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hidePivotFieldList="1"/>
  <mc:AlternateContent xmlns:mc="http://schemas.openxmlformats.org/markup-compatibility/2006">
    <mc:Choice Requires="x15">
      <x15ac:absPath xmlns:x15ac="http://schemas.microsoft.com/office/spreadsheetml/2010/11/ac" url="S:\Apportionment_NEW\Apportionment Funding\Monthly Apport Data\2526\Poverty\"/>
    </mc:Choice>
  </mc:AlternateContent>
  <xr:revisionPtr revIDLastSave="0" documentId="13_ncr:1_{7B4933FC-8B9E-44A1-9882-14C19298526B}" xr6:coauthVersionLast="47" xr6:coauthVersionMax="47" xr10:uidLastSave="{00000000-0000-0000-0000-000000000000}"/>
  <bookViews>
    <workbookView xWindow="-43020" yWindow="1260" windowWidth="25110" windowHeight="19530" tabRatio="862" xr2:uid="{F06A65CC-4409-4DB2-810A-6E46BB234F67}"/>
  </bookViews>
  <sheets>
    <sheet name="Instructions and about the data" sheetId="2" r:id="rId1"/>
    <sheet name="Summary" sheetId="13" r:id="rId2"/>
    <sheet name="HP Schools Calculation" sheetId="6" r:id="rId3"/>
    <sheet name="District LAP Calculation" sheetId="10" r:id="rId4"/>
    <sheet name="2024-25 School Level AAFTE" sheetId="18" state="hidden" r:id="rId5"/>
    <sheet name="CEDARS School FRPL" sheetId="17" state="hidden" r:id="rId6"/>
    <sheet name="CEDARS District FRPL" sheetId="12" state="hidden" r:id="rId7"/>
    <sheet name="AAFTE" sheetId="11" state="hidden" r:id="rId8"/>
    <sheet name="2025-26 Salary &amp; Benefits" sheetId="7" state="hidden" r:id="rId9"/>
  </sheets>
  <definedNames>
    <definedName name="__123Graph_A" localSheetId="4" hidden="1">#REF!</definedName>
    <definedName name="__123Graph_A" hidden="1">#REF!</definedName>
    <definedName name="__123Graph_ABBO1" localSheetId="4" hidden="1">#REF!</definedName>
    <definedName name="__123Graph_ABBO1" hidden="1">#REF!</definedName>
    <definedName name="__123Graph_ADOR1" localSheetId="4" hidden="1">#REF!</definedName>
    <definedName name="__123Graph_ADOR1" hidden="1">#REF!</definedName>
    <definedName name="__123Graph_AESTATE1" localSheetId="4" hidden="1">#REF!</definedName>
    <definedName name="__123Graph_AESTATE1" hidden="1">#REF!</definedName>
    <definedName name="__123Graph_ANONREVACT1" localSheetId="4" hidden="1">#REF!</definedName>
    <definedName name="__123Graph_ANONREVACT1" hidden="1">#REF!</definedName>
    <definedName name="__123Graph_APU1" localSheetId="4" hidden="1">#REF!</definedName>
    <definedName name="__123Graph_APU1" hidden="1">#REF!</definedName>
    <definedName name="__123Graph_AREET" localSheetId="4" hidden="1">#REF!</definedName>
    <definedName name="__123Graph_AREET" hidden="1">#REF!</definedName>
    <definedName name="__123Graph_AREET2" localSheetId="4" hidden="1">#REF!</definedName>
    <definedName name="__123Graph_AREET2" hidden="1">#REF!</definedName>
    <definedName name="__123Graph_ARST1" localSheetId="4" hidden="1">#REF!</definedName>
    <definedName name="__123Graph_ARST1" hidden="1">#REF!</definedName>
    <definedName name="__123Graph_B" localSheetId="4" hidden="1">#REF!</definedName>
    <definedName name="__123Graph_B" hidden="1">#REF!</definedName>
    <definedName name="__123Graph_C" hidden="1">#REF!</definedName>
    <definedName name="__123Graph_E" hidden="1">#REF!</definedName>
    <definedName name="__123Graph_F" hidden="1">#REF!</definedName>
    <definedName name="__123Graph_LBL_A" localSheetId="4" hidden="1">#REF!</definedName>
    <definedName name="__123Graph_LBL_A" hidden="1">#REF!</definedName>
    <definedName name="__123Graph_LBL_B" localSheetId="4" hidden="1">#REF!</definedName>
    <definedName name="__123Graph_LBL_B" hidden="1">#REF!</definedName>
    <definedName name="__123Graph_LBL_C" localSheetId="4" hidden="1">#REF!</definedName>
    <definedName name="__123Graph_LBL_C" hidden="1">#REF!</definedName>
    <definedName name="__123Graph_X" localSheetId="4" hidden="1">#REF!</definedName>
    <definedName name="__123Graph_X" hidden="1">#REF!</definedName>
    <definedName name="__123Graph_XBBO1" localSheetId="4" hidden="1">#REF!</definedName>
    <definedName name="__123Graph_XBBO1" hidden="1">#REF!</definedName>
    <definedName name="__123Graph_XDOR1" localSheetId="4" hidden="1">#REF!</definedName>
    <definedName name="__123Graph_XDOR1" hidden="1">#REF!</definedName>
    <definedName name="__123Graph_XESTATE1" localSheetId="4" hidden="1">#REF!</definedName>
    <definedName name="__123Graph_XESTATE1" hidden="1">#REF!</definedName>
    <definedName name="__123Graph_XNONREVACT1" localSheetId="4" hidden="1">#REF!</definedName>
    <definedName name="__123Graph_XNONREVACT1" hidden="1">#REF!</definedName>
    <definedName name="__123Graph_XPU1" localSheetId="4" hidden="1">#REF!</definedName>
    <definedName name="__123Graph_XPU1" hidden="1">#REF!</definedName>
    <definedName name="__123Graph_XREET" localSheetId="4" hidden="1">#REF!</definedName>
    <definedName name="__123Graph_XREET" hidden="1">#REF!</definedName>
    <definedName name="__123Graph_XREET2" localSheetId="4" hidden="1">#REF!</definedName>
    <definedName name="__123Graph_XREET2" hidden="1">#REF!</definedName>
    <definedName name="__123Graph_XRST1" localSheetId="4" hidden="1">#REF!</definedName>
    <definedName name="__123Graph_XRST1" hidden="1">#REF!</definedName>
    <definedName name="_Fill" localSheetId="4" hidden="1">#REF!</definedName>
    <definedName name="_Fill" hidden="1">#REF!</definedName>
    <definedName name="_xlnm._FilterDatabase" localSheetId="4" hidden="1">'2024-25 School Level AAFTE'!$A$3:$N$2372</definedName>
    <definedName name="_xlnm._FilterDatabase" localSheetId="7" hidden="1">AAFTE!$A$2:$G$377</definedName>
    <definedName name="_xlnm._FilterDatabase" localSheetId="6" hidden="1">'CEDARS District FRPL'!$A$2:$D$322</definedName>
    <definedName name="_xlnm._FilterDatabase" localSheetId="5" hidden="1">'CEDARS School FRPL'!$A$3:$H$2394</definedName>
    <definedName name="_xlnm._FilterDatabase" localSheetId="3" hidden="1">'District LAP Calculation'!$A$4:$V$324</definedName>
    <definedName name="_xlnm._FilterDatabase" localSheetId="2" hidden="1">'HP Schools Calculation'!$A$9:$X$2414</definedName>
    <definedName name="_Key1" localSheetId="4" hidden="1">#REF!</definedName>
    <definedName name="_Key1" hidden="1">#REF!</definedName>
    <definedName name="_Key2" localSheetId="4" hidden="1">#REF!</definedName>
    <definedName name="_Key2" hidden="1">#REF!</definedName>
    <definedName name="_Order1" hidden="1">0</definedName>
    <definedName name="_Order2" hidden="1">255</definedName>
    <definedName name="_Sort" localSheetId="4" hidden="1">#REF!</definedName>
    <definedName name="_Sort" hidden="1">#REF!</definedName>
    <definedName name="_Table1_In1" hidden="1">#REF!</definedName>
    <definedName name="_Table1_Out" localSheetId="4" hidden="1">#REF!</definedName>
    <definedName name="_Table1_Out" hidden="1">#REF!</definedName>
    <definedName name="ddd" localSheetId="4" hidden="1">#REF!</definedName>
    <definedName name="ddd" hidden="1">#REF!</definedName>
    <definedName name="Districts">'District LAP Calculation'!$A$5:$V$324</definedName>
    <definedName name="fff" localSheetId="4" hidden="1">#REF!</definedName>
    <definedName name="fff" hidden="1">#REF!</definedName>
    <definedName name="k" localSheetId="4" hidden="1">#REF!</definedName>
    <definedName name="k" hidden="1">#REF!</definedName>
    <definedName name="nothing2" localSheetId="4" hidden="1">{"umarea",#N/A,FALSE,"Starting Cost";"umagesex",#N/A,FALSE,"Starting Cost";"umbenlim",#N/A,FALSE,"Starting Cost";"umprovdisc",#N/A,FALSE,"Starting Cost";"umother",#N/A,FALSE,"Starting Cost";"umtrend",#N/A,FALSE,"Starting Cost"}</definedName>
    <definedName name="nothing2" hidden="1">{"umarea",#N/A,FALSE,"Starting Cost";"umagesex",#N/A,FALSE,"Starting Cost";"umbenlim",#N/A,FALSE,"Starting Cost";"umprovdisc",#N/A,FALSE,"Starting Cost";"umother",#N/A,FALSE,"Starting Cost";"umtrend",#N/A,FALSE,"Starting Cost"}</definedName>
    <definedName name="_xlnm.Print_Area" localSheetId="0">'Instructions and about the data'!$B$2:$S$47</definedName>
    <definedName name="_xlnm.Print_Area" localSheetId="1">Summary!$A$1:$I$122</definedName>
    <definedName name="Purple" localSheetId="4" hidden="1">#REF!</definedName>
    <definedName name="Purple" hidden="1">#REF!</definedName>
    <definedName name="Schools" localSheetId="4">'HP Schools Calculation'!$C$10:$X$2361</definedName>
    <definedName name="Schools">'HP Schools Calculation'!$C$10:$X$23859:'HP Schools Calculation'!$X$2385</definedName>
    <definedName name="test" localSheetId="4" hidden="1">#REF!</definedName>
    <definedName name="test" hidden="1">#REF!</definedName>
    <definedName name="TK">AAFTE!$A$3:$D$322</definedName>
    <definedName name="wrn.Adjusted._.Mod._.Managed." localSheetId="4"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localSheetId="4" hidden="1">{"OM Visits",#N/A,TRUE,"Optimal";"OM Dollars per Hour",#N/A,TRUE,"Optimal";"OM Hours per Visit",#N/A,TRUE,"Optimal";"OM Dollars per Visit",#N/A,TRUE,"Optimal";"OM Total Visits",#N/A,TRUE,"Optimal";"OM PMPM",#N/A,TRUE,"Optimal"}</definedName>
    <definedName name="wrn.Adjusted._.Optimal." hidden="1">{"OM Visits",#N/A,TRUE,"Optimal";"OM Dollars per Hour",#N/A,TRUE,"Optimal";"OM Hours per Visit",#N/A,TRUE,"Optimal";"OM Dollars per Visit",#N/A,TRUE,"Optimal";"OM Total Visits",#N/A,TRUE,"Optimal";"OM PMPM",#N/A,TRUE,"Optimal"}</definedName>
    <definedName name="wrn.Adjusted._.Unmanaged." localSheetId="4" hidden="1">{"UM Visits",#N/A,FALSE,"Unmanaged";"UM Dollars per Hour",#N/A,FALSE,"Unmanaged";"UM Hours per Visit",#N/A,FALSE,"Unmanaged";"UM Dollars per Visit",#N/A,FALSE,"Unmanaged";"UM Total Visits",#N/A,FALSE,"Unmanaged";"UM PMPM",#N/A,FALSE,"Unmanaged"}</definedName>
    <definedName name="wrn.Adjusted._.Unmanaged." hidden="1">{"UM Visits",#N/A,FALSE,"Unmanaged";"UM Dollars per Hour",#N/A,FALSE,"Unmanaged";"UM Hours per Visit",#N/A,FALSE,"Unmanaged";"UM Dollars per Visit",#N/A,FALSE,"Unmanaged";"UM Total Visits",#N/A,FALSE,"Unmanaged";"UM PMPM",#N/A,FALSE,"Unmanaged"}</definedName>
    <definedName name="wrn.Allocation." localSheetId="4" hidden="1">{#N/A,#N/A,FALSE,"Allocation"}</definedName>
    <definedName name="wrn.Allocation." hidden="1">{#N/A,#N/A,FALSE,"Allocation"}</definedName>
    <definedName name="wrn.Assumptions." localSheetId="4" hidden="1">{#N/A,#N/A,FALSE,"Assumptions"}</definedName>
    <definedName name="wrn.Assumptions." hidden="1">{#N/A,#N/A,FALSE,"Assumptions"}</definedName>
    <definedName name="wrn.Data._.Output." localSheetId="4" hidden="1">{#N/A,#N/A,TRUE,"General Group Info";#N/A,#N/A,TRUE,"Census";#N/A,#N/A,TRUE,"Claims Report";#N/A,#N/A,TRUE,"Prior Claims";#N/A,#N/A,TRUE,"Costs"}</definedName>
    <definedName name="wrn.Data._.Output." hidden="1">{#N/A,#N/A,TRUE,"General Group Info";#N/A,#N/A,TRUE,"Census";#N/A,#N/A,TRUE,"Claims Report";#N/A,#N/A,TRUE,"Prior Claims";#N/A,#N/A,TRUE,"Costs"}</definedName>
    <definedName name="wrn.Detail." localSheetId="4" hidden="1">{"umarea",#N/A,FALSE,"Starting Cost";"umagesex",#N/A,FALSE,"Starting Cost";"umbenlim",#N/A,FALSE,"Starting Cost";"umprovdisc",#N/A,FALSE,"Starting Cost";"umother",#N/A,FALSE,"Starting Cost";"umtrend",#N/A,FALSE,"Starting Cost"}</definedName>
    <definedName name="wrn.Detail." hidden="1">{"umarea",#N/A,FALSE,"Starting Cost";"umagesex",#N/A,FALSE,"Starting Cost";"umbenlim",#N/A,FALSE,"Starting Cost";"umprovdisc",#N/A,FALSE,"Starting Cost";"umother",#N/A,FALSE,"Starting Cost";"umtrend",#N/A,FALSE,"Starting Cost"}</definedName>
    <definedName name="wrn.Factors." localSheetId="4" hidden="1">{#N/A,#N/A,FALSE,"Factors"}</definedName>
    <definedName name="wrn.Factors." hidden="1">{#N/A,#N/A,FALSE,"Factors"}</definedName>
    <definedName name="wrn.Model." localSheetId="4" hidden="1">{#N/A,#N/A,FALSE,"Model"}</definedName>
    <definedName name="wrn.Model." hidden="1">{#N/A,#N/A,FALSE,"Model"}</definedName>
    <definedName name="wrn.Print._.All." localSheetId="4" hidden="1">{#N/A,#N/A,FALSE,"Assumptions";#N/A,#N/A,FALSE,"Factors";#N/A,#N/A,FALSE,"Model";#N/A,#N/A,FALSE,"Allocation"}</definedName>
    <definedName name="wrn.Print._.All." hidden="1">{#N/A,#N/A,FALSE,"Assumptions";#N/A,#N/A,FALSE,"Factors";#N/A,#N/A,FALSE,"Model";#N/A,#N/A,FALSE,"Allocation"}</definedName>
    <definedName name="wrn.Print._.Full." localSheetId="4" hidden="1">{#N/A,#N/A,FALSE,"Paid Claims";#N/A,#N/A,FALSE,"Cumulative Paid Claims";#N/A,#N/A,FALSE,"Completion Ratios";#N/A,#N/A,FALSE,"Claim Reserve Analysis";#N/A,#N/A,FALSE,"Paid Claims % of Est Inc";#N/A,#N/A,FALSE,"Trends in Pure Premium";#N/A,#N/A,FALSE,"Trends in Paid Claims";#N/A,#N/A,FALSE,"Reserve Analysis"}</definedName>
    <definedName name="wrn.Print._.Full." hidden="1">{#N/A,#N/A,FALSE,"Paid Claims";#N/A,#N/A,FALSE,"Cumulative Paid Claims";#N/A,#N/A,FALSE,"Completion Ratios";#N/A,#N/A,FALSE,"Claim Reserve Analysis";#N/A,#N/A,FALSE,"Paid Claims % of Est Inc";#N/A,#N/A,FALSE,"Trends in Pure Premium";#N/A,#N/A,FALSE,"Trends in Paid Claims";#N/A,#N/A,FALSE,"Reserve Analysis"}</definedName>
    <definedName name="wrn.Print._.Limited." localSheetId="4"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rates." localSheetId="4" hidden="1">{"rates",#N/A,FALSE,"Summary"}</definedName>
    <definedName name="wrn.rates." hidden="1">{"rates",#N/A,FALSE,"Summary"}</definedName>
    <definedName name="x" hidden="1">#REF!</definedName>
  </definedNames>
  <calcPr calcId="191029" calcOnSave="0"/>
  <pivotCaches>
    <pivotCache cacheId="29" r:id="rId10"/>
    <pivotCache cacheId="30" r:id="rId11"/>
  </pivotCache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14" i="11" l="1"/>
  <c r="M315" i="11"/>
  <c r="M316" i="11"/>
  <c r="M317" i="11"/>
  <c r="M318" i="11"/>
  <c r="M319" i="11"/>
  <c r="M320" i="11"/>
  <c r="M321" i="11"/>
  <c r="M322" i="11"/>
  <c r="E795" i="6" l="1"/>
  <c r="F5" i="10" l="1"/>
  <c r="F10" i="6" l="1"/>
  <c r="L9" i="18" l="1"/>
  <c r="L13" i="18"/>
  <c r="L11" i="18"/>
  <c r="L14" i="18"/>
  <c r="L10" i="18"/>
  <c r="L5" i="18"/>
  <c r="L4" i="18"/>
  <c r="L6" i="18"/>
  <c r="L8" i="18"/>
  <c r="L12" i="18"/>
  <c r="L15" i="18"/>
  <c r="L16" i="18"/>
  <c r="L17" i="18"/>
  <c r="L18" i="18"/>
  <c r="L19" i="18"/>
  <c r="L24" i="18"/>
  <c r="L21" i="18"/>
  <c r="L22" i="18"/>
  <c r="L20" i="18"/>
  <c r="L25" i="18"/>
  <c r="L23" i="18"/>
  <c r="L27" i="18"/>
  <c r="L35" i="18"/>
  <c r="L31" i="18"/>
  <c r="L34" i="18"/>
  <c r="L32" i="18"/>
  <c r="L33" i="18"/>
  <c r="L28" i="18"/>
  <c r="L29" i="18"/>
  <c r="L26" i="18"/>
  <c r="L30" i="18"/>
  <c r="L37" i="18"/>
  <c r="L36" i="18"/>
  <c r="L50" i="18"/>
  <c r="L59" i="18"/>
  <c r="L57" i="18"/>
  <c r="L60" i="18"/>
  <c r="L56" i="18"/>
  <c r="L42" i="18"/>
  <c r="L61" i="18"/>
  <c r="L40" i="18"/>
  <c r="L46" i="18"/>
  <c r="L43" i="18"/>
  <c r="L49" i="18"/>
  <c r="L48" i="18"/>
  <c r="L52" i="18"/>
  <c r="L54" i="18"/>
  <c r="L51" i="18"/>
  <c r="L58" i="18"/>
  <c r="L47" i="18"/>
  <c r="L55" i="18"/>
  <c r="L44" i="18"/>
  <c r="L45" i="18"/>
  <c r="L53" i="18"/>
  <c r="L38" i="18"/>
  <c r="L41" i="18"/>
  <c r="L39" i="18"/>
  <c r="L63" i="18"/>
  <c r="L62" i="18"/>
  <c r="L68" i="18"/>
  <c r="L67" i="18"/>
  <c r="L70" i="18"/>
  <c r="L69" i="18"/>
  <c r="L66" i="18"/>
  <c r="L65" i="18"/>
  <c r="L64" i="18"/>
  <c r="L71" i="18"/>
  <c r="L73" i="18"/>
  <c r="L72" i="18"/>
  <c r="L77" i="18"/>
  <c r="L76" i="18"/>
  <c r="L93" i="18"/>
  <c r="L74" i="18"/>
  <c r="L85" i="18"/>
  <c r="L91" i="18"/>
  <c r="L87" i="18"/>
  <c r="L88" i="18"/>
  <c r="L79" i="18"/>
  <c r="L75" i="18"/>
  <c r="L80" i="18"/>
  <c r="L84" i="18"/>
  <c r="L92" i="18"/>
  <c r="L82" i="18"/>
  <c r="L81" i="18"/>
  <c r="L83" i="18"/>
  <c r="L86" i="18"/>
  <c r="L89" i="18"/>
  <c r="L90" i="18"/>
  <c r="L78" i="18"/>
  <c r="L114" i="18"/>
  <c r="L119" i="18"/>
  <c r="L123" i="18"/>
  <c r="L94" i="18"/>
  <c r="L116" i="18"/>
  <c r="L120" i="18"/>
  <c r="L117" i="18"/>
  <c r="L105" i="18"/>
  <c r="L96" i="18"/>
  <c r="L95" i="18"/>
  <c r="L122" i="18"/>
  <c r="L98" i="18"/>
  <c r="L112" i="18"/>
  <c r="L111" i="18"/>
  <c r="L121" i="18"/>
  <c r="L102" i="18"/>
  <c r="L108" i="18"/>
  <c r="L109" i="18"/>
  <c r="L110" i="18"/>
  <c r="L113" i="18"/>
  <c r="L100" i="18"/>
  <c r="L101" i="18"/>
  <c r="L103" i="18"/>
  <c r="L106" i="18"/>
  <c r="L118" i="18"/>
  <c r="L115" i="18"/>
  <c r="L97" i="18"/>
  <c r="L107" i="18"/>
  <c r="L104" i="18"/>
  <c r="L99" i="18"/>
  <c r="L138" i="18"/>
  <c r="L148" i="18"/>
  <c r="L135" i="18"/>
  <c r="L147" i="18"/>
  <c r="L134" i="18"/>
  <c r="L136" i="18"/>
  <c r="L132" i="18"/>
  <c r="L146" i="18"/>
  <c r="L126" i="18"/>
  <c r="L131" i="18"/>
  <c r="L137" i="18"/>
  <c r="L142" i="18"/>
  <c r="L130" i="18"/>
  <c r="L144" i="18"/>
  <c r="L124" i="18"/>
  <c r="L140" i="18"/>
  <c r="L127" i="18"/>
  <c r="L141" i="18"/>
  <c r="L139" i="18"/>
  <c r="L129" i="18"/>
  <c r="L143" i="18"/>
  <c r="L133" i="18"/>
  <c r="L125" i="18"/>
  <c r="L145" i="18"/>
  <c r="L128" i="18"/>
  <c r="L149" i="18"/>
  <c r="L178" i="18"/>
  <c r="L156" i="18"/>
  <c r="L158" i="18"/>
  <c r="L179" i="18"/>
  <c r="L167" i="18"/>
  <c r="L165" i="18"/>
  <c r="L169" i="18"/>
  <c r="L150" i="18"/>
  <c r="L159" i="18"/>
  <c r="L154" i="18"/>
  <c r="L173" i="18"/>
  <c r="L157" i="18"/>
  <c r="L161" i="18"/>
  <c r="L183" i="18"/>
  <c r="L175" i="18"/>
  <c r="L171" i="18"/>
  <c r="L168" i="18"/>
  <c r="L174" i="18"/>
  <c r="L155" i="18"/>
  <c r="L180" i="18"/>
  <c r="L177" i="18"/>
  <c r="L162" i="18"/>
  <c r="L176" i="18"/>
  <c r="L172" i="18"/>
  <c r="L184" i="18"/>
  <c r="L170" i="18"/>
  <c r="L181" i="18"/>
  <c r="L166" i="18"/>
  <c r="L153" i="18"/>
  <c r="L163" i="18"/>
  <c r="L152" i="18"/>
  <c r="L164" i="18"/>
  <c r="L160" i="18"/>
  <c r="L151" i="18"/>
  <c r="L182" i="18"/>
  <c r="L185" i="18"/>
  <c r="L186" i="18"/>
  <c r="L187" i="18"/>
  <c r="L191" i="18"/>
  <c r="L188" i="18"/>
  <c r="L190" i="18"/>
  <c r="L192" i="18"/>
  <c r="L189" i="18"/>
  <c r="L193" i="18"/>
  <c r="L194" i="18"/>
  <c r="L202" i="18"/>
  <c r="L200" i="18"/>
  <c r="L196" i="18"/>
  <c r="L199" i="18"/>
  <c r="L204" i="18"/>
  <c r="L205" i="18"/>
  <c r="L201" i="18"/>
  <c r="L195" i="18"/>
  <c r="L206" i="18"/>
  <c r="L198" i="18"/>
  <c r="L197" i="18"/>
  <c r="L203" i="18"/>
  <c r="L210" i="18"/>
  <c r="L208" i="18"/>
  <c r="L207" i="18"/>
  <c r="L209" i="18"/>
  <c r="L211" i="18"/>
  <c r="L212" i="18"/>
  <c r="L213" i="18"/>
  <c r="L214" i="18"/>
  <c r="L215" i="18"/>
  <c r="L221" i="18"/>
  <c r="L222" i="18"/>
  <c r="L217" i="18"/>
  <c r="L216" i="18"/>
  <c r="L218" i="18"/>
  <c r="L220" i="18"/>
  <c r="L223" i="18"/>
  <c r="L219" i="18"/>
  <c r="L237" i="18"/>
  <c r="L229" i="18"/>
  <c r="L234" i="18"/>
  <c r="L235" i="18"/>
  <c r="L226" i="18"/>
  <c r="L232" i="18"/>
  <c r="L231" i="18"/>
  <c r="L224" i="18"/>
  <c r="L225" i="18"/>
  <c r="L230" i="18"/>
  <c r="L236" i="18"/>
  <c r="L228" i="18"/>
  <c r="L227" i="18"/>
  <c r="L233" i="18"/>
  <c r="L240" i="18"/>
  <c r="L238" i="18"/>
  <c r="L239" i="18"/>
  <c r="L241" i="18"/>
  <c r="L243" i="18"/>
  <c r="L246" i="18"/>
  <c r="L244" i="18"/>
  <c r="L247" i="18"/>
  <c r="L245" i="18"/>
  <c r="L248" i="18"/>
  <c r="L242" i="18"/>
  <c r="L251" i="18"/>
  <c r="L249" i="18"/>
  <c r="L250" i="18"/>
  <c r="L253" i="18"/>
  <c r="L252" i="18"/>
  <c r="L254" i="18"/>
  <c r="L255" i="18"/>
  <c r="L256" i="18"/>
  <c r="L257" i="18"/>
  <c r="L276" i="18"/>
  <c r="L259" i="18"/>
  <c r="L258" i="18"/>
  <c r="L260" i="18"/>
  <c r="L265" i="18"/>
  <c r="L263" i="18"/>
  <c r="L270" i="18"/>
  <c r="L273" i="18"/>
  <c r="L264" i="18"/>
  <c r="L262" i="18"/>
  <c r="L272" i="18"/>
  <c r="L261" i="18"/>
  <c r="L274" i="18"/>
  <c r="L266" i="18"/>
  <c r="L275" i="18"/>
  <c r="L269" i="18"/>
  <c r="L271" i="18"/>
  <c r="L267" i="18"/>
  <c r="L268" i="18"/>
  <c r="L285" i="18"/>
  <c r="L286" i="18"/>
  <c r="L280" i="18"/>
  <c r="L283" i="18"/>
  <c r="L306" i="18"/>
  <c r="L307" i="18"/>
  <c r="L293" i="18"/>
  <c r="L300" i="18"/>
  <c r="L291" i="18"/>
  <c r="L278" i="18"/>
  <c r="L290" i="18"/>
  <c r="L296" i="18"/>
  <c r="L301" i="18"/>
  <c r="L297" i="18"/>
  <c r="L284" i="18"/>
  <c r="L292" i="18"/>
  <c r="L279" i="18"/>
  <c r="L277" i="18"/>
  <c r="L294" i="18"/>
  <c r="L281" i="18"/>
  <c r="L305" i="18"/>
  <c r="L302" i="18"/>
  <c r="L298" i="18"/>
  <c r="L304" i="18"/>
  <c r="L287" i="18"/>
  <c r="L299" i="18"/>
  <c r="L303" i="18"/>
  <c r="L289" i="18"/>
  <c r="L295" i="18"/>
  <c r="L282" i="18"/>
  <c r="L288" i="18"/>
  <c r="L308" i="18"/>
  <c r="L314" i="18"/>
  <c r="L309" i="18"/>
  <c r="L311" i="18"/>
  <c r="L315" i="18"/>
  <c r="L313" i="18"/>
  <c r="L310" i="18"/>
  <c r="L312" i="18"/>
  <c r="L317" i="18"/>
  <c r="L319" i="18"/>
  <c r="L318" i="18"/>
  <c r="L320" i="18"/>
  <c r="L316" i="18"/>
  <c r="L324" i="18"/>
  <c r="L326" i="18"/>
  <c r="L322" i="18"/>
  <c r="L331" i="18"/>
  <c r="L328" i="18"/>
  <c r="L330" i="18"/>
  <c r="L327" i="18"/>
  <c r="L323" i="18"/>
  <c r="L321" i="18"/>
  <c r="L329" i="18"/>
  <c r="L332" i="18"/>
  <c r="L325" i="18"/>
  <c r="L336" i="18"/>
  <c r="L335" i="18"/>
  <c r="L334" i="18"/>
  <c r="L333" i="18"/>
  <c r="L337" i="18"/>
  <c r="L341" i="18"/>
  <c r="L339" i="18"/>
  <c r="L340" i="18"/>
  <c r="L338" i="18"/>
  <c r="L343" i="18"/>
  <c r="L351" i="18"/>
  <c r="L342" i="18"/>
  <c r="L350" i="18"/>
  <c r="L346" i="18"/>
  <c r="L349" i="18"/>
  <c r="L347" i="18"/>
  <c r="L344" i="18"/>
  <c r="L345" i="18"/>
  <c r="L348" i="18"/>
  <c r="L353" i="18"/>
  <c r="L354" i="18"/>
  <c r="L352" i="18"/>
  <c r="L355" i="18"/>
  <c r="L356" i="18"/>
  <c r="L370" i="18"/>
  <c r="L373" i="18"/>
  <c r="L382" i="18"/>
  <c r="L361" i="18"/>
  <c r="L384" i="18"/>
  <c r="L364" i="18"/>
  <c r="L371" i="18"/>
  <c r="L377" i="18"/>
  <c r="L383" i="18"/>
  <c r="L385" i="18"/>
  <c r="L378" i="18"/>
  <c r="L368" i="18"/>
  <c r="L366" i="18"/>
  <c r="L365" i="18"/>
  <c r="L369" i="18"/>
  <c r="L372" i="18"/>
  <c r="L363" i="18"/>
  <c r="L375" i="18"/>
  <c r="L380" i="18"/>
  <c r="L376" i="18"/>
  <c r="L360" i="18"/>
  <c r="L381" i="18"/>
  <c r="L357" i="18"/>
  <c r="L358" i="18"/>
  <c r="L359" i="18"/>
  <c r="L374" i="18"/>
  <c r="L362" i="18"/>
  <c r="L379" i="18"/>
  <c r="L367" i="18"/>
  <c r="L387" i="18"/>
  <c r="L386" i="18"/>
  <c r="L390" i="18"/>
  <c r="L391" i="18"/>
  <c r="L388" i="18"/>
  <c r="L389" i="18"/>
  <c r="L392" i="18"/>
  <c r="L393" i="18"/>
  <c r="L395" i="18"/>
  <c r="L396" i="18"/>
  <c r="L394" i="18"/>
  <c r="L402" i="18"/>
  <c r="L400" i="18"/>
  <c r="L399" i="18"/>
  <c r="L401" i="18"/>
  <c r="L398" i="18"/>
  <c r="L397" i="18"/>
  <c r="L403" i="18"/>
  <c r="L404" i="18"/>
  <c r="L405" i="18"/>
  <c r="L406" i="18"/>
  <c r="L408" i="18"/>
  <c r="L407" i="18"/>
  <c r="L410" i="18"/>
  <c r="L409" i="18"/>
  <c r="L411" i="18"/>
  <c r="L412" i="18"/>
  <c r="L413" i="18"/>
  <c r="L414" i="18"/>
  <c r="L415" i="18"/>
  <c r="L416" i="18"/>
  <c r="L417" i="18"/>
  <c r="L418" i="18"/>
  <c r="L420" i="18"/>
  <c r="L419" i="18"/>
  <c r="L421" i="18"/>
  <c r="L422" i="18"/>
  <c r="L423" i="18"/>
  <c r="L425" i="18"/>
  <c r="L424" i="18"/>
  <c r="L426" i="18"/>
  <c r="L427" i="18"/>
  <c r="L429" i="18"/>
  <c r="L428" i="18"/>
  <c r="L431" i="18"/>
  <c r="L430" i="18"/>
  <c r="L432" i="18"/>
  <c r="L433" i="18"/>
  <c r="L435" i="18"/>
  <c r="L440" i="18"/>
  <c r="L439" i="18"/>
  <c r="L436" i="18"/>
  <c r="L438" i="18"/>
  <c r="L434" i="18"/>
  <c r="L437" i="18"/>
  <c r="L443" i="18"/>
  <c r="L441" i="18"/>
  <c r="L442" i="18"/>
  <c r="L444" i="18"/>
  <c r="L445" i="18"/>
  <c r="L450" i="18"/>
  <c r="L449" i="18"/>
  <c r="L451" i="18"/>
  <c r="L452" i="18"/>
  <c r="L453" i="18"/>
  <c r="L447" i="18"/>
  <c r="L446" i="18"/>
  <c r="L448" i="18"/>
  <c r="L457" i="18"/>
  <c r="L458" i="18"/>
  <c r="L454" i="18"/>
  <c r="L455" i="18"/>
  <c r="L456" i="18"/>
  <c r="L465" i="18"/>
  <c r="L468" i="18"/>
  <c r="L467" i="18"/>
  <c r="L464" i="18"/>
  <c r="L466" i="18"/>
  <c r="L460" i="18"/>
  <c r="L461" i="18"/>
  <c r="L463" i="18"/>
  <c r="L462" i="18"/>
  <c r="L459" i="18"/>
  <c r="L469" i="18"/>
  <c r="L470" i="18"/>
  <c r="L474" i="18"/>
  <c r="L471" i="18"/>
  <c r="L472" i="18"/>
  <c r="L475" i="18"/>
  <c r="L477" i="18"/>
  <c r="L476" i="18"/>
  <c r="L473" i="18"/>
  <c r="L502" i="18"/>
  <c r="L489" i="18"/>
  <c r="L501" i="18"/>
  <c r="L507" i="18"/>
  <c r="L493" i="18"/>
  <c r="L491" i="18"/>
  <c r="L479" i="18"/>
  <c r="L500" i="18"/>
  <c r="L509" i="18"/>
  <c r="L510" i="18"/>
  <c r="L481" i="18"/>
  <c r="L513" i="18"/>
  <c r="L478" i="18"/>
  <c r="L504" i="18"/>
  <c r="L482" i="18"/>
  <c r="L486" i="18"/>
  <c r="L505" i="18"/>
  <c r="L508" i="18"/>
  <c r="L485" i="18"/>
  <c r="L498" i="18"/>
  <c r="L511" i="18"/>
  <c r="L496" i="18"/>
  <c r="L480" i="18"/>
  <c r="L483" i="18"/>
  <c r="L499" i="18"/>
  <c r="L497" i="18"/>
  <c r="L492" i="18"/>
  <c r="L488" i="18"/>
  <c r="L490" i="18"/>
  <c r="L506" i="18"/>
  <c r="L512" i="18"/>
  <c r="L495" i="18"/>
  <c r="L503" i="18"/>
  <c r="L494" i="18"/>
  <c r="L484" i="18"/>
  <c r="L487" i="18"/>
  <c r="L516" i="18"/>
  <c r="L521" i="18"/>
  <c r="L520" i="18"/>
  <c r="L519" i="18"/>
  <c r="L515" i="18"/>
  <c r="L514" i="18"/>
  <c r="L517" i="18"/>
  <c r="L518" i="18"/>
  <c r="L527" i="18"/>
  <c r="L522" i="18"/>
  <c r="L526" i="18"/>
  <c r="L524" i="18"/>
  <c r="L523" i="18"/>
  <c r="L525" i="18"/>
  <c r="L528" i="18"/>
  <c r="L530" i="18"/>
  <c r="L529" i="18"/>
  <c r="L533" i="18"/>
  <c r="L531" i="18"/>
  <c r="L536" i="18"/>
  <c r="L532" i="18"/>
  <c r="L539" i="18"/>
  <c r="L535" i="18"/>
  <c r="L537" i="18"/>
  <c r="L538" i="18"/>
  <c r="L534" i="18"/>
  <c r="L545" i="18"/>
  <c r="L541" i="18"/>
  <c r="L542" i="18"/>
  <c r="L544" i="18"/>
  <c r="L543" i="18"/>
  <c r="L540" i="18"/>
  <c r="L546" i="18"/>
  <c r="L547" i="18"/>
  <c r="L562" i="18"/>
  <c r="L572" i="18"/>
  <c r="L565" i="18"/>
  <c r="L560" i="18"/>
  <c r="L551" i="18"/>
  <c r="L577" i="18"/>
  <c r="L579" i="18"/>
  <c r="L561" i="18"/>
  <c r="L576" i="18"/>
  <c r="L550" i="18"/>
  <c r="L573" i="18"/>
  <c r="L558" i="18"/>
  <c r="L571" i="18"/>
  <c r="L574" i="18"/>
  <c r="L555" i="18"/>
  <c r="L563" i="18"/>
  <c r="L557" i="18"/>
  <c r="L554" i="18"/>
  <c r="L570" i="18"/>
  <c r="L564" i="18"/>
  <c r="L552" i="18"/>
  <c r="L548" i="18"/>
  <c r="L575" i="18"/>
  <c r="L549" i="18"/>
  <c r="L568" i="18"/>
  <c r="L569" i="18"/>
  <c r="L553" i="18"/>
  <c r="L566" i="18"/>
  <c r="L578" i="18"/>
  <c r="L559" i="18"/>
  <c r="L556" i="18"/>
  <c r="L567" i="18"/>
  <c r="L580" i="18"/>
  <c r="L603" i="18"/>
  <c r="L589" i="18"/>
  <c r="L590" i="18"/>
  <c r="L601" i="18"/>
  <c r="L612" i="18"/>
  <c r="L587" i="18"/>
  <c r="L591" i="18"/>
  <c r="L585" i="18"/>
  <c r="L617" i="18"/>
  <c r="L614" i="18"/>
  <c r="L582" i="18"/>
  <c r="L594" i="18"/>
  <c r="L607" i="18"/>
  <c r="L606" i="18"/>
  <c r="L604" i="18"/>
  <c r="L600" i="18"/>
  <c r="L615" i="18"/>
  <c r="L608" i="18"/>
  <c r="L581" i="18"/>
  <c r="L609" i="18"/>
  <c r="L595" i="18"/>
  <c r="L597" i="18"/>
  <c r="L588" i="18"/>
  <c r="L583" i="18"/>
  <c r="L599" i="18"/>
  <c r="L616" i="18"/>
  <c r="L584" i="18"/>
  <c r="L602" i="18"/>
  <c r="L605" i="18"/>
  <c r="L596" i="18"/>
  <c r="L610" i="18"/>
  <c r="L586" i="18"/>
  <c r="L592" i="18"/>
  <c r="L593" i="18"/>
  <c r="L613" i="18"/>
  <c r="L598" i="18"/>
  <c r="L611" i="18"/>
  <c r="L618" i="18"/>
  <c r="L632" i="18"/>
  <c r="L643" i="18"/>
  <c r="L633" i="18"/>
  <c r="L657" i="18"/>
  <c r="L646" i="18"/>
  <c r="L621" i="18"/>
  <c r="L652" i="18"/>
  <c r="L623" i="18"/>
  <c r="L620" i="18"/>
  <c r="L656" i="18"/>
  <c r="L658" i="18"/>
  <c r="L651" i="18"/>
  <c r="L647" i="18"/>
  <c r="L619" i="18"/>
  <c r="L644" i="18"/>
  <c r="L645" i="18"/>
  <c r="L635" i="18"/>
  <c r="L624" i="18"/>
  <c r="L629" i="18"/>
  <c r="L641" i="18"/>
  <c r="L653" i="18"/>
  <c r="L625" i="18"/>
  <c r="L639" i="18"/>
  <c r="L631" i="18"/>
  <c r="L659" i="18"/>
  <c r="L628" i="18"/>
  <c r="L650" i="18"/>
  <c r="L640" i="18"/>
  <c r="L655" i="18"/>
  <c r="L649" i="18"/>
  <c r="L648" i="18"/>
  <c r="L626" i="18"/>
  <c r="L634" i="18"/>
  <c r="L622" i="18"/>
  <c r="L660" i="18"/>
  <c r="L638" i="18"/>
  <c r="L654" i="18"/>
  <c r="L630" i="18"/>
  <c r="L642" i="18"/>
  <c r="L636" i="18"/>
  <c r="L637" i="18"/>
  <c r="L627" i="18"/>
  <c r="L661" i="18"/>
  <c r="L669" i="18"/>
  <c r="L662" i="18"/>
  <c r="L664" i="18"/>
  <c r="L667" i="18"/>
  <c r="L663" i="18"/>
  <c r="L670" i="18"/>
  <c r="L671" i="18"/>
  <c r="L668" i="18"/>
  <c r="L672" i="18"/>
  <c r="L666" i="18"/>
  <c r="L665" i="18"/>
  <c r="L677" i="18"/>
  <c r="L674" i="18"/>
  <c r="L679" i="18"/>
  <c r="L673" i="18"/>
  <c r="L678" i="18"/>
  <c r="L676" i="18"/>
  <c r="L675" i="18"/>
  <c r="L681" i="18"/>
  <c r="L682" i="18"/>
  <c r="L680" i="18"/>
  <c r="L689" i="18"/>
  <c r="L685" i="18"/>
  <c r="L691" i="18"/>
  <c r="L683" i="18"/>
  <c r="L693" i="18"/>
  <c r="L686" i="18"/>
  <c r="L695" i="18"/>
  <c r="L688" i="18"/>
  <c r="L687" i="18"/>
  <c r="L684" i="18"/>
  <c r="L690" i="18"/>
  <c r="L692" i="18"/>
  <c r="L694" i="18"/>
  <c r="L697" i="18"/>
  <c r="L696" i="18"/>
  <c r="L698" i="18"/>
  <c r="L699" i="18"/>
  <c r="L700" i="18"/>
  <c r="L701" i="18"/>
  <c r="L702" i="18"/>
  <c r="L703" i="18"/>
  <c r="L705" i="18"/>
  <c r="L706" i="18"/>
  <c r="L704" i="18"/>
  <c r="L707" i="18"/>
  <c r="L710" i="18"/>
  <c r="L709" i="18"/>
  <c r="L708" i="18"/>
  <c r="L711" i="18"/>
  <c r="L713" i="18"/>
  <c r="L716" i="18"/>
  <c r="L712" i="18"/>
  <c r="L715" i="18"/>
  <c r="L717" i="18"/>
  <c r="L714" i="18"/>
  <c r="L719" i="18"/>
  <c r="L718" i="18"/>
  <c r="L720" i="18"/>
  <c r="L725" i="18"/>
  <c r="L721" i="18"/>
  <c r="L722" i="18"/>
  <c r="L726" i="18"/>
  <c r="L724" i="18"/>
  <c r="L723" i="18"/>
  <c r="L727" i="18"/>
  <c r="L728" i="18"/>
  <c r="L729" i="18"/>
  <c r="L730" i="18"/>
  <c r="L731" i="18"/>
  <c r="L732" i="18"/>
  <c r="L736" i="18"/>
  <c r="L733" i="18"/>
  <c r="L734" i="18"/>
  <c r="L735" i="18"/>
  <c r="L747" i="18"/>
  <c r="L767" i="18"/>
  <c r="L752" i="18"/>
  <c r="L758" i="18"/>
  <c r="L750" i="18"/>
  <c r="L756" i="18"/>
  <c r="L737" i="18"/>
  <c r="L743" i="18"/>
  <c r="L757" i="18"/>
  <c r="L770" i="18"/>
  <c r="L749" i="18"/>
  <c r="L745" i="18"/>
  <c r="L742" i="18"/>
  <c r="L769" i="18"/>
  <c r="L768" i="18"/>
  <c r="L771" i="18"/>
  <c r="L759" i="18"/>
  <c r="L760" i="18"/>
  <c r="L772" i="18"/>
  <c r="L755" i="18"/>
  <c r="L746" i="18"/>
  <c r="L754" i="18"/>
  <c r="L761" i="18"/>
  <c r="L740" i="18"/>
  <c r="L738" i="18"/>
  <c r="L753" i="18"/>
  <c r="L762" i="18"/>
  <c r="L763" i="18"/>
  <c r="L741" i="18"/>
  <c r="L766" i="18"/>
  <c r="L739" i="18"/>
  <c r="L764" i="18"/>
  <c r="L748" i="18"/>
  <c r="L751" i="18"/>
  <c r="L765" i="18"/>
  <c r="L744" i="18"/>
  <c r="L775" i="18"/>
  <c r="L774" i="18"/>
  <c r="L773" i="18"/>
  <c r="L776" i="18"/>
  <c r="L779" i="18"/>
  <c r="L777" i="18"/>
  <c r="L781" i="18"/>
  <c r="L782" i="18"/>
  <c r="L778" i="18"/>
  <c r="L780" i="18"/>
  <c r="L783" i="18"/>
  <c r="L784" i="18"/>
  <c r="L785" i="18"/>
  <c r="L786" i="18"/>
  <c r="L789" i="18"/>
  <c r="L787" i="18"/>
  <c r="L788" i="18"/>
  <c r="L790" i="18"/>
  <c r="L791" i="18"/>
  <c r="L802" i="18"/>
  <c r="L808" i="18"/>
  <c r="L798" i="18"/>
  <c r="L811" i="18"/>
  <c r="L818" i="18"/>
  <c r="L805" i="18"/>
  <c r="L793" i="18"/>
  <c r="L819" i="18"/>
  <c r="L806" i="18"/>
  <c r="L815" i="18"/>
  <c r="L807" i="18"/>
  <c r="L809" i="18"/>
  <c r="L816" i="18"/>
  <c r="L813" i="18"/>
  <c r="L796" i="18"/>
  <c r="L794" i="18"/>
  <c r="L817" i="18"/>
  <c r="L792" i="18"/>
  <c r="L801" i="18"/>
  <c r="L804" i="18"/>
  <c r="L800" i="18"/>
  <c r="L799" i="18"/>
  <c r="L812" i="18"/>
  <c r="L814" i="18"/>
  <c r="L803" i="18"/>
  <c r="L810" i="18"/>
  <c r="L797" i="18"/>
  <c r="L795" i="18"/>
  <c r="L820" i="18"/>
  <c r="L822" i="18"/>
  <c r="L823" i="18"/>
  <c r="L821" i="18"/>
  <c r="L824" i="18"/>
  <c r="L833" i="18"/>
  <c r="L831" i="18"/>
  <c r="L829" i="18"/>
  <c r="L832" i="18"/>
  <c r="L830" i="18"/>
  <c r="L836" i="18"/>
  <c r="L826" i="18"/>
  <c r="L835" i="18"/>
  <c r="L837" i="18"/>
  <c r="L825" i="18"/>
  <c r="L827" i="18"/>
  <c r="L834" i="18"/>
  <c r="L828" i="18"/>
  <c r="L857" i="18"/>
  <c r="L865" i="18"/>
  <c r="L851" i="18"/>
  <c r="L856" i="18"/>
  <c r="L864" i="18"/>
  <c r="L862" i="18"/>
  <c r="L850" i="18"/>
  <c r="L840" i="18"/>
  <c r="L846" i="18"/>
  <c r="L867" i="18"/>
  <c r="L866" i="18"/>
  <c r="L843" i="18"/>
  <c r="L845" i="18"/>
  <c r="L858" i="18"/>
  <c r="L849" i="18"/>
  <c r="L842" i="18"/>
  <c r="L838" i="18"/>
  <c r="L855" i="18"/>
  <c r="L839" i="18"/>
  <c r="L848" i="18"/>
  <c r="L861" i="18"/>
  <c r="L859" i="18"/>
  <c r="L863" i="18"/>
  <c r="L852" i="18"/>
  <c r="L860" i="18"/>
  <c r="L854" i="18"/>
  <c r="L853" i="18"/>
  <c r="L847" i="18"/>
  <c r="L844" i="18"/>
  <c r="L841" i="18"/>
  <c r="L911" i="18"/>
  <c r="L891" i="18"/>
  <c r="L895" i="18"/>
  <c r="L878" i="18"/>
  <c r="L872" i="18"/>
  <c r="L884" i="18"/>
  <c r="L870" i="18"/>
  <c r="L902" i="18"/>
  <c r="L880" i="18"/>
  <c r="L893" i="18"/>
  <c r="L899" i="18"/>
  <c r="L882" i="18"/>
  <c r="L890" i="18"/>
  <c r="L906" i="18"/>
  <c r="L889" i="18"/>
  <c r="L901" i="18"/>
  <c r="L908" i="18"/>
  <c r="L910" i="18"/>
  <c r="L900" i="18"/>
  <c r="L869" i="18"/>
  <c r="L877" i="18"/>
  <c r="L886" i="18"/>
  <c r="L875" i="18"/>
  <c r="L888" i="18"/>
  <c r="L885" i="18"/>
  <c r="L896" i="18"/>
  <c r="L883" i="18"/>
  <c r="L868" i="18"/>
  <c r="L871" i="18"/>
  <c r="L904" i="18"/>
  <c r="L903" i="18"/>
  <c r="L892" i="18"/>
  <c r="L898" i="18"/>
  <c r="L905" i="18"/>
  <c r="L874" i="18"/>
  <c r="L876" i="18"/>
  <c r="L887" i="18"/>
  <c r="L909" i="18"/>
  <c r="L897" i="18"/>
  <c r="L873" i="18"/>
  <c r="L881" i="18"/>
  <c r="L879" i="18"/>
  <c r="L894" i="18"/>
  <c r="L907" i="18"/>
  <c r="L915" i="18"/>
  <c r="L916" i="18"/>
  <c r="L912" i="18"/>
  <c r="L914" i="18"/>
  <c r="L913" i="18"/>
  <c r="L919" i="18"/>
  <c r="L917" i="18"/>
  <c r="L918" i="18"/>
  <c r="L920" i="18"/>
  <c r="L921" i="18"/>
  <c r="L922" i="18"/>
  <c r="L924" i="18"/>
  <c r="L923" i="18"/>
  <c r="L925" i="18"/>
  <c r="L926" i="18"/>
  <c r="L928" i="18"/>
  <c r="L929" i="18"/>
  <c r="L927" i="18"/>
  <c r="L930" i="18"/>
  <c r="L931" i="18"/>
  <c r="L936" i="18"/>
  <c r="L933" i="18"/>
  <c r="L932" i="18"/>
  <c r="L935" i="18"/>
  <c r="L934" i="18"/>
  <c r="L947" i="18"/>
  <c r="L944" i="18"/>
  <c r="L946" i="18"/>
  <c r="L940" i="18"/>
  <c r="L937" i="18"/>
  <c r="L941" i="18"/>
  <c r="L938" i="18"/>
  <c r="L949" i="18"/>
  <c r="L939" i="18"/>
  <c r="L943" i="18"/>
  <c r="L945" i="18"/>
  <c r="L948" i="18"/>
  <c r="L942" i="18"/>
  <c r="L988" i="18"/>
  <c r="L968" i="18"/>
  <c r="L971" i="18"/>
  <c r="L995" i="18"/>
  <c r="L998" i="18"/>
  <c r="L1000" i="18"/>
  <c r="L980" i="18"/>
  <c r="L950" i="18"/>
  <c r="L983" i="18"/>
  <c r="L951" i="18"/>
  <c r="L994" i="18"/>
  <c r="L993" i="18"/>
  <c r="L1001" i="18"/>
  <c r="L979" i="18"/>
  <c r="L953" i="18"/>
  <c r="L955" i="18"/>
  <c r="L986" i="18"/>
  <c r="L952" i="18"/>
  <c r="L969" i="18"/>
  <c r="L970" i="18"/>
  <c r="L972" i="18"/>
  <c r="L992" i="18"/>
  <c r="L954" i="18"/>
  <c r="L960" i="18"/>
  <c r="L978" i="18"/>
  <c r="L981" i="18"/>
  <c r="L974" i="18"/>
  <c r="L982" i="18"/>
  <c r="L958" i="18"/>
  <c r="L959" i="18"/>
  <c r="L962" i="18"/>
  <c r="L967" i="18"/>
  <c r="L991" i="18"/>
  <c r="L984" i="18"/>
  <c r="L977" i="18"/>
  <c r="L987" i="18"/>
  <c r="L957" i="18"/>
  <c r="L966" i="18"/>
  <c r="L963" i="18"/>
  <c r="L997" i="18"/>
  <c r="L985" i="18"/>
  <c r="L996" i="18"/>
  <c r="L961" i="18"/>
  <c r="L975" i="18"/>
  <c r="L973" i="18"/>
  <c r="L976" i="18"/>
  <c r="L989" i="18"/>
  <c r="L956" i="18"/>
  <c r="L999" i="18"/>
  <c r="L965" i="18"/>
  <c r="L1002" i="18"/>
  <c r="L964" i="18"/>
  <c r="L1003" i="18"/>
  <c r="L990" i="18"/>
  <c r="L1008" i="18"/>
  <c r="L1007" i="18"/>
  <c r="L1004" i="18"/>
  <c r="L1006" i="18"/>
  <c r="L1005" i="18"/>
  <c r="L1009" i="18"/>
  <c r="L1010" i="18"/>
  <c r="L1011" i="18"/>
  <c r="L1013" i="18"/>
  <c r="L1012" i="18"/>
  <c r="L1014" i="18"/>
  <c r="L1019" i="18"/>
  <c r="L1026" i="18"/>
  <c r="L1025" i="18"/>
  <c r="L1016" i="18"/>
  <c r="L1029" i="18"/>
  <c r="L1030" i="18"/>
  <c r="L1015" i="18"/>
  <c r="L1031" i="18"/>
  <c r="L1024" i="18"/>
  <c r="L1027" i="18"/>
  <c r="L1021" i="18"/>
  <c r="L1028" i="18"/>
  <c r="L1022" i="18"/>
  <c r="L1020" i="18"/>
  <c r="L1018" i="18"/>
  <c r="L1023" i="18"/>
  <c r="L1017" i="18"/>
  <c r="L1033" i="18"/>
  <c r="L1032" i="18"/>
  <c r="L1036" i="18"/>
  <c r="L1035" i="18"/>
  <c r="L1034" i="18"/>
  <c r="L1037" i="18"/>
  <c r="L1038" i="18"/>
  <c r="L1039" i="18"/>
  <c r="L1040" i="18"/>
  <c r="L1041" i="18"/>
  <c r="L1044" i="18"/>
  <c r="L1048" i="18"/>
  <c r="L1046" i="18"/>
  <c r="L1042" i="18"/>
  <c r="L1045" i="18"/>
  <c r="L1043" i="18"/>
  <c r="L1047" i="18"/>
  <c r="L1049" i="18"/>
  <c r="L1050" i="18"/>
  <c r="L1051" i="18"/>
  <c r="L1052" i="18"/>
  <c r="L1053" i="18"/>
  <c r="L1054" i="18"/>
  <c r="L1055" i="18"/>
  <c r="L1056" i="18"/>
  <c r="L1057" i="18"/>
  <c r="L1061" i="18"/>
  <c r="L1059" i="18"/>
  <c r="L1058" i="18"/>
  <c r="L1060" i="18"/>
  <c r="L1062" i="18"/>
  <c r="L1078" i="18"/>
  <c r="L1069" i="18"/>
  <c r="L1077" i="18"/>
  <c r="L1079" i="18"/>
  <c r="L1063" i="18"/>
  <c r="L1076" i="18"/>
  <c r="L1067" i="18"/>
  <c r="L1074" i="18"/>
  <c r="L1075" i="18"/>
  <c r="L1065" i="18"/>
  <c r="L1083" i="18"/>
  <c r="L1071" i="18"/>
  <c r="L1082" i="18"/>
  <c r="L1080" i="18"/>
  <c r="L1066" i="18"/>
  <c r="L1073" i="18"/>
  <c r="L1081" i="18"/>
  <c r="L1064" i="18"/>
  <c r="L1070" i="18"/>
  <c r="L1072" i="18"/>
  <c r="L1068" i="18"/>
  <c r="L1084" i="18"/>
  <c r="L1090" i="18"/>
  <c r="L1089" i="18"/>
  <c r="L1100" i="18"/>
  <c r="L1088" i="18"/>
  <c r="L1091" i="18"/>
  <c r="L1099" i="18"/>
  <c r="L1085" i="18"/>
  <c r="L1098" i="18"/>
  <c r="L1086" i="18"/>
  <c r="L1095" i="18"/>
  <c r="L1093" i="18"/>
  <c r="L1087" i="18"/>
  <c r="L1096" i="18"/>
  <c r="L1092" i="18"/>
  <c r="L1097" i="18"/>
  <c r="L1094" i="18"/>
  <c r="L1101" i="18"/>
  <c r="L1104" i="18"/>
  <c r="L1102" i="18"/>
  <c r="L1103" i="18"/>
  <c r="L1105" i="18"/>
  <c r="L1108" i="18"/>
  <c r="L1109" i="18"/>
  <c r="L1106" i="18"/>
  <c r="L1107" i="18"/>
  <c r="L1111" i="18"/>
  <c r="L1110" i="18"/>
  <c r="L1114" i="18"/>
  <c r="L1113" i="18"/>
  <c r="L1117" i="18"/>
  <c r="L1115" i="18"/>
  <c r="L1116" i="18"/>
  <c r="L1112" i="18"/>
  <c r="L1119" i="18"/>
  <c r="L1118" i="18"/>
  <c r="L1120" i="18"/>
  <c r="L1121" i="18"/>
  <c r="L1122" i="18"/>
  <c r="L1123" i="18"/>
  <c r="L1131" i="18"/>
  <c r="L1129" i="18"/>
  <c r="L1134" i="18"/>
  <c r="L1133" i="18"/>
  <c r="L1127" i="18"/>
  <c r="L1128" i="18"/>
  <c r="L1132" i="18"/>
  <c r="L1124" i="18"/>
  <c r="L1125" i="18"/>
  <c r="L1135" i="18"/>
  <c r="L1130" i="18"/>
  <c r="L1126" i="18"/>
  <c r="L1138" i="18"/>
  <c r="L1136" i="18"/>
  <c r="L1137" i="18"/>
  <c r="L1139" i="18"/>
  <c r="L1141" i="18"/>
  <c r="L1140" i="18"/>
  <c r="L1148" i="18"/>
  <c r="L1155" i="18"/>
  <c r="L1158" i="18"/>
  <c r="L1157" i="18"/>
  <c r="L1142" i="18"/>
  <c r="L1149" i="18"/>
  <c r="L1144" i="18"/>
  <c r="L1145" i="18"/>
  <c r="L1147" i="18"/>
  <c r="L1150" i="18"/>
  <c r="L1146" i="18"/>
  <c r="L1156" i="18"/>
  <c r="L1151" i="18"/>
  <c r="L1152" i="18"/>
  <c r="L1154" i="18"/>
  <c r="L1143" i="18"/>
  <c r="L1153" i="18"/>
  <c r="L1160" i="18"/>
  <c r="L1159" i="18"/>
  <c r="L1163" i="18"/>
  <c r="L1161" i="18"/>
  <c r="L1162" i="18"/>
  <c r="L1165" i="18"/>
  <c r="L1164" i="18"/>
  <c r="L1166" i="18"/>
  <c r="L1168" i="18"/>
  <c r="L1170" i="18"/>
  <c r="L1171" i="18"/>
  <c r="L1172" i="18"/>
  <c r="L1169" i="18"/>
  <c r="L1167" i="18"/>
  <c r="L1173" i="18"/>
  <c r="L1186" i="18"/>
  <c r="L1182" i="18"/>
  <c r="L1185" i="18"/>
  <c r="L1178" i="18"/>
  <c r="L1179" i="18"/>
  <c r="L1181" i="18"/>
  <c r="L1177" i="18"/>
  <c r="L1183" i="18"/>
  <c r="L1175" i="18"/>
  <c r="L1184" i="18"/>
  <c r="L1180" i="18"/>
  <c r="L1187" i="18"/>
  <c r="L1174" i="18"/>
  <c r="L1176" i="18"/>
  <c r="L1188" i="18"/>
  <c r="L1198" i="18"/>
  <c r="L1199" i="18"/>
  <c r="L1201" i="18"/>
  <c r="L1200" i="18"/>
  <c r="L1206" i="18"/>
  <c r="L1197" i="18"/>
  <c r="L1190" i="18"/>
  <c r="L1204" i="18"/>
  <c r="L1202" i="18"/>
  <c r="L1205" i="18"/>
  <c r="L1208" i="18"/>
  <c r="L1194" i="18"/>
  <c r="L1195" i="18"/>
  <c r="L1210" i="18"/>
  <c r="L1207" i="18"/>
  <c r="L1192" i="18"/>
  <c r="L1191" i="18"/>
  <c r="L1209" i="18"/>
  <c r="L1196" i="18"/>
  <c r="L1193" i="18"/>
  <c r="L1189" i="18"/>
  <c r="L1203" i="18"/>
  <c r="L1213" i="18"/>
  <c r="L1211" i="18"/>
  <c r="L1212" i="18"/>
  <c r="L1215" i="18"/>
  <c r="L1214" i="18"/>
  <c r="L1216" i="18"/>
  <c r="L1217" i="18"/>
  <c r="L1218" i="18"/>
  <c r="L1219" i="18"/>
  <c r="L1220" i="18"/>
  <c r="L1224" i="18"/>
  <c r="L1223" i="18"/>
  <c r="L1221" i="18"/>
  <c r="L1222" i="18"/>
  <c r="L1226" i="18"/>
  <c r="L1227" i="18"/>
  <c r="L1228" i="18"/>
  <c r="L1225" i="18"/>
  <c r="L1230" i="18"/>
  <c r="L1229" i="18"/>
  <c r="L1234" i="18"/>
  <c r="L1235" i="18"/>
  <c r="L1236" i="18"/>
  <c r="L1231" i="18"/>
  <c r="L1233" i="18"/>
  <c r="L1232" i="18"/>
  <c r="L1240" i="18"/>
  <c r="L1237" i="18"/>
  <c r="L1239" i="18"/>
  <c r="L1238" i="18"/>
  <c r="L1246" i="18"/>
  <c r="L1243" i="18"/>
  <c r="L1245" i="18"/>
  <c r="L1247" i="18"/>
  <c r="L1244" i="18"/>
  <c r="L1248" i="18"/>
  <c r="L1241" i="18"/>
  <c r="L1242" i="18"/>
  <c r="L1261" i="18"/>
  <c r="L1253" i="18"/>
  <c r="L1254" i="18"/>
  <c r="L1260" i="18"/>
  <c r="L1257" i="18"/>
  <c r="L1255" i="18"/>
  <c r="L1262" i="18"/>
  <c r="L1250" i="18"/>
  <c r="L1251" i="18"/>
  <c r="L1252" i="18"/>
  <c r="L1259" i="18"/>
  <c r="L1249" i="18"/>
  <c r="L1256" i="18"/>
  <c r="L1258" i="18"/>
  <c r="L1265" i="18"/>
  <c r="L1266" i="18"/>
  <c r="L1263" i="18"/>
  <c r="L1269" i="18"/>
  <c r="L1264" i="18"/>
  <c r="L1267" i="18"/>
  <c r="L1268" i="18"/>
  <c r="L1270" i="18"/>
  <c r="L1290" i="18"/>
  <c r="L1289" i="18"/>
  <c r="L1275" i="18"/>
  <c r="L1292" i="18"/>
  <c r="L1281" i="18"/>
  <c r="L1286" i="18"/>
  <c r="L1293" i="18"/>
  <c r="L1287" i="18"/>
  <c r="L1278" i="18"/>
  <c r="L1276" i="18"/>
  <c r="L1274" i="18"/>
  <c r="L1283" i="18"/>
  <c r="L1273" i="18"/>
  <c r="L1277" i="18"/>
  <c r="L1272" i="18"/>
  <c r="L1279" i="18"/>
  <c r="L1284" i="18"/>
  <c r="L1288" i="18"/>
  <c r="L1291" i="18"/>
  <c r="L1285" i="18"/>
  <c r="L1271" i="18"/>
  <c r="L1294" i="18"/>
  <c r="L1280" i="18"/>
  <c r="L1282" i="18"/>
  <c r="L1295" i="18"/>
  <c r="L1296" i="18"/>
  <c r="L1297" i="18"/>
  <c r="L1302" i="18"/>
  <c r="L1301" i="18"/>
  <c r="L1315" i="18"/>
  <c r="L1310" i="18"/>
  <c r="L1303" i="18"/>
  <c r="L1300" i="18"/>
  <c r="L1325" i="18"/>
  <c r="L1321" i="18"/>
  <c r="L1322" i="18"/>
  <c r="L1318" i="18"/>
  <c r="L1309" i="18"/>
  <c r="L1331" i="18"/>
  <c r="L1299" i="18"/>
  <c r="L1306" i="18"/>
  <c r="L1326" i="18"/>
  <c r="L1313" i="18"/>
  <c r="L1307" i="18"/>
  <c r="L1305" i="18"/>
  <c r="L1308" i="18"/>
  <c r="L1329" i="18"/>
  <c r="L1332" i="18"/>
  <c r="L1316" i="18"/>
  <c r="L1328" i="18"/>
  <c r="L1298" i="18"/>
  <c r="L1330" i="18"/>
  <c r="L1314" i="18"/>
  <c r="L1311" i="18"/>
  <c r="L1323" i="18"/>
  <c r="L1319" i="18"/>
  <c r="L1327" i="18"/>
  <c r="L1317" i="18"/>
  <c r="L1304" i="18"/>
  <c r="L1312" i="18"/>
  <c r="L1320" i="18"/>
  <c r="L1324" i="18"/>
  <c r="L1338" i="18"/>
  <c r="L1337" i="18"/>
  <c r="L1341" i="18"/>
  <c r="L1333" i="18"/>
  <c r="L1342" i="18"/>
  <c r="L1340" i="18"/>
  <c r="L1334" i="18"/>
  <c r="L1335" i="18"/>
  <c r="L1336" i="18"/>
  <c r="L1339" i="18"/>
  <c r="L1344" i="18"/>
  <c r="L1343" i="18"/>
  <c r="L1346" i="18"/>
  <c r="L1345" i="18"/>
  <c r="L1347" i="18"/>
  <c r="L1348" i="18"/>
  <c r="L1351" i="18"/>
  <c r="L1349" i="18"/>
  <c r="L1352" i="18"/>
  <c r="L1350" i="18"/>
  <c r="L1355" i="18"/>
  <c r="L1354" i="18"/>
  <c r="L1353" i="18"/>
  <c r="L1356" i="18"/>
  <c r="L1357" i="18"/>
  <c r="L1361" i="18"/>
  <c r="L1358" i="18"/>
  <c r="L1360" i="18"/>
  <c r="L1359" i="18"/>
  <c r="L1362" i="18"/>
  <c r="L1363" i="18"/>
  <c r="L1366" i="18"/>
  <c r="L1376" i="18"/>
  <c r="L1377" i="18"/>
  <c r="L1365" i="18"/>
  <c r="L1371" i="18"/>
  <c r="L1379" i="18"/>
  <c r="L1372" i="18"/>
  <c r="L1364" i="18"/>
  <c r="L1369" i="18"/>
  <c r="L1378" i="18"/>
  <c r="L1367" i="18"/>
  <c r="L1370" i="18"/>
  <c r="L1381" i="18"/>
  <c r="L1374" i="18"/>
  <c r="L1373" i="18"/>
  <c r="L1368" i="18"/>
  <c r="L1380" i="18"/>
  <c r="L1375" i="18"/>
  <c r="L1384" i="18"/>
  <c r="L1389" i="18"/>
  <c r="L1383" i="18"/>
  <c r="L1382" i="18"/>
  <c r="L1385" i="18"/>
  <c r="L1386" i="18"/>
  <c r="L1388" i="18"/>
  <c r="L1387" i="18"/>
  <c r="L1391" i="18"/>
  <c r="L1390" i="18"/>
  <c r="L1392" i="18"/>
  <c r="L1393" i="18"/>
  <c r="L1394" i="18"/>
  <c r="L1395" i="18"/>
  <c r="L1396" i="18"/>
  <c r="L1398" i="18"/>
  <c r="L1399" i="18"/>
  <c r="L1397" i="18"/>
  <c r="L1400" i="18"/>
  <c r="L1401" i="18"/>
  <c r="L1402" i="18"/>
  <c r="L1403" i="18"/>
  <c r="L1404" i="18"/>
  <c r="L1406" i="18"/>
  <c r="L1407" i="18"/>
  <c r="L1405" i="18"/>
  <c r="L1408" i="18"/>
  <c r="L1415" i="18"/>
  <c r="L1416" i="18"/>
  <c r="L1410" i="18"/>
  <c r="L1409" i="18"/>
  <c r="L1412" i="18"/>
  <c r="L1417" i="18"/>
  <c r="L1411" i="18"/>
  <c r="L1413" i="18"/>
  <c r="L1414" i="18"/>
  <c r="L1418" i="18"/>
  <c r="L1419" i="18"/>
  <c r="L1420" i="18"/>
  <c r="L1421" i="18"/>
  <c r="L1422" i="18"/>
  <c r="L1441" i="18"/>
  <c r="L1442" i="18"/>
  <c r="L1439" i="18"/>
  <c r="L1447" i="18"/>
  <c r="L1429" i="18"/>
  <c r="L1436" i="18"/>
  <c r="L1426" i="18"/>
  <c r="L1443" i="18"/>
  <c r="L1433" i="18"/>
  <c r="L1424" i="18"/>
  <c r="L1444" i="18"/>
  <c r="L1427" i="18"/>
  <c r="L1437" i="18"/>
  <c r="L1423" i="18"/>
  <c r="L1431" i="18"/>
  <c r="L1449" i="18"/>
  <c r="L1425" i="18"/>
  <c r="L1448" i="18"/>
  <c r="L1430" i="18"/>
  <c r="L1440" i="18"/>
  <c r="L1435" i="18"/>
  <c r="L1432" i="18"/>
  <c r="L1446" i="18"/>
  <c r="L1428" i="18"/>
  <c r="L1445" i="18"/>
  <c r="L1438" i="18"/>
  <c r="L1434" i="18"/>
  <c r="L1452" i="18"/>
  <c r="L1450" i="18"/>
  <c r="L1451" i="18"/>
  <c r="L1453" i="18"/>
  <c r="L1454" i="18"/>
  <c r="L1461" i="18"/>
  <c r="L1463" i="18"/>
  <c r="L1459" i="18"/>
  <c r="L1464" i="18"/>
  <c r="L1456" i="18"/>
  <c r="L1458" i="18"/>
  <c r="L1469" i="18"/>
  <c r="L1455" i="18"/>
  <c r="L1465" i="18"/>
  <c r="L1467" i="18"/>
  <c r="L1466" i="18"/>
  <c r="L1457" i="18"/>
  <c r="L1470" i="18"/>
  <c r="L1462" i="18"/>
  <c r="L1471" i="18"/>
  <c r="L1460" i="18"/>
  <c r="L1468" i="18"/>
  <c r="L1472" i="18"/>
  <c r="L1474" i="18"/>
  <c r="L1473" i="18"/>
  <c r="L1476" i="18"/>
  <c r="L1475" i="18"/>
  <c r="L1484" i="18"/>
  <c r="L1480" i="18"/>
  <c r="L1481" i="18"/>
  <c r="L1478" i="18"/>
  <c r="L1483" i="18"/>
  <c r="L1479" i="18"/>
  <c r="L1485" i="18"/>
  <c r="L1486" i="18"/>
  <c r="L1477" i="18"/>
  <c r="L1482" i="18"/>
  <c r="L1490" i="18"/>
  <c r="L1487" i="18"/>
  <c r="L1488" i="18"/>
  <c r="L1489" i="18"/>
  <c r="L1491" i="18"/>
  <c r="L1492" i="18"/>
  <c r="L1493" i="18"/>
  <c r="L1497" i="18"/>
  <c r="L1494" i="18"/>
  <c r="L1498" i="18"/>
  <c r="L1495" i="18"/>
  <c r="L1499" i="18"/>
  <c r="L1496" i="18"/>
  <c r="L1501" i="18"/>
  <c r="L1502" i="18"/>
  <c r="L1505" i="18"/>
  <c r="L1503" i="18"/>
  <c r="L1500" i="18"/>
  <c r="L1504" i="18"/>
  <c r="L1518" i="18"/>
  <c r="L1523" i="18"/>
  <c r="L1531" i="18"/>
  <c r="L1536" i="18"/>
  <c r="L1541" i="18"/>
  <c r="L1515" i="18"/>
  <c r="L1537" i="18"/>
  <c r="L1535" i="18"/>
  <c r="L1529" i="18"/>
  <c r="L1511" i="18"/>
  <c r="L1519" i="18"/>
  <c r="L1538" i="18"/>
  <c r="L1530" i="18"/>
  <c r="L1517" i="18"/>
  <c r="L1516" i="18"/>
  <c r="L1513" i="18"/>
  <c r="L1509" i="18"/>
  <c r="L1521" i="18"/>
  <c r="L1525" i="18"/>
  <c r="L1528" i="18"/>
  <c r="L1507" i="18"/>
  <c r="L1506" i="18"/>
  <c r="L1539" i="18"/>
  <c r="L1540" i="18"/>
  <c r="L1527" i="18"/>
  <c r="L1522" i="18"/>
  <c r="L1532" i="18"/>
  <c r="L1512" i="18"/>
  <c r="L1533" i="18"/>
  <c r="L1508" i="18"/>
  <c r="L1524" i="18"/>
  <c r="L1526" i="18"/>
  <c r="L1510" i="18"/>
  <c r="L1520" i="18"/>
  <c r="L1514" i="18"/>
  <c r="L1534" i="18"/>
  <c r="L1542" i="18"/>
  <c r="L1544" i="18"/>
  <c r="L1543" i="18"/>
  <c r="L1545" i="18"/>
  <c r="L1546" i="18"/>
  <c r="L1549" i="18"/>
  <c r="L1547" i="18"/>
  <c r="L1548" i="18"/>
  <c r="L1551" i="18"/>
  <c r="L1550" i="18"/>
  <c r="L1552" i="18"/>
  <c r="L1559" i="18"/>
  <c r="L1557" i="18"/>
  <c r="L1558" i="18"/>
  <c r="L1555" i="18"/>
  <c r="L1554" i="18"/>
  <c r="L1556" i="18"/>
  <c r="L1560" i="18"/>
  <c r="L1561" i="18"/>
  <c r="L1553" i="18"/>
  <c r="L1564" i="18"/>
  <c r="L1562" i="18"/>
  <c r="L1563" i="18"/>
  <c r="L1565" i="18"/>
  <c r="L1566" i="18"/>
  <c r="L1568" i="18"/>
  <c r="L1567" i="18"/>
  <c r="L1570" i="18"/>
  <c r="L1569" i="18"/>
  <c r="L1571" i="18"/>
  <c r="L1587" i="18"/>
  <c r="L1574" i="18"/>
  <c r="L1579" i="18"/>
  <c r="L1582" i="18"/>
  <c r="L1581" i="18"/>
  <c r="L1573" i="18"/>
  <c r="L1584" i="18"/>
  <c r="L1588" i="18"/>
  <c r="L1577" i="18"/>
  <c r="L1599" i="18"/>
  <c r="L1594" i="18"/>
  <c r="L1576" i="18"/>
  <c r="L1578" i="18"/>
  <c r="L1592" i="18"/>
  <c r="L1586" i="18"/>
  <c r="L1580" i="18"/>
  <c r="L1583" i="18"/>
  <c r="L1596" i="18"/>
  <c r="L1572" i="18"/>
  <c r="L1593" i="18"/>
  <c r="L1585" i="18"/>
  <c r="L1575" i="18"/>
  <c r="L1597" i="18"/>
  <c r="L1598" i="18"/>
  <c r="L1589" i="18"/>
  <c r="L1591" i="18"/>
  <c r="L1595" i="18"/>
  <c r="L1590" i="18"/>
  <c r="L1601" i="18"/>
  <c r="L1602" i="18"/>
  <c r="L1600" i="18"/>
  <c r="L1603" i="18"/>
  <c r="L1616" i="18"/>
  <c r="L1608" i="18"/>
  <c r="L1609" i="18"/>
  <c r="L1624" i="18"/>
  <c r="L1614" i="18"/>
  <c r="L1613" i="18"/>
  <c r="L1610" i="18"/>
  <c r="L1605" i="18"/>
  <c r="L1622" i="18"/>
  <c r="L1607" i="18"/>
  <c r="L1606" i="18"/>
  <c r="L1621" i="18"/>
  <c r="L1623" i="18"/>
  <c r="L1611" i="18"/>
  <c r="L1617" i="18"/>
  <c r="L1612" i="18"/>
  <c r="L1604" i="18"/>
  <c r="L1615" i="18"/>
  <c r="L1620" i="18"/>
  <c r="L1619" i="18"/>
  <c r="L1618" i="18"/>
  <c r="L1625" i="18"/>
  <c r="L1626" i="18"/>
  <c r="L1629" i="18"/>
  <c r="L1627" i="18"/>
  <c r="L1628" i="18"/>
  <c r="L1630" i="18"/>
  <c r="L1633" i="18"/>
  <c r="L1632" i="18"/>
  <c r="L1631" i="18"/>
  <c r="L1635" i="18"/>
  <c r="L1634" i="18"/>
  <c r="L1637" i="18"/>
  <c r="L1638" i="18"/>
  <c r="L1636" i="18"/>
  <c r="L1641" i="18"/>
  <c r="L1643" i="18"/>
  <c r="L1642" i="18"/>
  <c r="L1639" i="18"/>
  <c r="L1640" i="18"/>
  <c r="L1645" i="18"/>
  <c r="L1644" i="18"/>
  <c r="L1649" i="18"/>
  <c r="L1646" i="18"/>
  <c r="L1650" i="18"/>
  <c r="L1648" i="18"/>
  <c r="L1647" i="18"/>
  <c r="L1651" i="18"/>
  <c r="L1652" i="18"/>
  <c r="L1653" i="18"/>
  <c r="L1654" i="18"/>
  <c r="L1655" i="18"/>
  <c r="L1657" i="18"/>
  <c r="L1656" i="18"/>
  <c r="L1659" i="18"/>
  <c r="L1660" i="18"/>
  <c r="L1661" i="18"/>
  <c r="L1658" i="18"/>
  <c r="L1662" i="18"/>
  <c r="L1663" i="18"/>
  <c r="L1664" i="18"/>
  <c r="L1686" i="18"/>
  <c r="L1745" i="18"/>
  <c r="L1691" i="18"/>
  <c r="L1717" i="18"/>
  <c r="L1744" i="18"/>
  <c r="L1703" i="18"/>
  <c r="L1697" i="18"/>
  <c r="L1676" i="18"/>
  <c r="L1764" i="18"/>
  <c r="L1696" i="18"/>
  <c r="L1708" i="18"/>
  <c r="L1670" i="18"/>
  <c r="L1761" i="18"/>
  <c r="L1719" i="18"/>
  <c r="L1767" i="18"/>
  <c r="L1728" i="18"/>
  <c r="L1709" i="18"/>
  <c r="L1694" i="18"/>
  <c r="L1712" i="18"/>
  <c r="L1720" i="18"/>
  <c r="L1747" i="18"/>
  <c r="L1768" i="18"/>
  <c r="L1704" i="18"/>
  <c r="L1716" i="18"/>
  <c r="L1682" i="18"/>
  <c r="L1740" i="18"/>
  <c r="L1692" i="18"/>
  <c r="L1680" i="18"/>
  <c r="L1702" i="18"/>
  <c r="L1687" i="18"/>
  <c r="L1736" i="18"/>
  <c r="L1734" i="18"/>
  <c r="L1673" i="18"/>
  <c r="L1685" i="18"/>
  <c r="L1707" i="18"/>
  <c r="L1754" i="18"/>
  <c r="L1756" i="18"/>
  <c r="L1700" i="18"/>
  <c r="L1731" i="18"/>
  <c r="L1763" i="18"/>
  <c r="L1669" i="18"/>
  <c r="L1762" i="18"/>
  <c r="L1674" i="18"/>
  <c r="L1690" i="18"/>
  <c r="L1721" i="18"/>
  <c r="L1678" i="18"/>
  <c r="L1737" i="18"/>
  <c r="L1718" i="18"/>
  <c r="L1711" i="18"/>
  <c r="L1693" i="18"/>
  <c r="L1684" i="18"/>
  <c r="L1749" i="18"/>
  <c r="L1770" i="18"/>
  <c r="L1760" i="18"/>
  <c r="L1743" i="18"/>
  <c r="L1713" i="18"/>
  <c r="L1710" i="18"/>
  <c r="L1675" i="18"/>
  <c r="L1769" i="18"/>
  <c r="L1706" i="18"/>
  <c r="L1679" i="18"/>
  <c r="L1739" i="18"/>
  <c r="L1757" i="18"/>
  <c r="L1695" i="18"/>
  <c r="L1765" i="18"/>
  <c r="L1727" i="18"/>
  <c r="L1665" i="18"/>
  <c r="L1705" i="18"/>
  <c r="L1738" i="18"/>
  <c r="L1730" i="18"/>
  <c r="L1725" i="18"/>
  <c r="L1748" i="18"/>
  <c r="L1722" i="18"/>
  <c r="L1699" i="18"/>
  <c r="L1752" i="18"/>
  <c r="L1668" i="18"/>
  <c r="L1755" i="18"/>
  <c r="L1758" i="18"/>
  <c r="L1733" i="18"/>
  <c r="L1735" i="18"/>
  <c r="L1683" i="18"/>
  <c r="L1766" i="18"/>
  <c r="L1701" i="18"/>
  <c r="L1729" i="18"/>
  <c r="L1726" i="18"/>
  <c r="L1671" i="18"/>
  <c r="L1759" i="18"/>
  <c r="L1742" i="18"/>
  <c r="L1667" i="18"/>
  <c r="L1746" i="18"/>
  <c r="L1753" i="18"/>
  <c r="L1677" i="18"/>
  <c r="L1672" i="18"/>
  <c r="L1750" i="18"/>
  <c r="L1688" i="18"/>
  <c r="L1666" i="18"/>
  <c r="L1715" i="18"/>
  <c r="L1723" i="18"/>
  <c r="L1751" i="18"/>
  <c r="L1724" i="18"/>
  <c r="L1714" i="18"/>
  <c r="L1698" i="18"/>
  <c r="L1689" i="18"/>
  <c r="L1732" i="18"/>
  <c r="L1681" i="18"/>
  <c r="L1741" i="18"/>
  <c r="L1774" i="18"/>
  <c r="L1777" i="18"/>
  <c r="L1773" i="18"/>
  <c r="L1779" i="18"/>
  <c r="L1780" i="18"/>
  <c r="L1781" i="18"/>
  <c r="L1775" i="18"/>
  <c r="L1776" i="18"/>
  <c r="L1778" i="18"/>
  <c r="L1772" i="18"/>
  <c r="L1771" i="18"/>
  <c r="L1787" i="18"/>
  <c r="L1785" i="18"/>
  <c r="L1790" i="18"/>
  <c r="L1791" i="18"/>
  <c r="L1783" i="18"/>
  <c r="L1786" i="18"/>
  <c r="L1782" i="18"/>
  <c r="L1784" i="18"/>
  <c r="L1788" i="18"/>
  <c r="L1789" i="18"/>
  <c r="L1792" i="18"/>
  <c r="L1794" i="18"/>
  <c r="L1793" i="18"/>
  <c r="L1800" i="18"/>
  <c r="L1798" i="18"/>
  <c r="L1797" i="18"/>
  <c r="L1795" i="18"/>
  <c r="L1799" i="18"/>
  <c r="L1796" i="18"/>
  <c r="L1801" i="18"/>
  <c r="L1804" i="18"/>
  <c r="L1810" i="18"/>
  <c r="L1806" i="18"/>
  <c r="L1802" i="18"/>
  <c r="L1805" i="18"/>
  <c r="L1807" i="18"/>
  <c r="L1808" i="18"/>
  <c r="L1803" i="18"/>
  <c r="L1809" i="18"/>
  <c r="L1824" i="18"/>
  <c r="L1816" i="18"/>
  <c r="L1818" i="18"/>
  <c r="L1813" i="18"/>
  <c r="L1817" i="18"/>
  <c r="L1811" i="18"/>
  <c r="L1819" i="18"/>
  <c r="L1812" i="18"/>
  <c r="L1821" i="18"/>
  <c r="L1814" i="18"/>
  <c r="L1823" i="18"/>
  <c r="L1826" i="18"/>
  <c r="L1822" i="18"/>
  <c r="L1815" i="18"/>
  <c r="L1820" i="18"/>
  <c r="L1825" i="18"/>
  <c r="L1827" i="18"/>
  <c r="L1828" i="18"/>
  <c r="L1829" i="18"/>
  <c r="L1841" i="18"/>
  <c r="L1842" i="18"/>
  <c r="L1835" i="18"/>
  <c r="L1844" i="18"/>
  <c r="L1847" i="18"/>
  <c r="L1840" i="18"/>
  <c r="L1834" i="18"/>
  <c r="L1846" i="18"/>
  <c r="L1837" i="18"/>
  <c r="L1845" i="18"/>
  <c r="L1832" i="18"/>
  <c r="L1831" i="18"/>
  <c r="L1836" i="18"/>
  <c r="L1839" i="18"/>
  <c r="L1830" i="18"/>
  <c r="L1833" i="18"/>
  <c r="L1843" i="18"/>
  <c r="L1838" i="18"/>
  <c r="L1856" i="18"/>
  <c r="L1855" i="18"/>
  <c r="L1854" i="18"/>
  <c r="L1850" i="18"/>
  <c r="L1853" i="18"/>
  <c r="L1851" i="18"/>
  <c r="L1858" i="18"/>
  <c r="L1852" i="18"/>
  <c r="L1849" i="18"/>
  <c r="L1859" i="18"/>
  <c r="L1860" i="18"/>
  <c r="L1857" i="18"/>
  <c r="L1848" i="18"/>
  <c r="L1861" i="18"/>
  <c r="L1862" i="18"/>
  <c r="L1867" i="18"/>
  <c r="L1864" i="18"/>
  <c r="L1863" i="18"/>
  <c r="L1866" i="18"/>
  <c r="L1865" i="18"/>
  <c r="L1877" i="18"/>
  <c r="L1875" i="18"/>
  <c r="L1876" i="18"/>
  <c r="L1870" i="18"/>
  <c r="L1868" i="18"/>
  <c r="L1881" i="18"/>
  <c r="L1880" i="18"/>
  <c r="L1878" i="18"/>
  <c r="L1873" i="18"/>
  <c r="L1883" i="18"/>
  <c r="L1872" i="18"/>
  <c r="L1871" i="18"/>
  <c r="L1882" i="18"/>
  <c r="L1874" i="18"/>
  <c r="L1869" i="18"/>
  <c r="L1879" i="18"/>
  <c r="L1884" i="18"/>
  <c r="L1887" i="18"/>
  <c r="L1886" i="18"/>
  <c r="L1885" i="18"/>
  <c r="L1888" i="18"/>
  <c r="L1889" i="18"/>
  <c r="L1905" i="18"/>
  <c r="L1890" i="18"/>
  <c r="L1912" i="18"/>
  <c r="L1902" i="18"/>
  <c r="L1927" i="18"/>
  <c r="L1904" i="18"/>
  <c r="L1908" i="18"/>
  <c r="L1920" i="18"/>
  <c r="L1940" i="18"/>
  <c r="L1903" i="18"/>
  <c r="L1928" i="18"/>
  <c r="L1911" i="18"/>
  <c r="L1945" i="18"/>
  <c r="L1901" i="18"/>
  <c r="L1933" i="18"/>
  <c r="L1935" i="18"/>
  <c r="L1925" i="18"/>
  <c r="L1934" i="18"/>
  <c r="L1919" i="18"/>
  <c r="L1893" i="18"/>
  <c r="L1909" i="18"/>
  <c r="L1930" i="18"/>
  <c r="L1900" i="18"/>
  <c r="L1906" i="18"/>
  <c r="L1913" i="18"/>
  <c r="L1918" i="18"/>
  <c r="L1917" i="18"/>
  <c r="L1923" i="18"/>
  <c r="L1932" i="18"/>
  <c r="L1931" i="18"/>
  <c r="L1915" i="18"/>
  <c r="L1939" i="18"/>
  <c r="L1936" i="18"/>
  <c r="L1896" i="18"/>
  <c r="L1941" i="18"/>
  <c r="L1943" i="18"/>
  <c r="L1948" i="18"/>
  <c r="L1895" i="18"/>
  <c r="L1916" i="18"/>
  <c r="L1914" i="18"/>
  <c r="L1894" i="18"/>
  <c r="L1926" i="18"/>
  <c r="L1929" i="18"/>
  <c r="L1891" i="18"/>
  <c r="L1922" i="18"/>
  <c r="L1924" i="18"/>
  <c r="L1899" i="18"/>
  <c r="L1937" i="18"/>
  <c r="L1949" i="18"/>
  <c r="L1944" i="18"/>
  <c r="L1946" i="18"/>
  <c r="L1897" i="18"/>
  <c r="L1942" i="18"/>
  <c r="L1892" i="18"/>
  <c r="L1921" i="18"/>
  <c r="L1907" i="18"/>
  <c r="L1898" i="18"/>
  <c r="L1910" i="18"/>
  <c r="L1938" i="18"/>
  <c r="L1947" i="18"/>
  <c r="L1950" i="18"/>
  <c r="L1952" i="18"/>
  <c r="L1951" i="18"/>
  <c r="L1954" i="18"/>
  <c r="L1953" i="18"/>
  <c r="L1961" i="18"/>
  <c r="L1963" i="18"/>
  <c r="L1965" i="18"/>
  <c r="L1955" i="18"/>
  <c r="L1960" i="18"/>
  <c r="L1964" i="18"/>
  <c r="L1958" i="18"/>
  <c r="L1957" i="18"/>
  <c r="L1956" i="18"/>
  <c r="L1959" i="18"/>
  <c r="L1962" i="18"/>
  <c r="L1966" i="18"/>
  <c r="L1967" i="18"/>
  <c r="L1968" i="18"/>
  <c r="L1969" i="18"/>
  <c r="L1970" i="18"/>
  <c r="L1972" i="18"/>
  <c r="L1975" i="18"/>
  <c r="L1971" i="18"/>
  <c r="L1973" i="18"/>
  <c r="L1974" i="18"/>
  <c r="L1976" i="18"/>
  <c r="L1979" i="18"/>
  <c r="L1977" i="18"/>
  <c r="L1978" i="18"/>
  <c r="L1983" i="18"/>
  <c r="L1985" i="18"/>
  <c r="L1984" i="18"/>
  <c r="L1981" i="18"/>
  <c r="L1980" i="18"/>
  <c r="L1982" i="18"/>
  <c r="L1986" i="18"/>
  <c r="L1987" i="18"/>
  <c r="L1988" i="18"/>
  <c r="L1989" i="18"/>
  <c r="L1990" i="18"/>
  <c r="L1993" i="18"/>
  <c r="L2003" i="18"/>
  <c r="L2000" i="18"/>
  <c r="L2002" i="18"/>
  <c r="L1994" i="18"/>
  <c r="L1998" i="18"/>
  <c r="L1996" i="18"/>
  <c r="L1999" i="18"/>
  <c r="L1991" i="18"/>
  <c r="L2001" i="18"/>
  <c r="L1992" i="18"/>
  <c r="L1995" i="18"/>
  <c r="L2004" i="18"/>
  <c r="L1997" i="18"/>
  <c r="L2009" i="18"/>
  <c r="L2008" i="18"/>
  <c r="L2005" i="18"/>
  <c r="L2010" i="18"/>
  <c r="L2013" i="18"/>
  <c r="L2011" i="18"/>
  <c r="L2012" i="18"/>
  <c r="L2007" i="18"/>
  <c r="L2006" i="18"/>
  <c r="L2014" i="18"/>
  <c r="L2015" i="18"/>
  <c r="L2067" i="18"/>
  <c r="L2048" i="18"/>
  <c r="L2051" i="18"/>
  <c r="L2058" i="18"/>
  <c r="L2021" i="18"/>
  <c r="L2062" i="18"/>
  <c r="L2044" i="18"/>
  <c r="L2055" i="18"/>
  <c r="L2074" i="18"/>
  <c r="L2016" i="18"/>
  <c r="L2066" i="18"/>
  <c r="L2047" i="18"/>
  <c r="L2038" i="18"/>
  <c r="L2043" i="18"/>
  <c r="L2040" i="18"/>
  <c r="L2024" i="18"/>
  <c r="L2070" i="18"/>
  <c r="L2063" i="18"/>
  <c r="L2023" i="18"/>
  <c r="L2037" i="18"/>
  <c r="L2050" i="18"/>
  <c r="L2036" i="18"/>
  <c r="L2068" i="18"/>
  <c r="L2075" i="18"/>
  <c r="L2073" i="18"/>
  <c r="L2032" i="18"/>
  <c r="L2022" i="18"/>
  <c r="L2018" i="18"/>
  <c r="L2027" i="18"/>
  <c r="L2039" i="18"/>
  <c r="L2041" i="18"/>
  <c r="L2031" i="18"/>
  <c r="L2029" i="18"/>
  <c r="L2049" i="18"/>
  <c r="L2035" i="18"/>
  <c r="L2060" i="18"/>
  <c r="L2053" i="18"/>
  <c r="L2056" i="18"/>
  <c r="L2028" i="18"/>
  <c r="L2064" i="18"/>
  <c r="L2065" i="18"/>
  <c r="L2026" i="18"/>
  <c r="L2042" i="18"/>
  <c r="L2030" i="18"/>
  <c r="L2069" i="18"/>
  <c r="L2025" i="18"/>
  <c r="L2046" i="18"/>
  <c r="L2061" i="18"/>
  <c r="L2071" i="18"/>
  <c r="L2020" i="18"/>
  <c r="L2033" i="18"/>
  <c r="L2034" i="18"/>
  <c r="L2076" i="18"/>
  <c r="L2078" i="18"/>
  <c r="L2077" i="18"/>
  <c r="L2072" i="18"/>
  <c r="L2017" i="18"/>
  <c r="L2057" i="18"/>
  <c r="L2052" i="18"/>
  <c r="L2019" i="18"/>
  <c r="L2045" i="18"/>
  <c r="L2059" i="18"/>
  <c r="L2054" i="18"/>
  <c r="L2080" i="18"/>
  <c r="L2079" i="18"/>
  <c r="L2088" i="18"/>
  <c r="L2087" i="18"/>
  <c r="L2082" i="18"/>
  <c r="L2085" i="18"/>
  <c r="L2086" i="18"/>
  <c r="L2084" i="18"/>
  <c r="L2083" i="18"/>
  <c r="L2089" i="18"/>
  <c r="L2090" i="18"/>
  <c r="L2081" i="18"/>
  <c r="L2091" i="18"/>
  <c r="L2092" i="18"/>
  <c r="L2093" i="18"/>
  <c r="L2096" i="18"/>
  <c r="L2094" i="18"/>
  <c r="L2095" i="18"/>
  <c r="L2097" i="18"/>
  <c r="L2101" i="18"/>
  <c r="L2099" i="18"/>
  <c r="L2098" i="18"/>
  <c r="L2100" i="18"/>
  <c r="L2105" i="18"/>
  <c r="L2103" i="18"/>
  <c r="L2102" i="18"/>
  <c r="L2104" i="18"/>
  <c r="L2106" i="18"/>
  <c r="L2107" i="18"/>
  <c r="L2109" i="18"/>
  <c r="L2112" i="18"/>
  <c r="L2110" i="18"/>
  <c r="L2114" i="18"/>
  <c r="L2111" i="18"/>
  <c r="L2108" i="18"/>
  <c r="L2113" i="18"/>
  <c r="L2115" i="18"/>
  <c r="L2117" i="18"/>
  <c r="L2116" i="18"/>
  <c r="L2119" i="18"/>
  <c r="L2118" i="18"/>
  <c r="L2122" i="18"/>
  <c r="L2121" i="18"/>
  <c r="L2120" i="18"/>
  <c r="L2124" i="18"/>
  <c r="L2123" i="18"/>
  <c r="L2136" i="18"/>
  <c r="L2131" i="18"/>
  <c r="L2125" i="18"/>
  <c r="L2133" i="18"/>
  <c r="L2135" i="18"/>
  <c r="L2127" i="18"/>
  <c r="L2126" i="18"/>
  <c r="L2137" i="18"/>
  <c r="L2132" i="18"/>
  <c r="L2128" i="18"/>
  <c r="L2129" i="18"/>
  <c r="L2134" i="18"/>
  <c r="L2130" i="18"/>
  <c r="L2138" i="18"/>
  <c r="L2144" i="18"/>
  <c r="L2140" i="18"/>
  <c r="L2142" i="18"/>
  <c r="L2145" i="18"/>
  <c r="L2146" i="18"/>
  <c r="L2141" i="18"/>
  <c r="L2143" i="18"/>
  <c r="L2139" i="18"/>
  <c r="L2147" i="18"/>
  <c r="L2149" i="18"/>
  <c r="L2148" i="18"/>
  <c r="L2182" i="18"/>
  <c r="L2166" i="18"/>
  <c r="L2181" i="18"/>
  <c r="L2169" i="18"/>
  <c r="L2184" i="18"/>
  <c r="L2174" i="18"/>
  <c r="L2156" i="18"/>
  <c r="L2180" i="18"/>
  <c r="L2150" i="18"/>
  <c r="L2153" i="18"/>
  <c r="L2157" i="18"/>
  <c r="L2177" i="18"/>
  <c r="L2152" i="18"/>
  <c r="L2170" i="18"/>
  <c r="L2158" i="18"/>
  <c r="L2176" i="18"/>
  <c r="L2160" i="18"/>
  <c r="L2155" i="18"/>
  <c r="L2167" i="18"/>
  <c r="L2171" i="18"/>
  <c r="L2186" i="18"/>
  <c r="L2165" i="18"/>
  <c r="L2178" i="18"/>
  <c r="L2154" i="18"/>
  <c r="L2175" i="18"/>
  <c r="L2168" i="18"/>
  <c r="L2161" i="18"/>
  <c r="L2189" i="18"/>
  <c r="L2159" i="18"/>
  <c r="L2183" i="18"/>
  <c r="L2191" i="18"/>
  <c r="L2179" i="18"/>
  <c r="L2163" i="18"/>
  <c r="L2164" i="18"/>
  <c r="L2185" i="18"/>
  <c r="L2190" i="18"/>
  <c r="L2172" i="18"/>
  <c r="L2192" i="18"/>
  <c r="L2188" i="18"/>
  <c r="L2151" i="18"/>
  <c r="L2187" i="18"/>
  <c r="L2162" i="18"/>
  <c r="L2173" i="18"/>
  <c r="L2197" i="18"/>
  <c r="L2193" i="18"/>
  <c r="L2196" i="18"/>
  <c r="L2194" i="18"/>
  <c r="L2195" i="18"/>
  <c r="L2198" i="18"/>
  <c r="L2199" i="18"/>
  <c r="L2200" i="18"/>
  <c r="L2202" i="18"/>
  <c r="L2203" i="18"/>
  <c r="L2205" i="18"/>
  <c r="L2201" i="18"/>
  <c r="L2204" i="18"/>
  <c r="L2206" i="18"/>
  <c r="L2207" i="18"/>
  <c r="L2209" i="18"/>
  <c r="L2208" i="18"/>
  <c r="L2211" i="18"/>
  <c r="L2214" i="18"/>
  <c r="L2217" i="18"/>
  <c r="L2212" i="18"/>
  <c r="L2220" i="18"/>
  <c r="L2210" i="18"/>
  <c r="L2219" i="18"/>
  <c r="L2215" i="18"/>
  <c r="L2213" i="18"/>
  <c r="L2221" i="18"/>
  <c r="L2218" i="18"/>
  <c r="L2223" i="18"/>
  <c r="L2216" i="18"/>
  <c r="L2224" i="18"/>
  <c r="L2222" i="18"/>
  <c r="L2229" i="18"/>
  <c r="L2231" i="18"/>
  <c r="L2228" i="18"/>
  <c r="L2226" i="18"/>
  <c r="L2230" i="18"/>
  <c r="L2232" i="18"/>
  <c r="L2227" i="18"/>
  <c r="L2225" i="18"/>
  <c r="L2234" i="18"/>
  <c r="L2235" i="18"/>
  <c r="L2233" i="18"/>
  <c r="L2236" i="18"/>
  <c r="L2237" i="18"/>
  <c r="L2238" i="18"/>
  <c r="L2245" i="18"/>
  <c r="L2243" i="18"/>
  <c r="L2246" i="18"/>
  <c r="L2241" i="18"/>
  <c r="L2240" i="18"/>
  <c r="L2244" i="18"/>
  <c r="L2242" i="18"/>
  <c r="L2247" i="18"/>
  <c r="L2239" i="18"/>
  <c r="L2248" i="18"/>
  <c r="L2249" i="18"/>
  <c r="L2250" i="18"/>
  <c r="L2251" i="18"/>
  <c r="L2254" i="18"/>
  <c r="L2252" i="18"/>
  <c r="L2253" i="18"/>
  <c r="L2262" i="18"/>
  <c r="L2264" i="18"/>
  <c r="L2268" i="18"/>
  <c r="L2267" i="18"/>
  <c r="L2258" i="18"/>
  <c r="L2259" i="18"/>
  <c r="L2269" i="18"/>
  <c r="L2265" i="18"/>
  <c r="L2263" i="18"/>
  <c r="L2255" i="18"/>
  <c r="L2261" i="18"/>
  <c r="L2270" i="18"/>
  <c r="L2260" i="18"/>
  <c r="L2257" i="18"/>
  <c r="L2271" i="18"/>
  <c r="L2266" i="18"/>
  <c r="L2256" i="18"/>
  <c r="L2280" i="18"/>
  <c r="L2272" i="18"/>
  <c r="L2274" i="18"/>
  <c r="L2279" i="18"/>
  <c r="L2276" i="18"/>
  <c r="L2277" i="18"/>
  <c r="L2281" i="18"/>
  <c r="L2275" i="18"/>
  <c r="L2282" i="18"/>
  <c r="L2273" i="18"/>
  <c r="L2278" i="18"/>
  <c r="L2283" i="18"/>
  <c r="L2286" i="18"/>
  <c r="L2289" i="18"/>
  <c r="L2291" i="18"/>
  <c r="L2285" i="18"/>
  <c r="L2288" i="18"/>
  <c r="L2287" i="18"/>
  <c r="L2297" i="18"/>
  <c r="L2290" i="18"/>
  <c r="L2295" i="18"/>
  <c r="L2293" i="18"/>
  <c r="L2294" i="18"/>
  <c r="L2292" i="18"/>
  <c r="L2296" i="18"/>
  <c r="L2284" i="18"/>
  <c r="L2298" i="18"/>
  <c r="L2300" i="18"/>
  <c r="L2299" i="18"/>
  <c r="L2301" i="18"/>
  <c r="L2304" i="18"/>
  <c r="L2302" i="18"/>
  <c r="L2305" i="18"/>
  <c r="L2308" i="18"/>
  <c r="L2306" i="18"/>
  <c r="L2307" i="18"/>
  <c r="L2303" i="18"/>
  <c r="L2309" i="18"/>
  <c r="L2310" i="18"/>
  <c r="L2313" i="18"/>
  <c r="L2311" i="18"/>
  <c r="L2312" i="18"/>
  <c r="L2314" i="18"/>
  <c r="L2316" i="18"/>
  <c r="L2315" i="18"/>
  <c r="L2318" i="18"/>
  <c r="L2317" i="18"/>
  <c r="L2319" i="18"/>
  <c r="L2320" i="18"/>
  <c r="L2323" i="18"/>
  <c r="L2321" i="18"/>
  <c r="L2322" i="18"/>
  <c r="L2324" i="18"/>
  <c r="L2325" i="18"/>
  <c r="L2331" i="18"/>
  <c r="L2329" i="18"/>
  <c r="L2332" i="18"/>
  <c r="L2326" i="18"/>
  <c r="L2328" i="18"/>
  <c r="L2330" i="18"/>
  <c r="L2327" i="18"/>
  <c r="L2333" i="18"/>
  <c r="L2341" i="18"/>
  <c r="L2347" i="18"/>
  <c r="L2334" i="18"/>
  <c r="L2348" i="18"/>
  <c r="L2338" i="18"/>
  <c r="L2335" i="18"/>
  <c r="L2343" i="18"/>
  <c r="L2342" i="18"/>
  <c r="L2346" i="18"/>
  <c r="L2352" i="18"/>
  <c r="L2353" i="18"/>
  <c r="L2345" i="18"/>
  <c r="L2336" i="18"/>
  <c r="L2344" i="18"/>
  <c r="L2339" i="18"/>
  <c r="L2349" i="18"/>
  <c r="L2340" i="18"/>
  <c r="L2355" i="18"/>
  <c r="L2337" i="18"/>
  <c r="L2350" i="18"/>
  <c r="L2351" i="18"/>
  <c r="L2356" i="18"/>
  <c r="L2358" i="18"/>
  <c r="L2357" i="18"/>
  <c r="L2354" i="18"/>
  <c r="L2365" i="18"/>
  <c r="L2367" i="18"/>
  <c r="L2360" i="18"/>
  <c r="L2366" i="18"/>
  <c r="L2368" i="18"/>
  <c r="L2363" i="18"/>
  <c r="L2359" i="18"/>
  <c r="L2362" i="18"/>
  <c r="L2361" i="18"/>
  <c r="L2364" i="18"/>
  <c r="L2370" i="18"/>
  <c r="L2369" i="18"/>
  <c r="L2371" i="18"/>
  <c r="L2372" i="18"/>
  <c r="L7" i="18"/>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986"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795"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1890"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158"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1584"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1041" i="6"/>
  <c r="F1042" i="6"/>
  <c r="F1043" i="6"/>
  <c r="F1044" i="6"/>
  <c r="F1045" i="6"/>
  <c r="F1046" i="6"/>
  <c r="F1047" i="6"/>
  <c r="F1048" i="6"/>
  <c r="F1049" i="6"/>
  <c r="F1050" i="6"/>
  <c r="F1051" i="6"/>
  <c r="F1052" i="6"/>
  <c r="F1053" i="6"/>
  <c r="F1054" i="6"/>
  <c r="F1055" i="6"/>
  <c r="F1056" i="6"/>
  <c r="F1057" i="6"/>
  <c r="F1058" i="6"/>
  <c r="F1059" i="6"/>
  <c r="F1060" i="6"/>
  <c r="F1061" i="6"/>
  <c r="F1062" i="6"/>
  <c r="F1063" i="6"/>
  <c r="F1064" i="6"/>
  <c r="F1065" i="6"/>
  <c r="F1066" i="6"/>
  <c r="F1067" i="6"/>
  <c r="F1068" i="6"/>
  <c r="F1069" i="6"/>
  <c r="F1070" i="6"/>
  <c r="F1071" i="6"/>
  <c r="F1072" i="6"/>
  <c r="F1073" i="6"/>
  <c r="F1074" i="6"/>
  <c r="F1075" i="6"/>
  <c r="F1076" i="6"/>
  <c r="F1077" i="6"/>
  <c r="F1078" i="6"/>
  <c r="F1079" i="6"/>
  <c r="F1080" i="6"/>
  <c r="F1081" i="6"/>
  <c r="F1082" i="6"/>
  <c r="F1083" i="6"/>
  <c r="F1084" i="6"/>
  <c r="F1085" i="6"/>
  <c r="F1086" i="6"/>
  <c r="F1087" i="6"/>
  <c r="F1088" i="6"/>
  <c r="F1089" i="6"/>
  <c r="F1090" i="6"/>
  <c r="F1091" i="6"/>
  <c r="F1092" i="6"/>
  <c r="F1093" i="6"/>
  <c r="F1094" i="6"/>
  <c r="F1095" i="6"/>
  <c r="F1096" i="6"/>
  <c r="F1097" i="6"/>
  <c r="F1098" i="6"/>
  <c r="F1099" i="6"/>
  <c r="F1100" i="6"/>
  <c r="F1101" i="6"/>
  <c r="F1102" i="6"/>
  <c r="F1103" i="6"/>
  <c r="F1104" i="6"/>
  <c r="F1105" i="6"/>
  <c r="F1106" i="6"/>
  <c r="F1107" i="6"/>
  <c r="F1108" i="6"/>
  <c r="F1109" i="6"/>
  <c r="F1110" i="6"/>
  <c r="F1111" i="6"/>
  <c r="F1112" i="6"/>
  <c r="F1113" i="6"/>
  <c r="F1114" i="6"/>
  <c r="F1115" i="6"/>
  <c r="F1116" i="6"/>
  <c r="F1117" i="6"/>
  <c r="F1118" i="6"/>
  <c r="F1119" i="6"/>
  <c r="F1120" i="6"/>
  <c r="F1121" i="6"/>
  <c r="F1122" i="6"/>
  <c r="F1123" i="6"/>
  <c r="F1124" i="6"/>
  <c r="F1125" i="6"/>
  <c r="F1126" i="6"/>
  <c r="F1127" i="6"/>
  <c r="F1128" i="6"/>
  <c r="F1129" i="6"/>
  <c r="F1130" i="6"/>
  <c r="F1131" i="6"/>
  <c r="F1132" i="6"/>
  <c r="F1133" i="6"/>
  <c r="F1134" i="6"/>
  <c r="F1135" i="6"/>
  <c r="F1136" i="6"/>
  <c r="F1137" i="6"/>
  <c r="F1138" i="6"/>
  <c r="F1139" i="6"/>
  <c r="F1140" i="6"/>
  <c r="F1141" i="6"/>
  <c r="F1142" i="6"/>
  <c r="F1143" i="6"/>
  <c r="F1144" i="6"/>
  <c r="F1145" i="6"/>
  <c r="F1146" i="6"/>
  <c r="F1147" i="6"/>
  <c r="F1148" i="6"/>
  <c r="F1149" i="6"/>
  <c r="F1150" i="6"/>
  <c r="F1151" i="6"/>
  <c r="F1152" i="6"/>
  <c r="F1153" i="6"/>
  <c r="F1154" i="6"/>
  <c r="F1155" i="6"/>
  <c r="F1156" i="6"/>
  <c r="F1157" i="6"/>
  <c r="F1158" i="6"/>
  <c r="F1159" i="6"/>
  <c r="F1160" i="6"/>
  <c r="F1161" i="6"/>
  <c r="F1162" i="6"/>
  <c r="F1163" i="6"/>
  <c r="F1164" i="6"/>
  <c r="F1165" i="6"/>
  <c r="F1166" i="6"/>
  <c r="F1167" i="6"/>
  <c r="F1168" i="6"/>
  <c r="F1169" i="6"/>
  <c r="F1170" i="6"/>
  <c r="F1171" i="6"/>
  <c r="F1172" i="6"/>
  <c r="F1173" i="6"/>
  <c r="F1174" i="6"/>
  <c r="F1175" i="6"/>
  <c r="F1176" i="6"/>
  <c r="F1177" i="6"/>
  <c r="F1178" i="6"/>
  <c r="F1179" i="6"/>
  <c r="F1180" i="6"/>
  <c r="F1181" i="6"/>
  <c r="F1182" i="6"/>
  <c r="F1183" i="6"/>
  <c r="F1184" i="6"/>
  <c r="F1185" i="6"/>
  <c r="F1186" i="6"/>
  <c r="F1187" i="6"/>
  <c r="F1188" i="6"/>
  <c r="F1189" i="6"/>
  <c r="F1190" i="6"/>
  <c r="F1191" i="6"/>
  <c r="F1192" i="6"/>
  <c r="F1193" i="6"/>
  <c r="F1194" i="6"/>
  <c r="F1195" i="6"/>
  <c r="F1196" i="6"/>
  <c r="F1197" i="6"/>
  <c r="F1198" i="6"/>
  <c r="F1199" i="6"/>
  <c r="F1200" i="6"/>
  <c r="F1201" i="6"/>
  <c r="F1202" i="6"/>
  <c r="F1203" i="6"/>
  <c r="F1204" i="6"/>
  <c r="F1205" i="6"/>
  <c r="F1206" i="6"/>
  <c r="F1207" i="6"/>
  <c r="F1208" i="6"/>
  <c r="F1209" i="6"/>
  <c r="F1210" i="6"/>
  <c r="F1672" i="6"/>
  <c r="F1212" i="6"/>
  <c r="F1213" i="6"/>
  <c r="F1214" i="6"/>
  <c r="F1215" i="6"/>
  <c r="F1216" i="6"/>
  <c r="F1217" i="6"/>
  <c r="F1218" i="6"/>
  <c r="F1219" i="6"/>
  <c r="F1220" i="6"/>
  <c r="F1221" i="6"/>
  <c r="F1222" i="6"/>
  <c r="F1223" i="6"/>
  <c r="F1224" i="6"/>
  <c r="F1225" i="6"/>
  <c r="F1226" i="6"/>
  <c r="F1227" i="6"/>
  <c r="F1228" i="6"/>
  <c r="F1229" i="6"/>
  <c r="F1230" i="6"/>
  <c r="F1231" i="6"/>
  <c r="F1232" i="6"/>
  <c r="F1233" i="6"/>
  <c r="F1234" i="6"/>
  <c r="F1235" i="6"/>
  <c r="F1236" i="6"/>
  <c r="F1237" i="6"/>
  <c r="F1238" i="6"/>
  <c r="F1239" i="6"/>
  <c r="F1240" i="6"/>
  <c r="F1241" i="6"/>
  <c r="F1242" i="6"/>
  <c r="F1243" i="6"/>
  <c r="F1244" i="6"/>
  <c r="F1245" i="6"/>
  <c r="F1246" i="6"/>
  <c r="F1247" i="6"/>
  <c r="F1248" i="6"/>
  <c r="F1249" i="6"/>
  <c r="F1250" i="6"/>
  <c r="F1251" i="6"/>
  <c r="F1252" i="6"/>
  <c r="F1253" i="6"/>
  <c r="F1254" i="6"/>
  <c r="F1255" i="6"/>
  <c r="F1256" i="6"/>
  <c r="F1257" i="6"/>
  <c r="F1258" i="6"/>
  <c r="F1259" i="6"/>
  <c r="F1260" i="6"/>
  <c r="F1261" i="6"/>
  <c r="F1262" i="6"/>
  <c r="F1263" i="6"/>
  <c r="F1264" i="6"/>
  <c r="F1265" i="6"/>
  <c r="F1266" i="6"/>
  <c r="F1267" i="6"/>
  <c r="F1268" i="6"/>
  <c r="F1269" i="6"/>
  <c r="F1270" i="6"/>
  <c r="F1271" i="6"/>
  <c r="F1272" i="6"/>
  <c r="F1273" i="6"/>
  <c r="F1274" i="6"/>
  <c r="F1275" i="6"/>
  <c r="F1276" i="6"/>
  <c r="F1277" i="6"/>
  <c r="F1278" i="6"/>
  <c r="F1279" i="6"/>
  <c r="F1280" i="6"/>
  <c r="F1281" i="6"/>
  <c r="F1282" i="6"/>
  <c r="F1283" i="6"/>
  <c r="F1284" i="6"/>
  <c r="F1285" i="6"/>
  <c r="F1286" i="6"/>
  <c r="F1287" i="6"/>
  <c r="F1288" i="6"/>
  <c r="F1289" i="6"/>
  <c r="F1290" i="6"/>
  <c r="F1291" i="6"/>
  <c r="F1292" i="6"/>
  <c r="F1293" i="6"/>
  <c r="F1294" i="6"/>
  <c r="F1295" i="6"/>
  <c r="F1296" i="6"/>
  <c r="F1297" i="6"/>
  <c r="F1298" i="6"/>
  <c r="F1299" i="6"/>
  <c r="F1300" i="6"/>
  <c r="F1301" i="6"/>
  <c r="F1302" i="6"/>
  <c r="F1303" i="6"/>
  <c r="F1304" i="6"/>
  <c r="F1305" i="6"/>
  <c r="F1306" i="6"/>
  <c r="F1307" i="6"/>
  <c r="F1308" i="6"/>
  <c r="F1309" i="6"/>
  <c r="F1310" i="6"/>
  <c r="F1311" i="6"/>
  <c r="F1312" i="6"/>
  <c r="F1313" i="6"/>
  <c r="F1314" i="6"/>
  <c r="F1315" i="6"/>
  <c r="F1316" i="6"/>
  <c r="F1317" i="6"/>
  <c r="F1318" i="6"/>
  <c r="F1319" i="6"/>
  <c r="F1320" i="6"/>
  <c r="F1321" i="6"/>
  <c r="F1322" i="6"/>
  <c r="F1323" i="6"/>
  <c r="F1324" i="6"/>
  <c r="F1325" i="6"/>
  <c r="F1326" i="6"/>
  <c r="F1327" i="6"/>
  <c r="F1328" i="6"/>
  <c r="F1329" i="6"/>
  <c r="F1330" i="6"/>
  <c r="F1331" i="6"/>
  <c r="F1332" i="6"/>
  <c r="F1333" i="6"/>
  <c r="F1334" i="6"/>
  <c r="F1335" i="6"/>
  <c r="F1336" i="6"/>
  <c r="F1337" i="6"/>
  <c r="F1338" i="6"/>
  <c r="F1339" i="6"/>
  <c r="F1340" i="6"/>
  <c r="F1341" i="6"/>
  <c r="F1342" i="6"/>
  <c r="F1343" i="6"/>
  <c r="F1344" i="6"/>
  <c r="F2268" i="6"/>
  <c r="F1346" i="6"/>
  <c r="F1347" i="6"/>
  <c r="F1348" i="6"/>
  <c r="F1349" i="6"/>
  <c r="F1350" i="6"/>
  <c r="F1351" i="6"/>
  <c r="F1352" i="6"/>
  <c r="F1353" i="6"/>
  <c r="F1354" i="6"/>
  <c r="F1355" i="6"/>
  <c r="F1356" i="6"/>
  <c r="F1357" i="6"/>
  <c r="F1358" i="6"/>
  <c r="F1359" i="6"/>
  <c r="F1360" i="6"/>
  <c r="F1361" i="6"/>
  <c r="F1362" i="6"/>
  <c r="F1363" i="6"/>
  <c r="F1364" i="6"/>
  <c r="F1365" i="6"/>
  <c r="F1366" i="6"/>
  <c r="F1367" i="6"/>
  <c r="F1368" i="6"/>
  <c r="F1369" i="6"/>
  <c r="F1370" i="6"/>
  <c r="F1371" i="6"/>
  <c r="F1372" i="6"/>
  <c r="F1373" i="6"/>
  <c r="F1374" i="6"/>
  <c r="F1375" i="6"/>
  <c r="F1376" i="6"/>
  <c r="F1377" i="6"/>
  <c r="F1378" i="6"/>
  <c r="F1379" i="6"/>
  <c r="F1380" i="6"/>
  <c r="F1381" i="6"/>
  <c r="F1382" i="6"/>
  <c r="F1383" i="6"/>
  <c r="F1384" i="6"/>
  <c r="F1385" i="6"/>
  <c r="F1386" i="6"/>
  <c r="F1387" i="6"/>
  <c r="F1388" i="6"/>
  <c r="F1389" i="6"/>
  <c r="F1390" i="6"/>
  <c r="F1391" i="6"/>
  <c r="F1392" i="6"/>
  <c r="F1393" i="6"/>
  <c r="F1394" i="6"/>
  <c r="F1395" i="6"/>
  <c r="F1396" i="6"/>
  <c r="F1397" i="6"/>
  <c r="F1398" i="6"/>
  <c r="F1399" i="6"/>
  <c r="F1400" i="6"/>
  <c r="F1401" i="6"/>
  <c r="F1402" i="6"/>
  <c r="F1403" i="6"/>
  <c r="F1404" i="6"/>
  <c r="F1405" i="6"/>
  <c r="F1406" i="6"/>
  <c r="F1407" i="6"/>
  <c r="F1408" i="6"/>
  <c r="F1872" i="6"/>
  <c r="F1410" i="6"/>
  <c r="F1411" i="6"/>
  <c r="F1412" i="6"/>
  <c r="F1413" i="6"/>
  <c r="F1414" i="6"/>
  <c r="F1415" i="6"/>
  <c r="F1416" i="6"/>
  <c r="F1417" i="6"/>
  <c r="F1418" i="6"/>
  <c r="F1419" i="6"/>
  <c r="F1420" i="6"/>
  <c r="F1421" i="6"/>
  <c r="F1422" i="6"/>
  <c r="F1423" i="6"/>
  <c r="F1424" i="6"/>
  <c r="F1425" i="6"/>
  <c r="F1426" i="6"/>
  <c r="F1427" i="6"/>
  <c r="F1211" i="6"/>
  <c r="F1429" i="6"/>
  <c r="F1430" i="6"/>
  <c r="F1431" i="6"/>
  <c r="F1432" i="6"/>
  <c r="F1433" i="6"/>
  <c r="F1434" i="6"/>
  <c r="F1435" i="6"/>
  <c r="F1436" i="6"/>
  <c r="F1437" i="6"/>
  <c r="F1438" i="6"/>
  <c r="F1439" i="6"/>
  <c r="F1440" i="6"/>
  <c r="F1441" i="6"/>
  <c r="F1442" i="6"/>
  <c r="F1443" i="6"/>
  <c r="F1444" i="6"/>
  <c r="F1445" i="6"/>
  <c r="F1446" i="6"/>
  <c r="F1447" i="6"/>
  <c r="F1448" i="6"/>
  <c r="F1449" i="6"/>
  <c r="F1450" i="6"/>
  <c r="F1451" i="6"/>
  <c r="F1452" i="6"/>
  <c r="F1453" i="6"/>
  <c r="F1454" i="6"/>
  <c r="F1455" i="6"/>
  <c r="F1456" i="6"/>
  <c r="F1457" i="6"/>
  <c r="F1458" i="6"/>
  <c r="F1459" i="6"/>
  <c r="F1460" i="6"/>
  <c r="F1461" i="6"/>
  <c r="F1462" i="6"/>
  <c r="F1463" i="6"/>
  <c r="F1464" i="6"/>
  <c r="F1465" i="6"/>
  <c r="F1466" i="6"/>
  <c r="F1467" i="6"/>
  <c r="F1468" i="6"/>
  <c r="F1469" i="6"/>
  <c r="F1470" i="6"/>
  <c r="F1471" i="6"/>
  <c r="F1472" i="6"/>
  <c r="F1473" i="6"/>
  <c r="F1474" i="6"/>
  <c r="F1475" i="6"/>
  <c r="F1476" i="6"/>
  <c r="F1477" i="6"/>
  <c r="F1478" i="6"/>
  <c r="F1479" i="6"/>
  <c r="F1480" i="6"/>
  <c r="F1481" i="6"/>
  <c r="F1482" i="6"/>
  <c r="F1483" i="6"/>
  <c r="F1484" i="6"/>
  <c r="F1485" i="6"/>
  <c r="F1486" i="6"/>
  <c r="F1487" i="6"/>
  <c r="F1488" i="6"/>
  <c r="F1489" i="6"/>
  <c r="F1490" i="6"/>
  <c r="F1491" i="6"/>
  <c r="F1492" i="6"/>
  <c r="F1493" i="6"/>
  <c r="F1494" i="6"/>
  <c r="F1495" i="6"/>
  <c r="F1496" i="6"/>
  <c r="F1497" i="6"/>
  <c r="F1498" i="6"/>
  <c r="F1499" i="6"/>
  <c r="F1500" i="6"/>
  <c r="F1501" i="6"/>
  <c r="F1502" i="6"/>
  <c r="F1503" i="6"/>
  <c r="F1504" i="6"/>
  <c r="F1505" i="6"/>
  <c r="F1506" i="6"/>
  <c r="F1507" i="6"/>
  <c r="F1508" i="6"/>
  <c r="F1509" i="6"/>
  <c r="F1510" i="6"/>
  <c r="F1511" i="6"/>
  <c r="F1512" i="6"/>
  <c r="F1513" i="6"/>
  <c r="F1514" i="6"/>
  <c r="F1515" i="6"/>
  <c r="F1516" i="6"/>
  <c r="F1517" i="6"/>
  <c r="F1518" i="6"/>
  <c r="F1519" i="6"/>
  <c r="F1520" i="6"/>
  <c r="F1521" i="6"/>
  <c r="F1522" i="6"/>
  <c r="F1523" i="6"/>
  <c r="F1524" i="6"/>
  <c r="F1525" i="6"/>
  <c r="F1526" i="6"/>
  <c r="F1527" i="6"/>
  <c r="F1528" i="6"/>
  <c r="F1529" i="6"/>
  <c r="F1530" i="6"/>
  <c r="F1531" i="6"/>
  <c r="F1532" i="6"/>
  <c r="F1533" i="6"/>
  <c r="F1534" i="6"/>
  <c r="F1535" i="6"/>
  <c r="F1536" i="6"/>
  <c r="F1537" i="6"/>
  <c r="F1538" i="6"/>
  <c r="F1539" i="6"/>
  <c r="F1540" i="6"/>
  <c r="F1541" i="6"/>
  <c r="F1542" i="6"/>
  <c r="F1543" i="6"/>
  <c r="F1544" i="6"/>
  <c r="F1545" i="6"/>
  <c r="F1546" i="6"/>
  <c r="F1547" i="6"/>
  <c r="F1548" i="6"/>
  <c r="F1549" i="6"/>
  <c r="F1550" i="6"/>
  <c r="F1551" i="6"/>
  <c r="F1552" i="6"/>
  <c r="F1553" i="6"/>
  <c r="F1554" i="6"/>
  <c r="F1555" i="6"/>
  <c r="F1556" i="6"/>
  <c r="F1557" i="6"/>
  <c r="F1558" i="6"/>
  <c r="F1559" i="6"/>
  <c r="F1560" i="6"/>
  <c r="F1561" i="6"/>
  <c r="F1562" i="6"/>
  <c r="F1563" i="6"/>
  <c r="F1564" i="6"/>
  <c r="F1565" i="6"/>
  <c r="F1566" i="6"/>
  <c r="F1567" i="6"/>
  <c r="F1568" i="6"/>
  <c r="F1569" i="6"/>
  <c r="F1570" i="6"/>
  <c r="F1571" i="6"/>
  <c r="F1572" i="6"/>
  <c r="F1573" i="6"/>
  <c r="F1574" i="6"/>
  <c r="F1575" i="6"/>
  <c r="F1576" i="6"/>
  <c r="F1577" i="6"/>
  <c r="F1578" i="6"/>
  <c r="F1579" i="6"/>
  <c r="F1580" i="6"/>
  <c r="F1581" i="6"/>
  <c r="F1582" i="6"/>
  <c r="F1583" i="6"/>
  <c r="F306" i="6"/>
  <c r="F1585" i="6"/>
  <c r="F1586" i="6"/>
  <c r="F1587" i="6"/>
  <c r="F1588" i="6"/>
  <c r="F1589" i="6"/>
  <c r="F1590" i="6"/>
  <c r="F1591" i="6"/>
  <c r="F1592" i="6"/>
  <c r="F1593" i="6"/>
  <c r="F1594" i="6"/>
  <c r="F1595" i="6"/>
  <c r="F1596" i="6"/>
  <c r="F1597" i="6"/>
  <c r="F1598" i="6"/>
  <c r="F1599" i="6"/>
  <c r="F1600" i="6"/>
  <c r="F1601" i="6"/>
  <c r="F1602" i="6"/>
  <c r="F1603" i="6"/>
  <c r="F1604" i="6"/>
  <c r="F1605" i="6"/>
  <c r="F1606" i="6"/>
  <c r="F1607" i="6"/>
  <c r="F1608" i="6"/>
  <c r="F1609" i="6"/>
  <c r="F1610" i="6"/>
  <c r="F1611" i="6"/>
  <c r="F1612" i="6"/>
  <c r="F1613" i="6"/>
  <c r="F1614" i="6"/>
  <c r="F1615" i="6"/>
  <c r="F1616" i="6"/>
  <c r="F1617" i="6"/>
  <c r="F1618" i="6"/>
  <c r="F1619" i="6"/>
  <c r="F1620" i="6"/>
  <c r="F1621" i="6"/>
  <c r="F1622" i="6"/>
  <c r="F1623" i="6"/>
  <c r="F1624" i="6"/>
  <c r="F1625" i="6"/>
  <c r="F1626" i="6"/>
  <c r="F1627" i="6"/>
  <c r="F1628" i="6"/>
  <c r="F1629" i="6"/>
  <c r="F1630" i="6"/>
  <c r="F1631" i="6"/>
  <c r="F1632" i="6"/>
  <c r="F1633" i="6"/>
  <c r="F1634" i="6"/>
  <c r="F1635" i="6"/>
  <c r="F1636" i="6"/>
  <c r="F1637" i="6"/>
  <c r="F1638" i="6"/>
  <c r="F1639" i="6"/>
  <c r="F1640" i="6"/>
  <c r="F1641" i="6"/>
  <c r="F1642" i="6"/>
  <c r="F1643" i="6"/>
  <c r="F1644" i="6"/>
  <c r="F1645" i="6"/>
  <c r="F1646" i="6"/>
  <c r="F1647" i="6"/>
  <c r="F1648" i="6"/>
  <c r="F1649" i="6"/>
  <c r="F1650" i="6"/>
  <c r="F1651" i="6"/>
  <c r="F1652" i="6"/>
  <c r="F1653" i="6"/>
  <c r="F1654" i="6"/>
  <c r="F1655" i="6"/>
  <c r="F1656" i="6"/>
  <c r="F1657" i="6"/>
  <c r="F1658" i="6"/>
  <c r="F1659" i="6"/>
  <c r="F1660" i="6"/>
  <c r="F1661" i="6"/>
  <c r="F1662" i="6"/>
  <c r="F1663" i="6"/>
  <c r="F1664" i="6"/>
  <c r="F1665" i="6"/>
  <c r="F1666" i="6"/>
  <c r="F1667" i="6"/>
  <c r="F1668" i="6"/>
  <c r="F1669" i="6"/>
  <c r="F1670" i="6"/>
  <c r="F1671" i="6"/>
  <c r="F1985" i="6"/>
  <c r="F1673" i="6"/>
  <c r="F1674" i="6"/>
  <c r="F1675" i="6"/>
  <c r="F1676" i="6"/>
  <c r="F1677" i="6"/>
  <c r="F1678" i="6"/>
  <c r="F1679" i="6"/>
  <c r="F1680" i="6"/>
  <c r="F1681" i="6"/>
  <c r="F1682" i="6"/>
  <c r="F1683" i="6"/>
  <c r="F1684" i="6"/>
  <c r="F1685" i="6"/>
  <c r="F1686" i="6"/>
  <c r="F1687" i="6"/>
  <c r="F1688" i="6"/>
  <c r="F1689" i="6"/>
  <c r="F1690" i="6"/>
  <c r="F1691" i="6"/>
  <c r="F1692" i="6"/>
  <c r="F1693" i="6"/>
  <c r="F1694" i="6"/>
  <c r="F1695" i="6"/>
  <c r="F1696" i="6"/>
  <c r="F1697" i="6"/>
  <c r="F1698" i="6"/>
  <c r="F1699" i="6"/>
  <c r="F1700" i="6"/>
  <c r="F1701" i="6"/>
  <c r="F1702" i="6"/>
  <c r="F1703" i="6"/>
  <c r="F1704" i="6"/>
  <c r="F1705" i="6"/>
  <c r="F1706" i="6"/>
  <c r="F1707" i="6"/>
  <c r="F1708" i="6"/>
  <c r="F1709" i="6"/>
  <c r="F1710" i="6"/>
  <c r="F1711" i="6"/>
  <c r="F1712" i="6"/>
  <c r="F1713" i="6"/>
  <c r="F1714" i="6"/>
  <c r="F1715" i="6"/>
  <c r="F1716" i="6"/>
  <c r="F1717" i="6"/>
  <c r="F1718" i="6"/>
  <c r="F1719" i="6"/>
  <c r="F1720" i="6"/>
  <c r="F1721" i="6"/>
  <c r="F1722" i="6"/>
  <c r="F1723" i="6"/>
  <c r="F1724" i="6"/>
  <c r="F1725" i="6"/>
  <c r="F1726" i="6"/>
  <c r="F1727" i="6"/>
  <c r="F1728" i="6"/>
  <c r="F1729" i="6"/>
  <c r="F1730" i="6"/>
  <c r="F1731" i="6"/>
  <c r="F1732" i="6"/>
  <c r="F1733" i="6"/>
  <c r="F1734" i="6"/>
  <c r="F1735" i="6"/>
  <c r="F1736" i="6"/>
  <c r="F1737" i="6"/>
  <c r="F1738" i="6"/>
  <c r="F1739" i="6"/>
  <c r="F1740" i="6"/>
  <c r="F1741" i="6"/>
  <c r="F1742" i="6"/>
  <c r="F1743" i="6"/>
  <c r="F1744" i="6"/>
  <c r="F1745" i="6"/>
  <c r="F1746" i="6"/>
  <c r="F1747" i="6"/>
  <c r="F1748" i="6"/>
  <c r="F1749" i="6"/>
  <c r="F1750" i="6"/>
  <c r="F1751" i="6"/>
  <c r="F1752" i="6"/>
  <c r="F1753" i="6"/>
  <c r="F1754" i="6"/>
  <c r="F1755" i="6"/>
  <c r="F1756" i="6"/>
  <c r="F1757" i="6"/>
  <c r="F1758" i="6"/>
  <c r="F1759" i="6"/>
  <c r="F1760" i="6"/>
  <c r="F1761" i="6"/>
  <c r="F1762" i="6"/>
  <c r="F1763" i="6"/>
  <c r="F1764" i="6"/>
  <c r="F1765" i="6"/>
  <c r="F1766" i="6"/>
  <c r="F1767" i="6"/>
  <c r="F1768" i="6"/>
  <c r="F1769" i="6"/>
  <c r="F1770" i="6"/>
  <c r="F1771" i="6"/>
  <c r="F1772" i="6"/>
  <c r="F1773" i="6"/>
  <c r="F1774" i="6"/>
  <c r="F1775" i="6"/>
  <c r="F1776" i="6"/>
  <c r="F1777" i="6"/>
  <c r="F1778" i="6"/>
  <c r="F1779" i="6"/>
  <c r="F1780" i="6"/>
  <c r="F1781" i="6"/>
  <c r="F1782" i="6"/>
  <c r="F1783" i="6"/>
  <c r="F1784" i="6"/>
  <c r="F1785" i="6"/>
  <c r="F1786" i="6"/>
  <c r="F1787" i="6"/>
  <c r="F1788" i="6"/>
  <c r="F1789" i="6"/>
  <c r="F1790" i="6"/>
  <c r="F1791" i="6"/>
  <c r="F1792" i="6"/>
  <c r="F1793" i="6"/>
  <c r="F1794" i="6"/>
  <c r="F1795" i="6"/>
  <c r="F1796" i="6"/>
  <c r="F1797" i="6"/>
  <c r="F1798" i="6"/>
  <c r="F1799" i="6"/>
  <c r="F1800" i="6"/>
  <c r="F1801" i="6"/>
  <c r="F1802" i="6"/>
  <c r="F1803" i="6"/>
  <c r="F1804" i="6"/>
  <c r="F1805" i="6"/>
  <c r="F1806" i="6"/>
  <c r="F1807" i="6"/>
  <c r="F1808" i="6"/>
  <c r="F1809" i="6"/>
  <c r="F1810" i="6"/>
  <c r="F1811" i="6"/>
  <c r="F1812" i="6"/>
  <c r="F1813" i="6"/>
  <c r="F1814" i="6"/>
  <c r="F1815" i="6"/>
  <c r="F1816" i="6"/>
  <c r="F1817" i="6"/>
  <c r="F2198" i="6"/>
  <c r="F1819" i="6"/>
  <c r="F1820" i="6"/>
  <c r="F1821" i="6"/>
  <c r="F1822" i="6"/>
  <c r="F1823" i="6"/>
  <c r="F1824" i="6"/>
  <c r="F1825" i="6"/>
  <c r="F1826" i="6"/>
  <c r="F1827" i="6"/>
  <c r="F1828" i="6"/>
  <c r="F1829" i="6"/>
  <c r="F1830" i="6"/>
  <c r="F1831" i="6"/>
  <c r="F1832" i="6"/>
  <c r="F1833" i="6"/>
  <c r="F1834" i="6"/>
  <c r="F1835" i="6"/>
  <c r="F1836" i="6"/>
  <c r="F1837" i="6"/>
  <c r="F1838" i="6"/>
  <c r="F1839" i="6"/>
  <c r="F1840" i="6"/>
  <c r="F1841" i="6"/>
  <c r="F1842" i="6"/>
  <c r="F1843" i="6"/>
  <c r="F1844" i="6"/>
  <c r="F1845" i="6"/>
  <c r="F1846" i="6"/>
  <c r="F1847" i="6"/>
  <c r="F1848" i="6"/>
  <c r="F1849" i="6"/>
  <c r="F1850" i="6"/>
  <c r="F1851" i="6"/>
  <c r="F1852" i="6"/>
  <c r="F1853" i="6"/>
  <c r="F1854" i="6"/>
  <c r="F1855" i="6"/>
  <c r="F1856" i="6"/>
  <c r="F1857" i="6"/>
  <c r="F1858" i="6"/>
  <c r="F1859" i="6"/>
  <c r="F1860" i="6"/>
  <c r="F1861" i="6"/>
  <c r="F1862" i="6"/>
  <c r="F1863" i="6"/>
  <c r="F1864" i="6"/>
  <c r="F1865" i="6"/>
  <c r="F1866" i="6"/>
  <c r="F1867" i="6"/>
  <c r="F1868" i="6"/>
  <c r="F1869" i="6"/>
  <c r="F1870" i="6"/>
  <c r="F1871" i="6"/>
  <c r="F1936" i="6"/>
  <c r="F1873" i="6"/>
  <c r="F1874" i="6"/>
  <c r="F1875" i="6"/>
  <c r="F1876" i="6"/>
  <c r="F1877" i="6"/>
  <c r="F1878" i="6"/>
  <c r="F1879" i="6"/>
  <c r="F1880" i="6"/>
  <c r="F1881" i="6"/>
  <c r="F1882" i="6"/>
  <c r="F1883" i="6"/>
  <c r="F1884" i="6"/>
  <c r="F1885" i="6"/>
  <c r="F1886" i="6"/>
  <c r="F1887" i="6"/>
  <c r="F1888" i="6"/>
  <c r="F1889" i="6"/>
  <c r="F541" i="6"/>
  <c r="F1891" i="6"/>
  <c r="F1892" i="6"/>
  <c r="F1893" i="6"/>
  <c r="F1894" i="6"/>
  <c r="F1895" i="6"/>
  <c r="F1896" i="6"/>
  <c r="F1897" i="6"/>
  <c r="F1898" i="6"/>
  <c r="F1899" i="6"/>
  <c r="F1900" i="6"/>
  <c r="F1901" i="6"/>
  <c r="F1902" i="6"/>
  <c r="F1903" i="6"/>
  <c r="F1904" i="6"/>
  <c r="F1905" i="6"/>
  <c r="F1906" i="6"/>
  <c r="F1907" i="6"/>
  <c r="F1908" i="6"/>
  <c r="F1909" i="6"/>
  <c r="F1910" i="6"/>
  <c r="F1911" i="6"/>
  <c r="F1912" i="6"/>
  <c r="F1913" i="6"/>
  <c r="F1914" i="6"/>
  <c r="F1915" i="6"/>
  <c r="F1916" i="6"/>
  <c r="F1917" i="6"/>
  <c r="F1918" i="6"/>
  <c r="F1919" i="6"/>
  <c r="F1920" i="6"/>
  <c r="F1921" i="6"/>
  <c r="F1922" i="6"/>
  <c r="F1923" i="6"/>
  <c r="F1924" i="6"/>
  <c r="F1925" i="6"/>
  <c r="F1926" i="6"/>
  <c r="F1927" i="6"/>
  <c r="F1928" i="6"/>
  <c r="F1929" i="6"/>
  <c r="F1930" i="6"/>
  <c r="F1931" i="6"/>
  <c r="F1932" i="6"/>
  <c r="F1933" i="6"/>
  <c r="F1934" i="6"/>
  <c r="F1935" i="6"/>
  <c r="F475" i="6"/>
  <c r="F1937" i="6"/>
  <c r="F1938" i="6"/>
  <c r="F1939" i="6"/>
  <c r="F1940" i="6"/>
  <c r="F1941" i="6"/>
  <c r="F1942" i="6"/>
  <c r="F1943" i="6"/>
  <c r="F1944" i="6"/>
  <c r="F1945" i="6"/>
  <c r="F1946" i="6"/>
  <c r="F1947" i="6"/>
  <c r="F1948" i="6"/>
  <c r="F1949" i="6"/>
  <c r="F1950" i="6"/>
  <c r="F1951" i="6"/>
  <c r="F1952" i="6"/>
  <c r="F1953" i="6"/>
  <c r="F1954" i="6"/>
  <c r="F1955" i="6"/>
  <c r="F1956" i="6"/>
  <c r="F1957" i="6"/>
  <c r="F1958" i="6"/>
  <c r="F1959" i="6"/>
  <c r="F1960" i="6"/>
  <c r="F1961" i="6"/>
  <c r="F1962" i="6"/>
  <c r="F1963" i="6"/>
  <c r="F1964" i="6"/>
  <c r="F1965" i="6"/>
  <c r="F1966" i="6"/>
  <c r="F1967" i="6"/>
  <c r="F1968" i="6"/>
  <c r="F1969" i="6"/>
  <c r="F1970" i="6"/>
  <c r="F1971" i="6"/>
  <c r="F1972" i="6"/>
  <c r="F1973" i="6"/>
  <c r="F1974" i="6"/>
  <c r="F1975" i="6"/>
  <c r="F1976" i="6"/>
  <c r="F1977" i="6"/>
  <c r="F1978" i="6"/>
  <c r="F1979" i="6"/>
  <c r="F1980" i="6"/>
  <c r="F1981" i="6"/>
  <c r="F1982" i="6"/>
  <c r="F1983" i="6"/>
  <c r="F1984" i="6"/>
  <c r="F1987" i="6"/>
  <c r="F1428" i="6"/>
  <c r="F1409" i="6"/>
  <c r="F1988" i="6"/>
  <c r="F1989" i="6"/>
  <c r="F1990" i="6"/>
  <c r="F1991" i="6"/>
  <c r="F1992" i="6"/>
  <c r="F1993" i="6"/>
  <c r="F1994" i="6"/>
  <c r="F1995" i="6"/>
  <c r="F1996" i="6"/>
  <c r="F1997" i="6"/>
  <c r="F1998" i="6"/>
  <c r="F1999" i="6"/>
  <c r="F2000" i="6"/>
  <c r="F2001" i="6"/>
  <c r="F2002" i="6"/>
  <c r="F2003" i="6"/>
  <c r="F2004" i="6"/>
  <c r="F2005" i="6"/>
  <c r="F2006" i="6"/>
  <c r="F2007" i="6"/>
  <c r="F2008" i="6"/>
  <c r="F2009" i="6"/>
  <c r="F2010" i="6"/>
  <c r="F2011" i="6"/>
  <c r="F2012" i="6"/>
  <c r="F2013" i="6"/>
  <c r="F2014" i="6"/>
  <c r="F2015" i="6"/>
  <c r="F2016" i="6"/>
  <c r="F2017" i="6"/>
  <c r="F2018" i="6"/>
  <c r="F2019" i="6"/>
  <c r="F2020" i="6"/>
  <c r="F2021" i="6"/>
  <c r="F2022" i="6"/>
  <c r="F2023" i="6"/>
  <c r="F2024" i="6"/>
  <c r="F2025" i="6"/>
  <c r="F2026" i="6"/>
  <c r="F2027" i="6"/>
  <c r="F2028" i="6"/>
  <c r="F2029" i="6"/>
  <c r="F2030" i="6"/>
  <c r="F2031" i="6"/>
  <c r="F2032" i="6"/>
  <c r="F2033" i="6"/>
  <c r="F2034" i="6"/>
  <c r="F2035" i="6"/>
  <c r="F2036" i="6"/>
  <c r="F2037" i="6"/>
  <c r="F2038" i="6"/>
  <c r="F2039" i="6"/>
  <c r="F2040" i="6"/>
  <c r="F2041" i="6"/>
  <c r="F2042" i="6"/>
  <c r="F2043" i="6"/>
  <c r="F2044" i="6"/>
  <c r="F2045" i="6"/>
  <c r="F2046" i="6"/>
  <c r="F2047" i="6"/>
  <c r="F2048" i="6"/>
  <c r="F2049" i="6"/>
  <c r="F2050" i="6"/>
  <c r="F2051" i="6"/>
  <c r="F2052" i="6"/>
  <c r="F2053" i="6"/>
  <c r="F2054" i="6"/>
  <c r="F2055" i="6"/>
  <c r="F2056" i="6"/>
  <c r="F2057" i="6"/>
  <c r="F2058" i="6"/>
  <c r="F2059" i="6"/>
  <c r="F2060" i="6"/>
  <c r="F2061" i="6"/>
  <c r="F2062" i="6"/>
  <c r="F2063" i="6"/>
  <c r="F2064" i="6"/>
  <c r="F2065" i="6"/>
  <c r="F2066" i="6"/>
  <c r="F2067" i="6"/>
  <c r="F2068" i="6"/>
  <c r="F2069" i="6"/>
  <c r="F2070" i="6"/>
  <c r="F2071" i="6"/>
  <c r="F2072" i="6"/>
  <c r="F2073" i="6"/>
  <c r="F2074" i="6"/>
  <c r="F2075" i="6"/>
  <c r="F2076" i="6"/>
  <c r="F2077" i="6"/>
  <c r="F2078" i="6"/>
  <c r="F2079" i="6"/>
  <c r="F2080" i="6"/>
  <c r="F2081" i="6"/>
  <c r="F2082" i="6"/>
  <c r="F2083" i="6"/>
  <c r="F2084" i="6"/>
  <c r="F2085" i="6"/>
  <c r="F2086" i="6"/>
  <c r="F2087" i="6"/>
  <c r="F2088" i="6"/>
  <c r="F2089" i="6"/>
  <c r="F2090" i="6"/>
  <c r="F2091" i="6"/>
  <c r="F2092" i="6"/>
  <c r="F2093" i="6"/>
  <c r="F2094" i="6"/>
  <c r="F2095" i="6"/>
  <c r="F2096" i="6"/>
  <c r="F2097" i="6"/>
  <c r="F2098" i="6"/>
  <c r="F2099" i="6"/>
  <c r="F2100" i="6"/>
  <c r="F2101" i="6"/>
  <c r="F2102" i="6"/>
  <c r="F2103" i="6"/>
  <c r="F2104" i="6"/>
  <c r="F2105" i="6"/>
  <c r="F2106" i="6"/>
  <c r="F2107" i="6"/>
  <c r="F2108" i="6"/>
  <c r="F2109" i="6"/>
  <c r="F2110" i="6"/>
  <c r="F2111" i="6"/>
  <c r="F2112" i="6"/>
  <c r="F2113" i="6"/>
  <c r="F2114" i="6"/>
  <c r="F2115" i="6"/>
  <c r="F2116" i="6"/>
  <c r="F2117" i="6"/>
  <c r="F2118" i="6"/>
  <c r="F2119" i="6"/>
  <c r="F2120" i="6"/>
  <c r="F2121" i="6"/>
  <c r="F2122" i="6"/>
  <c r="F2123" i="6"/>
  <c r="F2124" i="6"/>
  <c r="F2125" i="6"/>
  <c r="F2126" i="6"/>
  <c r="F2127" i="6"/>
  <c r="F2128" i="6"/>
  <c r="F2129" i="6"/>
  <c r="F2130" i="6"/>
  <c r="F2131" i="6"/>
  <c r="F2132" i="6"/>
  <c r="F2133" i="6"/>
  <c r="F2134" i="6"/>
  <c r="F2135" i="6"/>
  <c r="F2136" i="6"/>
  <c r="F2137" i="6"/>
  <c r="F2138" i="6"/>
  <c r="F2139" i="6"/>
  <c r="F2140" i="6"/>
  <c r="F2141" i="6"/>
  <c r="F2142" i="6"/>
  <c r="F2143" i="6"/>
  <c r="F2144" i="6"/>
  <c r="F2145" i="6"/>
  <c r="F2146" i="6"/>
  <c r="F2147" i="6"/>
  <c r="F2148" i="6"/>
  <c r="F2149" i="6"/>
  <c r="F2150" i="6"/>
  <c r="F2151" i="6"/>
  <c r="F2152" i="6"/>
  <c r="F2153" i="6"/>
  <c r="F2154" i="6"/>
  <c r="F2155" i="6"/>
  <c r="F2156" i="6"/>
  <c r="F2157" i="6"/>
  <c r="F2158" i="6"/>
  <c r="F2159" i="6"/>
  <c r="F2160" i="6"/>
  <c r="F2161" i="6"/>
  <c r="F2162" i="6"/>
  <c r="F2163" i="6"/>
  <c r="F2164" i="6"/>
  <c r="F2165" i="6"/>
  <c r="F2166" i="6"/>
  <c r="F2167" i="6"/>
  <c r="F2168" i="6"/>
  <c r="F2169" i="6"/>
  <c r="F2170" i="6"/>
  <c r="F2171" i="6"/>
  <c r="F2172" i="6"/>
  <c r="F2173" i="6"/>
  <c r="F2174" i="6"/>
  <c r="F2175" i="6"/>
  <c r="F2176" i="6"/>
  <c r="F2177" i="6"/>
  <c r="F2178" i="6"/>
  <c r="F2179" i="6"/>
  <c r="F2180" i="6"/>
  <c r="F2181" i="6"/>
  <c r="F2182" i="6"/>
  <c r="F2183" i="6"/>
  <c r="F2184" i="6"/>
  <c r="F2185" i="6"/>
  <c r="F2186" i="6"/>
  <c r="F2187" i="6"/>
  <c r="F2188" i="6"/>
  <c r="F2189" i="6"/>
  <c r="F2190" i="6"/>
  <c r="F2191" i="6"/>
  <c r="F2192" i="6"/>
  <c r="F2193" i="6"/>
  <c r="F2194" i="6"/>
  <c r="F2195" i="6"/>
  <c r="F2196" i="6"/>
  <c r="F2197" i="6"/>
  <c r="F2284" i="6"/>
  <c r="F2199" i="6"/>
  <c r="F2200" i="6"/>
  <c r="F2201" i="6"/>
  <c r="F2202" i="6"/>
  <c r="F2203" i="6"/>
  <c r="F2204" i="6"/>
  <c r="F2205" i="6"/>
  <c r="F2206" i="6"/>
  <c r="F2207" i="6"/>
  <c r="F2208" i="6"/>
  <c r="F2209" i="6"/>
  <c r="F2210" i="6"/>
  <c r="F2211" i="6"/>
  <c r="F2212" i="6"/>
  <c r="F2213" i="6"/>
  <c r="F2214" i="6"/>
  <c r="F2215" i="6"/>
  <c r="F2216" i="6"/>
  <c r="F2217" i="6"/>
  <c r="F2218" i="6"/>
  <c r="F2219" i="6"/>
  <c r="F2220" i="6"/>
  <c r="F2221" i="6"/>
  <c r="F2222" i="6"/>
  <c r="F2223" i="6"/>
  <c r="F2224" i="6"/>
  <c r="F2225" i="6"/>
  <c r="F2226" i="6"/>
  <c r="F2227" i="6"/>
  <c r="F2228" i="6"/>
  <c r="F2229" i="6"/>
  <c r="F2230" i="6"/>
  <c r="F2231" i="6"/>
  <c r="F2232" i="6"/>
  <c r="F2233" i="6"/>
  <c r="F2234" i="6"/>
  <c r="F2235" i="6"/>
  <c r="F2236" i="6"/>
  <c r="F2237" i="6"/>
  <c r="F2238" i="6"/>
  <c r="F2239" i="6"/>
  <c r="F2240" i="6"/>
  <c r="F2241" i="6"/>
  <c r="F2242" i="6"/>
  <c r="F2243" i="6"/>
  <c r="F2244" i="6"/>
  <c r="F2245" i="6"/>
  <c r="F2246" i="6"/>
  <c r="F2247" i="6"/>
  <c r="F2248" i="6"/>
  <c r="F2249" i="6"/>
  <c r="F2250" i="6"/>
  <c r="F2251" i="6"/>
  <c r="F2252" i="6"/>
  <c r="F2253" i="6"/>
  <c r="F2254" i="6"/>
  <c r="F2255" i="6"/>
  <c r="F2256" i="6"/>
  <c r="F2257" i="6"/>
  <c r="F2258" i="6"/>
  <c r="F2259" i="6"/>
  <c r="F2260" i="6"/>
  <c r="F2261" i="6"/>
  <c r="F2262" i="6"/>
  <c r="F2263" i="6"/>
  <c r="F2264" i="6"/>
  <c r="F2265" i="6"/>
  <c r="F2266" i="6"/>
  <c r="F2267" i="6"/>
  <c r="F1345" i="6"/>
  <c r="F2269" i="6"/>
  <c r="F2270" i="6"/>
  <c r="F2271" i="6"/>
  <c r="F2272" i="6"/>
  <c r="F2273" i="6"/>
  <c r="F2274" i="6"/>
  <c r="F2275" i="6"/>
  <c r="F2276" i="6"/>
  <c r="F2277" i="6"/>
  <c r="F2278" i="6"/>
  <c r="F2279" i="6"/>
  <c r="F2280" i="6"/>
  <c r="F2281" i="6"/>
  <c r="F2282" i="6"/>
  <c r="F2283" i="6"/>
  <c r="F1818" i="6"/>
  <c r="F2285" i="6"/>
  <c r="F2286" i="6"/>
  <c r="F2287" i="6"/>
  <c r="F2288" i="6"/>
  <c r="F2289" i="6"/>
  <c r="F2290" i="6"/>
  <c r="F2291" i="6"/>
  <c r="F2292" i="6"/>
  <c r="F2293" i="6"/>
  <c r="F2294" i="6"/>
  <c r="F2295" i="6"/>
  <c r="F2296" i="6"/>
  <c r="F2297" i="6"/>
  <c r="F2298" i="6"/>
  <c r="F2299" i="6"/>
  <c r="F2300" i="6"/>
  <c r="F2301" i="6"/>
  <c r="F2302" i="6"/>
  <c r="F2303" i="6"/>
  <c r="F2304" i="6"/>
  <c r="F2305" i="6"/>
  <c r="F2306" i="6"/>
  <c r="F2307" i="6"/>
  <c r="F2308" i="6"/>
  <c r="F2309" i="6"/>
  <c r="F2310" i="6"/>
  <c r="F2311" i="6"/>
  <c r="F2312" i="6"/>
  <c r="F2313" i="6"/>
  <c r="F2314" i="6"/>
  <c r="F2315" i="6"/>
  <c r="F2316" i="6"/>
  <c r="F2317" i="6"/>
  <c r="F2318" i="6"/>
  <c r="F2319" i="6"/>
  <c r="F2320" i="6"/>
  <c r="F2321" i="6"/>
  <c r="F2322" i="6"/>
  <c r="F2323" i="6"/>
  <c r="F2324" i="6"/>
  <c r="F2325" i="6"/>
  <c r="F2326" i="6"/>
  <c r="F2327" i="6"/>
  <c r="F2328" i="6"/>
  <c r="F2329" i="6"/>
  <c r="F2330" i="6"/>
  <c r="F2331" i="6"/>
  <c r="F2332" i="6"/>
  <c r="F2333" i="6"/>
  <c r="F2334" i="6"/>
  <c r="F2335" i="6"/>
  <c r="F2336" i="6"/>
  <c r="F2337" i="6"/>
  <c r="F2338" i="6"/>
  <c r="F2339" i="6"/>
  <c r="F2340" i="6"/>
  <c r="F2341" i="6"/>
  <c r="F2342" i="6"/>
  <c r="F2343" i="6"/>
  <c r="F2344" i="6"/>
  <c r="F2345" i="6"/>
  <c r="F2346" i="6"/>
  <c r="F2347" i="6"/>
  <c r="F2348" i="6"/>
  <c r="F2349" i="6"/>
  <c r="F2350" i="6"/>
  <c r="F2351" i="6"/>
  <c r="F2352" i="6"/>
  <c r="F2353" i="6"/>
  <c r="F2354" i="6"/>
  <c r="F2355" i="6"/>
  <c r="F2356" i="6"/>
  <c r="F2357" i="6"/>
  <c r="F2358" i="6"/>
  <c r="F2359" i="6"/>
  <c r="F2360" i="6"/>
  <c r="F2361" i="6"/>
  <c r="F2362" i="6"/>
  <c r="F2363" i="6"/>
  <c r="F2364" i="6"/>
  <c r="F2365" i="6"/>
  <c r="F2366" i="6"/>
  <c r="F2367" i="6"/>
  <c r="F2368" i="6"/>
  <c r="F2369" i="6"/>
  <c r="F2370" i="6"/>
  <c r="F2371" i="6"/>
  <c r="F2372" i="6"/>
  <c r="F2373" i="6"/>
  <c r="F2374" i="6"/>
  <c r="F2375" i="6"/>
  <c r="F2376" i="6"/>
  <c r="F2377" i="6"/>
  <c r="F2378" i="6"/>
  <c r="E1986" i="6"/>
  <c r="E1890" i="6"/>
  <c r="E158" i="6"/>
  <c r="E2268" i="6"/>
  <c r="E1872" i="6"/>
  <c r="G1872" i="6" s="1"/>
  <c r="E1211" i="6"/>
  <c r="G1211" i="6" s="1"/>
  <c r="E306" i="6"/>
  <c r="G306" i="6" s="1"/>
  <c r="E1936" i="6"/>
  <c r="G1936" i="6" s="1"/>
  <c r="E541" i="6"/>
  <c r="G541" i="6" s="1"/>
  <c r="E475" i="6"/>
  <c r="E1987" i="6"/>
  <c r="E1428" i="6"/>
  <c r="E1409" i="6"/>
  <c r="E2284" i="6"/>
  <c r="G2284" i="6" s="1"/>
  <c r="E1345" i="6"/>
  <c r="D14" i="12"/>
  <c r="D195" i="12"/>
  <c r="D131" i="12"/>
  <c r="D228" i="12"/>
  <c r="D40" i="12"/>
  <c r="D8" i="12"/>
  <c r="D116" i="12"/>
  <c r="D201" i="12"/>
  <c r="D119" i="12"/>
  <c r="D84" i="12"/>
  <c r="D210" i="12"/>
  <c r="D226" i="12"/>
  <c r="D141" i="12"/>
  <c r="D262" i="12"/>
  <c r="D74" i="12"/>
  <c r="D125" i="12"/>
  <c r="D28" i="12"/>
  <c r="D27" i="12"/>
  <c r="D304" i="12"/>
  <c r="D204" i="12"/>
  <c r="D207" i="12"/>
  <c r="D54" i="12"/>
  <c r="D242" i="12"/>
  <c r="D25" i="12"/>
  <c r="D216" i="12"/>
  <c r="D215" i="12"/>
  <c r="D291" i="12"/>
  <c r="D101" i="12"/>
  <c r="D123" i="12"/>
  <c r="D96" i="12"/>
  <c r="D300" i="12"/>
  <c r="D79" i="12"/>
  <c r="D24" i="12"/>
  <c r="D11" i="12"/>
  <c r="D227" i="12"/>
  <c r="D233" i="12"/>
  <c r="D61" i="12"/>
  <c r="D261" i="12"/>
  <c r="D132" i="12"/>
  <c r="D284" i="12"/>
  <c r="D29" i="12"/>
  <c r="D113" i="12"/>
  <c r="D318" i="12"/>
  <c r="D115" i="12"/>
  <c r="D192" i="12"/>
  <c r="D21" i="12"/>
  <c r="D196" i="12"/>
  <c r="D67" i="12"/>
  <c r="D140" i="12"/>
  <c r="D302" i="12"/>
  <c r="D114" i="12"/>
  <c r="D56" i="12"/>
  <c r="D191" i="12"/>
  <c r="D108" i="12"/>
  <c r="D225" i="12"/>
  <c r="D199" i="12"/>
  <c r="D171" i="12"/>
  <c r="D260" i="12"/>
  <c r="D112" i="12"/>
  <c r="D206" i="12"/>
  <c r="D295" i="12"/>
  <c r="D218" i="12"/>
  <c r="D299" i="12"/>
  <c r="D52" i="12"/>
  <c r="D250" i="12"/>
  <c r="D235" i="12"/>
  <c r="D155" i="12"/>
  <c r="D76" i="12"/>
  <c r="D314" i="12"/>
  <c r="D90" i="12"/>
  <c r="D3" i="12"/>
  <c r="D103" i="12"/>
  <c r="D170" i="12"/>
  <c r="D145" i="12"/>
  <c r="D153" i="12"/>
  <c r="D72" i="12"/>
  <c r="D275" i="12"/>
  <c r="D217" i="12"/>
  <c r="D51" i="12"/>
  <c r="D237" i="12"/>
  <c r="D316" i="12"/>
  <c r="D182" i="12"/>
  <c r="D180" i="12"/>
  <c r="D178" i="12"/>
  <c r="D53" i="12"/>
  <c r="D253" i="12"/>
  <c r="D213" i="12"/>
  <c r="D22" i="12"/>
  <c r="D214" i="12"/>
  <c r="D39" i="12"/>
  <c r="D208" i="12"/>
  <c r="D238" i="12"/>
  <c r="D81" i="12"/>
  <c r="D75" i="12"/>
  <c r="D148" i="12"/>
  <c r="D100" i="12"/>
  <c r="D292" i="12"/>
  <c r="D224" i="12"/>
  <c r="D247" i="12"/>
  <c r="D12" i="12"/>
  <c r="D286" i="12"/>
  <c r="D230" i="12"/>
  <c r="D9" i="12"/>
  <c r="D276" i="12"/>
  <c r="D249" i="12"/>
  <c r="D111" i="12"/>
  <c r="D245" i="12"/>
  <c r="D127" i="12"/>
  <c r="D117" i="12"/>
  <c r="D177" i="12"/>
  <c r="D269" i="12"/>
  <c r="D161" i="12"/>
  <c r="D267" i="12"/>
  <c r="D220" i="12"/>
  <c r="D221" i="12"/>
  <c r="D106" i="12"/>
  <c r="D107" i="12"/>
  <c r="D311" i="12"/>
  <c r="D104" i="12"/>
  <c r="D19" i="12"/>
  <c r="D10" i="12"/>
  <c r="D172" i="12"/>
  <c r="D32" i="12"/>
  <c r="D252" i="12"/>
  <c r="D30" i="12"/>
  <c r="D273" i="12"/>
  <c r="D58" i="12"/>
  <c r="D68" i="12"/>
  <c r="D279" i="12"/>
  <c r="D71" i="12"/>
  <c r="D120" i="12"/>
  <c r="D41" i="12"/>
  <c r="D317" i="12"/>
  <c r="D16" i="12"/>
  <c r="D31" i="12"/>
  <c r="D285" i="12"/>
  <c r="D88" i="12"/>
  <c r="D121" i="12"/>
  <c r="D232" i="12"/>
  <c r="D89" i="12"/>
  <c r="D310" i="12"/>
  <c r="D137" i="12"/>
  <c r="D164" i="12"/>
  <c r="D77" i="12"/>
  <c r="D156" i="12"/>
  <c r="D154" i="12"/>
  <c r="D4" i="12"/>
  <c r="D315" i="12"/>
  <c r="D18" i="12"/>
  <c r="D280" i="12"/>
  <c r="D187" i="12"/>
  <c r="D202" i="12"/>
  <c r="D35" i="12"/>
  <c r="D308" i="12"/>
  <c r="D34" i="12"/>
  <c r="D257" i="12"/>
  <c r="D223" i="12"/>
  <c r="D5" i="12"/>
  <c r="D55" i="12"/>
  <c r="D183" i="12"/>
  <c r="D312" i="12"/>
  <c r="D98" i="12"/>
  <c r="D60" i="12"/>
  <c r="D254" i="12"/>
  <c r="D94" i="12"/>
  <c r="D244" i="12"/>
  <c r="D142" i="12"/>
  <c r="D205" i="12"/>
  <c r="D173" i="12"/>
  <c r="D102" i="12"/>
  <c r="D166" i="12"/>
  <c r="D186" i="12"/>
  <c r="D184" i="12"/>
  <c r="D20" i="12"/>
  <c r="D200" i="12"/>
  <c r="D150" i="12"/>
  <c r="D281" i="12"/>
  <c r="D193" i="12"/>
  <c r="D198" i="12"/>
  <c r="D181" i="12"/>
  <c r="D222" i="12"/>
  <c r="D251" i="12"/>
  <c r="D165" i="12"/>
  <c r="D313" i="12"/>
  <c r="D174" i="12"/>
  <c r="D167" i="12"/>
  <c r="D57" i="12"/>
  <c r="D241" i="12"/>
  <c r="D263" i="12"/>
  <c r="D212" i="12"/>
  <c r="D274" i="12"/>
  <c r="D26" i="12"/>
  <c r="D289" i="12"/>
  <c r="D271" i="12"/>
  <c r="D63" i="12"/>
  <c r="D194" i="12"/>
  <c r="D42" i="12"/>
  <c r="D203" i="12"/>
  <c r="D85" i="12"/>
  <c r="D15" i="12"/>
  <c r="D69" i="12"/>
  <c r="D309" i="12"/>
  <c r="D83" i="12"/>
  <c r="D38" i="12"/>
  <c r="D105" i="12"/>
  <c r="D268" i="12"/>
  <c r="D243" i="12"/>
  <c r="D189" i="12"/>
  <c r="D134" i="12"/>
  <c r="D236" i="12"/>
  <c r="D49" i="12"/>
  <c r="D23" i="12"/>
  <c r="D239" i="12"/>
  <c r="D6" i="12"/>
  <c r="D122" i="12"/>
  <c r="D50" i="12"/>
  <c r="D160" i="12"/>
  <c r="D246" i="12"/>
  <c r="D159" i="12"/>
  <c r="D151" i="12"/>
  <c r="D265" i="12"/>
  <c r="D78" i="12"/>
  <c r="D126" i="12"/>
  <c r="D162" i="12"/>
  <c r="D70" i="12"/>
  <c r="D7" i="12"/>
  <c r="D144" i="12"/>
  <c r="D109" i="12"/>
  <c r="D152" i="12"/>
  <c r="D248" i="12"/>
  <c r="D128" i="12"/>
  <c r="D266" i="12"/>
  <c r="D59" i="12"/>
  <c r="D93" i="12"/>
  <c r="D259" i="12"/>
  <c r="D255" i="12"/>
  <c r="D190" i="12"/>
  <c r="D95" i="12"/>
  <c r="D168" i="12"/>
  <c r="D147" i="12"/>
  <c r="D146" i="12"/>
  <c r="D33" i="12"/>
  <c r="D86" i="12"/>
  <c r="D36" i="12"/>
  <c r="D65" i="12"/>
  <c r="D130" i="12"/>
  <c r="D305" i="12"/>
  <c r="D62" i="12"/>
  <c r="D229" i="12"/>
  <c r="D256" i="12"/>
  <c r="D135" i="12"/>
  <c r="D110" i="12"/>
  <c r="D188" i="12"/>
  <c r="D37" i="12"/>
  <c r="D303" i="12"/>
  <c r="D290" i="12"/>
  <c r="D48" i="12"/>
  <c r="D133" i="12"/>
  <c r="D270" i="12"/>
  <c r="D80" i="12"/>
  <c r="D46" i="12"/>
  <c r="D143" i="12"/>
  <c r="D176" i="12"/>
  <c r="D118" i="12"/>
  <c r="D321" i="12"/>
  <c r="D175" i="12"/>
  <c r="D287" i="12"/>
  <c r="D185" i="12"/>
  <c r="D219" i="12"/>
  <c r="D97" i="12"/>
  <c r="D231" i="12"/>
  <c r="D278" i="12"/>
  <c r="D293" i="12"/>
  <c r="D294" i="12"/>
  <c r="D64" i="12"/>
  <c r="D297" i="12"/>
  <c r="D44" i="12"/>
  <c r="D283" i="12"/>
  <c r="D47" i="12"/>
  <c r="D296" i="12"/>
  <c r="D209" i="12"/>
  <c r="D13" i="12"/>
  <c r="D82" i="12"/>
  <c r="D17" i="12"/>
  <c r="D138" i="12"/>
  <c r="D149" i="12"/>
  <c r="D169" i="12"/>
  <c r="D158" i="12"/>
  <c r="D307" i="12"/>
  <c r="D136" i="12"/>
  <c r="D124" i="12"/>
  <c r="D129" i="12"/>
  <c r="D277" i="12"/>
  <c r="D211" i="12"/>
  <c r="D43" i="12"/>
  <c r="D197" i="12"/>
  <c r="D87" i="12"/>
  <c r="D264" i="12"/>
  <c r="D45" i="12"/>
  <c r="D73" i="12"/>
  <c r="D234" i="12"/>
  <c r="D258" i="12"/>
  <c r="D179" i="12"/>
  <c r="D288" i="12"/>
  <c r="D163" i="12"/>
  <c r="D320" i="12"/>
  <c r="D66" i="12"/>
  <c r="D240" i="12"/>
  <c r="D139" i="12"/>
  <c r="D91" i="12"/>
  <c r="D272" i="12"/>
  <c r="D282" i="12"/>
  <c r="D99" i="12"/>
  <c r="D92" i="12"/>
  <c r="D322" i="12"/>
  <c r="D298" i="12"/>
  <c r="D306" i="12"/>
  <c r="D157" i="12"/>
  <c r="D319" i="12"/>
  <c r="D301" i="12"/>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198" i="10"/>
  <c r="G199" i="10"/>
  <c r="G200" i="10"/>
  <c r="G201" i="10"/>
  <c r="G202" i="10"/>
  <c r="G203" i="10"/>
  <c r="G204" i="10"/>
  <c r="G205" i="10"/>
  <c r="G206" i="10"/>
  <c r="G207" i="10"/>
  <c r="G208" i="10"/>
  <c r="G209" i="10"/>
  <c r="G210" i="10"/>
  <c r="G211" i="10"/>
  <c r="G212" i="10"/>
  <c r="G213" i="10"/>
  <c r="G214" i="10"/>
  <c r="G215" i="10"/>
  <c r="G216" i="10"/>
  <c r="G217" i="10"/>
  <c r="G218" i="10"/>
  <c r="G219" i="10"/>
  <c r="G220" i="10"/>
  <c r="G221" i="10"/>
  <c r="G222" i="10"/>
  <c r="G223" i="10"/>
  <c r="G224" i="10"/>
  <c r="G225" i="10"/>
  <c r="G226" i="10"/>
  <c r="G227" i="10"/>
  <c r="G228" i="10"/>
  <c r="G229" i="10"/>
  <c r="G230" i="10"/>
  <c r="G231" i="10"/>
  <c r="G232" i="10"/>
  <c r="G233" i="10"/>
  <c r="G234" i="10"/>
  <c r="G235" i="10"/>
  <c r="G236" i="10"/>
  <c r="G237" i="10"/>
  <c r="G238" i="10"/>
  <c r="G239" i="10"/>
  <c r="G240" i="10"/>
  <c r="G241" i="10"/>
  <c r="G242" i="10"/>
  <c r="G243" i="10"/>
  <c r="G244" i="10"/>
  <c r="G245" i="10"/>
  <c r="G246" i="10"/>
  <c r="G247" i="10"/>
  <c r="G248" i="10"/>
  <c r="G249" i="10"/>
  <c r="G250" i="10"/>
  <c r="G251" i="10"/>
  <c r="G252" i="10"/>
  <c r="G253" i="10"/>
  <c r="G254" i="10"/>
  <c r="G255" i="10"/>
  <c r="G256" i="10"/>
  <c r="G257" i="10"/>
  <c r="G258" i="10"/>
  <c r="G259" i="10"/>
  <c r="G260" i="10"/>
  <c r="G261" i="10"/>
  <c r="G262" i="10"/>
  <c r="G263" i="10"/>
  <c r="G264" i="10"/>
  <c r="G265" i="10"/>
  <c r="G266" i="10"/>
  <c r="G267" i="10"/>
  <c r="G268" i="10"/>
  <c r="G269" i="10"/>
  <c r="G270" i="10"/>
  <c r="G271" i="10"/>
  <c r="G272" i="10"/>
  <c r="G273" i="10"/>
  <c r="G274" i="10"/>
  <c r="G275" i="10"/>
  <c r="G276" i="10"/>
  <c r="G277" i="10"/>
  <c r="G278" i="10"/>
  <c r="G279" i="10"/>
  <c r="G280" i="10"/>
  <c r="G281" i="10"/>
  <c r="G282" i="10"/>
  <c r="G283" i="10"/>
  <c r="G284" i="10"/>
  <c r="G285" i="10"/>
  <c r="G286" i="10"/>
  <c r="G287" i="10"/>
  <c r="G288" i="10"/>
  <c r="G289" i="10"/>
  <c r="G290" i="10"/>
  <c r="G291" i="10"/>
  <c r="G292" i="10"/>
  <c r="G293" i="10"/>
  <c r="G294" i="10"/>
  <c r="G295" i="10"/>
  <c r="G296" i="10"/>
  <c r="G297" i="10"/>
  <c r="G298" i="10"/>
  <c r="G299" i="10"/>
  <c r="G300" i="10"/>
  <c r="G301" i="10"/>
  <c r="G302" i="10"/>
  <c r="G303" i="10"/>
  <c r="G304" i="10"/>
  <c r="G305" i="10"/>
  <c r="G306" i="10"/>
  <c r="G307" i="10"/>
  <c r="G308" i="10"/>
  <c r="G309" i="10"/>
  <c r="G310" i="10"/>
  <c r="G311" i="10"/>
  <c r="G312" i="10"/>
  <c r="G313" i="10"/>
  <c r="G314" i="10"/>
  <c r="G315" i="10"/>
  <c r="G316" i="10"/>
  <c r="G317" i="10"/>
  <c r="G318" i="10"/>
  <c r="G319" i="10"/>
  <c r="G320" i="10"/>
  <c r="G321" i="10"/>
  <c r="G322" i="10"/>
  <c r="G323" i="10"/>
  <c r="G324" i="10"/>
  <c r="G5" i="10"/>
  <c r="R1" i="11" l="1"/>
  <c r="C319" i="11" l="1"/>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6" i="7"/>
  <c r="D2" i="18" l="1"/>
  <c r="K2317" i="18" l="1"/>
  <c r="E2331" i="6" s="1"/>
  <c r="K2319" i="18"/>
  <c r="E2332" i="6" s="1"/>
  <c r="K2320" i="18"/>
  <c r="E2333" i="6" s="1"/>
  <c r="K2323" i="18"/>
  <c r="E2334" i="6" s="1"/>
  <c r="K2321" i="18"/>
  <c r="E2335" i="6" s="1"/>
  <c r="K2322" i="18"/>
  <c r="E2336" i="6" s="1"/>
  <c r="K2324" i="18"/>
  <c r="E2337" i="6" s="1"/>
  <c r="K2325" i="18"/>
  <c r="E2338" i="6" s="1"/>
  <c r="K2331" i="18"/>
  <c r="E2339" i="6" s="1"/>
  <c r="K2329" i="18"/>
  <c r="E2340" i="6" s="1"/>
  <c r="K2332" i="18"/>
  <c r="E2341" i="6" s="1"/>
  <c r="K2326" i="18"/>
  <c r="E2342" i="6" s="1"/>
  <c r="K2328" i="18"/>
  <c r="E2343" i="6" s="1"/>
  <c r="K2330" i="18"/>
  <c r="E2344" i="6" s="1"/>
  <c r="K2327" i="18"/>
  <c r="E2345" i="6" s="1"/>
  <c r="K2333" i="18"/>
  <c r="E2346" i="6" s="1"/>
  <c r="K2341" i="18"/>
  <c r="E2348" i="6" s="1"/>
  <c r="K2347" i="18"/>
  <c r="E2349" i="6" s="1"/>
  <c r="K2334" i="18"/>
  <c r="E2350" i="6" s="1"/>
  <c r="K2348" i="18"/>
  <c r="E2351" i="6" s="1"/>
  <c r="K2338" i="18"/>
  <c r="E2352" i="6" s="1"/>
  <c r="K2335" i="18"/>
  <c r="E2353" i="6" s="1"/>
  <c r="K2343" i="18"/>
  <c r="E2354" i="6" s="1"/>
  <c r="K2342" i="18"/>
  <c r="E2355" i="6" s="1"/>
  <c r="K2346" i="18"/>
  <c r="E2356" i="6" s="1"/>
  <c r="K2352" i="18"/>
  <c r="E2357" i="6" s="1"/>
  <c r="K2353" i="18"/>
  <c r="E2358" i="6" s="1"/>
  <c r="K2345" i="18"/>
  <c r="E2359" i="6" s="1"/>
  <c r="K2336" i="18"/>
  <c r="E2360" i="6" s="1"/>
  <c r="K2344" i="18"/>
  <c r="E2361" i="6" s="1"/>
  <c r="K2339" i="18"/>
  <c r="E2362" i="6" s="1"/>
  <c r="K2349" i="18"/>
  <c r="E2363" i="6" s="1"/>
  <c r="K2340" i="18"/>
  <c r="E2364" i="6" s="1"/>
  <c r="K2355" i="18"/>
  <c r="E2365" i="6" s="1"/>
  <c r="K2337" i="18"/>
  <c r="E2366" i="6" s="1"/>
  <c r="K2350" i="18"/>
  <c r="E2367" i="6" s="1"/>
  <c r="K2351" i="18"/>
  <c r="E2368" i="6" s="1"/>
  <c r="K2356" i="18"/>
  <c r="E2369" i="6" s="1"/>
  <c r="K2358" i="18"/>
  <c r="E2370" i="6" s="1"/>
  <c r="K2357" i="18"/>
  <c r="E2371" i="6" s="1"/>
  <c r="K2354" i="18"/>
  <c r="E2347" i="6" s="1"/>
  <c r="K2365" i="18"/>
  <c r="E2372" i="6" s="1"/>
  <c r="K2367" i="18"/>
  <c r="E2373" i="6" s="1"/>
  <c r="G2373" i="6" s="1"/>
  <c r="K2360" i="18"/>
  <c r="E2374" i="6" s="1"/>
  <c r="G2374" i="6" s="1"/>
  <c r="K2366" i="18"/>
  <c r="E2375" i="6" s="1"/>
  <c r="K2368" i="18"/>
  <c r="E2376" i="6" s="1"/>
  <c r="K2363" i="18"/>
  <c r="E2377" i="6" s="1"/>
  <c r="K2359" i="18"/>
  <c r="E2378" i="6" s="1"/>
  <c r="K2362" i="18"/>
  <c r="K2361" i="18"/>
  <c r="K2364" i="18"/>
  <c r="K2370" i="18"/>
  <c r="K2369" i="18"/>
  <c r="K2371" i="18"/>
  <c r="K2372" i="18"/>
  <c r="K7" i="18"/>
  <c r="E10" i="6" s="1"/>
  <c r="H10" i="6" s="1"/>
  <c r="K2318" i="18" l="1"/>
  <c r="E2330" i="6" s="1"/>
  <c r="K2315" i="18"/>
  <c r="E2329" i="6" s="1"/>
  <c r="K2316" i="18"/>
  <c r="E2328" i="6" s="1"/>
  <c r="K2314" i="18"/>
  <c r="E2327" i="6" s="1"/>
  <c r="K2312" i="18"/>
  <c r="E2326" i="6" s="1"/>
  <c r="K2311" i="18"/>
  <c r="E2325" i="6" s="1"/>
  <c r="K2313" i="18"/>
  <c r="E2324" i="6" s="1"/>
  <c r="G2324" i="6" s="1"/>
  <c r="K2310" i="18"/>
  <c r="E2323" i="6" s="1"/>
  <c r="G2323" i="6" s="1"/>
  <c r="K2309" i="18"/>
  <c r="E2322" i="6" s="1"/>
  <c r="K2303" i="18"/>
  <c r="E2321" i="6" s="1"/>
  <c r="G2321" i="6" s="1"/>
  <c r="K2307" i="18"/>
  <c r="E2320" i="6" s="1"/>
  <c r="K2306" i="18"/>
  <c r="E2319" i="6" s="1"/>
  <c r="G2319" i="6" s="1"/>
  <c r="K2308" i="18"/>
  <c r="E2318" i="6" s="1"/>
  <c r="K2305" i="18"/>
  <c r="E2317" i="6" s="1"/>
  <c r="G2317" i="6" s="1"/>
  <c r="K2302" i="18"/>
  <c r="E2316" i="6" s="1"/>
  <c r="G2316" i="6" s="1"/>
  <c r="K2304" i="18"/>
  <c r="E2315" i="6" s="1"/>
  <c r="G2315" i="6" s="1"/>
  <c r="K2301" i="18"/>
  <c r="E2314" i="6" s="1"/>
  <c r="G2314" i="6" s="1"/>
  <c r="K2299" i="18"/>
  <c r="E2313" i="6" s="1"/>
  <c r="K2300" i="18"/>
  <c r="E2312" i="6" s="1"/>
  <c r="K2298" i="18"/>
  <c r="E2311" i="6" s="1"/>
  <c r="G2311" i="6" s="1"/>
  <c r="K2284" i="18"/>
  <c r="E2310" i="6" s="1"/>
  <c r="K2296" i="18"/>
  <c r="E2309" i="6" s="1"/>
  <c r="G2309" i="6" s="1"/>
  <c r="K2292" i="18"/>
  <c r="E2308" i="6" s="1"/>
  <c r="K2294" i="18"/>
  <c r="E2307" i="6" s="1"/>
  <c r="G2307" i="6" s="1"/>
  <c r="K2293" i="18"/>
  <c r="E2306" i="6" s="1"/>
  <c r="E1818" i="6"/>
  <c r="G1818" i="6" s="1"/>
  <c r="K2295" i="18"/>
  <c r="E2305" i="6" s="1"/>
  <c r="K2290" i="18"/>
  <c r="E2304" i="6" s="1"/>
  <c r="K2297" i="18"/>
  <c r="E2303" i="6" s="1"/>
  <c r="K2287" i="18"/>
  <c r="E2302" i="6" s="1"/>
  <c r="G2302" i="6" s="1"/>
  <c r="K2288" i="18"/>
  <c r="E2301" i="6" s="1"/>
  <c r="K2285" i="18"/>
  <c r="E2300" i="6" s="1"/>
  <c r="K2291" i="18"/>
  <c r="E2299" i="6" s="1"/>
  <c r="K2289" i="18"/>
  <c r="E2298" i="6" s="1"/>
  <c r="K2286" i="18"/>
  <c r="E2297" i="6" s="1"/>
  <c r="K2283" i="18"/>
  <c r="E2296" i="6" s="1"/>
  <c r="K2278" i="18"/>
  <c r="E2295" i="6" s="1"/>
  <c r="G2295" i="6" s="1"/>
  <c r="K2273" i="18"/>
  <c r="E2294" i="6" s="1"/>
  <c r="K2282" i="18"/>
  <c r="E2293" i="6" s="1"/>
  <c r="K2275" i="18"/>
  <c r="E2292" i="6" s="1"/>
  <c r="K2281" i="18"/>
  <c r="E2291" i="6" s="1"/>
  <c r="K2277" i="18"/>
  <c r="E2290" i="6" s="1"/>
  <c r="K2276" i="18"/>
  <c r="E2289" i="6" s="1"/>
  <c r="K2279" i="18"/>
  <c r="E2288" i="6" s="1"/>
  <c r="K2274" i="18"/>
  <c r="E2287" i="6" s="1"/>
  <c r="K2272" i="18"/>
  <c r="E2286" i="6" s="1"/>
  <c r="K2280" i="18"/>
  <c r="E2285" i="6" s="1"/>
  <c r="K2256" i="18"/>
  <c r="E2283" i="6" s="1"/>
  <c r="K2266" i="18"/>
  <c r="E2282" i="6" s="1"/>
  <c r="K2271" i="18"/>
  <c r="E2281" i="6" s="1"/>
  <c r="K2257" i="18"/>
  <c r="E2280" i="6" s="1"/>
  <c r="K2260" i="18"/>
  <c r="E2279" i="6" s="1"/>
  <c r="G2279" i="6" s="1"/>
  <c r="K2270" i="18"/>
  <c r="E2278" i="6" s="1"/>
  <c r="K2261" i="18"/>
  <c r="E2277" i="6" s="1"/>
  <c r="K2255" i="18"/>
  <c r="E2276" i="6" s="1"/>
  <c r="K2263" i="18"/>
  <c r="E2275" i="6" s="1"/>
  <c r="K2265" i="18"/>
  <c r="E2274" i="6" s="1"/>
  <c r="K2269" i="18"/>
  <c r="E2273" i="6" s="1"/>
  <c r="K2259" i="18"/>
  <c r="E2272" i="6" s="1"/>
  <c r="K2258" i="18"/>
  <c r="E2271" i="6" s="1"/>
  <c r="K2267" i="18"/>
  <c r="E2270" i="6" s="1"/>
  <c r="K2268" i="18"/>
  <c r="E2269" i="6" s="1"/>
  <c r="K2264" i="18"/>
  <c r="E2267" i="6" s="1"/>
  <c r="G2267" i="6" s="1"/>
  <c r="K2262" i="18"/>
  <c r="E2266" i="6" s="1"/>
  <c r="K2253" i="18"/>
  <c r="E2265" i="6" s="1"/>
  <c r="K2252" i="18"/>
  <c r="E2264" i="6" s="1"/>
  <c r="K2254" i="18"/>
  <c r="E2263" i="6" s="1"/>
  <c r="K2251" i="18"/>
  <c r="E2262" i="6" s="1"/>
  <c r="K2250" i="18"/>
  <c r="E2261" i="6" s="1"/>
  <c r="K2249" i="18"/>
  <c r="E2260" i="6" s="1"/>
  <c r="K2248" i="18"/>
  <c r="E2259" i="6" s="1"/>
  <c r="K2239" i="18"/>
  <c r="E2250" i="6" s="1"/>
  <c r="G2250" i="6" s="1"/>
  <c r="K2247" i="18"/>
  <c r="E2258" i="6" s="1"/>
  <c r="K2242" i="18"/>
  <c r="E2257" i="6" s="1"/>
  <c r="K2244" i="18"/>
  <c r="E2256" i="6" s="1"/>
  <c r="K2240" i="18"/>
  <c r="E2255" i="6" s="1"/>
  <c r="K2241" i="18"/>
  <c r="E2254" i="6" s="1"/>
  <c r="K2246" i="18"/>
  <c r="E2253" i="6" s="1"/>
  <c r="G2253" i="6" s="1"/>
  <c r="K2243" i="18"/>
  <c r="E2252" i="6" s="1"/>
  <c r="G2252" i="6" s="1"/>
  <c r="K2245" i="18"/>
  <c r="E2251" i="6" s="1"/>
  <c r="G2251" i="6" s="1"/>
  <c r="K2238" i="18"/>
  <c r="E2249" i="6" s="1"/>
  <c r="K2237" i="18"/>
  <c r="E2248" i="6" s="1"/>
  <c r="K2236" i="18"/>
  <c r="E2247" i="6" s="1"/>
  <c r="K2233" i="18"/>
  <c r="E2246" i="6" s="1"/>
  <c r="K2235" i="18"/>
  <c r="E2245" i="6" s="1"/>
  <c r="K2234" i="18"/>
  <c r="E2244" i="6" s="1"/>
  <c r="K2225" i="18"/>
  <c r="E2243" i="6" s="1"/>
  <c r="K2227" i="18"/>
  <c r="E2242" i="6" s="1"/>
  <c r="K2232" i="18"/>
  <c r="E2241" i="6" s="1"/>
  <c r="K2230" i="18"/>
  <c r="E2240" i="6" s="1"/>
  <c r="K2226" i="18"/>
  <c r="E2239" i="6" s="1"/>
  <c r="K2228" i="18"/>
  <c r="E2238" i="6" s="1"/>
  <c r="K2231" i="18"/>
  <c r="E2237" i="6" s="1"/>
  <c r="K2229" i="18"/>
  <c r="E2236" i="6" s="1"/>
  <c r="K2222" i="18"/>
  <c r="E2235" i="6" s="1"/>
  <c r="K2224" i="18"/>
  <c r="E2234" i="6" s="1"/>
  <c r="K2216" i="18"/>
  <c r="E2233" i="6" s="1"/>
  <c r="K2223" i="18"/>
  <c r="E2232" i="6" s="1"/>
  <c r="K2218" i="18"/>
  <c r="E2231" i="6" s="1"/>
  <c r="K2221" i="18"/>
  <c r="E2230" i="6" s="1"/>
  <c r="K2213" i="18"/>
  <c r="E2229" i="6" s="1"/>
  <c r="K2215" i="18"/>
  <c r="E2228" i="6" s="1"/>
  <c r="K2219" i="18"/>
  <c r="E2227" i="6" s="1"/>
  <c r="K2210" i="18"/>
  <c r="E2222" i="6" s="1"/>
  <c r="K2220" i="18"/>
  <c r="E2221" i="6" s="1"/>
  <c r="K2212" i="18"/>
  <c r="E2226" i="6" s="1"/>
  <c r="K2217" i="18"/>
  <c r="E2225" i="6" s="1"/>
  <c r="K2214" i="18"/>
  <c r="E2224" i="6" s="1"/>
  <c r="K2211" i="18"/>
  <c r="E2223" i="6" s="1"/>
  <c r="K2208" i="18"/>
  <c r="E2220" i="6" s="1"/>
  <c r="K2209" i="18"/>
  <c r="E2219" i="6" s="1"/>
  <c r="K2207" i="18"/>
  <c r="E2218" i="6" s="1"/>
  <c r="K2206" i="18"/>
  <c r="E2217" i="6" s="1"/>
  <c r="K2204" i="18"/>
  <c r="E2216" i="6" s="1"/>
  <c r="K2201" i="18"/>
  <c r="E2215" i="6" s="1"/>
  <c r="K2205" i="18"/>
  <c r="E2214" i="6" s="1"/>
  <c r="K2203" i="18"/>
  <c r="E2213" i="6" s="1"/>
  <c r="K2202" i="18"/>
  <c r="E2212" i="6" s="1"/>
  <c r="K2200" i="18"/>
  <c r="E2211" i="6" s="1"/>
  <c r="K2199" i="18"/>
  <c r="E2210" i="6" s="1"/>
  <c r="K2198" i="18"/>
  <c r="E2209" i="6" s="1"/>
  <c r="K2195" i="18"/>
  <c r="E2208" i="6" s="1"/>
  <c r="K2194" i="18"/>
  <c r="E2207" i="6" s="1"/>
  <c r="K2196" i="18"/>
  <c r="E2206" i="6" s="1"/>
  <c r="K2193" i="18"/>
  <c r="E2205" i="6" s="1"/>
  <c r="K2197" i="18"/>
  <c r="E2204" i="6" s="1"/>
  <c r="K2173" i="18"/>
  <c r="E2203" i="6" s="1"/>
  <c r="K2162" i="18"/>
  <c r="E2202" i="6" s="1"/>
  <c r="K2187" i="18"/>
  <c r="E2201" i="6" s="1"/>
  <c r="K2151" i="18"/>
  <c r="E2200" i="6" s="1"/>
  <c r="K2188" i="18"/>
  <c r="E2199" i="6" s="1"/>
  <c r="G2199" i="6" s="1"/>
  <c r="K2192" i="18"/>
  <c r="E2162" i="6" s="1"/>
  <c r="G2162" i="6" s="1"/>
  <c r="K2172" i="18"/>
  <c r="E2197" i="6" s="1"/>
  <c r="G2197" i="6" s="1"/>
  <c r="K2190" i="18"/>
  <c r="E2196" i="6" s="1"/>
  <c r="K2185" i="18"/>
  <c r="E2195" i="6" s="1"/>
  <c r="K2164" i="18"/>
  <c r="E2194" i="6" s="1"/>
  <c r="K2163" i="18"/>
  <c r="E2193" i="6" s="1"/>
  <c r="K2179" i="18"/>
  <c r="E2192" i="6" s="1"/>
  <c r="G2192" i="6" s="1"/>
  <c r="K2191" i="18"/>
  <c r="E2161" i="6" s="1"/>
  <c r="K2183" i="18"/>
  <c r="E2191" i="6" s="1"/>
  <c r="K2159" i="18"/>
  <c r="E2190" i="6" s="1"/>
  <c r="K2189" i="18"/>
  <c r="E2189" i="6" s="1"/>
  <c r="K2161" i="18"/>
  <c r="E2188" i="6" s="1"/>
  <c r="K2168" i="18"/>
  <c r="E2187" i="6" s="1"/>
  <c r="K2175" i="18"/>
  <c r="E2186" i="6" s="1"/>
  <c r="K2154" i="18"/>
  <c r="E2185" i="6" s="1"/>
  <c r="K2178" i="18"/>
  <c r="E2184" i="6" s="1"/>
  <c r="K2165" i="18"/>
  <c r="E2183" i="6" s="1"/>
  <c r="K2186" i="18"/>
  <c r="E2182" i="6" s="1"/>
  <c r="K2171" i="18"/>
  <c r="E2181" i="6" s="1"/>
  <c r="K2167" i="18"/>
  <c r="E2180" i="6" s="1"/>
  <c r="K2155" i="18"/>
  <c r="E2179" i="6" s="1"/>
  <c r="K2160" i="18"/>
  <c r="E2178" i="6" s="1"/>
  <c r="K2176" i="18"/>
  <c r="E2177" i="6" s="1"/>
  <c r="K2158" i="18"/>
  <c r="E2176" i="6" s="1"/>
  <c r="K2170" i="18"/>
  <c r="E2175" i="6" s="1"/>
  <c r="K2152" i="18"/>
  <c r="E2174" i="6" s="1"/>
  <c r="K2177" i="18"/>
  <c r="E2173" i="6" s="1"/>
  <c r="K2157" i="18"/>
  <c r="E2172" i="6" s="1"/>
  <c r="K2153" i="18"/>
  <c r="E2171" i="6" s="1"/>
  <c r="K2150" i="18"/>
  <c r="E2170" i="6" s="1"/>
  <c r="K2180" i="18"/>
  <c r="E2169" i="6" s="1"/>
  <c r="G2169" i="6" s="1"/>
  <c r="K2156" i="18"/>
  <c r="E2160" i="6" s="1"/>
  <c r="K2174" i="18"/>
  <c r="E2168" i="6" s="1"/>
  <c r="K2184" i="18"/>
  <c r="E2167" i="6" s="1"/>
  <c r="K2169" i="18"/>
  <c r="E2166" i="6" s="1"/>
  <c r="K2181" i="18"/>
  <c r="E2165" i="6" s="1"/>
  <c r="K2166" i="18"/>
  <c r="E2164" i="6" s="1"/>
  <c r="K2182" i="18"/>
  <c r="E2163" i="6" s="1"/>
  <c r="K2148" i="18"/>
  <c r="E2159" i="6" s="1"/>
  <c r="K2149" i="18"/>
  <c r="E2158" i="6" s="1"/>
  <c r="K2147" i="18"/>
  <c r="E2157" i="6" s="1"/>
  <c r="G2157" i="6" s="1"/>
  <c r="K2139" i="18"/>
  <c r="E2156" i="6" s="1"/>
  <c r="K2143" i="18"/>
  <c r="E2155" i="6" s="1"/>
  <c r="K2141" i="18"/>
  <c r="E2154" i="6" s="1"/>
  <c r="K2146" i="18"/>
  <c r="E2153" i="6" s="1"/>
  <c r="G2153" i="6" s="1"/>
  <c r="K2145" i="18"/>
  <c r="E2152" i="6" s="1"/>
  <c r="G2152" i="6" s="1"/>
  <c r="K2142" i="18"/>
  <c r="E2151" i="6" s="1"/>
  <c r="G2151" i="6" s="1"/>
  <c r="K2140" i="18"/>
  <c r="E2150" i="6" s="1"/>
  <c r="G2150" i="6" s="1"/>
  <c r="K2144" i="18"/>
  <c r="E2149" i="6" s="1"/>
  <c r="G2149" i="6" s="1"/>
  <c r="K2138" i="18"/>
  <c r="E2148" i="6" s="1"/>
  <c r="K2130" i="18"/>
  <c r="E2147" i="6" s="1"/>
  <c r="G2147" i="6" s="1"/>
  <c r="K2134" i="18"/>
  <c r="E2146" i="6" s="1"/>
  <c r="G2146" i="6" s="1"/>
  <c r="K2129" i="18"/>
  <c r="E2145" i="6" s="1"/>
  <c r="G2145" i="6" s="1"/>
  <c r="K2128" i="18"/>
  <c r="E2144" i="6" s="1"/>
  <c r="K2132" i="18"/>
  <c r="E2143" i="6" s="1"/>
  <c r="G2143" i="6" s="1"/>
  <c r="K2137" i="18"/>
  <c r="E2142" i="6" s="1"/>
  <c r="G2142" i="6" s="1"/>
  <c r="K2126" i="18"/>
  <c r="E2141" i="6" s="1"/>
  <c r="G2141" i="6" s="1"/>
  <c r="K2127" i="18"/>
  <c r="E2140" i="6" s="1"/>
  <c r="G2140" i="6" s="1"/>
  <c r="K2135" i="18"/>
  <c r="E2139" i="6" s="1"/>
  <c r="G2139" i="6" s="1"/>
  <c r="K2133" i="18"/>
  <c r="E2138" i="6" s="1"/>
  <c r="G2138" i="6" s="1"/>
  <c r="K2125" i="18"/>
  <c r="E2137" i="6" s="1"/>
  <c r="K2131" i="18"/>
  <c r="E2136" i="6" s="1"/>
  <c r="G2136" i="6" s="1"/>
  <c r="K2136" i="18"/>
  <c r="E2135" i="6" s="1"/>
  <c r="G2135" i="6" s="1"/>
  <c r="K2123" i="18"/>
  <c r="E2134" i="6" s="1"/>
  <c r="K2124" i="18"/>
  <c r="E2133" i="6" s="1"/>
  <c r="K2120" i="18"/>
  <c r="E2132" i="6" s="1"/>
  <c r="K2121" i="18"/>
  <c r="E2131" i="6" s="1"/>
  <c r="K2122" i="18"/>
  <c r="E2130" i="6" s="1"/>
  <c r="K2118" i="18"/>
  <c r="E2129" i="6" s="1"/>
  <c r="K2119" i="18"/>
  <c r="E2128" i="6" s="1"/>
  <c r="K2116" i="18"/>
  <c r="E2127" i="6" s="1"/>
  <c r="K2117" i="18"/>
  <c r="E2126" i="6" s="1"/>
  <c r="K2115" i="18"/>
  <c r="E2125" i="6" s="1"/>
  <c r="K2113" i="18"/>
  <c r="E2124" i="6" s="1"/>
  <c r="K2108" i="18"/>
  <c r="E2123" i="6" s="1"/>
  <c r="K2111" i="18"/>
  <c r="E2122" i="6" s="1"/>
  <c r="K2114" i="18"/>
  <c r="E2121" i="6" s="1"/>
  <c r="K2110" i="18"/>
  <c r="E2120" i="6" s="1"/>
  <c r="K2112" i="18"/>
  <c r="E2119" i="6" s="1"/>
  <c r="K2109" i="18"/>
  <c r="E2118" i="6" s="1"/>
  <c r="K2107" i="18"/>
  <c r="E2117" i="6" s="1"/>
  <c r="K2106" i="18"/>
  <c r="E2116" i="6" s="1"/>
  <c r="K2104" i="18"/>
  <c r="E2115" i="6" s="1"/>
  <c r="K2102" i="18"/>
  <c r="E2114" i="6" s="1"/>
  <c r="K2103" i="18"/>
  <c r="E2113" i="6" s="1"/>
  <c r="K2105" i="18"/>
  <c r="E2112" i="6" s="1"/>
  <c r="K2100" i="18"/>
  <c r="E2111" i="6" s="1"/>
  <c r="K2098" i="18"/>
  <c r="E2110" i="6" s="1"/>
  <c r="K2099" i="18"/>
  <c r="E2109" i="6" s="1"/>
  <c r="K2101" i="18"/>
  <c r="E2108" i="6" s="1"/>
  <c r="K2097" i="18"/>
  <c r="E2107" i="6" s="1"/>
  <c r="K2095" i="18"/>
  <c r="E2106" i="6" s="1"/>
  <c r="K2094" i="18"/>
  <c r="E2105" i="6" s="1"/>
  <c r="K2096" i="18"/>
  <c r="E2104" i="6" s="1"/>
  <c r="K2093" i="18"/>
  <c r="E2103" i="6" s="1"/>
  <c r="K2092" i="18"/>
  <c r="E2102" i="6" s="1"/>
  <c r="K2091" i="18"/>
  <c r="E2101" i="6" s="1"/>
  <c r="K2081" i="18"/>
  <c r="E2100" i="6" s="1"/>
  <c r="G2100" i="6" s="1"/>
  <c r="K2090" i="18"/>
  <c r="E2099" i="6" s="1"/>
  <c r="K2089" i="18"/>
  <c r="E2098" i="6" s="1"/>
  <c r="K2083" i="18"/>
  <c r="E2097" i="6" s="1"/>
  <c r="K2084" i="18"/>
  <c r="E2096" i="6" s="1"/>
  <c r="G2096" i="6" s="1"/>
  <c r="K2086" i="18"/>
  <c r="E2095" i="6" s="1"/>
  <c r="G2095" i="6" s="1"/>
  <c r="K2085" i="18"/>
  <c r="E2094" i="6" s="1"/>
  <c r="G2094" i="6" s="1"/>
  <c r="K2082" i="18"/>
  <c r="E2093" i="6" s="1"/>
  <c r="G2093" i="6" s="1"/>
  <c r="K2087" i="18"/>
  <c r="E2092" i="6" s="1"/>
  <c r="G2092" i="6" s="1"/>
  <c r="K2088" i="18"/>
  <c r="E2091" i="6" s="1"/>
  <c r="G2091" i="6" s="1"/>
  <c r="K2079" i="18"/>
  <c r="E2090" i="6" s="1"/>
  <c r="K2080" i="18"/>
  <c r="E2089" i="6" s="1"/>
  <c r="K2054" i="18"/>
  <c r="E2088" i="6" s="1"/>
  <c r="G2088" i="6" s="1"/>
  <c r="K2059" i="18"/>
  <c r="E2087" i="6" s="1"/>
  <c r="K2045" i="18"/>
  <c r="E2086" i="6" s="1"/>
  <c r="K2019" i="18"/>
  <c r="E2085" i="6" s="1"/>
  <c r="K2052" i="18"/>
  <c r="E2084" i="6" s="1"/>
  <c r="K2057" i="18"/>
  <c r="E2083" i="6" s="1"/>
  <c r="K2017" i="18"/>
  <c r="E2082" i="6" s="1"/>
  <c r="K2072" i="18"/>
  <c r="E2081" i="6" s="1"/>
  <c r="K2077" i="18"/>
  <c r="E2080" i="6" s="1"/>
  <c r="K2078" i="18"/>
  <c r="E2079" i="6" s="1"/>
  <c r="K2076" i="18"/>
  <c r="E2078" i="6" s="1"/>
  <c r="K2034" i="18"/>
  <c r="E2077" i="6" s="1"/>
  <c r="K2033" i="18"/>
  <c r="E2076" i="6" s="1"/>
  <c r="K2020" i="18"/>
  <c r="E2075" i="6" s="1"/>
  <c r="G2075" i="6" s="1"/>
  <c r="K2071" i="18"/>
  <c r="E2025" i="6" s="1"/>
  <c r="G2025" i="6" s="1"/>
  <c r="K2061" i="18"/>
  <c r="E2074" i="6" s="1"/>
  <c r="K2046" i="18"/>
  <c r="E2073" i="6" s="1"/>
  <c r="K2025" i="18"/>
  <c r="E2072" i="6" s="1"/>
  <c r="K2069" i="18"/>
  <c r="E2071" i="6" s="1"/>
  <c r="K2030" i="18"/>
  <c r="E2070" i="6" s="1"/>
  <c r="K2042" i="18"/>
  <c r="E2069" i="6" s="1"/>
  <c r="K2026" i="18"/>
  <c r="E2068" i="6" s="1"/>
  <c r="K2065" i="18"/>
  <c r="E2067" i="6" s="1"/>
  <c r="K2064" i="18"/>
  <c r="E2066" i="6" s="1"/>
  <c r="K2028" i="18"/>
  <c r="E2065" i="6" s="1"/>
  <c r="K2056" i="18"/>
  <c r="E2064" i="6" s="1"/>
  <c r="K2053" i="18"/>
  <c r="E2063" i="6" s="1"/>
  <c r="K2060" i="18"/>
  <c r="E2062" i="6" s="1"/>
  <c r="K2035" i="18"/>
  <c r="E2061" i="6" s="1"/>
  <c r="G2061" i="6" s="1"/>
  <c r="K2049" i="18"/>
  <c r="E2060" i="6" s="1"/>
  <c r="K2029" i="18"/>
  <c r="E2059" i="6" s="1"/>
  <c r="K2031" i="18"/>
  <c r="E2058" i="6" s="1"/>
  <c r="K2041" i="18"/>
  <c r="E2057" i="6" s="1"/>
  <c r="K2039" i="18"/>
  <c r="E2056" i="6" s="1"/>
  <c r="K2027" i="18"/>
  <c r="E2055" i="6" s="1"/>
  <c r="K2018" i="18"/>
  <c r="E2054" i="6" s="1"/>
  <c r="K2022" i="18"/>
  <c r="E2053" i="6" s="1"/>
  <c r="K2032" i="18"/>
  <c r="E2052" i="6" s="1"/>
  <c r="K2073" i="18"/>
  <c r="E2051" i="6" s="1"/>
  <c r="K2075" i="18"/>
  <c r="E2050" i="6" s="1"/>
  <c r="K2068" i="18"/>
  <c r="E2049" i="6" s="1"/>
  <c r="K2036" i="18"/>
  <c r="E2048" i="6" s="1"/>
  <c r="K2050" i="18"/>
  <c r="E2047" i="6" s="1"/>
  <c r="G2047" i="6" s="1"/>
  <c r="K2037" i="18"/>
  <c r="E2046" i="6" s="1"/>
  <c r="K2023" i="18"/>
  <c r="E2045" i="6" s="1"/>
  <c r="K2063" i="18"/>
  <c r="E2044" i="6" s="1"/>
  <c r="K2070" i="18"/>
  <c r="E2043" i="6" s="1"/>
  <c r="K2024" i="18"/>
  <c r="E2042" i="6" s="1"/>
  <c r="K2040" i="18"/>
  <c r="E2041" i="6" s="1"/>
  <c r="K2043" i="18"/>
  <c r="E2040" i="6" s="1"/>
  <c r="K2038" i="18"/>
  <c r="E2039" i="6" s="1"/>
  <c r="K2047" i="18"/>
  <c r="E2038" i="6" s="1"/>
  <c r="K2066" i="18"/>
  <c r="E2037" i="6" s="1"/>
  <c r="K2016" i="18"/>
  <c r="E2036" i="6" s="1"/>
  <c r="K2074" i="18"/>
  <c r="E2035" i="6" s="1"/>
  <c r="K2055" i="18"/>
  <c r="E2034" i="6" s="1"/>
  <c r="K2044" i="18"/>
  <c r="E2033" i="6" s="1"/>
  <c r="K2062" i="18"/>
  <c r="E2032" i="6" s="1"/>
  <c r="K2021" i="18"/>
  <c r="E2031" i="6" s="1"/>
  <c r="K2058" i="18"/>
  <c r="E2030" i="6" s="1"/>
  <c r="K2051" i="18"/>
  <c r="E2029" i="6" s="1"/>
  <c r="K2048" i="18"/>
  <c r="E2028" i="6" s="1"/>
  <c r="K2067" i="18"/>
  <c r="E2027" i="6" s="1"/>
  <c r="K2015" i="18"/>
  <c r="E2026" i="6" s="1"/>
  <c r="G2026" i="6" s="1"/>
  <c r="K2014" i="18"/>
  <c r="E2024" i="6" s="1"/>
  <c r="K2006" i="18"/>
  <c r="E2023" i="6" s="1"/>
  <c r="K2007" i="18"/>
  <c r="E2022" i="6" s="1"/>
  <c r="K2012" i="18"/>
  <c r="E2021" i="6" s="1"/>
  <c r="K2011" i="18"/>
  <c r="E2020" i="6" s="1"/>
  <c r="K2013" i="18"/>
  <c r="E2019" i="6" s="1"/>
  <c r="K2010" i="18"/>
  <c r="E2018" i="6" s="1"/>
  <c r="K2005" i="18"/>
  <c r="E2017" i="6" s="1"/>
  <c r="K2008" i="18"/>
  <c r="E2016" i="6" s="1"/>
  <c r="K2009" i="18"/>
  <c r="E2015" i="6" s="1"/>
  <c r="K1997" i="18"/>
  <c r="E2014" i="6" s="1"/>
  <c r="K2004" i="18"/>
  <c r="E2013" i="6" s="1"/>
  <c r="K1995" i="18"/>
  <c r="E2012" i="6" s="1"/>
  <c r="K1992" i="18"/>
  <c r="E2011" i="6" s="1"/>
  <c r="K2001" i="18"/>
  <c r="E2010" i="6" s="1"/>
  <c r="G2010" i="6" s="1"/>
  <c r="K1991" i="18"/>
  <c r="E2009" i="6" s="1"/>
  <c r="G2009" i="6" s="1"/>
  <c r="K1999" i="18"/>
  <c r="E2008" i="6" s="1"/>
  <c r="K1996" i="18"/>
  <c r="E2007" i="6" s="1"/>
  <c r="G2007" i="6" s="1"/>
  <c r="K1998" i="18"/>
  <c r="E2006" i="6" s="1"/>
  <c r="G2006" i="6" s="1"/>
  <c r="K1994" i="18"/>
  <c r="E2005" i="6" s="1"/>
  <c r="G2005" i="6" s="1"/>
  <c r="K2002" i="18"/>
  <c r="E2004" i="6" s="1"/>
  <c r="K2000" i="18"/>
  <c r="E2003" i="6" s="1"/>
  <c r="G2003" i="6" s="1"/>
  <c r="K2003" i="18"/>
  <c r="E2002" i="6" s="1"/>
  <c r="G2002" i="6" s="1"/>
  <c r="K1993" i="18"/>
  <c r="E2001" i="6" s="1"/>
  <c r="G2001" i="6" s="1"/>
  <c r="K1990" i="18"/>
  <c r="E2000" i="6" s="1"/>
  <c r="K1989" i="18"/>
  <c r="E1999" i="6" s="1"/>
  <c r="G1999" i="6" s="1"/>
  <c r="K1988" i="18"/>
  <c r="E1998" i="6" s="1"/>
  <c r="K1987" i="18"/>
  <c r="E1997" i="6" s="1"/>
  <c r="G1997" i="6" s="1"/>
  <c r="K1986" i="18"/>
  <c r="E1996" i="6" s="1"/>
  <c r="K1982" i="18"/>
  <c r="E1995" i="6" s="1"/>
  <c r="K1980" i="18"/>
  <c r="E1994" i="6" s="1"/>
  <c r="K1981" i="18"/>
  <c r="E1993" i="6" s="1"/>
  <c r="K1984" i="18"/>
  <c r="E1992" i="6" s="1"/>
  <c r="G1992" i="6" s="1"/>
  <c r="K1985" i="18"/>
  <c r="E1991" i="6" s="1"/>
  <c r="G1991" i="6" s="1"/>
  <c r="K1983" i="18"/>
  <c r="E1990" i="6" s="1"/>
  <c r="K1978" i="18"/>
  <c r="E1989" i="6" s="1"/>
  <c r="K1977" i="18"/>
  <c r="E1988" i="6" s="1"/>
  <c r="K1979" i="18"/>
  <c r="K1976" i="18"/>
  <c r="E1984" i="6" s="1"/>
  <c r="K1974" i="18"/>
  <c r="E1983" i="6" s="1"/>
  <c r="K1973" i="18"/>
  <c r="E1982" i="6" s="1"/>
  <c r="G1982" i="6" s="1"/>
  <c r="K1971" i="18"/>
  <c r="E1981" i="6" s="1"/>
  <c r="G1981" i="6" s="1"/>
  <c r="K1975" i="18"/>
  <c r="E1980" i="6" s="1"/>
  <c r="G1980" i="6" s="1"/>
  <c r="K1972" i="18"/>
  <c r="E1979" i="6" s="1"/>
  <c r="G1979" i="6" s="1"/>
  <c r="K1970" i="18"/>
  <c r="E1978" i="6" s="1"/>
  <c r="K1969" i="18"/>
  <c r="E1977" i="6" s="1"/>
  <c r="G1977" i="6" s="1"/>
  <c r="K1968" i="18"/>
  <c r="E1976" i="6" s="1"/>
  <c r="K1967" i="18"/>
  <c r="E1975" i="6" s="1"/>
  <c r="K1966" i="18"/>
  <c r="E1974" i="6" s="1"/>
  <c r="G1974" i="6" s="1"/>
  <c r="K1962" i="18"/>
  <c r="E1973" i="6" s="1"/>
  <c r="K1959" i="18"/>
  <c r="E1972" i="6" s="1"/>
  <c r="G1972" i="6" s="1"/>
  <c r="K1956" i="18"/>
  <c r="E1971" i="6" s="1"/>
  <c r="K1957" i="18"/>
  <c r="E1970" i="6" s="1"/>
  <c r="G1970" i="6" s="1"/>
  <c r="K1958" i="18"/>
  <c r="E1969" i="6" s="1"/>
  <c r="G1969" i="6" s="1"/>
  <c r="K1964" i="18"/>
  <c r="E1968" i="6" s="1"/>
  <c r="G1968" i="6" s="1"/>
  <c r="K1960" i="18"/>
  <c r="E1967" i="6" s="1"/>
  <c r="G1967" i="6" s="1"/>
  <c r="K1955" i="18"/>
  <c r="E1966" i="6" s="1"/>
  <c r="G1966" i="6" s="1"/>
  <c r="K1965" i="18"/>
  <c r="E1965" i="6" s="1"/>
  <c r="K1963" i="18"/>
  <c r="E1964" i="6" s="1"/>
  <c r="G1964" i="6" s="1"/>
  <c r="K1961" i="18"/>
  <c r="E1963" i="6" s="1"/>
  <c r="G1963" i="6" s="1"/>
  <c r="K1953" i="18"/>
  <c r="E1962" i="6" s="1"/>
  <c r="K1954" i="18"/>
  <c r="E1961" i="6" s="1"/>
  <c r="G1961" i="6" s="1"/>
  <c r="K1951" i="18"/>
  <c r="E1960" i="6" s="1"/>
  <c r="K1952" i="18"/>
  <c r="E1959" i="6" s="1"/>
  <c r="K1950" i="18"/>
  <c r="E1896" i="6" s="1"/>
  <c r="K1947" i="18"/>
  <c r="E1958" i="6" s="1"/>
  <c r="K1938" i="18"/>
  <c r="E1957" i="6" s="1"/>
  <c r="K1910" i="18"/>
  <c r="E1956" i="6" s="1"/>
  <c r="K1898" i="18"/>
  <c r="E1955" i="6" s="1"/>
  <c r="K1907" i="18"/>
  <c r="E1954" i="6" s="1"/>
  <c r="K1921" i="18"/>
  <c r="E1953" i="6" s="1"/>
  <c r="K1892" i="18"/>
  <c r="E1952" i="6" s="1"/>
  <c r="G1952" i="6" s="1"/>
  <c r="K1942" i="18"/>
  <c r="E1951" i="6" s="1"/>
  <c r="K1897" i="18"/>
  <c r="E1950" i="6" s="1"/>
  <c r="K1946" i="18"/>
  <c r="E1949" i="6" s="1"/>
  <c r="K1944" i="18"/>
  <c r="E1948" i="6" s="1"/>
  <c r="K1949" i="18"/>
  <c r="E1898" i="6" s="1"/>
  <c r="G1898" i="6" s="1"/>
  <c r="K1937" i="18"/>
  <c r="E1947" i="6" s="1"/>
  <c r="K1899" i="18"/>
  <c r="E1946" i="6" s="1"/>
  <c r="K1924" i="18"/>
  <c r="E1945" i="6" s="1"/>
  <c r="K1922" i="18"/>
  <c r="E1944" i="6" s="1"/>
  <c r="K1891" i="18"/>
  <c r="E1943" i="6" s="1"/>
  <c r="K1929" i="18"/>
  <c r="E1942" i="6" s="1"/>
  <c r="K1926" i="18"/>
  <c r="E1941" i="6" s="1"/>
  <c r="K1894" i="18"/>
  <c r="E1940" i="6" s="1"/>
  <c r="K1914" i="18"/>
  <c r="E1939" i="6" s="1"/>
  <c r="K1916" i="18"/>
  <c r="E1938" i="6" s="1"/>
  <c r="K1895" i="18"/>
  <c r="E1937" i="6" s="1"/>
  <c r="K1948" i="18"/>
  <c r="E1897" i="6" s="1"/>
  <c r="K1943" i="18"/>
  <c r="E1935" i="6" s="1"/>
  <c r="K1941" i="18"/>
  <c r="E1934" i="6" s="1"/>
  <c r="K1896" i="18"/>
  <c r="E1933" i="6" s="1"/>
  <c r="K1936" i="18"/>
  <c r="E1932" i="6" s="1"/>
  <c r="G1932" i="6" s="1"/>
  <c r="K1939" i="18"/>
  <c r="E1931" i="6" s="1"/>
  <c r="K1915" i="18"/>
  <c r="E1930" i="6" s="1"/>
  <c r="K1931" i="18"/>
  <c r="E1929" i="6" s="1"/>
  <c r="K1932" i="18"/>
  <c r="E1928" i="6" s="1"/>
  <c r="K1923" i="18"/>
  <c r="E1927" i="6" s="1"/>
  <c r="K1917" i="18"/>
  <c r="E1926" i="6" s="1"/>
  <c r="K1918" i="18"/>
  <c r="E1925" i="6" s="1"/>
  <c r="K1913" i="18"/>
  <c r="E1924" i="6" s="1"/>
  <c r="K1906" i="18"/>
  <c r="E1923" i="6" s="1"/>
  <c r="K1900" i="18"/>
  <c r="E1922" i="6" s="1"/>
  <c r="K1930" i="18"/>
  <c r="E1921" i="6" s="1"/>
  <c r="K1909" i="18"/>
  <c r="E1920" i="6" s="1"/>
  <c r="K1893" i="18"/>
  <c r="E1919" i="6" s="1"/>
  <c r="K1919" i="18"/>
  <c r="E1918" i="6" s="1"/>
  <c r="K1934" i="18"/>
  <c r="E1917" i="6" s="1"/>
  <c r="K1925" i="18"/>
  <c r="E1916" i="6" s="1"/>
  <c r="K1935" i="18"/>
  <c r="E1915" i="6" s="1"/>
  <c r="K1933" i="18"/>
  <c r="E1914" i="6" s="1"/>
  <c r="K1901" i="18"/>
  <c r="E1913" i="6" s="1"/>
  <c r="K1945" i="18"/>
  <c r="E1912" i="6" s="1"/>
  <c r="K1911" i="18"/>
  <c r="E1911" i="6" s="1"/>
  <c r="K1928" i="18"/>
  <c r="E1910" i="6" s="1"/>
  <c r="K1903" i="18"/>
  <c r="E1909" i="6" s="1"/>
  <c r="K1940" i="18"/>
  <c r="E1908" i="6" s="1"/>
  <c r="K1920" i="18"/>
  <c r="E1907" i="6" s="1"/>
  <c r="K1908" i="18"/>
  <c r="E1906" i="6" s="1"/>
  <c r="K1904" i="18"/>
  <c r="E1905" i="6" s="1"/>
  <c r="K1927" i="18"/>
  <c r="E1904" i="6" s="1"/>
  <c r="K1902" i="18"/>
  <c r="E1903" i="6" s="1"/>
  <c r="K1912" i="18"/>
  <c r="E1902" i="6" s="1"/>
  <c r="K1890" i="18"/>
  <c r="E1901" i="6" s="1"/>
  <c r="K1905" i="18"/>
  <c r="E1900" i="6" s="1"/>
  <c r="K1889" i="18"/>
  <c r="E1899" i="6" s="1"/>
  <c r="K1888" i="18"/>
  <c r="E1895" i="6" s="1"/>
  <c r="K1885" i="18"/>
  <c r="E1894" i="6" s="1"/>
  <c r="G1894" i="6" s="1"/>
  <c r="K1886" i="18"/>
  <c r="E1893" i="6" s="1"/>
  <c r="G1893" i="6" s="1"/>
  <c r="K1887" i="18"/>
  <c r="E1892" i="6" s="1"/>
  <c r="G1892" i="6" s="1"/>
  <c r="K1884" i="18"/>
  <c r="E1891" i="6" s="1"/>
  <c r="K1879" i="18"/>
  <c r="E1889" i="6" s="1"/>
  <c r="G1889" i="6" s="1"/>
  <c r="K1869" i="18"/>
  <c r="E1888" i="6" s="1"/>
  <c r="G1888" i="6" s="1"/>
  <c r="K1874" i="18"/>
  <c r="E1887" i="6" s="1"/>
  <c r="G1887" i="6" s="1"/>
  <c r="K1882" i="18"/>
  <c r="E1886" i="6" s="1"/>
  <c r="G1886" i="6" s="1"/>
  <c r="K1871" i="18"/>
  <c r="E1885" i="6" s="1"/>
  <c r="G1885" i="6" s="1"/>
  <c r="K1872" i="18"/>
  <c r="E1884" i="6" s="1"/>
  <c r="G1884" i="6" s="1"/>
  <c r="K1883" i="18"/>
  <c r="E1883" i="6" s="1"/>
  <c r="G1883" i="6" s="1"/>
  <c r="K1873" i="18"/>
  <c r="E1882" i="6" s="1"/>
  <c r="K1878" i="18"/>
  <c r="E1881" i="6" s="1"/>
  <c r="G1881" i="6" s="1"/>
  <c r="K1880" i="18"/>
  <c r="E1880" i="6" s="1"/>
  <c r="G1880" i="6" s="1"/>
  <c r="K1881" i="18"/>
  <c r="E1879" i="6" s="1"/>
  <c r="K1868" i="18"/>
  <c r="E1878" i="6" s="1"/>
  <c r="G1878" i="6" s="1"/>
  <c r="K1870" i="18"/>
  <c r="E1877" i="6" s="1"/>
  <c r="K1876" i="18"/>
  <c r="E1876" i="6" s="1"/>
  <c r="K1875" i="18"/>
  <c r="E1875" i="6" s="1"/>
  <c r="G1875" i="6" s="1"/>
  <c r="K1877" i="18"/>
  <c r="E1874" i="6" s="1"/>
  <c r="G1874" i="6" s="1"/>
  <c r="K1865" i="18"/>
  <c r="K1866" i="18"/>
  <c r="K1863" i="18"/>
  <c r="E1873" i="6" s="1"/>
  <c r="K1864" i="18"/>
  <c r="E1871" i="6" s="1"/>
  <c r="K1867" i="18"/>
  <c r="K1862" i="18"/>
  <c r="E1870" i="6" s="1"/>
  <c r="K1861" i="18"/>
  <c r="E1869" i="6" s="1"/>
  <c r="K1848" i="18"/>
  <c r="E1868" i="6" s="1"/>
  <c r="K1857" i="18"/>
  <c r="E1867" i="6" s="1"/>
  <c r="K1860" i="18"/>
  <c r="E1866" i="6" s="1"/>
  <c r="G1866" i="6" s="1"/>
  <c r="K1859" i="18"/>
  <c r="E1865" i="6" s="1"/>
  <c r="G1865" i="6" s="1"/>
  <c r="K1849" i="18"/>
  <c r="E1864" i="6" s="1"/>
  <c r="G1864" i="6" s="1"/>
  <c r="K1852" i="18"/>
  <c r="E1863" i="6" s="1"/>
  <c r="G1863" i="6" s="1"/>
  <c r="K1858" i="18"/>
  <c r="E1862" i="6" s="1"/>
  <c r="G1862" i="6" s="1"/>
  <c r="K1851" i="18"/>
  <c r="E1861" i="6" s="1"/>
  <c r="G1861" i="6" s="1"/>
  <c r="K1853" i="18"/>
  <c r="E1860" i="6" s="1"/>
  <c r="G1860" i="6" s="1"/>
  <c r="K1850" i="18"/>
  <c r="E1859" i="6" s="1"/>
  <c r="G1859" i="6" s="1"/>
  <c r="K1854" i="18"/>
  <c r="E1858" i="6" s="1"/>
  <c r="G1858" i="6" s="1"/>
  <c r="K1855" i="18"/>
  <c r="E1857" i="6" s="1"/>
  <c r="G1857" i="6" s="1"/>
  <c r="K1856" i="18"/>
  <c r="E1856" i="6" s="1"/>
  <c r="G1856" i="6" s="1"/>
  <c r="K1838" i="18"/>
  <c r="E1855" i="6" s="1"/>
  <c r="G1855" i="6" s="1"/>
  <c r="K1843" i="18"/>
  <c r="E1854" i="6" s="1"/>
  <c r="G1854" i="6" s="1"/>
  <c r="K1833" i="18"/>
  <c r="E1853" i="6" s="1"/>
  <c r="K1830" i="18"/>
  <c r="E1852" i="6" s="1"/>
  <c r="K1839" i="18"/>
  <c r="E1851" i="6" s="1"/>
  <c r="G1851" i="6" s="1"/>
  <c r="K1836" i="18"/>
  <c r="E1850" i="6" s="1"/>
  <c r="G1850" i="6" s="1"/>
  <c r="K1831" i="18"/>
  <c r="E1849" i="6" s="1"/>
  <c r="G1849" i="6" s="1"/>
  <c r="K1832" i="18"/>
  <c r="E1848" i="6" s="1"/>
  <c r="G1848" i="6" s="1"/>
  <c r="K1845" i="18"/>
  <c r="E1847" i="6" s="1"/>
  <c r="G1847" i="6" s="1"/>
  <c r="K1837" i="18"/>
  <c r="E1846" i="6" s="1"/>
  <c r="G1846" i="6" s="1"/>
  <c r="K1846" i="18"/>
  <c r="E1845" i="6" s="1"/>
  <c r="G1845" i="6" s="1"/>
  <c r="K1834" i="18"/>
  <c r="E1844" i="6" s="1"/>
  <c r="G1844" i="6" s="1"/>
  <c r="K1840" i="18"/>
  <c r="E1843" i="6" s="1"/>
  <c r="G1843" i="6" s="1"/>
  <c r="K1847" i="18"/>
  <c r="E1838" i="6" s="1"/>
  <c r="K1844" i="18"/>
  <c r="E1842" i="6" s="1"/>
  <c r="G1842" i="6" s="1"/>
  <c r="K1835" i="18"/>
  <c r="E1841" i="6" s="1"/>
  <c r="G1841" i="6" s="1"/>
  <c r="K1842" i="18"/>
  <c r="E1840" i="6" s="1"/>
  <c r="G1840" i="6" s="1"/>
  <c r="K1841" i="18"/>
  <c r="E1839" i="6" s="1"/>
  <c r="G1839" i="6" s="1"/>
  <c r="K1829" i="18"/>
  <c r="E1837" i="6" s="1"/>
  <c r="K1828" i="18"/>
  <c r="E1836" i="6" s="1"/>
  <c r="K1827" i="18"/>
  <c r="E1835" i="6" s="1"/>
  <c r="K1825" i="18"/>
  <c r="E1834" i="6" s="1"/>
  <c r="K1820" i="18"/>
  <c r="E1833" i="6" s="1"/>
  <c r="K1815" i="18"/>
  <c r="E1832" i="6" s="1"/>
  <c r="G1832" i="6" s="1"/>
  <c r="K1822" i="18"/>
  <c r="E1831" i="6" s="1"/>
  <c r="G1831" i="6" s="1"/>
  <c r="K1826" i="18"/>
  <c r="E1830" i="6" s="1"/>
  <c r="G1830" i="6" s="1"/>
  <c r="K1823" i="18"/>
  <c r="E1829" i="6" s="1"/>
  <c r="G1829" i="6" s="1"/>
  <c r="K1814" i="18"/>
  <c r="E1828" i="6" s="1"/>
  <c r="G1828" i="6" s="1"/>
  <c r="K1821" i="18"/>
  <c r="E1827" i="6" s="1"/>
  <c r="G1827" i="6" s="1"/>
  <c r="K1812" i="18"/>
  <c r="E1826" i="6" s="1"/>
  <c r="G1826" i="6" s="1"/>
  <c r="K1819" i="18"/>
  <c r="E1825" i="6" s="1"/>
  <c r="G1825" i="6" s="1"/>
  <c r="K1811" i="18"/>
  <c r="E1824" i="6" s="1"/>
  <c r="G1824" i="6" s="1"/>
  <c r="E2198" i="6"/>
  <c r="G2198" i="6" s="1"/>
  <c r="K1817" i="18"/>
  <c r="E1823" i="6" s="1"/>
  <c r="G1823" i="6" s="1"/>
  <c r="K1813" i="18"/>
  <c r="E1822" i="6" s="1"/>
  <c r="G1822" i="6" s="1"/>
  <c r="K1818" i="18"/>
  <c r="E1821" i="6" s="1"/>
  <c r="G1821" i="6" s="1"/>
  <c r="K1816" i="18"/>
  <c r="E1820" i="6" s="1"/>
  <c r="G1820" i="6" s="1"/>
  <c r="K1824" i="18"/>
  <c r="E1819" i="6" s="1"/>
  <c r="G1819" i="6" s="1"/>
  <c r="K1809" i="18"/>
  <c r="E1817" i="6" s="1"/>
  <c r="G1817" i="6" s="1"/>
  <c r="K1803" i="18"/>
  <c r="E1816" i="6" s="1"/>
  <c r="K1808" i="18"/>
  <c r="E1815" i="6" s="1"/>
  <c r="K1807" i="18"/>
  <c r="E1814" i="6" s="1"/>
  <c r="K1805" i="18"/>
  <c r="E1813" i="6" s="1"/>
  <c r="K1802" i="18"/>
  <c r="E1812" i="6" s="1"/>
  <c r="K1806" i="18"/>
  <c r="E1811" i="6" s="1"/>
  <c r="K1810" i="18"/>
  <c r="E1810" i="6" s="1"/>
  <c r="K1804" i="18"/>
  <c r="E1809" i="6" s="1"/>
  <c r="K1801" i="18"/>
  <c r="E1808" i="6" s="1"/>
  <c r="K1796" i="18"/>
  <c r="E1807" i="6" s="1"/>
  <c r="G1807" i="6" s="1"/>
  <c r="K1799" i="18"/>
  <c r="E1806" i="6" s="1"/>
  <c r="G1806" i="6" s="1"/>
  <c r="K1795" i="18"/>
  <c r="E1805" i="6" s="1"/>
  <c r="G1805" i="6" s="1"/>
  <c r="K1797" i="18"/>
  <c r="E1804" i="6" s="1"/>
  <c r="K1798" i="18"/>
  <c r="E1803" i="6" s="1"/>
  <c r="K1800" i="18"/>
  <c r="E1802" i="6" s="1"/>
  <c r="G1802" i="6" s="1"/>
  <c r="K1793" i="18"/>
  <c r="E1801" i="6" s="1"/>
  <c r="K1794" i="18"/>
  <c r="E1800" i="6" s="1"/>
  <c r="K1792" i="18"/>
  <c r="E1799" i="6" s="1"/>
  <c r="K1789" i="18"/>
  <c r="E1798" i="6" s="1"/>
  <c r="K1788" i="18"/>
  <c r="E1797" i="6" s="1"/>
  <c r="K1784" i="18"/>
  <c r="E1796" i="6" s="1"/>
  <c r="K1782" i="18"/>
  <c r="E1795" i="6" s="1"/>
  <c r="K1786" i="18"/>
  <c r="E1794" i="6" s="1"/>
  <c r="K1783" i="18"/>
  <c r="E1793" i="6" s="1"/>
  <c r="K1791" i="18"/>
  <c r="E1792" i="6" s="1"/>
  <c r="K1790" i="18"/>
  <c r="E1791" i="6" s="1"/>
  <c r="K1785" i="18"/>
  <c r="E1790" i="6" s="1"/>
  <c r="K1787" i="18"/>
  <c r="E1789" i="6" s="1"/>
  <c r="K1771" i="18"/>
  <c r="E1788" i="6" s="1"/>
  <c r="K1772" i="18"/>
  <c r="E1787" i="6" s="1"/>
  <c r="G1787" i="6" s="1"/>
  <c r="K1778" i="18"/>
  <c r="E1786" i="6" s="1"/>
  <c r="K1776" i="18"/>
  <c r="E1785" i="6" s="1"/>
  <c r="K1775" i="18"/>
  <c r="E1784" i="6" s="1"/>
  <c r="G1784" i="6" s="1"/>
  <c r="K1781" i="18"/>
  <c r="E1778" i="6" s="1"/>
  <c r="G1778" i="6" s="1"/>
  <c r="K1780" i="18"/>
  <c r="E1783" i="6" s="1"/>
  <c r="K1779" i="18"/>
  <c r="E1782" i="6" s="1"/>
  <c r="K1773" i="18"/>
  <c r="E1781" i="6" s="1"/>
  <c r="K1777" i="18"/>
  <c r="E1780" i="6" s="1"/>
  <c r="K1774" i="18"/>
  <c r="E1779" i="6" s="1"/>
  <c r="K1741" i="18"/>
  <c r="E1777" i="6" s="1"/>
  <c r="K1681" i="18"/>
  <c r="E1776" i="6" s="1"/>
  <c r="G1776" i="6" s="1"/>
  <c r="K1732" i="18"/>
  <c r="E1775" i="6" s="1"/>
  <c r="G1775" i="6" s="1"/>
  <c r="K1689" i="18"/>
  <c r="E1774" i="6" s="1"/>
  <c r="G1774" i="6" s="1"/>
  <c r="K1698" i="18"/>
  <c r="E1773" i="6" s="1"/>
  <c r="G1773" i="6" s="1"/>
  <c r="K1714" i="18"/>
  <c r="E1772" i="6" s="1"/>
  <c r="K1724" i="18"/>
  <c r="E1771" i="6" s="1"/>
  <c r="G1771" i="6" s="1"/>
  <c r="K1751" i="18"/>
  <c r="E1770" i="6" s="1"/>
  <c r="K1723" i="18"/>
  <c r="E1769" i="6" s="1"/>
  <c r="K1715" i="18"/>
  <c r="E1768" i="6" s="1"/>
  <c r="G1768" i="6" s="1"/>
  <c r="K1666" i="18"/>
  <c r="E1767" i="6" s="1"/>
  <c r="G1767" i="6" s="1"/>
  <c r="K1688" i="18"/>
  <c r="E1766" i="6" s="1"/>
  <c r="G1766" i="6" s="1"/>
  <c r="K1750" i="18"/>
  <c r="E1765" i="6" s="1"/>
  <c r="G1765" i="6" s="1"/>
  <c r="K1672" i="18"/>
  <c r="E1764" i="6" s="1"/>
  <c r="G1764" i="6" s="1"/>
  <c r="K1677" i="18"/>
  <c r="E1763" i="6" s="1"/>
  <c r="G1763" i="6" s="1"/>
  <c r="K1753" i="18"/>
  <c r="E1762" i="6" s="1"/>
  <c r="K1746" i="18"/>
  <c r="E1761" i="6" s="1"/>
  <c r="K1667" i="18"/>
  <c r="E1760" i="6" s="1"/>
  <c r="E1985" i="6"/>
  <c r="K1742" i="18"/>
  <c r="E1759" i="6" s="1"/>
  <c r="K1759" i="18"/>
  <c r="E1758" i="6" s="1"/>
  <c r="G1758" i="6" s="1"/>
  <c r="K1671" i="18"/>
  <c r="E1757" i="6" s="1"/>
  <c r="K1726" i="18"/>
  <c r="E1756" i="6" s="1"/>
  <c r="G1756" i="6" s="1"/>
  <c r="K1729" i="18"/>
  <c r="E1755" i="6" s="1"/>
  <c r="K1701" i="18"/>
  <c r="E1754" i="6" s="1"/>
  <c r="G1754" i="6" s="1"/>
  <c r="K1766" i="18"/>
  <c r="E1753" i="6" s="1"/>
  <c r="K1683" i="18"/>
  <c r="E1752" i="6" s="1"/>
  <c r="K1735" i="18"/>
  <c r="E1751" i="6" s="1"/>
  <c r="K1733" i="18"/>
  <c r="E1750" i="6" s="1"/>
  <c r="K1758" i="18"/>
  <c r="E1749" i="6" s="1"/>
  <c r="K1755" i="18"/>
  <c r="E1748" i="6" s="1"/>
  <c r="K1668" i="18"/>
  <c r="E1747" i="6" s="1"/>
  <c r="K1752" i="18"/>
  <c r="E1746" i="6" s="1"/>
  <c r="G1746" i="6" s="1"/>
  <c r="K1699" i="18"/>
  <c r="E1745" i="6" s="1"/>
  <c r="G1745" i="6" s="1"/>
  <c r="K1722" i="18"/>
  <c r="E1744" i="6" s="1"/>
  <c r="K1748" i="18"/>
  <c r="E1743" i="6" s="1"/>
  <c r="G1743" i="6" s="1"/>
  <c r="K1725" i="18"/>
  <c r="E1742" i="6" s="1"/>
  <c r="K1730" i="18"/>
  <c r="E1741" i="6" s="1"/>
  <c r="K1738" i="18"/>
  <c r="E1740" i="6" s="1"/>
  <c r="K1705" i="18"/>
  <c r="E1739" i="6" s="1"/>
  <c r="K1665" i="18"/>
  <c r="E1738" i="6" s="1"/>
  <c r="G1738" i="6" s="1"/>
  <c r="K1727" i="18"/>
  <c r="E1737" i="6" s="1"/>
  <c r="K1765" i="18"/>
  <c r="E1736" i="6" s="1"/>
  <c r="G1736" i="6" s="1"/>
  <c r="K1695" i="18"/>
  <c r="E1735" i="6" s="1"/>
  <c r="K1757" i="18"/>
  <c r="E1734" i="6" s="1"/>
  <c r="K1739" i="18"/>
  <c r="E1733" i="6" s="1"/>
  <c r="K1679" i="18"/>
  <c r="E1732" i="6" s="1"/>
  <c r="K1706" i="18"/>
  <c r="E1731" i="6" s="1"/>
  <c r="K1769" i="18"/>
  <c r="E1730" i="6" s="1"/>
  <c r="G1730" i="6" s="1"/>
  <c r="K1675" i="18"/>
  <c r="E1729" i="6" s="1"/>
  <c r="G1729" i="6" s="1"/>
  <c r="K1710" i="18"/>
  <c r="E1728" i="6" s="1"/>
  <c r="K1713" i="18"/>
  <c r="E1727" i="6" s="1"/>
  <c r="G1727" i="6" s="1"/>
  <c r="K1743" i="18"/>
  <c r="E1726" i="6" s="1"/>
  <c r="K1760" i="18"/>
  <c r="E1725" i="6" s="1"/>
  <c r="G1725" i="6" s="1"/>
  <c r="K1770" i="18"/>
  <c r="E1724" i="6" s="1"/>
  <c r="G1724" i="6" s="1"/>
  <c r="K1749" i="18"/>
  <c r="E1723" i="6" s="1"/>
  <c r="K1684" i="18"/>
  <c r="E1722" i="6" s="1"/>
  <c r="G1722" i="6" s="1"/>
  <c r="K1693" i="18"/>
  <c r="E1721" i="6" s="1"/>
  <c r="G1721" i="6" s="1"/>
  <c r="K1711" i="18"/>
  <c r="E1720" i="6" s="1"/>
  <c r="K1718" i="18"/>
  <c r="E1719" i="6" s="1"/>
  <c r="G1719" i="6" s="1"/>
  <c r="K1737" i="18"/>
  <c r="E1718" i="6" s="1"/>
  <c r="G1718" i="6" s="1"/>
  <c r="K1678" i="18"/>
  <c r="E1717" i="6" s="1"/>
  <c r="G1717" i="6" s="1"/>
  <c r="K1721" i="18"/>
  <c r="E1716" i="6" s="1"/>
  <c r="G1716" i="6" s="1"/>
  <c r="K1690" i="18"/>
  <c r="E1715" i="6" s="1"/>
  <c r="K1674" i="18"/>
  <c r="E1714" i="6" s="1"/>
  <c r="G1714" i="6" s="1"/>
  <c r="K1762" i="18"/>
  <c r="E1713" i="6" s="1"/>
  <c r="G1713" i="6" s="1"/>
  <c r="K1669" i="18"/>
  <c r="E1712" i="6" s="1"/>
  <c r="K1763" i="18"/>
  <c r="E1711" i="6" s="1"/>
  <c r="K1731" i="18"/>
  <c r="E1710" i="6" s="1"/>
  <c r="K1700" i="18"/>
  <c r="E1709" i="6" s="1"/>
  <c r="K1756" i="18"/>
  <c r="E1708" i="6" s="1"/>
  <c r="G1708" i="6" s="1"/>
  <c r="K1754" i="18"/>
  <c r="E1707" i="6" s="1"/>
  <c r="G1707" i="6" s="1"/>
  <c r="K1707" i="18"/>
  <c r="E1706" i="6" s="1"/>
  <c r="K1685" i="18"/>
  <c r="E1705" i="6" s="1"/>
  <c r="G1705" i="6" s="1"/>
  <c r="K1673" i="18"/>
  <c r="E1704" i="6" s="1"/>
  <c r="G1704" i="6" s="1"/>
  <c r="K1734" i="18"/>
  <c r="E1703" i="6" s="1"/>
  <c r="K1736" i="18"/>
  <c r="E1702" i="6" s="1"/>
  <c r="K1687" i="18"/>
  <c r="E1701" i="6" s="1"/>
  <c r="G1701" i="6" s="1"/>
  <c r="K1702" i="18"/>
  <c r="E1700" i="6" s="1"/>
  <c r="K1680" i="18"/>
  <c r="E1699" i="6" s="1"/>
  <c r="G1699" i="6" s="1"/>
  <c r="K1692" i="18"/>
  <c r="E1698" i="6" s="1"/>
  <c r="K1740" i="18"/>
  <c r="E1697" i="6" s="1"/>
  <c r="G1697" i="6" s="1"/>
  <c r="K1682" i="18"/>
  <c r="E1696" i="6" s="1"/>
  <c r="K1716" i="18"/>
  <c r="E1695" i="6" s="1"/>
  <c r="G1695" i="6" s="1"/>
  <c r="K1704" i="18"/>
  <c r="E1694" i="6" s="1"/>
  <c r="K1768" i="18"/>
  <c r="E1693" i="6" s="1"/>
  <c r="G1693" i="6" s="1"/>
  <c r="K1747" i="18"/>
  <c r="E1692" i="6" s="1"/>
  <c r="K1720" i="18"/>
  <c r="E1691" i="6" s="1"/>
  <c r="K1712" i="18"/>
  <c r="E1690" i="6" s="1"/>
  <c r="G1690" i="6" s="1"/>
  <c r="K1694" i="18"/>
  <c r="E1689" i="6" s="1"/>
  <c r="K1709" i="18"/>
  <c r="E1688" i="6" s="1"/>
  <c r="K1728" i="18"/>
  <c r="E1687" i="6" s="1"/>
  <c r="K1767" i="18"/>
  <c r="E1686" i="6" s="1"/>
  <c r="G1686" i="6" s="1"/>
  <c r="K1719" i="18"/>
  <c r="E1685" i="6" s="1"/>
  <c r="K1761" i="18"/>
  <c r="E1684" i="6" s="1"/>
  <c r="G1684" i="6" s="1"/>
  <c r="K1670" i="18"/>
  <c r="E1671" i="6" s="1"/>
  <c r="G1671" i="6" s="1"/>
  <c r="K1708" i="18"/>
  <c r="E1683" i="6" s="1"/>
  <c r="G1683" i="6" s="1"/>
  <c r="K1696" i="18"/>
  <c r="E1682" i="6" s="1"/>
  <c r="K1764" i="18"/>
  <c r="E1681" i="6" s="1"/>
  <c r="G1681" i="6" s="1"/>
  <c r="K1676" i="18"/>
  <c r="E1680" i="6" s="1"/>
  <c r="K1697" i="18"/>
  <c r="E1679" i="6" s="1"/>
  <c r="G1679" i="6" s="1"/>
  <c r="K1703" i="18"/>
  <c r="E1678" i="6" s="1"/>
  <c r="K1744" i="18"/>
  <c r="E1677" i="6" s="1"/>
  <c r="G1677" i="6" s="1"/>
  <c r="K1717" i="18"/>
  <c r="E1676" i="6" s="1"/>
  <c r="G1676" i="6" s="1"/>
  <c r="K1691" i="18"/>
  <c r="E1675" i="6" s="1"/>
  <c r="K1745" i="18"/>
  <c r="E1674" i="6" s="1"/>
  <c r="K1686" i="18"/>
  <c r="E1673" i="6" s="1"/>
  <c r="K1664" i="18"/>
  <c r="E1670" i="6" s="1"/>
  <c r="K1663" i="18"/>
  <c r="K1662" i="18"/>
  <c r="E1669" i="6" s="1"/>
  <c r="G1669" i="6" s="1"/>
  <c r="K1658" i="18"/>
  <c r="E1668" i="6" s="1"/>
  <c r="G1668" i="6" s="1"/>
  <c r="K1661" i="18"/>
  <c r="E1667" i="6" s="1"/>
  <c r="G1667" i="6" s="1"/>
  <c r="K1660" i="18"/>
  <c r="E1666" i="6" s="1"/>
  <c r="G1666" i="6" s="1"/>
  <c r="K1659" i="18"/>
  <c r="E1665" i="6" s="1"/>
  <c r="G1665" i="6" s="1"/>
  <c r="K1656" i="18"/>
  <c r="E1664" i="6" s="1"/>
  <c r="K1657" i="18"/>
  <c r="E1663" i="6" s="1"/>
  <c r="K1655" i="18"/>
  <c r="E1662" i="6" s="1"/>
  <c r="K1654" i="18"/>
  <c r="E1661" i="6" s="1"/>
  <c r="K1653" i="18"/>
  <c r="E1660" i="6" s="1"/>
  <c r="K1652" i="18"/>
  <c r="E1659" i="6" s="1"/>
  <c r="K1651" i="18"/>
  <c r="E1658" i="6" s="1"/>
  <c r="K1647" i="18"/>
  <c r="E1657" i="6" s="1"/>
  <c r="K1648" i="18"/>
  <c r="E1656" i="6" s="1"/>
  <c r="K1650" i="18"/>
  <c r="E1655" i="6" s="1"/>
  <c r="K1646" i="18"/>
  <c r="E1654" i="6" s="1"/>
  <c r="K1649" i="18"/>
  <c r="E1653" i="6" s="1"/>
  <c r="K1644" i="18"/>
  <c r="E1652" i="6" s="1"/>
  <c r="K1645" i="18"/>
  <c r="E1651" i="6" s="1"/>
  <c r="G1651" i="6" s="1"/>
  <c r="K1640" i="18"/>
  <c r="E1650" i="6" s="1"/>
  <c r="G1650" i="6" s="1"/>
  <c r="K1639" i="18"/>
  <c r="E1649" i="6" s="1"/>
  <c r="G1649" i="6" s="1"/>
  <c r="K1642" i="18"/>
  <c r="E1648" i="6" s="1"/>
  <c r="G1648" i="6" s="1"/>
  <c r="K1643" i="18"/>
  <c r="E1647" i="6" s="1"/>
  <c r="G1647" i="6" s="1"/>
  <c r="K1641" i="18"/>
  <c r="E1646" i="6" s="1"/>
  <c r="G1646" i="6" s="1"/>
  <c r="K1636" i="18"/>
  <c r="E1645" i="6" s="1"/>
  <c r="K1638" i="18"/>
  <c r="E1644" i="6" s="1"/>
  <c r="G1644" i="6" s="1"/>
  <c r="K1637" i="18"/>
  <c r="E1643" i="6" s="1"/>
  <c r="K1634" i="18"/>
  <c r="E1642" i="6" s="1"/>
  <c r="K1635" i="18"/>
  <c r="E1641" i="6" s="1"/>
  <c r="K1631" i="18"/>
  <c r="E1640" i="6" s="1"/>
  <c r="K1632" i="18"/>
  <c r="E1639" i="6" s="1"/>
  <c r="K1633" i="18"/>
  <c r="E1638" i="6" s="1"/>
  <c r="K1630" i="18"/>
  <c r="E1637" i="6" s="1"/>
  <c r="G1637" i="6" s="1"/>
  <c r="K1628" i="18"/>
  <c r="E1636" i="6" s="1"/>
  <c r="G1636" i="6" s="1"/>
  <c r="K1627" i="18"/>
  <c r="E1635" i="6" s="1"/>
  <c r="G1635" i="6" s="1"/>
  <c r="K1629" i="18"/>
  <c r="E1634" i="6" s="1"/>
  <c r="G1634" i="6" s="1"/>
  <c r="K1626" i="18"/>
  <c r="E1633" i="6" s="1"/>
  <c r="G1633" i="6" s="1"/>
  <c r="K1625" i="18"/>
  <c r="E1632" i="6" s="1"/>
  <c r="G1632" i="6" s="1"/>
  <c r="K1618" i="18"/>
  <c r="E1631" i="6" s="1"/>
  <c r="G1631" i="6" s="1"/>
  <c r="K1619" i="18"/>
  <c r="E1630" i="6" s="1"/>
  <c r="G1630" i="6" s="1"/>
  <c r="K1620" i="18"/>
  <c r="E1629" i="6" s="1"/>
  <c r="K1615" i="18"/>
  <c r="E1628" i="6" s="1"/>
  <c r="K1604" i="18"/>
  <c r="E1627" i="6" s="1"/>
  <c r="G1627" i="6" s="1"/>
  <c r="K1612" i="18"/>
  <c r="E1626" i="6" s="1"/>
  <c r="G1626" i="6" s="1"/>
  <c r="K1617" i="18"/>
  <c r="E1625" i="6" s="1"/>
  <c r="K1611" i="18"/>
  <c r="E1624" i="6" s="1"/>
  <c r="G1624" i="6" s="1"/>
  <c r="K1623" i="18"/>
  <c r="E1623" i="6" s="1"/>
  <c r="K1621" i="18"/>
  <c r="E1622" i="6" s="1"/>
  <c r="G1622" i="6" s="1"/>
  <c r="K1606" i="18"/>
  <c r="E1621" i="6" s="1"/>
  <c r="K1607" i="18"/>
  <c r="E1620" i="6" s="1"/>
  <c r="K1622" i="18"/>
  <c r="E1619" i="6" s="1"/>
  <c r="G1619" i="6" s="1"/>
  <c r="K1605" i="18"/>
  <c r="E1618" i="6" s="1"/>
  <c r="K1610" i="18"/>
  <c r="E1617" i="6" s="1"/>
  <c r="K1613" i="18"/>
  <c r="E1616" i="6" s="1"/>
  <c r="K1614" i="18"/>
  <c r="E1615" i="6" s="1"/>
  <c r="K1624" i="18"/>
  <c r="E1614" i="6" s="1"/>
  <c r="K1609" i="18"/>
  <c r="E1613" i="6" s="1"/>
  <c r="K1608" i="18"/>
  <c r="E1612" i="6" s="1"/>
  <c r="K1616" i="18"/>
  <c r="E1611" i="6" s="1"/>
  <c r="K1603" i="18"/>
  <c r="E1610" i="6" s="1"/>
  <c r="K1600" i="18"/>
  <c r="E1609" i="6" s="1"/>
  <c r="K1602" i="18"/>
  <c r="E1608" i="6" s="1"/>
  <c r="K1601" i="18"/>
  <c r="E1607" i="6" s="1"/>
  <c r="K1590" i="18"/>
  <c r="E1606" i="6" s="1"/>
  <c r="K1595" i="18"/>
  <c r="E1605" i="6" s="1"/>
  <c r="K1591" i="18"/>
  <c r="E1604" i="6" s="1"/>
  <c r="G1604" i="6" s="1"/>
  <c r="K1589" i="18"/>
  <c r="E1603" i="6" s="1"/>
  <c r="G1603" i="6" s="1"/>
  <c r="K1598" i="18"/>
  <c r="E1602" i="6" s="1"/>
  <c r="K1597" i="18"/>
  <c r="E1601" i="6" s="1"/>
  <c r="K1575" i="18"/>
  <c r="E1600" i="6" s="1"/>
  <c r="K1585" i="18"/>
  <c r="E1599" i="6" s="1"/>
  <c r="K1593" i="18"/>
  <c r="E1598" i="6" s="1"/>
  <c r="K1572" i="18"/>
  <c r="E1597" i="6" s="1"/>
  <c r="G1597" i="6" s="1"/>
  <c r="K1596" i="18"/>
  <c r="E1596" i="6" s="1"/>
  <c r="K1583" i="18"/>
  <c r="E1595" i="6" s="1"/>
  <c r="K1580" i="18"/>
  <c r="E1594" i="6" s="1"/>
  <c r="G1594" i="6" s="1"/>
  <c r="K1586" i="18"/>
  <c r="E1593" i="6" s="1"/>
  <c r="G1593" i="6" s="1"/>
  <c r="K1592" i="18"/>
  <c r="E1592" i="6" s="1"/>
  <c r="K1578" i="18"/>
  <c r="E1591" i="6" s="1"/>
  <c r="K1576" i="18"/>
  <c r="E1590" i="6" s="1"/>
  <c r="G1590" i="6" s="1"/>
  <c r="K1594" i="18"/>
  <c r="E1589" i="6" s="1"/>
  <c r="K1599" i="18"/>
  <c r="E1578" i="6" s="1"/>
  <c r="G1578" i="6" s="1"/>
  <c r="K1577" i="18"/>
  <c r="E1588" i="6" s="1"/>
  <c r="K1588" i="18"/>
  <c r="E1587" i="6" s="1"/>
  <c r="K1584" i="18"/>
  <c r="E1586" i="6" s="1"/>
  <c r="G1586" i="6" s="1"/>
  <c r="K1573" i="18"/>
  <c r="E1585" i="6" s="1"/>
  <c r="K1581" i="18"/>
  <c r="E1583" i="6" s="1"/>
  <c r="K1582" i="18"/>
  <c r="E1582" i="6" s="1"/>
  <c r="K1579" i="18"/>
  <c r="E1581" i="6" s="1"/>
  <c r="K1574" i="18"/>
  <c r="E1580" i="6" s="1"/>
  <c r="K1587" i="18"/>
  <c r="E1579" i="6" s="1"/>
  <c r="G1579" i="6" s="1"/>
  <c r="K1571" i="18"/>
  <c r="E1577" i="6" s="1"/>
  <c r="G1577" i="6" s="1"/>
  <c r="K1569" i="18"/>
  <c r="E1576" i="6" s="1"/>
  <c r="K1570" i="18"/>
  <c r="E1575" i="6" s="1"/>
  <c r="K1567" i="18"/>
  <c r="E1574" i="6" s="1"/>
  <c r="K1568" i="18"/>
  <c r="E1573" i="6" s="1"/>
  <c r="K1566" i="18"/>
  <c r="E1572" i="6" s="1"/>
  <c r="K1565" i="18"/>
  <c r="E1568" i="6" s="1"/>
  <c r="K1563" i="18"/>
  <c r="E1571" i="6" s="1"/>
  <c r="K1562" i="18"/>
  <c r="E1570" i="6" s="1"/>
  <c r="G1570" i="6" s="1"/>
  <c r="K1564" i="18"/>
  <c r="E1569" i="6" s="1"/>
  <c r="G1569" i="6" s="1"/>
  <c r="K1553" i="18"/>
  <c r="E1567" i="6" s="1"/>
  <c r="K1561" i="18"/>
  <c r="E1566" i="6" s="1"/>
  <c r="K1560" i="18"/>
  <c r="E1565" i="6" s="1"/>
  <c r="K1556" i="18"/>
  <c r="E1564" i="6" s="1"/>
  <c r="K1554" i="18"/>
  <c r="E1563" i="6" s="1"/>
  <c r="K1555" i="18"/>
  <c r="E1562" i="6" s="1"/>
  <c r="K1558" i="18"/>
  <c r="E1561" i="6" s="1"/>
  <c r="K1557" i="18"/>
  <c r="E1560" i="6" s="1"/>
  <c r="K1559" i="18"/>
  <c r="E1559" i="6" s="1"/>
  <c r="K1552" i="18"/>
  <c r="E939" i="6" s="1"/>
  <c r="K1550" i="18"/>
  <c r="E1558" i="6" s="1"/>
  <c r="K1551" i="18"/>
  <c r="E1553" i="6" s="1"/>
  <c r="K1548" i="18"/>
  <c r="E1557" i="6" s="1"/>
  <c r="K1547" i="18"/>
  <c r="E1556" i="6" s="1"/>
  <c r="K1549" i="18"/>
  <c r="E1555" i="6" s="1"/>
  <c r="K1546" i="18"/>
  <c r="E1554" i="6" s="1"/>
  <c r="K1545" i="18"/>
  <c r="E1552" i="6" s="1"/>
  <c r="K1543" i="18"/>
  <c r="E1551" i="6" s="1"/>
  <c r="K1544" i="18"/>
  <c r="E1550" i="6" s="1"/>
  <c r="G1550" i="6" s="1"/>
  <c r="K1542" i="18"/>
  <c r="E1549" i="6" s="1"/>
  <c r="K1534" i="18"/>
  <c r="E1548" i="6" s="1"/>
  <c r="K1514" i="18"/>
  <c r="E1547" i="6" s="1"/>
  <c r="G1547" i="6" s="1"/>
  <c r="K1520" i="18"/>
  <c r="E1546" i="6" s="1"/>
  <c r="K1510" i="18"/>
  <c r="E1545" i="6" s="1"/>
  <c r="K1526" i="18"/>
  <c r="E1544" i="6" s="1"/>
  <c r="K1524" i="18"/>
  <c r="E1543" i="6" s="1"/>
  <c r="K1508" i="18"/>
  <c r="E1542" i="6" s="1"/>
  <c r="K1533" i="18"/>
  <c r="E1541" i="6" s="1"/>
  <c r="G1541" i="6" s="1"/>
  <c r="K1512" i="18"/>
  <c r="E1540" i="6" s="1"/>
  <c r="K1532" i="18"/>
  <c r="E1539" i="6" s="1"/>
  <c r="G1539" i="6" s="1"/>
  <c r="K1522" i="18"/>
  <c r="E1538" i="6" s="1"/>
  <c r="G1538" i="6" s="1"/>
  <c r="K1527" i="18"/>
  <c r="E1537" i="6" s="1"/>
  <c r="G1537" i="6" s="1"/>
  <c r="K1540" i="18"/>
  <c r="E1536" i="6" s="1"/>
  <c r="G1536" i="6" s="1"/>
  <c r="K1539" i="18"/>
  <c r="E1535" i="6" s="1"/>
  <c r="K1506" i="18"/>
  <c r="E1534" i="6" s="1"/>
  <c r="K1507" i="18"/>
  <c r="E1533" i="6" s="1"/>
  <c r="G1533" i="6" s="1"/>
  <c r="K1528" i="18"/>
  <c r="E1532" i="6" s="1"/>
  <c r="K1525" i="18"/>
  <c r="E1531" i="6" s="1"/>
  <c r="G1531" i="6" s="1"/>
  <c r="K1521" i="18"/>
  <c r="E1530" i="6" s="1"/>
  <c r="K1509" i="18"/>
  <c r="E1529" i="6" s="1"/>
  <c r="G1529" i="6" s="1"/>
  <c r="K1513" i="18"/>
  <c r="E1528" i="6" s="1"/>
  <c r="G1528" i="6" s="1"/>
  <c r="K1516" i="18"/>
  <c r="E1527" i="6" s="1"/>
  <c r="K1517" i="18"/>
  <c r="E1526" i="6" s="1"/>
  <c r="K1530" i="18"/>
  <c r="E1525" i="6" s="1"/>
  <c r="G1525" i="6" s="1"/>
  <c r="K1538" i="18"/>
  <c r="E1524" i="6" s="1"/>
  <c r="G1524" i="6" s="1"/>
  <c r="K1519" i="18"/>
  <c r="E1523" i="6" s="1"/>
  <c r="G1523" i="6" s="1"/>
  <c r="K1511" i="18"/>
  <c r="E1522" i="6" s="1"/>
  <c r="K1529" i="18"/>
  <c r="E1521" i="6" s="1"/>
  <c r="G1521" i="6" s="1"/>
  <c r="K1535" i="18"/>
  <c r="E1520" i="6" s="1"/>
  <c r="G1520" i="6" s="1"/>
  <c r="K1537" i="18"/>
  <c r="E1519" i="6" s="1"/>
  <c r="G1519" i="6" s="1"/>
  <c r="K1515" i="18"/>
  <c r="E1518" i="6" s="1"/>
  <c r="G1518" i="6" s="1"/>
  <c r="K1541" i="18"/>
  <c r="E1517" i="6" s="1"/>
  <c r="K1536" i="18"/>
  <c r="E1516" i="6" s="1"/>
  <c r="K1531" i="18"/>
  <c r="E1515" i="6" s="1"/>
  <c r="G1515" i="6" s="1"/>
  <c r="K1523" i="18"/>
  <c r="E1514" i="6" s="1"/>
  <c r="K1518" i="18"/>
  <c r="E1513" i="6" s="1"/>
  <c r="G1513" i="6" s="1"/>
  <c r="K1504" i="18"/>
  <c r="E1512" i="6" s="1"/>
  <c r="K1500" i="18"/>
  <c r="E1511" i="6" s="1"/>
  <c r="G1511" i="6" s="1"/>
  <c r="K1503" i="18"/>
  <c r="E1510" i="6" s="1"/>
  <c r="G1510" i="6" s="1"/>
  <c r="K1505" i="18"/>
  <c r="E1509" i="6" s="1"/>
  <c r="G1509" i="6" s="1"/>
  <c r="K1502" i="18"/>
  <c r="E1508" i="6" s="1"/>
  <c r="K1501" i="18"/>
  <c r="E1507" i="6" s="1"/>
  <c r="G1507" i="6" s="1"/>
  <c r="K1496" i="18"/>
  <c r="E1506" i="6" s="1"/>
  <c r="K1499" i="18"/>
  <c r="E1505" i="6" s="1"/>
  <c r="K1495" i="18"/>
  <c r="E1504" i="6" s="1"/>
  <c r="K1498" i="18"/>
  <c r="E1503" i="6" s="1"/>
  <c r="K1494" i="18"/>
  <c r="E1502" i="6" s="1"/>
  <c r="K1497" i="18"/>
  <c r="E1501" i="6" s="1"/>
  <c r="K1493" i="18"/>
  <c r="E1499" i="6" s="1"/>
  <c r="K1492" i="18"/>
  <c r="E1498" i="6" s="1"/>
  <c r="K1491" i="18"/>
  <c r="E1497" i="6" s="1"/>
  <c r="K1489" i="18"/>
  <c r="E1496" i="6" s="1"/>
  <c r="K1488" i="18"/>
  <c r="E1495" i="6" s="1"/>
  <c r="K1487" i="18"/>
  <c r="E1494" i="6" s="1"/>
  <c r="K1490" i="18"/>
  <c r="E1493" i="6" s="1"/>
  <c r="K1482" i="18"/>
  <c r="E1492" i="6" s="1"/>
  <c r="K1477" i="18"/>
  <c r="E1483" i="6" s="1"/>
  <c r="G1483" i="6" s="1"/>
  <c r="K1486" i="18"/>
  <c r="E1491" i="6" s="1"/>
  <c r="K1485" i="18"/>
  <c r="E1490" i="6" s="1"/>
  <c r="K1479" i="18"/>
  <c r="E1489" i="6" s="1"/>
  <c r="K1483" i="18"/>
  <c r="E1488" i="6" s="1"/>
  <c r="K1478" i="18"/>
  <c r="E1487" i="6" s="1"/>
  <c r="K1481" i="18"/>
  <c r="E1486" i="6" s="1"/>
  <c r="K1480" i="18"/>
  <c r="E1485" i="6" s="1"/>
  <c r="K1484" i="18"/>
  <c r="E1484" i="6" s="1"/>
  <c r="K1475" i="18"/>
  <c r="E1482" i="6" s="1"/>
  <c r="K1476" i="18"/>
  <c r="E1481" i="6" s="1"/>
  <c r="K1473" i="18"/>
  <c r="E1480" i="6" s="1"/>
  <c r="K1474" i="18"/>
  <c r="E1479" i="6" s="1"/>
  <c r="K1472" i="18"/>
  <c r="E1478" i="6" s="1"/>
  <c r="G1478" i="6" s="1"/>
  <c r="K1468" i="18"/>
  <c r="E1477" i="6" s="1"/>
  <c r="G1477" i="6" s="1"/>
  <c r="K1460" i="18"/>
  <c r="E1476" i="6" s="1"/>
  <c r="G1476" i="6" s="1"/>
  <c r="K1471" i="18"/>
  <c r="E1475" i="6" s="1"/>
  <c r="G1475" i="6" s="1"/>
  <c r="K1462" i="18"/>
  <c r="E1474" i="6" s="1"/>
  <c r="G1474" i="6" s="1"/>
  <c r="K1470" i="18"/>
  <c r="E1473" i="6" s="1"/>
  <c r="G1473" i="6" s="1"/>
  <c r="K1457" i="18"/>
  <c r="E1472" i="6" s="1"/>
  <c r="G1472" i="6" s="1"/>
  <c r="K1466" i="18"/>
  <c r="E1471" i="6" s="1"/>
  <c r="G1471" i="6" s="1"/>
  <c r="K1467" i="18"/>
  <c r="E1470" i="6" s="1"/>
  <c r="G1470" i="6" s="1"/>
  <c r="K1465" i="18"/>
  <c r="E1469" i="6" s="1"/>
  <c r="G1469" i="6" s="1"/>
  <c r="K1455" i="18"/>
  <c r="E1468" i="6" s="1"/>
  <c r="G1468" i="6" s="1"/>
  <c r="K1469" i="18"/>
  <c r="E1467" i="6" s="1"/>
  <c r="G1467" i="6" s="1"/>
  <c r="K1458" i="18"/>
  <c r="E1466" i="6" s="1"/>
  <c r="G1466" i="6" s="1"/>
  <c r="K1456" i="18"/>
  <c r="E1465" i="6" s="1"/>
  <c r="K1464" i="18"/>
  <c r="E1464" i="6" s="1"/>
  <c r="G1464" i="6" s="1"/>
  <c r="K1459" i="18"/>
  <c r="E1463" i="6" s="1"/>
  <c r="K1463" i="18"/>
  <c r="E1462" i="6" s="1"/>
  <c r="G1462" i="6" s="1"/>
  <c r="K1461" i="18"/>
  <c r="E1461" i="6" s="1"/>
  <c r="G1461" i="6" s="1"/>
  <c r="K1454" i="18"/>
  <c r="E1460" i="6" s="1"/>
  <c r="K1453" i="18"/>
  <c r="E1459" i="6" s="1"/>
  <c r="K1451" i="18"/>
  <c r="E1458" i="6" s="1"/>
  <c r="K1450" i="18"/>
  <c r="E1457" i="6" s="1"/>
  <c r="K1452" i="18"/>
  <c r="E1456" i="6" s="1"/>
  <c r="K1434" i="18"/>
  <c r="E1455" i="6" s="1"/>
  <c r="K1438" i="18"/>
  <c r="E1454" i="6" s="1"/>
  <c r="K1445" i="18"/>
  <c r="E1453" i="6" s="1"/>
  <c r="K1428" i="18"/>
  <c r="E1452" i="6" s="1"/>
  <c r="K1446" i="18"/>
  <c r="E1451" i="6" s="1"/>
  <c r="K1432" i="18"/>
  <c r="E1450" i="6" s="1"/>
  <c r="K1435" i="18"/>
  <c r="E1449" i="6" s="1"/>
  <c r="K1440" i="18"/>
  <c r="E1448" i="6" s="1"/>
  <c r="K1430" i="18"/>
  <c r="E1447" i="6" s="1"/>
  <c r="K1448" i="18"/>
  <c r="E1446" i="6" s="1"/>
  <c r="K1425" i="18"/>
  <c r="E1445" i="6" s="1"/>
  <c r="K1449" i="18"/>
  <c r="E1444" i="6" s="1"/>
  <c r="K1431" i="18"/>
  <c r="E1443" i="6" s="1"/>
  <c r="K1423" i="18"/>
  <c r="E1442" i="6" s="1"/>
  <c r="K1437" i="18"/>
  <c r="E1441" i="6" s="1"/>
  <c r="K1427" i="18"/>
  <c r="E1440" i="6" s="1"/>
  <c r="K1444" i="18"/>
  <c r="E1439" i="6" s="1"/>
  <c r="K1424" i="18"/>
  <c r="E1438" i="6" s="1"/>
  <c r="K1433" i="18"/>
  <c r="E1437" i="6" s="1"/>
  <c r="K1443" i="18"/>
  <c r="E1436" i="6" s="1"/>
  <c r="K1426" i="18"/>
  <c r="E1435" i="6" s="1"/>
  <c r="K1436" i="18"/>
  <c r="E1434" i="6" s="1"/>
  <c r="K1429" i="18"/>
  <c r="E1433" i="6" s="1"/>
  <c r="K1447" i="18"/>
  <c r="E1432" i="6" s="1"/>
  <c r="K1439" i="18"/>
  <c r="E1431" i="6" s="1"/>
  <c r="K1442" i="18"/>
  <c r="E1430" i="6" s="1"/>
  <c r="K1441" i="18"/>
  <c r="E1429" i="6" s="1"/>
  <c r="K1422" i="18"/>
  <c r="E1427" i="6" s="1"/>
  <c r="K1421" i="18"/>
  <c r="E1426" i="6" s="1"/>
  <c r="G1426" i="6" s="1"/>
  <c r="K1420" i="18"/>
  <c r="E1425" i="6" s="1"/>
  <c r="G1425" i="6" s="1"/>
  <c r="K1419" i="18"/>
  <c r="E1424" i="6" s="1"/>
  <c r="K1418" i="18"/>
  <c r="E1423" i="6" s="1"/>
  <c r="K1414" i="18"/>
  <c r="E1422" i="6" s="1"/>
  <c r="K1413" i="18"/>
  <c r="E1421" i="6" s="1"/>
  <c r="K1411" i="18"/>
  <c r="E1420" i="6" s="1"/>
  <c r="K1417" i="18"/>
  <c r="E1419" i="6" s="1"/>
  <c r="K1412" i="18"/>
  <c r="E1418" i="6" s="1"/>
  <c r="K1409" i="18"/>
  <c r="E1417" i="6" s="1"/>
  <c r="K1410" i="18"/>
  <c r="E1416" i="6" s="1"/>
  <c r="K1416" i="18"/>
  <c r="E1415" i="6" s="1"/>
  <c r="K1415" i="18"/>
  <c r="E1414" i="6" s="1"/>
  <c r="K1408" i="18"/>
  <c r="E1413" i="6" s="1"/>
  <c r="G1413" i="6" s="1"/>
  <c r="K1405" i="18"/>
  <c r="E1412" i="6" s="1"/>
  <c r="G1412" i="6" s="1"/>
  <c r="K1407" i="18"/>
  <c r="E1411" i="6" s="1"/>
  <c r="G1411" i="6" s="1"/>
  <c r="K1406" i="18"/>
  <c r="E1410" i="6" s="1"/>
  <c r="K1404" i="18"/>
  <c r="E1408" i="6" s="1"/>
  <c r="K1403" i="18"/>
  <c r="E1407" i="6" s="1"/>
  <c r="K1402" i="18"/>
  <c r="E1406" i="6" s="1"/>
  <c r="K1401" i="18"/>
  <c r="E1405" i="6" s="1"/>
  <c r="K1400" i="18"/>
  <c r="E1404" i="6" s="1"/>
  <c r="G1404" i="6" s="1"/>
  <c r="K1397" i="18"/>
  <c r="E1403" i="6" s="1"/>
  <c r="G1403" i="6" s="1"/>
  <c r="K1399" i="18"/>
  <c r="E1402" i="6" s="1"/>
  <c r="G1402" i="6" s="1"/>
  <c r="K1398" i="18"/>
  <c r="E1401" i="6" s="1"/>
  <c r="G1401" i="6" s="1"/>
  <c r="K1396" i="18"/>
  <c r="E1400" i="6" s="1"/>
  <c r="G1400" i="6" s="1"/>
  <c r="K1395" i="18"/>
  <c r="E1399" i="6" s="1"/>
  <c r="K1394" i="18"/>
  <c r="E1398" i="6" s="1"/>
  <c r="K1393" i="18"/>
  <c r="E1397" i="6" s="1"/>
  <c r="K1392" i="18"/>
  <c r="E1396" i="6" s="1"/>
  <c r="K1390" i="18"/>
  <c r="E1395" i="6" s="1"/>
  <c r="K1391" i="18"/>
  <c r="E1394" i="6" s="1"/>
  <c r="K1387" i="18"/>
  <c r="E1393" i="6" s="1"/>
  <c r="K1388" i="18"/>
  <c r="E1392" i="6" s="1"/>
  <c r="K1386" i="18"/>
  <c r="E1391" i="6" s="1"/>
  <c r="K1385" i="18"/>
  <c r="E1390" i="6" s="1"/>
  <c r="K1382" i="18"/>
  <c r="E1389" i="6" s="1"/>
  <c r="K1383" i="18"/>
  <c r="E1388" i="6" s="1"/>
  <c r="K1389" i="18"/>
  <c r="E1386" i="6" s="1"/>
  <c r="K1384" i="18"/>
  <c r="E1387" i="6" s="1"/>
  <c r="K1375" i="18"/>
  <c r="E1385" i="6" s="1"/>
  <c r="G1385" i="6" s="1"/>
  <c r="K1380" i="18"/>
  <c r="E1384" i="6" s="1"/>
  <c r="G1384" i="6" s="1"/>
  <c r="K1368" i="18"/>
  <c r="E1383" i="6" s="1"/>
  <c r="G1383" i="6" s="1"/>
  <c r="K1373" i="18"/>
  <c r="E1382" i="6" s="1"/>
  <c r="G1382" i="6" s="1"/>
  <c r="K1374" i="18"/>
  <c r="E1381" i="6" s="1"/>
  <c r="G1381" i="6" s="1"/>
  <c r="K1381" i="18"/>
  <c r="E1380" i="6" s="1"/>
  <c r="G1380" i="6" s="1"/>
  <c r="K1370" i="18"/>
  <c r="E1379" i="6" s="1"/>
  <c r="G1379" i="6" s="1"/>
  <c r="K1367" i="18"/>
  <c r="E1378" i="6" s="1"/>
  <c r="K1378" i="18"/>
  <c r="E1377" i="6" s="1"/>
  <c r="G1377" i="6" s="1"/>
  <c r="K1369" i="18"/>
  <c r="E1376" i="6" s="1"/>
  <c r="G1376" i="6" s="1"/>
  <c r="K1364" i="18"/>
  <c r="E1375" i="6" s="1"/>
  <c r="G1375" i="6" s="1"/>
  <c r="K1372" i="18"/>
  <c r="E1374" i="6" s="1"/>
  <c r="K1379" i="18"/>
  <c r="E1373" i="6" s="1"/>
  <c r="G1373" i="6" s="1"/>
  <c r="K1371" i="18"/>
  <c r="E1372" i="6" s="1"/>
  <c r="G1372" i="6" s="1"/>
  <c r="K1365" i="18"/>
  <c r="E1371" i="6" s="1"/>
  <c r="K1377" i="18"/>
  <c r="E1370" i="6" s="1"/>
  <c r="G1370" i="6" s="1"/>
  <c r="K1376" i="18"/>
  <c r="E1369" i="6" s="1"/>
  <c r="G1369" i="6" s="1"/>
  <c r="K1366" i="18"/>
  <c r="E1368" i="6" s="1"/>
  <c r="K1363" i="18"/>
  <c r="E1367" i="6" s="1"/>
  <c r="K1362" i="18"/>
  <c r="E1366" i="6" s="1"/>
  <c r="K1359" i="18"/>
  <c r="E1365" i="6" s="1"/>
  <c r="K1360" i="18"/>
  <c r="E1364" i="6" s="1"/>
  <c r="K1358" i="18"/>
  <c r="E1363" i="6" s="1"/>
  <c r="K1361" i="18"/>
  <c r="E1362" i="6" s="1"/>
  <c r="K1357" i="18"/>
  <c r="E1361" i="6" s="1"/>
  <c r="K1356" i="18"/>
  <c r="E1360" i="6" s="1"/>
  <c r="K1353" i="18"/>
  <c r="E1359" i="6" s="1"/>
  <c r="K1354" i="18"/>
  <c r="E1358" i="6" s="1"/>
  <c r="K1355" i="18"/>
  <c r="E1357" i="6" s="1"/>
  <c r="K1350" i="18"/>
  <c r="E1356" i="6" s="1"/>
  <c r="K1352" i="18"/>
  <c r="E1355" i="6" s="1"/>
  <c r="K1349" i="18"/>
  <c r="E1354" i="6" s="1"/>
  <c r="K1351" i="18"/>
  <c r="E1353" i="6" s="1"/>
  <c r="K1348" i="18"/>
  <c r="E1352" i="6" s="1"/>
  <c r="K1347" i="18"/>
  <c r="E1351" i="6" s="1"/>
  <c r="K1345" i="18"/>
  <c r="E1350" i="6" s="1"/>
  <c r="K1346" i="18"/>
  <c r="E1349" i="6" s="1"/>
  <c r="K1343" i="18"/>
  <c r="E1348" i="6" s="1"/>
  <c r="K1344" i="18"/>
  <c r="E1347" i="6" s="1"/>
  <c r="G1347" i="6" s="1"/>
  <c r="K1339" i="18"/>
  <c r="E1346" i="6" s="1"/>
  <c r="K1336" i="18"/>
  <c r="E1344" i="6" s="1"/>
  <c r="G1344" i="6" s="1"/>
  <c r="K1335" i="18"/>
  <c r="E1343" i="6" s="1"/>
  <c r="K1334" i="18"/>
  <c r="E1342" i="6" s="1"/>
  <c r="G1342" i="6" s="1"/>
  <c r="K1340" i="18"/>
  <c r="E1341" i="6" s="1"/>
  <c r="G1341" i="6" s="1"/>
  <c r="K1342" i="18"/>
  <c r="E1340" i="6" s="1"/>
  <c r="K1333" i="18"/>
  <c r="E1339" i="6" s="1"/>
  <c r="G1339" i="6" s="1"/>
  <c r="K1341" i="18"/>
  <c r="E1338" i="6" s="1"/>
  <c r="G1338" i="6" s="1"/>
  <c r="K1337" i="18"/>
  <c r="E1337" i="6" s="1"/>
  <c r="K1338" i="18"/>
  <c r="E1336" i="6" s="1"/>
  <c r="G1336" i="6" s="1"/>
  <c r="K1324" i="18"/>
  <c r="E1335" i="6" s="1"/>
  <c r="G1335" i="6" s="1"/>
  <c r="K1320" i="18"/>
  <c r="E1334" i="6" s="1"/>
  <c r="G1334" i="6" s="1"/>
  <c r="K1312" i="18"/>
  <c r="E1333" i="6" s="1"/>
  <c r="G1333" i="6" s="1"/>
  <c r="K1304" i="18"/>
  <c r="E1332" i="6" s="1"/>
  <c r="G1332" i="6" s="1"/>
  <c r="K1317" i="18"/>
  <c r="E1331" i="6" s="1"/>
  <c r="G1331" i="6" s="1"/>
  <c r="K1327" i="18"/>
  <c r="E1330" i="6" s="1"/>
  <c r="G1330" i="6" s="1"/>
  <c r="K1319" i="18"/>
  <c r="E1329" i="6" s="1"/>
  <c r="G1329" i="6" s="1"/>
  <c r="K1323" i="18"/>
  <c r="E1328" i="6" s="1"/>
  <c r="G1328" i="6" s="1"/>
  <c r="K1311" i="18"/>
  <c r="E1327" i="6" s="1"/>
  <c r="G1327" i="6" s="1"/>
  <c r="K1314" i="18"/>
  <c r="E1326" i="6" s="1"/>
  <c r="G1326" i="6" s="1"/>
  <c r="K1330" i="18"/>
  <c r="E1325" i="6" s="1"/>
  <c r="G1325" i="6" s="1"/>
  <c r="K1298" i="18"/>
  <c r="E1324" i="6" s="1"/>
  <c r="G1324" i="6" s="1"/>
  <c r="K1328" i="18"/>
  <c r="E1323" i="6" s="1"/>
  <c r="G1323" i="6" s="1"/>
  <c r="K1316" i="18"/>
  <c r="E1322" i="6" s="1"/>
  <c r="G1322" i="6" s="1"/>
  <c r="K1332" i="18"/>
  <c r="E1301" i="6" s="1"/>
  <c r="K1329" i="18"/>
  <c r="E1321" i="6" s="1"/>
  <c r="G1321" i="6" s="1"/>
  <c r="K1308" i="18"/>
  <c r="E1320" i="6" s="1"/>
  <c r="G1320" i="6" s="1"/>
  <c r="K1305" i="18"/>
  <c r="E1319" i="6" s="1"/>
  <c r="G1319" i="6" s="1"/>
  <c r="K1307" i="18"/>
  <c r="E1318" i="6" s="1"/>
  <c r="G1318" i="6" s="1"/>
  <c r="K1313" i="18"/>
  <c r="E1317" i="6" s="1"/>
  <c r="G1317" i="6" s="1"/>
  <c r="K1326" i="18"/>
  <c r="E1316" i="6" s="1"/>
  <c r="G1316" i="6" s="1"/>
  <c r="K1306" i="18"/>
  <c r="E1315" i="6" s="1"/>
  <c r="G1315" i="6" s="1"/>
  <c r="K1299" i="18"/>
  <c r="E1314" i="6" s="1"/>
  <c r="G1314" i="6" s="1"/>
  <c r="K1331" i="18"/>
  <c r="E1313" i="6" s="1"/>
  <c r="G1313" i="6" s="1"/>
  <c r="K1309" i="18"/>
  <c r="E1312" i="6" s="1"/>
  <c r="G1312" i="6" s="1"/>
  <c r="K1318" i="18"/>
  <c r="E1311" i="6" s="1"/>
  <c r="G1311" i="6" s="1"/>
  <c r="K1322" i="18"/>
  <c r="E1310" i="6" s="1"/>
  <c r="G1310" i="6" s="1"/>
  <c r="K1321" i="18"/>
  <c r="E1309" i="6" s="1"/>
  <c r="G1309" i="6" s="1"/>
  <c r="K1325" i="18"/>
  <c r="E1308" i="6" s="1"/>
  <c r="G1308" i="6" s="1"/>
  <c r="K1300" i="18"/>
  <c r="E1307" i="6" s="1"/>
  <c r="G1307" i="6" s="1"/>
  <c r="K1303" i="18"/>
  <c r="E1306" i="6" s="1"/>
  <c r="G1306" i="6" s="1"/>
  <c r="K1310" i="18"/>
  <c r="E1305" i="6" s="1"/>
  <c r="G1305" i="6" s="1"/>
  <c r="K1315" i="18"/>
  <c r="E1304" i="6" s="1"/>
  <c r="G1304" i="6" s="1"/>
  <c r="K1301" i="18"/>
  <c r="E1303" i="6" s="1"/>
  <c r="G1303" i="6" s="1"/>
  <c r="K1302" i="18"/>
  <c r="E1302" i="6" s="1"/>
  <c r="K1297" i="18"/>
  <c r="E1300" i="6" s="1"/>
  <c r="K1296" i="18"/>
  <c r="E1299" i="6" s="1"/>
  <c r="K1295" i="18"/>
  <c r="E1298" i="6" s="1"/>
  <c r="K1282" i="18"/>
  <c r="E1297" i="6" s="1"/>
  <c r="G1297" i="6" s="1"/>
  <c r="K1280" i="18"/>
  <c r="E1296" i="6" s="1"/>
  <c r="G1296" i="6" s="1"/>
  <c r="K1294" i="18"/>
  <c r="E1295" i="6" s="1"/>
  <c r="K1271" i="18"/>
  <c r="E1294" i="6" s="1"/>
  <c r="G1294" i="6" s="1"/>
  <c r="K1285" i="18"/>
  <c r="E1293" i="6" s="1"/>
  <c r="G1293" i="6" s="1"/>
  <c r="K1291" i="18"/>
  <c r="E1292" i="6" s="1"/>
  <c r="G1292" i="6" s="1"/>
  <c r="K1288" i="18"/>
  <c r="E1291" i="6" s="1"/>
  <c r="G1291" i="6" s="1"/>
  <c r="K1284" i="18"/>
  <c r="E1290" i="6" s="1"/>
  <c r="K1279" i="18"/>
  <c r="E1289" i="6" s="1"/>
  <c r="G1289" i="6" s="1"/>
  <c r="K1272" i="18"/>
  <c r="E1288" i="6" s="1"/>
  <c r="G1288" i="6" s="1"/>
  <c r="K1277" i="18"/>
  <c r="E1287" i="6" s="1"/>
  <c r="K1273" i="18"/>
  <c r="E1286" i="6" s="1"/>
  <c r="K1283" i="18"/>
  <c r="E1285" i="6" s="1"/>
  <c r="G1285" i="6" s="1"/>
  <c r="K1274" i="18"/>
  <c r="E1284" i="6" s="1"/>
  <c r="K1276" i="18"/>
  <c r="E1283" i="6" s="1"/>
  <c r="K1278" i="18"/>
  <c r="E1282" i="6" s="1"/>
  <c r="K1287" i="18"/>
  <c r="E1281" i="6" s="1"/>
  <c r="K1293" i="18"/>
  <c r="E1280" i="6" s="1"/>
  <c r="K1286" i="18"/>
  <c r="E1279" i="6" s="1"/>
  <c r="K1281" i="18"/>
  <c r="E1278" i="6" s="1"/>
  <c r="G1278" i="6" s="1"/>
  <c r="K1292" i="18"/>
  <c r="E1277" i="6" s="1"/>
  <c r="K1275" i="18"/>
  <c r="E1276" i="6" s="1"/>
  <c r="K1289" i="18"/>
  <c r="E1275" i="6" s="1"/>
  <c r="K1290" i="18"/>
  <c r="E1274" i="6" s="1"/>
  <c r="K1270" i="18"/>
  <c r="E1273" i="6" s="1"/>
  <c r="K1268" i="18"/>
  <c r="E1272" i="6" s="1"/>
  <c r="K1267" i="18"/>
  <c r="E1271" i="6" s="1"/>
  <c r="K1264" i="18"/>
  <c r="E1270" i="6" s="1"/>
  <c r="G1270" i="6" s="1"/>
  <c r="K1269" i="18"/>
  <c r="E1266" i="6" s="1"/>
  <c r="G1266" i="6" s="1"/>
  <c r="K1263" i="18"/>
  <c r="E1269" i="6" s="1"/>
  <c r="K1266" i="18"/>
  <c r="E1268" i="6" s="1"/>
  <c r="K1265" i="18"/>
  <c r="E1267" i="6" s="1"/>
  <c r="K1258" i="18"/>
  <c r="E1265" i="6" s="1"/>
  <c r="G1265" i="6" s="1"/>
  <c r="K1256" i="18"/>
  <c r="E1264" i="6" s="1"/>
  <c r="G1264" i="6" s="1"/>
  <c r="K1249" i="18"/>
  <c r="E1263" i="6" s="1"/>
  <c r="G1263" i="6" s="1"/>
  <c r="K1259" i="18"/>
  <c r="E1262" i="6" s="1"/>
  <c r="G1262" i="6" s="1"/>
  <c r="K1252" i="18"/>
  <c r="E1261" i="6" s="1"/>
  <c r="G1261" i="6" s="1"/>
  <c r="K1251" i="18"/>
  <c r="E1260" i="6" s="1"/>
  <c r="G1260" i="6" s="1"/>
  <c r="K1250" i="18"/>
  <c r="E1259" i="6" s="1"/>
  <c r="K1262" i="18"/>
  <c r="E1258" i="6" s="1"/>
  <c r="G1258" i="6" s="1"/>
  <c r="K1255" i="18"/>
  <c r="E1257" i="6" s="1"/>
  <c r="G1257" i="6" s="1"/>
  <c r="K1257" i="18"/>
  <c r="E1256" i="6" s="1"/>
  <c r="G1256" i="6" s="1"/>
  <c r="K1260" i="18"/>
  <c r="E1255" i="6" s="1"/>
  <c r="G1255" i="6" s="1"/>
  <c r="K1254" i="18"/>
  <c r="E1254" i="6" s="1"/>
  <c r="K1253" i="18"/>
  <c r="E1253" i="6" s="1"/>
  <c r="K1261" i="18"/>
  <c r="E1252" i="6" s="1"/>
  <c r="K1242" i="18"/>
  <c r="E1251" i="6" s="1"/>
  <c r="K1241" i="18"/>
  <c r="E1250" i="6" s="1"/>
  <c r="K1248" i="18"/>
  <c r="E1249" i="6" s="1"/>
  <c r="K1244" i="18"/>
  <c r="E1248" i="6" s="1"/>
  <c r="K1247" i="18"/>
  <c r="E1247" i="6" s="1"/>
  <c r="K1245" i="18"/>
  <c r="E1246" i="6" s="1"/>
  <c r="K1243" i="18"/>
  <c r="E1245" i="6" s="1"/>
  <c r="K1246" i="18"/>
  <c r="E1244" i="6" s="1"/>
  <c r="K1238" i="18"/>
  <c r="E1243" i="6" s="1"/>
  <c r="K1239" i="18"/>
  <c r="E1242" i="6" s="1"/>
  <c r="K1237" i="18"/>
  <c r="E1241" i="6" s="1"/>
  <c r="K1240" i="18"/>
  <c r="E1240" i="6" s="1"/>
  <c r="K1232" i="18"/>
  <c r="E1239" i="6" s="1"/>
  <c r="K1233" i="18"/>
  <c r="E1238" i="6" s="1"/>
  <c r="K1231" i="18"/>
  <c r="E1237" i="6" s="1"/>
  <c r="K1236" i="18"/>
  <c r="E1236" i="6" s="1"/>
  <c r="K1235" i="18"/>
  <c r="E1235" i="6" s="1"/>
  <c r="K1234" i="18"/>
  <c r="E1234" i="6" s="1"/>
  <c r="K1229" i="18"/>
  <c r="E1233" i="6" s="1"/>
  <c r="K1230" i="18"/>
  <c r="E1228" i="6" s="1"/>
  <c r="K1225" i="18"/>
  <c r="E1232" i="6" s="1"/>
  <c r="G1232" i="6" s="1"/>
  <c r="K1228" i="18"/>
  <c r="E1231" i="6" s="1"/>
  <c r="G1231" i="6" s="1"/>
  <c r="K1227" i="18"/>
  <c r="E1230" i="6" s="1"/>
  <c r="K1226" i="18"/>
  <c r="E1229" i="6" s="1"/>
  <c r="K1222" i="18"/>
  <c r="E1227" i="6" s="1"/>
  <c r="K1221" i="18"/>
  <c r="E1226" i="6" s="1"/>
  <c r="K1223" i="18"/>
  <c r="E1225" i="6" s="1"/>
  <c r="K1224" i="18"/>
  <c r="E1224" i="6" s="1"/>
  <c r="K1220" i="18"/>
  <c r="E1223" i="6" s="1"/>
  <c r="K1219" i="18"/>
  <c r="E1221" i="6" s="1"/>
  <c r="K1218" i="18"/>
  <c r="E1222" i="6" s="1"/>
  <c r="K1217" i="18"/>
  <c r="E1220" i="6" s="1"/>
  <c r="K1216" i="18"/>
  <c r="E1219" i="6" s="1"/>
  <c r="K1214" i="18"/>
  <c r="E1218" i="6" s="1"/>
  <c r="K1215" i="18"/>
  <c r="E1217" i="6" s="1"/>
  <c r="K1212" i="18"/>
  <c r="E1216" i="6" s="1"/>
  <c r="K1211" i="18"/>
  <c r="E1215" i="6" s="1"/>
  <c r="K1213" i="18"/>
  <c r="E1214" i="6" s="1"/>
  <c r="K1203" i="18"/>
  <c r="E1213" i="6" s="1"/>
  <c r="K1189" i="18"/>
  <c r="E1212" i="6" s="1"/>
  <c r="G1212" i="6" s="1"/>
  <c r="E1672" i="6"/>
  <c r="G1672" i="6" s="1"/>
  <c r="K1193" i="18"/>
  <c r="E1210" i="6" s="1"/>
  <c r="G1210" i="6" s="1"/>
  <c r="K1196" i="18"/>
  <c r="E1209" i="6" s="1"/>
  <c r="K1209" i="18"/>
  <c r="E1208" i="6" s="1"/>
  <c r="K1191" i="18"/>
  <c r="E1207" i="6" s="1"/>
  <c r="G1207" i="6" s="1"/>
  <c r="K1192" i="18"/>
  <c r="E1206" i="6" s="1"/>
  <c r="K1207" i="18"/>
  <c r="E1205" i="6" s="1"/>
  <c r="K1210" i="18"/>
  <c r="E1204" i="6" s="1"/>
  <c r="K1195" i="18"/>
  <c r="E1203" i="6" s="1"/>
  <c r="K1194" i="18"/>
  <c r="E1202" i="6" s="1"/>
  <c r="K1208" i="18"/>
  <c r="E1201" i="6" s="1"/>
  <c r="K1205" i="18"/>
  <c r="E1200" i="6" s="1"/>
  <c r="K1202" i="18"/>
  <c r="E1199" i="6" s="1"/>
  <c r="K1204" i="18"/>
  <c r="E1198" i="6" s="1"/>
  <c r="K1190" i="18"/>
  <c r="E1197" i="6" s="1"/>
  <c r="K1197" i="18"/>
  <c r="E1196" i="6" s="1"/>
  <c r="K1206" i="18"/>
  <c r="E1195" i="6" s="1"/>
  <c r="G1195" i="6" s="1"/>
  <c r="K1200" i="18"/>
  <c r="E1194" i="6" s="1"/>
  <c r="K1201" i="18"/>
  <c r="E1193" i="6" s="1"/>
  <c r="G1193" i="6" s="1"/>
  <c r="K1199" i="18"/>
  <c r="E1192" i="6" s="1"/>
  <c r="K1198" i="18"/>
  <c r="E1191" i="6" s="1"/>
  <c r="K1188" i="18"/>
  <c r="E1190" i="6" s="1"/>
  <c r="K1176" i="18"/>
  <c r="E1189" i="6" s="1"/>
  <c r="K1174" i="18"/>
  <c r="E1188" i="6" s="1"/>
  <c r="K1187" i="18"/>
  <c r="E1187" i="6" s="1"/>
  <c r="K1180" i="18"/>
  <c r="E1186" i="6" s="1"/>
  <c r="K1184" i="18"/>
  <c r="E1185" i="6" s="1"/>
  <c r="K1175" i="18"/>
  <c r="E1184" i="6" s="1"/>
  <c r="K1183" i="18"/>
  <c r="E1183" i="6" s="1"/>
  <c r="K1177" i="18"/>
  <c r="E1182" i="6" s="1"/>
  <c r="K1181" i="18"/>
  <c r="E1181" i="6" s="1"/>
  <c r="K1179" i="18"/>
  <c r="E1180" i="6" s="1"/>
  <c r="K1178" i="18"/>
  <c r="E1179" i="6" s="1"/>
  <c r="K1185" i="18"/>
  <c r="E1178" i="6" s="1"/>
  <c r="K1182" i="18"/>
  <c r="E1177" i="6" s="1"/>
  <c r="K1186" i="18"/>
  <c r="E1176" i="6" s="1"/>
  <c r="K1173" i="18"/>
  <c r="E1175" i="6" s="1"/>
  <c r="K1167" i="18"/>
  <c r="E1174" i="6" s="1"/>
  <c r="K1169" i="18"/>
  <c r="E1173" i="6" s="1"/>
  <c r="K1172" i="18"/>
  <c r="E1172" i="6" s="1"/>
  <c r="K1171" i="18"/>
  <c r="E1171" i="6" s="1"/>
  <c r="K1170" i="18"/>
  <c r="E1170" i="6" s="1"/>
  <c r="K1168" i="18"/>
  <c r="E1169" i="6" s="1"/>
  <c r="K1166" i="18"/>
  <c r="E1168" i="6" s="1"/>
  <c r="K1164" i="18"/>
  <c r="E1167" i="6" s="1"/>
  <c r="K1165" i="18"/>
  <c r="E1166" i="6" s="1"/>
  <c r="K1162" i="18"/>
  <c r="E1165" i="6" s="1"/>
  <c r="K1161" i="18"/>
  <c r="E1164" i="6" s="1"/>
  <c r="K1163" i="18"/>
  <c r="E1163" i="6" s="1"/>
  <c r="K1159" i="18"/>
  <c r="E1162" i="6" s="1"/>
  <c r="K1160" i="18"/>
  <c r="E1161" i="6" s="1"/>
  <c r="K1153" i="18"/>
  <c r="E1159" i="6" s="1"/>
  <c r="G1159" i="6" s="1"/>
  <c r="K1143" i="18"/>
  <c r="E1158" i="6" s="1"/>
  <c r="K1154" i="18"/>
  <c r="E1157" i="6" s="1"/>
  <c r="K1152" i="18"/>
  <c r="E1156" i="6" s="1"/>
  <c r="K1151" i="18"/>
  <c r="E1155" i="6" s="1"/>
  <c r="K1156" i="18"/>
  <c r="E1160" i="6" s="1"/>
  <c r="K1146" i="18"/>
  <c r="E1154" i="6" s="1"/>
  <c r="K1150" i="18"/>
  <c r="E1153" i="6" s="1"/>
  <c r="K1147" i="18"/>
  <c r="E1152" i="6" s="1"/>
  <c r="K1145" i="18"/>
  <c r="E1151" i="6" s="1"/>
  <c r="K1144" i="18"/>
  <c r="E1150" i="6" s="1"/>
  <c r="K1149" i="18"/>
  <c r="E1149" i="6" s="1"/>
  <c r="K1142" i="18"/>
  <c r="E1148" i="6" s="1"/>
  <c r="K1157" i="18"/>
  <c r="E1147" i="6" s="1"/>
  <c r="K1158" i="18"/>
  <c r="E1146" i="6" s="1"/>
  <c r="K1155" i="18"/>
  <c r="E1145" i="6" s="1"/>
  <c r="K1148" i="18"/>
  <c r="E1144" i="6" s="1"/>
  <c r="K1140" i="18"/>
  <c r="E1143" i="6" s="1"/>
  <c r="K1141" i="18"/>
  <c r="K1139" i="18"/>
  <c r="E1142" i="6" s="1"/>
  <c r="K1137" i="18"/>
  <c r="E1141" i="6" s="1"/>
  <c r="G1141" i="6" s="1"/>
  <c r="K1136" i="18"/>
  <c r="E1140" i="6" s="1"/>
  <c r="G1140" i="6" s="1"/>
  <c r="K1138" i="18"/>
  <c r="E1139" i="6" s="1"/>
  <c r="G1139" i="6" s="1"/>
  <c r="K1126" i="18"/>
  <c r="E1138" i="6" s="1"/>
  <c r="G1138" i="6" s="1"/>
  <c r="K1130" i="18"/>
  <c r="E1137" i="6" s="1"/>
  <c r="G1137" i="6" s="1"/>
  <c r="K1135" i="18"/>
  <c r="E1136" i="6" s="1"/>
  <c r="G1136" i="6" s="1"/>
  <c r="K1125" i="18"/>
  <c r="E1135" i="6" s="1"/>
  <c r="K1124" i="18"/>
  <c r="E1134" i="6" s="1"/>
  <c r="G1134" i="6" s="1"/>
  <c r="K1132" i="18"/>
  <c r="E1133" i="6" s="1"/>
  <c r="K1128" i="18"/>
  <c r="E1132" i="6" s="1"/>
  <c r="G1132" i="6" s="1"/>
  <c r="K1127" i="18"/>
  <c r="E1131" i="6" s="1"/>
  <c r="K1133" i="18"/>
  <c r="E1130" i="6" s="1"/>
  <c r="G1130" i="6" s="1"/>
  <c r="K1134" i="18"/>
  <c r="E1129" i="6" s="1"/>
  <c r="G1129" i="6" s="1"/>
  <c r="K1129" i="18"/>
  <c r="E1128" i="6" s="1"/>
  <c r="K1131" i="18"/>
  <c r="E1127" i="6" s="1"/>
  <c r="G1127" i="6" s="1"/>
  <c r="K1123" i="18"/>
  <c r="E1126" i="6" s="1"/>
  <c r="G1126" i="6" s="1"/>
  <c r="K1122" i="18"/>
  <c r="E1125" i="6" s="1"/>
  <c r="G1125" i="6" s="1"/>
  <c r="K1121" i="18"/>
  <c r="E1124" i="6" s="1"/>
  <c r="K1120" i="18"/>
  <c r="E1123" i="6" s="1"/>
  <c r="G1123" i="6" s="1"/>
  <c r="K1118" i="18"/>
  <c r="E1122" i="6" s="1"/>
  <c r="K1119" i="18"/>
  <c r="E1121" i="6" s="1"/>
  <c r="G1121" i="6" s="1"/>
  <c r="K1112" i="18"/>
  <c r="E1115" i="6" s="1"/>
  <c r="G1115" i="6" s="1"/>
  <c r="K1116" i="18"/>
  <c r="E1120" i="6" s="1"/>
  <c r="G1120" i="6" s="1"/>
  <c r="K1115" i="18"/>
  <c r="E1119" i="6" s="1"/>
  <c r="G1119" i="6" s="1"/>
  <c r="K1117" i="18"/>
  <c r="E1118" i="6" s="1"/>
  <c r="G1118" i="6" s="1"/>
  <c r="K1113" i="18"/>
  <c r="E1117" i="6" s="1"/>
  <c r="G1117" i="6" s="1"/>
  <c r="K1114" i="18"/>
  <c r="E1116" i="6" s="1"/>
  <c r="G1116" i="6" s="1"/>
  <c r="K1110" i="18"/>
  <c r="E1114" i="6" s="1"/>
  <c r="G1114" i="6" s="1"/>
  <c r="K1111" i="18"/>
  <c r="E1113" i="6" s="1"/>
  <c r="G1113" i="6" s="1"/>
  <c r="K1107" i="18"/>
  <c r="E1112" i="6" s="1"/>
  <c r="G1112" i="6" s="1"/>
  <c r="K1106" i="18"/>
  <c r="E1111" i="6" s="1"/>
  <c r="G1111" i="6" s="1"/>
  <c r="K1109" i="18"/>
  <c r="E1110" i="6" s="1"/>
  <c r="G1110" i="6" s="1"/>
  <c r="K1108" i="18"/>
  <c r="E1109" i="6" s="1"/>
  <c r="G1109" i="6" s="1"/>
  <c r="K1105" i="18"/>
  <c r="E1108" i="6" s="1"/>
  <c r="G1108" i="6" s="1"/>
  <c r="K1103" i="18"/>
  <c r="E1107" i="6" s="1"/>
  <c r="G1107" i="6" s="1"/>
  <c r="K1102" i="18"/>
  <c r="E1106" i="6" s="1"/>
  <c r="K1104" i="18"/>
  <c r="E1105" i="6" s="1"/>
  <c r="G1105" i="6" s="1"/>
  <c r="K1101" i="18"/>
  <c r="E1104" i="6" s="1"/>
  <c r="G1104" i="6" s="1"/>
  <c r="K1094" i="18"/>
  <c r="E1103" i="6" s="1"/>
  <c r="K1097" i="18"/>
  <c r="E1102" i="6" s="1"/>
  <c r="G1102" i="6" s="1"/>
  <c r="K1092" i="18"/>
  <c r="E1101" i="6" s="1"/>
  <c r="G1101" i="6" s="1"/>
  <c r="K1096" i="18"/>
  <c r="E1100" i="6" s="1"/>
  <c r="K1087" i="18"/>
  <c r="E1099" i="6" s="1"/>
  <c r="G1099" i="6" s="1"/>
  <c r="K1093" i="18"/>
  <c r="E1098" i="6" s="1"/>
  <c r="G1098" i="6" s="1"/>
  <c r="K1095" i="18"/>
  <c r="E1097" i="6" s="1"/>
  <c r="G1097" i="6" s="1"/>
  <c r="K1086" i="18"/>
  <c r="E1096" i="6" s="1"/>
  <c r="G1096" i="6" s="1"/>
  <c r="K1098" i="18"/>
  <c r="E1095" i="6" s="1"/>
  <c r="G1095" i="6" s="1"/>
  <c r="K1085" i="18"/>
  <c r="E1094" i="6" s="1"/>
  <c r="G1094" i="6" s="1"/>
  <c r="K1099" i="18"/>
  <c r="E1093" i="6" s="1"/>
  <c r="G1093" i="6" s="1"/>
  <c r="K1091" i="18"/>
  <c r="E1092" i="6" s="1"/>
  <c r="G1092" i="6" s="1"/>
  <c r="K1088" i="18"/>
  <c r="E1091" i="6" s="1"/>
  <c r="G1091" i="6" s="1"/>
  <c r="K1100" i="18"/>
  <c r="E1090" i="6" s="1"/>
  <c r="K1089" i="18"/>
  <c r="E1089" i="6" s="1"/>
  <c r="G1089" i="6" s="1"/>
  <c r="K1090" i="18"/>
  <c r="E1088" i="6" s="1"/>
  <c r="K1084" i="18"/>
  <c r="E1087" i="6" s="1"/>
  <c r="K1068" i="18"/>
  <c r="E1086" i="6" s="1"/>
  <c r="K1072" i="18"/>
  <c r="E1085" i="6" s="1"/>
  <c r="G1085" i="6" s="1"/>
  <c r="K1070" i="18"/>
  <c r="E1084" i="6" s="1"/>
  <c r="K1064" i="18"/>
  <c r="E1083" i="6" s="1"/>
  <c r="K1081" i="18"/>
  <c r="E1082" i="6" s="1"/>
  <c r="K1073" i="18"/>
  <c r="E1081" i="6" s="1"/>
  <c r="K1066" i="18"/>
  <c r="E1080" i="6" s="1"/>
  <c r="K1080" i="18"/>
  <c r="E1079" i="6" s="1"/>
  <c r="K1082" i="18"/>
  <c r="E1078" i="6" s="1"/>
  <c r="K1071" i="18"/>
  <c r="E1077" i="6" s="1"/>
  <c r="K1083" i="18"/>
  <c r="E1076" i="6" s="1"/>
  <c r="K1065" i="18"/>
  <c r="E1075" i="6" s="1"/>
  <c r="K1075" i="18"/>
  <c r="E1074" i="6" s="1"/>
  <c r="K1074" i="18"/>
  <c r="E1073" i="6" s="1"/>
  <c r="K1067" i="18"/>
  <c r="E1072" i="6" s="1"/>
  <c r="K1076" i="18"/>
  <c r="E1071" i="6" s="1"/>
  <c r="K1063" i="18"/>
  <c r="E1070" i="6" s="1"/>
  <c r="K1079" i="18"/>
  <c r="E1069" i="6" s="1"/>
  <c r="K1077" i="18"/>
  <c r="E1068" i="6" s="1"/>
  <c r="K1069" i="18"/>
  <c r="E1067" i="6" s="1"/>
  <c r="K1078" i="18"/>
  <c r="E1066" i="6" s="1"/>
  <c r="K1062" i="18"/>
  <c r="E1065" i="6" s="1"/>
  <c r="K1060" i="18"/>
  <c r="E1064" i="6" s="1"/>
  <c r="K1058" i="18"/>
  <c r="E1063" i="6" s="1"/>
  <c r="K1059" i="18"/>
  <c r="E1062" i="6" s="1"/>
  <c r="K1061" i="18"/>
  <c r="E1061" i="6" s="1"/>
  <c r="K1057" i="18"/>
  <c r="E1060" i="6" s="1"/>
  <c r="K1056" i="18"/>
  <c r="E1059" i="6" s="1"/>
  <c r="K1055" i="18"/>
  <c r="E1058" i="6" s="1"/>
  <c r="K1054" i="18"/>
  <c r="E1057" i="6" s="1"/>
  <c r="K1053" i="18"/>
  <c r="E1056" i="6" s="1"/>
  <c r="K1052" i="18"/>
  <c r="E1055" i="6" s="1"/>
  <c r="K1051" i="18"/>
  <c r="E1054" i="6" s="1"/>
  <c r="K1050" i="18"/>
  <c r="E1053" i="6" s="1"/>
  <c r="K1049" i="18"/>
  <c r="E1052" i="6" s="1"/>
  <c r="K1047" i="18"/>
  <c r="E1051" i="6" s="1"/>
  <c r="G1051" i="6" s="1"/>
  <c r="K1043" i="18"/>
  <c r="E1050" i="6" s="1"/>
  <c r="G1050" i="6" s="1"/>
  <c r="K1045" i="18"/>
  <c r="E1049" i="6" s="1"/>
  <c r="G1049" i="6" s="1"/>
  <c r="K1042" i="18"/>
  <c r="E1048" i="6" s="1"/>
  <c r="G1048" i="6" s="1"/>
  <c r="K1046" i="18"/>
  <c r="E1047" i="6" s="1"/>
  <c r="K1048" i="18"/>
  <c r="E1046" i="6" s="1"/>
  <c r="K1044" i="18"/>
  <c r="E1045" i="6" s="1"/>
  <c r="K1041" i="18"/>
  <c r="E1044" i="6" s="1"/>
  <c r="K1040" i="18"/>
  <c r="E1043" i="6" s="1"/>
  <c r="K1039" i="18"/>
  <c r="E1042" i="6" s="1"/>
  <c r="K1038" i="18"/>
  <c r="E1041" i="6" s="1"/>
  <c r="K1037" i="18"/>
  <c r="E1040" i="6" s="1"/>
  <c r="K1034" i="18"/>
  <c r="E1039" i="6" s="1"/>
  <c r="K1035" i="18"/>
  <c r="E1038" i="6" s="1"/>
  <c r="K1036" i="18"/>
  <c r="E1037" i="6" s="1"/>
  <c r="K1032" i="18"/>
  <c r="E1036" i="6" s="1"/>
  <c r="K1033" i="18"/>
  <c r="E1035" i="6" s="1"/>
  <c r="K1017" i="18"/>
  <c r="E1034" i="6" s="1"/>
  <c r="K1023" i="18"/>
  <c r="E1033" i="6" s="1"/>
  <c r="K1018" i="18"/>
  <c r="E1032" i="6" s="1"/>
  <c r="K1020" i="18"/>
  <c r="E1031" i="6" s="1"/>
  <c r="K1022" i="18"/>
  <c r="E1030" i="6" s="1"/>
  <c r="K1028" i="18"/>
  <c r="E1029" i="6" s="1"/>
  <c r="K1021" i="18"/>
  <c r="E1028" i="6" s="1"/>
  <c r="K1027" i="18"/>
  <c r="E1027" i="6" s="1"/>
  <c r="K1024" i="18"/>
  <c r="E1026" i="6" s="1"/>
  <c r="K1031" i="18"/>
  <c r="E1025" i="6" s="1"/>
  <c r="K1015" i="18"/>
  <c r="E1024" i="6" s="1"/>
  <c r="K1030" i="18"/>
  <c r="E1023" i="6" s="1"/>
  <c r="K1029" i="18"/>
  <c r="E1022" i="6" s="1"/>
  <c r="K1016" i="18"/>
  <c r="E1021" i="6" s="1"/>
  <c r="K1025" i="18"/>
  <c r="E1020" i="6" s="1"/>
  <c r="K1026" i="18"/>
  <c r="E1019" i="6" s="1"/>
  <c r="K1019" i="18"/>
  <c r="E1018" i="6" s="1"/>
  <c r="K1014" i="18"/>
  <c r="E1017" i="6" s="1"/>
  <c r="K1012" i="18"/>
  <c r="E1016" i="6" s="1"/>
  <c r="K1013" i="18"/>
  <c r="E1015" i="6" s="1"/>
  <c r="K1011" i="18"/>
  <c r="E1014" i="6" s="1"/>
  <c r="G1014" i="6" s="1"/>
  <c r="K1010" i="18"/>
  <c r="E1013" i="6" s="1"/>
  <c r="G1013" i="6" s="1"/>
  <c r="K1009" i="18"/>
  <c r="E1012" i="6" s="1"/>
  <c r="K1005" i="18"/>
  <c r="E1011" i="6" s="1"/>
  <c r="G1011" i="6" s="1"/>
  <c r="K1006" i="18"/>
  <c r="E1010" i="6" s="1"/>
  <c r="K1004" i="18"/>
  <c r="E1009" i="6" s="1"/>
  <c r="K1007" i="18"/>
  <c r="E1008" i="6" s="1"/>
  <c r="G1008" i="6" s="1"/>
  <c r="K1008" i="18"/>
  <c r="E1007" i="6" s="1"/>
  <c r="G1007" i="6" s="1"/>
  <c r="K990" i="18"/>
  <c r="E1006" i="6" s="1"/>
  <c r="G1006" i="6" s="1"/>
  <c r="K1003" i="18"/>
  <c r="E1005" i="6" s="1"/>
  <c r="G1005" i="6" s="1"/>
  <c r="K964" i="18"/>
  <c r="E1004" i="6" s="1"/>
  <c r="G1004" i="6" s="1"/>
  <c r="K1002" i="18"/>
  <c r="E1003" i="6" s="1"/>
  <c r="G1003" i="6" s="1"/>
  <c r="K965" i="18"/>
  <c r="E1002" i="6" s="1"/>
  <c r="G1002" i="6" s="1"/>
  <c r="K999" i="18"/>
  <c r="E1001" i="6" s="1"/>
  <c r="G1001" i="6" s="1"/>
  <c r="K956" i="18"/>
  <c r="E1000" i="6" s="1"/>
  <c r="G1000" i="6" s="1"/>
  <c r="K989" i="18"/>
  <c r="E999" i="6" s="1"/>
  <c r="G999" i="6" s="1"/>
  <c r="K976" i="18"/>
  <c r="E998" i="6" s="1"/>
  <c r="G998" i="6" s="1"/>
  <c r="K973" i="18"/>
  <c r="E997" i="6" s="1"/>
  <c r="G997" i="6" s="1"/>
  <c r="K975" i="18"/>
  <c r="E996" i="6" s="1"/>
  <c r="G996" i="6" s="1"/>
  <c r="K961" i="18"/>
  <c r="E995" i="6" s="1"/>
  <c r="G995" i="6" s="1"/>
  <c r="K996" i="18"/>
  <c r="E994" i="6" s="1"/>
  <c r="G994" i="6" s="1"/>
  <c r="K985" i="18"/>
  <c r="E993" i="6" s="1"/>
  <c r="G993" i="6" s="1"/>
  <c r="K997" i="18"/>
  <c r="E992" i="6" s="1"/>
  <c r="G992" i="6" s="1"/>
  <c r="K963" i="18"/>
  <c r="E991" i="6" s="1"/>
  <c r="G991" i="6" s="1"/>
  <c r="K966" i="18"/>
  <c r="E990" i="6" s="1"/>
  <c r="G990" i="6" s="1"/>
  <c r="K957" i="18"/>
  <c r="E989" i="6" s="1"/>
  <c r="G989" i="6" s="1"/>
  <c r="K987" i="18"/>
  <c r="E988" i="6" s="1"/>
  <c r="G988" i="6" s="1"/>
  <c r="K977" i="18"/>
  <c r="E987" i="6" s="1"/>
  <c r="G987" i="6" s="1"/>
  <c r="K984" i="18"/>
  <c r="E986" i="6" s="1"/>
  <c r="G986" i="6" s="1"/>
  <c r="K991" i="18"/>
  <c r="E985" i="6" s="1"/>
  <c r="G985" i="6" s="1"/>
  <c r="K967" i="18"/>
  <c r="E984" i="6" s="1"/>
  <c r="G984" i="6" s="1"/>
  <c r="K962" i="18"/>
  <c r="E983" i="6" s="1"/>
  <c r="G983" i="6" s="1"/>
  <c r="K959" i="18"/>
  <c r="E982" i="6" s="1"/>
  <c r="G982" i="6" s="1"/>
  <c r="K958" i="18"/>
  <c r="E981" i="6" s="1"/>
  <c r="G981" i="6" s="1"/>
  <c r="K982" i="18"/>
  <c r="E980" i="6" s="1"/>
  <c r="G980" i="6" s="1"/>
  <c r="K974" i="18"/>
  <c r="E979" i="6" s="1"/>
  <c r="G979" i="6" s="1"/>
  <c r="K981" i="18"/>
  <c r="E978" i="6" s="1"/>
  <c r="G978" i="6" s="1"/>
  <c r="K978" i="18"/>
  <c r="E977" i="6" s="1"/>
  <c r="G977" i="6" s="1"/>
  <c r="K960" i="18"/>
  <c r="E976" i="6" s="1"/>
  <c r="G976" i="6" s="1"/>
  <c r="K954" i="18"/>
  <c r="E975" i="6" s="1"/>
  <c r="G975" i="6" s="1"/>
  <c r="K992" i="18"/>
  <c r="E974" i="6" s="1"/>
  <c r="G974" i="6" s="1"/>
  <c r="K972" i="18"/>
  <c r="E973" i="6" s="1"/>
  <c r="G973" i="6" s="1"/>
  <c r="K970" i="18"/>
  <c r="E972" i="6" s="1"/>
  <c r="G972" i="6" s="1"/>
  <c r="K969" i="18"/>
  <c r="E971" i="6" s="1"/>
  <c r="G971" i="6" s="1"/>
  <c r="K952" i="18"/>
  <c r="E970" i="6" s="1"/>
  <c r="G970" i="6" s="1"/>
  <c r="K986" i="18"/>
  <c r="E969" i="6" s="1"/>
  <c r="G969" i="6" s="1"/>
  <c r="K955" i="18"/>
  <c r="E968" i="6" s="1"/>
  <c r="G968" i="6" s="1"/>
  <c r="K953" i="18"/>
  <c r="E967" i="6" s="1"/>
  <c r="G967" i="6" s="1"/>
  <c r="K979" i="18"/>
  <c r="E966" i="6" s="1"/>
  <c r="G966" i="6" s="1"/>
  <c r="K1001" i="18"/>
  <c r="E965" i="6" s="1"/>
  <c r="G965" i="6" s="1"/>
  <c r="K993" i="18"/>
  <c r="E964" i="6" s="1"/>
  <c r="G964" i="6" s="1"/>
  <c r="K994" i="18"/>
  <c r="E963" i="6" s="1"/>
  <c r="G963" i="6" s="1"/>
  <c r="K951" i="18"/>
  <c r="E962" i="6" s="1"/>
  <c r="G962" i="6" s="1"/>
  <c r="K983" i="18"/>
  <c r="E961" i="6" s="1"/>
  <c r="G961" i="6" s="1"/>
  <c r="K950" i="18"/>
  <c r="E960" i="6" s="1"/>
  <c r="G960" i="6" s="1"/>
  <c r="K980" i="18"/>
  <c r="E959" i="6" s="1"/>
  <c r="G959" i="6" s="1"/>
  <c r="K1000" i="18"/>
  <c r="E958" i="6" s="1"/>
  <c r="G958" i="6" s="1"/>
  <c r="K998" i="18"/>
  <c r="E957" i="6" s="1"/>
  <c r="G957" i="6" s="1"/>
  <c r="K995" i="18"/>
  <c r="E956" i="6" s="1"/>
  <c r="G956" i="6" s="1"/>
  <c r="K971" i="18"/>
  <c r="E955" i="6" s="1"/>
  <c r="G955" i="6" s="1"/>
  <c r="K968" i="18"/>
  <c r="E954" i="6" s="1"/>
  <c r="G954" i="6" s="1"/>
  <c r="K988" i="18"/>
  <c r="E953" i="6" s="1"/>
  <c r="G953" i="6" s="1"/>
  <c r="K942" i="18"/>
  <c r="E952" i="6" s="1"/>
  <c r="G952" i="6" s="1"/>
  <c r="K948" i="18"/>
  <c r="E951" i="6" s="1"/>
  <c r="G951" i="6" s="1"/>
  <c r="K945" i="18"/>
  <c r="E950" i="6" s="1"/>
  <c r="G950" i="6" s="1"/>
  <c r="K943" i="18"/>
  <c r="E949" i="6" s="1"/>
  <c r="G949" i="6" s="1"/>
  <c r="K939" i="18"/>
  <c r="E948" i="6" s="1"/>
  <c r="G948" i="6" s="1"/>
  <c r="K949" i="18"/>
  <c r="E940" i="6" s="1"/>
  <c r="K938" i="18"/>
  <c r="E947" i="6" s="1"/>
  <c r="G947" i="6" s="1"/>
  <c r="K941" i="18"/>
  <c r="E946" i="6" s="1"/>
  <c r="G946" i="6" s="1"/>
  <c r="K937" i="18"/>
  <c r="E945" i="6" s="1"/>
  <c r="G945" i="6" s="1"/>
  <c r="K940" i="18"/>
  <c r="E944" i="6" s="1"/>
  <c r="G944" i="6" s="1"/>
  <c r="K946" i="18"/>
  <c r="E943" i="6" s="1"/>
  <c r="G943" i="6" s="1"/>
  <c r="K944" i="18"/>
  <c r="E942" i="6" s="1"/>
  <c r="K947" i="18"/>
  <c r="E941" i="6" s="1"/>
  <c r="G941" i="6" s="1"/>
  <c r="K934" i="18"/>
  <c r="E938" i="6" s="1"/>
  <c r="K935" i="18"/>
  <c r="E937" i="6" s="1"/>
  <c r="G937" i="6" s="1"/>
  <c r="K932" i="18"/>
  <c r="E936" i="6" s="1"/>
  <c r="K933" i="18"/>
  <c r="E935" i="6" s="1"/>
  <c r="K936" i="18"/>
  <c r="E934" i="6" s="1"/>
  <c r="K931" i="18"/>
  <c r="E933" i="6" s="1"/>
  <c r="G933" i="6" s="1"/>
  <c r="K930" i="18"/>
  <c r="E932" i="6" s="1"/>
  <c r="K927" i="18"/>
  <c r="E928" i="6" s="1"/>
  <c r="G928" i="6" s="1"/>
  <c r="K929" i="18"/>
  <c r="E927" i="6" s="1"/>
  <c r="K928" i="18"/>
  <c r="E926" i="6" s="1"/>
  <c r="G926" i="6" s="1"/>
  <c r="K926" i="18"/>
  <c r="E925" i="6" s="1"/>
  <c r="K925" i="18"/>
  <c r="E931" i="6" s="1"/>
  <c r="K923" i="18"/>
  <c r="E930" i="6" s="1"/>
  <c r="K924" i="18"/>
  <c r="E929" i="6" s="1"/>
  <c r="K922" i="18"/>
  <c r="E924" i="6" s="1"/>
  <c r="K921" i="18"/>
  <c r="E923" i="6" s="1"/>
  <c r="K920" i="18"/>
  <c r="E922" i="6" s="1"/>
  <c r="G922" i="6" s="1"/>
  <c r="K918" i="18"/>
  <c r="E921" i="6" s="1"/>
  <c r="K917" i="18"/>
  <c r="E920" i="6" s="1"/>
  <c r="K919" i="18"/>
  <c r="E919" i="6" s="1"/>
  <c r="K913" i="18"/>
  <c r="E918" i="6" s="1"/>
  <c r="K914" i="18"/>
  <c r="E917" i="6" s="1"/>
  <c r="K912" i="18"/>
  <c r="E916" i="6" s="1"/>
  <c r="K916" i="18"/>
  <c r="K915" i="18"/>
  <c r="E915" i="6" s="1"/>
  <c r="K907" i="18"/>
  <c r="E914" i="6" s="1"/>
  <c r="K894" i="18"/>
  <c r="E913" i="6" s="1"/>
  <c r="K879" i="18"/>
  <c r="E912" i="6" s="1"/>
  <c r="K881" i="18"/>
  <c r="E911" i="6" s="1"/>
  <c r="K873" i="18"/>
  <c r="E910" i="6" s="1"/>
  <c r="K897" i="18"/>
  <c r="E909" i="6" s="1"/>
  <c r="K909" i="18"/>
  <c r="E908" i="6" s="1"/>
  <c r="K887" i="18"/>
  <c r="E907" i="6" s="1"/>
  <c r="K876" i="18"/>
  <c r="E906" i="6" s="1"/>
  <c r="K874" i="18"/>
  <c r="E905" i="6" s="1"/>
  <c r="K905" i="18"/>
  <c r="E904" i="6" s="1"/>
  <c r="K898" i="18"/>
  <c r="E903" i="6" s="1"/>
  <c r="G903" i="6" s="1"/>
  <c r="K892" i="18"/>
  <c r="E902" i="6" s="1"/>
  <c r="K903" i="18"/>
  <c r="E901" i="6" s="1"/>
  <c r="K904" i="18"/>
  <c r="E900" i="6" s="1"/>
  <c r="K871" i="18"/>
  <c r="E899" i="6" s="1"/>
  <c r="K868" i="18"/>
  <c r="E898" i="6" s="1"/>
  <c r="K883" i="18"/>
  <c r="E897" i="6" s="1"/>
  <c r="K896" i="18"/>
  <c r="E896" i="6" s="1"/>
  <c r="K885" i="18"/>
  <c r="E895" i="6" s="1"/>
  <c r="G895" i="6" s="1"/>
  <c r="K888" i="18"/>
  <c r="E894" i="6" s="1"/>
  <c r="K875" i="18"/>
  <c r="E893" i="6" s="1"/>
  <c r="G893" i="6" s="1"/>
  <c r="K886" i="18"/>
  <c r="E892" i="6" s="1"/>
  <c r="G892" i="6" s="1"/>
  <c r="K877" i="18"/>
  <c r="E891" i="6" s="1"/>
  <c r="G891" i="6" s="1"/>
  <c r="K869" i="18"/>
  <c r="E890" i="6" s="1"/>
  <c r="K900" i="18"/>
  <c r="E889" i="6" s="1"/>
  <c r="K910" i="18"/>
  <c r="E888" i="6" s="1"/>
  <c r="K908" i="18"/>
  <c r="E887" i="6" s="1"/>
  <c r="G887" i="6" s="1"/>
  <c r="K901" i="18"/>
  <c r="E886" i="6" s="1"/>
  <c r="K889" i="18"/>
  <c r="E885" i="6" s="1"/>
  <c r="K906" i="18"/>
  <c r="E884" i="6" s="1"/>
  <c r="K890" i="18"/>
  <c r="E883" i="6" s="1"/>
  <c r="K882" i="18"/>
  <c r="E882" i="6" s="1"/>
  <c r="K899" i="18"/>
  <c r="E881" i="6" s="1"/>
  <c r="K893" i="18"/>
  <c r="E880" i="6" s="1"/>
  <c r="K880" i="18"/>
  <c r="E879" i="6" s="1"/>
  <c r="K902" i="18"/>
  <c r="E878" i="6" s="1"/>
  <c r="K870" i="18"/>
  <c r="E877" i="6" s="1"/>
  <c r="K884" i="18"/>
  <c r="E876" i="6" s="1"/>
  <c r="K872" i="18"/>
  <c r="E875" i="6" s="1"/>
  <c r="K878" i="18"/>
  <c r="E874" i="6" s="1"/>
  <c r="G874" i="6" s="1"/>
  <c r="K895" i="18"/>
  <c r="E873" i="6" s="1"/>
  <c r="K891" i="18"/>
  <c r="E872" i="6" s="1"/>
  <c r="K911" i="18"/>
  <c r="E871" i="6" s="1"/>
  <c r="K841" i="18"/>
  <c r="E870" i="6" s="1"/>
  <c r="K844" i="18"/>
  <c r="E869" i="6" s="1"/>
  <c r="K847" i="18"/>
  <c r="E868" i="6" s="1"/>
  <c r="K853" i="18"/>
  <c r="E867" i="6" s="1"/>
  <c r="K854" i="18"/>
  <c r="E866" i="6" s="1"/>
  <c r="K860" i="18"/>
  <c r="E865" i="6" s="1"/>
  <c r="K852" i="18"/>
  <c r="E864" i="6" s="1"/>
  <c r="K863" i="18"/>
  <c r="E863" i="6" s="1"/>
  <c r="K859" i="18"/>
  <c r="E862" i="6" s="1"/>
  <c r="K861" i="18"/>
  <c r="E861" i="6" s="1"/>
  <c r="K848" i="18"/>
  <c r="E860" i="6" s="1"/>
  <c r="K839" i="18"/>
  <c r="E859" i="6" s="1"/>
  <c r="G859" i="6" s="1"/>
  <c r="K855" i="18"/>
  <c r="E858" i="6" s="1"/>
  <c r="K838" i="18"/>
  <c r="E857" i="6" s="1"/>
  <c r="K842" i="18"/>
  <c r="E856" i="6" s="1"/>
  <c r="K849" i="18"/>
  <c r="E855" i="6" s="1"/>
  <c r="G855" i="6" s="1"/>
  <c r="K858" i="18"/>
  <c r="E854" i="6" s="1"/>
  <c r="K845" i="18"/>
  <c r="E853" i="6" s="1"/>
  <c r="K843" i="18"/>
  <c r="E852" i="6" s="1"/>
  <c r="K866" i="18"/>
  <c r="E851" i="6" s="1"/>
  <c r="K867" i="18"/>
  <c r="E850" i="6" s="1"/>
  <c r="K846" i="18"/>
  <c r="E849" i="6" s="1"/>
  <c r="K840" i="18"/>
  <c r="E848" i="6" s="1"/>
  <c r="K850" i="18"/>
  <c r="E847" i="6" s="1"/>
  <c r="K862" i="18"/>
  <c r="E846" i="6" s="1"/>
  <c r="K864" i="18"/>
  <c r="E845" i="6" s="1"/>
  <c r="K856" i="18"/>
  <c r="E844" i="6" s="1"/>
  <c r="K851" i="18"/>
  <c r="E843" i="6" s="1"/>
  <c r="K865" i="18"/>
  <c r="E842" i="6" s="1"/>
  <c r="K857" i="18"/>
  <c r="E841" i="6" s="1"/>
  <c r="K828" i="18"/>
  <c r="E840" i="6" s="1"/>
  <c r="K834" i="18"/>
  <c r="E828" i="6" s="1"/>
  <c r="G828" i="6" s="1"/>
  <c r="K827" i="18"/>
  <c r="E839" i="6" s="1"/>
  <c r="K825" i="18"/>
  <c r="E838" i="6" s="1"/>
  <c r="K837" i="18"/>
  <c r="E837" i="6" s="1"/>
  <c r="K835" i="18"/>
  <c r="E836" i="6" s="1"/>
  <c r="K826" i="18"/>
  <c r="E835" i="6" s="1"/>
  <c r="K836" i="18"/>
  <c r="E834" i="6" s="1"/>
  <c r="K830" i="18"/>
  <c r="E833" i="6" s="1"/>
  <c r="K832" i="18"/>
  <c r="E832" i="6" s="1"/>
  <c r="K829" i="18"/>
  <c r="E831" i="6" s="1"/>
  <c r="K831" i="18"/>
  <c r="E830" i="6" s="1"/>
  <c r="K833" i="18"/>
  <c r="E829" i="6" s="1"/>
  <c r="K824" i="18"/>
  <c r="E827" i="6" s="1"/>
  <c r="K821" i="18"/>
  <c r="E826" i="6" s="1"/>
  <c r="K823" i="18"/>
  <c r="E825" i="6" s="1"/>
  <c r="G825" i="6" s="1"/>
  <c r="K822" i="18"/>
  <c r="E824" i="6" s="1"/>
  <c r="G824" i="6" s="1"/>
  <c r="K820" i="18"/>
  <c r="E823" i="6" s="1"/>
  <c r="K795" i="18"/>
  <c r="E822" i="6" s="1"/>
  <c r="G822" i="6" s="1"/>
  <c r="K797" i="18"/>
  <c r="E821" i="6" s="1"/>
  <c r="G821" i="6" s="1"/>
  <c r="K810" i="18"/>
  <c r="E820" i="6" s="1"/>
  <c r="G820" i="6" s="1"/>
  <c r="K803" i="18"/>
  <c r="E819" i="6" s="1"/>
  <c r="G819" i="6" s="1"/>
  <c r="K814" i="18"/>
  <c r="E818" i="6" s="1"/>
  <c r="G818" i="6" s="1"/>
  <c r="K812" i="18"/>
  <c r="E817" i="6" s="1"/>
  <c r="G817" i="6" s="1"/>
  <c r="K799" i="18"/>
  <c r="E816" i="6" s="1"/>
  <c r="G816" i="6" s="1"/>
  <c r="K800" i="18"/>
  <c r="E815" i="6" s="1"/>
  <c r="G815" i="6" s="1"/>
  <c r="K804" i="18"/>
  <c r="E814" i="6" s="1"/>
  <c r="G814" i="6" s="1"/>
  <c r="K801" i="18"/>
  <c r="E813" i="6" s="1"/>
  <c r="G813" i="6" s="1"/>
  <c r="K792" i="18"/>
  <c r="E812" i="6" s="1"/>
  <c r="G812" i="6" s="1"/>
  <c r="K817" i="18"/>
  <c r="K794" i="18"/>
  <c r="E811" i="6" s="1"/>
  <c r="G811" i="6" s="1"/>
  <c r="K796" i="18"/>
  <c r="E810" i="6" s="1"/>
  <c r="G810" i="6" s="1"/>
  <c r="K813" i="18"/>
  <c r="E809" i="6" s="1"/>
  <c r="G809" i="6" s="1"/>
  <c r="K816" i="18"/>
  <c r="E808" i="6" s="1"/>
  <c r="G808" i="6" s="1"/>
  <c r="K809" i="18"/>
  <c r="E807" i="6" s="1"/>
  <c r="G807" i="6" s="1"/>
  <c r="E1584" i="6"/>
  <c r="K807" i="18"/>
  <c r="E806" i="6" s="1"/>
  <c r="G806" i="6" s="1"/>
  <c r="K815" i="18"/>
  <c r="E805" i="6" s="1"/>
  <c r="G805" i="6" s="1"/>
  <c r="K806" i="18"/>
  <c r="E804" i="6" s="1"/>
  <c r="G804" i="6" s="1"/>
  <c r="K819" i="18"/>
  <c r="E803" i="6" s="1"/>
  <c r="G803" i="6" s="1"/>
  <c r="K793" i="18"/>
  <c r="E802" i="6" s="1"/>
  <c r="G802" i="6" s="1"/>
  <c r="K805" i="18"/>
  <c r="E801" i="6" s="1"/>
  <c r="G801" i="6" s="1"/>
  <c r="K818" i="18"/>
  <c r="E800" i="6" s="1"/>
  <c r="G800" i="6" s="1"/>
  <c r="K811" i="18"/>
  <c r="E799" i="6" s="1"/>
  <c r="G799" i="6" s="1"/>
  <c r="K798" i="18"/>
  <c r="E798" i="6" s="1"/>
  <c r="G798" i="6" s="1"/>
  <c r="K808" i="18"/>
  <c r="E797" i="6" s="1"/>
  <c r="K802" i="18"/>
  <c r="E796" i="6" s="1"/>
  <c r="G796" i="6" s="1"/>
  <c r="K791" i="18"/>
  <c r="E1500" i="6" s="1"/>
  <c r="K790" i="18"/>
  <c r="E794" i="6" s="1"/>
  <c r="K788" i="18"/>
  <c r="E793" i="6" s="1"/>
  <c r="K787" i="18"/>
  <c r="E792" i="6" s="1"/>
  <c r="K789" i="18"/>
  <c r="E791" i="6" s="1"/>
  <c r="K786" i="18"/>
  <c r="E789" i="6" s="1"/>
  <c r="K785" i="18"/>
  <c r="E788" i="6" s="1"/>
  <c r="K784" i="18"/>
  <c r="E787" i="6" s="1"/>
  <c r="K783" i="18"/>
  <c r="E790" i="6" s="1"/>
  <c r="K780" i="18"/>
  <c r="E786" i="6" s="1"/>
  <c r="K778" i="18"/>
  <c r="E785" i="6" s="1"/>
  <c r="K782" i="18"/>
  <c r="E784" i="6" s="1"/>
  <c r="K781" i="18"/>
  <c r="E783" i="6" s="1"/>
  <c r="K777" i="18"/>
  <c r="E782" i="6" s="1"/>
  <c r="K779" i="18"/>
  <c r="E781" i="6" s="1"/>
  <c r="K776" i="18"/>
  <c r="E780" i="6" s="1"/>
  <c r="K773" i="18"/>
  <c r="E779" i="6" s="1"/>
  <c r="G779" i="6" s="1"/>
  <c r="K774" i="18"/>
  <c r="E778" i="6" s="1"/>
  <c r="G778" i="6" s="1"/>
  <c r="K775" i="18"/>
  <c r="E777" i="6" s="1"/>
  <c r="K744" i="18"/>
  <c r="E776" i="6" s="1"/>
  <c r="K765" i="18"/>
  <c r="E775" i="6" s="1"/>
  <c r="K751" i="18"/>
  <c r="E774" i="6" s="1"/>
  <c r="G774" i="6" s="1"/>
  <c r="K748" i="18"/>
  <c r="E773" i="6" s="1"/>
  <c r="K764" i="18"/>
  <c r="E772" i="6" s="1"/>
  <c r="K739" i="18"/>
  <c r="E771" i="6" s="1"/>
  <c r="K766" i="18"/>
  <c r="E770" i="6" s="1"/>
  <c r="K741" i="18"/>
  <c r="E769" i="6" s="1"/>
  <c r="K763" i="18"/>
  <c r="E768" i="6" s="1"/>
  <c r="K762" i="18"/>
  <c r="E767" i="6" s="1"/>
  <c r="K753" i="18"/>
  <c r="E766" i="6" s="1"/>
  <c r="K738" i="18"/>
  <c r="E765" i="6" s="1"/>
  <c r="K740" i="18"/>
  <c r="E764" i="6" s="1"/>
  <c r="K761" i="18"/>
  <c r="E763" i="6" s="1"/>
  <c r="K754" i="18"/>
  <c r="E762" i="6" s="1"/>
  <c r="K746" i="18"/>
  <c r="E761" i="6" s="1"/>
  <c r="K755" i="18"/>
  <c r="E760" i="6" s="1"/>
  <c r="K772" i="18"/>
  <c r="E759" i="6" s="1"/>
  <c r="G759" i="6" s="1"/>
  <c r="K760" i="18"/>
  <c r="E758" i="6" s="1"/>
  <c r="K759" i="18"/>
  <c r="E757" i="6" s="1"/>
  <c r="K771" i="18"/>
  <c r="E756" i="6" s="1"/>
  <c r="K768" i="18"/>
  <c r="E755" i="6" s="1"/>
  <c r="G755" i="6" s="1"/>
  <c r="K769" i="18"/>
  <c r="E754" i="6" s="1"/>
  <c r="K742" i="18"/>
  <c r="E753" i="6" s="1"/>
  <c r="K745" i="18"/>
  <c r="E752" i="6" s="1"/>
  <c r="K749" i="18"/>
  <c r="E751" i="6" s="1"/>
  <c r="K770" i="18"/>
  <c r="E750" i="6" s="1"/>
  <c r="K757" i="18"/>
  <c r="E749" i="6" s="1"/>
  <c r="K743" i="18"/>
  <c r="E748" i="6" s="1"/>
  <c r="K737" i="18"/>
  <c r="E747" i="6" s="1"/>
  <c r="K756" i="18"/>
  <c r="E746" i="6" s="1"/>
  <c r="K750" i="18"/>
  <c r="E745" i="6" s="1"/>
  <c r="K758" i="18"/>
  <c r="E744" i="6" s="1"/>
  <c r="K752" i="18"/>
  <c r="E743" i="6" s="1"/>
  <c r="K767" i="18"/>
  <c r="E742" i="6" s="1"/>
  <c r="K747" i="18"/>
  <c r="E741" i="6" s="1"/>
  <c r="K735" i="18"/>
  <c r="E740" i="6" s="1"/>
  <c r="K734" i="18"/>
  <c r="E739" i="6" s="1"/>
  <c r="K733" i="18"/>
  <c r="E738" i="6" s="1"/>
  <c r="K736" i="18"/>
  <c r="E737" i="6" s="1"/>
  <c r="K732" i="18"/>
  <c r="E736" i="6" s="1"/>
  <c r="K731" i="18"/>
  <c r="E735" i="6" s="1"/>
  <c r="K730" i="18"/>
  <c r="E734" i="6" s="1"/>
  <c r="K729" i="18"/>
  <c r="E733" i="6" s="1"/>
  <c r="G733" i="6" s="1"/>
  <c r="K728" i="18"/>
  <c r="E732" i="6" s="1"/>
  <c r="K727" i="18"/>
  <c r="E731" i="6" s="1"/>
  <c r="K723" i="18"/>
  <c r="E730" i="6" s="1"/>
  <c r="G730" i="6" s="1"/>
  <c r="K724" i="18"/>
  <c r="E729" i="6" s="1"/>
  <c r="G729" i="6" s="1"/>
  <c r="K726" i="18"/>
  <c r="E728" i="6" s="1"/>
  <c r="K722" i="18"/>
  <c r="E727" i="6" s="1"/>
  <c r="G727" i="6" s="1"/>
  <c r="K721" i="18"/>
  <c r="E726" i="6" s="1"/>
  <c r="K725" i="18"/>
  <c r="E725" i="6" s="1"/>
  <c r="K720" i="18"/>
  <c r="E724" i="6" s="1"/>
  <c r="K718" i="18"/>
  <c r="E723" i="6" s="1"/>
  <c r="K719" i="18"/>
  <c r="E722" i="6" s="1"/>
  <c r="K714" i="18"/>
  <c r="E721" i="6" s="1"/>
  <c r="K717" i="18"/>
  <c r="E720" i="6" s="1"/>
  <c r="K715" i="18"/>
  <c r="E719" i="6" s="1"/>
  <c r="K712" i="18"/>
  <c r="E718" i="6" s="1"/>
  <c r="K716" i="18"/>
  <c r="E717" i="6" s="1"/>
  <c r="K713" i="18"/>
  <c r="E716" i="6" s="1"/>
  <c r="K711" i="18"/>
  <c r="E715" i="6" s="1"/>
  <c r="K708" i="18"/>
  <c r="E714" i="6" s="1"/>
  <c r="K709" i="18"/>
  <c r="E713" i="6" s="1"/>
  <c r="K710" i="18"/>
  <c r="E712" i="6" s="1"/>
  <c r="K707" i="18"/>
  <c r="E711" i="6" s="1"/>
  <c r="K704" i="18"/>
  <c r="E710" i="6" s="1"/>
  <c r="K706" i="18"/>
  <c r="E709" i="6" s="1"/>
  <c r="K705" i="18"/>
  <c r="E708" i="6" s="1"/>
  <c r="K703" i="18"/>
  <c r="E707" i="6" s="1"/>
  <c r="G707" i="6" s="1"/>
  <c r="K702" i="18"/>
  <c r="E706" i="6" s="1"/>
  <c r="K701" i="18"/>
  <c r="E705" i="6" s="1"/>
  <c r="K700" i="18"/>
  <c r="E704" i="6" s="1"/>
  <c r="K699" i="18"/>
  <c r="E703" i="6" s="1"/>
  <c r="K698" i="18"/>
  <c r="E702" i="6" s="1"/>
  <c r="G702" i="6" s="1"/>
  <c r="K696" i="18"/>
  <c r="E701" i="6" s="1"/>
  <c r="K697" i="18"/>
  <c r="E700" i="6" s="1"/>
  <c r="K694" i="18"/>
  <c r="E699" i="6" s="1"/>
  <c r="K692" i="18"/>
  <c r="E698" i="6" s="1"/>
  <c r="K690" i="18"/>
  <c r="E697" i="6" s="1"/>
  <c r="K684" i="18"/>
  <c r="E696" i="6" s="1"/>
  <c r="K687" i="18"/>
  <c r="E695" i="6" s="1"/>
  <c r="K688" i="18"/>
  <c r="E694" i="6" s="1"/>
  <c r="K695" i="18"/>
  <c r="E693" i="6" s="1"/>
  <c r="K686" i="18"/>
  <c r="E692" i="6" s="1"/>
  <c r="K693" i="18"/>
  <c r="E691" i="6" s="1"/>
  <c r="K683" i="18"/>
  <c r="E690" i="6" s="1"/>
  <c r="K691" i="18"/>
  <c r="E689" i="6" s="1"/>
  <c r="K685" i="18"/>
  <c r="E688" i="6" s="1"/>
  <c r="K689" i="18"/>
  <c r="E687" i="6" s="1"/>
  <c r="K680" i="18"/>
  <c r="E686" i="6" s="1"/>
  <c r="K682" i="18"/>
  <c r="E685" i="6" s="1"/>
  <c r="K681" i="18"/>
  <c r="E684" i="6" s="1"/>
  <c r="K675" i="18"/>
  <c r="E683" i="6" s="1"/>
  <c r="K676" i="18"/>
  <c r="E682" i="6" s="1"/>
  <c r="G682" i="6" s="1"/>
  <c r="K678" i="18"/>
  <c r="E681" i="6" s="1"/>
  <c r="K673" i="18"/>
  <c r="E680" i="6" s="1"/>
  <c r="G680" i="6" s="1"/>
  <c r="K679" i="18"/>
  <c r="E679" i="6" s="1"/>
  <c r="K674" i="18"/>
  <c r="E678" i="6" s="1"/>
  <c r="K677" i="18"/>
  <c r="E677" i="6" s="1"/>
  <c r="K665" i="18"/>
  <c r="E676" i="6" s="1"/>
  <c r="K666" i="18"/>
  <c r="E675" i="6" s="1"/>
  <c r="K672" i="18"/>
  <c r="K668" i="18"/>
  <c r="E674" i="6" s="1"/>
  <c r="K671" i="18"/>
  <c r="E673" i="6" s="1"/>
  <c r="K670" i="18"/>
  <c r="E672" i="6" s="1"/>
  <c r="K663" i="18"/>
  <c r="E671" i="6" s="1"/>
  <c r="K667" i="18"/>
  <c r="E670" i="6" s="1"/>
  <c r="K664" i="18"/>
  <c r="E669" i="6" s="1"/>
  <c r="G669" i="6" s="1"/>
  <c r="K662" i="18"/>
  <c r="E668" i="6" s="1"/>
  <c r="K669" i="18"/>
  <c r="E667" i="6" s="1"/>
  <c r="K661" i="18"/>
  <c r="E666" i="6" s="1"/>
  <c r="K627" i="18"/>
  <c r="E665" i="6" s="1"/>
  <c r="K637" i="18"/>
  <c r="E664" i="6" s="1"/>
  <c r="K636" i="18"/>
  <c r="E663" i="6" s="1"/>
  <c r="K642" i="18"/>
  <c r="E662" i="6" s="1"/>
  <c r="K630" i="18"/>
  <c r="E661" i="6" s="1"/>
  <c r="K654" i="18"/>
  <c r="E660" i="6" s="1"/>
  <c r="K638" i="18"/>
  <c r="E659" i="6" s="1"/>
  <c r="K660" i="18"/>
  <c r="E658" i="6" s="1"/>
  <c r="K622" i="18"/>
  <c r="E657" i="6" s="1"/>
  <c r="K634" i="18"/>
  <c r="E656" i="6" s="1"/>
  <c r="K626" i="18"/>
  <c r="E655" i="6" s="1"/>
  <c r="K648" i="18"/>
  <c r="E654" i="6" s="1"/>
  <c r="K649" i="18"/>
  <c r="E653" i="6" s="1"/>
  <c r="K655" i="18"/>
  <c r="E652" i="6" s="1"/>
  <c r="K640" i="18"/>
  <c r="E651" i="6" s="1"/>
  <c r="K650" i="18"/>
  <c r="E650" i="6" s="1"/>
  <c r="K628" i="18"/>
  <c r="E649" i="6" s="1"/>
  <c r="K659" i="18"/>
  <c r="E648" i="6" s="1"/>
  <c r="K631" i="18"/>
  <c r="E647" i="6" s="1"/>
  <c r="K639" i="18"/>
  <c r="E646" i="6" s="1"/>
  <c r="K625" i="18"/>
  <c r="E645" i="6" s="1"/>
  <c r="K653" i="18"/>
  <c r="E644" i="6" s="1"/>
  <c r="K641" i="18"/>
  <c r="E643" i="6" s="1"/>
  <c r="K629" i="18"/>
  <c r="E642" i="6" s="1"/>
  <c r="K624" i="18"/>
  <c r="E641" i="6" s="1"/>
  <c r="K635" i="18"/>
  <c r="E640" i="6" s="1"/>
  <c r="K645" i="18"/>
  <c r="E639" i="6" s="1"/>
  <c r="K644" i="18"/>
  <c r="E638" i="6" s="1"/>
  <c r="K619" i="18"/>
  <c r="E637" i="6" s="1"/>
  <c r="K647" i="18"/>
  <c r="E636" i="6" s="1"/>
  <c r="K651" i="18"/>
  <c r="E635" i="6" s="1"/>
  <c r="K658" i="18"/>
  <c r="E634" i="6" s="1"/>
  <c r="K656" i="18"/>
  <c r="E633" i="6" s="1"/>
  <c r="K620" i="18"/>
  <c r="E632" i="6" s="1"/>
  <c r="K623" i="18"/>
  <c r="E631" i="6" s="1"/>
  <c r="K652" i="18"/>
  <c r="E630" i="6" s="1"/>
  <c r="K621" i="18"/>
  <c r="E629" i="6" s="1"/>
  <c r="K646" i="18"/>
  <c r="E628" i="6" s="1"/>
  <c r="K657" i="18"/>
  <c r="E627" i="6" s="1"/>
  <c r="K633" i="18"/>
  <c r="E626" i="6" s="1"/>
  <c r="K643" i="18"/>
  <c r="E625" i="6" s="1"/>
  <c r="K632" i="18"/>
  <c r="E624" i="6" s="1"/>
  <c r="K618" i="18"/>
  <c r="E623" i="6" s="1"/>
  <c r="K611" i="18"/>
  <c r="E622" i="6" s="1"/>
  <c r="K598" i="18"/>
  <c r="E621" i="6" s="1"/>
  <c r="K613" i="18"/>
  <c r="E620" i="6" s="1"/>
  <c r="K593" i="18"/>
  <c r="E619" i="6" s="1"/>
  <c r="K592" i="18"/>
  <c r="E618" i="6" s="1"/>
  <c r="K586" i="18"/>
  <c r="E617" i="6" s="1"/>
  <c r="K610" i="18"/>
  <c r="E616" i="6" s="1"/>
  <c r="G616" i="6" s="1"/>
  <c r="K596" i="18"/>
  <c r="E615" i="6" s="1"/>
  <c r="G615" i="6" s="1"/>
  <c r="K605" i="18"/>
  <c r="E614" i="6" s="1"/>
  <c r="K602" i="18"/>
  <c r="E613" i="6" s="1"/>
  <c r="G613" i="6" s="1"/>
  <c r="K584" i="18"/>
  <c r="E612" i="6" s="1"/>
  <c r="K616" i="18"/>
  <c r="E611" i="6" s="1"/>
  <c r="K599" i="18"/>
  <c r="E610" i="6" s="1"/>
  <c r="G610" i="6" s="1"/>
  <c r="K583" i="18"/>
  <c r="E609" i="6" s="1"/>
  <c r="K588" i="18"/>
  <c r="E608" i="6" s="1"/>
  <c r="K597" i="18"/>
  <c r="E607" i="6" s="1"/>
  <c r="K595" i="18"/>
  <c r="E606" i="6" s="1"/>
  <c r="K609" i="18"/>
  <c r="E605" i="6" s="1"/>
  <c r="G605" i="6" s="1"/>
  <c r="K581" i="18"/>
  <c r="E604" i="6" s="1"/>
  <c r="K608" i="18"/>
  <c r="E603" i="6" s="1"/>
  <c r="K615" i="18"/>
  <c r="E602" i="6" s="1"/>
  <c r="G602" i="6" s="1"/>
  <c r="K600" i="18"/>
  <c r="E601" i="6" s="1"/>
  <c r="K604" i="18"/>
  <c r="E600" i="6" s="1"/>
  <c r="K606" i="18"/>
  <c r="E599" i="6" s="1"/>
  <c r="K607" i="18"/>
  <c r="E598" i="6" s="1"/>
  <c r="K594" i="18"/>
  <c r="E597" i="6" s="1"/>
  <c r="K582" i="18"/>
  <c r="E596" i="6" s="1"/>
  <c r="K614" i="18"/>
  <c r="E595" i="6" s="1"/>
  <c r="K617" i="18"/>
  <c r="E594" i="6" s="1"/>
  <c r="K585" i="18"/>
  <c r="E593" i="6" s="1"/>
  <c r="K591" i="18"/>
  <c r="E592" i="6" s="1"/>
  <c r="K587" i="18"/>
  <c r="E591" i="6" s="1"/>
  <c r="K612" i="18"/>
  <c r="E590" i="6" s="1"/>
  <c r="K601" i="18"/>
  <c r="E589" i="6" s="1"/>
  <c r="K590" i="18"/>
  <c r="E588" i="6" s="1"/>
  <c r="K589" i="18"/>
  <c r="E587" i="6" s="1"/>
  <c r="K603" i="18"/>
  <c r="E586" i="6" s="1"/>
  <c r="K580" i="18"/>
  <c r="E585" i="6" s="1"/>
  <c r="K567" i="18"/>
  <c r="E584" i="6" s="1"/>
  <c r="G584" i="6" s="1"/>
  <c r="K556" i="18"/>
  <c r="E583" i="6" s="1"/>
  <c r="K559" i="18"/>
  <c r="E582" i="6" s="1"/>
  <c r="K578" i="18"/>
  <c r="E581" i="6" s="1"/>
  <c r="G581" i="6" s="1"/>
  <c r="K566" i="18"/>
  <c r="E580" i="6" s="1"/>
  <c r="G580" i="6" s="1"/>
  <c r="K553" i="18"/>
  <c r="E579" i="6" s="1"/>
  <c r="K569" i="18"/>
  <c r="E578" i="6" s="1"/>
  <c r="G578" i="6" s="1"/>
  <c r="K568" i="18"/>
  <c r="E577" i="6" s="1"/>
  <c r="K549" i="18"/>
  <c r="E576" i="6" s="1"/>
  <c r="G576" i="6" s="1"/>
  <c r="K575" i="18"/>
  <c r="E575" i="6" s="1"/>
  <c r="G575" i="6" s="1"/>
  <c r="K548" i="18"/>
  <c r="E574" i="6" s="1"/>
  <c r="K552" i="18"/>
  <c r="E573" i="6" s="1"/>
  <c r="K564" i="18"/>
  <c r="E572" i="6" s="1"/>
  <c r="K570" i="18"/>
  <c r="E571" i="6" s="1"/>
  <c r="K554" i="18"/>
  <c r="E570" i="6" s="1"/>
  <c r="K557" i="18"/>
  <c r="E569" i="6" s="1"/>
  <c r="K563" i="18"/>
  <c r="E568" i="6" s="1"/>
  <c r="K555" i="18"/>
  <c r="E567" i="6" s="1"/>
  <c r="K574" i="18"/>
  <c r="E566" i="6" s="1"/>
  <c r="K571" i="18"/>
  <c r="E565" i="6" s="1"/>
  <c r="K558" i="18"/>
  <c r="E564" i="6" s="1"/>
  <c r="K573" i="18"/>
  <c r="E563" i="6" s="1"/>
  <c r="K550" i="18"/>
  <c r="E562" i="6" s="1"/>
  <c r="K576" i="18"/>
  <c r="E561" i="6" s="1"/>
  <c r="K561" i="18"/>
  <c r="E560" i="6" s="1"/>
  <c r="K579" i="18"/>
  <c r="E553" i="6" s="1"/>
  <c r="K577" i="18"/>
  <c r="E559" i="6" s="1"/>
  <c r="K551" i="18"/>
  <c r="E558" i="6" s="1"/>
  <c r="K560" i="18"/>
  <c r="E557" i="6" s="1"/>
  <c r="K565" i="18"/>
  <c r="E556" i="6" s="1"/>
  <c r="K572" i="18"/>
  <c r="E555" i="6" s="1"/>
  <c r="G555" i="6" s="1"/>
  <c r="K562" i="18"/>
  <c r="E554" i="6" s="1"/>
  <c r="K547" i="18"/>
  <c r="E552" i="6" s="1"/>
  <c r="K546" i="18"/>
  <c r="E551" i="6" s="1"/>
  <c r="K540" i="18"/>
  <c r="E550" i="6" s="1"/>
  <c r="K543" i="18"/>
  <c r="E549" i="6" s="1"/>
  <c r="K544" i="18"/>
  <c r="E548" i="6" s="1"/>
  <c r="K542" i="18"/>
  <c r="E547" i="6" s="1"/>
  <c r="K541" i="18"/>
  <c r="E546" i="6" s="1"/>
  <c r="K545" i="18"/>
  <c r="E545" i="6" s="1"/>
  <c r="G545" i="6" s="1"/>
  <c r="K534" i="18"/>
  <c r="E544" i="6" s="1"/>
  <c r="G544" i="6" s="1"/>
  <c r="K538" i="18"/>
  <c r="E543" i="6" s="1"/>
  <c r="G543" i="6" s="1"/>
  <c r="K537" i="18"/>
  <c r="E542" i="6" s="1"/>
  <c r="G542" i="6" s="1"/>
  <c r="K535" i="18"/>
  <c r="E540" i="6" s="1"/>
  <c r="G540" i="6" s="1"/>
  <c r="K539" i="18"/>
  <c r="E539" i="6" s="1"/>
  <c r="G539" i="6" s="1"/>
  <c r="K532" i="18"/>
  <c r="E538" i="6" s="1"/>
  <c r="G538" i="6" s="1"/>
  <c r="K536" i="18"/>
  <c r="E537" i="6" s="1"/>
  <c r="G537" i="6" s="1"/>
  <c r="K531" i="18"/>
  <c r="E536" i="6" s="1"/>
  <c r="K533" i="18"/>
  <c r="E535" i="6" s="1"/>
  <c r="K529" i="18"/>
  <c r="E534" i="6" s="1"/>
  <c r="K530" i="18"/>
  <c r="E533" i="6" s="1"/>
  <c r="K528" i="18"/>
  <c r="E532" i="6" s="1"/>
  <c r="K525" i="18"/>
  <c r="E531" i="6" s="1"/>
  <c r="K523" i="18"/>
  <c r="E530" i="6" s="1"/>
  <c r="K524" i="18"/>
  <c r="E529" i="6" s="1"/>
  <c r="K526" i="18"/>
  <c r="E528" i="6" s="1"/>
  <c r="K522" i="18"/>
  <c r="E527" i="6" s="1"/>
  <c r="K527" i="18"/>
  <c r="E526" i="6" s="1"/>
  <c r="K518" i="18"/>
  <c r="E525" i="6" s="1"/>
  <c r="K517" i="18"/>
  <c r="E524" i="6" s="1"/>
  <c r="K514" i="18"/>
  <c r="E523" i="6" s="1"/>
  <c r="K515" i="18"/>
  <c r="E522" i="6" s="1"/>
  <c r="G522" i="6" s="1"/>
  <c r="K519" i="18"/>
  <c r="E521" i="6" s="1"/>
  <c r="K520" i="18"/>
  <c r="E520" i="6" s="1"/>
  <c r="K521" i="18"/>
  <c r="K516" i="18"/>
  <c r="E519" i="6" s="1"/>
  <c r="G519" i="6" s="1"/>
  <c r="K487" i="18"/>
  <c r="E518" i="6" s="1"/>
  <c r="K484" i="18"/>
  <c r="E517" i="6" s="1"/>
  <c r="G517" i="6" s="1"/>
  <c r="K494" i="18"/>
  <c r="E516" i="6" s="1"/>
  <c r="K503" i="18"/>
  <c r="E515" i="6" s="1"/>
  <c r="K495" i="18"/>
  <c r="E514" i="6" s="1"/>
  <c r="G514" i="6" s="1"/>
  <c r="K512" i="18"/>
  <c r="E513" i="6" s="1"/>
  <c r="K506" i="18"/>
  <c r="E512" i="6" s="1"/>
  <c r="G512" i="6" s="1"/>
  <c r="K490" i="18"/>
  <c r="E511" i="6" s="1"/>
  <c r="G511" i="6" s="1"/>
  <c r="K488" i="18"/>
  <c r="E510" i="6" s="1"/>
  <c r="K492" i="18"/>
  <c r="E509" i="6" s="1"/>
  <c r="G509" i="6" s="1"/>
  <c r="K497" i="18"/>
  <c r="E508" i="6" s="1"/>
  <c r="K499" i="18"/>
  <c r="E507" i="6" s="1"/>
  <c r="G507" i="6" s="1"/>
  <c r="K483" i="18"/>
  <c r="E506" i="6" s="1"/>
  <c r="K480" i="18"/>
  <c r="E505" i="6" s="1"/>
  <c r="G505" i="6" s="1"/>
  <c r="K496" i="18"/>
  <c r="E504" i="6" s="1"/>
  <c r="G504" i="6" s="1"/>
  <c r="K511" i="18"/>
  <c r="E503" i="6" s="1"/>
  <c r="G503" i="6" s="1"/>
  <c r="K498" i="18"/>
  <c r="E502" i="6" s="1"/>
  <c r="G502" i="6" s="1"/>
  <c r="K485" i="18"/>
  <c r="E501" i="6" s="1"/>
  <c r="K508" i="18"/>
  <c r="E500" i="6" s="1"/>
  <c r="K505" i="18"/>
  <c r="E499" i="6" s="1"/>
  <c r="K486" i="18"/>
  <c r="E498" i="6" s="1"/>
  <c r="G498" i="6" s="1"/>
  <c r="K482" i="18"/>
  <c r="E497" i="6" s="1"/>
  <c r="K504" i="18"/>
  <c r="E496" i="6" s="1"/>
  <c r="G496" i="6" s="1"/>
  <c r="K478" i="18"/>
  <c r="E495" i="6" s="1"/>
  <c r="K513" i="18"/>
  <c r="E494" i="6" s="1"/>
  <c r="K481" i="18"/>
  <c r="E493" i="6" s="1"/>
  <c r="G493" i="6" s="1"/>
  <c r="K510" i="18"/>
  <c r="E492" i="6" s="1"/>
  <c r="K509" i="18"/>
  <c r="E491" i="6" s="1"/>
  <c r="K500" i="18"/>
  <c r="E490" i="6" s="1"/>
  <c r="K479" i="18"/>
  <c r="E489" i="6" s="1"/>
  <c r="G489" i="6" s="1"/>
  <c r="K491" i="18"/>
  <c r="E488" i="6" s="1"/>
  <c r="K493" i="18"/>
  <c r="E487" i="6" s="1"/>
  <c r="K507" i="18"/>
  <c r="E486" i="6" s="1"/>
  <c r="G486" i="6" s="1"/>
  <c r="K501" i="18"/>
  <c r="E485" i="6" s="1"/>
  <c r="G485" i="6" s="1"/>
  <c r="K489" i="18"/>
  <c r="E484" i="6" s="1"/>
  <c r="K502" i="18"/>
  <c r="E483" i="6" s="1"/>
  <c r="K473" i="18"/>
  <c r="E482" i="6" s="1"/>
  <c r="G482" i="6" s="1"/>
  <c r="K476" i="18"/>
  <c r="E481" i="6" s="1"/>
  <c r="G481" i="6" s="1"/>
  <c r="K477" i="18"/>
  <c r="E480" i="6" s="1"/>
  <c r="K475" i="18"/>
  <c r="E479" i="6" s="1"/>
  <c r="G479" i="6" s="1"/>
  <c r="K472" i="18"/>
  <c r="E478" i="6" s="1"/>
  <c r="G478" i="6" s="1"/>
  <c r="K471" i="18"/>
  <c r="E477" i="6" s="1"/>
  <c r="G477" i="6" s="1"/>
  <c r="K474" i="18"/>
  <c r="E476" i="6" s="1"/>
  <c r="K470" i="18"/>
  <c r="E474" i="6" s="1"/>
  <c r="K469" i="18"/>
  <c r="E473" i="6" s="1"/>
  <c r="K459" i="18"/>
  <c r="E472" i="6" s="1"/>
  <c r="K462" i="18"/>
  <c r="E471" i="6" s="1"/>
  <c r="K463" i="18"/>
  <c r="E470" i="6" s="1"/>
  <c r="K461" i="18"/>
  <c r="E469" i="6" s="1"/>
  <c r="K460" i="18"/>
  <c r="E468" i="6" s="1"/>
  <c r="K466" i="18"/>
  <c r="K464" i="18"/>
  <c r="E467" i="6" s="1"/>
  <c r="K467" i="18"/>
  <c r="E466" i="6" s="1"/>
  <c r="K468" i="18"/>
  <c r="E465" i="6" s="1"/>
  <c r="K465" i="18"/>
  <c r="E464" i="6" s="1"/>
  <c r="K456" i="18"/>
  <c r="E463" i="6" s="1"/>
  <c r="K455" i="18"/>
  <c r="E462" i="6" s="1"/>
  <c r="K454" i="18"/>
  <c r="E461" i="6" s="1"/>
  <c r="K458" i="18"/>
  <c r="E460" i="6" s="1"/>
  <c r="K457" i="18"/>
  <c r="E459" i="6" s="1"/>
  <c r="K448" i="18"/>
  <c r="E458" i="6" s="1"/>
  <c r="K446" i="18"/>
  <c r="E457" i="6" s="1"/>
  <c r="K447" i="18"/>
  <c r="E456" i="6" s="1"/>
  <c r="K453" i="18"/>
  <c r="E455" i="6" s="1"/>
  <c r="K452" i="18"/>
  <c r="E454" i="6" s="1"/>
  <c r="K451" i="18"/>
  <c r="E453" i="6" s="1"/>
  <c r="K449" i="18"/>
  <c r="E452" i="6" s="1"/>
  <c r="K450" i="18"/>
  <c r="E451" i="6" s="1"/>
  <c r="K445" i="18"/>
  <c r="E450" i="6" s="1"/>
  <c r="K444" i="18"/>
  <c r="E449" i="6" s="1"/>
  <c r="K442" i="18"/>
  <c r="E448" i="6" s="1"/>
  <c r="G448" i="6" s="1"/>
  <c r="K441" i="18"/>
  <c r="E447" i="6" s="1"/>
  <c r="G447" i="6" s="1"/>
  <c r="K443" i="18"/>
  <c r="E446" i="6" s="1"/>
  <c r="K437" i="18"/>
  <c r="E445" i="6" s="1"/>
  <c r="K434" i="18"/>
  <c r="E444" i="6" s="1"/>
  <c r="G444" i="6" s="1"/>
  <c r="K438" i="18"/>
  <c r="E443" i="6" s="1"/>
  <c r="K436" i="18"/>
  <c r="E442" i="6" s="1"/>
  <c r="K439" i="18"/>
  <c r="E440" i="6" s="1"/>
  <c r="G440" i="6" s="1"/>
  <c r="K440" i="18"/>
  <c r="E439" i="6" s="1"/>
  <c r="K435" i="18"/>
  <c r="E441" i="6" s="1"/>
  <c r="K433" i="18"/>
  <c r="E438" i="6" s="1"/>
  <c r="K432" i="18"/>
  <c r="E437" i="6" s="1"/>
  <c r="K430" i="18"/>
  <c r="E436" i="6" s="1"/>
  <c r="K431" i="18"/>
  <c r="E435" i="6" s="1"/>
  <c r="K428" i="18"/>
  <c r="E434" i="6" s="1"/>
  <c r="G434" i="6" s="1"/>
  <c r="K429" i="18"/>
  <c r="E433" i="6" s="1"/>
  <c r="K427" i="18"/>
  <c r="E432" i="6" s="1"/>
  <c r="K426" i="18"/>
  <c r="E431" i="6" s="1"/>
  <c r="K424" i="18"/>
  <c r="E430" i="6" s="1"/>
  <c r="G430" i="6" s="1"/>
  <c r="K425" i="18"/>
  <c r="E429" i="6" s="1"/>
  <c r="K423" i="18"/>
  <c r="E428" i="6" s="1"/>
  <c r="G428" i="6" s="1"/>
  <c r="K422" i="18"/>
  <c r="E427" i="6" s="1"/>
  <c r="K421" i="18"/>
  <c r="E426" i="6" s="1"/>
  <c r="K419" i="18"/>
  <c r="E425" i="6" s="1"/>
  <c r="K420" i="18"/>
  <c r="E424" i="6" s="1"/>
  <c r="K418" i="18"/>
  <c r="E423" i="6" s="1"/>
  <c r="K417" i="18"/>
  <c r="E422" i="6" s="1"/>
  <c r="K416" i="18"/>
  <c r="E421" i="6" s="1"/>
  <c r="K415" i="18"/>
  <c r="E420" i="6" s="1"/>
  <c r="K414" i="18"/>
  <c r="E419" i="6" s="1"/>
  <c r="K413" i="18"/>
  <c r="E418" i="6" s="1"/>
  <c r="K412" i="18"/>
  <c r="E417" i="6" s="1"/>
  <c r="G417" i="6" s="1"/>
  <c r="K411" i="18"/>
  <c r="E416" i="6" s="1"/>
  <c r="G416" i="6" s="1"/>
  <c r="K409" i="18"/>
  <c r="E415" i="6" s="1"/>
  <c r="G415" i="6" s="1"/>
  <c r="K410" i="18"/>
  <c r="E414" i="6" s="1"/>
  <c r="G414" i="6" s="1"/>
  <c r="K407" i="18"/>
  <c r="E413" i="6" s="1"/>
  <c r="G413" i="6" s="1"/>
  <c r="K408" i="18"/>
  <c r="E412" i="6" s="1"/>
  <c r="K406" i="18"/>
  <c r="E411" i="6" s="1"/>
  <c r="K405" i="18"/>
  <c r="E410" i="6" s="1"/>
  <c r="K404" i="18"/>
  <c r="E409" i="6" s="1"/>
  <c r="K403" i="18"/>
  <c r="E408" i="6" s="1"/>
  <c r="K397" i="18"/>
  <c r="E407" i="6" s="1"/>
  <c r="K398" i="18"/>
  <c r="E406" i="6" s="1"/>
  <c r="K401" i="18"/>
  <c r="E405" i="6" s="1"/>
  <c r="K399" i="18"/>
  <c r="E404" i="6" s="1"/>
  <c r="K400" i="18"/>
  <c r="E403" i="6" s="1"/>
  <c r="K402" i="18"/>
  <c r="E402" i="6" s="1"/>
  <c r="K394" i="18"/>
  <c r="E401" i="6" s="1"/>
  <c r="K396" i="18"/>
  <c r="E400" i="6" s="1"/>
  <c r="K395" i="18"/>
  <c r="E399" i="6" s="1"/>
  <c r="K393" i="18"/>
  <c r="E398" i="6" s="1"/>
  <c r="K392" i="18"/>
  <c r="E397" i="6" s="1"/>
  <c r="K389" i="18"/>
  <c r="E396" i="6" s="1"/>
  <c r="K388" i="18"/>
  <c r="E395" i="6" s="1"/>
  <c r="K391" i="18"/>
  <c r="E393" i="6" s="1"/>
  <c r="K390" i="18"/>
  <c r="E394" i="6" s="1"/>
  <c r="K386" i="18"/>
  <c r="E392" i="6" s="1"/>
  <c r="G392" i="6" s="1"/>
  <c r="K387" i="18"/>
  <c r="E391" i="6" s="1"/>
  <c r="K367" i="18"/>
  <c r="E390" i="6" s="1"/>
  <c r="K379" i="18"/>
  <c r="E389" i="6" s="1"/>
  <c r="K362" i="18"/>
  <c r="E388" i="6" s="1"/>
  <c r="K374" i="18"/>
  <c r="E387" i="6" s="1"/>
  <c r="K359" i="18"/>
  <c r="E386" i="6" s="1"/>
  <c r="G386" i="6" s="1"/>
  <c r="K358" i="18"/>
  <c r="E385" i="6" s="1"/>
  <c r="K357" i="18"/>
  <c r="E363" i="6" s="1"/>
  <c r="K381" i="18"/>
  <c r="E384" i="6" s="1"/>
  <c r="K360" i="18"/>
  <c r="E383" i="6" s="1"/>
  <c r="K376" i="18"/>
  <c r="E382" i="6" s="1"/>
  <c r="K380" i="18"/>
  <c r="E381" i="6" s="1"/>
  <c r="K375" i="18"/>
  <c r="E380" i="6" s="1"/>
  <c r="K363" i="18"/>
  <c r="E379" i="6" s="1"/>
  <c r="K372" i="18"/>
  <c r="E378" i="6" s="1"/>
  <c r="K369" i="18"/>
  <c r="E377" i="6" s="1"/>
  <c r="K365" i="18"/>
  <c r="E376" i="6" s="1"/>
  <c r="G376" i="6" s="1"/>
  <c r="K366" i="18"/>
  <c r="E375" i="6" s="1"/>
  <c r="K368" i="18"/>
  <c r="E374" i="6" s="1"/>
  <c r="K378" i="18"/>
  <c r="E373" i="6" s="1"/>
  <c r="K385" i="18"/>
  <c r="E362" i="6" s="1"/>
  <c r="K383" i="18"/>
  <c r="E372" i="6" s="1"/>
  <c r="K377" i="18"/>
  <c r="E371" i="6" s="1"/>
  <c r="K371" i="18"/>
  <c r="E370" i="6" s="1"/>
  <c r="K364" i="18"/>
  <c r="E369" i="6" s="1"/>
  <c r="K384" i="18"/>
  <c r="E368" i="6" s="1"/>
  <c r="K361" i="18"/>
  <c r="E367" i="6" s="1"/>
  <c r="K382" i="18"/>
  <c r="E361" i="6" s="1"/>
  <c r="G361" i="6" s="1"/>
  <c r="K373" i="18"/>
  <c r="E366" i="6" s="1"/>
  <c r="K370" i="18"/>
  <c r="E365" i="6" s="1"/>
  <c r="G365" i="6" s="1"/>
  <c r="K356" i="18"/>
  <c r="E364" i="6" s="1"/>
  <c r="K355" i="18"/>
  <c r="E360" i="6" s="1"/>
  <c r="G360" i="6" s="1"/>
  <c r="K352" i="18"/>
  <c r="E359" i="6" s="1"/>
  <c r="K354" i="18"/>
  <c r="E358" i="6" s="1"/>
  <c r="K353" i="18"/>
  <c r="E357" i="6" s="1"/>
  <c r="G357" i="6" s="1"/>
  <c r="K348" i="18"/>
  <c r="E356" i="6" s="1"/>
  <c r="G356" i="6" s="1"/>
  <c r="K345" i="18"/>
  <c r="E355" i="6" s="1"/>
  <c r="K344" i="18"/>
  <c r="E354" i="6" s="1"/>
  <c r="K347" i="18"/>
  <c r="E353" i="6" s="1"/>
  <c r="K349" i="18"/>
  <c r="E352" i="6" s="1"/>
  <c r="K346" i="18"/>
  <c r="E351" i="6" s="1"/>
  <c r="K350" i="18"/>
  <c r="E350" i="6" s="1"/>
  <c r="K342" i="18"/>
  <c r="E349" i="6" s="1"/>
  <c r="K351" i="18"/>
  <c r="E348" i="6" s="1"/>
  <c r="K343" i="18"/>
  <c r="E347" i="6" s="1"/>
  <c r="K338" i="18"/>
  <c r="E346" i="6" s="1"/>
  <c r="K340" i="18"/>
  <c r="E345" i="6" s="1"/>
  <c r="K339" i="18"/>
  <c r="E344" i="6" s="1"/>
  <c r="K341" i="18"/>
  <c r="E343" i="6" s="1"/>
  <c r="K337" i="18"/>
  <c r="E342" i="6" s="1"/>
  <c r="K333" i="18"/>
  <c r="E341" i="6" s="1"/>
  <c r="K334" i="18"/>
  <c r="E340" i="6" s="1"/>
  <c r="K335" i="18"/>
  <c r="E339" i="6" s="1"/>
  <c r="K336" i="18"/>
  <c r="E338" i="6" s="1"/>
  <c r="K325" i="18"/>
  <c r="E337" i="6" s="1"/>
  <c r="K332" i="18"/>
  <c r="E326" i="6" s="1"/>
  <c r="K329" i="18"/>
  <c r="E336" i="6" s="1"/>
  <c r="K321" i="18"/>
  <c r="E335" i="6" s="1"/>
  <c r="K323" i="18"/>
  <c r="E334" i="6" s="1"/>
  <c r="K327" i="18"/>
  <c r="E333" i="6" s="1"/>
  <c r="K330" i="18"/>
  <c r="E332" i="6" s="1"/>
  <c r="G332" i="6" s="1"/>
  <c r="K328" i="18"/>
  <c r="E331" i="6" s="1"/>
  <c r="G331" i="6" s="1"/>
  <c r="K331" i="18"/>
  <c r="E330" i="6" s="1"/>
  <c r="K322" i="18"/>
  <c r="E329" i="6" s="1"/>
  <c r="K326" i="18"/>
  <c r="E328" i="6" s="1"/>
  <c r="K324" i="18"/>
  <c r="E327" i="6" s="1"/>
  <c r="K316" i="18"/>
  <c r="E325" i="6" s="1"/>
  <c r="K320" i="18"/>
  <c r="E324" i="6" s="1"/>
  <c r="K318" i="18"/>
  <c r="E323" i="6" s="1"/>
  <c r="K319" i="18"/>
  <c r="E322" i="6" s="1"/>
  <c r="K317" i="18"/>
  <c r="E321" i="6" s="1"/>
  <c r="K312" i="18"/>
  <c r="E320" i="6" s="1"/>
  <c r="K310" i="18"/>
  <c r="E319" i="6" s="1"/>
  <c r="K313" i="18"/>
  <c r="E318" i="6" s="1"/>
  <c r="K315" i="18"/>
  <c r="E317" i="6" s="1"/>
  <c r="K311" i="18"/>
  <c r="E316" i="6" s="1"/>
  <c r="K309" i="18"/>
  <c r="E315" i="6" s="1"/>
  <c r="K314" i="18"/>
  <c r="E314" i="6" s="1"/>
  <c r="K308" i="18"/>
  <c r="E313" i="6" s="1"/>
  <c r="K288" i="18"/>
  <c r="E312" i="6" s="1"/>
  <c r="K282" i="18"/>
  <c r="E311" i="6" s="1"/>
  <c r="K295" i="18"/>
  <c r="E310" i="6" s="1"/>
  <c r="G310" i="6" s="1"/>
  <c r="K289" i="18"/>
  <c r="E309" i="6" s="1"/>
  <c r="G309" i="6" s="1"/>
  <c r="K303" i="18"/>
  <c r="E308" i="6" s="1"/>
  <c r="G308" i="6" s="1"/>
  <c r="K299" i="18"/>
  <c r="E307" i="6" s="1"/>
  <c r="G307" i="6" s="1"/>
  <c r="K287" i="18"/>
  <c r="E305" i="6" s="1"/>
  <c r="K304" i="18"/>
  <c r="E304" i="6" s="1"/>
  <c r="K298" i="18"/>
  <c r="E303" i="6" s="1"/>
  <c r="K302" i="18"/>
  <c r="E302" i="6" s="1"/>
  <c r="G302" i="6" s="1"/>
  <c r="K305" i="18"/>
  <c r="E301" i="6" s="1"/>
  <c r="G301" i="6" s="1"/>
  <c r="K281" i="18"/>
  <c r="E300" i="6" s="1"/>
  <c r="K294" i="18"/>
  <c r="E299" i="6" s="1"/>
  <c r="G299" i="6" s="1"/>
  <c r="K277" i="18"/>
  <c r="E298" i="6" s="1"/>
  <c r="K279" i="18"/>
  <c r="E297" i="6" s="1"/>
  <c r="K292" i="18"/>
  <c r="E296" i="6" s="1"/>
  <c r="K284" i="18"/>
  <c r="E295" i="6" s="1"/>
  <c r="K297" i="18"/>
  <c r="E294" i="6" s="1"/>
  <c r="G294" i="6" s="1"/>
  <c r="K301" i="18"/>
  <c r="E293" i="6" s="1"/>
  <c r="K296" i="18"/>
  <c r="E292" i="6" s="1"/>
  <c r="K290" i="18"/>
  <c r="E291" i="6" s="1"/>
  <c r="K278" i="18"/>
  <c r="E290" i="6" s="1"/>
  <c r="K291" i="18"/>
  <c r="E289" i="6" s="1"/>
  <c r="G289" i="6" s="1"/>
  <c r="K300" i="18"/>
  <c r="E288" i="6" s="1"/>
  <c r="K293" i="18"/>
  <c r="E287" i="6" s="1"/>
  <c r="K307" i="18"/>
  <c r="K306" i="18"/>
  <c r="E286" i="6" s="1"/>
  <c r="K283" i="18"/>
  <c r="E285" i="6" s="1"/>
  <c r="K280" i="18"/>
  <c r="E284" i="6" s="1"/>
  <c r="K286" i="18"/>
  <c r="E283" i="6" s="1"/>
  <c r="K285" i="18"/>
  <c r="E282" i="6" s="1"/>
  <c r="K268" i="18"/>
  <c r="E281" i="6" s="1"/>
  <c r="K267" i="18"/>
  <c r="E280" i="6" s="1"/>
  <c r="G280" i="6" s="1"/>
  <c r="K271" i="18"/>
  <c r="E279" i="6" s="1"/>
  <c r="G279" i="6" s="1"/>
  <c r="K269" i="18"/>
  <c r="E278" i="6" s="1"/>
  <c r="G278" i="6" s="1"/>
  <c r="K275" i="18"/>
  <c r="E277" i="6" s="1"/>
  <c r="G277" i="6" s="1"/>
  <c r="K266" i="18"/>
  <c r="E276" i="6" s="1"/>
  <c r="G276" i="6" s="1"/>
  <c r="K274" i="18"/>
  <c r="E275" i="6" s="1"/>
  <c r="G275" i="6" s="1"/>
  <c r="K261" i="18"/>
  <c r="E274" i="6" s="1"/>
  <c r="K272" i="18"/>
  <c r="E273" i="6" s="1"/>
  <c r="G273" i="6" s="1"/>
  <c r="K262" i="18"/>
  <c r="E272" i="6" s="1"/>
  <c r="K264" i="18"/>
  <c r="E271" i="6" s="1"/>
  <c r="K273" i="18"/>
  <c r="E270" i="6" s="1"/>
  <c r="K270" i="18"/>
  <c r="E269" i="6" s="1"/>
  <c r="G269" i="6" s="1"/>
  <c r="K263" i="18"/>
  <c r="E268" i="6" s="1"/>
  <c r="K265" i="18"/>
  <c r="E267" i="6" s="1"/>
  <c r="K260" i="18"/>
  <c r="E266" i="6" s="1"/>
  <c r="G266" i="6" s="1"/>
  <c r="K258" i="18"/>
  <c r="E265" i="6" s="1"/>
  <c r="G265" i="6" s="1"/>
  <c r="K259" i="18"/>
  <c r="E264" i="6" s="1"/>
  <c r="G264" i="6" s="1"/>
  <c r="K276" i="18"/>
  <c r="E263" i="6" s="1"/>
  <c r="G263" i="6" s="1"/>
  <c r="K257" i="18"/>
  <c r="E262" i="6" s="1"/>
  <c r="G262" i="6" s="1"/>
  <c r="K256" i="18"/>
  <c r="E261" i="6" s="1"/>
  <c r="K255" i="18"/>
  <c r="E260" i="6" s="1"/>
  <c r="K254" i="18"/>
  <c r="E259" i="6" s="1"/>
  <c r="K252" i="18"/>
  <c r="E258" i="6" s="1"/>
  <c r="G258" i="6" s="1"/>
  <c r="K253" i="18"/>
  <c r="E257" i="6" s="1"/>
  <c r="K250" i="18"/>
  <c r="E256" i="6" s="1"/>
  <c r="G256" i="6" s="1"/>
  <c r="K249" i="18"/>
  <c r="E255" i="6" s="1"/>
  <c r="G255" i="6" s="1"/>
  <c r="K251" i="18"/>
  <c r="E254" i="6" s="1"/>
  <c r="G254" i="6" s="1"/>
  <c r="K242" i="18"/>
  <c r="E253" i="6" s="1"/>
  <c r="G253" i="6" s="1"/>
  <c r="K248" i="18"/>
  <c r="E252" i="6" s="1"/>
  <c r="G252" i="6" s="1"/>
  <c r="K245" i="18"/>
  <c r="E251" i="6" s="1"/>
  <c r="G251" i="6" s="1"/>
  <c r="K247" i="18"/>
  <c r="E250" i="6" s="1"/>
  <c r="G250" i="6" s="1"/>
  <c r="K244" i="18"/>
  <c r="E249" i="6" s="1"/>
  <c r="G249" i="6" s="1"/>
  <c r="K246" i="18"/>
  <c r="E248" i="6" s="1"/>
  <c r="G248" i="6" s="1"/>
  <c r="K243" i="18"/>
  <c r="E247" i="6" s="1"/>
  <c r="G247" i="6" s="1"/>
  <c r="K241" i="18"/>
  <c r="E246" i="6" s="1"/>
  <c r="K239" i="18"/>
  <c r="E245" i="6" s="1"/>
  <c r="K238" i="18"/>
  <c r="E244" i="6" s="1"/>
  <c r="K240" i="18"/>
  <c r="E243" i="6" s="1"/>
  <c r="K233" i="18"/>
  <c r="E242" i="6" s="1"/>
  <c r="G242" i="6" s="1"/>
  <c r="K227" i="18"/>
  <c r="E241" i="6" s="1"/>
  <c r="G241" i="6" s="1"/>
  <c r="K228" i="18"/>
  <c r="E240" i="6" s="1"/>
  <c r="G240" i="6" s="1"/>
  <c r="K236" i="18"/>
  <c r="E239" i="6" s="1"/>
  <c r="G239" i="6" s="1"/>
  <c r="K230" i="18"/>
  <c r="E238" i="6" s="1"/>
  <c r="G238" i="6" s="1"/>
  <c r="K225" i="18"/>
  <c r="E237" i="6" s="1"/>
  <c r="G237" i="6" s="1"/>
  <c r="K224" i="18"/>
  <c r="E236" i="6" s="1"/>
  <c r="G236" i="6" s="1"/>
  <c r="K231" i="18"/>
  <c r="E235" i="6" s="1"/>
  <c r="G235" i="6" s="1"/>
  <c r="K232" i="18"/>
  <c r="E234" i="6" s="1"/>
  <c r="G234" i="6" s="1"/>
  <c r="K226" i="18"/>
  <c r="E233" i="6" s="1"/>
  <c r="G233" i="6" s="1"/>
  <c r="K235" i="18"/>
  <c r="E232" i="6" s="1"/>
  <c r="G232" i="6" s="1"/>
  <c r="K234" i="18"/>
  <c r="E231" i="6" s="1"/>
  <c r="G231" i="6" s="1"/>
  <c r="K229" i="18"/>
  <c r="E230" i="6" s="1"/>
  <c r="G230" i="6" s="1"/>
  <c r="K237" i="18"/>
  <c r="E229" i="6" s="1"/>
  <c r="K219" i="18"/>
  <c r="E228" i="6" s="1"/>
  <c r="K223" i="18"/>
  <c r="E227" i="6" s="1"/>
  <c r="K220" i="18"/>
  <c r="E226" i="6" s="1"/>
  <c r="K218" i="18"/>
  <c r="E225" i="6" s="1"/>
  <c r="K216" i="18"/>
  <c r="E224" i="6" s="1"/>
  <c r="K217" i="18"/>
  <c r="E223" i="6" s="1"/>
  <c r="K222" i="18"/>
  <c r="E222" i="6" s="1"/>
  <c r="K221" i="18"/>
  <c r="E221" i="6" s="1"/>
  <c r="K215" i="18"/>
  <c r="E220" i="6" s="1"/>
  <c r="K214" i="18"/>
  <c r="E219" i="6" s="1"/>
  <c r="K213" i="18"/>
  <c r="E218" i="6" s="1"/>
  <c r="K212" i="18"/>
  <c r="E217" i="6" s="1"/>
  <c r="K211" i="18"/>
  <c r="E216" i="6" s="1"/>
  <c r="K209" i="18"/>
  <c r="E215" i="6" s="1"/>
  <c r="K207" i="18"/>
  <c r="E214" i="6" s="1"/>
  <c r="K208" i="18"/>
  <c r="E213" i="6" s="1"/>
  <c r="K210" i="18"/>
  <c r="E212" i="6" s="1"/>
  <c r="K203" i="18"/>
  <c r="E211" i="6" s="1"/>
  <c r="K197" i="18"/>
  <c r="E210" i="6" s="1"/>
  <c r="K198" i="18"/>
  <c r="E209" i="6" s="1"/>
  <c r="K206" i="18"/>
  <c r="K195" i="18"/>
  <c r="E208" i="6" s="1"/>
  <c r="K201" i="18"/>
  <c r="E207" i="6" s="1"/>
  <c r="K205" i="18"/>
  <c r="E206" i="6" s="1"/>
  <c r="K204" i="18"/>
  <c r="E205" i="6" s="1"/>
  <c r="K199" i="18"/>
  <c r="E204" i="6" s="1"/>
  <c r="K196" i="18"/>
  <c r="E203" i="6" s="1"/>
  <c r="K200" i="18"/>
  <c r="E202" i="6" s="1"/>
  <c r="K202" i="18"/>
  <c r="E201" i="6" s="1"/>
  <c r="K194" i="18"/>
  <c r="E199" i="6" s="1"/>
  <c r="K193" i="18"/>
  <c r="E200" i="6" s="1"/>
  <c r="K189" i="18"/>
  <c r="E198" i="6" s="1"/>
  <c r="K192" i="18"/>
  <c r="E197" i="6" s="1"/>
  <c r="K190" i="18"/>
  <c r="E196" i="6" s="1"/>
  <c r="K188" i="18"/>
  <c r="E195" i="6" s="1"/>
  <c r="G195" i="6" s="1"/>
  <c r="K191" i="18"/>
  <c r="E194" i="6" s="1"/>
  <c r="G194" i="6" s="1"/>
  <c r="K187" i="18"/>
  <c r="E193" i="6" s="1"/>
  <c r="G193" i="6" s="1"/>
  <c r="K186" i="18"/>
  <c r="E192" i="6" s="1"/>
  <c r="K185" i="18"/>
  <c r="E191" i="6" s="1"/>
  <c r="G191" i="6" s="1"/>
  <c r="K182" i="18"/>
  <c r="E156" i="6" s="1"/>
  <c r="K151" i="18"/>
  <c r="E190" i="6" s="1"/>
  <c r="G190" i="6" s="1"/>
  <c r="K160" i="18"/>
  <c r="E189" i="6" s="1"/>
  <c r="K164" i="18"/>
  <c r="E188" i="6" s="1"/>
  <c r="K152" i="18"/>
  <c r="E187" i="6" s="1"/>
  <c r="K163" i="18"/>
  <c r="E186" i="6" s="1"/>
  <c r="K153" i="18"/>
  <c r="E185" i="6" s="1"/>
  <c r="K166" i="18"/>
  <c r="E184" i="6" s="1"/>
  <c r="K181" i="18"/>
  <c r="E183" i="6" s="1"/>
  <c r="K170" i="18"/>
  <c r="E182" i="6" s="1"/>
  <c r="K184" i="18"/>
  <c r="E181" i="6" s="1"/>
  <c r="K172" i="18"/>
  <c r="E180" i="6" s="1"/>
  <c r="G180" i="6" s="1"/>
  <c r="K176" i="18"/>
  <c r="E179" i="6" s="1"/>
  <c r="G179" i="6" s="1"/>
  <c r="K162" i="18"/>
  <c r="E178" i="6" s="1"/>
  <c r="K177" i="18"/>
  <c r="E177" i="6" s="1"/>
  <c r="K180" i="18"/>
  <c r="E176" i="6" s="1"/>
  <c r="K155" i="18"/>
  <c r="E175" i="6" s="1"/>
  <c r="K174" i="18"/>
  <c r="E174" i="6" s="1"/>
  <c r="G174" i="6" s="1"/>
  <c r="K168" i="18"/>
  <c r="E173" i="6" s="1"/>
  <c r="K171" i="18"/>
  <c r="E172" i="6" s="1"/>
  <c r="K175" i="18"/>
  <c r="E171" i="6" s="1"/>
  <c r="K183" i="18"/>
  <c r="K161" i="18"/>
  <c r="E170" i="6" s="1"/>
  <c r="K157" i="18"/>
  <c r="E169" i="6" s="1"/>
  <c r="K173" i="18"/>
  <c r="E168" i="6" s="1"/>
  <c r="K154" i="18"/>
  <c r="E167" i="6" s="1"/>
  <c r="K159" i="18"/>
  <c r="E166" i="6" s="1"/>
  <c r="K150" i="18"/>
  <c r="E165" i="6" s="1"/>
  <c r="K169" i="18"/>
  <c r="E164" i="6" s="1"/>
  <c r="K165" i="18"/>
  <c r="E163" i="6" s="1"/>
  <c r="K167" i="18"/>
  <c r="E162" i="6" s="1"/>
  <c r="K179" i="18"/>
  <c r="E161" i="6" s="1"/>
  <c r="K158" i="18"/>
  <c r="E160" i="6" s="1"/>
  <c r="K156" i="18"/>
  <c r="E159" i="6" s="1"/>
  <c r="K178" i="18"/>
  <c r="E157" i="6" s="1"/>
  <c r="G157" i="6" s="1"/>
  <c r="K149" i="18"/>
  <c r="E155" i="6" s="1"/>
  <c r="G155" i="6" s="1"/>
  <c r="K128" i="18"/>
  <c r="E154" i="6" s="1"/>
  <c r="G154" i="6" s="1"/>
  <c r="K145" i="18"/>
  <c r="E153" i="6" s="1"/>
  <c r="K125" i="18"/>
  <c r="E152" i="6" s="1"/>
  <c r="K133" i="18"/>
  <c r="E151" i="6" s="1"/>
  <c r="G151" i="6" s="1"/>
  <c r="K143" i="18"/>
  <c r="E150" i="6" s="1"/>
  <c r="G150" i="6" s="1"/>
  <c r="K129" i="18"/>
  <c r="E149" i="6" s="1"/>
  <c r="G149" i="6" s="1"/>
  <c r="K139" i="18"/>
  <c r="E148" i="6" s="1"/>
  <c r="K141" i="18"/>
  <c r="E147" i="6" s="1"/>
  <c r="G147" i="6" s="1"/>
  <c r="K127" i="18"/>
  <c r="E146" i="6" s="1"/>
  <c r="G146" i="6" s="1"/>
  <c r="K140" i="18"/>
  <c r="E145" i="6" s="1"/>
  <c r="K124" i="18"/>
  <c r="E144" i="6" s="1"/>
  <c r="K144" i="18"/>
  <c r="E143" i="6" s="1"/>
  <c r="G143" i="6" s="1"/>
  <c r="K130" i="18"/>
  <c r="E142" i="6" s="1"/>
  <c r="G142" i="6" s="1"/>
  <c r="K142" i="18"/>
  <c r="E141" i="6" s="1"/>
  <c r="G141" i="6" s="1"/>
  <c r="K137" i="18"/>
  <c r="E140" i="6" s="1"/>
  <c r="K131" i="18"/>
  <c r="E139" i="6" s="1"/>
  <c r="G139" i="6" s="1"/>
  <c r="K126" i="18"/>
  <c r="E138" i="6" s="1"/>
  <c r="G138" i="6" s="1"/>
  <c r="K146" i="18"/>
  <c r="E137" i="6" s="1"/>
  <c r="K132" i="18"/>
  <c r="E136" i="6" s="1"/>
  <c r="G136" i="6" s="1"/>
  <c r="K136" i="18"/>
  <c r="E135" i="6" s="1"/>
  <c r="G135" i="6" s="1"/>
  <c r="K134" i="18"/>
  <c r="E134" i="6" s="1"/>
  <c r="K147" i="18"/>
  <c r="E133" i="6" s="1"/>
  <c r="K135" i="18"/>
  <c r="E132" i="6" s="1"/>
  <c r="G132" i="6" s="1"/>
  <c r="K148" i="18"/>
  <c r="E131" i="6" s="1"/>
  <c r="G131" i="6" s="1"/>
  <c r="K138" i="18"/>
  <c r="E130" i="6" s="1"/>
  <c r="K99" i="18"/>
  <c r="E129" i="6" s="1"/>
  <c r="G129" i="6" s="1"/>
  <c r="K104" i="18"/>
  <c r="E128" i="6" s="1"/>
  <c r="G128" i="6" s="1"/>
  <c r="K107" i="18"/>
  <c r="E127" i="6" s="1"/>
  <c r="G127" i="6" s="1"/>
  <c r="K97" i="18"/>
  <c r="E126" i="6" s="1"/>
  <c r="K115" i="18"/>
  <c r="E125" i="6" s="1"/>
  <c r="G125" i="6" s="1"/>
  <c r="K118" i="18"/>
  <c r="E124" i="6" s="1"/>
  <c r="G124" i="6" s="1"/>
  <c r="K106" i="18"/>
  <c r="E123" i="6" s="1"/>
  <c r="K103" i="18"/>
  <c r="E122" i="6" s="1"/>
  <c r="G122" i="6" s="1"/>
  <c r="K101" i="18"/>
  <c r="E121" i="6" s="1"/>
  <c r="G121" i="6" s="1"/>
  <c r="K100" i="18"/>
  <c r="E120" i="6" s="1"/>
  <c r="G120" i="6" s="1"/>
  <c r="K113" i="18"/>
  <c r="E119" i="6" s="1"/>
  <c r="G119" i="6" s="1"/>
  <c r="K110" i="18"/>
  <c r="E118" i="6" s="1"/>
  <c r="G118" i="6" s="1"/>
  <c r="K109" i="18"/>
  <c r="E117" i="6" s="1"/>
  <c r="G117" i="6" s="1"/>
  <c r="K108" i="18"/>
  <c r="E116" i="6" s="1"/>
  <c r="G116" i="6" s="1"/>
  <c r="K102" i="18"/>
  <c r="E115" i="6" s="1"/>
  <c r="K121" i="18"/>
  <c r="E114" i="6" s="1"/>
  <c r="G114" i="6" s="1"/>
  <c r="K111" i="18"/>
  <c r="E113" i="6" s="1"/>
  <c r="G113" i="6" s="1"/>
  <c r="K112" i="18"/>
  <c r="E112" i="6" s="1"/>
  <c r="K98" i="18"/>
  <c r="E111" i="6" s="1"/>
  <c r="K122" i="18"/>
  <c r="E110" i="6" s="1"/>
  <c r="G110" i="6" s="1"/>
  <c r="K95" i="18"/>
  <c r="E109" i="6" s="1"/>
  <c r="G109" i="6" s="1"/>
  <c r="K96" i="18"/>
  <c r="E108" i="6" s="1"/>
  <c r="K105" i="18"/>
  <c r="E107" i="6" s="1"/>
  <c r="G107" i="6" s="1"/>
  <c r="K117" i="18"/>
  <c r="E106" i="6" s="1"/>
  <c r="G106" i="6" s="1"/>
  <c r="K120" i="18"/>
  <c r="E100" i="6" s="1"/>
  <c r="G100" i="6" s="1"/>
  <c r="K116" i="18"/>
  <c r="E105" i="6" s="1"/>
  <c r="G105" i="6" s="1"/>
  <c r="K94" i="18"/>
  <c r="E104" i="6" s="1"/>
  <c r="K123" i="18"/>
  <c r="E103" i="6" s="1"/>
  <c r="K119" i="18"/>
  <c r="E102" i="6" s="1"/>
  <c r="G102" i="6" s="1"/>
  <c r="K114" i="18"/>
  <c r="E101" i="6" s="1"/>
  <c r="G101" i="6" s="1"/>
  <c r="K78" i="18"/>
  <c r="E99" i="6" s="1"/>
  <c r="G99" i="6" s="1"/>
  <c r="K90" i="18"/>
  <c r="E98" i="6" s="1"/>
  <c r="G98" i="6" s="1"/>
  <c r="K89" i="18"/>
  <c r="E97" i="6" s="1"/>
  <c r="G97" i="6" s="1"/>
  <c r="K86" i="18"/>
  <c r="E96" i="6" s="1"/>
  <c r="G96" i="6" s="1"/>
  <c r="K83" i="18"/>
  <c r="E95" i="6" s="1"/>
  <c r="G95" i="6" s="1"/>
  <c r="K81" i="18"/>
  <c r="E94" i="6" s="1"/>
  <c r="G94" i="6" s="1"/>
  <c r="K82" i="18"/>
  <c r="E93" i="6" s="1"/>
  <c r="G93" i="6" s="1"/>
  <c r="K92" i="18"/>
  <c r="E92" i="6" s="1"/>
  <c r="G92" i="6" s="1"/>
  <c r="K84" i="18"/>
  <c r="E91" i="6" s="1"/>
  <c r="G91" i="6" s="1"/>
  <c r="K80" i="18"/>
  <c r="E90" i="6" s="1"/>
  <c r="K75" i="18"/>
  <c r="E89" i="6" s="1"/>
  <c r="G89" i="6" s="1"/>
  <c r="K79" i="18"/>
  <c r="E88" i="6" s="1"/>
  <c r="G88" i="6" s="1"/>
  <c r="K88" i="18"/>
  <c r="E87" i="6" s="1"/>
  <c r="G87" i="6" s="1"/>
  <c r="K87" i="18"/>
  <c r="E86" i="6" s="1"/>
  <c r="K91" i="18"/>
  <c r="E85" i="6" s="1"/>
  <c r="G85" i="6" s="1"/>
  <c r="K85" i="18"/>
  <c r="E84" i="6" s="1"/>
  <c r="G84" i="6" s="1"/>
  <c r="K74" i="18"/>
  <c r="E83" i="6" s="1"/>
  <c r="G83" i="6" s="1"/>
  <c r="K93" i="18"/>
  <c r="E80" i="6" s="1"/>
  <c r="G80" i="6" s="1"/>
  <c r="K76" i="18"/>
  <c r="E82" i="6" s="1"/>
  <c r="G82" i="6" s="1"/>
  <c r="K77" i="18"/>
  <c r="E81" i="6" s="1"/>
  <c r="G81" i="6" s="1"/>
  <c r="K72" i="18"/>
  <c r="E79" i="6" s="1"/>
  <c r="G79" i="6" s="1"/>
  <c r="K73" i="18"/>
  <c r="E78" i="6" s="1"/>
  <c r="G78" i="6" s="1"/>
  <c r="K71" i="18"/>
  <c r="E77" i="6" s="1"/>
  <c r="G77" i="6" s="1"/>
  <c r="K64" i="18"/>
  <c r="E76" i="6" s="1"/>
  <c r="G76" i="6" s="1"/>
  <c r="K65" i="18"/>
  <c r="E75" i="6" s="1"/>
  <c r="G75" i="6" s="1"/>
  <c r="K66" i="18"/>
  <c r="E74" i="6" s="1"/>
  <c r="G74" i="6" s="1"/>
  <c r="K69" i="18"/>
  <c r="E73" i="6" s="1"/>
  <c r="G73" i="6" s="1"/>
  <c r="K70" i="18"/>
  <c r="E72" i="6" s="1"/>
  <c r="G72" i="6" s="1"/>
  <c r="K67" i="18"/>
  <c r="E71" i="6" s="1"/>
  <c r="G71" i="6" s="1"/>
  <c r="K68" i="18"/>
  <c r="E70" i="6" s="1"/>
  <c r="G70" i="6" s="1"/>
  <c r="K62" i="18"/>
  <c r="E69" i="6" s="1"/>
  <c r="K63" i="18"/>
  <c r="E45" i="6" s="1"/>
  <c r="K39" i="18"/>
  <c r="E68" i="6" s="1"/>
  <c r="K41" i="18"/>
  <c r="E67" i="6" s="1"/>
  <c r="K38" i="18"/>
  <c r="E44" i="6" s="1"/>
  <c r="G44" i="6" s="1"/>
  <c r="K53" i="18"/>
  <c r="E66" i="6" s="1"/>
  <c r="K45" i="18"/>
  <c r="E65" i="6" s="1"/>
  <c r="K44" i="18"/>
  <c r="E64" i="6" s="1"/>
  <c r="K55" i="18"/>
  <c r="E63" i="6" s="1"/>
  <c r="K47" i="18"/>
  <c r="E62" i="6" s="1"/>
  <c r="K58" i="18"/>
  <c r="E61" i="6" s="1"/>
  <c r="K51" i="18"/>
  <c r="E60" i="6" s="1"/>
  <c r="K54" i="18"/>
  <c r="E59" i="6" s="1"/>
  <c r="K52" i="18"/>
  <c r="E58" i="6" s="1"/>
  <c r="G58" i="6" s="1"/>
  <c r="K48" i="18"/>
  <c r="E57" i="6" s="1"/>
  <c r="K49" i="18"/>
  <c r="E56" i="6" s="1"/>
  <c r="K43" i="18"/>
  <c r="E55" i="6" s="1"/>
  <c r="K46" i="18"/>
  <c r="E54" i="6" s="1"/>
  <c r="K40" i="18"/>
  <c r="E53" i="6" s="1"/>
  <c r="K61" i="18"/>
  <c r="E52" i="6" s="1"/>
  <c r="K42" i="18"/>
  <c r="E51" i="6" s="1"/>
  <c r="K56" i="18"/>
  <c r="E50" i="6" s="1"/>
  <c r="K60" i="18"/>
  <c r="E49" i="6" s="1"/>
  <c r="K57" i="18"/>
  <c r="E48" i="6" s="1"/>
  <c r="K59" i="18"/>
  <c r="E47" i="6" s="1"/>
  <c r="K50" i="18"/>
  <c r="E46" i="6" s="1"/>
  <c r="K36" i="18"/>
  <c r="E43" i="6" s="1"/>
  <c r="G43" i="6" s="1"/>
  <c r="K37" i="18"/>
  <c r="E42" i="6" s="1"/>
  <c r="G42" i="6" s="1"/>
  <c r="K30" i="18"/>
  <c r="E41" i="6" s="1"/>
  <c r="K26" i="18"/>
  <c r="E40" i="6" s="1"/>
  <c r="G40" i="6" s="1"/>
  <c r="K29" i="18"/>
  <c r="E39" i="6" s="1"/>
  <c r="G39" i="6" s="1"/>
  <c r="K28" i="18"/>
  <c r="E38" i="6" s="1"/>
  <c r="G38" i="6" s="1"/>
  <c r="K33" i="18"/>
  <c r="E37" i="6" s="1"/>
  <c r="G37" i="6" s="1"/>
  <c r="K32" i="18"/>
  <c r="E36" i="6" s="1"/>
  <c r="K34" i="18"/>
  <c r="E35" i="6" s="1"/>
  <c r="G35" i="6" s="1"/>
  <c r="K31" i="18"/>
  <c r="E34" i="6" s="1"/>
  <c r="G34" i="6" s="1"/>
  <c r="K35" i="18"/>
  <c r="E33" i="6" s="1"/>
  <c r="K27" i="18"/>
  <c r="E32" i="6" s="1"/>
  <c r="G32" i="6" s="1"/>
  <c r="K23" i="18"/>
  <c r="E24" i="6" s="1"/>
  <c r="G24" i="6" s="1"/>
  <c r="K25" i="18"/>
  <c r="E31" i="6" s="1"/>
  <c r="K20" i="18"/>
  <c r="E30" i="6" s="1"/>
  <c r="K22" i="18"/>
  <c r="E29" i="6" s="1"/>
  <c r="G29" i="6" s="1"/>
  <c r="K21" i="18"/>
  <c r="E28" i="6" s="1"/>
  <c r="G28" i="6" s="1"/>
  <c r="K24" i="18"/>
  <c r="E27" i="6" s="1"/>
  <c r="K19" i="18"/>
  <c r="E26" i="6" s="1"/>
  <c r="G26" i="6" s="1"/>
  <c r="K18" i="18"/>
  <c r="E25" i="6" s="1"/>
  <c r="G25" i="6" s="1"/>
  <c r="K17" i="18"/>
  <c r="E23" i="6" s="1"/>
  <c r="G23" i="6" s="1"/>
  <c r="K16" i="18"/>
  <c r="E22" i="6" s="1"/>
  <c r="G22" i="6" s="1"/>
  <c r="K15" i="18"/>
  <c r="E21" i="6" s="1"/>
  <c r="G21" i="6" s="1"/>
  <c r="K12" i="18"/>
  <c r="E20" i="6" s="1"/>
  <c r="K8" i="18"/>
  <c r="E19" i="6" s="1"/>
  <c r="K6" i="18"/>
  <c r="E18" i="6" s="1"/>
  <c r="K4" i="18"/>
  <c r="E17" i="6" s="1"/>
  <c r="K5" i="18"/>
  <c r="E16" i="6" s="1"/>
  <c r="K10" i="18"/>
  <c r="E15" i="6" s="1"/>
  <c r="K14" i="18"/>
  <c r="E14" i="6" s="1"/>
  <c r="K11" i="18"/>
  <c r="E13" i="6" s="1"/>
  <c r="K13" i="18"/>
  <c r="E12" i="6" s="1"/>
  <c r="K9" i="18"/>
  <c r="E11" i="6" s="1"/>
  <c r="F14" i="13" l="1"/>
  <c r="F9" i="6" s="1"/>
  <c r="D1" i="11" l="1"/>
  <c r="I2" i="18"/>
  <c r="H2" i="18"/>
  <c r="G2" i="18"/>
  <c r="F2" i="18"/>
  <c r="E2" i="18"/>
  <c r="D1" i="18"/>
  <c r="E1" i="18" s="1"/>
  <c r="F1" i="18" s="1"/>
  <c r="G1" i="18" s="1"/>
  <c r="H1" i="18" s="1"/>
  <c r="I1" i="18" s="1"/>
  <c r="J1" i="18" s="1"/>
  <c r="K1" i="18" s="1"/>
  <c r="L1" i="18" s="1"/>
  <c r="J2" i="18" l="1"/>
  <c r="D8" i="6" l="1"/>
  <c r="M1818" i="6"/>
  <c r="N1818" i="6"/>
  <c r="Q1818" i="6"/>
  <c r="R1818" i="6"/>
  <c r="S1818" i="6"/>
  <c r="M2347" i="6"/>
  <c r="N2347" i="6"/>
  <c r="Q2347" i="6"/>
  <c r="R2347" i="6"/>
  <c r="S2347" i="6"/>
  <c r="M545" i="6"/>
  <c r="N545" i="6"/>
  <c r="Q545" i="6"/>
  <c r="R545" i="6"/>
  <c r="S545" i="6"/>
  <c r="M553" i="6"/>
  <c r="N553" i="6"/>
  <c r="Q553" i="6"/>
  <c r="R553" i="6"/>
  <c r="S553" i="6"/>
  <c r="M790" i="6"/>
  <c r="N790" i="6"/>
  <c r="Q790" i="6"/>
  <c r="R790" i="6"/>
  <c r="S790" i="6"/>
  <c r="M1584" i="6"/>
  <c r="N1584" i="6"/>
  <c r="Q1584" i="6"/>
  <c r="R1584" i="6"/>
  <c r="S1584" i="6"/>
  <c r="M828" i="6"/>
  <c r="N828" i="6"/>
  <c r="Q828" i="6"/>
  <c r="R828" i="6"/>
  <c r="S828" i="6"/>
  <c r="M871" i="6"/>
  <c r="N871" i="6"/>
  <c r="Q871" i="6"/>
  <c r="R871" i="6"/>
  <c r="S871" i="6"/>
  <c r="M940" i="6"/>
  <c r="N940" i="6"/>
  <c r="Q940" i="6"/>
  <c r="R940" i="6"/>
  <c r="S940" i="6"/>
  <c r="M1115" i="6"/>
  <c r="N1115" i="6"/>
  <c r="Q1115" i="6"/>
  <c r="R1115" i="6"/>
  <c r="S1115" i="6"/>
  <c r="M1221" i="6"/>
  <c r="N1221" i="6"/>
  <c r="Q1221" i="6"/>
  <c r="R1221" i="6"/>
  <c r="S1221" i="6"/>
  <c r="M1228" i="6"/>
  <c r="N1228" i="6"/>
  <c r="Q1228" i="6"/>
  <c r="R1228" i="6"/>
  <c r="S1228" i="6"/>
  <c r="M1266" i="6"/>
  <c r="N1266" i="6"/>
  <c r="Q1266" i="6"/>
  <c r="R1266" i="6"/>
  <c r="S1266" i="6"/>
  <c r="M1301" i="6"/>
  <c r="N1301" i="6"/>
  <c r="Q1301" i="6"/>
  <c r="R1301" i="6"/>
  <c r="S1301" i="6"/>
  <c r="M1386" i="6"/>
  <c r="N1386" i="6"/>
  <c r="Q1386" i="6"/>
  <c r="R1386" i="6"/>
  <c r="S1386" i="6"/>
  <c r="M1872" i="6"/>
  <c r="N1872" i="6"/>
  <c r="Q1872" i="6"/>
  <c r="R1872" i="6"/>
  <c r="S1872" i="6"/>
  <c r="M1427" i="6"/>
  <c r="N1427" i="6"/>
  <c r="Q1427" i="6"/>
  <c r="R1427" i="6"/>
  <c r="S1427" i="6"/>
  <c r="M1211" i="6"/>
  <c r="N1211" i="6"/>
  <c r="Q1211" i="6"/>
  <c r="R1211" i="6"/>
  <c r="S1211" i="6"/>
  <c r="M1483" i="6"/>
  <c r="N1483" i="6"/>
  <c r="Q1483" i="6"/>
  <c r="R1483" i="6"/>
  <c r="S1483" i="6"/>
  <c r="M1553" i="6"/>
  <c r="N1553" i="6"/>
  <c r="Q1553" i="6"/>
  <c r="R1553" i="6"/>
  <c r="S1553" i="6"/>
  <c r="M1578" i="6"/>
  <c r="N1578" i="6"/>
  <c r="Q1578" i="6"/>
  <c r="R1578" i="6"/>
  <c r="S1578" i="6"/>
  <c r="M1659" i="6"/>
  <c r="N1659" i="6"/>
  <c r="Q1659" i="6"/>
  <c r="R1659" i="6"/>
  <c r="S1659" i="6"/>
  <c r="M1671" i="6"/>
  <c r="N1671" i="6"/>
  <c r="Q1671" i="6"/>
  <c r="R1671" i="6"/>
  <c r="S1671" i="6"/>
  <c r="M1985" i="6"/>
  <c r="N1985" i="6"/>
  <c r="Q1985" i="6"/>
  <c r="R1985" i="6"/>
  <c r="S1985" i="6"/>
  <c r="M1778" i="6"/>
  <c r="N1778" i="6"/>
  <c r="Q1778" i="6"/>
  <c r="R1778" i="6"/>
  <c r="S1778" i="6"/>
  <c r="M2198" i="6"/>
  <c r="N2198" i="6"/>
  <c r="Q2198" i="6"/>
  <c r="R2198" i="6"/>
  <c r="S2198" i="6"/>
  <c r="M1838" i="6"/>
  <c r="N1838" i="6"/>
  <c r="Q1838" i="6"/>
  <c r="R1838" i="6"/>
  <c r="S1838" i="6"/>
  <c r="M541" i="6"/>
  <c r="N541" i="6"/>
  <c r="Q541" i="6"/>
  <c r="R541" i="6"/>
  <c r="S541" i="6"/>
  <c r="M1897" i="6"/>
  <c r="N1897" i="6"/>
  <c r="Q1897" i="6"/>
  <c r="R1897" i="6"/>
  <c r="S1897" i="6"/>
  <c r="M1898" i="6"/>
  <c r="N1898" i="6"/>
  <c r="Q1898" i="6"/>
  <c r="R1898" i="6"/>
  <c r="S1898" i="6"/>
  <c r="M1987" i="6"/>
  <c r="N1987" i="6"/>
  <c r="Q1987" i="6"/>
  <c r="R1987" i="6"/>
  <c r="S1987" i="6"/>
  <c r="M2025" i="6"/>
  <c r="N2025" i="6"/>
  <c r="Q2025" i="6"/>
  <c r="R2025" i="6"/>
  <c r="S2025" i="6"/>
  <c r="M2160" i="6"/>
  <c r="N2160" i="6"/>
  <c r="Q2160" i="6"/>
  <c r="R2160" i="6"/>
  <c r="S2160" i="6"/>
  <c r="M2161" i="6"/>
  <c r="N2161" i="6"/>
  <c r="Q2161" i="6"/>
  <c r="R2161" i="6"/>
  <c r="S2161" i="6"/>
  <c r="M2162" i="6"/>
  <c r="N2162" i="6"/>
  <c r="Q2162" i="6"/>
  <c r="R2162" i="6"/>
  <c r="S2162" i="6"/>
  <c r="M2221" i="6"/>
  <c r="N2221" i="6"/>
  <c r="Q2221" i="6"/>
  <c r="R2221" i="6"/>
  <c r="S2221" i="6"/>
  <c r="M2222" i="6"/>
  <c r="N2222" i="6"/>
  <c r="Q2222" i="6"/>
  <c r="R2222" i="6"/>
  <c r="S2222" i="6"/>
  <c r="M2250" i="6"/>
  <c r="N2250" i="6"/>
  <c r="Q2250" i="6"/>
  <c r="R2250" i="6"/>
  <c r="S2250" i="6"/>
  <c r="M11" i="6"/>
  <c r="N11" i="6"/>
  <c r="Q11" i="6"/>
  <c r="R11" i="6"/>
  <c r="S11" i="6"/>
  <c r="M12" i="6"/>
  <c r="N12" i="6"/>
  <c r="Q12" i="6"/>
  <c r="R12" i="6"/>
  <c r="S12" i="6"/>
  <c r="M13" i="6"/>
  <c r="N13" i="6"/>
  <c r="Q13" i="6"/>
  <c r="R13" i="6"/>
  <c r="S13" i="6"/>
  <c r="M14" i="6"/>
  <c r="N14" i="6"/>
  <c r="Q14" i="6"/>
  <c r="R14" i="6"/>
  <c r="S14" i="6"/>
  <c r="M15" i="6"/>
  <c r="N15" i="6"/>
  <c r="Q15" i="6"/>
  <c r="R15" i="6"/>
  <c r="S15" i="6"/>
  <c r="M16" i="6"/>
  <c r="N16" i="6"/>
  <c r="Q16" i="6"/>
  <c r="R16" i="6"/>
  <c r="S16" i="6"/>
  <c r="M17" i="6"/>
  <c r="N17" i="6"/>
  <c r="Q17" i="6"/>
  <c r="R17" i="6"/>
  <c r="S17" i="6"/>
  <c r="M18" i="6"/>
  <c r="N18" i="6"/>
  <c r="Q18" i="6"/>
  <c r="R18" i="6"/>
  <c r="S18" i="6"/>
  <c r="M19" i="6"/>
  <c r="N19" i="6"/>
  <c r="Q19" i="6"/>
  <c r="R19" i="6"/>
  <c r="S19" i="6"/>
  <c r="M20" i="6"/>
  <c r="N20" i="6"/>
  <c r="Q20" i="6"/>
  <c r="R20" i="6"/>
  <c r="S20" i="6"/>
  <c r="M21" i="6"/>
  <c r="N21" i="6"/>
  <c r="Q21" i="6"/>
  <c r="R21" i="6"/>
  <c r="S21" i="6"/>
  <c r="M22" i="6"/>
  <c r="N22" i="6"/>
  <c r="Q22" i="6"/>
  <c r="R22" i="6"/>
  <c r="S22" i="6"/>
  <c r="M23" i="6"/>
  <c r="N23" i="6"/>
  <c r="Q23" i="6"/>
  <c r="R23" i="6"/>
  <c r="S23" i="6"/>
  <c r="M24" i="6"/>
  <c r="N24" i="6"/>
  <c r="Q24" i="6"/>
  <c r="R24" i="6"/>
  <c r="S24" i="6"/>
  <c r="M25" i="6"/>
  <c r="N25" i="6"/>
  <c r="Q25" i="6"/>
  <c r="R25" i="6"/>
  <c r="S25" i="6"/>
  <c r="M26" i="6"/>
  <c r="N26" i="6"/>
  <c r="Q26" i="6"/>
  <c r="R26" i="6"/>
  <c r="S26" i="6"/>
  <c r="M27" i="6"/>
  <c r="N27" i="6"/>
  <c r="Q27" i="6"/>
  <c r="R27" i="6"/>
  <c r="S27" i="6"/>
  <c r="M28" i="6"/>
  <c r="N28" i="6"/>
  <c r="Q28" i="6"/>
  <c r="R28" i="6"/>
  <c r="S28" i="6"/>
  <c r="M29" i="6"/>
  <c r="N29" i="6"/>
  <c r="Q29" i="6"/>
  <c r="R29" i="6"/>
  <c r="S29" i="6"/>
  <c r="M30" i="6"/>
  <c r="N30" i="6"/>
  <c r="Q30" i="6"/>
  <c r="R30" i="6"/>
  <c r="S30" i="6"/>
  <c r="M31" i="6"/>
  <c r="N31" i="6"/>
  <c r="Q31" i="6"/>
  <c r="R31" i="6"/>
  <c r="S31" i="6"/>
  <c r="M32" i="6"/>
  <c r="N32" i="6"/>
  <c r="Q32" i="6"/>
  <c r="R32" i="6"/>
  <c r="S32" i="6"/>
  <c r="M33" i="6"/>
  <c r="N33" i="6"/>
  <c r="Q33" i="6"/>
  <c r="R33" i="6"/>
  <c r="S33" i="6"/>
  <c r="M34" i="6"/>
  <c r="N34" i="6"/>
  <c r="Q34" i="6"/>
  <c r="R34" i="6"/>
  <c r="S34" i="6"/>
  <c r="M35" i="6"/>
  <c r="N35" i="6"/>
  <c r="Q35" i="6"/>
  <c r="R35" i="6"/>
  <c r="S35" i="6"/>
  <c r="M36" i="6"/>
  <c r="N36" i="6"/>
  <c r="Q36" i="6"/>
  <c r="R36" i="6"/>
  <c r="S36" i="6"/>
  <c r="M37" i="6"/>
  <c r="N37" i="6"/>
  <c r="Q37" i="6"/>
  <c r="R37" i="6"/>
  <c r="S37" i="6"/>
  <c r="M38" i="6"/>
  <c r="N38" i="6"/>
  <c r="Q38" i="6"/>
  <c r="R38" i="6"/>
  <c r="S38" i="6"/>
  <c r="M39" i="6"/>
  <c r="N39" i="6"/>
  <c r="Q39" i="6"/>
  <c r="R39" i="6"/>
  <c r="S39" i="6"/>
  <c r="M40" i="6"/>
  <c r="N40" i="6"/>
  <c r="Q40" i="6"/>
  <c r="R40" i="6"/>
  <c r="S40" i="6"/>
  <c r="M41" i="6"/>
  <c r="N41" i="6"/>
  <c r="Q41" i="6"/>
  <c r="R41" i="6"/>
  <c r="S41" i="6"/>
  <c r="M42" i="6"/>
  <c r="N42" i="6"/>
  <c r="Q42" i="6"/>
  <c r="R42" i="6"/>
  <c r="S42" i="6"/>
  <c r="M43" i="6"/>
  <c r="N43" i="6"/>
  <c r="Q43" i="6"/>
  <c r="R43" i="6"/>
  <c r="S43" i="6"/>
  <c r="M44" i="6"/>
  <c r="N44" i="6"/>
  <c r="Q44" i="6"/>
  <c r="R44" i="6"/>
  <c r="S44" i="6"/>
  <c r="M45" i="6"/>
  <c r="N45" i="6"/>
  <c r="Q45" i="6"/>
  <c r="R45" i="6"/>
  <c r="S45" i="6"/>
  <c r="M46" i="6"/>
  <c r="N46" i="6"/>
  <c r="Q46" i="6"/>
  <c r="R46" i="6"/>
  <c r="S46" i="6"/>
  <c r="M47" i="6"/>
  <c r="N47" i="6"/>
  <c r="Q47" i="6"/>
  <c r="R47" i="6"/>
  <c r="S47" i="6"/>
  <c r="M48" i="6"/>
  <c r="N48" i="6"/>
  <c r="Q48" i="6"/>
  <c r="R48" i="6"/>
  <c r="S48" i="6"/>
  <c r="M49" i="6"/>
  <c r="N49" i="6"/>
  <c r="Q49" i="6"/>
  <c r="R49" i="6"/>
  <c r="S49" i="6"/>
  <c r="M50" i="6"/>
  <c r="N50" i="6"/>
  <c r="Q50" i="6"/>
  <c r="R50" i="6"/>
  <c r="S50" i="6"/>
  <c r="M51" i="6"/>
  <c r="N51" i="6"/>
  <c r="Q51" i="6"/>
  <c r="R51" i="6"/>
  <c r="S51" i="6"/>
  <c r="M52" i="6"/>
  <c r="N52" i="6"/>
  <c r="Q52" i="6"/>
  <c r="R52" i="6"/>
  <c r="S52" i="6"/>
  <c r="M53" i="6"/>
  <c r="N53" i="6"/>
  <c r="Q53" i="6"/>
  <c r="R53" i="6"/>
  <c r="S53" i="6"/>
  <c r="M54" i="6"/>
  <c r="N54" i="6"/>
  <c r="Q54" i="6"/>
  <c r="R54" i="6"/>
  <c r="S54" i="6"/>
  <c r="M55" i="6"/>
  <c r="N55" i="6"/>
  <c r="Q55" i="6"/>
  <c r="R55" i="6"/>
  <c r="S55" i="6"/>
  <c r="M56" i="6"/>
  <c r="N56" i="6"/>
  <c r="Q56" i="6"/>
  <c r="R56" i="6"/>
  <c r="S56" i="6"/>
  <c r="M57" i="6"/>
  <c r="N57" i="6"/>
  <c r="Q57" i="6"/>
  <c r="R57" i="6"/>
  <c r="S57" i="6"/>
  <c r="M58" i="6"/>
  <c r="N58" i="6"/>
  <c r="Q58" i="6"/>
  <c r="R58" i="6"/>
  <c r="S58" i="6"/>
  <c r="M59" i="6"/>
  <c r="N59" i="6"/>
  <c r="Q59" i="6"/>
  <c r="R59" i="6"/>
  <c r="S59" i="6"/>
  <c r="M60" i="6"/>
  <c r="N60" i="6"/>
  <c r="Q60" i="6"/>
  <c r="R60" i="6"/>
  <c r="S60" i="6"/>
  <c r="M61" i="6"/>
  <c r="N61" i="6"/>
  <c r="Q61" i="6"/>
  <c r="R61" i="6"/>
  <c r="S61" i="6"/>
  <c r="M62" i="6"/>
  <c r="N62" i="6"/>
  <c r="Q62" i="6"/>
  <c r="R62" i="6"/>
  <c r="S62" i="6"/>
  <c r="M63" i="6"/>
  <c r="N63" i="6"/>
  <c r="Q63" i="6"/>
  <c r="R63" i="6"/>
  <c r="S63" i="6"/>
  <c r="M64" i="6"/>
  <c r="N64" i="6"/>
  <c r="Q64" i="6"/>
  <c r="R64" i="6"/>
  <c r="S64" i="6"/>
  <c r="M65" i="6"/>
  <c r="N65" i="6"/>
  <c r="Q65" i="6"/>
  <c r="R65" i="6"/>
  <c r="S65" i="6"/>
  <c r="M66" i="6"/>
  <c r="N66" i="6"/>
  <c r="Q66" i="6"/>
  <c r="R66" i="6"/>
  <c r="S66" i="6"/>
  <c r="M67" i="6"/>
  <c r="N67" i="6"/>
  <c r="Q67" i="6"/>
  <c r="R67" i="6"/>
  <c r="S67" i="6"/>
  <c r="M68" i="6"/>
  <c r="N68" i="6"/>
  <c r="Q68" i="6"/>
  <c r="R68" i="6"/>
  <c r="S68" i="6"/>
  <c r="M69" i="6"/>
  <c r="N69" i="6"/>
  <c r="Q69" i="6"/>
  <c r="R69" i="6"/>
  <c r="S69" i="6"/>
  <c r="M70" i="6"/>
  <c r="N70" i="6"/>
  <c r="Q70" i="6"/>
  <c r="R70" i="6"/>
  <c r="S70" i="6"/>
  <c r="M71" i="6"/>
  <c r="N71" i="6"/>
  <c r="Q71" i="6"/>
  <c r="R71" i="6"/>
  <c r="S71" i="6"/>
  <c r="M72" i="6"/>
  <c r="N72" i="6"/>
  <c r="Q72" i="6"/>
  <c r="R72" i="6"/>
  <c r="S72" i="6"/>
  <c r="M73" i="6"/>
  <c r="N73" i="6"/>
  <c r="Q73" i="6"/>
  <c r="R73" i="6"/>
  <c r="S73" i="6"/>
  <c r="M74" i="6"/>
  <c r="N74" i="6"/>
  <c r="Q74" i="6"/>
  <c r="R74" i="6"/>
  <c r="S74" i="6"/>
  <c r="M75" i="6"/>
  <c r="N75" i="6"/>
  <c r="Q75" i="6"/>
  <c r="R75" i="6"/>
  <c r="S75" i="6"/>
  <c r="M76" i="6"/>
  <c r="N76" i="6"/>
  <c r="Q76" i="6"/>
  <c r="R76" i="6"/>
  <c r="S76" i="6"/>
  <c r="M77" i="6"/>
  <c r="N77" i="6"/>
  <c r="Q77" i="6"/>
  <c r="R77" i="6"/>
  <c r="S77" i="6"/>
  <c r="M78" i="6"/>
  <c r="N78" i="6"/>
  <c r="Q78" i="6"/>
  <c r="R78" i="6"/>
  <c r="S78" i="6"/>
  <c r="M79" i="6"/>
  <c r="N79" i="6"/>
  <c r="Q79" i="6"/>
  <c r="R79" i="6"/>
  <c r="S79" i="6"/>
  <c r="M80" i="6"/>
  <c r="N80" i="6"/>
  <c r="Q80" i="6"/>
  <c r="R80" i="6"/>
  <c r="S80" i="6"/>
  <c r="M81" i="6"/>
  <c r="N81" i="6"/>
  <c r="Q81" i="6"/>
  <c r="R81" i="6"/>
  <c r="S81" i="6"/>
  <c r="M82" i="6"/>
  <c r="N82" i="6"/>
  <c r="Q82" i="6"/>
  <c r="R82" i="6"/>
  <c r="S82" i="6"/>
  <c r="M83" i="6"/>
  <c r="N83" i="6"/>
  <c r="Q83" i="6"/>
  <c r="R83" i="6"/>
  <c r="S83" i="6"/>
  <c r="M84" i="6"/>
  <c r="N84" i="6"/>
  <c r="Q84" i="6"/>
  <c r="R84" i="6"/>
  <c r="S84" i="6"/>
  <c r="M85" i="6"/>
  <c r="N85" i="6"/>
  <c r="Q85" i="6"/>
  <c r="R85" i="6"/>
  <c r="S85" i="6"/>
  <c r="M86" i="6"/>
  <c r="N86" i="6"/>
  <c r="Q86" i="6"/>
  <c r="R86" i="6"/>
  <c r="S86" i="6"/>
  <c r="M87" i="6"/>
  <c r="N87" i="6"/>
  <c r="Q87" i="6"/>
  <c r="R87" i="6"/>
  <c r="S87" i="6"/>
  <c r="M88" i="6"/>
  <c r="N88" i="6"/>
  <c r="Q88" i="6"/>
  <c r="R88" i="6"/>
  <c r="S88" i="6"/>
  <c r="M89" i="6"/>
  <c r="N89" i="6"/>
  <c r="Q89" i="6"/>
  <c r="R89" i="6"/>
  <c r="S89" i="6"/>
  <c r="M90" i="6"/>
  <c r="N90" i="6"/>
  <c r="Q90" i="6"/>
  <c r="R90" i="6"/>
  <c r="S90" i="6"/>
  <c r="M91" i="6"/>
  <c r="N91" i="6"/>
  <c r="Q91" i="6"/>
  <c r="R91" i="6"/>
  <c r="S91" i="6"/>
  <c r="M92" i="6"/>
  <c r="N92" i="6"/>
  <c r="Q92" i="6"/>
  <c r="R92" i="6"/>
  <c r="S92" i="6"/>
  <c r="M93" i="6"/>
  <c r="N93" i="6"/>
  <c r="Q93" i="6"/>
  <c r="R93" i="6"/>
  <c r="S93" i="6"/>
  <c r="M94" i="6"/>
  <c r="N94" i="6"/>
  <c r="Q94" i="6"/>
  <c r="R94" i="6"/>
  <c r="S94" i="6"/>
  <c r="M95" i="6"/>
  <c r="N95" i="6"/>
  <c r="Q95" i="6"/>
  <c r="R95" i="6"/>
  <c r="S95" i="6"/>
  <c r="M96" i="6"/>
  <c r="N96" i="6"/>
  <c r="Q96" i="6"/>
  <c r="R96" i="6"/>
  <c r="S96" i="6"/>
  <c r="M97" i="6"/>
  <c r="N97" i="6"/>
  <c r="Q97" i="6"/>
  <c r="R97" i="6"/>
  <c r="S97" i="6"/>
  <c r="M98" i="6"/>
  <c r="N98" i="6"/>
  <c r="Q98" i="6"/>
  <c r="R98" i="6"/>
  <c r="S98" i="6"/>
  <c r="M99" i="6"/>
  <c r="N99" i="6"/>
  <c r="Q99" i="6"/>
  <c r="R99" i="6"/>
  <c r="S99" i="6"/>
  <c r="M100" i="6"/>
  <c r="N100" i="6"/>
  <c r="Q100" i="6"/>
  <c r="R100" i="6"/>
  <c r="S100" i="6"/>
  <c r="M101" i="6"/>
  <c r="N101" i="6"/>
  <c r="Q101" i="6"/>
  <c r="R101" i="6"/>
  <c r="S101" i="6"/>
  <c r="M102" i="6"/>
  <c r="N102" i="6"/>
  <c r="Q102" i="6"/>
  <c r="R102" i="6"/>
  <c r="S102" i="6"/>
  <c r="M103" i="6"/>
  <c r="N103" i="6"/>
  <c r="Q103" i="6"/>
  <c r="R103" i="6"/>
  <c r="S103" i="6"/>
  <c r="M104" i="6"/>
  <c r="N104" i="6"/>
  <c r="Q104" i="6"/>
  <c r="R104" i="6"/>
  <c r="S104" i="6"/>
  <c r="M105" i="6"/>
  <c r="N105" i="6"/>
  <c r="Q105" i="6"/>
  <c r="R105" i="6"/>
  <c r="S105" i="6"/>
  <c r="M106" i="6"/>
  <c r="N106" i="6"/>
  <c r="Q106" i="6"/>
  <c r="R106" i="6"/>
  <c r="S106" i="6"/>
  <c r="M107" i="6"/>
  <c r="N107" i="6"/>
  <c r="Q107" i="6"/>
  <c r="R107" i="6"/>
  <c r="S107" i="6"/>
  <c r="M108" i="6"/>
  <c r="N108" i="6"/>
  <c r="Q108" i="6"/>
  <c r="R108" i="6"/>
  <c r="S108" i="6"/>
  <c r="M109" i="6"/>
  <c r="N109" i="6"/>
  <c r="Q109" i="6"/>
  <c r="R109" i="6"/>
  <c r="S109" i="6"/>
  <c r="M110" i="6"/>
  <c r="N110" i="6"/>
  <c r="Q110" i="6"/>
  <c r="R110" i="6"/>
  <c r="S110" i="6"/>
  <c r="M111" i="6"/>
  <c r="N111" i="6"/>
  <c r="Q111" i="6"/>
  <c r="R111" i="6"/>
  <c r="S111" i="6"/>
  <c r="M112" i="6"/>
  <c r="N112" i="6"/>
  <c r="Q112" i="6"/>
  <c r="R112" i="6"/>
  <c r="S112" i="6"/>
  <c r="M113" i="6"/>
  <c r="N113" i="6"/>
  <c r="Q113" i="6"/>
  <c r="R113" i="6"/>
  <c r="S113" i="6"/>
  <c r="M114" i="6"/>
  <c r="N114" i="6"/>
  <c r="Q114" i="6"/>
  <c r="R114" i="6"/>
  <c r="S114" i="6"/>
  <c r="M115" i="6"/>
  <c r="N115" i="6"/>
  <c r="Q115" i="6"/>
  <c r="R115" i="6"/>
  <c r="S115" i="6"/>
  <c r="M116" i="6"/>
  <c r="N116" i="6"/>
  <c r="Q116" i="6"/>
  <c r="R116" i="6"/>
  <c r="S116" i="6"/>
  <c r="M117" i="6"/>
  <c r="N117" i="6"/>
  <c r="Q117" i="6"/>
  <c r="R117" i="6"/>
  <c r="S117" i="6"/>
  <c r="M118" i="6"/>
  <c r="N118" i="6"/>
  <c r="Q118" i="6"/>
  <c r="R118" i="6"/>
  <c r="S118" i="6"/>
  <c r="M119" i="6"/>
  <c r="N119" i="6"/>
  <c r="Q119" i="6"/>
  <c r="R119" i="6"/>
  <c r="S119" i="6"/>
  <c r="M120" i="6"/>
  <c r="N120" i="6"/>
  <c r="Q120" i="6"/>
  <c r="R120" i="6"/>
  <c r="S120" i="6"/>
  <c r="M121" i="6"/>
  <c r="N121" i="6"/>
  <c r="Q121" i="6"/>
  <c r="R121" i="6"/>
  <c r="S121" i="6"/>
  <c r="M122" i="6"/>
  <c r="N122" i="6"/>
  <c r="Q122" i="6"/>
  <c r="R122" i="6"/>
  <c r="S122" i="6"/>
  <c r="M123" i="6"/>
  <c r="N123" i="6"/>
  <c r="Q123" i="6"/>
  <c r="R123" i="6"/>
  <c r="S123" i="6"/>
  <c r="M124" i="6"/>
  <c r="N124" i="6"/>
  <c r="Q124" i="6"/>
  <c r="R124" i="6"/>
  <c r="S124" i="6"/>
  <c r="M125" i="6"/>
  <c r="N125" i="6"/>
  <c r="Q125" i="6"/>
  <c r="R125" i="6"/>
  <c r="S125" i="6"/>
  <c r="M126" i="6"/>
  <c r="N126" i="6"/>
  <c r="Q126" i="6"/>
  <c r="R126" i="6"/>
  <c r="S126" i="6"/>
  <c r="M127" i="6"/>
  <c r="N127" i="6"/>
  <c r="Q127" i="6"/>
  <c r="R127" i="6"/>
  <c r="S127" i="6"/>
  <c r="M128" i="6"/>
  <c r="N128" i="6"/>
  <c r="Q128" i="6"/>
  <c r="R128" i="6"/>
  <c r="S128" i="6"/>
  <c r="M129" i="6"/>
  <c r="N129" i="6"/>
  <c r="Q129" i="6"/>
  <c r="R129" i="6"/>
  <c r="S129" i="6"/>
  <c r="M130" i="6"/>
  <c r="N130" i="6"/>
  <c r="Q130" i="6"/>
  <c r="R130" i="6"/>
  <c r="S130" i="6"/>
  <c r="M131" i="6"/>
  <c r="N131" i="6"/>
  <c r="Q131" i="6"/>
  <c r="R131" i="6"/>
  <c r="S131" i="6"/>
  <c r="M132" i="6"/>
  <c r="N132" i="6"/>
  <c r="Q132" i="6"/>
  <c r="R132" i="6"/>
  <c r="S132" i="6"/>
  <c r="M133" i="6"/>
  <c r="N133" i="6"/>
  <c r="Q133" i="6"/>
  <c r="R133" i="6"/>
  <c r="S133" i="6"/>
  <c r="M134" i="6"/>
  <c r="N134" i="6"/>
  <c r="Q134" i="6"/>
  <c r="R134" i="6"/>
  <c r="S134" i="6"/>
  <c r="M135" i="6"/>
  <c r="N135" i="6"/>
  <c r="Q135" i="6"/>
  <c r="R135" i="6"/>
  <c r="S135" i="6"/>
  <c r="M136" i="6"/>
  <c r="N136" i="6"/>
  <c r="Q136" i="6"/>
  <c r="R136" i="6"/>
  <c r="S136" i="6"/>
  <c r="M137" i="6"/>
  <c r="N137" i="6"/>
  <c r="Q137" i="6"/>
  <c r="R137" i="6"/>
  <c r="S137" i="6"/>
  <c r="M138" i="6"/>
  <c r="N138" i="6"/>
  <c r="Q138" i="6"/>
  <c r="R138" i="6"/>
  <c r="S138" i="6"/>
  <c r="M139" i="6"/>
  <c r="N139" i="6"/>
  <c r="Q139" i="6"/>
  <c r="R139" i="6"/>
  <c r="S139" i="6"/>
  <c r="M140" i="6"/>
  <c r="N140" i="6"/>
  <c r="Q140" i="6"/>
  <c r="R140" i="6"/>
  <c r="S140" i="6"/>
  <c r="M141" i="6"/>
  <c r="N141" i="6"/>
  <c r="Q141" i="6"/>
  <c r="R141" i="6"/>
  <c r="S141" i="6"/>
  <c r="M142" i="6"/>
  <c r="N142" i="6"/>
  <c r="Q142" i="6"/>
  <c r="R142" i="6"/>
  <c r="S142" i="6"/>
  <c r="M143" i="6"/>
  <c r="N143" i="6"/>
  <c r="Q143" i="6"/>
  <c r="R143" i="6"/>
  <c r="S143" i="6"/>
  <c r="M144" i="6"/>
  <c r="N144" i="6"/>
  <c r="Q144" i="6"/>
  <c r="R144" i="6"/>
  <c r="S144" i="6"/>
  <c r="M145" i="6"/>
  <c r="N145" i="6"/>
  <c r="Q145" i="6"/>
  <c r="R145" i="6"/>
  <c r="S145" i="6"/>
  <c r="M146" i="6"/>
  <c r="N146" i="6"/>
  <c r="Q146" i="6"/>
  <c r="R146" i="6"/>
  <c r="S146" i="6"/>
  <c r="M147" i="6"/>
  <c r="N147" i="6"/>
  <c r="Q147" i="6"/>
  <c r="R147" i="6"/>
  <c r="S147" i="6"/>
  <c r="M148" i="6"/>
  <c r="N148" i="6"/>
  <c r="Q148" i="6"/>
  <c r="R148" i="6"/>
  <c r="S148" i="6"/>
  <c r="M149" i="6"/>
  <c r="N149" i="6"/>
  <c r="Q149" i="6"/>
  <c r="R149" i="6"/>
  <c r="S149" i="6"/>
  <c r="M150" i="6"/>
  <c r="N150" i="6"/>
  <c r="Q150" i="6"/>
  <c r="R150" i="6"/>
  <c r="S150" i="6"/>
  <c r="M151" i="6"/>
  <c r="N151" i="6"/>
  <c r="Q151" i="6"/>
  <c r="R151" i="6"/>
  <c r="S151" i="6"/>
  <c r="M152" i="6"/>
  <c r="N152" i="6"/>
  <c r="Q152" i="6"/>
  <c r="R152" i="6"/>
  <c r="S152" i="6"/>
  <c r="M153" i="6"/>
  <c r="N153" i="6"/>
  <c r="Q153" i="6"/>
  <c r="R153" i="6"/>
  <c r="S153" i="6"/>
  <c r="M154" i="6"/>
  <c r="N154" i="6"/>
  <c r="Q154" i="6"/>
  <c r="R154" i="6"/>
  <c r="S154" i="6"/>
  <c r="M155" i="6"/>
  <c r="N155" i="6"/>
  <c r="Q155" i="6"/>
  <c r="R155" i="6"/>
  <c r="S155" i="6"/>
  <c r="M156" i="6"/>
  <c r="N156" i="6"/>
  <c r="Q156" i="6"/>
  <c r="R156" i="6"/>
  <c r="S156" i="6"/>
  <c r="M157" i="6"/>
  <c r="N157" i="6"/>
  <c r="Q157" i="6"/>
  <c r="R157" i="6"/>
  <c r="S157" i="6"/>
  <c r="M1986" i="6"/>
  <c r="N1986" i="6"/>
  <c r="Q1986" i="6"/>
  <c r="R1986" i="6"/>
  <c r="S1986" i="6"/>
  <c r="M159" i="6"/>
  <c r="N159" i="6"/>
  <c r="Q159" i="6"/>
  <c r="R159" i="6"/>
  <c r="S159" i="6"/>
  <c r="M160" i="6"/>
  <c r="N160" i="6"/>
  <c r="Q160" i="6"/>
  <c r="R160" i="6"/>
  <c r="S160" i="6"/>
  <c r="M161" i="6"/>
  <c r="N161" i="6"/>
  <c r="Q161" i="6"/>
  <c r="R161" i="6"/>
  <c r="S161" i="6"/>
  <c r="M162" i="6"/>
  <c r="N162" i="6"/>
  <c r="Q162" i="6"/>
  <c r="R162" i="6"/>
  <c r="S162" i="6"/>
  <c r="M163" i="6"/>
  <c r="N163" i="6"/>
  <c r="Q163" i="6"/>
  <c r="R163" i="6"/>
  <c r="S163" i="6"/>
  <c r="M164" i="6"/>
  <c r="N164" i="6"/>
  <c r="Q164" i="6"/>
  <c r="R164" i="6"/>
  <c r="S164" i="6"/>
  <c r="M165" i="6"/>
  <c r="N165" i="6"/>
  <c r="Q165" i="6"/>
  <c r="R165" i="6"/>
  <c r="S165" i="6"/>
  <c r="M166" i="6"/>
  <c r="N166" i="6"/>
  <c r="Q166" i="6"/>
  <c r="R166" i="6"/>
  <c r="S166" i="6"/>
  <c r="M167" i="6"/>
  <c r="N167" i="6"/>
  <c r="Q167" i="6"/>
  <c r="R167" i="6"/>
  <c r="S167" i="6"/>
  <c r="M168" i="6"/>
  <c r="N168" i="6"/>
  <c r="Q168" i="6"/>
  <c r="R168" i="6"/>
  <c r="S168" i="6"/>
  <c r="M169" i="6"/>
  <c r="N169" i="6"/>
  <c r="Q169" i="6"/>
  <c r="R169" i="6"/>
  <c r="S169" i="6"/>
  <c r="M170" i="6"/>
  <c r="N170" i="6"/>
  <c r="Q170" i="6"/>
  <c r="R170" i="6"/>
  <c r="S170" i="6"/>
  <c r="M171" i="6"/>
  <c r="N171" i="6"/>
  <c r="Q171" i="6"/>
  <c r="R171" i="6"/>
  <c r="S171" i="6"/>
  <c r="M172" i="6"/>
  <c r="N172" i="6"/>
  <c r="Q172" i="6"/>
  <c r="R172" i="6"/>
  <c r="S172" i="6"/>
  <c r="M173" i="6"/>
  <c r="N173" i="6"/>
  <c r="Q173" i="6"/>
  <c r="R173" i="6"/>
  <c r="S173" i="6"/>
  <c r="M174" i="6"/>
  <c r="N174" i="6"/>
  <c r="Q174" i="6"/>
  <c r="R174" i="6"/>
  <c r="S174" i="6"/>
  <c r="M175" i="6"/>
  <c r="N175" i="6"/>
  <c r="Q175" i="6"/>
  <c r="R175" i="6"/>
  <c r="S175" i="6"/>
  <c r="M176" i="6"/>
  <c r="N176" i="6"/>
  <c r="Q176" i="6"/>
  <c r="R176" i="6"/>
  <c r="S176" i="6"/>
  <c r="M177" i="6"/>
  <c r="N177" i="6"/>
  <c r="Q177" i="6"/>
  <c r="R177" i="6"/>
  <c r="S177" i="6"/>
  <c r="M178" i="6"/>
  <c r="N178" i="6"/>
  <c r="Q178" i="6"/>
  <c r="R178" i="6"/>
  <c r="S178" i="6"/>
  <c r="M179" i="6"/>
  <c r="N179" i="6"/>
  <c r="Q179" i="6"/>
  <c r="R179" i="6"/>
  <c r="S179" i="6"/>
  <c r="M180" i="6"/>
  <c r="N180" i="6"/>
  <c r="Q180" i="6"/>
  <c r="R180" i="6"/>
  <c r="S180" i="6"/>
  <c r="M181" i="6"/>
  <c r="N181" i="6"/>
  <c r="Q181" i="6"/>
  <c r="R181" i="6"/>
  <c r="S181" i="6"/>
  <c r="M182" i="6"/>
  <c r="N182" i="6"/>
  <c r="Q182" i="6"/>
  <c r="R182" i="6"/>
  <c r="S182" i="6"/>
  <c r="M183" i="6"/>
  <c r="N183" i="6"/>
  <c r="Q183" i="6"/>
  <c r="R183" i="6"/>
  <c r="S183" i="6"/>
  <c r="M184" i="6"/>
  <c r="N184" i="6"/>
  <c r="Q184" i="6"/>
  <c r="R184" i="6"/>
  <c r="S184" i="6"/>
  <c r="M185" i="6"/>
  <c r="N185" i="6"/>
  <c r="Q185" i="6"/>
  <c r="R185" i="6"/>
  <c r="S185" i="6"/>
  <c r="M186" i="6"/>
  <c r="N186" i="6"/>
  <c r="Q186" i="6"/>
  <c r="R186" i="6"/>
  <c r="S186" i="6"/>
  <c r="M187" i="6"/>
  <c r="N187" i="6"/>
  <c r="Q187" i="6"/>
  <c r="R187" i="6"/>
  <c r="S187" i="6"/>
  <c r="M188" i="6"/>
  <c r="N188" i="6"/>
  <c r="Q188" i="6"/>
  <c r="R188" i="6"/>
  <c r="S188" i="6"/>
  <c r="M189" i="6"/>
  <c r="N189" i="6"/>
  <c r="Q189" i="6"/>
  <c r="R189" i="6"/>
  <c r="S189" i="6"/>
  <c r="M190" i="6"/>
  <c r="N190" i="6"/>
  <c r="Q190" i="6"/>
  <c r="R190" i="6"/>
  <c r="S190" i="6"/>
  <c r="M191" i="6"/>
  <c r="N191" i="6"/>
  <c r="Q191" i="6"/>
  <c r="R191" i="6"/>
  <c r="S191" i="6"/>
  <c r="M192" i="6"/>
  <c r="N192" i="6"/>
  <c r="Q192" i="6"/>
  <c r="R192" i="6"/>
  <c r="S192" i="6"/>
  <c r="M193" i="6"/>
  <c r="N193" i="6"/>
  <c r="Q193" i="6"/>
  <c r="R193" i="6"/>
  <c r="S193" i="6"/>
  <c r="M194" i="6"/>
  <c r="N194" i="6"/>
  <c r="Q194" i="6"/>
  <c r="R194" i="6"/>
  <c r="S194" i="6"/>
  <c r="M195" i="6"/>
  <c r="N195" i="6"/>
  <c r="Q195" i="6"/>
  <c r="R195" i="6"/>
  <c r="S195" i="6"/>
  <c r="M196" i="6"/>
  <c r="N196" i="6"/>
  <c r="Q196" i="6"/>
  <c r="R196" i="6"/>
  <c r="S196" i="6"/>
  <c r="M197" i="6"/>
  <c r="N197" i="6"/>
  <c r="Q197" i="6"/>
  <c r="R197" i="6"/>
  <c r="S197" i="6"/>
  <c r="M198" i="6"/>
  <c r="N198" i="6"/>
  <c r="Q198" i="6"/>
  <c r="R198" i="6"/>
  <c r="S198" i="6"/>
  <c r="M199" i="6"/>
  <c r="N199" i="6"/>
  <c r="Q199" i="6"/>
  <c r="R199" i="6"/>
  <c r="S199" i="6"/>
  <c r="M200" i="6"/>
  <c r="N200" i="6"/>
  <c r="Q200" i="6"/>
  <c r="R200" i="6"/>
  <c r="S200" i="6"/>
  <c r="M201" i="6"/>
  <c r="N201" i="6"/>
  <c r="Q201" i="6"/>
  <c r="R201" i="6"/>
  <c r="S201" i="6"/>
  <c r="M202" i="6"/>
  <c r="N202" i="6"/>
  <c r="Q202" i="6"/>
  <c r="R202" i="6"/>
  <c r="S202" i="6"/>
  <c r="M203" i="6"/>
  <c r="N203" i="6"/>
  <c r="Q203" i="6"/>
  <c r="R203" i="6"/>
  <c r="S203" i="6"/>
  <c r="M204" i="6"/>
  <c r="N204" i="6"/>
  <c r="Q204" i="6"/>
  <c r="R204" i="6"/>
  <c r="S204" i="6"/>
  <c r="M205" i="6"/>
  <c r="N205" i="6"/>
  <c r="Q205" i="6"/>
  <c r="R205" i="6"/>
  <c r="S205" i="6"/>
  <c r="M206" i="6"/>
  <c r="N206" i="6"/>
  <c r="Q206" i="6"/>
  <c r="R206" i="6"/>
  <c r="S206" i="6"/>
  <c r="M207" i="6"/>
  <c r="N207" i="6"/>
  <c r="Q207" i="6"/>
  <c r="R207" i="6"/>
  <c r="S207" i="6"/>
  <c r="M208" i="6"/>
  <c r="N208" i="6"/>
  <c r="Q208" i="6"/>
  <c r="R208" i="6"/>
  <c r="S208" i="6"/>
  <c r="M209" i="6"/>
  <c r="N209" i="6"/>
  <c r="Q209" i="6"/>
  <c r="R209" i="6"/>
  <c r="S209" i="6"/>
  <c r="M210" i="6"/>
  <c r="N210" i="6"/>
  <c r="Q210" i="6"/>
  <c r="R210" i="6"/>
  <c r="S210" i="6"/>
  <c r="M211" i="6"/>
  <c r="N211" i="6"/>
  <c r="Q211" i="6"/>
  <c r="R211" i="6"/>
  <c r="S211" i="6"/>
  <c r="M212" i="6"/>
  <c r="N212" i="6"/>
  <c r="Q212" i="6"/>
  <c r="R212" i="6"/>
  <c r="S212" i="6"/>
  <c r="M213" i="6"/>
  <c r="N213" i="6"/>
  <c r="Q213" i="6"/>
  <c r="R213" i="6"/>
  <c r="S213" i="6"/>
  <c r="M214" i="6"/>
  <c r="N214" i="6"/>
  <c r="Q214" i="6"/>
  <c r="R214" i="6"/>
  <c r="S214" i="6"/>
  <c r="M215" i="6"/>
  <c r="N215" i="6"/>
  <c r="Q215" i="6"/>
  <c r="R215" i="6"/>
  <c r="S215" i="6"/>
  <c r="M216" i="6"/>
  <c r="N216" i="6"/>
  <c r="Q216" i="6"/>
  <c r="R216" i="6"/>
  <c r="S216" i="6"/>
  <c r="M217" i="6"/>
  <c r="N217" i="6"/>
  <c r="Q217" i="6"/>
  <c r="R217" i="6"/>
  <c r="S217" i="6"/>
  <c r="M218" i="6"/>
  <c r="N218" i="6"/>
  <c r="Q218" i="6"/>
  <c r="R218" i="6"/>
  <c r="S218" i="6"/>
  <c r="M219" i="6"/>
  <c r="N219" i="6"/>
  <c r="Q219" i="6"/>
  <c r="R219" i="6"/>
  <c r="S219" i="6"/>
  <c r="M220" i="6"/>
  <c r="N220" i="6"/>
  <c r="Q220" i="6"/>
  <c r="R220" i="6"/>
  <c r="S220" i="6"/>
  <c r="M221" i="6"/>
  <c r="N221" i="6"/>
  <c r="Q221" i="6"/>
  <c r="R221" i="6"/>
  <c r="S221" i="6"/>
  <c r="M222" i="6"/>
  <c r="N222" i="6"/>
  <c r="Q222" i="6"/>
  <c r="R222" i="6"/>
  <c r="S222" i="6"/>
  <c r="M223" i="6"/>
  <c r="N223" i="6"/>
  <c r="Q223" i="6"/>
  <c r="R223" i="6"/>
  <c r="S223" i="6"/>
  <c r="M224" i="6"/>
  <c r="N224" i="6"/>
  <c r="Q224" i="6"/>
  <c r="R224" i="6"/>
  <c r="S224" i="6"/>
  <c r="M225" i="6"/>
  <c r="N225" i="6"/>
  <c r="Q225" i="6"/>
  <c r="R225" i="6"/>
  <c r="S225" i="6"/>
  <c r="M226" i="6"/>
  <c r="N226" i="6"/>
  <c r="Q226" i="6"/>
  <c r="R226" i="6"/>
  <c r="S226" i="6"/>
  <c r="M227" i="6"/>
  <c r="N227" i="6"/>
  <c r="Q227" i="6"/>
  <c r="R227" i="6"/>
  <c r="S227" i="6"/>
  <c r="M228" i="6"/>
  <c r="N228" i="6"/>
  <c r="Q228" i="6"/>
  <c r="R228" i="6"/>
  <c r="S228" i="6"/>
  <c r="M229" i="6"/>
  <c r="N229" i="6"/>
  <c r="Q229" i="6"/>
  <c r="R229" i="6"/>
  <c r="S229" i="6"/>
  <c r="M230" i="6"/>
  <c r="N230" i="6"/>
  <c r="Q230" i="6"/>
  <c r="R230" i="6"/>
  <c r="S230" i="6"/>
  <c r="M231" i="6"/>
  <c r="N231" i="6"/>
  <c r="Q231" i="6"/>
  <c r="R231" i="6"/>
  <c r="S231" i="6"/>
  <c r="M232" i="6"/>
  <c r="N232" i="6"/>
  <c r="Q232" i="6"/>
  <c r="R232" i="6"/>
  <c r="S232" i="6"/>
  <c r="M233" i="6"/>
  <c r="N233" i="6"/>
  <c r="Q233" i="6"/>
  <c r="R233" i="6"/>
  <c r="S233" i="6"/>
  <c r="M234" i="6"/>
  <c r="N234" i="6"/>
  <c r="Q234" i="6"/>
  <c r="R234" i="6"/>
  <c r="S234" i="6"/>
  <c r="M235" i="6"/>
  <c r="N235" i="6"/>
  <c r="Q235" i="6"/>
  <c r="R235" i="6"/>
  <c r="S235" i="6"/>
  <c r="M236" i="6"/>
  <c r="N236" i="6"/>
  <c r="Q236" i="6"/>
  <c r="R236" i="6"/>
  <c r="S236" i="6"/>
  <c r="M237" i="6"/>
  <c r="N237" i="6"/>
  <c r="Q237" i="6"/>
  <c r="R237" i="6"/>
  <c r="S237" i="6"/>
  <c r="M238" i="6"/>
  <c r="N238" i="6"/>
  <c r="Q238" i="6"/>
  <c r="R238" i="6"/>
  <c r="S238" i="6"/>
  <c r="M239" i="6"/>
  <c r="N239" i="6"/>
  <c r="Q239" i="6"/>
  <c r="R239" i="6"/>
  <c r="S239" i="6"/>
  <c r="M240" i="6"/>
  <c r="N240" i="6"/>
  <c r="Q240" i="6"/>
  <c r="R240" i="6"/>
  <c r="S240" i="6"/>
  <c r="M241" i="6"/>
  <c r="N241" i="6"/>
  <c r="Q241" i="6"/>
  <c r="R241" i="6"/>
  <c r="S241" i="6"/>
  <c r="M242" i="6"/>
  <c r="N242" i="6"/>
  <c r="Q242" i="6"/>
  <c r="R242" i="6"/>
  <c r="S242" i="6"/>
  <c r="M243" i="6"/>
  <c r="N243" i="6"/>
  <c r="Q243" i="6"/>
  <c r="R243" i="6"/>
  <c r="S243" i="6"/>
  <c r="M244" i="6"/>
  <c r="N244" i="6"/>
  <c r="Q244" i="6"/>
  <c r="R244" i="6"/>
  <c r="S244" i="6"/>
  <c r="M245" i="6"/>
  <c r="N245" i="6"/>
  <c r="Q245" i="6"/>
  <c r="R245" i="6"/>
  <c r="S245" i="6"/>
  <c r="M246" i="6"/>
  <c r="N246" i="6"/>
  <c r="Q246" i="6"/>
  <c r="R246" i="6"/>
  <c r="S246" i="6"/>
  <c r="M247" i="6"/>
  <c r="N247" i="6"/>
  <c r="Q247" i="6"/>
  <c r="R247" i="6"/>
  <c r="S247" i="6"/>
  <c r="M248" i="6"/>
  <c r="N248" i="6"/>
  <c r="Q248" i="6"/>
  <c r="R248" i="6"/>
  <c r="S248" i="6"/>
  <c r="M249" i="6"/>
  <c r="N249" i="6"/>
  <c r="Q249" i="6"/>
  <c r="R249" i="6"/>
  <c r="S249" i="6"/>
  <c r="M250" i="6"/>
  <c r="N250" i="6"/>
  <c r="Q250" i="6"/>
  <c r="R250" i="6"/>
  <c r="S250" i="6"/>
  <c r="M251" i="6"/>
  <c r="N251" i="6"/>
  <c r="Q251" i="6"/>
  <c r="R251" i="6"/>
  <c r="S251" i="6"/>
  <c r="M252" i="6"/>
  <c r="N252" i="6"/>
  <c r="Q252" i="6"/>
  <c r="R252" i="6"/>
  <c r="S252" i="6"/>
  <c r="M253" i="6"/>
  <c r="N253" i="6"/>
  <c r="Q253" i="6"/>
  <c r="R253" i="6"/>
  <c r="S253" i="6"/>
  <c r="M254" i="6"/>
  <c r="N254" i="6"/>
  <c r="Q254" i="6"/>
  <c r="R254" i="6"/>
  <c r="S254" i="6"/>
  <c r="M255" i="6"/>
  <c r="N255" i="6"/>
  <c r="Q255" i="6"/>
  <c r="R255" i="6"/>
  <c r="S255" i="6"/>
  <c r="M256" i="6"/>
  <c r="N256" i="6"/>
  <c r="Q256" i="6"/>
  <c r="R256" i="6"/>
  <c r="S256" i="6"/>
  <c r="M257" i="6"/>
  <c r="N257" i="6"/>
  <c r="Q257" i="6"/>
  <c r="R257" i="6"/>
  <c r="S257" i="6"/>
  <c r="M258" i="6"/>
  <c r="N258" i="6"/>
  <c r="Q258" i="6"/>
  <c r="R258" i="6"/>
  <c r="S258" i="6"/>
  <c r="M259" i="6"/>
  <c r="N259" i="6"/>
  <c r="Q259" i="6"/>
  <c r="R259" i="6"/>
  <c r="S259" i="6"/>
  <c r="M260" i="6"/>
  <c r="N260" i="6"/>
  <c r="Q260" i="6"/>
  <c r="R260" i="6"/>
  <c r="S260" i="6"/>
  <c r="M261" i="6"/>
  <c r="N261" i="6"/>
  <c r="Q261" i="6"/>
  <c r="R261" i="6"/>
  <c r="S261" i="6"/>
  <c r="M262" i="6"/>
  <c r="N262" i="6"/>
  <c r="Q262" i="6"/>
  <c r="R262" i="6"/>
  <c r="S262" i="6"/>
  <c r="M263" i="6"/>
  <c r="N263" i="6"/>
  <c r="Q263" i="6"/>
  <c r="R263" i="6"/>
  <c r="S263" i="6"/>
  <c r="M264" i="6"/>
  <c r="N264" i="6"/>
  <c r="Q264" i="6"/>
  <c r="R264" i="6"/>
  <c r="S264" i="6"/>
  <c r="M265" i="6"/>
  <c r="N265" i="6"/>
  <c r="Q265" i="6"/>
  <c r="R265" i="6"/>
  <c r="S265" i="6"/>
  <c r="M266" i="6"/>
  <c r="N266" i="6"/>
  <c r="Q266" i="6"/>
  <c r="R266" i="6"/>
  <c r="S266" i="6"/>
  <c r="M267" i="6"/>
  <c r="N267" i="6"/>
  <c r="Q267" i="6"/>
  <c r="R267" i="6"/>
  <c r="S267" i="6"/>
  <c r="M268" i="6"/>
  <c r="N268" i="6"/>
  <c r="Q268" i="6"/>
  <c r="R268" i="6"/>
  <c r="S268" i="6"/>
  <c r="M269" i="6"/>
  <c r="N269" i="6"/>
  <c r="Q269" i="6"/>
  <c r="R269" i="6"/>
  <c r="S269" i="6"/>
  <c r="M270" i="6"/>
  <c r="N270" i="6"/>
  <c r="Q270" i="6"/>
  <c r="R270" i="6"/>
  <c r="S270" i="6"/>
  <c r="M271" i="6"/>
  <c r="N271" i="6"/>
  <c r="Q271" i="6"/>
  <c r="R271" i="6"/>
  <c r="S271" i="6"/>
  <c r="M272" i="6"/>
  <c r="N272" i="6"/>
  <c r="Q272" i="6"/>
  <c r="R272" i="6"/>
  <c r="S272" i="6"/>
  <c r="M273" i="6"/>
  <c r="N273" i="6"/>
  <c r="Q273" i="6"/>
  <c r="R273" i="6"/>
  <c r="S273" i="6"/>
  <c r="M274" i="6"/>
  <c r="N274" i="6"/>
  <c r="Q274" i="6"/>
  <c r="R274" i="6"/>
  <c r="S274" i="6"/>
  <c r="M275" i="6"/>
  <c r="N275" i="6"/>
  <c r="Q275" i="6"/>
  <c r="R275" i="6"/>
  <c r="S275" i="6"/>
  <c r="M276" i="6"/>
  <c r="N276" i="6"/>
  <c r="Q276" i="6"/>
  <c r="R276" i="6"/>
  <c r="S276" i="6"/>
  <c r="M277" i="6"/>
  <c r="N277" i="6"/>
  <c r="Q277" i="6"/>
  <c r="R277" i="6"/>
  <c r="S277" i="6"/>
  <c r="M278" i="6"/>
  <c r="N278" i="6"/>
  <c r="Q278" i="6"/>
  <c r="R278" i="6"/>
  <c r="S278" i="6"/>
  <c r="M279" i="6"/>
  <c r="N279" i="6"/>
  <c r="Q279" i="6"/>
  <c r="R279" i="6"/>
  <c r="S279" i="6"/>
  <c r="M280" i="6"/>
  <c r="N280" i="6"/>
  <c r="Q280" i="6"/>
  <c r="R280" i="6"/>
  <c r="S280" i="6"/>
  <c r="M281" i="6"/>
  <c r="N281" i="6"/>
  <c r="Q281" i="6"/>
  <c r="R281" i="6"/>
  <c r="S281" i="6"/>
  <c r="M282" i="6"/>
  <c r="N282" i="6"/>
  <c r="Q282" i="6"/>
  <c r="R282" i="6"/>
  <c r="S282" i="6"/>
  <c r="M283" i="6"/>
  <c r="N283" i="6"/>
  <c r="Q283" i="6"/>
  <c r="R283" i="6"/>
  <c r="S283" i="6"/>
  <c r="M284" i="6"/>
  <c r="N284" i="6"/>
  <c r="Q284" i="6"/>
  <c r="R284" i="6"/>
  <c r="S284" i="6"/>
  <c r="M285" i="6"/>
  <c r="N285" i="6"/>
  <c r="Q285" i="6"/>
  <c r="R285" i="6"/>
  <c r="S285" i="6"/>
  <c r="M286" i="6"/>
  <c r="N286" i="6"/>
  <c r="Q286" i="6"/>
  <c r="R286" i="6"/>
  <c r="S286" i="6"/>
  <c r="M287" i="6"/>
  <c r="N287" i="6"/>
  <c r="Q287" i="6"/>
  <c r="R287" i="6"/>
  <c r="S287" i="6"/>
  <c r="M288" i="6"/>
  <c r="N288" i="6"/>
  <c r="Q288" i="6"/>
  <c r="R288" i="6"/>
  <c r="S288" i="6"/>
  <c r="M289" i="6"/>
  <c r="N289" i="6"/>
  <c r="Q289" i="6"/>
  <c r="R289" i="6"/>
  <c r="S289" i="6"/>
  <c r="M290" i="6"/>
  <c r="N290" i="6"/>
  <c r="Q290" i="6"/>
  <c r="R290" i="6"/>
  <c r="S290" i="6"/>
  <c r="M291" i="6"/>
  <c r="N291" i="6"/>
  <c r="Q291" i="6"/>
  <c r="R291" i="6"/>
  <c r="S291" i="6"/>
  <c r="M292" i="6"/>
  <c r="N292" i="6"/>
  <c r="Q292" i="6"/>
  <c r="R292" i="6"/>
  <c r="S292" i="6"/>
  <c r="M293" i="6"/>
  <c r="N293" i="6"/>
  <c r="Q293" i="6"/>
  <c r="R293" i="6"/>
  <c r="S293" i="6"/>
  <c r="M294" i="6"/>
  <c r="N294" i="6"/>
  <c r="Q294" i="6"/>
  <c r="R294" i="6"/>
  <c r="S294" i="6"/>
  <c r="M295" i="6"/>
  <c r="N295" i="6"/>
  <c r="Q295" i="6"/>
  <c r="R295" i="6"/>
  <c r="S295" i="6"/>
  <c r="M296" i="6"/>
  <c r="N296" i="6"/>
  <c r="Q296" i="6"/>
  <c r="R296" i="6"/>
  <c r="S296" i="6"/>
  <c r="M297" i="6"/>
  <c r="N297" i="6"/>
  <c r="Q297" i="6"/>
  <c r="R297" i="6"/>
  <c r="S297" i="6"/>
  <c r="M298" i="6"/>
  <c r="N298" i="6"/>
  <c r="Q298" i="6"/>
  <c r="R298" i="6"/>
  <c r="S298" i="6"/>
  <c r="M299" i="6"/>
  <c r="N299" i="6"/>
  <c r="Q299" i="6"/>
  <c r="R299" i="6"/>
  <c r="S299" i="6"/>
  <c r="M300" i="6"/>
  <c r="N300" i="6"/>
  <c r="Q300" i="6"/>
  <c r="R300" i="6"/>
  <c r="S300" i="6"/>
  <c r="M301" i="6"/>
  <c r="N301" i="6"/>
  <c r="Q301" i="6"/>
  <c r="R301" i="6"/>
  <c r="S301" i="6"/>
  <c r="M302" i="6"/>
  <c r="N302" i="6"/>
  <c r="Q302" i="6"/>
  <c r="R302" i="6"/>
  <c r="S302" i="6"/>
  <c r="M303" i="6"/>
  <c r="N303" i="6"/>
  <c r="Q303" i="6"/>
  <c r="R303" i="6"/>
  <c r="S303" i="6"/>
  <c r="M304" i="6"/>
  <c r="N304" i="6"/>
  <c r="Q304" i="6"/>
  <c r="R304" i="6"/>
  <c r="S304" i="6"/>
  <c r="M305" i="6"/>
  <c r="N305" i="6"/>
  <c r="Q305" i="6"/>
  <c r="R305" i="6"/>
  <c r="S305" i="6"/>
  <c r="M795" i="6"/>
  <c r="N795" i="6"/>
  <c r="Q795" i="6"/>
  <c r="R795" i="6"/>
  <c r="S795" i="6"/>
  <c r="M307" i="6"/>
  <c r="N307" i="6"/>
  <c r="Q307" i="6"/>
  <c r="R307" i="6"/>
  <c r="S307" i="6"/>
  <c r="M308" i="6"/>
  <c r="N308" i="6"/>
  <c r="Q308" i="6"/>
  <c r="R308" i="6"/>
  <c r="S308" i="6"/>
  <c r="M309" i="6"/>
  <c r="N309" i="6"/>
  <c r="Q309" i="6"/>
  <c r="R309" i="6"/>
  <c r="S309" i="6"/>
  <c r="M310" i="6"/>
  <c r="N310" i="6"/>
  <c r="Q310" i="6"/>
  <c r="R310" i="6"/>
  <c r="S310" i="6"/>
  <c r="M311" i="6"/>
  <c r="N311" i="6"/>
  <c r="Q311" i="6"/>
  <c r="R311" i="6"/>
  <c r="S311" i="6"/>
  <c r="M312" i="6"/>
  <c r="N312" i="6"/>
  <c r="Q312" i="6"/>
  <c r="R312" i="6"/>
  <c r="S312" i="6"/>
  <c r="M313" i="6"/>
  <c r="N313" i="6"/>
  <c r="Q313" i="6"/>
  <c r="R313" i="6"/>
  <c r="S313" i="6"/>
  <c r="M314" i="6"/>
  <c r="N314" i="6"/>
  <c r="Q314" i="6"/>
  <c r="R314" i="6"/>
  <c r="S314" i="6"/>
  <c r="M315" i="6"/>
  <c r="N315" i="6"/>
  <c r="Q315" i="6"/>
  <c r="R315" i="6"/>
  <c r="S315" i="6"/>
  <c r="M316" i="6"/>
  <c r="N316" i="6"/>
  <c r="Q316" i="6"/>
  <c r="R316" i="6"/>
  <c r="S316" i="6"/>
  <c r="M317" i="6"/>
  <c r="N317" i="6"/>
  <c r="Q317" i="6"/>
  <c r="R317" i="6"/>
  <c r="S317" i="6"/>
  <c r="M318" i="6"/>
  <c r="N318" i="6"/>
  <c r="Q318" i="6"/>
  <c r="R318" i="6"/>
  <c r="S318" i="6"/>
  <c r="M319" i="6"/>
  <c r="N319" i="6"/>
  <c r="Q319" i="6"/>
  <c r="R319" i="6"/>
  <c r="S319" i="6"/>
  <c r="M320" i="6"/>
  <c r="N320" i="6"/>
  <c r="Q320" i="6"/>
  <c r="R320" i="6"/>
  <c r="S320" i="6"/>
  <c r="M321" i="6"/>
  <c r="N321" i="6"/>
  <c r="Q321" i="6"/>
  <c r="R321" i="6"/>
  <c r="S321" i="6"/>
  <c r="M322" i="6"/>
  <c r="N322" i="6"/>
  <c r="Q322" i="6"/>
  <c r="R322" i="6"/>
  <c r="S322" i="6"/>
  <c r="M323" i="6"/>
  <c r="N323" i="6"/>
  <c r="Q323" i="6"/>
  <c r="R323" i="6"/>
  <c r="S323" i="6"/>
  <c r="M324" i="6"/>
  <c r="N324" i="6"/>
  <c r="Q324" i="6"/>
  <c r="R324" i="6"/>
  <c r="S324" i="6"/>
  <c r="M325" i="6"/>
  <c r="N325" i="6"/>
  <c r="Q325" i="6"/>
  <c r="R325" i="6"/>
  <c r="S325" i="6"/>
  <c r="M326" i="6"/>
  <c r="N326" i="6"/>
  <c r="Q326" i="6"/>
  <c r="R326" i="6"/>
  <c r="S326" i="6"/>
  <c r="M327" i="6"/>
  <c r="N327" i="6"/>
  <c r="Q327" i="6"/>
  <c r="R327" i="6"/>
  <c r="S327" i="6"/>
  <c r="M328" i="6"/>
  <c r="N328" i="6"/>
  <c r="Q328" i="6"/>
  <c r="R328" i="6"/>
  <c r="S328" i="6"/>
  <c r="M329" i="6"/>
  <c r="N329" i="6"/>
  <c r="Q329" i="6"/>
  <c r="R329" i="6"/>
  <c r="S329" i="6"/>
  <c r="M330" i="6"/>
  <c r="N330" i="6"/>
  <c r="Q330" i="6"/>
  <c r="R330" i="6"/>
  <c r="S330" i="6"/>
  <c r="M331" i="6"/>
  <c r="N331" i="6"/>
  <c r="Q331" i="6"/>
  <c r="R331" i="6"/>
  <c r="S331" i="6"/>
  <c r="M332" i="6"/>
  <c r="N332" i="6"/>
  <c r="Q332" i="6"/>
  <c r="R332" i="6"/>
  <c r="S332" i="6"/>
  <c r="M333" i="6"/>
  <c r="N333" i="6"/>
  <c r="Q333" i="6"/>
  <c r="R333" i="6"/>
  <c r="S333" i="6"/>
  <c r="M334" i="6"/>
  <c r="N334" i="6"/>
  <c r="Q334" i="6"/>
  <c r="R334" i="6"/>
  <c r="S334" i="6"/>
  <c r="M335" i="6"/>
  <c r="N335" i="6"/>
  <c r="Q335" i="6"/>
  <c r="R335" i="6"/>
  <c r="S335" i="6"/>
  <c r="M336" i="6"/>
  <c r="N336" i="6"/>
  <c r="Q336" i="6"/>
  <c r="R336" i="6"/>
  <c r="S336" i="6"/>
  <c r="M337" i="6"/>
  <c r="N337" i="6"/>
  <c r="Q337" i="6"/>
  <c r="R337" i="6"/>
  <c r="S337" i="6"/>
  <c r="M338" i="6"/>
  <c r="N338" i="6"/>
  <c r="Q338" i="6"/>
  <c r="R338" i="6"/>
  <c r="S338" i="6"/>
  <c r="M339" i="6"/>
  <c r="N339" i="6"/>
  <c r="Q339" i="6"/>
  <c r="R339" i="6"/>
  <c r="S339" i="6"/>
  <c r="M340" i="6"/>
  <c r="N340" i="6"/>
  <c r="Q340" i="6"/>
  <c r="R340" i="6"/>
  <c r="S340" i="6"/>
  <c r="M341" i="6"/>
  <c r="N341" i="6"/>
  <c r="Q341" i="6"/>
  <c r="R341" i="6"/>
  <c r="S341" i="6"/>
  <c r="M342" i="6"/>
  <c r="N342" i="6"/>
  <c r="Q342" i="6"/>
  <c r="R342" i="6"/>
  <c r="S342" i="6"/>
  <c r="M343" i="6"/>
  <c r="N343" i="6"/>
  <c r="Q343" i="6"/>
  <c r="R343" i="6"/>
  <c r="S343" i="6"/>
  <c r="M344" i="6"/>
  <c r="N344" i="6"/>
  <c r="Q344" i="6"/>
  <c r="R344" i="6"/>
  <c r="S344" i="6"/>
  <c r="M345" i="6"/>
  <c r="N345" i="6"/>
  <c r="Q345" i="6"/>
  <c r="R345" i="6"/>
  <c r="S345" i="6"/>
  <c r="M346" i="6"/>
  <c r="N346" i="6"/>
  <c r="Q346" i="6"/>
  <c r="R346" i="6"/>
  <c r="S346" i="6"/>
  <c r="M347" i="6"/>
  <c r="N347" i="6"/>
  <c r="Q347" i="6"/>
  <c r="R347" i="6"/>
  <c r="S347" i="6"/>
  <c r="M348" i="6"/>
  <c r="N348" i="6"/>
  <c r="Q348" i="6"/>
  <c r="R348" i="6"/>
  <c r="S348" i="6"/>
  <c r="M349" i="6"/>
  <c r="N349" i="6"/>
  <c r="Q349" i="6"/>
  <c r="R349" i="6"/>
  <c r="S349" i="6"/>
  <c r="M350" i="6"/>
  <c r="N350" i="6"/>
  <c r="Q350" i="6"/>
  <c r="R350" i="6"/>
  <c r="S350" i="6"/>
  <c r="M351" i="6"/>
  <c r="N351" i="6"/>
  <c r="Q351" i="6"/>
  <c r="R351" i="6"/>
  <c r="S351" i="6"/>
  <c r="M352" i="6"/>
  <c r="N352" i="6"/>
  <c r="Q352" i="6"/>
  <c r="R352" i="6"/>
  <c r="S352" i="6"/>
  <c r="M353" i="6"/>
  <c r="N353" i="6"/>
  <c r="Q353" i="6"/>
  <c r="R353" i="6"/>
  <c r="S353" i="6"/>
  <c r="M354" i="6"/>
  <c r="N354" i="6"/>
  <c r="Q354" i="6"/>
  <c r="R354" i="6"/>
  <c r="S354" i="6"/>
  <c r="M355" i="6"/>
  <c r="N355" i="6"/>
  <c r="Q355" i="6"/>
  <c r="R355" i="6"/>
  <c r="S355" i="6"/>
  <c r="M356" i="6"/>
  <c r="N356" i="6"/>
  <c r="Q356" i="6"/>
  <c r="R356" i="6"/>
  <c r="S356" i="6"/>
  <c r="M357" i="6"/>
  <c r="N357" i="6"/>
  <c r="Q357" i="6"/>
  <c r="R357" i="6"/>
  <c r="S357" i="6"/>
  <c r="M358" i="6"/>
  <c r="N358" i="6"/>
  <c r="Q358" i="6"/>
  <c r="R358" i="6"/>
  <c r="S358" i="6"/>
  <c r="M359" i="6"/>
  <c r="N359" i="6"/>
  <c r="Q359" i="6"/>
  <c r="R359" i="6"/>
  <c r="S359" i="6"/>
  <c r="M360" i="6"/>
  <c r="N360" i="6"/>
  <c r="Q360" i="6"/>
  <c r="R360" i="6"/>
  <c r="S360" i="6"/>
  <c r="M361" i="6"/>
  <c r="N361" i="6"/>
  <c r="Q361" i="6"/>
  <c r="R361" i="6"/>
  <c r="S361" i="6"/>
  <c r="M362" i="6"/>
  <c r="N362" i="6"/>
  <c r="Q362" i="6"/>
  <c r="R362" i="6"/>
  <c r="S362" i="6"/>
  <c r="M363" i="6"/>
  <c r="N363" i="6"/>
  <c r="Q363" i="6"/>
  <c r="R363" i="6"/>
  <c r="S363" i="6"/>
  <c r="M364" i="6"/>
  <c r="N364" i="6"/>
  <c r="Q364" i="6"/>
  <c r="R364" i="6"/>
  <c r="S364" i="6"/>
  <c r="M365" i="6"/>
  <c r="N365" i="6"/>
  <c r="Q365" i="6"/>
  <c r="R365" i="6"/>
  <c r="S365" i="6"/>
  <c r="M366" i="6"/>
  <c r="N366" i="6"/>
  <c r="Q366" i="6"/>
  <c r="R366" i="6"/>
  <c r="S366" i="6"/>
  <c r="M367" i="6"/>
  <c r="N367" i="6"/>
  <c r="Q367" i="6"/>
  <c r="R367" i="6"/>
  <c r="S367" i="6"/>
  <c r="M368" i="6"/>
  <c r="N368" i="6"/>
  <c r="Q368" i="6"/>
  <c r="R368" i="6"/>
  <c r="S368" i="6"/>
  <c r="M369" i="6"/>
  <c r="N369" i="6"/>
  <c r="Q369" i="6"/>
  <c r="R369" i="6"/>
  <c r="S369" i="6"/>
  <c r="M370" i="6"/>
  <c r="N370" i="6"/>
  <c r="Q370" i="6"/>
  <c r="R370" i="6"/>
  <c r="S370" i="6"/>
  <c r="M371" i="6"/>
  <c r="N371" i="6"/>
  <c r="Q371" i="6"/>
  <c r="R371" i="6"/>
  <c r="S371" i="6"/>
  <c r="M372" i="6"/>
  <c r="N372" i="6"/>
  <c r="Q372" i="6"/>
  <c r="R372" i="6"/>
  <c r="S372" i="6"/>
  <c r="M373" i="6"/>
  <c r="N373" i="6"/>
  <c r="Q373" i="6"/>
  <c r="R373" i="6"/>
  <c r="S373" i="6"/>
  <c r="M374" i="6"/>
  <c r="N374" i="6"/>
  <c r="Q374" i="6"/>
  <c r="R374" i="6"/>
  <c r="S374" i="6"/>
  <c r="M375" i="6"/>
  <c r="N375" i="6"/>
  <c r="Q375" i="6"/>
  <c r="R375" i="6"/>
  <c r="S375" i="6"/>
  <c r="M376" i="6"/>
  <c r="N376" i="6"/>
  <c r="Q376" i="6"/>
  <c r="R376" i="6"/>
  <c r="S376" i="6"/>
  <c r="M377" i="6"/>
  <c r="N377" i="6"/>
  <c r="Q377" i="6"/>
  <c r="R377" i="6"/>
  <c r="S377" i="6"/>
  <c r="M378" i="6"/>
  <c r="N378" i="6"/>
  <c r="Q378" i="6"/>
  <c r="R378" i="6"/>
  <c r="S378" i="6"/>
  <c r="M379" i="6"/>
  <c r="N379" i="6"/>
  <c r="Q379" i="6"/>
  <c r="R379" i="6"/>
  <c r="S379" i="6"/>
  <c r="M380" i="6"/>
  <c r="N380" i="6"/>
  <c r="Q380" i="6"/>
  <c r="R380" i="6"/>
  <c r="S380" i="6"/>
  <c r="M381" i="6"/>
  <c r="N381" i="6"/>
  <c r="Q381" i="6"/>
  <c r="R381" i="6"/>
  <c r="S381" i="6"/>
  <c r="M382" i="6"/>
  <c r="N382" i="6"/>
  <c r="Q382" i="6"/>
  <c r="R382" i="6"/>
  <c r="S382" i="6"/>
  <c r="M383" i="6"/>
  <c r="N383" i="6"/>
  <c r="Q383" i="6"/>
  <c r="R383" i="6"/>
  <c r="S383" i="6"/>
  <c r="M384" i="6"/>
  <c r="N384" i="6"/>
  <c r="Q384" i="6"/>
  <c r="R384" i="6"/>
  <c r="S384" i="6"/>
  <c r="M385" i="6"/>
  <c r="N385" i="6"/>
  <c r="Q385" i="6"/>
  <c r="R385" i="6"/>
  <c r="S385" i="6"/>
  <c r="M386" i="6"/>
  <c r="N386" i="6"/>
  <c r="Q386" i="6"/>
  <c r="R386" i="6"/>
  <c r="S386" i="6"/>
  <c r="M387" i="6"/>
  <c r="N387" i="6"/>
  <c r="Q387" i="6"/>
  <c r="R387" i="6"/>
  <c r="S387" i="6"/>
  <c r="M388" i="6"/>
  <c r="N388" i="6"/>
  <c r="Q388" i="6"/>
  <c r="R388" i="6"/>
  <c r="S388" i="6"/>
  <c r="M389" i="6"/>
  <c r="N389" i="6"/>
  <c r="Q389" i="6"/>
  <c r="R389" i="6"/>
  <c r="S389" i="6"/>
  <c r="M390" i="6"/>
  <c r="N390" i="6"/>
  <c r="Q390" i="6"/>
  <c r="R390" i="6"/>
  <c r="S390" i="6"/>
  <c r="M391" i="6"/>
  <c r="N391" i="6"/>
  <c r="Q391" i="6"/>
  <c r="R391" i="6"/>
  <c r="S391" i="6"/>
  <c r="M392" i="6"/>
  <c r="N392" i="6"/>
  <c r="Q392" i="6"/>
  <c r="R392" i="6"/>
  <c r="S392" i="6"/>
  <c r="M393" i="6"/>
  <c r="N393" i="6"/>
  <c r="Q393" i="6"/>
  <c r="R393" i="6"/>
  <c r="S393" i="6"/>
  <c r="M394" i="6"/>
  <c r="N394" i="6"/>
  <c r="Q394" i="6"/>
  <c r="R394" i="6"/>
  <c r="S394" i="6"/>
  <c r="M395" i="6"/>
  <c r="N395" i="6"/>
  <c r="Q395" i="6"/>
  <c r="R395" i="6"/>
  <c r="S395" i="6"/>
  <c r="M396" i="6"/>
  <c r="N396" i="6"/>
  <c r="Q396" i="6"/>
  <c r="R396" i="6"/>
  <c r="S396" i="6"/>
  <c r="M397" i="6"/>
  <c r="N397" i="6"/>
  <c r="Q397" i="6"/>
  <c r="R397" i="6"/>
  <c r="S397" i="6"/>
  <c r="M398" i="6"/>
  <c r="N398" i="6"/>
  <c r="Q398" i="6"/>
  <c r="R398" i="6"/>
  <c r="S398" i="6"/>
  <c r="M399" i="6"/>
  <c r="N399" i="6"/>
  <c r="Q399" i="6"/>
  <c r="R399" i="6"/>
  <c r="S399" i="6"/>
  <c r="M400" i="6"/>
  <c r="N400" i="6"/>
  <c r="Q400" i="6"/>
  <c r="R400" i="6"/>
  <c r="S400" i="6"/>
  <c r="M401" i="6"/>
  <c r="N401" i="6"/>
  <c r="Q401" i="6"/>
  <c r="R401" i="6"/>
  <c r="S401" i="6"/>
  <c r="M402" i="6"/>
  <c r="N402" i="6"/>
  <c r="Q402" i="6"/>
  <c r="R402" i="6"/>
  <c r="S402" i="6"/>
  <c r="M403" i="6"/>
  <c r="N403" i="6"/>
  <c r="Q403" i="6"/>
  <c r="R403" i="6"/>
  <c r="S403" i="6"/>
  <c r="M404" i="6"/>
  <c r="N404" i="6"/>
  <c r="Q404" i="6"/>
  <c r="R404" i="6"/>
  <c r="S404" i="6"/>
  <c r="M405" i="6"/>
  <c r="N405" i="6"/>
  <c r="Q405" i="6"/>
  <c r="R405" i="6"/>
  <c r="S405" i="6"/>
  <c r="M406" i="6"/>
  <c r="N406" i="6"/>
  <c r="Q406" i="6"/>
  <c r="R406" i="6"/>
  <c r="S406" i="6"/>
  <c r="M407" i="6"/>
  <c r="N407" i="6"/>
  <c r="Q407" i="6"/>
  <c r="R407" i="6"/>
  <c r="S407" i="6"/>
  <c r="M408" i="6"/>
  <c r="N408" i="6"/>
  <c r="Q408" i="6"/>
  <c r="R408" i="6"/>
  <c r="S408" i="6"/>
  <c r="M409" i="6"/>
  <c r="N409" i="6"/>
  <c r="Q409" i="6"/>
  <c r="R409" i="6"/>
  <c r="S409" i="6"/>
  <c r="M410" i="6"/>
  <c r="N410" i="6"/>
  <c r="Q410" i="6"/>
  <c r="R410" i="6"/>
  <c r="S410" i="6"/>
  <c r="M411" i="6"/>
  <c r="N411" i="6"/>
  <c r="Q411" i="6"/>
  <c r="R411" i="6"/>
  <c r="S411" i="6"/>
  <c r="M412" i="6"/>
  <c r="N412" i="6"/>
  <c r="Q412" i="6"/>
  <c r="R412" i="6"/>
  <c r="S412" i="6"/>
  <c r="M413" i="6"/>
  <c r="N413" i="6"/>
  <c r="Q413" i="6"/>
  <c r="R413" i="6"/>
  <c r="S413" i="6"/>
  <c r="M414" i="6"/>
  <c r="N414" i="6"/>
  <c r="Q414" i="6"/>
  <c r="R414" i="6"/>
  <c r="S414" i="6"/>
  <c r="M415" i="6"/>
  <c r="N415" i="6"/>
  <c r="Q415" i="6"/>
  <c r="R415" i="6"/>
  <c r="S415" i="6"/>
  <c r="M416" i="6"/>
  <c r="N416" i="6"/>
  <c r="Q416" i="6"/>
  <c r="R416" i="6"/>
  <c r="S416" i="6"/>
  <c r="M417" i="6"/>
  <c r="N417" i="6"/>
  <c r="Q417" i="6"/>
  <c r="R417" i="6"/>
  <c r="S417" i="6"/>
  <c r="M418" i="6"/>
  <c r="N418" i="6"/>
  <c r="Q418" i="6"/>
  <c r="R418" i="6"/>
  <c r="S418" i="6"/>
  <c r="M419" i="6"/>
  <c r="N419" i="6"/>
  <c r="Q419" i="6"/>
  <c r="R419" i="6"/>
  <c r="S419" i="6"/>
  <c r="M420" i="6"/>
  <c r="N420" i="6"/>
  <c r="Q420" i="6"/>
  <c r="R420" i="6"/>
  <c r="S420" i="6"/>
  <c r="M421" i="6"/>
  <c r="N421" i="6"/>
  <c r="Q421" i="6"/>
  <c r="R421" i="6"/>
  <c r="S421" i="6"/>
  <c r="M422" i="6"/>
  <c r="N422" i="6"/>
  <c r="Q422" i="6"/>
  <c r="R422" i="6"/>
  <c r="S422" i="6"/>
  <c r="M423" i="6"/>
  <c r="N423" i="6"/>
  <c r="Q423" i="6"/>
  <c r="R423" i="6"/>
  <c r="S423" i="6"/>
  <c r="M424" i="6"/>
  <c r="N424" i="6"/>
  <c r="Q424" i="6"/>
  <c r="R424" i="6"/>
  <c r="S424" i="6"/>
  <c r="M425" i="6"/>
  <c r="N425" i="6"/>
  <c r="Q425" i="6"/>
  <c r="R425" i="6"/>
  <c r="S425" i="6"/>
  <c r="M426" i="6"/>
  <c r="N426" i="6"/>
  <c r="Q426" i="6"/>
  <c r="R426" i="6"/>
  <c r="S426" i="6"/>
  <c r="M427" i="6"/>
  <c r="N427" i="6"/>
  <c r="Q427" i="6"/>
  <c r="R427" i="6"/>
  <c r="S427" i="6"/>
  <c r="M428" i="6"/>
  <c r="N428" i="6"/>
  <c r="Q428" i="6"/>
  <c r="R428" i="6"/>
  <c r="S428" i="6"/>
  <c r="M429" i="6"/>
  <c r="N429" i="6"/>
  <c r="Q429" i="6"/>
  <c r="R429" i="6"/>
  <c r="S429" i="6"/>
  <c r="M430" i="6"/>
  <c r="N430" i="6"/>
  <c r="Q430" i="6"/>
  <c r="R430" i="6"/>
  <c r="S430" i="6"/>
  <c r="M431" i="6"/>
  <c r="N431" i="6"/>
  <c r="Q431" i="6"/>
  <c r="R431" i="6"/>
  <c r="S431" i="6"/>
  <c r="M432" i="6"/>
  <c r="N432" i="6"/>
  <c r="Q432" i="6"/>
  <c r="R432" i="6"/>
  <c r="S432" i="6"/>
  <c r="M433" i="6"/>
  <c r="N433" i="6"/>
  <c r="Q433" i="6"/>
  <c r="R433" i="6"/>
  <c r="S433" i="6"/>
  <c r="M434" i="6"/>
  <c r="N434" i="6"/>
  <c r="Q434" i="6"/>
  <c r="R434" i="6"/>
  <c r="S434" i="6"/>
  <c r="M435" i="6"/>
  <c r="N435" i="6"/>
  <c r="Q435" i="6"/>
  <c r="R435" i="6"/>
  <c r="S435" i="6"/>
  <c r="M436" i="6"/>
  <c r="N436" i="6"/>
  <c r="Q436" i="6"/>
  <c r="R436" i="6"/>
  <c r="S436" i="6"/>
  <c r="M437" i="6"/>
  <c r="N437" i="6"/>
  <c r="Q437" i="6"/>
  <c r="R437" i="6"/>
  <c r="S437" i="6"/>
  <c r="M438" i="6"/>
  <c r="N438" i="6"/>
  <c r="Q438" i="6"/>
  <c r="R438" i="6"/>
  <c r="S438" i="6"/>
  <c r="M439" i="6"/>
  <c r="N439" i="6"/>
  <c r="Q439" i="6"/>
  <c r="R439" i="6"/>
  <c r="S439" i="6"/>
  <c r="M440" i="6"/>
  <c r="N440" i="6"/>
  <c r="Q440" i="6"/>
  <c r="R440" i="6"/>
  <c r="S440" i="6"/>
  <c r="M441" i="6"/>
  <c r="N441" i="6"/>
  <c r="Q441" i="6"/>
  <c r="R441" i="6"/>
  <c r="S441" i="6"/>
  <c r="M442" i="6"/>
  <c r="N442" i="6"/>
  <c r="Q442" i="6"/>
  <c r="R442" i="6"/>
  <c r="S442" i="6"/>
  <c r="M443" i="6"/>
  <c r="N443" i="6"/>
  <c r="Q443" i="6"/>
  <c r="R443" i="6"/>
  <c r="S443" i="6"/>
  <c r="M444" i="6"/>
  <c r="N444" i="6"/>
  <c r="Q444" i="6"/>
  <c r="R444" i="6"/>
  <c r="S444" i="6"/>
  <c r="M445" i="6"/>
  <c r="N445" i="6"/>
  <c r="Q445" i="6"/>
  <c r="R445" i="6"/>
  <c r="S445" i="6"/>
  <c r="M446" i="6"/>
  <c r="N446" i="6"/>
  <c r="Q446" i="6"/>
  <c r="R446" i="6"/>
  <c r="S446" i="6"/>
  <c r="M447" i="6"/>
  <c r="N447" i="6"/>
  <c r="Q447" i="6"/>
  <c r="R447" i="6"/>
  <c r="S447" i="6"/>
  <c r="M448" i="6"/>
  <c r="N448" i="6"/>
  <c r="Q448" i="6"/>
  <c r="R448" i="6"/>
  <c r="S448" i="6"/>
  <c r="M449" i="6"/>
  <c r="N449" i="6"/>
  <c r="Q449" i="6"/>
  <c r="R449" i="6"/>
  <c r="S449" i="6"/>
  <c r="M450" i="6"/>
  <c r="N450" i="6"/>
  <c r="Q450" i="6"/>
  <c r="R450" i="6"/>
  <c r="S450" i="6"/>
  <c r="M451" i="6"/>
  <c r="N451" i="6"/>
  <c r="Q451" i="6"/>
  <c r="R451" i="6"/>
  <c r="S451" i="6"/>
  <c r="M452" i="6"/>
  <c r="N452" i="6"/>
  <c r="Q452" i="6"/>
  <c r="R452" i="6"/>
  <c r="S452" i="6"/>
  <c r="M453" i="6"/>
  <c r="N453" i="6"/>
  <c r="Q453" i="6"/>
  <c r="R453" i="6"/>
  <c r="S453" i="6"/>
  <c r="M454" i="6"/>
  <c r="N454" i="6"/>
  <c r="Q454" i="6"/>
  <c r="R454" i="6"/>
  <c r="S454" i="6"/>
  <c r="M455" i="6"/>
  <c r="N455" i="6"/>
  <c r="Q455" i="6"/>
  <c r="R455" i="6"/>
  <c r="S455" i="6"/>
  <c r="M456" i="6"/>
  <c r="N456" i="6"/>
  <c r="Q456" i="6"/>
  <c r="R456" i="6"/>
  <c r="S456" i="6"/>
  <c r="M457" i="6"/>
  <c r="N457" i="6"/>
  <c r="Q457" i="6"/>
  <c r="R457" i="6"/>
  <c r="S457" i="6"/>
  <c r="M458" i="6"/>
  <c r="N458" i="6"/>
  <c r="Q458" i="6"/>
  <c r="R458" i="6"/>
  <c r="S458" i="6"/>
  <c r="M459" i="6"/>
  <c r="N459" i="6"/>
  <c r="Q459" i="6"/>
  <c r="R459" i="6"/>
  <c r="S459" i="6"/>
  <c r="M460" i="6"/>
  <c r="N460" i="6"/>
  <c r="Q460" i="6"/>
  <c r="R460" i="6"/>
  <c r="S460" i="6"/>
  <c r="M461" i="6"/>
  <c r="N461" i="6"/>
  <c r="Q461" i="6"/>
  <c r="R461" i="6"/>
  <c r="S461" i="6"/>
  <c r="M462" i="6"/>
  <c r="N462" i="6"/>
  <c r="Q462" i="6"/>
  <c r="R462" i="6"/>
  <c r="S462" i="6"/>
  <c r="M463" i="6"/>
  <c r="N463" i="6"/>
  <c r="Q463" i="6"/>
  <c r="R463" i="6"/>
  <c r="S463" i="6"/>
  <c r="M464" i="6"/>
  <c r="N464" i="6"/>
  <c r="Q464" i="6"/>
  <c r="R464" i="6"/>
  <c r="S464" i="6"/>
  <c r="M465" i="6"/>
  <c r="N465" i="6"/>
  <c r="Q465" i="6"/>
  <c r="R465" i="6"/>
  <c r="S465" i="6"/>
  <c r="M466" i="6"/>
  <c r="N466" i="6"/>
  <c r="Q466" i="6"/>
  <c r="R466" i="6"/>
  <c r="S466" i="6"/>
  <c r="M467" i="6"/>
  <c r="N467" i="6"/>
  <c r="Q467" i="6"/>
  <c r="R467" i="6"/>
  <c r="S467" i="6"/>
  <c r="M468" i="6"/>
  <c r="N468" i="6"/>
  <c r="Q468" i="6"/>
  <c r="R468" i="6"/>
  <c r="S468" i="6"/>
  <c r="M469" i="6"/>
  <c r="N469" i="6"/>
  <c r="Q469" i="6"/>
  <c r="R469" i="6"/>
  <c r="S469" i="6"/>
  <c r="M470" i="6"/>
  <c r="N470" i="6"/>
  <c r="Q470" i="6"/>
  <c r="R470" i="6"/>
  <c r="S470" i="6"/>
  <c r="M471" i="6"/>
  <c r="N471" i="6"/>
  <c r="Q471" i="6"/>
  <c r="R471" i="6"/>
  <c r="S471" i="6"/>
  <c r="M472" i="6"/>
  <c r="N472" i="6"/>
  <c r="Q472" i="6"/>
  <c r="R472" i="6"/>
  <c r="S472" i="6"/>
  <c r="M473" i="6"/>
  <c r="N473" i="6"/>
  <c r="Q473" i="6"/>
  <c r="R473" i="6"/>
  <c r="S473" i="6"/>
  <c r="M474" i="6"/>
  <c r="N474" i="6"/>
  <c r="Q474" i="6"/>
  <c r="R474" i="6"/>
  <c r="S474" i="6"/>
  <c r="M1890" i="6"/>
  <c r="N1890" i="6"/>
  <c r="Q1890" i="6"/>
  <c r="R1890" i="6"/>
  <c r="S1890" i="6"/>
  <c r="M476" i="6"/>
  <c r="N476" i="6"/>
  <c r="Q476" i="6"/>
  <c r="R476" i="6"/>
  <c r="S476" i="6"/>
  <c r="M477" i="6"/>
  <c r="N477" i="6"/>
  <c r="Q477" i="6"/>
  <c r="R477" i="6"/>
  <c r="S477" i="6"/>
  <c r="M478" i="6"/>
  <c r="N478" i="6"/>
  <c r="Q478" i="6"/>
  <c r="R478" i="6"/>
  <c r="S478" i="6"/>
  <c r="M479" i="6"/>
  <c r="N479" i="6"/>
  <c r="Q479" i="6"/>
  <c r="R479" i="6"/>
  <c r="S479" i="6"/>
  <c r="M480" i="6"/>
  <c r="N480" i="6"/>
  <c r="Q480" i="6"/>
  <c r="R480" i="6"/>
  <c r="S480" i="6"/>
  <c r="M481" i="6"/>
  <c r="N481" i="6"/>
  <c r="Q481" i="6"/>
  <c r="R481" i="6"/>
  <c r="S481" i="6"/>
  <c r="M482" i="6"/>
  <c r="N482" i="6"/>
  <c r="Q482" i="6"/>
  <c r="R482" i="6"/>
  <c r="S482" i="6"/>
  <c r="M483" i="6"/>
  <c r="N483" i="6"/>
  <c r="Q483" i="6"/>
  <c r="R483" i="6"/>
  <c r="S483" i="6"/>
  <c r="M484" i="6"/>
  <c r="N484" i="6"/>
  <c r="Q484" i="6"/>
  <c r="R484" i="6"/>
  <c r="S484" i="6"/>
  <c r="M485" i="6"/>
  <c r="N485" i="6"/>
  <c r="Q485" i="6"/>
  <c r="R485" i="6"/>
  <c r="S485" i="6"/>
  <c r="M486" i="6"/>
  <c r="N486" i="6"/>
  <c r="Q486" i="6"/>
  <c r="R486" i="6"/>
  <c r="S486" i="6"/>
  <c r="M487" i="6"/>
  <c r="N487" i="6"/>
  <c r="Q487" i="6"/>
  <c r="R487" i="6"/>
  <c r="S487" i="6"/>
  <c r="M488" i="6"/>
  <c r="N488" i="6"/>
  <c r="Q488" i="6"/>
  <c r="R488" i="6"/>
  <c r="S488" i="6"/>
  <c r="M489" i="6"/>
  <c r="N489" i="6"/>
  <c r="Q489" i="6"/>
  <c r="R489" i="6"/>
  <c r="S489" i="6"/>
  <c r="M490" i="6"/>
  <c r="N490" i="6"/>
  <c r="Q490" i="6"/>
  <c r="R490" i="6"/>
  <c r="S490" i="6"/>
  <c r="M491" i="6"/>
  <c r="N491" i="6"/>
  <c r="Q491" i="6"/>
  <c r="R491" i="6"/>
  <c r="S491" i="6"/>
  <c r="M492" i="6"/>
  <c r="N492" i="6"/>
  <c r="Q492" i="6"/>
  <c r="R492" i="6"/>
  <c r="S492" i="6"/>
  <c r="M493" i="6"/>
  <c r="N493" i="6"/>
  <c r="Q493" i="6"/>
  <c r="R493" i="6"/>
  <c r="S493" i="6"/>
  <c r="M494" i="6"/>
  <c r="N494" i="6"/>
  <c r="Q494" i="6"/>
  <c r="R494" i="6"/>
  <c r="S494" i="6"/>
  <c r="M495" i="6"/>
  <c r="N495" i="6"/>
  <c r="Q495" i="6"/>
  <c r="R495" i="6"/>
  <c r="S495" i="6"/>
  <c r="M496" i="6"/>
  <c r="N496" i="6"/>
  <c r="Q496" i="6"/>
  <c r="R496" i="6"/>
  <c r="S496" i="6"/>
  <c r="M497" i="6"/>
  <c r="N497" i="6"/>
  <c r="Q497" i="6"/>
  <c r="R497" i="6"/>
  <c r="S497" i="6"/>
  <c r="M498" i="6"/>
  <c r="N498" i="6"/>
  <c r="Q498" i="6"/>
  <c r="R498" i="6"/>
  <c r="S498" i="6"/>
  <c r="M499" i="6"/>
  <c r="N499" i="6"/>
  <c r="Q499" i="6"/>
  <c r="R499" i="6"/>
  <c r="S499" i="6"/>
  <c r="M500" i="6"/>
  <c r="N500" i="6"/>
  <c r="Q500" i="6"/>
  <c r="R500" i="6"/>
  <c r="S500" i="6"/>
  <c r="M501" i="6"/>
  <c r="N501" i="6"/>
  <c r="Q501" i="6"/>
  <c r="R501" i="6"/>
  <c r="S501" i="6"/>
  <c r="M502" i="6"/>
  <c r="N502" i="6"/>
  <c r="Q502" i="6"/>
  <c r="R502" i="6"/>
  <c r="S502" i="6"/>
  <c r="M503" i="6"/>
  <c r="N503" i="6"/>
  <c r="Q503" i="6"/>
  <c r="R503" i="6"/>
  <c r="S503" i="6"/>
  <c r="M504" i="6"/>
  <c r="N504" i="6"/>
  <c r="Q504" i="6"/>
  <c r="R504" i="6"/>
  <c r="S504" i="6"/>
  <c r="M505" i="6"/>
  <c r="N505" i="6"/>
  <c r="Q505" i="6"/>
  <c r="R505" i="6"/>
  <c r="S505" i="6"/>
  <c r="M506" i="6"/>
  <c r="N506" i="6"/>
  <c r="Q506" i="6"/>
  <c r="R506" i="6"/>
  <c r="S506" i="6"/>
  <c r="M507" i="6"/>
  <c r="N507" i="6"/>
  <c r="Q507" i="6"/>
  <c r="R507" i="6"/>
  <c r="S507" i="6"/>
  <c r="M508" i="6"/>
  <c r="N508" i="6"/>
  <c r="Q508" i="6"/>
  <c r="R508" i="6"/>
  <c r="S508" i="6"/>
  <c r="M509" i="6"/>
  <c r="N509" i="6"/>
  <c r="Q509" i="6"/>
  <c r="R509" i="6"/>
  <c r="S509" i="6"/>
  <c r="M510" i="6"/>
  <c r="N510" i="6"/>
  <c r="Q510" i="6"/>
  <c r="R510" i="6"/>
  <c r="S510" i="6"/>
  <c r="M511" i="6"/>
  <c r="N511" i="6"/>
  <c r="Q511" i="6"/>
  <c r="R511" i="6"/>
  <c r="S511" i="6"/>
  <c r="M512" i="6"/>
  <c r="N512" i="6"/>
  <c r="Q512" i="6"/>
  <c r="R512" i="6"/>
  <c r="S512" i="6"/>
  <c r="M513" i="6"/>
  <c r="N513" i="6"/>
  <c r="Q513" i="6"/>
  <c r="R513" i="6"/>
  <c r="S513" i="6"/>
  <c r="M514" i="6"/>
  <c r="N514" i="6"/>
  <c r="Q514" i="6"/>
  <c r="R514" i="6"/>
  <c r="S514" i="6"/>
  <c r="M515" i="6"/>
  <c r="N515" i="6"/>
  <c r="Q515" i="6"/>
  <c r="R515" i="6"/>
  <c r="S515" i="6"/>
  <c r="M516" i="6"/>
  <c r="N516" i="6"/>
  <c r="Q516" i="6"/>
  <c r="R516" i="6"/>
  <c r="S516" i="6"/>
  <c r="M517" i="6"/>
  <c r="N517" i="6"/>
  <c r="Q517" i="6"/>
  <c r="R517" i="6"/>
  <c r="S517" i="6"/>
  <c r="M518" i="6"/>
  <c r="N518" i="6"/>
  <c r="Q518" i="6"/>
  <c r="R518" i="6"/>
  <c r="S518" i="6"/>
  <c r="M519" i="6"/>
  <c r="N519" i="6"/>
  <c r="Q519" i="6"/>
  <c r="R519" i="6"/>
  <c r="S519" i="6"/>
  <c r="M520" i="6"/>
  <c r="N520" i="6"/>
  <c r="Q520" i="6"/>
  <c r="R520" i="6"/>
  <c r="S520" i="6"/>
  <c r="M521" i="6"/>
  <c r="N521" i="6"/>
  <c r="Q521" i="6"/>
  <c r="R521" i="6"/>
  <c r="S521" i="6"/>
  <c r="M522" i="6"/>
  <c r="N522" i="6"/>
  <c r="Q522" i="6"/>
  <c r="R522" i="6"/>
  <c r="S522" i="6"/>
  <c r="M523" i="6"/>
  <c r="N523" i="6"/>
  <c r="Q523" i="6"/>
  <c r="R523" i="6"/>
  <c r="S523" i="6"/>
  <c r="M524" i="6"/>
  <c r="N524" i="6"/>
  <c r="Q524" i="6"/>
  <c r="R524" i="6"/>
  <c r="S524" i="6"/>
  <c r="M525" i="6"/>
  <c r="N525" i="6"/>
  <c r="Q525" i="6"/>
  <c r="R525" i="6"/>
  <c r="S525" i="6"/>
  <c r="M526" i="6"/>
  <c r="N526" i="6"/>
  <c r="Q526" i="6"/>
  <c r="R526" i="6"/>
  <c r="S526" i="6"/>
  <c r="M527" i="6"/>
  <c r="N527" i="6"/>
  <c r="Q527" i="6"/>
  <c r="R527" i="6"/>
  <c r="S527" i="6"/>
  <c r="M528" i="6"/>
  <c r="N528" i="6"/>
  <c r="Q528" i="6"/>
  <c r="R528" i="6"/>
  <c r="S528" i="6"/>
  <c r="M529" i="6"/>
  <c r="N529" i="6"/>
  <c r="Q529" i="6"/>
  <c r="R529" i="6"/>
  <c r="S529" i="6"/>
  <c r="M530" i="6"/>
  <c r="N530" i="6"/>
  <c r="Q530" i="6"/>
  <c r="R530" i="6"/>
  <c r="S530" i="6"/>
  <c r="M531" i="6"/>
  <c r="N531" i="6"/>
  <c r="Q531" i="6"/>
  <c r="R531" i="6"/>
  <c r="S531" i="6"/>
  <c r="M532" i="6"/>
  <c r="N532" i="6"/>
  <c r="Q532" i="6"/>
  <c r="R532" i="6"/>
  <c r="S532" i="6"/>
  <c r="M533" i="6"/>
  <c r="N533" i="6"/>
  <c r="Q533" i="6"/>
  <c r="R533" i="6"/>
  <c r="S533" i="6"/>
  <c r="M534" i="6"/>
  <c r="N534" i="6"/>
  <c r="Q534" i="6"/>
  <c r="R534" i="6"/>
  <c r="S534" i="6"/>
  <c r="M535" i="6"/>
  <c r="N535" i="6"/>
  <c r="Q535" i="6"/>
  <c r="R535" i="6"/>
  <c r="S535" i="6"/>
  <c r="M536" i="6"/>
  <c r="N536" i="6"/>
  <c r="Q536" i="6"/>
  <c r="R536" i="6"/>
  <c r="S536" i="6"/>
  <c r="M537" i="6"/>
  <c r="N537" i="6"/>
  <c r="Q537" i="6"/>
  <c r="R537" i="6"/>
  <c r="S537" i="6"/>
  <c r="M538" i="6"/>
  <c r="N538" i="6"/>
  <c r="Q538" i="6"/>
  <c r="R538" i="6"/>
  <c r="S538" i="6"/>
  <c r="M539" i="6"/>
  <c r="N539" i="6"/>
  <c r="Q539" i="6"/>
  <c r="R539" i="6"/>
  <c r="S539" i="6"/>
  <c r="M540" i="6"/>
  <c r="N540" i="6"/>
  <c r="Q540" i="6"/>
  <c r="R540" i="6"/>
  <c r="S540" i="6"/>
  <c r="M158" i="6"/>
  <c r="N158" i="6"/>
  <c r="Q158" i="6"/>
  <c r="R158" i="6"/>
  <c r="S158" i="6"/>
  <c r="M542" i="6"/>
  <c r="N542" i="6"/>
  <c r="Q542" i="6"/>
  <c r="R542" i="6"/>
  <c r="S542" i="6"/>
  <c r="M543" i="6"/>
  <c r="N543" i="6"/>
  <c r="Q543" i="6"/>
  <c r="R543" i="6"/>
  <c r="S543" i="6"/>
  <c r="M544" i="6"/>
  <c r="N544" i="6"/>
  <c r="Q544" i="6"/>
  <c r="R544" i="6"/>
  <c r="S544" i="6"/>
  <c r="M546" i="6"/>
  <c r="N546" i="6"/>
  <c r="Q546" i="6"/>
  <c r="R546" i="6"/>
  <c r="S546" i="6"/>
  <c r="M547" i="6"/>
  <c r="N547" i="6"/>
  <c r="Q547" i="6"/>
  <c r="R547" i="6"/>
  <c r="S547" i="6"/>
  <c r="M548" i="6"/>
  <c r="N548" i="6"/>
  <c r="Q548" i="6"/>
  <c r="R548" i="6"/>
  <c r="S548" i="6"/>
  <c r="M549" i="6"/>
  <c r="N549" i="6"/>
  <c r="Q549" i="6"/>
  <c r="R549" i="6"/>
  <c r="S549" i="6"/>
  <c r="M550" i="6"/>
  <c r="N550" i="6"/>
  <c r="Q550" i="6"/>
  <c r="R550" i="6"/>
  <c r="S550" i="6"/>
  <c r="M551" i="6"/>
  <c r="N551" i="6"/>
  <c r="Q551" i="6"/>
  <c r="R551" i="6"/>
  <c r="S551" i="6"/>
  <c r="M552" i="6"/>
  <c r="N552" i="6"/>
  <c r="Q552" i="6"/>
  <c r="R552" i="6"/>
  <c r="S552" i="6"/>
  <c r="M554" i="6"/>
  <c r="N554" i="6"/>
  <c r="Q554" i="6"/>
  <c r="R554" i="6"/>
  <c r="S554" i="6"/>
  <c r="M555" i="6"/>
  <c r="N555" i="6"/>
  <c r="Q555" i="6"/>
  <c r="R555" i="6"/>
  <c r="S555" i="6"/>
  <c r="M556" i="6"/>
  <c r="N556" i="6"/>
  <c r="Q556" i="6"/>
  <c r="R556" i="6"/>
  <c r="S556" i="6"/>
  <c r="M557" i="6"/>
  <c r="N557" i="6"/>
  <c r="Q557" i="6"/>
  <c r="R557" i="6"/>
  <c r="S557" i="6"/>
  <c r="M558" i="6"/>
  <c r="N558" i="6"/>
  <c r="Q558" i="6"/>
  <c r="R558" i="6"/>
  <c r="S558" i="6"/>
  <c r="M559" i="6"/>
  <c r="N559" i="6"/>
  <c r="Q559" i="6"/>
  <c r="R559" i="6"/>
  <c r="S559" i="6"/>
  <c r="M560" i="6"/>
  <c r="N560" i="6"/>
  <c r="Q560" i="6"/>
  <c r="R560" i="6"/>
  <c r="S560" i="6"/>
  <c r="M561" i="6"/>
  <c r="N561" i="6"/>
  <c r="Q561" i="6"/>
  <c r="R561" i="6"/>
  <c r="S561" i="6"/>
  <c r="M562" i="6"/>
  <c r="N562" i="6"/>
  <c r="Q562" i="6"/>
  <c r="R562" i="6"/>
  <c r="S562" i="6"/>
  <c r="M563" i="6"/>
  <c r="N563" i="6"/>
  <c r="Q563" i="6"/>
  <c r="R563" i="6"/>
  <c r="S563" i="6"/>
  <c r="M564" i="6"/>
  <c r="N564" i="6"/>
  <c r="Q564" i="6"/>
  <c r="R564" i="6"/>
  <c r="S564" i="6"/>
  <c r="M565" i="6"/>
  <c r="N565" i="6"/>
  <c r="Q565" i="6"/>
  <c r="R565" i="6"/>
  <c r="S565" i="6"/>
  <c r="M566" i="6"/>
  <c r="N566" i="6"/>
  <c r="Q566" i="6"/>
  <c r="R566" i="6"/>
  <c r="S566" i="6"/>
  <c r="M567" i="6"/>
  <c r="N567" i="6"/>
  <c r="Q567" i="6"/>
  <c r="R567" i="6"/>
  <c r="S567" i="6"/>
  <c r="M568" i="6"/>
  <c r="N568" i="6"/>
  <c r="Q568" i="6"/>
  <c r="R568" i="6"/>
  <c r="S568" i="6"/>
  <c r="M569" i="6"/>
  <c r="N569" i="6"/>
  <c r="Q569" i="6"/>
  <c r="R569" i="6"/>
  <c r="S569" i="6"/>
  <c r="M570" i="6"/>
  <c r="N570" i="6"/>
  <c r="Q570" i="6"/>
  <c r="R570" i="6"/>
  <c r="S570" i="6"/>
  <c r="M571" i="6"/>
  <c r="N571" i="6"/>
  <c r="Q571" i="6"/>
  <c r="R571" i="6"/>
  <c r="S571" i="6"/>
  <c r="M572" i="6"/>
  <c r="N572" i="6"/>
  <c r="Q572" i="6"/>
  <c r="R572" i="6"/>
  <c r="S572" i="6"/>
  <c r="M573" i="6"/>
  <c r="N573" i="6"/>
  <c r="Q573" i="6"/>
  <c r="R573" i="6"/>
  <c r="S573" i="6"/>
  <c r="M574" i="6"/>
  <c r="N574" i="6"/>
  <c r="Q574" i="6"/>
  <c r="R574" i="6"/>
  <c r="S574" i="6"/>
  <c r="M575" i="6"/>
  <c r="N575" i="6"/>
  <c r="Q575" i="6"/>
  <c r="R575" i="6"/>
  <c r="S575" i="6"/>
  <c r="M576" i="6"/>
  <c r="N576" i="6"/>
  <c r="Q576" i="6"/>
  <c r="R576" i="6"/>
  <c r="S576" i="6"/>
  <c r="M577" i="6"/>
  <c r="N577" i="6"/>
  <c r="Q577" i="6"/>
  <c r="R577" i="6"/>
  <c r="S577" i="6"/>
  <c r="M578" i="6"/>
  <c r="N578" i="6"/>
  <c r="Q578" i="6"/>
  <c r="R578" i="6"/>
  <c r="S578" i="6"/>
  <c r="M579" i="6"/>
  <c r="N579" i="6"/>
  <c r="Q579" i="6"/>
  <c r="R579" i="6"/>
  <c r="S579" i="6"/>
  <c r="M580" i="6"/>
  <c r="N580" i="6"/>
  <c r="Q580" i="6"/>
  <c r="R580" i="6"/>
  <c r="S580" i="6"/>
  <c r="M581" i="6"/>
  <c r="N581" i="6"/>
  <c r="Q581" i="6"/>
  <c r="R581" i="6"/>
  <c r="S581" i="6"/>
  <c r="M582" i="6"/>
  <c r="N582" i="6"/>
  <c r="Q582" i="6"/>
  <c r="R582" i="6"/>
  <c r="S582" i="6"/>
  <c r="M583" i="6"/>
  <c r="N583" i="6"/>
  <c r="Q583" i="6"/>
  <c r="R583" i="6"/>
  <c r="S583" i="6"/>
  <c r="M584" i="6"/>
  <c r="N584" i="6"/>
  <c r="Q584" i="6"/>
  <c r="R584" i="6"/>
  <c r="S584" i="6"/>
  <c r="M585" i="6"/>
  <c r="N585" i="6"/>
  <c r="Q585" i="6"/>
  <c r="R585" i="6"/>
  <c r="S585" i="6"/>
  <c r="M586" i="6"/>
  <c r="N586" i="6"/>
  <c r="Q586" i="6"/>
  <c r="R586" i="6"/>
  <c r="S586" i="6"/>
  <c r="M587" i="6"/>
  <c r="N587" i="6"/>
  <c r="Q587" i="6"/>
  <c r="R587" i="6"/>
  <c r="S587" i="6"/>
  <c r="M588" i="6"/>
  <c r="N588" i="6"/>
  <c r="Q588" i="6"/>
  <c r="R588" i="6"/>
  <c r="S588" i="6"/>
  <c r="M589" i="6"/>
  <c r="N589" i="6"/>
  <c r="Q589" i="6"/>
  <c r="R589" i="6"/>
  <c r="S589" i="6"/>
  <c r="M590" i="6"/>
  <c r="N590" i="6"/>
  <c r="Q590" i="6"/>
  <c r="R590" i="6"/>
  <c r="S590" i="6"/>
  <c r="M591" i="6"/>
  <c r="N591" i="6"/>
  <c r="Q591" i="6"/>
  <c r="R591" i="6"/>
  <c r="S591" i="6"/>
  <c r="M592" i="6"/>
  <c r="N592" i="6"/>
  <c r="Q592" i="6"/>
  <c r="R592" i="6"/>
  <c r="S592" i="6"/>
  <c r="M593" i="6"/>
  <c r="N593" i="6"/>
  <c r="Q593" i="6"/>
  <c r="R593" i="6"/>
  <c r="S593" i="6"/>
  <c r="M594" i="6"/>
  <c r="N594" i="6"/>
  <c r="Q594" i="6"/>
  <c r="R594" i="6"/>
  <c r="S594" i="6"/>
  <c r="M595" i="6"/>
  <c r="N595" i="6"/>
  <c r="Q595" i="6"/>
  <c r="R595" i="6"/>
  <c r="S595" i="6"/>
  <c r="M596" i="6"/>
  <c r="N596" i="6"/>
  <c r="Q596" i="6"/>
  <c r="R596" i="6"/>
  <c r="S596" i="6"/>
  <c r="M597" i="6"/>
  <c r="N597" i="6"/>
  <c r="Q597" i="6"/>
  <c r="R597" i="6"/>
  <c r="S597" i="6"/>
  <c r="M598" i="6"/>
  <c r="N598" i="6"/>
  <c r="Q598" i="6"/>
  <c r="R598" i="6"/>
  <c r="S598" i="6"/>
  <c r="M599" i="6"/>
  <c r="N599" i="6"/>
  <c r="Q599" i="6"/>
  <c r="R599" i="6"/>
  <c r="S599" i="6"/>
  <c r="M600" i="6"/>
  <c r="N600" i="6"/>
  <c r="Q600" i="6"/>
  <c r="R600" i="6"/>
  <c r="S600" i="6"/>
  <c r="M601" i="6"/>
  <c r="N601" i="6"/>
  <c r="Q601" i="6"/>
  <c r="R601" i="6"/>
  <c r="S601" i="6"/>
  <c r="M602" i="6"/>
  <c r="N602" i="6"/>
  <c r="Q602" i="6"/>
  <c r="R602" i="6"/>
  <c r="S602" i="6"/>
  <c r="M603" i="6"/>
  <c r="N603" i="6"/>
  <c r="Q603" i="6"/>
  <c r="R603" i="6"/>
  <c r="S603" i="6"/>
  <c r="M604" i="6"/>
  <c r="N604" i="6"/>
  <c r="Q604" i="6"/>
  <c r="R604" i="6"/>
  <c r="S604" i="6"/>
  <c r="M605" i="6"/>
  <c r="N605" i="6"/>
  <c r="Q605" i="6"/>
  <c r="R605" i="6"/>
  <c r="S605" i="6"/>
  <c r="M606" i="6"/>
  <c r="N606" i="6"/>
  <c r="Q606" i="6"/>
  <c r="R606" i="6"/>
  <c r="S606" i="6"/>
  <c r="M607" i="6"/>
  <c r="N607" i="6"/>
  <c r="Q607" i="6"/>
  <c r="R607" i="6"/>
  <c r="S607" i="6"/>
  <c r="M608" i="6"/>
  <c r="N608" i="6"/>
  <c r="Q608" i="6"/>
  <c r="R608" i="6"/>
  <c r="S608" i="6"/>
  <c r="M609" i="6"/>
  <c r="N609" i="6"/>
  <c r="Q609" i="6"/>
  <c r="R609" i="6"/>
  <c r="S609" i="6"/>
  <c r="M610" i="6"/>
  <c r="N610" i="6"/>
  <c r="Q610" i="6"/>
  <c r="R610" i="6"/>
  <c r="S610" i="6"/>
  <c r="M611" i="6"/>
  <c r="N611" i="6"/>
  <c r="Q611" i="6"/>
  <c r="R611" i="6"/>
  <c r="S611" i="6"/>
  <c r="M612" i="6"/>
  <c r="N612" i="6"/>
  <c r="Q612" i="6"/>
  <c r="R612" i="6"/>
  <c r="S612" i="6"/>
  <c r="M613" i="6"/>
  <c r="N613" i="6"/>
  <c r="Q613" i="6"/>
  <c r="R613" i="6"/>
  <c r="S613" i="6"/>
  <c r="M614" i="6"/>
  <c r="N614" i="6"/>
  <c r="Q614" i="6"/>
  <c r="R614" i="6"/>
  <c r="S614" i="6"/>
  <c r="M615" i="6"/>
  <c r="N615" i="6"/>
  <c r="Q615" i="6"/>
  <c r="R615" i="6"/>
  <c r="S615" i="6"/>
  <c r="M616" i="6"/>
  <c r="N616" i="6"/>
  <c r="Q616" i="6"/>
  <c r="R616" i="6"/>
  <c r="S616" i="6"/>
  <c r="M617" i="6"/>
  <c r="N617" i="6"/>
  <c r="Q617" i="6"/>
  <c r="R617" i="6"/>
  <c r="S617" i="6"/>
  <c r="M618" i="6"/>
  <c r="N618" i="6"/>
  <c r="Q618" i="6"/>
  <c r="R618" i="6"/>
  <c r="S618" i="6"/>
  <c r="M619" i="6"/>
  <c r="N619" i="6"/>
  <c r="Q619" i="6"/>
  <c r="R619" i="6"/>
  <c r="S619" i="6"/>
  <c r="M620" i="6"/>
  <c r="N620" i="6"/>
  <c r="Q620" i="6"/>
  <c r="R620" i="6"/>
  <c r="S620" i="6"/>
  <c r="M621" i="6"/>
  <c r="N621" i="6"/>
  <c r="Q621" i="6"/>
  <c r="R621" i="6"/>
  <c r="S621" i="6"/>
  <c r="M622" i="6"/>
  <c r="N622" i="6"/>
  <c r="Q622" i="6"/>
  <c r="R622" i="6"/>
  <c r="S622" i="6"/>
  <c r="M623" i="6"/>
  <c r="N623" i="6"/>
  <c r="Q623" i="6"/>
  <c r="R623" i="6"/>
  <c r="S623" i="6"/>
  <c r="M624" i="6"/>
  <c r="N624" i="6"/>
  <c r="Q624" i="6"/>
  <c r="R624" i="6"/>
  <c r="S624" i="6"/>
  <c r="M625" i="6"/>
  <c r="N625" i="6"/>
  <c r="Q625" i="6"/>
  <c r="R625" i="6"/>
  <c r="S625" i="6"/>
  <c r="M626" i="6"/>
  <c r="N626" i="6"/>
  <c r="Q626" i="6"/>
  <c r="R626" i="6"/>
  <c r="S626" i="6"/>
  <c r="M627" i="6"/>
  <c r="N627" i="6"/>
  <c r="Q627" i="6"/>
  <c r="R627" i="6"/>
  <c r="S627" i="6"/>
  <c r="M628" i="6"/>
  <c r="N628" i="6"/>
  <c r="Q628" i="6"/>
  <c r="R628" i="6"/>
  <c r="S628" i="6"/>
  <c r="M629" i="6"/>
  <c r="N629" i="6"/>
  <c r="Q629" i="6"/>
  <c r="R629" i="6"/>
  <c r="S629" i="6"/>
  <c r="M630" i="6"/>
  <c r="N630" i="6"/>
  <c r="Q630" i="6"/>
  <c r="R630" i="6"/>
  <c r="S630" i="6"/>
  <c r="M631" i="6"/>
  <c r="N631" i="6"/>
  <c r="Q631" i="6"/>
  <c r="R631" i="6"/>
  <c r="S631" i="6"/>
  <c r="M632" i="6"/>
  <c r="N632" i="6"/>
  <c r="Q632" i="6"/>
  <c r="R632" i="6"/>
  <c r="S632" i="6"/>
  <c r="M633" i="6"/>
  <c r="N633" i="6"/>
  <c r="Q633" i="6"/>
  <c r="R633" i="6"/>
  <c r="S633" i="6"/>
  <c r="M634" i="6"/>
  <c r="N634" i="6"/>
  <c r="Q634" i="6"/>
  <c r="R634" i="6"/>
  <c r="S634" i="6"/>
  <c r="M635" i="6"/>
  <c r="N635" i="6"/>
  <c r="Q635" i="6"/>
  <c r="R635" i="6"/>
  <c r="S635" i="6"/>
  <c r="M636" i="6"/>
  <c r="N636" i="6"/>
  <c r="Q636" i="6"/>
  <c r="R636" i="6"/>
  <c r="S636" i="6"/>
  <c r="M637" i="6"/>
  <c r="N637" i="6"/>
  <c r="Q637" i="6"/>
  <c r="R637" i="6"/>
  <c r="S637" i="6"/>
  <c r="M638" i="6"/>
  <c r="N638" i="6"/>
  <c r="Q638" i="6"/>
  <c r="R638" i="6"/>
  <c r="S638" i="6"/>
  <c r="M639" i="6"/>
  <c r="N639" i="6"/>
  <c r="Q639" i="6"/>
  <c r="R639" i="6"/>
  <c r="S639" i="6"/>
  <c r="M640" i="6"/>
  <c r="N640" i="6"/>
  <c r="Q640" i="6"/>
  <c r="R640" i="6"/>
  <c r="S640" i="6"/>
  <c r="M641" i="6"/>
  <c r="N641" i="6"/>
  <c r="Q641" i="6"/>
  <c r="R641" i="6"/>
  <c r="S641" i="6"/>
  <c r="M642" i="6"/>
  <c r="N642" i="6"/>
  <c r="Q642" i="6"/>
  <c r="R642" i="6"/>
  <c r="S642" i="6"/>
  <c r="M643" i="6"/>
  <c r="N643" i="6"/>
  <c r="Q643" i="6"/>
  <c r="R643" i="6"/>
  <c r="S643" i="6"/>
  <c r="M644" i="6"/>
  <c r="N644" i="6"/>
  <c r="Q644" i="6"/>
  <c r="R644" i="6"/>
  <c r="S644" i="6"/>
  <c r="M645" i="6"/>
  <c r="N645" i="6"/>
  <c r="Q645" i="6"/>
  <c r="R645" i="6"/>
  <c r="S645" i="6"/>
  <c r="M646" i="6"/>
  <c r="N646" i="6"/>
  <c r="Q646" i="6"/>
  <c r="R646" i="6"/>
  <c r="S646" i="6"/>
  <c r="M647" i="6"/>
  <c r="N647" i="6"/>
  <c r="Q647" i="6"/>
  <c r="R647" i="6"/>
  <c r="S647" i="6"/>
  <c r="M648" i="6"/>
  <c r="N648" i="6"/>
  <c r="Q648" i="6"/>
  <c r="R648" i="6"/>
  <c r="S648" i="6"/>
  <c r="M649" i="6"/>
  <c r="N649" i="6"/>
  <c r="Q649" i="6"/>
  <c r="R649" i="6"/>
  <c r="S649" i="6"/>
  <c r="M650" i="6"/>
  <c r="N650" i="6"/>
  <c r="Q650" i="6"/>
  <c r="R650" i="6"/>
  <c r="S650" i="6"/>
  <c r="M651" i="6"/>
  <c r="N651" i="6"/>
  <c r="Q651" i="6"/>
  <c r="R651" i="6"/>
  <c r="S651" i="6"/>
  <c r="M652" i="6"/>
  <c r="N652" i="6"/>
  <c r="Q652" i="6"/>
  <c r="R652" i="6"/>
  <c r="S652" i="6"/>
  <c r="M653" i="6"/>
  <c r="N653" i="6"/>
  <c r="Q653" i="6"/>
  <c r="R653" i="6"/>
  <c r="S653" i="6"/>
  <c r="M654" i="6"/>
  <c r="N654" i="6"/>
  <c r="Q654" i="6"/>
  <c r="R654" i="6"/>
  <c r="S654" i="6"/>
  <c r="M655" i="6"/>
  <c r="N655" i="6"/>
  <c r="Q655" i="6"/>
  <c r="R655" i="6"/>
  <c r="S655" i="6"/>
  <c r="M656" i="6"/>
  <c r="N656" i="6"/>
  <c r="Q656" i="6"/>
  <c r="R656" i="6"/>
  <c r="S656" i="6"/>
  <c r="M657" i="6"/>
  <c r="N657" i="6"/>
  <c r="Q657" i="6"/>
  <c r="R657" i="6"/>
  <c r="S657" i="6"/>
  <c r="M658" i="6"/>
  <c r="N658" i="6"/>
  <c r="Q658" i="6"/>
  <c r="R658" i="6"/>
  <c r="S658" i="6"/>
  <c r="M659" i="6"/>
  <c r="N659" i="6"/>
  <c r="Q659" i="6"/>
  <c r="R659" i="6"/>
  <c r="S659" i="6"/>
  <c r="M660" i="6"/>
  <c r="N660" i="6"/>
  <c r="Q660" i="6"/>
  <c r="R660" i="6"/>
  <c r="S660" i="6"/>
  <c r="M661" i="6"/>
  <c r="N661" i="6"/>
  <c r="Q661" i="6"/>
  <c r="R661" i="6"/>
  <c r="S661" i="6"/>
  <c r="M662" i="6"/>
  <c r="N662" i="6"/>
  <c r="Q662" i="6"/>
  <c r="R662" i="6"/>
  <c r="S662" i="6"/>
  <c r="M663" i="6"/>
  <c r="N663" i="6"/>
  <c r="Q663" i="6"/>
  <c r="R663" i="6"/>
  <c r="S663" i="6"/>
  <c r="M664" i="6"/>
  <c r="N664" i="6"/>
  <c r="Q664" i="6"/>
  <c r="R664" i="6"/>
  <c r="S664" i="6"/>
  <c r="M665" i="6"/>
  <c r="N665" i="6"/>
  <c r="Q665" i="6"/>
  <c r="R665" i="6"/>
  <c r="S665" i="6"/>
  <c r="M666" i="6"/>
  <c r="N666" i="6"/>
  <c r="Q666" i="6"/>
  <c r="R666" i="6"/>
  <c r="S666" i="6"/>
  <c r="M667" i="6"/>
  <c r="N667" i="6"/>
  <c r="Q667" i="6"/>
  <c r="R667" i="6"/>
  <c r="S667" i="6"/>
  <c r="M668" i="6"/>
  <c r="N668" i="6"/>
  <c r="Q668" i="6"/>
  <c r="R668" i="6"/>
  <c r="S668" i="6"/>
  <c r="M669" i="6"/>
  <c r="N669" i="6"/>
  <c r="Q669" i="6"/>
  <c r="R669" i="6"/>
  <c r="S669" i="6"/>
  <c r="M670" i="6"/>
  <c r="N670" i="6"/>
  <c r="Q670" i="6"/>
  <c r="R670" i="6"/>
  <c r="S670" i="6"/>
  <c r="M671" i="6"/>
  <c r="N671" i="6"/>
  <c r="Q671" i="6"/>
  <c r="R671" i="6"/>
  <c r="S671" i="6"/>
  <c r="M672" i="6"/>
  <c r="N672" i="6"/>
  <c r="Q672" i="6"/>
  <c r="R672" i="6"/>
  <c r="S672" i="6"/>
  <c r="M673" i="6"/>
  <c r="N673" i="6"/>
  <c r="Q673" i="6"/>
  <c r="R673" i="6"/>
  <c r="S673" i="6"/>
  <c r="M674" i="6"/>
  <c r="N674" i="6"/>
  <c r="Q674" i="6"/>
  <c r="R674" i="6"/>
  <c r="S674" i="6"/>
  <c r="M675" i="6"/>
  <c r="N675" i="6"/>
  <c r="Q675" i="6"/>
  <c r="R675" i="6"/>
  <c r="S675" i="6"/>
  <c r="M676" i="6"/>
  <c r="N676" i="6"/>
  <c r="Q676" i="6"/>
  <c r="R676" i="6"/>
  <c r="S676" i="6"/>
  <c r="M677" i="6"/>
  <c r="N677" i="6"/>
  <c r="Q677" i="6"/>
  <c r="R677" i="6"/>
  <c r="S677" i="6"/>
  <c r="M678" i="6"/>
  <c r="N678" i="6"/>
  <c r="Q678" i="6"/>
  <c r="R678" i="6"/>
  <c r="S678" i="6"/>
  <c r="M679" i="6"/>
  <c r="N679" i="6"/>
  <c r="Q679" i="6"/>
  <c r="R679" i="6"/>
  <c r="S679" i="6"/>
  <c r="M680" i="6"/>
  <c r="N680" i="6"/>
  <c r="Q680" i="6"/>
  <c r="R680" i="6"/>
  <c r="S680" i="6"/>
  <c r="M681" i="6"/>
  <c r="N681" i="6"/>
  <c r="Q681" i="6"/>
  <c r="R681" i="6"/>
  <c r="S681" i="6"/>
  <c r="M682" i="6"/>
  <c r="N682" i="6"/>
  <c r="Q682" i="6"/>
  <c r="R682" i="6"/>
  <c r="S682" i="6"/>
  <c r="M683" i="6"/>
  <c r="N683" i="6"/>
  <c r="Q683" i="6"/>
  <c r="R683" i="6"/>
  <c r="S683" i="6"/>
  <c r="M684" i="6"/>
  <c r="N684" i="6"/>
  <c r="Q684" i="6"/>
  <c r="R684" i="6"/>
  <c r="S684" i="6"/>
  <c r="M685" i="6"/>
  <c r="N685" i="6"/>
  <c r="Q685" i="6"/>
  <c r="R685" i="6"/>
  <c r="S685" i="6"/>
  <c r="M686" i="6"/>
  <c r="N686" i="6"/>
  <c r="Q686" i="6"/>
  <c r="R686" i="6"/>
  <c r="S686" i="6"/>
  <c r="M687" i="6"/>
  <c r="N687" i="6"/>
  <c r="Q687" i="6"/>
  <c r="R687" i="6"/>
  <c r="S687" i="6"/>
  <c r="M688" i="6"/>
  <c r="N688" i="6"/>
  <c r="Q688" i="6"/>
  <c r="R688" i="6"/>
  <c r="S688" i="6"/>
  <c r="M689" i="6"/>
  <c r="N689" i="6"/>
  <c r="Q689" i="6"/>
  <c r="R689" i="6"/>
  <c r="S689" i="6"/>
  <c r="M690" i="6"/>
  <c r="N690" i="6"/>
  <c r="Q690" i="6"/>
  <c r="R690" i="6"/>
  <c r="S690" i="6"/>
  <c r="M691" i="6"/>
  <c r="N691" i="6"/>
  <c r="Q691" i="6"/>
  <c r="R691" i="6"/>
  <c r="S691" i="6"/>
  <c r="M692" i="6"/>
  <c r="N692" i="6"/>
  <c r="Q692" i="6"/>
  <c r="R692" i="6"/>
  <c r="S692" i="6"/>
  <c r="M693" i="6"/>
  <c r="N693" i="6"/>
  <c r="Q693" i="6"/>
  <c r="R693" i="6"/>
  <c r="S693" i="6"/>
  <c r="M694" i="6"/>
  <c r="N694" i="6"/>
  <c r="Q694" i="6"/>
  <c r="R694" i="6"/>
  <c r="S694" i="6"/>
  <c r="M695" i="6"/>
  <c r="N695" i="6"/>
  <c r="Q695" i="6"/>
  <c r="R695" i="6"/>
  <c r="S695" i="6"/>
  <c r="M696" i="6"/>
  <c r="N696" i="6"/>
  <c r="Q696" i="6"/>
  <c r="R696" i="6"/>
  <c r="S696" i="6"/>
  <c r="M697" i="6"/>
  <c r="N697" i="6"/>
  <c r="Q697" i="6"/>
  <c r="R697" i="6"/>
  <c r="S697" i="6"/>
  <c r="M698" i="6"/>
  <c r="N698" i="6"/>
  <c r="Q698" i="6"/>
  <c r="R698" i="6"/>
  <c r="S698" i="6"/>
  <c r="M699" i="6"/>
  <c r="N699" i="6"/>
  <c r="Q699" i="6"/>
  <c r="R699" i="6"/>
  <c r="S699" i="6"/>
  <c r="M700" i="6"/>
  <c r="N700" i="6"/>
  <c r="Q700" i="6"/>
  <c r="R700" i="6"/>
  <c r="S700" i="6"/>
  <c r="M701" i="6"/>
  <c r="N701" i="6"/>
  <c r="Q701" i="6"/>
  <c r="R701" i="6"/>
  <c r="S701" i="6"/>
  <c r="M702" i="6"/>
  <c r="N702" i="6"/>
  <c r="Q702" i="6"/>
  <c r="R702" i="6"/>
  <c r="S702" i="6"/>
  <c r="M703" i="6"/>
  <c r="N703" i="6"/>
  <c r="Q703" i="6"/>
  <c r="R703" i="6"/>
  <c r="S703" i="6"/>
  <c r="M704" i="6"/>
  <c r="N704" i="6"/>
  <c r="Q704" i="6"/>
  <c r="R704" i="6"/>
  <c r="S704" i="6"/>
  <c r="M705" i="6"/>
  <c r="N705" i="6"/>
  <c r="Q705" i="6"/>
  <c r="R705" i="6"/>
  <c r="S705" i="6"/>
  <c r="M706" i="6"/>
  <c r="N706" i="6"/>
  <c r="Q706" i="6"/>
  <c r="R706" i="6"/>
  <c r="S706" i="6"/>
  <c r="M707" i="6"/>
  <c r="N707" i="6"/>
  <c r="Q707" i="6"/>
  <c r="R707" i="6"/>
  <c r="S707" i="6"/>
  <c r="M708" i="6"/>
  <c r="N708" i="6"/>
  <c r="Q708" i="6"/>
  <c r="R708" i="6"/>
  <c r="S708" i="6"/>
  <c r="M709" i="6"/>
  <c r="N709" i="6"/>
  <c r="Q709" i="6"/>
  <c r="R709" i="6"/>
  <c r="S709" i="6"/>
  <c r="M710" i="6"/>
  <c r="N710" i="6"/>
  <c r="Q710" i="6"/>
  <c r="R710" i="6"/>
  <c r="S710" i="6"/>
  <c r="M711" i="6"/>
  <c r="N711" i="6"/>
  <c r="Q711" i="6"/>
  <c r="R711" i="6"/>
  <c r="S711" i="6"/>
  <c r="M712" i="6"/>
  <c r="N712" i="6"/>
  <c r="Q712" i="6"/>
  <c r="R712" i="6"/>
  <c r="S712" i="6"/>
  <c r="M713" i="6"/>
  <c r="N713" i="6"/>
  <c r="Q713" i="6"/>
  <c r="R713" i="6"/>
  <c r="S713" i="6"/>
  <c r="M714" i="6"/>
  <c r="N714" i="6"/>
  <c r="Q714" i="6"/>
  <c r="R714" i="6"/>
  <c r="S714" i="6"/>
  <c r="M715" i="6"/>
  <c r="N715" i="6"/>
  <c r="Q715" i="6"/>
  <c r="R715" i="6"/>
  <c r="S715" i="6"/>
  <c r="M716" i="6"/>
  <c r="N716" i="6"/>
  <c r="Q716" i="6"/>
  <c r="R716" i="6"/>
  <c r="S716" i="6"/>
  <c r="M717" i="6"/>
  <c r="N717" i="6"/>
  <c r="Q717" i="6"/>
  <c r="R717" i="6"/>
  <c r="S717" i="6"/>
  <c r="M718" i="6"/>
  <c r="N718" i="6"/>
  <c r="Q718" i="6"/>
  <c r="R718" i="6"/>
  <c r="S718" i="6"/>
  <c r="M719" i="6"/>
  <c r="N719" i="6"/>
  <c r="Q719" i="6"/>
  <c r="R719" i="6"/>
  <c r="S719" i="6"/>
  <c r="M720" i="6"/>
  <c r="N720" i="6"/>
  <c r="Q720" i="6"/>
  <c r="R720" i="6"/>
  <c r="S720" i="6"/>
  <c r="M721" i="6"/>
  <c r="N721" i="6"/>
  <c r="Q721" i="6"/>
  <c r="R721" i="6"/>
  <c r="S721" i="6"/>
  <c r="M722" i="6"/>
  <c r="N722" i="6"/>
  <c r="Q722" i="6"/>
  <c r="R722" i="6"/>
  <c r="S722" i="6"/>
  <c r="M723" i="6"/>
  <c r="N723" i="6"/>
  <c r="Q723" i="6"/>
  <c r="R723" i="6"/>
  <c r="S723" i="6"/>
  <c r="M724" i="6"/>
  <c r="N724" i="6"/>
  <c r="Q724" i="6"/>
  <c r="R724" i="6"/>
  <c r="S724" i="6"/>
  <c r="M725" i="6"/>
  <c r="N725" i="6"/>
  <c r="Q725" i="6"/>
  <c r="R725" i="6"/>
  <c r="S725" i="6"/>
  <c r="M726" i="6"/>
  <c r="N726" i="6"/>
  <c r="Q726" i="6"/>
  <c r="R726" i="6"/>
  <c r="S726" i="6"/>
  <c r="M727" i="6"/>
  <c r="N727" i="6"/>
  <c r="Q727" i="6"/>
  <c r="R727" i="6"/>
  <c r="S727" i="6"/>
  <c r="M728" i="6"/>
  <c r="N728" i="6"/>
  <c r="Q728" i="6"/>
  <c r="R728" i="6"/>
  <c r="S728" i="6"/>
  <c r="M729" i="6"/>
  <c r="N729" i="6"/>
  <c r="Q729" i="6"/>
  <c r="R729" i="6"/>
  <c r="S729" i="6"/>
  <c r="M730" i="6"/>
  <c r="N730" i="6"/>
  <c r="Q730" i="6"/>
  <c r="R730" i="6"/>
  <c r="S730" i="6"/>
  <c r="M731" i="6"/>
  <c r="N731" i="6"/>
  <c r="Q731" i="6"/>
  <c r="R731" i="6"/>
  <c r="S731" i="6"/>
  <c r="M732" i="6"/>
  <c r="N732" i="6"/>
  <c r="Q732" i="6"/>
  <c r="R732" i="6"/>
  <c r="S732" i="6"/>
  <c r="M733" i="6"/>
  <c r="N733" i="6"/>
  <c r="Q733" i="6"/>
  <c r="R733" i="6"/>
  <c r="S733" i="6"/>
  <c r="M734" i="6"/>
  <c r="N734" i="6"/>
  <c r="Q734" i="6"/>
  <c r="R734" i="6"/>
  <c r="S734" i="6"/>
  <c r="M735" i="6"/>
  <c r="N735" i="6"/>
  <c r="Q735" i="6"/>
  <c r="R735" i="6"/>
  <c r="S735" i="6"/>
  <c r="M736" i="6"/>
  <c r="N736" i="6"/>
  <c r="Q736" i="6"/>
  <c r="R736" i="6"/>
  <c r="S736" i="6"/>
  <c r="M737" i="6"/>
  <c r="N737" i="6"/>
  <c r="Q737" i="6"/>
  <c r="R737" i="6"/>
  <c r="S737" i="6"/>
  <c r="M738" i="6"/>
  <c r="N738" i="6"/>
  <c r="Q738" i="6"/>
  <c r="R738" i="6"/>
  <c r="S738" i="6"/>
  <c r="M739" i="6"/>
  <c r="N739" i="6"/>
  <c r="Q739" i="6"/>
  <c r="R739" i="6"/>
  <c r="S739" i="6"/>
  <c r="M740" i="6"/>
  <c r="N740" i="6"/>
  <c r="Q740" i="6"/>
  <c r="R740" i="6"/>
  <c r="S740" i="6"/>
  <c r="M741" i="6"/>
  <c r="N741" i="6"/>
  <c r="Q741" i="6"/>
  <c r="R741" i="6"/>
  <c r="S741" i="6"/>
  <c r="M742" i="6"/>
  <c r="N742" i="6"/>
  <c r="Q742" i="6"/>
  <c r="R742" i="6"/>
  <c r="S742" i="6"/>
  <c r="M743" i="6"/>
  <c r="N743" i="6"/>
  <c r="Q743" i="6"/>
  <c r="R743" i="6"/>
  <c r="S743" i="6"/>
  <c r="M744" i="6"/>
  <c r="N744" i="6"/>
  <c r="Q744" i="6"/>
  <c r="R744" i="6"/>
  <c r="S744" i="6"/>
  <c r="M745" i="6"/>
  <c r="N745" i="6"/>
  <c r="Q745" i="6"/>
  <c r="R745" i="6"/>
  <c r="S745" i="6"/>
  <c r="M746" i="6"/>
  <c r="N746" i="6"/>
  <c r="Q746" i="6"/>
  <c r="R746" i="6"/>
  <c r="S746" i="6"/>
  <c r="M747" i="6"/>
  <c r="N747" i="6"/>
  <c r="Q747" i="6"/>
  <c r="R747" i="6"/>
  <c r="S747" i="6"/>
  <c r="M748" i="6"/>
  <c r="N748" i="6"/>
  <c r="Q748" i="6"/>
  <c r="R748" i="6"/>
  <c r="S748" i="6"/>
  <c r="M749" i="6"/>
  <c r="N749" i="6"/>
  <c r="Q749" i="6"/>
  <c r="R749" i="6"/>
  <c r="S749" i="6"/>
  <c r="M750" i="6"/>
  <c r="N750" i="6"/>
  <c r="Q750" i="6"/>
  <c r="R750" i="6"/>
  <c r="S750" i="6"/>
  <c r="M751" i="6"/>
  <c r="N751" i="6"/>
  <c r="Q751" i="6"/>
  <c r="R751" i="6"/>
  <c r="S751" i="6"/>
  <c r="M752" i="6"/>
  <c r="N752" i="6"/>
  <c r="Q752" i="6"/>
  <c r="R752" i="6"/>
  <c r="S752" i="6"/>
  <c r="M753" i="6"/>
  <c r="N753" i="6"/>
  <c r="Q753" i="6"/>
  <c r="R753" i="6"/>
  <c r="S753" i="6"/>
  <c r="M754" i="6"/>
  <c r="N754" i="6"/>
  <c r="Q754" i="6"/>
  <c r="R754" i="6"/>
  <c r="S754" i="6"/>
  <c r="M755" i="6"/>
  <c r="N755" i="6"/>
  <c r="Q755" i="6"/>
  <c r="R755" i="6"/>
  <c r="S755" i="6"/>
  <c r="M756" i="6"/>
  <c r="N756" i="6"/>
  <c r="Q756" i="6"/>
  <c r="R756" i="6"/>
  <c r="S756" i="6"/>
  <c r="M757" i="6"/>
  <c r="N757" i="6"/>
  <c r="Q757" i="6"/>
  <c r="R757" i="6"/>
  <c r="S757" i="6"/>
  <c r="M758" i="6"/>
  <c r="N758" i="6"/>
  <c r="Q758" i="6"/>
  <c r="R758" i="6"/>
  <c r="S758" i="6"/>
  <c r="M759" i="6"/>
  <c r="N759" i="6"/>
  <c r="Q759" i="6"/>
  <c r="R759" i="6"/>
  <c r="S759" i="6"/>
  <c r="M760" i="6"/>
  <c r="N760" i="6"/>
  <c r="Q760" i="6"/>
  <c r="R760" i="6"/>
  <c r="S760" i="6"/>
  <c r="M761" i="6"/>
  <c r="N761" i="6"/>
  <c r="Q761" i="6"/>
  <c r="R761" i="6"/>
  <c r="S761" i="6"/>
  <c r="M762" i="6"/>
  <c r="N762" i="6"/>
  <c r="Q762" i="6"/>
  <c r="R762" i="6"/>
  <c r="S762" i="6"/>
  <c r="M763" i="6"/>
  <c r="N763" i="6"/>
  <c r="Q763" i="6"/>
  <c r="R763" i="6"/>
  <c r="S763" i="6"/>
  <c r="M764" i="6"/>
  <c r="N764" i="6"/>
  <c r="Q764" i="6"/>
  <c r="R764" i="6"/>
  <c r="S764" i="6"/>
  <c r="M765" i="6"/>
  <c r="N765" i="6"/>
  <c r="Q765" i="6"/>
  <c r="R765" i="6"/>
  <c r="S765" i="6"/>
  <c r="M766" i="6"/>
  <c r="N766" i="6"/>
  <c r="Q766" i="6"/>
  <c r="R766" i="6"/>
  <c r="S766" i="6"/>
  <c r="M767" i="6"/>
  <c r="N767" i="6"/>
  <c r="Q767" i="6"/>
  <c r="R767" i="6"/>
  <c r="S767" i="6"/>
  <c r="M768" i="6"/>
  <c r="N768" i="6"/>
  <c r="Q768" i="6"/>
  <c r="R768" i="6"/>
  <c r="S768" i="6"/>
  <c r="M769" i="6"/>
  <c r="N769" i="6"/>
  <c r="Q769" i="6"/>
  <c r="R769" i="6"/>
  <c r="S769" i="6"/>
  <c r="M770" i="6"/>
  <c r="N770" i="6"/>
  <c r="Q770" i="6"/>
  <c r="R770" i="6"/>
  <c r="S770" i="6"/>
  <c r="M771" i="6"/>
  <c r="N771" i="6"/>
  <c r="Q771" i="6"/>
  <c r="R771" i="6"/>
  <c r="S771" i="6"/>
  <c r="M772" i="6"/>
  <c r="N772" i="6"/>
  <c r="Q772" i="6"/>
  <c r="R772" i="6"/>
  <c r="S772" i="6"/>
  <c r="M773" i="6"/>
  <c r="N773" i="6"/>
  <c r="Q773" i="6"/>
  <c r="R773" i="6"/>
  <c r="S773" i="6"/>
  <c r="M774" i="6"/>
  <c r="N774" i="6"/>
  <c r="Q774" i="6"/>
  <c r="R774" i="6"/>
  <c r="S774" i="6"/>
  <c r="M775" i="6"/>
  <c r="N775" i="6"/>
  <c r="Q775" i="6"/>
  <c r="R775" i="6"/>
  <c r="S775" i="6"/>
  <c r="M776" i="6"/>
  <c r="N776" i="6"/>
  <c r="Q776" i="6"/>
  <c r="R776" i="6"/>
  <c r="S776" i="6"/>
  <c r="M777" i="6"/>
  <c r="N777" i="6"/>
  <c r="Q777" i="6"/>
  <c r="R777" i="6"/>
  <c r="S777" i="6"/>
  <c r="M778" i="6"/>
  <c r="N778" i="6"/>
  <c r="Q778" i="6"/>
  <c r="R778" i="6"/>
  <c r="S778" i="6"/>
  <c r="M779" i="6"/>
  <c r="N779" i="6"/>
  <c r="Q779" i="6"/>
  <c r="R779" i="6"/>
  <c r="S779" i="6"/>
  <c r="M780" i="6"/>
  <c r="N780" i="6"/>
  <c r="Q780" i="6"/>
  <c r="R780" i="6"/>
  <c r="S780" i="6"/>
  <c r="M781" i="6"/>
  <c r="N781" i="6"/>
  <c r="Q781" i="6"/>
  <c r="R781" i="6"/>
  <c r="S781" i="6"/>
  <c r="M782" i="6"/>
  <c r="N782" i="6"/>
  <c r="Q782" i="6"/>
  <c r="R782" i="6"/>
  <c r="S782" i="6"/>
  <c r="M783" i="6"/>
  <c r="N783" i="6"/>
  <c r="Q783" i="6"/>
  <c r="R783" i="6"/>
  <c r="S783" i="6"/>
  <c r="M784" i="6"/>
  <c r="N784" i="6"/>
  <c r="Q784" i="6"/>
  <c r="R784" i="6"/>
  <c r="S784" i="6"/>
  <c r="M785" i="6"/>
  <c r="N785" i="6"/>
  <c r="Q785" i="6"/>
  <c r="R785" i="6"/>
  <c r="S785" i="6"/>
  <c r="M786" i="6"/>
  <c r="N786" i="6"/>
  <c r="Q786" i="6"/>
  <c r="R786" i="6"/>
  <c r="S786" i="6"/>
  <c r="M787" i="6"/>
  <c r="N787" i="6"/>
  <c r="Q787" i="6"/>
  <c r="R787" i="6"/>
  <c r="S787" i="6"/>
  <c r="M788" i="6"/>
  <c r="N788" i="6"/>
  <c r="Q788" i="6"/>
  <c r="R788" i="6"/>
  <c r="S788" i="6"/>
  <c r="M789" i="6"/>
  <c r="N789" i="6"/>
  <c r="Q789" i="6"/>
  <c r="R789" i="6"/>
  <c r="S789" i="6"/>
  <c r="M791" i="6"/>
  <c r="N791" i="6"/>
  <c r="Q791" i="6"/>
  <c r="R791" i="6"/>
  <c r="S791" i="6"/>
  <c r="M792" i="6"/>
  <c r="N792" i="6"/>
  <c r="Q792" i="6"/>
  <c r="R792" i="6"/>
  <c r="S792" i="6"/>
  <c r="M793" i="6"/>
  <c r="N793" i="6"/>
  <c r="Q793" i="6"/>
  <c r="R793" i="6"/>
  <c r="S793" i="6"/>
  <c r="M794" i="6"/>
  <c r="N794" i="6"/>
  <c r="Q794" i="6"/>
  <c r="R794" i="6"/>
  <c r="S794" i="6"/>
  <c r="M796" i="6"/>
  <c r="N796" i="6"/>
  <c r="Q796" i="6"/>
  <c r="R796" i="6"/>
  <c r="S796" i="6"/>
  <c r="M797" i="6"/>
  <c r="N797" i="6"/>
  <c r="Q797" i="6"/>
  <c r="R797" i="6"/>
  <c r="S797" i="6"/>
  <c r="M798" i="6"/>
  <c r="N798" i="6"/>
  <c r="Q798" i="6"/>
  <c r="R798" i="6"/>
  <c r="S798" i="6"/>
  <c r="M799" i="6"/>
  <c r="N799" i="6"/>
  <c r="Q799" i="6"/>
  <c r="R799" i="6"/>
  <c r="S799" i="6"/>
  <c r="M800" i="6"/>
  <c r="N800" i="6"/>
  <c r="Q800" i="6"/>
  <c r="R800" i="6"/>
  <c r="S800" i="6"/>
  <c r="M801" i="6"/>
  <c r="N801" i="6"/>
  <c r="Q801" i="6"/>
  <c r="R801" i="6"/>
  <c r="S801" i="6"/>
  <c r="M802" i="6"/>
  <c r="N802" i="6"/>
  <c r="Q802" i="6"/>
  <c r="R802" i="6"/>
  <c r="S802" i="6"/>
  <c r="M803" i="6"/>
  <c r="N803" i="6"/>
  <c r="Q803" i="6"/>
  <c r="R803" i="6"/>
  <c r="S803" i="6"/>
  <c r="M804" i="6"/>
  <c r="N804" i="6"/>
  <c r="Q804" i="6"/>
  <c r="R804" i="6"/>
  <c r="S804" i="6"/>
  <c r="M805" i="6"/>
  <c r="N805" i="6"/>
  <c r="Q805" i="6"/>
  <c r="R805" i="6"/>
  <c r="S805" i="6"/>
  <c r="M806" i="6"/>
  <c r="N806" i="6"/>
  <c r="Q806" i="6"/>
  <c r="R806" i="6"/>
  <c r="S806" i="6"/>
  <c r="M807" i="6"/>
  <c r="N807" i="6"/>
  <c r="Q807" i="6"/>
  <c r="R807" i="6"/>
  <c r="S807" i="6"/>
  <c r="M808" i="6"/>
  <c r="N808" i="6"/>
  <c r="Q808" i="6"/>
  <c r="R808" i="6"/>
  <c r="S808" i="6"/>
  <c r="M809" i="6"/>
  <c r="N809" i="6"/>
  <c r="Q809" i="6"/>
  <c r="R809" i="6"/>
  <c r="S809" i="6"/>
  <c r="M810" i="6"/>
  <c r="N810" i="6"/>
  <c r="Q810" i="6"/>
  <c r="R810" i="6"/>
  <c r="S810" i="6"/>
  <c r="M811" i="6"/>
  <c r="N811" i="6"/>
  <c r="Q811" i="6"/>
  <c r="R811" i="6"/>
  <c r="S811" i="6"/>
  <c r="M812" i="6"/>
  <c r="N812" i="6"/>
  <c r="Q812" i="6"/>
  <c r="R812" i="6"/>
  <c r="S812" i="6"/>
  <c r="M813" i="6"/>
  <c r="N813" i="6"/>
  <c r="Q813" i="6"/>
  <c r="R813" i="6"/>
  <c r="S813" i="6"/>
  <c r="M814" i="6"/>
  <c r="N814" i="6"/>
  <c r="Q814" i="6"/>
  <c r="R814" i="6"/>
  <c r="S814" i="6"/>
  <c r="M815" i="6"/>
  <c r="N815" i="6"/>
  <c r="Q815" i="6"/>
  <c r="R815" i="6"/>
  <c r="S815" i="6"/>
  <c r="M816" i="6"/>
  <c r="N816" i="6"/>
  <c r="Q816" i="6"/>
  <c r="R816" i="6"/>
  <c r="S816" i="6"/>
  <c r="M817" i="6"/>
  <c r="N817" i="6"/>
  <c r="Q817" i="6"/>
  <c r="R817" i="6"/>
  <c r="S817" i="6"/>
  <c r="M818" i="6"/>
  <c r="N818" i="6"/>
  <c r="Q818" i="6"/>
  <c r="R818" i="6"/>
  <c r="S818" i="6"/>
  <c r="M819" i="6"/>
  <c r="N819" i="6"/>
  <c r="Q819" i="6"/>
  <c r="R819" i="6"/>
  <c r="S819" i="6"/>
  <c r="M820" i="6"/>
  <c r="N820" i="6"/>
  <c r="Q820" i="6"/>
  <c r="R820" i="6"/>
  <c r="S820" i="6"/>
  <c r="M821" i="6"/>
  <c r="N821" i="6"/>
  <c r="Q821" i="6"/>
  <c r="R821" i="6"/>
  <c r="S821" i="6"/>
  <c r="M822" i="6"/>
  <c r="N822" i="6"/>
  <c r="Q822" i="6"/>
  <c r="R822" i="6"/>
  <c r="S822" i="6"/>
  <c r="M823" i="6"/>
  <c r="N823" i="6"/>
  <c r="Q823" i="6"/>
  <c r="R823" i="6"/>
  <c r="S823" i="6"/>
  <c r="M824" i="6"/>
  <c r="N824" i="6"/>
  <c r="Q824" i="6"/>
  <c r="R824" i="6"/>
  <c r="S824" i="6"/>
  <c r="M825" i="6"/>
  <c r="N825" i="6"/>
  <c r="Q825" i="6"/>
  <c r="R825" i="6"/>
  <c r="S825" i="6"/>
  <c r="M826" i="6"/>
  <c r="N826" i="6"/>
  <c r="Q826" i="6"/>
  <c r="R826" i="6"/>
  <c r="S826" i="6"/>
  <c r="M827" i="6"/>
  <c r="N827" i="6"/>
  <c r="Q827" i="6"/>
  <c r="R827" i="6"/>
  <c r="S827" i="6"/>
  <c r="M829" i="6"/>
  <c r="N829" i="6"/>
  <c r="Q829" i="6"/>
  <c r="R829" i="6"/>
  <c r="S829" i="6"/>
  <c r="M830" i="6"/>
  <c r="N830" i="6"/>
  <c r="Q830" i="6"/>
  <c r="R830" i="6"/>
  <c r="S830" i="6"/>
  <c r="M831" i="6"/>
  <c r="N831" i="6"/>
  <c r="Q831" i="6"/>
  <c r="R831" i="6"/>
  <c r="S831" i="6"/>
  <c r="M832" i="6"/>
  <c r="N832" i="6"/>
  <c r="Q832" i="6"/>
  <c r="R832" i="6"/>
  <c r="S832" i="6"/>
  <c r="M833" i="6"/>
  <c r="N833" i="6"/>
  <c r="Q833" i="6"/>
  <c r="R833" i="6"/>
  <c r="S833" i="6"/>
  <c r="M834" i="6"/>
  <c r="N834" i="6"/>
  <c r="Q834" i="6"/>
  <c r="R834" i="6"/>
  <c r="S834" i="6"/>
  <c r="M835" i="6"/>
  <c r="N835" i="6"/>
  <c r="Q835" i="6"/>
  <c r="R835" i="6"/>
  <c r="S835" i="6"/>
  <c r="M836" i="6"/>
  <c r="N836" i="6"/>
  <c r="Q836" i="6"/>
  <c r="R836" i="6"/>
  <c r="S836" i="6"/>
  <c r="M837" i="6"/>
  <c r="N837" i="6"/>
  <c r="Q837" i="6"/>
  <c r="R837" i="6"/>
  <c r="S837" i="6"/>
  <c r="M838" i="6"/>
  <c r="N838" i="6"/>
  <c r="Q838" i="6"/>
  <c r="R838" i="6"/>
  <c r="S838" i="6"/>
  <c r="M839" i="6"/>
  <c r="N839" i="6"/>
  <c r="Q839" i="6"/>
  <c r="R839" i="6"/>
  <c r="S839" i="6"/>
  <c r="M840" i="6"/>
  <c r="N840" i="6"/>
  <c r="Q840" i="6"/>
  <c r="R840" i="6"/>
  <c r="S840" i="6"/>
  <c r="M841" i="6"/>
  <c r="N841" i="6"/>
  <c r="Q841" i="6"/>
  <c r="R841" i="6"/>
  <c r="S841" i="6"/>
  <c r="M842" i="6"/>
  <c r="N842" i="6"/>
  <c r="Q842" i="6"/>
  <c r="R842" i="6"/>
  <c r="S842" i="6"/>
  <c r="M843" i="6"/>
  <c r="N843" i="6"/>
  <c r="Q843" i="6"/>
  <c r="R843" i="6"/>
  <c r="S843" i="6"/>
  <c r="M844" i="6"/>
  <c r="N844" i="6"/>
  <c r="Q844" i="6"/>
  <c r="R844" i="6"/>
  <c r="S844" i="6"/>
  <c r="M845" i="6"/>
  <c r="N845" i="6"/>
  <c r="Q845" i="6"/>
  <c r="R845" i="6"/>
  <c r="S845" i="6"/>
  <c r="M846" i="6"/>
  <c r="N846" i="6"/>
  <c r="Q846" i="6"/>
  <c r="R846" i="6"/>
  <c r="S846" i="6"/>
  <c r="M847" i="6"/>
  <c r="N847" i="6"/>
  <c r="Q847" i="6"/>
  <c r="R847" i="6"/>
  <c r="S847" i="6"/>
  <c r="M848" i="6"/>
  <c r="N848" i="6"/>
  <c r="Q848" i="6"/>
  <c r="R848" i="6"/>
  <c r="S848" i="6"/>
  <c r="M849" i="6"/>
  <c r="N849" i="6"/>
  <c r="Q849" i="6"/>
  <c r="R849" i="6"/>
  <c r="S849" i="6"/>
  <c r="M850" i="6"/>
  <c r="N850" i="6"/>
  <c r="Q850" i="6"/>
  <c r="R850" i="6"/>
  <c r="S850" i="6"/>
  <c r="M851" i="6"/>
  <c r="N851" i="6"/>
  <c r="Q851" i="6"/>
  <c r="R851" i="6"/>
  <c r="S851" i="6"/>
  <c r="M852" i="6"/>
  <c r="N852" i="6"/>
  <c r="Q852" i="6"/>
  <c r="R852" i="6"/>
  <c r="S852" i="6"/>
  <c r="M853" i="6"/>
  <c r="N853" i="6"/>
  <c r="Q853" i="6"/>
  <c r="R853" i="6"/>
  <c r="S853" i="6"/>
  <c r="M854" i="6"/>
  <c r="N854" i="6"/>
  <c r="Q854" i="6"/>
  <c r="R854" i="6"/>
  <c r="S854" i="6"/>
  <c r="M855" i="6"/>
  <c r="N855" i="6"/>
  <c r="Q855" i="6"/>
  <c r="R855" i="6"/>
  <c r="S855" i="6"/>
  <c r="M856" i="6"/>
  <c r="N856" i="6"/>
  <c r="Q856" i="6"/>
  <c r="R856" i="6"/>
  <c r="S856" i="6"/>
  <c r="M857" i="6"/>
  <c r="N857" i="6"/>
  <c r="Q857" i="6"/>
  <c r="R857" i="6"/>
  <c r="S857" i="6"/>
  <c r="M858" i="6"/>
  <c r="N858" i="6"/>
  <c r="Q858" i="6"/>
  <c r="R858" i="6"/>
  <c r="S858" i="6"/>
  <c r="M859" i="6"/>
  <c r="N859" i="6"/>
  <c r="Q859" i="6"/>
  <c r="R859" i="6"/>
  <c r="S859" i="6"/>
  <c r="M860" i="6"/>
  <c r="N860" i="6"/>
  <c r="Q860" i="6"/>
  <c r="R860" i="6"/>
  <c r="S860" i="6"/>
  <c r="M861" i="6"/>
  <c r="N861" i="6"/>
  <c r="Q861" i="6"/>
  <c r="R861" i="6"/>
  <c r="S861" i="6"/>
  <c r="M862" i="6"/>
  <c r="N862" i="6"/>
  <c r="Q862" i="6"/>
  <c r="R862" i="6"/>
  <c r="S862" i="6"/>
  <c r="M863" i="6"/>
  <c r="N863" i="6"/>
  <c r="Q863" i="6"/>
  <c r="R863" i="6"/>
  <c r="S863" i="6"/>
  <c r="M864" i="6"/>
  <c r="N864" i="6"/>
  <c r="Q864" i="6"/>
  <c r="R864" i="6"/>
  <c r="S864" i="6"/>
  <c r="M865" i="6"/>
  <c r="N865" i="6"/>
  <c r="Q865" i="6"/>
  <c r="R865" i="6"/>
  <c r="S865" i="6"/>
  <c r="M866" i="6"/>
  <c r="N866" i="6"/>
  <c r="Q866" i="6"/>
  <c r="R866" i="6"/>
  <c r="S866" i="6"/>
  <c r="M867" i="6"/>
  <c r="N867" i="6"/>
  <c r="Q867" i="6"/>
  <c r="R867" i="6"/>
  <c r="S867" i="6"/>
  <c r="M868" i="6"/>
  <c r="N868" i="6"/>
  <c r="Q868" i="6"/>
  <c r="R868" i="6"/>
  <c r="S868" i="6"/>
  <c r="M869" i="6"/>
  <c r="N869" i="6"/>
  <c r="Q869" i="6"/>
  <c r="R869" i="6"/>
  <c r="S869" i="6"/>
  <c r="M870" i="6"/>
  <c r="N870" i="6"/>
  <c r="Q870" i="6"/>
  <c r="R870" i="6"/>
  <c r="S870" i="6"/>
  <c r="M872" i="6"/>
  <c r="N872" i="6"/>
  <c r="Q872" i="6"/>
  <c r="R872" i="6"/>
  <c r="S872" i="6"/>
  <c r="M873" i="6"/>
  <c r="N873" i="6"/>
  <c r="Q873" i="6"/>
  <c r="R873" i="6"/>
  <c r="S873" i="6"/>
  <c r="M874" i="6"/>
  <c r="N874" i="6"/>
  <c r="Q874" i="6"/>
  <c r="R874" i="6"/>
  <c r="S874" i="6"/>
  <c r="M875" i="6"/>
  <c r="N875" i="6"/>
  <c r="Q875" i="6"/>
  <c r="R875" i="6"/>
  <c r="S875" i="6"/>
  <c r="M876" i="6"/>
  <c r="N876" i="6"/>
  <c r="Q876" i="6"/>
  <c r="R876" i="6"/>
  <c r="S876" i="6"/>
  <c r="M877" i="6"/>
  <c r="N877" i="6"/>
  <c r="Q877" i="6"/>
  <c r="R877" i="6"/>
  <c r="S877" i="6"/>
  <c r="M878" i="6"/>
  <c r="N878" i="6"/>
  <c r="Q878" i="6"/>
  <c r="R878" i="6"/>
  <c r="S878" i="6"/>
  <c r="M879" i="6"/>
  <c r="N879" i="6"/>
  <c r="Q879" i="6"/>
  <c r="R879" i="6"/>
  <c r="S879" i="6"/>
  <c r="M880" i="6"/>
  <c r="N880" i="6"/>
  <c r="Q880" i="6"/>
  <c r="R880" i="6"/>
  <c r="S880" i="6"/>
  <c r="M881" i="6"/>
  <c r="N881" i="6"/>
  <c r="Q881" i="6"/>
  <c r="R881" i="6"/>
  <c r="S881" i="6"/>
  <c r="M882" i="6"/>
  <c r="N882" i="6"/>
  <c r="Q882" i="6"/>
  <c r="R882" i="6"/>
  <c r="S882" i="6"/>
  <c r="M883" i="6"/>
  <c r="N883" i="6"/>
  <c r="Q883" i="6"/>
  <c r="R883" i="6"/>
  <c r="S883" i="6"/>
  <c r="M884" i="6"/>
  <c r="N884" i="6"/>
  <c r="Q884" i="6"/>
  <c r="R884" i="6"/>
  <c r="S884" i="6"/>
  <c r="M885" i="6"/>
  <c r="N885" i="6"/>
  <c r="Q885" i="6"/>
  <c r="R885" i="6"/>
  <c r="S885" i="6"/>
  <c r="M886" i="6"/>
  <c r="N886" i="6"/>
  <c r="Q886" i="6"/>
  <c r="R886" i="6"/>
  <c r="S886" i="6"/>
  <c r="M887" i="6"/>
  <c r="N887" i="6"/>
  <c r="Q887" i="6"/>
  <c r="R887" i="6"/>
  <c r="S887" i="6"/>
  <c r="M888" i="6"/>
  <c r="N888" i="6"/>
  <c r="Q888" i="6"/>
  <c r="R888" i="6"/>
  <c r="S888" i="6"/>
  <c r="M889" i="6"/>
  <c r="N889" i="6"/>
  <c r="Q889" i="6"/>
  <c r="R889" i="6"/>
  <c r="S889" i="6"/>
  <c r="M890" i="6"/>
  <c r="N890" i="6"/>
  <c r="Q890" i="6"/>
  <c r="R890" i="6"/>
  <c r="S890" i="6"/>
  <c r="M891" i="6"/>
  <c r="N891" i="6"/>
  <c r="Q891" i="6"/>
  <c r="R891" i="6"/>
  <c r="S891" i="6"/>
  <c r="M892" i="6"/>
  <c r="N892" i="6"/>
  <c r="Q892" i="6"/>
  <c r="R892" i="6"/>
  <c r="S892" i="6"/>
  <c r="M893" i="6"/>
  <c r="N893" i="6"/>
  <c r="Q893" i="6"/>
  <c r="R893" i="6"/>
  <c r="S893" i="6"/>
  <c r="M894" i="6"/>
  <c r="N894" i="6"/>
  <c r="Q894" i="6"/>
  <c r="R894" i="6"/>
  <c r="S894" i="6"/>
  <c r="M895" i="6"/>
  <c r="N895" i="6"/>
  <c r="Q895" i="6"/>
  <c r="R895" i="6"/>
  <c r="S895" i="6"/>
  <c r="M896" i="6"/>
  <c r="N896" i="6"/>
  <c r="Q896" i="6"/>
  <c r="R896" i="6"/>
  <c r="S896" i="6"/>
  <c r="M897" i="6"/>
  <c r="N897" i="6"/>
  <c r="Q897" i="6"/>
  <c r="R897" i="6"/>
  <c r="S897" i="6"/>
  <c r="M898" i="6"/>
  <c r="N898" i="6"/>
  <c r="Q898" i="6"/>
  <c r="R898" i="6"/>
  <c r="S898" i="6"/>
  <c r="M899" i="6"/>
  <c r="N899" i="6"/>
  <c r="Q899" i="6"/>
  <c r="R899" i="6"/>
  <c r="S899" i="6"/>
  <c r="M900" i="6"/>
  <c r="N900" i="6"/>
  <c r="Q900" i="6"/>
  <c r="R900" i="6"/>
  <c r="S900" i="6"/>
  <c r="M901" i="6"/>
  <c r="N901" i="6"/>
  <c r="Q901" i="6"/>
  <c r="R901" i="6"/>
  <c r="S901" i="6"/>
  <c r="M902" i="6"/>
  <c r="N902" i="6"/>
  <c r="Q902" i="6"/>
  <c r="R902" i="6"/>
  <c r="S902" i="6"/>
  <c r="M903" i="6"/>
  <c r="N903" i="6"/>
  <c r="Q903" i="6"/>
  <c r="R903" i="6"/>
  <c r="S903" i="6"/>
  <c r="M904" i="6"/>
  <c r="N904" i="6"/>
  <c r="Q904" i="6"/>
  <c r="R904" i="6"/>
  <c r="S904" i="6"/>
  <c r="M905" i="6"/>
  <c r="N905" i="6"/>
  <c r="Q905" i="6"/>
  <c r="R905" i="6"/>
  <c r="S905" i="6"/>
  <c r="M906" i="6"/>
  <c r="N906" i="6"/>
  <c r="Q906" i="6"/>
  <c r="R906" i="6"/>
  <c r="S906" i="6"/>
  <c r="M907" i="6"/>
  <c r="N907" i="6"/>
  <c r="Q907" i="6"/>
  <c r="R907" i="6"/>
  <c r="S907" i="6"/>
  <c r="M908" i="6"/>
  <c r="N908" i="6"/>
  <c r="Q908" i="6"/>
  <c r="R908" i="6"/>
  <c r="S908" i="6"/>
  <c r="M909" i="6"/>
  <c r="N909" i="6"/>
  <c r="Q909" i="6"/>
  <c r="R909" i="6"/>
  <c r="S909" i="6"/>
  <c r="M910" i="6"/>
  <c r="N910" i="6"/>
  <c r="Q910" i="6"/>
  <c r="R910" i="6"/>
  <c r="S910" i="6"/>
  <c r="M911" i="6"/>
  <c r="N911" i="6"/>
  <c r="Q911" i="6"/>
  <c r="R911" i="6"/>
  <c r="S911" i="6"/>
  <c r="M912" i="6"/>
  <c r="N912" i="6"/>
  <c r="Q912" i="6"/>
  <c r="R912" i="6"/>
  <c r="S912" i="6"/>
  <c r="M913" i="6"/>
  <c r="N913" i="6"/>
  <c r="Q913" i="6"/>
  <c r="R913" i="6"/>
  <c r="S913" i="6"/>
  <c r="M914" i="6"/>
  <c r="N914" i="6"/>
  <c r="Q914" i="6"/>
  <c r="R914" i="6"/>
  <c r="S914" i="6"/>
  <c r="M915" i="6"/>
  <c r="N915" i="6"/>
  <c r="Q915" i="6"/>
  <c r="R915" i="6"/>
  <c r="S915" i="6"/>
  <c r="M916" i="6"/>
  <c r="N916" i="6"/>
  <c r="Q916" i="6"/>
  <c r="R916" i="6"/>
  <c r="S916" i="6"/>
  <c r="M917" i="6"/>
  <c r="N917" i="6"/>
  <c r="Q917" i="6"/>
  <c r="R917" i="6"/>
  <c r="S917" i="6"/>
  <c r="M918" i="6"/>
  <c r="N918" i="6"/>
  <c r="Q918" i="6"/>
  <c r="R918" i="6"/>
  <c r="S918" i="6"/>
  <c r="M919" i="6"/>
  <c r="N919" i="6"/>
  <c r="Q919" i="6"/>
  <c r="R919" i="6"/>
  <c r="S919" i="6"/>
  <c r="M920" i="6"/>
  <c r="N920" i="6"/>
  <c r="Q920" i="6"/>
  <c r="R920" i="6"/>
  <c r="S920" i="6"/>
  <c r="M921" i="6"/>
  <c r="N921" i="6"/>
  <c r="Q921" i="6"/>
  <c r="R921" i="6"/>
  <c r="S921" i="6"/>
  <c r="M922" i="6"/>
  <c r="N922" i="6"/>
  <c r="Q922" i="6"/>
  <c r="R922" i="6"/>
  <c r="S922" i="6"/>
  <c r="M923" i="6"/>
  <c r="N923" i="6"/>
  <c r="Q923" i="6"/>
  <c r="R923" i="6"/>
  <c r="S923" i="6"/>
  <c r="M924" i="6"/>
  <c r="N924" i="6"/>
  <c r="Q924" i="6"/>
  <c r="R924" i="6"/>
  <c r="S924" i="6"/>
  <c r="M925" i="6"/>
  <c r="N925" i="6"/>
  <c r="Q925" i="6"/>
  <c r="R925" i="6"/>
  <c r="S925" i="6"/>
  <c r="M926" i="6"/>
  <c r="N926" i="6"/>
  <c r="Q926" i="6"/>
  <c r="R926" i="6"/>
  <c r="S926" i="6"/>
  <c r="M927" i="6"/>
  <c r="N927" i="6"/>
  <c r="Q927" i="6"/>
  <c r="R927" i="6"/>
  <c r="S927" i="6"/>
  <c r="M928" i="6"/>
  <c r="N928" i="6"/>
  <c r="Q928" i="6"/>
  <c r="R928" i="6"/>
  <c r="S928" i="6"/>
  <c r="M929" i="6"/>
  <c r="N929" i="6"/>
  <c r="Q929" i="6"/>
  <c r="R929" i="6"/>
  <c r="S929" i="6"/>
  <c r="M930" i="6"/>
  <c r="N930" i="6"/>
  <c r="Q930" i="6"/>
  <c r="R930" i="6"/>
  <c r="S930" i="6"/>
  <c r="M931" i="6"/>
  <c r="N931" i="6"/>
  <c r="Q931" i="6"/>
  <c r="R931" i="6"/>
  <c r="S931" i="6"/>
  <c r="M932" i="6"/>
  <c r="N932" i="6"/>
  <c r="Q932" i="6"/>
  <c r="R932" i="6"/>
  <c r="S932" i="6"/>
  <c r="M933" i="6"/>
  <c r="N933" i="6"/>
  <c r="Q933" i="6"/>
  <c r="R933" i="6"/>
  <c r="S933" i="6"/>
  <c r="M934" i="6"/>
  <c r="N934" i="6"/>
  <c r="Q934" i="6"/>
  <c r="R934" i="6"/>
  <c r="S934" i="6"/>
  <c r="M935" i="6"/>
  <c r="N935" i="6"/>
  <c r="Q935" i="6"/>
  <c r="R935" i="6"/>
  <c r="S935" i="6"/>
  <c r="M936" i="6"/>
  <c r="N936" i="6"/>
  <c r="Q936" i="6"/>
  <c r="R936" i="6"/>
  <c r="S936" i="6"/>
  <c r="M937" i="6"/>
  <c r="N937" i="6"/>
  <c r="Q937" i="6"/>
  <c r="R937" i="6"/>
  <c r="S937" i="6"/>
  <c r="M938" i="6"/>
  <c r="N938" i="6"/>
  <c r="Q938" i="6"/>
  <c r="R938" i="6"/>
  <c r="S938" i="6"/>
  <c r="M939" i="6"/>
  <c r="N939" i="6"/>
  <c r="Q939" i="6"/>
  <c r="R939" i="6"/>
  <c r="S939" i="6"/>
  <c r="M941" i="6"/>
  <c r="N941" i="6"/>
  <c r="Q941" i="6"/>
  <c r="R941" i="6"/>
  <c r="S941" i="6"/>
  <c r="M942" i="6"/>
  <c r="N942" i="6"/>
  <c r="Q942" i="6"/>
  <c r="R942" i="6"/>
  <c r="S942" i="6"/>
  <c r="M943" i="6"/>
  <c r="N943" i="6"/>
  <c r="Q943" i="6"/>
  <c r="R943" i="6"/>
  <c r="S943" i="6"/>
  <c r="M944" i="6"/>
  <c r="N944" i="6"/>
  <c r="Q944" i="6"/>
  <c r="R944" i="6"/>
  <c r="S944" i="6"/>
  <c r="M945" i="6"/>
  <c r="N945" i="6"/>
  <c r="Q945" i="6"/>
  <c r="R945" i="6"/>
  <c r="S945" i="6"/>
  <c r="M946" i="6"/>
  <c r="N946" i="6"/>
  <c r="Q946" i="6"/>
  <c r="R946" i="6"/>
  <c r="S946" i="6"/>
  <c r="M947" i="6"/>
  <c r="N947" i="6"/>
  <c r="Q947" i="6"/>
  <c r="R947" i="6"/>
  <c r="S947" i="6"/>
  <c r="M948" i="6"/>
  <c r="N948" i="6"/>
  <c r="Q948" i="6"/>
  <c r="R948" i="6"/>
  <c r="S948" i="6"/>
  <c r="M949" i="6"/>
  <c r="N949" i="6"/>
  <c r="Q949" i="6"/>
  <c r="R949" i="6"/>
  <c r="S949" i="6"/>
  <c r="M950" i="6"/>
  <c r="N950" i="6"/>
  <c r="Q950" i="6"/>
  <c r="R950" i="6"/>
  <c r="S950" i="6"/>
  <c r="M951" i="6"/>
  <c r="N951" i="6"/>
  <c r="Q951" i="6"/>
  <c r="R951" i="6"/>
  <c r="S951" i="6"/>
  <c r="M952" i="6"/>
  <c r="N952" i="6"/>
  <c r="Q952" i="6"/>
  <c r="R952" i="6"/>
  <c r="S952" i="6"/>
  <c r="M953" i="6"/>
  <c r="N953" i="6"/>
  <c r="Q953" i="6"/>
  <c r="R953" i="6"/>
  <c r="S953" i="6"/>
  <c r="M954" i="6"/>
  <c r="N954" i="6"/>
  <c r="Q954" i="6"/>
  <c r="R954" i="6"/>
  <c r="S954" i="6"/>
  <c r="M955" i="6"/>
  <c r="N955" i="6"/>
  <c r="Q955" i="6"/>
  <c r="R955" i="6"/>
  <c r="S955" i="6"/>
  <c r="M956" i="6"/>
  <c r="N956" i="6"/>
  <c r="Q956" i="6"/>
  <c r="R956" i="6"/>
  <c r="S956" i="6"/>
  <c r="M957" i="6"/>
  <c r="N957" i="6"/>
  <c r="Q957" i="6"/>
  <c r="R957" i="6"/>
  <c r="S957" i="6"/>
  <c r="M958" i="6"/>
  <c r="N958" i="6"/>
  <c r="Q958" i="6"/>
  <c r="R958" i="6"/>
  <c r="S958" i="6"/>
  <c r="M959" i="6"/>
  <c r="N959" i="6"/>
  <c r="Q959" i="6"/>
  <c r="R959" i="6"/>
  <c r="S959" i="6"/>
  <c r="M960" i="6"/>
  <c r="N960" i="6"/>
  <c r="Q960" i="6"/>
  <c r="R960" i="6"/>
  <c r="S960" i="6"/>
  <c r="M961" i="6"/>
  <c r="N961" i="6"/>
  <c r="Q961" i="6"/>
  <c r="R961" i="6"/>
  <c r="S961" i="6"/>
  <c r="M962" i="6"/>
  <c r="N962" i="6"/>
  <c r="Q962" i="6"/>
  <c r="R962" i="6"/>
  <c r="S962" i="6"/>
  <c r="M963" i="6"/>
  <c r="N963" i="6"/>
  <c r="Q963" i="6"/>
  <c r="R963" i="6"/>
  <c r="S963" i="6"/>
  <c r="M964" i="6"/>
  <c r="N964" i="6"/>
  <c r="Q964" i="6"/>
  <c r="R964" i="6"/>
  <c r="S964" i="6"/>
  <c r="M965" i="6"/>
  <c r="N965" i="6"/>
  <c r="Q965" i="6"/>
  <c r="R965" i="6"/>
  <c r="S965" i="6"/>
  <c r="M966" i="6"/>
  <c r="N966" i="6"/>
  <c r="Q966" i="6"/>
  <c r="R966" i="6"/>
  <c r="S966" i="6"/>
  <c r="M967" i="6"/>
  <c r="N967" i="6"/>
  <c r="Q967" i="6"/>
  <c r="R967" i="6"/>
  <c r="S967" i="6"/>
  <c r="M968" i="6"/>
  <c r="N968" i="6"/>
  <c r="Q968" i="6"/>
  <c r="R968" i="6"/>
  <c r="S968" i="6"/>
  <c r="M969" i="6"/>
  <c r="N969" i="6"/>
  <c r="Q969" i="6"/>
  <c r="R969" i="6"/>
  <c r="S969" i="6"/>
  <c r="M970" i="6"/>
  <c r="N970" i="6"/>
  <c r="Q970" i="6"/>
  <c r="R970" i="6"/>
  <c r="S970" i="6"/>
  <c r="M971" i="6"/>
  <c r="N971" i="6"/>
  <c r="Q971" i="6"/>
  <c r="R971" i="6"/>
  <c r="S971" i="6"/>
  <c r="M972" i="6"/>
  <c r="N972" i="6"/>
  <c r="Q972" i="6"/>
  <c r="R972" i="6"/>
  <c r="S972" i="6"/>
  <c r="M973" i="6"/>
  <c r="N973" i="6"/>
  <c r="Q973" i="6"/>
  <c r="R973" i="6"/>
  <c r="S973" i="6"/>
  <c r="M974" i="6"/>
  <c r="N974" i="6"/>
  <c r="Q974" i="6"/>
  <c r="R974" i="6"/>
  <c r="S974" i="6"/>
  <c r="M975" i="6"/>
  <c r="N975" i="6"/>
  <c r="Q975" i="6"/>
  <c r="R975" i="6"/>
  <c r="S975" i="6"/>
  <c r="M976" i="6"/>
  <c r="N976" i="6"/>
  <c r="Q976" i="6"/>
  <c r="R976" i="6"/>
  <c r="S976" i="6"/>
  <c r="M977" i="6"/>
  <c r="N977" i="6"/>
  <c r="Q977" i="6"/>
  <c r="R977" i="6"/>
  <c r="S977" i="6"/>
  <c r="M978" i="6"/>
  <c r="N978" i="6"/>
  <c r="Q978" i="6"/>
  <c r="R978" i="6"/>
  <c r="S978" i="6"/>
  <c r="M979" i="6"/>
  <c r="N979" i="6"/>
  <c r="Q979" i="6"/>
  <c r="R979" i="6"/>
  <c r="S979" i="6"/>
  <c r="M980" i="6"/>
  <c r="N980" i="6"/>
  <c r="Q980" i="6"/>
  <c r="R980" i="6"/>
  <c r="S980" i="6"/>
  <c r="M981" i="6"/>
  <c r="N981" i="6"/>
  <c r="Q981" i="6"/>
  <c r="R981" i="6"/>
  <c r="S981" i="6"/>
  <c r="M982" i="6"/>
  <c r="N982" i="6"/>
  <c r="Q982" i="6"/>
  <c r="R982" i="6"/>
  <c r="S982" i="6"/>
  <c r="M983" i="6"/>
  <c r="N983" i="6"/>
  <c r="Q983" i="6"/>
  <c r="R983" i="6"/>
  <c r="S983" i="6"/>
  <c r="M984" i="6"/>
  <c r="N984" i="6"/>
  <c r="Q984" i="6"/>
  <c r="R984" i="6"/>
  <c r="S984" i="6"/>
  <c r="M985" i="6"/>
  <c r="N985" i="6"/>
  <c r="Q985" i="6"/>
  <c r="R985" i="6"/>
  <c r="S985" i="6"/>
  <c r="M986" i="6"/>
  <c r="N986" i="6"/>
  <c r="Q986" i="6"/>
  <c r="R986" i="6"/>
  <c r="S986" i="6"/>
  <c r="M987" i="6"/>
  <c r="N987" i="6"/>
  <c r="Q987" i="6"/>
  <c r="R987" i="6"/>
  <c r="S987" i="6"/>
  <c r="M988" i="6"/>
  <c r="N988" i="6"/>
  <c r="Q988" i="6"/>
  <c r="R988" i="6"/>
  <c r="S988" i="6"/>
  <c r="M989" i="6"/>
  <c r="N989" i="6"/>
  <c r="Q989" i="6"/>
  <c r="R989" i="6"/>
  <c r="S989" i="6"/>
  <c r="M990" i="6"/>
  <c r="N990" i="6"/>
  <c r="Q990" i="6"/>
  <c r="R990" i="6"/>
  <c r="S990" i="6"/>
  <c r="M991" i="6"/>
  <c r="N991" i="6"/>
  <c r="Q991" i="6"/>
  <c r="R991" i="6"/>
  <c r="S991" i="6"/>
  <c r="M992" i="6"/>
  <c r="N992" i="6"/>
  <c r="Q992" i="6"/>
  <c r="R992" i="6"/>
  <c r="S992" i="6"/>
  <c r="M993" i="6"/>
  <c r="N993" i="6"/>
  <c r="Q993" i="6"/>
  <c r="R993" i="6"/>
  <c r="S993" i="6"/>
  <c r="M994" i="6"/>
  <c r="N994" i="6"/>
  <c r="Q994" i="6"/>
  <c r="R994" i="6"/>
  <c r="S994" i="6"/>
  <c r="M995" i="6"/>
  <c r="N995" i="6"/>
  <c r="Q995" i="6"/>
  <c r="R995" i="6"/>
  <c r="S995" i="6"/>
  <c r="M996" i="6"/>
  <c r="N996" i="6"/>
  <c r="Q996" i="6"/>
  <c r="R996" i="6"/>
  <c r="S996" i="6"/>
  <c r="M997" i="6"/>
  <c r="N997" i="6"/>
  <c r="Q997" i="6"/>
  <c r="R997" i="6"/>
  <c r="S997" i="6"/>
  <c r="M998" i="6"/>
  <c r="N998" i="6"/>
  <c r="Q998" i="6"/>
  <c r="R998" i="6"/>
  <c r="S998" i="6"/>
  <c r="M999" i="6"/>
  <c r="N999" i="6"/>
  <c r="Q999" i="6"/>
  <c r="R999" i="6"/>
  <c r="S999" i="6"/>
  <c r="M1000" i="6"/>
  <c r="N1000" i="6"/>
  <c r="Q1000" i="6"/>
  <c r="R1000" i="6"/>
  <c r="S1000" i="6"/>
  <c r="M1001" i="6"/>
  <c r="N1001" i="6"/>
  <c r="Q1001" i="6"/>
  <c r="R1001" i="6"/>
  <c r="S1001" i="6"/>
  <c r="M1002" i="6"/>
  <c r="N1002" i="6"/>
  <c r="Q1002" i="6"/>
  <c r="R1002" i="6"/>
  <c r="S1002" i="6"/>
  <c r="M1003" i="6"/>
  <c r="N1003" i="6"/>
  <c r="Q1003" i="6"/>
  <c r="R1003" i="6"/>
  <c r="S1003" i="6"/>
  <c r="M1004" i="6"/>
  <c r="N1004" i="6"/>
  <c r="Q1004" i="6"/>
  <c r="R1004" i="6"/>
  <c r="S1004" i="6"/>
  <c r="M1005" i="6"/>
  <c r="N1005" i="6"/>
  <c r="Q1005" i="6"/>
  <c r="R1005" i="6"/>
  <c r="S1005" i="6"/>
  <c r="M1006" i="6"/>
  <c r="N1006" i="6"/>
  <c r="Q1006" i="6"/>
  <c r="R1006" i="6"/>
  <c r="S1006" i="6"/>
  <c r="M1007" i="6"/>
  <c r="N1007" i="6"/>
  <c r="Q1007" i="6"/>
  <c r="R1007" i="6"/>
  <c r="S1007" i="6"/>
  <c r="M1008" i="6"/>
  <c r="N1008" i="6"/>
  <c r="Q1008" i="6"/>
  <c r="R1008" i="6"/>
  <c r="S1008" i="6"/>
  <c r="M1009" i="6"/>
  <c r="N1009" i="6"/>
  <c r="Q1009" i="6"/>
  <c r="R1009" i="6"/>
  <c r="S1009" i="6"/>
  <c r="M1010" i="6"/>
  <c r="N1010" i="6"/>
  <c r="Q1010" i="6"/>
  <c r="R1010" i="6"/>
  <c r="S1010" i="6"/>
  <c r="M1011" i="6"/>
  <c r="N1011" i="6"/>
  <c r="Q1011" i="6"/>
  <c r="R1011" i="6"/>
  <c r="S1011" i="6"/>
  <c r="M1012" i="6"/>
  <c r="N1012" i="6"/>
  <c r="Q1012" i="6"/>
  <c r="R1012" i="6"/>
  <c r="S1012" i="6"/>
  <c r="M1013" i="6"/>
  <c r="N1013" i="6"/>
  <c r="Q1013" i="6"/>
  <c r="R1013" i="6"/>
  <c r="S1013" i="6"/>
  <c r="M1014" i="6"/>
  <c r="N1014" i="6"/>
  <c r="Q1014" i="6"/>
  <c r="R1014" i="6"/>
  <c r="S1014" i="6"/>
  <c r="M1015" i="6"/>
  <c r="N1015" i="6"/>
  <c r="Q1015" i="6"/>
  <c r="R1015" i="6"/>
  <c r="S1015" i="6"/>
  <c r="M1016" i="6"/>
  <c r="N1016" i="6"/>
  <c r="Q1016" i="6"/>
  <c r="R1016" i="6"/>
  <c r="S1016" i="6"/>
  <c r="M1017" i="6"/>
  <c r="N1017" i="6"/>
  <c r="Q1017" i="6"/>
  <c r="R1017" i="6"/>
  <c r="S1017" i="6"/>
  <c r="M1018" i="6"/>
  <c r="N1018" i="6"/>
  <c r="Q1018" i="6"/>
  <c r="R1018" i="6"/>
  <c r="S1018" i="6"/>
  <c r="M1019" i="6"/>
  <c r="N1019" i="6"/>
  <c r="Q1019" i="6"/>
  <c r="R1019" i="6"/>
  <c r="S1019" i="6"/>
  <c r="M1020" i="6"/>
  <c r="N1020" i="6"/>
  <c r="Q1020" i="6"/>
  <c r="R1020" i="6"/>
  <c r="S1020" i="6"/>
  <c r="M1021" i="6"/>
  <c r="N1021" i="6"/>
  <c r="Q1021" i="6"/>
  <c r="R1021" i="6"/>
  <c r="S1021" i="6"/>
  <c r="M1022" i="6"/>
  <c r="N1022" i="6"/>
  <c r="Q1022" i="6"/>
  <c r="R1022" i="6"/>
  <c r="S1022" i="6"/>
  <c r="M1023" i="6"/>
  <c r="N1023" i="6"/>
  <c r="Q1023" i="6"/>
  <c r="R1023" i="6"/>
  <c r="S1023" i="6"/>
  <c r="M1024" i="6"/>
  <c r="N1024" i="6"/>
  <c r="Q1024" i="6"/>
  <c r="R1024" i="6"/>
  <c r="S1024" i="6"/>
  <c r="M1025" i="6"/>
  <c r="N1025" i="6"/>
  <c r="Q1025" i="6"/>
  <c r="R1025" i="6"/>
  <c r="S1025" i="6"/>
  <c r="M1026" i="6"/>
  <c r="N1026" i="6"/>
  <c r="Q1026" i="6"/>
  <c r="R1026" i="6"/>
  <c r="S1026" i="6"/>
  <c r="M1027" i="6"/>
  <c r="N1027" i="6"/>
  <c r="Q1027" i="6"/>
  <c r="R1027" i="6"/>
  <c r="S1027" i="6"/>
  <c r="M1028" i="6"/>
  <c r="N1028" i="6"/>
  <c r="Q1028" i="6"/>
  <c r="R1028" i="6"/>
  <c r="S1028" i="6"/>
  <c r="M1029" i="6"/>
  <c r="N1029" i="6"/>
  <c r="Q1029" i="6"/>
  <c r="R1029" i="6"/>
  <c r="S1029" i="6"/>
  <c r="M1030" i="6"/>
  <c r="N1030" i="6"/>
  <c r="Q1030" i="6"/>
  <c r="R1030" i="6"/>
  <c r="S1030" i="6"/>
  <c r="M1031" i="6"/>
  <c r="N1031" i="6"/>
  <c r="Q1031" i="6"/>
  <c r="R1031" i="6"/>
  <c r="S1031" i="6"/>
  <c r="M1032" i="6"/>
  <c r="N1032" i="6"/>
  <c r="Q1032" i="6"/>
  <c r="R1032" i="6"/>
  <c r="S1032" i="6"/>
  <c r="M1033" i="6"/>
  <c r="N1033" i="6"/>
  <c r="Q1033" i="6"/>
  <c r="R1033" i="6"/>
  <c r="S1033" i="6"/>
  <c r="M1034" i="6"/>
  <c r="N1034" i="6"/>
  <c r="Q1034" i="6"/>
  <c r="R1034" i="6"/>
  <c r="S1034" i="6"/>
  <c r="M1035" i="6"/>
  <c r="N1035" i="6"/>
  <c r="Q1035" i="6"/>
  <c r="R1035" i="6"/>
  <c r="S1035" i="6"/>
  <c r="M1036" i="6"/>
  <c r="N1036" i="6"/>
  <c r="Q1036" i="6"/>
  <c r="R1036" i="6"/>
  <c r="S1036" i="6"/>
  <c r="M1037" i="6"/>
  <c r="N1037" i="6"/>
  <c r="Q1037" i="6"/>
  <c r="R1037" i="6"/>
  <c r="S1037" i="6"/>
  <c r="M1038" i="6"/>
  <c r="N1038" i="6"/>
  <c r="Q1038" i="6"/>
  <c r="R1038" i="6"/>
  <c r="S1038" i="6"/>
  <c r="M1039" i="6"/>
  <c r="N1039" i="6"/>
  <c r="Q1039" i="6"/>
  <c r="R1039" i="6"/>
  <c r="S1039" i="6"/>
  <c r="M1040" i="6"/>
  <c r="N1040" i="6"/>
  <c r="Q1040" i="6"/>
  <c r="R1040" i="6"/>
  <c r="S1040" i="6"/>
  <c r="M1041" i="6"/>
  <c r="N1041" i="6"/>
  <c r="Q1041" i="6"/>
  <c r="R1041" i="6"/>
  <c r="S1041" i="6"/>
  <c r="M1042" i="6"/>
  <c r="N1042" i="6"/>
  <c r="Q1042" i="6"/>
  <c r="R1042" i="6"/>
  <c r="S1042" i="6"/>
  <c r="M1043" i="6"/>
  <c r="N1043" i="6"/>
  <c r="Q1043" i="6"/>
  <c r="R1043" i="6"/>
  <c r="S1043" i="6"/>
  <c r="M1044" i="6"/>
  <c r="N1044" i="6"/>
  <c r="Q1044" i="6"/>
  <c r="R1044" i="6"/>
  <c r="S1044" i="6"/>
  <c r="M1045" i="6"/>
  <c r="N1045" i="6"/>
  <c r="Q1045" i="6"/>
  <c r="R1045" i="6"/>
  <c r="S1045" i="6"/>
  <c r="M1046" i="6"/>
  <c r="N1046" i="6"/>
  <c r="Q1046" i="6"/>
  <c r="R1046" i="6"/>
  <c r="S1046" i="6"/>
  <c r="M1047" i="6"/>
  <c r="N1047" i="6"/>
  <c r="Q1047" i="6"/>
  <c r="R1047" i="6"/>
  <c r="S1047" i="6"/>
  <c r="M1048" i="6"/>
  <c r="N1048" i="6"/>
  <c r="Q1048" i="6"/>
  <c r="R1048" i="6"/>
  <c r="S1048" i="6"/>
  <c r="M1049" i="6"/>
  <c r="N1049" i="6"/>
  <c r="Q1049" i="6"/>
  <c r="R1049" i="6"/>
  <c r="S1049" i="6"/>
  <c r="M1050" i="6"/>
  <c r="N1050" i="6"/>
  <c r="Q1050" i="6"/>
  <c r="R1050" i="6"/>
  <c r="S1050" i="6"/>
  <c r="M1051" i="6"/>
  <c r="N1051" i="6"/>
  <c r="Q1051" i="6"/>
  <c r="R1051" i="6"/>
  <c r="S1051" i="6"/>
  <c r="M1052" i="6"/>
  <c r="N1052" i="6"/>
  <c r="Q1052" i="6"/>
  <c r="R1052" i="6"/>
  <c r="S1052" i="6"/>
  <c r="M1053" i="6"/>
  <c r="N1053" i="6"/>
  <c r="Q1053" i="6"/>
  <c r="R1053" i="6"/>
  <c r="S1053" i="6"/>
  <c r="M1054" i="6"/>
  <c r="N1054" i="6"/>
  <c r="Q1054" i="6"/>
  <c r="R1054" i="6"/>
  <c r="S1054" i="6"/>
  <c r="M1055" i="6"/>
  <c r="N1055" i="6"/>
  <c r="Q1055" i="6"/>
  <c r="R1055" i="6"/>
  <c r="S1055" i="6"/>
  <c r="M1056" i="6"/>
  <c r="N1056" i="6"/>
  <c r="Q1056" i="6"/>
  <c r="R1056" i="6"/>
  <c r="S1056" i="6"/>
  <c r="M1057" i="6"/>
  <c r="N1057" i="6"/>
  <c r="Q1057" i="6"/>
  <c r="R1057" i="6"/>
  <c r="S1057" i="6"/>
  <c r="M1058" i="6"/>
  <c r="N1058" i="6"/>
  <c r="Q1058" i="6"/>
  <c r="R1058" i="6"/>
  <c r="S1058" i="6"/>
  <c r="M1059" i="6"/>
  <c r="N1059" i="6"/>
  <c r="Q1059" i="6"/>
  <c r="R1059" i="6"/>
  <c r="S1059" i="6"/>
  <c r="M1060" i="6"/>
  <c r="N1060" i="6"/>
  <c r="Q1060" i="6"/>
  <c r="R1060" i="6"/>
  <c r="S1060" i="6"/>
  <c r="M1061" i="6"/>
  <c r="N1061" i="6"/>
  <c r="Q1061" i="6"/>
  <c r="R1061" i="6"/>
  <c r="S1061" i="6"/>
  <c r="M1062" i="6"/>
  <c r="N1062" i="6"/>
  <c r="Q1062" i="6"/>
  <c r="R1062" i="6"/>
  <c r="S1062" i="6"/>
  <c r="M1063" i="6"/>
  <c r="N1063" i="6"/>
  <c r="Q1063" i="6"/>
  <c r="R1063" i="6"/>
  <c r="S1063" i="6"/>
  <c r="M1064" i="6"/>
  <c r="N1064" i="6"/>
  <c r="Q1064" i="6"/>
  <c r="R1064" i="6"/>
  <c r="S1064" i="6"/>
  <c r="M1065" i="6"/>
  <c r="N1065" i="6"/>
  <c r="Q1065" i="6"/>
  <c r="R1065" i="6"/>
  <c r="S1065" i="6"/>
  <c r="M1066" i="6"/>
  <c r="N1066" i="6"/>
  <c r="Q1066" i="6"/>
  <c r="R1066" i="6"/>
  <c r="S1066" i="6"/>
  <c r="M1067" i="6"/>
  <c r="N1067" i="6"/>
  <c r="Q1067" i="6"/>
  <c r="R1067" i="6"/>
  <c r="S1067" i="6"/>
  <c r="M1068" i="6"/>
  <c r="N1068" i="6"/>
  <c r="Q1068" i="6"/>
  <c r="R1068" i="6"/>
  <c r="S1068" i="6"/>
  <c r="M1069" i="6"/>
  <c r="N1069" i="6"/>
  <c r="Q1069" i="6"/>
  <c r="R1069" i="6"/>
  <c r="S1069" i="6"/>
  <c r="M1070" i="6"/>
  <c r="N1070" i="6"/>
  <c r="Q1070" i="6"/>
  <c r="R1070" i="6"/>
  <c r="S1070" i="6"/>
  <c r="M1071" i="6"/>
  <c r="N1071" i="6"/>
  <c r="Q1071" i="6"/>
  <c r="R1071" i="6"/>
  <c r="S1071" i="6"/>
  <c r="M1072" i="6"/>
  <c r="N1072" i="6"/>
  <c r="Q1072" i="6"/>
  <c r="R1072" i="6"/>
  <c r="S1072" i="6"/>
  <c r="M1073" i="6"/>
  <c r="N1073" i="6"/>
  <c r="Q1073" i="6"/>
  <c r="R1073" i="6"/>
  <c r="S1073" i="6"/>
  <c r="M1074" i="6"/>
  <c r="N1074" i="6"/>
  <c r="Q1074" i="6"/>
  <c r="R1074" i="6"/>
  <c r="S1074" i="6"/>
  <c r="M1075" i="6"/>
  <c r="N1075" i="6"/>
  <c r="Q1075" i="6"/>
  <c r="R1075" i="6"/>
  <c r="S1075" i="6"/>
  <c r="M1076" i="6"/>
  <c r="N1076" i="6"/>
  <c r="Q1076" i="6"/>
  <c r="R1076" i="6"/>
  <c r="S1076" i="6"/>
  <c r="M1077" i="6"/>
  <c r="N1077" i="6"/>
  <c r="Q1077" i="6"/>
  <c r="R1077" i="6"/>
  <c r="S1077" i="6"/>
  <c r="M1078" i="6"/>
  <c r="N1078" i="6"/>
  <c r="Q1078" i="6"/>
  <c r="R1078" i="6"/>
  <c r="S1078" i="6"/>
  <c r="M1079" i="6"/>
  <c r="N1079" i="6"/>
  <c r="Q1079" i="6"/>
  <c r="R1079" i="6"/>
  <c r="S1079" i="6"/>
  <c r="M1080" i="6"/>
  <c r="N1080" i="6"/>
  <c r="Q1080" i="6"/>
  <c r="R1080" i="6"/>
  <c r="S1080" i="6"/>
  <c r="M1081" i="6"/>
  <c r="N1081" i="6"/>
  <c r="Q1081" i="6"/>
  <c r="R1081" i="6"/>
  <c r="S1081" i="6"/>
  <c r="M1082" i="6"/>
  <c r="N1082" i="6"/>
  <c r="Q1082" i="6"/>
  <c r="R1082" i="6"/>
  <c r="S1082" i="6"/>
  <c r="M1083" i="6"/>
  <c r="N1083" i="6"/>
  <c r="Q1083" i="6"/>
  <c r="R1083" i="6"/>
  <c r="S1083" i="6"/>
  <c r="M1084" i="6"/>
  <c r="N1084" i="6"/>
  <c r="Q1084" i="6"/>
  <c r="R1084" i="6"/>
  <c r="S1084" i="6"/>
  <c r="M1085" i="6"/>
  <c r="N1085" i="6"/>
  <c r="Q1085" i="6"/>
  <c r="R1085" i="6"/>
  <c r="S1085" i="6"/>
  <c r="M1086" i="6"/>
  <c r="N1086" i="6"/>
  <c r="Q1086" i="6"/>
  <c r="R1086" i="6"/>
  <c r="S1086" i="6"/>
  <c r="M1087" i="6"/>
  <c r="N1087" i="6"/>
  <c r="Q1087" i="6"/>
  <c r="R1087" i="6"/>
  <c r="S1087" i="6"/>
  <c r="M1088" i="6"/>
  <c r="N1088" i="6"/>
  <c r="Q1088" i="6"/>
  <c r="R1088" i="6"/>
  <c r="S1088" i="6"/>
  <c r="M1089" i="6"/>
  <c r="N1089" i="6"/>
  <c r="Q1089" i="6"/>
  <c r="R1089" i="6"/>
  <c r="S1089" i="6"/>
  <c r="M1090" i="6"/>
  <c r="N1090" i="6"/>
  <c r="Q1090" i="6"/>
  <c r="R1090" i="6"/>
  <c r="S1090" i="6"/>
  <c r="M1091" i="6"/>
  <c r="N1091" i="6"/>
  <c r="Q1091" i="6"/>
  <c r="R1091" i="6"/>
  <c r="S1091" i="6"/>
  <c r="M1092" i="6"/>
  <c r="N1092" i="6"/>
  <c r="Q1092" i="6"/>
  <c r="R1092" i="6"/>
  <c r="S1092" i="6"/>
  <c r="M1093" i="6"/>
  <c r="N1093" i="6"/>
  <c r="Q1093" i="6"/>
  <c r="R1093" i="6"/>
  <c r="S1093" i="6"/>
  <c r="M1094" i="6"/>
  <c r="N1094" i="6"/>
  <c r="Q1094" i="6"/>
  <c r="R1094" i="6"/>
  <c r="S1094" i="6"/>
  <c r="M1095" i="6"/>
  <c r="N1095" i="6"/>
  <c r="Q1095" i="6"/>
  <c r="R1095" i="6"/>
  <c r="S1095" i="6"/>
  <c r="M1096" i="6"/>
  <c r="N1096" i="6"/>
  <c r="Q1096" i="6"/>
  <c r="R1096" i="6"/>
  <c r="S1096" i="6"/>
  <c r="M1097" i="6"/>
  <c r="N1097" i="6"/>
  <c r="Q1097" i="6"/>
  <c r="R1097" i="6"/>
  <c r="S1097" i="6"/>
  <c r="M1098" i="6"/>
  <c r="N1098" i="6"/>
  <c r="Q1098" i="6"/>
  <c r="R1098" i="6"/>
  <c r="S1098" i="6"/>
  <c r="M1099" i="6"/>
  <c r="N1099" i="6"/>
  <c r="Q1099" i="6"/>
  <c r="R1099" i="6"/>
  <c r="S1099" i="6"/>
  <c r="M1100" i="6"/>
  <c r="N1100" i="6"/>
  <c r="Q1100" i="6"/>
  <c r="R1100" i="6"/>
  <c r="S1100" i="6"/>
  <c r="M1101" i="6"/>
  <c r="N1101" i="6"/>
  <c r="Q1101" i="6"/>
  <c r="R1101" i="6"/>
  <c r="S1101" i="6"/>
  <c r="M1102" i="6"/>
  <c r="N1102" i="6"/>
  <c r="Q1102" i="6"/>
  <c r="R1102" i="6"/>
  <c r="S1102" i="6"/>
  <c r="M1103" i="6"/>
  <c r="N1103" i="6"/>
  <c r="Q1103" i="6"/>
  <c r="R1103" i="6"/>
  <c r="S1103" i="6"/>
  <c r="M1104" i="6"/>
  <c r="N1104" i="6"/>
  <c r="Q1104" i="6"/>
  <c r="R1104" i="6"/>
  <c r="S1104" i="6"/>
  <c r="M1105" i="6"/>
  <c r="N1105" i="6"/>
  <c r="Q1105" i="6"/>
  <c r="R1105" i="6"/>
  <c r="S1105" i="6"/>
  <c r="M1106" i="6"/>
  <c r="N1106" i="6"/>
  <c r="Q1106" i="6"/>
  <c r="R1106" i="6"/>
  <c r="S1106" i="6"/>
  <c r="M1107" i="6"/>
  <c r="N1107" i="6"/>
  <c r="Q1107" i="6"/>
  <c r="R1107" i="6"/>
  <c r="S1107" i="6"/>
  <c r="M1108" i="6"/>
  <c r="N1108" i="6"/>
  <c r="Q1108" i="6"/>
  <c r="R1108" i="6"/>
  <c r="S1108" i="6"/>
  <c r="M1109" i="6"/>
  <c r="N1109" i="6"/>
  <c r="Q1109" i="6"/>
  <c r="R1109" i="6"/>
  <c r="S1109" i="6"/>
  <c r="M1110" i="6"/>
  <c r="N1110" i="6"/>
  <c r="Q1110" i="6"/>
  <c r="R1110" i="6"/>
  <c r="S1110" i="6"/>
  <c r="M1111" i="6"/>
  <c r="N1111" i="6"/>
  <c r="Q1111" i="6"/>
  <c r="R1111" i="6"/>
  <c r="S1111" i="6"/>
  <c r="M1112" i="6"/>
  <c r="N1112" i="6"/>
  <c r="Q1112" i="6"/>
  <c r="R1112" i="6"/>
  <c r="S1112" i="6"/>
  <c r="M1113" i="6"/>
  <c r="N1113" i="6"/>
  <c r="Q1113" i="6"/>
  <c r="R1113" i="6"/>
  <c r="S1113" i="6"/>
  <c r="M1114" i="6"/>
  <c r="N1114" i="6"/>
  <c r="Q1114" i="6"/>
  <c r="R1114" i="6"/>
  <c r="S1114" i="6"/>
  <c r="M1116" i="6"/>
  <c r="N1116" i="6"/>
  <c r="Q1116" i="6"/>
  <c r="R1116" i="6"/>
  <c r="S1116" i="6"/>
  <c r="M1117" i="6"/>
  <c r="N1117" i="6"/>
  <c r="Q1117" i="6"/>
  <c r="R1117" i="6"/>
  <c r="S1117" i="6"/>
  <c r="M1118" i="6"/>
  <c r="N1118" i="6"/>
  <c r="Q1118" i="6"/>
  <c r="R1118" i="6"/>
  <c r="S1118" i="6"/>
  <c r="M1119" i="6"/>
  <c r="N1119" i="6"/>
  <c r="Q1119" i="6"/>
  <c r="R1119" i="6"/>
  <c r="S1119" i="6"/>
  <c r="M1120" i="6"/>
  <c r="N1120" i="6"/>
  <c r="Q1120" i="6"/>
  <c r="R1120" i="6"/>
  <c r="S1120" i="6"/>
  <c r="M1121" i="6"/>
  <c r="N1121" i="6"/>
  <c r="Q1121" i="6"/>
  <c r="R1121" i="6"/>
  <c r="S1121" i="6"/>
  <c r="M1122" i="6"/>
  <c r="N1122" i="6"/>
  <c r="Q1122" i="6"/>
  <c r="R1122" i="6"/>
  <c r="S1122" i="6"/>
  <c r="M1123" i="6"/>
  <c r="N1123" i="6"/>
  <c r="Q1123" i="6"/>
  <c r="R1123" i="6"/>
  <c r="S1123" i="6"/>
  <c r="M1124" i="6"/>
  <c r="N1124" i="6"/>
  <c r="Q1124" i="6"/>
  <c r="R1124" i="6"/>
  <c r="S1124" i="6"/>
  <c r="M1125" i="6"/>
  <c r="N1125" i="6"/>
  <c r="Q1125" i="6"/>
  <c r="R1125" i="6"/>
  <c r="S1125" i="6"/>
  <c r="M1126" i="6"/>
  <c r="N1126" i="6"/>
  <c r="Q1126" i="6"/>
  <c r="R1126" i="6"/>
  <c r="S1126" i="6"/>
  <c r="M1127" i="6"/>
  <c r="N1127" i="6"/>
  <c r="Q1127" i="6"/>
  <c r="R1127" i="6"/>
  <c r="S1127" i="6"/>
  <c r="M1128" i="6"/>
  <c r="N1128" i="6"/>
  <c r="Q1128" i="6"/>
  <c r="R1128" i="6"/>
  <c r="S1128" i="6"/>
  <c r="M1129" i="6"/>
  <c r="N1129" i="6"/>
  <c r="Q1129" i="6"/>
  <c r="R1129" i="6"/>
  <c r="S1129" i="6"/>
  <c r="M1130" i="6"/>
  <c r="N1130" i="6"/>
  <c r="Q1130" i="6"/>
  <c r="R1130" i="6"/>
  <c r="S1130" i="6"/>
  <c r="M1131" i="6"/>
  <c r="N1131" i="6"/>
  <c r="Q1131" i="6"/>
  <c r="R1131" i="6"/>
  <c r="S1131" i="6"/>
  <c r="M1132" i="6"/>
  <c r="N1132" i="6"/>
  <c r="Q1132" i="6"/>
  <c r="R1132" i="6"/>
  <c r="S1132" i="6"/>
  <c r="M1133" i="6"/>
  <c r="N1133" i="6"/>
  <c r="Q1133" i="6"/>
  <c r="R1133" i="6"/>
  <c r="S1133" i="6"/>
  <c r="M1134" i="6"/>
  <c r="N1134" i="6"/>
  <c r="Q1134" i="6"/>
  <c r="R1134" i="6"/>
  <c r="S1134" i="6"/>
  <c r="M1135" i="6"/>
  <c r="N1135" i="6"/>
  <c r="Q1135" i="6"/>
  <c r="R1135" i="6"/>
  <c r="S1135" i="6"/>
  <c r="M1136" i="6"/>
  <c r="N1136" i="6"/>
  <c r="Q1136" i="6"/>
  <c r="R1136" i="6"/>
  <c r="S1136" i="6"/>
  <c r="M1137" i="6"/>
  <c r="N1137" i="6"/>
  <c r="Q1137" i="6"/>
  <c r="R1137" i="6"/>
  <c r="S1137" i="6"/>
  <c r="M1138" i="6"/>
  <c r="N1138" i="6"/>
  <c r="Q1138" i="6"/>
  <c r="R1138" i="6"/>
  <c r="S1138" i="6"/>
  <c r="M1139" i="6"/>
  <c r="N1139" i="6"/>
  <c r="Q1139" i="6"/>
  <c r="R1139" i="6"/>
  <c r="S1139" i="6"/>
  <c r="M1140" i="6"/>
  <c r="N1140" i="6"/>
  <c r="Q1140" i="6"/>
  <c r="R1140" i="6"/>
  <c r="S1140" i="6"/>
  <c r="M1141" i="6"/>
  <c r="N1141" i="6"/>
  <c r="Q1141" i="6"/>
  <c r="R1141" i="6"/>
  <c r="S1141" i="6"/>
  <c r="M1142" i="6"/>
  <c r="N1142" i="6"/>
  <c r="Q1142" i="6"/>
  <c r="R1142" i="6"/>
  <c r="S1142" i="6"/>
  <c r="M1143" i="6"/>
  <c r="N1143" i="6"/>
  <c r="Q1143" i="6"/>
  <c r="R1143" i="6"/>
  <c r="S1143" i="6"/>
  <c r="M1144" i="6"/>
  <c r="N1144" i="6"/>
  <c r="Q1144" i="6"/>
  <c r="R1144" i="6"/>
  <c r="S1144" i="6"/>
  <c r="M1145" i="6"/>
  <c r="N1145" i="6"/>
  <c r="Q1145" i="6"/>
  <c r="R1145" i="6"/>
  <c r="S1145" i="6"/>
  <c r="M1146" i="6"/>
  <c r="N1146" i="6"/>
  <c r="Q1146" i="6"/>
  <c r="R1146" i="6"/>
  <c r="S1146" i="6"/>
  <c r="M1147" i="6"/>
  <c r="N1147" i="6"/>
  <c r="Q1147" i="6"/>
  <c r="R1147" i="6"/>
  <c r="S1147" i="6"/>
  <c r="M1148" i="6"/>
  <c r="N1148" i="6"/>
  <c r="Q1148" i="6"/>
  <c r="R1148" i="6"/>
  <c r="S1148" i="6"/>
  <c r="M1149" i="6"/>
  <c r="N1149" i="6"/>
  <c r="Q1149" i="6"/>
  <c r="R1149" i="6"/>
  <c r="S1149" i="6"/>
  <c r="M1150" i="6"/>
  <c r="N1150" i="6"/>
  <c r="Q1150" i="6"/>
  <c r="R1150" i="6"/>
  <c r="S1150" i="6"/>
  <c r="M1151" i="6"/>
  <c r="N1151" i="6"/>
  <c r="Q1151" i="6"/>
  <c r="R1151" i="6"/>
  <c r="S1151" i="6"/>
  <c r="M1152" i="6"/>
  <c r="N1152" i="6"/>
  <c r="Q1152" i="6"/>
  <c r="R1152" i="6"/>
  <c r="S1152" i="6"/>
  <c r="M1153" i="6"/>
  <c r="N1153" i="6"/>
  <c r="Q1153" i="6"/>
  <c r="R1153" i="6"/>
  <c r="S1153" i="6"/>
  <c r="M1154" i="6"/>
  <c r="N1154" i="6"/>
  <c r="Q1154" i="6"/>
  <c r="R1154" i="6"/>
  <c r="S1154" i="6"/>
  <c r="M1155" i="6"/>
  <c r="N1155" i="6"/>
  <c r="Q1155" i="6"/>
  <c r="R1155" i="6"/>
  <c r="S1155" i="6"/>
  <c r="M1156" i="6"/>
  <c r="N1156" i="6"/>
  <c r="Q1156" i="6"/>
  <c r="R1156" i="6"/>
  <c r="S1156" i="6"/>
  <c r="M1157" i="6"/>
  <c r="N1157" i="6"/>
  <c r="Q1157" i="6"/>
  <c r="R1157" i="6"/>
  <c r="S1157" i="6"/>
  <c r="M1158" i="6"/>
  <c r="N1158" i="6"/>
  <c r="Q1158" i="6"/>
  <c r="R1158" i="6"/>
  <c r="S1158" i="6"/>
  <c r="M1159" i="6"/>
  <c r="N1159" i="6"/>
  <c r="Q1159" i="6"/>
  <c r="R1159" i="6"/>
  <c r="S1159" i="6"/>
  <c r="M1160" i="6"/>
  <c r="N1160" i="6"/>
  <c r="Q1160" i="6"/>
  <c r="R1160" i="6"/>
  <c r="S1160" i="6"/>
  <c r="M1161" i="6"/>
  <c r="N1161" i="6"/>
  <c r="Q1161" i="6"/>
  <c r="R1161" i="6"/>
  <c r="S1161" i="6"/>
  <c r="M1162" i="6"/>
  <c r="N1162" i="6"/>
  <c r="Q1162" i="6"/>
  <c r="R1162" i="6"/>
  <c r="S1162" i="6"/>
  <c r="M1163" i="6"/>
  <c r="N1163" i="6"/>
  <c r="Q1163" i="6"/>
  <c r="R1163" i="6"/>
  <c r="S1163" i="6"/>
  <c r="M1164" i="6"/>
  <c r="N1164" i="6"/>
  <c r="Q1164" i="6"/>
  <c r="R1164" i="6"/>
  <c r="S1164" i="6"/>
  <c r="M1165" i="6"/>
  <c r="N1165" i="6"/>
  <c r="Q1165" i="6"/>
  <c r="R1165" i="6"/>
  <c r="S1165" i="6"/>
  <c r="M1166" i="6"/>
  <c r="N1166" i="6"/>
  <c r="Q1166" i="6"/>
  <c r="R1166" i="6"/>
  <c r="S1166" i="6"/>
  <c r="M1167" i="6"/>
  <c r="N1167" i="6"/>
  <c r="Q1167" i="6"/>
  <c r="R1167" i="6"/>
  <c r="S1167" i="6"/>
  <c r="M1168" i="6"/>
  <c r="N1168" i="6"/>
  <c r="Q1168" i="6"/>
  <c r="R1168" i="6"/>
  <c r="S1168" i="6"/>
  <c r="M1169" i="6"/>
  <c r="N1169" i="6"/>
  <c r="Q1169" i="6"/>
  <c r="R1169" i="6"/>
  <c r="S1169" i="6"/>
  <c r="M1170" i="6"/>
  <c r="N1170" i="6"/>
  <c r="Q1170" i="6"/>
  <c r="R1170" i="6"/>
  <c r="S1170" i="6"/>
  <c r="M1171" i="6"/>
  <c r="N1171" i="6"/>
  <c r="Q1171" i="6"/>
  <c r="R1171" i="6"/>
  <c r="S1171" i="6"/>
  <c r="M1172" i="6"/>
  <c r="N1172" i="6"/>
  <c r="Q1172" i="6"/>
  <c r="R1172" i="6"/>
  <c r="S1172" i="6"/>
  <c r="M1173" i="6"/>
  <c r="N1173" i="6"/>
  <c r="Q1173" i="6"/>
  <c r="R1173" i="6"/>
  <c r="S1173" i="6"/>
  <c r="M1174" i="6"/>
  <c r="N1174" i="6"/>
  <c r="Q1174" i="6"/>
  <c r="R1174" i="6"/>
  <c r="S1174" i="6"/>
  <c r="M1175" i="6"/>
  <c r="N1175" i="6"/>
  <c r="Q1175" i="6"/>
  <c r="R1175" i="6"/>
  <c r="S1175" i="6"/>
  <c r="M1176" i="6"/>
  <c r="N1176" i="6"/>
  <c r="Q1176" i="6"/>
  <c r="R1176" i="6"/>
  <c r="S1176" i="6"/>
  <c r="M1177" i="6"/>
  <c r="N1177" i="6"/>
  <c r="Q1177" i="6"/>
  <c r="R1177" i="6"/>
  <c r="S1177" i="6"/>
  <c r="M1178" i="6"/>
  <c r="N1178" i="6"/>
  <c r="Q1178" i="6"/>
  <c r="R1178" i="6"/>
  <c r="S1178" i="6"/>
  <c r="M1179" i="6"/>
  <c r="N1179" i="6"/>
  <c r="Q1179" i="6"/>
  <c r="R1179" i="6"/>
  <c r="S1179" i="6"/>
  <c r="M1180" i="6"/>
  <c r="N1180" i="6"/>
  <c r="Q1180" i="6"/>
  <c r="R1180" i="6"/>
  <c r="S1180" i="6"/>
  <c r="M1181" i="6"/>
  <c r="N1181" i="6"/>
  <c r="Q1181" i="6"/>
  <c r="R1181" i="6"/>
  <c r="S1181" i="6"/>
  <c r="M1182" i="6"/>
  <c r="N1182" i="6"/>
  <c r="Q1182" i="6"/>
  <c r="R1182" i="6"/>
  <c r="S1182" i="6"/>
  <c r="M1183" i="6"/>
  <c r="N1183" i="6"/>
  <c r="Q1183" i="6"/>
  <c r="R1183" i="6"/>
  <c r="S1183" i="6"/>
  <c r="M1184" i="6"/>
  <c r="N1184" i="6"/>
  <c r="Q1184" i="6"/>
  <c r="R1184" i="6"/>
  <c r="S1184" i="6"/>
  <c r="M1185" i="6"/>
  <c r="N1185" i="6"/>
  <c r="Q1185" i="6"/>
  <c r="R1185" i="6"/>
  <c r="S1185" i="6"/>
  <c r="M1186" i="6"/>
  <c r="N1186" i="6"/>
  <c r="Q1186" i="6"/>
  <c r="R1186" i="6"/>
  <c r="S1186" i="6"/>
  <c r="M1187" i="6"/>
  <c r="N1187" i="6"/>
  <c r="Q1187" i="6"/>
  <c r="R1187" i="6"/>
  <c r="S1187" i="6"/>
  <c r="M1188" i="6"/>
  <c r="N1188" i="6"/>
  <c r="Q1188" i="6"/>
  <c r="R1188" i="6"/>
  <c r="S1188" i="6"/>
  <c r="M1189" i="6"/>
  <c r="N1189" i="6"/>
  <c r="Q1189" i="6"/>
  <c r="R1189" i="6"/>
  <c r="S1189" i="6"/>
  <c r="M1190" i="6"/>
  <c r="N1190" i="6"/>
  <c r="Q1190" i="6"/>
  <c r="R1190" i="6"/>
  <c r="S1190" i="6"/>
  <c r="M1191" i="6"/>
  <c r="N1191" i="6"/>
  <c r="Q1191" i="6"/>
  <c r="R1191" i="6"/>
  <c r="S1191" i="6"/>
  <c r="M1192" i="6"/>
  <c r="N1192" i="6"/>
  <c r="Q1192" i="6"/>
  <c r="R1192" i="6"/>
  <c r="S1192" i="6"/>
  <c r="M1193" i="6"/>
  <c r="N1193" i="6"/>
  <c r="Q1193" i="6"/>
  <c r="R1193" i="6"/>
  <c r="S1193" i="6"/>
  <c r="M1194" i="6"/>
  <c r="N1194" i="6"/>
  <c r="Q1194" i="6"/>
  <c r="R1194" i="6"/>
  <c r="S1194" i="6"/>
  <c r="M1195" i="6"/>
  <c r="N1195" i="6"/>
  <c r="Q1195" i="6"/>
  <c r="R1195" i="6"/>
  <c r="S1195" i="6"/>
  <c r="M1196" i="6"/>
  <c r="N1196" i="6"/>
  <c r="Q1196" i="6"/>
  <c r="R1196" i="6"/>
  <c r="S1196" i="6"/>
  <c r="M1197" i="6"/>
  <c r="N1197" i="6"/>
  <c r="Q1197" i="6"/>
  <c r="R1197" i="6"/>
  <c r="S1197" i="6"/>
  <c r="M1198" i="6"/>
  <c r="N1198" i="6"/>
  <c r="Q1198" i="6"/>
  <c r="R1198" i="6"/>
  <c r="S1198" i="6"/>
  <c r="M1199" i="6"/>
  <c r="N1199" i="6"/>
  <c r="Q1199" i="6"/>
  <c r="R1199" i="6"/>
  <c r="S1199" i="6"/>
  <c r="M1200" i="6"/>
  <c r="N1200" i="6"/>
  <c r="Q1200" i="6"/>
  <c r="R1200" i="6"/>
  <c r="S1200" i="6"/>
  <c r="M1201" i="6"/>
  <c r="N1201" i="6"/>
  <c r="Q1201" i="6"/>
  <c r="R1201" i="6"/>
  <c r="S1201" i="6"/>
  <c r="M1202" i="6"/>
  <c r="N1202" i="6"/>
  <c r="Q1202" i="6"/>
  <c r="R1202" i="6"/>
  <c r="S1202" i="6"/>
  <c r="M1203" i="6"/>
  <c r="N1203" i="6"/>
  <c r="Q1203" i="6"/>
  <c r="R1203" i="6"/>
  <c r="S1203" i="6"/>
  <c r="M1204" i="6"/>
  <c r="N1204" i="6"/>
  <c r="Q1204" i="6"/>
  <c r="R1204" i="6"/>
  <c r="S1204" i="6"/>
  <c r="M1205" i="6"/>
  <c r="N1205" i="6"/>
  <c r="Q1205" i="6"/>
  <c r="R1205" i="6"/>
  <c r="S1205" i="6"/>
  <c r="M1206" i="6"/>
  <c r="N1206" i="6"/>
  <c r="Q1206" i="6"/>
  <c r="R1206" i="6"/>
  <c r="S1206" i="6"/>
  <c r="M1207" i="6"/>
  <c r="N1207" i="6"/>
  <c r="Q1207" i="6"/>
  <c r="R1207" i="6"/>
  <c r="S1207" i="6"/>
  <c r="M1208" i="6"/>
  <c r="N1208" i="6"/>
  <c r="Q1208" i="6"/>
  <c r="R1208" i="6"/>
  <c r="S1208" i="6"/>
  <c r="M1209" i="6"/>
  <c r="N1209" i="6"/>
  <c r="Q1209" i="6"/>
  <c r="R1209" i="6"/>
  <c r="S1209" i="6"/>
  <c r="M1210" i="6"/>
  <c r="N1210" i="6"/>
  <c r="Q1210" i="6"/>
  <c r="R1210" i="6"/>
  <c r="S1210" i="6"/>
  <c r="M1672" i="6"/>
  <c r="N1672" i="6"/>
  <c r="Q1672" i="6"/>
  <c r="R1672" i="6"/>
  <c r="S1672" i="6"/>
  <c r="M1212" i="6"/>
  <c r="N1212" i="6"/>
  <c r="Q1212" i="6"/>
  <c r="R1212" i="6"/>
  <c r="S1212" i="6"/>
  <c r="M1213" i="6"/>
  <c r="N1213" i="6"/>
  <c r="Q1213" i="6"/>
  <c r="R1213" i="6"/>
  <c r="S1213" i="6"/>
  <c r="M1214" i="6"/>
  <c r="N1214" i="6"/>
  <c r="Q1214" i="6"/>
  <c r="R1214" i="6"/>
  <c r="S1214" i="6"/>
  <c r="M1215" i="6"/>
  <c r="N1215" i="6"/>
  <c r="Q1215" i="6"/>
  <c r="R1215" i="6"/>
  <c r="S1215" i="6"/>
  <c r="M1216" i="6"/>
  <c r="N1216" i="6"/>
  <c r="Q1216" i="6"/>
  <c r="R1216" i="6"/>
  <c r="S1216" i="6"/>
  <c r="M1217" i="6"/>
  <c r="N1217" i="6"/>
  <c r="Q1217" i="6"/>
  <c r="R1217" i="6"/>
  <c r="S1217" i="6"/>
  <c r="M1218" i="6"/>
  <c r="N1218" i="6"/>
  <c r="Q1218" i="6"/>
  <c r="R1218" i="6"/>
  <c r="S1218" i="6"/>
  <c r="M1219" i="6"/>
  <c r="N1219" i="6"/>
  <c r="Q1219" i="6"/>
  <c r="R1219" i="6"/>
  <c r="S1219" i="6"/>
  <c r="M1220" i="6"/>
  <c r="N1220" i="6"/>
  <c r="Q1220" i="6"/>
  <c r="R1220" i="6"/>
  <c r="S1220" i="6"/>
  <c r="M1222" i="6"/>
  <c r="N1222" i="6"/>
  <c r="Q1222" i="6"/>
  <c r="R1222" i="6"/>
  <c r="S1222" i="6"/>
  <c r="M1223" i="6"/>
  <c r="N1223" i="6"/>
  <c r="Q1223" i="6"/>
  <c r="R1223" i="6"/>
  <c r="S1223" i="6"/>
  <c r="M1224" i="6"/>
  <c r="N1224" i="6"/>
  <c r="Q1224" i="6"/>
  <c r="R1224" i="6"/>
  <c r="S1224" i="6"/>
  <c r="M1225" i="6"/>
  <c r="N1225" i="6"/>
  <c r="Q1225" i="6"/>
  <c r="R1225" i="6"/>
  <c r="S1225" i="6"/>
  <c r="M1226" i="6"/>
  <c r="N1226" i="6"/>
  <c r="Q1226" i="6"/>
  <c r="R1226" i="6"/>
  <c r="S1226" i="6"/>
  <c r="M1227" i="6"/>
  <c r="N1227" i="6"/>
  <c r="Q1227" i="6"/>
  <c r="R1227" i="6"/>
  <c r="S1227" i="6"/>
  <c r="M1229" i="6"/>
  <c r="N1229" i="6"/>
  <c r="Q1229" i="6"/>
  <c r="R1229" i="6"/>
  <c r="S1229" i="6"/>
  <c r="M1230" i="6"/>
  <c r="N1230" i="6"/>
  <c r="Q1230" i="6"/>
  <c r="R1230" i="6"/>
  <c r="S1230" i="6"/>
  <c r="M1231" i="6"/>
  <c r="N1231" i="6"/>
  <c r="Q1231" i="6"/>
  <c r="R1231" i="6"/>
  <c r="S1231" i="6"/>
  <c r="M1232" i="6"/>
  <c r="N1232" i="6"/>
  <c r="Q1232" i="6"/>
  <c r="R1232" i="6"/>
  <c r="S1232" i="6"/>
  <c r="M1233" i="6"/>
  <c r="N1233" i="6"/>
  <c r="Q1233" i="6"/>
  <c r="R1233" i="6"/>
  <c r="S1233" i="6"/>
  <c r="M1234" i="6"/>
  <c r="N1234" i="6"/>
  <c r="Q1234" i="6"/>
  <c r="R1234" i="6"/>
  <c r="S1234" i="6"/>
  <c r="M1235" i="6"/>
  <c r="N1235" i="6"/>
  <c r="Q1235" i="6"/>
  <c r="R1235" i="6"/>
  <c r="S1235" i="6"/>
  <c r="M1236" i="6"/>
  <c r="N1236" i="6"/>
  <c r="Q1236" i="6"/>
  <c r="R1236" i="6"/>
  <c r="S1236" i="6"/>
  <c r="M1237" i="6"/>
  <c r="N1237" i="6"/>
  <c r="Q1237" i="6"/>
  <c r="R1237" i="6"/>
  <c r="S1237" i="6"/>
  <c r="M1238" i="6"/>
  <c r="N1238" i="6"/>
  <c r="Q1238" i="6"/>
  <c r="R1238" i="6"/>
  <c r="S1238" i="6"/>
  <c r="M1239" i="6"/>
  <c r="N1239" i="6"/>
  <c r="Q1239" i="6"/>
  <c r="R1239" i="6"/>
  <c r="S1239" i="6"/>
  <c r="M1240" i="6"/>
  <c r="N1240" i="6"/>
  <c r="Q1240" i="6"/>
  <c r="R1240" i="6"/>
  <c r="S1240" i="6"/>
  <c r="M1241" i="6"/>
  <c r="N1241" i="6"/>
  <c r="Q1241" i="6"/>
  <c r="R1241" i="6"/>
  <c r="S1241" i="6"/>
  <c r="M1242" i="6"/>
  <c r="N1242" i="6"/>
  <c r="Q1242" i="6"/>
  <c r="R1242" i="6"/>
  <c r="S1242" i="6"/>
  <c r="M1243" i="6"/>
  <c r="N1243" i="6"/>
  <c r="Q1243" i="6"/>
  <c r="R1243" i="6"/>
  <c r="S1243" i="6"/>
  <c r="M1244" i="6"/>
  <c r="N1244" i="6"/>
  <c r="Q1244" i="6"/>
  <c r="R1244" i="6"/>
  <c r="S1244" i="6"/>
  <c r="M1245" i="6"/>
  <c r="N1245" i="6"/>
  <c r="Q1245" i="6"/>
  <c r="R1245" i="6"/>
  <c r="S1245" i="6"/>
  <c r="M1246" i="6"/>
  <c r="N1246" i="6"/>
  <c r="Q1246" i="6"/>
  <c r="R1246" i="6"/>
  <c r="S1246" i="6"/>
  <c r="M1247" i="6"/>
  <c r="N1247" i="6"/>
  <c r="Q1247" i="6"/>
  <c r="R1247" i="6"/>
  <c r="S1247" i="6"/>
  <c r="M1248" i="6"/>
  <c r="N1248" i="6"/>
  <c r="Q1248" i="6"/>
  <c r="R1248" i="6"/>
  <c r="S1248" i="6"/>
  <c r="M1249" i="6"/>
  <c r="N1249" i="6"/>
  <c r="Q1249" i="6"/>
  <c r="R1249" i="6"/>
  <c r="S1249" i="6"/>
  <c r="M1250" i="6"/>
  <c r="N1250" i="6"/>
  <c r="Q1250" i="6"/>
  <c r="R1250" i="6"/>
  <c r="S1250" i="6"/>
  <c r="M1251" i="6"/>
  <c r="N1251" i="6"/>
  <c r="Q1251" i="6"/>
  <c r="R1251" i="6"/>
  <c r="S1251" i="6"/>
  <c r="M1252" i="6"/>
  <c r="N1252" i="6"/>
  <c r="Q1252" i="6"/>
  <c r="R1252" i="6"/>
  <c r="S1252" i="6"/>
  <c r="M1253" i="6"/>
  <c r="N1253" i="6"/>
  <c r="Q1253" i="6"/>
  <c r="R1253" i="6"/>
  <c r="S1253" i="6"/>
  <c r="M1254" i="6"/>
  <c r="N1254" i="6"/>
  <c r="Q1254" i="6"/>
  <c r="R1254" i="6"/>
  <c r="S1254" i="6"/>
  <c r="M1255" i="6"/>
  <c r="N1255" i="6"/>
  <c r="Q1255" i="6"/>
  <c r="R1255" i="6"/>
  <c r="S1255" i="6"/>
  <c r="M1256" i="6"/>
  <c r="N1256" i="6"/>
  <c r="Q1256" i="6"/>
  <c r="R1256" i="6"/>
  <c r="S1256" i="6"/>
  <c r="M1257" i="6"/>
  <c r="N1257" i="6"/>
  <c r="Q1257" i="6"/>
  <c r="R1257" i="6"/>
  <c r="S1257" i="6"/>
  <c r="M1258" i="6"/>
  <c r="N1258" i="6"/>
  <c r="Q1258" i="6"/>
  <c r="R1258" i="6"/>
  <c r="S1258" i="6"/>
  <c r="M1259" i="6"/>
  <c r="N1259" i="6"/>
  <c r="Q1259" i="6"/>
  <c r="R1259" i="6"/>
  <c r="S1259" i="6"/>
  <c r="M1260" i="6"/>
  <c r="N1260" i="6"/>
  <c r="Q1260" i="6"/>
  <c r="R1260" i="6"/>
  <c r="S1260" i="6"/>
  <c r="M1261" i="6"/>
  <c r="N1261" i="6"/>
  <c r="Q1261" i="6"/>
  <c r="R1261" i="6"/>
  <c r="S1261" i="6"/>
  <c r="M1262" i="6"/>
  <c r="N1262" i="6"/>
  <c r="Q1262" i="6"/>
  <c r="R1262" i="6"/>
  <c r="S1262" i="6"/>
  <c r="M1263" i="6"/>
  <c r="N1263" i="6"/>
  <c r="Q1263" i="6"/>
  <c r="R1263" i="6"/>
  <c r="S1263" i="6"/>
  <c r="M1264" i="6"/>
  <c r="N1264" i="6"/>
  <c r="Q1264" i="6"/>
  <c r="R1264" i="6"/>
  <c r="S1264" i="6"/>
  <c r="M1265" i="6"/>
  <c r="N1265" i="6"/>
  <c r="Q1265" i="6"/>
  <c r="R1265" i="6"/>
  <c r="S1265" i="6"/>
  <c r="M1267" i="6"/>
  <c r="N1267" i="6"/>
  <c r="Q1267" i="6"/>
  <c r="R1267" i="6"/>
  <c r="S1267" i="6"/>
  <c r="M1268" i="6"/>
  <c r="N1268" i="6"/>
  <c r="Q1268" i="6"/>
  <c r="R1268" i="6"/>
  <c r="S1268" i="6"/>
  <c r="M1269" i="6"/>
  <c r="N1269" i="6"/>
  <c r="Q1269" i="6"/>
  <c r="R1269" i="6"/>
  <c r="S1269" i="6"/>
  <c r="M1270" i="6"/>
  <c r="N1270" i="6"/>
  <c r="Q1270" i="6"/>
  <c r="R1270" i="6"/>
  <c r="S1270" i="6"/>
  <c r="M1271" i="6"/>
  <c r="N1271" i="6"/>
  <c r="Q1271" i="6"/>
  <c r="R1271" i="6"/>
  <c r="S1271" i="6"/>
  <c r="M1272" i="6"/>
  <c r="N1272" i="6"/>
  <c r="Q1272" i="6"/>
  <c r="R1272" i="6"/>
  <c r="S1272" i="6"/>
  <c r="M1273" i="6"/>
  <c r="N1273" i="6"/>
  <c r="Q1273" i="6"/>
  <c r="R1273" i="6"/>
  <c r="S1273" i="6"/>
  <c r="M1274" i="6"/>
  <c r="N1274" i="6"/>
  <c r="Q1274" i="6"/>
  <c r="R1274" i="6"/>
  <c r="S1274" i="6"/>
  <c r="M1275" i="6"/>
  <c r="N1275" i="6"/>
  <c r="Q1275" i="6"/>
  <c r="R1275" i="6"/>
  <c r="S1275" i="6"/>
  <c r="M1276" i="6"/>
  <c r="N1276" i="6"/>
  <c r="Q1276" i="6"/>
  <c r="R1276" i="6"/>
  <c r="S1276" i="6"/>
  <c r="M1277" i="6"/>
  <c r="N1277" i="6"/>
  <c r="Q1277" i="6"/>
  <c r="R1277" i="6"/>
  <c r="S1277" i="6"/>
  <c r="M1278" i="6"/>
  <c r="N1278" i="6"/>
  <c r="Q1278" i="6"/>
  <c r="R1278" i="6"/>
  <c r="S1278" i="6"/>
  <c r="M1279" i="6"/>
  <c r="N1279" i="6"/>
  <c r="Q1279" i="6"/>
  <c r="R1279" i="6"/>
  <c r="S1279" i="6"/>
  <c r="M1280" i="6"/>
  <c r="N1280" i="6"/>
  <c r="Q1280" i="6"/>
  <c r="R1280" i="6"/>
  <c r="S1280" i="6"/>
  <c r="M1281" i="6"/>
  <c r="N1281" i="6"/>
  <c r="Q1281" i="6"/>
  <c r="R1281" i="6"/>
  <c r="S1281" i="6"/>
  <c r="M1282" i="6"/>
  <c r="N1282" i="6"/>
  <c r="Q1282" i="6"/>
  <c r="R1282" i="6"/>
  <c r="S1282" i="6"/>
  <c r="M1283" i="6"/>
  <c r="N1283" i="6"/>
  <c r="Q1283" i="6"/>
  <c r="R1283" i="6"/>
  <c r="S1283" i="6"/>
  <c r="M1284" i="6"/>
  <c r="N1284" i="6"/>
  <c r="Q1284" i="6"/>
  <c r="R1284" i="6"/>
  <c r="S1284" i="6"/>
  <c r="M1285" i="6"/>
  <c r="N1285" i="6"/>
  <c r="Q1285" i="6"/>
  <c r="R1285" i="6"/>
  <c r="S1285" i="6"/>
  <c r="M1286" i="6"/>
  <c r="N1286" i="6"/>
  <c r="Q1286" i="6"/>
  <c r="R1286" i="6"/>
  <c r="S1286" i="6"/>
  <c r="M1287" i="6"/>
  <c r="N1287" i="6"/>
  <c r="Q1287" i="6"/>
  <c r="R1287" i="6"/>
  <c r="S1287" i="6"/>
  <c r="M1288" i="6"/>
  <c r="N1288" i="6"/>
  <c r="Q1288" i="6"/>
  <c r="R1288" i="6"/>
  <c r="S1288" i="6"/>
  <c r="M1289" i="6"/>
  <c r="N1289" i="6"/>
  <c r="Q1289" i="6"/>
  <c r="R1289" i="6"/>
  <c r="S1289" i="6"/>
  <c r="M1290" i="6"/>
  <c r="N1290" i="6"/>
  <c r="Q1290" i="6"/>
  <c r="R1290" i="6"/>
  <c r="S1290" i="6"/>
  <c r="M1291" i="6"/>
  <c r="N1291" i="6"/>
  <c r="Q1291" i="6"/>
  <c r="R1291" i="6"/>
  <c r="S1291" i="6"/>
  <c r="M1292" i="6"/>
  <c r="N1292" i="6"/>
  <c r="Q1292" i="6"/>
  <c r="R1292" i="6"/>
  <c r="S1292" i="6"/>
  <c r="M1293" i="6"/>
  <c r="N1293" i="6"/>
  <c r="Q1293" i="6"/>
  <c r="R1293" i="6"/>
  <c r="S1293" i="6"/>
  <c r="M1294" i="6"/>
  <c r="N1294" i="6"/>
  <c r="Q1294" i="6"/>
  <c r="R1294" i="6"/>
  <c r="S1294" i="6"/>
  <c r="M1295" i="6"/>
  <c r="N1295" i="6"/>
  <c r="Q1295" i="6"/>
  <c r="R1295" i="6"/>
  <c r="S1295" i="6"/>
  <c r="M1296" i="6"/>
  <c r="N1296" i="6"/>
  <c r="Q1296" i="6"/>
  <c r="R1296" i="6"/>
  <c r="S1296" i="6"/>
  <c r="M1297" i="6"/>
  <c r="N1297" i="6"/>
  <c r="Q1297" i="6"/>
  <c r="R1297" i="6"/>
  <c r="S1297" i="6"/>
  <c r="M1298" i="6"/>
  <c r="N1298" i="6"/>
  <c r="Q1298" i="6"/>
  <c r="R1298" i="6"/>
  <c r="S1298" i="6"/>
  <c r="M1299" i="6"/>
  <c r="N1299" i="6"/>
  <c r="Q1299" i="6"/>
  <c r="R1299" i="6"/>
  <c r="S1299" i="6"/>
  <c r="M1300" i="6"/>
  <c r="N1300" i="6"/>
  <c r="Q1300" i="6"/>
  <c r="R1300" i="6"/>
  <c r="S1300" i="6"/>
  <c r="M1302" i="6"/>
  <c r="N1302" i="6"/>
  <c r="Q1302" i="6"/>
  <c r="R1302" i="6"/>
  <c r="S1302" i="6"/>
  <c r="M1303" i="6"/>
  <c r="N1303" i="6"/>
  <c r="Q1303" i="6"/>
  <c r="R1303" i="6"/>
  <c r="S1303" i="6"/>
  <c r="M1304" i="6"/>
  <c r="N1304" i="6"/>
  <c r="Q1304" i="6"/>
  <c r="R1304" i="6"/>
  <c r="S1304" i="6"/>
  <c r="M1305" i="6"/>
  <c r="N1305" i="6"/>
  <c r="Q1305" i="6"/>
  <c r="R1305" i="6"/>
  <c r="S1305" i="6"/>
  <c r="M1306" i="6"/>
  <c r="N1306" i="6"/>
  <c r="Q1306" i="6"/>
  <c r="R1306" i="6"/>
  <c r="S1306" i="6"/>
  <c r="M1307" i="6"/>
  <c r="N1307" i="6"/>
  <c r="Q1307" i="6"/>
  <c r="R1307" i="6"/>
  <c r="S1307" i="6"/>
  <c r="M1308" i="6"/>
  <c r="N1308" i="6"/>
  <c r="Q1308" i="6"/>
  <c r="R1308" i="6"/>
  <c r="S1308" i="6"/>
  <c r="M1309" i="6"/>
  <c r="N1309" i="6"/>
  <c r="Q1309" i="6"/>
  <c r="R1309" i="6"/>
  <c r="S1309" i="6"/>
  <c r="M1310" i="6"/>
  <c r="N1310" i="6"/>
  <c r="Q1310" i="6"/>
  <c r="R1310" i="6"/>
  <c r="S1310" i="6"/>
  <c r="M1311" i="6"/>
  <c r="N1311" i="6"/>
  <c r="Q1311" i="6"/>
  <c r="R1311" i="6"/>
  <c r="S1311" i="6"/>
  <c r="M1312" i="6"/>
  <c r="N1312" i="6"/>
  <c r="Q1312" i="6"/>
  <c r="R1312" i="6"/>
  <c r="S1312" i="6"/>
  <c r="M1313" i="6"/>
  <c r="N1313" i="6"/>
  <c r="Q1313" i="6"/>
  <c r="R1313" i="6"/>
  <c r="S1313" i="6"/>
  <c r="M1314" i="6"/>
  <c r="N1314" i="6"/>
  <c r="Q1314" i="6"/>
  <c r="R1314" i="6"/>
  <c r="S1314" i="6"/>
  <c r="M1315" i="6"/>
  <c r="N1315" i="6"/>
  <c r="Q1315" i="6"/>
  <c r="R1315" i="6"/>
  <c r="S1315" i="6"/>
  <c r="M1316" i="6"/>
  <c r="N1316" i="6"/>
  <c r="Q1316" i="6"/>
  <c r="R1316" i="6"/>
  <c r="S1316" i="6"/>
  <c r="M1317" i="6"/>
  <c r="N1317" i="6"/>
  <c r="Q1317" i="6"/>
  <c r="R1317" i="6"/>
  <c r="S1317" i="6"/>
  <c r="M1318" i="6"/>
  <c r="N1318" i="6"/>
  <c r="Q1318" i="6"/>
  <c r="R1318" i="6"/>
  <c r="S1318" i="6"/>
  <c r="M1319" i="6"/>
  <c r="N1319" i="6"/>
  <c r="Q1319" i="6"/>
  <c r="R1319" i="6"/>
  <c r="S1319" i="6"/>
  <c r="M1320" i="6"/>
  <c r="N1320" i="6"/>
  <c r="Q1320" i="6"/>
  <c r="R1320" i="6"/>
  <c r="S1320" i="6"/>
  <c r="M1321" i="6"/>
  <c r="N1321" i="6"/>
  <c r="Q1321" i="6"/>
  <c r="R1321" i="6"/>
  <c r="S1321" i="6"/>
  <c r="M1322" i="6"/>
  <c r="N1322" i="6"/>
  <c r="Q1322" i="6"/>
  <c r="R1322" i="6"/>
  <c r="S1322" i="6"/>
  <c r="M1323" i="6"/>
  <c r="N1323" i="6"/>
  <c r="Q1323" i="6"/>
  <c r="R1323" i="6"/>
  <c r="S1323" i="6"/>
  <c r="M1324" i="6"/>
  <c r="N1324" i="6"/>
  <c r="Q1324" i="6"/>
  <c r="R1324" i="6"/>
  <c r="S1324" i="6"/>
  <c r="M1325" i="6"/>
  <c r="N1325" i="6"/>
  <c r="Q1325" i="6"/>
  <c r="R1325" i="6"/>
  <c r="S1325" i="6"/>
  <c r="M1326" i="6"/>
  <c r="N1326" i="6"/>
  <c r="Q1326" i="6"/>
  <c r="R1326" i="6"/>
  <c r="S1326" i="6"/>
  <c r="M1327" i="6"/>
  <c r="N1327" i="6"/>
  <c r="Q1327" i="6"/>
  <c r="R1327" i="6"/>
  <c r="S1327" i="6"/>
  <c r="M1328" i="6"/>
  <c r="N1328" i="6"/>
  <c r="Q1328" i="6"/>
  <c r="R1328" i="6"/>
  <c r="S1328" i="6"/>
  <c r="M1329" i="6"/>
  <c r="N1329" i="6"/>
  <c r="Q1329" i="6"/>
  <c r="R1329" i="6"/>
  <c r="S1329" i="6"/>
  <c r="M1330" i="6"/>
  <c r="N1330" i="6"/>
  <c r="Q1330" i="6"/>
  <c r="R1330" i="6"/>
  <c r="S1330" i="6"/>
  <c r="M1331" i="6"/>
  <c r="N1331" i="6"/>
  <c r="Q1331" i="6"/>
  <c r="R1331" i="6"/>
  <c r="S1331" i="6"/>
  <c r="M1332" i="6"/>
  <c r="N1332" i="6"/>
  <c r="Q1332" i="6"/>
  <c r="R1332" i="6"/>
  <c r="S1332" i="6"/>
  <c r="M1333" i="6"/>
  <c r="N1333" i="6"/>
  <c r="Q1333" i="6"/>
  <c r="R1333" i="6"/>
  <c r="S1333" i="6"/>
  <c r="M1334" i="6"/>
  <c r="N1334" i="6"/>
  <c r="Q1334" i="6"/>
  <c r="R1334" i="6"/>
  <c r="S1334" i="6"/>
  <c r="M1335" i="6"/>
  <c r="N1335" i="6"/>
  <c r="Q1335" i="6"/>
  <c r="R1335" i="6"/>
  <c r="S1335" i="6"/>
  <c r="M1336" i="6"/>
  <c r="N1336" i="6"/>
  <c r="Q1336" i="6"/>
  <c r="R1336" i="6"/>
  <c r="S1336" i="6"/>
  <c r="M1337" i="6"/>
  <c r="N1337" i="6"/>
  <c r="Q1337" i="6"/>
  <c r="R1337" i="6"/>
  <c r="S1337" i="6"/>
  <c r="M1338" i="6"/>
  <c r="N1338" i="6"/>
  <c r="Q1338" i="6"/>
  <c r="R1338" i="6"/>
  <c r="S1338" i="6"/>
  <c r="M1339" i="6"/>
  <c r="N1339" i="6"/>
  <c r="Q1339" i="6"/>
  <c r="R1339" i="6"/>
  <c r="S1339" i="6"/>
  <c r="M1340" i="6"/>
  <c r="N1340" i="6"/>
  <c r="Q1340" i="6"/>
  <c r="R1340" i="6"/>
  <c r="S1340" i="6"/>
  <c r="M1341" i="6"/>
  <c r="N1341" i="6"/>
  <c r="Q1341" i="6"/>
  <c r="R1341" i="6"/>
  <c r="S1341" i="6"/>
  <c r="M1342" i="6"/>
  <c r="N1342" i="6"/>
  <c r="Q1342" i="6"/>
  <c r="R1342" i="6"/>
  <c r="S1342" i="6"/>
  <c r="M1343" i="6"/>
  <c r="N1343" i="6"/>
  <c r="Q1343" i="6"/>
  <c r="R1343" i="6"/>
  <c r="S1343" i="6"/>
  <c r="M1344" i="6"/>
  <c r="N1344" i="6"/>
  <c r="Q1344" i="6"/>
  <c r="R1344" i="6"/>
  <c r="S1344" i="6"/>
  <c r="M2268" i="6"/>
  <c r="N2268" i="6"/>
  <c r="Q2268" i="6"/>
  <c r="R2268" i="6"/>
  <c r="S2268" i="6"/>
  <c r="M1346" i="6"/>
  <c r="N1346" i="6"/>
  <c r="Q1346" i="6"/>
  <c r="R1346" i="6"/>
  <c r="S1346" i="6"/>
  <c r="M1347" i="6"/>
  <c r="N1347" i="6"/>
  <c r="Q1347" i="6"/>
  <c r="R1347" i="6"/>
  <c r="S1347" i="6"/>
  <c r="M1348" i="6"/>
  <c r="N1348" i="6"/>
  <c r="Q1348" i="6"/>
  <c r="R1348" i="6"/>
  <c r="S1348" i="6"/>
  <c r="M1349" i="6"/>
  <c r="N1349" i="6"/>
  <c r="Q1349" i="6"/>
  <c r="R1349" i="6"/>
  <c r="S1349" i="6"/>
  <c r="M1350" i="6"/>
  <c r="N1350" i="6"/>
  <c r="Q1350" i="6"/>
  <c r="R1350" i="6"/>
  <c r="S1350" i="6"/>
  <c r="M1351" i="6"/>
  <c r="N1351" i="6"/>
  <c r="Q1351" i="6"/>
  <c r="R1351" i="6"/>
  <c r="S1351" i="6"/>
  <c r="M1352" i="6"/>
  <c r="N1352" i="6"/>
  <c r="Q1352" i="6"/>
  <c r="R1352" i="6"/>
  <c r="S1352" i="6"/>
  <c r="M1353" i="6"/>
  <c r="N1353" i="6"/>
  <c r="Q1353" i="6"/>
  <c r="R1353" i="6"/>
  <c r="S1353" i="6"/>
  <c r="M1354" i="6"/>
  <c r="N1354" i="6"/>
  <c r="Q1354" i="6"/>
  <c r="R1354" i="6"/>
  <c r="S1354" i="6"/>
  <c r="M1355" i="6"/>
  <c r="N1355" i="6"/>
  <c r="Q1355" i="6"/>
  <c r="R1355" i="6"/>
  <c r="S1355" i="6"/>
  <c r="M1356" i="6"/>
  <c r="N1356" i="6"/>
  <c r="Q1356" i="6"/>
  <c r="R1356" i="6"/>
  <c r="S1356" i="6"/>
  <c r="M1357" i="6"/>
  <c r="N1357" i="6"/>
  <c r="Q1357" i="6"/>
  <c r="R1357" i="6"/>
  <c r="S1357" i="6"/>
  <c r="M1358" i="6"/>
  <c r="N1358" i="6"/>
  <c r="Q1358" i="6"/>
  <c r="R1358" i="6"/>
  <c r="S1358" i="6"/>
  <c r="M1359" i="6"/>
  <c r="N1359" i="6"/>
  <c r="Q1359" i="6"/>
  <c r="R1359" i="6"/>
  <c r="S1359" i="6"/>
  <c r="M1360" i="6"/>
  <c r="N1360" i="6"/>
  <c r="Q1360" i="6"/>
  <c r="R1360" i="6"/>
  <c r="S1360" i="6"/>
  <c r="M1361" i="6"/>
  <c r="N1361" i="6"/>
  <c r="Q1361" i="6"/>
  <c r="R1361" i="6"/>
  <c r="S1361" i="6"/>
  <c r="M1362" i="6"/>
  <c r="N1362" i="6"/>
  <c r="Q1362" i="6"/>
  <c r="R1362" i="6"/>
  <c r="S1362" i="6"/>
  <c r="M1363" i="6"/>
  <c r="N1363" i="6"/>
  <c r="Q1363" i="6"/>
  <c r="R1363" i="6"/>
  <c r="S1363" i="6"/>
  <c r="M1364" i="6"/>
  <c r="N1364" i="6"/>
  <c r="Q1364" i="6"/>
  <c r="R1364" i="6"/>
  <c r="S1364" i="6"/>
  <c r="M1365" i="6"/>
  <c r="N1365" i="6"/>
  <c r="Q1365" i="6"/>
  <c r="R1365" i="6"/>
  <c r="S1365" i="6"/>
  <c r="M1366" i="6"/>
  <c r="N1366" i="6"/>
  <c r="Q1366" i="6"/>
  <c r="R1366" i="6"/>
  <c r="S1366" i="6"/>
  <c r="M1367" i="6"/>
  <c r="N1367" i="6"/>
  <c r="Q1367" i="6"/>
  <c r="R1367" i="6"/>
  <c r="S1367" i="6"/>
  <c r="M1368" i="6"/>
  <c r="N1368" i="6"/>
  <c r="Q1368" i="6"/>
  <c r="R1368" i="6"/>
  <c r="S1368" i="6"/>
  <c r="M1369" i="6"/>
  <c r="N1369" i="6"/>
  <c r="Q1369" i="6"/>
  <c r="R1369" i="6"/>
  <c r="S1369" i="6"/>
  <c r="M1370" i="6"/>
  <c r="N1370" i="6"/>
  <c r="Q1370" i="6"/>
  <c r="R1370" i="6"/>
  <c r="S1370" i="6"/>
  <c r="M1371" i="6"/>
  <c r="N1371" i="6"/>
  <c r="Q1371" i="6"/>
  <c r="R1371" i="6"/>
  <c r="S1371" i="6"/>
  <c r="M1372" i="6"/>
  <c r="N1372" i="6"/>
  <c r="Q1372" i="6"/>
  <c r="R1372" i="6"/>
  <c r="S1372" i="6"/>
  <c r="M1373" i="6"/>
  <c r="N1373" i="6"/>
  <c r="Q1373" i="6"/>
  <c r="R1373" i="6"/>
  <c r="S1373" i="6"/>
  <c r="M1374" i="6"/>
  <c r="N1374" i="6"/>
  <c r="Q1374" i="6"/>
  <c r="R1374" i="6"/>
  <c r="S1374" i="6"/>
  <c r="M1375" i="6"/>
  <c r="N1375" i="6"/>
  <c r="Q1375" i="6"/>
  <c r="R1375" i="6"/>
  <c r="S1375" i="6"/>
  <c r="M1376" i="6"/>
  <c r="N1376" i="6"/>
  <c r="Q1376" i="6"/>
  <c r="R1376" i="6"/>
  <c r="S1376" i="6"/>
  <c r="M1377" i="6"/>
  <c r="N1377" i="6"/>
  <c r="Q1377" i="6"/>
  <c r="R1377" i="6"/>
  <c r="S1377" i="6"/>
  <c r="M1378" i="6"/>
  <c r="N1378" i="6"/>
  <c r="Q1378" i="6"/>
  <c r="R1378" i="6"/>
  <c r="S1378" i="6"/>
  <c r="M1379" i="6"/>
  <c r="N1379" i="6"/>
  <c r="Q1379" i="6"/>
  <c r="R1379" i="6"/>
  <c r="S1379" i="6"/>
  <c r="M1380" i="6"/>
  <c r="N1380" i="6"/>
  <c r="Q1380" i="6"/>
  <c r="R1380" i="6"/>
  <c r="S1380" i="6"/>
  <c r="M1381" i="6"/>
  <c r="N1381" i="6"/>
  <c r="Q1381" i="6"/>
  <c r="R1381" i="6"/>
  <c r="S1381" i="6"/>
  <c r="M1382" i="6"/>
  <c r="N1382" i="6"/>
  <c r="Q1382" i="6"/>
  <c r="R1382" i="6"/>
  <c r="S1382" i="6"/>
  <c r="M1383" i="6"/>
  <c r="N1383" i="6"/>
  <c r="Q1383" i="6"/>
  <c r="R1383" i="6"/>
  <c r="S1383" i="6"/>
  <c r="M1384" i="6"/>
  <c r="N1384" i="6"/>
  <c r="Q1384" i="6"/>
  <c r="R1384" i="6"/>
  <c r="S1384" i="6"/>
  <c r="M1385" i="6"/>
  <c r="N1385" i="6"/>
  <c r="Q1385" i="6"/>
  <c r="R1385" i="6"/>
  <c r="S1385" i="6"/>
  <c r="M1387" i="6"/>
  <c r="N1387" i="6"/>
  <c r="Q1387" i="6"/>
  <c r="R1387" i="6"/>
  <c r="S1387" i="6"/>
  <c r="M1388" i="6"/>
  <c r="N1388" i="6"/>
  <c r="Q1388" i="6"/>
  <c r="R1388" i="6"/>
  <c r="S1388" i="6"/>
  <c r="M1389" i="6"/>
  <c r="N1389" i="6"/>
  <c r="Q1389" i="6"/>
  <c r="R1389" i="6"/>
  <c r="S1389" i="6"/>
  <c r="M1390" i="6"/>
  <c r="N1390" i="6"/>
  <c r="Q1390" i="6"/>
  <c r="R1390" i="6"/>
  <c r="S1390" i="6"/>
  <c r="M1391" i="6"/>
  <c r="N1391" i="6"/>
  <c r="Q1391" i="6"/>
  <c r="R1391" i="6"/>
  <c r="S1391" i="6"/>
  <c r="M1392" i="6"/>
  <c r="N1392" i="6"/>
  <c r="Q1392" i="6"/>
  <c r="R1392" i="6"/>
  <c r="S1392" i="6"/>
  <c r="M1393" i="6"/>
  <c r="N1393" i="6"/>
  <c r="Q1393" i="6"/>
  <c r="R1393" i="6"/>
  <c r="S1393" i="6"/>
  <c r="M1394" i="6"/>
  <c r="N1394" i="6"/>
  <c r="Q1394" i="6"/>
  <c r="R1394" i="6"/>
  <c r="S1394" i="6"/>
  <c r="M1395" i="6"/>
  <c r="N1395" i="6"/>
  <c r="Q1395" i="6"/>
  <c r="R1395" i="6"/>
  <c r="S1395" i="6"/>
  <c r="M1396" i="6"/>
  <c r="N1396" i="6"/>
  <c r="Q1396" i="6"/>
  <c r="R1396" i="6"/>
  <c r="S1396" i="6"/>
  <c r="M1397" i="6"/>
  <c r="N1397" i="6"/>
  <c r="Q1397" i="6"/>
  <c r="R1397" i="6"/>
  <c r="S1397" i="6"/>
  <c r="M1398" i="6"/>
  <c r="N1398" i="6"/>
  <c r="Q1398" i="6"/>
  <c r="R1398" i="6"/>
  <c r="S1398" i="6"/>
  <c r="M1399" i="6"/>
  <c r="N1399" i="6"/>
  <c r="Q1399" i="6"/>
  <c r="R1399" i="6"/>
  <c r="S1399" i="6"/>
  <c r="M1400" i="6"/>
  <c r="N1400" i="6"/>
  <c r="Q1400" i="6"/>
  <c r="R1400" i="6"/>
  <c r="S1400" i="6"/>
  <c r="M1401" i="6"/>
  <c r="N1401" i="6"/>
  <c r="Q1401" i="6"/>
  <c r="R1401" i="6"/>
  <c r="S1401" i="6"/>
  <c r="M1402" i="6"/>
  <c r="N1402" i="6"/>
  <c r="Q1402" i="6"/>
  <c r="R1402" i="6"/>
  <c r="S1402" i="6"/>
  <c r="M1403" i="6"/>
  <c r="N1403" i="6"/>
  <c r="Q1403" i="6"/>
  <c r="R1403" i="6"/>
  <c r="S1403" i="6"/>
  <c r="M1404" i="6"/>
  <c r="N1404" i="6"/>
  <c r="Q1404" i="6"/>
  <c r="R1404" i="6"/>
  <c r="S1404" i="6"/>
  <c r="M1405" i="6"/>
  <c r="N1405" i="6"/>
  <c r="Q1405" i="6"/>
  <c r="R1405" i="6"/>
  <c r="S1405" i="6"/>
  <c r="M1406" i="6"/>
  <c r="N1406" i="6"/>
  <c r="Q1406" i="6"/>
  <c r="R1406" i="6"/>
  <c r="S1406" i="6"/>
  <c r="M1407" i="6"/>
  <c r="N1407" i="6"/>
  <c r="Q1407" i="6"/>
  <c r="R1407" i="6"/>
  <c r="S1407" i="6"/>
  <c r="M1408" i="6"/>
  <c r="N1408" i="6"/>
  <c r="Q1408" i="6"/>
  <c r="R1408" i="6"/>
  <c r="S1408" i="6"/>
  <c r="M1410" i="6"/>
  <c r="N1410" i="6"/>
  <c r="Q1410" i="6"/>
  <c r="R1410" i="6"/>
  <c r="S1410" i="6"/>
  <c r="M1411" i="6"/>
  <c r="N1411" i="6"/>
  <c r="Q1411" i="6"/>
  <c r="R1411" i="6"/>
  <c r="S1411" i="6"/>
  <c r="M1412" i="6"/>
  <c r="N1412" i="6"/>
  <c r="Q1412" i="6"/>
  <c r="R1412" i="6"/>
  <c r="S1412" i="6"/>
  <c r="M1413" i="6"/>
  <c r="N1413" i="6"/>
  <c r="Q1413" i="6"/>
  <c r="R1413" i="6"/>
  <c r="S1413" i="6"/>
  <c r="M1414" i="6"/>
  <c r="N1414" i="6"/>
  <c r="Q1414" i="6"/>
  <c r="R1414" i="6"/>
  <c r="S1414" i="6"/>
  <c r="M1415" i="6"/>
  <c r="N1415" i="6"/>
  <c r="Q1415" i="6"/>
  <c r="R1415" i="6"/>
  <c r="S1415" i="6"/>
  <c r="M1416" i="6"/>
  <c r="N1416" i="6"/>
  <c r="Q1416" i="6"/>
  <c r="R1416" i="6"/>
  <c r="S1416" i="6"/>
  <c r="M1417" i="6"/>
  <c r="N1417" i="6"/>
  <c r="Q1417" i="6"/>
  <c r="R1417" i="6"/>
  <c r="S1417" i="6"/>
  <c r="M1418" i="6"/>
  <c r="N1418" i="6"/>
  <c r="Q1418" i="6"/>
  <c r="R1418" i="6"/>
  <c r="S1418" i="6"/>
  <c r="M1419" i="6"/>
  <c r="N1419" i="6"/>
  <c r="Q1419" i="6"/>
  <c r="R1419" i="6"/>
  <c r="S1419" i="6"/>
  <c r="M1420" i="6"/>
  <c r="N1420" i="6"/>
  <c r="Q1420" i="6"/>
  <c r="R1420" i="6"/>
  <c r="S1420" i="6"/>
  <c r="M1421" i="6"/>
  <c r="N1421" i="6"/>
  <c r="Q1421" i="6"/>
  <c r="R1421" i="6"/>
  <c r="S1421" i="6"/>
  <c r="M1422" i="6"/>
  <c r="N1422" i="6"/>
  <c r="Q1422" i="6"/>
  <c r="R1422" i="6"/>
  <c r="S1422" i="6"/>
  <c r="M1423" i="6"/>
  <c r="N1423" i="6"/>
  <c r="Q1423" i="6"/>
  <c r="R1423" i="6"/>
  <c r="S1423" i="6"/>
  <c r="M1424" i="6"/>
  <c r="N1424" i="6"/>
  <c r="Q1424" i="6"/>
  <c r="R1424" i="6"/>
  <c r="S1424" i="6"/>
  <c r="M1425" i="6"/>
  <c r="N1425" i="6"/>
  <c r="Q1425" i="6"/>
  <c r="R1425" i="6"/>
  <c r="S1425" i="6"/>
  <c r="M1426" i="6"/>
  <c r="N1426" i="6"/>
  <c r="Q1426" i="6"/>
  <c r="R1426" i="6"/>
  <c r="S1426" i="6"/>
  <c r="M1429" i="6"/>
  <c r="N1429" i="6"/>
  <c r="Q1429" i="6"/>
  <c r="R1429" i="6"/>
  <c r="S1429" i="6"/>
  <c r="M1430" i="6"/>
  <c r="N1430" i="6"/>
  <c r="Q1430" i="6"/>
  <c r="R1430" i="6"/>
  <c r="S1430" i="6"/>
  <c r="M1431" i="6"/>
  <c r="N1431" i="6"/>
  <c r="Q1431" i="6"/>
  <c r="R1431" i="6"/>
  <c r="S1431" i="6"/>
  <c r="M1432" i="6"/>
  <c r="N1432" i="6"/>
  <c r="Q1432" i="6"/>
  <c r="R1432" i="6"/>
  <c r="S1432" i="6"/>
  <c r="M1433" i="6"/>
  <c r="N1433" i="6"/>
  <c r="Q1433" i="6"/>
  <c r="R1433" i="6"/>
  <c r="S1433" i="6"/>
  <c r="M1434" i="6"/>
  <c r="N1434" i="6"/>
  <c r="Q1434" i="6"/>
  <c r="R1434" i="6"/>
  <c r="S1434" i="6"/>
  <c r="M1435" i="6"/>
  <c r="N1435" i="6"/>
  <c r="Q1435" i="6"/>
  <c r="R1435" i="6"/>
  <c r="S1435" i="6"/>
  <c r="M1436" i="6"/>
  <c r="N1436" i="6"/>
  <c r="Q1436" i="6"/>
  <c r="R1436" i="6"/>
  <c r="S1436" i="6"/>
  <c r="M1437" i="6"/>
  <c r="N1437" i="6"/>
  <c r="Q1437" i="6"/>
  <c r="R1437" i="6"/>
  <c r="S1437" i="6"/>
  <c r="M1438" i="6"/>
  <c r="N1438" i="6"/>
  <c r="Q1438" i="6"/>
  <c r="R1438" i="6"/>
  <c r="S1438" i="6"/>
  <c r="M1439" i="6"/>
  <c r="N1439" i="6"/>
  <c r="Q1439" i="6"/>
  <c r="R1439" i="6"/>
  <c r="S1439" i="6"/>
  <c r="M1440" i="6"/>
  <c r="N1440" i="6"/>
  <c r="Q1440" i="6"/>
  <c r="R1440" i="6"/>
  <c r="S1440" i="6"/>
  <c r="M1441" i="6"/>
  <c r="N1441" i="6"/>
  <c r="Q1441" i="6"/>
  <c r="R1441" i="6"/>
  <c r="S1441" i="6"/>
  <c r="M1442" i="6"/>
  <c r="N1442" i="6"/>
  <c r="Q1442" i="6"/>
  <c r="R1442" i="6"/>
  <c r="S1442" i="6"/>
  <c r="M1443" i="6"/>
  <c r="N1443" i="6"/>
  <c r="Q1443" i="6"/>
  <c r="R1443" i="6"/>
  <c r="S1443" i="6"/>
  <c r="M1444" i="6"/>
  <c r="N1444" i="6"/>
  <c r="Q1444" i="6"/>
  <c r="R1444" i="6"/>
  <c r="S1444" i="6"/>
  <c r="M1445" i="6"/>
  <c r="N1445" i="6"/>
  <c r="Q1445" i="6"/>
  <c r="R1445" i="6"/>
  <c r="S1445" i="6"/>
  <c r="M1446" i="6"/>
  <c r="N1446" i="6"/>
  <c r="Q1446" i="6"/>
  <c r="R1446" i="6"/>
  <c r="S1446" i="6"/>
  <c r="M1447" i="6"/>
  <c r="N1447" i="6"/>
  <c r="Q1447" i="6"/>
  <c r="R1447" i="6"/>
  <c r="S1447" i="6"/>
  <c r="M1448" i="6"/>
  <c r="N1448" i="6"/>
  <c r="Q1448" i="6"/>
  <c r="R1448" i="6"/>
  <c r="S1448" i="6"/>
  <c r="M1449" i="6"/>
  <c r="N1449" i="6"/>
  <c r="Q1449" i="6"/>
  <c r="R1449" i="6"/>
  <c r="S1449" i="6"/>
  <c r="M1450" i="6"/>
  <c r="N1450" i="6"/>
  <c r="Q1450" i="6"/>
  <c r="R1450" i="6"/>
  <c r="S1450" i="6"/>
  <c r="M1451" i="6"/>
  <c r="N1451" i="6"/>
  <c r="Q1451" i="6"/>
  <c r="R1451" i="6"/>
  <c r="S1451" i="6"/>
  <c r="M1452" i="6"/>
  <c r="N1452" i="6"/>
  <c r="Q1452" i="6"/>
  <c r="R1452" i="6"/>
  <c r="S1452" i="6"/>
  <c r="M1453" i="6"/>
  <c r="N1453" i="6"/>
  <c r="Q1453" i="6"/>
  <c r="R1453" i="6"/>
  <c r="S1453" i="6"/>
  <c r="M1454" i="6"/>
  <c r="N1454" i="6"/>
  <c r="Q1454" i="6"/>
  <c r="R1454" i="6"/>
  <c r="S1454" i="6"/>
  <c r="M1455" i="6"/>
  <c r="N1455" i="6"/>
  <c r="Q1455" i="6"/>
  <c r="R1455" i="6"/>
  <c r="S1455" i="6"/>
  <c r="M1456" i="6"/>
  <c r="N1456" i="6"/>
  <c r="Q1456" i="6"/>
  <c r="R1456" i="6"/>
  <c r="S1456" i="6"/>
  <c r="M1457" i="6"/>
  <c r="N1457" i="6"/>
  <c r="Q1457" i="6"/>
  <c r="R1457" i="6"/>
  <c r="S1457" i="6"/>
  <c r="M1458" i="6"/>
  <c r="N1458" i="6"/>
  <c r="Q1458" i="6"/>
  <c r="R1458" i="6"/>
  <c r="S1458" i="6"/>
  <c r="M1459" i="6"/>
  <c r="N1459" i="6"/>
  <c r="Q1459" i="6"/>
  <c r="R1459" i="6"/>
  <c r="S1459" i="6"/>
  <c r="M1460" i="6"/>
  <c r="N1460" i="6"/>
  <c r="Q1460" i="6"/>
  <c r="R1460" i="6"/>
  <c r="S1460" i="6"/>
  <c r="M1461" i="6"/>
  <c r="N1461" i="6"/>
  <c r="Q1461" i="6"/>
  <c r="R1461" i="6"/>
  <c r="S1461" i="6"/>
  <c r="M1462" i="6"/>
  <c r="N1462" i="6"/>
  <c r="Q1462" i="6"/>
  <c r="R1462" i="6"/>
  <c r="S1462" i="6"/>
  <c r="M1463" i="6"/>
  <c r="N1463" i="6"/>
  <c r="Q1463" i="6"/>
  <c r="R1463" i="6"/>
  <c r="S1463" i="6"/>
  <c r="M1464" i="6"/>
  <c r="N1464" i="6"/>
  <c r="Q1464" i="6"/>
  <c r="R1464" i="6"/>
  <c r="S1464" i="6"/>
  <c r="M1465" i="6"/>
  <c r="N1465" i="6"/>
  <c r="Q1465" i="6"/>
  <c r="R1465" i="6"/>
  <c r="S1465" i="6"/>
  <c r="M1466" i="6"/>
  <c r="N1466" i="6"/>
  <c r="Q1466" i="6"/>
  <c r="R1466" i="6"/>
  <c r="S1466" i="6"/>
  <c r="M1467" i="6"/>
  <c r="N1467" i="6"/>
  <c r="Q1467" i="6"/>
  <c r="R1467" i="6"/>
  <c r="S1467" i="6"/>
  <c r="M1468" i="6"/>
  <c r="N1468" i="6"/>
  <c r="Q1468" i="6"/>
  <c r="R1468" i="6"/>
  <c r="S1468" i="6"/>
  <c r="M1469" i="6"/>
  <c r="N1469" i="6"/>
  <c r="Q1469" i="6"/>
  <c r="R1469" i="6"/>
  <c r="S1469" i="6"/>
  <c r="M1470" i="6"/>
  <c r="N1470" i="6"/>
  <c r="Q1470" i="6"/>
  <c r="R1470" i="6"/>
  <c r="S1470" i="6"/>
  <c r="M1471" i="6"/>
  <c r="N1471" i="6"/>
  <c r="Q1471" i="6"/>
  <c r="R1471" i="6"/>
  <c r="S1471" i="6"/>
  <c r="M1472" i="6"/>
  <c r="N1472" i="6"/>
  <c r="Q1472" i="6"/>
  <c r="R1472" i="6"/>
  <c r="S1472" i="6"/>
  <c r="M1473" i="6"/>
  <c r="N1473" i="6"/>
  <c r="Q1473" i="6"/>
  <c r="R1473" i="6"/>
  <c r="S1473" i="6"/>
  <c r="M1474" i="6"/>
  <c r="N1474" i="6"/>
  <c r="Q1474" i="6"/>
  <c r="R1474" i="6"/>
  <c r="S1474" i="6"/>
  <c r="M1475" i="6"/>
  <c r="N1475" i="6"/>
  <c r="Q1475" i="6"/>
  <c r="R1475" i="6"/>
  <c r="S1475" i="6"/>
  <c r="M1476" i="6"/>
  <c r="N1476" i="6"/>
  <c r="Q1476" i="6"/>
  <c r="R1476" i="6"/>
  <c r="S1476" i="6"/>
  <c r="M1477" i="6"/>
  <c r="N1477" i="6"/>
  <c r="Q1477" i="6"/>
  <c r="R1477" i="6"/>
  <c r="S1477" i="6"/>
  <c r="M1478" i="6"/>
  <c r="N1478" i="6"/>
  <c r="Q1478" i="6"/>
  <c r="R1478" i="6"/>
  <c r="S1478" i="6"/>
  <c r="M1479" i="6"/>
  <c r="N1479" i="6"/>
  <c r="Q1479" i="6"/>
  <c r="R1479" i="6"/>
  <c r="S1479" i="6"/>
  <c r="M1480" i="6"/>
  <c r="N1480" i="6"/>
  <c r="Q1480" i="6"/>
  <c r="R1480" i="6"/>
  <c r="S1480" i="6"/>
  <c r="M1481" i="6"/>
  <c r="N1481" i="6"/>
  <c r="Q1481" i="6"/>
  <c r="R1481" i="6"/>
  <c r="S1481" i="6"/>
  <c r="M1482" i="6"/>
  <c r="N1482" i="6"/>
  <c r="Q1482" i="6"/>
  <c r="R1482" i="6"/>
  <c r="S1482" i="6"/>
  <c r="M1484" i="6"/>
  <c r="N1484" i="6"/>
  <c r="Q1484" i="6"/>
  <c r="R1484" i="6"/>
  <c r="S1484" i="6"/>
  <c r="M1485" i="6"/>
  <c r="N1485" i="6"/>
  <c r="Q1485" i="6"/>
  <c r="R1485" i="6"/>
  <c r="S1485" i="6"/>
  <c r="M1486" i="6"/>
  <c r="N1486" i="6"/>
  <c r="Q1486" i="6"/>
  <c r="R1486" i="6"/>
  <c r="S1486" i="6"/>
  <c r="M1487" i="6"/>
  <c r="N1487" i="6"/>
  <c r="Q1487" i="6"/>
  <c r="R1487" i="6"/>
  <c r="S1487" i="6"/>
  <c r="M1488" i="6"/>
  <c r="N1488" i="6"/>
  <c r="Q1488" i="6"/>
  <c r="R1488" i="6"/>
  <c r="S1488" i="6"/>
  <c r="M1489" i="6"/>
  <c r="N1489" i="6"/>
  <c r="Q1489" i="6"/>
  <c r="R1489" i="6"/>
  <c r="S1489" i="6"/>
  <c r="M1490" i="6"/>
  <c r="N1490" i="6"/>
  <c r="Q1490" i="6"/>
  <c r="R1490" i="6"/>
  <c r="S1490" i="6"/>
  <c r="M1491" i="6"/>
  <c r="N1491" i="6"/>
  <c r="Q1491" i="6"/>
  <c r="R1491" i="6"/>
  <c r="S1491" i="6"/>
  <c r="M1492" i="6"/>
  <c r="N1492" i="6"/>
  <c r="Q1492" i="6"/>
  <c r="R1492" i="6"/>
  <c r="S1492" i="6"/>
  <c r="M1493" i="6"/>
  <c r="N1493" i="6"/>
  <c r="Q1493" i="6"/>
  <c r="R1493" i="6"/>
  <c r="S1493" i="6"/>
  <c r="M1494" i="6"/>
  <c r="N1494" i="6"/>
  <c r="Q1494" i="6"/>
  <c r="R1494" i="6"/>
  <c r="S1494" i="6"/>
  <c r="M1495" i="6"/>
  <c r="N1495" i="6"/>
  <c r="Q1495" i="6"/>
  <c r="R1495" i="6"/>
  <c r="S1495" i="6"/>
  <c r="M1496" i="6"/>
  <c r="N1496" i="6"/>
  <c r="Q1496" i="6"/>
  <c r="R1496" i="6"/>
  <c r="S1496" i="6"/>
  <c r="M1497" i="6"/>
  <c r="N1497" i="6"/>
  <c r="Q1497" i="6"/>
  <c r="R1497" i="6"/>
  <c r="S1497" i="6"/>
  <c r="M1498" i="6"/>
  <c r="N1498" i="6"/>
  <c r="Q1498" i="6"/>
  <c r="R1498" i="6"/>
  <c r="S1498" i="6"/>
  <c r="M1499" i="6"/>
  <c r="N1499" i="6"/>
  <c r="Q1499" i="6"/>
  <c r="R1499" i="6"/>
  <c r="S1499" i="6"/>
  <c r="M1500" i="6"/>
  <c r="N1500" i="6"/>
  <c r="Q1500" i="6"/>
  <c r="R1500" i="6"/>
  <c r="S1500" i="6"/>
  <c r="M1501" i="6"/>
  <c r="N1501" i="6"/>
  <c r="Q1501" i="6"/>
  <c r="R1501" i="6"/>
  <c r="S1501" i="6"/>
  <c r="M1502" i="6"/>
  <c r="N1502" i="6"/>
  <c r="Q1502" i="6"/>
  <c r="R1502" i="6"/>
  <c r="S1502" i="6"/>
  <c r="M1503" i="6"/>
  <c r="N1503" i="6"/>
  <c r="Q1503" i="6"/>
  <c r="R1503" i="6"/>
  <c r="S1503" i="6"/>
  <c r="M1504" i="6"/>
  <c r="N1504" i="6"/>
  <c r="Q1504" i="6"/>
  <c r="R1504" i="6"/>
  <c r="S1504" i="6"/>
  <c r="M1505" i="6"/>
  <c r="N1505" i="6"/>
  <c r="Q1505" i="6"/>
  <c r="R1505" i="6"/>
  <c r="S1505" i="6"/>
  <c r="M1506" i="6"/>
  <c r="N1506" i="6"/>
  <c r="Q1506" i="6"/>
  <c r="R1506" i="6"/>
  <c r="S1506" i="6"/>
  <c r="M1507" i="6"/>
  <c r="N1507" i="6"/>
  <c r="Q1507" i="6"/>
  <c r="R1507" i="6"/>
  <c r="S1507" i="6"/>
  <c r="M1508" i="6"/>
  <c r="N1508" i="6"/>
  <c r="Q1508" i="6"/>
  <c r="R1508" i="6"/>
  <c r="S1508" i="6"/>
  <c r="M1509" i="6"/>
  <c r="N1509" i="6"/>
  <c r="Q1509" i="6"/>
  <c r="R1509" i="6"/>
  <c r="S1509" i="6"/>
  <c r="M1510" i="6"/>
  <c r="N1510" i="6"/>
  <c r="Q1510" i="6"/>
  <c r="R1510" i="6"/>
  <c r="S1510" i="6"/>
  <c r="M1511" i="6"/>
  <c r="N1511" i="6"/>
  <c r="Q1511" i="6"/>
  <c r="R1511" i="6"/>
  <c r="S1511" i="6"/>
  <c r="M1512" i="6"/>
  <c r="N1512" i="6"/>
  <c r="Q1512" i="6"/>
  <c r="R1512" i="6"/>
  <c r="S1512" i="6"/>
  <c r="M1513" i="6"/>
  <c r="N1513" i="6"/>
  <c r="Q1513" i="6"/>
  <c r="R1513" i="6"/>
  <c r="S1513" i="6"/>
  <c r="M1514" i="6"/>
  <c r="N1514" i="6"/>
  <c r="Q1514" i="6"/>
  <c r="R1514" i="6"/>
  <c r="S1514" i="6"/>
  <c r="M1515" i="6"/>
  <c r="N1515" i="6"/>
  <c r="Q1515" i="6"/>
  <c r="R1515" i="6"/>
  <c r="S1515" i="6"/>
  <c r="M1516" i="6"/>
  <c r="N1516" i="6"/>
  <c r="Q1516" i="6"/>
  <c r="R1516" i="6"/>
  <c r="S1516" i="6"/>
  <c r="M1517" i="6"/>
  <c r="N1517" i="6"/>
  <c r="Q1517" i="6"/>
  <c r="R1517" i="6"/>
  <c r="S1517" i="6"/>
  <c r="M1518" i="6"/>
  <c r="N1518" i="6"/>
  <c r="Q1518" i="6"/>
  <c r="R1518" i="6"/>
  <c r="S1518" i="6"/>
  <c r="M1519" i="6"/>
  <c r="N1519" i="6"/>
  <c r="Q1519" i="6"/>
  <c r="R1519" i="6"/>
  <c r="S1519" i="6"/>
  <c r="M1520" i="6"/>
  <c r="N1520" i="6"/>
  <c r="Q1520" i="6"/>
  <c r="R1520" i="6"/>
  <c r="S1520" i="6"/>
  <c r="M1521" i="6"/>
  <c r="N1521" i="6"/>
  <c r="Q1521" i="6"/>
  <c r="R1521" i="6"/>
  <c r="S1521" i="6"/>
  <c r="M1522" i="6"/>
  <c r="N1522" i="6"/>
  <c r="Q1522" i="6"/>
  <c r="R1522" i="6"/>
  <c r="S1522" i="6"/>
  <c r="M1523" i="6"/>
  <c r="N1523" i="6"/>
  <c r="Q1523" i="6"/>
  <c r="R1523" i="6"/>
  <c r="S1523" i="6"/>
  <c r="M1524" i="6"/>
  <c r="N1524" i="6"/>
  <c r="Q1524" i="6"/>
  <c r="R1524" i="6"/>
  <c r="S1524" i="6"/>
  <c r="M1525" i="6"/>
  <c r="N1525" i="6"/>
  <c r="Q1525" i="6"/>
  <c r="R1525" i="6"/>
  <c r="S1525" i="6"/>
  <c r="M1526" i="6"/>
  <c r="N1526" i="6"/>
  <c r="Q1526" i="6"/>
  <c r="R1526" i="6"/>
  <c r="S1526" i="6"/>
  <c r="M1527" i="6"/>
  <c r="N1527" i="6"/>
  <c r="Q1527" i="6"/>
  <c r="R1527" i="6"/>
  <c r="S1527" i="6"/>
  <c r="M1528" i="6"/>
  <c r="N1528" i="6"/>
  <c r="Q1528" i="6"/>
  <c r="R1528" i="6"/>
  <c r="S1528" i="6"/>
  <c r="M1529" i="6"/>
  <c r="N1529" i="6"/>
  <c r="Q1529" i="6"/>
  <c r="R1529" i="6"/>
  <c r="S1529" i="6"/>
  <c r="M1530" i="6"/>
  <c r="N1530" i="6"/>
  <c r="Q1530" i="6"/>
  <c r="R1530" i="6"/>
  <c r="S1530" i="6"/>
  <c r="M1531" i="6"/>
  <c r="N1531" i="6"/>
  <c r="Q1531" i="6"/>
  <c r="R1531" i="6"/>
  <c r="S1531" i="6"/>
  <c r="M1532" i="6"/>
  <c r="N1532" i="6"/>
  <c r="Q1532" i="6"/>
  <c r="R1532" i="6"/>
  <c r="S1532" i="6"/>
  <c r="M1533" i="6"/>
  <c r="N1533" i="6"/>
  <c r="Q1533" i="6"/>
  <c r="R1533" i="6"/>
  <c r="S1533" i="6"/>
  <c r="M1534" i="6"/>
  <c r="N1534" i="6"/>
  <c r="Q1534" i="6"/>
  <c r="R1534" i="6"/>
  <c r="S1534" i="6"/>
  <c r="M1535" i="6"/>
  <c r="N1535" i="6"/>
  <c r="Q1535" i="6"/>
  <c r="R1535" i="6"/>
  <c r="S1535" i="6"/>
  <c r="M1536" i="6"/>
  <c r="N1536" i="6"/>
  <c r="Q1536" i="6"/>
  <c r="R1536" i="6"/>
  <c r="S1536" i="6"/>
  <c r="M1537" i="6"/>
  <c r="N1537" i="6"/>
  <c r="Q1537" i="6"/>
  <c r="R1537" i="6"/>
  <c r="S1537" i="6"/>
  <c r="M1538" i="6"/>
  <c r="N1538" i="6"/>
  <c r="Q1538" i="6"/>
  <c r="R1538" i="6"/>
  <c r="S1538" i="6"/>
  <c r="M1539" i="6"/>
  <c r="N1539" i="6"/>
  <c r="Q1539" i="6"/>
  <c r="R1539" i="6"/>
  <c r="S1539" i="6"/>
  <c r="M1540" i="6"/>
  <c r="N1540" i="6"/>
  <c r="Q1540" i="6"/>
  <c r="R1540" i="6"/>
  <c r="S1540" i="6"/>
  <c r="M1541" i="6"/>
  <c r="N1541" i="6"/>
  <c r="Q1541" i="6"/>
  <c r="R1541" i="6"/>
  <c r="S1541" i="6"/>
  <c r="M1542" i="6"/>
  <c r="N1542" i="6"/>
  <c r="Q1542" i="6"/>
  <c r="R1542" i="6"/>
  <c r="S1542" i="6"/>
  <c r="M1543" i="6"/>
  <c r="N1543" i="6"/>
  <c r="Q1543" i="6"/>
  <c r="R1543" i="6"/>
  <c r="S1543" i="6"/>
  <c r="M1544" i="6"/>
  <c r="N1544" i="6"/>
  <c r="Q1544" i="6"/>
  <c r="R1544" i="6"/>
  <c r="S1544" i="6"/>
  <c r="M1545" i="6"/>
  <c r="N1545" i="6"/>
  <c r="Q1545" i="6"/>
  <c r="R1545" i="6"/>
  <c r="S1545" i="6"/>
  <c r="M1546" i="6"/>
  <c r="N1546" i="6"/>
  <c r="Q1546" i="6"/>
  <c r="R1546" i="6"/>
  <c r="S1546" i="6"/>
  <c r="M1547" i="6"/>
  <c r="N1547" i="6"/>
  <c r="Q1547" i="6"/>
  <c r="R1547" i="6"/>
  <c r="S1547" i="6"/>
  <c r="M1548" i="6"/>
  <c r="N1548" i="6"/>
  <c r="Q1548" i="6"/>
  <c r="R1548" i="6"/>
  <c r="S1548" i="6"/>
  <c r="M1549" i="6"/>
  <c r="N1549" i="6"/>
  <c r="Q1549" i="6"/>
  <c r="R1549" i="6"/>
  <c r="S1549" i="6"/>
  <c r="M1550" i="6"/>
  <c r="N1550" i="6"/>
  <c r="Q1550" i="6"/>
  <c r="R1550" i="6"/>
  <c r="S1550" i="6"/>
  <c r="M1551" i="6"/>
  <c r="N1551" i="6"/>
  <c r="Q1551" i="6"/>
  <c r="R1551" i="6"/>
  <c r="S1551" i="6"/>
  <c r="M1552" i="6"/>
  <c r="N1552" i="6"/>
  <c r="Q1552" i="6"/>
  <c r="R1552" i="6"/>
  <c r="S1552" i="6"/>
  <c r="M1554" i="6"/>
  <c r="N1554" i="6"/>
  <c r="Q1554" i="6"/>
  <c r="R1554" i="6"/>
  <c r="S1554" i="6"/>
  <c r="M1555" i="6"/>
  <c r="N1555" i="6"/>
  <c r="Q1555" i="6"/>
  <c r="R1555" i="6"/>
  <c r="S1555" i="6"/>
  <c r="M1556" i="6"/>
  <c r="N1556" i="6"/>
  <c r="Q1556" i="6"/>
  <c r="R1556" i="6"/>
  <c r="S1556" i="6"/>
  <c r="M1557" i="6"/>
  <c r="N1557" i="6"/>
  <c r="Q1557" i="6"/>
  <c r="R1557" i="6"/>
  <c r="S1557" i="6"/>
  <c r="M1558" i="6"/>
  <c r="N1558" i="6"/>
  <c r="Q1558" i="6"/>
  <c r="R1558" i="6"/>
  <c r="S1558" i="6"/>
  <c r="M1559" i="6"/>
  <c r="N1559" i="6"/>
  <c r="Q1559" i="6"/>
  <c r="R1559" i="6"/>
  <c r="S1559" i="6"/>
  <c r="M1560" i="6"/>
  <c r="N1560" i="6"/>
  <c r="Q1560" i="6"/>
  <c r="R1560" i="6"/>
  <c r="S1560" i="6"/>
  <c r="M1561" i="6"/>
  <c r="N1561" i="6"/>
  <c r="Q1561" i="6"/>
  <c r="R1561" i="6"/>
  <c r="S1561" i="6"/>
  <c r="M1562" i="6"/>
  <c r="N1562" i="6"/>
  <c r="Q1562" i="6"/>
  <c r="R1562" i="6"/>
  <c r="S1562" i="6"/>
  <c r="M1563" i="6"/>
  <c r="N1563" i="6"/>
  <c r="Q1563" i="6"/>
  <c r="R1563" i="6"/>
  <c r="S1563" i="6"/>
  <c r="M1564" i="6"/>
  <c r="N1564" i="6"/>
  <c r="Q1564" i="6"/>
  <c r="R1564" i="6"/>
  <c r="S1564" i="6"/>
  <c r="M1565" i="6"/>
  <c r="N1565" i="6"/>
  <c r="Q1565" i="6"/>
  <c r="R1565" i="6"/>
  <c r="S1565" i="6"/>
  <c r="M1566" i="6"/>
  <c r="N1566" i="6"/>
  <c r="Q1566" i="6"/>
  <c r="R1566" i="6"/>
  <c r="S1566" i="6"/>
  <c r="M1567" i="6"/>
  <c r="N1567" i="6"/>
  <c r="Q1567" i="6"/>
  <c r="R1567" i="6"/>
  <c r="S1567" i="6"/>
  <c r="M1568" i="6"/>
  <c r="N1568" i="6"/>
  <c r="Q1568" i="6"/>
  <c r="R1568" i="6"/>
  <c r="S1568" i="6"/>
  <c r="M1569" i="6"/>
  <c r="N1569" i="6"/>
  <c r="Q1569" i="6"/>
  <c r="R1569" i="6"/>
  <c r="S1569" i="6"/>
  <c r="M1570" i="6"/>
  <c r="N1570" i="6"/>
  <c r="Q1570" i="6"/>
  <c r="R1570" i="6"/>
  <c r="S1570" i="6"/>
  <c r="M1571" i="6"/>
  <c r="N1571" i="6"/>
  <c r="Q1571" i="6"/>
  <c r="R1571" i="6"/>
  <c r="S1571" i="6"/>
  <c r="M1572" i="6"/>
  <c r="N1572" i="6"/>
  <c r="Q1572" i="6"/>
  <c r="R1572" i="6"/>
  <c r="S1572" i="6"/>
  <c r="M1573" i="6"/>
  <c r="N1573" i="6"/>
  <c r="Q1573" i="6"/>
  <c r="R1573" i="6"/>
  <c r="S1573" i="6"/>
  <c r="M1574" i="6"/>
  <c r="N1574" i="6"/>
  <c r="Q1574" i="6"/>
  <c r="R1574" i="6"/>
  <c r="S1574" i="6"/>
  <c r="M1575" i="6"/>
  <c r="N1575" i="6"/>
  <c r="Q1575" i="6"/>
  <c r="R1575" i="6"/>
  <c r="S1575" i="6"/>
  <c r="M1576" i="6"/>
  <c r="N1576" i="6"/>
  <c r="Q1576" i="6"/>
  <c r="R1576" i="6"/>
  <c r="S1576" i="6"/>
  <c r="M1577" i="6"/>
  <c r="N1577" i="6"/>
  <c r="Q1577" i="6"/>
  <c r="R1577" i="6"/>
  <c r="S1577" i="6"/>
  <c r="M1579" i="6"/>
  <c r="N1579" i="6"/>
  <c r="Q1579" i="6"/>
  <c r="R1579" i="6"/>
  <c r="S1579" i="6"/>
  <c r="M1580" i="6"/>
  <c r="N1580" i="6"/>
  <c r="Q1580" i="6"/>
  <c r="R1580" i="6"/>
  <c r="S1580" i="6"/>
  <c r="M1581" i="6"/>
  <c r="N1581" i="6"/>
  <c r="Q1581" i="6"/>
  <c r="R1581" i="6"/>
  <c r="S1581" i="6"/>
  <c r="M1582" i="6"/>
  <c r="N1582" i="6"/>
  <c r="Q1582" i="6"/>
  <c r="R1582" i="6"/>
  <c r="S1582" i="6"/>
  <c r="M1583" i="6"/>
  <c r="N1583" i="6"/>
  <c r="Q1583" i="6"/>
  <c r="R1583" i="6"/>
  <c r="S1583" i="6"/>
  <c r="M306" i="6"/>
  <c r="N306" i="6"/>
  <c r="Q306" i="6"/>
  <c r="R306" i="6"/>
  <c r="S306" i="6"/>
  <c r="M1585" i="6"/>
  <c r="N1585" i="6"/>
  <c r="Q1585" i="6"/>
  <c r="R1585" i="6"/>
  <c r="S1585" i="6"/>
  <c r="M1586" i="6"/>
  <c r="N1586" i="6"/>
  <c r="Q1586" i="6"/>
  <c r="R1586" i="6"/>
  <c r="S1586" i="6"/>
  <c r="M1587" i="6"/>
  <c r="N1587" i="6"/>
  <c r="Q1587" i="6"/>
  <c r="R1587" i="6"/>
  <c r="S1587" i="6"/>
  <c r="M1588" i="6"/>
  <c r="N1588" i="6"/>
  <c r="Q1588" i="6"/>
  <c r="R1588" i="6"/>
  <c r="S1588" i="6"/>
  <c r="M1589" i="6"/>
  <c r="N1589" i="6"/>
  <c r="Q1589" i="6"/>
  <c r="R1589" i="6"/>
  <c r="S1589" i="6"/>
  <c r="M1590" i="6"/>
  <c r="N1590" i="6"/>
  <c r="Q1590" i="6"/>
  <c r="R1590" i="6"/>
  <c r="S1590" i="6"/>
  <c r="M1591" i="6"/>
  <c r="N1591" i="6"/>
  <c r="Q1591" i="6"/>
  <c r="R1591" i="6"/>
  <c r="S1591" i="6"/>
  <c r="M1592" i="6"/>
  <c r="N1592" i="6"/>
  <c r="Q1592" i="6"/>
  <c r="R1592" i="6"/>
  <c r="S1592" i="6"/>
  <c r="M1593" i="6"/>
  <c r="N1593" i="6"/>
  <c r="Q1593" i="6"/>
  <c r="R1593" i="6"/>
  <c r="S1593" i="6"/>
  <c r="M1594" i="6"/>
  <c r="N1594" i="6"/>
  <c r="Q1594" i="6"/>
  <c r="R1594" i="6"/>
  <c r="S1594" i="6"/>
  <c r="M1595" i="6"/>
  <c r="N1595" i="6"/>
  <c r="Q1595" i="6"/>
  <c r="R1595" i="6"/>
  <c r="S1595" i="6"/>
  <c r="M1596" i="6"/>
  <c r="N1596" i="6"/>
  <c r="Q1596" i="6"/>
  <c r="R1596" i="6"/>
  <c r="S1596" i="6"/>
  <c r="M1597" i="6"/>
  <c r="N1597" i="6"/>
  <c r="Q1597" i="6"/>
  <c r="R1597" i="6"/>
  <c r="S1597" i="6"/>
  <c r="M1598" i="6"/>
  <c r="N1598" i="6"/>
  <c r="Q1598" i="6"/>
  <c r="R1598" i="6"/>
  <c r="S1598" i="6"/>
  <c r="M1599" i="6"/>
  <c r="N1599" i="6"/>
  <c r="Q1599" i="6"/>
  <c r="R1599" i="6"/>
  <c r="S1599" i="6"/>
  <c r="M1600" i="6"/>
  <c r="N1600" i="6"/>
  <c r="Q1600" i="6"/>
  <c r="R1600" i="6"/>
  <c r="S1600" i="6"/>
  <c r="M1601" i="6"/>
  <c r="N1601" i="6"/>
  <c r="Q1601" i="6"/>
  <c r="R1601" i="6"/>
  <c r="S1601" i="6"/>
  <c r="M1602" i="6"/>
  <c r="N1602" i="6"/>
  <c r="Q1602" i="6"/>
  <c r="R1602" i="6"/>
  <c r="S1602" i="6"/>
  <c r="M1603" i="6"/>
  <c r="N1603" i="6"/>
  <c r="Q1603" i="6"/>
  <c r="R1603" i="6"/>
  <c r="S1603" i="6"/>
  <c r="M1604" i="6"/>
  <c r="N1604" i="6"/>
  <c r="Q1604" i="6"/>
  <c r="R1604" i="6"/>
  <c r="S1604" i="6"/>
  <c r="M1605" i="6"/>
  <c r="N1605" i="6"/>
  <c r="Q1605" i="6"/>
  <c r="R1605" i="6"/>
  <c r="S1605" i="6"/>
  <c r="M1606" i="6"/>
  <c r="N1606" i="6"/>
  <c r="Q1606" i="6"/>
  <c r="R1606" i="6"/>
  <c r="S1606" i="6"/>
  <c r="M1607" i="6"/>
  <c r="N1607" i="6"/>
  <c r="Q1607" i="6"/>
  <c r="R1607" i="6"/>
  <c r="S1607" i="6"/>
  <c r="M1608" i="6"/>
  <c r="N1608" i="6"/>
  <c r="Q1608" i="6"/>
  <c r="R1608" i="6"/>
  <c r="S1608" i="6"/>
  <c r="M1609" i="6"/>
  <c r="N1609" i="6"/>
  <c r="Q1609" i="6"/>
  <c r="R1609" i="6"/>
  <c r="S1609" i="6"/>
  <c r="M1610" i="6"/>
  <c r="N1610" i="6"/>
  <c r="Q1610" i="6"/>
  <c r="R1610" i="6"/>
  <c r="S1610" i="6"/>
  <c r="M1611" i="6"/>
  <c r="N1611" i="6"/>
  <c r="Q1611" i="6"/>
  <c r="R1611" i="6"/>
  <c r="S1611" i="6"/>
  <c r="M1612" i="6"/>
  <c r="N1612" i="6"/>
  <c r="Q1612" i="6"/>
  <c r="R1612" i="6"/>
  <c r="S1612" i="6"/>
  <c r="M1613" i="6"/>
  <c r="N1613" i="6"/>
  <c r="Q1613" i="6"/>
  <c r="R1613" i="6"/>
  <c r="S1613" i="6"/>
  <c r="M1614" i="6"/>
  <c r="N1614" i="6"/>
  <c r="Q1614" i="6"/>
  <c r="R1614" i="6"/>
  <c r="S1614" i="6"/>
  <c r="M1615" i="6"/>
  <c r="N1615" i="6"/>
  <c r="Q1615" i="6"/>
  <c r="R1615" i="6"/>
  <c r="S1615" i="6"/>
  <c r="M1616" i="6"/>
  <c r="N1616" i="6"/>
  <c r="Q1616" i="6"/>
  <c r="R1616" i="6"/>
  <c r="S1616" i="6"/>
  <c r="M1617" i="6"/>
  <c r="N1617" i="6"/>
  <c r="Q1617" i="6"/>
  <c r="R1617" i="6"/>
  <c r="S1617" i="6"/>
  <c r="M1618" i="6"/>
  <c r="N1618" i="6"/>
  <c r="Q1618" i="6"/>
  <c r="R1618" i="6"/>
  <c r="S1618" i="6"/>
  <c r="M1619" i="6"/>
  <c r="N1619" i="6"/>
  <c r="Q1619" i="6"/>
  <c r="R1619" i="6"/>
  <c r="S1619" i="6"/>
  <c r="M1620" i="6"/>
  <c r="N1620" i="6"/>
  <c r="Q1620" i="6"/>
  <c r="R1620" i="6"/>
  <c r="S1620" i="6"/>
  <c r="M1621" i="6"/>
  <c r="N1621" i="6"/>
  <c r="Q1621" i="6"/>
  <c r="R1621" i="6"/>
  <c r="S1621" i="6"/>
  <c r="M1622" i="6"/>
  <c r="N1622" i="6"/>
  <c r="Q1622" i="6"/>
  <c r="R1622" i="6"/>
  <c r="S1622" i="6"/>
  <c r="M1623" i="6"/>
  <c r="N1623" i="6"/>
  <c r="Q1623" i="6"/>
  <c r="R1623" i="6"/>
  <c r="S1623" i="6"/>
  <c r="M1624" i="6"/>
  <c r="N1624" i="6"/>
  <c r="Q1624" i="6"/>
  <c r="R1624" i="6"/>
  <c r="S1624" i="6"/>
  <c r="M1625" i="6"/>
  <c r="N1625" i="6"/>
  <c r="Q1625" i="6"/>
  <c r="R1625" i="6"/>
  <c r="S1625" i="6"/>
  <c r="M1626" i="6"/>
  <c r="N1626" i="6"/>
  <c r="Q1626" i="6"/>
  <c r="R1626" i="6"/>
  <c r="S1626" i="6"/>
  <c r="M1627" i="6"/>
  <c r="N1627" i="6"/>
  <c r="Q1627" i="6"/>
  <c r="R1627" i="6"/>
  <c r="S1627" i="6"/>
  <c r="M1628" i="6"/>
  <c r="N1628" i="6"/>
  <c r="Q1628" i="6"/>
  <c r="R1628" i="6"/>
  <c r="S1628" i="6"/>
  <c r="M1629" i="6"/>
  <c r="N1629" i="6"/>
  <c r="Q1629" i="6"/>
  <c r="R1629" i="6"/>
  <c r="S1629" i="6"/>
  <c r="M1630" i="6"/>
  <c r="N1630" i="6"/>
  <c r="Q1630" i="6"/>
  <c r="R1630" i="6"/>
  <c r="S1630" i="6"/>
  <c r="M1631" i="6"/>
  <c r="N1631" i="6"/>
  <c r="Q1631" i="6"/>
  <c r="R1631" i="6"/>
  <c r="S1631" i="6"/>
  <c r="M1632" i="6"/>
  <c r="N1632" i="6"/>
  <c r="Q1632" i="6"/>
  <c r="R1632" i="6"/>
  <c r="S1632" i="6"/>
  <c r="M1633" i="6"/>
  <c r="N1633" i="6"/>
  <c r="Q1633" i="6"/>
  <c r="R1633" i="6"/>
  <c r="S1633" i="6"/>
  <c r="M1634" i="6"/>
  <c r="N1634" i="6"/>
  <c r="Q1634" i="6"/>
  <c r="R1634" i="6"/>
  <c r="S1634" i="6"/>
  <c r="M1635" i="6"/>
  <c r="N1635" i="6"/>
  <c r="Q1635" i="6"/>
  <c r="R1635" i="6"/>
  <c r="S1635" i="6"/>
  <c r="M1636" i="6"/>
  <c r="N1636" i="6"/>
  <c r="Q1636" i="6"/>
  <c r="R1636" i="6"/>
  <c r="S1636" i="6"/>
  <c r="M1637" i="6"/>
  <c r="N1637" i="6"/>
  <c r="Q1637" i="6"/>
  <c r="R1637" i="6"/>
  <c r="S1637" i="6"/>
  <c r="M1638" i="6"/>
  <c r="N1638" i="6"/>
  <c r="Q1638" i="6"/>
  <c r="R1638" i="6"/>
  <c r="S1638" i="6"/>
  <c r="M1639" i="6"/>
  <c r="N1639" i="6"/>
  <c r="Q1639" i="6"/>
  <c r="R1639" i="6"/>
  <c r="S1639" i="6"/>
  <c r="M1640" i="6"/>
  <c r="N1640" i="6"/>
  <c r="Q1640" i="6"/>
  <c r="R1640" i="6"/>
  <c r="S1640" i="6"/>
  <c r="M1641" i="6"/>
  <c r="N1641" i="6"/>
  <c r="Q1641" i="6"/>
  <c r="R1641" i="6"/>
  <c r="S1641" i="6"/>
  <c r="M1642" i="6"/>
  <c r="N1642" i="6"/>
  <c r="Q1642" i="6"/>
  <c r="R1642" i="6"/>
  <c r="S1642" i="6"/>
  <c r="M1643" i="6"/>
  <c r="N1643" i="6"/>
  <c r="Q1643" i="6"/>
  <c r="R1643" i="6"/>
  <c r="S1643" i="6"/>
  <c r="M1644" i="6"/>
  <c r="N1644" i="6"/>
  <c r="Q1644" i="6"/>
  <c r="R1644" i="6"/>
  <c r="S1644" i="6"/>
  <c r="M1645" i="6"/>
  <c r="N1645" i="6"/>
  <c r="Q1645" i="6"/>
  <c r="R1645" i="6"/>
  <c r="S1645" i="6"/>
  <c r="M1646" i="6"/>
  <c r="N1646" i="6"/>
  <c r="Q1646" i="6"/>
  <c r="R1646" i="6"/>
  <c r="S1646" i="6"/>
  <c r="M1647" i="6"/>
  <c r="N1647" i="6"/>
  <c r="Q1647" i="6"/>
  <c r="R1647" i="6"/>
  <c r="S1647" i="6"/>
  <c r="M1648" i="6"/>
  <c r="N1648" i="6"/>
  <c r="Q1648" i="6"/>
  <c r="R1648" i="6"/>
  <c r="S1648" i="6"/>
  <c r="M1649" i="6"/>
  <c r="N1649" i="6"/>
  <c r="Q1649" i="6"/>
  <c r="R1649" i="6"/>
  <c r="S1649" i="6"/>
  <c r="M1650" i="6"/>
  <c r="N1650" i="6"/>
  <c r="Q1650" i="6"/>
  <c r="R1650" i="6"/>
  <c r="S1650" i="6"/>
  <c r="M1651" i="6"/>
  <c r="N1651" i="6"/>
  <c r="Q1651" i="6"/>
  <c r="R1651" i="6"/>
  <c r="S1651" i="6"/>
  <c r="M1652" i="6"/>
  <c r="N1652" i="6"/>
  <c r="Q1652" i="6"/>
  <c r="R1652" i="6"/>
  <c r="S1652" i="6"/>
  <c r="M1653" i="6"/>
  <c r="N1653" i="6"/>
  <c r="Q1653" i="6"/>
  <c r="R1653" i="6"/>
  <c r="S1653" i="6"/>
  <c r="M1654" i="6"/>
  <c r="N1654" i="6"/>
  <c r="Q1654" i="6"/>
  <c r="R1654" i="6"/>
  <c r="S1654" i="6"/>
  <c r="M1655" i="6"/>
  <c r="N1655" i="6"/>
  <c r="Q1655" i="6"/>
  <c r="R1655" i="6"/>
  <c r="S1655" i="6"/>
  <c r="M1656" i="6"/>
  <c r="N1656" i="6"/>
  <c r="Q1656" i="6"/>
  <c r="R1656" i="6"/>
  <c r="S1656" i="6"/>
  <c r="M1657" i="6"/>
  <c r="N1657" i="6"/>
  <c r="Q1657" i="6"/>
  <c r="R1657" i="6"/>
  <c r="S1657" i="6"/>
  <c r="M1658" i="6"/>
  <c r="N1658" i="6"/>
  <c r="Q1658" i="6"/>
  <c r="R1658" i="6"/>
  <c r="S1658" i="6"/>
  <c r="M1660" i="6"/>
  <c r="N1660" i="6"/>
  <c r="Q1660" i="6"/>
  <c r="R1660" i="6"/>
  <c r="S1660" i="6"/>
  <c r="M1661" i="6"/>
  <c r="N1661" i="6"/>
  <c r="Q1661" i="6"/>
  <c r="R1661" i="6"/>
  <c r="S1661" i="6"/>
  <c r="M1662" i="6"/>
  <c r="N1662" i="6"/>
  <c r="Q1662" i="6"/>
  <c r="R1662" i="6"/>
  <c r="S1662" i="6"/>
  <c r="M1663" i="6"/>
  <c r="N1663" i="6"/>
  <c r="Q1663" i="6"/>
  <c r="R1663" i="6"/>
  <c r="S1663" i="6"/>
  <c r="M1664" i="6"/>
  <c r="N1664" i="6"/>
  <c r="Q1664" i="6"/>
  <c r="R1664" i="6"/>
  <c r="S1664" i="6"/>
  <c r="M1665" i="6"/>
  <c r="N1665" i="6"/>
  <c r="Q1665" i="6"/>
  <c r="R1665" i="6"/>
  <c r="S1665" i="6"/>
  <c r="M1666" i="6"/>
  <c r="N1666" i="6"/>
  <c r="Q1666" i="6"/>
  <c r="R1666" i="6"/>
  <c r="S1666" i="6"/>
  <c r="M1667" i="6"/>
  <c r="N1667" i="6"/>
  <c r="Q1667" i="6"/>
  <c r="R1667" i="6"/>
  <c r="S1667" i="6"/>
  <c r="M1668" i="6"/>
  <c r="N1668" i="6"/>
  <c r="Q1668" i="6"/>
  <c r="R1668" i="6"/>
  <c r="S1668" i="6"/>
  <c r="M1669" i="6"/>
  <c r="N1669" i="6"/>
  <c r="Q1669" i="6"/>
  <c r="R1669" i="6"/>
  <c r="S1669" i="6"/>
  <c r="M1670" i="6"/>
  <c r="N1670" i="6"/>
  <c r="Q1670" i="6"/>
  <c r="R1670" i="6"/>
  <c r="S1670" i="6"/>
  <c r="M1673" i="6"/>
  <c r="N1673" i="6"/>
  <c r="Q1673" i="6"/>
  <c r="R1673" i="6"/>
  <c r="S1673" i="6"/>
  <c r="M1674" i="6"/>
  <c r="N1674" i="6"/>
  <c r="Q1674" i="6"/>
  <c r="R1674" i="6"/>
  <c r="S1674" i="6"/>
  <c r="M1675" i="6"/>
  <c r="N1675" i="6"/>
  <c r="Q1675" i="6"/>
  <c r="R1675" i="6"/>
  <c r="S1675" i="6"/>
  <c r="M1676" i="6"/>
  <c r="N1676" i="6"/>
  <c r="Q1676" i="6"/>
  <c r="R1676" i="6"/>
  <c r="S1676" i="6"/>
  <c r="M1677" i="6"/>
  <c r="N1677" i="6"/>
  <c r="Q1677" i="6"/>
  <c r="R1677" i="6"/>
  <c r="S1677" i="6"/>
  <c r="M1678" i="6"/>
  <c r="N1678" i="6"/>
  <c r="Q1678" i="6"/>
  <c r="R1678" i="6"/>
  <c r="S1678" i="6"/>
  <c r="M1679" i="6"/>
  <c r="N1679" i="6"/>
  <c r="Q1679" i="6"/>
  <c r="R1679" i="6"/>
  <c r="S1679" i="6"/>
  <c r="M1680" i="6"/>
  <c r="N1680" i="6"/>
  <c r="Q1680" i="6"/>
  <c r="R1680" i="6"/>
  <c r="S1680" i="6"/>
  <c r="M1681" i="6"/>
  <c r="N1681" i="6"/>
  <c r="Q1681" i="6"/>
  <c r="R1681" i="6"/>
  <c r="S1681" i="6"/>
  <c r="M1682" i="6"/>
  <c r="N1682" i="6"/>
  <c r="Q1682" i="6"/>
  <c r="R1682" i="6"/>
  <c r="S1682" i="6"/>
  <c r="M1683" i="6"/>
  <c r="N1683" i="6"/>
  <c r="Q1683" i="6"/>
  <c r="R1683" i="6"/>
  <c r="S1683" i="6"/>
  <c r="M1684" i="6"/>
  <c r="N1684" i="6"/>
  <c r="Q1684" i="6"/>
  <c r="R1684" i="6"/>
  <c r="S1684" i="6"/>
  <c r="M1685" i="6"/>
  <c r="N1685" i="6"/>
  <c r="Q1685" i="6"/>
  <c r="R1685" i="6"/>
  <c r="S1685" i="6"/>
  <c r="M1686" i="6"/>
  <c r="N1686" i="6"/>
  <c r="Q1686" i="6"/>
  <c r="R1686" i="6"/>
  <c r="S1686" i="6"/>
  <c r="M1687" i="6"/>
  <c r="N1687" i="6"/>
  <c r="Q1687" i="6"/>
  <c r="R1687" i="6"/>
  <c r="S1687" i="6"/>
  <c r="M1688" i="6"/>
  <c r="N1688" i="6"/>
  <c r="Q1688" i="6"/>
  <c r="R1688" i="6"/>
  <c r="S1688" i="6"/>
  <c r="M1689" i="6"/>
  <c r="N1689" i="6"/>
  <c r="Q1689" i="6"/>
  <c r="R1689" i="6"/>
  <c r="S1689" i="6"/>
  <c r="M1690" i="6"/>
  <c r="N1690" i="6"/>
  <c r="Q1690" i="6"/>
  <c r="R1690" i="6"/>
  <c r="S1690" i="6"/>
  <c r="M1691" i="6"/>
  <c r="N1691" i="6"/>
  <c r="Q1691" i="6"/>
  <c r="R1691" i="6"/>
  <c r="S1691" i="6"/>
  <c r="M1692" i="6"/>
  <c r="N1692" i="6"/>
  <c r="Q1692" i="6"/>
  <c r="R1692" i="6"/>
  <c r="S1692" i="6"/>
  <c r="M1693" i="6"/>
  <c r="N1693" i="6"/>
  <c r="Q1693" i="6"/>
  <c r="R1693" i="6"/>
  <c r="S1693" i="6"/>
  <c r="M1694" i="6"/>
  <c r="N1694" i="6"/>
  <c r="Q1694" i="6"/>
  <c r="R1694" i="6"/>
  <c r="S1694" i="6"/>
  <c r="M1695" i="6"/>
  <c r="N1695" i="6"/>
  <c r="Q1695" i="6"/>
  <c r="R1695" i="6"/>
  <c r="S1695" i="6"/>
  <c r="M1696" i="6"/>
  <c r="N1696" i="6"/>
  <c r="Q1696" i="6"/>
  <c r="R1696" i="6"/>
  <c r="S1696" i="6"/>
  <c r="M1697" i="6"/>
  <c r="N1697" i="6"/>
  <c r="Q1697" i="6"/>
  <c r="R1697" i="6"/>
  <c r="S1697" i="6"/>
  <c r="M1698" i="6"/>
  <c r="N1698" i="6"/>
  <c r="Q1698" i="6"/>
  <c r="R1698" i="6"/>
  <c r="S1698" i="6"/>
  <c r="M1699" i="6"/>
  <c r="N1699" i="6"/>
  <c r="Q1699" i="6"/>
  <c r="R1699" i="6"/>
  <c r="S1699" i="6"/>
  <c r="M1700" i="6"/>
  <c r="N1700" i="6"/>
  <c r="Q1700" i="6"/>
  <c r="R1700" i="6"/>
  <c r="S1700" i="6"/>
  <c r="M1701" i="6"/>
  <c r="N1701" i="6"/>
  <c r="Q1701" i="6"/>
  <c r="R1701" i="6"/>
  <c r="S1701" i="6"/>
  <c r="M1702" i="6"/>
  <c r="N1702" i="6"/>
  <c r="Q1702" i="6"/>
  <c r="R1702" i="6"/>
  <c r="S1702" i="6"/>
  <c r="M1703" i="6"/>
  <c r="N1703" i="6"/>
  <c r="Q1703" i="6"/>
  <c r="R1703" i="6"/>
  <c r="S1703" i="6"/>
  <c r="M1704" i="6"/>
  <c r="N1704" i="6"/>
  <c r="Q1704" i="6"/>
  <c r="R1704" i="6"/>
  <c r="S1704" i="6"/>
  <c r="M1705" i="6"/>
  <c r="N1705" i="6"/>
  <c r="Q1705" i="6"/>
  <c r="R1705" i="6"/>
  <c r="S1705" i="6"/>
  <c r="M1706" i="6"/>
  <c r="N1706" i="6"/>
  <c r="Q1706" i="6"/>
  <c r="R1706" i="6"/>
  <c r="S1706" i="6"/>
  <c r="M1707" i="6"/>
  <c r="N1707" i="6"/>
  <c r="Q1707" i="6"/>
  <c r="R1707" i="6"/>
  <c r="S1707" i="6"/>
  <c r="M1708" i="6"/>
  <c r="N1708" i="6"/>
  <c r="Q1708" i="6"/>
  <c r="R1708" i="6"/>
  <c r="S1708" i="6"/>
  <c r="M1709" i="6"/>
  <c r="N1709" i="6"/>
  <c r="Q1709" i="6"/>
  <c r="R1709" i="6"/>
  <c r="S1709" i="6"/>
  <c r="M1710" i="6"/>
  <c r="N1710" i="6"/>
  <c r="Q1710" i="6"/>
  <c r="R1710" i="6"/>
  <c r="S1710" i="6"/>
  <c r="M1711" i="6"/>
  <c r="N1711" i="6"/>
  <c r="Q1711" i="6"/>
  <c r="R1711" i="6"/>
  <c r="S1711" i="6"/>
  <c r="M1712" i="6"/>
  <c r="N1712" i="6"/>
  <c r="Q1712" i="6"/>
  <c r="R1712" i="6"/>
  <c r="S1712" i="6"/>
  <c r="M1713" i="6"/>
  <c r="N1713" i="6"/>
  <c r="Q1713" i="6"/>
  <c r="R1713" i="6"/>
  <c r="S1713" i="6"/>
  <c r="M1714" i="6"/>
  <c r="N1714" i="6"/>
  <c r="Q1714" i="6"/>
  <c r="R1714" i="6"/>
  <c r="S1714" i="6"/>
  <c r="M1715" i="6"/>
  <c r="N1715" i="6"/>
  <c r="Q1715" i="6"/>
  <c r="R1715" i="6"/>
  <c r="S1715" i="6"/>
  <c r="M1716" i="6"/>
  <c r="N1716" i="6"/>
  <c r="Q1716" i="6"/>
  <c r="R1716" i="6"/>
  <c r="S1716" i="6"/>
  <c r="M1717" i="6"/>
  <c r="N1717" i="6"/>
  <c r="Q1717" i="6"/>
  <c r="R1717" i="6"/>
  <c r="S1717" i="6"/>
  <c r="M1718" i="6"/>
  <c r="N1718" i="6"/>
  <c r="Q1718" i="6"/>
  <c r="R1718" i="6"/>
  <c r="S1718" i="6"/>
  <c r="M1719" i="6"/>
  <c r="N1719" i="6"/>
  <c r="Q1719" i="6"/>
  <c r="R1719" i="6"/>
  <c r="S1719" i="6"/>
  <c r="M1720" i="6"/>
  <c r="N1720" i="6"/>
  <c r="Q1720" i="6"/>
  <c r="R1720" i="6"/>
  <c r="S1720" i="6"/>
  <c r="M1721" i="6"/>
  <c r="N1721" i="6"/>
  <c r="Q1721" i="6"/>
  <c r="R1721" i="6"/>
  <c r="S1721" i="6"/>
  <c r="M1722" i="6"/>
  <c r="N1722" i="6"/>
  <c r="Q1722" i="6"/>
  <c r="R1722" i="6"/>
  <c r="S1722" i="6"/>
  <c r="M1723" i="6"/>
  <c r="N1723" i="6"/>
  <c r="Q1723" i="6"/>
  <c r="R1723" i="6"/>
  <c r="S1723" i="6"/>
  <c r="M1724" i="6"/>
  <c r="N1724" i="6"/>
  <c r="Q1724" i="6"/>
  <c r="R1724" i="6"/>
  <c r="S1724" i="6"/>
  <c r="M1725" i="6"/>
  <c r="N1725" i="6"/>
  <c r="Q1725" i="6"/>
  <c r="R1725" i="6"/>
  <c r="S1725" i="6"/>
  <c r="M1726" i="6"/>
  <c r="N1726" i="6"/>
  <c r="Q1726" i="6"/>
  <c r="R1726" i="6"/>
  <c r="S1726" i="6"/>
  <c r="M1727" i="6"/>
  <c r="N1727" i="6"/>
  <c r="Q1727" i="6"/>
  <c r="R1727" i="6"/>
  <c r="S1727" i="6"/>
  <c r="M1728" i="6"/>
  <c r="N1728" i="6"/>
  <c r="Q1728" i="6"/>
  <c r="R1728" i="6"/>
  <c r="S1728" i="6"/>
  <c r="M1729" i="6"/>
  <c r="N1729" i="6"/>
  <c r="Q1729" i="6"/>
  <c r="R1729" i="6"/>
  <c r="S1729" i="6"/>
  <c r="M1730" i="6"/>
  <c r="N1730" i="6"/>
  <c r="Q1730" i="6"/>
  <c r="R1730" i="6"/>
  <c r="S1730" i="6"/>
  <c r="M1731" i="6"/>
  <c r="N1731" i="6"/>
  <c r="Q1731" i="6"/>
  <c r="R1731" i="6"/>
  <c r="S1731" i="6"/>
  <c r="M1732" i="6"/>
  <c r="N1732" i="6"/>
  <c r="Q1732" i="6"/>
  <c r="R1732" i="6"/>
  <c r="S1732" i="6"/>
  <c r="M1733" i="6"/>
  <c r="N1733" i="6"/>
  <c r="Q1733" i="6"/>
  <c r="R1733" i="6"/>
  <c r="S1733" i="6"/>
  <c r="M1734" i="6"/>
  <c r="N1734" i="6"/>
  <c r="Q1734" i="6"/>
  <c r="R1734" i="6"/>
  <c r="S1734" i="6"/>
  <c r="M1735" i="6"/>
  <c r="N1735" i="6"/>
  <c r="Q1735" i="6"/>
  <c r="R1735" i="6"/>
  <c r="S1735" i="6"/>
  <c r="M1736" i="6"/>
  <c r="N1736" i="6"/>
  <c r="Q1736" i="6"/>
  <c r="R1736" i="6"/>
  <c r="S1736" i="6"/>
  <c r="M1737" i="6"/>
  <c r="N1737" i="6"/>
  <c r="Q1737" i="6"/>
  <c r="R1737" i="6"/>
  <c r="S1737" i="6"/>
  <c r="M1738" i="6"/>
  <c r="N1738" i="6"/>
  <c r="Q1738" i="6"/>
  <c r="R1738" i="6"/>
  <c r="S1738" i="6"/>
  <c r="M1739" i="6"/>
  <c r="N1739" i="6"/>
  <c r="Q1739" i="6"/>
  <c r="R1739" i="6"/>
  <c r="S1739" i="6"/>
  <c r="M1740" i="6"/>
  <c r="N1740" i="6"/>
  <c r="Q1740" i="6"/>
  <c r="R1740" i="6"/>
  <c r="S1740" i="6"/>
  <c r="M1741" i="6"/>
  <c r="N1741" i="6"/>
  <c r="Q1741" i="6"/>
  <c r="R1741" i="6"/>
  <c r="S1741" i="6"/>
  <c r="M1742" i="6"/>
  <c r="N1742" i="6"/>
  <c r="Q1742" i="6"/>
  <c r="R1742" i="6"/>
  <c r="S1742" i="6"/>
  <c r="M1743" i="6"/>
  <c r="N1743" i="6"/>
  <c r="Q1743" i="6"/>
  <c r="R1743" i="6"/>
  <c r="S1743" i="6"/>
  <c r="M1744" i="6"/>
  <c r="N1744" i="6"/>
  <c r="Q1744" i="6"/>
  <c r="R1744" i="6"/>
  <c r="S1744" i="6"/>
  <c r="M1745" i="6"/>
  <c r="N1745" i="6"/>
  <c r="Q1745" i="6"/>
  <c r="R1745" i="6"/>
  <c r="S1745" i="6"/>
  <c r="M1746" i="6"/>
  <c r="N1746" i="6"/>
  <c r="Q1746" i="6"/>
  <c r="R1746" i="6"/>
  <c r="S1746" i="6"/>
  <c r="M1747" i="6"/>
  <c r="N1747" i="6"/>
  <c r="Q1747" i="6"/>
  <c r="R1747" i="6"/>
  <c r="S1747" i="6"/>
  <c r="M1748" i="6"/>
  <c r="N1748" i="6"/>
  <c r="Q1748" i="6"/>
  <c r="R1748" i="6"/>
  <c r="S1748" i="6"/>
  <c r="M1749" i="6"/>
  <c r="N1749" i="6"/>
  <c r="Q1749" i="6"/>
  <c r="R1749" i="6"/>
  <c r="S1749" i="6"/>
  <c r="M1750" i="6"/>
  <c r="N1750" i="6"/>
  <c r="Q1750" i="6"/>
  <c r="R1750" i="6"/>
  <c r="S1750" i="6"/>
  <c r="M1751" i="6"/>
  <c r="N1751" i="6"/>
  <c r="Q1751" i="6"/>
  <c r="R1751" i="6"/>
  <c r="S1751" i="6"/>
  <c r="M1752" i="6"/>
  <c r="N1752" i="6"/>
  <c r="Q1752" i="6"/>
  <c r="R1752" i="6"/>
  <c r="S1752" i="6"/>
  <c r="M1753" i="6"/>
  <c r="N1753" i="6"/>
  <c r="Q1753" i="6"/>
  <c r="R1753" i="6"/>
  <c r="S1753" i="6"/>
  <c r="M1754" i="6"/>
  <c r="N1754" i="6"/>
  <c r="Q1754" i="6"/>
  <c r="R1754" i="6"/>
  <c r="S1754" i="6"/>
  <c r="M1755" i="6"/>
  <c r="N1755" i="6"/>
  <c r="Q1755" i="6"/>
  <c r="R1755" i="6"/>
  <c r="S1755" i="6"/>
  <c r="M1756" i="6"/>
  <c r="N1756" i="6"/>
  <c r="Q1756" i="6"/>
  <c r="R1756" i="6"/>
  <c r="S1756" i="6"/>
  <c r="M1757" i="6"/>
  <c r="N1757" i="6"/>
  <c r="Q1757" i="6"/>
  <c r="R1757" i="6"/>
  <c r="S1757" i="6"/>
  <c r="M1758" i="6"/>
  <c r="N1758" i="6"/>
  <c r="Q1758" i="6"/>
  <c r="R1758" i="6"/>
  <c r="S1758" i="6"/>
  <c r="M1759" i="6"/>
  <c r="N1759" i="6"/>
  <c r="Q1759" i="6"/>
  <c r="R1759" i="6"/>
  <c r="S1759" i="6"/>
  <c r="M1760" i="6"/>
  <c r="N1760" i="6"/>
  <c r="Q1760" i="6"/>
  <c r="R1760" i="6"/>
  <c r="S1760" i="6"/>
  <c r="M1761" i="6"/>
  <c r="N1761" i="6"/>
  <c r="Q1761" i="6"/>
  <c r="R1761" i="6"/>
  <c r="S1761" i="6"/>
  <c r="M1762" i="6"/>
  <c r="N1762" i="6"/>
  <c r="Q1762" i="6"/>
  <c r="R1762" i="6"/>
  <c r="S1762" i="6"/>
  <c r="M1763" i="6"/>
  <c r="N1763" i="6"/>
  <c r="Q1763" i="6"/>
  <c r="R1763" i="6"/>
  <c r="S1763" i="6"/>
  <c r="M1764" i="6"/>
  <c r="N1764" i="6"/>
  <c r="Q1764" i="6"/>
  <c r="R1764" i="6"/>
  <c r="S1764" i="6"/>
  <c r="M1765" i="6"/>
  <c r="N1765" i="6"/>
  <c r="Q1765" i="6"/>
  <c r="R1765" i="6"/>
  <c r="S1765" i="6"/>
  <c r="M1766" i="6"/>
  <c r="N1766" i="6"/>
  <c r="Q1766" i="6"/>
  <c r="R1766" i="6"/>
  <c r="S1766" i="6"/>
  <c r="M1767" i="6"/>
  <c r="N1767" i="6"/>
  <c r="Q1767" i="6"/>
  <c r="R1767" i="6"/>
  <c r="S1767" i="6"/>
  <c r="M1768" i="6"/>
  <c r="N1768" i="6"/>
  <c r="Q1768" i="6"/>
  <c r="R1768" i="6"/>
  <c r="S1768" i="6"/>
  <c r="M1769" i="6"/>
  <c r="N1769" i="6"/>
  <c r="Q1769" i="6"/>
  <c r="R1769" i="6"/>
  <c r="S1769" i="6"/>
  <c r="M1770" i="6"/>
  <c r="N1770" i="6"/>
  <c r="Q1770" i="6"/>
  <c r="R1770" i="6"/>
  <c r="S1770" i="6"/>
  <c r="M1771" i="6"/>
  <c r="N1771" i="6"/>
  <c r="Q1771" i="6"/>
  <c r="R1771" i="6"/>
  <c r="S1771" i="6"/>
  <c r="M1772" i="6"/>
  <c r="N1772" i="6"/>
  <c r="Q1772" i="6"/>
  <c r="R1772" i="6"/>
  <c r="S1772" i="6"/>
  <c r="M1773" i="6"/>
  <c r="N1773" i="6"/>
  <c r="Q1773" i="6"/>
  <c r="R1773" i="6"/>
  <c r="S1773" i="6"/>
  <c r="M1774" i="6"/>
  <c r="N1774" i="6"/>
  <c r="Q1774" i="6"/>
  <c r="R1774" i="6"/>
  <c r="S1774" i="6"/>
  <c r="M1775" i="6"/>
  <c r="N1775" i="6"/>
  <c r="Q1775" i="6"/>
  <c r="R1775" i="6"/>
  <c r="S1775" i="6"/>
  <c r="M1776" i="6"/>
  <c r="N1776" i="6"/>
  <c r="Q1776" i="6"/>
  <c r="R1776" i="6"/>
  <c r="S1776" i="6"/>
  <c r="M1777" i="6"/>
  <c r="N1777" i="6"/>
  <c r="Q1777" i="6"/>
  <c r="R1777" i="6"/>
  <c r="S1777" i="6"/>
  <c r="M1779" i="6"/>
  <c r="N1779" i="6"/>
  <c r="Q1779" i="6"/>
  <c r="R1779" i="6"/>
  <c r="S1779" i="6"/>
  <c r="M1780" i="6"/>
  <c r="N1780" i="6"/>
  <c r="Q1780" i="6"/>
  <c r="R1780" i="6"/>
  <c r="S1780" i="6"/>
  <c r="M1781" i="6"/>
  <c r="N1781" i="6"/>
  <c r="Q1781" i="6"/>
  <c r="R1781" i="6"/>
  <c r="S1781" i="6"/>
  <c r="M1782" i="6"/>
  <c r="N1782" i="6"/>
  <c r="Q1782" i="6"/>
  <c r="R1782" i="6"/>
  <c r="S1782" i="6"/>
  <c r="M1783" i="6"/>
  <c r="N1783" i="6"/>
  <c r="Q1783" i="6"/>
  <c r="R1783" i="6"/>
  <c r="S1783" i="6"/>
  <c r="M1784" i="6"/>
  <c r="N1784" i="6"/>
  <c r="Q1784" i="6"/>
  <c r="R1784" i="6"/>
  <c r="S1784" i="6"/>
  <c r="M1785" i="6"/>
  <c r="N1785" i="6"/>
  <c r="Q1785" i="6"/>
  <c r="R1785" i="6"/>
  <c r="S1785" i="6"/>
  <c r="M1786" i="6"/>
  <c r="N1786" i="6"/>
  <c r="Q1786" i="6"/>
  <c r="R1786" i="6"/>
  <c r="S1786" i="6"/>
  <c r="M1787" i="6"/>
  <c r="N1787" i="6"/>
  <c r="Q1787" i="6"/>
  <c r="R1787" i="6"/>
  <c r="S1787" i="6"/>
  <c r="M1788" i="6"/>
  <c r="N1788" i="6"/>
  <c r="Q1788" i="6"/>
  <c r="R1788" i="6"/>
  <c r="S1788" i="6"/>
  <c r="M1789" i="6"/>
  <c r="N1789" i="6"/>
  <c r="Q1789" i="6"/>
  <c r="R1789" i="6"/>
  <c r="S1789" i="6"/>
  <c r="M1790" i="6"/>
  <c r="N1790" i="6"/>
  <c r="Q1790" i="6"/>
  <c r="R1790" i="6"/>
  <c r="S1790" i="6"/>
  <c r="M1791" i="6"/>
  <c r="N1791" i="6"/>
  <c r="Q1791" i="6"/>
  <c r="R1791" i="6"/>
  <c r="S1791" i="6"/>
  <c r="M1792" i="6"/>
  <c r="N1792" i="6"/>
  <c r="Q1792" i="6"/>
  <c r="R1792" i="6"/>
  <c r="S1792" i="6"/>
  <c r="M1793" i="6"/>
  <c r="N1793" i="6"/>
  <c r="Q1793" i="6"/>
  <c r="R1793" i="6"/>
  <c r="S1793" i="6"/>
  <c r="M1794" i="6"/>
  <c r="N1794" i="6"/>
  <c r="Q1794" i="6"/>
  <c r="R1794" i="6"/>
  <c r="S1794" i="6"/>
  <c r="M1795" i="6"/>
  <c r="N1795" i="6"/>
  <c r="Q1795" i="6"/>
  <c r="R1795" i="6"/>
  <c r="S1795" i="6"/>
  <c r="M1796" i="6"/>
  <c r="N1796" i="6"/>
  <c r="Q1796" i="6"/>
  <c r="R1796" i="6"/>
  <c r="S1796" i="6"/>
  <c r="M1797" i="6"/>
  <c r="N1797" i="6"/>
  <c r="Q1797" i="6"/>
  <c r="R1797" i="6"/>
  <c r="S1797" i="6"/>
  <c r="M1798" i="6"/>
  <c r="N1798" i="6"/>
  <c r="Q1798" i="6"/>
  <c r="R1798" i="6"/>
  <c r="S1798" i="6"/>
  <c r="M1799" i="6"/>
  <c r="N1799" i="6"/>
  <c r="Q1799" i="6"/>
  <c r="R1799" i="6"/>
  <c r="S1799" i="6"/>
  <c r="M1800" i="6"/>
  <c r="N1800" i="6"/>
  <c r="Q1800" i="6"/>
  <c r="R1800" i="6"/>
  <c r="S1800" i="6"/>
  <c r="M1801" i="6"/>
  <c r="N1801" i="6"/>
  <c r="Q1801" i="6"/>
  <c r="R1801" i="6"/>
  <c r="S1801" i="6"/>
  <c r="M1802" i="6"/>
  <c r="N1802" i="6"/>
  <c r="Q1802" i="6"/>
  <c r="R1802" i="6"/>
  <c r="S1802" i="6"/>
  <c r="M1803" i="6"/>
  <c r="N1803" i="6"/>
  <c r="Q1803" i="6"/>
  <c r="R1803" i="6"/>
  <c r="S1803" i="6"/>
  <c r="M1804" i="6"/>
  <c r="N1804" i="6"/>
  <c r="Q1804" i="6"/>
  <c r="R1804" i="6"/>
  <c r="S1804" i="6"/>
  <c r="M1805" i="6"/>
  <c r="N1805" i="6"/>
  <c r="Q1805" i="6"/>
  <c r="R1805" i="6"/>
  <c r="S1805" i="6"/>
  <c r="M1806" i="6"/>
  <c r="N1806" i="6"/>
  <c r="Q1806" i="6"/>
  <c r="R1806" i="6"/>
  <c r="S1806" i="6"/>
  <c r="M1807" i="6"/>
  <c r="N1807" i="6"/>
  <c r="Q1807" i="6"/>
  <c r="R1807" i="6"/>
  <c r="S1807" i="6"/>
  <c r="M1808" i="6"/>
  <c r="N1808" i="6"/>
  <c r="Q1808" i="6"/>
  <c r="R1808" i="6"/>
  <c r="S1808" i="6"/>
  <c r="M1809" i="6"/>
  <c r="N1809" i="6"/>
  <c r="Q1809" i="6"/>
  <c r="R1809" i="6"/>
  <c r="S1809" i="6"/>
  <c r="M1810" i="6"/>
  <c r="N1810" i="6"/>
  <c r="Q1810" i="6"/>
  <c r="R1810" i="6"/>
  <c r="S1810" i="6"/>
  <c r="M1811" i="6"/>
  <c r="N1811" i="6"/>
  <c r="Q1811" i="6"/>
  <c r="R1811" i="6"/>
  <c r="S1811" i="6"/>
  <c r="M1812" i="6"/>
  <c r="N1812" i="6"/>
  <c r="Q1812" i="6"/>
  <c r="R1812" i="6"/>
  <c r="S1812" i="6"/>
  <c r="M1813" i="6"/>
  <c r="N1813" i="6"/>
  <c r="Q1813" i="6"/>
  <c r="R1813" i="6"/>
  <c r="S1813" i="6"/>
  <c r="M1814" i="6"/>
  <c r="N1814" i="6"/>
  <c r="Q1814" i="6"/>
  <c r="R1814" i="6"/>
  <c r="S1814" i="6"/>
  <c r="M1815" i="6"/>
  <c r="N1815" i="6"/>
  <c r="Q1815" i="6"/>
  <c r="R1815" i="6"/>
  <c r="S1815" i="6"/>
  <c r="M1816" i="6"/>
  <c r="N1816" i="6"/>
  <c r="Q1816" i="6"/>
  <c r="R1816" i="6"/>
  <c r="S1816" i="6"/>
  <c r="M1817" i="6"/>
  <c r="N1817" i="6"/>
  <c r="Q1817" i="6"/>
  <c r="R1817" i="6"/>
  <c r="S1817" i="6"/>
  <c r="M1819" i="6"/>
  <c r="N1819" i="6"/>
  <c r="Q1819" i="6"/>
  <c r="R1819" i="6"/>
  <c r="S1819" i="6"/>
  <c r="M1820" i="6"/>
  <c r="N1820" i="6"/>
  <c r="Q1820" i="6"/>
  <c r="R1820" i="6"/>
  <c r="S1820" i="6"/>
  <c r="M1821" i="6"/>
  <c r="N1821" i="6"/>
  <c r="Q1821" i="6"/>
  <c r="R1821" i="6"/>
  <c r="S1821" i="6"/>
  <c r="M1822" i="6"/>
  <c r="N1822" i="6"/>
  <c r="Q1822" i="6"/>
  <c r="R1822" i="6"/>
  <c r="S1822" i="6"/>
  <c r="M1823" i="6"/>
  <c r="N1823" i="6"/>
  <c r="Q1823" i="6"/>
  <c r="R1823" i="6"/>
  <c r="S1823" i="6"/>
  <c r="M1824" i="6"/>
  <c r="N1824" i="6"/>
  <c r="Q1824" i="6"/>
  <c r="R1824" i="6"/>
  <c r="S1824" i="6"/>
  <c r="M1825" i="6"/>
  <c r="N1825" i="6"/>
  <c r="Q1825" i="6"/>
  <c r="R1825" i="6"/>
  <c r="S1825" i="6"/>
  <c r="M1826" i="6"/>
  <c r="N1826" i="6"/>
  <c r="Q1826" i="6"/>
  <c r="R1826" i="6"/>
  <c r="S1826" i="6"/>
  <c r="M1827" i="6"/>
  <c r="N1827" i="6"/>
  <c r="Q1827" i="6"/>
  <c r="R1827" i="6"/>
  <c r="S1827" i="6"/>
  <c r="M1828" i="6"/>
  <c r="N1828" i="6"/>
  <c r="Q1828" i="6"/>
  <c r="R1828" i="6"/>
  <c r="S1828" i="6"/>
  <c r="M1829" i="6"/>
  <c r="N1829" i="6"/>
  <c r="Q1829" i="6"/>
  <c r="R1829" i="6"/>
  <c r="S1829" i="6"/>
  <c r="M1830" i="6"/>
  <c r="N1830" i="6"/>
  <c r="Q1830" i="6"/>
  <c r="R1830" i="6"/>
  <c r="S1830" i="6"/>
  <c r="M1831" i="6"/>
  <c r="N1831" i="6"/>
  <c r="Q1831" i="6"/>
  <c r="R1831" i="6"/>
  <c r="S1831" i="6"/>
  <c r="M1832" i="6"/>
  <c r="N1832" i="6"/>
  <c r="Q1832" i="6"/>
  <c r="R1832" i="6"/>
  <c r="S1832" i="6"/>
  <c r="M1833" i="6"/>
  <c r="N1833" i="6"/>
  <c r="Q1833" i="6"/>
  <c r="R1833" i="6"/>
  <c r="S1833" i="6"/>
  <c r="M1834" i="6"/>
  <c r="N1834" i="6"/>
  <c r="Q1834" i="6"/>
  <c r="R1834" i="6"/>
  <c r="S1834" i="6"/>
  <c r="M1835" i="6"/>
  <c r="N1835" i="6"/>
  <c r="Q1835" i="6"/>
  <c r="R1835" i="6"/>
  <c r="S1835" i="6"/>
  <c r="M1836" i="6"/>
  <c r="N1836" i="6"/>
  <c r="Q1836" i="6"/>
  <c r="R1836" i="6"/>
  <c r="S1836" i="6"/>
  <c r="M1837" i="6"/>
  <c r="N1837" i="6"/>
  <c r="Q1837" i="6"/>
  <c r="R1837" i="6"/>
  <c r="S1837" i="6"/>
  <c r="M1839" i="6"/>
  <c r="N1839" i="6"/>
  <c r="Q1839" i="6"/>
  <c r="R1839" i="6"/>
  <c r="S1839" i="6"/>
  <c r="M1840" i="6"/>
  <c r="N1840" i="6"/>
  <c r="Q1840" i="6"/>
  <c r="R1840" i="6"/>
  <c r="S1840" i="6"/>
  <c r="M1841" i="6"/>
  <c r="N1841" i="6"/>
  <c r="Q1841" i="6"/>
  <c r="R1841" i="6"/>
  <c r="S1841" i="6"/>
  <c r="M1842" i="6"/>
  <c r="N1842" i="6"/>
  <c r="Q1842" i="6"/>
  <c r="R1842" i="6"/>
  <c r="S1842" i="6"/>
  <c r="M1843" i="6"/>
  <c r="N1843" i="6"/>
  <c r="Q1843" i="6"/>
  <c r="R1843" i="6"/>
  <c r="S1843" i="6"/>
  <c r="M1844" i="6"/>
  <c r="N1844" i="6"/>
  <c r="Q1844" i="6"/>
  <c r="R1844" i="6"/>
  <c r="S1844" i="6"/>
  <c r="M1845" i="6"/>
  <c r="N1845" i="6"/>
  <c r="Q1845" i="6"/>
  <c r="R1845" i="6"/>
  <c r="S1845" i="6"/>
  <c r="M1846" i="6"/>
  <c r="N1846" i="6"/>
  <c r="Q1846" i="6"/>
  <c r="R1846" i="6"/>
  <c r="S1846" i="6"/>
  <c r="M1847" i="6"/>
  <c r="N1847" i="6"/>
  <c r="Q1847" i="6"/>
  <c r="R1847" i="6"/>
  <c r="S1847" i="6"/>
  <c r="M1848" i="6"/>
  <c r="N1848" i="6"/>
  <c r="Q1848" i="6"/>
  <c r="R1848" i="6"/>
  <c r="S1848" i="6"/>
  <c r="M1849" i="6"/>
  <c r="N1849" i="6"/>
  <c r="Q1849" i="6"/>
  <c r="R1849" i="6"/>
  <c r="S1849" i="6"/>
  <c r="M1850" i="6"/>
  <c r="N1850" i="6"/>
  <c r="Q1850" i="6"/>
  <c r="R1850" i="6"/>
  <c r="S1850" i="6"/>
  <c r="M1851" i="6"/>
  <c r="N1851" i="6"/>
  <c r="Q1851" i="6"/>
  <c r="R1851" i="6"/>
  <c r="S1851" i="6"/>
  <c r="M1852" i="6"/>
  <c r="N1852" i="6"/>
  <c r="Q1852" i="6"/>
  <c r="R1852" i="6"/>
  <c r="S1852" i="6"/>
  <c r="M1853" i="6"/>
  <c r="N1853" i="6"/>
  <c r="Q1853" i="6"/>
  <c r="R1853" i="6"/>
  <c r="S1853" i="6"/>
  <c r="M1854" i="6"/>
  <c r="N1854" i="6"/>
  <c r="Q1854" i="6"/>
  <c r="R1854" i="6"/>
  <c r="S1854" i="6"/>
  <c r="M1855" i="6"/>
  <c r="N1855" i="6"/>
  <c r="Q1855" i="6"/>
  <c r="R1855" i="6"/>
  <c r="S1855" i="6"/>
  <c r="M1856" i="6"/>
  <c r="N1856" i="6"/>
  <c r="Q1856" i="6"/>
  <c r="R1856" i="6"/>
  <c r="S1856" i="6"/>
  <c r="M1857" i="6"/>
  <c r="N1857" i="6"/>
  <c r="Q1857" i="6"/>
  <c r="R1857" i="6"/>
  <c r="S1857" i="6"/>
  <c r="M1858" i="6"/>
  <c r="N1858" i="6"/>
  <c r="Q1858" i="6"/>
  <c r="R1858" i="6"/>
  <c r="S1858" i="6"/>
  <c r="M1859" i="6"/>
  <c r="N1859" i="6"/>
  <c r="Q1859" i="6"/>
  <c r="R1859" i="6"/>
  <c r="S1859" i="6"/>
  <c r="M1860" i="6"/>
  <c r="N1860" i="6"/>
  <c r="Q1860" i="6"/>
  <c r="R1860" i="6"/>
  <c r="S1860" i="6"/>
  <c r="M1861" i="6"/>
  <c r="N1861" i="6"/>
  <c r="Q1861" i="6"/>
  <c r="R1861" i="6"/>
  <c r="S1861" i="6"/>
  <c r="M1862" i="6"/>
  <c r="N1862" i="6"/>
  <c r="Q1862" i="6"/>
  <c r="R1862" i="6"/>
  <c r="S1862" i="6"/>
  <c r="M1863" i="6"/>
  <c r="N1863" i="6"/>
  <c r="Q1863" i="6"/>
  <c r="R1863" i="6"/>
  <c r="S1863" i="6"/>
  <c r="M1864" i="6"/>
  <c r="N1864" i="6"/>
  <c r="Q1864" i="6"/>
  <c r="R1864" i="6"/>
  <c r="S1864" i="6"/>
  <c r="M1865" i="6"/>
  <c r="N1865" i="6"/>
  <c r="Q1865" i="6"/>
  <c r="R1865" i="6"/>
  <c r="S1865" i="6"/>
  <c r="M1866" i="6"/>
  <c r="N1866" i="6"/>
  <c r="Q1866" i="6"/>
  <c r="R1866" i="6"/>
  <c r="S1866" i="6"/>
  <c r="M1867" i="6"/>
  <c r="N1867" i="6"/>
  <c r="Q1867" i="6"/>
  <c r="R1867" i="6"/>
  <c r="S1867" i="6"/>
  <c r="M1868" i="6"/>
  <c r="N1868" i="6"/>
  <c r="Q1868" i="6"/>
  <c r="R1868" i="6"/>
  <c r="S1868" i="6"/>
  <c r="M1869" i="6"/>
  <c r="N1869" i="6"/>
  <c r="Q1869" i="6"/>
  <c r="R1869" i="6"/>
  <c r="S1869" i="6"/>
  <c r="M1870" i="6"/>
  <c r="N1870" i="6"/>
  <c r="Q1870" i="6"/>
  <c r="R1870" i="6"/>
  <c r="S1870" i="6"/>
  <c r="M1871" i="6"/>
  <c r="N1871" i="6"/>
  <c r="Q1871" i="6"/>
  <c r="R1871" i="6"/>
  <c r="S1871" i="6"/>
  <c r="M1936" i="6"/>
  <c r="N1936" i="6"/>
  <c r="Q1936" i="6"/>
  <c r="R1936" i="6"/>
  <c r="S1936" i="6"/>
  <c r="M1873" i="6"/>
  <c r="N1873" i="6"/>
  <c r="Q1873" i="6"/>
  <c r="R1873" i="6"/>
  <c r="S1873" i="6"/>
  <c r="M1874" i="6"/>
  <c r="N1874" i="6"/>
  <c r="Q1874" i="6"/>
  <c r="R1874" i="6"/>
  <c r="S1874" i="6"/>
  <c r="M1875" i="6"/>
  <c r="N1875" i="6"/>
  <c r="Q1875" i="6"/>
  <c r="R1875" i="6"/>
  <c r="S1875" i="6"/>
  <c r="M1876" i="6"/>
  <c r="N1876" i="6"/>
  <c r="Q1876" i="6"/>
  <c r="R1876" i="6"/>
  <c r="S1876" i="6"/>
  <c r="M1877" i="6"/>
  <c r="N1877" i="6"/>
  <c r="Q1877" i="6"/>
  <c r="R1877" i="6"/>
  <c r="S1877" i="6"/>
  <c r="M1878" i="6"/>
  <c r="N1878" i="6"/>
  <c r="Q1878" i="6"/>
  <c r="R1878" i="6"/>
  <c r="S1878" i="6"/>
  <c r="M1879" i="6"/>
  <c r="N1879" i="6"/>
  <c r="Q1879" i="6"/>
  <c r="R1879" i="6"/>
  <c r="S1879" i="6"/>
  <c r="M1880" i="6"/>
  <c r="N1880" i="6"/>
  <c r="Q1880" i="6"/>
  <c r="R1880" i="6"/>
  <c r="S1880" i="6"/>
  <c r="M1881" i="6"/>
  <c r="N1881" i="6"/>
  <c r="Q1881" i="6"/>
  <c r="R1881" i="6"/>
  <c r="S1881" i="6"/>
  <c r="M1882" i="6"/>
  <c r="N1882" i="6"/>
  <c r="Q1882" i="6"/>
  <c r="R1882" i="6"/>
  <c r="S1882" i="6"/>
  <c r="M1883" i="6"/>
  <c r="N1883" i="6"/>
  <c r="Q1883" i="6"/>
  <c r="R1883" i="6"/>
  <c r="S1883" i="6"/>
  <c r="M1884" i="6"/>
  <c r="N1884" i="6"/>
  <c r="Q1884" i="6"/>
  <c r="R1884" i="6"/>
  <c r="S1884" i="6"/>
  <c r="M1885" i="6"/>
  <c r="N1885" i="6"/>
  <c r="Q1885" i="6"/>
  <c r="R1885" i="6"/>
  <c r="S1885" i="6"/>
  <c r="M1886" i="6"/>
  <c r="N1886" i="6"/>
  <c r="Q1886" i="6"/>
  <c r="R1886" i="6"/>
  <c r="S1886" i="6"/>
  <c r="M1887" i="6"/>
  <c r="N1887" i="6"/>
  <c r="Q1887" i="6"/>
  <c r="R1887" i="6"/>
  <c r="S1887" i="6"/>
  <c r="M1888" i="6"/>
  <c r="N1888" i="6"/>
  <c r="Q1888" i="6"/>
  <c r="R1888" i="6"/>
  <c r="S1888" i="6"/>
  <c r="M1889" i="6"/>
  <c r="N1889" i="6"/>
  <c r="Q1889" i="6"/>
  <c r="R1889" i="6"/>
  <c r="S1889" i="6"/>
  <c r="M1891" i="6"/>
  <c r="N1891" i="6"/>
  <c r="Q1891" i="6"/>
  <c r="R1891" i="6"/>
  <c r="S1891" i="6"/>
  <c r="M1892" i="6"/>
  <c r="N1892" i="6"/>
  <c r="Q1892" i="6"/>
  <c r="R1892" i="6"/>
  <c r="S1892" i="6"/>
  <c r="M1893" i="6"/>
  <c r="N1893" i="6"/>
  <c r="Q1893" i="6"/>
  <c r="R1893" i="6"/>
  <c r="S1893" i="6"/>
  <c r="M1894" i="6"/>
  <c r="N1894" i="6"/>
  <c r="Q1894" i="6"/>
  <c r="R1894" i="6"/>
  <c r="S1894" i="6"/>
  <c r="M1895" i="6"/>
  <c r="N1895" i="6"/>
  <c r="Q1895" i="6"/>
  <c r="R1895" i="6"/>
  <c r="S1895" i="6"/>
  <c r="M1896" i="6"/>
  <c r="N1896" i="6"/>
  <c r="Q1896" i="6"/>
  <c r="R1896" i="6"/>
  <c r="S1896" i="6"/>
  <c r="M1899" i="6"/>
  <c r="N1899" i="6"/>
  <c r="Q1899" i="6"/>
  <c r="R1899" i="6"/>
  <c r="S1899" i="6"/>
  <c r="M1900" i="6"/>
  <c r="N1900" i="6"/>
  <c r="Q1900" i="6"/>
  <c r="R1900" i="6"/>
  <c r="S1900" i="6"/>
  <c r="M1901" i="6"/>
  <c r="N1901" i="6"/>
  <c r="Q1901" i="6"/>
  <c r="R1901" i="6"/>
  <c r="S1901" i="6"/>
  <c r="M1902" i="6"/>
  <c r="N1902" i="6"/>
  <c r="Q1902" i="6"/>
  <c r="R1902" i="6"/>
  <c r="S1902" i="6"/>
  <c r="M1903" i="6"/>
  <c r="N1903" i="6"/>
  <c r="Q1903" i="6"/>
  <c r="R1903" i="6"/>
  <c r="S1903" i="6"/>
  <c r="M1904" i="6"/>
  <c r="N1904" i="6"/>
  <c r="Q1904" i="6"/>
  <c r="R1904" i="6"/>
  <c r="S1904" i="6"/>
  <c r="M1905" i="6"/>
  <c r="N1905" i="6"/>
  <c r="Q1905" i="6"/>
  <c r="R1905" i="6"/>
  <c r="S1905" i="6"/>
  <c r="M1906" i="6"/>
  <c r="N1906" i="6"/>
  <c r="Q1906" i="6"/>
  <c r="R1906" i="6"/>
  <c r="S1906" i="6"/>
  <c r="M1907" i="6"/>
  <c r="N1907" i="6"/>
  <c r="Q1907" i="6"/>
  <c r="R1907" i="6"/>
  <c r="S1907" i="6"/>
  <c r="M1908" i="6"/>
  <c r="N1908" i="6"/>
  <c r="Q1908" i="6"/>
  <c r="R1908" i="6"/>
  <c r="S1908" i="6"/>
  <c r="M1909" i="6"/>
  <c r="N1909" i="6"/>
  <c r="Q1909" i="6"/>
  <c r="R1909" i="6"/>
  <c r="S1909" i="6"/>
  <c r="M1910" i="6"/>
  <c r="N1910" i="6"/>
  <c r="Q1910" i="6"/>
  <c r="R1910" i="6"/>
  <c r="S1910" i="6"/>
  <c r="M1911" i="6"/>
  <c r="N1911" i="6"/>
  <c r="Q1911" i="6"/>
  <c r="R1911" i="6"/>
  <c r="S1911" i="6"/>
  <c r="M1912" i="6"/>
  <c r="N1912" i="6"/>
  <c r="Q1912" i="6"/>
  <c r="R1912" i="6"/>
  <c r="S1912" i="6"/>
  <c r="M1913" i="6"/>
  <c r="N1913" i="6"/>
  <c r="Q1913" i="6"/>
  <c r="R1913" i="6"/>
  <c r="S1913" i="6"/>
  <c r="M1914" i="6"/>
  <c r="N1914" i="6"/>
  <c r="Q1914" i="6"/>
  <c r="R1914" i="6"/>
  <c r="S1914" i="6"/>
  <c r="M1915" i="6"/>
  <c r="N1915" i="6"/>
  <c r="Q1915" i="6"/>
  <c r="R1915" i="6"/>
  <c r="S1915" i="6"/>
  <c r="M1916" i="6"/>
  <c r="N1916" i="6"/>
  <c r="Q1916" i="6"/>
  <c r="R1916" i="6"/>
  <c r="S1916" i="6"/>
  <c r="M1917" i="6"/>
  <c r="N1917" i="6"/>
  <c r="Q1917" i="6"/>
  <c r="R1917" i="6"/>
  <c r="S1917" i="6"/>
  <c r="M1918" i="6"/>
  <c r="N1918" i="6"/>
  <c r="Q1918" i="6"/>
  <c r="R1918" i="6"/>
  <c r="S1918" i="6"/>
  <c r="M1919" i="6"/>
  <c r="N1919" i="6"/>
  <c r="Q1919" i="6"/>
  <c r="R1919" i="6"/>
  <c r="S1919" i="6"/>
  <c r="M1920" i="6"/>
  <c r="N1920" i="6"/>
  <c r="Q1920" i="6"/>
  <c r="R1920" i="6"/>
  <c r="S1920" i="6"/>
  <c r="M1921" i="6"/>
  <c r="N1921" i="6"/>
  <c r="Q1921" i="6"/>
  <c r="R1921" i="6"/>
  <c r="S1921" i="6"/>
  <c r="M1922" i="6"/>
  <c r="N1922" i="6"/>
  <c r="Q1922" i="6"/>
  <c r="R1922" i="6"/>
  <c r="S1922" i="6"/>
  <c r="M1923" i="6"/>
  <c r="N1923" i="6"/>
  <c r="Q1923" i="6"/>
  <c r="R1923" i="6"/>
  <c r="S1923" i="6"/>
  <c r="M1924" i="6"/>
  <c r="N1924" i="6"/>
  <c r="Q1924" i="6"/>
  <c r="R1924" i="6"/>
  <c r="S1924" i="6"/>
  <c r="M1925" i="6"/>
  <c r="N1925" i="6"/>
  <c r="Q1925" i="6"/>
  <c r="R1925" i="6"/>
  <c r="S1925" i="6"/>
  <c r="M1926" i="6"/>
  <c r="N1926" i="6"/>
  <c r="Q1926" i="6"/>
  <c r="R1926" i="6"/>
  <c r="S1926" i="6"/>
  <c r="M1927" i="6"/>
  <c r="N1927" i="6"/>
  <c r="Q1927" i="6"/>
  <c r="R1927" i="6"/>
  <c r="S1927" i="6"/>
  <c r="M1928" i="6"/>
  <c r="N1928" i="6"/>
  <c r="Q1928" i="6"/>
  <c r="R1928" i="6"/>
  <c r="S1928" i="6"/>
  <c r="M1929" i="6"/>
  <c r="N1929" i="6"/>
  <c r="Q1929" i="6"/>
  <c r="R1929" i="6"/>
  <c r="S1929" i="6"/>
  <c r="M1930" i="6"/>
  <c r="N1930" i="6"/>
  <c r="Q1930" i="6"/>
  <c r="R1930" i="6"/>
  <c r="S1930" i="6"/>
  <c r="M1931" i="6"/>
  <c r="N1931" i="6"/>
  <c r="Q1931" i="6"/>
  <c r="R1931" i="6"/>
  <c r="S1931" i="6"/>
  <c r="M1932" i="6"/>
  <c r="N1932" i="6"/>
  <c r="Q1932" i="6"/>
  <c r="R1932" i="6"/>
  <c r="S1932" i="6"/>
  <c r="M1933" i="6"/>
  <c r="N1933" i="6"/>
  <c r="Q1933" i="6"/>
  <c r="R1933" i="6"/>
  <c r="S1933" i="6"/>
  <c r="M1934" i="6"/>
  <c r="N1934" i="6"/>
  <c r="Q1934" i="6"/>
  <c r="R1934" i="6"/>
  <c r="S1934" i="6"/>
  <c r="M1935" i="6"/>
  <c r="N1935" i="6"/>
  <c r="Q1935" i="6"/>
  <c r="R1935" i="6"/>
  <c r="S1935" i="6"/>
  <c r="M475" i="6"/>
  <c r="N475" i="6"/>
  <c r="Q475" i="6"/>
  <c r="R475" i="6"/>
  <c r="S475" i="6"/>
  <c r="M1937" i="6"/>
  <c r="N1937" i="6"/>
  <c r="Q1937" i="6"/>
  <c r="R1937" i="6"/>
  <c r="S1937" i="6"/>
  <c r="M1938" i="6"/>
  <c r="N1938" i="6"/>
  <c r="Q1938" i="6"/>
  <c r="R1938" i="6"/>
  <c r="S1938" i="6"/>
  <c r="M1939" i="6"/>
  <c r="N1939" i="6"/>
  <c r="Q1939" i="6"/>
  <c r="R1939" i="6"/>
  <c r="S1939" i="6"/>
  <c r="M1940" i="6"/>
  <c r="N1940" i="6"/>
  <c r="Q1940" i="6"/>
  <c r="R1940" i="6"/>
  <c r="S1940" i="6"/>
  <c r="M1941" i="6"/>
  <c r="N1941" i="6"/>
  <c r="Q1941" i="6"/>
  <c r="R1941" i="6"/>
  <c r="S1941" i="6"/>
  <c r="M1942" i="6"/>
  <c r="N1942" i="6"/>
  <c r="Q1942" i="6"/>
  <c r="R1942" i="6"/>
  <c r="S1942" i="6"/>
  <c r="M1943" i="6"/>
  <c r="N1943" i="6"/>
  <c r="Q1943" i="6"/>
  <c r="R1943" i="6"/>
  <c r="S1943" i="6"/>
  <c r="M1944" i="6"/>
  <c r="N1944" i="6"/>
  <c r="Q1944" i="6"/>
  <c r="R1944" i="6"/>
  <c r="S1944" i="6"/>
  <c r="M1945" i="6"/>
  <c r="N1945" i="6"/>
  <c r="Q1945" i="6"/>
  <c r="R1945" i="6"/>
  <c r="S1945" i="6"/>
  <c r="M1946" i="6"/>
  <c r="N1946" i="6"/>
  <c r="Q1946" i="6"/>
  <c r="R1946" i="6"/>
  <c r="S1946" i="6"/>
  <c r="M1947" i="6"/>
  <c r="N1947" i="6"/>
  <c r="Q1947" i="6"/>
  <c r="R1947" i="6"/>
  <c r="S1947" i="6"/>
  <c r="M1948" i="6"/>
  <c r="N1948" i="6"/>
  <c r="Q1948" i="6"/>
  <c r="R1948" i="6"/>
  <c r="S1948" i="6"/>
  <c r="M1949" i="6"/>
  <c r="N1949" i="6"/>
  <c r="Q1949" i="6"/>
  <c r="R1949" i="6"/>
  <c r="S1949" i="6"/>
  <c r="M1950" i="6"/>
  <c r="N1950" i="6"/>
  <c r="Q1950" i="6"/>
  <c r="R1950" i="6"/>
  <c r="S1950" i="6"/>
  <c r="M1951" i="6"/>
  <c r="N1951" i="6"/>
  <c r="Q1951" i="6"/>
  <c r="R1951" i="6"/>
  <c r="S1951" i="6"/>
  <c r="M1952" i="6"/>
  <c r="N1952" i="6"/>
  <c r="Q1952" i="6"/>
  <c r="R1952" i="6"/>
  <c r="S1952" i="6"/>
  <c r="M1953" i="6"/>
  <c r="N1953" i="6"/>
  <c r="Q1953" i="6"/>
  <c r="R1953" i="6"/>
  <c r="S1953" i="6"/>
  <c r="M1954" i="6"/>
  <c r="N1954" i="6"/>
  <c r="Q1954" i="6"/>
  <c r="R1954" i="6"/>
  <c r="S1954" i="6"/>
  <c r="M1955" i="6"/>
  <c r="N1955" i="6"/>
  <c r="Q1955" i="6"/>
  <c r="R1955" i="6"/>
  <c r="S1955" i="6"/>
  <c r="M1956" i="6"/>
  <c r="N1956" i="6"/>
  <c r="Q1956" i="6"/>
  <c r="R1956" i="6"/>
  <c r="S1956" i="6"/>
  <c r="M1957" i="6"/>
  <c r="N1957" i="6"/>
  <c r="Q1957" i="6"/>
  <c r="R1957" i="6"/>
  <c r="S1957" i="6"/>
  <c r="M1958" i="6"/>
  <c r="N1958" i="6"/>
  <c r="Q1958" i="6"/>
  <c r="R1958" i="6"/>
  <c r="S1958" i="6"/>
  <c r="M1959" i="6"/>
  <c r="N1959" i="6"/>
  <c r="Q1959" i="6"/>
  <c r="R1959" i="6"/>
  <c r="S1959" i="6"/>
  <c r="M1960" i="6"/>
  <c r="N1960" i="6"/>
  <c r="Q1960" i="6"/>
  <c r="R1960" i="6"/>
  <c r="S1960" i="6"/>
  <c r="M1961" i="6"/>
  <c r="N1961" i="6"/>
  <c r="Q1961" i="6"/>
  <c r="R1961" i="6"/>
  <c r="S1961" i="6"/>
  <c r="M1962" i="6"/>
  <c r="N1962" i="6"/>
  <c r="Q1962" i="6"/>
  <c r="R1962" i="6"/>
  <c r="S1962" i="6"/>
  <c r="M1963" i="6"/>
  <c r="N1963" i="6"/>
  <c r="Q1963" i="6"/>
  <c r="R1963" i="6"/>
  <c r="S1963" i="6"/>
  <c r="M1964" i="6"/>
  <c r="N1964" i="6"/>
  <c r="Q1964" i="6"/>
  <c r="R1964" i="6"/>
  <c r="S1964" i="6"/>
  <c r="M1965" i="6"/>
  <c r="N1965" i="6"/>
  <c r="Q1965" i="6"/>
  <c r="R1965" i="6"/>
  <c r="S1965" i="6"/>
  <c r="M1966" i="6"/>
  <c r="N1966" i="6"/>
  <c r="Q1966" i="6"/>
  <c r="R1966" i="6"/>
  <c r="S1966" i="6"/>
  <c r="M1967" i="6"/>
  <c r="N1967" i="6"/>
  <c r="Q1967" i="6"/>
  <c r="R1967" i="6"/>
  <c r="S1967" i="6"/>
  <c r="M1968" i="6"/>
  <c r="N1968" i="6"/>
  <c r="Q1968" i="6"/>
  <c r="R1968" i="6"/>
  <c r="S1968" i="6"/>
  <c r="M1969" i="6"/>
  <c r="N1969" i="6"/>
  <c r="Q1969" i="6"/>
  <c r="R1969" i="6"/>
  <c r="S1969" i="6"/>
  <c r="M1970" i="6"/>
  <c r="N1970" i="6"/>
  <c r="Q1970" i="6"/>
  <c r="R1970" i="6"/>
  <c r="S1970" i="6"/>
  <c r="M1971" i="6"/>
  <c r="N1971" i="6"/>
  <c r="Q1971" i="6"/>
  <c r="R1971" i="6"/>
  <c r="S1971" i="6"/>
  <c r="M1972" i="6"/>
  <c r="N1972" i="6"/>
  <c r="Q1972" i="6"/>
  <c r="R1972" i="6"/>
  <c r="S1972" i="6"/>
  <c r="M1973" i="6"/>
  <c r="N1973" i="6"/>
  <c r="Q1973" i="6"/>
  <c r="R1973" i="6"/>
  <c r="S1973" i="6"/>
  <c r="M1974" i="6"/>
  <c r="N1974" i="6"/>
  <c r="Q1974" i="6"/>
  <c r="R1974" i="6"/>
  <c r="S1974" i="6"/>
  <c r="M1975" i="6"/>
  <c r="N1975" i="6"/>
  <c r="Q1975" i="6"/>
  <c r="R1975" i="6"/>
  <c r="S1975" i="6"/>
  <c r="M1976" i="6"/>
  <c r="N1976" i="6"/>
  <c r="Q1976" i="6"/>
  <c r="R1976" i="6"/>
  <c r="S1976" i="6"/>
  <c r="M1977" i="6"/>
  <c r="N1977" i="6"/>
  <c r="Q1977" i="6"/>
  <c r="R1977" i="6"/>
  <c r="S1977" i="6"/>
  <c r="M1978" i="6"/>
  <c r="N1978" i="6"/>
  <c r="Q1978" i="6"/>
  <c r="R1978" i="6"/>
  <c r="S1978" i="6"/>
  <c r="M1979" i="6"/>
  <c r="N1979" i="6"/>
  <c r="Q1979" i="6"/>
  <c r="R1979" i="6"/>
  <c r="S1979" i="6"/>
  <c r="M1980" i="6"/>
  <c r="N1980" i="6"/>
  <c r="Q1980" i="6"/>
  <c r="R1980" i="6"/>
  <c r="S1980" i="6"/>
  <c r="M1981" i="6"/>
  <c r="N1981" i="6"/>
  <c r="Q1981" i="6"/>
  <c r="R1981" i="6"/>
  <c r="S1981" i="6"/>
  <c r="M1982" i="6"/>
  <c r="N1982" i="6"/>
  <c r="Q1982" i="6"/>
  <c r="R1982" i="6"/>
  <c r="S1982" i="6"/>
  <c r="M1983" i="6"/>
  <c r="N1983" i="6"/>
  <c r="Q1983" i="6"/>
  <c r="R1983" i="6"/>
  <c r="S1983" i="6"/>
  <c r="M1984" i="6"/>
  <c r="N1984" i="6"/>
  <c r="Q1984" i="6"/>
  <c r="R1984" i="6"/>
  <c r="S1984" i="6"/>
  <c r="M1428" i="6"/>
  <c r="N1428" i="6"/>
  <c r="Q1428" i="6"/>
  <c r="R1428" i="6"/>
  <c r="S1428" i="6"/>
  <c r="M1409" i="6"/>
  <c r="N1409" i="6"/>
  <c r="Q1409" i="6"/>
  <c r="R1409" i="6"/>
  <c r="S1409" i="6"/>
  <c r="M1988" i="6"/>
  <c r="N1988" i="6"/>
  <c r="Q1988" i="6"/>
  <c r="R1988" i="6"/>
  <c r="S1988" i="6"/>
  <c r="M1989" i="6"/>
  <c r="N1989" i="6"/>
  <c r="Q1989" i="6"/>
  <c r="R1989" i="6"/>
  <c r="S1989" i="6"/>
  <c r="M1990" i="6"/>
  <c r="N1990" i="6"/>
  <c r="Q1990" i="6"/>
  <c r="R1990" i="6"/>
  <c r="S1990" i="6"/>
  <c r="M1991" i="6"/>
  <c r="N1991" i="6"/>
  <c r="Q1991" i="6"/>
  <c r="R1991" i="6"/>
  <c r="S1991" i="6"/>
  <c r="M1992" i="6"/>
  <c r="N1992" i="6"/>
  <c r="Q1992" i="6"/>
  <c r="R1992" i="6"/>
  <c r="S1992" i="6"/>
  <c r="M1993" i="6"/>
  <c r="N1993" i="6"/>
  <c r="Q1993" i="6"/>
  <c r="R1993" i="6"/>
  <c r="S1993" i="6"/>
  <c r="M1994" i="6"/>
  <c r="N1994" i="6"/>
  <c r="Q1994" i="6"/>
  <c r="R1994" i="6"/>
  <c r="S1994" i="6"/>
  <c r="M1995" i="6"/>
  <c r="N1995" i="6"/>
  <c r="Q1995" i="6"/>
  <c r="R1995" i="6"/>
  <c r="S1995" i="6"/>
  <c r="M1996" i="6"/>
  <c r="N1996" i="6"/>
  <c r="Q1996" i="6"/>
  <c r="R1996" i="6"/>
  <c r="S1996" i="6"/>
  <c r="M1997" i="6"/>
  <c r="N1997" i="6"/>
  <c r="Q1997" i="6"/>
  <c r="R1997" i="6"/>
  <c r="S1997" i="6"/>
  <c r="M1998" i="6"/>
  <c r="N1998" i="6"/>
  <c r="Q1998" i="6"/>
  <c r="R1998" i="6"/>
  <c r="S1998" i="6"/>
  <c r="M1999" i="6"/>
  <c r="N1999" i="6"/>
  <c r="Q1999" i="6"/>
  <c r="R1999" i="6"/>
  <c r="S1999" i="6"/>
  <c r="M2000" i="6"/>
  <c r="N2000" i="6"/>
  <c r="Q2000" i="6"/>
  <c r="R2000" i="6"/>
  <c r="S2000" i="6"/>
  <c r="M2001" i="6"/>
  <c r="N2001" i="6"/>
  <c r="Q2001" i="6"/>
  <c r="R2001" i="6"/>
  <c r="S2001" i="6"/>
  <c r="M2002" i="6"/>
  <c r="N2002" i="6"/>
  <c r="Q2002" i="6"/>
  <c r="R2002" i="6"/>
  <c r="S2002" i="6"/>
  <c r="M2003" i="6"/>
  <c r="N2003" i="6"/>
  <c r="Q2003" i="6"/>
  <c r="R2003" i="6"/>
  <c r="S2003" i="6"/>
  <c r="M2004" i="6"/>
  <c r="N2004" i="6"/>
  <c r="Q2004" i="6"/>
  <c r="R2004" i="6"/>
  <c r="S2004" i="6"/>
  <c r="M2005" i="6"/>
  <c r="N2005" i="6"/>
  <c r="Q2005" i="6"/>
  <c r="R2005" i="6"/>
  <c r="S2005" i="6"/>
  <c r="M2006" i="6"/>
  <c r="N2006" i="6"/>
  <c r="Q2006" i="6"/>
  <c r="R2006" i="6"/>
  <c r="S2006" i="6"/>
  <c r="M2007" i="6"/>
  <c r="N2007" i="6"/>
  <c r="Q2007" i="6"/>
  <c r="R2007" i="6"/>
  <c r="S2007" i="6"/>
  <c r="M2008" i="6"/>
  <c r="N2008" i="6"/>
  <c r="Q2008" i="6"/>
  <c r="R2008" i="6"/>
  <c r="S2008" i="6"/>
  <c r="M2009" i="6"/>
  <c r="N2009" i="6"/>
  <c r="Q2009" i="6"/>
  <c r="R2009" i="6"/>
  <c r="S2009" i="6"/>
  <c r="M2010" i="6"/>
  <c r="N2010" i="6"/>
  <c r="Q2010" i="6"/>
  <c r="R2010" i="6"/>
  <c r="S2010" i="6"/>
  <c r="M2011" i="6"/>
  <c r="N2011" i="6"/>
  <c r="Q2011" i="6"/>
  <c r="R2011" i="6"/>
  <c r="S2011" i="6"/>
  <c r="M2012" i="6"/>
  <c r="N2012" i="6"/>
  <c r="Q2012" i="6"/>
  <c r="R2012" i="6"/>
  <c r="S2012" i="6"/>
  <c r="M2013" i="6"/>
  <c r="N2013" i="6"/>
  <c r="Q2013" i="6"/>
  <c r="R2013" i="6"/>
  <c r="S2013" i="6"/>
  <c r="M2014" i="6"/>
  <c r="N2014" i="6"/>
  <c r="Q2014" i="6"/>
  <c r="R2014" i="6"/>
  <c r="S2014" i="6"/>
  <c r="M2015" i="6"/>
  <c r="N2015" i="6"/>
  <c r="Q2015" i="6"/>
  <c r="R2015" i="6"/>
  <c r="S2015" i="6"/>
  <c r="M2016" i="6"/>
  <c r="N2016" i="6"/>
  <c r="Q2016" i="6"/>
  <c r="R2016" i="6"/>
  <c r="S2016" i="6"/>
  <c r="M2017" i="6"/>
  <c r="N2017" i="6"/>
  <c r="Q2017" i="6"/>
  <c r="R2017" i="6"/>
  <c r="S2017" i="6"/>
  <c r="M2018" i="6"/>
  <c r="N2018" i="6"/>
  <c r="Q2018" i="6"/>
  <c r="R2018" i="6"/>
  <c r="S2018" i="6"/>
  <c r="M2019" i="6"/>
  <c r="N2019" i="6"/>
  <c r="Q2019" i="6"/>
  <c r="R2019" i="6"/>
  <c r="S2019" i="6"/>
  <c r="M2020" i="6"/>
  <c r="N2020" i="6"/>
  <c r="Q2020" i="6"/>
  <c r="R2020" i="6"/>
  <c r="S2020" i="6"/>
  <c r="M2021" i="6"/>
  <c r="N2021" i="6"/>
  <c r="Q2021" i="6"/>
  <c r="R2021" i="6"/>
  <c r="S2021" i="6"/>
  <c r="M2022" i="6"/>
  <c r="N2022" i="6"/>
  <c r="Q2022" i="6"/>
  <c r="R2022" i="6"/>
  <c r="S2022" i="6"/>
  <c r="M2023" i="6"/>
  <c r="N2023" i="6"/>
  <c r="Q2023" i="6"/>
  <c r="R2023" i="6"/>
  <c r="S2023" i="6"/>
  <c r="M2024" i="6"/>
  <c r="N2024" i="6"/>
  <c r="Q2024" i="6"/>
  <c r="R2024" i="6"/>
  <c r="S2024" i="6"/>
  <c r="M2026" i="6"/>
  <c r="N2026" i="6"/>
  <c r="Q2026" i="6"/>
  <c r="R2026" i="6"/>
  <c r="S2026" i="6"/>
  <c r="M2027" i="6"/>
  <c r="N2027" i="6"/>
  <c r="Q2027" i="6"/>
  <c r="R2027" i="6"/>
  <c r="S2027" i="6"/>
  <c r="M2028" i="6"/>
  <c r="N2028" i="6"/>
  <c r="Q2028" i="6"/>
  <c r="R2028" i="6"/>
  <c r="S2028" i="6"/>
  <c r="M2029" i="6"/>
  <c r="N2029" i="6"/>
  <c r="Q2029" i="6"/>
  <c r="R2029" i="6"/>
  <c r="S2029" i="6"/>
  <c r="M2030" i="6"/>
  <c r="N2030" i="6"/>
  <c r="Q2030" i="6"/>
  <c r="R2030" i="6"/>
  <c r="S2030" i="6"/>
  <c r="M2031" i="6"/>
  <c r="N2031" i="6"/>
  <c r="Q2031" i="6"/>
  <c r="R2031" i="6"/>
  <c r="S2031" i="6"/>
  <c r="M2032" i="6"/>
  <c r="N2032" i="6"/>
  <c r="Q2032" i="6"/>
  <c r="R2032" i="6"/>
  <c r="S2032" i="6"/>
  <c r="M2033" i="6"/>
  <c r="N2033" i="6"/>
  <c r="Q2033" i="6"/>
  <c r="R2033" i="6"/>
  <c r="S2033" i="6"/>
  <c r="M2034" i="6"/>
  <c r="N2034" i="6"/>
  <c r="Q2034" i="6"/>
  <c r="R2034" i="6"/>
  <c r="S2034" i="6"/>
  <c r="M2035" i="6"/>
  <c r="N2035" i="6"/>
  <c r="Q2035" i="6"/>
  <c r="R2035" i="6"/>
  <c r="S2035" i="6"/>
  <c r="M2036" i="6"/>
  <c r="N2036" i="6"/>
  <c r="Q2036" i="6"/>
  <c r="R2036" i="6"/>
  <c r="S2036" i="6"/>
  <c r="M2037" i="6"/>
  <c r="N2037" i="6"/>
  <c r="Q2037" i="6"/>
  <c r="R2037" i="6"/>
  <c r="S2037" i="6"/>
  <c r="M2038" i="6"/>
  <c r="N2038" i="6"/>
  <c r="Q2038" i="6"/>
  <c r="R2038" i="6"/>
  <c r="S2038" i="6"/>
  <c r="M2039" i="6"/>
  <c r="N2039" i="6"/>
  <c r="Q2039" i="6"/>
  <c r="R2039" i="6"/>
  <c r="S2039" i="6"/>
  <c r="M2040" i="6"/>
  <c r="N2040" i="6"/>
  <c r="Q2040" i="6"/>
  <c r="R2040" i="6"/>
  <c r="S2040" i="6"/>
  <c r="M2041" i="6"/>
  <c r="N2041" i="6"/>
  <c r="Q2041" i="6"/>
  <c r="R2041" i="6"/>
  <c r="S2041" i="6"/>
  <c r="M2042" i="6"/>
  <c r="N2042" i="6"/>
  <c r="Q2042" i="6"/>
  <c r="R2042" i="6"/>
  <c r="S2042" i="6"/>
  <c r="M2043" i="6"/>
  <c r="N2043" i="6"/>
  <c r="Q2043" i="6"/>
  <c r="R2043" i="6"/>
  <c r="S2043" i="6"/>
  <c r="M2044" i="6"/>
  <c r="N2044" i="6"/>
  <c r="Q2044" i="6"/>
  <c r="R2044" i="6"/>
  <c r="S2044" i="6"/>
  <c r="M2045" i="6"/>
  <c r="N2045" i="6"/>
  <c r="Q2045" i="6"/>
  <c r="R2045" i="6"/>
  <c r="S2045" i="6"/>
  <c r="M2046" i="6"/>
  <c r="N2046" i="6"/>
  <c r="Q2046" i="6"/>
  <c r="R2046" i="6"/>
  <c r="S2046" i="6"/>
  <c r="M2047" i="6"/>
  <c r="N2047" i="6"/>
  <c r="Q2047" i="6"/>
  <c r="R2047" i="6"/>
  <c r="S2047" i="6"/>
  <c r="M2048" i="6"/>
  <c r="N2048" i="6"/>
  <c r="Q2048" i="6"/>
  <c r="R2048" i="6"/>
  <c r="S2048" i="6"/>
  <c r="M2049" i="6"/>
  <c r="N2049" i="6"/>
  <c r="Q2049" i="6"/>
  <c r="R2049" i="6"/>
  <c r="S2049" i="6"/>
  <c r="M2050" i="6"/>
  <c r="N2050" i="6"/>
  <c r="Q2050" i="6"/>
  <c r="R2050" i="6"/>
  <c r="S2050" i="6"/>
  <c r="M2051" i="6"/>
  <c r="N2051" i="6"/>
  <c r="Q2051" i="6"/>
  <c r="R2051" i="6"/>
  <c r="S2051" i="6"/>
  <c r="M2052" i="6"/>
  <c r="N2052" i="6"/>
  <c r="Q2052" i="6"/>
  <c r="R2052" i="6"/>
  <c r="S2052" i="6"/>
  <c r="M2053" i="6"/>
  <c r="N2053" i="6"/>
  <c r="Q2053" i="6"/>
  <c r="R2053" i="6"/>
  <c r="S2053" i="6"/>
  <c r="M2054" i="6"/>
  <c r="N2054" i="6"/>
  <c r="Q2054" i="6"/>
  <c r="R2054" i="6"/>
  <c r="S2054" i="6"/>
  <c r="M2055" i="6"/>
  <c r="N2055" i="6"/>
  <c r="Q2055" i="6"/>
  <c r="R2055" i="6"/>
  <c r="S2055" i="6"/>
  <c r="M2056" i="6"/>
  <c r="N2056" i="6"/>
  <c r="Q2056" i="6"/>
  <c r="R2056" i="6"/>
  <c r="S2056" i="6"/>
  <c r="M2057" i="6"/>
  <c r="N2057" i="6"/>
  <c r="Q2057" i="6"/>
  <c r="R2057" i="6"/>
  <c r="S2057" i="6"/>
  <c r="M2058" i="6"/>
  <c r="N2058" i="6"/>
  <c r="Q2058" i="6"/>
  <c r="R2058" i="6"/>
  <c r="S2058" i="6"/>
  <c r="M2059" i="6"/>
  <c r="N2059" i="6"/>
  <c r="Q2059" i="6"/>
  <c r="R2059" i="6"/>
  <c r="S2059" i="6"/>
  <c r="M2060" i="6"/>
  <c r="N2060" i="6"/>
  <c r="Q2060" i="6"/>
  <c r="R2060" i="6"/>
  <c r="S2060" i="6"/>
  <c r="M2061" i="6"/>
  <c r="N2061" i="6"/>
  <c r="Q2061" i="6"/>
  <c r="R2061" i="6"/>
  <c r="S2061" i="6"/>
  <c r="M2062" i="6"/>
  <c r="N2062" i="6"/>
  <c r="Q2062" i="6"/>
  <c r="R2062" i="6"/>
  <c r="S2062" i="6"/>
  <c r="M2063" i="6"/>
  <c r="N2063" i="6"/>
  <c r="Q2063" i="6"/>
  <c r="R2063" i="6"/>
  <c r="S2063" i="6"/>
  <c r="M2064" i="6"/>
  <c r="N2064" i="6"/>
  <c r="Q2064" i="6"/>
  <c r="R2064" i="6"/>
  <c r="S2064" i="6"/>
  <c r="M2065" i="6"/>
  <c r="N2065" i="6"/>
  <c r="Q2065" i="6"/>
  <c r="R2065" i="6"/>
  <c r="S2065" i="6"/>
  <c r="M2066" i="6"/>
  <c r="N2066" i="6"/>
  <c r="Q2066" i="6"/>
  <c r="R2066" i="6"/>
  <c r="S2066" i="6"/>
  <c r="M2067" i="6"/>
  <c r="N2067" i="6"/>
  <c r="Q2067" i="6"/>
  <c r="R2067" i="6"/>
  <c r="S2067" i="6"/>
  <c r="M2068" i="6"/>
  <c r="N2068" i="6"/>
  <c r="Q2068" i="6"/>
  <c r="R2068" i="6"/>
  <c r="S2068" i="6"/>
  <c r="M2069" i="6"/>
  <c r="N2069" i="6"/>
  <c r="Q2069" i="6"/>
  <c r="R2069" i="6"/>
  <c r="S2069" i="6"/>
  <c r="M2070" i="6"/>
  <c r="N2070" i="6"/>
  <c r="Q2070" i="6"/>
  <c r="R2070" i="6"/>
  <c r="S2070" i="6"/>
  <c r="M2071" i="6"/>
  <c r="N2071" i="6"/>
  <c r="Q2071" i="6"/>
  <c r="R2071" i="6"/>
  <c r="S2071" i="6"/>
  <c r="M2072" i="6"/>
  <c r="N2072" i="6"/>
  <c r="Q2072" i="6"/>
  <c r="R2072" i="6"/>
  <c r="S2072" i="6"/>
  <c r="M2073" i="6"/>
  <c r="N2073" i="6"/>
  <c r="Q2073" i="6"/>
  <c r="R2073" i="6"/>
  <c r="S2073" i="6"/>
  <c r="M2074" i="6"/>
  <c r="N2074" i="6"/>
  <c r="Q2074" i="6"/>
  <c r="R2074" i="6"/>
  <c r="S2074" i="6"/>
  <c r="M2075" i="6"/>
  <c r="N2075" i="6"/>
  <c r="Q2075" i="6"/>
  <c r="R2075" i="6"/>
  <c r="S2075" i="6"/>
  <c r="M2076" i="6"/>
  <c r="N2076" i="6"/>
  <c r="Q2076" i="6"/>
  <c r="R2076" i="6"/>
  <c r="S2076" i="6"/>
  <c r="M2077" i="6"/>
  <c r="N2077" i="6"/>
  <c r="Q2077" i="6"/>
  <c r="R2077" i="6"/>
  <c r="S2077" i="6"/>
  <c r="M2078" i="6"/>
  <c r="N2078" i="6"/>
  <c r="Q2078" i="6"/>
  <c r="R2078" i="6"/>
  <c r="S2078" i="6"/>
  <c r="M2079" i="6"/>
  <c r="N2079" i="6"/>
  <c r="Q2079" i="6"/>
  <c r="R2079" i="6"/>
  <c r="S2079" i="6"/>
  <c r="M2080" i="6"/>
  <c r="N2080" i="6"/>
  <c r="Q2080" i="6"/>
  <c r="R2080" i="6"/>
  <c r="S2080" i="6"/>
  <c r="M2081" i="6"/>
  <c r="N2081" i="6"/>
  <c r="Q2081" i="6"/>
  <c r="R2081" i="6"/>
  <c r="S2081" i="6"/>
  <c r="M2082" i="6"/>
  <c r="N2082" i="6"/>
  <c r="Q2082" i="6"/>
  <c r="R2082" i="6"/>
  <c r="S2082" i="6"/>
  <c r="M2083" i="6"/>
  <c r="N2083" i="6"/>
  <c r="Q2083" i="6"/>
  <c r="R2083" i="6"/>
  <c r="S2083" i="6"/>
  <c r="M2084" i="6"/>
  <c r="N2084" i="6"/>
  <c r="Q2084" i="6"/>
  <c r="R2084" i="6"/>
  <c r="S2084" i="6"/>
  <c r="M2085" i="6"/>
  <c r="N2085" i="6"/>
  <c r="Q2085" i="6"/>
  <c r="R2085" i="6"/>
  <c r="S2085" i="6"/>
  <c r="M2086" i="6"/>
  <c r="N2086" i="6"/>
  <c r="Q2086" i="6"/>
  <c r="R2086" i="6"/>
  <c r="S2086" i="6"/>
  <c r="M2087" i="6"/>
  <c r="N2087" i="6"/>
  <c r="Q2087" i="6"/>
  <c r="R2087" i="6"/>
  <c r="S2087" i="6"/>
  <c r="M2088" i="6"/>
  <c r="N2088" i="6"/>
  <c r="Q2088" i="6"/>
  <c r="R2088" i="6"/>
  <c r="S2088" i="6"/>
  <c r="M2089" i="6"/>
  <c r="N2089" i="6"/>
  <c r="Q2089" i="6"/>
  <c r="R2089" i="6"/>
  <c r="S2089" i="6"/>
  <c r="M2090" i="6"/>
  <c r="N2090" i="6"/>
  <c r="Q2090" i="6"/>
  <c r="R2090" i="6"/>
  <c r="S2090" i="6"/>
  <c r="M2091" i="6"/>
  <c r="N2091" i="6"/>
  <c r="Q2091" i="6"/>
  <c r="R2091" i="6"/>
  <c r="S2091" i="6"/>
  <c r="M2092" i="6"/>
  <c r="N2092" i="6"/>
  <c r="Q2092" i="6"/>
  <c r="R2092" i="6"/>
  <c r="S2092" i="6"/>
  <c r="M2093" i="6"/>
  <c r="N2093" i="6"/>
  <c r="Q2093" i="6"/>
  <c r="R2093" i="6"/>
  <c r="S2093" i="6"/>
  <c r="M2094" i="6"/>
  <c r="N2094" i="6"/>
  <c r="Q2094" i="6"/>
  <c r="R2094" i="6"/>
  <c r="S2094" i="6"/>
  <c r="M2095" i="6"/>
  <c r="N2095" i="6"/>
  <c r="Q2095" i="6"/>
  <c r="R2095" i="6"/>
  <c r="S2095" i="6"/>
  <c r="M2096" i="6"/>
  <c r="N2096" i="6"/>
  <c r="Q2096" i="6"/>
  <c r="R2096" i="6"/>
  <c r="S2096" i="6"/>
  <c r="M2097" i="6"/>
  <c r="N2097" i="6"/>
  <c r="Q2097" i="6"/>
  <c r="R2097" i="6"/>
  <c r="S2097" i="6"/>
  <c r="M2098" i="6"/>
  <c r="N2098" i="6"/>
  <c r="Q2098" i="6"/>
  <c r="R2098" i="6"/>
  <c r="S2098" i="6"/>
  <c r="M2099" i="6"/>
  <c r="N2099" i="6"/>
  <c r="Q2099" i="6"/>
  <c r="R2099" i="6"/>
  <c r="S2099" i="6"/>
  <c r="M2100" i="6"/>
  <c r="N2100" i="6"/>
  <c r="Q2100" i="6"/>
  <c r="R2100" i="6"/>
  <c r="S2100" i="6"/>
  <c r="M2101" i="6"/>
  <c r="N2101" i="6"/>
  <c r="Q2101" i="6"/>
  <c r="R2101" i="6"/>
  <c r="S2101" i="6"/>
  <c r="M2102" i="6"/>
  <c r="N2102" i="6"/>
  <c r="Q2102" i="6"/>
  <c r="R2102" i="6"/>
  <c r="S2102" i="6"/>
  <c r="M2103" i="6"/>
  <c r="N2103" i="6"/>
  <c r="Q2103" i="6"/>
  <c r="R2103" i="6"/>
  <c r="S2103" i="6"/>
  <c r="M2104" i="6"/>
  <c r="N2104" i="6"/>
  <c r="Q2104" i="6"/>
  <c r="R2104" i="6"/>
  <c r="S2104" i="6"/>
  <c r="M2105" i="6"/>
  <c r="N2105" i="6"/>
  <c r="Q2105" i="6"/>
  <c r="R2105" i="6"/>
  <c r="S2105" i="6"/>
  <c r="M2106" i="6"/>
  <c r="N2106" i="6"/>
  <c r="Q2106" i="6"/>
  <c r="R2106" i="6"/>
  <c r="S2106" i="6"/>
  <c r="M2107" i="6"/>
  <c r="N2107" i="6"/>
  <c r="Q2107" i="6"/>
  <c r="R2107" i="6"/>
  <c r="S2107" i="6"/>
  <c r="M2108" i="6"/>
  <c r="N2108" i="6"/>
  <c r="Q2108" i="6"/>
  <c r="R2108" i="6"/>
  <c r="S2108" i="6"/>
  <c r="M2109" i="6"/>
  <c r="N2109" i="6"/>
  <c r="Q2109" i="6"/>
  <c r="R2109" i="6"/>
  <c r="S2109" i="6"/>
  <c r="M2110" i="6"/>
  <c r="N2110" i="6"/>
  <c r="Q2110" i="6"/>
  <c r="R2110" i="6"/>
  <c r="S2110" i="6"/>
  <c r="M2111" i="6"/>
  <c r="N2111" i="6"/>
  <c r="Q2111" i="6"/>
  <c r="R2111" i="6"/>
  <c r="S2111" i="6"/>
  <c r="M2112" i="6"/>
  <c r="N2112" i="6"/>
  <c r="Q2112" i="6"/>
  <c r="R2112" i="6"/>
  <c r="S2112" i="6"/>
  <c r="M2113" i="6"/>
  <c r="N2113" i="6"/>
  <c r="Q2113" i="6"/>
  <c r="R2113" i="6"/>
  <c r="S2113" i="6"/>
  <c r="M2114" i="6"/>
  <c r="N2114" i="6"/>
  <c r="Q2114" i="6"/>
  <c r="R2114" i="6"/>
  <c r="S2114" i="6"/>
  <c r="M2115" i="6"/>
  <c r="N2115" i="6"/>
  <c r="Q2115" i="6"/>
  <c r="R2115" i="6"/>
  <c r="S2115" i="6"/>
  <c r="M2116" i="6"/>
  <c r="N2116" i="6"/>
  <c r="Q2116" i="6"/>
  <c r="R2116" i="6"/>
  <c r="S2116" i="6"/>
  <c r="M2117" i="6"/>
  <c r="N2117" i="6"/>
  <c r="Q2117" i="6"/>
  <c r="R2117" i="6"/>
  <c r="S2117" i="6"/>
  <c r="M2118" i="6"/>
  <c r="N2118" i="6"/>
  <c r="Q2118" i="6"/>
  <c r="R2118" i="6"/>
  <c r="S2118" i="6"/>
  <c r="M2119" i="6"/>
  <c r="N2119" i="6"/>
  <c r="Q2119" i="6"/>
  <c r="R2119" i="6"/>
  <c r="S2119" i="6"/>
  <c r="M2120" i="6"/>
  <c r="N2120" i="6"/>
  <c r="Q2120" i="6"/>
  <c r="R2120" i="6"/>
  <c r="S2120" i="6"/>
  <c r="M2121" i="6"/>
  <c r="N2121" i="6"/>
  <c r="Q2121" i="6"/>
  <c r="R2121" i="6"/>
  <c r="S2121" i="6"/>
  <c r="M2122" i="6"/>
  <c r="N2122" i="6"/>
  <c r="Q2122" i="6"/>
  <c r="R2122" i="6"/>
  <c r="S2122" i="6"/>
  <c r="M2123" i="6"/>
  <c r="N2123" i="6"/>
  <c r="Q2123" i="6"/>
  <c r="R2123" i="6"/>
  <c r="S2123" i="6"/>
  <c r="M2124" i="6"/>
  <c r="N2124" i="6"/>
  <c r="Q2124" i="6"/>
  <c r="R2124" i="6"/>
  <c r="S2124" i="6"/>
  <c r="M2125" i="6"/>
  <c r="N2125" i="6"/>
  <c r="Q2125" i="6"/>
  <c r="R2125" i="6"/>
  <c r="S2125" i="6"/>
  <c r="M2126" i="6"/>
  <c r="N2126" i="6"/>
  <c r="Q2126" i="6"/>
  <c r="R2126" i="6"/>
  <c r="S2126" i="6"/>
  <c r="M2127" i="6"/>
  <c r="N2127" i="6"/>
  <c r="Q2127" i="6"/>
  <c r="R2127" i="6"/>
  <c r="S2127" i="6"/>
  <c r="M2128" i="6"/>
  <c r="N2128" i="6"/>
  <c r="Q2128" i="6"/>
  <c r="R2128" i="6"/>
  <c r="S2128" i="6"/>
  <c r="M2129" i="6"/>
  <c r="N2129" i="6"/>
  <c r="Q2129" i="6"/>
  <c r="R2129" i="6"/>
  <c r="S2129" i="6"/>
  <c r="M2130" i="6"/>
  <c r="N2130" i="6"/>
  <c r="Q2130" i="6"/>
  <c r="R2130" i="6"/>
  <c r="S2130" i="6"/>
  <c r="M2131" i="6"/>
  <c r="N2131" i="6"/>
  <c r="Q2131" i="6"/>
  <c r="R2131" i="6"/>
  <c r="S2131" i="6"/>
  <c r="M2132" i="6"/>
  <c r="N2132" i="6"/>
  <c r="Q2132" i="6"/>
  <c r="R2132" i="6"/>
  <c r="S2132" i="6"/>
  <c r="M2133" i="6"/>
  <c r="N2133" i="6"/>
  <c r="Q2133" i="6"/>
  <c r="R2133" i="6"/>
  <c r="S2133" i="6"/>
  <c r="M2134" i="6"/>
  <c r="N2134" i="6"/>
  <c r="Q2134" i="6"/>
  <c r="R2134" i="6"/>
  <c r="S2134" i="6"/>
  <c r="M2135" i="6"/>
  <c r="N2135" i="6"/>
  <c r="Q2135" i="6"/>
  <c r="R2135" i="6"/>
  <c r="S2135" i="6"/>
  <c r="M2136" i="6"/>
  <c r="N2136" i="6"/>
  <c r="Q2136" i="6"/>
  <c r="R2136" i="6"/>
  <c r="S2136" i="6"/>
  <c r="M2137" i="6"/>
  <c r="N2137" i="6"/>
  <c r="Q2137" i="6"/>
  <c r="R2137" i="6"/>
  <c r="S2137" i="6"/>
  <c r="M2138" i="6"/>
  <c r="N2138" i="6"/>
  <c r="Q2138" i="6"/>
  <c r="R2138" i="6"/>
  <c r="S2138" i="6"/>
  <c r="M2139" i="6"/>
  <c r="N2139" i="6"/>
  <c r="Q2139" i="6"/>
  <c r="R2139" i="6"/>
  <c r="S2139" i="6"/>
  <c r="M2140" i="6"/>
  <c r="N2140" i="6"/>
  <c r="Q2140" i="6"/>
  <c r="R2140" i="6"/>
  <c r="S2140" i="6"/>
  <c r="M2141" i="6"/>
  <c r="N2141" i="6"/>
  <c r="Q2141" i="6"/>
  <c r="R2141" i="6"/>
  <c r="S2141" i="6"/>
  <c r="M2142" i="6"/>
  <c r="N2142" i="6"/>
  <c r="Q2142" i="6"/>
  <c r="R2142" i="6"/>
  <c r="S2142" i="6"/>
  <c r="M2143" i="6"/>
  <c r="N2143" i="6"/>
  <c r="Q2143" i="6"/>
  <c r="R2143" i="6"/>
  <c r="S2143" i="6"/>
  <c r="M2144" i="6"/>
  <c r="N2144" i="6"/>
  <c r="Q2144" i="6"/>
  <c r="R2144" i="6"/>
  <c r="S2144" i="6"/>
  <c r="M2145" i="6"/>
  <c r="N2145" i="6"/>
  <c r="Q2145" i="6"/>
  <c r="R2145" i="6"/>
  <c r="S2145" i="6"/>
  <c r="M2146" i="6"/>
  <c r="N2146" i="6"/>
  <c r="Q2146" i="6"/>
  <c r="R2146" i="6"/>
  <c r="S2146" i="6"/>
  <c r="M2147" i="6"/>
  <c r="N2147" i="6"/>
  <c r="Q2147" i="6"/>
  <c r="R2147" i="6"/>
  <c r="S2147" i="6"/>
  <c r="M2148" i="6"/>
  <c r="N2148" i="6"/>
  <c r="Q2148" i="6"/>
  <c r="R2148" i="6"/>
  <c r="S2148" i="6"/>
  <c r="M2149" i="6"/>
  <c r="N2149" i="6"/>
  <c r="Q2149" i="6"/>
  <c r="R2149" i="6"/>
  <c r="S2149" i="6"/>
  <c r="M2150" i="6"/>
  <c r="N2150" i="6"/>
  <c r="Q2150" i="6"/>
  <c r="R2150" i="6"/>
  <c r="S2150" i="6"/>
  <c r="M2151" i="6"/>
  <c r="N2151" i="6"/>
  <c r="Q2151" i="6"/>
  <c r="R2151" i="6"/>
  <c r="S2151" i="6"/>
  <c r="M2152" i="6"/>
  <c r="N2152" i="6"/>
  <c r="Q2152" i="6"/>
  <c r="R2152" i="6"/>
  <c r="S2152" i="6"/>
  <c r="M2153" i="6"/>
  <c r="N2153" i="6"/>
  <c r="Q2153" i="6"/>
  <c r="R2153" i="6"/>
  <c r="S2153" i="6"/>
  <c r="M2154" i="6"/>
  <c r="N2154" i="6"/>
  <c r="Q2154" i="6"/>
  <c r="R2154" i="6"/>
  <c r="S2154" i="6"/>
  <c r="M2155" i="6"/>
  <c r="N2155" i="6"/>
  <c r="Q2155" i="6"/>
  <c r="R2155" i="6"/>
  <c r="S2155" i="6"/>
  <c r="M2156" i="6"/>
  <c r="N2156" i="6"/>
  <c r="Q2156" i="6"/>
  <c r="R2156" i="6"/>
  <c r="S2156" i="6"/>
  <c r="M2157" i="6"/>
  <c r="N2157" i="6"/>
  <c r="Q2157" i="6"/>
  <c r="R2157" i="6"/>
  <c r="S2157" i="6"/>
  <c r="M2158" i="6"/>
  <c r="N2158" i="6"/>
  <c r="Q2158" i="6"/>
  <c r="R2158" i="6"/>
  <c r="S2158" i="6"/>
  <c r="M2159" i="6"/>
  <c r="N2159" i="6"/>
  <c r="Q2159" i="6"/>
  <c r="R2159" i="6"/>
  <c r="S2159" i="6"/>
  <c r="M2163" i="6"/>
  <c r="N2163" i="6"/>
  <c r="Q2163" i="6"/>
  <c r="R2163" i="6"/>
  <c r="S2163" i="6"/>
  <c r="M2164" i="6"/>
  <c r="N2164" i="6"/>
  <c r="Q2164" i="6"/>
  <c r="R2164" i="6"/>
  <c r="S2164" i="6"/>
  <c r="M2165" i="6"/>
  <c r="N2165" i="6"/>
  <c r="Q2165" i="6"/>
  <c r="R2165" i="6"/>
  <c r="S2165" i="6"/>
  <c r="M2166" i="6"/>
  <c r="N2166" i="6"/>
  <c r="Q2166" i="6"/>
  <c r="R2166" i="6"/>
  <c r="S2166" i="6"/>
  <c r="M2167" i="6"/>
  <c r="N2167" i="6"/>
  <c r="Q2167" i="6"/>
  <c r="R2167" i="6"/>
  <c r="S2167" i="6"/>
  <c r="M2168" i="6"/>
  <c r="N2168" i="6"/>
  <c r="Q2168" i="6"/>
  <c r="R2168" i="6"/>
  <c r="S2168" i="6"/>
  <c r="M2169" i="6"/>
  <c r="N2169" i="6"/>
  <c r="Q2169" i="6"/>
  <c r="R2169" i="6"/>
  <c r="S2169" i="6"/>
  <c r="M2170" i="6"/>
  <c r="N2170" i="6"/>
  <c r="Q2170" i="6"/>
  <c r="R2170" i="6"/>
  <c r="S2170" i="6"/>
  <c r="M2171" i="6"/>
  <c r="N2171" i="6"/>
  <c r="Q2171" i="6"/>
  <c r="R2171" i="6"/>
  <c r="S2171" i="6"/>
  <c r="M2172" i="6"/>
  <c r="N2172" i="6"/>
  <c r="Q2172" i="6"/>
  <c r="R2172" i="6"/>
  <c r="S2172" i="6"/>
  <c r="M2173" i="6"/>
  <c r="N2173" i="6"/>
  <c r="Q2173" i="6"/>
  <c r="R2173" i="6"/>
  <c r="S2173" i="6"/>
  <c r="M2174" i="6"/>
  <c r="N2174" i="6"/>
  <c r="Q2174" i="6"/>
  <c r="R2174" i="6"/>
  <c r="S2174" i="6"/>
  <c r="M2175" i="6"/>
  <c r="N2175" i="6"/>
  <c r="Q2175" i="6"/>
  <c r="R2175" i="6"/>
  <c r="S2175" i="6"/>
  <c r="M2176" i="6"/>
  <c r="N2176" i="6"/>
  <c r="Q2176" i="6"/>
  <c r="R2176" i="6"/>
  <c r="S2176" i="6"/>
  <c r="M2177" i="6"/>
  <c r="N2177" i="6"/>
  <c r="Q2177" i="6"/>
  <c r="R2177" i="6"/>
  <c r="S2177" i="6"/>
  <c r="M2178" i="6"/>
  <c r="N2178" i="6"/>
  <c r="Q2178" i="6"/>
  <c r="R2178" i="6"/>
  <c r="S2178" i="6"/>
  <c r="M2179" i="6"/>
  <c r="N2179" i="6"/>
  <c r="Q2179" i="6"/>
  <c r="R2179" i="6"/>
  <c r="S2179" i="6"/>
  <c r="M2180" i="6"/>
  <c r="N2180" i="6"/>
  <c r="Q2180" i="6"/>
  <c r="R2180" i="6"/>
  <c r="S2180" i="6"/>
  <c r="M2181" i="6"/>
  <c r="N2181" i="6"/>
  <c r="Q2181" i="6"/>
  <c r="R2181" i="6"/>
  <c r="S2181" i="6"/>
  <c r="M2182" i="6"/>
  <c r="N2182" i="6"/>
  <c r="Q2182" i="6"/>
  <c r="R2182" i="6"/>
  <c r="S2182" i="6"/>
  <c r="M2183" i="6"/>
  <c r="N2183" i="6"/>
  <c r="Q2183" i="6"/>
  <c r="R2183" i="6"/>
  <c r="S2183" i="6"/>
  <c r="M2184" i="6"/>
  <c r="N2184" i="6"/>
  <c r="Q2184" i="6"/>
  <c r="R2184" i="6"/>
  <c r="S2184" i="6"/>
  <c r="M2185" i="6"/>
  <c r="N2185" i="6"/>
  <c r="Q2185" i="6"/>
  <c r="R2185" i="6"/>
  <c r="S2185" i="6"/>
  <c r="M2186" i="6"/>
  <c r="N2186" i="6"/>
  <c r="Q2186" i="6"/>
  <c r="R2186" i="6"/>
  <c r="S2186" i="6"/>
  <c r="M2187" i="6"/>
  <c r="N2187" i="6"/>
  <c r="Q2187" i="6"/>
  <c r="R2187" i="6"/>
  <c r="S2187" i="6"/>
  <c r="M2188" i="6"/>
  <c r="N2188" i="6"/>
  <c r="Q2188" i="6"/>
  <c r="R2188" i="6"/>
  <c r="S2188" i="6"/>
  <c r="M2189" i="6"/>
  <c r="N2189" i="6"/>
  <c r="Q2189" i="6"/>
  <c r="R2189" i="6"/>
  <c r="S2189" i="6"/>
  <c r="M2190" i="6"/>
  <c r="N2190" i="6"/>
  <c r="Q2190" i="6"/>
  <c r="R2190" i="6"/>
  <c r="S2190" i="6"/>
  <c r="M2191" i="6"/>
  <c r="N2191" i="6"/>
  <c r="Q2191" i="6"/>
  <c r="R2191" i="6"/>
  <c r="S2191" i="6"/>
  <c r="M2192" i="6"/>
  <c r="N2192" i="6"/>
  <c r="Q2192" i="6"/>
  <c r="R2192" i="6"/>
  <c r="S2192" i="6"/>
  <c r="M2193" i="6"/>
  <c r="N2193" i="6"/>
  <c r="Q2193" i="6"/>
  <c r="R2193" i="6"/>
  <c r="S2193" i="6"/>
  <c r="M2194" i="6"/>
  <c r="N2194" i="6"/>
  <c r="Q2194" i="6"/>
  <c r="R2194" i="6"/>
  <c r="S2194" i="6"/>
  <c r="M2195" i="6"/>
  <c r="N2195" i="6"/>
  <c r="Q2195" i="6"/>
  <c r="R2195" i="6"/>
  <c r="S2195" i="6"/>
  <c r="M2196" i="6"/>
  <c r="N2196" i="6"/>
  <c r="Q2196" i="6"/>
  <c r="R2196" i="6"/>
  <c r="S2196" i="6"/>
  <c r="M2197" i="6"/>
  <c r="N2197" i="6"/>
  <c r="Q2197" i="6"/>
  <c r="R2197" i="6"/>
  <c r="S2197" i="6"/>
  <c r="M2284" i="6"/>
  <c r="N2284" i="6"/>
  <c r="Q2284" i="6"/>
  <c r="R2284" i="6"/>
  <c r="S2284" i="6"/>
  <c r="M2199" i="6"/>
  <c r="N2199" i="6"/>
  <c r="Q2199" i="6"/>
  <c r="R2199" i="6"/>
  <c r="S2199" i="6"/>
  <c r="M2200" i="6"/>
  <c r="N2200" i="6"/>
  <c r="Q2200" i="6"/>
  <c r="R2200" i="6"/>
  <c r="S2200" i="6"/>
  <c r="M2201" i="6"/>
  <c r="N2201" i="6"/>
  <c r="Q2201" i="6"/>
  <c r="R2201" i="6"/>
  <c r="S2201" i="6"/>
  <c r="M2202" i="6"/>
  <c r="N2202" i="6"/>
  <c r="Q2202" i="6"/>
  <c r="R2202" i="6"/>
  <c r="S2202" i="6"/>
  <c r="M2203" i="6"/>
  <c r="N2203" i="6"/>
  <c r="Q2203" i="6"/>
  <c r="R2203" i="6"/>
  <c r="S2203" i="6"/>
  <c r="M2204" i="6"/>
  <c r="N2204" i="6"/>
  <c r="Q2204" i="6"/>
  <c r="R2204" i="6"/>
  <c r="S2204" i="6"/>
  <c r="M2205" i="6"/>
  <c r="N2205" i="6"/>
  <c r="Q2205" i="6"/>
  <c r="R2205" i="6"/>
  <c r="S2205" i="6"/>
  <c r="M2206" i="6"/>
  <c r="N2206" i="6"/>
  <c r="Q2206" i="6"/>
  <c r="R2206" i="6"/>
  <c r="S2206" i="6"/>
  <c r="M2207" i="6"/>
  <c r="N2207" i="6"/>
  <c r="Q2207" i="6"/>
  <c r="R2207" i="6"/>
  <c r="S2207" i="6"/>
  <c r="M2208" i="6"/>
  <c r="N2208" i="6"/>
  <c r="Q2208" i="6"/>
  <c r="R2208" i="6"/>
  <c r="S2208" i="6"/>
  <c r="M2209" i="6"/>
  <c r="N2209" i="6"/>
  <c r="Q2209" i="6"/>
  <c r="R2209" i="6"/>
  <c r="S2209" i="6"/>
  <c r="M2210" i="6"/>
  <c r="N2210" i="6"/>
  <c r="Q2210" i="6"/>
  <c r="R2210" i="6"/>
  <c r="S2210" i="6"/>
  <c r="M2211" i="6"/>
  <c r="N2211" i="6"/>
  <c r="Q2211" i="6"/>
  <c r="R2211" i="6"/>
  <c r="S2211" i="6"/>
  <c r="M2212" i="6"/>
  <c r="N2212" i="6"/>
  <c r="Q2212" i="6"/>
  <c r="R2212" i="6"/>
  <c r="S2212" i="6"/>
  <c r="M2213" i="6"/>
  <c r="N2213" i="6"/>
  <c r="Q2213" i="6"/>
  <c r="R2213" i="6"/>
  <c r="S2213" i="6"/>
  <c r="M2214" i="6"/>
  <c r="N2214" i="6"/>
  <c r="Q2214" i="6"/>
  <c r="R2214" i="6"/>
  <c r="S2214" i="6"/>
  <c r="M2215" i="6"/>
  <c r="N2215" i="6"/>
  <c r="Q2215" i="6"/>
  <c r="R2215" i="6"/>
  <c r="S2215" i="6"/>
  <c r="M2216" i="6"/>
  <c r="N2216" i="6"/>
  <c r="Q2216" i="6"/>
  <c r="R2216" i="6"/>
  <c r="S2216" i="6"/>
  <c r="M2217" i="6"/>
  <c r="N2217" i="6"/>
  <c r="Q2217" i="6"/>
  <c r="R2217" i="6"/>
  <c r="S2217" i="6"/>
  <c r="M2218" i="6"/>
  <c r="N2218" i="6"/>
  <c r="Q2218" i="6"/>
  <c r="R2218" i="6"/>
  <c r="S2218" i="6"/>
  <c r="M2219" i="6"/>
  <c r="N2219" i="6"/>
  <c r="Q2219" i="6"/>
  <c r="R2219" i="6"/>
  <c r="S2219" i="6"/>
  <c r="M2220" i="6"/>
  <c r="N2220" i="6"/>
  <c r="Q2220" i="6"/>
  <c r="R2220" i="6"/>
  <c r="S2220" i="6"/>
  <c r="M2223" i="6"/>
  <c r="N2223" i="6"/>
  <c r="Q2223" i="6"/>
  <c r="R2223" i="6"/>
  <c r="S2223" i="6"/>
  <c r="M2224" i="6"/>
  <c r="N2224" i="6"/>
  <c r="Q2224" i="6"/>
  <c r="R2224" i="6"/>
  <c r="S2224" i="6"/>
  <c r="M2225" i="6"/>
  <c r="N2225" i="6"/>
  <c r="Q2225" i="6"/>
  <c r="R2225" i="6"/>
  <c r="S2225" i="6"/>
  <c r="M2226" i="6"/>
  <c r="N2226" i="6"/>
  <c r="Q2226" i="6"/>
  <c r="R2226" i="6"/>
  <c r="S2226" i="6"/>
  <c r="M2227" i="6"/>
  <c r="N2227" i="6"/>
  <c r="Q2227" i="6"/>
  <c r="R2227" i="6"/>
  <c r="S2227" i="6"/>
  <c r="M2228" i="6"/>
  <c r="N2228" i="6"/>
  <c r="Q2228" i="6"/>
  <c r="R2228" i="6"/>
  <c r="S2228" i="6"/>
  <c r="M2229" i="6"/>
  <c r="N2229" i="6"/>
  <c r="Q2229" i="6"/>
  <c r="R2229" i="6"/>
  <c r="S2229" i="6"/>
  <c r="M2230" i="6"/>
  <c r="N2230" i="6"/>
  <c r="Q2230" i="6"/>
  <c r="R2230" i="6"/>
  <c r="S2230" i="6"/>
  <c r="M2231" i="6"/>
  <c r="N2231" i="6"/>
  <c r="Q2231" i="6"/>
  <c r="R2231" i="6"/>
  <c r="S2231" i="6"/>
  <c r="M2232" i="6"/>
  <c r="N2232" i="6"/>
  <c r="Q2232" i="6"/>
  <c r="R2232" i="6"/>
  <c r="S2232" i="6"/>
  <c r="M2233" i="6"/>
  <c r="N2233" i="6"/>
  <c r="Q2233" i="6"/>
  <c r="R2233" i="6"/>
  <c r="S2233" i="6"/>
  <c r="M2234" i="6"/>
  <c r="N2234" i="6"/>
  <c r="Q2234" i="6"/>
  <c r="R2234" i="6"/>
  <c r="S2234" i="6"/>
  <c r="M2235" i="6"/>
  <c r="N2235" i="6"/>
  <c r="Q2235" i="6"/>
  <c r="R2235" i="6"/>
  <c r="S2235" i="6"/>
  <c r="M2236" i="6"/>
  <c r="N2236" i="6"/>
  <c r="Q2236" i="6"/>
  <c r="R2236" i="6"/>
  <c r="S2236" i="6"/>
  <c r="M2237" i="6"/>
  <c r="N2237" i="6"/>
  <c r="Q2237" i="6"/>
  <c r="R2237" i="6"/>
  <c r="S2237" i="6"/>
  <c r="M2238" i="6"/>
  <c r="N2238" i="6"/>
  <c r="Q2238" i="6"/>
  <c r="R2238" i="6"/>
  <c r="S2238" i="6"/>
  <c r="M2239" i="6"/>
  <c r="N2239" i="6"/>
  <c r="Q2239" i="6"/>
  <c r="R2239" i="6"/>
  <c r="S2239" i="6"/>
  <c r="M2240" i="6"/>
  <c r="N2240" i="6"/>
  <c r="Q2240" i="6"/>
  <c r="R2240" i="6"/>
  <c r="S2240" i="6"/>
  <c r="M2241" i="6"/>
  <c r="N2241" i="6"/>
  <c r="Q2241" i="6"/>
  <c r="R2241" i="6"/>
  <c r="S2241" i="6"/>
  <c r="M2242" i="6"/>
  <c r="N2242" i="6"/>
  <c r="Q2242" i="6"/>
  <c r="R2242" i="6"/>
  <c r="S2242" i="6"/>
  <c r="M2243" i="6"/>
  <c r="N2243" i="6"/>
  <c r="Q2243" i="6"/>
  <c r="R2243" i="6"/>
  <c r="S2243" i="6"/>
  <c r="M2244" i="6"/>
  <c r="N2244" i="6"/>
  <c r="Q2244" i="6"/>
  <c r="R2244" i="6"/>
  <c r="S2244" i="6"/>
  <c r="M2245" i="6"/>
  <c r="N2245" i="6"/>
  <c r="Q2245" i="6"/>
  <c r="R2245" i="6"/>
  <c r="S2245" i="6"/>
  <c r="M2246" i="6"/>
  <c r="N2246" i="6"/>
  <c r="Q2246" i="6"/>
  <c r="R2246" i="6"/>
  <c r="S2246" i="6"/>
  <c r="M2247" i="6"/>
  <c r="N2247" i="6"/>
  <c r="Q2247" i="6"/>
  <c r="R2247" i="6"/>
  <c r="S2247" i="6"/>
  <c r="M2248" i="6"/>
  <c r="N2248" i="6"/>
  <c r="Q2248" i="6"/>
  <c r="R2248" i="6"/>
  <c r="S2248" i="6"/>
  <c r="M2249" i="6"/>
  <c r="N2249" i="6"/>
  <c r="Q2249" i="6"/>
  <c r="R2249" i="6"/>
  <c r="S2249" i="6"/>
  <c r="M2251" i="6"/>
  <c r="N2251" i="6"/>
  <c r="Q2251" i="6"/>
  <c r="R2251" i="6"/>
  <c r="S2251" i="6"/>
  <c r="M2252" i="6"/>
  <c r="N2252" i="6"/>
  <c r="Q2252" i="6"/>
  <c r="R2252" i="6"/>
  <c r="S2252" i="6"/>
  <c r="M2253" i="6"/>
  <c r="N2253" i="6"/>
  <c r="Q2253" i="6"/>
  <c r="R2253" i="6"/>
  <c r="S2253" i="6"/>
  <c r="M2254" i="6"/>
  <c r="N2254" i="6"/>
  <c r="Q2254" i="6"/>
  <c r="R2254" i="6"/>
  <c r="S2254" i="6"/>
  <c r="M2255" i="6"/>
  <c r="N2255" i="6"/>
  <c r="Q2255" i="6"/>
  <c r="R2255" i="6"/>
  <c r="S2255" i="6"/>
  <c r="M2256" i="6"/>
  <c r="N2256" i="6"/>
  <c r="Q2256" i="6"/>
  <c r="R2256" i="6"/>
  <c r="S2256" i="6"/>
  <c r="M2257" i="6"/>
  <c r="N2257" i="6"/>
  <c r="Q2257" i="6"/>
  <c r="R2257" i="6"/>
  <c r="S2257" i="6"/>
  <c r="M2258" i="6"/>
  <c r="N2258" i="6"/>
  <c r="Q2258" i="6"/>
  <c r="R2258" i="6"/>
  <c r="S2258" i="6"/>
  <c r="M2259" i="6"/>
  <c r="N2259" i="6"/>
  <c r="Q2259" i="6"/>
  <c r="R2259" i="6"/>
  <c r="S2259" i="6"/>
  <c r="M2260" i="6"/>
  <c r="N2260" i="6"/>
  <c r="Q2260" i="6"/>
  <c r="R2260" i="6"/>
  <c r="S2260" i="6"/>
  <c r="M2261" i="6"/>
  <c r="N2261" i="6"/>
  <c r="Q2261" i="6"/>
  <c r="R2261" i="6"/>
  <c r="S2261" i="6"/>
  <c r="M2262" i="6"/>
  <c r="N2262" i="6"/>
  <c r="Q2262" i="6"/>
  <c r="R2262" i="6"/>
  <c r="S2262" i="6"/>
  <c r="M2263" i="6"/>
  <c r="N2263" i="6"/>
  <c r="Q2263" i="6"/>
  <c r="R2263" i="6"/>
  <c r="S2263" i="6"/>
  <c r="M2264" i="6"/>
  <c r="N2264" i="6"/>
  <c r="Q2264" i="6"/>
  <c r="R2264" i="6"/>
  <c r="S2264" i="6"/>
  <c r="M2265" i="6"/>
  <c r="N2265" i="6"/>
  <c r="Q2265" i="6"/>
  <c r="R2265" i="6"/>
  <c r="S2265" i="6"/>
  <c r="M2266" i="6"/>
  <c r="N2266" i="6"/>
  <c r="Q2266" i="6"/>
  <c r="R2266" i="6"/>
  <c r="S2266" i="6"/>
  <c r="M2267" i="6"/>
  <c r="N2267" i="6"/>
  <c r="Q2267" i="6"/>
  <c r="R2267" i="6"/>
  <c r="S2267" i="6"/>
  <c r="M1345" i="6"/>
  <c r="N1345" i="6"/>
  <c r="Q1345" i="6"/>
  <c r="R1345" i="6"/>
  <c r="S1345" i="6"/>
  <c r="M2269" i="6"/>
  <c r="N2269" i="6"/>
  <c r="Q2269" i="6"/>
  <c r="R2269" i="6"/>
  <c r="S2269" i="6"/>
  <c r="M2270" i="6"/>
  <c r="N2270" i="6"/>
  <c r="Q2270" i="6"/>
  <c r="R2270" i="6"/>
  <c r="S2270" i="6"/>
  <c r="M2271" i="6"/>
  <c r="N2271" i="6"/>
  <c r="Q2271" i="6"/>
  <c r="R2271" i="6"/>
  <c r="S2271" i="6"/>
  <c r="M2272" i="6"/>
  <c r="N2272" i="6"/>
  <c r="Q2272" i="6"/>
  <c r="R2272" i="6"/>
  <c r="S2272" i="6"/>
  <c r="M2273" i="6"/>
  <c r="N2273" i="6"/>
  <c r="Q2273" i="6"/>
  <c r="R2273" i="6"/>
  <c r="S2273" i="6"/>
  <c r="M2274" i="6"/>
  <c r="N2274" i="6"/>
  <c r="Q2274" i="6"/>
  <c r="R2274" i="6"/>
  <c r="S2274" i="6"/>
  <c r="M2275" i="6"/>
  <c r="N2275" i="6"/>
  <c r="Q2275" i="6"/>
  <c r="R2275" i="6"/>
  <c r="S2275" i="6"/>
  <c r="M2276" i="6"/>
  <c r="N2276" i="6"/>
  <c r="Q2276" i="6"/>
  <c r="R2276" i="6"/>
  <c r="S2276" i="6"/>
  <c r="M2277" i="6"/>
  <c r="N2277" i="6"/>
  <c r="Q2277" i="6"/>
  <c r="R2277" i="6"/>
  <c r="S2277" i="6"/>
  <c r="M2278" i="6"/>
  <c r="N2278" i="6"/>
  <c r="Q2278" i="6"/>
  <c r="R2278" i="6"/>
  <c r="S2278" i="6"/>
  <c r="M2279" i="6"/>
  <c r="N2279" i="6"/>
  <c r="Q2279" i="6"/>
  <c r="R2279" i="6"/>
  <c r="S2279" i="6"/>
  <c r="M2280" i="6"/>
  <c r="N2280" i="6"/>
  <c r="Q2280" i="6"/>
  <c r="R2280" i="6"/>
  <c r="S2280" i="6"/>
  <c r="M2281" i="6"/>
  <c r="N2281" i="6"/>
  <c r="Q2281" i="6"/>
  <c r="R2281" i="6"/>
  <c r="S2281" i="6"/>
  <c r="M2282" i="6"/>
  <c r="N2282" i="6"/>
  <c r="Q2282" i="6"/>
  <c r="R2282" i="6"/>
  <c r="S2282" i="6"/>
  <c r="M2283" i="6"/>
  <c r="N2283" i="6"/>
  <c r="Q2283" i="6"/>
  <c r="R2283" i="6"/>
  <c r="S2283" i="6"/>
  <c r="M2285" i="6"/>
  <c r="N2285" i="6"/>
  <c r="Q2285" i="6"/>
  <c r="R2285" i="6"/>
  <c r="S2285" i="6"/>
  <c r="M2286" i="6"/>
  <c r="N2286" i="6"/>
  <c r="Q2286" i="6"/>
  <c r="R2286" i="6"/>
  <c r="S2286" i="6"/>
  <c r="M2287" i="6"/>
  <c r="N2287" i="6"/>
  <c r="Q2287" i="6"/>
  <c r="R2287" i="6"/>
  <c r="S2287" i="6"/>
  <c r="M2288" i="6"/>
  <c r="N2288" i="6"/>
  <c r="Q2288" i="6"/>
  <c r="R2288" i="6"/>
  <c r="S2288" i="6"/>
  <c r="M2289" i="6"/>
  <c r="N2289" i="6"/>
  <c r="Q2289" i="6"/>
  <c r="R2289" i="6"/>
  <c r="S2289" i="6"/>
  <c r="M2290" i="6"/>
  <c r="N2290" i="6"/>
  <c r="Q2290" i="6"/>
  <c r="R2290" i="6"/>
  <c r="S2290" i="6"/>
  <c r="M2291" i="6"/>
  <c r="N2291" i="6"/>
  <c r="Q2291" i="6"/>
  <c r="R2291" i="6"/>
  <c r="S2291" i="6"/>
  <c r="M2292" i="6"/>
  <c r="N2292" i="6"/>
  <c r="Q2292" i="6"/>
  <c r="R2292" i="6"/>
  <c r="S2292" i="6"/>
  <c r="M2293" i="6"/>
  <c r="N2293" i="6"/>
  <c r="Q2293" i="6"/>
  <c r="R2293" i="6"/>
  <c r="S2293" i="6"/>
  <c r="M2294" i="6"/>
  <c r="N2294" i="6"/>
  <c r="Q2294" i="6"/>
  <c r="R2294" i="6"/>
  <c r="S2294" i="6"/>
  <c r="M2295" i="6"/>
  <c r="N2295" i="6"/>
  <c r="Q2295" i="6"/>
  <c r="R2295" i="6"/>
  <c r="S2295" i="6"/>
  <c r="M2296" i="6"/>
  <c r="N2296" i="6"/>
  <c r="Q2296" i="6"/>
  <c r="R2296" i="6"/>
  <c r="S2296" i="6"/>
  <c r="M2297" i="6"/>
  <c r="N2297" i="6"/>
  <c r="Q2297" i="6"/>
  <c r="R2297" i="6"/>
  <c r="S2297" i="6"/>
  <c r="M2298" i="6"/>
  <c r="N2298" i="6"/>
  <c r="Q2298" i="6"/>
  <c r="R2298" i="6"/>
  <c r="S2298" i="6"/>
  <c r="M2299" i="6"/>
  <c r="N2299" i="6"/>
  <c r="Q2299" i="6"/>
  <c r="R2299" i="6"/>
  <c r="S2299" i="6"/>
  <c r="M2300" i="6"/>
  <c r="N2300" i="6"/>
  <c r="Q2300" i="6"/>
  <c r="R2300" i="6"/>
  <c r="S2300" i="6"/>
  <c r="M2301" i="6"/>
  <c r="N2301" i="6"/>
  <c r="Q2301" i="6"/>
  <c r="R2301" i="6"/>
  <c r="S2301" i="6"/>
  <c r="M2302" i="6"/>
  <c r="N2302" i="6"/>
  <c r="Q2302" i="6"/>
  <c r="R2302" i="6"/>
  <c r="S2302" i="6"/>
  <c r="M2303" i="6"/>
  <c r="N2303" i="6"/>
  <c r="Q2303" i="6"/>
  <c r="R2303" i="6"/>
  <c r="S2303" i="6"/>
  <c r="M2304" i="6"/>
  <c r="N2304" i="6"/>
  <c r="Q2304" i="6"/>
  <c r="R2304" i="6"/>
  <c r="S2304" i="6"/>
  <c r="M2305" i="6"/>
  <c r="N2305" i="6"/>
  <c r="Q2305" i="6"/>
  <c r="R2305" i="6"/>
  <c r="S2305" i="6"/>
  <c r="M2306" i="6"/>
  <c r="N2306" i="6"/>
  <c r="Q2306" i="6"/>
  <c r="R2306" i="6"/>
  <c r="S2306" i="6"/>
  <c r="M2307" i="6"/>
  <c r="N2307" i="6"/>
  <c r="Q2307" i="6"/>
  <c r="R2307" i="6"/>
  <c r="S2307" i="6"/>
  <c r="M2308" i="6"/>
  <c r="N2308" i="6"/>
  <c r="Q2308" i="6"/>
  <c r="R2308" i="6"/>
  <c r="S2308" i="6"/>
  <c r="M2309" i="6"/>
  <c r="N2309" i="6"/>
  <c r="Q2309" i="6"/>
  <c r="R2309" i="6"/>
  <c r="S2309" i="6"/>
  <c r="M2310" i="6"/>
  <c r="N2310" i="6"/>
  <c r="Q2310" i="6"/>
  <c r="R2310" i="6"/>
  <c r="S2310" i="6"/>
  <c r="M2311" i="6"/>
  <c r="N2311" i="6"/>
  <c r="Q2311" i="6"/>
  <c r="R2311" i="6"/>
  <c r="S2311" i="6"/>
  <c r="M2312" i="6"/>
  <c r="N2312" i="6"/>
  <c r="Q2312" i="6"/>
  <c r="R2312" i="6"/>
  <c r="S2312" i="6"/>
  <c r="M2313" i="6"/>
  <c r="N2313" i="6"/>
  <c r="Q2313" i="6"/>
  <c r="R2313" i="6"/>
  <c r="S2313" i="6"/>
  <c r="M2314" i="6"/>
  <c r="N2314" i="6"/>
  <c r="Q2314" i="6"/>
  <c r="R2314" i="6"/>
  <c r="S2314" i="6"/>
  <c r="M2315" i="6"/>
  <c r="N2315" i="6"/>
  <c r="Q2315" i="6"/>
  <c r="R2315" i="6"/>
  <c r="S2315" i="6"/>
  <c r="M2316" i="6"/>
  <c r="N2316" i="6"/>
  <c r="Q2316" i="6"/>
  <c r="R2316" i="6"/>
  <c r="S2316" i="6"/>
  <c r="M2317" i="6"/>
  <c r="N2317" i="6"/>
  <c r="Q2317" i="6"/>
  <c r="R2317" i="6"/>
  <c r="S2317" i="6"/>
  <c r="M2318" i="6"/>
  <c r="N2318" i="6"/>
  <c r="Q2318" i="6"/>
  <c r="R2318" i="6"/>
  <c r="S2318" i="6"/>
  <c r="M2319" i="6"/>
  <c r="N2319" i="6"/>
  <c r="Q2319" i="6"/>
  <c r="R2319" i="6"/>
  <c r="S2319" i="6"/>
  <c r="M2320" i="6"/>
  <c r="N2320" i="6"/>
  <c r="Q2320" i="6"/>
  <c r="R2320" i="6"/>
  <c r="S2320" i="6"/>
  <c r="M2321" i="6"/>
  <c r="N2321" i="6"/>
  <c r="Q2321" i="6"/>
  <c r="R2321" i="6"/>
  <c r="S2321" i="6"/>
  <c r="M2322" i="6"/>
  <c r="N2322" i="6"/>
  <c r="Q2322" i="6"/>
  <c r="R2322" i="6"/>
  <c r="S2322" i="6"/>
  <c r="M2323" i="6"/>
  <c r="N2323" i="6"/>
  <c r="Q2323" i="6"/>
  <c r="R2323" i="6"/>
  <c r="S2323" i="6"/>
  <c r="M2324" i="6"/>
  <c r="N2324" i="6"/>
  <c r="Q2324" i="6"/>
  <c r="R2324" i="6"/>
  <c r="S2324" i="6"/>
  <c r="M2325" i="6"/>
  <c r="N2325" i="6"/>
  <c r="Q2325" i="6"/>
  <c r="R2325" i="6"/>
  <c r="S2325" i="6"/>
  <c r="M2326" i="6"/>
  <c r="N2326" i="6"/>
  <c r="Q2326" i="6"/>
  <c r="R2326" i="6"/>
  <c r="S2326" i="6"/>
  <c r="M2327" i="6"/>
  <c r="N2327" i="6"/>
  <c r="Q2327" i="6"/>
  <c r="R2327" i="6"/>
  <c r="S2327" i="6"/>
  <c r="M2328" i="6"/>
  <c r="N2328" i="6"/>
  <c r="Q2328" i="6"/>
  <c r="R2328" i="6"/>
  <c r="S2328" i="6"/>
  <c r="M2329" i="6"/>
  <c r="N2329" i="6"/>
  <c r="Q2329" i="6"/>
  <c r="R2329" i="6"/>
  <c r="S2329" i="6"/>
  <c r="M2330" i="6"/>
  <c r="N2330" i="6"/>
  <c r="Q2330" i="6"/>
  <c r="R2330" i="6"/>
  <c r="S2330" i="6"/>
  <c r="M2331" i="6"/>
  <c r="N2331" i="6"/>
  <c r="Q2331" i="6"/>
  <c r="R2331" i="6"/>
  <c r="S2331" i="6"/>
  <c r="M2332" i="6"/>
  <c r="N2332" i="6"/>
  <c r="Q2332" i="6"/>
  <c r="R2332" i="6"/>
  <c r="S2332" i="6"/>
  <c r="M2333" i="6"/>
  <c r="N2333" i="6"/>
  <c r="Q2333" i="6"/>
  <c r="R2333" i="6"/>
  <c r="S2333" i="6"/>
  <c r="M2334" i="6"/>
  <c r="N2334" i="6"/>
  <c r="Q2334" i="6"/>
  <c r="R2334" i="6"/>
  <c r="S2334" i="6"/>
  <c r="M2335" i="6"/>
  <c r="N2335" i="6"/>
  <c r="Q2335" i="6"/>
  <c r="R2335" i="6"/>
  <c r="S2335" i="6"/>
  <c r="M2336" i="6"/>
  <c r="N2336" i="6"/>
  <c r="Q2336" i="6"/>
  <c r="R2336" i="6"/>
  <c r="S2336" i="6"/>
  <c r="M2337" i="6"/>
  <c r="N2337" i="6"/>
  <c r="Q2337" i="6"/>
  <c r="R2337" i="6"/>
  <c r="S2337" i="6"/>
  <c r="M2338" i="6"/>
  <c r="N2338" i="6"/>
  <c r="Q2338" i="6"/>
  <c r="R2338" i="6"/>
  <c r="S2338" i="6"/>
  <c r="M2339" i="6"/>
  <c r="N2339" i="6"/>
  <c r="Q2339" i="6"/>
  <c r="R2339" i="6"/>
  <c r="S2339" i="6"/>
  <c r="M2340" i="6"/>
  <c r="N2340" i="6"/>
  <c r="Q2340" i="6"/>
  <c r="R2340" i="6"/>
  <c r="S2340" i="6"/>
  <c r="M2341" i="6"/>
  <c r="N2341" i="6"/>
  <c r="Q2341" i="6"/>
  <c r="R2341" i="6"/>
  <c r="S2341" i="6"/>
  <c r="M2342" i="6"/>
  <c r="N2342" i="6"/>
  <c r="Q2342" i="6"/>
  <c r="R2342" i="6"/>
  <c r="S2342" i="6"/>
  <c r="M2343" i="6"/>
  <c r="N2343" i="6"/>
  <c r="Q2343" i="6"/>
  <c r="R2343" i="6"/>
  <c r="S2343" i="6"/>
  <c r="M2344" i="6"/>
  <c r="N2344" i="6"/>
  <c r="Q2344" i="6"/>
  <c r="R2344" i="6"/>
  <c r="S2344" i="6"/>
  <c r="M2345" i="6"/>
  <c r="N2345" i="6"/>
  <c r="Q2345" i="6"/>
  <c r="R2345" i="6"/>
  <c r="S2345" i="6"/>
  <c r="M2346" i="6"/>
  <c r="N2346" i="6"/>
  <c r="Q2346" i="6"/>
  <c r="R2346" i="6"/>
  <c r="S2346" i="6"/>
  <c r="M2348" i="6"/>
  <c r="N2348" i="6"/>
  <c r="Q2348" i="6"/>
  <c r="R2348" i="6"/>
  <c r="S2348" i="6"/>
  <c r="M2349" i="6"/>
  <c r="N2349" i="6"/>
  <c r="Q2349" i="6"/>
  <c r="R2349" i="6"/>
  <c r="S2349" i="6"/>
  <c r="M2350" i="6"/>
  <c r="N2350" i="6"/>
  <c r="Q2350" i="6"/>
  <c r="R2350" i="6"/>
  <c r="S2350" i="6"/>
  <c r="M2351" i="6"/>
  <c r="N2351" i="6"/>
  <c r="Q2351" i="6"/>
  <c r="R2351" i="6"/>
  <c r="S2351" i="6"/>
  <c r="M2352" i="6"/>
  <c r="N2352" i="6"/>
  <c r="Q2352" i="6"/>
  <c r="R2352" i="6"/>
  <c r="S2352" i="6"/>
  <c r="M2353" i="6"/>
  <c r="N2353" i="6"/>
  <c r="Q2353" i="6"/>
  <c r="R2353" i="6"/>
  <c r="S2353" i="6"/>
  <c r="M2354" i="6"/>
  <c r="N2354" i="6"/>
  <c r="Q2354" i="6"/>
  <c r="R2354" i="6"/>
  <c r="S2354" i="6"/>
  <c r="M2355" i="6"/>
  <c r="N2355" i="6"/>
  <c r="Q2355" i="6"/>
  <c r="R2355" i="6"/>
  <c r="S2355" i="6"/>
  <c r="M2356" i="6"/>
  <c r="N2356" i="6"/>
  <c r="Q2356" i="6"/>
  <c r="R2356" i="6"/>
  <c r="S2356" i="6"/>
  <c r="M2357" i="6"/>
  <c r="N2357" i="6"/>
  <c r="Q2357" i="6"/>
  <c r="R2357" i="6"/>
  <c r="S2357" i="6"/>
  <c r="M2358" i="6"/>
  <c r="N2358" i="6"/>
  <c r="Q2358" i="6"/>
  <c r="R2358" i="6"/>
  <c r="S2358" i="6"/>
  <c r="M2359" i="6"/>
  <c r="N2359" i="6"/>
  <c r="Q2359" i="6"/>
  <c r="R2359" i="6"/>
  <c r="S2359" i="6"/>
  <c r="M2360" i="6"/>
  <c r="N2360" i="6"/>
  <c r="Q2360" i="6"/>
  <c r="R2360" i="6"/>
  <c r="S2360" i="6"/>
  <c r="M2361" i="6"/>
  <c r="N2361" i="6"/>
  <c r="Q2361" i="6"/>
  <c r="R2361" i="6"/>
  <c r="S2361" i="6"/>
  <c r="M2362" i="6"/>
  <c r="N2362" i="6"/>
  <c r="Q2362" i="6"/>
  <c r="R2362" i="6"/>
  <c r="S2362" i="6"/>
  <c r="M2363" i="6"/>
  <c r="N2363" i="6"/>
  <c r="Q2363" i="6"/>
  <c r="R2363" i="6"/>
  <c r="S2363" i="6"/>
  <c r="M2364" i="6"/>
  <c r="N2364" i="6"/>
  <c r="Q2364" i="6"/>
  <c r="R2364" i="6"/>
  <c r="S2364" i="6"/>
  <c r="M2365" i="6"/>
  <c r="N2365" i="6"/>
  <c r="Q2365" i="6"/>
  <c r="R2365" i="6"/>
  <c r="S2365" i="6"/>
  <c r="M2366" i="6"/>
  <c r="N2366" i="6"/>
  <c r="Q2366" i="6"/>
  <c r="R2366" i="6"/>
  <c r="S2366" i="6"/>
  <c r="M2367" i="6"/>
  <c r="N2367" i="6"/>
  <c r="Q2367" i="6"/>
  <c r="R2367" i="6"/>
  <c r="S2367" i="6"/>
  <c r="M2368" i="6"/>
  <c r="N2368" i="6"/>
  <c r="Q2368" i="6"/>
  <c r="R2368" i="6"/>
  <c r="S2368" i="6"/>
  <c r="M2369" i="6"/>
  <c r="N2369" i="6"/>
  <c r="Q2369" i="6"/>
  <c r="R2369" i="6"/>
  <c r="S2369" i="6"/>
  <c r="M2370" i="6"/>
  <c r="N2370" i="6"/>
  <c r="Q2370" i="6"/>
  <c r="R2370" i="6"/>
  <c r="S2370" i="6"/>
  <c r="M2371" i="6"/>
  <c r="N2371" i="6"/>
  <c r="Q2371" i="6"/>
  <c r="R2371" i="6"/>
  <c r="S2371" i="6"/>
  <c r="M2372" i="6"/>
  <c r="N2372" i="6"/>
  <c r="Q2372" i="6"/>
  <c r="R2372" i="6"/>
  <c r="S2372" i="6"/>
  <c r="M2373" i="6"/>
  <c r="N2373" i="6"/>
  <c r="Q2373" i="6"/>
  <c r="R2373" i="6"/>
  <c r="S2373" i="6"/>
  <c r="M2374" i="6"/>
  <c r="N2374" i="6"/>
  <c r="Q2374" i="6"/>
  <c r="R2374" i="6"/>
  <c r="S2374" i="6"/>
  <c r="M2375" i="6"/>
  <c r="N2375" i="6"/>
  <c r="Q2375" i="6"/>
  <c r="R2375" i="6"/>
  <c r="S2375" i="6"/>
  <c r="M2376" i="6"/>
  <c r="N2376" i="6"/>
  <c r="Q2376" i="6"/>
  <c r="R2376" i="6"/>
  <c r="S2376" i="6"/>
  <c r="M2377" i="6"/>
  <c r="N2377" i="6"/>
  <c r="Q2377" i="6"/>
  <c r="R2377" i="6"/>
  <c r="S2377" i="6"/>
  <c r="M2378" i="6"/>
  <c r="N2378" i="6"/>
  <c r="Q2378" i="6"/>
  <c r="R2378" i="6"/>
  <c r="S2378" i="6"/>
  <c r="M10" i="6"/>
  <c r="N10" i="6"/>
  <c r="Q10" i="6"/>
  <c r="R10" i="6"/>
  <c r="S10" i="6"/>
  <c r="H45" i="6" l="1"/>
  <c r="H80" i="6"/>
  <c r="K80" i="6" s="1"/>
  <c r="L80" i="6" s="1"/>
  <c r="H156" i="6"/>
  <c r="H199" i="6"/>
  <c r="H326" i="6"/>
  <c r="H362" i="6"/>
  <c r="H385" i="6"/>
  <c r="H402" i="6"/>
  <c r="H433" i="6"/>
  <c r="H439" i="6"/>
  <c r="H440" i="6"/>
  <c r="K440" i="6" s="1"/>
  <c r="L440" i="6" s="1"/>
  <c r="H1890" i="6"/>
  <c r="H771" i="6"/>
  <c r="H1018" i="6"/>
  <c r="H1046" i="6"/>
  <c r="H1451" i="6"/>
  <c r="H1456" i="6"/>
  <c r="H1794" i="6"/>
  <c r="H2026" i="6"/>
  <c r="H2241" i="6"/>
  <c r="H2346" i="6"/>
  <c r="H155" i="6"/>
  <c r="H386" i="6"/>
  <c r="H427" i="6"/>
  <c r="H480" i="6"/>
  <c r="H769" i="6"/>
  <c r="H1672" i="6"/>
  <c r="H1947" i="6"/>
  <c r="H1952" i="6"/>
  <c r="H1974" i="6"/>
  <c r="H2161" i="6" l="1"/>
  <c r="H2347" i="6"/>
  <c r="H940" i="6"/>
  <c r="H871" i="6"/>
  <c r="H1584" i="6"/>
  <c r="H1897" i="6"/>
  <c r="H1838" i="6"/>
  <c r="H790" i="6"/>
  <c r="H1228" i="6"/>
  <c r="H2198" i="6"/>
  <c r="H553" i="6"/>
  <c r="H1221" i="6"/>
  <c r="H1898" i="6"/>
  <c r="H1985" i="6"/>
  <c r="H541" i="6"/>
  <c r="H1987" i="6"/>
  <c r="H1671" i="6"/>
  <c r="H1659" i="6"/>
  <c r="H1578" i="6"/>
  <c r="H1427" i="6"/>
  <c r="H1386" i="6"/>
  <c r="H1301" i="6"/>
  <c r="H1818" i="6"/>
  <c r="H2222" i="6"/>
  <c r="H2221" i="6"/>
  <c r="H1115" i="6"/>
  <c r="H2162" i="6"/>
  <c r="K1115" i="6" l="1"/>
  <c r="L1115" i="6" s="1"/>
  <c r="K541" i="6"/>
  <c r="L541" i="6" s="1"/>
  <c r="K1578" i="6"/>
  <c r="L1578" i="6" s="1"/>
  <c r="K2162" i="6"/>
  <c r="L2162" i="6" s="1"/>
  <c r="K1671" i="6"/>
  <c r="L1671" i="6" s="1"/>
  <c r="K1818" i="6"/>
  <c r="L1818" i="6" s="1"/>
  <c r="K1898" i="6"/>
  <c r="L1898" i="6" s="1"/>
  <c r="K2198" i="6"/>
  <c r="L2198" i="6" s="1"/>
  <c r="H434" i="6" l="1"/>
  <c r="H423" i="6"/>
  <c r="H103" i="6"/>
  <c r="H69" i="6"/>
  <c r="H2284" i="6"/>
  <c r="H1976" i="6"/>
  <c r="H1134" i="6"/>
  <c r="H1614" i="6"/>
  <c r="H1247" i="6"/>
  <c r="J2259" i="6" l="1"/>
  <c r="I2259" i="6"/>
  <c r="H2250" i="6"/>
  <c r="H2160" i="6"/>
  <c r="H2094" i="6"/>
  <c r="H2075" i="6"/>
  <c r="H2156" i="6"/>
  <c r="H2153" i="6"/>
  <c r="H1376" i="6"/>
  <c r="H594" i="6"/>
  <c r="H1722" i="6"/>
  <c r="H1729" i="6"/>
  <c r="H555" i="6"/>
  <c r="H1918" i="6"/>
  <c r="H2318" i="6"/>
  <c r="H262" i="6"/>
  <c r="H1773" i="6"/>
  <c r="H500" i="6"/>
  <c r="H1127" i="6"/>
  <c r="H1472" i="6"/>
  <c r="H981" i="6"/>
  <c r="H2033" i="6"/>
  <c r="H450" i="6"/>
  <c r="H138" i="6"/>
  <c r="H149" i="6"/>
  <c r="H231" i="6"/>
  <c r="H145" i="6"/>
  <c r="H2373" i="6"/>
  <c r="H1537" i="6"/>
  <c r="H538" i="6"/>
  <c r="H1510" i="6"/>
  <c r="H1808" i="6"/>
  <c r="H2135" i="6"/>
  <c r="H1114" i="6"/>
  <c r="H1841" i="6"/>
  <c r="H561" i="6"/>
  <c r="H576" i="6"/>
  <c r="H802" i="6"/>
  <c r="H41" i="6"/>
  <c r="H1089" i="6"/>
  <c r="H71" i="6"/>
  <c r="H152" i="6"/>
  <c r="H147" i="6"/>
  <c r="H229" i="6"/>
  <c r="H1324" i="6"/>
  <c r="H129" i="6"/>
  <c r="H1787" i="6"/>
  <c r="H909" i="6"/>
  <c r="H2145" i="6"/>
  <c r="H1949" i="6"/>
  <c r="H1700" i="6"/>
  <c r="H1325" i="6"/>
  <c r="H1138" i="6"/>
  <c r="H1135" i="6"/>
  <c r="H731" i="6"/>
  <c r="H365" i="6"/>
  <c r="H1864" i="6"/>
  <c r="H1368" i="6"/>
  <c r="H992" i="6"/>
  <c r="H989" i="6"/>
  <c r="H2199" i="6"/>
  <c r="H1714" i="6"/>
  <c r="H1231" i="6"/>
  <c r="H825" i="6"/>
  <c r="H2105" i="6"/>
  <c r="H1893" i="6"/>
  <c r="H1690" i="6"/>
  <c r="H1271" i="6"/>
  <c r="H1081" i="6"/>
  <c r="H308" i="6"/>
  <c r="H2071" i="6"/>
  <c r="H1315" i="6"/>
  <c r="H933" i="6"/>
  <c r="H1968" i="6"/>
  <c r="H770" i="6"/>
  <c r="H2163" i="6"/>
  <c r="H1636" i="6"/>
  <c r="H1517" i="6"/>
  <c r="H254" i="6"/>
  <c r="H332" i="6"/>
  <c r="H1571" i="6"/>
  <c r="H1820" i="6"/>
  <c r="H732" i="6"/>
  <c r="H38" i="6"/>
  <c r="H493" i="6"/>
  <c r="H421" i="6"/>
  <c r="H34" i="6"/>
  <c r="H96" i="6"/>
  <c r="H898" i="6"/>
  <c r="H108" i="6"/>
  <c r="H191" i="6"/>
  <c r="H1279" i="6"/>
  <c r="H1569" i="6"/>
  <c r="H2299" i="6"/>
  <c r="H278" i="6"/>
  <c r="H1333" i="6"/>
  <c r="H2315" i="6"/>
  <c r="H997" i="6"/>
  <c r="H154" i="6"/>
  <c r="H104" i="6"/>
  <c r="H1884" i="6"/>
  <c r="H943" i="6"/>
  <c r="H2192" i="6"/>
  <c r="H779" i="6"/>
  <c r="H1644" i="6"/>
  <c r="H1833" i="6"/>
  <c r="H1707" i="6"/>
  <c r="H1412" i="6"/>
  <c r="H817" i="6"/>
  <c r="H169" i="6"/>
  <c r="H2230" i="6"/>
  <c r="H778" i="6"/>
  <c r="H1398" i="6"/>
  <c r="H1256" i="6"/>
  <c r="H968" i="6"/>
  <c r="H211" i="6"/>
  <c r="H1848" i="6"/>
  <c r="H976" i="6"/>
  <c r="H973" i="6"/>
  <c r="H584" i="6"/>
  <c r="H1699" i="6"/>
  <c r="H1401" i="6"/>
  <c r="H1212" i="6"/>
  <c r="H810" i="6"/>
  <c r="H824" i="6"/>
  <c r="H1675" i="6"/>
  <c r="H1538" i="6"/>
  <c r="H1069" i="6"/>
  <c r="H1066" i="6"/>
  <c r="H292" i="6"/>
  <c r="H1793" i="6"/>
  <c r="H1853" i="6"/>
  <c r="H515" i="6"/>
  <c r="H2169" i="6"/>
  <c r="H1971" i="6"/>
  <c r="H1629" i="6"/>
  <c r="H1347" i="6"/>
  <c r="H1879" i="6"/>
  <c r="H1014" i="6"/>
  <c r="H1011" i="6"/>
  <c r="H622" i="6"/>
  <c r="H238" i="6"/>
  <c r="H345" i="6"/>
  <c r="H22" i="6"/>
  <c r="H36" i="6"/>
  <c r="H620" i="6"/>
  <c r="H885" i="6"/>
  <c r="H81" i="6"/>
  <c r="H2035" i="6"/>
  <c r="H93" i="6"/>
  <c r="H175" i="6"/>
  <c r="H2144" i="6"/>
  <c r="H1309" i="6"/>
  <c r="H811" i="6"/>
  <c r="H754" i="6"/>
  <c r="H1000" i="6"/>
  <c r="H2003" i="6"/>
  <c r="H1425" i="6"/>
  <c r="H74" i="6"/>
  <c r="H1276" i="6"/>
  <c r="H1262" i="6"/>
  <c r="H862" i="6"/>
  <c r="H1817" i="6"/>
  <c r="H946" i="6"/>
  <c r="H1896" i="6"/>
  <c r="H485" i="6"/>
  <c r="H1130" i="6"/>
  <c r="H984" i="6"/>
  <c r="H1520" i="6"/>
  <c r="H760" i="6"/>
  <c r="H615" i="6"/>
  <c r="H1404" i="6"/>
  <c r="H2143" i="6"/>
  <c r="H1767" i="6"/>
  <c r="H1310" i="6"/>
  <c r="H1123" i="6"/>
  <c r="H1120" i="6"/>
  <c r="H730" i="6"/>
  <c r="H2278" i="6"/>
  <c r="H1464" i="6"/>
  <c r="H2341" i="6"/>
  <c r="H2127" i="6"/>
  <c r="H1851" i="6"/>
  <c r="H1575" i="6"/>
  <c r="H1106" i="6"/>
  <c r="H331" i="6"/>
  <c r="H2092" i="6"/>
  <c r="H1832" i="6"/>
  <c r="H1336" i="6"/>
  <c r="H960" i="6"/>
  <c r="H957" i="6"/>
  <c r="H568" i="6"/>
  <c r="H2205" i="6"/>
  <c r="H1901" i="6"/>
  <c r="H1667" i="6"/>
  <c r="H1385" i="6"/>
  <c r="H1198" i="6"/>
  <c r="H1195" i="6"/>
  <c r="H809" i="6"/>
  <c r="H1924" i="6"/>
  <c r="H1658" i="6"/>
  <c r="H1050" i="6"/>
  <c r="H276" i="6"/>
  <c r="H1776" i="6"/>
  <c r="H1721" i="6"/>
  <c r="H499" i="6"/>
  <c r="H514" i="6"/>
  <c r="H2151" i="6"/>
  <c r="H1956" i="6"/>
  <c r="H1748" i="6"/>
  <c r="H1331" i="6"/>
  <c r="H1145" i="6"/>
  <c r="H1141" i="6"/>
  <c r="H1604" i="6"/>
  <c r="H998" i="6"/>
  <c r="H995" i="6"/>
  <c r="H222" i="6"/>
  <c r="H299" i="6"/>
  <c r="H1609" i="6"/>
  <c r="H1634" i="6"/>
  <c r="H492" i="6"/>
  <c r="H20" i="6"/>
  <c r="H2342" i="6"/>
  <c r="H2001" i="6"/>
  <c r="H77" i="6"/>
  <c r="H183" i="6"/>
  <c r="H796" i="6"/>
  <c r="H1719" i="6"/>
  <c r="H1321" i="6"/>
  <c r="H1369" i="6"/>
  <c r="H777" i="6"/>
  <c r="H1756" i="6"/>
  <c r="H1470" i="6"/>
  <c r="H1892" i="6"/>
  <c r="H2165" i="6"/>
  <c r="H1465" i="6"/>
  <c r="H1923" i="6"/>
  <c r="H1112" i="6"/>
  <c r="H1736" i="6"/>
  <c r="H1948" i="6"/>
  <c r="H32" i="6"/>
  <c r="H126" i="6"/>
  <c r="H1619" i="6"/>
  <c r="H1001" i="6"/>
  <c r="H190" i="6"/>
  <c r="H30" i="6"/>
  <c r="H266" i="6"/>
  <c r="H1766" i="6"/>
  <c r="H1806" i="6"/>
  <c r="H879" i="6"/>
  <c r="H489" i="6"/>
  <c r="H504" i="6"/>
  <c r="H1865" i="6"/>
  <c r="H1603" i="6"/>
  <c r="H727" i="6"/>
  <c r="H358" i="6"/>
  <c r="H2290" i="6"/>
  <c r="H1860" i="6"/>
  <c r="H1594" i="6"/>
  <c r="H988" i="6"/>
  <c r="H985" i="6"/>
  <c r="H581" i="6"/>
  <c r="H2195" i="6"/>
  <c r="H2037" i="6"/>
  <c r="H1413" i="6"/>
  <c r="H821" i="6"/>
  <c r="H1888" i="6"/>
  <c r="H1686" i="6"/>
  <c r="H1550" i="6"/>
  <c r="H1080" i="6"/>
  <c r="H304" i="6"/>
  <c r="H1805" i="6"/>
  <c r="H1541" i="6"/>
  <c r="H1524" i="6"/>
  <c r="H1311" i="6"/>
  <c r="H925" i="6"/>
  <c r="H542" i="6"/>
  <c r="H153" i="6"/>
  <c r="H235" i="6"/>
  <c r="H1327" i="6"/>
  <c r="H107" i="6"/>
  <c r="H265" i="6"/>
  <c r="H328" i="6"/>
  <c r="H236" i="6"/>
  <c r="H75" i="6"/>
  <c r="H1587" i="6"/>
  <c r="H2343" i="6"/>
  <c r="H1904" i="6"/>
  <c r="H94" i="6"/>
  <c r="H1121" i="6"/>
  <c r="H2302" i="6"/>
  <c r="H1977" i="6"/>
  <c r="H1632" i="6"/>
  <c r="H1513" i="6"/>
  <c r="H1402" i="6"/>
  <c r="H633" i="6"/>
  <c r="H250" i="6"/>
  <c r="H1749" i="6"/>
  <c r="H1842" i="6"/>
  <c r="H1471" i="6"/>
  <c r="H859" i="6"/>
  <c r="H874" i="6"/>
  <c r="H2139" i="6"/>
  <c r="H1733" i="6"/>
  <c r="H1306" i="6"/>
  <c r="H1119" i="6"/>
  <c r="H726" i="6"/>
  <c r="H1843" i="6"/>
  <c r="H1579" i="6"/>
  <c r="H1348" i="6"/>
  <c r="H972" i="6"/>
  <c r="H969" i="6"/>
  <c r="H565" i="6"/>
  <c r="H580" i="6"/>
  <c r="H1695" i="6"/>
  <c r="H1210" i="6"/>
  <c r="H1207" i="6"/>
  <c r="H806" i="6"/>
  <c r="H820" i="6"/>
  <c r="H2321" i="6"/>
  <c r="H1936" i="6"/>
  <c r="H1065" i="6"/>
  <c r="H288" i="6"/>
  <c r="H2051" i="6"/>
  <c r="H1821" i="6"/>
  <c r="H1509" i="6"/>
  <c r="H1294" i="6"/>
  <c r="H913" i="6"/>
  <c r="H511" i="6"/>
  <c r="H1372" i="6"/>
  <c r="H168" i="6"/>
  <c r="H249" i="6"/>
  <c r="H1641" i="6"/>
  <c r="H61" i="6"/>
  <c r="H325" i="6"/>
  <c r="H307" i="6"/>
  <c r="H1741" i="6"/>
  <c r="H2298" i="6"/>
  <c r="H158" i="6"/>
  <c r="H78" i="6"/>
  <c r="H993" i="6"/>
  <c r="H1200" i="6"/>
  <c r="H1779" i="6"/>
  <c r="H941" i="6"/>
  <c r="H1036" i="6"/>
  <c r="H1481" i="6"/>
  <c r="H498" i="6"/>
  <c r="H979" i="6"/>
  <c r="H2013" i="6"/>
  <c r="H2095" i="6"/>
  <c r="H1075" i="6"/>
  <c r="H1305" i="6"/>
  <c r="H1743" i="6"/>
  <c r="H2267" i="6"/>
  <c r="H963" i="6"/>
  <c r="H1468" i="6"/>
  <c r="H448" i="6"/>
  <c r="H1984" i="6"/>
  <c r="H2309" i="6"/>
  <c r="H1528" i="6"/>
  <c r="H505" i="6"/>
  <c r="H1961" i="6"/>
  <c r="H2136" i="6"/>
  <c r="H1380" i="6"/>
  <c r="H1283" i="6"/>
  <c r="H2082" i="6"/>
  <c r="H1326" i="6"/>
  <c r="H543" i="6"/>
  <c r="H1475" i="6"/>
  <c r="H357" i="6"/>
  <c r="H508" i="6"/>
  <c r="H2087" i="6"/>
  <c r="H1881" i="6"/>
  <c r="H1894" i="6"/>
  <c r="H1424" i="6"/>
  <c r="H1049" i="6"/>
  <c r="H1045" i="6"/>
  <c r="H1855" i="6"/>
  <c r="H1493" i="6"/>
  <c r="H1278" i="6"/>
  <c r="H121" i="6"/>
  <c r="H151" i="6"/>
  <c r="H233" i="6"/>
  <c r="H269" i="6"/>
  <c r="H1530" i="6"/>
  <c r="H309" i="6"/>
  <c r="H291" i="6"/>
  <c r="H1593" i="6"/>
  <c r="H814" i="6"/>
  <c r="H1967" i="6"/>
  <c r="H847" i="6"/>
  <c r="H2010" i="6"/>
  <c r="H903" i="6"/>
  <c r="H537" i="6"/>
  <c r="H2314" i="6"/>
  <c r="H1597" i="6"/>
  <c r="H352" i="6"/>
  <c r="H1854" i="6"/>
  <c r="H575" i="6"/>
  <c r="H1708" i="6"/>
  <c r="H376" i="6"/>
  <c r="H391" i="6"/>
  <c r="H381" i="6"/>
  <c r="H1786" i="6"/>
  <c r="H50" i="6"/>
  <c r="H142" i="6"/>
  <c r="H1635" i="6"/>
  <c r="H1626" i="6"/>
  <c r="H613" i="6"/>
  <c r="H1259" i="6"/>
  <c r="H1839" i="6"/>
  <c r="H1342" i="6"/>
  <c r="H301" i="6"/>
  <c r="H419" i="6"/>
  <c r="H964" i="6"/>
  <c r="H1972" i="6"/>
  <c r="H2157" i="6"/>
  <c r="H598" i="6"/>
  <c r="H1096" i="6"/>
  <c r="H1822" i="6"/>
  <c r="H950" i="6"/>
  <c r="H251" i="6"/>
  <c r="H348" i="6"/>
  <c r="H172" i="6"/>
  <c r="H1735" i="6"/>
  <c r="H109" i="6"/>
  <c r="H1992" i="6"/>
  <c r="H1845" i="6"/>
  <c r="H2142" i="6"/>
  <c r="H1616" i="6"/>
  <c r="H1010" i="6"/>
  <c r="H234" i="6"/>
  <c r="H1913" i="6"/>
  <c r="H1102" i="6"/>
  <c r="H1828" i="6"/>
  <c r="H956" i="6"/>
  <c r="H495" i="6"/>
  <c r="H1370" i="6"/>
  <c r="H1716" i="6"/>
  <c r="H1230" i="6"/>
  <c r="H842" i="6"/>
  <c r="H2340" i="6"/>
  <c r="H2107" i="6"/>
  <c r="H1895" i="6"/>
  <c r="H1083" i="6"/>
  <c r="H310" i="6"/>
  <c r="H2073" i="6"/>
  <c r="H1547" i="6"/>
  <c r="H1531" i="6"/>
  <c r="H1317" i="6"/>
  <c r="H1991" i="6"/>
  <c r="H1647" i="6"/>
  <c r="H1175" i="6"/>
  <c r="H2306" i="6"/>
  <c r="H1638" i="6"/>
  <c r="H1519" i="6"/>
  <c r="H1477" i="6"/>
  <c r="H1261" i="6"/>
  <c r="H494" i="6"/>
  <c r="H105" i="6"/>
  <c r="H135" i="6"/>
  <c r="H1312" i="6"/>
  <c r="H140" i="6"/>
  <c r="H279" i="6"/>
  <c r="H1450" i="6"/>
  <c r="H253" i="6"/>
  <c r="H293" i="6"/>
  <c r="H1515" i="6"/>
  <c r="H205" i="6"/>
  <c r="H275" i="6"/>
  <c r="H1922" i="6"/>
  <c r="H139" i="6"/>
  <c r="H337" i="6"/>
  <c r="H2282" i="6"/>
  <c r="H1868" i="6"/>
  <c r="H700" i="6"/>
  <c r="H962" i="6"/>
  <c r="H2328" i="6"/>
  <c r="H1693" i="6"/>
  <c r="H944" i="6"/>
  <c r="H1651" i="6"/>
  <c r="H1941" i="6"/>
  <c r="H1523" i="6"/>
  <c r="H1033" i="6"/>
  <c r="H2088" i="6"/>
  <c r="H2150" i="6"/>
  <c r="H1316" i="6"/>
  <c r="H982" i="6"/>
  <c r="H540" i="6"/>
  <c r="H945" i="6"/>
  <c r="H1108" i="6"/>
  <c r="H1681" i="6"/>
  <c r="H1260" i="6"/>
  <c r="H1518" i="6"/>
  <c r="H536" i="6"/>
  <c r="H392" i="6"/>
  <c r="H1254" i="6"/>
  <c r="H889" i="6"/>
  <c r="H1109" i="6"/>
  <c r="H2098" i="6"/>
  <c r="H966" i="6"/>
  <c r="H2046" i="6"/>
  <c r="H1771" i="6"/>
  <c r="H1288" i="6"/>
  <c r="H907" i="6"/>
  <c r="H1162" i="6"/>
  <c r="H1004" i="6"/>
  <c r="H2007" i="6"/>
  <c r="H1769" i="6"/>
  <c r="H1093" i="6"/>
  <c r="H2252" i="6"/>
  <c r="H947" i="6"/>
  <c r="H1577" i="6"/>
  <c r="H1650" i="6"/>
  <c r="H1867" i="6"/>
  <c r="H733" i="6"/>
  <c r="H2063" i="6"/>
  <c r="H1648" i="6"/>
  <c r="H1979" i="6"/>
  <c r="H1007" i="6"/>
  <c r="H1710" i="6"/>
  <c r="H477" i="6"/>
  <c r="H1819" i="6"/>
  <c r="H1289" i="6"/>
  <c r="H1099" i="6"/>
  <c r="H2258" i="6"/>
  <c r="H1332" i="6"/>
  <c r="H953" i="6"/>
  <c r="H180" i="6"/>
  <c r="H1381" i="6"/>
  <c r="H805" i="6"/>
  <c r="H203" i="6"/>
  <c r="H2319" i="6"/>
  <c r="H2126" i="6"/>
  <c r="H1866" i="6"/>
  <c r="H994" i="6"/>
  <c r="H991" i="6"/>
  <c r="H2279" i="6"/>
  <c r="H2110" i="6"/>
  <c r="H1850" i="6"/>
  <c r="H1585" i="6"/>
  <c r="H1466" i="6"/>
  <c r="H978" i="6"/>
  <c r="H975" i="6"/>
  <c r="H571" i="6"/>
  <c r="H1701" i="6"/>
  <c r="H1685" i="6"/>
  <c r="H1403" i="6"/>
  <c r="H826" i="6"/>
  <c r="H444" i="6"/>
  <c r="H2091" i="6"/>
  <c r="H1878" i="6"/>
  <c r="H1677" i="6"/>
  <c r="H1540" i="6"/>
  <c r="H677" i="6"/>
  <c r="H294" i="6"/>
  <c r="H2323" i="6"/>
  <c r="H1514" i="6"/>
  <c r="H1300" i="6"/>
  <c r="H922" i="6"/>
  <c r="H517" i="6"/>
  <c r="H1973" i="6"/>
  <c r="H1875" i="6"/>
  <c r="H1631" i="6"/>
  <c r="H755" i="6"/>
  <c r="H1887" i="6"/>
  <c r="H1622" i="6"/>
  <c r="H1013" i="6"/>
  <c r="H240" i="6"/>
  <c r="H1738" i="6"/>
  <c r="H1758" i="6"/>
  <c r="H1461" i="6"/>
  <c r="H1263" i="6"/>
  <c r="H89" i="6"/>
  <c r="H171" i="6"/>
  <c r="H119" i="6"/>
  <c r="H263" i="6"/>
  <c r="H1986" i="6"/>
  <c r="H277" i="6"/>
  <c r="H1861" i="6"/>
  <c r="H43" i="6"/>
  <c r="H321" i="6"/>
  <c r="H572" i="6"/>
  <c r="H417" i="6"/>
  <c r="H31" i="6"/>
  <c r="H1966" i="6"/>
  <c r="H1377" i="6"/>
  <c r="H1187" i="6"/>
  <c r="H801" i="6"/>
  <c r="H416" i="6"/>
  <c r="H26" i="6"/>
  <c r="H100" i="6"/>
  <c r="K100" i="6" s="1"/>
  <c r="L100" i="6" s="1"/>
  <c r="H895" i="6"/>
  <c r="H948" i="6"/>
  <c r="H195" i="6"/>
  <c r="H1292" i="6"/>
  <c r="H76" i="6"/>
  <c r="H1539" i="6"/>
  <c r="H106" i="6"/>
  <c r="H2294" i="6"/>
  <c r="H1852" i="6"/>
  <c r="H482" i="6"/>
  <c r="H1669" i="6"/>
  <c r="H1765" i="6"/>
  <c r="H415" i="6"/>
  <c r="H410" i="6"/>
  <c r="H1318" i="6"/>
  <c r="H927" i="6"/>
  <c r="H1702" i="6"/>
  <c r="H1344" i="6"/>
  <c r="H273" i="6"/>
  <c r="H1784" i="6"/>
  <c r="H2138" i="6"/>
  <c r="H230" i="6"/>
  <c r="H1095" i="6"/>
  <c r="H1328" i="6"/>
  <c r="H893" i="6"/>
  <c r="H1323" i="6"/>
  <c r="H1862" i="6"/>
  <c r="H90" i="6"/>
  <c r="H1188" i="6"/>
  <c r="H2197" i="6"/>
  <c r="H1857" i="6"/>
  <c r="H887" i="6"/>
  <c r="H2141" i="6"/>
  <c r="H1931" i="6"/>
  <c r="H1308" i="6"/>
  <c r="H1118" i="6"/>
  <c r="H1846" i="6"/>
  <c r="H1462" i="6"/>
  <c r="H974" i="6"/>
  <c r="H971" i="6"/>
  <c r="H582" i="6"/>
  <c r="H198" i="6"/>
  <c r="H1697" i="6"/>
  <c r="H1399" i="6"/>
  <c r="H1209" i="6"/>
  <c r="H808" i="6"/>
  <c r="H822" i="6"/>
  <c r="H2325" i="6"/>
  <c r="H1874" i="6"/>
  <c r="H1536" i="6"/>
  <c r="H1511" i="6"/>
  <c r="H1296" i="6"/>
  <c r="H915" i="6"/>
  <c r="H2168" i="6"/>
  <c r="H1969" i="6"/>
  <c r="H1863" i="6"/>
  <c r="H1627" i="6"/>
  <c r="H2268" i="6"/>
  <c r="H751" i="6"/>
  <c r="H766" i="6"/>
  <c r="H73" i="6"/>
  <c r="H23" i="6"/>
  <c r="H110" i="6"/>
  <c r="H1137" i="6"/>
  <c r="H85" i="6"/>
  <c r="H167" i="6"/>
  <c r="H926" i="6"/>
  <c r="H99" i="6"/>
  <c r="H181" i="6"/>
  <c r="H996" i="6"/>
  <c r="H82" i="6"/>
  <c r="H143" i="6"/>
  <c r="H225" i="6"/>
  <c r="H2166" i="6"/>
  <c r="H1705" i="6"/>
  <c r="H1338" i="6"/>
  <c r="H501" i="6"/>
  <c r="H523" i="6"/>
  <c r="H855" i="6"/>
  <c r="H2100" i="6"/>
  <c r="H1203" i="6"/>
  <c r="H1003" i="6"/>
  <c r="H1098" i="6"/>
  <c r="H322" i="6"/>
  <c r="H1824" i="6"/>
  <c r="H176" i="6"/>
  <c r="H136" i="6"/>
  <c r="H1768" i="6"/>
  <c r="H1478" i="6"/>
  <c r="H2039" i="6"/>
  <c r="H1313" i="6"/>
  <c r="H1174" i="6"/>
  <c r="H102" i="6"/>
  <c r="H479" i="6"/>
  <c r="H1291" i="6"/>
  <c r="H1104" i="6"/>
  <c r="H1101" i="6"/>
  <c r="H711" i="6"/>
  <c r="H1830" i="6"/>
  <c r="H1334" i="6"/>
  <c r="H958" i="6"/>
  <c r="H955" i="6"/>
  <c r="H566" i="6"/>
  <c r="H182" i="6"/>
  <c r="H2006" i="6"/>
  <c r="H1889" i="6"/>
  <c r="H1665" i="6"/>
  <c r="H1383" i="6"/>
  <c r="H1193" i="6"/>
  <c r="H807" i="6"/>
  <c r="H2295" i="6"/>
  <c r="H1829" i="6"/>
  <c r="H1426" i="6"/>
  <c r="H1051" i="6"/>
  <c r="H1048" i="6"/>
  <c r="H657" i="6"/>
  <c r="H274" i="6"/>
  <c r="H2257" i="6"/>
  <c r="H2053" i="6"/>
  <c r="H1774" i="6"/>
  <c r="H1706" i="6"/>
  <c r="H1495" i="6"/>
  <c r="H1280" i="6"/>
  <c r="H497" i="6"/>
  <c r="H512" i="6"/>
  <c r="H2376" i="6"/>
  <c r="H2149" i="6"/>
  <c r="H1731" i="6"/>
  <c r="H1611" i="6"/>
  <c r="H1329" i="6"/>
  <c r="H1139" i="6"/>
  <c r="H447" i="6"/>
  <c r="H60" i="6"/>
  <c r="H509" i="6"/>
  <c r="H478" i="6"/>
  <c r="H88" i="6"/>
  <c r="H150" i="6"/>
  <c r="H1233" i="6"/>
  <c r="H83" i="6"/>
  <c r="H44" i="6"/>
  <c r="K44" i="6" s="1"/>
  <c r="H146" i="6"/>
  <c r="H980" i="6"/>
  <c r="H127" i="6"/>
  <c r="H2146" i="6"/>
  <c r="H237" i="6"/>
  <c r="H1847" i="6"/>
  <c r="H959" i="6"/>
  <c r="H2206" i="6"/>
  <c r="H1525" i="6"/>
  <c r="H2253" i="6"/>
  <c r="H484" i="6"/>
  <c r="H122" i="6"/>
  <c r="H173" i="6"/>
  <c r="H1963" i="6"/>
  <c r="H2277" i="6"/>
  <c r="H600" i="6"/>
  <c r="H1285" i="6"/>
  <c r="H1136" i="6"/>
  <c r="H1229" i="6"/>
  <c r="H928" i="6"/>
  <c r="H882" i="6"/>
  <c r="H179" i="6"/>
  <c r="H2014" i="6"/>
  <c r="H1734" i="6"/>
  <c r="H1725" i="6"/>
  <c r="H1718" i="6"/>
  <c r="H1232" i="6"/>
  <c r="H1704" i="6"/>
  <c r="H1088" i="6"/>
  <c r="H1085" i="6"/>
  <c r="H680" i="6"/>
  <c r="H312" i="6"/>
  <c r="H1763" i="6"/>
  <c r="H1319" i="6"/>
  <c r="H942" i="6"/>
  <c r="H937" i="6"/>
  <c r="H535" i="6"/>
  <c r="H1649" i="6"/>
  <c r="H1367" i="6"/>
  <c r="H1640" i="6"/>
  <c r="H1521" i="6"/>
  <c r="H1410" i="6"/>
  <c r="H258" i="6"/>
  <c r="H1757" i="6"/>
  <c r="H1739" i="6"/>
  <c r="H1264" i="6"/>
  <c r="H867" i="6"/>
  <c r="H496" i="6"/>
  <c r="H2344" i="6"/>
  <c r="H1314" i="6"/>
  <c r="H1126" i="6"/>
  <c r="H1124" i="6"/>
  <c r="H734" i="6"/>
  <c r="H430" i="6"/>
  <c r="H42" i="6"/>
  <c r="H799" i="6"/>
  <c r="H72" i="6"/>
  <c r="H977" i="6"/>
  <c r="H193" i="6"/>
  <c r="H1343" i="6"/>
  <c r="H124" i="6"/>
  <c r="H287" i="6"/>
  <c r="H2204" i="6"/>
  <c r="H1666" i="6"/>
  <c r="H1834" i="6"/>
  <c r="H539" i="6"/>
  <c r="H2287" i="6"/>
  <c r="H285" i="6"/>
  <c r="H1637" i="6"/>
  <c r="H246" i="6"/>
  <c r="H1302" i="6"/>
  <c r="H1964" i="6"/>
  <c r="H2331" i="6"/>
  <c r="H1339" i="6"/>
  <c r="H614" i="6"/>
  <c r="H2254" i="6"/>
  <c r="H2047" i="6"/>
  <c r="H506" i="6"/>
  <c r="H990" i="6"/>
  <c r="H1727" i="6"/>
  <c r="H1218" i="6"/>
  <c r="H813" i="6"/>
  <c r="H446" i="6"/>
  <c r="H2093" i="6"/>
  <c r="H1880" i="6"/>
  <c r="H1679" i="6"/>
  <c r="H1257" i="6"/>
  <c r="H2307" i="6"/>
  <c r="H2057" i="6"/>
  <c r="H1533" i="6"/>
  <c r="H1516" i="6"/>
  <c r="H1303" i="6"/>
  <c r="H924" i="6"/>
  <c r="H519" i="6"/>
  <c r="H1883" i="6"/>
  <c r="H1633" i="6"/>
  <c r="H1159" i="6"/>
  <c r="H774" i="6"/>
  <c r="H2154" i="6"/>
  <c r="H1624" i="6"/>
  <c r="H242" i="6"/>
  <c r="H1740" i="6"/>
  <c r="H1775" i="6"/>
  <c r="H1255" i="6"/>
  <c r="H891" i="6"/>
  <c r="H2345" i="6"/>
  <c r="H1921" i="6"/>
  <c r="H1970" i="6"/>
  <c r="H1297" i="6"/>
  <c r="H1110" i="6"/>
  <c r="H1107" i="6"/>
  <c r="H702" i="6"/>
  <c r="H413" i="6"/>
  <c r="H58" i="6"/>
  <c r="H863" i="6"/>
  <c r="H37" i="6"/>
  <c r="H118" i="6"/>
  <c r="H132" i="6"/>
  <c r="H911" i="6"/>
  <c r="H114" i="6"/>
  <c r="H95" i="6"/>
  <c r="H2081" i="6"/>
  <c r="H29" i="6"/>
  <c r="H1840" i="6"/>
  <c r="H1615" i="6"/>
  <c r="H1720" i="6"/>
  <c r="H1322" i="6"/>
  <c r="H1038" i="6"/>
  <c r="H289" i="6"/>
  <c r="H1996" i="6"/>
  <c r="H117" i="6"/>
  <c r="H1133" i="6"/>
  <c r="H2324" i="6"/>
  <c r="H1473" i="6"/>
  <c r="H1673" i="6"/>
  <c r="H798" i="6"/>
  <c r="H812" i="6"/>
  <c r="H1957" i="6"/>
  <c r="H1526" i="6"/>
  <c r="H280" i="6"/>
  <c r="H1754" i="6"/>
  <c r="H503" i="6"/>
  <c r="H518" i="6"/>
  <c r="H2155" i="6"/>
  <c r="H1782" i="6"/>
  <c r="H1335" i="6"/>
  <c r="H1378" i="6"/>
  <c r="H1002" i="6"/>
  <c r="H999" i="6"/>
  <c r="H610" i="6"/>
  <c r="H2208" i="6"/>
  <c r="H2005" i="6"/>
  <c r="H1724" i="6"/>
  <c r="H1827" i="6"/>
  <c r="H1281" i="6"/>
  <c r="H1094" i="6"/>
  <c r="H1091" i="6"/>
  <c r="H701" i="6"/>
  <c r="H397" i="6"/>
  <c r="H428" i="6"/>
  <c r="H40" i="6"/>
  <c r="H21" i="6"/>
  <c r="H35" i="6"/>
  <c r="H116" i="6"/>
  <c r="H815" i="6"/>
  <c r="H98" i="6"/>
  <c r="H79" i="6"/>
  <c r="H2152" i="6"/>
  <c r="H174" i="6"/>
  <c r="H255" i="6"/>
  <c r="H2182" i="6"/>
  <c r="H92" i="6"/>
  <c r="H1856" i="6"/>
  <c r="H2061" i="6"/>
  <c r="H1745" i="6"/>
  <c r="H1676" i="6"/>
  <c r="H507" i="6"/>
  <c r="H1382" i="6"/>
  <c r="H1728" i="6"/>
  <c r="H2374" i="6"/>
  <c r="H705" i="6"/>
  <c r="H949" i="6"/>
  <c r="H1140" i="6"/>
  <c r="H1823" i="6"/>
  <c r="H360" i="6"/>
  <c r="H987" i="6"/>
  <c r="H795" i="6"/>
  <c r="H544" i="6"/>
  <c r="H184" i="6"/>
  <c r="H1753" i="6"/>
  <c r="H2012" i="6"/>
  <c r="H1997" i="6"/>
  <c r="H1655" i="6"/>
  <c r="H797" i="6"/>
  <c r="H412" i="6"/>
  <c r="H2322" i="6"/>
  <c r="H1646" i="6"/>
  <c r="H1713" i="6"/>
  <c r="H1037" i="6"/>
  <c r="H632" i="6"/>
  <c r="H264" i="6"/>
  <c r="H1764" i="6"/>
  <c r="H1270" i="6"/>
  <c r="H892" i="6"/>
  <c r="H502" i="6"/>
  <c r="H1849" i="6"/>
  <c r="H1601" i="6"/>
  <c r="H1320" i="6"/>
  <c r="H1132" i="6"/>
  <c r="H1129" i="6"/>
  <c r="H356" i="6"/>
  <c r="H1858" i="6"/>
  <c r="H1474" i="6"/>
  <c r="H986" i="6"/>
  <c r="H983" i="6"/>
  <c r="H2193" i="6"/>
  <c r="H2034" i="6"/>
  <c r="H1411" i="6"/>
  <c r="H819" i="6"/>
  <c r="H2316" i="6"/>
  <c r="H2099" i="6"/>
  <c r="H1886" i="6"/>
  <c r="H1684" i="6"/>
  <c r="H1548" i="6"/>
  <c r="H1265" i="6"/>
  <c r="H1076" i="6"/>
  <c r="H671" i="6"/>
  <c r="H302" i="6"/>
  <c r="H1803" i="6"/>
  <c r="H25" i="6"/>
  <c r="H86" i="6"/>
  <c r="H800" i="6"/>
  <c r="H101" i="6"/>
  <c r="H961" i="6"/>
  <c r="H2128" i="6"/>
  <c r="H1258" i="6"/>
  <c r="H159" i="6"/>
  <c r="H239" i="6"/>
  <c r="H2147" i="6"/>
  <c r="H556" i="6"/>
  <c r="H305" i="6"/>
  <c r="H794" i="6"/>
  <c r="H384" i="6"/>
  <c r="H1980" i="6"/>
  <c r="H1746" i="6"/>
  <c r="H1111" i="6"/>
  <c r="H965" i="6"/>
  <c r="H816" i="6"/>
  <c r="H2220" i="6"/>
  <c r="H2375" i="6"/>
  <c r="H759" i="6"/>
  <c r="H1006" i="6"/>
  <c r="H1859" i="6"/>
  <c r="H1910" i="6"/>
  <c r="H113" i="6"/>
  <c r="H583" i="6"/>
  <c r="H1807" i="6"/>
  <c r="H2377" i="6"/>
  <c r="H39" i="6"/>
  <c r="H97" i="6"/>
  <c r="H28" i="6"/>
  <c r="H1932" i="6"/>
  <c r="H1373" i="6"/>
  <c r="H1982" i="6"/>
  <c r="H1920" i="6"/>
  <c r="H1170" i="6"/>
  <c r="H1630" i="6"/>
  <c r="H1512" i="6"/>
  <c r="H1400" i="6"/>
  <c r="H248" i="6"/>
  <c r="H2229" i="6"/>
  <c r="H1747" i="6"/>
  <c r="H1825" i="6"/>
  <c r="H1469" i="6"/>
  <c r="H876" i="6"/>
  <c r="H872" i="6"/>
  <c r="H486" i="6"/>
  <c r="H2137" i="6"/>
  <c r="H1717" i="6"/>
  <c r="H1586" i="6"/>
  <c r="H1304" i="6"/>
  <c r="H1117" i="6"/>
  <c r="H1113" i="6"/>
  <c r="H1844" i="6"/>
  <c r="H1576" i="6"/>
  <c r="H970" i="6"/>
  <c r="H967" i="6"/>
  <c r="H563" i="6"/>
  <c r="H578" i="6"/>
  <c r="H194" i="6"/>
  <c r="H1981" i="6"/>
  <c r="H804" i="6"/>
  <c r="H818" i="6"/>
  <c r="H2317" i="6"/>
  <c r="H1668" i="6"/>
  <c r="H1532" i="6"/>
  <c r="H1060" i="6"/>
  <c r="H366" i="6"/>
  <c r="H525" i="6"/>
  <c r="H70" i="6"/>
  <c r="H84" i="6"/>
  <c r="H590" i="6"/>
  <c r="H128" i="6"/>
  <c r="H2096" i="6"/>
  <c r="H141" i="6"/>
  <c r="H2129" i="6"/>
  <c r="H1507" i="6"/>
  <c r="H1999" i="6"/>
  <c r="H1590" i="6"/>
  <c r="H1295" i="6"/>
  <c r="H1307" i="6"/>
  <c r="H2311" i="6"/>
  <c r="H1467" i="6"/>
  <c r="H1602" i="6"/>
  <c r="H522" i="6"/>
  <c r="H2009" i="6"/>
  <c r="H952" i="6"/>
  <c r="H131" i="6"/>
  <c r="H1274" i="6"/>
  <c r="H839" i="6"/>
  <c r="H2183" i="6"/>
  <c r="H120" i="6"/>
  <c r="H1092" i="6"/>
  <c r="H241" i="6"/>
  <c r="H2164" i="6"/>
  <c r="H1831" i="6"/>
  <c r="H1341" i="6"/>
  <c r="H747" i="6"/>
  <c r="H2140" i="6"/>
  <c r="H1384" i="6"/>
  <c r="H1008" i="6"/>
  <c r="H1005" i="6"/>
  <c r="H602" i="6"/>
  <c r="H616" i="6"/>
  <c r="H232" i="6"/>
  <c r="H2011" i="6"/>
  <c r="H1730" i="6"/>
  <c r="H1907" i="6"/>
  <c r="H2121" i="6"/>
  <c r="H1570" i="6"/>
  <c r="H1100" i="6"/>
  <c r="H1097" i="6"/>
  <c r="H707" i="6"/>
  <c r="H2256" i="6"/>
  <c r="H2085" i="6"/>
  <c r="H1826" i="6"/>
  <c r="H1330" i="6"/>
  <c r="H954" i="6"/>
  <c r="H951" i="6"/>
  <c r="H2200" i="6"/>
  <c r="H2002" i="6"/>
  <c r="H1983" i="6"/>
  <c r="H1379" i="6"/>
  <c r="H803" i="6"/>
  <c r="H2329" i="6"/>
  <c r="H2068" i="6"/>
  <c r="H1885" i="6"/>
  <c r="H1652" i="6"/>
  <c r="H1529" i="6"/>
  <c r="H1047" i="6"/>
  <c r="H270" i="6"/>
  <c r="H347" i="6"/>
  <c r="H1683" i="6"/>
  <c r="H2330" i="6"/>
  <c r="H831" i="6"/>
  <c r="H443" i="6"/>
  <c r="H56" i="6"/>
  <c r="H605" i="6"/>
  <c r="H846" i="6"/>
  <c r="H52" i="6"/>
  <c r="H669" i="6"/>
  <c r="H24" i="6"/>
  <c r="K24" i="6" s="1"/>
  <c r="L24" i="6" s="1"/>
  <c r="H112" i="6"/>
  <c r="H125" i="6"/>
  <c r="H2097" i="6"/>
  <c r="H1375" i="6"/>
  <c r="L44" i="6" l="1"/>
  <c r="H2251" i="6"/>
  <c r="K2250" i="6"/>
  <c r="L2250" i="6" s="1"/>
  <c r="H828" i="6"/>
  <c r="H545" i="6"/>
  <c r="H1483" i="6"/>
  <c r="H1266" i="6"/>
  <c r="H2025" i="6"/>
  <c r="H1872" i="6"/>
  <c r="K1266" i="6" l="1"/>
  <c r="L1266" i="6" s="1"/>
  <c r="K545" i="6"/>
  <c r="L545" i="6" s="1"/>
  <c r="K1483" i="6"/>
  <c r="L1483" i="6" s="1"/>
  <c r="K2025" i="6"/>
  <c r="L2025" i="6" s="1"/>
  <c r="K828" i="6"/>
  <c r="L828" i="6" s="1"/>
  <c r="K1872" i="6"/>
  <c r="L1872" i="6" s="1"/>
  <c r="C306" i="11" l="1"/>
  <c r="C157" i="11"/>
  <c r="C104" i="11"/>
  <c r="C233" i="11"/>
  <c r="M39" i="11" s="1"/>
  <c r="C198" i="11"/>
  <c r="M122" i="11" l="1"/>
  <c r="C172" i="11"/>
  <c r="C282" i="11"/>
  <c r="C307" i="11"/>
  <c r="C321" i="11"/>
  <c r="C146" i="11"/>
  <c r="C160" i="11"/>
  <c r="C289" i="11"/>
  <c r="C205" i="11"/>
  <c r="C77" i="11"/>
  <c r="C19" i="11"/>
  <c r="C148" i="11"/>
  <c r="C3" i="11"/>
  <c r="D5" i="10" s="1"/>
  <c r="C196" i="11"/>
  <c r="C54" i="11"/>
  <c r="M25" i="11" s="1"/>
  <c r="C175" i="11"/>
  <c r="C272" i="11"/>
  <c r="C158" i="11"/>
  <c r="C117" i="11"/>
  <c r="C147" i="11"/>
  <c r="C50" i="11"/>
  <c r="C26" i="11"/>
  <c r="C142" i="11"/>
  <c r="C164" i="11"/>
  <c r="C311" i="11"/>
  <c r="C75" i="11"/>
  <c r="C90" i="11"/>
  <c r="C21" i="11"/>
  <c r="M49" i="11" s="1"/>
  <c r="C207" i="11"/>
  <c r="M24" i="11" s="1"/>
  <c r="C159" i="11"/>
  <c r="C25" i="11"/>
  <c r="M27" i="11" s="1"/>
  <c r="C91" i="11"/>
  <c r="C169" i="11"/>
  <c r="C176" i="11"/>
  <c r="C168" i="11"/>
  <c r="C122" i="11"/>
  <c r="C274" i="11"/>
  <c r="C244" i="11"/>
  <c r="C137" i="11"/>
  <c r="C107" i="11"/>
  <c r="C81" i="11"/>
  <c r="C314" i="11"/>
  <c r="C192" i="11"/>
  <c r="C204" i="11"/>
  <c r="M23" i="11" s="1"/>
  <c r="C287" i="11"/>
  <c r="C140" i="11"/>
  <c r="C139" i="11"/>
  <c r="M313" i="11" s="1"/>
  <c r="C149" i="11"/>
  <c r="C143" i="11"/>
  <c r="C95" i="11"/>
  <c r="C6" i="11"/>
  <c r="C213" i="11"/>
  <c r="C94" i="11"/>
  <c r="M168" i="11" s="1"/>
  <c r="C310" i="11"/>
  <c r="C106" i="11"/>
  <c r="M119" i="11" s="1"/>
  <c r="C238" i="11"/>
  <c r="C76" i="11"/>
  <c r="M71" i="11" s="1"/>
  <c r="C114" i="11"/>
  <c r="M47" i="11" s="1"/>
  <c r="C304" i="11"/>
  <c r="M22" i="11" s="1"/>
  <c r="C271" i="11"/>
  <c r="C103" i="11"/>
  <c r="C138" i="11"/>
  <c r="C46" i="11"/>
  <c r="C190" i="11"/>
  <c r="C239" i="11"/>
  <c r="C263" i="11"/>
  <c r="C254" i="11"/>
  <c r="C89" i="11"/>
  <c r="C221" i="11"/>
  <c r="C208" i="11"/>
  <c r="M94" i="11" s="1"/>
  <c r="C155" i="11"/>
  <c r="M70" i="11" s="1"/>
  <c r="C318" i="11"/>
  <c r="C27" i="11"/>
  <c r="M21" i="11" s="1"/>
  <c r="C102" i="11"/>
  <c r="C66" i="11"/>
  <c r="C17" i="11"/>
  <c r="C80" i="11"/>
  <c r="C256" i="11"/>
  <c r="M239" i="11" s="1"/>
  <c r="C23" i="11"/>
  <c r="M215" i="11" s="1"/>
  <c r="C241" i="11"/>
  <c r="M191" i="11" s="1"/>
  <c r="C60" i="11"/>
  <c r="M166" i="11" s="1"/>
  <c r="C232" i="11"/>
  <c r="C219" i="11"/>
  <c r="M117" i="11" s="1"/>
  <c r="C39" i="11"/>
  <c r="M93" i="11" s="1"/>
  <c r="C235" i="11"/>
  <c r="M69" i="11" s="1"/>
  <c r="C112" i="11"/>
  <c r="M45" i="11" s="1"/>
  <c r="C28" i="11"/>
  <c r="M20" i="11" s="1"/>
  <c r="C170" i="11"/>
  <c r="C100" i="11"/>
  <c r="C242" i="11"/>
  <c r="M26" i="11" s="1"/>
  <c r="C320" i="11"/>
  <c r="C82" i="11"/>
  <c r="C270" i="11"/>
  <c r="M262" i="11" s="1"/>
  <c r="C259" i="11"/>
  <c r="M238" i="11" s="1"/>
  <c r="C49" i="11"/>
  <c r="M214" i="11" s="1"/>
  <c r="C57" i="11"/>
  <c r="M190" i="11" s="1"/>
  <c r="C98" i="11"/>
  <c r="M165" i="11" s="1"/>
  <c r="C120" i="11"/>
  <c r="C267" i="11"/>
  <c r="C215" i="11"/>
  <c r="M92" i="11" s="1"/>
  <c r="C250" i="11"/>
  <c r="C29" i="11"/>
  <c r="M44" i="11" s="1"/>
  <c r="C124" i="11"/>
  <c r="M19" i="11" s="1"/>
  <c r="C99" i="11"/>
  <c r="C240" i="11"/>
  <c r="C163" i="11"/>
  <c r="C13" i="11"/>
  <c r="M285" i="11" s="1"/>
  <c r="C133" i="11"/>
  <c r="M261" i="11" s="1"/>
  <c r="C93" i="11"/>
  <c r="M237" i="11" s="1"/>
  <c r="C236" i="11"/>
  <c r="C167" i="11"/>
  <c r="C312" i="11"/>
  <c r="M164" i="11" s="1"/>
  <c r="C88" i="11"/>
  <c r="M140" i="11" s="1"/>
  <c r="C161" i="11"/>
  <c r="C22" i="11"/>
  <c r="C52" i="11"/>
  <c r="M67" i="11" s="1"/>
  <c r="C284" i="11"/>
  <c r="M43" i="11" s="1"/>
  <c r="C74" i="11"/>
  <c r="M18" i="11" s="1"/>
  <c r="C123" i="11"/>
  <c r="C156" i="11"/>
  <c r="C67" i="11"/>
  <c r="M51" i="11" s="1"/>
  <c r="C288" i="11"/>
  <c r="C209" i="11"/>
  <c r="C48" i="11"/>
  <c r="C59" i="11"/>
  <c r="M236" i="11" s="1"/>
  <c r="C134" i="11"/>
  <c r="C174" i="11"/>
  <c r="C183" i="11"/>
  <c r="M163" i="11" s="1"/>
  <c r="C285" i="11"/>
  <c r="M139" i="11" s="1"/>
  <c r="C269" i="11"/>
  <c r="C214" i="11"/>
  <c r="C299" i="11"/>
  <c r="M66" i="11" s="1"/>
  <c r="C132" i="11"/>
  <c r="M42" i="11" s="1"/>
  <c r="C262" i="11"/>
  <c r="M17" i="11" s="1"/>
  <c r="C86" i="11"/>
  <c r="M307" i="11"/>
  <c r="C296" i="11"/>
  <c r="C290" i="11"/>
  <c r="C266" i="11"/>
  <c r="C189" i="11"/>
  <c r="M211" i="11" s="1"/>
  <c r="C313" i="11"/>
  <c r="M187" i="11" s="1"/>
  <c r="C55" i="11"/>
  <c r="C31" i="11"/>
  <c r="M138" i="11" s="1"/>
  <c r="C177" i="11"/>
  <c r="M113" i="11" s="1"/>
  <c r="C253" i="11"/>
  <c r="M89" i="11" s="1"/>
  <c r="C218" i="11"/>
  <c r="C261" i="11"/>
  <c r="M41" i="11" s="1"/>
  <c r="C141" i="11"/>
  <c r="M16" i="11" s="1"/>
  <c r="C246" i="11"/>
  <c r="C179" i="11"/>
  <c r="C47" i="11"/>
  <c r="M282" i="11" s="1"/>
  <c r="C303" i="11"/>
  <c r="M258" i="11" s="1"/>
  <c r="C128" i="11"/>
  <c r="M234" i="11" s="1"/>
  <c r="C243" i="11"/>
  <c r="M210" i="11" s="1"/>
  <c r="C165" i="11"/>
  <c r="M186" i="11" s="1"/>
  <c r="C5" i="11"/>
  <c r="M161" i="11" s="1"/>
  <c r="C16" i="11"/>
  <c r="M137" i="11" s="1"/>
  <c r="C116" i="11"/>
  <c r="C53" i="11"/>
  <c r="M88" i="11" s="1"/>
  <c r="C295" i="11"/>
  <c r="M64" i="11" s="1"/>
  <c r="C61" i="11"/>
  <c r="M40" i="11" s="1"/>
  <c r="C226" i="11"/>
  <c r="M15" i="11" s="1"/>
  <c r="C63" i="11"/>
  <c r="C258" i="11"/>
  <c r="C283" i="11"/>
  <c r="M281" i="11" s="1"/>
  <c r="C37" i="11"/>
  <c r="M257" i="11" s="1"/>
  <c r="C248" i="11"/>
  <c r="M233" i="11" s="1"/>
  <c r="C268" i="11"/>
  <c r="M209" i="11" s="1"/>
  <c r="C251" i="11"/>
  <c r="M185" i="11" s="1"/>
  <c r="C223" i="11"/>
  <c r="C317" i="11"/>
  <c r="C127" i="11"/>
  <c r="C178" i="11"/>
  <c r="C206" i="11"/>
  <c r="C227" i="11"/>
  <c r="M38" i="11" s="1"/>
  <c r="C211" i="11"/>
  <c r="M14" i="11" s="1"/>
  <c r="C173" i="11"/>
  <c r="C234" i="11"/>
  <c r="M304" i="11" s="1"/>
  <c r="C44" i="11"/>
  <c r="M280" i="11" s="1"/>
  <c r="C188" i="11"/>
  <c r="M256" i="11" s="1"/>
  <c r="C152" i="11"/>
  <c r="M232" i="11" s="1"/>
  <c r="C105" i="11"/>
  <c r="M208" i="11" s="1"/>
  <c r="C222" i="11"/>
  <c r="M184" i="11" s="1"/>
  <c r="C257" i="11"/>
  <c r="M159" i="11" s="1"/>
  <c r="C41" i="11"/>
  <c r="C245" i="11"/>
  <c r="C180" i="11"/>
  <c r="C111" i="11"/>
  <c r="M62" i="11" s="1"/>
  <c r="C11" i="11"/>
  <c r="M37" i="11" s="1"/>
  <c r="C84" i="11"/>
  <c r="M13" i="11" s="1"/>
  <c r="C10" i="11"/>
  <c r="C301" i="11"/>
  <c r="M3" i="11" s="1"/>
  <c r="C73" i="11"/>
  <c r="M303" i="11" s="1"/>
  <c r="C297" i="11"/>
  <c r="C210" i="11"/>
  <c r="C109" i="11"/>
  <c r="M231" i="11" s="1"/>
  <c r="C38" i="11"/>
  <c r="C181" i="11"/>
  <c r="C34" i="11"/>
  <c r="C119" i="11"/>
  <c r="C110" i="11"/>
  <c r="M109" i="11" s="1"/>
  <c r="C182" i="11"/>
  <c r="M85" i="11" s="1"/>
  <c r="C260" i="11"/>
  <c r="C24" i="11"/>
  <c r="M36" i="11" s="1"/>
  <c r="C118" i="11"/>
  <c r="M12" i="11" s="1"/>
  <c r="C92" i="11"/>
  <c r="C45" i="11"/>
  <c r="C64" i="11"/>
  <c r="M278" i="11" s="1"/>
  <c r="C135" i="11"/>
  <c r="M254" i="11" s="1"/>
  <c r="C144" i="11"/>
  <c r="C83" i="11"/>
  <c r="C193" i="11"/>
  <c r="C308" i="11"/>
  <c r="C71" i="11"/>
  <c r="C249" i="11"/>
  <c r="M108" i="11" s="1"/>
  <c r="C316" i="11"/>
  <c r="M84" i="11" s="1"/>
  <c r="C171" i="11"/>
  <c r="M60" i="11" s="1"/>
  <c r="C79" i="11"/>
  <c r="M35" i="11" s="1"/>
  <c r="C201" i="11"/>
  <c r="M11" i="11" s="1"/>
  <c r="C33" i="11"/>
  <c r="C264" i="11"/>
  <c r="M301" i="11" s="1"/>
  <c r="C294" i="11"/>
  <c r="M277" i="11" s="1"/>
  <c r="C255" i="11"/>
  <c r="C7" i="11"/>
  <c r="C309" i="11"/>
  <c r="C281" i="11"/>
  <c r="C35" i="11"/>
  <c r="C279" i="11"/>
  <c r="C276" i="11"/>
  <c r="M107" i="11" s="1"/>
  <c r="C237" i="11"/>
  <c r="C199" i="11"/>
  <c r="C300" i="11"/>
  <c r="M34" i="11" s="1"/>
  <c r="C115" i="11"/>
  <c r="M10" i="11" s="1"/>
  <c r="C136" i="11"/>
  <c r="C87" i="11"/>
  <c r="M300" i="11" s="1"/>
  <c r="C293" i="11"/>
  <c r="M276" i="11" s="1"/>
  <c r="C229" i="11"/>
  <c r="C70" i="11"/>
  <c r="C69" i="11"/>
  <c r="C150" i="11"/>
  <c r="M179" i="11" s="1"/>
  <c r="C202" i="11"/>
  <c r="M155" i="11" s="1"/>
  <c r="C68" i="11"/>
  <c r="C9" i="11"/>
  <c r="C51" i="11"/>
  <c r="C225" i="11"/>
  <c r="C96" i="11"/>
  <c r="M33" i="11" s="1"/>
  <c r="C8" i="11"/>
  <c r="M9" i="11" s="1"/>
  <c r="C197" i="11"/>
  <c r="M299" i="11" s="1"/>
  <c r="C278" i="11"/>
  <c r="M275" i="11" s="1"/>
  <c r="C62" i="11"/>
  <c r="C162" i="11"/>
  <c r="C15" i="11"/>
  <c r="M203" i="11" s="1"/>
  <c r="C200" i="11"/>
  <c r="M178" i="11" s="1"/>
  <c r="C187" i="11"/>
  <c r="C58" i="11"/>
  <c r="C230" i="11"/>
  <c r="C125" i="11"/>
  <c r="M81" i="11" s="1"/>
  <c r="C108" i="11"/>
  <c r="M57" i="11" s="1"/>
  <c r="C121" i="11"/>
  <c r="M32" i="11" s="1"/>
  <c r="C40" i="11"/>
  <c r="M8" i="11" s="1"/>
  <c r="C43" i="11"/>
  <c r="C231" i="11"/>
  <c r="C305" i="11"/>
  <c r="M250" i="11" s="1"/>
  <c r="C126" i="11"/>
  <c r="M226" i="11" s="1"/>
  <c r="C85" i="11"/>
  <c r="M202" i="11" s="1"/>
  <c r="C20" i="11"/>
  <c r="M177" i="11" s="1"/>
  <c r="C280" i="11"/>
  <c r="M153" i="11" s="1"/>
  <c r="C273" i="11"/>
  <c r="C286" i="11"/>
  <c r="C275" i="11"/>
  <c r="C191" i="11"/>
  <c r="M56" i="11" s="1"/>
  <c r="C101" i="11"/>
  <c r="M31" i="11" s="1"/>
  <c r="C228" i="11"/>
  <c r="M7" i="11" s="1"/>
  <c r="C212" i="11"/>
  <c r="C97" i="11"/>
  <c r="M273" i="11" s="1"/>
  <c r="C130" i="11"/>
  <c r="C78" i="11"/>
  <c r="M225" i="11" s="1"/>
  <c r="C203" i="11"/>
  <c r="C184" i="11"/>
  <c r="C18" i="11"/>
  <c r="M152" i="11" s="1"/>
  <c r="C30" i="11"/>
  <c r="M128" i="11" s="1"/>
  <c r="C12" i="11"/>
  <c r="C72" i="11"/>
  <c r="C56" i="11"/>
  <c r="M55" i="11" s="1"/>
  <c r="C291" i="11"/>
  <c r="M30" i="11" s="1"/>
  <c r="C131" i="11"/>
  <c r="M6" i="11" s="1"/>
  <c r="C154" i="11"/>
  <c r="M149" i="11" s="1"/>
  <c r="C298" i="11"/>
  <c r="C277" i="11"/>
  <c r="M296" i="11" s="1"/>
  <c r="C220" i="11"/>
  <c r="C65" i="11"/>
  <c r="M248" i="11" s="1"/>
  <c r="C265" i="11"/>
  <c r="M224" i="11" s="1"/>
  <c r="C42" i="11"/>
  <c r="C186" i="11"/>
  <c r="C315" i="11"/>
  <c r="C252" i="11"/>
  <c r="M127" i="11" s="1"/>
  <c r="C247" i="11"/>
  <c r="M102" i="11" s="1"/>
  <c r="C153" i="11"/>
  <c r="M78" i="11" s="1"/>
  <c r="C113" i="11"/>
  <c r="C216" i="11"/>
  <c r="M29" i="11" s="1"/>
  <c r="C195" i="11"/>
  <c r="M5" i="11" s="1"/>
  <c r="C292" i="11"/>
  <c r="C322" i="11"/>
  <c r="C129" i="11"/>
  <c r="M295" i="11" s="1"/>
  <c r="C185" i="11"/>
  <c r="M271" i="11" s="1"/>
  <c r="C36" i="11"/>
  <c r="C151" i="11"/>
  <c r="C194" i="11"/>
  <c r="C166" i="11"/>
  <c r="C4" i="11"/>
  <c r="C32" i="11"/>
  <c r="M126" i="11" s="1"/>
  <c r="C224" i="11"/>
  <c r="M101" i="11" s="1"/>
  <c r="C145" i="11"/>
  <c r="M77" i="11" s="1"/>
  <c r="C302" i="11"/>
  <c r="C217" i="11"/>
  <c r="M28" i="11" s="1"/>
  <c r="C14" i="11"/>
  <c r="M4" i="11" s="1"/>
  <c r="E1" i="11"/>
  <c r="M204" i="11" l="1"/>
  <c r="M228" i="11"/>
  <c r="M114" i="11"/>
  <c r="M142" i="11"/>
  <c r="M174" i="11"/>
  <c r="M298" i="11"/>
  <c r="M205" i="11"/>
  <c r="M157" i="11"/>
  <c r="M118" i="11"/>
  <c r="M199" i="11"/>
  <c r="M229" i="11"/>
  <c r="M305" i="11"/>
  <c r="M95" i="11"/>
  <c r="M223" i="11"/>
  <c r="M253" i="11"/>
  <c r="M158" i="11"/>
  <c r="M86" i="11"/>
  <c r="M188" i="11"/>
  <c r="M48" i="11"/>
  <c r="M247" i="11"/>
  <c r="M175" i="11"/>
  <c r="M103" i="11"/>
  <c r="M80" i="11"/>
  <c r="M293" i="11"/>
  <c r="M230" i="11"/>
  <c r="M183" i="11"/>
  <c r="M110" i="11"/>
  <c r="M63" i="11"/>
  <c r="M306" i="11"/>
  <c r="M259" i="11"/>
  <c r="M212" i="11"/>
  <c r="M115" i="11"/>
  <c r="M192" i="11"/>
  <c r="M144" i="11"/>
  <c r="M72" i="11"/>
  <c r="M90" i="11"/>
  <c r="M274" i="11"/>
  <c r="M180" i="11"/>
  <c r="M252" i="11"/>
  <c r="M181" i="11"/>
  <c r="M134" i="11"/>
  <c r="M286" i="11"/>
  <c r="M143" i="11"/>
  <c r="M151" i="11"/>
  <c r="M206" i="11"/>
  <c r="M235" i="11"/>
  <c r="M91" i="11"/>
  <c r="M200" i="11"/>
  <c r="M104" i="11"/>
  <c r="M58" i="11"/>
  <c r="M207" i="11"/>
  <c r="M135" i="11"/>
  <c r="M87" i="11"/>
  <c r="M283" i="11"/>
  <c r="M68" i="11"/>
  <c r="M263" i="11"/>
  <c r="M227" i="11"/>
  <c r="M156" i="11"/>
  <c r="M150" i="11"/>
  <c r="M297" i="11"/>
  <c r="M251" i="11"/>
  <c r="M133" i="11"/>
  <c r="M129" i="11"/>
  <c r="M105" i="11"/>
  <c r="M82" i="11"/>
  <c r="M111" i="11"/>
  <c r="M260" i="11"/>
  <c r="M120" i="11"/>
  <c r="M176" i="11"/>
  <c r="M130" i="11"/>
  <c r="M106" i="11"/>
  <c r="M59" i="11"/>
  <c r="M302" i="11"/>
  <c r="M255" i="11"/>
  <c r="M284" i="11"/>
  <c r="M189" i="11"/>
  <c r="M116" i="11"/>
  <c r="M264" i="11"/>
  <c r="M53" i="11"/>
  <c r="M272" i="11"/>
  <c r="M201" i="11"/>
  <c r="M154" i="11"/>
  <c r="M83" i="11"/>
  <c r="M279" i="11"/>
  <c r="M160" i="11"/>
  <c r="M112" i="11"/>
  <c r="M65" i="11"/>
  <c r="M213" i="11"/>
  <c r="M141" i="11"/>
  <c r="M124" i="11"/>
  <c r="M294" i="11"/>
  <c r="M170" i="11"/>
  <c r="M52" i="11"/>
  <c r="M195" i="11"/>
  <c r="M270" i="11"/>
  <c r="M219" i="11"/>
  <c r="M243" i="11"/>
  <c r="M79" i="11"/>
  <c r="M198" i="11"/>
  <c r="M310" i="11"/>
  <c r="M167" i="11"/>
  <c r="M267" i="11"/>
  <c r="M291" i="11"/>
  <c r="M99" i="11"/>
  <c r="M216" i="11"/>
  <c r="M96" i="11"/>
  <c r="M76" i="11"/>
  <c r="M240" i="11"/>
  <c r="M269" i="11"/>
  <c r="M246" i="11"/>
  <c r="M145" i="11"/>
  <c r="M288" i="11"/>
  <c r="M169" i="11"/>
  <c r="M50" i="11"/>
  <c r="M100" i="11"/>
  <c r="M75" i="11"/>
  <c r="M194" i="11"/>
  <c r="M74" i="11"/>
  <c r="M249" i="11"/>
  <c r="M132" i="11"/>
  <c r="M197" i="11"/>
  <c r="M218" i="11"/>
  <c r="M98" i="11"/>
  <c r="M54" i="11"/>
  <c r="M61" i="11"/>
  <c r="M242" i="11"/>
  <c r="M123" i="11"/>
  <c r="M309" i="11"/>
  <c r="M266" i="11"/>
  <c r="M147" i="11"/>
  <c r="M172" i="11"/>
  <c r="M290" i="11"/>
  <c r="M171" i="11"/>
  <c r="M196" i="11"/>
  <c r="M220" i="11"/>
  <c r="M222" i="11"/>
  <c r="M244" i="11"/>
  <c r="M221" i="11"/>
  <c r="M268" i="11"/>
  <c r="M245" i="11"/>
  <c r="M287" i="11"/>
  <c r="M193" i="11"/>
  <c r="M292" i="11"/>
  <c r="M136" i="11"/>
  <c r="M217" i="11"/>
  <c r="M73" i="11"/>
  <c r="M131" i="11"/>
  <c r="M173" i="11"/>
  <c r="M241" i="11"/>
  <c r="M97" i="11"/>
  <c r="M125" i="11"/>
  <c r="M265" i="11"/>
  <c r="M121" i="11"/>
  <c r="M148" i="11"/>
  <c r="M46" i="11"/>
  <c r="M289" i="11"/>
  <c r="M146" i="11"/>
  <c r="M182" i="11"/>
  <c r="M311" i="11"/>
  <c r="M308" i="11"/>
  <c r="M312" i="11"/>
  <c r="D57" i="10"/>
  <c r="M162" i="11"/>
  <c r="C1" i="11"/>
  <c r="J1427" i="6"/>
  <c r="I1427" i="6"/>
  <c r="I541" i="6"/>
  <c r="O541" i="6" s="1"/>
  <c r="I1891" i="6"/>
  <c r="I1892" i="6"/>
  <c r="I1893" i="6"/>
  <c r="I1894" i="6"/>
  <c r="I1810" i="6"/>
  <c r="I1815" i="6"/>
  <c r="I1809" i="6"/>
  <c r="I1816" i="6"/>
  <c r="I1812" i="6"/>
  <c r="I1813" i="6"/>
  <c r="I1817" i="6"/>
  <c r="I1814" i="6"/>
  <c r="I1811" i="6"/>
  <c r="I1818" i="6"/>
  <c r="O1818" i="6" s="1"/>
  <c r="I2306" i="6"/>
  <c r="I2300" i="6"/>
  <c r="I2303" i="6"/>
  <c r="I2310" i="6"/>
  <c r="I2307" i="6"/>
  <c r="I2297" i="6"/>
  <c r="I2304" i="6"/>
  <c r="I2308" i="6"/>
  <c r="I2301" i="6"/>
  <c r="I2298" i="6"/>
  <c r="I2305" i="6"/>
  <c r="I2299" i="6"/>
  <c r="I2302" i="6"/>
  <c r="I2309" i="6"/>
  <c r="I2101" i="6"/>
  <c r="I2102" i="6"/>
  <c r="I1374" i="6"/>
  <c r="I1385" i="6"/>
  <c r="I1369" i="6"/>
  <c r="I1376" i="6"/>
  <c r="I1384" i="6"/>
  <c r="I1367" i="6"/>
  <c r="I1371" i="6"/>
  <c r="I1382" i="6"/>
  <c r="I1375" i="6"/>
  <c r="I1368" i="6"/>
  <c r="I1372" i="6"/>
  <c r="I1383" i="6"/>
  <c r="I1380" i="6"/>
  <c r="I1373" i="6"/>
  <c r="I1377" i="6"/>
  <c r="I1381" i="6"/>
  <c r="I1370" i="6"/>
  <c r="I1378" i="6"/>
  <c r="I1379" i="6"/>
  <c r="I1096" i="6"/>
  <c r="I1097" i="6"/>
  <c r="I1093" i="6"/>
  <c r="I1104" i="6"/>
  <c r="I1091" i="6"/>
  <c r="I1102" i="6"/>
  <c r="I1088" i="6"/>
  <c r="I1092" i="6"/>
  <c r="I1103" i="6"/>
  <c r="I1100" i="6"/>
  <c r="I1101" i="6"/>
  <c r="I1089" i="6"/>
  <c r="I1098" i="6"/>
  <c r="I1094" i="6"/>
  <c r="I1090" i="6"/>
  <c r="I1099" i="6"/>
  <c r="I1095" i="6"/>
  <c r="I1178" i="6"/>
  <c r="I1186" i="6"/>
  <c r="I1180" i="6"/>
  <c r="I1187" i="6"/>
  <c r="I1181" i="6"/>
  <c r="I1188" i="6"/>
  <c r="I1177" i="6"/>
  <c r="I1185" i="6"/>
  <c r="I1182" i="6"/>
  <c r="I1183" i="6"/>
  <c r="I1179" i="6"/>
  <c r="I1176" i="6"/>
  <c r="I1184" i="6"/>
  <c r="I1189" i="6"/>
  <c r="I1523" i="6"/>
  <c r="I1547" i="6"/>
  <c r="I1514" i="6"/>
  <c r="I1538" i="6"/>
  <c r="I1528" i="6"/>
  <c r="I1522" i="6"/>
  <c r="I1546" i="6"/>
  <c r="I1530" i="6"/>
  <c r="I1537" i="6"/>
  <c r="I1541" i="6"/>
  <c r="I1516" i="6"/>
  <c r="I1534" i="6"/>
  <c r="I1513" i="6"/>
  <c r="I1542" i="6"/>
  <c r="I1517" i="6"/>
  <c r="I1535" i="6"/>
  <c r="I1543" i="6"/>
  <c r="I1518" i="6"/>
  <c r="I1529" i="6"/>
  <c r="I1536" i="6"/>
  <c r="I1540" i="6"/>
  <c r="I1533" i="6"/>
  <c r="I1515" i="6"/>
  <c r="I1526" i="6"/>
  <c r="I1521" i="6"/>
  <c r="I1539" i="6"/>
  <c r="I1548" i="6"/>
  <c r="I1544" i="6"/>
  <c r="I1531" i="6"/>
  <c r="I1525" i="6"/>
  <c r="I1527" i="6"/>
  <c r="I1519" i="6"/>
  <c r="I1532" i="6"/>
  <c r="I1545" i="6"/>
  <c r="I1524" i="6"/>
  <c r="I1520" i="6"/>
  <c r="J731" i="6"/>
  <c r="I731" i="6"/>
  <c r="I2324" i="6"/>
  <c r="I2325" i="6"/>
  <c r="I2323" i="6"/>
  <c r="I2322" i="6"/>
  <c r="I2326" i="6"/>
  <c r="I966" i="6"/>
  <c r="I963" i="6"/>
  <c r="I987" i="6"/>
  <c r="I953" i="6"/>
  <c r="I977" i="6"/>
  <c r="I960" i="6"/>
  <c r="I984" i="6"/>
  <c r="I1000" i="6"/>
  <c r="I961" i="6"/>
  <c r="I979" i="6"/>
  <c r="I1001" i="6"/>
  <c r="I985" i="6"/>
  <c r="I970" i="6"/>
  <c r="I996" i="6"/>
  <c r="I989" i="6"/>
  <c r="I997" i="6"/>
  <c r="I990" i="6"/>
  <c r="I956" i="6"/>
  <c r="I964" i="6"/>
  <c r="I975" i="6"/>
  <c r="I983" i="6"/>
  <c r="I994" i="6"/>
  <c r="I1005" i="6"/>
  <c r="I998" i="6"/>
  <c r="I991" i="6"/>
  <c r="I1002" i="6"/>
  <c r="I957" i="6"/>
  <c r="I976" i="6"/>
  <c r="I980" i="6"/>
  <c r="I965" i="6"/>
  <c r="I995" i="6"/>
  <c r="I969" i="6"/>
  <c r="I988" i="6"/>
  <c r="I1006" i="6"/>
  <c r="I954" i="6"/>
  <c r="I973" i="6"/>
  <c r="I992" i="6"/>
  <c r="I962" i="6"/>
  <c r="I971" i="6"/>
  <c r="I958" i="6"/>
  <c r="I967" i="6"/>
  <c r="I993" i="6"/>
  <c r="I972" i="6"/>
  <c r="I959" i="6"/>
  <c r="I955" i="6"/>
  <c r="I968" i="6"/>
  <c r="I1003" i="6"/>
  <c r="I981" i="6"/>
  <c r="I999" i="6"/>
  <c r="I986" i="6"/>
  <c r="I982" i="6"/>
  <c r="I1004" i="6"/>
  <c r="I978" i="6"/>
  <c r="I974" i="6"/>
  <c r="I1338" i="6"/>
  <c r="I2268" i="6"/>
  <c r="I1342" i="6"/>
  <c r="I1346" i="6"/>
  <c r="I1339" i="6"/>
  <c r="I1343" i="6"/>
  <c r="I1336" i="6"/>
  <c r="I1340" i="6"/>
  <c r="I1344" i="6"/>
  <c r="I1337" i="6"/>
  <c r="I1341" i="6"/>
  <c r="I1481" i="6"/>
  <c r="I1482" i="6"/>
  <c r="I1636" i="6"/>
  <c r="I1633" i="6"/>
  <c r="I1634" i="6"/>
  <c r="I1635" i="6"/>
  <c r="I1632" i="6"/>
  <c r="I1637" i="6"/>
  <c r="I686" i="6"/>
  <c r="I684" i="6"/>
  <c r="I685" i="6"/>
  <c r="I1975" i="6"/>
  <c r="I1976" i="6"/>
  <c r="I1571" i="6"/>
  <c r="I1570" i="6"/>
  <c r="I1569" i="6"/>
  <c r="I2212" i="6"/>
  <c r="I2216" i="6"/>
  <c r="I2213" i="6"/>
  <c r="I2215" i="6"/>
  <c r="I2217" i="6"/>
  <c r="I2214" i="6"/>
  <c r="I2245" i="6"/>
  <c r="I2242" i="6"/>
  <c r="I2239" i="6"/>
  <c r="I2246" i="6"/>
  <c r="I2236" i="6"/>
  <c r="I2243" i="6"/>
  <c r="I2240" i="6"/>
  <c r="I2238" i="6"/>
  <c r="I2237" i="6"/>
  <c r="I2244" i="6"/>
  <c r="I2241" i="6"/>
  <c r="J1012" i="6"/>
  <c r="I1012" i="6"/>
  <c r="I2144" i="6"/>
  <c r="I2135" i="6"/>
  <c r="I2142" i="6"/>
  <c r="I2139" i="6"/>
  <c r="I2146" i="6"/>
  <c r="I2136" i="6"/>
  <c r="I2143" i="6"/>
  <c r="I2147" i="6"/>
  <c r="I2140" i="6"/>
  <c r="I2137" i="6"/>
  <c r="I2141" i="6"/>
  <c r="I2138" i="6"/>
  <c r="I2145" i="6"/>
  <c r="I1105" i="6"/>
  <c r="I1107" i="6"/>
  <c r="I1106" i="6"/>
  <c r="I1108" i="6"/>
  <c r="J410" i="6"/>
  <c r="I410" i="6"/>
  <c r="I1983" i="6"/>
  <c r="I1982" i="6"/>
  <c r="I1979" i="6"/>
  <c r="I1980" i="6"/>
  <c r="I1981" i="6"/>
  <c r="I1978" i="6"/>
  <c r="J1895" i="6"/>
  <c r="I1895" i="6"/>
  <c r="I710" i="6"/>
  <c r="I708" i="6"/>
  <c r="I711" i="6"/>
  <c r="I709" i="6"/>
  <c r="I2198" i="6"/>
  <c r="O2198" i="6" s="1"/>
  <c r="I1826" i="6"/>
  <c r="I1833" i="6"/>
  <c r="I1823" i="6"/>
  <c r="I1834" i="6"/>
  <c r="I1824" i="6"/>
  <c r="I1831" i="6"/>
  <c r="I1828" i="6"/>
  <c r="I1832" i="6"/>
  <c r="I1821" i="6"/>
  <c r="I1825" i="6"/>
  <c r="I1829" i="6"/>
  <c r="I1820" i="6"/>
  <c r="I1822" i="6"/>
  <c r="I1830" i="6"/>
  <c r="I1819" i="6"/>
  <c r="I1827" i="6"/>
  <c r="I1350" i="6"/>
  <c r="I1349" i="6"/>
  <c r="I1351" i="6"/>
  <c r="J823" i="6"/>
  <c r="I823" i="6"/>
  <c r="I98" i="6"/>
  <c r="I81" i="6"/>
  <c r="I88" i="6"/>
  <c r="I95" i="6"/>
  <c r="I85" i="6"/>
  <c r="I92" i="6"/>
  <c r="I99" i="6"/>
  <c r="I82" i="6"/>
  <c r="I89" i="6"/>
  <c r="I96" i="6"/>
  <c r="I86" i="6"/>
  <c r="I93" i="6"/>
  <c r="I83" i="6"/>
  <c r="I90" i="6"/>
  <c r="I97" i="6"/>
  <c r="I80" i="6"/>
  <c r="O80" i="6" s="1"/>
  <c r="I87" i="6"/>
  <c r="I94" i="6"/>
  <c r="I84" i="6"/>
  <c r="I91" i="6"/>
  <c r="I919" i="6"/>
  <c r="I920" i="6"/>
  <c r="I921" i="6"/>
  <c r="I701" i="6"/>
  <c r="I702" i="6"/>
  <c r="I700" i="6"/>
  <c r="I2025" i="6"/>
  <c r="O2025" i="6" s="1"/>
  <c r="I2033" i="6"/>
  <c r="I2057" i="6"/>
  <c r="I2081" i="6"/>
  <c r="I2048" i="6"/>
  <c r="I2072" i="6"/>
  <c r="I2026" i="6"/>
  <c r="I2040" i="6"/>
  <c r="I2047" i="6"/>
  <c r="I2051" i="6"/>
  <c r="I2058" i="6"/>
  <c r="I2079" i="6"/>
  <c r="I2086" i="6"/>
  <c r="I2030" i="6"/>
  <c r="I2037" i="6"/>
  <c r="I2044" i="6"/>
  <c r="I2065" i="6"/>
  <c r="I2076" i="6"/>
  <c r="I2083" i="6"/>
  <c r="I2027" i="6"/>
  <c r="I2034" i="6"/>
  <c r="I2055" i="6"/>
  <c r="I2062" i="6"/>
  <c r="I2069" i="6"/>
  <c r="I2041" i="6"/>
  <c r="I2052" i="6"/>
  <c r="I2059" i="6"/>
  <c r="I2066" i="6"/>
  <c r="I2073" i="6"/>
  <c r="I2080" i="6"/>
  <c r="I2087" i="6"/>
  <c r="I2070" i="6"/>
  <c r="I2031" i="6"/>
  <c r="I2038" i="6"/>
  <c r="I2045" i="6"/>
  <c r="I2042" i="6"/>
  <c r="I2063" i="6"/>
  <c r="I2077" i="6"/>
  <c r="I2084" i="6"/>
  <c r="I2028" i="6"/>
  <c r="I2049" i="6"/>
  <c r="I2056" i="6"/>
  <c r="I2035" i="6"/>
  <c r="I2068" i="6"/>
  <c r="I2053" i="6"/>
  <c r="I2060" i="6"/>
  <c r="I2067" i="6"/>
  <c r="I2074" i="6"/>
  <c r="I2088" i="6"/>
  <c r="I2032" i="6"/>
  <c r="I2039" i="6"/>
  <c r="I2046" i="6"/>
  <c r="I2082" i="6"/>
  <c r="I2061" i="6"/>
  <c r="I2075" i="6"/>
  <c r="I2078" i="6"/>
  <c r="I2085" i="6"/>
  <c r="I2029" i="6"/>
  <c r="I2036" i="6"/>
  <c r="I2043" i="6"/>
  <c r="I2050" i="6"/>
  <c r="I2064" i="6"/>
  <c r="I2071" i="6"/>
  <c r="I2054" i="6"/>
  <c r="I1505" i="6"/>
  <c r="I1506" i="6"/>
  <c r="I1504" i="6"/>
  <c r="I1501" i="6"/>
  <c r="I1502" i="6"/>
  <c r="I1503" i="6"/>
  <c r="I930" i="6"/>
  <c r="I929" i="6"/>
  <c r="I931" i="6"/>
  <c r="I434" i="6"/>
  <c r="I431" i="6"/>
  <c r="I433" i="6"/>
  <c r="I432" i="6"/>
  <c r="I801" i="6"/>
  <c r="I808" i="6"/>
  <c r="I815" i="6"/>
  <c r="I819" i="6"/>
  <c r="I1584" i="6"/>
  <c r="I816" i="6"/>
  <c r="I806" i="6"/>
  <c r="I813" i="6"/>
  <c r="I800" i="6"/>
  <c r="I805" i="6"/>
  <c r="I809" i="6"/>
  <c r="I821" i="6"/>
  <c r="I810" i="6"/>
  <c r="I799" i="6"/>
  <c r="I803" i="6"/>
  <c r="I811" i="6"/>
  <c r="I807" i="6"/>
  <c r="I812" i="6"/>
  <c r="I804" i="6"/>
  <c r="I820" i="6"/>
  <c r="I797" i="6"/>
  <c r="I817" i="6"/>
  <c r="I798" i="6"/>
  <c r="I802" i="6"/>
  <c r="I814" i="6"/>
  <c r="I822" i="6"/>
  <c r="I818" i="6"/>
  <c r="I796" i="6"/>
  <c r="I1357" i="6"/>
  <c r="I1358" i="6"/>
  <c r="I1359" i="6"/>
  <c r="J1974" i="6"/>
  <c r="I1974" i="6"/>
  <c r="I229" i="6"/>
  <c r="I236" i="6"/>
  <c r="I240" i="6"/>
  <c r="I237" i="6"/>
  <c r="I234" i="6"/>
  <c r="I235" i="6"/>
  <c r="I230" i="6"/>
  <c r="I238" i="6"/>
  <c r="I242" i="6"/>
  <c r="I232" i="6"/>
  <c r="I241" i="6"/>
  <c r="I233" i="6"/>
  <c r="I239" i="6"/>
  <c r="I231" i="6"/>
  <c r="J1459" i="6"/>
  <c r="I1459" i="6"/>
  <c r="J1175" i="6"/>
  <c r="I1175" i="6"/>
  <c r="I1621" i="6"/>
  <c r="I1612" i="6"/>
  <c r="I1626" i="6"/>
  <c r="I1620" i="6"/>
  <c r="I1611" i="6"/>
  <c r="I1615" i="6"/>
  <c r="I1616" i="6"/>
  <c r="I1627" i="6"/>
  <c r="I1631" i="6"/>
  <c r="I1617" i="6"/>
  <c r="I1628" i="6"/>
  <c r="I1614" i="6"/>
  <c r="I1625" i="6"/>
  <c r="I1623" i="6"/>
  <c r="I1619" i="6"/>
  <c r="I1624" i="6"/>
  <c r="I1629" i="6"/>
  <c r="I1618" i="6"/>
  <c r="I1630" i="6"/>
  <c r="I1613" i="6"/>
  <c r="I1622" i="6"/>
  <c r="I294" i="6"/>
  <c r="I301" i="6"/>
  <c r="I284" i="6"/>
  <c r="I308" i="6"/>
  <c r="I291" i="6"/>
  <c r="I288" i="6"/>
  <c r="I312" i="6"/>
  <c r="I285" i="6"/>
  <c r="I309" i="6"/>
  <c r="I292" i="6"/>
  <c r="I299" i="6"/>
  <c r="I282" i="6"/>
  <c r="I795" i="6"/>
  <c r="I293" i="6"/>
  <c r="I300" i="6"/>
  <c r="I283" i="6"/>
  <c r="I307" i="6"/>
  <c r="I286" i="6"/>
  <c r="I302" i="6"/>
  <c r="I310" i="6"/>
  <c r="I290" i="6"/>
  <c r="I298" i="6"/>
  <c r="I289" i="6"/>
  <c r="I297" i="6"/>
  <c r="I305" i="6"/>
  <c r="I311" i="6"/>
  <c r="I303" i="6"/>
  <c r="I295" i="6"/>
  <c r="I304" i="6"/>
  <c r="I287" i="6"/>
  <c r="I296" i="6"/>
  <c r="I1228" i="6"/>
  <c r="I1232" i="6"/>
  <c r="I1229" i="6"/>
  <c r="I1231" i="6"/>
  <c r="I1233" i="6"/>
  <c r="I1230" i="6"/>
  <c r="I1801" i="6"/>
  <c r="I1799" i="6"/>
  <c r="I1800" i="6"/>
  <c r="J1658" i="6"/>
  <c r="I1658" i="6"/>
  <c r="J1659" i="6"/>
  <c r="I1659" i="6"/>
  <c r="I723" i="6"/>
  <c r="I724" i="6"/>
  <c r="I722" i="6"/>
  <c r="J1041" i="6"/>
  <c r="I1041" i="6"/>
  <c r="I2373" i="6"/>
  <c r="I2376" i="6"/>
  <c r="I2377" i="6"/>
  <c r="I2374" i="6"/>
  <c r="I2372" i="6"/>
  <c r="I2378" i="6"/>
  <c r="I2375" i="6"/>
  <c r="J732" i="6"/>
  <c r="I732" i="6"/>
  <c r="I27" i="6"/>
  <c r="I24" i="6"/>
  <c r="O24" i="6" s="1"/>
  <c r="I31" i="6"/>
  <c r="I28" i="6"/>
  <c r="I25" i="6"/>
  <c r="I29" i="6"/>
  <c r="I26" i="6"/>
  <c r="I30" i="6"/>
  <c r="I427" i="6"/>
  <c r="I425" i="6"/>
  <c r="I426" i="6"/>
  <c r="I424" i="6"/>
  <c r="I736" i="6"/>
  <c r="I735" i="6"/>
  <c r="J924" i="6"/>
  <c r="I924" i="6"/>
  <c r="I1860" i="6"/>
  <c r="I1858" i="6"/>
  <c r="I1865" i="6"/>
  <c r="I1859" i="6"/>
  <c r="I1866" i="6"/>
  <c r="I1856" i="6"/>
  <c r="I1864" i="6"/>
  <c r="I1868" i="6"/>
  <c r="I1861" i="6"/>
  <c r="I1857" i="6"/>
  <c r="I1862" i="6"/>
  <c r="I1863" i="6"/>
  <c r="I1867" i="6"/>
  <c r="J2337" i="6"/>
  <c r="I2337" i="6"/>
  <c r="I1249" i="6"/>
  <c r="I1250" i="6"/>
  <c r="I1247" i="6"/>
  <c r="I1251" i="6"/>
  <c r="I1244" i="6"/>
  <c r="I1248" i="6"/>
  <c r="I1245" i="6"/>
  <c r="I1246" i="6"/>
  <c r="I607" i="6"/>
  <c r="I590" i="6"/>
  <c r="I614" i="6"/>
  <c r="I597" i="6"/>
  <c r="I621" i="6"/>
  <c r="I604" i="6"/>
  <c r="I601" i="6"/>
  <c r="I598" i="6"/>
  <c r="I622" i="6"/>
  <c r="I605" i="6"/>
  <c r="I588" i="6"/>
  <c r="I612" i="6"/>
  <c r="I595" i="6"/>
  <c r="I619" i="6"/>
  <c r="I606" i="6"/>
  <c r="I589" i="6"/>
  <c r="I613" i="6"/>
  <c r="I596" i="6"/>
  <c r="I620" i="6"/>
  <c r="I591" i="6"/>
  <c r="I599" i="6"/>
  <c r="I615" i="6"/>
  <c r="I603" i="6"/>
  <c r="I594" i="6"/>
  <c r="I618" i="6"/>
  <c r="I600" i="6"/>
  <c r="I587" i="6"/>
  <c r="I617" i="6"/>
  <c r="I592" i="6"/>
  <c r="I609" i="6"/>
  <c r="I593" i="6"/>
  <c r="I610" i="6"/>
  <c r="I585" i="6"/>
  <c r="I602" i="6"/>
  <c r="I611" i="6"/>
  <c r="I586" i="6"/>
  <c r="I616" i="6"/>
  <c r="I608" i="6"/>
  <c r="I850" i="6"/>
  <c r="I857" i="6"/>
  <c r="I864" i="6"/>
  <c r="I844" i="6"/>
  <c r="I868" i="6"/>
  <c r="I841" i="6"/>
  <c r="I865" i="6"/>
  <c r="I855" i="6"/>
  <c r="I862" i="6"/>
  <c r="I851" i="6"/>
  <c r="I866" i="6"/>
  <c r="I848" i="6"/>
  <c r="I852" i="6"/>
  <c r="I867" i="6"/>
  <c r="I847" i="6"/>
  <c r="I863" i="6"/>
  <c r="I856" i="6"/>
  <c r="I845" i="6"/>
  <c r="I853" i="6"/>
  <c r="I869" i="6"/>
  <c r="I849" i="6"/>
  <c r="I861" i="6"/>
  <c r="I842" i="6"/>
  <c r="I854" i="6"/>
  <c r="I858" i="6"/>
  <c r="I846" i="6"/>
  <c r="I870" i="6"/>
  <c r="I860" i="6"/>
  <c r="I843" i="6"/>
  <c r="I859" i="6"/>
  <c r="I1563" i="6"/>
  <c r="I1567" i="6"/>
  <c r="I1560" i="6"/>
  <c r="I1561" i="6"/>
  <c r="I1565" i="6"/>
  <c r="I1562" i="6"/>
  <c r="I1566" i="6"/>
  <c r="I1559" i="6"/>
  <c r="I1564" i="6"/>
  <c r="J1835" i="6"/>
  <c r="I1835" i="6"/>
  <c r="I739" i="6"/>
  <c r="I740" i="6"/>
  <c r="I738" i="6"/>
  <c r="I737" i="6"/>
  <c r="I2328" i="6"/>
  <c r="I2329" i="6"/>
  <c r="J1670" i="6"/>
  <c r="I1670" i="6"/>
  <c r="I2250" i="6"/>
  <c r="O2250" i="6" s="1"/>
  <c r="I2255" i="6"/>
  <c r="I2257" i="6"/>
  <c r="I2254" i="6"/>
  <c r="I2251" i="6"/>
  <c r="I2258" i="6"/>
  <c r="I2252" i="6"/>
  <c r="I2253" i="6"/>
  <c r="I2256" i="6"/>
  <c r="I42" i="6"/>
  <c r="I43" i="6"/>
  <c r="I1301" i="6"/>
  <c r="I1302" i="6"/>
  <c r="I1326" i="6"/>
  <c r="I1319" i="6"/>
  <c r="I1333" i="6"/>
  <c r="I1310" i="6"/>
  <c r="I1317" i="6"/>
  <c r="I1324" i="6"/>
  <c r="I1331" i="6"/>
  <c r="I1318" i="6"/>
  <c r="I1325" i="6"/>
  <c r="I1332" i="6"/>
  <c r="I1327" i="6"/>
  <c r="I1308" i="6"/>
  <c r="I1323" i="6"/>
  <c r="I1312" i="6"/>
  <c r="I1305" i="6"/>
  <c r="I1320" i="6"/>
  <c r="I1335" i="6"/>
  <c r="I1316" i="6"/>
  <c r="I1328" i="6"/>
  <c r="I1309" i="6"/>
  <c r="I1313" i="6"/>
  <c r="I1306" i="6"/>
  <c r="I1321" i="6"/>
  <c r="I1329" i="6"/>
  <c r="I1303" i="6"/>
  <c r="I1314" i="6"/>
  <c r="I1307" i="6"/>
  <c r="I1322" i="6"/>
  <c r="I1311" i="6"/>
  <c r="I1304" i="6"/>
  <c r="I1330" i="6"/>
  <c r="I1334" i="6"/>
  <c r="I1315" i="6"/>
  <c r="I1512" i="6"/>
  <c r="I1510" i="6"/>
  <c r="I1507" i="6"/>
  <c r="I1511" i="6"/>
  <c r="I1508" i="6"/>
  <c r="I1509" i="6"/>
  <c r="I1043" i="6"/>
  <c r="I1044" i="6"/>
  <c r="I1042" i="6"/>
  <c r="I1169" i="6"/>
  <c r="I1173" i="6"/>
  <c r="I1174" i="6"/>
  <c r="I1171" i="6"/>
  <c r="I1170" i="6"/>
  <c r="I1172" i="6"/>
  <c r="I707" i="6"/>
  <c r="I706" i="6"/>
  <c r="I1300" i="6"/>
  <c r="I1298" i="6"/>
  <c r="I1299" i="6"/>
  <c r="I2129" i="6"/>
  <c r="I2128" i="6"/>
  <c r="J411" i="6"/>
  <c r="I411" i="6"/>
  <c r="J733" i="6"/>
  <c r="I733" i="6"/>
  <c r="I349" i="6"/>
  <c r="I356" i="6"/>
  <c r="I347" i="6"/>
  <c r="I354" i="6"/>
  <c r="I348" i="6"/>
  <c r="I355" i="6"/>
  <c r="I350" i="6"/>
  <c r="I353" i="6"/>
  <c r="I351" i="6"/>
  <c r="I352" i="6"/>
  <c r="I1217" i="6"/>
  <c r="I1218" i="6"/>
  <c r="I437" i="6"/>
  <c r="I435" i="6"/>
  <c r="I436" i="6"/>
  <c r="I438" i="6"/>
  <c r="J790" i="6"/>
  <c r="I790" i="6"/>
  <c r="I1227" i="6"/>
  <c r="I1224" i="6"/>
  <c r="I1226" i="6"/>
  <c r="I1223" i="6"/>
  <c r="I1225" i="6"/>
  <c r="I1235" i="6"/>
  <c r="I1239" i="6"/>
  <c r="I1236" i="6"/>
  <c r="I1237" i="6"/>
  <c r="I1234" i="6"/>
  <c r="I1238" i="6"/>
  <c r="I1360" i="6"/>
  <c r="I1361" i="6"/>
  <c r="I1608" i="6"/>
  <c r="I1609" i="6"/>
  <c r="I1610" i="6"/>
  <c r="I1607" i="6"/>
  <c r="I2023" i="6"/>
  <c r="I2018" i="6"/>
  <c r="I2015" i="6"/>
  <c r="I2022" i="6"/>
  <c r="I2019" i="6"/>
  <c r="I2016" i="6"/>
  <c r="I2020" i="6"/>
  <c r="I2017" i="6"/>
  <c r="I2021" i="6"/>
  <c r="I1115" i="6"/>
  <c r="O1115" i="6" s="1"/>
  <c r="I1119" i="6"/>
  <c r="I1117" i="6"/>
  <c r="I1118" i="6"/>
  <c r="I1120" i="6"/>
  <c r="I1116" i="6"/>
  <c r="I1061" i="6"/>
  <c r="I1062" i="6"/>
  <c r="I1063" i="6"/>
  <c r="I1064" i="6"/>
  <c r="I1968" i="6"/>
  <c r="I1965" i="6"/>
  <c r="I1972" i="6"/>
  <c r="I1969" i="6"/>
  <c r="I1966" i="6"/>
  <c r="I1973" i="6"/>
  <c r="I1963" i="6"/>
  <c r="I1970" i="6"/>
  <c r="I1964" i="6"/>
  <c r="I1967" i="6"/>
  <c r="I1971" i="6"/>
  <c r="I409" i="6"/>
  <c r="I408" i="6"/>
  <c r="I2330" i="6"/>
  <c r="I2331" i="6"/>
  <c r="I420" i="6"/>
  <c r="I421" i="6"/>
  <c r="J262" i="6"/>
  <c r="I262" i="6"/>
  <c r="I1650" i="6"/>
  <c r="I1651" i="6"/>
  <c r="I1652" i="6"/>
  <c r="I1649" i="6"/>
  <c r="I1646" i="6"/>
  <c r="I1647" i="6"/>
  <c r="I1648" i="6"/>
  <c r="J939" i="6"/>
  <c r="I939" i="6"/>
  <c r="I791" i="6"/>
  <c r="I792" i="6"/>
  <c r="I793" i="6"/>
  <c r="I928" i="6"/>
  <c r="I927" i="6"/>
  <c r="I926" i="6"/>
  <c r="I925" i="6"/>
  <c r="I1640" i="6"/>
  <c r="I1638" i="6"/>
  <c r="I1639" i="6"/>
  <c r="I1059" i="6"/>
  <c r="I1060" i="6"/>
  <c r="I1168" i="6"/>
  <c r="I1166" i="6"/>
  <c r="I1167" i="6"/>
  <c r="I871" i="6"/>
  <c r="I875" i="6"/>
  <c r="I899" i="6"/>
  <c r="I882" i="6"/>
  <c r="I906" i="6"/>
  <c r="I889" i="6"/>
  <c r="I913" i="6"/>
  <c r="I893" i="6"/>
  <c r="I890" i="6"/>
  <c r="I914" i="6"/>
  <c r="I880" i="6"/>
  <c r="I904" i="6"/>
  <c r="I887" i="6"/>
  <c r="I911" i="6"/>
  <c r="I888" i="6"/>
  <c r="I878" i="6"/>
  <c r="I912" i="6"/>
  <c r="I909" i="6"/>
  <c r="I879" i="6"/>
  <c r="I883" i="6"/>
  <c r="I872" i="6"/>
  <c r="I884" i="6"/>
  <c r="I876" i="6"/>
  <c r="I907" i="6"/>
  <c r="I903" i="6"/>
  <c r="I892" i="6"/>
  <c r="I896" i="6"/>
  <c r="I873" i="6"/>
  <c r="I881" i="6"/>
  <c r="I885" i="6"/>
  <c r="I908" i="6"/>
  <c r="I877" i="6"/>
  <c r="I897" i="6"/>
  <c r="I901" i="6"/>
  <c r="I894" i="6"/>
  <c r="I898" i="6"/>
  <c r="I910" i="6"/>
  <c r="I902" i="6"/>
  <c r="I891" i="6"/>
  <c r="I895" i="6"/>
  <c r="I886" i="6"/>
  <c r="I900" i="6"/>
  <c r="I905" i="6"/>
  <c r="I874" i="6"/>
  <c r="J1404" i="6"/>
  <c r="I1404" i="6"/>
  <c r="I2096" i="6"/>
  <c r="I2100" i="6"/>
  <c r="I2093" i="6"/>
  <c r="I2097" i="6"/>
  <c r="I2094" i="6"/>
  <c r="I2091" i="6"/>
  <c r="I2098" i="6"/>
  <c r="I2095" i="6"/>
  <c r="I2099" i="6"/>
  <c r="I2092" i="6"/>
  <c r="I1211" i="6"/>
  <c r="I1451" i="6"/>
  <c r="I1442" i="6"/>
  <c r="I1432" i="6"/>
  <c r="I1450" i="6"/>
  <c r="I1433" i="6"/>
  <c r="I1440" i="6"/>
  <c r="I1444" i="6"/>
  <c r="I1452" i="6"/>
  <c r="I1434" i="6"/>
  <c r="I1441" i="6"/>
  <c r="I1445" i="6"/>
  <c r="I1438" i="6"/>
  <c r="I1431" i="6"/>
  <c r="I1453" i="6"/>
  <c r="I1435" i="6"/>
  <c r="I1446" i="6"/>
  <c r="I1439" i="6"/>
  <c r="I1436" i="6"/>
  <c r="I1443" i="6"/>
  <c r="I1454" i="6"/>
  <c r="I1429" i="6"/>
  <c r="I1447" i="6"/>
  <c r="I1430" i="6"/>
  <c r="I1448" i="6"/>
  <c r="I1449" i="6"/>
  <c r="I1437" i="6"/>
  <c r="I1455" i="6"/>
  <c r="I222" i="6"/>
  <c r="I227" i="6"/>
  <c r="I221" i="6"/>
  <c r="I228" i="6"/>
  <c r="I226" i="6"/>
  <c r="I223" i="6"/>
  <c r="I224" i="6"/>
  <c r="I225" i="6"/>
  <c r="I717" i="6"/>
  <c r="I721" i="6"/>
  <c r="I718" i="6"/>
  <c r="I715" i="6"/>
  <c r="I716" i="6"/>
  <c r="I719" i="6"/>
  <c r="I720" i="6"/>
  <c r="I1048" i="6"/>
  <c r="I1049" i="6"/>
  <c r="I1050" i="6"/>
  <c r="I1045" i="6"/>
  <c r="I1046" i="6"/>
  <c r="I1051" i="6"/>
  <c r="I1047" i="6"/>
  <c r="J398" i="6"/>
  <c r="I398" i="6"/>
  <c r="I727" i="6"/>
  <c r="I725" i="6"/>
  <c r="I726" i="6"/>
  <c r="I728" i="6"/>
  <c r="I729" i="6"/>
  <c r="I730" i="6"/>
  <c r="I1669" i="6"/>
  <c r="I1665" i="6"/>
  <c r="I1667" i="6"/>
  <c r="I1668" i="6"/>
  <c r="I1666" i="6"/>
  <c r="I1219" i="6"/>
  <c r="I1220" i="6"/>
  <c r="J23" i="6"/>
  <c r="I23" i="6"/>
  <c r="J191" i="6"/>
  <c r="I191" i="6"/>
  <c r="I2132" i="6"/>
  <c r="I2133" i="6"/>
  <c r="I2130" i="6"/>
  <c r="I2134" i="6"/>
  <c r="I2131" i="6"/>
  <c r="I2089" i="6"/>
  <c r="I2090" i="6"/>
  <c r="J1405" i="6"/>
  <c r="I1405" i="6"/>
  <c r="I777" i="6"/>
  <c r="I778" i="6"/>
  <c r="I779" i="6"/>
  <c r="I1015" i="6"/>
  <c r="I1016" i="6"/>
  <c r="I1017" i="6"/>
  <c r="J246" i="6"/>
  <c r="I246" i="6"/>
  <c r="I932" i="6"/>
  <c r="I933" i="6"/>
  <c r="I917" i="6"/>
  <c r="I918" i="6"/>
  <c r="I915" i="6"/>
  <c r="I916" i="6"/>
  <c r="J2346" i="6"/>
  <c r="I2346" i="6"/>
  <c r="I1897" i="6"/>
  <c r="I1898" i="6"/>
  <c r="O1898" i="6" s="1"/>
  <c r="I1911" i="6"/>
  <c r="I1935" i="6"/>
  <c r="I1902" i="6"/>
  <c r="I1926" i="6"/>
  <c r="I1950" i="6"/>
  <c r="I1909" i="6"/>
  <c r="I1899" i="6"/>
  <c r="I1907" i="6"/>
  <c r="I1904" i="6"/>
  <c r="I1922" i="6"/>
  <c r="I1915" i="6"/>
  <c r="I1954" i="6"/>
  <c r="I1908" i="6"/>
  <c r="I1933" i="6"/>
  <c r="I1940" i="6"/>
  <c r="I1947" i="6"/>
  <c r="I1912" i="6"/>
  <c r="I1919" i="6"/>
  <c r="I1901" i="6"/>
  <c r="I1930" i="6"/>
  <c r="I1937" i="6"/>
  <c r="I1944" i="6"/>
  <c r="I1951" i="6"/>
  <c r="I1958" i="6"/>
  <c r="I1905" i="6"/>
  <c r="I1923" i="6"/>
  <c r="I1916" i="6"/>
  <c r="I1955" i="6"/>
  <c r="I475" i="6"/>
  <c r="I1927" i="6"/>
  <c r="I1934" i="6"/>
  <c r="I1941" i="6"/>
  <c r="I1948" i="6"/>
  <c r="I1920" i="6"/>
  <c r="I1913" i="6"/>
  <c r="I1943" i="6"/>
  <c r="I1931" i="6"/>
  <c r="I1938" i="6"/>
  <c r="I1945" i="6"/>
  <c r="I1952" i="6"/>
  <c r="I1906" i="6"/>
  <c r="I1917" i="6"/>
  <c r="I1924" i="6"/>
  <c r="I1910" i="6"/>
  <c r="I1956" i="6"/>
  <c r="I1928" i="6"/>
  <c r="I1942" i="6"/>
  <c r="I1949" i="6"/>
  <c r="I1903" i="6"/>
  <c r="I1921" i="6"/>
  <c r="I1929" i="6"/>
  <c r="I1914" i="6"/>
  <c r="I1953" i="6"/>
  <c r="I1957" i="6"/>
  <c r="I1900" i="6"/>
  <c r="I1932" i="6"/>
  <c r="I1939" i="6"/>
  <c r="I1946" i="6"/>
  <c r="I1925" i="6"/>
  <c r="I1918" i="6"/>
  <c r="J2311" i="6"/>
  <c r="I2311" i="6"/>
  <c r="J1500" i="6"/>
  <c r="I1500" i="6"/>
  <c r="I1054" i="6"/>
  <c r="I1053" i="6"/>
  <c r="I1052" i="6"/>
  <c r="I198" i="6"/>
  <c r="I195" i="6"/>
  <c r="I192" i="6"/>
  <c r="I196" i="6"/>
  <c r="I197" i="6"/>
  <c r="I194" i="6"/>
  <c r="I193" i="6"/>
  <c r="J623" i="6"/>
  <c r="I623" i="6"/>
  <c r="I429" i="6"/>
  <c r="I430" i="6"/>
  <c r="I1039" i="6"/>
  <c r="I1037" i="6"/>
  <c r="I1038" i="6"/>
  <c r="I1936" i="6"/>
  <c r="I1873" i="6"/>
  <c r="I1871" i="6"/>
  <c r="I1577" i="6"/>
  <c r="I1576" i="6"/>
  <c r="I1575" i="6"/>
  <c r="J2338" i="6"/>
  <c r="I2338" i="6"/>
  <c r="I122" i="6"/>
  <c r="I105" i="6"/>
  <c r="I129" i="6"/>
  <c r="I112" i="6"/>
  <c r="I119" i="6"/>
  <c r="I102" i="6"/>
  <c r="I126" i="6"/>
  <c r="I109" i="6"/>
  <c r="I116" i="6"/>
  <c r="I123" i="6"/>
  <c r="I106" i="6"/>
  <c r="I113" i="6"/>
  <c r="I120" i="6"/>
  <c r="I103" i="6"/>
  <c r="I127" i="6"/>
  <c r="I110" i="6"/>
  <c r="I117" i="6"/>
  <c r="I100" i="6"/>
  <c r="O100" i="6" s="1"/>
  <c r="I124" i="6"/>
  <c r="I107" i="6"/>
  <c r="I114" i="6"/>
  <c r="I121" i="6"/>
  <c r="I104" i="6"/>
  <c r="I128" i="6"/>
  <c r="I111" i="6"/>
  <c r="I118" i="6"/>
  <c r="I101" i="6"/>
  <c r="I125" i="6"/>
  <c r="I108" i="6"/>
  <c r="I115" i="6"/>
  <c r="I530" i="6"/>
  <c r="I527" i="6"/>
  <c r="I531" i="6"/>
  <c r="I529" i="6"/>
  <c r="I526" i="6"/>
  <c r="I528" i="6"/>
  <c r="I422" i="6"/>
  <c r="I423" i="6"/>
  <c r="I2162" i="6"/>
  <c r="O2162" i="6" s="1"/>
  <c r="I2160" i="6"/>
  <c r="I2161" i="6"/>
  <c r="I2180" i="6"/>
  <c r="I2171" i="6"/>
  <c r="I2195" i="6"/>
  <c r="I2166" i="6"/>
  <c r="I2173" i="6"/>
  <c r="I2187" i="6"/>
  <c r="I2194" i="6"/>
  <c r="I2284" i="6"/>
  <c r="I2177" i="6"/>
  <c r="I2184" i="6"/>
  <c r="I2191" i="6"/>
  <c r="I2163" i="6"/>
  <c r="I2170" i="6"/>
  <c r="I2174" i="6"/>
  <c r="I2181" i="6"/>
  <c r="I2202" i="6"/>
  <c r="I2167" i="6"/>
  <c r="I2188" i="6"/>
  <c r="I2199" i="6"/>
  <c r="I2178" i="6"/>
  <c r="I2185" i="6"/>
  <c r="I2192" i="6"/>
  <c r="I2196" i="6"/>
  <c r="I2164" i="6"/>
  <c r="I2182" i="6"/>
  <c r="I2175" i="6"/>
  <c r="I2203" i="6"/>
  <c r="I2168" i="6"/>
  <c r="I2189" i="6"/>
  <c r="I2200" i="6"/>
  <c r="I2165" i="6"/>
  <c r="I2172" i="6"/>
  <c r="I2179" i="6"/>
  <c r="I2186" i="6"/>
  <c r="I2193" i="6"/>
  <c r="I2201" i="6"/>
  <c r="I2176" i="6"/>
  <c r="I2183" i="6"/>
  <c r="I2190" i="6"/>
  <c r="I2197" i="6"/>
  <c r="I2169" i="6"/>
  <c r="I1416" i="6"/>
  <c r="I1420" i="6"/>
  <c r="I1421" i="6"/>
  <c r="I1414" i="6"/>
  <c r="I1418" i="6"/>
  <c r="I1422" i="6"/>
  <c r="I1415" i="6"/>
  <c r="I1419" i="6"/>
  <c r="I1417" i="6"/>
  <c r="I417" i="6"/>
  <c r="I416" i="6"/>
  <c r="I414" i="6"/>
  <c r="I415" i="6"/>
  <c r="I1277" i="6"/>
  <c r="I1280" i="6"/>
  <c r="I1278" i="6"/>
  <c r="I1285" i="6"/>
  <c r="I1279" i="6"/>
  <c r="I1289" i="6"/>
  <c r="I1282" i="6"/>
  <c r="I1293" i="6"/>
  <c r="I1286" i="6"/>
  <c r="I1275" i="6"/>
  <c r="I1297" i="6"/>
  <c r="I1290" i="6"/>
  <c r="I1283" i="6"/>
  <c r="I1294" i="6"/>
  <c r="I1287" i="6"/>
  <c r="I1276" i="6"/>
  <c r="I1291" i="6"/>
  <c r="I1284" i="6"/>
  <c r="I1295" i="6"/>
  <c r="I1281" i="6"/>
  <c r="I1288" i="6"/>
  <c r="I1292" i="6"/>
  <c r="I1296" i="6"/>
  <c r="I1274" i="6"/>
  <c r="I1778" i="6"/>
  <c r="I1784" i="6"/>
  <c r="I1782" i="6"/>
  <c r="I1779" i="6"/>
  <c r="I1786" i="6"/>
  <c r="I1787" i="6"/>
  <c r="I1780" i="6"/>
  <c r="I1788" i="6"/>
  <c r="I1781" i="6"/>
  <c r="I1785" i="6"/>
  <c r="I1783" i="6"/>
  <c r="I2120" i="6"/>
  <c r="I2121" i="6"/>
  <c r="I2117" i="6"/>
  <c r="I2118" i="6"/>
  <c r="I2122" i="6"/>
  <c r="I2123" i="6"/>
  <c r="I2119" i="6"/>
  <c r="I2124" i="6"/>
  <c r="J1273" i="6"/>
  <c r="I1273" i="6"/>
  <c r="I51" i="6"/>
  <c r="I58" i="6"/>
  <c r="I65" i="6"/>
  <c r="I48" i="6"/>
  <c r="I55" i="6"/>
  <c r="I62" i="6"/>
  <c r="I45" i="6"/>
  <c r="I69" i="6"/>
  <c r="I52" i="6"/>
  <c r="I59" i="6"/>
  <c r="I66" i="6"/>
  <c r="I49" i="6"/>
  <c r="I56" i="6"/>
  <c r="I63" i="6"/>
  <c r="I46" i="6"/>
  <c r="I53" i="6"/>
  <c r="I60" i="6"/>
  <c r="I67" i="6"/>
  <c r="I50" i="6"/>
  <c r="I57" i="6"/>
  <c r="I64" i="6"/>
  <c r="I47" i="6"/>
  <c r="I54" i="6"/>
  <c r="I61" i="6"/>
  <c r="I44" i="6"/>
  <c r="O44" i="6" s="1"/>
  <c r="I68" i="6"/>
  <c r="J1040" i="6"/>
  <c r="I1040" i="6"/>
  <c r="I1793" i="6"/>
  <c r="I1794" i="6"/>
  <c r="I1795" i="6"/>
  <c r="I1792" i="6"/>
  <c r="I1796" i="6"/>
  <c r="I1789" i="6"/>
  <c r="I1797" i="6"/>
  <c r="I1790" i="6"/>
  <c r="I1798" i="6"/>
  <c r="I1791" i="6"/>
  <c r="I669" i="6"/>
  <c r="I673" i="6"/>
  <c r="I670" i="6"/>
  <c r="I667" i="6"/>
  <c r="I668" i="6"/>
  <c r="I672" i="6"/>
  <c r="I676" i="6"/>
  <c r="I674" i="6"/>
  <c r="I666" i="6"/>
  <c r="I675" i="6"/>
  <c r="I671" i="6"/>
  <c r="J2000" i="6"/>
  <c r="I2000" i="6"/>
  <c r="I1990" i="6"/>
  <c r="I1994" i="6"/>
  <c r="I1991" i="6"/>
  <c r="I1995" i="6"/>
  <c r="I1992" i="6"/>
  <c r="I1996" i="6"/>
  <c r="I1993" i="6"/>
  <c r="I1399" i="6"/>
  <c r="I1400" i="6"/>
  <c r="I1398" i="6"/>
  <c r="I1402" i="6"/>
  <c r="I1401" i="6"/>
  <c r="I1403" i="6"/>
  <c r="I1573" i="6"/>
  <c r="I1574" i="6"/>
  <c r="I1959" i="6"/>
  <c r="I1960" i="6"/>
  <c r="I360" i="6"/>
  <c r="I357" i="6"/>
  <c r="I358" i="6"/>
  <c r="I359" i="6"/>
  <c r="I1836" i="6"/>
  <c r="I1837" i="6"/>
  <c r="I1140" i="6"/>
  <c r="I1139" i="6"/>
  <c r="I1141" i="6"/>
  <c r="J827" i="6"/>
  <c r="I827" i="6"/>
  <c r="J1552" i="6"/>
  <c r="I1552" i="6"/>
  <c r="J155" i="6"/>
  <c r="I155" i="6"/>
  <c r="J1478" i="6"/>
  <c r="I1478" i="6"/>
  <c r="I318" i="6"/>
  <c r="I315" i="6"/>
  <c r="I316" i="6"/>
  <c r="I317" i="6"/>
  <c r="I314" i="6"/>
  <c r="I313" i="6"/>
  <c r="I320" i="6"/>
  <c r="I319" i="6"/>
  <c r="I923" i="6"/>
  <c r="I922" i="6"/>
  <c r="I1578" i="6"/>
  <c r="O1578" i="6" s="1"/>
  <c r="I1597" i="6"/>
  <c r="I1588" i="6"/>
  <c r="I1602" i="6"/>
  <c r="I1596" i="6"/>
  <c r="I1604" i="6"/>
  <c r="I1579" i="6"/>
  <c r="I1586" i="6"/>
  <c r="I1590" i="6"/>
  <c r="I1580" i="6"/>
  <c r="I1587" i="6"/>
  <c r="I1591" i="6"/>
  <c r="I306" i="6"/>
  <c r="I1581" i="6"/>
  <c r="I1592" i="6"/>
  <c r="I1603" i="6"/>
  <c r="I1585" i="6"/>
  <c r="I1582" i="6"/>
  <c r="I1589" i="6"/>
  <c r="I1600" i="6"/>
  <c r="I1601" i="6"/>
  <c r="I1593" i="6"/>
  <c r="I1606" i="6"/>
  <c r="I1598" i="6"/>
  <c r="I1594" i="6"/>
  <c r="I1599" i="6"/>
  <c r="I1605" i="6"/>
  <c r="I1595" i="6"/>
  <c r="I1583" i="6"/>
  <c r="J1087" i="6"/>
  <c r="I1087" i="6"/>
  <c r="I2261" i="6"/>
  <c r="I2260" i="6"/>
  <c r="I1553" i="6"/>
  <c r="I1554" i="6"/>
  <c r="I1558" i="6"/>
  <c r="I1555" i="6"/>
  <c r="I1557" i="6"/>
  <c r="I1556" i="6"/>
  <c r="J734" i="6"/>
  <c r="I734" i="6"/>
  <c r="I2347" i="6"/>
  <c r="I2355" i="6"/>
  <c r="I2362" i="6"/>
  <c r="I2369" i="6"/>
  <c r="I2359" i="6"/>
  <c r="I2356" i="6"/>
  <c r="I2352" i="6"/>
  <c r="I2366" i="6"/>
  <c r="I2349" i="6"/>
  <c r="I2363" i="6"/>
  <c r="I2370" i="6"/>
  <c r="I2353" i="6"/>
  <c r="I2350" i="6"/>
  <c r="I2357" i="6"/>
  <c r="I2360" i="6"/>
  <c r="I2371" i="6"/>
  <c r="I2367" i="6"/>
  <c r="I2364" i="6"/>
  <c r="I2354" i="6"/>
  <c r="I2348" i="6"/>
  <c r="I2361" i="6"/>
  <c r="I2368" i="6"/>
  <c r="I2351" i="6"/>
  <c r="I2365" i="6"/>
  <c r="I2358" i="6"/>
  <c r="I1499" i="6"/>
  <c r="I1498" i="6"/>
  <c r="I1497" i="6"/>
  <c r="I403" i="6"/>
  <c r="I407" i="6"/>
  <c r="I404" i="6"/>
  <c r="I402" i="6"/>
  <c r="I405" i="6"/>
  <c r="I406" i="6"/>
  <c r="I1838" i="6"/>
  <c r="I1851" i="6"/>
  <c r="I1841" i="6"/>
  <c r="I1848" i="6"/>
  <c r="I1842" i="6"/>
  <c r="I1849" i="6"/>
  <c r="I1852" i="6"/>
  <c r="I1845" i="6"/>
  <c r="I1853" i="6"/>
  <c r="I1846" i="6"/>
  <c r="I1850" i="6"/>
  <c r="I1854" i="6"/>
  <c r="I1839" i="6"/>
  <c r="I1843" i="6"/>
  <c r="I1844" i="6"/>
  <c r="I1847" i="6"/>
  <c r="I1840" i="6"/>
  <c r="I1855" i="6"/>
  <c r="I679" i="6"/>
  <c r="I677" i="6"/>
  <c r="I678" i="6"/>
  <c r="I682" i="6"/>
  <c r="I680" i="6"/>
  <c r="I681" i="6"/>
  <c r="I683" i="6"/>
  <c r="I1407" i="6"/>
  <c r="I1408" i="6"/>
  <c r="I2313" i="6"/>
  <c r="I2312" i="6"/>
  <c r="I523" i="6"/>
  <c r="I524" i="6"/>
  <c r="I521" i="6"/>
  <c r="I522" i="6"/>
  <c r="I525" i="6"/>
  <c r="I520" i="6"/>
  <c r="I519" i="6"/>
  <c r="I2204" i="6"/>
  <c r="I2205" i="6"/>
  <c r="I2206" i="6"/>
  <c r="I2207" i="6"/>
  <c r="I2208" i="6"/>
  <c r="I1243" i="6"/>
  <c r="I1242" i="6"/>
  <c r="I1240" i="6"/>
  <c r="I1241" i="6"/>
  <c r="J1055" i="6"/>
  <c r="I1055" i="6"/>
  <c r="I243" i="6"/>
  <c r="I244" i="6"/>
  <c r="I245" i="6"/>
  <c r="I391" i="6"/>
  <c r="I392" i="6"/>
  <c r="I1215" i="6"/>
  <c r="I1216" i="6"/>
  <c r="I1214" i="6"/>
  <c r="I2219" i="6"/>
  <c r="I2220" i="6"/>
  <c r="I2218" i="6"/>
  <c r="I2157" i="6"/>
  <c r="I2158" i="6"/>
  <c r="I2159" i="6"/>
  <c r="I1130" i="6"/>
  <c r="I1133" i="6"/>
  <c r="I1131" i="6"/>
  <c r="I1138" i="6"/>
  <c r="I1132" i="6"/>
  <c r="I1129" i="6"/>
  <c r="I1136" i="6"/>
  <c r="I1128" i="6"/>
  <c r="I1137" i="6"/>
  <c r="I1134" i="6"/>
  <c r="I1127" i="6"/>
  <c r="I1135" i="6"/>
  <c r="I2320" i="6"/>
  <c r="I2317" i="6"/>
  <c r="I2314" i="6"/>
  <c r="I2321" i="6"/>
  <c r="I2318" i="6"/>
  <c r="I2315" i="6"/>
  <c r="I2319" i="6"/>
  <c r="I2316" i="6"/>
  <c r="I2114" i="6"/>
  <c r="I2115" i="6"/>
  <c r="I2112" i="6"/>
  <c r="I2116" i="6"/>
  <c r="I2113" i="6"/>
  <c r="I325" i="6"/>
  <c r="I323" i="6"/>
  <c r="I324" i="6"/>
  <c r="I322" i="6"/>
  <c r="I321" i="6"/>
  <c r="J2107" i="6"/>
  <c r="I2107" i="6"/>
  <c r="I751" i="6"/>
  <c r="I775" i="6"/>
  <c r="I758" i="6"/>
  <c r="I741" i="6"/>
  <c r="I765" i="6"/>
  <c r="I745" i="6"/>
  <c r="I769" i="6"/>
  <c r="I742" i="6"/>
  <c r="I766" i="6"/>
  <c r="I756" i="6"/>
  <c r="I763" i="6"/>
  <c r="I750" i="6"/>
  <c r="I774" i="6"/>
  <c r="I764" i="6"/>
  <c r="I748" i="6"/>
  <c r="I752" i="6"/>
  <c r="I760" i="6"/>
  <c r="I757" i="6"/>
  <c r="I761" i="6"/>
  <c r="I746" i="6"/>
  <c r="I743" i="6"/>
  <c r="I762" i="6"/>
  <c r="I770" i="6"/>
  <c r="I747" i="6"/>
  <c r="I773" i="6"/>
  <c r="I744" i="6"/>
  <c r="I753" i="6"/>
  <c r="I749" i="6"/>
  <c r="I771" i="6"/>
  <c r="I754" i="6"/>
  <c r="I767" i="6"/>
  <c r="I759" i="6"/>
  <c r="I772" i="6"/>
  <c r="I776" i="6"/>
  <c r="I755" i="6"/>
  <c r="I768" i="6"/>
  <c r="I782" i="6"/>
  <c r="I781" i="6"/>
  <c r="I785" i="6"/>
  <c r="I786" i="6"/>
  <c r="I783" i="6"/>
  <c r="I784" i="6"/>
  <c r="I468" i="6"/>
  <c r="I466" i="6"/>
  <c r="I473" i="6"/>
  <c r="I467" i="6"/>
  <c r="I469" i="6"/>
  <c r="I465" i="6"/>
  <c r="I472" i="6"/>
  <c r="I470" i="6"/>
  <c r="I471" i="6"/>
  <c r="I464" i="6"/>
  <c r="I1802" i="6"/>
  <c r="I1806" i="6"/>
  <c r="I1804" i="6"/>
  <c r="I1805" i="6"/>
  <c r="I1803" i="6"/>
  <c r="I1807" i="6"/>
  <c r="J1808" i="6"/>
  <c r="I1808" i="6"/>
  <c r="I2264" i="6"/>
  <c r="I2265" i="6"/>
  <c r="I2262" i="6"/>
  <c r="I2263" i="6"/>
  <c r="J794" i="6"/>
  <c r="I794" i="6"/>
  <c r="I482" i="6"/>
  <c r="I479" i="6"/>
  <c r="I476" i="6"/>
  <c r="I477" i="6"/>
  <c r="I481" i="6"/>
  <c r="I480" i="6"/>
  <c r="I478" i="6"/>
  <c r="I1121" i="6"/>
  <c r="I1124" i="6"/>
  <c r="I1122" i="6"/>
  <c r="I1123" i="6"/>
  <c r="J1460" i="6"/>
  <c r="I1460" i="6"/>
  <c r="I1890" i="6"/>
  <c r="I474" i="6"/>
  <c r="I1111" i="6"/>
  <c r="I1109" i="6"/>
  <c r="I1113" i="6"/>
  <c r="I1110" i="6"/>
  <c r="I1114" i="6"/>
  <c r="I1112" i="6"/>
  <c r="I17" i="6"/>
  <c r="I14" i="6"/>
  <c r="I11" i="6"/>
  <c r="I18" i="6"/>
  <c r="I15" i="6"/>
  <c r="I12" i="6"/>
  <c r="I19" i="6"/>
  <c r="I16" i="6"/>
  <c r="I13" i="6"/>
  <c r="I20" i="6"/>
  <c r="I10" i="6"/>
  <c r="J1423" i="6"/>
  <c r="I1423" i="6"/>
  <c r="I418" i="6"/>
  <c r="I419" i="6"/>
  <c r="J1896" i="6"/>
  <c r="I1896" i="6"/>
  <c r="J2148" i="6"/>
  <c r="I2148" i="6"/>
  <c r="I1081" i="6"/>
  <c r="I1072" i="6"/>
  <c r="I1079" i="6"/>
  <c r="I1073" i="6"/>
  <c r="I1068" i="6"/>
  <c r="I1086" i="6"/>
  <c r="I1069" i="6"/>
  <c r="I1080" i="6"/>
  <c r="I1084" i="6"/>
  <c r="I1066" i="6"/>
  <c r="I1077" i="6"/>
  <c r="I1070" i="6"/>
  <c r="I1074" i="6"/>
  <c r="I1067" i="6"/>
  <c r="I1085" i="6"/>
  <c r="I1078" i="6"/>
  <c r="I1082" i="6"/>
  <c r="I1075" i="6"/>
  <c r="I1071" i="6"/>
  <c r="I1076" i="6"/>
  <c r="I1065" i="6"/>
  <c r="I1083" i="6"/>
  <c r="I174" i="6"/>
  <c r="I157" i="6"/>
  <c r="I181" i="6"/>
  <c r="I164" i="6"/>
  <c r="I188" i="6"/>
  <c r="I171" i="6"/>
  <c r="I168" i="6"/>
  <c r="I1986" i="6"/>
  <c r="I165" i="6"/>
  <c r="I189" i="6"/>
  <c r="I172" i="6"/>
  <c r="I179" i="6"/>
  <c r="I162" i="6"/>
  <c r="I186" i="6"/>
  <c r="I159" i="6"/>
  <c r="I173" i="6"/>
  <c r="I156" i="6"/>
  <c r="I180" i="6"/>
  <c r="I163" i="6"/>
  <c r="I187" i="6"/>
  <c r="I166" i="6"/>
  <c r="I182" i="6"/>
  <c r="I190" i="6"/>
  <c r="I170" i="6"/>
  <c r="I178" i="6"/>
  <c r="I175" i="6"/>
  <c r="I167" i="6"/>
  <c r="I183" i="6"/>
  <c r="I176" i="6"/>
  <c r="I160" i="6"/>
  <c r="I184" i="6"/>
  <c r="I169" i="6"/>
  <c r="I177" i="6"/>
  <c r="I161" i="6"/>
  <c r="I185" i="6"/>
  <c r="I1456" i="6"/>
  <c r="I1458" i="6"/>
  <c r="I1457" i="6"/>
  <c r="I1394" i="6"/>
  <c r="I1395" i="6"/>
  <c r="I1396" i="6"/>
  <c r="J428" i="6"/>
  <c r="I428" i="6"/>
  <c r="I540" i="6"/>
  <c r="I538" i="6"/>
  <c r="I539" i="6"/>
  <c r="I158" i="6"/>
  <c r="I544" i="6"/>
  <c r="I543" i="6"/>
  <c r="I535" i="6"/>
  <c r="I536" i="6"/>
  <c r="I537" i="6"/>
  <c r="I542" i="6"/>
  <c r="I712" i="6"/>
  <c r="I714" i="6"/>
  <c r="I713" i="6"/>
  <c r="I219" i="6"/>
  <c r="I216" i="6"/>
  <c r="I218" i="6"/>
  <c r="I217" i="6"/>
  <c r="I1483" i="6"/>
  <c r="O1483" i="6" s="1"/>
  <c r="I1491" i="6"/>
  <c r="I1488" i="6"/>
  <c r="I1489" i="6"/>
  <c r="I1486" i="6"/>
  <c r="I1490" i="6"/>
  <c r="I1487" i="6"/>
  <c r="I1492" i="6"/>
  <c r="I1484" i="6"/>
  <c r="I1485" i="6"/>
  <c r="I1352" i="6"/>
  <c r="I1353" i="6"/>
  <c r="I1354" i="6"/>
  <c r="I1355" i="6"/>
  <c r="I1356" i="6"/>
  <c r="J2125" i="6"/>
  <c r="I2125" i="6"/>
  <c r="I34" i="6"/>
  <c r="I41" i="6"/>
  <c r="I38" i="6"/>
  <c r="I35" i="6"/>
  <c r="I32" i="6"/>
  <c r="I39" i="6"/>
  <c r="I36" i="6"/>
  <c r="I33" i="6"/>
  <c r="I40" i="6"/>
  <c r="I37" i="6"/>
  <c r="I693" i="6"/>
  <c r="I697" i="6"/>
  <c r="I694" i="6"/>
  <c r="I691" i="6"/>
  <c r="I692" i="6"/>
  <c r="I690" i="6"/>
  <c r="I688" i="6"/>
  <c r="I689" i="6"/>
  <c r="I698" i="6"/>
  <c r="I695" i="6"/>
  <c r="I699" i="6"/>
  <c r="I687" i="6"/>
  <c r="I696" i="6"/>
  <c r="I212" i="6"/>
  <c r="I213" i="6"/>
  <c r="I214" i="6"/>
  <c r="I215" i="6"/>
  <c r="I2111" i="6"/>
  <c r="I2108" i="6"/>
  <c r="I2109" i="6"/>
  <c r="I2110" i="6"/>
  <c r="J2024" i="6"/>
  <c r="I2024" i="6"/>
  <c r="I631" i="6"/>
  <c r="I655" i="6"/>
  <c r="I638" i="6"/>
  <c r="I662" i="6"/>
  <c r="I645" i="6"/>
  <c r="I628" i="6"/>
  <c r="I625" i="6"/>
  <c r="I649" i="6"/>
  <c r="I646" i="6"/>
  <c r="I629" i="6"/>
  <c r="I653" i="6"/>
  <c r="I636" i="6"/>
  <c r="I660" i="6"/>
  <c r="I643" i="6"/>
  <c r="I630" i="6"/>
  <c r="I654" i="6"/>
  <c r="I637" i="6"/>
  <c r="I661" i="6"/>
  <c r="I644" i="6"/>
  <c r="I627" i="6"/>
  <c r="I651" i="6"/>
  <c r="I663" i="6"/>
  <c r="I652" i="6"/>
  <c r="I665" i="6"/>
  <c r="I642" i="6"/>
  <c r="I634" i="6"/>
  <c r="I659" i="6"/>
  <c r="I626" i="6"/>
  <c r="I647" i="6"/>
  <c r="I664" i="6"/>
  <c r="I639" i="6"/>
  <c r="I656" i="6"/>
  <c r="I635" i="6"/>
  <c r="I648" i="6"/>
  <c r="I632" i="6"/>
  <c r="I640" i="6"/>
  <c r="I657" i="6"/>
  <c r="I624" i="6"/>
  <c r="I633" i="6"/>
  <c r="I641" i="6"/>
  <c r="I658" i="6"/>
  <c r="I650" i="6"/>
  <c r="I2332" i="6"/>
  <c r="I2333" i="6"/>
  <c r="J1406" i="6"/>
  <c r="I1406" i="6"/>
  <c r="I2281" i="6"/>
  <c r="I2271" i="6"/>
  <c r="I2278" i="6"/>
  <c r="I1345" i="6"/>
  <c r="I2275" i="6"/>
  <c r="I2282" i="6"/>
  <c r="I2272" i="6"/>
  <c r="I2279" i="6"/>
  <c r="I2283" i="6"/>
  <c r="I2276" i="6"/>
  <c r="I2269" i="6"/>
  <c r="I2267" i="6"/>
  <c r="I2266" i="6"/>
  <c r="I2273" i="6"/>
  <c r="I2280" i="6"/>
  <c r="I2274" i="6"/>
  <c r="I2270" i="6"/>
  <c r="I2277" i="6"/>
  <c r="I146" i="6"/>
  <c r="I153" i="6"/>
  <c r="I136" i="6"/>
  <c r="I143" i="6"/>
  <c r="I150" i="6"/>
  <c r="I133" i="6"/>
  <c r="I140" i="6"/>
  <c r="I147" i="6"/>
  <c r="I130" i="6"/>
  <c r="I154" i="6"/>
  <c r="I137" i="6"/>
  <c r="I144" i="6"/>
  <c r="I151" i="6"/>
  <c r="I134" i="6"/>
  <c r="I141" i="6"/>
  <c r="I148" i="6"/>
  <c r="I131" i="6"/>
  <c r="I138" i="6"/>
  <c r="I145" i="6"/>
  <c r="I152" i="6"/>
  <c r="I135" i="6"/>
  <c r="I142" i="6"/>
  <c r="I149" i="6"/>
  <c r="I132" i="6"/>
  <c r="I139" i="6"/>
  <c r="J342" i="6"/>
  <c r="I342" i="6"/>
  <c r="I1961" i="6"/>
  <c r="I1962" i="6"/>
  <c r="I1645" i="6"/>
  <c r="I1644" i="6"/>
  <c r="I1643" i="6"/>
  <c r="I1641" i="6"/>
  <c r="I1642" i="6"/>
  <c r="I1362" i="6"/>
  <c r="I1364" i="6"/>
  <c r="I1365" i="6"/>
  <c r="I1366" i="6"/>
  <c r="I1363" i="6"/>
  <c r="I199" i="6"/>
  <c r="I200" i="6"/>
  <c r="I1884" i="6"/>
  <c r="I1875" i="6"/>
  <c r="I1882" i="6"/>
  <c r="I1889" i="6"/>
  <c r="I1883" i="6"/>
  <c r="I1880" i="6"/>
  <c r="I1879" i="6"/>
  <c r="I1887" i="6"/>
  <c r="I1876" i="6"/>
  <c r="I1888" i="6"/>
  <c r="I1877" i="6"/>
  <c r="I1881" i="6"/>
  <c r="I1885" i="6"/>
  <c r="I1874" i="6"/>
  <c r="I1878" i="6"/>
  <c r="I1886" i="6"/>
  <c r="I1671" i="6"/>
  <c r="O1671" i="6" s="1"/>
  <c r="I1985" i="6"/>
  <c r="I1696" i="6"/>
  <c r="I1720" i="6"/>
  <c r="I1744" i="6"/>
  <c r="I1768" i="6"/>
  <c r="I1687" i="6"/>
  <c r="I1711" i="6"/>
  <c r="I1735" i="6"/>
  <c r="I1759" i="6"/>
  <c r="I1677" i="6"/>
  <c r="I1679" i="6"/>
  <c r="I1686" i="6"/>
  <c r="I1739" i="6"/>
  <c r="I1746" i="6"/>
  <c r="I1753" i="6"/>
  <c r="I1760" i="6"/>
  <c r="I1767" i="6"/>
  <c r="I1774" i="6"/>
  <c r="I1690" i="6"/>
  <c r="I1697" i="6"/>
  <c r="I1704" i="6"/>
  <c r="I1683" i="6"/>
  <c r="I1764" i="6"/>
  <c r="I1771" i="6"/>
  <c r="I1691" i="6"/>
  <c r="I1698" i="6"/>
  <c r="I1684" i="6"/>
  <c r="I1765" i="6"/>
  <c r="I1772" i="6"/>
  <c r="I1716" i="6"/>
  <c r="I1723" i="6"/>
  <c r="I1730" i="6"/>
  <c r="I1737" i="6"/>
  <c r="I1751" i="6"/>
  <c r="I1758" i="6"/>
  <c r="I1695" i="6"/>
  <c r="I1702" i="6"/>
  <c r="I1709" i="6"/>
  <c r="I1678" i="6"/>
  <c r="I1685" i="6"/>
  <c r="I1738" i="6"/>
  <c r="I1745" i="6"/>
  <c r="I1766" i="6"/>
  <c r="I1773" i="6"/>
  <c r="I1717" i="6"/>
  <c r="I1724" i="6"/>
  <c r="I1731" i="6"/>
  <c r="I1752" i="6"/>
  <c r="I1689" i="6"/>
  <c r="I1703" i="6"/>
  <c r="I1710" i="6"/>
  <c r="I1682" i="6"/>
  <c r="I1763" i="6"/>
  <c r="I1770" i="6"/>
  <c r="I1777" i="6"/>
  <c r="I1675" i="6"/>
  <c r="I1714" i="6"/>
  <c r="I1721" i="6"/>
  <c r="I1742" i="6"/>
  <c r="I1749" i="6"/>
  <c r="I1681" i="6"/>
  <c r="I1673" i="6"/>
  <c r="I1694" i="6"/>
  <c r="I1747" i="6"/>
  <c r="I1727" i="6"/>
  <c r="I1743" i="6"/>
  <c r="I1775" i="6"/>
  <c r="I1719" i="6"/>
  <c r="I1755" i="6"/>
  <c r="I1699" i="6"/>
  <c r="I1707" i="6"/>
  <c r="I1715" i="6"/>
  <c r="I1674" i="6"/>
  <c r="I1740" i="6"/>
  <c r="I1732" i="6"/>
  <c r="I1736" i="6"/>
  <c r="I1728" i="6"/>
  <c r="I1748" i="6"/>
  <c r="I1776" i="6"/>
  <c r="I1700" i="6"/>
  <c r="I1712" i="6"/>
  <c r="I1756" i="6"/>
  <c r="I1692" i="6"/>
  <c r="I1708" i="6"/>
  <c r="I1733" i="6"/>
  <c r="I1741" i="6"/>
  <c r="I1688" i="6"/>
  <c r="I1725" i="6"/>
  <c r="I1729" i="6"/>
  <c r="I1769" i="6"/>
  <c r="I1705" i="6"/>
  <c r="I1713" i="6"/>
  <c r="I1761" i="6"/>
  <c r="I1762" i="6"/>
  <c r="I1680" i="6"/>
  <c r="I1693" i="6"/>
  <c r="I1701" i="6"/>
  <c r="I1757" i="6"/>
  <c r="I1718" i="6"/>
  <c r="I1750" i="6"/>
  <c r="I1722" i="6"/>
  <c r="I1706" i="6"/>
  <c r="I1676" i="6"/>
  <c r="I1734" i="6"/>
  <c r="I1726" i="6"/>
  <c r="I1754" i="6"/>
  <c r="I548" i="6"/>
  <c r="I549" i="6"/>
  <c r="I545" i="6"/>
  <c r="O545" i="6" s="1"/>
  <c r="I546" i="6"/>
  <c r="I547" i="6"/>
  <c r="I550" i="6"/>
  <c r="I551" i="6"/>
  <c r="I833" i="6"/>
  <c r="I840" i="6"/>
  <c r="I831" i="6"/>
  <c r="I838" i="6"/>
  <c r="I828" i="6"/>
  <c r="O828" i="6" s="1"/>
  <c r="I836" i="6"/>
  <c r="I837" i="6"/>
  <c r="I829" i="6"/>
  <c r="I834" i="6"/>
  <c r="I830" i="6"/>
  <c r="I839" i="6"/>
  <c r="I835" i="6"/>
  <c r="I832" i="6"/>
  <c r="I253" i="6"/>
  <c r="I251" i="6"/>
  <c r="I252" i="6"/>
  <c r="I250" i="6"/>
  <c r="I248" i="6"/>
  <c r="I249" i="6"/>
  <c r="I247" i="6"/>
  <c r="I461" i="6"/>
  <c r="I459" i="6"/>
  <c r="I460" i="6"/>
  <c r="I462" i="6"/>
  <c r="I463" i="6"/>
  <c r="J261" i="6"/>
  <c r="I261" i="6"/>
  <c r="J1397" i="6"/>
  <c r="I1397" i="6"/>
  <c r="I1475" i="6"/>
  <c r="I1466" i="6"/>
  <c r="I1474" i="6"/>
  <c r="I1465" i="6"/>
  <c r="I1469" i="6"/>
  <c r="I1462" i="6"/>
  <c r="I1470" i="6"/>
  <c r="I1463" i="6"/>
  <c r="I1471" i="6"/>
  <c r="I1464" i="6"/>
  <c r="I1468" i="6"/>
  <c r="I1461" i="6"/>
  <c r="I1473" i="6"/>
  <c r="I1467" i="6"/>
  <c r="I1476" i="6"/>
  <c r="I1472" i="6"/>
  <c r="I1477" i="6"/>
  <c r="I1202" i="6"/>
  <c r="I1193" i="6"/>
  <c r="I1194" i="6"/>
  <c r="I1201" i="6"/>
  <c r="I1208" i="6"/>
  <c r="I1198" i="6"/>
  <c r="I1205" i="6"/>
  <c r="I1212" i="6"/>
  <c r="I1195" i="6"/>
  <c r="I1209" i="6"/>
  <c r="I1199" i="6"/>
  <c r="I1206" i="6"/>
  <c r="I1213" i="6"/>
  <c r="I1210" i="6"/>
  <c r="I1191" i="6"/>
  <c r="I1203" i="6"/>
  <c r="I1672" i="6"/>
  <c r="I1207" i="6"/>
  <c r="I1196" i="6"/>
  <c r="I1192" i="6"/>
  <c r="I1200" i="6"/>
  <c r="I1204" i="6"/>
  <c r="I1197" i="6"/>
  <c r="I1386" i="6"/>
  <c r="I1393" i="6"/>
  <c r="I1391" i="6"/>
  <c r="I1390" i="6"/>
  <c r="I1387" i="6"/>
  <c r="I1388" i="6"/>
  <c r="I1392" i="6"/>
  <c r="I1389" i="6"/>
  <c r="I2334" i="6"/>
  <c r="I2335" i="6"/>
  <c r="I2336" i="6"/>
  <c r="I270" i="6"/>
  <c r="I277" i="6"/>
  <c r="I267" i="6"/>
  <c r="I264" i="6"/>
  <c r="I268" i="6"/>
  <c r="I275" i="6"/>
  <c r="I269" i="6"/>
  <c r="I276" i="6"/>
  <c r="I278" i="6"/>
  <c r="I266" i="6"/>
  <c r="I274" i="6"/>
  <c r="I265" i="6"/>
  <c r="I273" i="6"/>
  <c r="I281" i="6"/>
  <c r="I279" i="6"/>
  <c r="I271" i="6"/>
  <c r="I280" i="6"/>
  <c r="I263" i="6"/>
  <c r="I272" i="6"/>
  <c r="I1495" i="6"/>
  <c r="I1493" i="6"/>
  <c r="I1494" i="6"/>
  <c r="I1496" i="6"/>
  <c r="I1154" i="6"/>
  <c r="I1145" i="6"/>
  <c r="I1147" i="6"/>
  <c r="I1161" i="6"/>
  <c r="I1151" i="6"/>
  <c r="I1158" i="6"/>
  <c r="I1152" i="6"/>
  <c r="I1159" i="6"/>
  <c r="I1146" i="6"/>
  <c r="I1153" i="6"/>
  <c r="I1160" i="6"/>
  <c r="I1150" i="6"/>
  <c r="I1157" i="6"/>
  <c r="I1156" i="6"/>
  <c r="I1148" i="6"/>
  <c r="I1144" i="6"/>
  <c r="I1149" i="6"/>
  <c r="I1162" i="6"/>
  <c r="I1155" i="6"/>
  <c r="I2344" i="6"/>
  <c r="I2341" i="6"/>
  <c r="I2345" i="6"/>
  <c r="I2342" i="6"/>
  <c r="I2339" i="6"/>
  <c r="I2343" i="6"/>
  <c r="I2340" i="6"/>
  <c r="I254" i="6"/>
  <c r="I256" i="6"/>
  <c r="I255" i="6"/>
  <c r="I1009" i="6"/>
  <c r="I1007" i="6"/>
  <c r="I1008" i="6"/>
  <c r="I1010" i="6"/>
  <c r="I1011" i="6"/>
  <c r="I1347" i="6"/>
  <c r="I1348" i="6"/>
  <c r="J789" i="6"/>
  <c r="I789" i="6"/>
  <c r="J788" i="6"/>
  <c r="I788" i="6"/>
  <c r="J1572" i="6"/>
  <c r="I1572" i="6"/>
  <c r="I948" i="6"/>
  <c r="I940" i="6"/>
  <c r="I942" i="6"/>
  <c r="I952" i="6"/>
  <c r="I950" i="6"/>
  <c r="I947" i="6"/>
  <c r="I951" i="6"/>
  <c r="I941" i="6"/>
  <c r="I946" i="6"/>
  <c r="I949" i="6"/>
  <c r="I945" i="6"/>
  <c r="I943" i="6"/>
  <c r="I944" i="6"/>
  <c r="I1872" i="6"/>
  <c r="O1872" i="6" s="1"/>
  <c r="I1413" i="6"/>
  <c r="I1411" i="6"/>
  <c r="I1412" i="6"/>
  <c r="I1410" i="6"/>
  <c r="I1221" i="6"/>
  <c r="I1222" i="6"/>
  <c r="I21" i="6"/>
  <c r="I22" i="6"/>
  <c r="I1252" i="6"/>
  <c r="I1256" i="6"/>
  <c r="I1263" i="6"/>
  <c r="I1260" i="6"/>
  <c r="I1257" i="6"/>
  <c r="I1254" i="6"/>
  <c r="I1258" i="6"/>
  <c r="I1262" i="6"/>
  <c r="I1255" i="6"/>
  <c r="I1259" i="6"/>
  <c r="I1264" i="6"/>
  <c r="I1253" i="6"/>
  <c r="I1261" i="6"/>
  <c r="I1265" i="6"/>
  <c r="I346" i="6"/>
  <c r="I345" i="6"/>
  <c r="I343" i="6"/>
  <c r="I344" i="6"/>
  <c r="I1661" i="6"/>
  <c r="I1663" i="6"/>
  <c r="I1664" i="6"/>
  <c r="I1662" i="6"/>
  <c r="I825" i="6"/>
  <c r="I824" i="6"/>
  <c r="I826" i="6"/>
  <c r="I938" i="6"/>
  <c r="I935" i="6"/>
  <c r="I936" i="6"/>
  <c r="I937" i="6"/>
  <c r="I934" i="6"/>
  <c r="I1036" i="6"/>
  <c r="I1035" i="6"/>
  <c r="I401" i="6"/>
  <c r="I400" i="6"/>
  <c r="I399" i="6"/>
  <c r="I396" i="6"/>
  <c r="I394" i="6"/>
  <c r="I395" i="6"/>
  <c r="I393" i="6"/>
  <c r="I485" i="6"/>
  <c r="I509" i="6"/>
  <c r="I492" i="6"/>
  <c r="I516" i="6"/>
  <c r="I499" i="6"/>
  <c r="I506" i="6"/>
  <c r="I503" i="6"/>
  <c r="I500" i="6"/>
  <c r="I483" i="6"/>
  <c r="I507" i="6"/>
  <c r="I490" i="6"/>
  <c r="I514" i="6"/>
  <c r="I497" i="6"/>
  <c r="I484" i="6"/>
  <c r="I508" i="6"/>
  <c r="I491" i="6"/>
  <c r="I515" i="6"/>
  <c r="I498" i="6"/>
  <c r="I493" i="6"/>
  <c r="I501" i="6"/>
  <c r="I517" i="6"/>
  <c r="I505" i="6"/>
  <c r="I489" i="6"/>
  <c r="I513" i="6"/>
  <c r="I496" i="6"/>
  <c r="I487" i="6"/>
  <c r="I518" i="6"/>
  <c r="I510" i="6"/>
  <c r="I488" i="6"/>
  <c r="I502" i="6"/>
  <c r="I511" i="6"/>
  <c r="I494" i="6"/>
  <c r="I486" i="6"/>
  <c r="I512" i="6"/>
  <c r="I504" i="6"/>
  <c r="I495" i="6"/>
  <c r="I444" i="6"/>
  <c r="I442" i="6"/>
  <c r="I443" i="6"/>
  <c r="I445" i="6"/>
  <c r="I441" i="6"/>
  <c r="I439" i="6"/>
  <c r="I440" i="6"/>
  <c r="O440" i="6" s="1"/>
  <c r="I2210" i="6"/>
  <c r="I2211" i="6"/>
  <c r="J1984" i="6"/>
  <c r="I1984" i="6"/>
  <c r="I559" i="6"/>
  <c r="I583" i="6"/>
  <c r="I566" i="6"/>
  <c r="I573" i="6"/>
  <c r="I556" i="6"/>
  <c r="I580" i="6"/>
  <c r="I577" i="6"/>
  <c r="I574" i="6"/>
  <c r="I557" i="6"/>
  <c r="I581" i="6"/>
  <c r="I564" i="6"/>
  <c r="I571" i="6"/>
  <c r="I558" i="6"/>
  <c r="I582" i="6"/>
  <c r="I565" i="6"/>
  <c r="I553" i="6"/>
  <c r="I572" i="6"/>
  <c r="I567" i="6"/>
  <c r="I575" i="6"/>
  <c r="I555" i="6"/>
  <c r="I579" i="6"/>
  <c r="I570" i="6"/>
  <c r="I562" i="6"/>
  <c r="I554" i="6"/>
  <c r="I584" i="6"/>
  <c r="I576" i="6"/>
  <c r="I563" i="6"/>
  <c r="I568" i="6"/>
  <c r="I560" i="6"/>
  <c r="I569" i="6"/>
  <c r="I561" i="6"/>
  <c r="I578" i="6"/>
  <c r="I448" i="6"/>
  <c r="I447" i="6"/>
  <c r="I446" i="6"/>
  <c r="J780" i="6"/>
  <c r="I780" i="6"/>
  <c r="I1143" i="6"/>
  <c r="I1142" i="6"/>
  <c r="I75" i="6"/>
  <c r="I72" i="6"/>
  <c r="I79" i="6"/>
  <c r="I76" i="6"/>
  <c r="I73" i="6"/>
  <c r="I70" i="6"/>
  <c r="I77" i="6"/>
  <c r="I74" i="6"/>
  <c r="I71" i="6"/>
  <c r="I78" i="6"/>
  <c r="I1551" i="6"/>
  <c r="I1550" i="6"/>
  <c r="I1869" i="6"/>
  <c r="I1870" i="6"/>
  <c r="I260" i="6"/>
  <c r="I258" i="6"/>
  <c r="I259" i="6"/>
  <c r="I257" i="6"/>
  <c r="I533" i="6"/>
  <c r="I534" i="6"/>
  <c r="J1998" i="6"/>
  <c r="I1998" i="6"/>
  <c r="I339" i="6"/>
  <c r="I340" i="6"/>
  <c r="I341" i="6"/>
  <c r="I338" i="6"/>
  <c r="J1660" i="6"/>
  <c r="I1660" i="6"/>
  <c r="J532" i="6"/>
  <c r="I532" i="6"/>
  <c r="I366" i="6"/>
  <c r="I390" i="6"/>
  <c r="I373" i="6"/>
  <c r="I380" i="6"/>
  <c r="I363" i="6"/>
  <c r="I387" i="6"/>
  <c r="I384" i="6"/>
  <c r="I381" i="6"/>
  <c r="I364" i="6"/>
  <c r="I388" i="6"/>
  <c r="I371" i="6"/>
  <c r="I378" i="6"/>
  <c r="I365" i="6"/>
  <c r="I389" i="6"/>
  <c r="I372" i="6"/>
  <c r="I379" i="6"/>
  <c r="I374" i="6"/>
  <c r="I382" i="6"/>
  <c r="I362" i="6"/>
  <c r="I386" i="6"/>
  <c r="I370" i="6"/>
  <c r="I361" i="6"/>
  <c r="I385" i="6"/>
  <c r="I369" i="6"/>
  <c r="I377" i="6"/>
  <c r="I383" i="6"/>
  <c r="I375" i="6"/>
  <c r="I367" i="6"/>
  <c r="I376" i="6"/>
  <c r="I368" i="6"/>
  <c r="I2289" i="6"/>
  <c r="I2296" i="6"/>
  <c r="I2293" i="6"/>
  <c r="I2286" i="6"/>
  <c r="I2290" i="6"/>
  <c r="I2287" i="6"/>
  <c r="I2294" i="6"/>
  <c r="I2291" i="6"/>
  <c r="I2288" i="6"/>
  <c r="I2285" i="6"/>
  <c r="I2292" i="6"/>
  <c r="I2295" i="6"/>
  <c r="J2209" i="6"/>
  <c r="I2209" i="6"/>
  <c r="J1997" i="6"/>
  <c r="I1997" i="6"/>
  <c r="I2105" i="6"/>
  <c r="I2104" i="6"/>
  <c r="I2106" i="6"/>
  <c r="I2103" i="6"/>
  <c r="I1987" i="6"/>
  <c r="I1409" i="6"/>
  <c r="I1988" i="6"/>
  <c r="I1989" i="6"/>
  <c r="I1428" i="6"/>
  <c r="I1266" i="6"/>
  <c r="O1266" i="6" s="1"/>
  <c r="I1268" i="6"/>
  <c r="I1271" i="6"/>
  <c r="I1272" i="6"/>
  <c r="I1267" i="6"/>
  <c r="I1269" i="6"/>
  <c r="I1270" i="6"/>
  <c r="I205" i="6"/>
  <c r="I203" i="6"/>
  <c r="I210" i="6"/>
  <c r="I204" i="6"/>
  <c r="I211" i="6"/>
  <c r="I206" i="6"/>
  <c r="I202" i="6"/>
  <c r="I208" i="6"/>
  <c r="I201" i="6"/>
  <c r="I209" i="6"/>
  <c r="I207" i="6"/>
  <c r="I2126" i="6"/>
  <c r="I2127" i="6"/>
  <c r="J787" i="6"/>
  <c r="I787" i="6"/>
  <c r="J2327" i="6"/>
  <c r="I2327" i="6"/>
  <c r="I2221" i="6"/>
  <c r="I2222" i="6"/>
  <c r="I2230" i="6"/>
  <c r="I2224" i="6"/>
  <c r="I2228" i="6"/>
  <c r="I2235" i="6"/>
  <c r="I2232" i="6"/>
  <c r="I2225" i="6"/>
  <c r="I2229" i="6"/>
  <c r="I2226" i="6"/>
  <c r="I2233" i="6"/>
  <c r="I2223" i="6"/>
  <c r="I2227" i="6"/>
  <c r="I2234" i="6"/>
  <c r="I2231" i="6"/>
  <c r="J449" i="6"/>
  <c r="I449" i="6"/>
  <c r="J397" i="6"/>
  <c r="I397" i="6"/>
  <c r="J1568" i="6"/>
  <c r="I1568" i="6"/>
  <c r="I1014" i="6"/>
  <c r="I1013" i="6"/>
  <c r="I703" i="6"/>
  <c r="I704" i="6"/>
  <c r="I705" i="6"/>
  <c r="I451" i="6"/>
  <c r="I458" i="6"/>
  <c r="I455" i="6"/>
  <c r="I452" i="6"/>
  <c r="I450" i="6"/>
  <c r="I453" i="6"/>
  <c r="I457" i="6"/>
  <c r="I456" i="6"/>
  <c r="I454" i="6"/>
  <c r="I2008" i="6"/>
  <c r="I2004" i="6"/>
  <c r="I2011" i="6"/>
  <c r="I2001" i="6"/>
  <c r="I2005" i="6"/>
  <c r="I2012" i="6"/>
  <c r="I2002" i="6"/>
  <c r="I2009" i="6"/>
  <c r="I2006" i="6"/>
  <c r="I2013" i="6"/>
  <c r="I2003" i="6"/>
  <c r="I2010" i="6"/>
  <c r="I2007" i="6"/>
  <c r="I2014" i="6"/>
  <c r="I1165" i="6"/>
  <c r="I1164" i="6"/>
  <c r="I1163" i="6"/>
  <c r="J220" i="6"/>
  <c r="I220" i="6"/>
  <c r="I413" i="6"/>
  <c r="I412" i="6"/>
  <c r="J1977" i="6"/>
  <c r="I1977" i="6"/>
  <c r="J1999" i="6"/>
  <c r="I1999" i="6"/>
  <c r="I1425" i="6"/>
  <c r="I1424" i="6"/>
  <c r="I1426" i="6"/>
  <c r="I1656" i="6"/>
  <c r="I1657" i="6"/>
  <c r="I1654" i="6"/>
  <c r="I1653" i="6"/>
  <c r="I1655" i="6"/>
  <c r="I332" i="6"/>
  <c r="I336" i="6"/>
  <c r="I333" i="6"/>
  <c r="I330" i="6"/>
  <c r="I331" i="6"/>
  <c r="I326" i="6"/>
  <c r="I334" i="6"/>
  <c r="I337" i="6"/>
  <c r="I329" i="6"/>
  <c r="I335" i="6"/>
  <c r="I327" i="6"/>
  <c r="I328" i="6"/>
  <c r="I1126" i="6"/>
  <c r="I1125" i="6"/>
  <c r="I2153" i="6"/>
  <c r="I2149" i="6"/>
  <c r="I2156" i="6"/>
  <c r="I2150" i="6"/>
  <c r="I2154" i="6"/>
  <c r="I2151" i="6"/>
  <c r="I2155" i="6"/>
  <c r="I2152" i="6"/>
  <c r="I1480" i="6"/>
  <c r="I1479" i="6"/>
  <c r="J552" i="6"/>
  <c r="I552" i="6"/>
  <c r="J1190" i="6"/>
  <c r="I1190" i="6"/>
  <c r="J1549" i="6"/>
  <c r="I1549" i="6"/>
  <c r="I2249" i="6"/>
  <c r="I2247" i="6"/>
  <c r="I2248" i="6"/>
  <c r="I1033" i="6"/>
  <c r="I1024" i="6"/>
  <c r="I1031" i="6"/>
  <c r="I1025" i="6"/>
  <c r="I1021" i="6"/>
  <c r="I1032" i="6"/>
  <c r="I1026" i="6"/>
  <c r="I1019" i="6"/>
  <c r="I1030" i="6"/>
  <c r="I1020" i="6"/>
  <c r="I1028" i="6"/>
  <c r="I1023" i="6"/>
  <c r="I1029" i="6"/>
  <c r="I1034" i="6"/>
  <c r="I1022" i="6"/>
  <c r="I1027" i="6"/>
  <c r="I1018" i="6"/>
  <c r="I1057" i="6"/>
  <c r="I1056" i="6"/>
  <c r="I1058" i="6"/>
  <c r="M1" i="11" l="1"/>
  <c r="J1007" i="6"/>
  <c r="J1008" i="6"/>
  <c r="J1009" i="6"/>
  <c r="J1010" i="6"/>
  <c r="J1011" i="6"/>
  <c r="J406" i="6"/>
  <c r="J403" i="6"/>
  <c r="J404" i="6"/>
  <c r="J405" i="6"/>
  <c r="J402" i="6"/>
  <c r="J407" i="6"/>
  <c r="J1166" i="6"/>
  <c r="J1167" i="6"/>
  <c r="J1168" i="6"/>
  <c r="J600" i="6"/>
  <c r="J607" i="6"/>
  <c r="J590" i="6"/>
  <c r="J614" i="6"/>
  <c r="J597" i="6"/>
  <c r="J621" i="6"/>
  <c r="J594" i="6"/>
  <c r="J618" i="6"/>
  <c r="J591" i="6"/>
  <c r="J615" i="6"/>
  <c r="J598" i="6"/>
  <c r="J622" i="6"/>
  <c r="J605" i="6"/>
  <c r="J588" i="6"/>
  <c r="J612" i="6"/>
  <c r="J599" i="6"/>
  <c r="J606" i="6"/>
  <c r="J589" i="6"/>
  <c r="J613" i="6"/>
  <c r="J596" i="6"/>
  <c r="J604" i="6"/>
  <c r="J620" i="6"/>
  <c r="J593" i="6"/>
  <c r="J617" i="6"/>
  <c r="J586" i="6"/>
  <c r="J610" i="6"/>
  <c r="J587" i="6"/>
  <c r="J592" i="6"/>
  <c r="J609" i="6"/>
  <c r="J601" i="6"/>
  <c r="J585" i="6"/>
  <c r="J602" i="6"/>
  <c r="J619" i="6"/>
  <c r="J611" i="6"/>
  <c r="J603" i="6"/>
  <c r="J616" i="6"/>
  <c r="J608" i="6"/>
  <c r="J595" i="6"/>
  <c r="J1355" i="6"/>
  <c r="J1356" i="6"/>
  <c r="J1353" i="6"/>
  <c r="J1354" i="6"/>
  <c r="J1352" i="6"/>
  <c r="J2320" i="6"/>
  <c r="J2317" i="6"/>
  <c r="J2314" i="6"/>
  <c r="J2321" i="6"/>
  <c r="J2318" i="6"/>
  <c r="J2315" i="6"/>
  <c r="J2316" i="6"/>
  <c r="J2319" i="6"/>
  <c r="J916" i="6"/>
  <c r="J915" i="6"/>
  <c r="J918" i="6"/>
  <c r="J917" i="6"/>
  <c r="J2132" i="6"/>
  <c r="J2133" i="6"/>
  <c r="J2130" i="6"/>
  <c r="J2134" i="6"/>
  <c r="J2131" i="6"/>
  <c r="J1967" i="6"/>
  <c r="J1968" i="6"/>
  <c r="J1965" i="6"/>
  <c r="J1972" i="6"/>
  <c r="J1969" i="6"/>
  <c r="J1973" i="6"/>
  <c r="J1964" i="6"/>
  <c r="J1966" i="6"/>
  <c r="J1963" i="6"/>
  <c r="J1970" i="6"/>
  <c r="J1971" i="6"/>
  <c r="J1868" i="6"/>
  <c r="J1858" i="6"/>
  <c r="J1865" i="6"/>
  <c r="J1859" i="6"/>
  <c r="J1866" i="6"/>
  <c r="J1860" i="6"/>
  <c r="J1856" i="6"/>
  <c r="J1864" i="6"/>
  <c r="J1861" i="6"/>
  <c r="J1857" i="6"/>
  <c r="J1867" i="6"/>
  <c r="J1862" i="6"/>
  <c r="J1863" i="6"/>
  <c r="J1343" i="6"/>
  <c r="J1341" i="6"/>
  <c r="J1338" i="6"/>
  <c r="J1342" i="6"/>
  <c r="J1346" i="6"/>
  <c r="J1339" i="6"/>
  <c r="J1336" i="6"/>
  <c r="J1340" i="6"/>
  <c r="J1344" i="6"/>
  <c r="J1337" i="6"/>
  <c r="J2268" i="6"/>
  <c r="J2104" i="6"/>
  <c r="J2105" i="6"/>
  <c r="J2103" i="6"/>
  <c r="J2106" i="6"/>
  <c r="J1053" i="6"/>
  <c r="J1054" i="6"/>
  <c r="J1052" i="6"/>
  <c r="J433" i="6"/>
  <c r="J434" i="6"/>
  <c r="J431" i="6"/>
  <c r="J432" i="6"/>
  <c r="J1976" i="6"/>
  <c r="J1975" i="6"/>
  <c r="J1140" i="6"/>
  <c r="J1139" i="6"/>
  <c r="J1141" i="6"/>
  <c r="J222" i="6"/>
  <c r="J227" i="6"/>
  <c r="J221" i="6"/>
  <c r="J228" i="6"/>
  <c r="J226" i="6"/>
  <c r="J224" i="6"/>
  <c r="J225" i="6"/>
  <c r="J223" i="6"/>
  <c r="J1480" i="6"/>
  <c r="J1479" i="6"/>
  <c r="J254" i="6"/>
  <c r="J255" i="6"/>
  <c r="J256" i="6"/>
  <c r="J1643" i="6"/>
  <c r="J1644" i="6"/>
  <c r="J1641" i="6"/>
  <c r="J1645" i="6"/>
  <c r="J1642" i="6"/>
  <c r="J20" i="6"/>
  <c r="J17" i="6"/>
  <c r="J14" i="6"/>
  <c r="J11" i="6"/>
  <c r="J18" i="6"/>
  <c r="J15" i="6"/>
  <c r="J12" i="6"/>
  <c r="J19" i="6"/>
  <c r="J16" i="6"/>
  <c r="J13" i="6"/>
  <c r="J10" i="6"/>
  <c r="J744" i="6"/>
  <c r="J768" i="6"/>
  <c r="J751" i="6"/>
  <c r="J775" i="6"/>
  <c r="J758" i="6"/>
  <c r="J762" i="6"/>
  <c r="J759" i="6"/>
  <c r="J749" i="6"/>
  <c r="J773" i="6"/>
  <c r="J756" i="6"/>
  <c r="J743" i="6"/>
  <c r="J767" i="6"/>
  <c r="J757" i="6"/>
  <c r="J771" i="6"/>
  <c r="J742" i="6"/>
  <c r="J761" i="6"/>
  <c r="J765" i="6"/>
  <c r="J769" i="6"/>
  <c r="J746" i="6"/>
  <c r="J754" i="6"/>
  <c r="J766" i="6"/>
  <c r="J747" i="6"/>
  <c r="J748" i="6"/>
  <c r="J770" i="6"/>
  <c r="J753" i="6"/>
  <c r="J774" i="6"/>
  <c r="J745" i="6"/>
  <c r="J741" i="6"/>
  <c r="J750" i="6"/>
  <c r="J763" i="6"/>
  <c r="J772" i="6"/>
  <c r="J776" i="6"/>
  <c r="J755" i="6"/>
  <c r="J764" i="6"/>
  <c r="J760" i="6"/>
  <c r="J752" i="6"/>
  <c r="J1215" i="6"/>
  <c r="J1216" i="6"/>
  <c r="J1214" i="6"/>
  <c r="J1498" i="6"/>
  <c r="J1499" i="6"/>
  <c r="J1497" i="6"/>
  <c r="J1418" i="6"/>
  <c r="J1417" i="6"/>
  <c r="J1420" i="6"/>
  <c r="J1421" i="6"/>
  <c r="J1414" i="6"/>
  <c r="J1422" i="6"/>
  <c r="J1415" i="6"/>
  <c r="J1419" i="6"/>
  <c r="J1416" i="6"/>
  <c r="J423" i="6"/>
  <c r="J422" i="6"/>
  <c r="J1873" i="6"/>
  <c r="J1871" i="6"/>
  <c r="J1936" i="6"/>
  <c r="J1651" i="6"/>
  <c r="J1652" i="6"/>
  <c r="J1646" i="6"/>
  <c r="J1650" i="6"/>
  <c r="J1648" i="6"/>
  <c r="J1649" i="6"/>
  <c r="J1647" i="6"/>
  <c r="J2128" i="6"/>
  <c r="J2129" i="6"/>
  <c r="J1565" i="6"/>
  <c r="J1564" i="6"/>
  <c r="J1567" i="6"/>
  <c r="J1560" i="6"/>
  <c r="J1561" i="6"/>
  <c r="J1562" i="6"/>
  <c r="J1566" i="6"/>
  <c r="J1559" i="6"/>
  <c r="J1563" i="6"/>
  <c r="J1577" i="6"/>
  <c r="J1575" i="6"/>
  <c r="J1576" i="6"/>
  <c r="J2162" i="6"/>
  <c r="U2162" i="6" s="1"/>
  <c r="V2162" i="6" s="1"/>
  <c r="W2162" i="6" s="1"/>
  <c r="J2160" i="6"/>
  <c r="J2161" i="6"/>
  <c r="J2173" i="6"/>
  <c r="J2197" i="6"/>
  <c r="J2164" i="6"/>
  <c r="J2188" i="6"/>
  <c r="J2180" i="6"/>
  <c r="J2201" i="6"/>
  <c r="J2166" i="6"/>
  <c r="J2187" i="6"/>
  <c r="J2194" i="6"/>
  <c r="J2177" i="6"/>
  <c r="J2163" i="6"/>
  <c r="J2284" i="6"/>
  <c r="J2184" i="6"/>
  <c r="J2191" i="6"/>
  <c r="J2170" i="6"/>
  <c r="J2174" i="6"/>
  <c r="J2181" i="6"/>
  <c r="J2195" i="6"/>
  <c r="J2202" i="6"/>
  <c r="J2167" i="6"/>
  <c r="J2199" i="6"/>
  <c r="J2175" i="6"/>
  <c r="J2189" i="6"/>
  <c r="J2169" i="6"/>
  <c r="J2171" i="6"/>
  <c r="J2178" i="6"/>
  <c r="J2185" i="6"/>
  <c r="J2192" i="6"/>
  <c r="J2182" i="6"/>
  <c r="J2196" i="6"/>
  <c r="J2203" i="6"/>
  <c r="J2168" i="6"/>
  <c r="J2200" i="6"/>
  <c r="J2165" i="6"/>
  <c r="J2172" i="6"/>
  <c r="J2179" i="6"/>
  <c r="J2186" i="6"/>
  <c r="J2193" i="6"/>
  <c r="J2176" i="6"/>
  <c r="J2183" i="6"/>
  <c r="J2190" i="6"/>
  <c r="J2016" i="6"/>
  <c r="J2018" i="6"/>
  <c r="J2015" i="6"/>
  <c r="J2022" i="6"/>
  <c r="J2019" i="6"/>
  <c r="J2023" i="6"/>
  <c r="J2020" i="6"/>
  <c r="J2017" i="6"/>
  <c r="J2021" i="6"/>
  <c r="J1801" i="6"/>
  <c r="J1800" i="6"/>
  <c r="J1799" i="6"/>
  <c r="J461" i="6"/>
  <c r="J459" i="6"/>
  <c r="J460" i="6"/>
  <c r="J462" i="6"/>
  <c r="J463" i="6"/>
  <c r="J1578" i="6"/>
  <c r="U1578" i="6" s="1"/>
  <c r="V1578" i="6" s="1"/>
  <c r="W1578" i="6" s="1"/>
  <c r="J1590" i="6"/>
  <c r="J1581" i="6"/>
  <c r="J1605" i="6"/>
  <c r="J1595" i="6"/>
  <c r="J1589" i="6"/>
  <c r="J1593" i="6"/>
  <c r="J1597" i="6"/>
  <c r="J1604" i="6"/>
  <c r="J1579" i="6"/>
  <c r="J1586" i="6"/>
  <c r="J1598" i="6"/>
  <c r="J1580" i="6"/>
  <c r="J1587" i="6"/>
  <c r="J1591" i="6"/>
  <c r="J1602" i="6"/>
  <c r="J306" i="6"/>
  <c r="J1588" i="6"/>
  <c r="J1599" i="6"/>
  <c r="J1592" i="6"/>
  <c r="J1603" i="6"/>
  <c r="J1585" i="6"/>
  <c r="J1596" i="6"/>
  <c r="J1601" i="6"/>
  <c r="J1606" i="6"/>
  <c r="J1594" i="6"/>
  <c r="J1582" i="6"/>
  <c r="J1600" i="6"/>
  <c r="J1583" i="6"/>
  <c r="J335" i="6"/>
  <c r="J332" i="6"/>
  <c r="J329" i="6"/>
  <c r="J326" i="6"/>
  <c r="J333" i="6"/>
  <c r="J334" i="6"/>
  <c r="J330" i="6"/>
  <c r="J331" i="6"/>
  <c r="J328" i="6"/>
  <c r="J337" i="6"/>
  <c r="J327" i="6"/>
  <c r="J336" i="6"/>
  <c r="J454" i="6"/>
  <c r="J451" i="6"/>
  <c r="J452" i="6"/>
  <c r="J453" i="6"/>
  <c r="J457" i="6"/>
  <c r="J450" i="6"/>
  <c r="J458" i="6"/>
  <c r="J456" i="6"/>
  <c r="J455" i="6"/>
  <c r="J205" i="6"/>
  <c r="J209" i="6"/>
  <c r="J206" i="6"/>
  <c r="J203" i="6"/>
  <c r="J204" i="6"/>
  <c r="J210" i="6"/>
  <c r="J202" i="6"/>
  <c r="J207" i="6"/>
  <c r="J211" i="6"/>
  <c r="J208" i="6"/>
  <c r="J201" i="6"/>
  <c r="J478" i="6"/>
  <c r="J476" i="6"/>
  <c r="J477" i="6"/>
  <c r="J481" i="6"/>
  <c r="J482" i="6"/>
  <c r="J479" i="6"/>
  <c r="J480" i="6"/>
  <c r="J923" i="6"/>
  <c r="J922" i="6"/>
  <c r="J1836" i="6"/>
  <c r="J1837" i="6"/>
  <c r="J1060" i="6"/>
  <c r="J1059" i="6"/>
  <c r="J1507" i="6"/>
  <c r="J1512" i="6"/>
  <c r="J1510" i="6"/>
  <c r="J1511" i="6"/>
  <c r="J1508" i="6"/>
  <c r="J1509" i="6"/>
  <c r="J930" i="6"/>
  <c r="J931" i="6"/>
  <c r="J929" i="6"/>
  <c r="J2025" i="6"/>
  <c r="U2025" i="6" s="1"/>
  <c r="V2025" i="6" s="1"/>
  <c r="W2025" i="6" s="1"/>
  <c r="J2026" i="6"/>
  <c r="J2050" i="6"/>
  <c r="J2074" i="6"/>
  <c r="J2041" i="6"/>
  <c r="J2065" i="6"/>
  <c r="J2033" i="6"/>
  <c r="J2054" i="6"/>
  <c r="J2061" i="6"/>
  <c r="J2068" i="6"/>
  <c r="J2040" i="6"/>
  <c r="J2047" i="6"/>
  <c r="J2051" i="6"/>
  <c r="J2058" i="6"/>
  <c r="J2072" i="6"/>
  <c r="J2079" i="6"/>
  <c r="J2086" i="6"/>
  <c r="J2030" i="6"/>
  <c r="J2037" i="6"/>
  <c r="J2044" i="6"/>
  <c r="J2076" i="6"/>
  <c r="J2083" i="6"/>
  <c r="J2027" i="6"/>
  <c r="J2034" i="6"/>
  <c r="J2048" i="6"/>
  <c r="J2055" i="6"/>
  <c r="J2062" i="6"/>
  <c r="J2069" i="6"/>
  <c r="J2035" i="6"/>
  <c r="J2066" i="6"/>
  <c r="J2073" i="6"/>
  <c r="J2087" i="6"/>
  <c r="J2063" i="6"/>
  <c r="J2052" i="6"/>
  <c r="J2059" i="6"/>
  <c r="J2080" i="6"/>
  <c r="J2031" i="6"/>
  <c r="J2038" i="6"/>
  <c r="J2045" i="6"/>
  <c r="J2077" i="6"/>
  <c r="J2056" i="6"/>
  <c r="J2075" i="6"/>
  <c r="J2084" i="6"/>
  <c r="J2028" i="6"/>
  <c r="J2070" i="6"/>
  <c r="J2042" i="6"/>
  <c r="J2049" i="6"/>
  <c r="J2081" i="6"/>
  <c r="J2053" i="6"/>
  <c r="J2060" i="6"/>
  <c r="J2067" i="6"/>
  <c r="J2088" i="6"/>
  <c r="J2032" i="6"/>
  <c r="J2039" i="6"/>
  <c r="J2046" i="6"/>
  <c r="J2082" i="6"/>
  <c r="J2057" i="6"/>
  <c r="J2078" i="6"/>
  <c r="J2085" i="6"/>
  <c r="J2029" i="6"/>
  <c r="J2036" i="6"/>
  <c r="J2043" i="6"/>
  <c r="J2064" i="6"/>
  <c r="J2071" i="6"/>
  <c r="J686" i="6"/>
  <c r="J684" i="6"/>
  <c r="J685" i="6"/>
  <c r="J1223" i="6"/>
  <c r="J1227" i="6"/>
  <c r="J1224" i="6"/>
  <c r="J1226" i="6"/>
  <c r="J1225" i="6"/>
  <c r="J934" i="6"/>
  <c r="J938" i="6"/>
  <c r="J936" i="6"/>
  <c r="J937" i="6"/>
  <c r="J935" i="6"/>
  <c r="J1164" i="6"/>
  <c r="J1165" i="6"/>
  <c r="J1163" i="6"/>
  <c r="J553" i="6"/>
  <c r="J576" i="6"/>
  <c r="J559" i="6"/>
  <c r="J583" i="6"/>
  <c r="J566" i="6"/>
  <c r="J573" i="6"/>
  <c r="J570" i="6"/>
  <c r="J567" i="6"/>
  <c r="J574" i="6"/>
  <c r="J557" i="6"/>
  <c r="J581" i="6"/>
  <c r="J564" i="6"/>
  <c r="J575" i="6"/>
  <c r="J558" i="6"/>
  <c r="J582" i="6"/>
  <c r="J565" i="6"/>
  <c r="J556" i="6"/>
  <c r="J572" i="6"/>
  <c r="J580" i="6"/>
  <c r="J569" i="6"/>
  <c r="J562" i="6"/>
  <c r="J579" i="6"/>
  <c r="J554" i="6"/>
  <c r="J571" i="6"/>
  <c r="J584" i="6"/>
  <c r="J563" i="6"/>
  <c r="J555" i="6"/>
  <c r="J568" i="6"/>
  <c r="J560" i="6"/>
  <c r="J577" i="6"/>
  <c r="J561" i="6"/>
  <c r="J578" i="6"/>
  <c r="J825" i="6"/>
  <c r="J826" i="6"/>
  <c r="J824" i="6"/>
  <c r="J2274" i="6"/>
  <c r="J2281" i="6"/>
  <c r="J1345" i="6"/>
  <c r="J2271" i="6"/>
  <c r="J2278" i="6"/>
  <c r="J2275" i="6"/>
  <c r="J2282" i="6"/>
  <c r="J2272" i="6"/>
  <c r="J2279" i="6"/>
  <c r="J2276" i="6"/>
  <c r="J2269" i="6"/>
  <c r="J2283" i="6"/>
  <c r="J2267" i="6"/>
  <c r="J2266" i="6"/>
  <c r="J2273" i="6"/>
  <c r="J2280" i="6"/>
  <c r="J2277" i="6"/>
  <c r="J2270" i="6"/>
  <c r="J624" i="6"/>
  <c r="J648" i="6"/>
  <c r="J631" i="6"/>
  <c r="J655" i="6"/>
  <c r="J638" i="6"/>
  <c r="J662" i="6"/>
  <c r="J645" i="6"/>
  <c r="J642" i="6"/>
  <c r="J639" i="6"/>
  <c r="J663" i="6"/>
  <c r="J646" i="6"/>
  <c r="J629" i="6"/>
  <c r="J653" i="6"/>
  <c r="J636" i="6"/>
  <c r="J660" i="6"/>
  <c r="J647" i="6"/>
  <c r="J630" i="6"/>
  <c r="J654" i="6"/>
  <c r="J637" i="6"/>
  <c r="J661" i="6"/>
  <c r="J628" i="6"/>
  <c r="J644" i="6"/>
  <c r="J664" i="6"/>
  <c r="J652" i="6"/>
  <c r="J641" i="6"/>
  <c r="J657" i="6"/>
  <c r="J665" i="6"/>
  <c r="J634" i="6"/>
  <c r="J659" i="6"/>
  <c r="J626" i="6"/>
  <c r="J651" i="6"/>
  <c r="J643" i="6"/>
  <c r="J656" i="6"/>
  <c r="J635" i="6"/>
  <c r="J627" i="6"/>
  <c r="J632" i="6"/>
  <c r="J640" i="6"/>
  <c r="J649" i="6"/>
  <c r="J633" i="6"/>
  <c r="J658" i="6"/>
  <c r="J650" i="6"/>
  <c r="J625" i="6"/>
  <c r="J2347" i="6"/>
  <c r="J2348" i="6"/>
  <c r="J2355" i="6"/>
  <c r="J2358" i="6"/>
  <c r="J2362" i="6"/>
  <c r="J2359" i="6"/>
  <c r="J2369" i="6"/>
  <c r="J2352" i="6"/>
  <c r="J2366" i="6"/>
  <c r="J2349" i="6"/>
  <c r="J2356" i="6"/>
  <c r="J2363" i="6"/>
  <c r="J2370" i="6"/>
  <c r="J2353" i="6"/>
  <c r="J2350" i="6"/>
  <c r="J2360" i="6"/>
  <c r="J2367" i="6"/>
  <c r="J2364" i="6"/>
  <c r="J2357" i="6"/>
  <c r="J2371" i="6"/>
  <c r="J2361" i="6"/>
  <c r="J2354" i="6"/>
  <c r="J2365" i="6"/>
  <c r="J2368" i="6"/>
  <c r="J2351" i="6"/>
  <c r="J932" i="6"/>
  <c r="J933" i="6"/>
  <c r="J2250" i="6"/>
  <c r="J2257" i="6"/>
  <c r="J2254" i="6"/>
  <c r="J2251" i="6"/>
  <c r="J2258" i="6"/>
  <c r="J2255" i="6"/>
  <c r="J2252" i="6"/>
  <c r="J2256" i="6"/>
  <c r="J2253" i="6"/>
  <c r="J1961" i="6"/>
  <c r="J1962" i="6"/>
  <c r="J1074" i="6"/>
  <c r="J1065" i="6"/>
  <c r="J1072" i="6"/>
  <c r="J1066" i="6"/>
  <c r="J1068" i="6"/>
  <c r="J1079" i="6"/>
  <c r="J1086" i="6"/>
  <c r="J1069" i="6"/>
  <c r="J1080" i="6"/>
  <c r="J1073" i="6"/>
  <c r="J1084" i="6"/>
  <c r="J1081" i="6"/>
  <c r="J1070" i="6"/>
  <c r="J1067" i="6"/>
  <c r="J1085" i="6"/>
  <c r="J1078" i="6"/>
  <c r="J1083" i="6"/>
  <c r="J1075" i="6"/>
  <c r="J1071" i="6"/>
  <c r="J1076" i="6"/>
  <c r="J1077" i="6"/>
  <c r="J1082" i="6"/>
  <c r="J392" i="6"/>
  <c r="J391" i="6"/>
  <c r="J1992" i="6"/>
  <c r="J1990" i="6"/>
  <c r="J1994" i="6"/>
  <c r="J1991" i="6"/>
  <c r="J1995" i="6"/>
  <c r="J1996" i="6"/>
  <c r="J1993" i="6"/>
  <c r="J1211" i="6"/>
  <c r="J1444" i="6"/>
  <c r="J1435" i="6"/>
  <c r="J1449" i="6"/>
  <c r="J1443" i="6"/>
  <c r="J1447" i="6"/>
  <c r="J1451" i="6"/>
  <c r="J1433" i="6"/>
  <c r="J1440" i="6"/>
  <c r="J1448" i="6"/>
  <c r="J1452" i="6"/>
  <c r="J1434" i="6"/>
  <c r="J1441" i="6"/>
  <c r="J1445" i="6"/>
  <c r="J1438" i="6"/>
  <c r="J1442" i="6"/>
  <c r="J1453" i="6"/>
  <c r="J1446" i="6"/>
  <c r="J1432" i="6"/>
  <c r="J1439" i="6"/>
  <c r="J1450" i="6"/>
  <c r="J1429" i="6"/>
  <c r="J1430" i="6"/>
  <c r="J1455" i="6"/>
  <c r="J1431" i="6"/>
  <c r="J1436" i="6"/>
  <c r="J1454" i="6"/>
  <c r="J1437" i="6"/>
  <c r="J437" i="6"/>
  <c r="J435" i="6"/>
  <c r="J436" i="6"/>
  <c r="J438" i="6"/>
  <c r="J1106" i="6"/>
  <c r="J1105" i="6"/>
  <c r="J1107" i="6"/>
  <c r="J1108" i="6"/>
  <c r="J1516" i="6"/>
  <c r="J1540" i="6"/>
  <c r="J1531" i="6"/>
  <c r="J1521" i="6"/>
  <c r="J1545" i="6"/>
  <c r="J1515" i="6"/>
  <c r="J1539" i="6"/>
  <c r="J1519" i="6"/>
  <c r="J1548" i="6"/>
  <c r="J1523" i="6"/>
  <c r="J1530" i="6"/>
  <c r="J1537" i="6"/>
  <c r="J1541" i="6"/>
  <c r="J1524" i="6"/>
  <c r="J1513" i="6"/>
  <c r="J1542" i="6"/>
  <c r="J1517" i="6"/>
  <c r="J1528" i="6"/>
  <c r="J1535" i="6"/>
  <c r="J1546" i="6"/>
  <c r="J1514" i="6"/>
  <c r="J1525" i="6"/>
  <c r="J1543" i="6"/>
  <c r="J1518" i="6"/>
  <c r="J1547" i="6"/>
  <c r="J1529" i="6"/>
  <c r="J1536" i="6"/>
  <c r="J1522" i="6"/>
  <c r="J1533" i="6"/>
  <c r="J1534" i="6"/>
  <c r="J1526" i="6"/>
  <c r="J1544" i="6"/>
  <c r="J1527" i="6"/>
  <c r="J1532" i="6"/>
  <c r="J1538" i="6"/>
  <c r="J1520" i="6"/>
  <c r="J1818" i="6"/>
  <c r="U1818" i="6" s="1"/>
  <c r="V1818" i="6" s="1"/>
  <c r="W1818" i="6" s="1"/>
  <c r="J2299" i="6"/>
  <c r="J2306" i="6"/>
  <c r="J2310" i="6"/>
  <c r="J2303" i="6"/>
  <c r="J2300" i="6"/>
  <c r="J2307" i="6"/>
  <c r="J2297" i="6"/>
  <c r="J2304" i="6"/>
  <c r="J2301" i="6"/>
  <c r="J2308" i="6"/>
  <c r="J2298" i="6"/>
  <c r="J2305" i="6"/>
  <c r="J2302" i="6"/>
  <c r="J2309" i="6"/>
  <c r="J1147" i="6"/>
  <c r="J1162" i="6"/>
  <c r="J1154" i="6"/>
  <c r="J1145" i="6"/>
  <c r="J1152" i="6"/>
  <c r="J1159" i="6"/>
  <c r="J1146" i="6"/>
  <c r="J1153" i="6"/>
  <c r="J1160" i="6"/>
  <c r="J1150" i="6"/>
  <c r="J1157" i="6"/>
  <c r="J1156" i="6"/>
  <c r="J1148" i="6"/>
  <c r="J1144" i="6"/>
  <c r="J1161" i="6"/>
  <c r="J1149" i="6"/>
  <c r="J1158" i="6"/>
  <c r="J1155" i="6"/>
  <c r="J1151" i="6"/>
  <c r="J551" i="6"/>
  <c r="J548" i="6"/>
  <c r="J549" i="6"/>
  <c r="J545" i="6"/>
  <c r="U545" i="6" s="1"/>
  <c r="V545" i="6" s="1"/>
  <c r="W545" i="6" s="1"/>
  <c r="J550" i="6"/>
  <c r="J547" i="6"/>
  <c r="J546" i="6"/>
  <c r="J696" i="6"/>
  <c r="J690" i="6"/>
  <c r="J687" i="6"/>
  <c r="J694" i="6"/>
  <c r="J695" i="6"/>
  <c r="J698" i="6"/>
  <c r="J699" i="6"/>
  <c r="J697" i="6"/>
  <c r="J693" i="6"/>
  <c r="J689" i="6"/>
  <c r="J691" i="6"/>
  <c r="J688" i="6"/>
  <c r="J692" i="6"/>
  <c r="J167" i="6"/>
  <c r="J174" i="6"/>
  <c r="J157" i="6"/>
  <c r="J181" i="6"/>
  <c r="J164" i="6"/>
  <c r="J188" i="6"/>
  <c r="J161" i="6"/>
  <c r="J185" i="6"/>
  <c r="J1986" i="6"/>
  <c r="J182" i="6"/>
  <c r="J165" i="6"/>
  <c r="J189" i="6"/>
  <c r="J172" i="6"/>
  <c r="J179" i="6"/>
  <c r="J159" i="6"/>
  <c r="J166" i="6"/>
  <c r="J190" i="6"/>
  <c r="J173" i="6"/>
  <c r="J156" i="6"/>
  <c r="J180" i="6"/>
  <c r="J162" i="6"/>
  <c r="J170" i="6"/>
  <c r="J186" i="6"/>
  <c r="J178" i="6"/>
  <c r="J175" i="6"/>
  <c r="J183" i="6"/>
  <c r="J163" i="6"/>
  <c r="J171" i="6"/>
  <c r="J187" i="6"/>
  <c r="J168" i="6"/>
  <c r="J176" i="6"/>
  <c r="J160" i="6"/>
  <c r="J184" i="6"/>
  <c r="J169" i="6"/>
  <c r="J177" i="6"/>
  <c r="J468" i="6"/>
  <c r="J472" i="6"/>
  <c r="J469" i="6"/>
  <c r="J466" i="6"/>
  <c r="J467" i="6"/>
  <c r="J473" i="6"/>
  <c r="J465" i="6"/>
  <c r="J471" i="6"/>
  <c r="J464" i="6"/>
  <c r="J470" i="6"/>
  <c r="J523" i="6"/>
  <c r="J520" i="6"/>
  <c r="J524" i="6"/>
  <c r="J525" i="6"/>
  <c r="J521" i="6"/>
  <c r="J522" i="6"/>
  <c r="J519" i="6"/>
  <c r="J1789" i="6"/>
  <c r="J1796" i="6"/>
  <c r="J1794" i="6"/>
  <c r="J1795" i="6"/>
  <c r="J1792" i="6"/>
  <c r="J1797" i="6"/>
  <c r="J1793" i="6"/>
  <c r="J1790" i="6"/>
  <c r="J1798" i="6"/>
  <c r="J1791" i="6"/>
  <c r="J1039" i="6"/>
  <c r="J1037" i="6"/>
  <c r="J1038" i="6"/>
  <c r="J1064" i="6"/>
  <c r="J1061" i="6"/>
  <c r="J1062" i="6"/>
  <c r="J1063" i="6"/>
  <c r="J1609" i="6"/>
  <c r="J1610" i="6"/>
  <c r="J1607" i="6"/>
  <c r="J1608" i="6"/>
  <c r="J1300" i="6"/>
  <c r="J1298" i="6"/>
  <c r="J1299" i="6"/>
  <c r="J735" i="6"/>
  <c r="J736" i="6"/>
  <c r="J1228" i="6"/>
  <c r="J1231" i="6"/>
  <c r="J1232" i="6"/>
  <c r="J1229" i="6"/>
  <c r="J1233" i="6"/>
  <c r="J1230" i="6"/>
  <c r="J502" i="6"/>
  <c r="J485" i="6"/>
  <c r="J509" i="6"/>
  <c r="J492" i="6"/>
  <c r="J516" i="6"/>
  <c r="J499" i="6"/>
  <c r="J496" i="6"/>
  <c r="J493" i="6"/>
  <c r="J517" i="6"/>
  <c r="J500" i="6"/>
  <c r="J483" i="6"/>
  <c r="J507" i="6"/>
  <c r="J490" i="6"/>
  <c r="J514" i="6"/>
  <c r="J501" i="6"/>
  <c r="J484" i="6"/>
  <c r="J508" i="6"/>
  <c r="J491" i="6"/>
  <c r="J515" i="6"/>
  <c r="J497" i="6"/>
  <c r="J505" i="6"/>
  <c r="J489" i="6"/>
  <c r="J498" i="6"/>
  <c r="J506" i="6"/>
  <c r="J495" i="6"/>
  <c r="J488" i="6"/>
  <c r="J512" i="6"/>
  <c r="J504" i="6"/>
  <c r="J487" i="6"/>
  <c r="J513" i="6"/>
  <c r="J518" i="6"/>
  <c r="J510" i="6"/>
  <c r="J511" i="6"/>
  <c r="J494" i="6"/>
  <c r="J503" i="6"/>
  <c r="J486" i="6"/>
  <c r="J703" i="6"/>
  <c r="J704" i="6"/>
  <c r="J705" i="6"/>
  <c r="J1050" i="6"/>
  <c r="J1048" i="6"/>
  <c r="J1046" i="6"/>
  <c r="J1045" i="6"/>
  <c r="J1049" i="6"/>
  <c r="J1051" i="6"/>
  <c r="J1047" i="6"/>
  <c r="J1638" i="6"/>
  <c r="J1640" i="6"/>
  <c r="J1639" i="6"/>
  <c r="J420" i="6"/>
  <c r="J421" i="6"/>
  <c r="J239" i="6"/>
  <c r="J229" i="6"/>
  <c r="J236" i="6"/>
  <c r="J233" i="6"/>
  <c r="J230" i="6"/>
  <c r="J237" i="6"/>
  <c r="J238" i="6"/>
  <c r="J234" i="6"/>
  <c r="J242" i="6"/>
  <c r="J231" i="6"/>
  <c r="J235" i="6"/>
  <c r="J240" i="6"/>
  <c r="J232" i="6"/>
  <c r="J241" i="6"/>
  <c r="J701" i="6"/>
  <c r="J700" i="6"/>
  <c r="J702" i="6"/>
  <c r="J2208" i="6"/>
  <c r="J2205" i="6"/>
  <c r="J2206" i="6"/>
  <c r="J2207" i="6"/>
  <c r="J2204" i="6"/>
  <c r="J263" i="6"/>
  <c r="J270" i="6"/>
  <c r="J277" i="6"/>
  <c r="J281" i="6"/>
  <c r="J278" i="6"/>
  <c r="J268" i="6"/>
  <c r="J275" i="6"/>
  <c r="J269" i="6"/>
  <c r="J276" i="6"/>
  <c r="J266" i="6"/>
  <c r="J274" i="6"/>
  <c r="J279" i="6"/>
  <c r="J267" i="6"/>
  <c r="J272" i="6"/>
  <c r="J280" i="6"/>
  <c r="J265" i="6"/>
  <c r="J273" i="6"/>
  <c r="J271" i="6"/>
  <c r="J264" i="6"/>
  <c r="J253" i="6"/>
  <c r="J251" i="6"/>
  <c r="J252" i="6"/>
  <c r="J250" i="6"/>
  <c r="J248" i="6"/>
  <c r="J249" i="6"/>
  <c r="J247" i="6"/>
  <c r="J540" i="6"/>
  <c r="J544" i="6"/>
  <c r="J158" i="6"/>
  <c r="J538" i="6"/>
  <c r="J539" i="6"/>
  <c r="J543" i="6"/>
  <c r="J536" i="6"/>
  <c r="J535" i="6"/>
  <c r="J537" i="6"/>
  <c r="J542" i="6"/>
  <c r="J359" i="6"/>
  <c r="J357" i="6"/>
  <c r="J358" i="6"/>
  <c r="J360" i="6"/>
  <c r="J1219" i="6"/>
  <c r="J1220" i="6"/>
  <c r="J1217" i="6"/>
  <c r="J1218" i="6"/>
  <c r="J91" i="6"/>
  <c r="J98" i="6"/>
  <c r="J81" i="6"/>
  <c r="J88" i="6"/>
  <c r="J95" i="6"/>
  <c r="J85" i="6"/>
  <c r="J92" i="6"/>
  <c r="J99" i="6"/>
  <c r="J82" i="6"/>
  <c r="J89" i="6"/>
  <c r="J96" i="6"/>
  <c r="J86" i="6"/>
  <c r="J93" i="6"/>
  <c r="J83" i="6"/>
  <c r="J90" i="6"/>
  <c r="J97" i="6"/>
  <c r="J80" i="6"/>
  <c r="J87" i="6"/>
  <c r="J94" i="6"/>
  <c r="J84" i="6"/>
  <c r="J2198" i="6"/>
  <c r="U2198" i="6" s="1"/>
  <c r="V2198" i="6" s="1"/>
  <c r="W2198" i="6" s="1"/>
  <c r="J1828" i="6"/>
  <c r="J1819" i="6"/>
  <c r="J1826" i="6"/>
  <c r="J1833" i="6"/>
  <c r="J1827" i="6"/>
  <c r="J1834" i="6"/>
  <c r="J1824" i="6"/>
  <c r="J1820" i="6"/>
  <c r="J1832" i="6"/>
  <c r="J1821" i="6"/>
  <c r="J1825" i="6"/>
  <c r="J1829" i="6"/>
  <c r="J1822" i="6"/>
  <c r="J1830" i="6"/>
  <c r="J1823" i="6"/>
  <c r="J1831" i="6"/>
  <c r="J965" i="6"/>
  <c r="J959" i="6"/>
  <c r="J983" i="6"/>
  <c r="J956" i="6"/>
  <c r="J980" i="6"/>
  <c r="J970" i="6"/>
  <c r="J953" i="6"/>
  <c r="J977" i="6"/>
  <c r="J963" i="6"/>
  <c r="J981" i="6"/>
  <c r="J1002" i="6"/>
  <c r="J957" i="6"/>
  <c r="J968" i="6"/>
  <c r="J975" i="6"/>
  <c r="J986" i="6"/>
  <c r="J993" i="6"/>
  <c r="J1000" i="6"/>
  <c r="J958" i="6"/>
  <c r="J969" i="6"/>
  <c r="J976" i="6"/>
  <c r="J994" i="6"/>
  <c r="J962" i="6"/>
  <c r="J966" i="6"/>
  <c r="J992" i="6"/>
  <c r="J985" i="6"/>
  <c r="J996" i="6"/>
  <c r="J989" i="6"/>
  <c r="J971" i="6"/>
  <c r="J997" i="6"/>
  <c r="J990" i="6"/>
  <c r="J1001" i="6"/>
  <c r="J960" i="6"/>
  <c r="J979" i="6"/>
  <c r="J964" i="6"/>
  <c r="J972" i="6"/>
  <c r="J998" i="6"/>
  <c r="J961" i="6"/>
  <c r="J991" i="6"/>
  <c r="J984" i="6"/>
  <c r="J995" i="6"/>
  <c r="J988" i="6"/>
  <c r="J1006" i="6"/>
  <c r="J1005" i="6"/>
  <c r="J954" i="6"/>
  <c r="J967" i="6"/>
  <c r="J955" i="6"/>
  <c r="J1003" i="6"/>
  <c r="J999" i="6"/>
  <c r="J973" i="6"/>
  <c r="J982" i="6"/>
  <c r="J1004" i="6"/>
  <c r="J978" i="6"/>
  <c r="J974" i="6"/>
  <c r="J987" i="6"/>
  <c r="J1260" i="6"/>
  <c r="J1259" i="6"/>
  <c r="J1256" i="6"/>
  <c r="J1253" i="6"/>
  <c r="J1254" i="6"/>
  <c r="J1258" i="6"/>
  <c r="J1262" i="6"/>
  <c r="J1255" i="6"/>
  <c r="J1263" i="6"/>
  <c r="J1252" i="6"/>
  <c r="J1264" i="6"/>
  <c r="J1257" i="6"/>
  <c r="J1261" i="6"/>
  <c r="J1265" i="6"/>
  <c r="J21" i="6"/>
  <c r="J22" i="6"/>
  <c r="J1653" i="6"/>
  <c r="J1656" i="6"/>
  <c r="J1657" i="6"/>
  <c r="J1654" i="6"/>
  <c r="J1655" i="6"/>
  <c r="J2210" i="6"/>
  <c r="J2211" i="6"/>
  <c r="J1663" i="6"/>
  <c r="J1662" i="6"/>
  <c r="J1664" i="6"/>
  <c r="J1661" i="6"/>
  <c r="J139" i="6"/>
  <c r="J146" i="6"/>
  <c r="J153" i="6"/>
  <c r="J136" i="6"/>
  <c r="J143" i="6"/>
  <c r="J150" i="6"/>
  <c r="J133" i="6"/>
  <c r="J140" i="6"/>
  <c r="J147" i="6"/>
  <c r="J130" i="6"/>
  <c r="J154" i="6"/>
  <c r="J137" i="6"/>
  <c r="J144" i="6"/>
  <c r="J151" i="6"/>
  <c r="J134" i="6"/>
  <c r="J141" i="6"/>
  <c r="J148" i="6"/>
  <c r="J131" i="6"/>
  <c r="J138" i="6"/>
  <c r="J145" i="6"/>
  <c r="J152" i="6"/>
  <c r="J135" i="6"/>
  <c r="J142" i="6"/>
  <c r="J149" i="6"/>
  <c r="J132" i="6"/>
  <c r="J2332" i="6"/>
  <c r="J2333" i="6"/>
  <c r="J1113" i="6"/>
  <c r="J1111" i="6"/>
  <c r="J1112" i="6"/>
  <c r="J1109" i="6"/>
  <c r="J1110" i="6"/>
  <c r="J1114" i="6"/>
  <c r="J244" i="6"/>
  <c r="J245" i="6"/>
  <c r="J243" i="6"/>
  <c r="J2313" i="6"/>
  <c r="J2312" i="6"/>
  <c r="J526" i="6"/>
  <c r="J531" i="6"/>
  <c r="J530" i="6"/>
  <c r="J527" i="6"/>
  <c r="J528" i="6"/>
  <c r="J529" i="6"/>
  <c r="J430" i="6"/>
  <c r="J429" i="6"/>
  <c r="J1360" i="6"/>
  <c r="J1361" i="6"/>
  <c r="J707" i="6"/>
  <c r="J706" i="6"/>
  <c r="J2328" i="6"/>
  <c r="J2329" i="6"/>
  <c r="J843" i="6"/>
  <c r="J867" i="6"/>
  <c r="J850" i="6"/>
  <c r="J857" i="6"/>
  <c r="J861" i="6"/>
  <c r="J858" i="6"/>
  <c r="J848" i="6"/>
  <c r="J855" i="6"/>
  <c r="J842" i="6"/>
  <c r="J853" i="6"/>
  <c r="J847" i="6"/>
  <c r="J851" i="6"/>
  <c r="J866" i="6"/>
  <c r="J863" i="6"/>
  <c r="J844" i="6"/>
  <c r="J852" i="6"/>
  <c r="J868" i="6"/>
  <c r="J860" i="6"/>
  <c r="J864" i="6"/>
  <c r="J841" i="6"/>
  <c r="J845" i="6"/>
  <c r="J869" i="6"/>
  <c r="J849" i="6"/>
  <c r="J865" i="6"/>
  <c r="J854" i="6"/>
  <c r="J846" i="6"/>
  <c r="J862" i="6"/>
  <c r="J870" i="6"/>
  <c r="J856" i="6"/>
  <c r="J859" i="6"/>
  <c r="J1245" i="6"/>
  <c r="J1249" i="6"/>
  <c r="J1246" i="6"/>
  <c r="J1247" i="6"/>
  <c r="J1251" i="6"/>
  <c r="J1244" i="6"/>
  <c r="J1248" i="6"/>
  <c r="J1250" i="6"/>
  <c r="J2372" i="6"/>
  <c r="J2376" i="6"/>
  <c r="J2373" i="6"/>
  <c r="J2377" i="6"/>
  <c r="J2374" i="6"/>
  <c r="J2378" i="6"/>
  <c r="J2375" i="6"/>
  <c r="J2238" i="6"/>
  <c r="J2246" i="6"/>
  <c r="J2242" i="6"/>
  <c r="J2239" i="6"/>
  <c r="J2236" i="6"/>
  <c r="J2245" i="6"/>
  <c r="J2243" i="6"/>
  <c r="J2240" i="6"/>
  <c r="J2237" i="6"/>
  <c r="J2244" i="6"/>
  <c r="J2241" i="6"/>
  <c r="J340" i="6"/>
  <c r="J341" i="6"/>
  <c r="J338" i="6"/>
  <c r="J339" i="6"/>
  <c r="J941" i="6"/>
  <c r="J940" i="6"/>
  <c r="J946" i="6"/>
  <c r="J947" i="6"/>
  <c r="J943" i="6"/>
  <c r="J948" i="6"/>
  <c r="J952" i="6"/>
  <c r="J949" i="6"/>
  <c r="J942" i="6"/>
  <c r="J950" i="6"/>
  <c r="J945" i="6"/>
  <c r="J951" i="6"/>
  <c r="J944" i="6"/>
  <c r="J2221" i="6"/>
  <c r="J2222" i="6"/>
  <c r="J2223" i="6"/>
  <c r="J2228" i="6"/>
  <c r="J2235" i="6"/>
  <c r="J2225" i="6"/>
  <c r="J2232" i="6"/>
  <c r="J2229" i="6"/>
  <c r="J2226" i="6"/>
  <c r="J2233" i="6"/>
  <c r="J2224" i="6"/>
  <c r="J2230" i="6"/>
  <c r="J2231" i="6"/>
  <c r="J2227" i="6"/>
  <c r="J2234" i="6"/>
  <c r="J1014" i="6"/>
  <c r="J1013" i="6"/>
  <c r="J75" i="6"/>
  <c r="J72" i="6"/>
  <c r="J79" i="6"/>
  <c r="J76" i="6"/>
  <c r="J73" i="6"/>
  <c r="J70" i="6"/>
  <c r="J77" i="6"/>
  <c r="J74" i="6"/>
  <c r="J71" i="6"/>
  <c r="J78" i="6"/>
  <c r="J2344" i="6"/>
  <c r="J2341" i="6"/>
  <c r="J2339" i="6"/>
  <c r="J2345" i="6"/>
  <c r="J2342" i="6"/>
  <c r="J2340" i="6"/>
  <c r="J2343" i="6"/>
  <c r="J2263" i="6"/>
  <c r="J2264" i="6"/>
  <c r="J2265" i="6"/>
  <c r="J2262" i="6"/>
  <c r="J325" i="6"/>
  <c r="J323" i="6"/>
  <c r="J324" i="6"/>
  <c r="J322" i="6"/>
  <c r="J321" i="6"/>
  <c r="J1778" i="6"/>
  <c r="J1786" i="6"/>
  <c r="J1787" i="6"/>
  <c r="J1780" i="6"/>
  <c r="J1788" i="6"/>
  <c r="J1781" i="6"/>
  <c r="J1784" i="6"/>
  <c r="J1785" i="6"/>
  <c r="J1782" i="6"/>
  <c r="J1779" i="6"/>
  <c r="J1783" i="6"/>
  <c r="J1017" i="6"/>
  <c r="J1015" i="6"/>
  <c r="J1016" i="6"/>
  <c r="J2330" i="6"/>
  <c r="J2331" i="6"/>
  <c r="J1506" i="6"/>
  <c r="J1501" i="6"/>
  <c r="J1505" i="6"/>
  <c r="J1502" i="6"/>
  <c r="J1504" i="6"/>
  <c r="J1503" i="6"/>
  <c r="J1637" i="6"/>
  <c r="J1633" i="6"/>
  <c r="J1634" i="6"/>
  <c r="J1635" i="6"/>
  <c r="J1632" i="6"/>
  <c r="J1636" i="6"/>
  <c r="J1367" i="6"/>
  <c r="J1371" i="6"/>
  <c r="J1378" i="6"/>
  <c r="J1383" i="6"/>
  <c r="J1370" i="6"/>
  <c r="J1377" i="6"/>
  <c r="J1382" i="6"/>
  <c r="J1379" i="6"/>
  <c r="J1368" i="6"/>
  <c r="J1372" i="6"/>
  <c r="J1376" i="6"/>
  <c r="J1380" i="6"/>
  <c r="J1369" i="6"/>
  <c r="J1384" i="6"/>
  <c r="J1373" i="6"/>
  <c r="J1381" i="6"/>
  <c r="J1385" i="6"/>
  <c r="J1375" i="6"/>
  <c r="J1374" i="6"/>
  <c r="J2334" i="6"/>
  <c r="J2335" i="6"/>
  <c r="J2336" i="6"/>
  <c r="J1959" i="6"/>
  <c r="J1960" i="6"/>
  <c r="J44" i="6"/>
  <c r="J68" i="6"/>
  <c r="J51" i="6"/>
  <c r="J58" i="6"/>
  <c r="J65" i="6"/>
  <c r="J48" i="6"/>
  <c r="J55" i="6"/>
  <c r="J62" i="6"/>
  <c r="J45" i="6"/>
  <c r="J69" i="6"/>
  <c r="J52" i="6"/>
  <c r="J59" i="6"/>
  <c r="J66" i="6"/>
  <c r="J49" i="6"/>
  <c r="J56" i="6"/>
  <c r="J63" i="6"/>
  <c r="J46" i="6"/>
  <c r="J53" i="6"/>
  <c r="J60" i="6"/>
  <c r="J67" i="6"/>
  <c r="J50" i="6"/>
  <c r="J57" i="6"/>
  <c r="J64" i="6"/>
  <c r="J47" i="6"/>
  <c r="J54" i="6"/>
  <c r="J61" i="6"/>
  <c r="J1294" i="6"/>
  <c r="J1288" i="6"/>
  <c r="J1295" i="6"/>
  <c r="J1278" i="6"/>
  <c r="J1289" i="6"/>
  <c r="J1282" i="6"/>
  <c r="J1293" i="6"/>
  <c r="J1286" i="6"/>
  <c r="J1275" i="6"/>
  <c r="J1279" i="6"/>
  <c r="J1297" i="6"/>
  <c r="J1290" i="6"/>
  <c r="J1283" i="6"/>
  <c r="J1280" i="6"/>
  <c r="J1287" i="6"/>
  <c r="J1276" i="6"/>
  <c r="J1291" i="6"/>
  <c r="J1284" i="6"/>
  <c r="J1277" i="6"/>
  <c r="J1281" i="6"/>
  <c r="J1292" i="6"/>
  <c r="J1296" i="6"/>
  <c r="J1274" i="6"/>
  <c r="J1285" i="6"/>
  <c r="J427" i="6"/>
  <c r="J424" i="6"/>
  <c r="J425" i="6"/>
  <c r="J426" i="6"/>
  <c r="J921" i="6"/>
  <c r="J920" i="6"/>
  <c r="J919" i="6"/>
  <c r="J2149" i="6"/>
  <c r="J2156" i="6"/>
  <c r="J2153" i="6"/>
  <c r="J2150" i="6"/>
  <c r="J2154" i="6"/>
  <c r="J2151" i="6"/>
  <c r="J2155" i="6"/>
  <c r="J2152" i="6"/>
  <c r="J396" i="6"/>
  <c r="J394" i="6"/>
  <c r="J395" i="6"/>
  <c r="J393" i="6"/>
  <c r="J1493" i="6"/>
  <c r="J1495" i="6"/>
  <c r="J1496" i="6"/>
  <c r="J1494" i="6"/>
  <c r="J1877" i="6"/>
  <c r="J1875" i="6"/>
  <c r="J1882" i="6"/>
  <c r="J1889" i="6"/>
  <c r="J1876" i="6"/>
  <c r="J1879" i="6"/>
  <c r="J1883" i="6"/>
  <c r="J1887" i="6"/>
  <c r="J1880" i="6"/>
  <c r="J1884" i="6"/>
  <c r="J1888" i="6"/>
  <c r="J1886" i="6"/>
  <c r="J1881" i="6"/>
  <c r="J1885" i="6"/>
  <c r="J1874" i="6"/>
  <c r="J1878" i="6"/>
  <c r="J2111" i="6"/>
  <c r="J2108" i="6"/>
  <c r="J2110" i="6"/>
  <c r="J2109" i="6"/>
  <c r="J533" i="6"/>
  <c r="J534" i="6"/>
  <c r="J1483" i="6"/>
  <c r="U1483" i="6" s="1"/>
  <c r="V1483" i="6" s="1"/>
  <c r="W1483" i="6" s="1"/>
  <c r="J1484" i="6"/>
  <c r="J1492" i="6"/>
  <c r="J1488" i="6"/>
  <c r="J1489" i="6"/>
  <c r="J1490" i="6"/>
  <c r="J1487" i="6"/>
  <c r="J1485" i="6"/>
  <c r="J1491" i="6"/>
  <c r="J1486" i="6"/>
  <c r="J418" i="6"/>
  <c r="J419" i="6"/>
  <c r="J1890" i="6"/>
  <c r="J474" i="6"/>
  <c r="J1408" i="6"/>
  <c r="J1407" i="6"/>
  <c r="J318" i="6"/>
  <c r="J316" i="6"/>
  <c r="J317" i="6"/>
  <c r="J314" i="6"/>
  <c r="J315" i="6"/>
  <c r="J313" i="6"/>
  <c r="J320" i="6"/>
  <c r="J319" i="6"/>
  <c r="J928" i="6"/>
  <c r="J927" i="6"/>
  <c r="J926" i="6"/>
  <c r="J925" i="6"/>
  <c r="J1614" i="6"/>
  <c r="J1629" i="6"/>
  <c r="J1619" i="6"/>
  <c r="J1613" i="6"/>
  <c r="J1622" i="6"/>
  <c r="J1611" i="6"/>
  <c r="J1615" i="6"/>
  <c r="J1626" i="6"/>
  <c r="J1616" i="6"/>
  <c r="J1627" i="6"/>
  <c r="J1620" i="6"/>
  <c r="J1617" i="6"/>
  <c r="J1621" i="6"/>
  <c r="J1628" i="6"/>
  <c r="J1625" i="6"/>
  <c r="J1631" i="6"/>
  <c r="J1623" i="6"/>
  <c r="J1624" i="6"/>
  <c r="J1612" i="6"/>
  <c r="J1618" i="6"/>
  <c r="J1630" i="6"/>
  <c r="J1266" i="6"/>
  <c r="U1266" i="6" s="1"/>
  <c r="V1266" i="6" s="1"/>
  <c r="W1266" i="6" s="1"/>
  <c r="J1270" i="6"/>
  <c r="J1267" i="6"/>
  <c r="J1271" i="6"/>
  <c r="J1268" i="6"/>
  <c r="J1272" i="6"/>
  <c r="J1269" i="6"/>
  <c r="J1221" i="6"/>
  <c r="J1222" i="6"/>
  <c r="J1026" i="6"/>
  <c r="J1024" i="6"/>
  <c r="J1018" i="6"/>
  <c r="J1021" i="6"/>
  <c r="J1032" i="6"/>
  <c r="J1025" i="6"/>
  <c r="J1022" i="6"/>
  <c r="J1019" i="6"/>
  <c r="J1030" i="6"/>
  <c r="J1023" i="6"/>
  <c r="J1027" i="6"/>
  <c r="J1020" i="6"/>
  <c r="J1031" i="6"/>
  <c r="J1028" i="6"/>
  <c r="J1033" i="6"/>
  <c r="J1029" i="6"/>
  <c r="J1034" i="6"/>
  <c r="J1424" i="6"/>
  <c r="J1425" i="6"/>
  <c r="J1426" i="6"/>
  <c r="J1142" i="6"/>
  <c r="J1143" i="6"/>
  <c r="J782" i="6"/>
  <c r="J786" i="6"/>
  <c r="J783" i="6"/>
  <c r="J781" i="6"/>
  <c r="J784" i="6"/>
  <c r="J785" i="6"/>
  <c r="J1553" i="6"/>
  <c r="J1556" i="6"/>
  <c r="J1554" i="6"/>
  <c r="J1555" i="6"/>
  <c r="J1557" i="6"/>
  <c r="J1558" i="6"/>
  <c r="J409" i="6"/>
  <c r="J408" i="6"/>
  <c r="J1115" i="6"/>
  <c r="U1115" i="6" s="1"/>
  <c r="V1115" i="6" s="1"/>
  <c r="W1115" i="6" s="1"/>
  <c r="J1119" i="6"/>
  <c r="J1120" i="6"/>
  <c r="J1117" i="6"/>
  <c r="J1118" i="6"/>
  <c r="J1116" i="6"/>
  <c r="J1357" i="6"/>
  <c r="J1358" i="6"/>
  <c r="J1359" i="6"/>
  <c r="J710" i="6"/>
  <c r="J711" i="6"/>
  <c r="J708" i="6"/>
  <c r="J709" i="6"/>
  <c r="J1481" i="6"/>
  <c r="J1482" i="6"/>
  <c r="J2101" i="6"/>
  <c r="J2102" i="6"/>
  <c r="J1138" i="6"/>
  <c r="J1133" i="6"/>
  <c r="J1131" i="6"/>
  <c r="J1128" i="6"/>
  <c r="J1135" i="6"/>
  <c r="J1132" i="6"/>
  <c r="J1127" i="6"/>
  <c r="J1136" i="6"/>
  <c r="J1137" i="6"/>
  <c r="J1129" i="6"/>
  <c r="J1134" i="6"/>
  <c r="J1130" i="6"/>
  <c r="J1573" i="6"/>
  <c r="J1574" i="6"/>
  <c r="J777" i="6"/>
  <c r="J778" i="6"/>
  <c r="J779" i="6"/>
  <c r="J1668" i="6"/>
  <c r="J1666" i="6"/>
  <c r="J1665" i="6"/>
  <c r="J1669" i="6"/>
  <c r="J1667" i="6"/>
  <c r="J738" i="6"/>
  <c r="J739" i="6"/>
  <c r="J740" i="6"/>
  <c r="J737" i="6"/>
  <c r="J287" i="6"/>
  <c r="J311" i="6"/>
  <c r="J294" i="6"/>
  <c r="J301" i="6"/>
  <c r="J284" i="6"/>
  <c r="J308" i="6"/>
  <c r="J305" i="6"/>
  <c r="J302" i="6"/>
  <c r="J285" i="6"/>
  <c r="J309" i="6"/>
  <c r="J292" i="6"/>
  <c r="J299" i="6"/>
  <c r="J286" i="6"/>
  <c r="J310" i="6"/>
  <c r="J293" i="6"/>
  <c r="J300" i="6"/>
  <c r="J282" i="6"/>
  <c r="J290" i="6"/>
  <c r="J795" i="6"/>
  <c r="J298" i="6"/>
  <c r="J303" i="6"/>
  <c r="J283" i="6"/>
  <c r="J291" i="6"/>
  <c r="J307" i="6"/>
  <c r="J304" i="6"/>
  <c r="J289" i="6"/>
  <c r="J297" i="6"/>
  <c r="J288" i="6"/>
  <c r="J312" i="6"/>
  <c r="J295" i="6"/>
  <c r="J296" i="6"/>
  <c r="J1349" i="6"/>
  <c r="J1350" i="6"/>
  <c r="J1351" i="6"/>
  <c r="J2323" i="6"/>
  <c r="J2324" i="6"/>
  <c r="J2325" i="6"/>
  <c r="J2322" i="6"/>
  <c r="J2326" i="6"/>
  <c r="J1098" i="6"/>
  <c r="J1089" i="6"/>
  <c r="J1096" i="6"/>
  <c r="J1090" i="6"/>
  <c r="J1093" i="6"/>
  <c r="J1097" i="6"/>
  <c r="J1104" i="6"/>
  <c r="J1091" i="6"/>
  <c r="J1102" i="6"/>
  <c r="J1095" i="6"/>
  <c r="J1099" i="6"/>
  <c r="J1088" i="6"/>
  <c r="J1092" i="6"/>
  <c r="J1103" i="6"/>
  <c r="J1101" i="6"/>
  <c r="J1094" i="6"/>
  <c r="J1100" i="6"/>
  <c r="J1394" i="6"/>
  <c r="J1395" i="6"/>
  <c r="J1396" i="6"/>
  <c r="J1838" i="6"/>
  <c r="J1853" i="6"/>
  <c r="J1844" i="6"/>
  <c r="J1851" i="6"/>
  <c r="J1841" i="6"/>
  <c r="J1852" i="6"/>
  <c r="J1842" i="6"/>
  <c r="J1849" i="6"/>
  <c r="J1840" i="6"/>
  <c r="J1848" i="6"/>
  <c r="J1845" i="6"/>
  <c r="J1846" i="6"/>
  <c r="J1850" i="6"/>
  <c r="J1854" i="6"/>
  <c r="J1839" i="6"/>
  <c r="J1843" i="6"/>
  <c r="J1847" i="6"/>
  <c r="J1855" i="6"/>
  <c r="J720" i="6"/>
  <c r="J718" i="6"/>
  <c r="J719" i="6"/>
  <c r="J717" i="6"/>
  <c r="J715" i="6"/>
  <c r="J716" i="6"/>
  <c r="J721" i="6"/>
  <c r="J1301" i="6"/>
  <c r="J1319" i="6"/>
  <c r="J1312" i="6"/>
  <c r="J1326" i="6"/>
  <c r="J1303" i="6"/>
  <c r="J1310" i="6"/>
  <c r="J1317" i="6"/>
  <c r="J1324" i="6"/>
  <c r="J1331" i="6"/>
  <c r="J1311" i="6"/>
  <c r="J1327" i="6"/>
  <c r="J1308" i="6"/>
  <c r="J1323" i="6"/>
  <c r="J1305" i="6"/>
  <c r="J1320" i="6"/>
  <c r="J1335" i="6"/>
  <c r="J1316" i="6"/>
  <c r="J1328" i="6"/>
  <c r="J1302" i="6"/>
  <c r="J1309" i="6"/>
  <c r="J1313" i="6"/>
  <c r="J1332" i="6"/>
  <c r="J1306" i="6"/>
  <c r="J1321" i="6"/>
  <c r="J1325" i="6"/>
  <c r="J1329" i="6"/>
  <c r="J1333" i="6"/>
  <c r="J1314" i="6"/>
  <c r="J1318" i="6"/>
  <c r="J1307" i="6"/>
  <c r="J1322" i="6"/>
  <c r="J1315" i="6"/>
  <c r="J1334" i="6"/>
  <c r="J1330" i="6"/>
  <c r="J1304" i="6"/>
  <c r="J723" i="6"/>
  <c r="J724" i="6"/>
  <c r="J722" i="6"/>
  <c r="J1815" i="6"/>
  <c r="J1809" i="6"/>
  <c r="J1816" i="6"/>
  <c r="J1812" i="6"/>
  <c r="J1813" i="6"/>
  <c r="J1817" i="6"/>
  <c r="J1810" i="6"/>
  <c r="J1814" i="6"/>
  <c r="J1811" i="6"/>
  <c r="J417" i="6"/>
  <c r="J416" i="6"/>
  <c r="J414" i="6"/>
  <c r="J415" i="6"/>
  <c r="J2098" i="6"/>
  <c r="J2100" i="6"/>
  <c r="J2093" i="6"/>
  <c r="J2097" i="6"/>
  <c r="J2094" i="6"/>
  <c r="J2091" i="6"/>
  <c r="J2096" i="6"/>
  <c r="J2095" i="6"/>
  <c r="J2099" i="6"/>
  <c r="J2092" i="6"/>
  <c r="J793" i="6"/>
  <c r="J792" i="6"/>
  <c r="J791" i="6"/>
  <c r="J1236" i="6"/>
  <c r="J1238" i="6"/>
  <c r="J1239" i="6"/>
  <c r="J1235" i="6"/>
  <c r="J1237" i="6"/>
  <c r="J1234" i="6"/>
  <c r="J1171" i="6"/>
  <c r="J1172" i="6"/>
  <c r="J1173" i="6"/>
  <c r="J1174" i="6"/>
  <c r="J1169" i="6"/>
  <c r="J1170" i="6"/>
  <c r="J2212" i="6"/>
  <c r="J2215" i="6"/>
  <c r="J2216" i="6"/>
  <c r="J2213" i="6"/>
  <c r="J2217" i="6"/>
  <c r="J2214" i="6"/>
  <c r="J200" i="6"/>
  <c r="J199" i="6"/>
  <c r="J1348" i="6"/>
  <c r="J1347" i="6"/>
  <c r="J1982" i="6"/>
  <c r="J1979" i="6"/>
  <c r="J1983" i="6"/>
  <c r="J1980" i="6"/>
  <c r="J1981" i="6"/>
  <c r="J1978" i="6"/>
  <c r="J1126" i="6"/>
  <c r="J1125" i="6"/>
  <c r="J346" i="6"/>
  <c r="J345" i="6"/>
  <c r="J343" i="6"/>
  <c r="J344" i="6"/>
  <c r="J1243" i="6"/>
  <c r="J1240" i="6"/>
  <c r="J1241" i="6"/>
  <c r="J1242" i="6"/>
  <c r="J2261" i="6"/>
  <c r="J2260" i="6"/>
  <c r="J260" i="6"/>
  <c r="J257" i="6"/>
  <c r="J258" i="6"/>
  <c r="J259" i="6"/>
  <c r="J1035" i="6"/>
  <c r="J1036" i="6"/>
  <c r="J1985" i="6"/>
  <c r="J1671" i="6"/>
  <c r="U1671" i="6" s="1"/>
  <c r="V1671" i="6" s="1"/>
  <c r="W1671" i="6" s="1"/>
  <c r="J1689" i="6"/>
  <c r="J1713" i="6"/>
  <c r="J1737" i="6"/>
  <c r="J1761" i="6"/>
  <c r="J1680" i="6"/>
  <c r="J1704" i="6"/>
  <c r="J1728" i="6"/>
  <c r="J1752" i="6"/>
  <c r="J1776" i="6"/>
  <c r="J1688" i="6"/>
  <c r="J1679" i="6"/>
  <c r="J1686" i="6"/>
  <c r="J1690" i="6"/>
  <c r="J1697" i="6"/>
  <c r="J1711" i="6"/>
  <c r="J1718" i="6"/>
  <c r="J1725" i="6"/>
  <c r="J1732" i="6"/>
  <c r="J1673" i="6"/>
  <c r="J1691" i="6"/>
  <c r="J1698" i="6"/>
  <c r="J1705" i="6"/>
  <c r="J1712" i="6"/>
  <c r="J1719" i="6"/>
  <c r="J1726" i="6"/>
  <c r="J1733" i="6"/>
  <c r="J1677" i="6"/>
  <c r="J1684" i="6"/>
  <c r="J1744" i="6"/>
  <c r="J1765" i="6"/>
  <c r="J1772" i="6"/>
  <c r="J1716" i="6"/>
  <c r="J1723" i="6"/>
  <c r="J1730" i="6"/>
  <c r="J1751" i="6"/>
  <c r="J1758" i="6"/>
  <c r="J1692" i="6"/>
  <c r="J1699" i="6"/>
  <c r="J1706" i="6"/>
  <c r="J1727" i="6"/>
  <c r="J1734" i="6"/>
  <c r="J1678" i="6"/>
  <c r="J1685" i="6"/>
  <c r="J1738" i="6"/>
  <c r="J1745" i="6"/>
  <c r="J1759" i="6"/>
  <c r="J1766" i="6"/>
  <c r="J1773" i="6"/>
  <c r="J1696" i="6"/>
  <c r="J1717" i="6"/>
  <c r="J1724" i="6"/>
  <c r="J1731" i="6"/>
  <c r="J1703" i="6"/>
  <c r="J1710" i="6"/>
  <c r="J1682" i="6"/>
  <c r="J1762" i="6"/>
  <c r="J1681" i="6"/>
  <c r="J1702" i="6"/>
  <c r="J1739" i="6"/>
  <c r="J1694" i="6"/>
  <c r="J1735" i="6"/>
  <c r="J1747" i="6"/>
  <c r="J1743" i="6"/>
  <c r="J1767" i="6"/>
  <c r="J1775" i="6"/>
  <c r="J1755" i="6"/>
  <c r="J1771" i="6"/>
  <c r="J1707" i="6"/>
  <c r="J1715" i="6"/>
  <c r="J1763" i="6"/>
  <c r="J1674" i="6"/>
  <c r="J1695" i="6"/>
  <c r="J1740" i="6"/>
  <c r="J1687" i="6"/>
  <c r="J1736" i="6"/>
  <c r="J1720" i="6"/>
  <c r="J1748" i="6"/>
  <c r="J1768" i="6"/>
  <c r="J1760" i="6"/>
  <c r="J1683" i="6"/>
  <c r="J1700" i="6"/>
  <c r="J1756" i="6"/>
  <c r="J1764" i="6"/>
  <c r="J1750" i="6"/>
  <c r="J1708" i="6"/>
  <c r="J1675" i="6"/>
  <c r="J1741" i="6"/>
  <c r="J1753" i="6"/>
  <c r="J1722" i="6"/>
  <c r="J1721" i="6"/>
  <c r="J1729" i="6"/>
  <c r="J1749" i="6"/>
  <c r="J1777" i="6"/>
  <c r="J1769" i="6"/>
  <c r="J1693" i="6"/>
  <c r="J1701" i="6"/>
  <c r="J1709" i="6"/>
  <c r="J1757" i="6"/>
  <c r="J1754" i="6"/>
  <c r="J1746" i="6"/>
  <c r="J1714" i="6"/>
  <c r="J1676" i="6"/>
  <c r="J1742" i="6"/>
  <c r="J1774" i="6"/>
  <c r="J1770" i="6"/>
  <c r="J1458" i="6"/>
  <c r="J1456" i="6"/>
  <c r="J1457" i="6"/>
  <c r="J2159" i="6"/>
  <c r="J2157" i="6"/>
  <c r="J2158" i="6"/>
  <c r="J1897" i="6"/>
  <c r="J1898" i="6"/>
  <c r="J1904" i="6"/>
  <c r="J1928" i="6"/>
  <c r="J1952" i="6"/>
  <c r="J1919" i="6"/>
  <c r="J1943" i="6"/>
  <c r="J1902" i="6"/>
  <c r="J1916" i="6"/>
  <c r="J1900" i="6"/>
  <c r="J1924" i="6"/>
  <c r="J1922" i="6"/>
  <c r="J1915" i="6"/>
  <c r="J1954" i="6"/>
  <c r="J1908" i="6"/>
  <c r="J1926" i="6"/>
  <c r="J1933" i="6"/>
  <c r="J1940" i="6"/>
  <c r="J1947" i="6"/>
  <c r="J1912" i="6"/>
  <c r="J1901" i="6"/>
  <c r="J1930" i="6"/>
  <c r="J1937" i="6"/>
  <c r="J1944" i="6"/>
  <c r="J1951" i="6"/>
  <c r="J1958" i="6"/>
  <c r="J1905" i="6"/>
  <c r="J1923" i="6"/>
  <c r="J1909" i="6"/>
  <c r="J1955" i="6"/>
  <c r="J1927" i="6"/>
  <c r="J1934" i="6"/>
  <c r="J1941" i="6"/>
  <c r="J1948" i="6"/>
  <c r="J1920" i="6"/>
  <c r="J1938" i="6"/>
  <c r="J1913" i="6"/>
  <c r="J1931" i="6"/>
  <c r="J1945" i="6"/>
  <c r="J1906" i="6"/>
  <c r="J1917" i="6"/>
  <c r="J1950" i="6"/>
  <c r="J1910" i="6"/>
  <c r="J1935" i="6"/>
  <c r="J1956" i="6"/>
  <c r="J1899" i="6"/>
  <c r="J1942" i="6"/>
  <c r="J1949" i="6"/>
  <c r="J475" i="6"/>
  <c r="J1903" i="6"/>
  <c r="J1921" i="6"/>
  <c r="J1914" i="6"/>
  <c r="J1953" i="6"/>
  <c r="J1918" i="6"/>
  <c r="J1929" i="6"/>
  <c r="J1907" i="6"/>
  <c r="J1932" i="6"/>
  <c r="J1939" i="6"/>
  <c r="J1946" i="6"/>
  <c r="J1957" i="6"/>
  <c r="J1925" i="6"/>
  <c r="J1911" i="6"/>
  <c r="J42" i="6"/>
  <c r="J43" i="6"/>
  <c r="J818" i="6"/>
  <c r="J801" i="6"/>
  <c r="J808" i="6"/>
  <c r="J812" i="6"/>
  <c r="J809" i="6"/>
  <c r="J1584" i="6"/>
  <c r="J799" i="6"/>
  <c r="J806" i="6"/>
  <c r="J796" i="6"/>
  <c r="J811" i="6"/>
  <c r="J820" i="6"/>
  <c r="J821" i="6"/>
  <c r="J803" i="6"/>
  <c r="J815" i="6"/>
  <c r="J807" i="6"/>
  <c r="J819" i="6"/>
  <c r="J800" i="6"/>
  <c r="J816" i="6"/>
  <c r="J804" i="6"/>
  <c r="J797" i="6"/>
  <c r="J805" i="6"/>
  <c r="J817" i="6"/>
  <c r="J798" i="6"/>
  <c r="J802" i="6"/>
  <c r="J810" i="6"/>
  <c r="J814" i="6"/>
  <c r="J822" i="6"/>
  <c r="J813" i="6"/>
  <c r="J833" i="6"/>
  <c r="J837" i="6"/>
  <c r="J834" i="6"/>
  <c r="J831" i="6"/>
  <c r="J828" i="6"/>
  <c r="U828" i="6" s="1"/>
  <c r="V828" i="6" s="1"/>
  <c r="W828" i="6" s="1"/>
  <c r="J832" i="6"/>
  <c r="J836" i="6"/>
  <c r="J840" i="6"/>
  <c r="J829" i="6"/>
  <c r="J838" i="6"/>
  <c r="J830" i="6"/>
  <c r="J839" i="6"/>
  <c r="J835" i="6"/>
  <c r="J2122" i="6"/>
  <c r="J2121" i="6"/>
  <c r="J2118" i="6"/>
  <c r="J2119" i="6"/>
  <c r="J2123" i="6"/>
  <c r="J2124" i="6"/>
  <c r="J2120" i="6"/>
  <c r="J2117" i="6"/>
  <c r="J1468" i="6"/>
  <c r="J1473" i="6"/>
  <c r="J1467" i="6"/>
  <c r="J1476" i="6"/>
  <c r="J1465" i="6"/>
  <c r="J1469" i="6"/>
  <c r="J1466" i="6"/>
  <c r="J1470" i="6"/>
  <c r="J1463" i="6"/>
  <c r="J1474" i="6"/>
  <c r="J1471" i="6"/>
  <c r="J1475" i="6"/>
  <c r="J1464" i="6"/>
  <c r="J1461" i="6"/>
  <c r="J1462" i="6"/>
  <c r="J1472" i="6"/>
  <c r="J1477" i="6"/>
  <c r="J2289" i="6"/>
  <c r="J2296" i="6"/>
  <c r="J2286" i="6"/>
  <c r="J2293" i="6"/>
  <c r="J2290" i="6"/>
  <c r="J2294" i="6"/>
  <c r="J2287" i="6"/>
  <c r="J2291" i="6"/>
  <c r="J2288" i="6"/>
  <c r="J2295" i="6"/>
  <c r="J2285" i="6"/>
  <c r="J2292" i="6"/>
  <c r="J115" i="6"/>
  <c r="J122" i="6"/>
  <c r="J105" i="6"/>
  <c r="J129" i="6"/>
  <c r="J112" i="6"/>
  <c r="J119" i="6"/>
  <c r="J102" i="6"/>
  <c r="J126" i="6"/>
  <c r="J109" i="6"/>
  <c r="J116" i="6"/>
  <c r="J123" i="6"/>
  <c r="J106" i="6"/>
  <c r="J113" i="6"/>
  <c r="J120" i="6"/>
  <c r="J103" i="6"/>
  <c r="J127" i="6"/>
  <c r="J110" i="6"/>
  <c r="J117" i="6"/>
  <c r="J100" i="6"/>
  <c r="U100" i="6" s="1"/>
  <c r="V100" i="6" s="1"/>
  <c r="W100" i="6" s="1"/>
  <c r="J124" i="6"/>
  <c r="J107" i="6"/>
  <c r="J114" i="6"/>
  <c r="J121" i="6"/>
  <c r="J104" i="6"/>
  <c r="J128" i="6"/>
  <c r="J111" i="6"/>
  <c r="J118" i="6"/>
  <c r="J101" i="6"/>
  <c r="J125" i="6"/>
  <c r="J108" i="6"/>
  <c r="J2247" i="6"/>
  <c r="J2249" i="6"/>
  <c r="J2248" i="6"/>
  <c r="J1987" i="6"/>
  <c r="J1409" i="6"/>
  <c r="J1988" i="6"/>
  <c r="J1428" i="6"/>
  <c r="J1989" i="6"/>
  <c r="J1872" i="6"/>
  <c r="U1872" i="6" s="1"/>
  <c r="V1872" i="6" s="1"/>
  <c r="W1872" i="6" s="1"/>
  <c r="J1413" i="6"/>
  <c r="J1412" i="6"/>
  <c r="J1410" i="6"/>
  <c r="J1411" i="6"/>
  <c r="J448" i="6"/>
  <c r="J447" i="6"/>
  <c r="J446" i="6"/>
  <c r="J1123" i="6"/>
  <c r="J1124" i="6"/>
  <c r="J1121" i="6"/>
  <c r="J1122" i="6"/>
  <c r="J1803" i="6"/>
  <c r="J1802" i="6"/>
  <c r="J1804" i="6"/>
  <c r="J1805" i="6"/>
  <c r="J1806" i="6"/>
  <c r="J1807" i="6"/>
  <c r="J672" i="6"/>
  <c r="J666" i="6"/>
  <c r="J670" i="6"/>
  <c r="J671" i="6"/>
  <c r="J668" i="6"/>
  <c r="J676" i="6"/>
  <c r="J673" i="6"/>
  <c r="J669" i="6"/>
  <c r="J674" i="6"/>
  <c r="J675" i="6"/>
  <c r="J667" i="6"/>
  <c r="J198" i="6"/>
  <c r="J196" i="6"/>
  <c r="J197" i="6"/>
  <c r="J194" i="6"/>
  <c r="J195" i="6"/>
  <c r="J192" i="6"/>
  <c r="J193" i="6"/>
  <c r="J2089" i="6"/>
  <c r="J2090" i="6"/>
  <c r="J349" i="6"/>
  <c r="J356" i="6"/>
  <c r="J353" i="6"/>
  <c r="J350" i="6"/>
  <c r="J347" i="6"/>
  <c r="J348" i="6"/>
  <c r="J354" i="6"/>
  <c r="J355" i="6"/>
  <c r="J352" i="6"/>
  <c r="J351" i="6"/>
  <c r="J2146" i="6"/>
  <c r="J2137" i="6"/>
  <c r="J2135" i="6"/>
  <c r="J2142" i="6"/>
  <c r="J2139" i="6"/>
  <c r="J2136" i="6"/>
  <c r="J2143" i="6"/>
  <c r="J2147" i="6"/>
  <c r="J2140" i="6"/>
  <c r="J2144" i="6"/>
  <c r="J2145" i="6"/>
  <c r="J2141" i="6"/>
  <c r="J2138" i="6"/>
  <c r="J400" i="6"/>
  <c r="J401" i="6"/>
  <c r="J399" i="6"/>
  <c r="J215" i="6"/>
  <c r="J212" i="6"/>
  <c r="J213" i="6"/>
  <c r="J214" i="6"/>
  <c r="J2113" i="6"/>
  <c r="J2114" i="6"/>
  <c r="J2115" i="6"/>
  <c r="J2112" i="6"/>
  <c r="J2116" i="6"/>
  <c r="J2001" i="6"/>
  <c r="J2004" i="6"/>
  <c r="J2011" i="6"/>
  <c r="J2008" i="6"/>
  <c r="J2005" i="6"/>
  <c r="J2012" i="6"/>
  <c r="J2002" i="6"/>
  <c r="J2009" i="6"/>
  <c r="J2006" i="6"/>
  <c r="J2013" i="6"/>
  <c r="J2003" i="6"/>
  <c r="J2010" i="6"/>
  <c r="J2014" i="6"/>
  <c r="J2007" i="6"/>
  <c r="J34" i="6"/>
  <c r="J41" i="6"/>
  <c r="J38" i="6"/>
  <c r="J35" i="6"/>
  <c r="J32" i="6"/>
  <c r="J39" i="6"/>
  <c r="J36" i="6"/>
  <c r="J33" i="6"/>
  <c r="J40" i="6"/>
  <c r="J37" i="6"/>
  <c r="J413" i="6"/>
  <c r="J412" i="6"/>
  <c r="J1869" i="6"/>
  <c r="J1870" i="6"/>
  <c r="J1195" i="6"/>
  <c r="J1210" i="6"/>
  <c r="J1194" i="6"/>
  <c r="J1201" i="6"/>
  <c r="J1208" i="6"/>
  <c r="J1202" i="6"/>
  <c r="J1209" i="6"/>
  <c r="J1192" i="6"/>
  <c r="J1193" i="6"/>
  <c r="J1197" i="6"/>
  <c r="J1205" i="6"/>
  <c r="J1213" i="6"/>
  <c r="J1198" i="6"/>
  <c r="J1206" i="6"/>
  <c r="J1191" i="6"/>
  <c r="J1199" i="6"/>
  <c r="J1203" i="6"/>
  <c r="J1672" i="6"/>
  <c r="J1207" i="6"/>
  <c r="J1196" i="6"/>
  <c r="J1200" i="6"/>
  <c r="J1204" i="6"/>
  <c r="J1212" i="6"/>
  <c r="J679" i="6"/>
  <c r="J677" i="6"/>
  <c r="J680" i="6"/>
  <c r="J681" i="6"/>
  <c r="J682" i="6"/>
  <c r="J678" i="6"/>
  <c r="J683" i="6"/>
  <c r="J871" i="6"/>
  <c r="J892" i="6"/>
  <c r="J875" i="6"/>
  <c r="J899" i="6"/>
  <c r="J882" i="6"/>
  <c r="J906" i="6"/>
  <c r="J886" i="6"/>
  <c r="J910" i="6"/>
  <c r="J883" i="6"/>
  <c r="J907" i="6"/>
  <c r="J873" i="6"/>
  <c r="J897" i="6"/>
  <c r="J880" i="6"/>
  <c r="J904" i="6"/>
  <c r="J908" i="6"/>
  <c r="J878" i="6"/>
  <c r="J894" i="6"/>
  <c r="J905" i="6"/>
  <c r="J909" i="6"/>
  <c r="J911" i="6"/>
  <c r="J872" i="6"/>
  <c r="J884" i="6"/>
  <c r="J876" i="6"/>
  <c r="J888" i="6"/>
  <c r="J903" i="6"/>
  <c r="J900" i="6"/>
  <c r="J881" i="6"/>
  <c r="J885" i="6"/>
  <c r="J889" i="6"/>
  <c r="J877" i="6"/>
  <c r="J893" i="6"/>
  <c r="J913" i="6"/>
  <c r="J874" i="6"/>
  <c r="J898" i="6"/>
  <c r="J914" i="6"/>
  <c r="J879" i="6"/>
  <c r="J887" i="6"/>
  <c r="J902" i="6"/>
  <c r="J891" i="6"/>
  <c r="J912" i="6"/>
  <c r="J890" i="6"/>
  <c r="J895" i="6"/>
  <c r="J896" i="6"/>
  <c r="J901" i="6"/>
  <c r="J1042" i="6"/>
  <c r="J1043" i="6"/>
  <c r="J1044" i="6"/>
  <c r="J27" i="6"/>
  <c r="J24" i="6"/>
  <c r="U24" i="6" s="1"/>
  <c r="V24" i="6" s="1"/>
  <c r="W24" i="6" s="1"/>
  <c r="J31" i="6"/>
  <c r="J28" i="6"/>
  <c r="J25" i="6"/>
  <c r="J29" i="6"/>
  <c r="J26" i="6"/>
  <c r="J30" i="6"/>
  <c r="J1570" i="6"/>
  <c r="J1571" i="6"/>
  <c r="J1569" i="6"/>
  <c r="J1186" i="6"/>
  <c r="J1182" i="6"/>
  <c r="J1189" i="6"/>
  <c r="J1179" i="6"/>
  <c r="J1180" i="6"/>
  <c r="J1187" i="6"/>
  <c r="J1181" i="6"/>
  <c r="J1188" i="6"/>
  <c r="J1178" i="6"/>
  <c r="J1185" i="6"/>
  <c r="J1177" i="6"/>
  <c r="J1183" i="6"/>
  <c r="J1176" i="6"/>
  <c r="J1184" i="6"/>
  <c r="J383" i="6"/>
  <c r="J366" i="6"/>
  <c r="J390" i="6"/>
  <c r="J373" i="6"/>
  <c r="J380" i="6"/>
  <c r="J377" i="6"/>
  <c r="J374" i="6"/>
  <c r="J381" i="6"/>
  <c r="J364" i="6"/>
  <c r="J388" i="6"/>
  <c r="J371" i="6"/>
  <c r="J382" i="6"/>
  <c r="J365" i="6"/>
  <c r="J389" i="6"/>
  <c r="J372" i="6"/>
  <c r="J362" i="6"/>
  <c r="J378" i="6"/>
  <c r="J386" i="6"/>
  <c r="J370" i="6"/>
  <c r="J363" i="6"/>
  <c r="J379" i="6"/>
  <c r="J387" i="6"/>
  <c r="J376" i="6"/>
  <c r="J361" i="6"/>
  <c r="J385" i="6"/>
  <c r="J369" i="6"/>
  <c r="J375" i="6"/>
  <c r="J384" i="6"/>
  <c r="J367" i="6"/>
  <c r="J368" i="6"/>
  <c r="J2219" i="6"/>
  <c r="J2220" i="6"/>
  <c r="J2218" i="6"/>
  <c r="J1551" i="6"/>
  <c r="J1550" i="6"/>
  <c r="J2126" i="6"/>
  <c r="J2127" i="6"/>
  <c r="J444" i="6"/>
  <c r="J445" i="6"/>
  <c r="J442" i="6"/>
  <c r="J443" i="6"/>
  <c r="J441" i="6"/>
  <c r="J440" i="6"/>
  <c r="U440" i="6" s="1"/>
  <c r="V440" i="6" s="1"/>
  <c r="W440" i="6" s="1"/>
  <c r="J439" i="6"/>
  <c r="J218" i="6"/>
  <c r="J219" i="6"/>
  <c r="J216" i="6"/>
  <c r="J217" i="6"/>
  <c r="J1056" i="6"/>
  <c r="J1058" i="6"/>
  <c r="J1057" i="6"/>
  <c r="J1386" i="6"/>
  <c r="J1392" i="6"/>
  <c r="J1390" i="6"/>
  <c r="J1387" i="6"/>
  <c r="J1391" i="6"/>
  <c r="J1388" i="6"/>
  <c r="J1389" i="6"/>
  <c r="J1393" i="6"/>
  <c r="J1364" i="6"/>
  <c r="J1363" i="6"/>
  <c r="J1365" i="6"/>
  <c r="J1362" i="6"/>
  <c r="J1366" i="6"/>
  <c r="J714" i="6"/>
  <c r="J713" i="6"/>
  <c r="J712" i="6"/>
  <c r="J1401" i="6"/>
  <c r="J1402" i="6"/>
  <c r="J1399" i="6"/>
  <c r="J1403" i="6"/>
  <c r="J1400" i="6"/>
  <c r="J1398" i="6"/>
  <c r="J727" i="6"/>
  <c r="J725" i="6"/>
  <c r="J729" i="6"/>
  <c r="J730" i="6"/>
  <c r="J728" i="6"/>
  <c r="J726" i="6"/>
  <c r="J541" i="6"/>
  <c r="J1893" i="6"/>
  <c r="J1891" i="6"/>
  <c r="J1892" i="6"/>
  <c r="J1894" i="6"/>
  <c r="P2162" i="6" l="1"/>
  <c r="T2162" i="6" s="1"/>
  <c r="X2162" i="6" s="1"/>
  <c r="P828" i="6"/>
  <c r="T828" i="6" s="1"/>
  <c r="X828" i="6" s="1"/>
  <c r="P1483" i="6"/>
  <c r="T1483" i="6" s="1"/>
  <c r="X1483" i="6" s="1"/>
  <c r="P2198" i="6"/>
  <c r="T2198" i="6" s="1"/>
  <c r="X2198" i="6" s="1"/>
  <c r="P545" i="6"/>
  <c r="T545" i="6" s="1"/>
  <c r="X545" i="6" s="1"/>
  <c r="P1872" i="6"/>
  <c r="T1872" i="6" s="1"/>
  <c r="X1872" i="6" s="1"/>
  <c r="P1266" i="6"/>
  <c r="T1266" i="6" s="1"/>
  <c r="X1266" i="6" s="1"/>
  <c r="P24" i="6"/>
  <c r="T24" i="6" s="1"/>
  <c r="X24" i="6" s="1"/>
  <c r="P1818" i="6"/>
  <c r="T1818" i="6" s="1"/>
  <c r="X1818" i="6" s="1"/>
  <c r="P1578" i="6"/>
  <c r="T1578" i="6" s="1"/>
  <c r="X1578" i="6" s="1"/>
  <c r="P2025" i="6"/>
  <c r="T2025" i="6" s="1"/>
  <c r="X2025" i="6" s="1"/>
  <c r="U80" i="6"/>
  <c r="V80" i="6" s="1"/>
  <c r="W80" i="6" s="1"/>
  <c r="P80" i="6"/>
  <c r="T80" i="6" s="1"/>
  <c r="P1115" i="6"/>
  <c r="T1115" i="6" s="1"/>
  <c r="X1115" i="6" s="1"/>
  <c r="P1671" i="6"/>
  <c r="T1671" i="6" s="1"/>
  <c r="X1671" i="6" s="1"/>
  <c r="P440" i="6"/>
  <c r="T440" i="6" s="1"/>
  <c r="X440" i="6" s="1"/>
  <c r="P100" i="6"/>
  <c r="T100" i="6" s="1"/>
  <c r="X100" i="6" s="1"/>
  <c r="U2250" i="6"/>
  <c r="V2250" i="6" s="1"/>
  <c r="W2250" i="6" s="1"/>
  <c r="P2250" i="6"/>
  <c r="T2250" i="6" s="1"/>
  <c r="U1898" i="6"/>
  <c r="V1898" i="6" s="1"/>
  <c r="W1898" i="6" s="1"/>
  <c r="P1898" i="6"/>
  <c r="T1898" i="6" s="1"/>
  <c r="U44" i="6"/>
  <c r="V44" i="6" s="1"/>
  <c r="W44" i="6" s="1"/>
  <c r="P44" i="6"/>
  <c r="T44" i="6" s="1"/>
  <c r="U541" i="6"/>
  <c r="V541" i="6" s="1"/>
  <c r="W541" i="6" s="1"/>
  <c r="P541" i="6"/>
  <c r="T541" i="6" s="1"/>
  <c r="H1553" i="6"/>
  <c r="H1211" i="6"/>
  <c r="H1778" i="6"/>
  <c r="H713" i="6"/>
  <c r="H1217" i="6"/>
  <c r="H1241" i="6"/>
  <c r="H1337" i="6"/>
  <c r="H1361" i="6"/>
  <c r="H1434" i="6"/>
  <c r="H1457" i="6"/>
  <c r="H1505" i="6"/>
  <c r="H1552" i="6"/>
  <c r="H1599" i="6"/>
  <c r="H1621" i="6"/>
  <c r="H1645" i="6"/>
  <c r="H1694" i="6"/>
  <c r="H1742" i="6"/>
  <c r="H1789" i="6"/>
  <c r="H1813" i="6"/>
  <c r="H1837" i="6"/>
  <c r="H1912" i="6"/>
  <c r="H1958" i="6"/>
  <c r="H2030" i="6"/>
  <c r="H2054" i="6"/>
  <c r="H2077" i="6"/>
  <c r="H2101" i="6"/>
  <c r="H2125" i="6"/>
  <c r="H2175" i="6"/>
  <c r="H2223" i="6"/>
  <c r="H2245" i="6"/>
  <c r="H2269" i="6"/>
  <c r="H2366" i="6"/>
  <c r="H260" i="6"/>
  <c r="H284" i="6"/>
  <c r="H333" i="6"/>
  <c r="H403" i="6"/>
  <c r="H451" i="6"/>
  <c r="H547" i="6"/>
  <c r="H595" i="6"/>
  <c r="H619" i="6"/>
  <c r="H643" i="6"/>
  <c r="H667" i="6"/>
  <c r="H691" i="6"/>
  <c r="H715" i="6"/>
  <c r="H739" i="6"/>
  <c r="H763" i="6"/>
  <c r="H836" i="6"/>
  <c r="H883" i="6"/>
  <c r="H1026" i="6"/>
  <c r="H1074" i="6"/>
  <c r="H1122" i="6"/>
  <c r="H1146" i="6"/>
  <c r="H1194" i="6"/>
  <c r="H1242" i="6"/>
  <c r="H1267" i="6"/>
  <c r="H1290" i="6"/>
  <c r="H1362" i="6"/>
  <c r="H1387" i="6"/>
  <c r="H1435" i="6"/>
  <c r="H1458" i="6"/>
  <c r="H1482" i="6"/>
  <c r="H1506" i="6"/>
  <c r="H1554" i="6"/>
  <c r="H1600" i="6"/>
  <c r="H1670" i="6"/>
  <c r="H1790" i="6"/>
  <c r="H1814" i="6"/>
  <c r="H475" i="6"/>
  <c r="H2031" i="6"/>
  <c r="H2055" i="6"/>
  <c r="H2078" i="6"/>
  <c r="H2102" i="6"/>
  <c r="H2176" i="6"/>
  <c r="H2224" i="6"/>
  <c r="H2246" i="6"/>
  <c r="H2270" i="6"/>
  <c r="H2367" i="6"/>
  <c r="H884" i="6"/>
  <c r="H908" i="6"/>
  <c r="H932" i="6"/>
  <c r="H1027" i="6"/>
  <c r="H1147" i="6"/>
  <c r="H1171" i="6"/>
  <c r="H1219" i="6"/>
  <c r="H1243" i="6"/>
  <c r="H1268" i="6"/>
  <c r="H1363" i="6"/>
  <c r="H1436" i="6"/>
  <c r="H1459" i="6"/>
  <c r="H1484" i="6"/>
  <c r="H1555" i="6"/>
  <c r="H1623" i="6"/>
  <c r="H1696" i="6"/>
  <c r="H1744" i="6"/>
  <c r="H1791" i="6"/>
  <c r="H1815" i="6"/>
  <c r="H1914" i="6"/>
  <c r="H1937" i="6"/>
  <c r="H1959" i="6"/>
  <c r="H2032" i="6"/>
  <c r="H2056" i="6"/>
  <c r="H2079" i="6"/>
  <c r="H2103" i="6"/>
  <c r="H2177" i="6"/>
  <c r="H2225" i="6"/>
  <c r="H2247" i="6"/>
  <c r="H2271" i="6"/>
  <c r="H2296" i="6"/>
  <c r="H2368" i="6"/>
  <c r="H569" i="6"/>
  <c r="H785" i="6"/>
  <c r="H642" i="6"/>
  <c r="H786" i="6"/>
  <c r="H334" i="6"/>
  <c r="H548" i="6"/>
  <c r="H716" i="6"/>
  <c r="H717" i="6"/>
  <c r="H861" i="6"/>
  <c r="H1340" i="6"/>
  <c r="H1364" i="6"/>
  <c r="H1388" i="6"/>
  <c r="H1437" i="6"/>
  <c r="H1460" i="6"/>
  <c r="H1485" i="6"/>
  <c r="H1508" i="6"/>
  <c r="H1556" i="6"/>
  <c r="H1674" i="6"/>
  <c r="H1792" i="6"/>
  <c r="H1816" i="6"/>
  <c r="H1915" i="6"/>
  <c r="H1938" i="6"/>
  <c r="H1960" i="6"/>
  <c r="H2008" i="6"/>
  <c r="H2080" i="6"/>
  <c r="H2104" i="6"/>
  <c r="H2178" i="6"/>
  <c r="H2226" i="6"/>
  <c r="H2248" i="6"/>
  <c r="H2272" i="6"/>
  <c r="H2297" i="6"/>
  <c r="H2320" i="6"/>
  <c r="H2369" i="6"/>
  <c r="H19" i="6"/>
  <c r="H210" i="6"/>
  <c r="H401" i="6"/>
  <c r="H521" i="6"/>
  <c r="H47" i="6"/>
  <c r="H573" i="6"/>
  <c r="H788" i="6"/>
  <c r="H838" i="6"/>
  <c r="H1052" i="6"/>
  <c r="H1029" i="6"/>
  <c r="H1053" i="6"/>
  <c r="H1077" i="6"/>
  <c r="H1125" i="6"/>
  <c r="H1149" i="6"/>
  <c r="H1173" i="6"/>
  <c r="H1197" i="6"/>
  <c r="H1222" i="6"/>
  <c r="H1245" i="6"/>
  <c r="H1293" i="6"/>
  <c r="H1365" i="6"/>
  <c r="H1389" i="6"/>
  <c r="H1438" i="6"/>
  <c r="H1486" i="6"/>
  <c r="H1557" i="6"/>
  <c r="H1580" i="6"/>
  <c r="H1625" i="6"/>
  <c r="H1698" i="6"/>
  <c r="H1916" i="6"/>
  <c r="H1939" i="6"/>
  <c r="H1428" i="6"/>
  <c r="H2058" i="6"/>
  <c r="H2179" i="6"/>
  <c r="H2201" i="6"/>
  <c r="H2249" i="6"/>
  <c r="H2273" i="6"/>
  <c r="H2370" i="6"/>
  <c r="H282" i="6"/>
  <c r="H666" i="6"/>
  <c r="H166" i="6"/>
  <c r="H837" i="6"/>
  <c r="H645" i="6"/>
  <c r="H454" i="6"/>
  <c r="H526" i="6"/>
  <c r="H670" i="6"/>
  <c r="H363" i="6"/>
  <c r="H407" i="6"/>
  <c r="H527" i="6"/>
  <c r="H551" i="6"/>
  <c r="H599" i="6"/>
  <c r="H623" i="6"/>
  <c r="H647" i="6"/>
  <c r="H719" i="6"/>
  <c r="H743" i="6"/>
  <c r="H935" i="6"/>
  <c r="H1246" i="6"/>
  <c r="H1366" i="6"/>
  <c r="H1390" i="6"/>
  <c r="H1414" i="6"/>
  <c r="H1439" i="6"/>
  <c r="H1487" i="6"/>
  <c r="H1581" i="6"/>
  <c r="H1723" i="6"/>
  <c r="H1770" i="6"/>
  <c r="H1891" i="6"/>
  <c r="H1917" i="6"/>
  <c r="H1940" i="6"/>
  <c r="H1962" i="6"/>
  <c r="H2059" i="6"/>
  <c r="H2106" i="6"/>
  <c r="H2130" i="6"/>
  <c r="H2180" i="6"/>
  <c r="H2202" i="6"/>
  <c r="H2274" i="6"/>
  <c r="H2371" i="6"/>
  <c r="H187" i="6"/>
  <c r="H641" i="6"/>
  <c r="H213" i="6"/>
  <c r="H452" i="6"/>
  <c r="H1269" i="6"/>
  <c r="H431" i="6"/>
  <c r="H455" i="6"/>
  <c r="H695" i="6"/>
  <c r="H767" i="6"/>
  <c r="H791" i="6"/>
  <c r="H1030" i="6"/>
  <c r="H1054" i="6"/>
  <c r="H1078" i="6"/>
  <c r="H1150" i="6"/>
  <c r="H27" i="6"/>
  <c r="H170" i="6"/>
  <c r="H217" i="6"/>
  <c r="H313" i="6"/>
  <c r="H364" i="6"/>
  <c r="H408" i="6"/>
  <c r="H432" i="6"/>
  <c r="H456" i="6"/>
  <c r="H528" i="6"/>
  <c r="H552" i="6"/>
  <c r="H624" i="6"/>
  <c r="H648" i="6"/>
  <c r="H672" i="6"/>
  <c r="H696" i="6"/>
  <c r="H720" i="6"/>
  <c r="H744" i="6"/>
  <c r="H768" i="6"/>
  <c r="H792" i="6"/>
  <c r="H840" i="6"/>
  <c r="H864" i="6"/>
  <c r="H888" i="6"/>
  <c r="H912" i="6"/>
  <c r="H936" i="6"/>
  <c r="H1031" i="6"/>
  <c r="H1055" i="6"/>
  <c r="H1079" i="6"/>
  <c r="H1103" i="6"/>
  <c r="H1151" i="6"/>
  <c r="H1199" i="6"/>
  <c r="H1223" i="6"/>
  <c r="H1391" i="6"/>
  <c r="H1415" i="6"/>
  <c r="H1440" i="6"/>
  <c r="H1463" i="6"/>
  <c r="H1488" i="6"/>
  <c r="H1534" i="6"/>
  <c r="H1558" i="6"/>
  <c r="H1582" i="6"/>
  <c r="H1605" i="6"/>
  <c r="H1795" i="6"/>
  <c r="H1409" i="6"/>
  <c r="H2036" i="6"/>
  <c r="H2060" i="6"/>
  <c r="H2083" i="6"/>
  <c r="H2131" i="6"/>
  <c r="H2181" i="6"/>
  <c r="H2203" i="6"/>
  <c r="H2227" i="6"/>
  <c r="H2275" i="6"/>
  <c r="H2300" i="6"/>
  <c r="H2348" i="6"/>
  <c r="H380" i="6"/>
  <c r="H1028" i="6"/>
  <c r="H1244" i="6"/>
  <c r="H192" i="6"/>
  <c r="H216" i="6"/>
  <c r="H218" i="6"/>
  <c r="H290" i="6"/>
  <c r="H314" i="6"/>
  <c r="H338" i="6"/>
  <c r="H409" i="6"/>
  <c r="H457" i="6"/>
  <c r="H481" i="6"/>
  <c r="H529" i="6"/>
  <c r="H554" i="6"/>
  <c r="H577" i="6"/>
  <c r="H601" i="6"/>
  <c r="H625" i="6"/>
  <c r="H649" i="6"/>
  <c r="H673" i="6"/>
  <c r="H697" i="6"/>
  <c r="H721" i="6"/>
  <c r="H745" i="6"/>
  <c r="H793" i="6"/>
  <c r="H841" i="6"/>
  <c r="H865" i="6"/>
  <c r="H1032" i="6"/>
  <c r="H1056" i="6"/>
  <c r="H1128" i="6"/>
  <c r="H1152" i="6"/>
  <c r="H1176" i="6"/>
  <c r="H1224" i="6"/>
  <c r="H1248" i="6"/>
  <c r="H1272" i="6"/>
  <c r="H1392" i="6"/>
  <c r="H1416" i="6"/>
  <c r="H1441" i="6"/>
  <c r="H1489" i="6"/>
  <c r="H1535" i="6"/>
  <c r="H939" i="6"/>
  <c r="H1583" i="6"/>
  <c r="H1606" i="6"/>
  <c r="H1628" i="6"/>
  <c r="H1678" i="6"/>
  <c r="H1772" i="6"/>
  <c r="H1796" i="6"/>
  <c r="H1919" i="6"/>
  <c r="H1942" i="6"/>
  <c r="H1988" i="6"/>
  <c r="H2084" i="6"/>
  <c r="H2108" i="6"/>
  <c r="H2132" i="6"/>
  <c r="H2228" i="6"/>
  <c r="H2276" i="6"/>
  <c r="H2301" i="6"/>
  <c r="H2349" i="6"/>
  <c r="H2372" i="6"/>
  <c r="H354" i="6"/>
  <c r="H761" i="6"/>
  <c r="H426" i="6"/>
  <c r="H474" i="6"/>
  <c r="H476" i="6"/>
  <c r="H596" i="6"/>
  <c r="H597" i="6"/>
  <c r="H550" i="6"/>
  <c r="H646" i="6"/>
  <c r="H650" i="6"/>
  <c r="H746" i="6"/>
  <c r="H1057" i="6"/>
  <c r="H1105" i="6"/>
  <c r="H1225" i="6"/>
  <c r="H1273" i="6"/>
  <c r="H1393" i="6"/>
  <c r="H1417" i="6"/>
  <c r="H1442" i="6"/>
  <c r="H1490" i="6"/>
  <c r="H1559" i="6"/>
  <c r="H306" i="6"/>
  <c r="H1653" i="6"/>
  <c r="H1726" i="6"/>
  <c r="H1750" i="6"/>
  <c r="H1797" i="6"/>
  <c r="H1869" i="6"/>
  <c r="H1943" i="6"/>
  <c r="H1965" i="6"/>
  <c r="H1989" i="6"/>
  <c r="H2038" i="6"/>
  <c r="H2062" i="6"/>
  <c r="H2109" i="6"/>
  <c r="H2133" i="6"/>
  <c r="H2350" i="6"/>
  <c r="H355" i="6"/>
  <c r="H764" i="6"/>
  <c r="H383" i="6"/>
  <c r="H429" i="6"/>
  <c r="H148" i="6"/>
  <c r="H196" i="6"/>
  <c r="H220" i="6"/>
  <c r="H244" i="6"/>
  <c r="H268" i="6"/>
  <c r="H316" i="6"/>
  <c r="H340" i="6"/>
  <c r="H361" i="6"/>
  <c r="K361" i="6" s="1"/>
  <c r="L361" i="6" s="1"/>
  <c r="U361" i="6" s="1"/>
  <c r="V361" i="6" s="1"/>
  <c r="W361" i="6" s="1"/>
  <c r="H388" i="6"/>
  <c r="H411" i="6"/>
  <c r="H435" i="6"/>
  <c r="H459" i="6"/>
  <c r="H483" i="6"/>
  <c r="H531" i="6"/>
  <c r="H579" i="6"/>
  <c r="H603" i="6"/>
  <c r="H627" i="6"/>
  <c r="H651" i="6"/>
  <c r="H675" i="6"/>
  <c r="H699" i="6"/>
  <c r="H723" i="6"/>
  <c r="H843" i="6"/>
  <c r="H1034" i="6"/>
  <c r="H1058" i="6"/>
  <c r="H1082" i="6"/>
  <c r="H1154" i="6"/>
  <c r="H1178" i="6"/>
  <c r="H1202" i="6"/>
  <c r="H1226" i="6"/>
  <c r="H1250" i="6"/>
  <c r="H1298" i="6"/>
  <c r="H1346" i="6"/>
  <c r="H1394" i="6"/>
  <c r="H1418" i="6"/>
  <c r="H1443" i="6"/>
  <c r="H1491" i="6"/>
  <c r="H1560" i="6"/>
  <c r="H1654" i="6"/>
  <c r="H1680" i="6"/>
  <c r="H1703" i="6"/>
  <c r="H1751" i="6"/>
  <c r="H1798" i="6"/>
  <c r="H1870" i="6"/>
  <c r="H1944" i="6"/>
  <c r="H1990" i="6"/>
  <c r="H2086" i="6"/>
  <c r="H2134" i="6"/>
  <c r="H2158" i="6"/>
  <c r="H2184" i="6"/>
  <c r="H2255" i="6"/>
  <c r="H2303" i="6"/>
  <c r="H2326" i="6"/>
  <c r="H2351" i="6"/>
  <c r="H379" i="6"/>
  <c r="H724" i="6"/>
  <c r="H748" i="6"/>
  <c r="H772" i="6"/>
  <c r="H844" i="6"/>
  <c r="H868" i="6"/>
  <c r="H916" i="6"/>
  <c r="H1035" i="6"/>
  <c r="H1059" i="6"/>
  <c r="H1131" i="6"/>
  <c r="H1155" i="6"/>
  <c r="H1179" i="6"/>
  <c r="H1227" i="6"/>
  <c r="H1251" i="6"/>
  <c r="H1275" i="6"/>
  <c r="H1299" i="6"/>
  <c r="H1371" i="6"/>
  <c r="H1395" i="6"/>
  <c r="H1419" i="6"/>
  <c r="H1561" i="6"/>
  <c r="H1607" i="6"/>
  <c r="H1752" i="6"/>
  <c r="H1799" i="6"/>
  <c r="H1871" i="6"/>
  <c r="H1945" i="6"/>
  <c r="H2015" i="6"/>
  <c r="H2040" i="6"/>
  <c r="H2064" i="6"/>
  <c r="H2111" i="6"/>
  <c r="H2159" i="6"/>
  <c r="H2185" i="6"/>
  <c r="H2207" i="6"/>
  <c r="H2231" i="6"/>
  <c r="H2304" i="6"/>
  <c r="H2327" i="6"/>
  <c r="H2352" i="6"/>
  <c r="H115" i="6"/>
  <c r="H738" i="6"/>
  <c r="H214" i="6"/>
  <c r="H1172" i="6"/>
  <c r="H215" i="6"/>
  <c r="H311" i="6"/>
  <c r="H406" i="6"/>
  <c r="H54" i="6"/>
  <c r="H315" i="6"/>
  <c r="H367" i="6"/>
  <c r="H342" i="6"/>
  <c r="H725" i="6"/>
  <c r="H749" i="6"/>
  <c r="H773" i="6"/>
  <c r="H845" i="6"/>
  <c r="H869" i="6"/>
  <c r="H917" i="6"/>
  <c r="H1012" i="6"/>
  <c r="H1084" i="6"/>
  <c r="H1156" i="6"/>
  <c r="H1180" i="6"/>
  <c r="H1204" i="6"/>
  <c r="H1252" i="6"/>
  <c r="H1396" i="6"/>
  <c r="H1420" i="6"/>
  <c r="H1444" i="6"/>
  <c r="H1492" i="6"/>
  <c r="H1562" i="6"/>
  <c r="H1608" i="6"/>
  <c r="H1656" i="6"/>
  <c r="H1682" i="6"/>
  <c r="H1800" i="6"/>
  <c r="H1899" i="6"/>
  <c r="H1946" i="6"/>
  <c r="H2016" i="6"/>
  <c r="H2041" i="6"/>
  <c r="H2065" i="6"/>
  <c r="H2112" i="6"/>
  <c r="H2186" i="6"/>
  <c r="H2232" i="6"/>
  <c r="H2280" i="6"/>
  <c r="H2305" i="6"/>
  <c r="H2353" i="6"/>
  <c r="H1196" i="6"/>
  <c r="H123" i="6"/>
  <c r="H197" i="6"/>
  <c r="H57" i="6"/>
  <c r="H368" i="6"/>
  <c r="H558" i="6"/>
  <c r="H870" i="6"/>
  <c r="H894" i="6"/>
  <c r="H918" i="6"/>
  <c r="H1061" i="6"/>
  <c r="H1277" i="6"/>
  <c r="H1349" i="6"/>
  <c r="H1397" i="6"/>
  <c r="H1421" i="6"/>
  <c r="H1445" i="6"/>
  <c r="H1563" i="6"/>
  <c r="H1588" i="6"/>
  <c r="H1657" i="6"/>
  <c r="H1777" i="6"/>
  <c r="H1801" i="6"/>
  <c r="H1873" i="6"/>
  <c r="H1900" i="6"/>
  <c r="H1993" i="6"/>
  <c r="H2017" i="6"/>
  <c r="H2042" i="6"/>
  <c r="H2066" i="6"/>
  <c r="H2089" i="6"/>
  <c r="H2113" i="6"/>
  <c r="H2187" i="6"/>
  <c r="H2209" i="6"/>
  <c r="H2233" i="6"/>
  <c r="H2281" i="6"/>
  <c r="H2354" i="6"/>
  <c r="H765" i="6"/>
  <c r="H359" i="6"/>
  <c r="H243" i="6"/>
  <c r="H458" i="6"/>
  <c r="H530" i="6"/>
  <c r="H676" i="6"/>
  <c r="H1157" i="6"/>
  <c r="H1181" i="6"/>
  <c r="H1205" i="6"/>
  <c r="H1253" i="6"/>
  <c r="H33" i="6"/>
  <c r="H59" i="6"/>
  <c r="H177" i="6"/>
  <c r="H224" i="6"/>
  <c r="H272" i="6"/>
  <c r="H296" i="6"/>
  <c r="H320" i="6"/>
  <c r="H344" i="6"/>
  <c r="H370" i="6"/>
  <c r="H441" i="6"/>
  <c r="H463" i="6"/>
  <c r="H487" i="6"/>
  <c r="H607" i="6"/>
  <c r="H631" i="6"/>
  <c r="H655" i="6"/>
  <c r="H679" i="6"/>
  <c r="H703" i="6"/>
  <c r="H775" i="6"/>
  <c r="H823" i="6"/>
  <c r="H919" i="6"/>
  <c r="H1062" i="6"/>
  <c r="H1086" i="6"/>
  <c r="H1158" i="6"/>
  <c r="H1182" i="6"/>
  <c r="H1206" i="6"/>
  <c r="H1350" i="6"/>
  <c r="H1374" i="6"/>
  <c r="H1422" i="6"/>
  <c r="H1446" i="6"/>
  <c r="H1494" i="6"/>
  <c r="H1564" i="6"/>
  <c r="H1610" i="6"/>
  <c r="H1755" i="6"/>
  <c r="H1802" i="6"/>
  <c r="H1925" i="6"/>
  <c r="H1994" i="6"/>
  <c r="H2018" i="6"/>
  <c r="H2043" i="6"/>
  <c r="H2067" i="6"/>
  <c r="H2090" i="6"/>
  <c r="H2114" i="6"/>
  <c r="H2188" i="6"/>
  <c r="H2210" i="6"/>
  <c r="H2234" i="6"/>
  <c r="H2355" i="6"/>
  <c r="H2378" i="6"/>
  <c r="H189" i="6"/>
  <c r="H48" i="6"/>
  <c r="H692" i="6"/>
  <c r="H335" i="6"/>
  <c r="H694" i="6"/>
  <c r="H317" i="6"/>
  <c r="H343" i="6"/>
  <c r="H559" i="6"/>
  <c r="H178" i="6"/>
  <c r="H201" i="6"/>
  <c r="H297" i="6"/>
  <c r="H371" i="6"/>
  <c r="H464" i="6"/>
  <c r="H488" i="6"/>
  <c r="H560" i="6"/>
  <c r="H608" i="6"/>
  <c r="H656" i="6"/>
  <c r="H704" i="6"/>
  <c r="H728" i="6"/>
  <c r="H752" i="6"/>
  <c r="H776" i="6"/>
  <c r="H848" i="6"/>
  <c r="H896" i="6"/>
  <c r="H920" i="6"/>
  <c r="H1015" i="6"/>
  <c r="H1039" i="6"/>
  <c r="H1063" i="6"/>
  <c r="H1087" i="6"/>
  <c r="H1183" i="6"/>
  <c r="H1351" i="6"/>
  <c r="H1423" i="6"/>
  <c r="H1447" i="6"/>
  <c r="H1542" i="6"/>
  <c r="H1565" i="6"/>
  <c r="H1589" i="6"/>
  <c r="H1732" i="6"/>
  <c r="H1780" i="6"/>
  <c r="H1902" i="6"/>
  <c r="H1926" i="6"/>
  <c r="H1995" i="6"/>
  <c r="H2019" i="6"/>
  <c r="H2044" i="6"/>
  <c r="H2115" i="6"/>
  <c r="H2189" i="6"/>
  <c r="H2211" i="6"/>
  <c r="H2235" i="6"/>
  <c r="H2259" i="6"/>
  <c r="H2283" i="6"/>
  <c r="H2356" i="6"/>
  <c r="H1009" i="6"/>
  <c r="H200" i="6"/>
  <c r="H319" i="6"/>
  <c r="H438" i="6"/>
  <c r="H462" i="6"/>
  <c r="H606" i="6"/>
  <c r="H130" i="6"/>
  <c r="H202" i="6"/>
  <c r="H585" i="6"/>
  <c r="H729" i="6"/>
  <c r="H1064" i="6"/>
  <c r="H1448" i="6"/>
  <c r="H1496" i="6"/>
  <c r="H1543" i="6"/>
  <c r="H1566" i="6"/>
  <c r="H1612" i="6"/>
  <c r="H1660" i="6"/>
  <c r="H1709" i="6"/>
  <c r="H1781" i="6"/>
  <c r="H1804" i="6"/>
  <c r="H1876" i="6"/>
  <c r="H1903" i="6"/>
  <c r="H1927" i="6"/>
  <c r="H2020" i="6"/>
  <c r="H2045" i="6"/>
  <c r="H2069" i="6"/>
  <c r="H2116" i="6"/>
  <c r="H2167" i="6"/>
  <c r="H2190" i="6"/>
  <c r="H2212" i="6"/>
  <c r="H2236" i="6"/>
  <c r="H2260" i="6"/>
  <c r="H2285" i="6"/>
  <c r="H2308" i="6"/>
  <c r="H2332" i="6"/>
  <c r="H2357" i="6"/>
  <c r="H570" i="6"/>
  <c r="H1073" i="6"/>
  <c r="H261" i="6"/>
  <c r="H549" i="6"/>
  <c r="H336" i="6"/>
  <c r="H574" i="6"/>
  <c r="H910" i="6"/>
  <c r="H1201" i="6"/>
  <c r="H389" i="6"/>
  <c r="H628" i="6"/>
  <c r="H534" i="6"/>
  <c r="H11" i="6"/>
  <c r="H12" i="6"/>
  <c r="H62" i="6"/>
  <c r="H227" i="6"/>
  <c r="H323" i="6"/>
  <c r="H393" i="6"/>
  <c r="H418" i="6"/>
  <c r="H442" i="6"/>
  <c r="H466" i="6"/>
  <c r="H490" i="6"/>
  <c r="H562" i="6"/>
  <c r="H586" i="6"/>
  <c r="H634" i="6"/>
  <c r="H658" i="6"/>
  <c r="H682" i="6"/>
  <c r="H706" i="6"/>
  <c r="H850" i="6"/>
  <c r="H1017" i="6"/>
  <c r="H1041" i="6"/>
  <c r="H1161" i="6"/>
  <c r="H1185" i="6"/>
  <c r="H1353" i="6"/>
  <c r="H1449" i="6"/>
  <c r="H1497" i="6"/>
  <c r="H1544" i="6"/>
  <c r="H1567" i="6"/>
  <c r="H1591" i="6"/>
  <c r="H1613" i="6"/>
  <c r="H1661" i="6"/>
  <c r="H1877" i="6"/>
  <c r="H1928" i="6"/>
  <c r="H1950" i="6"/>
  <c r="H2021" i="6"/>
  <c r="H2070" i="6"/>
  <c r="H2117" i="6"/>
  <c r="H2191" i="6"/>
  <c r="H2213" i="6"/>
  <c r="H2237" i="6"/>
  <c r="H2261" i="6"/>
  <c r="H2286" i="6"/>
  <c r="H2333" i="6"/>
  <c r="H2358" i="6"/>
  <c r="H689" i="6"/>
  <c r="H283" i="6"/>
  <c r="H618" i="6"/>
  <c r="H762" i="6"/>
  <c r="H524" i="6"/>
  <c r="H644" i="6"/>
  <c r="H740" i="6"/>
  <c r="H405" i="6"/>
  <c r="H453" i="6"/>
  <c r="H741" i="6"/>
  <c r="H718" i="6"/>
  <c r="H886" i="6"/>
  <c r="H219" i="6"/>
  <c r="H698" i="6"/>
  <c r="H245" i="6"/>
  <c r="H318" i="6"/>
  <c r="H223" i="6"/>
  <c r="H295" i="6"/>
  <c r="H849" i="6"/>
  <c r="H921" i="6"/>
  <c r="H1040" i="6"/>
  <c r="H1160" i="6"/>
  <c r="H635" i="6"/>
  <c r="H659" i="6"/>
  <c r="H683" i="6"/>
  <c r="H827" i="6"/>
  <c r="H851" i="6"/>
  <c r="H875" i="6"/>
  <c r="H899" i="6"/>
  <c r="H923" i="6"/>
  <c r="H1042" i="6"/>
  <c r="H1090" i="6"/>
  <c r="H1186" i="6"/>
  <c r="H1234" i="6"/>
  <c r="H1282" i="6"/>
  <c r="H1354" i="6"/>
  <c r="H1498" i="6"/>
  <c r="H1545" i="6"/>
  <c r="H1592" i="6"/>
  <c r="H1662" i="6"/>
  <c r="H1687" i="6"/>
  <c r="H1711" i="6"/>
  <c r="H1759" i="6"/>
  <c r="H1783" i="6"/>
  <c r="H1905" i="6"/>
  <c r="H1929" i="6"/>
  <c r="H1951" i="6"/>
  <c r="H1998" i="6"/>
  <c r="H2022" i="6"/>
  <c r="H2118" i="6"/>
  <c r="H2214" i="6"/>
  <c r="H2238" i="6"/>
  <c r="H2262" i="6"/>
  <c r="H2310" i="6"/>
  <c r="H2334" i="6"/>
  <c r="H2359" i="6"/>
  <c r="H68" i="6"/>
  <c r="H617" i="6"/>
  <c r="H46" i="6"/>
  <c r="H188" i="6"/>
  <c r="H1169" i="6"/>
  <c r="H404" i="6"/>
  <c r="H668" i="6"/>
  <c r="H860" i="6"/>
  <c r="H49" i="6"/>
  <c r="H1220" i="6"/>
  <c r="H789" i="6"/>
  <c r="H934" i="6"/>
  <c r="H674" i="6"/>
  <c r="H890" i="6"/>
  <c r="H938" i="6"/>
  <c r="H1153" i="6"/>
  <c r="H55" i="6"/>
  <c r="H221" i="6"/>
  <c r="H436" i="6"/>
  <c r="H604" i="6"/>
  <c r="H437" i="6"/>
  <c r="H533" i="6"/>
  <c r="H897" i="6"/>
  <c r="H1208" i="6"/>
  <c r="H1352" i="6"/>
  <c r="H204" i="6"/>
  <c r="H300" i="6"/>
  <c r="H324" i="6"/>
  <c r="H373" i="6"/>
  <c r="H395" i="6"/>
  <c r="H467" i="6"/>
  <c r="H491" i="6"/>
  <c r="H587" i="6"/>
  <c r="H64" i="6"/>
  <c r="H349" i="6"/>
  <c r="H374" i="6"/>
  <c r="H396" i="6"/>
  <c r="H588" i="6"/>
  <c r="H612" i="6"/>
  <c r="H636" i="6"/>
  <c r="H660" i="6"/>
  <c r="H684" i="6"/>
  <c r="H708" i="6"/>
  <c r="H756" i="6"/>
  <c r="H780" i="6"/>
  <c r="H829" i="6"/>
  <c r="H852" i="6"/>
  <c r="H900" i="6"/>
  <c r="H1019" i="6"/>
  <c r="H1043" i="6"/>
  <c r="H1067" i="6"/>
  <c r="H1116" i="6"/>
  <c r="H1163" i="6"/>
  <c r="H1235" i="6"/>
  <c r="H1355" i="6"/>
  <c r="H1499" i="6"/>
  <c r="H1522" i="6"/>
  <c r="H1546" i="6"/>
  <c r="H1639" i="6"/>
  <c r="H1663" i="6"/>
  <c r="H1688" i="6"/>
  <c r="H1712" i="6"/>
  <c r="H1906" i="6"/>
  <c r="H1930" i="6"/>
  <c r="H1975" i="6"/>
  <c r="H2023" i="6"/>
  <c r="H2048" i="6"/>
  <c r="H2072" i="6"/>
  <c r="H2119" i="6"/>
  <c r="H2215" i="6"/>
  <c r="H2239" i="6"/>
  <c r="H2263" i="6"/>
  <c r="H2288" i="6"/>
  <c r="H2335" i="6"/>
  <c r="H2360" i="6"/>
  <c r="H665" i="6"/>
  <c r="H737" i="6"/>
  <c r="H546" i="6"/>
  <c r="H690" i="6"/>
  <c r="H906" i="6"/>
  <c r="H626" i="6"/>
  <c r="H722" i="6"/>
  <c r="H1177" i="6"/>
  <c r="H341" i="6"/>
  <c r="H532" i="6"/>
  <c r="H652" i="6"/>
  <c r="H653" i="6"/>
  <c r="H372" i="6"/>
  <c r="H394" i="6"/>
  <c r="H465" i="6"/>
  <c r="H609" i="6"/>
  <c r="H681" i="6"/>
  <c r="H420" i="6"/>
  <c r="H468" i="6"/>
  <c r="H516" i="6"/>
  <c r="H15" i="6"/>
  <c r="H327" i="6"/>
  <c r="H350" i="6"/>
  <c r="H375" i="6"/>
  <c r="H445" i="6"/>
  <c r="H469" i="6"/>
  <c r="H589" i="6"/>
  <c r="H637" i="6"/>
  <c r="H661" i="6"/>
  <c r="H685" i="6"/>
  <c r="H709" i="6"/>
  <c r="H757" i="6"/>
  <c r="H781" i="6"/>
  <c r="H830" i="6"/>
  <c r="H853" i="6"/>
  <c r="H877" i="6"/>
  <c r="H901" i="6"/>
  <c r="H929" i="6"/>
  <c r="H1020" i="6"/>
  <c r="H1044" i="6"/>
  <c r="H1068" i="6"/>
  <c r="H1164" i="6"/>
  <c r="H1236" i="6"/>
  <c r="H1284" i="6"/>
  <c r="H1356" i="6"/>
  <c r="H1429" i="6"/>
  <c r="H1452" i="6"/>
  <c r="H1476" i="6"/>
  <c r="H1500" i="6"/>
  <c r="H1664" i="6"/>
  <c r="H1689" i="6"/>
  <c r="H1737" i="6"/>
  <c r="H1760" i="6"/>
  <c r="H1953" i="6"/>
  <c r="H2000" i="6"/>
  <c r="H2024" i="6"/>
  <c r="H2049" i="6"/>
  <c r="H2120" i="6"/>
  <c r="H2170" i="6"/>
  <c r="H2216" i="6"/>
  <c r="H2240" i="6"/>
  <c r="H2264" i="6"/>
  <c r="H2289" i="6"/>
  <c r="H2312" i="6"/>
  <c r="H2336" i="6"/>
  <c r="H2361" i="6"/>
  <c r="H425" i="6"/>
  <c r="H593" i="6"/>
  <c r="H787" i="6"/>
  <c r="H1148" i="6"/>
  <c r="H53" i="6"/>
  <c r="H267" i="6"/>
  <c r="H339" i="6"/>
  <c r="H387" i="6"/>
  <c r="H866" i="6"/>
  <c r="H914" i="6"/>
  <c r="H390" i="6"/>
  <c r="H629" i="6"/>
  <c r="H271" i="6"/>
  <c r="H369" i="6"/>
  <c r="H630" i="6"/>
  <c r="H678" i="6"/>
  <c r="H298" i="6"/>
  <c r="H346" i="6"/>
  <c r="H513" i="6"/>
  <c r="H753" i="6"/>
  <c r="H873" i="6"/>
  <c r="H1016" i="6"/>
  <c r="H1184" i="6"/>
  <c r="H13" i="6"/>
  <c r="H63" i="6"/>
  <c r="H157" i="6"/>
  <c r="H228" i="6"/>
  <c r="H252" i="6"/>
  <c r="H611" i="6"/>
  <c r="H14" i="6"/>
  <c r="H133" i="6"/>
  <c r="H564" i="6"/>
  <c r="H65" i="6"/>
  <c r="H134" i="6"/>
  <c r="H206" i="6"/>
  <c r="H16" i="6"/>
  <c r="H66" i="6"/>
  <c r="H87" i="6"/>
  <c r="H111" i="6"/>
  <c r="H160" i="6"/>
  <c r="H207" i="6"/>
  <c r="H303" i="6"/>
  <c r="H351" i="6"/>
  <c r="H398" i="6"/>
  <c r="H422" i="6"/>
  <c r="H470" i="6"/>
  <c r="H638" i="6"/>
  <c r="H662" i="6"/>
  <c r="H686" i="6"/>
  <c r="H710" i="6"/>
  <c r="H758" i="6"/>
  <c r="H782" i="6"/>
  <c r="H854" i="6"/>
  <c r="H878" i="6"/>
  <c r="H902" i="6"/>
  <c r="H930" i="6"/>
  <c r="H1021" i="6"/>
  <c r="H1165" i="6"/>
  <c r="H1189" i="6"/>
  <c r="H1213" i="6"/>
  <c r="H1237" i="6"/>
  <c r="H1357" i="6"/>
  <c r="H1405" i="6"/>
  <c r="H1430" i="6"/>
  <c r="H1453" i="6"/>
  <c r="H1501" i="6"/>
  <c r="H1568" i="6"/>
  <c r="H1595" i="6"/>
  <c r="H1617" i="6"/>
  <c r="H1761" i="6"/>
  <c r="H1785" i="6"/>
  <c r="H1809" i="6"/>
  <c r="H1908" i="6"/>
  <c r="H1954" i="6"/>
  <c r="H2050" i="6"/>
  <c r="H2074" i="6"/>
  <c r="H2171" i="6"/>
  <c r="H2194" i="6"/>
  <c r="H2217" i="6"/>
  <c r="H2265" i="6"/>
  <c r="H2313" i="6"/>
  <c r="H2337" i="6"/>
  <c r="H2362" i="6"/>
  <c r="H163" i="6"/>
  <c r="H449" i="6"/>
  <c r="H259" i="6"/>
  <c r="H835" i="6"/>
  <c r="H858" i="6"/>
  <c r="H382" i="6"/>
  <c r="H286" i="6"/>
  <c r="H621" i="6"/>
  <c r="H693" i="6"/>
  <c r="H1249" i="6"/>
  <c r="H460" i="6"/>
  <c r="H247" i="6"/>
  <c r="H414" i="6"/>
  <c r="H654" i="6"/>
  <c r="H17" i="6"/>
  <c r="H161" i="6"/>
  <c r="H185" i="6"/>
  <c r="H208" i="6"/>
  <c r="H256" i="6"/>
  <c r="H329" i="6"/>
  <c r="H377" i="6"/>
  <c r="H399" i="6"/>
  <c r="H471" i="6"/>
  <c r="H567" i="6"/>
  <c r="H591" i="6"/>
  <c r="H639" i="6"/>
  <c r="H663" i="6"/>
  <c r="H687" i="6"/>
  <c r="H735" i="6"/>
  <c r="H783" i="6"/>
  <c r="H832" i="6"/>
  <c r="H931" i="6"/>
  <c r="H1022" i="6"/>
  <c r="H1070" i="6"/>
  <c r="H1142" i="6"/>
  <c r="H1166" i="6"/>
  <c r="H1190" i="6"/>
  <c r="H1214" i="6"/>
  <c r="H1238" i="6"/>
  <c r="H1286" i="6"/>
  <c r="H1358" i="6"/>
  <c r="H1406" i="6"/>
  <c r="H1431" i="6"/>
  <c r="H1454" i="6"/>
  <c r="H1502" i="6"/>
  <c r="H1549" i="6"/>
  <c r="H1572" i="6"/>
  <c r="H1596" i="6"/>
  <c r="H1618" i="6"/>
  <c r="H1642" i="6"/>
  <c r="H1691" i="6"/>
  <c r="H1715" i="6"/>
  <c r="H1762" i="6"/>
  <c r="H1810" i="6"/>
  <c r="H1882" i="6"/>
  <c r="H1909" i="6"/>
  <c r="H1933" i="6"/>
  <c r="H1955" i="6"/>
  <c r="H1978" i="6"/>
  <c r="H2027" i="6"/>
  <c r="H2122" i="6"/>
  <c r="H2172" i="6"/>
  <c r="H2218" i="6"/>
  <c r="H2242" i="6"/>
  <c r="H2266" i="6"/>
  <c r="H2291" i="6"/>
  <c r="H2338" i="6"/>
  <c r="H2363" i="6"/>
  <c r="H473" i="6"/>
  <c r="H91" i="6"/>
  <c r="H164" i="6"/>
  <c r="H714" i="6"/>
  <c r="H1025" i="6"/>
  <c r="H165" i="6"/>
  <c r="H212" i="6"/>
  <c r="H742" i="6"/>
  <c r="H51" i="6"/>
  <c r="H144" i="6"/>
  <c r="H557" i="6"/>
  <c r="H461" i="6"/>
  <c r="H510" i="6"/>
  <c r="H750" i="6"/>
  <c r="H226" i="6"/>
  <c r="H18" i="6"/>
  <c r="H67" i="6"/>
  <c r="H137" i="6"/>
  <c r="H162" i="6"/>
  <c r="H186" i="6"/>
  <c r="H209" i="6"/>
  <c r="H257" i="6"/>
  <c r="H281" i="6"/>
  <c r="H330" i="6"/>
  <c r="H353" i="6"/>
  <c r="H378" i="6"/>
  <c r="H400" i="6"/>
  <c r="H424" i="6"/>
  <c r="H472" i="6"/>
  <c r="H520" i="6"/>
  <c r="H592" i="6"/>
  <c r="H640" i="6"/>
  <c r="H664" i="6"/>
  <c r="H688" i="6"/>
  <c r="H712" i="6"/>
  <c r="H736" i="6"/>
  <c r="H784" i="6"/>
  <c r="H833" i="6"/>
  <c r="H856" i="6"/>
  <c r="H880" i="6"/>
  <c r="H904" i="6"/>
  <c r="H1023" i="6"/>
  <c r="H1071" i="6"/>
  <c r="H1143" i="6"/>
  <c r="H1167" i="6"/>
  <c r="H1191" i="6"/>
  <c r="H1215" i="6"/>
  <c r="H1239" i="6"/>
  <c r="H1287" i="6"/>
  <c r="H1359" i="6"/>
  <c r="H1407" i="6"/>
  <c r="H1432" i="6"/>
  <c r="H1455" i="6"/>
  <c r="H1479" i="6"/>
  <c r="H1503" i="6"/>
  <c r="H1573" i="6"/>
  <c r="H1643" i="6"/>
  <c r="H1692" i="6"/>
  <c r="H1811" i="6"/>
  <c r="H1835" i="6"/>
  <c r="H1934" i="6"/>
  <c r="H2028" i="6"/>
  <c r="H2052" i="6"/>
  <c r="H2123" i="6"/>
  <c r="H2173" i="6"/>
  <c r="H2196" i="6"/>
  <c r="H2219" i="6"/>
  <c r="H2243" i="6"/>
  <c r="H2292" i="6"/>
  <c r="H2339" i="6"/>
  <c r="H2364" i="6"/>
  <c r="H834" i="6"/>
  <c r="H857" i="6"/>
  <c r="H881" i="6"/>
  <c r="H905" i="6"/>
  <c r="H1024" i="6"/>
  <c r="H1072" i="6"/>
  <c r="H1144" i="6"/>
  <c r="H1168" i="6"/>
  <c r="H1192" i="6"/>
  <c r="H1216" i="6"/>
  <c r="H1240" i="6"/>
  <c r="H1360" i="6"/>
  <c r="H1408" i="6"/>
  <c r="H1433" i="6"/>
  <c r="H1480" i="6"/>
  <c r="H1504" i="6"/>
  <c r="H1527" i="6"/>
  <c r="H1551" i="6"/>
  <c r="H1574" i="6"/>
  <c r="H1598" i="6"/>
  <c r="H1620" i="6"/>
  <c r="H1788" i="6"/>
  <c r="H1812" i="6"/>
  <c r="H1836" i="6"/>
  <c r="H1911" i="6"/>
  <c r="H1935" i="6"/>
  <c r="H2004" i="6"/>
  <c r="H2029" i="6"/>
  <c r="H2076" i="6"/>
  <c r="H2124" i="6"/>
  <c r="H2148" i="6"/>
  <c r="H2174" i="6"/>
  <c r="H2244" i="6"/>
  <c r="H1345" i="6"/>
  <c r="H2293" i="6"/>
  <c r="H2365" i="6"/>
  <c r="X541" i="6" l="1"/>
  <c r="X80" i="6"/>
  <c r="X44" i="6"/>
  <c r="X1898" i="6"/>
  <c r="X2250" i="6"/>
  <c r="O361" i="6"/>
  <c r="P361" i="6" s="1"/>
  <c r="T361" i="6" s="1"/>
  <c r="X361" i="6" s="1"/>
  <c r="G198" i="11" l="1"/>
  <c r="K6" i="10"/>
  <c r="L6" i="10"/>
  <c r="K7" i="10"/>
  <c r="L7" i="10"/>
  <c r="K8" i="10"/>
  <c r="L8" i="10"/>
  <c r="K9" i="10"/>
  <c r="L9" i="10"/>
  <c r="K10" i="10"/>
  <c r="L10" i="10"/>
  <c r="K11" i="10"/>
  <c r="L11" i="10"/>
  <c r="K12" i="10"/>
  <c r="L12" i="10"/>
  <c r="K13" i="10"/>
  <c r="L13" i="10"/>
  <c r="K14" i="10"/>
  <c r="L14" i="10"/>
  <c r="K15" i="10"/>
  <c r="L15" i="10"/>
  <c r="K16" i="10"/>
  <c r="L16" i="10"/>
  <c r="K17" i="10"/>
  <c r="L17" i="10"/>
  <c r="K18" i="10"/>
  <c r="L18" i="10"/>
  <c r="K19" i="10"/>
  <c r="L19" i="10"/>
  <c r="K20" i="10"/>
  <c r="L20" i="10"/>
  <c r="K21" i="10"/>
  <c r="L21" i="10"/>
  <c r="K22" i="10"/>
  <c r="L22" i="10"/>
  <c r="K23" i="10"/>
  <c r="L23" i="10"/>
  <c r="K24" i="10"/>
  <c r="L24" i="10"/>
  <c r="K25" i="10"/>
  <c r="L25" i="10"/>
  <c r="K26" i="10"/>
  <c r="L26" i="10"/>
  <c r="K27" i="10"/>
  <c r="L27" i="10"/>
  <c r="K28" i="10"/>
  <c r="L28" i="10"/>
  <c r="K29" i="10"/>
  <c r="L29" i="10"/>
  <c r="K30" i="10"/>
  <c r="L30" i="10"/>
  <c r="K31" i="10"/>
  <c r="L31" i="10"/>
  <c r="K32" i="10"/>
  <c r="L32" i="10"/>
  <c r="K33" i="10"/>
  <c r="L33" i="10"/>
  <c r="K34" i="10"/>
  <c r="L34" i="10"/>
  <c r="K35" i="10"/>
  <c r="L35" i="10"/>
  <c r="K36" i="10"/>
  <c r="L36" i="10"/>
  <c r="K37" i="10"/>
  <c r="L37" i="10"/>
  <c r="K38" i="10"/>
  <c r="L38" i="10"/>
  <c r="K39" i="10"/>
  <c r="L39" i="10"/>
  <c r="K40" i="10"/>
  <c r="L40" i="10"/>
  <c r="K41" i="10"/>
  <c r="L41" i="10"/>
  <c r="K42" i="10"/>
  <c r="L42" i="10"/>
  <c r="K43" i="10"/>
  <c r="L43" i="10"/>
  <c r="K44" i="10"/>
  <c r="L44" i="10"/>
  <c r="K45" i="10"/>
  <c r="L45" i="10"/>
  <c r="K46" i="10"/>
  <c r="L46" i="10"/>
  <c r="K47" i="10"/>
  <c r="L47" i="10"/>
  <c r="K48" i="10"/>
  <c r="L48" i="10"/>
  <c r="K49" i="10"/>
  <c r="L49" i="10"/>
  <c r="K50" i="10"/>
  <c r="L50" i="10"/>
  <c r="K51" i="10"/>
  <c r="L51" i="10"/>
  <c r="K52" i="10"/>
  <c r="L52" i="10"/>
  <c r="K53" i="10"/>
  <c r="L53" i="10"/>
  <c r="K54" i="10"/>
  <c r="L54" i="10"/>
  <c r="K55" i="10"/>
  <c r="L55" i="10"/>
  <c r="K56" i="10"/>
  <c r="L56" i="10"/>
  <c r="K57" i="10"/>
  <c r="L57" i="10"/>
  <c r="K58" i="10"/>
  <c r="L58" i="10"/>
  <c r="K59" i="10"/>
  <c r="L59" i="10"/>
  <c r="K60" i="10"/>
  <c r="L60" i="10"/>
  <c r="K61" i="10"/>
  <c r="L61" i="10"/>
  <c r="K62" i="10"/>
  <c r="L62" i="10"/>
  <c r="K63" i="10"/>
  <c r="L63" i="10"/>
  <c r="K64" i="10"/>
  <c r="L64" i="10"/>
  <c r="K65" i="10"/>
  <c r="L65" i="10"/>
  <c r="K66" i="10"/>
  <c r="L66" i="10"/>
  <c r="K67" i="10"/>
  <c r="L67" i="10"/>
  <c r="K68" i="10"/>
  <c r="L68" i="10"/>
  <c r="K69" i="10"/>
  <c r="L69" i="10"/>
  <c r="K70" i="10"/>
  <c r="L70" i="10"/>
  <c r="K71" i="10"/>
  <c r="L71" i="10"/>
  <c r="K72" i="10"/>
  <c r="L72" i="10"/>
  <c r="K73" i="10"/>
  <c r="L73" i="10"/>
  <c r="K74" i="10"/>
  <c r="L74" i="10"/>
  <c r="K75" i="10"/>
  <c r="L75" i="10"/>
  <c r="K76" i="10"/>
  <c r="L76" i="10"/>
  <c r="K77" i="10"/>
  <c r="L77" i="10"/>
  <c r="K78" i="10"/>
  <c r="L78" i="10"/>
  <c r="K79" i="10"/>
  <c r="L79" i="10"/>
  <c r="K80" i="10"/>
  <c r="L80" i="10"/>
  <c r="K81" i="10"/>
  <c r="L81" i="10"/>
  <c r="K82" i="10"/>
  <c r="L82" i="10"/>
  <c r="K83" i="10"/>
  <c r="L83" i="10"/>
  <c r="K84" i="10"/>
  <c r="L84" i="10"/>
  <c r="K85" i="10"/>
  <c r="L85" i="10"/>
  <c r="K86" i="10"/>
  <c r="L86" i="10"/>
  <c r="K87" i="10"/>
  <c r="L87" i="10"/>
  <c r="K88" i="10"/>
  <c r="L88" i="10"/>
  <c r="K89" i="10"/>
  <c r="L89" i="10"/>
  <c r="K90" i="10"/>
  <c r="L90" i="10"/>
  <c r="K91" i="10"/>
  <c r="L91" i="10"/>
  <c r="K92" i="10"/>
  <c r="L92" i="10"/>
  <c r="K93" i="10"/>
  <c r="L93" i="10"/>
  <c r="K94" i="10"/>
  <c r="L94" i="10"/>
  <c r="K95" i="10"/>
  <c r="L95" i="10"/>
  <c r="K96" i="10"/>
  <c r="L96" i="10"/>
  <c r="K97" i="10"/>
  <c r="L97" i="10"/>
  <c r="K98" i="10"/>
  <c r="L98" i="10"/>
  <c r="K99" i="10"/>
  <c r="L99" i="10"/>
  <c r="K100" i="10"/>
  <c r="L100" i="10"/>
  <c r="K101" i="10"/>
  <c r="L101" i="10"/>
  <c r="K102" i="10"/>
  <c r="L102" i="10"/>
  <c r="K103" i="10"/>
  <c r="L103" i="10"/>
  <c r="K104" i="10"/>
  <c r="L104" i="10"/>
  <c r="K105" i="10"/>
  <c r="L105" i="10"/>
  <c r="K106" i="10"/>
  <c r="L106" i="10"/>
  <c r="K107" i="10"/>
  <c r="L107" i="10"/>
  <c r="K108" i="10"/>
  <c r="L108" i="10"/>
  <c r="K109" i="10"/>
  <c r="L109" i="10"/>
  <c r="K110" i="10"/>
  <c r="L110" i="10"/>
  <c r="K111" i="10"/>
  <c r="L111" i="10"/>
  <c r="K112" i="10"/>
  <c r="L112" i="10"/>
  <c r="K113" i="10"/>
  <c r="L113" i="10"/>
  <c r="K114" i="10"/>
  <c r="L114" i="10"/>
  <c r="K115" i="10"/>
  <c r="L115" i="10"/>
  <c r="K116" i="10"/>
  <c r="L116" i="10"/>
  <c r="K117" i="10"/>
  <c r="L117" i="10"/>
  <c r="K118" i="10"/>
  <c r="L118" i="10"/>
  <c r="K119" i="10"/>
  <c r="L119" i="10"/>
  <c r="K120" i="10"/>
  <c r="L120" i="10"/>
  <c r="K121" i="10"/>
  <c r="L121" i="10"/>
  <c r="K122" i="10"/>
  <c r="L122" i="10"/>
  <c r="K123" i="10"/>
  <c r="L123" i="10"/>
  <c r="K124" i="10"/>
  <c r="L124" i="10"/>
  <c r="K125" i="10"/>
  <c r="L125" i="10"/>
  <c r="K126" i="10"/>
  <c r="L126" i="10"/>
  <c r="K127" i="10"/>
  <c r="L127" i="10"/>
  <c r="K128" i="10"/>
  <c r="L128" i="10"/>
  <c r="K129" i="10"/>
  <c r="L129" i="10"/>
  <c r="K130" i="10"/>
  <c r="L130" i="10"/>
  <c r="K131" i="10"/>
  <c r="L131" i="10"/>
  <c r="K132" i="10"/>
  <c r="L132" i="10"/>
  <c r="K133" i="10"/>
  <c r="L133" i="10"/>
  <c r="K134" i="10"/>
  <c r="L134" i="10"/>
  <c r="K135" i="10"/>
  <c r="L135" i="10"/>
  <c r="K136" i="10"/>
  <c r="L136" i="10"/>
  <c r="K137" i="10"/>
  <c r="L137" i="10"/>
  <c r="K138" i="10"/>
  <c r="L138" i="10"/>
  <c r="K139" i="10"/>
  <c r="L139" i="10"/>
  <c r="K140" i="10"/>
  <c r="L140" i="10"/>
  <c r="K141" i="10"/>
  <c r="L141" i="10"/>
  <c r="K142" i="10"/>
  <c r="L142" i="10"/>
  <c r="K143" i="10"/>
  <c r="L143" i="10"/>
  <c r="K144" i="10"/>
  <c r="L144" i="10"/>
  <c r="K145" i="10"/>
  <c r="L145" i="10"/>
  <c r="K146" i="10"/>
  <c r="L146" i="10"/>
  <c r="K147" i="10"/>
  <c r="L147" i="10"/>
  <c r="K148" i="10"/>
  <c r="L148" i="10"/>
  <c r="K149" i="10"/>
  <c r="L149" i="10"/>
  <c r="K150" i="10"/>
  <c r="L150" i="10"/>
  <c r="K151" i="10"/>
  <c r="L151" i="10"/>
  <c r="K152" i="10"/>
  <c r="L152" i="10"/>
  <c r="K153" i="10"/>
  <c r="L153" i="10"/>
  <c r="K154" i="10"/>
  <c r="L154" i="10"/>
  <c r="K155" i="10"/>
  <c r="L155" i="10"/>
  <c r="K156" i="10"/>
  <c r="L156" i="10"/>
  <c r="K157" i="10"/>
  <c r="L157" i="10"/>
  <c r="K158" i="10"/>
  <c r="L158" i="10"/>
  <c r="K159" i="10"/>
  <c r="L159" i="10"/>
  <c r="K160" i="10"/>
  <c r="L160" i="10"/>
  <c r="K161" i="10"/>
  <c r="L161" i="10"/>
  <c r="K162" i="10"/>
  <c r="L162" i="10"/>
  <c r="K163" i="10"/>
  <c r="L163" i="10"/>
  <c r="K164" i="10"/>
  <c r="L164" i="10"/>
  <c r="K165" i="10"/>
  <c r="L165" i="10"/>
  <c r="K166" i="10"/>
  <c r="L166" i="10"/>
  <c r="K167" i="10"/>
  <c r="L167" i="10"/>
  <c r="K168" i="10"/>
  <c r="L168" i="10"/>
  <c r="K169" i="10"/>
  <c r="L169" i="10"/>
  <c r="K170" i="10"/>
  <c r="L170" i="10"/>
  <c r="K171" i="10"/>
  <c r="L171" i="10"/>
  <c r="K172" i="10"/>
  <c r="L172" i="10"/>
  <c r="K173" i="10"/>
  <c r="L173" i="10"/>
  <c r="K174" i="10"/>
  <c r="L174" i="10"/>
  <c r="K175" i="10"/>
  <c r="L175" i="10"/>
  <c r="K176" i="10"/>
  <c r="L176" i="10"/>
  <c r="K177" i="10"/>
  <c r="L177" i="10"/>
  <c r="K178" i="10"/>
  <c r="L178" i="10"/>
  <c r="K179" i="10"/>
  <c r="L179" i="10"/>
  <c r="K180" i="10"/>
  <c r="L180" i="10"/>
  <c r="K181" i="10"/>
  <c r="L181" i="10"/>
  <c r="K182" i="10"/>
  <c r="L182" i="10"/>
  <c r="K183" i="10"/>
  <c r="L183" i="10"/>
  <c r="K184" i="10"/>
  <c r="L184" i="10"/>
  <c r="K185" i="10"/>
  <c r="L185" i="10"/>
  <c r="K186" i="10"/>
  <c r="L186" i="10"/>
  <c r="K187" i="10"/>
  <c r="L187" i="10"/>
  <c r="K188" i="10"/>
  <c r="L188" i="10"/>
  <c r="K189" i="10"/>
  <c r="L189" i="10"/>
  <c r="K190" i="10"/>
  <c r="L190" i="10"/>
  <c r="K191" i="10"/>
  <c r="L191" i="10"/>
  <c r="K192" i="10"/>
  <c r="L192" i="10"/>
  <c r="K193" i="10"/>
  <c r="L193" i="10"/>
  <c r="K194" i="10"/>
  <c r="L194" i="10"/>
  <c r="K195" i="10"/>
  <c r="L195" i="10"/>
  <c r="K196" i="10"/>
  <c r="L196" i="10"/>
  <c r="K197" i="10"/>
  <c r="L197" i="10"/>
  <c r="K198" i="10"/>
  <c r="L198" i="10"/>
  <c r="K199" i="10"/>
  <c r="L199" i="10"/>
  <c r="K200" i="10"/>
  <c r="L200" i="10"/>
  <c r="K201" i="10"/>
  <c r="L201" i="10"/>
  <c r="K202" i="10"/>
  <c r="L202" i="10"/>
  <c r="K203" i="10"/>
  <c r="L203" i="10"/>
  <c r="K204" i="10"/>
  <c r="L204" i="10"/>
  <c r="K205" i="10"/>
  <c r="L205" i="10"/>
  <c r="K206" i="10"/>
  <c r="L206" i="10"/>
  <c r="K207" i="10"/>
  <c r="L207" i="10"/>
  <c r="K208" i="10"/>
  <c r="L208" i="10"/>
  <c r="K209" i="10"/>
  <c r="L209" i="10"/>
  <c r="K210" i="10"/>
  <c r="L210" i="10"/>
  <c r="K211" i="10"/>
  <c r="L211" i="10"/>
  <c r="K212" i="10"/>
  <c r="L212" i="10"/>
  <c r="K213" i="10"/>
  <c r="L213" i="10"/>
  <c r="K214" i="10"/>
  <c r="L214" i="10"/>
  <c r="K215" i="10"/>
  <c r="L215" i="10"/>
  <c r="K216" i="10"/>
  <c r="L216" i="10"/>
  <c r="K217" i="10"/>
  <c r="L217" i="10"/>
  <c r="K218" i="10"/>
  <c r="L218" i="10"/>
  <c r="K219" i="10"/>
  <c r="L219" i="10"/>
  <c r="K220" i="10"/>
  <c r="L220" i="10"/>
  <c r="K221" i="10"/>
  <c r="L221" i="10"/>
  <c r="K222" i="10"/>
  <c r="L222" i="10"/>
  <c r="K223" i="10"/>
  <c r="L223" i="10"/>
  <c r="K224" i="10"/>
  <c r="L224" i="10"/>
  <c r="K225" i="10"/>
  <c r="L225" i="10"/>
  <c r="K226" i="10"/>
  <c r="L226" i="10"/>
  <c r="K227" i="10"/>
  <c r="L227" i="10"/>
  <c r="K228" i="10"/>
  <c r="L228" i="10"/>
  <c r="K229" i="10"/>
  <c r="L229" i="10"/>
  <c r="K230" i="10"/>
  <c r="L230" i="10"/>
  <c r="K231" i="10"/>
  <c r="L231" i="10"/>
  <c r="K232" i="10"/>
  <c r="L232" i="10"/>
  <c r="K233" i="10"/>
  <c r="L233" i="10"/>
  <c r="K234" i="10"/>
  <c r="L234" i="10"/>
  <c r="K235" i="10"/>
  <c r="L235" i="10"/>
  <c r="K236" i="10"/>
  <c r="L236" i="10"/>
  <c r="K237" i="10"/>
  <c r="L237" i="10"/>
  <c r="K238" i="10"/>
  <c r="L238" i="10"/>
  <c r="K239" i="10"/>
  <c r="L239" i="10"/>
  <c r="K240" i="10"/>
  <c r="L240" i="10"/>
  <c r="K241" i="10"/>
  <c r="L241" i="10"/>
  <c r="K242" i="10"/>
  <c r="L242" i="10"/>
  <c r="K243" i="10"/>
  <c r="L243" i="10"/>
  <c r="K244" i="10"/>
  <c r="L244" i="10"/>
  <c r="K245" i="10"/>
  <c r="L245" i="10"/>
  <c r="K246" i="10"/>
  <c r="L246" i="10"/>
  <c r="K247" i="10"/>
  <c r="L247" i="10"/>
  <c r="K248" i="10"/>
  <c r="L248" i="10"/>
  <c r="K249" i="10"/>
  <c r="L249" i="10"/>
  <c r="K250" i="10"/>
  <c r="L250" i="10"/>
  <c r="K251" i="10"/>
  <c r="L251" i="10"/>
  <c r="K252" i="10"/>
  <c r="L252" i="10"/>
  <c r="K253" i="10"/>
  <c r="L253" i="10"/>
  <c r="K254" i="10"/>
  <c r="L254" i="10"/>
  <c r="K255" i="10"/>
  <c r="L255" i="10"/>
  <c r="K256" i="10"/>
  <c r="L256" i="10"/>
  <c r="K257" i="10"/>
  <c r="L257" i="10"/>
  <c r="K258" i="10"/>
  <c r="L258" i="10"/>
  <c r="K259" i="10"/>
  <c r="L259" i="10"/>
  <c r="K260" i="10"/>
  <c r="L260" i="10"/>
  <c r="K261" i="10"/>
  <c r="L261" i="10"/>
  <c r="K262" i="10"/>
  <c r="L262" i="10"/>
  <c r="K263" i="10"/>
  <c r="L263" i="10"/>
  <c r="K264" i="10"/>
  <c r="L264" i="10"/>
  <c r="K265" i="10"/>
  <c r="L265" i="10"/>
  <c r="K266" i="10"/>
  <c r="L266" i="10"/>
  <c r="K267" i="10"/>
  <c r="L267" i="10"/>
  <c r="K268" i="10"/>
  <c r="L268" i="10"/>
  <c r="K269" i="10"/>
  <c r="L269" i="10"/>
  <c r="K270" i="10"/>
  <c r="L270" i="10"/>
  <c r="K271" i="10"/>
  <c r="L271" i="10"/>
  <c r="K272" i="10"/>
  <c r="L272" i="10"/>
  <c r="K273" i="10"/>
  <c r="L273" i="10"/>
  <c r="K274" i="10"/>
  <c r="L274" i="10"/>
  <c r="K275" i="10"/>
  <c r="L275" i="10"/>
  <c r="K276" i="10"/>
  <c r="L276" i="10"/>
  <c r="K277" i="10"/>
  <c r="L277" i="10"/>
  <c r="K278" i="10"/>
  <c r="L278" i="10"/>
  <c r="K279" i="10"/>
  <c r="L279" i="10"/>
  <c r="K280" i="10"/>
  <c r="L280" i="10"/>
  <c r="K281" i="10"/>
  <c r="L281" i="10"/>
  <c r="K282" i="10"/>
  <c r="L282" i="10"/>
  <c r="K283" i="10"/>
  <c r="L283" i="10"/>
  <c r="K284" i="10"/>
  <c r="L284" i="10"/>
  <c r="K285" i="10"/>
  <c r="L285" i="10"/>
  <c r="K286" i="10"/>
  <c r="L286" i="10"/>
  <c r="K287" i="10"/>
  <c r="L287" i="10"/>
  <c r="K288" i="10"/>
  <c r="L288" i="10"/>
  <c r="K289" i="10"/>
  <c r="L289" i="10"/>
  <c r="K290" i="10"/>
  <c r="L290" i="10"/>
  <c r="K291" i="10"/>
  <c r="L291" i="10"/>
  <c r="K292" i="10"/>
  <c r="L292" i="10"/>
  <c r="K293" i="10"/>
  <c r="L293" i="10"/>
  <c r="K294" i="10"/>
  <c r="L294" i="10"/>
  <c r="K295" i="10"/>
  <c r="L295" i="10"/>
  <c r="K296" i="10"/>
  <c r="L296" i="10"/>
  <c r="K297" i="10"/>
  <c r="L297" i="10"/>
  <c r="K298" i="10"/>
  <c r="L298" i="10"/>
  <c r="K299" i="10"/>
  <c r="L299" i="10"/>
  <c r="K300" i="10"/>
  <c r="L300" i="10"/>
  <c r="K301" i="10"/>
  <c r="L301" i="10"/>
  <c r="K302" i="10"/>
  <c r="L302" i="10"/>
  <c r="K303" i="10"/>
  <c r="L303" i="10"/>
  <c r="K304" i="10"/>
  <c r="L304" i="10"/>
  <c r="K305" i="10"/>
  <c r="L305" i="10"/>
  <c r="K306" i="10"/>
  <c r="L306" i="10"/>
  <c r="K307" i="10"/>
  <c r="L307" i="10"/>
  <c r="K308" i="10"/>
  <c r="L308" i="10"/>
  <c r="K309" i="10"/>
  <c r="L309" i="10"/>
  <c r="K310" i="10"/>
  <c r="L310" i="10"/>
  <c r="K311" i="10"/>
  <c r="L311" i="10"/>
  <c r="K312" i="10"/>
  <c r="L312" i="10"/>
  <c r="K313" i="10"/>
  <c r="L313" i="10"/>
  <c r="K314" i="10"/>
  <c r="L314" i="10"/>
  <c r="K315" i="10"/>
  <c r="L315" i="10"/>
  <c r="K316" i="10"/>
  <c r="L316" i="10"/>
  <c r="K317" i="10"/>
  <c r="L317" i="10"/>
  <c r="K318" i="10"/>
  <c r="L318" i="10"/>
  <c r="K319" i="10"/>
  <c r="L319" i="10"/>
  <c r="K320" i="10"/>
  <c r="L320" i="10"/>
  <c r="K321" i="10"/>
  <c r="L321" i="10"/>
  <c r="K322" i="10"/>
  <c r="L322" i="10"/>
  <c r="K323" i="10"/>
  <c r="L323" i="10"/>
  <c r="K324" i="10"/>
  <c r="L324" i="10"/>
  <c r="L5" i="10"/>
  <c r="K5" i="10"/>
  <c r="E1" i="6"/>
  <c r="F1" i="6"/>
  <c r="G1" i="6"/>
  <c r="H1" i="6"/>
  <c r="I1" i="6"/>
  <c r="J1" i="6"/>
  <c r="K1" i="6"/>
  <c r="L1" i="6"/>
  <c r="M1" i="6"/>
  <c r="N1" i="6"/>
  <c r="O1" i="6"/>
  <c r="P1" i="6"/>
  <c r="Q1" i="6"/>
  <c r="R1" i="6"/>
  <c r="S1" i="6"/>
  <c r="T1" i="6"/>
  <c r="U1" i="6"/>
  <c r="V1" i="6"/>
  <c r="W1" i="6"/>
  <c r="X1" i="6"/>
  <c r="G4" i="10" l="1"/>
  <c r="F4" i="10"/>
  <c r="E4" i="10"/>
  <c r="J9" i="6"/>
  <c r="I9" i="6"/>
  <c r="N1" i="10"/>
  <c r="O1" i="10"/>
  <c r="P1" i="10"/>
  <c r="Q1" i="10"/>
  <c r="R1" i="10"/>
  <c r="S1" i="10"/>
  <c r="T1" i="10"/>
  <c r="U1" i="10"/>
  <c r="V1" i="10"/>
  <c r="E6" i="10"/>
  <c r="F6" i="10"/>
  <c r="O6" i="10"/>
  <c r="P6" i="10"/>
  <c r="Q6" i="10"/>
  <c r="E7" i="10"/>
  <c r="F7" i="10"/>
  <c r="O7" i="10"/>
  <c r="P7" i="10"/>
  <c r="Q7" i="10"/>
  <c r="E8" i="10"/>
  <c r="F8" i="10"/>
  <c r="O8" i="10"/>
  <c r="P8" i="10"/>
  <c r="Q8" i="10"/>
  <c r="E9" i="10"/>
  <c r="F9" i="10"/>
  <c r="O9" i="10"/>
  <c r="P9" i="10"/>
  <c r="Q9" i="10"/>
  <c r="E10" i="10"/>
  <c r="F10" i="10"/>
  <c r="O10" i="10"/>
  <c r="P10" i="10"/>
  <c r="Q10" i="10"/>
  <c r="E11" i="10"/>
  <c r="F11" i="10"/>
  <c r="O11" i="10"/>
  <c r="P11" i="10"/>
  <c r="Q11" i="10"/>
  <c r="E12" i="10"/>
  <c r="F12" i="10"/>
  <c r="O12" i="10"/>
  <c r="P12" i="10"/>
  <c r="Q12" i="10"/>
  <c r="E13" i="10"/>
  <c r="F13" i="10"/>
  <c r="O13" i="10"/>
  <c r="P13" i="10"/>
  <c r="Q13" i="10"/>
  <c r="E14" i="10"/>
  <c r="F14" i="10"/>
  <c r="O14" i="10"/>
  <c r="P14" i="10"/>
  <c r="Q14" i="10"/>
  <c r="E15" i="10"/>
  <c r="F15" i="10"/>
  <c r="O15" i="10"/>
  <c r="P15" i="10"/>
  <c r="Q15" i="10"/>
  <c r="E16" i="10"/>
  <c r="F16" i="10"/>
  <c r="O16" i="10"/>
  <c r="P16" i="10"/>
  <c r="Q16" i="10"/>
  <c r="E17" i="10"/>
  <c r="F17" i="10"/>
  <c r="O17" i="10"/>
  <c r="P17" i="10"/>
  <c r="Q17" i="10"/>
  <c r="E18" i="10"/>
  <c r="F18" i="10"/>
  <c r="O18" i="10"/>
  <c r="P18" i="10"/>
  <c r="Q18" i="10"/>
  <c r="E19" i="10"/>
  <c r="F19" i="10"/>
  <c r="O19" i="10"/>
  <c r="P19" i="10"/>
  <c r="Q19" i="10"/>
  <c r="E20" i="10"/>
  <c r="F20" i="10"/>
  <c r="O20" i="10"/>
  <c r="P20" i="10"/>
  <c r="Q20" i="10"/>
  <c r="E21" i="10"/>
  <c r="F21" i="10"/>
  <c r="O21" i="10"/>
  <c r="P21" i="10"/>
  <c r="Q21" i="10"/>
  <c r="E22" i="10"/>
  <c r="F22" i="10"/>
  <c r="O22" i="10"/>
  <c r="P22" i="10"/>
  <c r="Q22" i="10"/>
  <c r="E23" i="10"/>
  <c r="F23" i="10"/>
  <c r="O23" i="10"/>
  <c r="P23" i="10"/>
  <c r="Q23" i="10"/>
  <c r="E24" i="10"/>
  <c r="F24" i="10"/>
  <c r="O24" i="10"/>
  <c r="P24" i="10"/>
  <c r="Q24" i="10"/>
  <c r="E25" i="10"/>
  <c r="F25" i="10"/>
  <c r="O25" i="10"/>
  <c r="P25" i="10"/>
  <c r="Q25" i="10"/>
  <c r="E26" i="10"/>
  <c r="F26" i="10"/>
  <c r="O26" i="10"/>
  <c r="P26" i="10"/>
  <c r="Q26" i="10"/>
  <c r="E27" i="10"/>
  <c r="F27" i="10"/>
  <c r="O27" i="10"/>
  <c r="P27" i="10"/>
  <c r="Q27" i="10"/>
  <c r="E28" i="10"/>
  <c r="F28" i="10"/>
  <c r="O28" i="10"/>
  <c r="P28" i="10"/>
  <c r="Q28" i="10"/>
  <c r="E29" i="10"/>
  <c r="F29" i="10"/>
  <c r="O29" i="10"/>
  <c r="P29" i="10"/>
  <c r="Q29" i="10"/>
  <c r="E30" i="10"/>
  <c r="F30" i="10"/>
  <c r="O30" i="10"/>
  <c r="P30" i="10"/>
  <c r="Q30" i="10"/>
  <c r="E31" i="10"/>
  <c r="F31" i="10"/>
  <c r="O31" i="10"/>
  <c r="P31" i="10"/>
  <c r="Q31" i="10"/>
  <c r="E32" i="10"/>
  <c r="F32" i="10"/>
  <c r="O32" i="10"/>
  <c r="P32" i="10"/>
  <c r="Q32" i="10"/>
  <c r="E33" i="10"/>
  <c r="F33" i="10"/>
  <c r="O33" i="10"/>
  <c r="P33" i="10"/>
  <c r="Q33" i="10"/>
  <c r="E34" i="10"/>
  <c r="F34" i="10"/>
  <c r="O34" i="10"/>
  <c r="P34" i="10"/>
  <c r="Q34" i="10"/>
  <c r="E35" i="10"/>
  <c r="F35" i="10"/>
  <c r="O35" i="10"/>
  <c r="P35" i="10"/>
  <c r="Q35" i="10"/>
  <c r="E36" i="10"/>
  <c r="F36" i="10"/>
  <c r="O36" i="10"/>
  <c r="P36" i="10"/>
  <c r="Q36" i="10"/>
  <c r="E37" i="10"/>
  <c r="F37" i="10"/>
  <c r="O37" i="10"/>
  <c r="P37" i="10"/>
  <c r="Q37" i="10"/>
  <c r="E38" i="10"/>
  <c r="F38" i="10"/>
  <c r="O38" i="10"/>
  <c r="P38" i="10"/>
  <c r="Q38" i="10"/>
  <c r="E39" i="10"/>
  <c r="F39" i="10"/>
  <c r="O39" i="10"/>
  <c r="P39" i="10"/>
  <c r="Q39" i="10"/>
  <c r="E40" i="10"/>
  <c r="F40" i="10"/>
  <c r="O40" i="10"/>
  <c r="P40" i="10"/>
  <c r="Q40" i="10"/>
  <c r="E41" i="10"/>
  <c r="F41" i="10"/>
  <c r="O41" i="10"/>
  <c r="P41" i="10"/>
  <c r="Q41" i="10"/>
  <c r="E42" i="10"/>
  <c r="F42" i="10"/>
  <c r="O42" i="10"/>
  <c r="P42" i="10"/>
  <c r="Q42" i="10"/>
  <c r="E43" i="10"/>
  <c r="F43" i="10"/>
  <c r="O43" i="10"/>
  <c r="P43" i="10"/>
  <c r="Q43" i="10"/>
  <c r="E44" i="10"/>
  <c r="F44" i="10"/>
  <c r="O44" i="10"/>
  <c r="P44" i="10"/>
  <c r="Q44" i="10"/>
  <c r="E45" i="10"/>
  <c r="F45" i="10"/>
  <c r="O45" i="10"/>
  <c r="P45" i="10"/>
  <c r="Q45" i="10"/>
  <c r="E46" i="10"/>
  <c r="F46" i="10"/>
  <c r="O46" i="10"/>
  <c r="P46" i="10"/>
  <c r="Q46" i="10"/>
  <c r="E47" i="10"/>
  <c r="F47" i="10"/>
  <c r="O47" i="10"/>
  <c r="P47" i="10"/>
  <c r="Q47" i="10"/>
  <c r="E48" i="10"/>
  <c r="F48" i="10"/>
  <c r="O48" i="10"/>
  <c r="P48" i="10"/>
  <c r="Q48" i="10"/>
  <c r="E49" i="10"/>
  <c r="F49" i="10"/>
  <c r="O49" i="10"/>
  <c r="P49" i="10"/>
  <c r="Q49" i="10"/>
  <c r="E50" i="10"/>
  <c r="F50" i="10"/>
  <c r="O50" i="10"/>
  <c r="P50" i="10"/>
  <c r="Q50" i="10"/>
  <c r="E51" i="10"/>
  <c r="F51" i="10"/>
  <c r="O51" i="10"/>
  <c r="P51" i="10"/>
  <c r="Q51" i="10"/>
  <c r="E52" i="10"/>
  <c r="F52" i="10"/>
  <c r="O52" i="10"/>
  <c r="P52" i="10"/>
  <c r="Q52" i="10"/>
  <c r="E53" i="10"/>
  <c r="F53" i="10"/>
  <c r="O53" i="10"/>
  <c r="P53" i="10"/>
  <c r="Q53" i="10"/>
  <c r="E54" i="10"/>
  <c r="F54" i="10"/>
  <c r="O54" i="10"/>
  <c r="P54" i="10"/>
  <c r="Q54" i="10"/>
  <c r="E55" i="10"/>
  <c r="F55" i="10"/>
  <c r="O55" i="10"/>
  <c r="P55" i="10"/>
  <c r="Q55" i="10"/>
  <c r="E56" i="10"/>
  <c r="F56" i="10"/>
  <c r="O56" i="10"/>
  <c r="P56" i="10"/>
  <c r="Q56" i="10"/>
  <c r="E57" i="10"/>
  <c r="F57" i="10"/>
  <c r="O57" i="10"/>
  <c r="P57" i="10"/>
  <c r="Q57" i="10"/>
  <c r="E58" i="10"/>
  <c r="F58" i="10"/>
  <c r="O58" i="10"/>
  <c r="P58" i="10"/>
  <c r="Q58" i="10"/>
  <c r="E59" i="10"/>
  <c r="F59" i="10"/>
  <c r="O59" i="10"/>
  <c r="P59" i="10"/>
  <c r="Q59" i="10"/>
  <c r="E60" i="10"/>
  <c r="F60" i="10"/>
  <c r="O60" i="10"/>
  <c r="P60" i="10"/>
  <c r="Q60" i="10"/>
  <c r="E61" i="10"/>
  <c r="F61" i="10"/>
  <c r="O61" i="10"/>
  <c r="P61" i="10"/>
  <c r="Q61" i="10"/>
  <c r="E62" i="10"/>
  <c r="F62" i="10"/>
  <c r="O62" i="10"/>
  <c r="P62" i="10"/>
  <c r="Q62" i="10"/>
  <c r="E63" i="10"/>
  <c r="F63" i="10"/>
  <c r="O63" i="10"/>
  <c r="P63" i="10"/>
  <c r="Q63" i="10"/>
  <c r="E64" i="10"/>
  <c r="F64" i="10"/>
  <c r="O64" i="10"/>
  <c r="P64" i="10"/>
  <c r="Q64" i="10"/>
  <c r="E65" i="10"/>
  <c r="F65" i="10"/>
  <c r="O65" i="10"/>
  <c r="P65" i="10"/>
  <c r="Q65" i="10"/>
  <c r="E66" i="10"/>
  <c r="F66" i="10"/>
  <c r="O66" i="10"/>
  <c r="P66" i="10"/>
  <c r="Q66" i="10"/>
  <c r="E67" i="10"/>
  <c r="F67" i="10"/>
  <c r="O67" i="10"/>
  <c r="P67" i="10"/>
  <c r="Q67" i="10"/>
  <c r="E68" i="10"/>
  <c r="F68" i="10"/>
  <c r="O68" i="10"/>
  <c r="P68" i="10"/>
  <c r="Q68" i="10"/>
  <c r="E69" i="10"/>
  <c r="F69" i="10"/>
  <c r="O69" i="10"/>
  <c r="P69" i="10"/>
  <c r="Q69" i="10"/>
  <c r="E70" i="10"/>
  <c r="F70" i="10"/>
  <c r="O70" i="10"/>
  <c r="P70" i="10"/>
  <c r="Q70" i="10"/>
  <c r="E71" i="10"/>
  <c r="F71" i="10"/>
  <c r="O71" i="10"/>
  <c r="P71" i="10"/>
  <c r="Q71" i="10"/>
  <c r="E72" i="10"/>
  <c r="F72" i="10"/>
  <c r="O72" i="10"/>
  <c r="P72" i="10"/>
  <c r="Q72" i="10"/>
  <c r="E73" i="10"/>
  <c r="F73" i="10"/>
  <c r="O73" i="10"/>
  <c r="P73" i="10"/>
  <c r="Q73" i="10"/>
  <c r="E74" i="10"/>
  <c r="F74" i="10"/>
  <c r="O74" i="10"/>
  <c r="P74" i="10"/>
  <c r="Q74" i="10"/>
  <c r="E75" i="10"/>
  <c r="F75" i="10"/>
  <c r="O75" i="10"/>
  <c r="P75" i="10"/>
  <c r="Q75" i="10"/>
  <c r="E76" i="10"/>
  <c r="F76" i="10"/>
  <c r="O76" i="10"/>
  <c r="P76" i="10"/>
  <c r="Q76" i="10"/>
  <c r="E77" i="10"/>
  <c r="F77" i="10"/>
  <c r="O77" i="10"/>
  <c r="P77" i="10"/>
  <c r="Q77" i="10"/>
  <c r="E78" i="10"/>
  <c r="F78" i="10"/>
  <c r="O78" i="10"/>
  <c r="P78" i="10"/>
  <c r="Q78" i="10"/>
  <c r="E79" i="10"/>
  <c r="F79" i="10"/>
  <c r="O79" i="10"/>
  <c r="P79" i="10"/>
  <c r="Q79" i="10"/>
  <c r="E80" i="10"/>
  <c r="F80" i="10"/>
  <c r="O80" i="10"/>
  <c r="P80" i="10"/>
  <c r="Q80" i="10"/>
  <c r="E81" i="10"/>
  <c r="F81" i="10"/>
  <c r="O81" i="10"/>
  <c r="P81" i="10"/>
  <c r="Q81" i="10"/>
  <c r="E82" i="10"/>
  <c r="F82" i="10"/>
  <c r="O82" i="10"/>
  <c r="P82" i="10"/>
  <c r="Q82" i="10"/>
  <c r="E83" i="10"/>
  <c r="F83" i="10"/>
  <c r="O83" i="10"/>
  <c r="P83" i="10"/>
  <c r="Q83" i="10"/>
  <c r="E84" i="10"/>
  <c r="F84" i="10"/>
  <c r="O84" i="10"/>
  <c r="P84" i="10"/>
  <c r="Q84" i="10"/>
  <c r="E85" i="10"/>
  <c r="F85" i="10"/>
  <c r="O85" i="10"/>
  <c r="P85" i="10"/>
  <c r="Q85" i="10"/>
  <c r="E86" i="10"/>
  <c r="F86" i="10"/>
  <c r="O86" i="10"/>
  <c r="P86" i="10"/>
  <c r="Q86" i="10"/>
  <c r="E87" i="10"/>
  <c r="F87" i="10"/>
  <c r="O87" i="10"/>
  <c r="P87" i="10"/>
  <c r="Q87" i="10"/>
  <c r="E88" i="10"/>
  <c r="F88" i="10"/>
  <c r="O88" i="10"/>
  <c r="P88" i="10"/>
  <c r="Q88" i="10"/>
  <c r="E89" i="10"/>
  <c r="F89" i="10"/>
  <c r="O89" i="10"/>
  <c r="P89" i="10"/>
  <c r="Q89" i="10"/>
  <c r="E90" i="10"/>
  <c r="F90" i="10"/>
  <c r="O90" i="10"/>
  <c r="P90" i="10"/>
  <c r="Q90" i="10"/>
  <c r="E91" i="10"/>
  <c r="F91" i="10"/>
  <c r="O91" i="10"/>
  <c r="P91" i="10"/>
  <c r="Q91" i="10"/>
  <c r="E92" i="10"/>
  <c r="F92" i="10"/>
  <c r="O92" i="10"/>
  <c r="P92" i="10"/>
  <c r="Q92" i="10"/>
  <c r="E93" i="10"/>
  <c r="F93" i="10"/>
  <c r="O93" i="10"/>
  <c r="P93" i="10"/>
  <c r="Q93" i="10"/>
  <c r="E94" i="10"/>
  <c r="F94" i="10"/>
  <c r="O94" i="10"/>
  <c r="P94" i="10"/>
  <c r="Q94" i="10"/>
  <c r="E95" i="10"/>
  <c r="F95" i="10"/>
  <c r="O95" i="10"/>
  <c r="P95" i="10"/>
  <c r="Q95" i="10"/>
  <c r="E96" i="10"/>
  <c r="F96" i="10"/>
  <c r="O96" i="10"/>
  <c r="P96" i="10"/>
  <c r="Q96" i="10"/>
  <c r="E97" i="10"/>
  <c r="F97" i="10"/>
  <c r="O97" i="10"/>
  <c r="P97" i="10"/>
  <c r="Q97" i="10"/>
  <c r="E98" i="10"/>
  <c r="F98" i="10"/>
  <c r="O98" i="10"/>
  <c r="P98" i="10"/>
  <c r="Q98" i="10"/>
  <c r="E99" i="10"/>
  <c r="F99" i="10"/>
  <c r="O99" i="10"/>
  <c r="P99" i="10"/>
  <c r="Q99" i="10"/>
  <c r="E100" i="10"/>
  <c r="F100" i="10"/>
  <c r="O100" i="10"/>
  <c r="P100" i="10"/>
  <c r="Q100" i="10"/>
  <c r="E101" i="10"/>
  <c r="F101" i="10"/>
  <c r="O101" i="10"/>
  <c r="P101" i="10"/>
  <c r="Q101" i="10"/>
  <c r="E102" i="10"/>
  <c r="F102" i="10"/>
  <c r="O102" i="10"/>
  <c r="P102" i="10"/>
  <c r="Q102" i="10"/>
  <c r="E103" i="10"/>
  <c r="F103" i="10"/>
  <c r="O103" i="10"/>
  <c r="P103" i="10"/>
  <c r="Q103" i="10"/>
  <c r="E104" i="10"/>
  <c r="F104" i="10"/>
  <c r="O104" i="10"/>
  <c r="P104" i="10"/>
  <c r="Q104" i="10"/>
  <c r="E105" i="10"/>
  <c r="F105" i="10"/>
  <c r="O105" i="10"/>
  <c r="P105" i="10"/>
  <c r="Q105" i="10"/>
  <c r="E107" i="10"/>
  <c r="F107" i="10"/>
  <c r="O107" i="10"/>
  <c r="P107" i="10"/>
  <c r="Q107" i="10"/>
  <c r="E108" i="10"/>
  <c r="F108" i="10"/>
  <c r="O108" i="10"/>
  <c r="P108" i="10"/>
  <c r="Q108" i="10"/>
  <c r="E106" i="10"/>
  <c r="F106" i="10"/>
  <c r="O106" i="10"/>
  <c r="P106" i="10"/>
  <c r="Q106" i="10"/>
  <c r="E110" i="10"/>
  <c r="F110" i="10"/>
  <c r="O110" i="10"/>
  <c r="P110" i="10"/>
  <c r="Q110" i="10"/>
  <c r="E111" i="10"/>
  <c r="F111" i="10"/>
  <c r="O111" i="10"/>
  <c r="P111" i="10"/>
  <c r="Q111" i="10"/>
  <c r="E112" i="10"/>
  <c r="F112" i="10"/>
  <c r="O112" i="10"/>
  <c r="P112" i="10"/>
  <c r="Q112" i="10"/>
  <c r="E113" i="10"/>
  <c r="F113" i="10"/>
  <c r="O113" i="10"/>
  <c r="P113" i="10"/>
  <c r="Q113" i="10"/>
  <c r="E114" i="10"/>
  <c r="F114" i="10"/>
  <c r="O114" i="10"/>
  <c r="P114" i="10"/>
  <c r="Q114" i="10"/>
  <c r="E115" i="10"/>
  <c r="F115" i="10"/>
  <c r="O115" i="10"/>
  <c r="P115" i="10"/>
  <c r="Q115" i="10"/>
  <c r="E116" i="10"/>
  <c r="F116" i="10"/>
  <c r="O116" i="10"/>
  <c r="P116" i="10"/>
  <c r="Q116" i="10"/>
  <c r="E117" i="10"/>
  <c r="F117" i="10"/>
  <c r="O117" i="10"/>
  <c r="P117" i="10"/>
  <c r="Q117" i="10"/>
  <c r="E118" i="10"/>
  <c r="F118" i="10"/>
  <c r="O118" i="10"/>
  <c r="P118" i="10"/>
  <c r="Q118" i="10"/>
  <c r="E119" i="10"/>
  <c r="F119" i="10"/>
  <c r="O119" i="10"/>
  <c r="P119" i="10"/>
  <c r="Q119" i="10"/>
  <c r="E120" i="10"/>
  <c r="F120" i="10"/>
  <c r="O120" i="10"/>
  <c r="P120" i="10"/>
  <c r="Q120" i="10"/>
  <c r="E121" i="10"/>
  <c r="F121" i="10"/>
  <c r="O121" i="10"/>
  <c r="P121" i="10"/>
  <c r="Q121" i="10"/>
  <c r="E122" i="10"/>
  <c r="F122" i="10"/>
  <c r="O122" i="10"/>
  <c r="P122" i="10"/>
  <c r="Q122" i="10"/>
  <c r="E123" i="10"/>
  <c r="F123" i="10"/>
  <c r="O123" i="10"/>
  <c r="P123" i="10"/>
  <c r="Q123" i="10"/>
  <c r="E124" i="10"/>
  <c r="F124" i="10"/>
  <c r="O124" i="10"/>
  <c r="P124" i="10"/>
  <c r="Q124" i="10"/>
  <c r="E125" i="10"/>
  <c r="F125" i="10"/>
  <c r="O125" i="10"/>
  <c r="P125" i="10"/>
  <c r="Q125" i="10"/>
  <c r="E126" i="10"/>
  <c r="F126" i="10"/>
  <c r="O126" i="10"/>
  <c r="P126" i="10"/>
  <c r="Q126" i="10"/>
  <c r="E127" i="10"/>
  <c r="F127" i="10"/>
  <c r="O127" i="10"/>
  <c r="P127" i="10"/>
  <c r="Q127" i="10"/>
  <c r="E128" i="10"/>
  <c r="F128" i="10"/>
  <c r="O128" i="10"/>
  <c r="P128" i="10"/>
  <c r="Q128" i="10"/>
  <c r="E129" i="10"/>
  <c r="F129" i="10"/>
  <c r="O129" i="10"/>
  <c r="P129" i="10"/>
  <c r="Q129" i="10"/>
  <c r="E130" i="10"/>
  <c r="F130" i="10"/>
  <c r="O130" i="10"/>
  <c r="P130" i="10"/>
  <c r="Q130" i="10"/>
  <c r="E131" i="10"/>
  <c r="F131" i="10"/>
  <c r="O131" i="10"/>
  <c r="P131" i="10"/>
  <c r="Q131" i="10"/>
  <c r="E132" i="10"/>
  <c r="F132" i="10"/>
  <c r="O132" i="10"/>
  <c r="P132" i="10"/>
  <c r="Q132" i="10"/>
  <c r="E133" i="10"/>
  <c r="F133" i="10"/>
  <c r="O133" i="10"/>
  <c r="P133" i="10"/>
  <c r="Q133" i="10"/>
  <c r="E134" i="10"/>
  <c r="F134" i="10"/>
  <c r="O134" i="10"/>
  <c r="P134" i="10"/>
  <c r="Q134" i="10"/>
  <c r="E135" i="10"/>
  <c r="F135" i="10"/>
  <c r="O135" i="10"/>
  <c r="P135" i="10"/>
  <c r="Q135" i="10"/>
  <c r="E136" i="10"/>
  <c r="F136" i="10"/>
  <c r="O136" i="10"/>
  <c r="P136" i="10"/>
  <c r="Q136" i="10"/>
  <c r="E137" i="10"/>
  <c r="F137" i="10"/>
  <c r="O137" i="10"/>
  <c r="P137" i="10"/>
  <c r="Q137" i="10"/>
  <c r="E138" i="10"/>
  <c r="F138" i="10"/>
  <c r="O138" i="10"/>
  <c r="P138" i="10"/>
  <c r="Q138" i="10"/>
  <c r="E139" i="10"/>
  <c r="F139" i="10"/>
  <c r="O139" i="10"/>
  <c r="P139" i="10"/>
  <c r="Q139" i="10"/>
  <c r="E140" i="10"/>
  <c r="F140" i="10"/>
  <c r="O140" i="10"/>
  <c r="P140" i="10"/>
  <c r="Q140" i="10"/>
  <c r="E141" i="10"/>
  <c r="F141" i="10"/>
  <c r="O141" i="10"/>
  <c r="P141" i="10"/>
  <c r="Q141" i="10"/>
  <c r="E142" i="10"/>
  <c r="F142" i="10"/>
  <c r="O142" i="10"/>
  <c r="P142" i="10"/>
  <c r="Q142" i="10"/>
  <c r="E143" i="10"/>
  <c r="F143" i="10"/>
  <c r="O143" i="10"/>
  <c r="P143" i="10"/>
  <c r="Q143" i="10"/>
  <c r="E144" i="10"/>
  <c r="F144" i="10"/>
  <c r="O144" i="10"/>
  <c r="P144" i="10"/>
  <c r="Q144" i="10"/>
  <c r="E145" i="10"/>
  <c r="F145" i="10"/>
  <c r="O145" i="10"/>
  <c r="P145" i="10"/>
  <c r="Q145" i="10"/>
  <c r="E146" i="10"/>
  <c r="F146" i="10"/>
  <c r="O146" i="10"/>
  <c r="P146" i="10"/>
  <c r="Q146" i="10"/>
  <c r="E147" i="10"/>
  <c r="F147" i="10"/>
  <c r="O147" i="10"/>
  <c r="P147" i="10"/>
  <c r="Q147" i="10"/>
  <c r="E148" i="10"/>
  <c r="F148" i="10"/>
  <c r="O148" i="10"/>
  <c r="P148" i="10"/>
  <c r="Q148" i="10"/>
  <c r="E149" i="10"/>
  <c r="F149" i="10"/>
  <c r="O149" i="10"/>
  <c r="P149" i="10"/>
  <c r="Q149" i="10"/>
  <c r="E150" i="10"/>
  <c r="F150" i="10"/>
  <c r="O150" i="10"/>
  <c r="P150" i="10"/>
  <c r="Q150" i="10"/>
  <c r="E151" i="10"/>
  <c r="F151" i="10"/>
  <c r="O151" i="10"/>
  <c r="P151" i="10"/>
  <c r="Q151" i="10"/>
  <c r="E152" i="10"/>
  <c r="F152" i="10"/>
  <c r="O152" i="10"/>
  <c r="P152" i="10"/>
  <c r="Q152" i="10"/>
  <c r="E153" i="10"/>
  <c r="F153" i="10"/>
  <c r="O153" i="10"/>
  <c r="P153" i="10"/>
  <c r="Q153" i="10"/>
  <c r="E154" i="10"/>
  <c r="F154" i="10"/>
  <c r="O154" i="10"/>
  <c r="P154" i="10"/>
  <c r="Q154" i="10"/>
  <c r="E155" i="10"/>
  <c r="F155" i="10"/>
  <c r="O155" i="10"/>
  <c r="P155" i="10"/>
  <c r="Q155" i="10"/>
  <c r="E156" i="10"/>
  <c r="F156" i="10"/>
  <c r="O156" i="10"/>
  <c r="P156" i="10"/>
  <c r="Q156" i="10"/>
  <c r="E157" i="10"/>
  <c r="F157" i="10"/>
  <c r="O157" i="10"/>
  <c r="P157" i="10"/>
  <c r="Q157" i="10"/>
  <c r="E158" i="10"/>
  <c r="F158" i="10"/>
  <c r="O158" i="10"/>
  <c r="P158" i="10"/>
  <c r="Q158" i="10"/>
  <c r="E159" i="10"/>
  <c r="F159" i="10"/>
  <c r="O159" i="10"/>
  <c r="P159" i="10"/>
  <c r="Q159" i="10"/>
  <c r="E160" i="10"/>
  <c r="F160" i="10"/>
  <c r="O160" i="10"/>
  <c r="P160" i="10"/>
  <c r="Q160" i="10"/>
  <c r="E161" i="10"/>
  <c r="F161" i="10"/>
  <c r="O161" i="10"/>
  <c r="P161" i="10"/>
  <c r="Q161" i="10"/>
  <c r="E162" i="10"/>
  <c r="F162" i="10"/>
  <c r="O162" i="10"/>
  <c r="P162" i="10"/>
  <c r="Q162" i="10"/>
  <c r="E163" i="10"/>
  <c r="F163" i="10"/>
  <c r="O163" i="10"/>
  <c r="P163" i="10"/>
  <c r="Q163" i="10"/>
  <c r="E164" i="10"/>
  <c r="F164" i="10"/>
  <c r="O164" i="10"/>
  <c r="P164" i="10"/>
  <c r="Q164" i="10"/>
  <c r="E165" i="10"/>
  <c r="F165" i="10"/>
  <c r="O165" i="10"/>
  <c r="P165" i="10"/>
  <c r="Q165" i="10"/>
  <c r="E166" i="10"/>
  <c r="F166" i="10"/>
  <c r="O166" i="10"/>
  <c r="P166" i="10"/>
  <c r="Q166" i="10"/>
  <c r="E167" i="10"/>
  <c r="F167" i="10"/>
  <c r="O167" i="10"/>
  <c r="P167" i="10"/>
  <c r="Q167" i="10"/>
  <c r="E168" i="10"/>
  <c r="F168" i="10"/>
  <c r="O168" i="10"/>
  <c r="P168" i="10"/>
  <c r="Q168" i="10"/>
  <c r="E169" i="10"/>
  <c r="F169" i="10"/>
  <c r="O169" i="10"/>
  <c r="P169" i="10"/>
  <c r="Q169" i="10"/>
  <c r="E170" i="10"/>
  <c r="F170" i="10"/>
  <c r="O170" i="10"/>
  <c r="P170" i="10"/>
  <c r="Q170" i="10"/>
  <c r="E171" i="10"/>
  <c r="F171" i="10"/>
  <c r="O171" i="10"/>
  <c r="P171" i="10"/>
  <c r="Q171" i="10"/>
  <c r="E172" i="10"/>
  <c r="F172" i="10"/>
  <c r="O172" i="10"/>
  <c r="P172" i="10"/>
  <c r="Q172" i="10"/>
  <c r="E173" i="10"/>
  <c r="F173" i="10"/>
  <c r="O173" i="10"/>
  <c r="P173" i="10"/>
  <c r="Q173" i="10"/>
  <c r="E174" i="10"/>
  <c r="F174" i="10"/>
  <c r="O174" i="10"/>
  <c r="P174" i="10"/>
  <c r="Q174" i="10"/>
  <c r="E175" i="10"/>
  <c r="F175" i="10"/>
  <c r="O175" i="10"/>
  <c r="P175" i="10"/>
  <c r="Q175" i="10"/>
  <c r="E176" i="10"/>
  <c r="F176" i="10"/>
  <c r="O176" i="10"/>
  <c r="P176" i="10"/>
  <c r="Q176" i="10"/>
  <c r="E177" i="10"/>
  <c r="F177" i="10"/>
  <c r="O177" i="10"/>
  <c r="P177" i="10"/>
  <c r="Q177" i="10"/>
  <c r="E178" i="10"/>
  <c r="F178" i="10"/>
  <c r="O178" i="10"/>
  <c r="P178" i="10"/>
  <c r="Q178" i="10"/>
  <c r="E179" i="10"/>
  <c r="F179" i="10"/>
  <c r="O179" i="10"/>
  <c r="P179" i="10"/>
  <c r="Q179" i="10"/>
  <c r="E180" i="10"/>
  <c r="F180" i="10"/>
  <c r="O180" i="10"/>
  <c r="P180" i="10"/>
  <c r="Q180" i="10"/>
  <c r="E181" i="10"/>
  <c r="F181" i="10"/>
  <c r="O181" i="10"/>
  <c r="P181" i="10"/>
  <c r="Q181" i="10"/>
  <c r="E182" i="10"/>
  <c r="F182" i="10"/>
  <c r="O182" i="10"/>
  <c r="P182" i="10"/>
  <c r="Q182" i="10"/>
  <c r="E183" i="10"/>
  <c r="F183" i="10"/>
  <c r="O183" i="10"/>
  <c r="P183" i="10"/>
  <c r="Q183" i="10"/>
  <c r="E184" i="10"/>
  <c r="F184" i="10"/>
  <c r="O184" i="10"/>
  <c r="P184" i="10"/>
  <c r="Q184" i="10"/>
  <c r="E185" i="10"/>
  <c r="F185" i="10"/>
  <c r="O185" i="10"/>
  <c r="P185" i="10"/>
  <c r="Q185" i="10"/>
  <c r="E186" i="10"/>
  <c r="F186" i="10"/>
  <c r="O186" i="10"/>
  <c r="P186" i="10"/>
  <c r="Q186" i="10"/>
  <c r="E187" i="10"/>
  <c r="F187" i="10"/>
  <c r="O187" i="10"/>
  <c r="P187" i="10"/>
  <c r="Q187" i="10"/>
  <c r="E188" i="10"/>
  <c r="F188" i="10"/>
  <c r="O188" i="10"/>
  <c r="P188" i="10"/>
  <c r="Q188" i="10"/>
  <c r="E189" i="10"/>
  <c r="F189" i="10"/>
  <c r="O189" i="10"/>
  <c r="P189" i="10"/>
  <c r="Q189" i="10"/>
  <c r="E190" i="10"/>
  <c r="F190" i="10"/>
  <c r="O190" i="10"/>
  <c r="P190" i="10"/>
  <c r="Q190" i="10"/>
  <c r="E191" i="10"/>
  <c r="F191" i="10"/>
  <c r="O191" i="10"/>
  <c r="P191" i="10"/>
  <c r="Q191" i="10"/>
  <c r="E192" i="10"/>
  <c r="F192" i="10"/>
  <c r="O192" i="10"/>
  <c r="P192" i="10"/>
  <c r="Q192" i="10"/>
  <c r="E193" i="10"/>
  <c r="F193" i="10"/>
  <c r="O193" i="10"/>
  <c r="P193" i="10"/>
  <c r="Q193" i="10"/>
  <c r="E194" i="10"/>
  <c r="F194" i="10"/>
  <c r="O194" i="10"/>
  <c r="P194" i="10"/>
  <c r="Q194" i="10"/>
  <c r="E195" i="10"/>
  <c r="F195" i="10"/>
  <c r="O195" i="10"/>
  <c r="P195" i="10"/>
  <c r="Q195" i="10"/>
  <c r="E196" i="10"/>
  <c r="F196" i="10"/>
  <c r="O196" i="10"/>
  <c r="P196" i="10"/>
  <c r="Q196" i="10"/>
  <c r="E197" i="10"/>
  <c r="F197" i="10"/>
  <c r="O197" i="10"/>
  <c r="P197" i="10"/>
  <c r="Q197" i="10"/>
  <c r="E198" i="10"/>
  <c r="F198" i="10"/>
  <c r="O198" i="10"/>
  <c r="P198" i="10"/>
  <c r="Q198" i="10"/>
  <c r="E199" i="10"/>
  <c r="F199" i="10"/>
  <c r="O199" i="10"/>
  <c r="P199" i="10"/>
  <c r="Q199" i="10"/>
  <c r="E201" i="10"/>
  <c r="F201" i="10"/>
  <c r="O201" i="10"/>
  <c r="P201" i="10"/>
  <c r="Q201" i="10"/>
  <c r="E202" i="10"/>
  <c r="F202" i="10"/>
  <c r="O202" i="10"/>
  <c r="P202" i="10"/>
  <c r="Q202" i="10"/>
  <c r="E203" i="10"/>
  <c r="F203" i="10"/>
  <c r="O203" i="10"/>
  <c r="P203" i="10"/>
  <c r="Q203" i="10"/>
  <c r="E204" i="10"/>
  <c r="F204" i="10"/>
  <c r="O204" i="10"/>
  <c r="P204" i="10"/>
  <c r="Q204" i="10"/>
  <c r="E205" i="10"/>
  <c r="F205" i="10"/>
  <c r="O205" i="10"/>
  <c r="P205" i="10"/>
  <c r="Q205" i="10"/>
  <c r="E206" i="10"/>
  <c r="F206" i="10"/>
  <c r="O206" i="10"/>
  <c r="P206" i="10"/>
  <c r="Q206" i="10"/>
  <c r="E207" i="10"/>
  <c r="F207" i="10"/>
  <c r="O207" i="10"/>
  <c r="P207" i="10"/>
  <c r="Q207" i="10"/>
  <c r="E208" i="10"/>
  <c r="F208" i="10"/>
  <c r="O208" i="10"/>
  <c r="P208" i="10"/>
  <c r="Q208" i="10"/>
  <c r="E209" i="10"/>
  <c r="F209" i="10"/>
  <c r="O209" i="10"/>
  <c r="P209" i="10"/>
  <c r="Q209" i="10"/>
  <c r="E210" i="10"/>
  <c r="F210" i="10"/>
  <c r="O210" i="10"/>
  <c r="P210" i="10"/>
  <c r="Q210" i="10"/>
  <c r="E211" i="10"/>
  <c r="F211" i="10"/>
  <c r="O211" i="10"/>
  <c r="P211" i="10"/>
  <c r="Q211" i="10"/>
  <c r="E212" i="10"/>
  <c r="F212" i="10"/>
  <c r="O212" i="10"/>
  <c r="P212" i="10"/>
  <c r="Q212" i="10"/>
  <c r="E213" i="10"/>
  <c r="F213" i="10"/>
  <c r="O213" i="10"/>
  <c r="P213" i="10"/>
  <c r="Q213" i="10"/>
  <c r="E214" i="10"/>
  <c r="F214" i="10"/>
  <c r="O214" i="10"/>
  <c r="P214" i="10"/>
  <c r="Q214" i="10"/>
  <c r="E215" i="10"/>
  <c r="F215" i="10"/>
  <c r="O215" i="10"/>
  <c r="P215" i="10"/>
  <c r="Q215" i="10"/>
  <c r="E216" i="10"/>
  <c r="F216" i="10"/>
  <c r="O216" i="10"/>
  <c r="P216" i="10"/>
  <c r="Q216" i="10"/>
  <c r="E217" i="10"/>
  <c r="F217" i="10"/>
  <c r="O217" i="10"/>
  <c r="P217" i="10"/>
  <c r="Q217" i="10"/>
  <c r="E218" i="10"/>
  <c r="F218" i="10"/>
  <c r="O218" i="10"/>
  <c r="P218" i="10"/>
  <c r="Q218" i="10"/>
  <c r="E219" i="10"/>
  <c r="F219" i="10"/>
  <c r="O219" i="10"/>
  <c r="P219" i="10"/>
  <c r="Q219" i="10"/>
  <c r="E220" i="10"/>
  <c r="F220" i="10"/>
  <c r="O220" i="10"/>
  <c r="P220" i="10"/>
  <c r="Q220" i="10"/>
  <c r="E221" i="10"/>
  <c r="F221" i="10"/>
  <c r="O221" i="10"/>
  <c r="P221" i="10"/>
  <c r="Q221" i="10"/>
  <c r="E222" i="10"/>
  <c r="F222" i="10"/>
  <c r="O222" i="10"/>
  <c r="P222" i="10"/>
  <c r="Q222" i="10"/>
  <c r="E223" i="10"/>
  <c r="F223" i="10"/>
  <c r="O223" i="10"/>
  <c r="P223" i="10"/>
  <c r="Q223" i="10"/>
  <c r="E224" i="10"/>
  <c r="F224" i="10"/>
  <c r="O224" i="10"/>
  <c r="P224" i="10"/>
  <c r="Q224" i="10"/>
  <c r="E225" i="10"/>
  <c r="F225" i="10"/>
  <c r="O225" i="10"/>
  <c r="P225" i="10"/>
  <c r="Q225" i="10"/>
  <c r="E226" i="10"/>
  <c r="F226" i="10"/>
  <c r="O226" i="10"/>
  <c r="P226" i="10"/>
  <c r="Q226" i="10"/>
  <c r="E227" i="10"/>
  <c r="F227" i="10"/>
  <c r="O227" i="10"/>
  <c r="P227" i="10"/>
  <c r="Q227" i="10"/>
  <c r="E228" i="10"/>
  <c r="F228" i="10"/>
  <c r="O228" i="10"/>
  <c r="P228" i="10"/>
  <c r="Q228" i="10"/>
  <c r="E229" i="10"/>
  <c r="F229" i="10"/>
  <c r="O229" i="10"/>
  <c r="P229" i="10"/>
  <c r="Q229" i="10"/>
  <c r="E230" i="10"/>
  <c r="F230" i="10"/>
  <c r="O230" i="10"/>
  <c r="P230" i="10"/>
  <c r="Q230" i="10"/>
  <c r="E231" i="10"/>
  <c r="F231" i="10"/>
  <c r="O231" i="10"/>
  <c r="P231" i="10"/>
  <c r="Q231" i="10"/>
  <c r="E232" i="10"/>
  <c r="F232" i="10"/>
  <c r="O232" i="10"/>
  <c r="P232" i="10"/>
  <c r="Q232" i="10"/>
  <c r="E233" i="10"/>
  <c r="F233" i="10"/>
  <c r="O233" i="10"/>
  <c r="P233" i="10"/>
  <c r="Q233" i="10"/>
  <c r="E234" i="10"/>
  <c r="F234" i="10"/>
  <c r="O234" i="10"/>
  <c r="P234" i="10"/>
  <c r="Q234" i="10"/>
  <c r="E236" i="10"/>
  <c r="F236" i="10"/>
  <c r="O236" i="10"/>
  <c r="P236" i="10"/>
  <c r="Q236" i="10"/>
  <c r="E237" i="10"/>
  <c r="F237" i="10"/>
  <c r="O237" i="10"/>
  <c r="P237" i="10"/>
  <c r="Q237" i="10"/>
  <c r="E238" i="10"/>
  <c r="F238" i="10"/>
  <c r="O238" i="10"/>
  <c r="P238" i="10"/>
  <c r="Q238" i="10"/>
  <c r="E239" i="10"/>
  <c r="F239" i="10"/>
  <c r="O239" i="10"/>
  <c r="P239" i="10"/>
  <c r="Q239" i="10"/>
  <c r="E240" i="10"/>
  <c r="F240" i="10"/>
  <c r="O240" i="10"/>
  <c r="P240" i="10"/>
  <c r="Q240" i="10"/>
  <c r="E241" i="10"/>
  <c r="F241" i="10"/>
  <c r="O241" i="10"/>
  <c r="P241" i="10"/>
  <c r="Q241" i="10"/>
  <c r="E242" i="10"/>
  <c r="F242" i="10"/>
  <c r="O242" i="10"/>
  <c r="P242" i="10"/>
  <c r="Q242" i="10"/>
  <c r="E243" i="10"/>
  <c r="F243" i="10"/>
  <c r="O243" i="10"/>
  <c r="P243" i="10"/>
  <c r="Q243" i="10"/>
  <c r="E244" i="10"/>
  <c r="F244" i="10"/>
  <c r="O244" i="10"/>
  <c r="P244" i="10"/>
  <c r="Q244" i="10"/>
  <c r="E245" i="10"/>
  <c r="F245" i="10"/>
  <c r="O245" i="10"/>
  <c r="P245" i="10"/>
  <c r="Q245" i="10"/>
  <c r="E246" i="10"/>
  <c r="F246" i="10"/>
  <c r="O246" i="10"/>
  <c r="P246" i="10"/>
  <c r="Q246" i="10"/>
  <c r="E247" i="10"/>
  <c r="F247" i="10"/>
  <c r="O247" i="10"/>
  <c r="P247" i="10"/>
  <c r="Q247" i="10"/>
  <c r="E248" i="10"/>
  <c r="F248" i="10"/>
  <c r="O248" i="10"/>
  <c r="P248" i="10"/>
  <c r="Q248" i="10"/>
  <c r="E249" i="10"/>
  <c r="F249" i="10"/>
  <c r="O249" i="10"/>
  <c r="P249" i="10"/>
  <c r="Q249" i="10"/>
  <c r="E250" i="10"/>
  <c r="F250" i="10"/>
  <c r="O250" i="10"/>
  <c r="P250" i="10"/>
  <c r="Q250" i="10"/>
  <c r="E251" i="10"/>
  <c r="F251" i="10"/>
  <c r="O251" i="10"/>
  <c r="P251" i="10"/>
  <c r="Q251" i="10"/>
  <c r="E252" i="10"/>
  <c r="F252" i="10"/>
  <c r="O252" i="10"/>
  <c r="P252" i="10"/>
  <c r="Q252" i="10"/>
  <c r="E253" i="10"/>
  <c r="F253" i="10"/>
  <c r="O253" i="10"/>
  <c r="P253" i="10"/>
  <c r="Q253" i="10"/>
  <c r="E254" i="10"/>
  <c r="F254" i="10"/>
  <c r="O254" i="10"/>
  <c r="P254" i="10"/>
  <c r="Q254" i="10"/>
  <c r="E255" i="10"/>
  <c r="F255" i="10"/>
  <c r="O255" i="10"/>
  <c r="P255" i="10"/>
  <c r="Q255" i="10"/>
  <c r="E256" i="10"/>
  <c r="F256" i="10"/>
  <c r="O256" i="10"/>
  <c r="P256" i="10"/>
  <c r="Q256" i="10"/>
  <c r="E257" i="10"/>
  <c r="F257" i="10"/>
  <c r="O257" i="10"/>
  <c r="P257" i="10"/>
  <c r="Q257" i="10"/>
  <c r="E258" i="10"/>
  <c r="F258" i="10"/>
  <c r="O258" i="10"/>
  <c r="P258" i="10"/>
  <c r="Q258" i="10"/>
  <c r="E259" i="10"/>
  <c r="F259" i="10"/>
  <c r="O259" i="10"/>
  <c r="P259" i="10"/>
  <c r="Q259" i="10"/>
  <c r="E260" i="10"/>
  <c r="F260" i="10"/>
  <c r="O260" i="10"/>
  <c r="P260" i="10"/>
  <c r="Q260" i="10"/>
  <c r="E261" i="10"/>
  <c r="F261" i="10"/>
  <c r="O261" i="10"/>
  <c r="P261" i="10"/>
  <c r="Q261" i="10"/>
  <c r="E262" i="10"/>
  <c r="F262" i="10"/>
  <c r="O262" i="10"/>
  <c r="P262" i="10"/>
  <c r="Q262" i="10"/>
  <c r="E263" i="10"/>
  <c r="F263" i="10"/>
  <c r="O263" i="10"/>
  <c r="P263" i="10"/>
  <c r="Q263" i="10"/>
  <c r="E264" i="10"/>
  <c r="F264" i="10"/>
  <c r="O264" i="10"/>
  <c r="P264" i="10"/>
  <c r="Q264" i="10"/>
  <c r="E265" i="10"/>
  <c r="F265" i="10"/>
  <c r="O265" i="10"/>
  <c r="P265" i="10"/>
  <c r="Q265" i="10"/>
  <c r="E266" i="10"/>
  <c r="F266" i="10"/>
  <c r="O266" i="10"/>
  <c r="P266" i="10"/>
  <c r="Q266" i="10"/>
  <c r="E267" i="10"/>
  <c r="F267" i="10"/>
  <c r="O267" i="10"/>
  <c r="P267" i="10"/>
  <c r="Q267" i="10"/>
  <c r="E268" i="10"/>
  <c r="F268" i="10"/>
  <c r="O268" i="10"/>
  <c r="P268" i="10"/>
  <c r="Q268" i="10"/>
  <c r="E269" i="10"/>
  <c r="F269" i="10"/>
  <c r="O269" i="10"/>
  <c r="P269" i="10"/>
  <c r="Q269" i="10"/>
  <c r="E270" i="10"/>
  <c r="F270" i="10"/>
  <c r="O270" i="10"/>
  <c r="P270" i="10"/>
  <c r="Q270" i="10"/>
  <c r="E271" i="10"/>
  <c r="F271" i="10"/>
  <c r="O271" i="10"/>
  <c r="P271" i="10"/>
  <c r="Q271" i="10"/>
  <c r="E272" i="10"/>
  <c r="F272" i="10"/>
  <c r="O272" i="10"/>
  <c r="P272" i="10"/>
  <c r="Q272" i="10"/>
  <c r="E273" i="10"/>
  <c r="F273" i="10"/>
  <c r="O273" i="10"/>
  <c r="P273" i="10"/>
  <c r="Q273" i="10"/>
  <c r="E274" i="10"/>
  <c r="F274" i="10"/>
  <c r="O274" i="10"/>
  <c r="P274" i="10"/>
  <c r="Q274" i="10"/>
  <c r="E275" i="10"/>
  <c r="F275" i="10"/>
  <c r="O275" i="10"/>
  <c r="P275" i="10"/>
  <c r="Q275" i="10"/>
  <c r="E276" i="10"/>
  <c r="F276" i="10"/>
  <c r="O276" i="10"/>
  <c r="P276" i="10"/>
  <c r="Q276" i="10"/>
  <c r="E277" i="10"/>
  <c r="F277" i="10"/>
  <c r="O277" i="10"/>
  <c r="P277" i="10"/>
  <c r="Q277" i="10"/>
  <c r="E278" i="10"/>
  <c r="F278" i="10"/>
  <c r="O278" i="10"/>
  <c r="P278" i="10"/>
  <c r="Q278" i="10"/>
  <c r="E279" i="10"/>
  <c r="F279" i="10"/>
  <c r="O279" i="10"/>
  <c r="P279" i="10"/>
  <c r="Q279" i="10"/>
  <c r="E280" i="10"/>
  <c r="F280" i="10"/>
  <c r="O280" i="10"/>
  <c r="P280" i="10"/>
  <c r="Q280" i="10"/>
  <c r="E281" i="10"/>
  <c r="F281" i="10"/>
  <c r="O281" i="10"/>
  <c r="P281" i="10"/>
  <c r="Q281" i="10"/>
  <c r="E282" i="10"/>
  <c r="F282" i="10"/>
  <c r="O282" i="10"/>
  <c r="P282" i="10"/>
  <c r="Q282" i="10"/>
  <c r="E283" i="10"/>
  <c r="F283" i="10"/>
  <c r="O283" i="10"/>
  <c r="P283" i="10"/>
  <c r="Q283" i="10"/>
  <c r="E284" i="10"/>
  <c r="F284" i="10"/>
  <c r="O284" i="10"/>
  <c r="P284" i="10"/>
  <c r="Q284" i="10"/>
  <c r="E285" i="10"/>
  <c r="F285" i="10"/>
  <c r="O285" i="10"/>
  <c r="P285" i="10"/>
  <c r="Q285" i="10"/>
  <c r="E286" i="10"/>
  <c r="F286" i="10"/>
  <c r="O286" i="10"/>
  <c r="P286" i="10"/>
  <c r="Q286" i="10"/>
  <c r="E287" i="10"/>
  <c r="F287" i="10"/>
  <c r="O287" i="10"/>
  <c r="P287" i="10"/>
  <c r="Q287" i="10"/>
  <c r="E288" i="10"/>
  <c r="F288" i="10"/>
  <c r="O288" i="10"/>
  <c r="P288" i="10"/>
  <c r="Q288" i="10"/>
  <c r="E289" i="10"/>
  <c r="F289" i="10"/>
  <c r="O289" i="10"/>
  <c r="P289" i="10"/>
  <c r="Q289" i="10"/>
  <c r="E290" i="10"/>
  <c r="F290" i="10"/>
  <c r="O290" i="10"/>
  <c r="P290" i="10"/>
  <c r="Q290" i="10"/>
  <c r="E291" i="10"/>
  <c r="F291" i="10"/>
  <c r="O291" i="10"/>
  <c r="P291" i="10"/>
  <c r="Q291" i="10"/>
  <c r="E292" i="10"/>
  <c r="F292" i="10"/>
  <c r="O292" i="10"/>
  <c r="P292" i="10"/>
  <c r="Q292" i="10"/>
  <c r="E293" i="10"/>
  <c r="F293" i="10"/>
  <c r="O293" i="10"/>
  <c r="P293" i="10"/>
  <c r="Q293" i="10"/>
  <c r="E294" i="10"/>
  <c r="F294" i="10"/>
  <c r="O294" i="10"/>
  <c r="P294" i="10"/>
  <c r="Q294" i="10"/>
  <c r="E295" i="10"/>
  <c r="F295" i="10"/>
  <c r="O295" i="10"/>
  <c r="P295" i="10"/>
  <c r="Q295" i="10"/>
  <c r="E296" i="10"/>
  <c r="F296" i="10"/>
  <c r="O296" i="10"/>
  <c r="P296" i="10"/>
  <c r="Q296" i="10"/>
  <c r="E297" i="10"/>
  <c r="F297" i="10"/>
  <c r="O297" i="10"/>
  <c r="P297" i="10"/>
  <c r="Q297" i="10"/>
  <c r="E298" i="10"/>
  <c r="F298" i="10"/>
  <c r="O298" i="10"/>
  <c r="P298" i="10"/>
  <c r="Q298" i="10"/>
  <c r="E299" i="10"/>
  <c r="F299" i="10"/>
  <c r="O299" i="10"/>
  <c r="P299" i="10"/>
  <c r="Q299" i="10"/>
  <c r="E300" i="10"/>
  <c r="F300" i="10"/>
  <c r="O300" i="10"/>
  <c r="P300" i="10"/>
  <c r="Q300" i="10"/>
  <c r="E301" i="10"/>
  <c r="F301" i="10"/>
  <c r="O301" i="10"/>
  <c r="P301" i="10"/>
  <c r="Q301" i="10"/>
  <c r="E302" i="10"/>
  <c r="F302" i="10"/>
  <c r="O302" i="10"/>
  <c r="P302" i="10"/>
  <c r="Q302" i="10"/>
  <c r="E303" i="10"/>
  <c r="F303" i="10"/>
  <c r="O303" i="10"/>
  <c r="P303" i="10"/>
  <c r="Q303" i="10"/>
  <c r="E304" i="10"/>
  <c r="F304" i="10"/>
  <c r="O304" i="10"/>
  <c r="P304" i="10"/>
  <c r="Q304" i="10"/>
  <c r="E305" i="10"/>
  <c r="F305" i="10"/>
  <c r="O305" i="10"/>
  <c r="P305" i="10"/>
  <c r="Q305" i="10"/>
  <c r="E306" i="10"/>
  <c r="F306" i="10"/>
  <c r="O306" i="10"/>
  <c r="P306" i="10"/>
  <c r="Q306" i="10"/>
  <c r="E307" i="10"/>
  <c r="F307" i="10"/>
  <c r="O307" i="10"/>
  <c r="P307" i="10"/>
  <c r="Q307" i="10"/>
  <c r="E308" i="10"/>
  <c r="F308" i="10"/>
  <c r="O308" i="10"/>
  <c r="P308" i="10"/>
  <c r="Q308" i="10"/>
  <c r="E309" i="10"/>
  <c r="F309" i="10"/>
  <c r="O309" i="10"/>
  <c r="P309" i="10"/>
  <c r="Q309" i="10"/>
  <c r="E310" i="10"/>
  <c r="F310" i="10"/>
  <c r="O310" i="10"/>
  <c r="P310" i="10"/>
  <c r="Q310" i="10"/>
  <c r="E311" i="10"/>
  <c r="F311" i="10"/>
  <c r="O311" i="10"/>
  <c r="P311" i="10"/>
  <c r="Q311" i="10"/>
  <c r="E312" i="10"/>
  <c r="F312" i="10"/>
  <c r="O312" i="10"/>
  <c r="P312" i="10"/>
  <c r="Q312" i="10"/>
  <c r="E313" i="10"/>
  <c r="F313" i="10"/>
  <c r="O313" i="10"/>
  <c r="P313" i="10"/>
  <c r="Q313" i="10"/>
  <c r="E314" i="10"/>
  <c r="F314" i="10"/>
  <c r="O314" i="10"/>
  <c r="P314" i="10"/>
  <c r="Q314" i="10"/>
  <c r="E315" i="10"/>
  <c r="F315" i="10"/>
  <c r="O315" i="10"/>
  <c r="P315" i="10"/>
  <c r="Q315" i="10"/>
  <c r="E316" i="10"/>
  <c r="F316" i="10"/>
  <c r="O316" i="10"/>
  <c r="P316" i="10"/>
  <c r="Q316" i="10"/>
  <c r="E317" i="10"/>
  <c r="F317" i="10"/>
  <c r="O317" i="10"/>
  <c r="P317" i="10"/>
  <c r="Q317" i="10"/>
  <c r="E318" i="10"/>
  <c r="F318" i="10"/>
  <c r="O318" i="10"/>
  <c r="P318" i="10"/>
  <c r="Q318" i="10"/>
  <c r="E319" i="10"/>
  <c r="F319" i="10"/>
  <c r="O319" i="10"/>
  <c r="P319" i="10"/>
  <c r="Q319" i="10"/>
  <c r="E320" i="10"/>
  <c r="F320" i="10"/>
  <c r="O320" i="10"/>
  <c r="P320" i="10"/>
  <c r="Q320" i="10"/>
  <c r="E321" i="10"/>
  <c r="F321" i="10"/>
  <c r="O321" i="10"/>
  <c r="P321" i="10"/>
  <c r="Q321" i="10"/>
  <c r="E322" i="10"/>
  <c r="F322" i="10"/>
  <c r="O322" i="10"/>
  <c r="P322" i="10"/>
  <c r="Q322" i="10"/>
  <c r="E323" i="10"/>
  <c r="F323" i="10"/>
  <c r="O323" i="10"/>
  <c r="P323" i="10"/>
  <c r="Q323" i="10"/>
  <c r="E324" i="10"/>
  <c r="F324" i="10"/>
  <c r="O324" i="10"/>
  <c r="P324" i="10"/>
  <c r="Q324" i="10"/>
  <c r="E109" i="10"/>
  <c r="F109" i="10"/>
  <c r="O109" i="10"/>
  <c r="P109" i="10"/>
  <c r="Q109" i="10"/>
  <c r="E235" i="10"/>
  <c r="F235" i="10"/>
  <c r="O235" i="10"/>
  <c r="P235" i="10"/>
  <c r="Q235" i="10"/>
  <c r="E200" i="10"/>
  <c r="F200" i="10"/>
  <c r="O200" i="10"/>
  <c r="P200" i="10"/>
  <c r="Q200" i="10"/>
  <c r="D4" i="10"/>
  <c r="D235" i="10"/>
  <c r="D200" i="10"/>
  <c r="H9" i="6" l="1"/>
  <c r="G9" i="6"/>
  <c r="C4" i="10" s="1"/>
  <c r="K2374" i="6" l="1"/>
  <c r="L2374" i="6" s="1"/>
  <c r="K2373" i="6"/>
  <c r="L2373" i="6" s="1"/>
  <c r="D1" i="17"/>
  <c r="E1" i="17" s="1"/>
  <c r="F1" i="17" s="1"/>
  <c r="G1" i="17" s="1"/>
  <c r="H1" i="17" s="1"/>
  <c r="O2373" i="6" l="1"/>
  <c r="U2373" i="6"/>
  <c r="O2374" i="6"/>
  <c r="P2374" i="6" s="1"/>
  <c r="U2374" i="6"/>
  <c r="B1" i="12"/>
  <c r="C1" i="12" s="1"/>
  <c r="T2374" i="6" l="1"/>
  <c r="V2373" i="6"/>
  <c r="W2373" i="6" s="1"/>
  <c r="V2374" i="6"/>
  <c r="W2374" i="6" s="1"/>
  <c r="P2373" i="6"/>
  <c r="T2373" i="6" s="1"/>
  <c r="C9" i="13"/>
  <c r="X2373" i="6" l="1"/>
  <c r="X2374" i="6"/>
  <c r="G104" i="11" l="1"/>
  <c r="G233" i="11"/>
  <c r="D323" i="10" l="1"/>
  <c r="D324" i="10"/>
  <c r="D109" i="10"/>
  <c r="Q5" i="10"/>
  <c r="P5" i="10"/>
  <c r="E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7" i="10"/>
  <c r="D108" i="10"/>
  <c r="D106"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1" i="10"/>
  <c r="D202" i="10"/>
  <c r="D203" i="10"/>
  <c r="D204" i="10"/>
  <c r="D205" i="10"/>
  <c r="D206"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33" i="10"/>
  <c r="D234"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283" i="10"/>
  <c r="D284" i="10"/>
  <c r="D285" i="10"/>
  <c r="D286" i="10"/>
  <c r="D287" i="10"/>
  <c r="D288" i="10"/>
  <c r="D289" i="10"/>
  <c r="D290" i="10"/>
  <c r="D291" i="10"/>
  <c r="D292" i="10"/>
  <c r="D293" i="10"/>
  <c r="D294" i="10"/>
  <c r="D295" i="10"/>
  <c r="D296" i="10"/>
  <c r="D297" i="10"/>
  <c r="D298" i="10"/>
  <c r="D299" i="10"/>
  <c r="D300" i="10"/>
  <c r="D301" i="10"/>
  <c r="D302" i="10"/>
  <c r="D303" i="10"/>
  <c r="D304" i="10"/>
  <c r="D305" i="10"/>
  <c r="D306" i="10"/>
  <c r="D307" i="10"/>
  <c r="D308" i="10"/>
  <c r="D309" i="10"/>
  <c r="D310" i="10"/>
  <c r="D311" i="10"/>
  <c r="D312" i="10"/>
  <c r="D313" i="10"/>
  <c r="D314" i="10"/>
  <c r="D315" i="10"/>
  <c r="D316" i="10"/>
  <c r="D317" i="10"/>
  <c r="D318" i="10"/>
  <c r="D319" i="10"/>
  <c r="D320" i="10"/>
  <c r="D321" i="10"/>
  <c r="D322" i="10"/>
  <c r="O5" i="10" l="1"/>
  <c r="G157" i="11" l="1"/>
  <c r="G319" i="11"/>
  <c r="G169" i="11" l="1"/>
  <c r="G107" i="11"/>
  <c r="G311" i="11"/>
  <c r="G306" i="11" l="1"/>
  <c r="G298" i="11"/>
  <c r="G322" i="11"/>
  <c r="G92" i="11"/>
  <c r="G99" i="11"/>
  <c r="G282" i="11"/>
  <c r="G272" i="11"/>
  <c r="G91" i="11"/>
  <c r="G139" i="11"/>
  <c r="G240" i="11"/>
  <c r="G66" i="11"/>
  <c r="G320" i="11"/>
  <c r="G163" i="11"/>
  <c r="G288" i="11"/>
  <c r="G179" i="11"/>
  <c r="G258" i="11"/>
  <c r="G234" i="11"/>
  <c r="G73" i="11"/>
  <c r="G45" i="11"/>
  <c r="G264" i="11"/>
  <c r="G87" i="11"/>
  <c r="G197" i="11"/>
  <c r="G43" i="11"/>
  <c r="G212" i="11"/>
  <c r="G277" i="11"/>
  <c r="G129" i="11"/>
  <c r="G123" i="11"/>
  <c r="G136" i="11"/>
  <c r="G307" i="11"/>
  <c r="G158" i="11"/>
  <c r="G149" i="11"/>
  <c r="G138" i="11"/>
  <c r="G17" i="11"/>
  <c r="G82" i="11"/>
  <c r="G13" i="11"/>
  <c r="G209" i="11"/>
  <c r="G296" i="11"/>
  <c r="G47" i="11"/>
  <c r="G283" i="11"/>
  <c r="G44" i="11"/>
  <c r="G297" i="11"/>
  <c r="G64" i="11"/>
  <c r="G294" i="11"/>
  <c r="G293" i="11"/>
  <c r="G278" i="11"/>
  <c r="G231" i="11"/>
  <c r="G97" i="11"/>
  <c r="G220" i="11"/>
  <c r="G185" i="11"/>
  <c r="G287" i="11"/>
  <c r="G175" i="11"/>
  <c r="G321" i="11"/>
  <c r="G117" i="11"/>
  <c r="G176" i="11"/>
  <c r="G143" i="11"/>
  <c r="G46" i="11"/>
  <c r="G80" i="11"/>
  <c r="G270" i="11"/>
  <c r="G133" i="11"/>
  <c r="G48" i="11"/>
  <c r="G290" i="11"/>
  <c r="G303" i="11"/>
  <c r="G37" i="11"/>
  <c r="G188" i="11"/>
  <c r="G210" i="11"/>
  <c r="G135" i="11"/>
  <c r="G255" i="11"/>
  <c r="G229" i="11"/>
  <c r="G62" i="11"/>
  <c r="G305" i="11"/>
  <c r="G130" i="11"/>
  <c r="G65" i="11"/>
  <c r="G36" i="11"/>
  <c r="G86" i="11"/>
  <c r="G33" i="11"/>
  <c r="G146" i="11"/>
  <c r="G147" i="11"/>
  <c r="G168" i="11"/>
  <c r="G95" i="11"/>
  <c r="G190" i="11"/>
  <c r="G256" i="11"/>
  <c r="G259" i="11"/>
  <c r="G93" i="11"/>
  <c r="G59" i="11"/>
  <c r="G266" i="11"/>
  <c r="G128" i="11"/>
  <c r="G248" i="11"/>
  <c r="G152" i="11"/>
  <c r="G109" i="11"/>
  <c r="G144" i="11"/>
  <c r="G7" i="11"/>
  <c r="G70" i="11"/>
  <c r="G162" i="11"/>
  <c r="G126" i="11"/>
  <c r="G78" i="11"/>
  <c r="G265" i="11"/>
  <c r="G151" i="11"/>
  <c r="G159" i="11"/>
  <c r="G246" i="11"/>
  <c r="G160" i="11"/>
  <c r="G50" i="11"/>
  <c r="G122" i="11"/>
  <c r="G6" i="11"/>
  <c r="G239" i="11"/>
  <c r="G23" i="11"/>
  <c r="G49" i="11"/>
  <c r="G236" i="11"/>
  <c r="G134" i="11"/>
  <c r="G189" i="11"/>
  <c r="G243" i="11"/>
  <c r="G268" i="11"/>
  <c r="G105" i="11"/>
  <c r="G38" i="11"/>
  <c r="G83" i="11"/>
  <c r="G309" i="11"/>
  <c r="G69" i="11"/>
  <c r="G15" i="11"/>
  <c r="G85" i="11"/>
  <c r="G203" i="11"/>
  <c r="G42" i="11"/>
  <c r="G194" i="11"/>
  <c r="G63" i="11"/>
  <c r="G271" i="11"/>
  <c r="G289" i="11"/>
  <c r="G26" i="11"/>
  <c r="G274" i="11"/>
  <c r="G213" i="11"/>
  <c r="G263" i="11"/>
  <c r="G241" i="11"/>
  <c r="G57" i="11"/>
  <c r="G167" i="11"/>
  <c r="G174" i="11"/>
  <c r="G313" i="11"/>
  <c r="G165" i="11"/>
  <c r="G251" i="11"/>
  <c r="G222" i="11"/>
  <c r="G181" i="11"/>
  <c r="G193" i="11"/>
  <c r="G281" i="11"/>
  <c r="G150" i="11"/>
  <c r="G200" i="11"/>
  <c r="G20" i="11"/>
  <c r="G184" i="11"/>
  <c r="G186" i="11"/>
  <c r="G166" i="11"/>
  <c r="G102" i="11"/>
  <c r="G173" i="11"/>
  <c r="G205" i="11"/>
  <c r="G142" i="11"/>
  <c r="G244" i="11"/>
  <c r="G94" i="11"/>
  <c r="G254" i="11"/>
  <c r="G60" i="11"/>
  <c r="G98" i="11"/>
  <c r="G312" i="11"/>
  <c r="G183" i="11"/>
  <c r="G55" i="11"/>
  <c r="G5" i="11"/>
  <c r="G223" i="11"/>
  <c r="G257" i="11"/>
  <c r="G34" i="11"/>
  <c r="G35" i="11"/>
  <c r="G202" i="11"/>
  <c r="G187" i="11"/>
  <c r="G280" i="11"/>
  <c r="G18" i="11"/>
  <c r="G315" i="11"/>
  <c r="G4" i="11"/>
  <c r="G154" i="11"/>
  <c r="G156" i="11"/>
  <c r="G77" i="11"/>
  <c r="G164" i="11"/>
  <c r="G308" i="11"/>
  <c r="G137" i="11"/>
  <c r="G310" i="11"/>
  <c r="G89" i="11"/>
  <c r="G232" i="11"/>
  <c r="G120" i="11"/>
  <c r="G88" i="11"/>
  <c r="G285" i="11"/>
  <c r="G31" i="11"/>
  <c r="G16" i="11"/>
  <c r="G317" i="11"/>
  <c r="G41" i="11"/>
  <c r="G119" i="11"/>
  <c r="G71" i="11"/>
  <c r="G279" i="11"/>
  <c r="G68" i="11"/>
  <c r="G58" i="11"/>
  <c r="G273" i="11"/>
  <c r="G30" i="11"/>
  <c r="G252" i="11"/>
  <c r="G32" i="11"/>
  <c r="G172" i="11"/>
  <c r="G10" i="11"/>
  <c r="G19" i="11"/>
  <c r="G106" i="11"/>
  <c r="G221" i="11"/>
  <c r="G219" i="11"/>
  <c r="G267" i="11"/>
  <c r="G161" i="11"/>
  <c r="G269" i="11"/>
  <c r="G177" i="11"/>
  <c r="G116" i="11"/>
  <c r="G127" i="11"/>
  <c r="G245" i="11"/>
  <c r="G110" i="11"/>
  <c r="G249" i="11"/>
  <c r="G276" i="11"/>
  <c r="G9" i="11"/>
  <c r="G230" i="11"/>
  <c r="G286" i="11"/>
  <c r="G12" i="11"/>
  <c r="G247" i="11"/>
  <c r="G224" i="11"/>
  <c r="G292" i="11"/>
  <c r="G100" i="11"/>
  <c r="G148" i="11"/>
  <c r="G75" i="11"/>
  <c r="G81" i="11"/>
  <c r="G238" i="11"/>
  <c r="G208" i="11"/>
  <c r="G39" i="11"/>
  <c r="G215" i="11"/>
  <c r="G22" i="11"/>
  <c r="G214" i="11"/>
  <c r="G253" i="11"/>
  <c r="G53" i="11"/>
  <c r="G178" i="11"/>
  <c r="G180" i="11"/>
  <c r="G182" i="11"/>
  <c r="G316" i="11"/>
  <c r="G237" i="11"/>
  <c r="G51" i="11"/>
  <c r="G125" i="11"/>
  <c r="G275" i="11"/>
  <c r="G72" i="11"/>
  <c r="G153" i="11"/>
  <c r="G145" i="11"/>
  <c r="G170" i="11"/>
  <c r="G103" i="11"/>
  <c r="G3" i="11"/>
  <c r="B9" i="13" s="1"/>
  <c r="E9" i="13" s="1"/>
  <c r="G90" i="11"/>
  <c r="G314" i="11"/>
  <c r="G76" i="11"/>
  <c r="G155" i="11"/>
  <c r="G235" i="11"/>
  <c r="G250" i="11"/>
  <c r="G52" i="11"/>
  <c r="G299" i="11"/>
  <c r="G218" i="11"/>
  <c r="G295" i="11"/>
  <c r="G206" i="11"/>
  <c r="G111" i="11"/>
  <c r="G260" i="11"/>
  <c r="G171" i="11"/>
  <c r="G199" i="11"/>
  <c r="G225" i="11"/>
  <c r="G108" i="11"/>
  <c r="G191" i="11"/>
  <c r="G56" i="11"/>
  <c r="G113" i="11"/>
  <c r="G302" i="11"/>
  <c r="G140" i="11"/>
  <c r="G67" i="11"/>
  <c r="G196" i="11"/>
  <c r="G21" i="11"/>
  <c r="G192" i="11"/>
  <c r="G114" i="11"/>
  <c r="G318" i="11"/>
  <c r="G112" i="11"/>
  <c r="G29" i="11"/>
  <c r="G284" i="11"/>
  <c r="G132" i="11"/>
  <c r="G261" i="11"/>
  <c r="G61" i="11"/>
  <c r="G227" i="11"/>
  <c r="G11" i="11"/>
  <c r="G24" i="11"/>
  <c r="G79" i="11"/>
  <c r="G300" i="11"/>
  <c r="G96" i="11"/>
  <c r="G121" i="11"/>
  <c r="G101" i="11"/>
  <c r="G291" i="11"/>
  <c r="G216" i="11"/>
  <c r="G217" i="11"/>
  <c r="G25" i="11"/>
  <c r="G242" i="11"/>
  <c r="G54" i="11"/>
  <c r="G207" i="11"/>
  <c r="G204" i="11"/>
  <c r="G304" i="11"/>
  <c r="G27" i="11"/>
  <c r="G28" i="11"/>
  <c r="G124" i="11"/>
  <c r="G74" i="11"/>
  <c r="G262" i="11"/>
  <c r="G141" i="11"/>
  <c r="G226" i="11"/>
  <c r="G211" i="11"/>
  <c r="G84" i="11"/>
  <c r="G118" i="11"/>
  <c r="G201" i="11"/>
  <c r="G115" i="11"/>
  <c r="G8" i="11"/>
  <c r="G40" i="11"/>
  <c r="G228" i="11"/>
  <c r="G131" i="11"/>
  <c r="G195" i="11"/>
  <c r="G14" i="11"/>
  <c r="F9" i="13" l="1"/>
  <c r="C5" i="10"/>
  <c r="B21" i="13" a="1"/>
  <c r="B21" i="13" s="1"/>
  <c r="E21" i="13" s="1"/>
  <c r="B99" i="13" a="1"/>
  <c r="B99" i="13" s="1"/>
  <c r="E99" i="13" s="1"/>
  <c r="B71" i="13" a="1"/>
  <c r="B71" i="13" s="1"/>
  <c r="E71" i="13" s="1"/>
  <c r="B43" i="13" a="1"/>
  <c r="B43" i="13" s="1"/>
  <c r="E43" i="13" s="1"/>
  <c r="B80" i="13" a="1"/>
  <c r="B80" i="13" s="1"/>
  <c r="E80" i="13" s="1"/>
  <c r="B22" i="13" a="1"/>
  <c r="B22" i="13" s="1"/>
  <c r="E22" i="13" s="1"/>
  <c r="B115" i="13" a="1"/>
  <c r="B115" i="13" s="1"/>
  <c r="B87" i="13" a="1"/>
  <c r="B87" i="13" s="1"/>
  <c r="E87" i="13" s="1"/>
  <c r="B59" i="13" a="1"/>
  <c r="B59" i="13" s="1"/>
  <c r="E59" i="13" s="1"/>
  <c r="B94" i="13" a="1"/>
  <c r="B94" i="13" s="1"/>
  <c r="E94" i="13" s="1"/>
  <c r="B27" i="13" a="1"/>
  <c r="B27" i="13" s="1"/>
  <c r="E27" i="13" s="1"/>
  <c r="B121" i="13" a="1"/>
  <c r="B121" i="13" s="1"/>
  <c r="B103" i="13" a="1"/>
  <c r="B103" i="13" s="1"/>
  <c r="B75" i="13" a="1"/>
  <c r="B75" i="13" s="1"/>
  <c r="E75" i="13" s="1"/>
  <c r="B47" i="13" a="1"/>
  <c r="B47" i="13" s="1"/>
  <c r="E47" i="13" s="1"/>
  <c r="B28" i="13" a="1"/>
  <c r="B28" i="13" s="1"/>
  <c r="E28" i="13" s="1"/>
  <c r="B36" i="13" a="1"/>
  <c r="B36" i="13" s="1"/>
  <c r="E36" i="13" s="1"/>
  <c r="B119" i="13" a="1"/>
  <c r="B119" i="13" s="1"/>
  <c r="B91" i="13" a="1"/>
  <c r="B91" i="13" s="1"/>
  <c r="E91" i="13" s="1"/>
  <c r="B95" i="13" a="1"/>
  <c r="B95" i="13" s="1"/>
  <c r="E95" i="13" s="1"/>
  <c r="B29" i="13" a="1"/>
  <c r="B29" i="13" s="1"/>
  <c r="E29" i="13" s="1"/>
  <c r="B52" i="13" a="1"/>
  <c r="B52" i="13" s="1"/>
  <c r="E52" i="13" s="1"/>
  <c r="B17" i="13" a="1"/>
  <c r="B17" i="13" s="1"/>
  <c r="B107" i="13" a="1"/>
  <c r="B107" i="13" s="1"/>
  <c r="B96" i="13" a="1"/>
  <c r="B96" i="13" s="1"/>
  <c r="E96" i="13" s="1"/>
  <c r="B30" i="13" a="1"/>
  <c r="B30" i="13" s="1"/>
  <c r="E30" i="13" s="1"/>
  <c r="B68" i="13" a="1"/>
  <c r="B68" i="13" s="1"/>
  <c r="E68" i="13" s="1"/>
  <c r="B40" i="13" a="1"/>
  <c r="B40" i="13" s="1"/>
  <c r="E40" i="13" s="1"/>
  <c r="B24" i="13" a="1"/>
  <c r="B24" i="13" s="1"/>
  <c r="E24" i="13" s="1"/>
  <c r="B111" i="13" a="1"/>
  <c r="B111" i="13" s="1"/>
  <c r="B18" i="13" a="1"/>
  <c r="B18" i="13" s="1"/>
  <c r="E18" i="13" s="1"/>
  <c r="B84" i="13" a="1"/>
  <c r="B84" i="13" s="1"/>
  <c r="E84" i="13" s="1"/>
  <c r="B56" i="13" a="1"/>
  <c r="B56" i="13" s="1"/>
  <c r="E56" i="13" s="1"/>
  <c r="B44" i="13" a="1"/>
  <c r="B44" i="13" s="1"/>
  <c r="E44" i="13" s="1"/>
  <c r="B110" i="13" a="1"/>
  <c r="B110" i="13" s="1"/>
  <c r="B33" i="13" a="1"/>
  <c r="B33" i="13" s="1"/>
  <c r="E33" i="13" s="1"/>
  <c r="B100" i="13" a="1"/>
  <c r="B100" i="13" s="1"/>
  <c r="E100" i="13" s="1"/>
  <c r="B72" i="13" a="1"/>
  <c r="B72" i="13" s="1"/>
  <c r="E72" i="13" s="1"/>
  <c r="B60" i="13" a="1"/>
  <c r="B60" i="13" s="1"/>
  <c r="E60" i="13" s="1"/>
  <c r="B46" i="13" a="1"/>
  <c r="B46" i="13" s="1"/>
  <c r="E46" i="13" s="1"/>
  <c r="B49" i="13" a="1"/>
  <c r="B49" i="13" s="1"/>
  <c r="E49" i="13" s="1"/>
  <c r="B116" i="13" a="1"/>
  <c r="B116" i="13" s="1"/>
  <c r="B88" i="13" a="1"/>
  <c r="B88" i="13" s="1"/>
  <c r="E88" i="13" s="1"/>
  <c r="B76" i="13" a="1"/>
  <c r="B76" i="13" s="1"/>
  <c r="E76" i="13" s="1"/>
  <c r="B26" i="13" a="1"/>
  <c r="B26" i="13" s="1"/>
  <c r="E26" i="13" s="1"/>
  <c r="B65" i="13" a="1"/>
  <c r="B65" i="13" s="1"/>
  <c r="E65" i="13" s="1"/>
  <c r="B37" i="13" a="1"/>
  <c r="B37" i="13" s="1"/>
  <c r="E37" i="13" s="1"/>
  <c r="B104" i="13" a="1"/>
  <c r="B104" i="13" s="1"/>
  <c r="B92" i="13" a="1"/>
  <c r="B92" i="13" s="1"/>
  <c r="E92" i="13" s="1"/>
  <c r="B31" i="13" a="1"/>
  <c r="B31" i="13" s="1"/>
  <c r="E31" i="13" s="1"/>
  <c r="B81" i="13" a="1"/>
  <c r="B81" i="13" s="1"/>
  <c r="E81" i="13" s="1"/>
  <c r="B53" i="13" a="1"/>
  <c r="B53" i="13" s="1"/>
  <c r="E53" i="13" s="1"/>
  <c r="B123" i="13" a="1"/>
  <c r="B123" i="13" s="1"/>
  <c r="E123" i="13" s="1"/>
  <c r="B108" i="13" a="1"/>
  <c r="B108" i="13" s="1"/>
  <c r="B32" i="13" a="1"/>
  <c r="B32" i="13" s="1"/>
  <c r="E32" i="13" s="1"/>
  <c r="B97" i="13" a="1"/>
  <c r="B97" i="13" s="1"/>
  <c r="E97" i="13" s="1"/>
  <c r="B69" i="13" a="1"/>
  <c r="B69" i="13" s="1"/>
  <c r="E69" i="13" s="1"/>
  <c r="B19" i="13" a="1"/>
  <c r="B19" i="13" s="1"/>
  <c r="E19" i="13" s="1"/>
  <c r="B25" i="13" a="1"/>
  <c r="B25" i="13" s="1"/>
  <c r="E25" i="13" s="1"/>
  <c r="B113" i="13" a="1"/>
  <c r="B113" i="13" s="1"/>
  <c r="B85" i="13" a="1"/>
  <c r="B85" i="13" s="1"/>
  <c r="E85" i="13" s="1"/>
  <c r="B41" i="13" a="1"/>
  <c r="B41" i="13" s="1"/>
  <c r="E41" i="13" s="1"/>
  <c r="B45" i="13" a="1"/>
  <c r="B45" i="13" s="1"/>
  <c r="E45" i="13" s="1"/>
  <c r="B34" i="13" a="1"/>
  <c r="B34" i="13" s="1"/>
  <c r="E34" i="13" s="1"/>
  <c r="B101" i="13" a="1"/>
  <c r="B101" i="13" s="1"/>
  <c r="B57" i="13" a="1"/>
  <c r="B57" i="13" s="1"/>
  <c r="E57" i="13" s="1"/>
  <c r="B61" i="13" a="1"/>
  <c r="B61" i="13" s="1"/>
  <c r="E61" i="13" s="1"/>
  <c r="B50" i="13" a="1"/>
  <c r="B50" i="13" s="1"/>
  <c r="E50" i="13" s="1"/>
  <c r="B117" i="13" a="1"/>
  <c r="B117" i="13" s="1"/>
  <c r="B73" i="13" a="1"/>
  <c r="B73" i="13" s="1"/>
  <c r="E73" i="13" s="1"/>
  <c r="B77" i="13" a="1"/>
  <c r="B77" i="13" s="1"/>
  <c r="E77" i="13" s="1"/>
  <c r="B66" i="13" a="1"/>
  <c r="B66" i="13" s="1"/>
  <c r="E66" i="13" s="1"/>
  <c r="B122" i="13" a="1"/>
  <c r="B122" i="13" s="1"/>
  <c r="B89" i="13" a="1"/>
  <c r="B89" i="13" s="1"/>
  <c r="E89" i="13" s="1"/>
  <c r="B93" i="13" a="1"/>
  <c r="B93" i="13" s="1"/>
  <c r="E93" i="13" s="1"/>
  <c r="B82" i="13" a="1"/>
  <c r="B82" i="13" s="1"/>
  <c r="E82" i="13" s="1"/>
  <c r="B38" i="13" a="1"/>
  <c r="B38" i="13" s="1"/>
  <c r="E38" i="13" s="1"/>
  <c r="B105" i="13" a="1"/>
  <c r="B105" i="13" s="1"/>
  <c r="B109" i="13" a="1"/>
  <c r="B109" i="13" s="1"/>
  <c r="B98" i="13" a="1"/>
  <c r="B98" i="13" s="1"/>
  <c r="E98" i="13" s="1"/>
  <c r="B54" i="13" a="1"/>
  <c r="B54" i="13" s="1"/>
  <c r="E54" i="13" s="1"/>
  <c r="B20" i="13" a="1"/>
  <c r="B20" i="13" s="1"/>
  <c r="E20" i="13" s="1"/>
  <c r="B48" i="13" a="1"/>
  <c r="B48" i="13" s="1"/>
  <c r="E48" i="13" s="1"/>
  <c r="B114" i="13" a="1"/>
  <c r="B114" i="13" s="1"/>
  <c r="B70" i="13" a="1"/>
  <c r="B70" i="13" s="1"/>
  <c r="E70" i="13" s="1"/>
  <c r="B42" i="13" a="1"/>
  <c r="B42" i="13" s="1"/>
  <c r="E42" i="13" s="1"/>
  <c r="B62" i="13" a="1"/>
  <c r="B62" i="13" s="1"/>
  <c r="E62" i="13" s="1"/>
  <c r="B120" i="13" a="1"/>
  <c r="B120" i="13" s="1"/>
  <c r="B86" i="13" a="1"/>
  <c r="B86" i="13" s="1"/>
  <c r="E86" i="13" s="1"/>
  <c r="B58" i="13" a="1"/>
  <c r="B58" i="13" s="1"/>
  <c r="E58" i="13" s="1"/>
  <c r="B112" i="13" a="1"/>
  <c r="B112" i="13" s="1"/>
  <c r="B35" i="13" a="1"/>
  <c r="B35" i="13" s="1"/>
  <c r="E35" i="13" s="1"/>
  <c r="B102" i="13" a="1"/>
  <c r="B102" i="13" s="1"/>
  <c r="B74" i="13" a="1"/>
  <c r="B74" i="13" s="1"/>
  <c r="E74" i="13" s="1"/>
  <c r="B63" i="13" a="1"/>
  <c r="B63" i="13" s="1"/>
  <c r="E63" i="13" s="1"/>
  <c r="B51" i="13" a="1"/>
  <c r="B51" i="13" s="1"/>
  <c r="E51" i="13" s="1"/>
  <c r="B118" i="13" a="1"/>
  <c r="B118" i="13" s="1"/>
  <c r="B90" i="13" a="1"/>
  <c r="B90" i="13" s="1"/>
  <c r="E90" i="13" s="1"/>
  <c r="B64" i="13" a="1"/>
  <c r="B64" i="13" s="1"/>
  <c r="E64" i="13" s="1"/>
  <c r="B67" i="13" a="1"/>
  <c r="B67" i="13" s="1"/>
  <c r="E67" i="13" s="1"/>
  <c r="B39" i="13" a="1"/>
  <c r="B39" i="13" s="1"/>
  <c r="E39" i="13" s="1"/>
  <c r="B106" i="13" a="1"/>
  <c r="B106" i="13" s="1"/>
  <c r="B78" i="13" a="1"/>
  <c r="B78" i="13" s="1"/>
  <c r="E78" i="13" s="1"/>
  <c r="B83" i="13" a="1"/>
  <c r="B83" i="13" s="1"/>
  <c r="E83" i="13" s="1"/>
  <c r="B55" i="13" a="1"/>
  <c r="B55" i="13" s="1"/>
  <c r="E55" i="13" s="1"/>
  <c r="B23" i="13" a="1"/>
  <c r="B23" i="13" s="1"/>
  <c r="B79" i="13" a="1"/>
  <c r="B79" i="13" s="1"/>
  <c r="E79" i="13" s="1"/>
  <c r="D9" i="13"/>
  <c r="K2321" i="6"/>
  <c r="L2321" i="6" s="1"/>
  <c r="K2324" i="6"/>
  <c r="L2324" i="6" s="1"/>
  <c r="E23" i="13" l="1"/>
  <c r="F23" i="13"/>
  <c r="F104" i="13"/>
  <c r="E104" i="13"/>
  <c r="F107" i="13"/>
  <c r="E107" i="13"/>
  <c r="E17" i="13"/>
  <c r="F118" i="13"/>
  <c r="E118" i="13"/>
  <c r="F102" i="13"/>
  <c r="E102" i="13"/>
  <c r="F117" i="13"/>
  <c r="E117" i="13"/>
  <c r="F122" i="13"/>
  <c r="E122" i="13"/>
  <c r="F112" i="13"/>
  <c r="E112" i="13"/>
  <c r="F116" i="13"/>
  <c r="E116" i="13"/>
  <c r="F119" i="13"/>
  <c r="E119" i="13"/>
  <c r="F101" i="13"/>
  <c r="E101" i="13"/>
  <c r="F106" i="13"/>
  <c r="E106" i="13"/>
  <c r="F120" i="13"/>
  <c r="E120" i="13"/>
  <c r="F103" i="13"/>
  <c r="E103" i="13"/>
  <c r="F113" i="13"/>
  <c r="E113" i="13"/>
  <c r="F121" i="13"/>
  <c r="E121" i="13"/>
  <c r="F110" i="13"/>
  <c r="E110" i="13"/>
  <c r="F114" i="13"/>
  <c r="E114" i="13"/>
  <c r="F109" i="13"/>
  <c r="E109" i="13"/>
  <c r="F115" i="13"/>
  <c r="E115" i="13"/>
  <c r="F108" i="13"/>
  <c r="E108" i="13"/>
  <c r="F111" i="13"/>
  <c r="E111" i="13"/>
  <c r="F105" i="13"/>
  <c r="E105" i="13"/>
  <c r="C90" i="13" a="1"/>
  <c r="C90" i="13" s="1"/>
  <c r="D90" i="13"/>
  <c r="F90" i="13"/>
  <c r="C51" i="13" a="1"/>
  <c r="C51" i="13" s="1"/>
  <c r="F51" i="13"/>
  <c r="D51" i="13"/>
  <c r="C66" i="13" a="1"/>
  <c r="C66" i="13" s="1"/>
  <c r="F66" i="13"/>
  <c r="D66" i="13"/>
  <c r="C104" i="13" a="1"/>
  <c r="C104" i="13" s="1"/>
  <c r="D104" i="13"/>
  <c r="C107" i="13" a="1"/>
  <c r="C107" i="13" s="1"/>
  <c r="D107" i="13"/>
  <c r="C118" i="13" a="1"/>
  <c r="C118" i="13" s="1"/>
  <c r="D118" i="13"/>
  <c r="C63" i="13" a="1"/>
  <c r="C63" i="13" s="1"/>
  <c r="D63" i="13"/>
  <c r="F63" i="13"/>
  <c r="C77" i="13" a="1"/>
  <c r="C77" i="13" s="1"/>
  <c r="D77" i="13"/>
  <c r="F77" i="13"/>
  <c r="C37" i="13" a="1"/>
  <c r="C37" i="13" s="1"/>
  <c r="D37" i="13"/>
  <c r="F37" i="13"/>
  <c r="C17" i="13" a="1"/>
  <c r="C17" i="13" s="1"/>
  <c r="D17" i="13"/>
  <c r="F17" i="13"/>
  <c r="C78" i="13" a="1"/>
  <c r="C78" i="13" s="1"/>
  <c r="D78" i="13"/>
  <c r="F78" i="13"/>
  <c r="C74" i="13" a="1"/>
  <c r="C74" i="13" s="1"/>
  <c r="D74" i="13"/>
  <c r="F74" i="13"/>
  <c r="C73" i="13" a="1"/>
  <c r="C73" i="13" s="1"/>
  <c r="D73" i="13"/>
  <c r="F73" i="13"/>
  <c r="C65" i="13" a="1"/>
  <c r="C65" i="13" s="1"/>
  <c r="D65" i="13"/>
  <c r="F65" i="13"/>
  <c r="C52" i="13" a="1"/>
  <c r="C52" i="13" s="1"/>
  <c r="F52" i="13"/>
  <c r="D52" i="13"/>
  <c r="C64" i="13" a="1"/>
  <c r="C64" i="13" s="1"/>
  <c r="F64" i="13"/>
  <c r="D64" i="13"/>
  <c r="C102" i="13" a="1"/>
  <c r="C102" i="13" s="1"/>
  <c r="D102" i="13"/>
  <c r="C117" i="13" a="1"/>
  <c r="C117" i="13" s="1"/>
  <c r="D117" i="13"/>
  <c r="C26" i="13" a="1"/>
  <c r="C26" i="13" s="1"/>
  <c r="F26" i="13"/>
  <c r="D26" i="13"/>
  <c r="C29" i="13" a="1"/>
  <c r="C29" i="13" s="1"/>
  <c r="D29" i="13"/>
  <c r="F29" i="13"/>
  <c r="C35" i="13" a="1"/>
  <c r="C35" i="13" s="1"/>
  <c r="F35" i="13"/>
  <c r="D35" i="13"/>
  <c r="C50" i="13" a="1"/>
  <c r="C50" i="13" s="1"/>
  <c r="D50" i="13"/>
  <c r="F50" i="13"/>
  <c r="C76" i="13" a="1"/>
  <c r="C76" i="13" s="1"/>
  <c r="D76" i="13"/>
  <c r="F76" i="13"/>
  <c r="C95" i="13" a="1"/>
  <c r="C95" i="13" s="1"/>
  <c r="F95" i="13"/>
  <c r="D95" i="13"/>
  <c r="C112" i="13" a="1"/>
  <c r="C112" i="13" s="1"/>
  <c r="D112" i="13"/>
  <c r="C61" i="13" a="1"/>
  <c r="C61" i="13" s="1"/>
  <c r="F61" i="13"/>
  <c r="D61" i="13"/>
  <c r="C88" i="13" a="1"/>
  <c r="C88" i="13" s="1"/>
  <c r="F88" i="13"/>
  <c r="D88" i="13"/>
  <c r="C91" i="13" a="1"/>
  <c r="C91" i="13" s="1"/>
  <c r="F91" i="13"/>
  <c r="D91" i="13"/>
  <c r="C83" i="13" a="1"/>
  <c r="C83" i="13" s="1"/>
  <c r="D83" i="13"/>
  <c r="F83" i="13"/>
  <c r="C58" i="13" a="1"/>
  <c r="C58" i="13" s="1"/>
  <c r="F58" i="13"/>
  <c r="D58" i="13"/>
  <c r="C57" i="13" a="1"/>
  <c r="C57" i="13" s="1"/>
  <c r="D57" i="13"/>
  <c r="F57" i="13"/>
  <c r="C116" i="13" a="1"/>
  <c r="C116" i="13" s="1"/>
  <c r="D116" i="13"/>
  <c r="C119" i="13" a="1"/>
  <c r="C119" i="13" s="1"/>
  <c r="D119" i="13"/>
  <c r="C79" i="13" a="1"/>
  <c r="C79" i="13" s="1"/>
  <c r="F79" i="13"/>
  <c r="D79" i="13"/>
  <c r="C86" i="13" a="1"/>
  <c r="C86" i="13" s="1"/>
  <c r="F86" i="13"/>
  <c r="D86" i="13"/>
  <c r="C101" i="13" a="1"/>
  <c r="C101" i="13" s="1"/>
  <c r="D101" i="13"/>
  <c r="C49" i="13" a="1"/>
  <c r="C49" i="13" s="1"/>
  <c r="D49" i="13"/>
  <c r="F49" i="13"/>
  <c r="C36" i="13" a="1"/>
  <c r="C36" i="13" s="1"/>
  <c r="D36" i="13"/>
  <c r="F36" i="13"/>
  <c r="C67" i="13" a="1"/>
  <c r="C67" i="13" s="1"/>
  <c r="D67" i="13"/>
  <c r="F67" i="13"/>
  <c r="C120" i="13" a="1"/>
  <c r="C120" i="13" s="1"/>
  <c r="D120" i="13"/>
  <c r="C34" i="13" a="1"/>
  <c r="C34" i="13" s="1"/>
  <c r="D34" i="13"/>
  <c r="F34" i="13"/>
  <c r="C46" i="13" a="1"/>
  <c r="C46" i="13" s="1"/>
  <c r="F46" i="13"/>
  <c r="D46" i="13"/>
  <c r="C28" i="13" a="1"/>
  <c r="C28" i="13" s="1"/>
  <c r="D28" i="13"/>
  <c r="F28" i="13"/>
  <c r="C39" i="13" a="1"/>
  <c r="C39" i="13" s="1"/>
  <c r="D39" i="13"/>
  <c r="F39" i="13"/>
  <c r="C62" i="13" a="1"/>
  <c r="C62" i="13" s="1"/>
  <c r="F62" i="13"/>
  <c r="D62" i="13"/>
  <c r="C45" i="13" a="1"/>
  <c r="C45" i="13" s="1"/>
  <c r="F45" i="13"/>
  <c r="D45" i="13"/>
  <c r="C60" i="13" a="1"/>
  <c r="C60" i="13" s="1"/>
  <c r="F60" i="13"/>
  <c r="D60" i="13"/>
  <c r="C47" i="13" a="1"/>
  <c r="C47" i="13" s="1"/>
  <c r="F47" i="13"/>
  <c r="D47" i="13"/>
  <c r="C55" i="13" a="1"/>
  <c r="C55" i="13" s="1"/>
  <c r="D55" i="13"/>
  <c r="F55" i="13"/>
  <c r="C42" i="13" a="1"/>
  <c r="C42" i="13" s="1"/>
  <c r="F42" i="13"/>
  <c r="D42" i="13"/>
  <c r="C41" i="13" a="1"/>
  <c r="C41" i="13" s="1"/>
  <c r="F41" i="13"/>
  <c r="D41" i="13"/>
  <c r="C72" i="13" a="1"/>
  <c r="C72" i="13" s="1"/>
  <c r="D72" i="13"/>
  <c r="F72" i="13"/>
  <c r="C75" i="13" a="1"/>
  <c r="C75" i="13" s="1"/>
  <c r="F75" i="13"/>
  <c r="D75" i="13"/>
  <c r="C106" i="13" a="1"/>
  <c r="C106" i="13" s="1"/>
  <c r="D106" i="13"/>
  <c r="C70" i="13" a="1"/>
  <c r="C70" i="13" s="1"/>
  <c r="F70" i="13"/>
  <c r="D70" i="13"/>
  <c r="C85" i="13" a="1"/>
  <c r="C85" i="13" s="1"/>
  <c r="F85" i="13"/>
  <c r="D85" i="13"/>
  <c r="C100" i="13" a="1"/>
  <c r="C100" i="13" s="1"/>
  <c r="D100" i="13"/>
  <c r="F100" i="13"/>
  <c r="C103" i="13" a="1"/>
  <c r="C103" i="13" s="1"/>
  <c r="D103" i="13"/>
  <c r="C114" i="13" a="1"/>
  <c r="C114" i="13" s="1"/>
  <c r="D114" i="13"/>
  <c r="C113" i="13" a="1"/>
  <c r="C113" i="13" s="1"/>
  <c r="D113" i="13"/>
  <c r="C33" i="13" a="1"/>
  <c r="C33" i="13" s="1"/>
  <c r="F33" i="13"/>
  <c r="D33" i="13"/>
  <c r="C121" i="13" a="1"/>
  <c r="C121" i="13" s="1"/>
  <c r="D121" i="13"/>
  <c r="C48" i="13" a="1"/>
  <c r="C48" i="13" s="1"/>
  <c r="D48" i="13"/>
  <c r="F48" i="13"/>
  <c r="C25" i="13" a="1"/>
  <c r="C25" i="13" s="1"/>
  <c r="D25" i="13"/>
  <c r="F25" i="13"/>
  <c r="C110" i="13" a="1"/>
  <c r="C110" i="13" s="1"/>
  <c r="D110" i="13"/>
  <c r="C27" i="13" a="1"/>
  <c r="C27" i="13" s="1"/>
  <c r="D27" i="13"/>
  <c r="F27" i="13"/>
  <c r="C23" i="13" a="1"/>
  <c r="C23" i="13" s="1"/>
  <c r="D23" i="13"/>
  <c r="C20" i="13" a="1"/>
  <c r="C20" i="13" s="1"/>
  <c r="D20" i="13"/>
  <c r="F20" i="13"/>
  <c r="C19" i="13" a="1"/>
  <c r="C19" i="13" s="1"/>
  <c r="D19" i="13"/>
  <c r="F19" i="13"/>
  <c r="C44" i="13" a="1"/>
  <c r="C44" i="13" s="1"/>
  <c r="D44" i="13"/>
  <c r="F44" i="13"/>
  <c r="C94" i="13" a="1"/>
  <c r="C94" i="13" s="1"/>
  <c r="D94" i="13"/>
  <c r="F94" i="13"/>
  <c r="C54" i="13" a="1"/>
  <c r="C54" i="13" s="1"/>
  <c r="D54" i="13"/>
  <c r="F54" i="13"/>
  <c r="C69" i="13" a="1"/>
  <c r="C69" i="13" s="1"/>
  <c r="F69" i="13"/>
  <c r="D69" i="13"/>
  <c r="C56" i="13" a="1"/>
  <c r="C56" i="13" s="1"/>
  <c r="D56" i="13"/>
  <c r="F56" i="13"/>
  <c r="C59" i="13" a="1"/>
  <c r="C59" i="13" s="1"/>
  <c r="D59" i="13"/>
  <c r="F59" i="13"/>
  <c r="C98" i="13" a="1"/>
  <c r="C98" i="13" s="1"/>
  <c r="D98" i="13"/>
  <c r="F98" i="13"/>
  <c r="C97" i="13" a="1"/>
  <c r="C97" i="13" s="1"/>
  <c r="D97" i="13"/>
  <c r="F97" i="13"/>
  <c r="C84" i="13" a="1"/>
  <c r="C84" i="13" s="1"/>
  <c r="D84" i="13"/>
  <c r="F84" i="13"/>
  <c r="C87" i="13" a="1"/>
  <c r="C87" i="13" s="1"/>
  <c r="D87" i="13"/>
  <c r="F87" i="13"/>
  <c r="C109" i="13" a="1"/>
  <c r="C109" i="13" s="1"/>
  <c r="D109" i="13"/>
  <c r="C32" i="13" a="1"/>
  <c r="C32" i="13" s="1"/>
  <c r="F32" i="13"/>
  <c r="D32" i="13"/>
  <c r="C18" i="13" a="1"/>
  <c r="C18" i="13" s="1"/>
  <c r="D18" i="13"/>
  <c r="F18" i="13"/>
  <c r="C115" i="13" a="1"/>
  <c r="C115" i="13" s="1"/>
  <c r="D115" i="13"/>
  <c r="C105" i="13" a="1"/>
  <c r="C105" i="13" s="1"/>
  <c r="D105" i="13"/>
  <c r="C108" i="13" a="1"/>
  <c r="C108" i="13" s="1"/>
  <c r="D108" i="13"/>
  <c r="C111" i="13" a="1"/>
  <c r="C111" i="13" s="1"/>
  <c r="D111" i="13"/>
  <c r="C22" i="13" a="1"/>
  <c r="C22" i="13" s="1"/>
  <c r="D22" i="13"/>
  <c r="F22" i="13"/>
  <c r="C38" i="13" a="1"/>
  <c r="C38" i="13" s="1"/>
  <c r="F38" i="13"/>
  <c r="D38" i="13"/>
  <c r="HV123" i="13"/>
  <c r="WP123" i="13"/>
  <c r="ALJ123" i="13"/>
  <c r="W123" i="13"/>
  <c r="OQ123" i="13"/>
  <c r="ADK123" i="13"/>
  <c r="ASE123" i="13"/>
  <c r="HX123" i="13"/>
  <c r="WR123" i="13"/>
  <c r="ALL123" i="13"/>
  <c r="Y123" i="13"/>
  <c r="OS123" i="13"/>
  <c r="ADM123" i="13"/>
  <c r="ASG123" i="13"/>
  <c r="KL123" i="13"/>
  <c r="ZF123" i="13"/>
  <c r="ANZ123" i="13"/>
  <c r="GE123" i="13"/>
  <c r="UY123" i="13"/>
  <c r="AJS123" i="13"/>
  <c r="BX123" i="13"/>
  <c r="QR123" i="13"/>
  <c r="AFL123" i="13"/>
  <c r="AUF123" i="13"/>
  <c r="IS123" i="13"/>
  <c r="XM123" i="13"/>
  <c r="AMG123" i="13"/>
  <c r="AT123" i="13"/>
  <c r="PN123" i="13"/>
  <c r="AEH123" i="13"/>
  <c r="ATB123" i="13"/>
  <c r="HO123" i="13"/>
  <c r="WI123" i="13"/>
  <c r="ALC123" i="13"/>
  <c r="BL123" i="13"/>
  <c r="QF123" i="13"/>
  <c r="AEZ123" i="13"/>
  <c r="ATT123" i="13"/>
  <c r="IG123" i="13"/>
  <c r="XA123" i="13"/>
  <c r="ALU123" i="13"/>
  <c r="EP123" i="13"/>
  <c r="TJ123" i="13"/>
  <c r="AID123" i="13"/>
  <c r="AY123" i="13"/>
  <c r="IL123" i="13"/>
  <c r="XF123" i="13"/>
  <c r="ALZ123" i="13"/>
  <c r="AM123" i="13"/>
  <c r="PG123" i="13"/>
  <c r="AEA123" i="13"/>
  <c r="ASU123" i="13"/>
  <c r="IN123" i="13"/>
  <c r="XH123" i="13"/>
  <c r="AMB123" i="13"/>
  <c r="AO123" i="13"/>
  <c r="PI123" i="13"/>
  <c r="AEC123" i="13"/>
  <c r="ASW123" i="13"/>
  <c r="LB123" i="13"/>
  <c r="ZV123" i="13"/>
  <c r="AOP123" i="13"/>
  <c r="GU123" i="13"/>
  <c r="VO123" i="13"/>
  <c r="AKI123" i="13"/>
  <c r="CN123" i="13"/>
  <c r="RH123" i="13"/>
  <c r="AGB123" i="13"/>
  <c r="AUV123" i="13"/>
  <c r="JI123" i="13"/>
  <c r="YC123" i="13"/>
  <c r="AMW123" i="13"/>
  <c r="BJ123" i="13"/>
  <c r="QD123" i="13"/>
  <c r="AEX123" i="13"/>
  <c r="ATR123" i="13"/>
  <c r="IE123" i="13"/>
  <c r="WY123" i="13"/>
  <c r="ALS123" i="13"/>
  <c r="CB123" i="13"/>
  <c r="QV123" i="13"/>
  <c r="AFP123" i="13"/>
  <c r="AUJ123" i="13"/>
  <c r="IW123" i="13"/>
  <c r="XQ123" i="13"/>
  <c r="AMK123" i="13"/>
  <c r="FF123" i="13"/>
  <c r="TZ123" i="13"/>
  <c r="AIT123" i="13"/>
  <c r="BO123" i="13"/>
  <c r="QI123" i="13"/>
  <c r="AFC123" i="13"/>
  <c r="ATW123" i="13"/>
  <c r="MR123" i="13"/>
  <c r="ABL123" i="13"/>
  <c r="AQF123" i="13"/>
  <c r="AZM123" i="13"/>
  <c r="BOG123" i="13"/>
  <c r="CDA123" i="13"/>
  <c r="CRU123" i="13"/>
  <c r="BFR123" i="13"/>
  <c r="BUL123" i="13"/>
  <c r="CJF123" i="13"/>
  <c r="AVY123" i="13"/>
  <c r="BMM123" i="13"/>
  <c r="CBG123" i="13"/>
  <c r="CQA123" i="13"/>
  <c r="BEN123" i="13"/>
  <c r="BTH123" i="13"/>
  <c r="CIB123" i="13"/>
  <c r="AFU123" i="13"/>
  <c r="BLI123" i="13"/>
  <c r="CAC123" i="13"/>
  <c r="COW123" i="13"/>
  <c r="BDJ123" i="13"/>
  <c r="BSD123" i="13"/>
  <c r="CGX123" i="13"/>
  <c r="NI123" i="13"/>
  <c r="BKE123" i="13"/>
  <c r="BYY123" i="13"/>
  <c r="CNS123" i="13"/>
  <c r="JB123" i="13"/>
  <c r="XV123" i="13"/>
  <c r="AMP123" i="13"/>
  <c r="BC123" i="13"/>
  <c r="PW123" i="13"/>
  <c r="AEQ123" i="13"/>
  <c r="ATK123" i="13"/>
  <c r="JD123" i="13"/>
  <c r="XX123" i="13"/>
  <c r="AMR123" i="13"/>
  <c r="BE123" i="13"/>
  <c r="PY123" i="13"/>
  <c r="AES123" i="13"/>
  <c r="ATM123" i="13"/>
  <c r="LR123" i="13"/>
  <c r="AAL123" i="13"/>
  <c r="APF123" i="13"/>
  <c r="HK123" i="13"/>
  <c r="WE123" i="13"/>
  <c r="AKY123" i="13"/>
  <c r="DD123" i="13"/>
  <c r="RX123" i="13"/>
  <c r="AGR123" i="13"/>
  <c r="AVL123" i="13"/>
  <c r="JY123" i="13"/>
  <c r="YS123" i="13"/>
  <c r="ANM123" i="13"/>
  <c r="BZ123" i="13"/>
  <c r="QT123" i="13"/>
  <c r="AFN123" i="13"/>
  <c r="AUH123" i="13"/>
  <c r="IU123" i="13"/>
  <c r="XO123" i="13"/>
  <c r="AMI123" i="13"/>
  <c r="CR123" i="13"/>
  <c r="RL123" i="13"/>
  <c r="AGF123" i="13"/>
  <c r="AUZ123" i="13"/>
  <c r="JM123" i="13"/>
  <c r="YG123" i="13"/>
  <c r="ANA123" i="13"/>
  <c r="FV123" i="13"/>
  <c r="UP123" i="13"/>
  <c r="JR123" i="13"/>
  <c r="YL123" i="13"/>
  <c r="ANF123" i="13"/>
  <c r="BS123" i="13"/>
  <c r="QM123" i="13"/>
  <c r="AFG123" i="13"/>
  <c r="AUA123" i="13"/>
  <c r="JT123" i="13"/>
  <c r="YN123" i="13"/>
  <c r="ANH123" i="13"/>
  <c r="BU123" i="13"/>
  <c r="QO123" i="13"/>
  <c r="AFI123" i="13"/>
  <c r="AUC123" i="13"/>
  <c r="MH123" i="13"/>
  <c r="ABB123" i="13"/>
  <c r="APV123" i="13"/>
  <c r="IA123" i="13"/>
  <c r="WU123" i="13"/>
  <c r="ALO123" i="13"/>
  <c r="DT123" i="13"/>
  <c r="SN123" i="13"/>
  <c r="AHH123" i="13"/>
  <c r="AWB123" i="13"/>
  <c r="KO123" i="13"/>
  <c r="ZI123" i="13"/>
  <c r="AOC123" i="13"/>
  <c r="CP123" i="13"/>
  <c r="RJ123" i="13"/>
  <c r="AGD123" i="13"/>
  <c r="AUX123" i="13"/>
  <c r="JK123" i="13"/>
  <c r="YE123" i="13"/>
  <c r="AMY123" i="13"/>
  <c r="DH123" i="13"/>
  <c r="SB123" i="13"/>
  <c r="AGV123" i="13"/>
  <c r="AVP123" i="13"/>
  <c r="KC123" i="13"/>
  <c r="YW123" i="13"/>
  <c r="ANQ123" i="13"/>
  <c r="GL123" i="13"/>
  <c r="VF123" i="13"/>
  <c r="AJZ123" i="13"/>
  <c r="CU123" i="13"/>
  <c r="RO123" i="13"/>
  <c r="KH123" i="13"/>
  <c r="ZB123" i="13"/>
  <c r="ANV123" i="13"/>
  <c r="CI123" i="13"/>
  <c r="RC123" i="13"/>
  <c r="AFW123" i="13"/>
  <c r="AUQ123" i="13"/>
  <c r="KJ123" i="13"/>
  <c r="ZD123" i="13"/>
  <c r="ANX123" i="13"/>
  <c r="CK123" i="13"/>
  <c r="RE123" i="13"/>
  <c r="AFY123" i="13"/>
  <c r="AUS123" i="13"/>
  <c r="MX123" i="13"/>
  <c r="ABR123" i="13"/>
  <c r="AQL123" i="13"/>
  <c r="IQ123" i="13"/>
  <c r="XK123" i="13"/>
  <c r="AME123" i="13"/>
  <c r="EJ123" i="13"/>
  <c r="TD123" i="13"/>
  <c r="AHX123" i="13"/>
  <c r="AWR123" i="13"/>
  <c r="LE123" i="13"/>
  <c r="ZY123" i="13"/>
  <c r="AOS123" i="13"/>
  <c r="DF123" i="13"/>
  <c r="RZ123" i="13"/>
  <c r="AGT123" i="13"/>
  <c r="AVN123" i="13"/>
  <c r="KA123" i="13"/>
  <c r="YU123" i="13"/>
  <c r="ANO123" i="13"/>
  <c r="DX123" i="13"/>
  <c r="SR123" i="13"/>
  <c r="AHL123" i="13"/>
  <c r="AWF123" i="13"/>
  <c r="KS123" i="13"/>
  <c r="ZM123" i="13"/>
  <c r="AOG123" i="13"/>
  <c r="HB123" i="13"/>
  <c r="VV123" i="13"/>
  <c r="KX123" i="13"/>
  <c r="ZR123" i="13"/>
  <c r="AOL123" i="13"/>
  <c r="CY123" i="13"/>
  <c r="RS123" i="13"/>
  <c r="AGM123" i="13"/>
  <c r="AVG123" i="13"/>
  <c r="KZ123" i="13"/>
  <c r="ZT123" i="13"/>
  <c r="AON123" i="13"/>
  <c r="DA123" i="13"/>
  <c r="RU123" i="13"/>
  <c r="AGO123" i="13"/>
  <c r="AVI123" i="13"/>
  <c r="NN123" i="13"/>
  <c r="ACH123" i="13"/>
  <c r="ARB123" i="13"/>
  <c r="JG123" i="13"/>
  <c r="YA123" i="13"/>
  <c r="AMU123" i="13"/>
  <c r="EZ123" i="13"/>
  <c r="TT123" i="13"/>
  <c r="AIN123" i="13"/>
  <c r="AXH123" i="13"/>
  <c r="LU123" i="13"/>
  <c r="AAO123" i="13"/>
  <c r="API123" i="13"/>
  <c r="DV123" i="13"/>
  <c r="SP123" i="13"/>
  <c r="AHJ123" i="13"/>
  <c r="AWD123" i="13"/>
  <c r="KQ123" i="13"/>
  <c r="ZK123" i="13"/>
  <c r="AOE123" i="13"/>
  <c r="EN123" i="13"/>
  <c r="TH123" i="13"/>
  <c r="AIB123" i="13"/>
  <c r="AWV123" i="13"/>
  <c r="LI123" i="13"/>
  <c r="AAC123" i="13"/>
  <c r="AOW123" i="13"/>
  <c r="HR123" i="13"/>
  <c r="WL123" i="13"/>
  <c r="ALF123" i="13"/>
  <c r="LN123" i="13"/>
  <c r="AAH123" i="13"/>
  <c r="APB123" i="13"/>
  <c r="DO123" i="13"/>
  <c r="SI123" i="13"/>
  <c r="AHC123" i="13"/>
  <c r="AVW123" i="13"/>
  <c r="LP123" i="13"/>
  <c r="AAJ123" i="13"/>
  <c r="APD123" i="13"/>
  <c r="DQ123" i="13"/>
  <c r="SK123" i="13"/>
  <c r="AHE123" i="13"/>
  <c r="J123" i="13"/>
  <c r="OD123" i="13"/>
  <c r="ACX123" i="13"/>
  <c r="ARR123" i="13"/>
  <c r="JW123" i="13"/>
  <c r="YQ123" i="13"/>
  <c r="ANK123" i="13"/>
  <c r="FP123" i="13"/>
  <c r="UJ123" i="13"/>
  <c r="AJD123" i="13"/>
  <c r="AXX123" i="13"/>
  <c r="MK123" i="13"/>
  <c r="ABE123" i="13"/>
  <c r="APY123" i="13"/>
  <c r="EL123" i="13"/>
  <c r="TF123" i="13"/>
  <c r="AHZ123" i="13"/>
  <c r="AWT123" i="13"/>
  <c r="LG123" i="13"/>
  <c r="AAA123" i="13"/>
  <c r="AOU123" i="13"/>
  <c r="FD123" i="13"/>
  <c r="TX123" i="13"/>
  <c r="AIR123" i="13"/>
  <c r="AXL123" i="13"/>
  <c r="LY123" i="13"/>
  <c r="AAS123" i="13"/>
  <c r="APM123" i="13"/>
  <c r="IH123" i="13"/>
  <c r="MD123" i="13"/>
  <c r="AAX123" i="13"/>
  <c r="APR123" i="13"/>
  <c r="EE123" i="13"/>
  <c r="SY123" i="13"/>
  <c r="AHS123" i="13"/>
  <c r="AWM123" i="13"/>
  <c r="MF123" i="13"/>
  <c r="AAZ123" i="13"/>
  <c r="APT123" i="13"/>
  <c r="EG123" i="13"/>
  <c r="TA123" i="13"/>
  <c r="AHU123" i="13"/>
  <c r="Z123" i="13"/>
  <c r="OT123" i="13"/>
  <c r="ADN123" i="13"/>
  <c r="ASH123" i="13"/>
  <c r="KM123" i="13"/>
  <c r="ZG123" i="13"/>
  <c r="AOA123" i="13"/>
  <c r="GF123" i="13"/>
  <c r="UZ123" i="13"/>
  <c r="AJT123" i="13"/>
  <c r="AYN123" i="13"/>
  <c r="NA123" i="13"/>
  <c r="ABU123" i="13"/>
  <c r="AQO123" i="13"/>
  <c r="FB123" i="13"/>
  <c r="TV123" i="13"/>
  <c r="AIP123" i="13"/>
  <c r="AXJ123" i="13"/>
  <c r="LW123" i="13"/>
  <c r="AAQ123" i="13"/>
  <c r="APK123" i="13"/>
  <c r="FT123" i="13"/>
  <c r="UN123" i="13"/>
  <c r="AJH123" i="13"/>
  <c r="AYB123" i="13"/>
  <c r="MO123" i="13"/>
  <c r="ABI123" i="13"/>
  <c r="AQC123" i="13"/>
  <c r="IX123" i="13"/>
  <c r="XR123" i="13"/>
  <c r="MT123" i="13"/>
  <c r="ABN123" i="13"/>
  <c r="AQH123" i="13"/>
  <c r="EU123" i="13"/>
  <c r="TO123" i="13"/>
  <c r="AII123" i="13"/>
  <c r="AXC123" i="13"/>
  <c r="MV123" i="13"/>
  <c r="ABP123" i="13"/>
  <c r="AQJ123" i="13"/>
  <c r="EW123" i="13"/>
  <c r="TQ123" i="13"/>
  <c r="AIK123" i="13"/>
  <c r="AP123" i="13"/>
  <c r="PJ123" i="13"/>
  <c r="AED123" i="13"/>
  <c r="ASX123" i="13"/>
  <c r="LC123" i="13"/>
  <c r="ZW123" i="13"/>
  <c r="AOQ123" i="13"/>
  <c r="GV123" i="13"/>
  <c r="VP123" i="13"/>
  <c r="AKJ123" i="13"/>
  <c r="AZD123" i="13"/>
  <c r="NQ123" i="13"/>
  <c r="ACK123" i="13"/>
  <c r="ARE123" i="13"/>
  <c r="FR123" i="13"/>
  <c r="UL123" i="13"/>
  <c r="AJF123" i="13"/>
  <c r="AXZ123" i="13"/>
  <c r="MM123" i="13"/>
  <c r="ABG123" i="13"/>
  <c r="AQA123" i="13"/>
  <c r="GJ123" i="13"/>
  <c r="VD123" i="13"/>
  <c r="AJX123" i="13"/>
  <c r="AYR123" i="13"/>
  <c r="NE123" i="13"/>
  <c r="ABY123" i="13"/>
  <c r="AQS123" i="13"/>
  <c r="JN123" i="13"/>
  <c r="YH123" i="13"/>
  <c r="NJ123" i="13"/>
  <c r="ACD123" i="13"/>
  <c r="AQX123" i="13"/>
  <c r="FK123" i="13"/>
  <c r="UE123" i="13"/>
  <c r="AIY123" i="13"/>
  <c r="AXS123" i="13"/>
  <c r="NL123" i="13"/>
  <c r="ACF123" i="13"/>
  <c r="AQZ123" i="13"/>
  <c r="FM123" i="13"/>
  <c r="UG123" i="13"/>
  <c r="AJA123" i="13"/>
  <c r="BF123" i="13"/>
  <c r="PZ123" i="13"/>
  <c r="AET123" i="13"/>
  <c r="ATN123" i="13"/>
  <c r="LS123" i="13"/>
  <c r="AAM123" i="13"/>
  <c r="APG123" i="13"/>
  <c r="HL123" i="13"/>
  <c r="WF123" i="13"/>
  <c r="AKZ123" i="13"/>
  <c r="M123" i="13"/>
  <c r="OG123" i="13"/>
  <c r="ADA123" i="13"/>
  <c r="ARU123" i="13"/>
  <c r="GH123" i="13"/>
  <c r="VB123" i="13"/>
  <c r="AJV123" i="13"/>
  <c r="AYP123" i="13"/>
  <c r="NC123" i="13"/>
  <c r="ABW123" i="13"/>
  <c r="AQQ123" i="13"/>
  <c r="GZ123" i="13"/>
  <c r="VT123" i="13"/>
  <c r="AKN123" i="13"/>
  <c r="AZH123" i="13"/>
  <c r="NU123" i="13"/>
  <c r="ACO123" i="13"/>
  <c r="ARI123" i="13"/>
  <c r="KD123" i="13"/>
  <c r="YX123" i="13"/>
  <c r="ANR123" i="13"/>
  <c r="GM123" i="13"/>
  <c r="VG123" i="13"/>
  <c r="AKA123" i="13"/>
  <c r="CV123" i="13"/>
  <c r="RP123" i="13"/>
  <c r="AGJ123" i="13"/>
  <c r="AVD123" i="13"/>
  <c r="BEK123" i="13"/>
  <c r="BTE123" i="13"/>
  <c r="CHY123" i="13"/>
  <c r="UC123" i="13"/>
  <c r="BKP123" i="13"/>
  <c r="BZJ123" i="13"/>
  <c r="COD123" i="13"/>
  <c r="BCQ123" i="13"/>
  <c r="BRK123" i="13"/>
  <c r="CGE123" i="13"/>
  <c r="BQ123" i="13"/>
  <c r="F123" i="13"/>
  <c r="NZ123" i="13"/>
  <c r="ACT123" i="13"/>
  <c r="ARN123" i="13"/>
  <c r="GA123" i="13"/>
  <c r="UU123" i="13"/>
  <c r="AJO123" i="13"/>
  <c r="H123" i="13"/>
  <c r="OB123" i="13"/>
  <c r="ACV123" i="13"/>
  <c r="ARP123" i="13"/>
  <c r="GC123" i="13"/>
  <c r="UW123" i="13"/>
  <c r="AJQ123" i="13"/>
  <c r="BV123" i="13"/>
  <c r="QP123" i="13"/>
  <c r="AFJ123" i="13"/>
  <c r="AUD123" i="13"/>
  <c r="MI123" i="13"/>
  <c r="ABC123" i="13"/>
  <c r="APW123" i="13"/>
  <c r="IB123" i="13"/>
  <c r="WV123" i="13"/>
  <c r="ALP123" i="13"/>
  <c r="AC123" i="13"/>
  <c r="OW123" i="13"/>
  <c r="ADQ123" i="13"/>
  <c r="ASK123" i="13"/>
  <c r="GX123" i="13"/>
  <c r="VR123" i="13"/>
  <c r="AKL123" i="13"/>
  <c r="AZF123" i="13"/>
  <c r="NS123" i="13"/>
  <c r="ACM123" i="13"/>
  <c r="ARG123" i="13"/>
  <c r="HP123" i="13"/>
  <c r="WJ123" i="13"/>
  <c r="ALD123" i="13"/>
  <c r="Q123" i="13"/>
  <c r="OK123" i="13"/>
  <c r="ADE123" i="13"/>
  <c r="ARY123" i="13"/>
  <c r="KT123" i="13"/>
  <c r="ZN123" i="13"/>
  <c r="AOH123" i="13"/>
  <c r="HC123" i="13"/>
  <c r="VW123" i="13"/>
  <c r="AKQ123" i="13"/>
  <c r="DL123" i="13"/>
  <c r="SF123" i="13"/>
  <c r="AGZ123" i="13"/>
  <c r="AVT123" i="13"/>
  <c r="BFA123" i="13"/>
  <c r="BTU123" i="13"/>
  <c r="CIO123" i="13"/>
  <c r="ADY123" i="13"/>
  <c r="BLF123" i="13"/>
  <c r="BZZ123" i="13"/>
  <c r="COT123" i="13"/>
  <c r="BDG123" i="13"/>
  <c r="BSA123" i="13"/>
  <c r="CGU123" i="13"/>
  <c r="LM123" i="13"/>
  <c r="BKB123" i="13"/>
  <c r="BYV123" i="13"/>
  <c r="CNP123" i="13"/>
  <c r="BCC123" i="13"/>
  <c r="BQW123" i="13"/>
  <c r="CFQ123" i="13"/>
  <c r="CUK123" i="13"/>
  <c r="V123" i="13"/>
  <c r="OP123" i="13"/>
  <c r="ADJ123" i="13"/>
  <c r="ASD123" i="13"/>
  <c r="GQ123" i="13"/>
  <c r="VK123" i="13"/>
  <c r="AKE123" i="13"/>
  <c r="X123" i="13"/>
  <c r="OR123" i="13"/>
  <c r="ADL123" i="13"/>
  <c r="ASF123" i="13"/>
  <c r="GS123" i="13"/>
  <c r="VM123" i="13"/>
  <c r="AKG123" i="13"/>
  <c r="CL123" i="13"/>
  <c r="RF123" i="13"/>
  <c r="AFZ123" i="13"/>
  <c r="AUT123" i="13"/>
  <c r="MY123" i="13"/>
  <c r="ABS123" i="13"/>
  <c r="AQM123" i="13"/>
  <c r="IR123" i="13"/>
  <c r="XL123" i="13"/>
  <c r="AMF123" i="13"/>
  <c r="AS123" i="13"/>
  <c r="PM123" i="13"/>
  <c r="AEG123" i="13"/>
  <c r="ATA123" i="13"/>
  <c r="HN123" i="13"/>
  <c r="WH123" i="13"/>
  <c r="ALB123" i="13"/>
  <c r="O123" i="13"/>
  <c r="OI123" i="13"/>
  <c r="ADC123" i="13"/>
  <c r="ARW123" i="13"/>
  <c r="IF123" i="13"/>
  <c r="WZ123" i="13"/>
  <c r="ALT123" i="13"/>
  <c r="AG123" i="13"/>
  <c r="PA123" i="13"/>
  <c r="ADU123" i="13"/>
  <c r="ASO123" i="13"/>
  <c r="LJ123" i="13"/>
  <c r="AAD123" i="13"/>
  <c r="AOX123" i="13"/>
  <c r="HS123" i="13"/>
  <c r="WM123" i="13"/>
  <c r="ALG123" i="13"/>
  <c r="EB123" i="13"/>
  <c r="SV123" i="13"/>
  <c r="AHP123" i="13"/>
  <c r="AWJ123" i="13"/>
  <c r="BFQ123" i="13"/>
  <c r="BUK123" i="13"/>
  <c r="CJE123" i="13"/>
  <c r="ANU123" i="13"/>
  <c r="BLV123" i="13"/>
  <c r="CAP123" i="13"/>
  <c r="CPJ123" i="13"/>
  <c r="BDW123" i="13"/>
  <c r="BSQ123" i="13"/>
  <c r="CHK123" i="13"/>
  <c r="AL123" i="13"/>
  <c r="PF123" i="13"/>
  <c r="ADZ123" i="13"/>
  <c r="AST123" i="13"/>
  <c r="HG123" i="13"/>
  <c r="WA123" i="13"/>
  <c r="AKU123" i="13"/>
  <c r="AN123" i="13"/>
  <c r="PH123" i="13"/>
  <c r="AEB123" i="13"/>
  <c r="ASV123" i="13"/>
  <c r="HI123" i="13"/>
  <c r="WC123" i="13"/>
  <c r="AKW123" i="13"/>
  <c r="DB123" i="13"/>
  <c r="RV123" i="13"/>
  <c r="AGP123" i="13"/>
  <c r="AVJ123" i="13"/>
  <c r="NO123" i="13"/>
  <c r="ACI123" i="13"/>
  <c r="ARC123" i="13"/>
  <c r="JH123" i="13"/>
  <c r="YB123" i="13"/>
  <c r="AMV123" i="13"/>
  <c r="BI123" i="13"/>
  <c r="QC123" i="13"/>
  <c r="AEW123" i="13"/>
  <c r="ATQ123" i="13"/>
  <c r="ID123" i="13"/>
  <c r="WX123" i="13"/>
  <c r="ALR123" i="13"/>
  <c r="AE123" i="13"/>
  <c r="OY123" i="13"/>
  <c r="ADS123" i="13"/>
  <c r="ASM123" i="13"/>
  <c r="IV123" i="13"/>
  <c r="XP123" i="13"/>
  <c r="AMJ123" i="13"/>
  <c r="AW123" i="13"/>
  <c r="PQ123" i="13"/>
  <c r="AEK123" i="13"/>
  <c r="ATE123" i="13"/>
  <c r="LZ123" i="13"/>
  <c r="AAT123" i="13"/>
  <c r="APN123" i="13"/>
  <c r="II123" i="13"/>
  <c r="XC123" i="13"/>
  <c r="ALW123" i="13"/>
  <c r="ER123" i="13"/>
  <c r="TL123" i="13"/>
  <c r="AIF123" i="13"/>
  <c r="AWZ123" i="13"/>
  <c r="BGG123" i="13"/>
  <c r="BVA123" i="13"/>
  <c r="CJU123" i="13"/>
  <c r="AVU123" i="13"/>
  <c r="BML123" i="13"/>
  <c r="CBF123" i="13"/>
  <c r="CPZ123" i="13"/>
  <c r="BEM123" i="13"/>
  <c r="BTG123" i="13"/>
  <c r="CIA123" i="13"/>
  <c r="AFE123" i="13"/>
  <c r="BB123" i="13"/>
  <c r="PV123" i="13"/>
  <c r="AEP123" i="13"/>
  <c r="ATJ123" i="13"/>
  <c r="HW123" i="13"/>
  <c r="WQ123" i="13"/>
  <c r="ALK123" i="13"/>
  <c r="BD123" i="13"/>
  <c r="PX123" i="13"/>
  <c r="AER123" i="13"/>
  <c r="ATL123" i="13"/>
  <c r="HY123" i="13"/>
  <c r="WS123" i="13"/>
  <c r="ALM123" i="13"/>
  <c r="DR123" i="13"/>
  <c r="SL123" i="13"/>
  <c r="AHF123" i="13"/>
  <c r="K123" i="13"/>
  <c r="OE123" i="13"/>
  <c r="ACY123" i="13"/>
  <c r="ARS123" i="13"/>
  <c r="JX123" i="13"/>
  <c r="YR123" i="13"/>
  <c r="ANL123" i="13"/>
  <c r="BY123" i="13"/>
  <c r="QS123" i="13"/>
  <c r="AFM123" i="13"/>
  <c r="AUG123" i="13"/>
  <c r="IT123" i="13"/>
  <c r="XN123" i="13"/>
  <c r="AMH123" i="13"/>
  <c r="AU123" i="13"/>
  <c r="PO123" i="13"/>
  <c r="AEI123" i="13"/>
  <c r="ATC123" i="13"/>
  <c r="JL123" i="13"/>
  <c r="YF123" i="13"/>
  <c r="AMZ123" i="13"/>
  <c r="BM123" i="13"/>
  <c r="QG123" i="13"/>
  <c r="AFA123" i="13"/>
  <c r="ATU123" i="13"/>
  <c r="MP123" i="13"/>
  <c r="ABJ123" i="13"/>
  <c r="AQD123" i="13"/>
  <c r="IY123" i="13"/>
  <c r="XS123" i="13"/>
  <c r="AMM123" i="13"/>
  <c r="FH123" i="13"/>
  <c r="UB123" i="13"/>
  <c r="AIV123" i="13"/>
  <c r="AXP123" i="13"/>
  <c r="BGW123" i="13"/>
  <c r="BVQ123" i="13"/>
  <c r="CKK123" i="13"/>
  <c r="AXF123" i="13"/>
  <c r="BNB123" i="13"/>
  <c r="CBV123" i="13"/>
  <c r="CQP123" i="13"/>
  <c r="BFC123" i="13"/>
  <c r="BTW123" i="13"/>
  <c r="CIQ123" i="13"/>
  <c r="APA123" i="13"/>
  <c r="BLX123" i="13"/>
  <c r="CAR123" i="13"/>
  <c r="BR123" i="13"/>
  <c r="QL123" i="13"/>
  <c r="AFF123" i="13"/>
  <c r="ATZ123" i="13"/>
  <c r="IM123" i="13"/>
  <c r="XG123" i="13"/>
  <c r="AMA123" i="13"/>
  <c r="BT123" i="13"/>
  <c r="QN123" i="13"/>
  <c r="AFH123" i="13"/>
  <c r="AUB123" i="13"/>
  <c r="IO123" i="13"/>
  <c r="XI123" i="13"/>
  <c r="AMC123" i="13"/>
  <c r="EH123" i="13"/>
  <c r="TB123" i="13"/>
  <c r="AHV123" i="13"/>
  <c r="AA123" i="13"/>
  <c r="OU123" i="13"/>
  <c r="ADO123" i="13"/>
  <c r="ASI123" i="13"/>
  <c r="KN123" i="13"/>
  <c r="ZH123" i="13"/>
  <c r="AOB123" i="13"/>
  <c r="CO123" i="13"/>
  <c r="RI123" i="13"/>
  <c r="AGC123" i="13"/>
  <c r="AUW123" i="13"/>
  <c r="JJ123" i="13"/>
  <c r="YD123" i="13"/>
  <c r="AMX123" i="13"/>
  <c r="BK123" i="13"/>
  <c r="QE123" i="13"/>
  <c r="AEY123" i="13"/>
  <c r="ATS123" i="13"/>
  <c r="KB123" i="13"/>
  <c r="YV123" i="13"/>
  <c r="ANP123" i="13"/>
  <c r="CC123" i="13"/>
  <c r="QW123" i="13"/>
  <c r="AFQ123" i="13"/>
  <c r="AUK123" i="13"/>
  <c r="NF123" i="13"/>
  <c r="ABZ123" i="13"/>
  <c r="AQT123" i="13"/>
  <c r="JO123" i="13"/>
  <c r="YI123" i="13"/>
  <c r="ANC123" i="13"/>
  <c r="FX123" i="13"/>
  <c r="UR123" i="13"/>
  <c r="AJL123" i="13"/>
  <c r="AYF123" i="13"/>
  <c r="BHM123" i="13"/>
  <c r="BWG123" i="13"/>
  <c r="CLA123" i="13"/>
  <c r="AYL123" i="13"/>
  <c r="BNR123" i="13"/>
  <c r="CCL123" i="13"/>
  <c r="CRF123" i="13"/>
  <c r="BFS123" i="13"/>
  <c r="CH123" i="13"/>
  <c r="RB123" i="13"/>
  <c r="AFV123" i="13"/>
  <c r="AUP123" i="13"/>
  <c r="JC123" i="13"/>
  <c r="XW123" i="13"/>
  <c r="AMQ123" i="13"/>
  <c r="CJ123" i="13"/>
  <c r="RD123" i="13"/>
  <c r="AFX123" i="13"/>
  <c r="AUR123" i="13"/>
  <c r="JE123" i="13"/>
  <c r="XY123" i="13"/>
  <c r="AMS123" i="13"/>
  <c r="EX123" i="13"/>
  <c r="TR123" i="13"/>
  <c r="AIL123" i="13"/>
  <c r="AQ123" i="13"/>
  <c r="PK123" i="13"/>
  <c r="AEE123" i="13"/>
  <c r="ASY123" i="13"/>
  <c r="LD123" i="13"/>
  <c r="ZX123" i="13"/>
  <c r="AOR123" i="13"/>
  <c r="DE123" i="13"/>
  <c r="RY123" i="13"/>
  <c r="AGS123" i="13"/>
  <c r="AVM123" i="13"/>
  <c r="JZ123" i="13"/>
  <c r="YT123" i="13"/>
  <c r="ANN123" i="13"/>
  <c r="CA123" i="13"/>
  <c r="QU123" i="13"/>
  <c r="AFO123" i="13"/>
  <c r="AUI123" i="13"/>
  <c r="KR123" i="13"/>
  <c r="ZL123" i="13"/>
  <c r="AOF123" i="13"/>
  <c r="CS123" i="13"/>
  <c r="RM123" i="13"/>
  <c r="AGG123" i="13"/>
  <c r="AVA123" i="13"/>
  <c r="NV123" i="13"/>
  <c r="ACP123" i="13"/>
  <c r="ARJ123" i="13"/>
  <c r="KE123" i="13"/>
  <c r="YY123" i="13"/>
  <c r="ANS123" i="13"/>
  <c r="GN123" i="13"/>
  <c r="VH123" i="13"/>
  <c r="AKB123" i="13"/>
  <c r="AYV123" i="13"/>
  <c r="BIC123" i="13"/>
  <c r="BWW123" i="13"/>
  <c r="CLQ123" i="13"/>
  <c r="AZN123" i="13"/>
  <c r="BOH123" i="13"/>
  <c r="CDB123" i="13"/>
  <c r="CRV123" i="13"/>
  <c r="BGI123" i="13"/>
  <c r="BVC123" i="13"/>
  <c r="CJW123" i="13"/>
  <c r="AXM123" i="13"/>
  <c r="BND123" i="13"/>
  <c r="CBX123" i="13"/>
  <c r="CQR123" i="13"/>
  <c r="BFE123" i="13"/>
  <c r="BTY123" i="13"/>
  <c r="CIS123" i="13"/>
  <c r="AQG123" i="13"/>
  <c r="BLZ123" i="13"/>
  <c r="CAT123" i="13"/>
  <c r="CPN123" i="13"/>
  <c r="BEA123" i="13"/>
  <c r="BSU123" i="13"/>
  <c r="CHO123" i="13"/>
  <c r="XU123" i="13"/>
  <c r="CX123" i="13"/>
  <c r="RR123" i="13"/>
  <c r="AGL123" i="13"/>
  <c r="AVF123" i="13"/>
  <c r="JS123" i="13"/>
  <c r="YM123" i="13"/>
  <c r="ANG123" i="13"/>
  <c r="CZ123" i="13"/>
  <c r="RT123" i="13"/>
  <c r="AGN123" i="13"/>
  <c r="AVH123" i="13"/>
  <c r="JU123" i="13"/>
  <c r="YO123" i="13"/>
  <c r="ANI123" i="13"/>
  <c r="FN123" i="13"/>
  <c r="UH123" i="13"/>
  <c r="AJB123" i="13"/>
  <c r="BG123" i="13"/>
  <c r="QA123" i="13"/>
  <c r="AEU123" i="13"/>
  <c r="ATO123" i="13"/>
  <c r="LT123" i="13"/>
  <c r="AAN123" i="13"/>
  <c r="APH123" i="13"/>
  <c r="DU123" i="13"/>
  <c r="SO123" i="13"/>
  <c r="AHI123" i="13"/>
  <c r="AWC123" i="13"/>
  <c r="KP123" i="13"/>
  <c r="ZJ123" i="13"/>
  <c r="AOD123" i="13"/>
  <c r="CQ123" i="13"/>
  <c r="RK123" i="13"/>
  <c r="AGE123" i="13"/>
  <c r="AUY123" i="13"/>
  <c r="LH123" i="13"/>
  <c r="AAB123" i="13"/>
  <c r="AOV123" i="13"/>
  <c r="DI123" i="13"/>
  <c r="SC123" i="13"/>
  <c r="AGW123" i="13"/>
  <c r="R123" i="13"/>
  <c r="OL123" i="13"/>
  <c r="ADF123" i="13"/>
  <c r="ARZ123" i="13"/>
  <c r="KU123" i="13"/>
  <c r="ZO123" i="13"/>
  <c r="AOI123" i="13"/>
  <c r="HD123" i="13"/>
  <c r="VX123" i="13"/>
  <c r="AKR123" i="13"/>
  <c r="AZL123" i="13"/>
  <c r="BIS123" i="13"/>
  <c r="BXM123" i="13"/>
  <c r="CMG123" i="13"/>
  <c r="BAD123" i="13"/>
  <c r="BOX123" i="13"/>
  <c r="CDR123" i="13"/>
  <c r="CSL123" i="13"/>
  <c r="BGY123" i="13"/>
  <c r="BVS123" i="13"/>
  <c r="CKM123" i="13"/>
  <c r="AYQ123" i="13"/>
  <c r="BNT123" i="13"/>
  <c r="CCN123" i="13"/>
  <c r="CRH123" i="13"/>
  <c r="BFU123" i="13"/>
  <c r="BUO123" i="13"/>
  <c r="CJI123" i="13"/>
  <c r="DN123" i="13"/>
  <c r="SH123" i="13"/>
  <c r="AHB123" i="13"/>
  <c r="AVV123" i="13"/>
  <c r="KI123" i="13"/>
  <c r="ZC123" i="13"/>
  <c r="ANW123" i="13"/>
  <c r="DP123" i="13"/>
  <c r="SJ123" i="13"/>
  <c r="AHD123" i="13"/>
  <c r="AVX123" i="13"/>
  <c r="KK123" i="13"/>
  <c r="ZE123" i="13"/>
  <c r="ANY123" i="13"/>
  <c r="GD123" i="13"/>
  <c r="UX123" i="13"/>
  <c r="AJR123" i="13"/>
  <c r="BW123" i="13"/>
  <c r="QQ123" i="13"/>
  <c r="AFK123" i="13"/>
  <c r="AUE123" i="13"/>
  <c r="MJ123" i="13"/>
  <c r="ABD123" i="13"/>
  <c r="APX123" i="13"/>
  <c r="EK123" i="13"/>
  <c r="TE123" i="13"/>
  <c r="AHY123" i="13"/>
  <c r="AWS123" i="13"/>
  <c r="LF123" i="13"/>
  <c r="ZZ123" i="13"/>
  <c r="AOT123" i="13"/>
  <c r="DG123" i="13"/>
  <c r="SA123" i="13"/>
  <c r="AGU123" i="13"/>
  <c r="AVO123" i="13"/>
  <c r="LX123" i="13"/>
  <c r="AAR123" i="13"/>
  <c r="APL123" i="13"/>
  <c r="DY123" i="13"/>
  <c r="SS123" i="13"/>
  <c r="AHM123" i="13"/>
  <c r="AH123" i="13"/>
  <c r="PB123" i="13"/>
  <c r="ADV123" i="13"/>
  <c r="ASP123" i="13"/>
  <c r="LK123" i="13"/>
  <c r="AAE123" i="13"/>
  <c r="AOY123" i="13"/>
  <c r="HT123" i="13"/>
  <c r="WN123" i="13"/>
  <c r="ALH123" i="13"/>
  <c r="U123" i="13"/>
  <c r="BJI123" i="13"/>
  <c r="BYC123" i="13"/>
  <c r="CMW123" i="13"/>
  <c r="BAT123" i="13"/>
  <c r="BPN123" i="13"/>
  <c r="CEH123" i="13"/>
  <c r="CTB123" i="13"/>
  <c r="BHO123" i="13"/>
  <c r="BWI123" i="13"/>
  <c r="CLC123" i="13"/>
  <c r="ED123" i="13"/>
  <c r="SX123" i="13"/>
  <c r="AHR123" i="13"/>
  <c r="AWL123" i="13"/>
  <c r="KY123" i="13"/>
  <c r="ZS123" i="13"/>
  <c r="AOM123" i="13"/>
  <c r="EF123" i="13"/>
  <c r="SZ123" i="13"/>
  <c r="AHT123" i="13"/>
  <c r="AWN123" i="13"/>
  <c r="LA123" i="13"/>
  <c r="ZU123" i="13"/>
  <c r="AOO123" i="13"/>
  <c r="GT123" i="13"/>
  <c r="VN123" i="13"/>
  <c r="AKH123" i="13"/>
  <c r="CM123" i="13"/>
  <c r="RG123" i="13"/>
  <c r="AGA123" i="13"/>
  <c r="AUU123" i="13"/>
  <c r="MZ123" i="13"/>
  <c r="ABT123" i="13"/>
  <c r="AQN123" i="13"/>
  <c r="FA123" i="13"/>
  <c r="TU123" i="13"/>
  <c r="AIO123" i="13"/>
  <c r="AXI123" i="13"/>
  <c r="LV123" i="13"/>
  <c r="AAP123" i="13"/>
  <c r="APJ123" i="13"/>
  <c r="DW123" i="13"/>
  <c r="SQ123" i="13"/>
  <c r="AHK123" i="13"/>
  <c r="AWE123" i="13"/>
  <c r="MN123" i="13"/>
  <c r="ABH123" i="13"/>
  <c r="AQB123" i="13"/>
  <c r="EO123" i="13"/>
  <c r="TI123" i="13"/>
  <c r="AIC123" i="13"/>
  <c r="AX123" i="13"/>
  <c r="PR123" i="13"/>
  <c r="AEL123" i="13"/>
  <c r="ATF123" i="13"/>
  <c r="MA123" i="13"/>
  <c r="AAU123" i="13"/>
  <c r="APO123" i="13"/>
  <c r="IJ123" i="13"/>
  <c r="XD123" i="13"/>
  <c r="ALX123" i="13"/>
  <c r="JQ123" i="13"/>
  <c r="BJY123" i="13"/>
  <c r="BYS123" i="13"/>
  <c r="CNM123" i="13"/>
  <c r="BBJ123" i="13"/>
  <c r="BQD123" i="13"/>
  <c r="CEX123" i="13"/>
  <c r="CTR123" i="13"/>
  <c r="BIE123" i="13"/>
  <c r="BWY123" i="13"/>
  <c r="CLS123" i="13"/>
  <c r="BAF123" i="13"/>
  <c r="BOZ123" i="13"/>
  <c r="CDT123" i="13"/>
  <c r="ET123" i="13"/>
  <c r="TN123" i="13"/>
  <c r="AIH123" i="13"/>
  <c r="AXB123" i="13"/>
  <c r="LO123" i="13"/>
  <c r="AAI123" i="13"/>
  <c r="APC123" i="13"/>
  <c r="EV123" i="13"/>
  <c r="TP123" i="13"/>
  <c r="AIJ123" i="13"/>
  <c r="AXD123" i="13"/>
  <c r="LQ123" i="13"/>
  <c r="AAK123" i="13"/>
  <c r="APE123" i="13"/>
  <c r="HJ123" i="13"/>
  <c r="WD123" i="13"/>
  <c r="AKX123" i="13"/>
  <c r="DC123" i="13"/>
  <c r="RW123" i="13"/>
  <c r="AGQ123" i="13"/>
  <c r="AVK123" i="13"/>
  <c r="NP123" i="13"/>
  <c r="ACJ123" i="13"/>
  <c r="ARD123" i="13"/>
  <c r="FQ123" i="13"/>
  <c r="UK123" i="13"/>
  <c r="AJE123" i="13"/>
  <c r="AXY123" i="13"/>
  <c r="ML123" i="13"/>
  <c r="ABF123" i="13"/>
  <c r="APZ123" i="13"/>
  <c r="EM123" i="13"/>
  <c r="TG123" i="13"/>
  <c r="AIA123" i="13"/>
  <c r="AWU123" i="13"/>
  <c r="ND123" i="13"/>
  <c r="ABX123" i="13"/>
  <c r="AQR123" i="13"/>
  <c r="FE123" i="13"/>
  <c r="TY123" i="13"/>
  <c r="AIS123" i="13"/>
  <c r="BN123" i="13"/>
  <c r="QH123" i="13"/>
  <c r="AFB123" i="13"/>
  <c r="ATV123" i="13"/>
  <c r="MQ123" i="13"/>
  <c r="ABK123" i="13"/>
  <c r="AQE123" i="13"/>
  <c r="IZ123" i="13"/>
  <c r="XT123" i="13"/>
  <c r="AMN123" i="13"/>
  <c r="TM123" i="13"/>
  <c r="BKO123" i="13"/>
  <c r="BZI123" i="13"/>
  <c r="COC123" i="13"/>
  <c r="BBZ123" i="13"/>
  <c r="BQT123" i="13"/>
  <c r="CFN123" i="13"/>
  <c r="CUH123" i="13"/>
  <c r="BIU123" i="13"/>
  <c r="FJ123" i="13"/>
  <c r="UD123" i="13"/>
  <c r="AIX123" i="13"/>
  <c r="AXR123" i="13"/>
  <c r="ME123" i="13"/>
  <c r="AAY123" i="13"/>
  <c r="APS123" i="13"/>
  <c r="FL123" i="13"/>
  <c r="UF123" i="13"/>
  <c r="AIZ123" i="13"/>
  <c r="AXT123" i="13"/>
  <c r="MG123" i="13"/>
  <c r="ABA123" i="13"/>
  <c r="APU123" i="13"/>
  <c r="HZ123" i="13"/>
  <c r="WT123" i="13"/>
  <c r="ALN123" i="13"/>
  <c r="DS123" i="13"/>
  <c r="SM123" i="13"/>
  <c r="AHG123" i="13"/>
  <c r="L123" i="13"/>
  <c r="OF123" i="13"/>
  <c r="ACZ123" i="13"/>
  <c r="ART123" i="13"/>
  <c r="GG123" i="13"/>
  <c r="VA123" i="13"/>
  <c r="AJU123" i="13"/>
  <c r="AYO123" i="13"/>
  <c r="NB123" i="13"/>
  <c r="ABV123" i="13"/>
  <c r="AQP123" i="13"/>
  <c r="FC123" i="13"/>
  <c r="TW123" i="13"/>
  <c r="AIQ123" i="13"/>
  <c r="AXK123" i="13"/>
  <c r="NT123" i="13"/>
  <c r="ACN123" i="13"/>
  <c r="ARH123" i="13"/>
  <c r="FU123" i="13"/>
  <c r="UO123" i="13"/>
  <c r="AJI123" i="13"/>
  <c r="CD123" i="13"/>
  <c r="QX123" i="13"/>
  <c r="AFR123" i="13"/>
  <c r="AUL123" i="13"/>
  <c r="NG123" i="13"/>
  <c r="ACA123" i="13"/>
  <c r="AQU123" i="13"/>
  <c r="JP123" i="13"/>
  <c r="YJ123" i="13"/>
  <c r="AND123" i="13"/>
  <c r="ADI123" i="13"/>
  <c r="BLE123" i="13"/>
  <c r="BZY123" i="13"/>
  <c r="COS123" i="13"/>
  <c r="BCP123" i="13"/>
  <c r="BRJ123" i="13"/>
  <c r="CGD123" i="13"/>
  <c r="BA123" i="13"/>
  <c r="BJK123" i="13"/>
  <c r="BYE123" i="13"/>
  <c r="CMY123" i="13"/>
  <c r="BBL123" i="13"/>
  <c r="FZ123" i="13"/>
  <c r="UT123" i="13"/>
  <c r="AJN123" i="13"/>
  <c r="AYH123" i="13"/>
  <c r="MU123" i="13"/>
  <c r="ABO123" i="13"/>
  <c r="AQI123" i="13"/>
  <c r="GB123" i="13"/>
  <c r="UV123" i="13"/>
  <c r="AJP123" i="13"/>
  <c r="AYJ123" i="13"/>
  <c r="MW123" i="13"/>
  <c r="ABQ123" i="13"/>
  <c r="AQK123" i="13"/>
  <c r="IP123" i="13"/>
  <c r="XJ123" i="13"/>
  <c r="AMD123" i="13"/>
  <c r="EI123" i="13"/>
  <c r="TC123" i="13"/>
  <c r="AHW123" i="13"/>
  <c r="AB123" i="13"/>
  <c r="OV123" i="13"/>
  <c r="ADP123" i="13"/>
  <c r="ASJ123" i="13"/>
  <c r="GW123" i="13"/>
  <c r="VQ123" i="13"/>
  <c r="AKK123" i="13"/>
  <c r="AZE123" i="13"/>
  <c r="NR123" i="13"/>
  <c r="ACL123" i="13"/>
  <c r="ARF123" i="13"/>
  <c r="FS123" i="13"/>
  <c r="UM123" i="13"/>
  <c r="AJG123" i="13"/>
  <c r="P123" i="13"/>
  <c r="OJ123" i="13"/>
  <c r="ADD123" i="13"/>
  <c r="ARX123" i="13"/>
  <c r="GK123" i="13"/>
  <c r="VE123" i="13"/>
  <c r="AJY123" i="13"/>
  <c r="CT123" i="13"/>
  <c r="RN123" i="13"/>
  <c r="AGH123" i="13"/>
  <c r="AVB123" i="13"/>
  <c r="NW123" i="13"/>
  <c r="ACQ123" i="13"/>
  <c r="ARK123" i="13"/>
  <c r="KF123" i="13"/>
  <c r="YZ123" i="13"/>
  <c r="ANT123" i="13"/>
  <c r="ANE123" i="13"/>
  <c r="BLU123" i="13"/>
  <c r="CAO123" i="13"/>
  <c r="CPI123" i="13"/>
  <c r="BDF123" i="13"/>
  <c r="BRZ123" i="13"/>
  <c r="CGT123" i="13"/>
  <c r="KW123" i="13"/>
  <c r="BKA123" i="13"/>
  <c r="BYU123" i="13"/>
  <c r="CNO123" i="13"/>
  <c r="BCB123" i="13"/>
  <c r="BQV123" i="13"/>
  <c r="GP123" i="13"/>
  <c r="VJ123" i="13"/>
  <c r="AKD123" i="13"/>
  <c r="AYX123" i="13"/>
  <c r="NK123" i="13"/>
  <c r="ACE123" i="13"/>
  <c r="AQY123" i="13"/>
  <c r="GR123" i="13"/>
  <c r="VL123" i="13"/>
  <c r="AKF123" i="13"/>
  <c r="AYZ123" i="13"/>
  <c r="NM123" i="13"/>
  <c r="ACG123" i="13"/>
  <c r="ARA123" i="13"/>
  <c r="JF123" i="13"/>
  <c r="XZ123" i="13"/>
  <c r="AMT123" i="13"/>
  <c r="EY123" i="13"/>
  <c r="TS123" i="13"/>
  <c r="AIM123" i="13"/>
  <c r="AR123" i="13"/>
  <c r="PL123" i="13"/>
  <c r="AEF123" i="13"/>
  <c r="ASZ123" i="13"/>
  <c r="HM123" i="13"/>
  <c r="WG123" i="13"/>
  <c r="ALA123" i="13"/>
  <c r="N123" i="13"/>
  <c r="OH123" i="13"/>
  <c r="ADB123" i="13"/>
  <c r="ARV123" i="13"/>
  <c r="GI123" i="13"/>
  <c r="VC123" i="13"/>
  <c r="AJW123" i="13"/>
  <c r="AF123" i="13"/>
  <c r="OZ123" i="13"/>
  <c r="ADT123" i="13"/>
  <c r="ASN123" i="13"/>
  <c r="HA123" i="13"/>
  <c r="VU123" i="13"/>
  <c r="AKO123" i="13"/>
  <c r="DJ123" i="13"/>
  <c r="SD123" i="13"/>
  <c r="AGX123" i="13"/>
  <c r="S123" i="13"/>
  <c r="OM123" i="13"/>
  <c r="ADG123" i="13"/>
  <c r="ASA123" i="13"/>
  <c r="KV123" i="13"/>
  <c r="ZP123" i="13"/>
  <c r="AOJ123" i="13"/>
  <c r="AVS123" i="13"/>
  <c r="BMK123" i="13"/>
  <c r="CBE123" i="13"/>
  <c r="CPY123" i="13"/>
  <c r="BDV123" i="13"/>
  <c r="BSP123" i="13"/>
  <c r="CHJ123" i="13"/>
  <c r="US123" i="13"/>
  <c r="BKQ123" i="13"/>
  <c r="HF123" i="13"/>
  <c r="VZ123" i="13"/>
  <c r="AKT123" i="13"/>
  <c r="G123" i="13"/>
  <c r="OA123" i="13"/>
  <c r="ACU123" i="13"/>
  <c r="ARO123" i="13"/>
  <c r="HH123" i="13"/>
  <c r="WB123" i="13"/>
  <c r="AKV123" i="13"/>
  <c r="I123" i="13"/>
  <c r="OC123" i="13"/>
  <c r="ACW123" i="13"/>
  <c r="ARQ123" i="13"/>
  <c r="JV123" i="13"/>
  <c r="YP123" i="13"/>
  <c r="ANJ123" i="13"/>
  <c r="FO123" i="13"/>
  <c r="UI123" i="13"/>
  <c r="AJC123" i="13"/>
  <c r="BH123" i="13"/>
  <c r="QB123" i="13"/>
  <c r="AEV123" i="13"/>
  <c r="ATP123" i="13"/>
  <c r="IC123" i="13"/>
  <c r="WW123" i="13"/>
  <c r="ALQ123" i="13"/>
  <c r="AD123" i="13"/>
  <c r="OX123" i="13"/>
  <c r="ADR123" i="13"/>
  <c r="ASL123" i="13"/>
  <c r="GY123" i="13"/>
  <c r="VS123" i="13"/>
  <c r="AKM123" i="13"/>
  <c r="AV123" i="13"/>
  <c r="PP123" i="13"/>
  <c r="AEJ123" i="13"/>
  <c r="ATD123" i="13"/>
  <c r="HQ123" i="13"/>
  <c r="WK123" i="13"/>
  <c r="ALE123" i="13"/>
  <c r="DZ123" i="13"/>
  <c r="ST123" i="13"/>
  <c r="AHN123" i="13"/>
  <c r="AI123" i="13"/>
  <c r="PC123" i="13"/>
  <c r="ADW123" i="13"/>
  <c r="ASQ123" i="13"/>
  <c r="LL123" i="13"/>
  <c r="AAF123" i="13"/>
  <c r="AOZ123" i="13"/>
  <c r="AXE123" i="13"/>
  <c r="BNA123" i="13"/>
  <c r="CBU123" i="13"/>
  <c r="CQO123" i="13"/>
  <c r="BEL123" i="13"/>
  <c r="BTF123" i="13"/>
  <c r="CHZ123" i="13"/>
  <c r="AEO123" i="13"/>
  <c r="BLG123" i="13"/>
  <c r="CAA123" i="13"/>
  <c r="COU123" i="13"/>
  <c r="BDH123" i="13"/>
  <c r="BSB123" i="13"/>
  <c r="CGV123" i="13"/>
  <c r="MC123" i="13"/>
  <c r="BKC123" i="13"/>
  <c r="BYW123" i="13"/>
  <c r="CNQ123" i="13"/>
  <c r="AHO123" i="13"/>
  <c r="ADX123" i="13"/>
  <c r="BQS123" i="13"/>
  <c r="BID123" i="13"/>
  <c r="BAE123" i="13"/>
  <c r="CMI123" i="13"/>
  <c r="BKR123" i="13"/>
  <c r="CHL123" i="13"/>
  <c r="AZQ123" i="13"/>
  <c r="BSC123" i="13"/>
  <c r="CLE123" i="13"/>
  <c r="BCD123" i="13"/>
  <c r="BST123" i="13"/>
  <c r="CIT123" i="13"/>
  <c r="AXQ123" i="13"/>
  <c r="BOM123" i="13"/>
  <c r="CEM123" i="13"/>
  <c r="CUM123" i="13"/>
  <c r="BJP123" i="13"/>
  <c r="BYJ123" i="13"/>
  <c r="CND123" i="13"/>
  <c r="BBQ123" i="13"/>
  <c r="BQK123" i="13"/>
  <c r="CFE123" i="13"/>
  <c r="CTY123" i="13"/>
  <c r="BIL123" i="13"/>
  <c r="BXF123" i="13"/>
  <c r="CLZ123" i="13"/>
  <c r="BAM123" i="13"/>
  <c r="BPG123" i="13"/>
  <c r="CEA123" i="13"/>
  <c r="CSU123" i="13"/>
  <c r="BHH123" i="13"/>
  <c r="BWB123" i="13"/>
  <c r="CKV123" i="13"/>
  <c r="AZG123" i="13"/>
  <c r="BOC123" i="13"/>
  <c r="CCW123" i="13"/>
  <c r="CRQ123" i="13"/>
  <c r="BGD123" i="13"/>
  <c r="BUX123" i="13"/>
  <c r="CJR123" i="13"/>
  <c r="AWY123" i="13"/>
  <c r="BMY123" i="13"/>
  <c r="CBS123" i="13"/>
  <c r="CQM123" i="13"/>
  <c r="DAY123" i="13"/>
  <c r="DPS123" i="13"/>
  <c r="EEM123" i="13"/>
  <c r="ETG123" i="13"/>
  <c r="FIA123" i="13"/>
  <c r="FWU123" i="13"/>
  <c r="GLO123" i="13"/>
  <c r="CZX123" i="13"/>
  <c r="DOR123" i="13"/>
  <c r="EDL123" i="13"/>
  <c r="ESF123" i="13"/>
  <c r="FGZ123" i="13"/>
  <c r="FVT123" i="13"/>
  <c r="GKN123" i="13"/>
  <c r="CYS123" i="13"/>
  <c r="DNM123" i="13"/>
  <c r="ECG123" i="13"/>
  <c r="ERA123" i="13"/>
  <c r="FFU123" i="13"/>
  <c r="FUO123" i="13"/>
  <c r="GJI123" i="13"/>
  <c r="CWY123" i="13"/>
  <c r="DLS123" i="13"/>
  <c r="EAM123" i="13"/>
  <c r="EPG123" i="13"/>
  <c r="FEA123" i="13"/>
  <c r="FSU123" i="13"/>
  <c r="GHO123" i="13"/>
  <c r="CVW123" i="13"/>
  <c r="DKQ123" i="13"/>
  <c r="DZK123" i="13"/>
  <c r="EOE123" i="13"/>
  <c r="FCY123" i="13"/>
  <c r="FRS123" i="13"/>
  <c r="GGM123" i="13"/>
  <c r="CVI123" i="13"/>
  <c r="DQV123" i="13"/>
  <c r="EMH123" i="13"/>
  <c r="FHU123" i="13"/>
  <c r="XB123" i="13"/>
  <c r="AIE123" i="13"/>
  <c r="AEN123" i="13"/>
  <c r="BRI123" i="13"/>
  <c r="BIT123" i="13"/>
  <c r="BAU123" i="13"/>
  <c r="COE123" i="13"/>
  <c r="BLH123" i="13"/>
  <c r="CIR123" i="13"/>
  <c r="BAG123" i="13"/>
  <c r="BSS123" i="13"/>
  <c r="CLU123" i="13"/>
  <c r="BCT123" i="13"/>
  <c r="BTJ123" i="13"/>
  <c r="CJJ123" i="13"/>
  <c r="AYU123" i="13"/>
  <c r="BPC123" i="13"/>
  <c r="CFC123" i="13"/>
  <c r="EC123" i="13"/>
  <c r="BKF123" i="13"/>
  <c r="BYZ123" i="13"/>
  <c r="CNT123" i="13"/>
  <c r="BCG123" i="13"/>
  <c r="BRA123" i="13"/>
  <c r="CFU123" i="13"/>
  <c r="CUO123" i="13"/>
  <c r="BJB123" i="13"/>
  <c r="BXV123" i="13"/>
  <c r="CMP123" i="13"/>
  <c r="BBC123" i="13"/>
  <c r="BPW123" i="13"/>
  <c r="CEQ123" i="13"/>
  <c r="CTK123" i="13"/>
  <c r="BHX123" i="13"/>
  <c r="BWR123" i="13"/>
  <c r="CLL123" i="13"/>
  <c r="AZY123" i="13"/>
  <c r="BOS123" i="13"/>
  <c r="CDM123" i="13"/>
  <c r="CSG123" i="13"/>
  <c r="BGT123" i="13"/>
  <c r="BVN123" i="13"/>
  <c r="CKH123" i="13"/>
  <c r="AYG123" i="13"/>
  <c r="BNO123" i="13"/>
  <c r="CCI123" i="13"/>
  <c r="CRC123" i="13"/>
  <c r="AJJ123" i="13"/>
  <c r="AIU123" i="13"/>
  <c r="AFD123" i="13"/>
  <c r="BRY123" i="13"/>
  <c r="BJJ123" i="13"/>
  <c r="BBK123" i="13"/>
  <c r="CPK123" i="13"/>
  <c r="BMN123" i="13"/>
  <c r="CJH123" i="13"/>
  <c r="BAW123" i="13"/>
  <c r="BTI123" i="13"/>
  <c r="CMK123" i="13"/>
  <c r="BDZ123" i="13"/>
  <c r="BTZ123" i="13"/>
  <c r="CJZ123" i="13"/>
  <c r="AZS123" i="13"/>
  <c r="BPS123" i="13"/>
  <c r="CFS123" i="13"/>
  <c r="NY123" i="13"/>
  <c r="BKV123" i="13"/>
  <c r="BZP123" i="13"/>
  <c r="COJ123" i="13"/>
  <c r="BCW123" i="13"/>
  <c r="BRQ123" i="13"/>
  <c r="CGK123" i="13"/>
  <c r="FI123" i="13"/>
  <c r="BJR123" i="13"/>
  <c r="BYL123" i="13"/>
  <c r="CNF123" i="13"/>
  <c r="BBS123" i="13"/>
  <c r="BQM123" i="13"/>
  <c r="CFG123" i="13"/>
  <c r="CUA123" i="13"/>
  <c r="BIN123" i="13"/>
  <c r="BXH123" i="13"/>
  <c r="CMB123" i="13"/>
  <c r="BAO123" i="13"/>
  <c r="BPI123" i="13"/>
  <c r="CEC123" i="13"/>
  <c r="CSW123" i="13"/>
  <c r="BHJ123" i="13"/>
  <c r="BWD123" i="13"/>
  <c r="CKX123" i="13"/>
  <c r="AZJ123" i="13"/>
  <c r="BOE123" i="13"/>
  <c r="CCY123" i="13"/>
  <c r="CRS123" i="13"/>
  <c r="DCE123" i="13"/>
  <c r="AKP123" i="13"/>
  <c r="AJK123" i="13"/>
  <c r="AFT123" i="13"/>
  <c r="BSO123" i="13"/>
  <c r="BJZ123" i="13"/>
  <c r="BCA123" i="13"/>
  <c r="CQQ123" i="13"/>
  <c r="BOJ123" i="13"/>
  <c r="CJX123" i="13"/>
  <c r="BBM123" i="13"/>
  <c r="BVE123" i="13"/>
  <c r="CNA123" i="13"/>
  <c r="BEP123" i="13"/>
  <c r="BUP123" i="13"/>
  <c r="CKP123" i="13"/>
  <c r="BAI123" i="13"/>
  <c r="BQI123" i="13"/>
  <c r="CGI123" i="13"/>
  <c r="AHQ123" i="13"/>
  <c r="BLL123" i="13"/>
  <c r="CAF123" i="13"/>
  <c r="COZ123" i="13"/>
  <c r="BDM123" i="13"/>
  <c r="BSG123" i="13"/>
  <c r="CHA123" i="13"/>
  <c r="PE123" i="13"/>
  <c r="BKH123" i="13"/>
  <c r="BZB123" i="13"/>
  <c r="CNV123" i="13"/>
  <c r="BCI123" i="13"/>
  <c r="BRC123" i="13"/>
  <c r="CFW123" i="13"/>
  <c r="CUQ123" i="13"/>
  <c r="BJD123" i="13"/>
  <c r="BXX123" i="13"/>
  <c r="CMR123" i="13"/>
  <c r="BBE123" i="13"/>
  <c r="BPY123" i="13"/>
  <c r="CES123" i="13"/>
  <c r="CTM123" i="13"/>
  <c r="BHZ123" i="13"/>
  <c r="BWT123" i="13"/>
  <c r="CLN123" i="13"/>
  <c r="BAA123" i="13"/>
  <c r="BOU123" i="13"/>
  <c r="CDO123" i="13"/>
  <c r="ALV123" i="13"/>
  <c r="ATG123" i="13"/>
  <c r="APP123" i="13"/>
  <c r="CCK123" i="13"/>
  <c r="BTV123" i="13"/>
  <c r="BLW123" i="13"/>
  <c r="CRG123" i="13"/>
  <c r="BPP123" i="13"/>
  <c r="CKN123" i="13"/>
  <c r="BCS123" i="13"/>
  <c r="BVU123" i="13"/>
  <c r="COG123" i="13"/>
  <c r="BFF123" i="13"/>
  <c r="BVF123" i="13"/>
  <c r="CLF123" i="13"/>
  <c r="BAY123" i="13"/>
  <c r="BQY123" i="13"/>
  <c r="CGY123" i="13"/>
  <c r="ARM123" i="13"/>
  <c r="BMB123" i="13"/>
  <c r="CAV123" i="13"/>
  <c r="CPP123" i="13"/>
  <c r="BEC123" i="13"/>
  <c r="BSW123" i="13"/>
  <c r="CHQ123" i="13"/>
  <c r="ZA123" i="13"/>
  <c r="BKX123" i="13"/>
  <c r="BZR123" i="13"/>
  <c r="COL123" i="13"/>
  <c r="BCY123" i="13"/>
  <c r="BRS123" i="13"/>
  <c r="CGM123" i="13"/>
  <c r="GO123" i="13"/>
  <c r="BJT123" i="13"/>
  <c r="BYN123" i="13"/>
  <c r="CNH123" i="13"/>
  <c r="BBU123" i="13"/>
  <c r="BQO123" i="13"/>
  <c r="CFI123" i="13"/>
  <c r="CUC123" i="13"/>
  <c r="BIP123" i="13"/>
  <c r="BXJ123" i="13"/>
  <c r="CMD123" i="13"/>
  <c r="BAQ123" i="13"/>
  <c r="BPK123" i="13"/>
  <c r="CEE123" i="13"/>
  <c r="AML123" i="13"/>
  <c r="AUM123" i="13"/>
  <c r="AQV123" i="13"/>
  <c r="CDQ123" i="13"/>
  <c r="BVB123" i="13"/>
  <c r="BNC123" i="13"/>
  <c r="CRW123" i="13"/>
  <c r="BQF123" i="13"/>
  <c r="CLD123" i="13"/>
  <c r="BDI123" i="13"/>
  <c r="BWK123" i="13"/>
  <c r="CPM123" i="13"/>
  <c r="BFV123" i="13"/>
  <c r="BVV123" i="13"/>
  <c r="CLV123" i="13"/>
  <c r="BBO123" i="13"/>
  <c r="BRO123" i="13"/>
  <c r="CIE123" i="13"/>
  <c r="AWI123" i="13"/>
  <c r="BMR123" i="13"/>
  <c r="CBL123" i="13"/>
  <c r="CQF123" i="13"/>
  <c r="BES123" i="13"/>
  <c r="BTM123" i="13"/>
  <c r="CIG123" i="13"/>
  <c r="AIW123" i="13"/>
  <c r="BLN123" i="13"/>
  <c r="CAH123" i="13"/>
  <c r="CPB123" i="13"/>
  <c r="BDO123" i="13"/>
  <c r="BSI123" i="13"/>
  <c r="CHC123" i="13"/>
  <c r="QK123" i="13"/>
  <c r="BKJ123" i="13"/>
  <c r="BZD123" i="13"/>
  <c r="CNX123" i="13"/>
  <c r="BCK123" i="13"/>
  <c r="BRE123" i="13"/>
  <c r="CFY123" i="13"/>
  <c r="CUS123" i="13"/>
  <c r="BJF123" i="13"/>
  <c r="BXZ123" i="13"/>
  <c r="CMT123" i="13"/>
  <c r="BBG123" i="13"/>
  <c r="BQA123" i="13"/>
  <c r="ANB123" i="13"/>
  <c r="AVC123" i="13"/>
  <c r="ARL123" i="13"/>
  <c r="CEG123" i="13"/>
  <c r="BVR123" i="13"/>
  <c r="BNS123" i="13"/>
  <c r="CSM123" i="13"/>
  <c r="BRL123" i="13"/>
  <c r="CLT123" i="13"/>
  <c r="BDY123" i="13"/>
  <c r="BXA123" i="13"/>
  <c r="CQC123" i="13"/>
  <c r="BGL123" i="13"/>
  <c r="BWL123" i="13"/>
  <c r="CML123" i="13"/>
  <c r="BCE123" i="13"/>
  <c r="BSE123" i="13"/>
  <c r="CIU123" i="13"/>
  <c r="AXU123" i="13"/>
  <c r="BNH123" i="13"/>
  <c r="CCB123" i="13"/>
  <c r="CQV123" i="13"/>
  <c r="BFI123" i="13"/>
  <c r="BUC123" i="13"/>
  <c r="CIW123" i="13"/>
  <c r="ASS123" i="13"/>
  <c r="BMD123" i="13"/>
  <c r="CAX123" i="13"/>
  <c r="CPR123" i="13"/>
  <c r="BEE123" i="13"/>
  <c r="BSY123" i="13"/>
  <c r="CHS123" i="13"/>
  <c r="AAG123" i="13"/>
  <c r="BKZ123" i="13"/>
  <c r="BZT123" i="13"/>
  <c r="CON123" i="13"/>
  <c r="BDA123" i="13"/>
  <c r="BRU123" i="13"/>
  <c r="CGO123" i="13"/>
  <c r="HU123" i="13"/>
  <c r="CE123" i="13"/>
  <c r="T123" i="13"/>
  <c r="ASB123" i="13"/>
  <c r="CEW123" i="13"/>
  <c r="BWH123" i="13"/>
  <c r="BOI123" i="13"/>
  <c r="CTC123" i="13"/>
  <c r="BSR123" i="13"/>
  <c r="CMJ123" i="13"/>
  <c r="BEO123" i="13"/>
  <c r="BXQ123" i="13"/>
  <c r="CQS123" i="13"/>
  <c r="BHB123" i="13"/>
  <c r="BXB123" i="13"/>
  <c r="CNB123" i="13"/>
  <c r="BCU123" i="13"/>
  <c r="BTK123" i="13"/>
  <c r="CJK123" i="13"/>
  <c r="AYW123" i="13"/>
  <c r="BNX123" i="13"/>
  <c r="CCR123" i="13"/>
  <c r="CRL123" i="13"/>
  <c r="BFY123" i="13"/>
  <c r="BUS123" i="13"/>
  <c r="CJM123" i="13"/>
  <c r="AWO123" i="13"/>
  <c r="BMT123" i="13"/>
  <c r="CBN123" i="13"/>
  <c r="CQH123" i="13"/>
  <c r="BEU123" i="13"/>
  <c r="BTO123" i="13"/>
  <c r="CII123" i="13"/>
  <c r="AKC123" i="13"/>
  <c r="BLP123" i="13"/>
  <c r="CAJ123" i="13"/>
  <c r="CPD123" i="13"/>
  <c r="BDQ123" i="13"/>
  <c r="BSK123" i="13"/>
  <c r="CHE123" i="13"/>
  <c r="RQ123" i="13"/>
  <c r="BKL123" i="13"/>
  <c r="BZF123" i="13"/>
  <c r="CNZ123" i="13"/>
  <c r="DK123" i="13"/>
  <c r="AJ123" i="13"/>
  <c r="ASR123" i="13"/>
  <c r="CFM123" i="13"/>
  <c r="BWX123" i="13"/>
  <c r="BOY123" i="13"/>
  <c r="CTS123" i="13"/>
  <c r="BTX123" i="13"/>
  <c r="CMZ123" i="13"/>
  <c r="BGK123" i="13"/>
  <c r="BYG123" i="13"/>
  <c r="CRI123" i="13"/>
  <c r="BHR123" i="13"/>
  <c r="BXR123" i="13"/>
  <c r="CNR123" i="13"/>
  <c r="BDK123" i="13"/>
  <c r="BUA123" i="13"/>
  <c r="CKA123" i="13"/>
  <c r="AZT123" i="13"/>
  <c r="BON123" i="13"/>
  <c r="CDH123" i="13"/>
  <c r="CSB123" i="13"/>
  <c r="BGO123" i="13"/>
  <c r="BVI123" i="13"/>
  <c r="CKC123" i="13"/>
  <c r="AXW123" i="13"/>
  <c r="BNJ123" i="13"/>
  <c r="CCD123" i="13"/>
  <c r="CQX123" i="13"/>
  <c r="BFK123" i="13"/>
  <c r="BUE123" i="13"/>
  <c r="CIY123" i="13"/>
  <c r="ATY123" i="13"/>
  <c r="BMF123" i="13"/>
  <c r="CAZ123" i="13"/>
  <c r="CPT123" i="13"/>
  <c r="BEG123" i="13"/>
  <c r="BTA123" i="13"/>
  <c r="CHU123" i="13"/>
  <c r="EA123" i="13"/>
  <c r="AZ123" i="13"/>
  <c r="ATH123" i="13"/>
  <c r="CGC123" i="13"/>
  <c r="BXN123" i="13"/>
  <c r="BPO123" i="13"/>
  <c r="CUI123" i="13"/>
  <c r="BUN123" i="13"/>
  <c r="COF123" i="13"/>
  <c r="BHA123" i="13"/>
  <c r="BZM123" i="13"/>
  <c r="CRY123" i="13"/>
  <c r="BIH123" i="13"/>
  <c r="BYH123" i="13"/>
  <c r="COH123" i="13"/>
  <c r="BEQ123" i="13"/>
  <c r="BUQ123" i="13"/>
  <c r="CKQ123" i="13"/>
  <c r="BAJ123" i="13"/>
  <c r="BPD123" i="13"/>
  <c r="CDX123" i="13"/>
  <c r="CSR123" i="13"/>
  <c r="BHE123" i="13"/>
  <c r="BVY123" i="13"/>
  <c r="CKS123" i="13"/>
  <c r="AZA123" i="13"/>
  <c r="BNZ123" i="13"/>
  <c r="CCT123" i="13"/>
  <c r="CRN123" i="13"/>
  <c r="BGA123" i="13"/>
  <c r="BUU123" i="13"/>
  <c r="CJO123" i="13"/>
  <c r="AWQ123" i="13"/>
  <c r="BMV123" i="13"/>
  <c r="CBP123" i="13"/>
  <c r="CQJ123" i="13"/>
  <c r="BEW123" i="13"/>
  <c r="BTQ123" i="13"/>
  <c r="CIK123" i="13"/>
  <c r="ALI123" i="13"/>
  <c r="BLR123" i="13"/>
  <c r="CAL123" i="13"/>
  <c r="CPF123" i="13"/>
  <c r="BDS123" i="13"/>
  <c r="BSM123" i="13"/>
  <c r="CHG123" i="13"/>
  <c r="ACS123" i="13"/>
  <c r="DGM123" i="13"/>
  <c r="DVG123" i="13"/>
  <c r="EKA123" i="13"/>
  <c r="EYU123" i="13"/>
  <c r="FNO123" i="13"/>
  <c r="GCI123" i="13"/>
  <c r="GRC123" i="13"/>
  <c r="DFL123" i="13"/>
  <c r="DUF123" i="13"/>
  <c r="EIZ123" i="13"/>
  <c r="EXT123" i="13"/>
  <c r="FMN123" i="13"/>
  <c r="GBH123" i="13"/>
  <c r="GQB123" i="13"/>
  <c r="DEG123" i="13"/>
  <c r="DTA123" i="13"/>
  <c r="EHU123" i="13"/>
  <c r="EWO123" i="13"/>
  <c r="FLI123" i="13"/>
  <c r="GAC123" i="13"/>
  <c r="GOW123" i="13"/>
  <c r="DCM123" i="13"/>
  <c r="DRG123" i="13"/>
  <c r="EGA123" i="13"/>
  <c r="EUU123" i="13"/>
  <c r="FJO123" i="13"/>
  <c r="FYI123" i="13"/>
  <c r="GNC123" i="13"/>
  <c r="DBK123" i="13"/>
  <c r="DQE123" i="13"/>
  <c r="EEY123" i="13"/>
  <c r="ETS123" i="13"/>
  <c r="EQ123" i="13"/>
  <c r="BP123" i="13"/>
  <c r="ATX123" i="13"/>
  <c r="CGS123" i="13"/>
  <c r="BYD123" i="13"/>
  <c r="BQE123" i="13"/>
  <c r="VI123" i="13"/>
  <c r="BVD123" i="13"/>
  <c r="COV123" i="13"/>
  <c r="BHQ123" i="13"/>
  <c r="CAS123" i="13"/>
  <c r="CSO123" i="13"/>
  <c r="BIX123" i="13"/>
  <c r="BYX123" i="13"/>
  <c r="COX123" i="13"/>
  <c r="BFG123" i="13"/>
  <c r="BVG123" i="13"/>
  <c r="CLG123" i="13"/>
  <c r="BAZ123" i="13"/>
  <c r="BPT123" i="13"/>
  <c r="CEN123" i="13"/>
  <c r="CTH123" i="13"/>
  <c r="BHU123" i="13"/>
  <c r="BWO123" i="13"/>
  <c r="CLI123" i="13"/>
  <c r="AZV123" i="13"/>
  <c r="BOP123" i="13"/>
  <c r="CDJ123" i="13"/>
  <c r="CSD123" i="13"/>
  <c r="BGQ123" i="13"/>
  <c r="BVK123" i="13"/>
  <c r="CKE123" i="13"/>
  <c r="AYC123" i="13"/>
  <c r="BNL123" i="13"/>
  <c r="CCF123" i="13"/>
  <c r="CQZ123" i="13"/>
  <c r="BFM123" i="13"/>
  <c r="BUG123" i="13"/>
  <c r="CJA123" i="13"/>
  <c r="AVE123" i="13"/>
  <c r="BMH123" i="13"/>
  <c r="CBB123" i="13"/>
  <c r="CPV123" i="13"/>
  <c r="BEI123" i="13"/>
  <c r="BTC123" i="13"/>
  <c r="CHW123" i="13"/>
  <c r="BGF123" i="13"/>
  <c r="DHC123" i="13"/>
  <c r="DVW123" i="13"/>
  <c r="EKQ123" i="13"/>
  <c r="EZK123" i="13"/>
  <c r="FOE123" i="13"/>
  <c r="GCY123" i="13"/>
  <c r="GRS123" i="13"/>
  <c r="DGB123" i="13"/>
  <c r="DUV123" i="13"/>
  <c r="EJP123" i="13"/>
  <c r="EYJ123" i="13"/>
  <c r="FND123" i="13"/>
  <c r="GBX123" i="13"/>
  <c r="GQR123" i="13"/>
  <c r="DEW123" i="13"/>
  <c r="DTQ123" i="13"/>
  <c r="EIK123" i="13"/>
  <c r="EXE123" i="13"/>
  <c r="FLY123" i="13"/>
  <c r="GAS123" i="13"/>
  <c r="GPM123" i="13"/>
  <c r="DDC123" i="13"/>
  <c r="DRW123" i="13"/>
  <c r="EGQ123" i="13"/>
  <c r="EVK123" i="13"/>
  <c r="FKE123" i="13"/>
  <c r="FYY123" i="13"/>
  <c r="GNS123" i="13"/>
  <c r="DCA123" i="13"/>
  <c r="DQU123" i="13"/>
  <c r="EFO123" i="13"/>
  <c r="EUI123" i="13"/>
  <c r="FJC123" i="13"/>
  <c r="FXW123" i="13"/>
  <c r="FG123" i="13"/>
  <c r="CF123" i="13"/>
  <c r="AUN123" i="13"/>
  <c r="CHI123" i="13"/>
  <c r="BYT123" i="13"/>
  <c r="BQU123" i="13"/>
  <c r="AVZ123" i="13"/>
  <c r="BVT123" i="13"/>
  <c r="CPL123" i="13"/>
  <c r="BIG123" i="13"/>
  <c r="CBI123" i="13"/>
  <c r="CTE123" i="13"/>
  <c r="BJN123" i="13"/>
  <c r="BZN123" i="13"/>
  <c r="CQD123" i="13"/>
  <c r="BFW123" i="13"/>
  <c r="BVW123" i="13"/>
  <c r="CLW123" i="13"/>
  <c r="BBP123" i="13"/>
  <c r="BQJ123" i="13"/>
  <c r="CFD123" i="13"/>
  <c r="CTX123" i="13"/>
  <c r="BIK123" i="13"/>
  <c r="BXE123" i="13"/>
  <c r="CLY123" i="13"/>
  <c r="BAL123" i="13"/>
  <c r="BPF123" i="13"/>
  <c r="CDZ123" i="13"/>
  <c r="CST123" i="13"/>
  <c r="BHG123" i="13"/>
  <c r="BWA123" i="13"/>
  <c r="CKU123" i="13"/>
  <c r="AZC123" i="13"/>
  <c r="BOB123" i="13"/>
  <c r="CCV123" i="13"/>
  <c r="CRP123" i="13"/>
  <c r="BGC123" i="13"/>
  <c r="BUW123" i="13"/>
  <c r="CJQ123" i="13"/>
  <c r="AWX123" i="13"/>
  <c r="BMX123" i="13"/>
  <c r="CBR123" i="13"/>
  <c r="CQL123" i="13"/>
  <c r="BEY123" i="13"/>
  <c r="BTS123" i="13"/>
  <c r="CIM123" i="13"/>
  <c r="BQB123" i="13"/>
  <c r="DHS123" i="13"/>
  <c r="DWM123" i="13"/>
  <c r="ELG123" i="13"/>
  <c r="FAA123" i="13"/>
  <c r="FOU123" i="13"/>
  <c r="GDO123" i="13"/>
  <c r="AZK123" i="13"/>
  <c r="DGR123" i="13"/>
  <c r="DVL123" i="13"/>
  <c r="EKF123" i="13"/>
  <c r="EYZ123" i="13"/>
  <c r="FNT123" i="13"/>
  <c r="GCN123" i="13"/>
  <c r="GRH123" i="13"/>
  <c r="DFM123" i="13"/>
  <c r="DUG123" i="13"/>
  <c r="EJA123" i="13"/>
  <c r="EXU123" i="13"/>
  <c r="FMO123" i="13"/>
  <c r="GBI123" i="13"/>
  <c r="GQC123" i="13"/>
  <c r="DDS123" i="13"/>
  <c r="DSM123" i="13"/>
  <c r="EHG123" i="13"/>
  <c r="EWA123" i="13"/>
  <c r="FKU123" i="13"/>
  <c r="FZO123" i="13"/>
  <c r="GOI123" i="13"/>
  <c r="DCQ123" i="13"/>
  <c r="DRK123" i="13"/>
  <c r="EGE123" i="13"/>
  <c r="EUY123" i="13"/>
  <c r="FW123" i="13"/>
  <c r="MB123" i="13"/>
  <c r="AYK123" i="13"/>
  <c r="CRE123" i="13"/>
  <c r="CIP123" i="13"/>
  <c r="BUM123" i="13"/>
  <c r="AZP123" i="13"/>
  <c r="BWJ123" i="13"/>
  <c r="CQB123" i="13"/>
  <c r="BIW123" i="13"/>
  <c r="CBY123" i="13"/>
  <c r="CTU123" i="13"/>
  <c r="BKD123" i="13"/>
  <c r="CAD123" i="13"/>
  <c r="CQT123" i="13"/>
  <c r="BGM123" i="13"/>
  <c r="BWM123" i="13"/>
  <c r="CMM123" i="13"/>
  <c r="BCF123" i="13"/>
  <c r="BQZ123" i="13"/>
  <c r="CFT123" i="13"/>
  <c r="CUN123" i="13"/>
  <c r="BJA123" i="13"/>
  <c r="BXU123" i="13"/>
  <c r="CMO123" i="13"/>
  <c r="BBB123" i="13"/>
  <c r="BPV123" i="13"/>
  <c r="CEP123" i="13"/>
  <c r="CTJ123" i="13"/>
  <c r="BHW123" i="13"/>
  <c r="BWQ123" i="13"/>
  <c r="CLK123" i="13"/>
  <c r="AZX123" i="13"/>
  <c r="BOR123" i="13"/>
  <c r="CDL123" i="13"/>
  <c r="CSF123" i="13"/>
  <c r="BGS123" i="13"/>
  <c r="BVM123" i="13"/>
  <c r="CKG123" i="13"/>
  <c r="AYE123" i="13"/>
  <c r="BNN123" i="13"/>
  <c r="CCH123" i="13"/>
  <c r="CRB123" i="13"/>
  <c r="BFO123" i="13"/>
  <c r="BUI123" i="13"/>
  <c r="CJC123" i="13"/>
  <c r="BZX123" i="13"/>
  <c r="DII123" i="13"/>
  <c r="DXC123" i="13"/>
  <c r="ELW123" i="13"/>
  <c r="FAQ123" i="13"/>
  <c r="FPK123" i="13"/>
  <c r="GEE123" i="13"/>
  <c r="BJH123" i="13"/>
  <c r="DHH123" i="13"/>
  <c r="DWB123" i="13"/>
  <c r="EKV123" i="13"/>
  <c r="EZP123" i="13"/>
  <c r="FOJ123" i="13"/>
  <c r="GDD123" i="13"/>
  <c r="GRX123" i="13"/>
  <c r="DGC123" i="13"/>
  <c r="DUW123" i="13"/>
  <c r="EJQ123" i="13"/>
  <c r="EYK123" i="13"/>
  <c r="FNE123" i="13"/>
  <c r="GBY123" i="13"/>
  <c r="GQS123" i="13"/>
  <c r="DEI123" i="13"/>
  <c r="DTC123" i="13"/>
  <c r="EHW123" i="13"/>
  <c r="EWQ123" i="13"/>
  <c r="FLK123" i="13"/>
  <c r="GAE123" i="13"/>
  <c r="GOY123" i="13"/>
  <c r="DDG123" i="13"/>
  <c r="DSA123" i="13"/>
  <c r="EGU123" i="13"/>
  <c r="EVO123" i="13"/>
  <c r="FKI123" i="13"/>
  <c r="PS123" i="13"/>
  <c r="NH123" i="13"/>
  <c r="BAC123" i="13"/>
  <c r="CSK123" i="13"/>
  <c r="CJV123" i="13"/>
  <c r="BXO123" i="13"/>
  <c r="BAV123" i="13"/>
  <c r="BWZ123" i="13"/>
  <c r="CRX123" i="13"/>
  <c r="BJM123" i="13"/>
  <c r="CCO123" i="13"/>
  <c r="CW123" i="13"/>
  <c r="BKT123" i="13"/>
  <c r="CBJ123" i="13"/>
  <c r="CRJ123" i="13"/>
  <c r="BHC123" i="13"/>
  <c r="BXC123" i="13"/>
  <c r="CNC123" i="13"/>
  <c r="BCV123" i="13"/>
  <c r="BRP123" i="13"/>
  <c r="CGJ123" i="13"/>
  <c r="ES123" i="13"/>
  <c r="BJQ123" i="13"/>
  <c r="BYK123" i="13"/>
  <c r="CNE123" i="13"/>
  <c r="BBR123" i="13"/>
  <c r="BQL123" i="13"/>
  <c r="CFF123" i="13"/>
  <c r="CTZ123" i="13"/>
  <c r="BIM123" i="13"/>
  <c r="BXG123" i="13"/>
  <c r="CMA123" i="13"/>
  <c r="BAN123" i="13"/>
  <c r="BPH123" i="13"/>
  <c r="CEB123" i="13"/>
  <c r="CSV123" i="13"/>
  <c r="BHI123" i="13"/>
  <c r="BWC123" i="13"/>
  <c r="CKW123" i="13"/>
  <c r="AZI123" i="13"/>
  <c r="BOD123" i="13"/>
  <c r="CCX123" i="13"/>
  <c r="CRR123" i="13"/>
  <c r="BGE123" i="13"/>
  <c r="BUY123" i="13"/>
  <c r="CJS123" i="13"/>
  <c r="CJT123" i="13"/>
  <c r="DIY123" i="13"/>
  <c r="DXS123" i="13"/>
  <c r="EMM123" i="13"/>
  <c r="FBG123" i="13"/>
  <c r="FQA123" i="13"/>
  <c r="GEU123" i="13"/>
  <c r="BTD123" i="13"/>
  <c r="DHX123" i="13"/>
  <c r="DWR123" i="13"/>
  <c r="ELL123" i="13"/>
  <c r="FAF123" i="13"/>
  <c r="FOZ123" i="13"/>
  <c r="GDT123" i="13"/>
  <c r="BAB123" i="13"/>
  <c r="DGS123" i="13"/>
  <c r="DVM123" i="13"/>
  <c r="EKG123" i="13"/>
  <c r="EZA123" i="13"/>
  <c r="FNU123" i="13"/>
  <c r="GCO123" i="13"/>
  <c r="GRI123" i="13"/>
  <c r="DEY123" i="13"/>
  <c r="DTS123" i="13"/>
  <c r="EIM123" i="13"/>
  <c r="EXG123" i="13"/>
  <c r="FMA123" i="13"/>
  <c r="GAU123" i="13"/>
  <c r="GPO123" i="13"/>
  <c r="DDW123" i="13"/>
  <c r="DSQ123" i="13"/>
  <c r="EHK123" i="13"/>
  <c r="EWE123" i="13"/>
  <c r="QY123" i="13"/>
  <c r="NX123" i="13"/>
  <c r="BAS123" i="13"/>
  <c r="CTA123" i="13"/>
  <c r="CKL123" i="13"/>
  <c r="BZK123" i="13"/>
  <c r="BCR123" i="13"/>
  <c r="BXP123" i="13"/>
  <c r="CSN123" i="13"/>
  <c r="BKS123" i="13"/>
  <c r="CDE123" i="13"/>
  <c r="MS123" i="13"/>
  <c r="BLJ123" i="13"/>
  <c r="CBZ123" i="13"/>
  <c r="CRZ123" i="13"/>
  <c r="BHS123" i="13"/>
  <c r="BXS123" i="13"/>
  <c r="COI123" i="13"/>
  <c r="BDL123" i="13"/>
  <c r="BSF123" i="13"/>
  <c r="CGZ123" i="13"/>
  <c r="OO123" i="13"/>
  <c r="BKG123" i="13"/>
  <c r="BZA123" i="13"/>
  <c r="CNU123" i="13"/>
  <c r="BCH123" i="13"/>
  <c r="BRB123" i="13"/>
  <c r="CFV123" i="13"/>
  <c r="CUP123" i="13"/>
  <c r="BJC123" i="13"/>
  <c r="BXW123" i="13"/>
  <c r="CMQ123" i="13"/>
  <c r="BBD123" i="13"/>
  <c r="BPX123" i="13"/>
  <c r="CER123" i="13"/>
  <c r="CTL123" i="13"/>
  <c r="BHY123" i="13"/>
  <c r="BWS123" i="13"/>
  <c r="CLM123" i="13"/>
  <c r="AZZ123" i="13"/>
  <c r="BOT123" i="13"/>
  <c r="CDN123" i="13"/>
  <c r="CSH123" i="13"/>
  <c r="BGU123" i="13"/>
  <c r="BVO123" i="13"/>
  <c r="CKI123" i="13"/>
  <c r="CTP123" i="13"/>
  <c r="DJO123" i="13"/>
  <c r="DYI123" i="13"/>
  <c r="ENC123" i="13"/>
  <c r="FBW123" i="13"/>
  <c r="FQQ123" i="13"/>
  <c r="GFK123" i="13"/>
  <c r="CCZ123" i="13"/>
  <c r="DIN123" i="13"/>
  <c r="DXH123" i="13"/>
  <c r="EMB123" i="13"/>
  <c r="FAV123" i="13"/>
  <c r="FPP123" i="13"/>
  <c r="GEJ123" i="13"/>
  <c r="BJX123" i="13"/>
  <c r="DHI123" i="13"/>
  <c r="DWC123" i="13"/>
  <c r="EKW123" i="13"/>
  <c r="EZQ123" i="13"/>
  <c r="FOK123" i="13"/>
  <c r="GDE123" i="13"/>
  <c r="GRY123" i="13"/>
  <c r="DFO123" i="13"/>
  <c r="DUI123" i="13"/>
  <c r="EJC123" i="13"/>
  <c r="EXW123" i="13"/>
  <c r="FMQ123" i="13"/>
  <c r="SE123" i="13"/>
  <c r="ON123" i="13"/>
  <c r="BBI123" i="13"/>
  <c r="CTQ123" i="13"/>
  <c r="CLB123" i="13"/>
  <c r="CAQ123" i="13"/>
  <c r="BDX123" i="13"/>
  <c r="BYF123" i="13"/>
  <c r="CTD123" i="13"/>
  <c r="BLY123" i="13"/>
  <c r="CDU123" i="13"/>
  <c r="WO123" i="13"/>
  <c r="BMP123" i="13"/>
  <c r="CCP123" i="13"/>
  <c r="CSP123" i="13"/>
  <c r="BII123" i="13"/>
  <c r="BYI123" i="13"/>
  <c r="COY123" i="13"/>
  <c r="BEB123" i="13"/>
  <c r="BSV123" i="13"/>
  <c r="CHP123" i="13"/>
  <c r="YK123" i="13"/>
  <c r="BKW123" i="13"/>
  <c r="BZQ123" i="13"/>
  <c r="COK123" i="13"/>
  <c r="BCX123" i="13"/>
  <c r="BRR123" i="13"/>
  <c r="CGL123" i="13"/>
  <c r="FY123" i="13"/>
  <c r="BJS123" i="13"/>
  <c r="BYM123" i="13"/>
  <c r="CNG123" i="13"/>
  <c r="BBT123" i="13"/>
  <c r="BQN123" i="13"/>
  <c r="CFH123" i="13"/>
  <c r="CUB123" i="13"/>
  <c r="BIO123" i="13"/>
  <c r="BXI123" i="13"/>
  <c r="CMC123" i="13"/>
  <c r="BAP123" i="13"/>
  <c r="BPJ123" i="13"/>
  <c r="CED123" i="13"/>
  <c r="CSX123" i="13"/>
  <c r="BHK123" i="13"/>
  <c r="BWE123" i="13"/>
  <c r="CKY123" i="13"/>
  <c r="CVK123" i="13"/>
  <c r="DKE123" i="13"/>
  <c r="DYY123" i="13"/>
  <c r="ENS123" i="13"/>
  <c r="FCM123" i="13"/>
  <c r="FRG123" i="13"/>
  <c r="GGA123" i="13"/>
  <c r="CMV123" i="13"/>
  <c r="DJD123" i="13"/>
  <c r="DXX123" i="13"/>
  <c r="EMR123" i="13"/>
  <c r="FBL123" i="13"/>
  <c r="FQF123" i="13"/>
  <c r="GEZ123" i="13"/>
  <c r="BTT123" i="13"/>
  <c r="DHY123" i="13"/>
  <c r="DWS123" i="13"/>
  <c r="ELM123" i="13"/>
  <c r="FAG123" i="13"/>
  <c r="FPA123" i="13"/>
  <c r="GDU123" i="13"/>
  <c r="BAR123" i="13"/>
  <c r="DGE123" i="13"/>
  <c r="DUY123" i="13"/>
  <c r="EJS123" i="13"/>
  <c r="EYM123" i="13"/>
  <c r="FNG123" i="13"/>
  <c r="GCA123" i="13"/>
  <c r="SU123" i="13"/>
  <c r="PD123" i="13"/>
  <c r="BBY123" i="13"/>
  <c r="CUG123" i="13"/>
  <c r="CLR123" i="13"/>
  <c r="CBW123" i="13"/>
  <c r="BFD123" i="13"/>
  <c r="BZL123" i="13"/>
  <c r="CTT123" i="13"/>
  <c r="BMO123" i="13"/>
  <c r="CEK123" i="13"/>
  <c r="AGK123" i="13"/>
  <c r="BNF123" i="13"/>
  <c r="CDF123" i="13"/>
  <c r="CTF123" i="13"/>
  <c r="BIY123" i="13"/>
  <c r="BZO123" i="13"/>
  <c r="CPO123" i="13"/>
  <c r="BER123" i="13"/>
  <c r="BTL123" i="13"/>
  <c r="CIF123" i="13"/>
  <c r="AIG123" i="13"/>
  <c r="BLM123" i="13"/>
  <c r="CAG123" i="13"/>
  <c r="CPA123" i="13"/>
  <c r="BDN123" i="13"/>
  <c r="BSH123" i="13"/>
  <c r="CHB123" i="13"/>
  <c r="PU123" i="13"/>
  <c r="BKI123" i="13"/>
  <c r="BZC123" i="13"/>
  <c r="CNW123" i="13"/>
  <c r="BCJ123" i="13"/>
  <c r="BRD123" i="13"/>
  <c r="CFX123" i="13"/>
  <c r="CUR123" i="13"/>
  <c r="BJE123" i="13"/>
  <c r="BXY123" i="13"/>
  <c r="CMS123" i="13"/>
  <c r="BBF123" i="13"/>
  <c r="BPZ123" i="13"/>
  <c r="CET123" i="13"/>
  <c r="CTN123" i="13"/>
  <c r="BIA123" i="13"/>
  <c r="BWU123" i="13"/>
  <c r="CLO123" i="13"/>
  <c r="CWA123" i="13"/>
  <c r="DKU123" i="13"/>
  <c r="DZO123" i="13"/>
  <c r="EOI123" i="13"/>
  <c r="FDC123" i="13"/>
  <c r="FRW123" i="13"/>
  <c r="GGQ123" i="13"/>
  <c r="CUZ123" i="13"/>
  <c r="DJT123" i="13"/>
  <c r="DYN123" i="13"/>
  <c r="ENH123" i="13"/>
  <c r="FCB123" i="13"/>
  <c r="FQV123" i="13"/>
  <c r="GFP123" i="13"/>
  <c r="CDP123" i="13"/>
  <c r="DIO123" i="13"/>
  <c r="DXI123" i="13"/>
  <c r="EMC123" i="13"/>
  <c r="FAW123" i="13"/>
  <c r="FPQ123" i="13"/>
  <c r="GEK123" i="13"/>
  <c r="BBH123" i="13"/>
  <c r="DGU123" i="13"/>
  <c r="DVO123" i="13"/>
  <c r="EKI123" i="13"/>
  <c r="EZC123" i="13"/>
  <c r="FNW123" i="13"/>
  <c r="GCQ123" i="13"/>
  <c r="GRK123" i="13"/>
  <c r="DFS123" i="13"/>
  <c r="DUM123" i="13"/>
  <c r="TK123" i="13"/>
  <c r="PT123" i="13"/>
  <c r="BCO123" i="13"/>
  <c r="CUW123" i="13"/>
  <c r="CMH123" i="13"/>
  <c r="CCM123" i="13"/>
  <c r="BFT123" i="13"/>
  <c r="CAB123" i="13"/>
  <c r="CUJ123" i="13"/>
  <c r="BNE123" i="13"/>
  <c r="CFA123" i="13"/>
  <c r="AWG123" i="13"/>
  <c r="BNV123" i="13"/>
  <c r="CDV123" i="13"/>
  <c r="CTV123" i="13"/>
  <c r="BJO123" i="13"/>
  <c r="CAE123" i="13"/>
  <c r="CQE123" i="13"/>
  <c r="BFH123" i="13"/>
  <c r="BUB123" i="13"/>
  <c r="CIV123" i="13"/>
  <c r="ASC123" i="13"/>
  <c r="BMC123" i="13"/>
  <c r="CAW123" i="13"/>
  <c r="CPQ123" i="13"/>
  <c r="BED123" i="13"/>
  <c r="BSX123" i="13"/>
  <c r="CHR123" i="13"/>
  <c r="ZQ123" i="13"/>
  <c r="BKY123" i="13"/>
  <c r="BZS123" i="13"/>
  <c r="COM123" i="13"/>
  <c r="BCZ123" i="13"/>
  <c r="BRT123" i="13"/>
  <c r="CGN123" i="13"/>
  <c r="HE123" i="13"/>
  <c r="BJU123" i="13"/>
  <c r="BYO123" i="13"/>
  <c r="CNI123" i="13"/>
  <c r="BBV123" i="13"/>
  <c r="BQP123" i="13"/>
  <c r="CFJ123" i="13"/>
  <c r="CUD123" i="13"/>
  <c r="BIQ123" i="13"/>
  <c r="BXK123" i="13"/>
  <c r="CME123" i="13"/>
  <c r="CWQ123" i="13"/>
  <c r="DLK123" i="13"/>
  <c r="EAE123" i="13"/>
  <c r="EOY123" i="13"/>
  <c r="FDS123" i="13"/>
  <c r="FSM123" i="13"/>
  <c r="GHG123" i="13"/>
  <c r="CVP123" i="13"/>
  <c r="DKJ123" i="13"/>
  <c r="DZD123" i="13"/>
  <c r="ENX123" i="13"/>
  <c r="FCR123" i="13"/>
  <c r="FRL123" i="13"/>
  <c r="GGF123" i="13"/>
  <c r="CNL123" i="13"/>
  <c r="DJE123" i="13"/>
  <c r="DXY123" i="13"/>
  <c r="EMS123" i="13"/>
  <c r="FBM123" i="13"/>
  <c r="FQG123" i="13"/>
  <c r="GFA123" i="13"/>
  <c r="BLD123" i="13"/>
  <c r="DHK123" i="13"/>
  <c r="UA123" i="13"/>
  <c r="QJ123" i="13"/>
  <c r="BDE123" i="13"/>
  <c r="AK123" i="13"/>
  <c r="CMX123" i="13"/>
  <c r="CDC123" i="13"/>
  <c r="BGJ123" i="13"/>
  <c r="CBH123" i="13"/>
  <c r="CG123" i="13"/>
  <c r="BNU123" i="13"/>
  <c r="CGG123" i="13"/>
  <c r="AXO123" i="13"/>
  <c r="BOL123" i="13"/>
  <c r="CEL123" i="13"/>
  <c r="CUL123" i="13"/>
  <c r="BKU123" i="13"/>
  <c r="CAU123" i="13"/>
  <c r="CQU123" i="13"/>
  <c r="BFX123" i="13"/>
  <c r="BUR123" i="13"/>
  <c r="CJL123" i="13"/>
  <c r="AWK123" i="13"/>
  <c r="BMS123" i="13"/>
  <c r="CBM123" i="13"/>
  <c r="CQG123" i="13"/>
  <c r="BET123" i="13"/>
  <c r="BTN123" i="13"/>
  <c r="CIH123" i="13"/>
  <c r="AJM123" i="13"/>
  <c r="BLO123" i="13"/>
  <c r="CAI123" i="13"/>
  <c r="CPC123" i="13"/>
  <c r="BDP123" i="13"/>
  <c r="BSJ123" i="13"/>
  <c r="CHD123" i="13"/>
  <c r="RA123" i="13"/>
  <c r="BKK123" i="13"/>
  <c r="BZE123" i="13"/>
  <c r="CNY123" i="13"/>
  <c r="BCL123" i="13"/>
  <c r="BRF123" i="13"/>
  <c r="CFZ123" i="13"/>
  <c r="CUT123" i="13"/>
  <c r="BJG123" i="13"/>
  <c r="BYA123" i="13"/>
  <c r="CMU123" i="13"/>
  <c r="CXG123" i="13"/>
  <c r="DMA123" i="13"/>
  <c r="EAU123" i="13"/>
  <c r="EPO123" i="13"/>
  <c r="FEI123" i="13"/>
  <c r="FTC123" i="13"/>
  <c r="GHW123" i="13"/>
  <c r="CWF123" i="13"/>
  <c r="DKZ123" i="13"/>
  <c r="DZT123" i="13"/>
  <c r="EON123" i="13"/>
  <c r="FDH123" i="13"/>
  <c r="FSB123" i="13"/>
  <c r="GGV123" i="13"/>
  <c r="CVA123" i="13"/>
  <c r="DJU123" i="13"/>
  <c r="DYO123" i="13"/>
  <c r="ENI123" i="13"/>
  <c r="FCC123" i="13"/>
  <c r="FQW123" i="13"/>
  <c r="GFQ123" i="13"/>
  <c r="BUZ123" i="13"/>
  <c r="DIA123" i="13"/>
  <c r="DWU123" i="13"/>
  <c r="UQ123" i="13"/>
  <c r="QZ123" i="13"/>
  <c r="BDU123" i="13"/>
  <c r="KG123" i="13"/>
  <c r="CNN123" i="13"/>
  <c r="CDS123" i="13"/>
  <c r="BGZ123" i="13"/>
  <c r="CDD123" i="13"/>
  <c r="VY123" i="13"/>
  <c r="BOK123" i="13"/>
  <c r="CGW123" i="13"/>
  <c r="AYT123" i="13"/>
  <c r="BPB123" i="13"/>
  <c r="CFB123" i="13"/>
  <c r="DM123" i="13"/>
  <c r="BLK123" i="13"/>
  <c r="CBK123" i="13"/>
  <c r="CRK123" i="13"/>
  <c r="BGN123" i="13"/>
  <c r="BVH123" i="13"/>
  <c r="CKB123" i="13"/>
  <c r="AXV123" i="13"/>
  <c r="BNI123" i="13"/>
  <c r="CCC123" i="13"/>
  <c r="CQW123" i="13"/>
  <c r="BFJ123" i="13"/>
  <c r="BUD123" i="13"/>
  <c r="CIX123" i="13"/>
  <c r="ATI123" i="13"/>
  <c r="BME123" i="13"/>
  <c r="CAY123" i="13"/>
  <c r="CPS123" i="13"/>
  <c r="BEF123" i="13"/>
  <c r="BSZ123" i="13"/>
  <c r="CHT123" i="13"/>
  <c r="AAW123" i="13"/>
  <c r="BLA123" i="13"/>
  <c r="BZU123" i="13"/>
  <c r="COO123" i="13"/>
  <c r="BDB123" i="13"/>
  <c r="BRV123" i="13"/>
  <c r="CGP123" i="13"/>
  <c r="IK123" i="13"/>
  <c r="BJW123" i="13"/>
  <c r="BYQ123" i="13"/>
  <c r="CNK123" i="13"/>
  <c r="CXW123" i="13"/>
  <c r="DMQ123" i="13"/>
  <c r="EBK123" i="13"/>
  <c r="EQE123" i="13"/>
  <c r="FEY123" i="13"/>
  <c r="FTS123" i="13"/>
  <c r="GIM123" i="13"/>
  <c r="CWV123" i="13"/>
  <c r="DLP123" i="13"/>
  <c r="EAJ123" i="13"/>
  <c r="EPD123" i="13"/>
  <c r="FDX123" i="13"/>
  <c r="FSR123" i="13"/>
  <c r="GHL123" i="13"/>
  <c r="CVQ123" i="13"/>
  <c r="DKK123" i="13"/>
  <c r="DZE123" i="13"/>
  <c r="ENY123" i="13"/>
  <c r="FCS123" i="13"/>
  <c r="FRM123" i="13"/>
  <c r="GGG123" i="13"/>
  <c r="CEV123" i="13"/>
  <c r="DIQ123" i="13"/>
  <c r="AEM123" i="13"/>
  <c r="AAV123" i="13"/>
  <c r="BNQ123" i="13"/>
  <c r="BFB123" i="13"/>
  <c r="AOK123" i="13"/>
  <c r="CEI123" i="13"/>
  <c r="BHP123" i="13"/>
  <c r="CEJ123" i="13"/>
  <c r="APQ123" i="13"/>
  <c r="BPA123" i="13"/>
  <c r="CHM123" i="13"/>
  <c r="AZR123" i="13"/>
  <c r="BPR123" i="13"/>
  <c r="CFR123" i="13"/>
  <c r="XE123" i="13"/>
  <c r="BMA123" i="13"/>
  <c r="CCA123" i="13"/>
  <c r="CSA123" i="13"/>
  <c r="BHD123" i="13"/>
  <c r="BVX123" i="13"/>
  <c r="CKR123" i="13"/>
  <c r="AYY123" i="13"/>
  <c r="BNY123" i="13"/>
  <c r="CCS123" i="13"/>
  <c r="CRM123" i="13"/>
  <c r="BFZ123" i="13"/>
  <c r="BUT123" i="13"/>
  <c r="CJN123" i="13"/>
  <c r="AWP123" i="13"/>
  <c r="BMU123" i="13"/>
  <c r="CBO123" i="13"/>
  <c r="CQI123" i="13"/>
  <c r="BEV123" i="13"/>
  <c r="BTP123" i="13"/>
  <c r="CIJ123" i="13"/>
  <c r="AKS123" i="13"/>
  <c r="BLQ123" i="13"/>
  <c r="CAK123" i="13"/>
  <c r="CPE123" i="13"/>
  <c r="BDR123" i="13"/>
  <c r="BSL123" i="13"/>
  <c r="CHF123" i="13"/>
  <c r="SG123" i="13"/>
  <c r="BKM123" i="13"/>
  <c r="BZG123" i="13"/>
  <c r="COA123" i="13"/>
  <c r="CYM123" i="13"/>
  <c r="DNG123" i="13"/>
  <c r="ECA123" i="13"/>
  <c r="EQU123" i="13"/>
  <c r="FFO123" i="13"/>
  <c r="FUI123" i="13"/>
  <c r="GJC123" i="13"/>
  <c r="CXL123" i="13"/>
  <c r="DMF123" i="13"/>
  <c r="EAZ123" i="13"/>
  <c r="EPT123" i="13"/>
  <c r="FEN123" i="13"/>
  <c r="FTH123" i="13"/>
  <c r="GIB123" i="13"/>
  <c r="CWG123" i="13"/>
  <c r="DLA123" i="13"/>
  <c r="DZU123" i="13"/>
  <c r="EOO123" i="13"/>
  <c r="FDI123" i="13"/>
  <c r="FSC123" i="13"/>
  <c r="GGW123" i="13"/>
  <c r="COR123" i="13"/>
  <c r="DJG123" i="13"/>
  <c r="DYA123" i="13"/>
  <c r="EMU123" i="13"/>
  <c r="FBO123" i="13"/>
  <c r="FQI123" i="13"/>
  <c r="GFC123" i="13"/>
  <c r="BXL123" i="13"/>
  <c r="DIE123" i="13"/>
  <c r="DWY123" i="13"/>
  <c r="ELS123" i="13"/>
  <c r="FAM123" i="13"/>
  <c r="AFS123" i="13"/>
  <c r="ACB123" i="13"/>
  <c r="BOW123" i="13"/>
  <c r="BGH123" i="13"/>
  <c r="AXG123" i="13"/>
  <c r="CEY123" i="13"/>
  <c r="BIF123" i="13"/>
  <c r="CEZ123" i="13"/>
  <c r="AWA123" i="13"/>
  <c r="BPQ123" i="13"/>
  <c r="CIC123" i="13"/>
  <c r="BAH123" i="13"/>
  <c r="BQH123" i="13"/>
  <c r="CGH123" i="13"/>
  <c r="AHA123" i="13"/>
  <c r="BMQ123" i="13"/>
  <c r="CCQ123" i="13"/>
  <c r="CSQ123" i="13"/>
  <c r="BHT123" i="13"/>
  <c r="BWN123" i="13"/>
  <c r="CLH123" i="13"/>
  <c r="AZU123" i="13"/>
  <c r="BOO123" i="13"/>
  <c r="CDI123" i="13"/>
  <c r="CSC123" i="13"/>
  <c r="BGP123" i="13"/>
  <c r="BVJ123" i="13"/>
  <c r="CKD123" i="13"/>
  <c r="AYA123" i="13"/>
  <c r="BNK123" i="13"/>
  <c r="CCE123" i="13"/>
  <c r="CQY123" i="13"/>
  <c r="BFL123" i="13"/>
  <c r="BUF123" i="13"/>
  <c r="CIZ123" i="13"/>
  <c r="AUO123" i="13"/>
  <c r="BMG123" i="13"/>
  <c r="CBA123" i="13"/>
  <c r="CPU123" i="13"/>
  <c r="BEH123" i="13"/>
  <c r="BTB123" i="13"/>
  <c r="CHV123" i="13"/>
  <c r="ACC123" i="13"/>
  <c r="BLC123" i="13"/>
  <c r="BZW123" i="13"/>
  <c r="COQ123" i="13"/>
  <c r="CZC123" i="13"/>
  <c r="DNW123" i="13"/>
  <c r="ECQ123" i="13"/>
  <c r="ERK123" i="13"/>
  <c r="FGE123" i="13"/>
  <c r="FUY123" i="13"/>
  <c r="GJS123" i="13"/>
  <c r="CYB123" i="13"/>
  <c r="DMV123" i="13"/>
  <c r="EBP123" i="13"/>
  <c r="EQJ123" i="13"/>
  <c r="FFD123" i="13"/>
  <c r="FTX123" i="13"/>
  <c r="GIR123" i="13"/>
  <c r="CWW123" i="13"/>
  <c r="DLQ123" i="13"/>
  <c r="EAK123" i="13"/>
  <c r="EPE123" i="13"/>
  <c r="FDY123" i="13"/>
  <c r="FSS123" i="13"/>
  <c r="GHM123" i="13"/>
  <c r="CVC123" i="13"/>
  <c r="DJW123" i="13"/>
  <c r="DYQ123" i="13"/>
  <c r="ENK123" i="13"/>
  <c r="FCE123" i="13"/>
  <c r="FQY123" i="13"/>
  <c r="AGI123" i="13"/>
  <c r="ACR123" i="13"/>
  <c r="BPM123" i="13"/>
  <c r="BGX123" i="13"/>
  <c r="AYM123" i="13"/>
  <c r="CFO123" i="13"/>
  <c r="BIV123" i="13"/>
  <c r="CFP123" i="13"/>
  <c r="AXN123" i="13"/>
  <c r="BQG123" i="13"/>
  <c r="CJY123" i="13"/>
  <c r="BAX123" i="13"/>
  <c r="BQX123" i="13"/>
  <c r="CHN123" i="13"/>
  <c r="AQW123" i="13"/>
  <c r="BNG123" i="13"/>
  <c r="CDG123" i="13"/>
  <c r="CTG123" i="13"/>
  <c r="BIJ123" i="13"/>
  <c r="BXD123" i="13"/>
  <c r="CLX123" i="13"/>
  <c r="BAK123" i="13"/>
  <c r="BPE123" i="13"/>
  <c r="CDY123" i="13"/>
  <c r="CSS123" i="13"/>
  <c r="BHF123" i="13"/>
  <c r="BVZ123" i="13"/>
  <c r="CKT123" i="13"/>
  <c r="AZB123" i="13"/>
  <c r="BOA123" i="13"/>
  <c r="CCU123" i="13"/>
  <c r="CRO123" i="13"/>
  <c r="BGB123" i="13"/>
  <c r="BUV123" i="13"/>
  <c r="CJP123" i="13"/>
  <c r="AWW123" i="13"/>
  <c r="BMW123" i="13"/>
  <c r="CBQ123" i="13"/>
  <c r="CQK123" i="13"/>
  <c r="BEX123" i="13"/>
  <c r="BTR123" i="13"/>
  <c r="CIL123" i="13"/>
  <c r="ALY123" i="13"/>
  <c r="BLS123" i="13"/>
  <c r="CAM123" i="13"/>
  <c r="CPG123" i="13"/>
  <c r="CZS123" i="13"/>
  <c r="DOM123" i="13"/>
  <c r="EDG123" i="13"/>
  <c r="ESA123" i="13"/>
  <c r="FGU123" i="13"/>
  <c r="FVO123" i="13"/>
  <c r="GKI123" i="13"/>
  <c r="CYR123" i="13"/>
  <c r="DNL123" i="13"/>
  <c r="ECF123" i="13"/>
  <c r="EQZ123" i="13"/>
  <c r="FFT123" i="13"/>
  <c r="FUN123" i="13"/>
  <c r="GJH123" i="13"/>
  <c r="CXM123" i="13"/>
  <c r="DMG123" i="13"/>
  <c r="EBA123" i="13"/>
  <c r="EPU123" i="13"/>
  <c r="FEO123" i="13"/>
  <c r="FTI123" i="13"/>
  <c r="GIC123" i="13"/>
  <c r="CVS123" i="13"/>
  <c r="DKM123" i="13"/>
  <c r="DZG123" i="13"/>
  <c r="EOA123" i="13"/>
  <c r="FCU123" i="13"/>
  <c r="FRO123" i="13"/>
  <c r="AGY123" i="13"/>
  <c r="ADH123" i="13"/>
  <c r="BQC123" i="13"/>
  <c r="BHN123" i="13"/>
  <c r="AZO123" i="13"/>
  <c r="CJG123" i="13"/>
  <c r="BJL123" i="13"/>
  <c r="CGF123" i="13"/>
  <c r="AYS123" i="13"/>
  <c r="BRM123" i="13"/>
  <c r="CKO123" i="13"/>
  <c r="BBN123" i="13"/>
  <c r="BRN123" i="13"/>
  <c r="CID123" i="13"/>
  <c r="AWH123" i="13"/>
  <c r="BNW123" i="13"/>
  <c r="CDW123" i="13"/>
  <c r="CTW123" i="13"/>
  <c r="BIZ123" i="13"/>
  <c r="BXT123" i="13"/>
  <c r="CMN123" i="13"/>
  <c r="BBA123" i="13"/>
  <c r="BPU123" i="13"/>
  <c r="CEO123" i="13"/>
  <c r="CTI123" i="13"/>
  <c r="BHV123" i="13"/>
  <c r="BWP123" i="13"/>
  <c r="CLJ123" i="13"/>
  <c r="AZW123" i="13"/>
  <c r="BOQ123" i="13"/>
  <c r="CDK123" i="13"/>
  <c r="CSE123" i="13"/>
  <c r="BGR123" i="13"/>
  <c r="BVL123" i="13"/>
  <c r="CKF123" i="13"/>
  <c r="AYD123" i="13"/>
  <c r="BNM123" i="13"/>
  <c r="CCG123" i="13"/>
  <c r="CRA123" i="13"/>
  <c r="BFN123" i="13"/>
  <c r="BUH123" i="13"/>
  <c r="CJB123" i="13"/>
  <c r="AVQ123" i="13"/>
  <c r="BMI123" i="13"/>
  <c r="CBC123" i="13"/>
  <c r="CPW123" i="13"/>
  <c r="DAI123" i="13"/>
  <c r="DPC123" i="13"/>
  <c r="EDW123" i="13"/>
  <c r="ESQ123" i="13"/>
  <c r="FHK123" i="13"/>
  <c r="FWE123" i="13"/>
  <c r="GKY123" i="13"/>
  <c r="CZH123" i="13"/>
  <c r="DOB123" i="13"/>
  <c r="ECV123" i="13"/>
  <c r="ERP123" i="13"/>
  <c r="FGJ123" i="13"/>
  <c r="FVD123" i="13"/>
  <c r="GJX123" i="13"/>
  <c r="CYC123" i="13"/>
  <c r="DMW123" i="13"/>
  <c r="EBQ123" i="13"/>
  <c r="EQK123" i="13"/>
  <c r="FFE123" i="13"/>
  <c r="FTY123" i="13"/>
  <c r="GIS123" i="13"/>
  <c r="CWI123" i="13"/>
  <c r="DLC123" i="13"/>
  <c r="DZW123" i="13"/>
  <c r="EOQ123" i="13"/>
  <c r="FDK123" i="13"/>
  <c r="FSE123" i="13"/>
  <c r="GGY123" i="13"/>
  <c r="CVG123" i="13"/>
  <c r="DKA123" i="13"/>
  <c r="DYU123" i="13"/>
  <c r="DBO123" i="13"/>
  <c r="EUM123" i="13"/>
  <c r="GMU123" i="13"/>
  <c r="EER123" i="13"/>
  <c r="FWZ123" i="13"/>
  <c r="DOS123" i="13"/>
  <c r="FHA123" i="13"/>
  <c r="CYE123" i="13"/>
  <c r="EFK123" i="13"/>
  <c r="FPC123" i="13"/>
  <c r="GQE123" i="13"/>
  <c r="DMM123" i="13"/>
  <c r="EJW123" i="13"/>
  <c r="FEE123" i="13"/>
  <c r="FUU123" i="13"/>
  <c r="GKU123" i="13"/>
  <c r="DCN123" i="13"/>
  <c r="DYW123" i="13"/>
  <c r="EVF123" i="13"/>
  <c r="FRQ123" i="13"/>
  <c r="GND123" i="13"/>
  <c r="DCO123" i="13"/>
  <c r="DYB123" i="13"/>
  <c r="ETN123" i="13"/>
  <c r="FOY123" i="13"/>
  <c r="GKL123" i="13"/>
  <c r="BMZ123" i="13"/>
  <c r="DOG123" i="13"/>
  <c r="EJT123" i="13"/>
  <c r="FFF123" i="13"/>
  <c r="GAQ123" i="13"/>
  <c r="GUY123" i="13"/>
  <c r="HJS123" i="13"/>
  <c r="HYM123" i="13"/>
  <c r="ING123" i="13"/>
  <c r="JCA123" i="13"/>
  <c r="JQU123" i="13"/>
  <c r="KFO123" i="13"/>
  <c r="KUI123" i="13"/>
  <c r="LJC123" i="13"/>
  <c r="LXW123" i="13"/>
  <c r="DJV123" i="13"/>
  <c r="EFG123" i="13"/>
  <c r="FAT123" i="13"/>
  <c r="FWG123" i="13"/>
  <c r="GRT123" i="13"/>
  <c r="DJX123" i="13"/>
  <c r="EFJ123" i="13"/>
  <c r="FAU123" i="13"/>
  <c r="FWH123" i="13"/>
  <c r="GRU123" i="13"/>
  <c r="DJY123" i="13"/>
  <c r="EFL123" i="13"/>
  <c r="FAX123" i="13"/>
  <c r="FWI123" i="13"/>
  <c r="GRV123" i="13"/>
  <c r="DJB123" i="13"/>
  <c r="EEO123" i="13"/>
  <c r="FAB123" i="13"/>
  <c r="FVN123" i="13"/>
  <c r="GRA123" i="13"/>
  <c r="DGL123" i="13"/>
  <c r="EBY123" i="13"/>
  <c r="EXL123" i="13"/>
  <c r="FSX123" i="13"/>
  <c r="GOK123" i="13"/>
  <c r="HEJ123" i="13"/>
  <c r="HTD123" i="13"/>
  <c r="IHX123" i="13"/>
  <c r="IWR123" i="13"/>
  <c r="JLL123" i="13"/>
  <c r="KAF123" i="13"/>
  <c r="KOZ123" i="13"/>
  <c r="LDT123" i="13"/>
  <c r="DAG123" i="13"/>
  <c r="DVT123" i="13"/>
  <c r="ERF123" i="13"/>
  <c r="FMS123" i="13"/>
  <c r="GIF123" i="13"/>
  <c r="HAC123" i="13"/>
  <c r="HOW123" i="13"/>
  <c r="IDQ123" i="13"/>
  <c r="ISK123" i="13"/>
  <c r="JHE123" i="13"/>
  <c r="ABM123" i="13"/>
  <c r="DCU123" i="13"/>
  <c r="EVC123" i="13"/>
  <c r="GNK123" i="13"/>
  <c r="EFH123" i="13"/>
  <c r="FXP123" i="13"/>
  <c r="DPI123" i="13"/>
  <c r="FHQ123" i="13"/>
  <c r="CYU123" i="13"/>
  <c r="EKY123" i="13"/>
  <c r="FPS123" i="13"/>
  <c r="GQU123" i="13"/>
  <c r="DNC123" i="13"/>
  <c r="EKM123" i="13"/>
  <c r="FEU123" i="13"/>
  <c r="FVK123" i="13"/>
  <c r="GLK123" i="13"/>
  <c r="DDJ123" i="13"/>
  <c r="DZS123" i="13"/>
  <c r="EWD123" i="13"/>
  <c r="FSN123" i="13"/>
  <c r="GNZ123" i="13"/>
  <c r="DDL123" i="13"/>
  <c r="DYX123" i="13"/>
  <c r="EUK123" i="13"/>
  <c r="FPX123" i="13"/>
  <c r="GLJ123" i="13"/>
  <c r="CBD123" i="13"/>
  <c r="DPD123" i="13"/>
  <c r="EKP123" i="13"/>
  <c r="FGC123" i="13"/>
  <c r="GBP123" i="13"/>
  <c r="GVO123" i="13"/>
  <c r="HKI123" i="13"/>
  <c r="HZC123" i="13"/>
  <c r="INW123" i="13"/>
  <c r="JCQ123" i="13"/>
  <c r="JRK123" i="13"/>
  <c r="KGE123" i="13"/>
  <c r="KUY123" i="13"/>
  <c r="LJS123" i="13"/>
  <c r="LYM123" i="13"/>
  <c r="DKS123" i="13"/>
  <c r="EGF123" i="13"/>
  <c r="FBR123" i="13"/>
  <c r="FXE123" i="13"/>
  <c r="GSN123" i="13"/>
  <c r="DKT123" i="13"/>
  <c r="EGG123" i="13"/>
  <c r="FBT123" i="13"/>
  <c r="FXF123" i="13"/>
  <c r="GSO123" i="13"/>
  <c r="DKV123" i="13"/>
  <c r="BJV123" i="13"/>
  <c r="DDK123" i="13"/>
  <c r="EVS123" i="13"/>
  <c r="GOA123" i="13"/>
  <c r="EFX123" i="13"/>
  <c r="FYF123" i="13"/>
  <c r="DPY123" i="13"/>
  <c r="FIG123" i="13"/>
  <c r="CZK123" i="13"/>
  <c r="ELO123" i="13"/>
  <c r="FTK123" i="13"/>
  <c r="GSA123" i="13"/>
  <c r="DNS123" i="13"/>
  <c r="ELC123" i="13"/>
  <c r="FFK123" i="13"/>
  <c r="FWA123" i="13"/>
  <c r="GMA123" i="13"/>
  <c r="DEH123" i="13"/>
  <c r="EAR123" i="13"/>
  <c r="EXA123" i="13"/>
  <c r="FTL123" i="13"/>
  <c r="GOX123" i="13"/>
  <c r="DEJ123" i="13"/>
  <c r="DZV123" i="13"/>
  <c r="EVG123" i="13"/>
  <c r="FQT123" i="13"/>
  <c r="GMG123" i="13"/>
  <c r="CPX123" i="13"/>
  <c r="DQB123" i="13"/>
  <c r="ELN123" i="13"/>
  <c r="FGY123" i="13"/>
  <c r="GCL123" i="13"/>
  <c r="GWE123" i="13"/>
  <c r="HKY123" i="13"/>
  <c r="HZS123" i="13"/>
  <c r="IOM123" i="13"/>
  <c r="JDG123" i="13"/>
  <c r="JSA123" i="13"/>
  <c r="KGU123" i="13"/>
  <c r="KVO123" i="13"/>
  <c r="LKI123" i="13"/>
  <c r="LZC123" i="13"/>
  <c r="DLO123" i="13"/>
  <c r="EHB123" i="13"/>
  <c r="FCO123" i="13"/>
  <c r="FYB123" i="13"/>
  <c r="GTD123" i="13"/>
  <c r="DLR123" i="13"/>
  <c r="EHC123" i="13"/>
  <c r="FCP123" i="13"/>
  <c r="FYC123" i="13"/>
  <c r="BLB123" i="13"/>
  <c r="DEA123" i="13"/>
  <c r="EWI123" i="13"/>
  <c r="GOQ123" i="13"/>
  <c r="EGN123" i="13"/>
  <c r="FYV123" i="13"/>
  <c r="DQO123" i="13"/>
  <c r="FIW123" i="13"/>
  <c r="DAA123" i="13"/>
  <c r="EME123" i="13"/>
  <c r="FUA123" i="13"/>
  <c r="BDT123" i="13"/>
  <c r="DOI123" i="13"/>
  <c r="EMI123" i="13"/>
  <c r="FGA123" i="13"/>
  <c r="FWQ123" i="13"/>
  <c r="GMQ123" i="13"/>
  <c r="DFE123" i="13"/>
  <c r="EBN123" i="13"/>
  <c r="EXY123" i="13"/>
  <c r="FUH123" i="13"/>
  <c r="GPU123" i="13"/>
  <c r="DFF123" i="13"/>
  <c r="EAS123" i="13"/>
  <c r="EWF123" i="13"/>
  <c r="FRR123" i="13"/>
  <c r="GNE123" i="13"/>
  <c r="CVL123" i="13"/>
  <c r="DQX123" i="13"/>
  <c r="EMK123" i="13"/>
  <c r="FHX123" i="13"/>
  <c r="GDJ123" i="13"/>
  <c r="GWU123" i="13"/>
  <c r="HLO123" i="13"/>
  <c r="IAI123" i="13"/>
  <c r="IPC123" i="13"/>
  <c r="JDW123" i="13"/>
  <c r="JSQ123" i="13"/>
  <c r="KHK123" i="13"/>
  <c r="KWE123" i="13"/>
  <c r="LKY123" i="13"/>
  <c r="LZS123" i="13"/>
  <c r="DMN123" i="13"/>
  <c r="EHZ123" i="13"/>
  <c r="FDM123" i="13"/>
  <c r="FYZ123" i="13"/>
  <c r="GTT123" i="13"/>
  <c r="DMO123" i="13"/>
  <c r="EIB123" i="13"/>
  <c r="FDN123" i="13"/>
  <c r="FZA123" i="13"/>
  <c r="GTU123" i="13"/>
  <c r="DMP123" i="13"/>
  <c r="EIC123" i="13"/>
  <c r="FDP123" i="13"/>
  <c r="BYP123" i="13"/>
  <c r="DEQ123" i="13"/>
  <c r="EWY123" i="13"/>
  <c r="GPG123" i="13"/>
  <c r="EHD123" i="13"/>
  <c r="FZL123" i="13"/>
  <c r="DRE123" i="13"/>
  <c r="FJM123" i="13"/>
  <c r="DAQ123" i="13"/>
  <c r="EPW123" i="13"/>
  <c r="FUQ123" i="13"/>
  <c r="BNP123" i="13"/>
  <c r="DOY123" i="13"/>
  <c r="EMY123" i="13"/>
  <c r="FGQ123" i="13"/>
  <c r="FXG123" i="13"/>
  <c r="GNG123" i="13"/>
  <c r="DGA123" i="13"/>
  <c r="ECL123" i="13"/>
  <c r="EYV123" i="13"/>
  <c r="FVF123" i="13"/>
  <c r="GQQ123" i="13"/>
  <c r="DGD123" i="13"/>
  <c r="EBO123" i="13"/>
  <c r="EXB123" i="13"/>
  <c r="FSO123" i="13"/>
  <c r="GOB123" i="13"/>
  <c r="CWJ123" i="13"/>
  <c r="DRV123" i="13"/>
  <c r="ENG123" i="13"/>
  <c r="FIT123" i="13"/>
  <c r="GEG123" i="13"/>
  <c r="GXK123" i="13"/>
  <c r="HME123" i="13"/>
  <c r="IAY123" i="13"/>
  <c r="IPS123" i="13"/>
  <c r="JEM123" i="13"/>
  <c r="JTG123" i="13"/>
  <c r="KIA123" i="13"/>
  <c r="KWU123" i="13"/>
  <c r="LLO123" i="13"/>
  <c r="AXA123" i="13"/>
  <c r="DNJ123" i="13"/>
  <c r="EIW123" i="13"/>
  <c r="FEJ123" i="13"/>
  <c r="FZV123" i="13"/>
  <c r="AYI123" i="13"/>
  <c r="DNK123" i="13"/>
  <c r="EIX123" i="13"/>
  <c r="FEK123" i="13"/>
  <c r="FZX123" i="13"/>
  <c r="BBX123" i="13"/>
  <c r="DNN123" i="13"/>
  <c r="BZV123" i="13"/>
  <c r="DFG123" i="13"/>
  <c r="EXO123" i="13"/>
  <c r="GPW123" i="13"/>
  <c r="EHT123" i="13"/>
  <c r="GAB123" i="13"/>
  <c r="DRU123" i="13"/>
  <c r="FKC123" i="13"/>
  <c r="DBG123" i="13"/>
  <c r="EQM123" i="13"/>
  <c r="FVG123" i="13"/>
  <c r="CHH123" i="13"/>
  <c r="DPO123" i="13"/>
  <c r="ENO123" i="13"/>
  <c r="FHG123" i="13"/>
  <c r="FYM123" i="13"/>
  <c r="GNW123" i="13"/>
  <c r="DGZ123" i="13"/>
  <c r="EDI123" i="13"/>
  <c r="EZT123" i="13"/>
  <c r="FWC123" i="13"/>
  <c r="GRP123" i="13"/>
  <c r="DHA123" i="13"/>
  <c r="ECN123" i="13"/>
  <c r="EXZ123" i="13"/>
  <c r="FTM123" i="13"/>
  <c r="GOZ123" i="13"/>
  <c r="CXF123" i="13"/>
  <c r="DSS123" i="13"/>
  <c r="EOF123" i="13"/>
  <c r="FJR123" i="13"/>
  <c r="GFE123" i="13"/>
  <c r="GYA123" i="13"/>
  <c r="HMU123" i="13"/>
  <c r="IBO123" i="13"/>
  <c r="IQI123" i="13"/>
  <c r="JFC123" i="13"/>
  <c r="JTW123" i="13"/>
  <c r="KIQ123" i="13"/>
  <c r="KXK123" i="13"/>
  <c r="LME123" i="13"/>
  <c r="BOF123" i="13"/>
  <c r="DOH123" i="13"/>
  <c r="EJU123" i="13"/>
  <c r="FFH123" i="13"/>
  <c r="GAT123" i="13"/>
  <c r="BOV123" i="13"/>
  <c r="DOJ123" i="13"/>
  <c r="EJV123" i="13"/>
  <c r="FFI123" i="13"/>
  <c r="GAV123" i="13"/>
  <c r="CNJ123" i="13"/>
  <c r="DFW123" i="13"/>
  <c r="EYE123" i="13"/>
  <c r="GQM123" i="13"/>
  <c r="EIJ123" i="13"/>
  <c r="GAR123" i="13"/>
  <c r="DSK123" i="13"/>
  <c r="FKS123" i="13"/>
  <c r="DBW123" i="13"/>
  <c r="ERC123" i="13"/>
  <c r="FVW123" i="13"/>
  <c r="CRD123" i="13"/>
  <c r="DTG123" i="13"/>
  <c r="EOU123" i="13"/>
  <c r="FHW123" i="13"/>
  <c r="FZC123" i="13"/>
  <c r="GOM123" i="13"/>
  <c r="DHV123" i="13"/>
  <c r="EEG123" i="13"/>
  <c r="FAP123" i="13"/>
  <c r="FWY123" i="13"/>
  <c r="GSK123" i="13"/>
  <c r="DHW123" i="13"/>
  <c r="EDJ123" i="13"/>
  <c r="EYW123" i="13"/>
  <c r="FUJ123" i="13"/>
  <c r="GPV123" i="13"/>
  <c r="CYD123" i="13"/>
  <c r="DTO123" i="13"/>
  <c r="EPB123" i="13"/>
  <c r="FKO123" i="13"/>
  <c r="GGB123" i="13"/>
  <c r="GYQ123" i="13"/>
  <c r="HNK123" i="13"/>
  <c r="ICE123" i="13"/>
  <c r="IQY123" i="13"/>
  <c r="JFS123" i="13"/>
  <c r="JUM123" i="13"/>
  <c r="KJG123" i="13"/>
  <c r="KYA123" i="13"/>
  <c r="LMU123" i="13"/>
  <c r="CBT123" i="13"/>
  <c r="DPE123" i="13"/>
  <c r="EKR123" i="13"/>
  <c r="FGD123" i="13"/>
  <c r="GBQ123" i="13"/>
  <c r="CCJ123" i="13"/>
  <c r="DPF123" i="13"/>
  <c r="EKS123" i="13"/>
  <c r="FGF123" i="13"/>
  <c r="COP123" i="13"/>
  <c r="DQI123" i="13"/>
  <c r="FIQ123" i="13"/>
  <c r="DAN123" i="13"/>
  <c r="ESV123" i="13"/>
  <c r="GLD123" i="13"/>
  <c r="ECW123" i="13"/>
  <c r="FVE123" i="13"/>
  <c r="DMI123" i="13"/>
  <c r="ERS123" i="13"/>
  <c r="FWM123" i="13"/>
  <c r="CWM123" i="13"/>
  <c r="DTW123" i="13"/>
  <c r="EPK123" i="13"/>
  <c r="FIM123" i="13"/>
  <c r="FZS123" i="13"/>
  <c r="GPC123" i="13"/>
  <c r="DIT123" i="13"/>
  <c r="EFD123" i="13"/>
  <c r="FBN123" i="13"/>
  <c r="FXX123" i="13"/>
  <c r="GTA123" i="13"/>
  <c r="DIV123" i="13"/>
  <c r="EEH123" i="13"/>
  <c r="EZU123" i="13"/>
  <c r="FVH123" i="13"/>
  <c r="GQT123" i="13"/>
  <c r="CZA123" i="13"/>
  <c r="DUN123" i="13"/>
  <c r="EPZ123" i="13"/>
  <c r="FLM123" i="13"/>
  <c r="GGZ123" i="13"/>
  <c r="GZG123" i="13"/>
  <c r="HOA123" i="13"/>
  <c r="ICU123" i="13"/>
  <c r="IRO123" i="13"/>
  <c r="JGI123" i="13"/>
  <c r="JVC123" i="13"/>
  <c r="KJW123" i="13"/>
  <c r="KYQ123" i="13"/>
  <c r="LNK123" i="13"/>
  <c r="CQN123" i="13"/>
  <c r="DQC123" i="13"/>
  <c r="ELP123" i="13"/>
  <c r="FHB123" i="13"/>
  <c r="GCM123" i="13"/>
  <c r="CRT123" i="13"/>
  <c r="DQD123" i="13"/>
  <c r="BBW123" i="13"/>
  <c r="DQY123" i="13"/>
  <c r="FJG123" i="13"/>
  <c r="DBD123" i="13"/>
  <c r="ETL123" i="13"/>
  <c r="GLT123" i="13"/>
  <c r="EDM123" i="13"/>
  <c r="FVU123" i="13"/>
  <c r="DMY123" i="13"/>
  <c r="ESI123" i="13"/>
  <c r="FXC123" i="13"/>
  <c r="CXC123" i="13"/>
  <c r="DVC123" i="13"/>
  <c r="EQA123" i="13"/>
  <c r="FJS123" i="13"/>
  <c r="GAI123" i="13"/>
  <c r="GPS123" i="13"/>
  <c r="DJQ123" i="13"/>
  <c r="EGB123" i="13"/>
  <c r="FCK123" i="13"/>
  <c r="FYT123" i="13"/>
  <c r="GTQ123" i="13"/>
  <c r="DJR123" i="13"/>
  <c r="EFE123" i="13"/>
  <c r="FAR123" i="13"/>
  <c r="FWD123" i="13"/>
  <c r="GRQ123" i="13"/>
  <c r="CZW123" i="13"/>
  <c r="DVJ123" i="13"/>
  <c r="EQW123" i="13"/>
  <c r="FMJ123" i="13"/>
  <c r="GHV123" i="13"/>
  <c r="GZW123" i="13"/>
  <c r="HOQ123" i="13"/>
  <c r="IDK123" i="13"/>
  <c r="ISE123" i="13"/>
  <c r="JGY123" i="13"/>
  <c r="JVS123" i="13"/>
  <c r="KKM123" i="13"/>
  <c r="KZG123" i="13"/>
  <c r="LOA123" i="13"/>
  <c r="CVM123" i="13"/>
  <c r="DQZ123" i="13"/>
  <c r="EML123" i="13"/>
  <c r="FHY123" i="13"/>
  <c r="GDL123" i="13"/>
  <c r="CVN123" i="13"/>
  <c r="DRA123" i="13"/>
  <c r="BCM123" i="13"/>
  <c r="DRO123" i="13"/>
  <c r="FJW123" i="13"/>
  <c r="DBT123" i="13"/>
  <c r="EUB123" i="13"/>
  <c r="GMJ123" i="13"/>
  <c r="EEC123" i="13"/>
  <c r="FWK123" i="13"/>
  <c r="DNO123" i="13"/>
  <c r="ESY123" i="13"/>
  <c r="FXS123" i="13"/>
  <c r="CXS123" i="13"/>
  <c r="DVS123" i="13"/>
  <c r="EQQ123" i="13"/>
  <c r="FKY123" i="13"/>
  <c r="GAY123" i="13"/>
  <c r="GQI123" i="13"/>
  <c r="DKO123" i="13"/>
  <c r="EGX123" i="13"/>
  <c r="FDG123" i="13"/>
  <c r="FZR123" i="13"/>
  <c r="GUG123" i="13"/>
  <c r="DKP123" i="13"/>
  <c r="EGC123" i="13"/>
  <c r="FBP123" i="13"/>
  <c r="FXB123" i="13"/>
  <c r="GSL123" i="13"/>
  <c r="DAV123" i="13"/>
  <c r="DWH123" i="13"/>
  <c r="ERU123" i="13"/>
  <c r="FNH123" i="13"/>
  <c r="GIT123" i="13"/>
  <c r="HAM123" i="13"/>
  <c r="HPG123" i="13"/>
  <c r="IEA123" i="13"/>
  <c r="ISU123" i="13"/>
  <c r="JHO123" i="13"/>
  <c r="JWI123" i="13"/>
  <c r="KLC123" i="13"/>
  <c r="KZW123" i="13"/>
  <c r="LOQ123" i="13"/>
  <c r="CWK123" i="13"/>
  <c r="DRX123" i="13"/>
  <c r="ENJ123" i="13"/>
  <c r="FIU123" i="13"/>
  <c r="GEH123" i="13"/>
  <c r="CWL123" i="13"/>
  <c r="DRY123" i="13"/>
  <c r="ENL123" i="13"/>
  <c r="FIX123" i="13"/>
  <c r="GEI123" i="13"/>
  <c r="CWN123" i="13"/>
  <c r="DRZ123" i="13"/>
  <c r="ENM123" i="13"/>
  <c r="FIZ123" i="13"/>
  <c r="GEL123" i="13"/>
  <c r="CVR123" i="13"/>
  <c r="DRC123" i="13"/>
  <c r="EMP123" i="13"/>
  <c r="FIC123" i="13"/>
  <c r="GDP123" i="13"/>
  <c r="BRH123" i="13"/>
  <c r="DON123" i="13"/>
  <c r="EJZ123" i="13"/>
  <c r="FFM123" i="13"/>
  <c r="GAZ123" i="13"/>
  <c r="GVD123" i="13"/>
  <c r="HJX123" i="13"/>
  <c r="HYR123" i="13"/>
  <c r="INL123" i="13"/>
  <c r="JCF123" i="13"/>
  <c r="JQZ123" i="13"/>
  <c r="KFT123" i="13"/>
  <c r="KUN123" i="13"/>
  <c r="LJH123" i="13"/>
  <c r="DIH123" i="13"/>
  <c r="EDU123" i="13"/>
  <c r="EZH123" i="13"/>
  <c r="FUT123" i="13"/>
  <c r="GQG123" i="13"/>
  <c r="HFQ123" i="13"/>
  <c r="HUK123" i="13"/>
  <c r="BDC123" i="13"/>
  <c r="DSE123" i="13"/>
  <c r="FKM123" i="13"/>
  <c r="DCJ123" i="13"/>
  <c r="EUR123" i="13"/>
  <c r="GMZ123" i="13"/>
  <c r="EES123" i="13"/>
  <c r="FXA123" i="13"/>
  <c r="DOE123" i="13"/>
  <c r="ETO123" i="13"/>
  <c r="GBK123" i="13"/>
  <c r="CYI123" i="13"/>
  <c r="DWI123" i="13"/>
  <c r="ERG123" i="13"/>
  <c r="FLO123" i="13"/>
  <c r="GBO123" i="13"/>
  <c r="GQY123" i="13"/>
  <c r="DLL123" i="13"/>
  <c r="EHV123" i="13"/>
  <c r="FEF123" i="13"/>
  <c r="GAO123" i="13"/>
  <c r="GUW123" i="13"/>
  <c r="DLM123" i="13"/>
  <c r="EGZ123" i="13"/>
  <c r="FCL123" i="13"/>
  <c r="FXY123" i="13"/>
  <c r="GTB123" i="13"/>
  <c r="DBR123" i="13"/>
  <c r="DXE123" i="13"/>
  <c r="ESR123" i="13"/>
  <c r="FOD123" i="13"/>
  <c r="GJQ123" i="13"/>
  <c r="HBC123" i="13"/>
  <c r="HPW123" i="13"/>
  <c r="IEQ123" i="13"/>
  <c r="ITK123" i="13"/>
  <c r="JIE123" i="13"/>
  <c r="JWY123" i="13"/>
  <c r="KLS123" i="13"/>
  <c r="LAM123" i="13"/>
  <c r="LPG123" i="13"/>
  <c r="CXH123" i="13"/>
  <c r="DST123" i="13"/>
  <c r="EOG123" i="13"/>
  <c r="FJT123" i="13"/>
  <c r="GFF123" i="13"/>
  <c r="CXI123" i="13"/>
  <c r="DSV123" i="13"/>
  <c r="EOH123" i="13"/>
  <c r="FJU123" i="13"/>
  <c r="GFH123" i="13"/>
  <c r="CXJ123" i="13"/>
  <c r="DSW123" i="13"/>
  <c r="EOJ123" i="13"/>
  <c r="FJV123" i="13"/>
  <c r="GFI123" i="13"/>
  <c r="CWO123" i="13"/>
  <c r="DSB123" i="13"/>
  <c r="ENN123" i="13"/>
  <c r="FJA123" i="13"/>
  <c r="GEN123" i="13"/>
  <c r="CGB123" i="13"/>
  <c r="DPL123" i="13"/>
  <c r="EKX123" i="13"/>
  <c r="FGI123" i="13"/>
  <c r="GBV123" i="13"/>
  <c r="GVT123" i="13"/>
  <c r="HKN123" i="13"/>
  <c r="HZH123" i="13"/>
  <c r="IOB123" i="13"/>
  <c r="JCV123" i="13"/>
  <c r="JRP123" i="13"/>
  <c r="KGJ123" i="13"/>
  <c r="KVD123" i="13"/>
  <c r="LJX123" i="13"/>
  <c r="DJF123" i="13"/>
  <c r="EEQ123" i="13"/>
  <c r="FAD123" i="13"/>
  <c r="FVQ123" i="13"/>
  <c r="GRD123" i="13"/>
  <c r="HGG123" i="13"/>
  <c r="HVA123" i="13"/>
  <c r="IJU123" i="13"/>
  <c r="IYO123" i="13"/>
  <c r="JNI123" i="13"/>
  <c r="BQQ123" i="13"/>
  <c r="DSU123" i="13"/>
  <c r="FLC123" i="13"/>
  <c r="DCZ123" i="13"/>
  <c r="EVH123" i="13"/>
  <c r="GNP123" i="13"/>
  <c r="EFI123" i="13"/>
  <c r="FXQ123" i="13"/>
  <c r="DOU123" i="13"/>
  <c r="EUE123" i="13"/>
  <c r="GDG123" i="13"/>
  <c r="CYY123" i="13"/>
  <c r="DXO123" i="13"/>
  <c r="ERW123" i="13"/>
  <c r="FME123" i="13"/>
  <c r="GCE123" i="13"/>
  <c r="GRO123" i="13"/>
  <c r="DMJ123" i="13"/>
  <c r="EIS123" i="13"/>
  <c r="FFB123" i="13"/>
  <c r="GBM123" i="13"/>
  <c r="GVM123" i="13"/>
  <c r="DMK123" i="13"/>
  <c r="EHX123" i="13"/>
  <c r="FDJ123" i="13"/>
  <c r="FYU123" i="13"/>
  <c r="GTR123" i="13"/>
  <c r="DCP123" i="13"/>
  <c r="DYC123" i="13"/>
  <c r="ETP123" i="13"/>
  <c r="FPB123" i="13"/>
  <c r="GKM123" i="13"/>
  <c r="HBS123" i="13"/>
  <c r="HQM123" i="13"/>
  <c r="IFG123" i="13"/>
  <c r="IUA123" i="13"/>
  <c r="JIU123" i="13"/>
  <c r="JXO123" i="13"/>
  <c r="KMI123" i="13"/>
  <c r="LBC123" i="13"/>
  <c r="LPW123" i="13"/>
  <c r="CYF123" i="13"/>
  <c r="DTR123" i="13"/>
  <c r="EPC123" i="13"/>
  <c r="FKP123" i="13"/>
  <c r="GGC123" i="13"/>
  <c r="CYG123" i="13"/>
  <c r="DTT123" i="13"/>
  <c r="EPF123" i="13"/>
  <c r="FKQ123" i="13"/>
  <c r="GGD123" i="13"/>
  <c r="CYH123" i="13"/>
  <c r="DTU123" i="13"/>
  <c r="EPH123" i="13"/>
  <c r="FKT123" i="13"/>
  <c r="GGE123" i="13"/>
  <c r="CXK123" i="13"/>
  <c r="DSX123" i="13"/>
  <c r="EOK123" i="13"/>
  <c r="FJX123" i="13"/>
  <c r="GFJ123" i="13"/>
  <c r="CUF123" i="13"/>
  <c r="DQH123" i="13"/>
  <c r="ELU123" i="13"/>
  <c r="FHH123" i="13"/>
  <c r="GCT123" i="13"/>
  <c r="GWJ123" i="13"/>
  <c r="HLD123" i="13"/>
  <c r="HZX123" i="13"/>
  <c r="IOR123" i="13"/>
  <c r="JDL123" i="13"/>
  <c r="JSF123" i="13"/>
  <c r="KGZ123" i="13"/>
  <c r="KVT123" i="13"/>
  <c r="LKN123" i="13"/>
  <c r="DKC123" i="13"/>
  <c r="EFP123" i="13"/>
  <c r="FBB123" i="13"/>
  <c r="FWO123" i="13"/>
  <c r="BRG123" i="13"/>
  <c r="DTK123" i="13"/>
  <c r="FLS123" i="13"/>
  <c r="DDP123" i="13"/>
  <c r="EVX123" i="13"/>
  <c r="GOF123" i="13"/>
  <c r="EFY123" i="13"/>
  <c r="FYG123" i="13"/>
  <c r="DPK123" i="13"/>
  <c r="EZS123" i="13"/>
  <c r="GDW123" i="13"/>
  <c r="CZO123" i="13"/>
  <c r="DYE123" i="13"/>
  <c r="ESM123" i="13"/>
  <c r="FMU123" i="13"/>
  <c r="GCU123" i="13"/>
  <c r="GSE123" i="13"/>
  <c r="DNF123" i="13"/>
  <c r="EJO123" i="13"/>
  <c r="FFZ123" i="13"/>
  <c r="GCJ123" i="13"/>
  <c r="AMO123" i="13"/>
  <c r="DNH123" i="13"/>
  <c r="EIT123" i="13"/>
  <c r="FEG123" i="13"/>
  <c r="FZT123" i="13"/>
  <c r="GUH123" i="13"/>
  <c r="DDM123" i="13"/>
  <c r="DYZ123" i="13"/>
  <c r="EUL123" i="13"/>
  <c r="FPY123" i="13"/>
  <c r="GLL123" i="13"/>
  <c r="HCI123" i="13"/>
  <c r="HRC123" i="13"/>
  <c r="IFW123" i="13"/>
  <c r="IUQ123" i="13"/>
  <c r="JJK123" i="13"/>
  <c r="JYE123" i="13"/>
  <c r="KMY123" i="13"/>
  <c r="LBS123" i="13"/>
  <c r="LQM123" i="13"/>
  <c r="CZB123" i="13"/>
  <c r="DUO123" i="13"/>
  <c r="EQB123" i="13"/>
  <c r="FLN123" i="13"/>
  <c r="GHA123" i="13"/>
  <c r="CZD123" i="13"/>
  <c r="DUP123" i="13"/>
  <c r="EQC123" i="13"/>
  <c r="FLP123" i="13"/>
  <c r="GHB123" i="13"/>
  <c r="CZE123" i="13"/>
  <c r="DUR123" i="13"/>
  <c r="EQD123" i="13"/>
  <c r="FLQ123" i="13"/>
  <c r="GHD123" i="13"/>
  <c r="CYJ123" i="13"/>
  <c r="DTV123" i="13"/>
  <c r="EPI123" i="13"/>
  <c r="FKV123" i="13"/>
  <c r="GGH123" i="13"/>
  <c r="CVT123" i="13"/>
  <c r="DRF123" i="13"/>
  <c r="EMQ123" i="13"/>
  <c r="FID123" i="13"/>
  <c r="GDQ123" i="13"/>
  <c r="GWZ123" i="13"/>
  <c r="HLT123" i="13"/>
  <c r="IAN123" i="13"/>
  <c r="IPH123" i="13"/>
  <c r="JEB123" i="13"/>
  <c r="JSV123" i="13"/>
  <c r="KHP123" i="13"/>
  <c r="KWJ123" i="13"/>
  <c r="LLD123" i="13"/>
  <c r="DKY123" i="13"/>
  <c r="EGL123" i="13"/>
  <c r="FBY123" i="13"/>
  <c r="FXL123" i="13"/>
  <c r="GSS123" i="13"/>
  <c r="HHM123" i="13"/>
  <c r="HWG123" i="13"/>
  <c r="ILA123" i="13"/>
  <c r="IZU123" i="13"/>
  <c r="BRW123" i="13"/>
  <c r="DUA123" i="13"/>
  <c r="FMI123" i="13"/>
  <c r="DEF123" i="13"/>
  <c r="EWN123" i="13"/>
  <c r="GOV123" i="13"/>
  <c r="EGO123" i="13"/>
  <c r="FYW123" i="13"/>
  <c r="DQA123" i="13"/>
  <c r="FAI123" i="13"/>
  <c r="GEM123" i="13"/>
  <c r="DAE123" i="13"/>
  <c r="EAA123" i="13"/>
  <c r="ETC123" i="13"/>
  <c r="FNK123" i="13"/>
  <c r="GDK123" i="13"/>
  <c r="JA123" i="13"/>
  <c r="DOD123" i="13"/>
  <c r="EKN123" i="13"/>
  <c r="FGW123" i="13"/>
  <c r="GDH123" i="13"/>
  <c r="BMJ123" i="13"/>
  <c r="DOF123" i="13"/>
  <c r="EJR123" i="13"/>
  <c r="FFC123" i="13"/>
  <c r="GAP123" i="13"/>
  <c r="GUX123" i="13"/>
  <c r="DEK123" i="13"/>
  <c r="DZX123" i="13"/>
  <c r="EVJ123" i="13"/>
  <c r="FQU123" i="13"/>
  <c r="GMH123" i="13"/>
  <c r="HCY123" i="13"/>
  <c r="HRS123" i="13"/>
  <c r="IGM123" i="13"/>
  <c r="IVG123" i="13"/>
  <c r="JKA123" i="13"/>
  <c r="JYU123" i="13"/>
  <c r="KNO123" i="13"/>
  <c r="LCI123" i="13"/>
  <c r="LRC123" i="13"/>
  <c r="CZZ123" i="13"/>
  <c r="DVK123" i="13"/>
  <c r="EQX123" i="13"/>
  <c r="FMK123" i="13"/>
  <c r="GHX123" i="13"/>
  <c r="DAB123" i="13"/>
  <c r="DVN123" i="13"/>
  <c r="EQY123" i="13"/>
  <c r="FML123" i="13"/>
  <c r="GHY123" i="13"/>
  <c r="DAC123" i="13"/>
  <c r="DVP123" i="13"/>
  <c r="ERB123" i="13"/>
  <c r="FMM123" i="13"/>
  <c r="GHZ123" i="13"/>
  <c r="CZF123" i="13"/>
  <c r="DUS123" i="13"/>
  <c r="EQF123" i="13"/>
  <c r="FLR123" i="13"/>
  <c r="GHE123" i="13"/>
  <c r="CWP123" i="13"/>
  <c r="DSC123" i="13"/>
  <c r="ENP123" i="13"/>
  <c r="FJB123" i="13"/>
  <c r="GEO123" i="13"/>
  <c r="GXP123" i="13"/>
  <c r="HMJ123" i="13"/>
  <c r="IBD123" i="13"/>
  <c r="IPX123" i="13"/>
  <c r="JER123" i="13"/>
  <c r="JTL123" i="13"/>
  <c r="KIF123" i="13"/>
  <c r="KWZ123" i="13"/>
  <c r="LLT123" i="13"/>
  <c r="DLX123" i="13"/>
  <c r="EHJ123" i="13"/>
  <c r="FCW123" i="13"/>
  <c r="FYJ123" i="13"/>
  <c r="GTI123" i="13"/>
  <c r="HIC123" i="13"/>
  <c r="HWW123" i="13"/>
  <c r="ILQ123" i="13"/>
  <c r="CEU123" i="13"/>
  <c r="DUQ123" i="13"/>
  <c r="FMY123" i="13"/>
  <c r="DEV123" i="13"/>
  <c r="EXD123" i="13"/>
  <c r="GPL123" i="13"/>
  <c r="EHE123" i="13"/>
  <c r="FZM123" i="13"/>
  <c r="DQQ123" i="13"/>
  <c r="FAY123" i="13"/>
  <c r="GFS123" i="13"/>
  <c r="DAU123" i="13"/>
  <c r="EAQ123" i="13"/>
  <c r="EWU123" i="13"/>
  <c r="FOA123" i="13"/>
  <c r="GEA123" i="13"/>
  <c r="BLT123" i="13"/>
  <c r="DPA123" i="13"/>
  <c r="ELJ123" i="13"/>
  <c r="FIR123" i="13"/>
  <c r="GED123" i="13"/>
  <c r="CAN123" i="13"/>
  <c r="DPB123" i="13"/>
  <c r="EKO123" i="13"/>
  <c r="FGB123" i="13"/>
  <c r="GBN123" i="13"/>
  <c r="GVN123" i="13"/>
  <c r="DFH123" i="13"/>
  <c r="EAT123" i="13"/>
  <c r="EWG123" i="13"/>
  <c r="FRT123" i="13"/>
  <c r="GNF123" i="13"/>
  <c r="HDO123" i="13"/>
  <c r="HSI123" i="13"/>
  <c r="IHC123" i="13"/>
  <c r="IVW123" i="13"/>
  <c r="JKQ123" i="13"/>
  <c r="JZK123" i="13"/>
  <c r="KOE123" i="13"/>
  <c r="LCY123" i="13"/>
  <c r="LRS123" i="13"/>
  <c r="DAW123" i="13"/>
  <c r="DWJ123" i="13"/>
  <c r="ERV123" i="13"/>
  <c r="FNI123" i="13"/>
  <c r="GIV123" i="13"/>
  <c r="DAX123" i="13"/>
  <c r="DWK123" i="13"/>
  <c r="ERX123" i="13"/>
  <c r="FNJ123" i="13"/>
  <c r="GIW123" i="13"/>
  <c r="DAZ123" i="13"/>
  <c r="DWL123" i="13"/>
  <c r="ERY123" i="13"/>
  <c r="FNL123" i="13"/>
  <c r="GIX123" i="13"/>
  <c r="DAD123" i="13"/>
  <c r="DVQ123" i="13"/>
  <c r="ERD123" i="13"/>
  <c r="FMP123" i="13"/>
  <c r="GIA123" i="13"/>
  <c r="CXN123" i="13"/>
  <c r="DSY123" i="13"/>
  <c r="EOL123" i="13"/>
  <c r="FJY123" i="13"/>
  <c r="GFL123" i="13"/>
  <c r="GYF123" i="13"/>
  <c r="HMZ123" i="13"/>
  <c r="IBT123" i="13"/>
  <c r="IQN123" i="13"/>
  <c r="JFH123" i="13"/>
  <c r="JUB123" i="13"/>
  <c r="CFK123" i="13"/>
  <c r="EFC123" i="13"/>
  <c r="FXK123" i="13"/>
  <c r="DPH123" i="13"/>
  <c r="FHP123" i="13"/>
  <c r="CZI123" i="13"/>
  <c r="ERQ123" i="13"/>
  <c r="GJY123" i="13"/>
  <c r="DWE123" i="13"/>
  <c r="FEQ123" i="13"/>
  <c r="GGI123" i="13"/>
  <c r="DEM123" i="13"/>
  <c r="EBG123" i="13"/>
  <c r="EXK123" i="13"/>
  <c r="FOQ123" i="13"/>
  <c r="GEQ123" i="13"/>
  <c r="BZH123" i="13"/>
  <c r="DPW123" i="13"/>
  <c r="ENE123" i="13"/>
  <c r="FJP123" i="13"/>
  <c r="GFB123" i="13"/>
  <c r="CPH123" i="13"/>
  <c r="DPZ123" i="13"/>
  <c r="ELK123" i="13"/>
  <c r="FGX123" i="13"/>
  <c r="GCK123" i="13"/>
  <c r="GWD123" i="13"/>
  <c r="DGF123" i="13"/>
  <c r="EBR123" i="13"/>
  <c r="EXC123" i="13"/>
  <c r="FSP123" i="13"/>
  <c r="GOC123" i="13"/>
  <c r="HEE123" i="13"/>
  <c r="HSY123" i="13"/>
  <c r="IHS123" i="13"/>
  <c r="IWM123" i="13"/>
  <c r="JLG123" i="13"/>
  <c r="KAA123" i="13"/>
  <c r="KOU123" i="13"/>
  <c r="LDO123" i="13"/>
  <c r="LSI123" i="13"/>
  <c r="DBS123" i="13"/>
  <c r="DXF123" i="13"/>
  <c r="ESS123" i="13"/>
  <c r="FOF123" i="13"/>
  <c r="GJR123" i="13"/>
  <c r="DBV123" i="13"/>
  <c r="DXG123" i="13"/>
  <c r="EST123" i="13"/>
  <c r="FOG123" i="13"/>
  <c r="GJT123" i="13"/>
  <c r="DBX123" i="13"/>
  <c r="DXJ123" i="13"/>
  <c r="ESU123" i="13"/>
  <c r="FOH123" i="13"/>
  <c r="GJU123" i="13"/>
  <c r="DBA123" i="13"/>
  <c r="DWN123" i="13"/>
  <c r="ERZ123" i="13"/>
  <c r="FNM123" i="13"/>
  <c r="GIZ123" i="13"/>
  <c r="CYK123" i="13"/>
  <c r="DTX123" i="13"/>
  <c r="EPJ123" i="13"/>
  <c r="FKW123" i="13"/>
  <c r="GGJ123" i="13"/>
  <c r="GYV123" i="13"/>
  <c r="HNP123" i="13"/>
  <c r="ICJ123" i="13"/>
  <c r="IRD123" i="13"/>
  <c r="JFX123" i="13"/>
  <c r="JUR123" i="13"/>
  <c r="KJL123" i="13"/>
  <c r="KYF123" i="13"/>
  <c r="CGA123" i="13"/>
  <c r="EFS123" i="13"/>
  <c r="FYA123" i="13"/>
  <c r="DPX123" i="13"/>
  <c r="FIF123" i="13"/>
  <c r="CZY123" i="13"/>
  <c r="ESG123" i="13"/>
  <c r="GKO123" i="13"/>
  <c r="DXK123" i="13"/>
  <c r="FFG123" i="13"/>
  <c r="GIE123" i="13"/>
  <c r="DFC123" i="13"/>
  <c r="EBW123" i="13"/>
  <c r="EYA123" i="13"/>
  <c r="FPG123" i="13"/>
  <c r="GFG123" i="13"/>
  <c r="COB123" i="13"/>
  <c r="DRR123" i="13"/>
  <c r="EOC123" i="13"/>
  <c r="FKL123" i="13"/>
  <c r="GFY123" i="13"/>
  <c r="CVJ123" i="13"/>
  <c r="DQW123" i="13"/>
  <c r="EMJ123" i="13"/>
  <c r="FHV123" i="13"/>
  <c r="GDI123" i="13"/>
  <c r="GWT123" i="13"/>
  <c r="DHB123" i="13"/>
  <c r="ECO123" i="13"/>
  <c r="EYB123" i="13"/>
  <c r="FTN123" i="13"/>
  <c r="GPA123" i="13"/>
  <c r="HEU123" i="13"/>
  <c r="HTO123" i="13"/>
  <c r="III123" i="13"/>
  <c r="IXC123" i="13"/>
  <c r="JLW123" i="13"/>
  <c r="KAQ123" i="13"/>
  <c r="KPK123" i="13"/>
  <c r="LEE123" i="13"/>
  <c r="LSY123" i="13"/>
  <c r="DCR123" i="13"/>
  <c r="DYD123" i="13"/>
  <c r="ETQ123" i="13"/>
  <c r="FPD123" i="13"/>
  <c r="GKP123" i="13"/>
  <c r="DCS123" i="13"/>
  <c r="DYF123" i="13"/>
  <c r="ETR123" i="13"/>
  <c r="FPE123" i="13"/>
  <c r="GKR123" i="13"/>
  <c r="DCT123" i="13"/>
  <c r="DYG123" i="13"/>
  <c r="ETT123" i="13"/>
  <c r="FPF123" i="13"/>
  <c r="GKS123" i="13"/>
  <c r="DBY123" i="13"/>
  <c r="DXL123" i="13"/>
  <c r="ESX123" i="13"/>
  <c r="FOI123" i="13"/>
  <c r="GJV123" i="13"/>
  <c r="CZG123" i="13"/>
  <c r="DUT123" i="13"/>
  <c r="EQG123" i="13"/>
  <c r="FLT123" i="13"/>
  <c r="GHF123" i="13"/>
  <c r="GZL123" i="13"/>
  <c r="HOF123" i="13"/>
  <c r="ICZ123" i="13"/>
  <c r="IRT123" i="13"/>
  <c r="JGN123" i="13"/>
  <c r="JVH123" i="13"/>
  <c r="KKB123" i="13"/>
  <c r="KYV123" i="13"/>
  <c r="BRX123" i="13"/>
  <c r="DOO123" i="13"/>
  <c r="EKB123" i="13"/>
  <c r="FFN123" i="13"/>
  <c r="GBA123" i="13"/>
  <c r="GVE123" i="13"/>
  <c r="CGQ123" i="13"/>
  <c r="EGI123" i="13"/>
  <c r="FYQ123" i="13"/>
  <c r="DQN123" i="13"/>
  <c r="FIV123" i="13"/>
  <c r="DAO123" i="13"/>
  <c r="ESW123" i="13"/>
  <c r="GLE123" i="13"/>
  <c r="EBC123" i="13"/>
  <c r="FFW123" i="13"/>
  <c r="GIU123" i="13"/>
  <c r="DGI123" i="13"/>
  <c r="ECM123" i="13"/>
  <c r="EYQ123" i="13"/>
  <c r="FPW123" i="13"/>
  <c r="GFW123" i="13"/>
  <c r="CWE123" i="13"/>
  <c r="DSP123" i="13"/>
  <c r="EOZ123" i="13"/>
  <c r="FLJ123" i="13"/>
  <c r="GGU123" i="13"/>
  <c r="CWH123" i="13"/>
  <c r="DRS123" i="13"/>
  <c r="ENF123" i="13"/>
  <c r="FIS123" i="13"/>
  <c r="GEF123" i="13"/>
  <c r="GXJ123" i="13"/>
  <c r="DHZ123" i="13"/>
  <c r="EDK123" i="13"/>
  <c r="EYX123" i="13"/>
  <c r="FUK123" i="13"/>
  <c r="GPX123" i="13"/>
  <c r="HFK123" i="13"/>
  <c r="HUE123" i="13"/>
  <c r="IIY123" i="13"/>
  <c r="IXS123" i="13"/>
  <c r="JMM123" i="13"/>
  <c r="KBG123" i="13"/>
  <c r="KQA123" i="13"/>
  <c r="LEU123" i="13"/>
  <c r="LTO123" i="13"/>
  <c r="DDN123" i="13"/>
  <c r="DZA123" i="13"/>
  <c r="EUN123" i="13"/>
  <c r="FPZ123" i="13"/>
  <c r="GLM123" i="13"/>
  <c r="DDO123" i="13"/>
  <c r="DZB123" i="13"/>
  <c r="EUO123" i="13"/>
  <c r="FQB123" i="13"/>
  <c r="GLN123" i="13"/>
  <c r="DDR123" i="13"/>
  <c r="DZC123" i="13"/>
  <c r="EUP123" i="13"/>
  <c r="FQC123" i="13"/>
  <c r="GLP123" i="13"/>
  <c r="DCV123" i="13"/>
  <c r="DYH123" i="13"/>
  <c r="ETU123" i="13"/>
  <c r="FPH123" i="13"/>
  <c r="GKT123" i="13"/>
  <c r="DAF123" i="13"/>
  <c r="DVR123" i="13"/>
  <c r="ERE123" i="13"/>
  <c r="FMR123" i="13"/>
  <c r="GID123" i="13"/>
  <c r="HAB123" i="13"/>
  <c r="HOV123" i="13"/>
  <c r="IDP123" i="13"/>
  <c r="ISJ123" i="13"/>
  <c r="JHD123" i="13"/>
  <c r="JVX123" i="13"/>
  <c r="KKR123" i="13"/>
  <c r="KZL123" i="13"/>
  <c r="CGR123" i="13"/>
  <c r="CSI123" i="13"/>
  <c r="EGY123" i="13"/>
  <c r="FZG123" i="13"/>
  <c r="DRD123" i="13"/>
  <c r="FJL123" i="13"/>
  <c r="DBE123" i="13"/>
  <c r="ETM123" i="13"/>
  <c r="GLU123" i="13"/>
  <c r="EBS123" i="13"/>
  <c r="FGM123" i="13"/>
  <c r="GJK123" i="13"/>
  <c r="DGY123" i="13"/>
  <c r="EDC123" i="13"/>
  <c r="EZG123" i="13"/>
  <c r="FQM123" i="13"/>
  <c r="GHC123" i="13"/>
  <c r="CXD123" i="13"/>
  <c r="DTM123" i="13"/>
  <c r="EPX123" i="13"/>
  <c r="FMG123" i="13"/>
  <c r="GHT123" i="13"/>
  <c r="CXE123" i="13"/>
  <c r="DSR123" i="13"/>
  <c r="EOD123" i="13"/>
  <c r="FJQ123" i="13"/>
  <c r="GFD123" i="13"/>
  <c r="GXZ123" i="13"/>
  <c r="DIW123" i="13"/>
  <c r="EEJ123" i="13"/>
  <c r="EZV123" i="13"/>
  <c r="FVI123" i="13"/>
  <c r="GQV123" i="13"/>
  <c r="HGA123" i="13"/>
  <c r="HUU123" i="13"/>
  <c r="IJO123" i="13"/>
  <c r="IYI123" i="13"/>
  <c r="JNC123" i="13"/>
  <c r="KBW123" i="13"/>
  <c r="KQQ123" i="13"/>
  <c r="LFK123" i="13"/>
  <c r="LUE123" i="13"/>
  <c r="DEL123" i="13"/>
  <c r="DZY123" i="13"/>
  <c r="EVL123" i="13"/>
  <c r="FQX123" i="13"/>
  <c r="GMI123" i="13"/>
  <c r="DEN123" i="13"/>
  <c r="DZZ123" i="13"/>
  <c r="EVM123" i="13"/>
  <c r="FQZ123" i="13"/>
  <c r="GML123" i="13"/>
  <c r="DEO123" i="13"/>
  <c r="EAB123" i="13"/>
  <c r="EVN123" i="13"/>
  <c r="FRA123" i="13"/>
  <c r="GMN123" i="13"/>
  <c r="DDT123" i="13"/>
  <c r="DZF123" i="13"/>
  <c r="EUQ123" i="13"/>
  <c r="FQD123" i="13"/>
  <c r="GLQ123" i="13"/>
  <c r="DBB123" i="13"/>
  <c r="DWO123" i="13"/>
  <c r="ESB123" i="13"/>
  <c r="FNN123" i="13"/>
  <c r="GJA123" i="13"/>
  <c r="HAR123" i="13"/>
  <c r="HPL123" i="13"/>
  <c r="IEF123" i="13"/>
  <c r="ISZ123" i="13"/>
  <c r="JHT123" i="13"/>
  <c r="JWN123" i="13"/>
  <c r="CSY123" i="13"/>
  <c r="EHO123" i="13"/>
  <c r="FZW123" i="13"/>
  <c r="DRT123" i="13"/>
  <c r="FKB123" i="13"/>
  <c r="DBU123" i="13"/>
  <c r="EUC123" i="13"/>
  <c r="GMK123" i="13"/>
  <c r="ECI123" i="13"/>
  <c r="FHC123" i="13"/>
  <c r="GKA123" i="13"/>
  <c r="DHO123" i="13"/>
  <c r="EDS123" i="13"/>
  <c r="EZW123" i="13"/>
  <c r="FRC123" i="13"/>
  <c r="GHS123" i="13"/>
  <c r="CXZ123" i="13"/>
  <c r="DUK123" i="13"/>
  <c r="EQT123" i="13"/>
  <c r="FNC123" i="13"/>
  <c r="GIP123" i="13"/>
  <c r="CYA123" i="13"/>
  <c r="DTN123" i="13"/>
  <c r="EPA123" i="13"/>
  <c r="FKN123" i="13"/>
  <c r="GFZ123" i="13"/>
  <c r="GYP123" i="13"/>
  <c r="DJS123" i="13"/>
  <c r="EFF123" i="13"/>
  <c r="FAS123" i="13"/>
  <c r="FWF123" i="13"/>
  <c r="GRR123" i="13"/>
  <c r="HGQ123" i="13"/>
  <c r="HVK123" i="13"/>
  <c r="IKE123" i="13"/>
  <c r="IYY123" i="13"/>
  <c r="JNS123" i="13"/>
  <c r="KCM123" i="13"/>
  <c r="KRG123" i="13"/>
  <c r="LGA123" i="13"/>
  <c r="LUU123" i="13"/>
  <c r="DFI123" i="13"/>
  <c r="EAV123" i="13"/>
  <c r="EWH123" i="13"/>
  <c r="FRU123" i="13"/>
  <c r="GNH123" i="13"/>
  <c r="DFJ123" i="13"/>
  <c r="EAW123" i="13"/>
  <c r="EWJ123" i="13"/>
  <c r="FRV123" i="13"/>
  <c r="GNI123" i="13"/>
  <c r="DFK123" i="13"/>
  <c r="EAX123" i="13"/>
  <c r="EWK123" i="13"/>
  <c r="FRX123" i="13"/>
  <c r="GNJ123" i="13"/>
  <c r="DEP123" i="13"/>
  <c r="EAC123" i="13"/>
  <c r="EVP123" i="13"/>
  <c r="FRB123" i="13"/>
  <c r="GMO123" i="13"/>
  <c r="DBZ123" i="13"/>
  <c r="DXM123" i="13"/>
  <c r="ESZ123" i="13"/>
  <c r="FOL123" i="13"/>
  <c r="GJW123" i="13"/>
  <c r="HBH123" i="13"/>
  <c r="HQB123" i="13"/>
  <c r="IEV123" i="13"/>
  <c r="ITP123" i="13"/>
  <c r="JIJ123" i="13"/>
  <c r="CTO123" i="13"/>
  <c r="EIE123" i="13"/>
  <c r="GAM123" i="13"/>
  <c r="DSJ123" i="13"/>
  <c r="FKR123" i="13"/>
  <c r="DCK123" i="13"/>
  <c r="EUS123" i="13"/>
  <c r="GNA123" i="13"/>
  <c r="ECY123" i="13"/>
  <c r="FHS123" i="13"/>
  <c r="GKQ123" i="13"/>
  <c r="DIU123" i="13"/>
  <c r="EEI123" i="13"/>
  <c r="FBC123" i="13"/>
  <c r="FSI123" i="13"/>
  <c r="GII123" i="13"/>
  <c r="CYX123" i="13"/>
  <c r="DVH123" i="13"/>
  <c r="ERR123" i="13"/>
  <c r="FOB123" i="13"/>
  <c r="GJN123" i="13"/>
  <c r="CYZ123" i="13"/>
  <c r="DUL123" i="13"/>
  <c r="EPY123" i="13"/>
  <c r="FLL123" i="13"/>
  <c r="GGX123" i="13"/>
  <c r="GZF123" i="13"/>
  <c r="DKR123" i="13"/>
  <c r="EGD123" i="13"/>
  <c r="FBQ123" i="13"/>
  <c r="FXD123" i="13"/>
  <c r="GSM123" i="13"/>
  <c r="HHG123" i="13"/>
  <c r="HWA123" i="13"/>
  <c r="IKU123" i="13"/>
  <c r="IZO123" i="13"/>
  <c r="JOI123" i="13"/>
  <c r="KDC123" i="13"/>
  <c r="KRW123" i="13"/>
  <c r="LGQ123" i="13"/>
  <c r="LVK123" i="13"/>
  <c r="DGG123" i="13"/>
  <c r="EBT123" i="13"/>
  <c r="EXF123" i="13"/>
  <c r="FSQ123" i="13"/>
  <c r="GOD123" i="13"/>
  <c r="DGH123" i="13"/>
  <c r="EBU123" i="13"/>
  <c r="EXH123" i="13"/>
  <c r="FST123" i="13"/>
  <c r="GOE123" i="13"/>
  <c r="DGJ123" i="13"/>
  <c r="EBV123" i="13"/>
  <c r="EXI123" i="13"/>
  <c r="FSV123" i="13"/>
  <c r="GOH123" i="13"/>
  <c r="DFN123" i="13"/>
  <c r="EAY123" i="13"/>
  <c r="EWL123" i="13"/>
  <c r="FRY123" i="13"/>
  <c r="GNL123" i="13"/>
  <c r="DCW123" i="13"/>
  <c r="DYJ123" i="13"/>
  <c r="ETV123" i="13"/>
  <c r="FPI123" i="13"/>
  <c r="GKV123" i="13"/>
  <c r="HBX123" i="13"/>
  <c r="HQR123" i="13"/>
  <c r="IFL123" i="13"/>
  <c r="IUF123" i="13"/>
  <c r="JIZ123" i="13"/>
  <c r="JXT123" i="13"/>
  <c r="KMN123" i="13"/>
  <c r="LBH123" i="13"/>
  <c r="CWR123" i="13"/>
  <c r="DSD123" i="13"/>
  <c r="ENQ123" i="13"/>
  <c r="FJD123" i="13"/>
  <c r="GEP123" i="13"/>
  <c r="GXQ123" i="13"/>
  <c r="CUE123" i="13"/>
  <c r="EIU123" i="13"/>
  <c r="GBC123" i="13"/>
  <c r="DSZ123" i="13"/>
  <c r="FLH123" i="13"/>
  <c r="DDA123" i="13"/>
  <c r="EVI123" i="13"/>
  <c r="GNQ123" i="13"/>
  <c r="EDO123" i="13"/>
  <c r="FII123" i="13"/>
  <c r="GLG123" i="13"/>
  <c r="DJK123" i="13"/>
  <c r="EIA123" i="13"/>
  <c r="FBS123" i="13"/>
  <c r="FSY123" i="13"/>
  <c r="GIY123" i="13"/>
  <c r="CZU123" i="13"/>
  <c r="DWF123" i="13"/>
  <c r="ESO123" i="13"/>
  <c r="FOX123" i="13"/>
  <c r="GKK123" i="13"/>
  <c r="CZV123" i="13"/>
  <c r="DVI123" i="13"/>
  <c r="EQV123" i="13"/>
  <c r="FMH123" i="13"/>
  <c r="GHU123" i="13"/>
  <c r="GZV123" i="13"/>
  <c r="DLN123" i="13"/>
  <c r="EHA123" i="13"/>
  <c r="FCN123" i="13"/>
  <c r="FXZ123" i="13"/>
  <c r="GTC123" i="13"/>
  <c r="HHW123" i="13"/>
  <c r="HWQ123" i="13"/>
  <c r="ILK123" i="13"/>
  <c r="JAE123" i="13"/>
  <c r="JOY123" i="13"/>
  <c r="KDS123" i="13"/>
  <c r="KSM123" i="13"/>
  <c r="LHG123" i="13"/>
  <c r="LWA123" i="13"/>
  <c r="DHD123" i="13"/>
  <c r="ECP123" i="13"/>
  <c r="EYC123" i="13"/>
  <c r="FTP123" i="13"/>
  <c r="GPB123" i="13"/>
  <c r="DHE123" i="13"/>
  <c r="ECR123" i="13"/>
  <c r="EYD123" i="13"/>
  <c r="FTQ123" i="13"/>
  <c r="GPD123" i="13"/>
  <c r="DHF123" i="13"/>
  <c r="ECS123" i="13"/>
  <c r="EYF123" i="13"/>
  <c r="FTR123" i="13"/>
  <c r="GPE123" i="13"/>
  <c r="DGK123" i="13"/>
  <c r="EBX123" i="13"/>
  <c r="EXJ123" i="13"/>
  <c r="FSW123" i="13"/>
  <c r="GOJ123" i="13"/>
  <c r="DDU123" i="13"/>
  <c r="DZH123" i="13"/>
  <c r="EUT123" i="13"/>
  <c r="FQE123" i="13"/>
  <c r="GLR123" i="13"/>
  <c r="HCN123" i="13"/>
  <c r="HRH123" i="13"/>
  <c r="IGB123" i="13"/>
  <c r="IUV123" i="13"/>
  <c r="JJP123" i="13"/>
  <c r="JYJ123" i="13"/>
  <c r="KND123" i="13"/>
  <c r="LBX123" i="13"/>
  <c r="CXP123" i="13"/>
  <c r="DTB123" i="13"/>
  <c r="EOM123" i="13"/>
  <c r="FJZ123" i="13"/>
  <c r="CUU123" i="13"/>
  <c r="EJK123" i="13"/>
  <c r="GBS123" i="13"/>
  <c r="DTP123" i="13"/>
  <c r="FLX123" i="13"/>
  <c r="DDQ123" i="13"/>
  <c r="EVY123" i="13"/>
  <c r="GOG123" i="13"/>
  <c r="EEE123" i="13"/>
  <c r="FIY123" i="13"/>
  <c r="GLW123" i="13"/>
  <c r="DLG123" i="13"/>
  <c r="EIQ123" i="13"/>
  <c r="FCI123" i="13"/>
  <c r="FTO123" i="13"/>
  <c r="GJO123" i="13"/>
  <c r="DAS123" i="13"/>
  <c r="DXB123" i="13"/>
  <c r="ETK123" i="13"/>
  <c r="FPV123" i="13"/>
  <c r="GLI123" i="13"/>
  <c r="DAT123" i="13"/>
  <c r="DWG123" i="13"/>
  <c r="ERT123" i="13"/>
  <c r="FNF123" i="13"/>
  <c r="GIQ123" i="13"/>
  <c r="HAL123" i="13"/>
  <c r="DML123" i="13"/>
  <c r="EHY123" i="13"/>
  <c r="FDL123" i="13"/>
  <c r="FYX123" i="13"/>
  <c r="GTS123" i="13"/>
  <c r="HIM123" i="13"/>
  <c r="HXG123" i="13"/>
  <c r="IMA123" i="13"/>
  <c r="JAU123" i="13"/>
  <c r="JPO123" i="13"/>
  <c r="KEI123" i="13"/>
  <c r="KTC123" i="13"/>
  <c r="LHW123" i="13"/>
  <c r="LWQ123" i="13"/>
  <c r="DIB123" i="13"/>
  <c r="EDN123" i="13"/>
  <c r="EYY123" i="13"/>
  <c r="FUL123" i="13"/>
  <c r="GPY123" i="13"/>
  <c r="DIC123" i="13"/>
  <c r="EDP123" i="13"/>
  <c r="EZB123" i="13"/>
  <c r="FUM123" i="13"/>
  <c r="GPZ123" i="13"/>
  <c r="DID123" i="13"/>
  <c r="EDQ123" i="13"/>
  <c r="EZD123" i="13"/>
  <c r="FUP123" i="13"/>
  <c r="GQA123" i="13"/>
  <c r="DHG123" i="13"/>
  <c r="ECT123" i="13"/>
  <c r="EYG123" i="13"/>
  <c r="FTT123" i="13"/>
  <c r="GPF123" i="13"/>
  <c r="DER123" i="13"/>
  <c r="EAD123" i="13"/>
  <c r="EVQ123" i="13"/>
  <c r="FRD123" i="13"/>
  <c r="GMP123" i="13"/>
  <c r="HDD123" i="13"/>
  <c r="HRX123" i="13"/>
  <c r="IGR123" i="13"/>
  <c r="IVL123" i="13"/>
  <c r="JKF123" i="13"/>
  <c r="SW123" i="13"/>
  <c r="ETW123" i="13"/>
  <c r="GME123" i="13"/>
  <c r="EEB123" i="13"/>
  <c r="FWJ123" i="13"/>
  <c r="DOC123" i="13"/>
  <c r="FGK123" i="13"/>
  <c r="CXO123" i="13"/>
  <c r="EEU123" i="13"/>
  <c r="FOM123" i="13"/>
  <c r="GMM123" i="13"/>
  <c r="DLW123" i="13"/>
  <c r="EJG123" i="13"/>
  <c r="FDO123" i="13"/>
  <c r="FUE123" i="13"/>
  <c r="GKE123" i="13"/>
  <c r="DBP123" i="13"/>
  <c r="DXZ123" i="13"/>
  <c r="EUJ123" i="13"/>
  <c r="FQS123" i="13"/>
  <c r="GMF123" i="13"/>
  <c r="DBQ123" i="13"/>
  <c r="DXD123" i="13"/>
  <c r="ESP123" i="13"/>
  <c r="FOC123" i="13"/>
  <c r="GJP123" i="13"/>
  <c r="AVR123" i="13"/>
  <c r="DNI123" i="13"/>
  <c r="EIV123" i="13"/>
  <c r="FEH123" i="13"/>
  <c r="FZU123" i="13"/>
  <c r="GUI123" i="13"/>
  <c r="HJC123" i="13"/>
  <c r="HXW123" i="13"/>
  <c r="IMQ123" i="13"/>
  <c r="JBK123" i="13"/>
  <c r="JQE123" i="13"/>
  <c r="KEY123" i="13"/>
  <c r="KTS123" i="13"/>
  <c r="LIM123" i="13"/>
  <c r="LXG123" i="13"/>
  <c r="DIX123" i="13"/>
  <c r="EEK123" i="13"/>
  <c r="EZX123" i="13"/>
  <c r="FVJ123" i="13"/>
  <c r="GQW123" i="13"/>
  <c r="DIZ123" i="13"/>
  <c r="EEL123" i="13"/>
  <c r="EZY123" i="13"/>
  <c r="FVL123" i="13"/>
  <c r="GQX123" i="13"/>
  <c r="DJA123" i="13"/>
  <c r="EEN123" i="13"/>
  <c r="EZZ123" i="13"/>
  <c r="FVM123" i="13"/>
  <c r="GQZ123" i="13"/>
  <c r="DIF123" i="13"/>
  <c r="EDR123" i="13"/>
  <c r="EZE123" i="13"/>
  <c r="FUR123" i="13"/>
  <c r="GQD123" i="13"/>
  <c r="DFP123" i="13"/>
  <c r="EBB123" i="13"/>
  <c r="EWM123" i="13"/>
  <c r="FRZ123" i="13"/>
  <c r="GNM123" i="13"/>
  <c r="HDT123" i="13"/>
  <c r="HSN123" i="13"/>
  <c r="IHH123" i="13"/>
  <c r="IWB123" i="13"/>
  <c r="JKV123" i="13"/>
  <c r="JZP123" i="13"/>
  <c r="KOJ123" i="13"/>
  <c r="LDD123" i="13"/>
  <c r="CZJ123" i="13"/>
  <c r="DUU123" i="13"/>
  <c r="EQH123" i="13"/>
  <c r="FLU123" i="13"/>
  <c r="GHH123" i="13"/>
  <c r="EMO123" i="13"/>
  <c r="DJZ123" i="13"/>
  <c r="FWL123" i="13"/>
  <c r="ECU123" i="13"/>
  <c r="GPH123" i="13"/>
  <c r="IIN123" i="13"/>
  <c r="JXD123" i="13"/>
  <c r="LAR123" i="13"/>
  <c r="DNR123" i="13"/>
  <c r="EWP123" i="13"/>
  <c r="GJB123" i="13"/>
  <c r="HFA123" i="13"/>
  <c r="HZI123" i="13"/>
  <c r="IQO123" i="13"/>
  <c r="JHU123" i="13"/>
  <c r="JXE123" i="13"/>
  <c r="KLY123" i="13"/>
  <c r="LAS123" i="13"/>
  <c r="LPM123" i="13"/>
  <c r="CXQ123" i="13"/>
  <c r="DTD123" i="13"/>
  <c r="EOP123" i="13"/>
  <c r="FKA123" i="13"/>
  <c r="GFN123" i="13"/>
  <c r="GYH123" i="13"/>
  <c r="DJI123" i="13"/>
  <c r="EEV123" i="13"/>
  <c r="FAH123" i="13"/>
  <c r="FVS123" i="13"/>
  <c r="GRF123" i="13"/>
  <c r="HGI123" i="13"/>
  <c r="HVC123" i="13"/>
  <c r="IJW123" i="13"/>
  <c r="IYQ123" i="13"/>
  <c r="JNK123" i="13"/>
  <c r="KCE123" i="13"/>
  <c r="KQY123" i="13"/>
  <c r="LFS123" i="13"/>
  <c r="DDD123" i="13"/>
  <c r="DYP123" i="13"/>
  <c r="EUA123" i="13"/>
  <c r="FPN123" i="13"/>
  <c r="GLA123" i="13"/>
  <c r="DEB123" i="13"/>
  <c r="DZN123" i="13"/>
  <c r="EVA123" i="13"/>
  <c r="FQN123" i="13"/>
  <c r="GLZ123" i="13"/>
  <c r="DEC123" i="13"/>
  <c r="DZP123" i="13"/>
  <c r="EVB123" i="13"/>
  <c r="FQO123" i="13"/>
  <c r="GMB123" i="13"/>
  <c r="DFB123" i="13"/>
  <c r="EAO123" i="13"/>
  <c r="EWB123" i="13"/>
  <c r="FRN123" i="13"/>
  <c r="GMY123" i="13"/>
  <c r="HDK123" i="13"/>
  <c r="HSE123" i="13"/>
  <c r="IGY123" i="13"/>
  <c r="IVS123" i="13"/>
  <c r="JKM123" i="13"/>
  <c r="JZG123" i="13"/>
  <c r="KOA123" i="13"/>
  <c r="LCU123" i="13"/>
  <c r="GPT123" i="13"/>
  <c r="HQW123" i="13"/>
  <c r="IMJ123" i="13"/>
  <c r="JHV123" i="13"/>
  <c r="KDG123" i="13"/>
  <c r="KYT123" i="13"/>
  <c r="LSR123" i="13"/>
  <c r="FNZ123" i="13"/>
  <c r="HPD123" i="13"/>
  <c r="IKP123" i="13"/>
  <c r="JGC123" i="13"/>
  <c r="KBP123" i="13"/>
  <c r="KXB123" i="13"/>
  <c r="LRH123" i="13"/>
  <c r="GUB123" i="13"/>
  <c r="HRE123" i="13"/>
  <c r="IMR123" i="13"/>
  <c r="JID123" i="13"/>
  <c r="KDQ123" i="13"/>
  <c r="KZD123" i="13"/>
  <c r="LSX123" i="13"/>
  <c r="HCX123" i="13"/>
  <c r="HYK123" i="13"/>
  <c r="ITX123" i="13"/>
  <c r="JPJ123" i="13"/>
  <c r="KKW123" i="13"/>
  <c r="LGJ123" i="13"/>
  <c r="FUG123" i="13"/>
  <c r="ELQ123" i="13"/>
  <c r="FBU123" i="13"/>
  <c r="DKW123" i="13"/>
  <c r="FXI123" i="13"/>
  <c r="EDT123" i="13"/>
  <c r="GQF123" i="13"/>
  <c r="IJD123" i="13"/>
  <c r="JYZ123" i="13"/>
  <c r="LCN123" i="13"/>
  <c r="DPM123" i="13"/>
  <c r="EXM123" i="13"/>
  <c r="GJZ123" i="13"/>
  <c r="HGW123" i="13"/>
  <c r="HZY123" i="13"/>
  <c r="IRE123" i="13"/>
  <c r="JIK123" i="13"/>
  <c r="JXU123" i="13"/>
  <c r="KMO123" i="13"/>
  <c r="LBI123" i="13"/>
  <c r="LQC123" i="13"/>
  <c r="CYN123" i="13"/>
  <c r="DTZ123" i="13"/>
  <c r="EPM123" i="13"/>
  <c r="FKZ123" i="13"/>
  <c r="GGL123" i="13"/>
  <c r="GYX123" i="13"/>
  <c r="DKF123" i="13"/>
  <c r="EFR123" i="13"/>
  <c r="FBE123" i="13"/>
  <c r="FWR123" i="13"/>
  <c r="GSD123" i="13"/>
  <c r="HGY123" i="13"/>
  <c r="HVS123" i="13"/>
  <c r="IKM123" i="13"/>
  <c r="IZG123" i="13"/>
  <c r="JOA123" i="13"/>
  <c r="KCU123" i="13"/>
  <c r="KRO123" i="13"/>
  <c r="LGI123" i="13"/>
  <c r="DDZ123" i="13"/>
  <c r="DZM123" i="13"/>
  <c r="EUZ123" i="13"/>
  <c r="FQL123" i="13"/>
  <c r="GLY123" i="13"/>
  <c r="DEZ123" i="13"/>
  <c r="EAL123" i="13"/>
  <c r="EVW123" i="13"/>
  <c r="FRJ123" i="13"/>
  <c r="GMW123" i="13"/>
  <c r="DFA123" i="13"/>
  <c r="EAN123" i="13"/>
  <c r="EVZ123" i="13"/>
  <c r="FRK123" i="13"/>
  <c r="EMN123" i="13"/>
  <c r="FCQ123" i="13"/>
  <c r="DLU123" i="13"/>
  <c r="FYE123" i="13"/>
  <c r="EEP123" i="13"/>
  <c r="GRB123" i="13"/>
  <c r="IJT123" i="13"/>
  <c r="KAV123" i="13"/>
  <c r="LEJ123" i="13"/>
  <c r="DQJ123" i="13"/>
  <c r="EYI123" i="13"/>
  <c r="GKW123" i="13"/>
  <c r="HIS123" i="13"/>
  <c r="IAO123" i="13"/>
  <c r="IRU123" i="13"/>
  <c r="JJA123" i="13"/>
  <c r="JYK123" i="13"/>
  <c r="KNE123" i="13"/>
  <c r="LBY123" i="13"/>
  <c r="LQS123" i="13"/>
  <c r="CZL123" i="13"/>
  <c r="DUX123" i="13"/>
  <c r="EQI123" i="13"/>
  <c r="FLV123" i="13"/>
  <c r="GHI123" i="13"/>
  <c r="GZN123" i="13"/>
  <c r="DLD123" i="13"/>
  <c r="EGP123" i="13"/>
  <c r="FCA123" i="13"/>
  <c r="FXN123" i="13"/>
  <c r="GSU123" i="13"/>
  <c r="HHO123" i="13"/>
  <c r="HWI123" i="13"/>
  <c r="ILC123" i="13"/>
  <c r="IZW123" i="13"/>
  <c r="JOQ123" i="13"/>
  <c r="KDK123" i="13"/>
  <c r="KSE123" i="13"/>
  <c r="LGY123" i="13"/>
  <c r="DEX123" i="13"/>
  <c r="EAI123" i="13"/>
  <c r="EVV123" i="13"/>
  <c r="FRI123" i="13"/>
  <c r="GMV123" i="13"/>
  <c r="DFV123" i="13"/>
  <c r="EBI123" i="13"/>
  <c r="EWV123" i="13"/>
  <c r="FSH123" i="13"/>
  <c r="GNU123" i="13"/>
  <c r="DFX123" i="13"/>
  <c r="EBJ123" i="13"/>
  <c r="EWW123" i="13"/>
  <c r="FHD123" i="13"/>
  <c r="FEL123" i="13"/>
  <c r="DMR123" i="13"/>
  <c r="FZD123" i="13"/>
  <c r="EFN123" i="13"/>
  <c r="GRZ123" i="13"/>
  <c r="IKJ123" i="13"/>
  <c r="KBL123" i="13"/>
  <c r="LEZ123" i="13"/>
  <c r="DRH123" i="13"/>
  <c r="FDT123" i="13"/>
  <c r="GLS123" i="13"/>
  <c r="HJI123" i="13"/>
  <c r="IBE123" i="13"/>
  <c r="ITA123" i="13"/>
  <c r="JJQ123" i="13"/>
  <c r="JZA123" i="13"/>
  <c r="KNU123" i="13"/>
  <c r="LCO123" i="13"/>
  <c r="LRI123" i="13"/>
  <c r="DAH123" i="13"/>
  <c r="DVU123" i="13"/>
  <c r="ERH123" i="13"/>
  <c r="FMT123" i="13"/>
  <c r="GIG123" i="13"/>
  <c r="HAD123" i="13"/>
  <c r="DLZ123" i="13"/>
  <c r="EHM123" i="13"/>
  <c r="FCZ123" i="13"/>
  <c r="FYL123" i="13"/>
  <c r="GTK123" i="13"/>
  <c r="HIE123" i="13"/>
  <c r="HWY123" i="13"/>
  <c r="ILS123" i="13"/>
  <c r="JAM123" i="13"/>
  <c r="JPG123" i="13"/>
  <c r="KEA123" i="13"/>
  <c r="KSU123" i="13"/>
  <c r="LHO123" i="13"/>
  <c r="DFU123" i="13"/>
  <c r="EBH123" i="13"/>
  <c r="EWT123" i="13"/>
  <c r="FSG123" i="13"/>
  <c r="GNT123" i="13"/>
  <c r="DGT123" i="13"/>
  <c r="ECE123" i="13"/>
  <c r="EXR123" i="13"/>
  <c r="FTE123" i="13"/>
  <c r="GOR123" i="13"/>
  <c r="DGV123" i="13"/>
  <c r="ECH123" i="13"/>
  <c r="EXS123" i="13"/>
  <c r="FTF123" i="13"/>
  <c r="FHZ123" i="13"/>
  <c r="FFJ123" i="13"/>
  <c r="DNP123" i="13"/>
  <c r="FZZ123" i="13"/>
  <c r="EGK123" i="13"/>
  <c r="GSR123" i="13"/>
  <c r="IKZ123" i="13"/>
  <c r="KCB123" i="13"/>
  <c r="LFP123" i="13"/>
  <c r="DTY123" i="13"/>
  <c r="FER123" i="13"/>
  <c r="GMR123" i="13"/>
  <c r="HJY123" i="13"/>
  <c r="IBU123" i="13"/>
  <c r="ITQ123" i="13"/>
  <c r="JKG123" i="13"/>
  <c r="JZQ123" i="13"/>
  <c r="KOK123" i="13"/>
  <c r="LDE123" i="13"/>
  <c r="LRY123" i="13"/>
  <c r="DBF123" i="13"/>
  <c r="DWQ123" i="13"/>
  <c r="ESD123" i="13"/>
  <c r="FNQ123" i="13"/>
  <c r="GJD123" i="13"/>
  <c r="HAT123" i="13"/>
  <c r="DMX123" i="13"/>
  <c r="EII123" i="13"/>
  <c r="FDV123" i="13"/>
  <c r="FZI123" i="13"/>
  <c r="GUA123" i="13"/>
  <c r="HIU123" i="13"/>
  <c r="HXO123" i="13"/>
  <c r="IMI123" i="13"/>
  <c r="JBC123" i="13"/>
  <c r="JPW123" i="13"/>
  <c r="KEQ123" i="13"/>
  <c r="KTK123" i="13"/>
  <c r="LIE123" i="13"/>
  <c r="DGQ123" i="13"/>
  <c r="ECD123" i="13"/>
  <c r="EXQ123" i="13"/>
  <c r="FTD123" i="13"/>
  <c r="GOP123" i="13"/>
  <c r="DHQ123" i="13"/>
  <c r="EDD123" i="13"/>
  <c r="EYP123" i="13"/>
  <c r="FUC123" i="13"/>
  <c r="GPP123" i="13"/>
  <c r="DHR123" i="13"/>
  <c r="EDE123" i="13"/>
  <c r="EYR123" i="13"/>
  <c r="GBR123" i="13"/>
  <c r="FGG123" i="13"/>
  <c r="DOL123" i="13"/>
  <c r="GAX123" i="13"/>
  <c r="EHI123" i="13"/>
  <c r="GTH123" i="13"/>
  <c r="ILP123" i="13"/>
  <c r="KCR123" i="13"/>
  <c r="LGF123" i="13"/>
  <c r="DWP123" i="13"/>
  <c r="FGL123" i="13"/>
  <c r="GNN123" i="13"/>
  <c r="HKO123" i="13"/>
  <c r="ICK123" i="13"/>
  <c r="IUG123" i="13"/>
  <c r="JKW123" i="13"/>
  <c r="KAG123" i="13"/>
  <c r="KPA123" i="13"/>
  <c r="LDU123" i="13"/>
  <c r="LSO123" i="13"/>
  <c r="DCC123" i="13"/>
  <c r="DXP123" i="13"/>
  <c r="ETB123" i="13"/>
  <c r="FOO123" i="13"/>
  <c r="GKB123" i="13"/>
  <c r="BFP123" i="13"/>
  <c r="DNU123" i="13"/>
  <c r="EJH123" i="13"/>
  <c r="FET123" i="13"/>
  <c r="GAG123" i="13"/>
  <c r="GUQ123" i="13"/>
  <c r="HJK123" i="13"/>
  <c r="HYE123" i="13"/>
  <c r="IMY123" i="13"/>
  <c r="JBS123" i="13"/>
  <c r="JQM123" i="13"/>
  <c r="KFG123" i="13"/>
  <c r="KUA123" i="13"/>
  <c r="LIU123" i="13"/>
  <c r="DHP123" i="13"/>
  <c r="EDB123" i="13"/>
  <c r="EYO123" i="13"/>
  <c r="FUB123" i="13"/>
  <c r="GPN123" i="13"/>
  <c r="DIM123" i="13"/>
  <c r="EDZ123" i="13"/>
  <c r="EZM123" i="13"/>
  <c r="FUZ123" i="13"/>
  <c r="GQL123" i="13"/>
  <c r="GCP123" i="13"/>
  <c r="FHE123" i="13"/>
  <c r="DPJ123" i="13"/>
  <c r="GBU123" i="13"/>
  <c r="EIF123" i="13"/>
  <c r="GTX123" i="13"/>
  <c r="IMF123" i="13"/>
  <c r="KDH123" i="13"/>
  <c r="LGV123" i="13"/>
  <c r="DXN123" i="13"/>
  <c r="FHI123" i="13"/>
  <c r="GOL123" i="13"/>
  <c r="HLE123" i="13"/>
  <c r="IDA123" i="13"/>
  <c r="IUW123" i="13"/>
  <c r="JLM123" i="13"/>
  <c r="KAW123" i="13"/>
  <c r="KPQ123" i="13"/>
  <c r="LEK123" i="13"/>
  <c r="LTE123" i="13"/>
  <c r="DCY123" i="13"/>
  <c r="DYL123" i="13"/>
  <c r="ETY123" i="13"/>
  <c r="FPL123" i="13"/>
  <c r="GKX123" i="13"/>
  <c r="BUJ123" i="13"/>
  <c r="DOQ123" i="13"/>
  <c r="EKD123" i="13"/>
  <c r="FFQ123" i="13"/>
  <c r="GBD123" i="13"/>
  <c r="GVG123" i="13"/>
  <c r="HKA123" i="13"/>
  <c r="HYU123" i="13"/>
  <c r="INO123" i="13"/>
  <c r="JCI123" i="13"/>
  <c r="JRC123" i="13"/>
  <c r="KFW123" i="13"/>
  <c r="KUQ123" i="13"/>
  <c r="LJK123" i="13"/>
  <c r="DIL123" i="13"/>
  <c r="EDY123" i="13"/>
  <c r="EZL123" i="13"/>
  <c r="FUX123" i="13"/>
  <c r="GQK123" i="13"/>
  <c r="DJL123" i="13"/>
  <c r="EEX123" i="13"/>
  <c r="FAK123" i="13"/>
  <c r="FVX123" i="13"/>
  <c r="GRJ123" i="13"/>
  <c r="GDM123" i="13"/>
  <c r="FIB123" i="13"/>
  <c r="DQG123" i="13"/>
  <c r="GCS123" i="13"/>
  <c r="EJD123" i="13"/>
  <c r="GUN123" i="13"/>
  <c r="IMV123" i="13"/>
  <c r="KDX123" i="13"/>
  <c r="LHL123" i="13"/>
  <c r="DYK123" i="13"/>
  <c r="FIE123" i="13"/>
  <c r="GPI123" i="13"/>
  <c r="HLU123" i="13"/>
  <c r="IEG123" i="13"/>
  <c r="IVM123" i="13"/>
  <c r="JMC123" i="13"/>
  <c r="KBM123" i="13"/>
  <c r="KQG123" i="13"/>
  <c r="LFA123" i="13"/>
  <c r="LTU123" i="13"/>
  <c r="DDX123" i="13"/>
  <c r="DZJ123" i="13"/>
  <c r="EUW123" i="13"/>
  <c r="FQJ123" i="13"/>
  <c r="GLV123" i="13"/>
  <c r="CIN123" i="13"/>
  <c r="DPP123" i="13"/>
  <c r="ELB123" i="13"/>
  <c r="FGO123" i="13"/>
  <c r="GCB123" i="13"/>
  <c r="GVW123" i="13"/>
  <c r="HKQ123" i="13"/>
  <c r="HZK123" i="13"/>
  <c r="IOE123" i="13"/>
  <c r="JCY123" i="13"/>
  <c r="JRS123" i="13"/>
  <c r="KGM123" i="13"/>
  <c r="KVG123" i="13"/>
  <c r="LKA123" i="13"/>
  <c r="DJJ123" i="13"/>
  <c r="EEW123" i="13"/>
  <c r="FAJ123" i="13"/>
  <c r="FVV123" i="13"/>
  <c r="GRG123" i="13"/>
  <c r="DKH123" i="13"/>
  <c r="EFU123" i="13"/>
  <c r="FBH123" i="13"/>
  <c r="FWT123" i="13"/>
  <c r="GSG123" i="13"/>
  <c r="GTE123" i="13"/>
  <c r="FXH123" i="13"/>
  <c r="EFM123" i="13"/>
  <c r="GRW123" i="13"/>
  <c r="EYH123" i="13"/>
  <c r="HEZ123" i="13"/>
  <c r="IXH123" i="13"/>
  <c r="KEN123" i="13"/>
  <c r="LIB123" i="13"/>
  <c r="DZI123" i="13"/>
  <c r="FKX123" i="13"/>
  <c r="GSB123" i="13"/>
  <c r="HMK123" i="13"/>
  <c r="IEW123" i="13"/>
  <c r="IWC123" i="13"/>
  <c r="JMS123" i="13"/>
  <c r="KCC123" i="13"/>
  <c r="KQW123" i="13"/>
  <c r="LFQ123" i="13"/>
  <c r="LUK123" i="13"/>
  <c r="DET123" i="13"/>
  <c r="EAG123" i="13"/>
  <c r="EVT123" i="13"/>
  <c r="FRF123" i="13"/>
  <c r="GMS123" i="13"/>
  <c r="CUY123" i="13"/>
  <c r="DQL123" i="13"/>
  <c r="ELY123" i="13"/>
  <c r="FHL123" i="13"/>
  <c r="GCX123" i="13"/>
  <c r="GWM123" i="13"/>
  <c r="HLG123" i="13"/>
  <c r="IAA123" i="13"/>
  <c r="IOU123" i="13"/>
  <c r="JDO123" i="13"/>
  <c r="JSI123" i="13"/>
  <c r="KHC123" i="13"/>
  <c r="KVW123" i="13"/>
  <c r="LKQ123" i="13"/>
  <c r="DKG123" i="13"/>
  <c r="EFT123" i="13"/>
  <c r="FBF123" i="13"/>
  <c r="FWS123" i="13"/>
  <c r="GSF123" i="13"/>
  <c r="DLF123" i="13"/>
  <c r="EGS123" i="13"/>
  <c r="FCF123" i="13"/>
  <c r="FXR123" i="13"/>
  <c r="BPL123" i="13"/>
  <c r="FYD123" i="13"/>
  <c r="EGJ123" i="13"/>
  <c r="GSQ123" i="13"/>
  <c r="EZF123" i="13"/>
  <c r="HFP123" i="13"/>
  <c r="IXX123" i="13"/>
  <c r="KFD123" i="13"/>
  <c r="LIR123" i="13"/>
  <c r="EAF123" i="13"/>
  <c r="FNP123" i="13"/>
  <c r="GTY123" i="13"/>
  <c r="HNA123" i="13"/>
  <c r="IFM123" i="13"/>
  <c r="IWS123" i="13"/>
  <c r="JNY123" i="13"/>
  <c r="KCS123" i="13"/>
  <c r="KRM123" i="13"/>
  <c r="LGG123" i="13"/>
  <c r="LVA123" i="13"/>
  <c r="DFR123" i="13"/>
  <c r="EBE123" i="13"/>
  <c r="EWR123" i="13"/>
  <c r="FSD123" i="13"/>
  <c r="GNO123" i="13"/>
  <c r="CVX123" i="13"/>
  <c r="DRJ123" i="13"/>
  <c r="EMW123" i="13"/>
  <c r="FIJ123" i="13"/>
  <c r="GDV123" i="13"/>
  <c r="GXC123" i="13"/>
  <c r="HLW123" i="13"/>
  <c r="IAQ123" i="13"/>
  <c r="IPK123" i="13"/>
  <c r="JEE123" i="13"/>
  <c r="JSY123" i="13"/>
  <c r="KHS123" i="13"/>
  <c r="KWM123" i="13"/>
  <c r="LLG123" i="13"/>
  <c r="DLE123" i="13"/>
  <c r="EGR123" i="13"/>
  <c r="FCD123" i="13"/>
  <c r="FXO123" i="13"/>
  <c r="GSV123" i="13"/>
  <c r="DMC123" i="13"/>
  <c r="EHP123" i="13"/>
  <c r="FDB123" i="13"/>
  <c r="FYO123" i="13"/>
  <c r="GTM123" i="13"/>
  <c r="DMD123" i="13"/>
  <c r="EHQ123" i="13"/>
  <c r="FDD123" i="13"/>
  <c r="FYP123" i="13"/>
  <c r="GTN123" i="13"/>
  <c r="DND123" i="13"/>
  <c r="EIP123" i="13"/>
  <c r="FEC123" i="13"/>
  <c r="FZP123" i="13"/>
  <c r="GUE123" i="13"/>
  <c r="HIY123" i="13"/>
  <c r="HXS123" i="13"/>
  <c r="IMM123" i="13"/>
  <c r="JBG123" i="13"/>
  <c r="JQA123" i="13"/>
  <c r="KEU123" i="13"/>
  <c r="KTO123" i="13"/>
  <c r="LII123" i="13"/>
  <c r="HDL123" i="13"/>
  <c r="HYX123" i="13"/>
  <c r="IUK123" i="13"/>
  <c r="JPX123" i="13"/>
  <c r="KLJ123" i="13"/>
  <c r="LGU123" i="13"/>
  <c r="LYZ123" i="13"/>
  <c r="HBR123" i="13"/>
  <c r="HXE123" i="13"/>
  <c r="ISR123" i="13"/>
  <c r="JOD123" i="13"/>
  <c r="KJQ123" i="13"/>
  <c r="LFD123" i="13"/>
  <c r="LXQ123" i="13"/>
  <c r="HDS123" i="13"/>
  <c r="HZF123" i="13"/>
  <c r="IUS123" i="13"/>
  <c r="JQF123" i="13"/>
  <c r="CEF123" i="13"/>
  <c r="FZB123" i="13"/>
  <c r="EHH123" i="13"/>
  <c r="GTG123" i="13"/>
  <c r="FAC123" i="13"/>
  <c r="HGF123" i="13"/>
  <c r="IYN123" i="13"/>
  <c r="KIV123" i="13"/>
  <c r="LMJ123" i="13"/>
  <c r="EBD123" i="13"/>
  <c r="FON123" i="13"/>
  <c r="GUO123" i="13"/>
  <c r="HNQ123" i="13"/>
  <c r="IGC123" i="13"/>
  <c r="IXI123" i="13"/>
  <c r="JOO123" i="13"/>
  <c r="KDI123" i="13"/>
  <c r="KSC123" i="13"/>
  <c r="LGW123" i="13"/>
  <c r="LVQ123" i="13"/>
  <c r="DGO123" i="13"/>
  <c r="ECB123" i="13"/>
  <c r="EXN123" i="13"/>
  <c r="FTA123" i="13"/>
  <c r="GON123" i="13"/>
  <c r="CWT123" i="13"/>
  <c r="DSG123" i="13"/>
  <c r="ENT123" i="13"/>
  <c r="FJF123" i="13"/>
  <c r="GES123" i="13"/>
  <c r="GXS123" i="13"/>
  <c r="HMM123" i="13"/>
  <c r="IBG123" i="13"/>
  <c r="IQA123" i="13"/>
  <c r="JEU123" i="13"/>
  <c r="JTO123" i="13"/>
  <c r="KII123" i="13"/>
  <c r="KXC123" i="13"/>
  <c r="LLW123" i="13"/>
  <c r="DMB123" i="13"/>
  <c r="EHN123" i="13"/>
  <c r="FDA123" i="13"/>
  <c r="FYN123" i="13"/>
  <c r="GTL123" i="13"/>
  <c r="DNA123" i="13"/>
  <c r="EIN123" i="13"/>
  <c r="FDZ123" i="13"/>
  <c r="FZK123" i="13"/>
  <c r="GUC123" i="13"/>
  <c r="DNB123" i="13"/>
  <c r="EIO123" i="13"/>
  <c r="FEB123" i="13"/>
  <c r="FZN123" i="13"/>
  <c r="BIR123" i="13"/>
  <c r="DNZ123" i="13"/>
  <c r="EJM123" i="13"/>
  <c r="FEZ123" i="13"/>
  <c r="GAL123" i="13"/>
  <c r="GUU123" i="13"/>
  <c r="HJO123" i="13"/>
  <c r="HYI123" i="13"/>
  <c r="INC123" i="13"/>
  <c r="JBW123" i="13"/>
  <c r="JQQ123" i="13"/>
  <c r="KFK123" i="13"/>
  <c r="KUE123" i="13"/>
  <c r="LIY123" i="13"/>
  <c r="HEH123" i="13"/>
  <c r="HZU123" i="13"/>
  <c r="IVH123" i="13"/>
  <c r="JQT123" i="13"/>
  <c r="KMG123" i="13"/>
  <c r="LHT123" i="13"/>
  <c r="LZR123" i="13"/>
  <c r="CSJ123" i="13"/>
  <c r="FZY123" i="13"/>
  <c r="EID123" i="13"/>
  <c r="GTW123" i="13"/>
  <c r="FBA123" i="13"/>
  <c r="HGV123" i="13"/>
  <c r="IZD123" i="13"/>
  <c r="KLH123" i="13"/>
  <c r="BEJ123" i="13"/>
  <c r="EBZ123" i="13"/>
  <c r="FPJ123" i="13"/>
  <c r="GVU123" i="13"/>
  <c r="HOG123" i="13"/>
  <c r="IGS123" i="13"/>
  <c r="IXY123" i="13"/>
  <c r="JPE123" i="13"/>
  <c r="KDY123" i="13"/>
  <c r="KSS123" i="13"/>
  <c r="LHM123" i="13"/>
  <c r="LWG123" i="13"/>
  <c r="DHM123" i="13"/>
  <c r="ECZ123" i="13"/>
  <c r="EYL123" i="13"/>
  <c r="FTW123" i="13"/>
  <c r="GPJ123" i="13"/>
  <c r="CXR123" i="13"/>
  <c r="DTE123" i="13"/>
  <c r="EOR123" i="13"/>
  <c r="FKD123" i="13"/>
  <c r="GFO123" i="13"/>
  <c r="GYI123" i="13"/>
  <c r="HNC123" i="13"/>
  <c r="IBW123" i="13"/>
  <c r="IQQ123" i="13"/>
  <c r="JFK123" i="13"/>
  <c r="JUE123" i="13"/>
  <c r="KIY123" i="13"/>
  <c r="KXS123" i="13"/>
  <c r="LMM123" i="13"/>
  <c r="DMZ123" i="13"/>
  <c r="EIL123" i="13"/>
  <c r="FDW123" i="13"/>
  <c r="FZJ123" i="13"/>
  <c r="BHL123" i="13"/>
  <c r="DNX123" i="13"/>
  <c r="EJJ123" i="13"/>
  <c r="FEW123" i="13"/>
  <c r="GAJ123" i="13"/>
  <c r="BIB123" i="13"/>
  <c r="DNY123" i="13"/>
  <c r="EJL123" i="13"/>
  <c r="FEX123" i="13"/>
  <c r="GAK123" i="13"/>
  <c r="BYB123" i="13"/>
  <c r="DOX123" i="13"/>
  <c r="EKK123" i="13"/>
  <c r="FFX123" i="13"/>
  <c r="GBJ123" i="13"/>
  <c r="GVK123" i="13"/>
  <c r="HKE123" i="13"/>
  <c r="HYY123" i="13"/>
  <c r="INS123" i="13"/>
  <c r="JCM123" i="13"/>
  <c r="JRG123" i="13"/>
  <c r="KGA123" i="13"/>
  <c r="KUU123" i="13"/>
  <c r="LJO123" i="13"/>
  <c r="HFF123" i="13"/>
  <c r="IAS123" i="13"/>
  <c r="IWF123" i="13"/>
  <c r="JRR123" i="13"/>
  <c r="KNC123" i="13"/>
  <c r="LIP123" i="13"/>
  <c r="MAJ123" i="13"/>
  <c r="HDM123" i="13"/>
  <c r="CVO123" i="13"/>
  <c r="GAW123" i="13"/>
  <c r="EJB123" i="13"/>
  <c r="GUM123" i="13"/>
  <c r="FBX123" i="13"/>
  <c r="HHL123" i="13"/>
  <c r="IZT123" i="13"/>
  <c r="KLX123" i="13"/>
  <c r="CUV123" i="13"/>
  <c r="ECX123" i="13"/>
  <c r="FQH123" i="13"/>
  <c r="GWK123" i="13"/>
  <c r="HPM123" i="13"/>
  <c r="IHI123" i="13"/>
  <c r="IZE123" i="13"/>
  <c r="JPU123" i="13"/>
  <c r="KEO123" i="13"/>
  <c r="KTI123" i="13"/>
  <c r="LIC123" i="13"/>
  <c r="LWW123" i="13"/>
  <c r="DIJ123" i="13"/>
  <c r="EDV123" i="13"/>
  <c r="EZI123" i="13"/>
  <c r="FUV123" i="13"/>
  <c r="GQH123" i="13"/>
  <c r="CYO123" i="13"/>
  <c r="DUB123" i="13"/>
  <c r="EPN123" i="13"/>
  <c r="FLA123" i="13"/>
  <c r="GGN123" i="13"/>
  <c r="GYY123" i="13"/>
  <c r="HNS123" i="13"/>
  <c r="ICM123" i="13"/>
  <c r="IRG123" i="13"/>
  <c r="JGA123" i="13"/>
  <c r="JUU123" i="13"/>
  <c r="KJO123" i="13"/>
  <c r="KYI123" i="13"/>
  <c r="BGV123" i="13"/>
  <c r="DNV123" i="13"/>
  <c r="EJI123" i="13"/>
  <c r="FEV123" i="13"/>
  <c r="GAH123" i="13"/>
  <c r="BWF123" i="13"/>
  <c r="DOV123" i="13"/>
  <c r="EKH123" i="13"/>
  <c r="FFS123" i="13"/>
  <c r="GBF123" i="13"/>
  <c r="BWV123" i="13"/>
  <c r="DOW123" i="13"/>
  <c r="EKJ123" i="13"/>
  <c r="FFV123" i="13"/>
  <c r="GBG123" i="13"/>
  <c r="CLP123" i="13"/>
  <c r="DPU123" i="13"/>
  <c r="ELH123" i="13"/>
  <c r="FGT123" i="13"/>
  <c r="GCG123" i="13"/>
  <c r="GWA123" i="13"/>
  <c r="HKU123" i="13"/>
  <c r="HZO123" i="13"/>
  <c r="IOI123" i="13"/>
  <c r="JDC123" i="13"/>
  <c r="JRW123" i="13"/>
  <c r="KGQ123" i="13"/>
  <c r="KVK123" i="13"/>
  <c r="LKE123" i="13"/>
  <c r="HGC123" i="13"/>
  <c r="IBP123" i="13"/>
  <c r="IXB123" i="13"/>
  <c r="JSO123" i="13"/>
  <c r="KOB123" i="13"/>
  <c r="LJN123" i="13"/>
  <c r="MAZ123" i="13"/>
  <c r="HEI123" i="13"/>
  <c r="DLT123" i="13"/>
  <c r="GBT123" i="13"/>
  <c r="EJY123" i="13"/>
  <c r="GVC123" i="13"/>
  <c r="FCV123" i="13"/>
  <c r="HIB123" i="13"/>
  <c r="JAJ123" i="13"/>
  <c r="KNT123" i="13"/>
  <c r="CVU123" i="13"/>
  <c r="EIG123" i="13"/>
  <c r="FRE123" i="13"/>
  <c r="GXA123" i="13"/>
  <c r="HQC123" i="13"/>
  <c r="IHY123" i="13"/>
  <c r="JAK123" i="13"/>
  <c r="JQK123" i="13"/>
  <c r="KFE123" i="13"/>
  <c r="KTY123" i="13"/>
  <c r="LIS123" i="13"/>
  <c r="LXM123" i="13"/>
  <c r="DJH123" i="13"/>
  <c r="EET123" i="13"/>
  <c r="FAE123" i="13"/>
  <c r="FVR123" i="13"/>
  <c r="GRE123" i="13"/>
  <c r="CZM123" i="13"/>
  <c r="DUZ123" i="13"/>
  <c r="EQL123" i="13"/>
  <c r="FLW123" i="13"/>
  <c r="GHJ123" i="13"/>
  <c r="GZO123" i="13"/>
  <c r="HOI123" i="13"/>
  <c r="IDC123" i="13"/>
  <c r="IRW123" i="13"/>
  <c r="JGQ123" i="13"/>
  <c r="JVK123" i="13"/>
  <c r="KKE123" i="13"/>
  <c r="KYY123" i="13"/>
  <c r="BVP123" i="13"/>
  <c r="DOT123" i="13"/>
  <c r="EKE123" i="13"/>
  <c r="FFR123" i="13"/>
  <c r="GBE123" i="13"/>
  <c r="CKJ123" i="13"/>
  <c r="DPR123" i="13"/>
  <c r="ELE123" i="13"/>
  <c r="FGR123" i="13"/>
  <c r="GCD123" i="13"/>
  <c r="CKZ123" i="13"/>
  <c r="DPT123" i="13"/>
  <c r="ELF123" i="13"/>
  <c r="FGS123" i="13"/>
  <c r="GCF123" i="13"/>
  <c r="CVF123" i="13"/>
  <c r="DQS123" i="13"/>
  <c r="EMF123" i="13"/>
  <c r="FHR123" i="13"/>
  <c r="GDC123" i="13"/>
  <c r="GWQ123" i="13"/>
  <c r="HLK123" i="13"/>
  <c r="IAE123" i="13"/>
  <c r="IOY123" i="13"/>
  <c r="JDS123" i="13"/>
  <c r="JSM123" i="13"/>
  <c r="KHG123" i="13"/>
  <c r="KWA123" i="13"/>
  <c r="LKU123" i="13"/>
  <c r="HHA123" i="13"/>
  <c r="ICN123" i="13"/>
  <c r="IXZ123" i="13"/>
  <c r="JTK123" i="13"/>
  <c r="KOX123" i="13"/>
  <c r="LKK123" i="13"/>
  <c r="MBP123" i="13"/>
  <c r="HFH123" i="13"/>
  <c r="IAT123" i="13"/>
  <c r="IWG123" i="13"/>
  <c r="DOK123" i="13"/>
  <c r="GCR123" i="13"/>
  <c r="EKU123" i="13"/>
  <c r="GVS123" i="13"/>
  <c r="FDR123" i="13"/>
  <c r="HIR123" i="13"/>
  <c r="JAZ123" i="13"/>
  <c r="KPP123" i="13"/>
  <c r="CYL123" i="13"/>
  <c r="EJE123" i="13"/>
  <c r="FSA123" i="13"/>
  <c r="GYG123" i="13"/>
  <c r="HQS123" i="13"/>
  <c r="IIO123" i="13"/>
  <c r="JBA123" i="13"/>
  <c r="JRA123" i="13"/>
  <c r="KFU123" i="13"/>
  <c r="KUO123" i="13"/>
  <c r="LJI123" i="13"/>
  <c r="LYC123" i="13"/>
  <c r="DKD123" i="13"/>
  <c r="EFQ123" i="13"/>
  <c r="FBD123" i="13"/>
  <c r="FWP123" i="13"/>
  <c r="GSC123" i="13"/>
  <c r="DAJ123" i="13"/>
  <c r="DVV123" i="13"/>
  <c r="ERI123" i="13"/>
  <c r="FMV123" i="13"/>
  <c r="GIH123" i="13"/>
  <c r="HAE123" i="13"/>
  <c r="HOY123" i="13"/>
  <c r="IDS123" i="13"/>
  <c r="ISM123" i="13"/>
  <c r="JHG123" i="13"/>
  <c r="JWA123" i="13"/>
  <c r="KKU123" i="13"/>
  <c r="KZO123" i="13"/>
  <c r="CJD123" i="13"/>
  <c r="DPQ123" i="13"/>
  <c r="ELD123" i="13"/>
  <c r="FGP123" i="13"/>
  <c r="GCC123" i="13"/>
  <c r="CVD123" i="13"/>
  <c r="DQP123" i="13"/>
  <c r="EMA123" i="13"/>
  <c r="FHN123" i="13"/>
  <c r="GDA123" i="13"/>
  <c r="CVE123" i="13"/>
  <c r="DQR123" i="13"/>
  <c r="EMD123" i="13"/>
  <c r="FHO123" i="13"/>
  <c r="GDB123" i="13"/>
  <c r="CWC123" i="13"/>
  <c r="DRP123" i="13"/>
  <c r="ENB123" i="13"/>
  <c r="FIO123" i="13"/>
  <c r="GEB123" i="13"/>
  <c r="GXG123" i="13"/>
  <c r="HMA123" i="13"/>
  <c r="IAU123" i="13"/>
  <c r="IPO123" i="13"/>
  <c r="JEI123" i="13"/>
  <c r="JTC123" i="13"/>
  <c r="KHW123" i="13"/>
  <c r="KWQ123" i="13"/>
  <c r="LLK123" i="13"/>
  <c r="HHX123" i="13"/>
  <c r="IDJ123" i="13"/>
  <c r="IYW123" i="13"/>
  <c r="JUJ123" i="13"/>
  <c r="KPV123" i="13"/>
  <c r="DPG123" i="13"/>
  <c r="GDN123" i="13"/>
  <c r="ELT123" i="13"/>
  <c r="BDD123" i="13"/>
  <c r="FEP123" i="13"/>
  <c r="HJH123" i="13"/>
  <c r="JBP123" i="13"/>
  <c r="KQF123" i="13"/>
  <c r="DBC123" i="13"/>
  <c r="EKZ123" i="13"/>
  <c r="FSZ123" i="13"/>
  <c r="GYW123" i="13"/>
  <c r="HRI123" i="13"/>
  <c r="IJE123" i="13"/>
  <c r="JBQ123" i="13"/>
  <c r="JRQ123" i="13"/>
  <c r="KGK123" i="13"/>
  <c r="KVE123" i="13"/>
  <c r="LJY123" i="13"/>
  <c r="LYS123" i="13"/>
  <c r="DLB123" i="13"/>
  <c r="EGM123" i="13"/>
  <c r="FBZ123" i="13"/>
  <c r="FXM123" i="13"/>
  <c r="GST123" i="13"/>
  <c r="DBH123" i="13"/>
  <c r="DWT123" i="13"/>
  <c r="ESE123" i="13"/>
  <c r="FNR123" i="13"/>
  <c r="GJE123" i="13"/>
  <c r="HAU123" i="13"/>
  <c r="HPO123" i="13"/>
  <c r="IEI123" i="13"/>
  <c r="ITC123" i="13"/>
  <c r="JHW123" i="13"/>
  <c r="JWQ123" i="13"/>
  <c r="KLK123" i="13"/>
  <c r="LAE123" i="13"/>
  <c r="CVB123" i="13"/>
  <c r="DQM123" i="13"/>
  <c r="ELZ123" i="13"/>
  <c r="FHM123" i="13"/>
  <c r="GCZ123" i="13"/>
  <c r="CVZ123" i="13"/>
  <c r="DRM123" i="13"/>
  <c r="EMZ123" i="13"/>
  <c r="FIL123" i="13"/>
  <c r="GDY123" i="13"/>
  <c r="CWB123" i="13"/>
  <c r="DRN123" i="13"/>
  <c r="ENA123" i="13"/>
  <c r="FIN123" i="13"/>
  <c r="GDZ123" i="13"/>
  <c r="CXA123" i="13"/>
  <c r="DSN123" i="13"/>
  <c r="ENZ123" i="13"/>
  <c r="FJK123" i="13"/>
  <c r="GEX123" i="13"/>
  <c r="GXW123" i="13"/>
  <c r="HMQ123" i="13"/>
  <c r="IBK123" i="13"/>
  <c r="IQE123" i="13"/>
  <c r="JEY123" i="13"/>
  <c r="JTS123" i="13"/>
  <c r="KIM123" i="13"/>
  <c r="KXG123" i="13"/>
  <c r="LMA123" i="13"/>
  <c r="HIV123" i="13"/>
  <c r="IEH123" i="13"/>
  <c r="IZS123" i="13"/>
  <c r="JVF123" i="13"/>
  <c r="KQS123" i="13"/>
  <c r="LMF123" i="13"/>
  <c r="MCV123" i="13"/>
  <c r="HHB123" i="13"/>
  <c r="ICO123" i="13"/>
  <c r="IYB123" i="13"/>
  <c r="JTN123" i="13"/>
  <c r="KOY123" i="13"/>
  <c r="DQF123" i="13"/>
  <c r="GSP123" i="13"/>
  <c r="FAZ123" i="13"/>
  <c r="DHJ123" i="13"/>
  <c r="FTU123" i="13"/>
  <c r="HTT123" i="13"/>
  <c r="JMB123" i="13"/>
  <c r="KQV123" i="13"/>
  <c r="DCB123" i="13"/>
  <c r="ELV123" i="13"/>
  <c r="FTV123" i="13"/>
  <c r="GZM123" i="13"/>
  <c r="HRY123" i="13"/>
  <c r="IKK123" i="13"/>
  <c r="JCG123" i="13"/>
  <c r="JSG123" i="13"/>
  <c r="KHA123" i="13"/>
  <c r="KVU123" i="13"/>
  <c r="LKO123" i="13"/>
  <c r="LZI123" i="13"/>
  <c r="DLY123" i="13"/>
  <c r="EHL123" i="13"/>
  <c r="FCX123" i="13"/>
  <c r="FYK123" i="13"/>
  <c r="GTJ123" i="13"/>
  <c r="DCD123" i="13"/>
  <c r="DXQ123" i="13"/>
  <c r="ETD123" i="13"/>
  <c r="FOP123" i="13"/>
  <c r="GKC123" i="13"/>
  <c r="HBK123" i="13"/>
  <c r="HQE123" i="13"/>
  <c r="IEY123" i="13"/>
  <c r="ITS123" i="13"/>
  <c r="JIM123" i="13"/>
  <c r="JXG123" i="13"/>
  <c r="KMA123" i="13"/>
  <c r="LAU123" i="13"/>
  <c r="CVY123" i="13"/>
  <c r="DRL123" i="13"/>
  <c r="EMX123" i="13"/>
  <c r="FIK123" i="13"/>
  <c r="GDX123" i="13"/>
  <c r="CWX123" i="13"/>
  <c r="DSI123" i="13"/>
  <c r="ENV123" i="13"/>
  <c r="FJI123" i="13"/>
  <c r="GEV123" i="13"/>
  <c r="CWZ123" i="13"/>
  <c r="DSL123" i="13"/>
  <c r="ENW123" i="13"/>
  <c r="FJJ123" i="13"/>
  <c r="GEW123" i="13"/>
  <c r="CXX123" i="13"/>
  <c r="DTJ123" i="13"/>
  <c r="EOW123" i="13"/>
  <c r="FKJ123" i="13"/>
  <c r="GFV123" i="13"/>
  <c r="GYM123" i="13"/>
  <c r="HNG123" i="13"/>
  <c r="ICA123" i="13"/>
  <c r="IQU123" i="13"/>
  <c r="JFO123" i="13"/>
  <c r="JUI123" i="13"/>
  <c r="KJC123" i="13"/>
  <c r="KXW123" i="13"/>
  <c r="LMQ123" i="13"/>
  <c r="HJR123" i="13"/>
  <c r="IFE123" i="13"/>
  <c r="JAR123" i="13"/>
  <c r="JWD123" i="13"/>
  <c r="KRQ123" i="13"/>
  <c r="LNB123" i="13"/>
  <c r="MDL123" i="13"/>
  <c r="DRB123" i="13"/>
  <c r="GTF123" i="13"/>
  <c r="FBV123" i="13"/>
  <c r="DIG123" i="13"/>
  <c r="FUS123" i="13"/>
  <c r="HUJ123" i="13"/>
  <c r="JMR123" i="13"/>
  <c r="KRL123" i="13"/>
  <c r="DCX123" i="13"/>
  <c r="EMT123" i="13"/>
  <c r="FZF123" i="13"/>
  <c r="HAS123" i="13"/>
  <c r="HSO123" i="13"/>
  <c r="IMG123" i="13"/>
  <c r="JCW123" i="13"/>
  <c r="JSW123" i="13"/>
  <c r="KHQ123" i="13"/>
  <c r="KWK123" i="13"/>
  <c r="LLE123" i="13"/>
  <c r="LZY123" i="13"/>
  <c r="DMU123" i="13"/>
  <c r="EIH123" i="13"/>
  <c r="FDU123" i="13"/>
  <c r="FZH123" i="13"/>
  <c r="GTZ123" i="13"/>
  <c r="DDB123" i="13"/>
  <c r="DYM123" i="13"/>
  <c r="ETZ123" i="13"/>
  <c r="FPM123" i="13"/>
  <c r="GKZ123" i="13"/>
  <c r="HCA123" i="13"/>
  <c r="HQU123" i="13"/>
  <c r="IFO123" i="13"/>
  <c r="IUI123" i="13"/>
  <c r="JJC123" i="13"/>
  <c r="JXW123" i="13"/>
  <c r="KMQ123" i="13"/>
  <c r="LBK123" i="13"/>
  <c r="CWU123" i="13"/>
  <c r="DSH123" i="13"/>
  <c r="ENU123" i="13"/>
  <c r="FJH123" i="13"/>
  <c r="GET123" i="13"/>
  <c r="CXU123" i="13"/>
  <c r="DTH123" i="13"/>
  <c r="EOT123" i="13"/>
  <c r="FKG123" i="13"/>
  <c r="GFT123" i="13"/>
  <c r="CXV123" i="13"/>
  <c r="DTI123" i="13"/>
  <c r="EOV123" i="13"/>
  <c r="FKH123" i="13"/>
  <c r="GFU123" i="13"/>
  <c r="CYV123" i="13"/>
  <c r="DUH123" i="13"/>
  <c r="EPS123" i="13"/>
  <c r="FLF123" i="13"/>
  <c r="GGS123" i="13"/>
  <c r="GZC123" i="13"/>
  <c r="HNW123" i="13"/>
  <c r="ICQ123" i="13"/>
  <c r="IRK123" i="13"/>
  <c r="JGE123" i="13"/>
  <c r="JUY123" i="13"/>
  <c r="KJS123" i="13"/>
  <c r="KYM123" i="13"/>
  <c r="BYR123" i="13"/>
  <c r="HKP123" i="13"/>
  <c r="IGA123" i="13"/>
  <c r="JBN123" i="13"/>
  <c r="JXA123" i="13"/>
  <c r="KSN123" i="13"/>
  <c r="LNT123" i="13"/>
  <c r="MEB123" i="13"/>
  <c r="HIW123" i="13"/>
  <c r="IEJ123" i="13"/>
  <c r="IZV123" i="13"/>
  <c r="JVG123" i="13"/>
  <c r="KQT123" i="13"/>
  <c r="EGH123" i="13"/>
  <c r="GTV123" i="13"/>
  <c r="FCT123" i="13"/>
  <c r="DJC123" i="13"/>
  <c r="FVP123" i="13"/>
  <c r="HUZ123" i="13"/>
  <c r="JNH123" i="13"/>
  <c r="KSB123" i="13"/>
  <c r="DDV123" i="13"/>
  <c r="EPL123" i="13"/>
  <c r="GAD123" i="13"/>
  <c r="HBI123" i="13"/>
  <c r="HTE123" i="13"/>
  <c r="IMW123" i="13"/>
  <c r="JDM123" i="13"/>
  <c r="JTM123" i="13"/>
  <c r="KIG123" i="13"/>
  <c r="KXA123" i="13"/>
  <c r="LLU123" i="13"/>
  <c r="BEZ123" i="13"/>
  <c r="DNT123" i="13"/>
  <c r="EJF123" i="13"/>
  <c r="FES123" i="13"/>
  <c r="GAF123" i="13"/>
  <c r="GUP123" i="13"/>
  <c r="DDY123" i="13"/>
  <c r="DZL123" i="13"/>
  <c r="EUX123" i="13"/>
  <c r="FQK123" i="13"/>
  <c r="GLX123" i="13"/>
  <c r="HCQ123" i="13"/>
  <c r="HRK123" i="13"/>
  <c r="IGE123" i="13"/>
  <c r="IUY123" i="13"/>
  <c r="JJS123" i="13"/>
  <c r="JYM123" i="13"/>
  <c r="KNG123" i="13"/>
  <c r="LCA123" i="13"/>
  <c r="CXT123" i="13"/>
  <c r="DTF123" i="13"/>
  <c r="EOS123" i="13"/>
  <c r="FKF123" i="13"/>
  <c r="GFR123" i="13"/>
  <c r="CYQ123" i="13"/>
  <c r="DUD123" i="13"/>
  <c r="EPQ123" i="13"/>
  <c r="FLD123" i="13"/>
  <c r="GGP123" i="13"/>
  <c r="CYT123" i="13"/>
  <c r="DUE123" i="13"/>
  <c r="EPR123" i="13"/>
  <c r="FLE123" i="13"/>
  <c r="GGR123" i="13"/>
  <c r="CZR123" i="13"/>
  <c r="DVE123" i="13"/>
  <c r="EQR123" i="13"/>
  <c r="FMD123" i="13"/>
  <c r="GHQ123" i="13"/>
  <c r="GZS123" i="13"/>
  <c r="HOM123" i="13"/>
  <c r="IDG123" i="13"/>
  <c r="ISA123" i="13"/>
  <c r="JGU123" i="13"/>
  <c r="JVO123" i="13"/>
  <c r="KKI123" i="13"/>
  <c r="KZC123" i="13"/>
  <c r="EHF123" i="13"/>
  <c r="GUL123" i="13"/>
  <c r="FDQ123" i="13"/>
  <c r="DKB123" i="13"/>
  <c r="FWN123" i="13"/>
  <c r="HVP123" i="13"/>
  <c r="JNX123" i="13"/>
  <c r="KSR123" i="13"/>
  <c r="DES123" i="13"/>
  <c r="ESC123" i="13"/>
  <c r="GBW123" i="13"/>
  <c r="HBY123" i="13"/>
  <c r="HTU123" i="13"/>
  <c r="INM123" i="13"/>
  <c r="JEC123" i="13"/>
  <c r="JUC123" i="13"/>
  <c r="KIW123" i="13"/>
  <c r="KXQ123" i="13"/>
  <c r="LMK123" i="13"/>
  <c r="BSN123" i="13"/>
  <c r="DOP123" i="13"/>
  <c r="EKC123" i="13"/>
  <c r="FFP123" i="13"/>
  <c r="GBB123" i="13"/>
  <c r="GVF123" i="13"/>
  <c r="DEU123" i="13"/>
  <c r="EAH123" i="13"/>
  <c r="EVU123" i="13"/>
  <c r="FRH123" i="13"/>
  <c r="GMT123" i="13"/>
  <c r="HDG123" i="13"/>
  <c r="HSA123" i="13"/>
  <c r="IGU123" i="13"/>
  <c r="IVO123" i="13"/>
  <c r="JKI123" i="13"/>
  <c r="JZC123" i="13"/>
  <c r="KNW123" i="13"/>
  <c r="LCQ123" i="13"/>
  <c r="CYP123" i="13"/>
  <c r="DUC123" i="13"/>
  <c r="EPP123" i="13"/>
  <c r="FLB123" i="13"/>
  <c r="GGO123" i="13"/>
  <c r="CZP123" i="13"/>
  <c r="DVB123" i="13"/>
  <c r="EQO123" i="13"/>
  <c r="FMB123" i="13"/>
  <c r="GHN123" i="13"/>
  <c r="CZQ123" i="13"/>
  <c r="DVD123" i="13"/>
  <c r="EQP123" i="13"/>
  <c r="FMC123" i="13"/>
  <c r="GHP123" i="13"/>
  <c r="DAP123" i="13"/>
  <c r="DWA123" i="13"/>
  <c r="ERN123" i="13"/>
  <c r="FNA123" i="13"/>
  <c r="GIN123" i="13"/>
  <c r="HAI123" i="13"/>
  <c r="HPC123" i="13"/>
  <c r="IDW123" i="13"/>
  <c r="ISQ123" i="13"/>
  <c r="JHK123" i="13"/>
  <c r="JWE123" i="13"/>
  <c r="KKY123" i="13"/>
  <c r="KZS123" i="13"/>
  <c r="EIY123" i="13"/>
  <c r="BCN123" i="13"/>
  <c r="FEM123" i="13"/>
  <c r="DKX123" i="13"/>
  <c r="FXJ123" i="13"/>
  <c r="HWF123" i="13"/>
  <c r="JON123" i="13"/>
  <c r="KTH123" i="13"/>
  <c r="DFQ123" i="13"/>
  <c r="ETA123" i="13"/>
  <c r="GCV123" i="13"/>
  <c r="HCO123" i="13"/>
  <c r="HVQ123" i="13"/>
  <c r="IOC123" i="13"/>
  <c r="JES123" i="13"/>
  <c r="JUS123" i="13"/>
  <c r="KJM123" i="13"/>
  <c r="KYG123" i="13"/>
  <c r="LNA123" i="13"/>
  <c r="CHX123" i="13"/>
  <c r="DPN123" i="13"/>
  <c r="ELA123" i="13"/>
  <c r="FGN123" i="13"/>
  <c r="GBZ123" i="13"/>
  <c r="GVV123" i="13"/>
  <c r="DFT123" i="13"/>
  <c r="EBF123" i="13"/>
  <c r="EWS123" i="13"/>
  <c r="FSF123" i="13"/>
  <c r="GNR123" i="13"/>
  <c r="HDW123" i="13"/>
  <c r="HSQ123" i="13"/>
  <c r="IHK123" i="13"/>
  <c r="IWE123" i="13"/>
  <c r="JKY123" i="13"/>
  <c r="JZS123" i="13"/>
  <c r="KOM123" i="13"/>
  <c r="LDG123" i="13"/>
  <c r="CZN123" i="13"/>
  <c r="DVA123" i="13"/>
  <c r="EQN123" i="13"/>
  <c r="FLZ123" i="13"/>
  <c r="GHK123" i="13"/>
  <c r="DAL123" i="13"/>
  <c r="DVY123" i="13"/>
  <c r="ERL123" i="13"/>
  <c r="FMX123" i="13"/>
  <c r="GIK123" i="13"/>
  <c r="DAM123" i="13"/>
  <c r="DVZ123" i="13"/>
  <c r="ERM123" i="13"/>
  <c r="FMZ123" i="13"/>
  <c r="GIL123" i="13"/>
  <c r="DBM123" i="13"/>
  <c r="DWZ123" i="13"/>
  <c r="ESL123" i="13"/>
  <c r="FNY123" i="13"/>
  <c r="GJL123" i="13"/>
  <c r="HAY123" i="13"/>
  <c r="HPS123" i="13"/>
  <c r="IEM123" i="13"/>
  <c r="ITG123" i="13"/>
  <c r="JIA123" i="13"/>
  <c r="JWU123" i="13"/>
  <c r="KLO123" i="13"/>
  <c r="LAI123" i="13"/>
  <c r="EKL123" i="13"/>
  <c r="HNH123" i="13"/>
  <c r="IIT123" i="13"/>
  <c r="JEG123" i="13"/>
  <c r="JZT123" i="13"/>
  <c r="KVF123" i="13"/>
  <c r="LPV123" i="13"/>
  <c r="DIS123" i="13"/>
  <c r="EJX123" i="13"/>
  <c r="BQR123" i="13"/>
  <c r="FFL123" i="13"/>
  <c r="DLV123" i="13"/>
  <c r="FYH123" i="13"/>
  <c r="HWV123" i="13"/>
  <c r="JPD123" i="13"/>
  <c r="KTX123" i="13"/>
  <c r="DGN123" i="13"/>
  <c r="ETX123" i="13"/>
  <c r="GDR123" i="13"/>
  <c r="HDE123" i="13"/>
  <c r="HXM123" i="13"/>
  <c r="IOS123" i="13"/>
  <c r="JFI123" i="13"/>
  <c r="JVI123" i="13"/>
  <c r="KKC123" i="13"/>
  <c r="KYW123" i="13"/>
  <c r="LNQ123" i="13"/>
  <c r="CUX123" i="13"/>
  <c r="DQK123" i="13"/>
  <c r="ELX123" i="13"/>
  <c r="FHJ123" i="13"/>
  <c r="GCW123" i="13"/>
  <c r="GWL123" i="13"/>
  <c r="DGP123" i="13"/>
  <c r="ECC123" i="13"/>
  <c r="EXP123" i="13"/>
  <c r="FTB123" i="13"/>
  <c r="GOO123" i="13"/>
  <c r="HEM123" i="13"/>
  <c r="HTG123" i="13"/>
  <c r="IIA123" i="13"/>
  <c r="IWU123" i="13"/>
  <c r="JLO123" i="13"/>
  <c r="KAI123" i="13"/>
  <c r="KPC123" i="13"/>
  <c r="LDW123" i="13"/>
  <c r="DAK123" i="13"/>
  <c r="DVX123" i="13"/>
  <c r="ERJ123" i="13"/>
  <c r="FMW123" i="13"/>
  <c r="GIJ123" i="13"/>
  <c r="DBJ123" i="13"/>
  <c r="DWW123" i="13"/>
  <c r="ESJ123" i="13"/>
  <c r="FNV123" i="13"/>
  <c r="GJG123" i="13"/>
  <c r="DBL123" i="13"/>
  <c r="DWX123" i="13"/>
  <c r="ESK123" i="13"/>
  <c r="FNX123" i="13"/>
  <c r="GJJ123" i="13"/>
  <c r="DCI123" i="13"/>
  <c r="DXV123" i="13"/>
  <c r="ETI123" i="13"/>
  <c r="FOV123" i="13"/>
  <c r="GKH123" i="13"/>
  <c r="HBO123" i="13"/>
  <c r="HQI123" i="13"/>
  <c r="IFC123" i="13"/>
  <c r="ITW123" i="13"/>
  <c r="JIQ123" i="13"/>
  <c r="JXK123" i="13"/>
  <c r="KME123" i="13"/>
  <c r="LAY123" i="13"/>
  <c r="EYT123" i="13"/>
  <c r="HOD123" i="13"/>
  <c r="IJQ123" i="13"/>
  <c r="JFD123" i="13"/>
  <c r="KAP123" i="13"/>
  <c r="KWC123" i="13"/>
  <c r="LQO123" i="13"/>
  <c r="EKT123" i="13"/>
  <c r="CFL123" i="13"/>
  <c r="FGH123" i="13"/>
  <c r="DMS123" i="13"/>
  <c r="FZE123" i="13"/>
  <c r="HXL123" i="13"/>
  <c r="JPT123" i="13"/>
  <c r="KXP123" i="13"/>
  <c r="DHL123" i="13"/>
  <c r="EUV123" i="13"/>
  <c r="GFM123" i="13"/>
  <c r="HDU123" i="13"/>
  <c r="HYC123" i="13"/>
  <c r="IPI123" i="13"/>
  <c r="JFY123" i="13"/>
  <c r="JVY123" i="13"/>
  <c r="KKS123" i="13"/>
  <c r="KZM123" i="13"/>
  <c r="LOG123" i="13"/>
  <c r="CVV123" i="13"/>
  <c r="DRI123" i="13"/>
  <c r="EMV123" i="13"/>
  <c r="FIH123" i="13"/>
  <c r="GDS123" i="13"/>
  <c r="GXB123" i="13"/>
  <c r="DHN123" i="13"/>
  <c r="EDA123" i="13"/>
  <c r="EYN123" i="13"/>
  <c r="FTZ123" i="13"/>
  <c r="GPK123" i="13"/>
  <c r="HFC123" i="13"/>
  <c r="HTW123" i="13"/>
  <c r="IIQ123" i="13"/>
  <c r="IXK123" i="13"/>
  <c r="JME123" i="13"/>
  <c r="KAY123" i="13"/>
  <c r="KPS123" i="13"/>
  <c r="LEM123" i="13"/>
  <c r="DBI123" i="13"/>
  <c r="DWV123" i="13"/>
  <c r="ESH123" i="13"/>
  <c r="FNS123" i="13"/>
  <c r="GJF123" i="13"/>
  <c r="DCG123" i="13"/>
  <c r="DXT123" i="13"/>
  <c r="ETF123" i="13"/>
  <c r="FOS123" i="13"/>
  <c r="GKF123" i="13"/>
  <c r="DCH123" i="13"/>
  <c r="DXU123" i="13"/>
  <c r="ETH123" i="13"/>
  <c r="FOT123" i="13"/>
  <c r="GKG123" i="13"/>
  <c r="DDH123" i="13"/>
  <c r="DYT123" i="13"/>
  <c r="EUG123" i="13"/>
  <c r="FPT123" i="13"/>
  <c r="GLF123" i="13"/>
  <c r="HCE123" i="13"/>
  <c r="HQY123" i="13"/>
  <c r="IFS123" i="13"/>
  <c r="IUM123" i="13"/>
  <c r="JJG123" i="13"/>
  <c r="JYA123" i="13"/>
  <c r="KMU123" i="13"/>
  <c r="LBO123" i="13"/>
  <c r="FNB123" i="13"/>
  <c r="HPB123" i="13"/>
  <c r="IKO123" i="13"/>
  <c r="ELR123" i="13"/>
  <c r="CSZ123" i="13"/>
  <c r="FHF123" i="13"/>
  <c r="DNQ123" i="13"/>
  <c r="GAA123" i="13"/>
  <c r="HYB123" i="13"/>
  <c r="JQJ123" i="13"/>
  <c r="LAB123" i="13"/>
  <c r="DMT123" i="13"/>
  <c r="EVR123" i="13"/>
  <c r="GGK123" i="13"/>
  <c r="HEK123" i="13"/>
  <c r="HYS123" i="13"/>
  <c r="IPY123" i="13"/>
  <c r="JGO123" i="13"/>
  <c r="JWO123" i="13"/>
  <c r="KLI123" i="13"/>
  <c r="LAC123" i="13"/>
  <c r="LOW123" i="13"/>
  <c r="CWS123" i="13"/>
  <c r="DSF123" i="13"/>
  <c r="ENR123" i="13"/>
  <c r="FJE123" i="13"/>
  <c r="GER123" i="13"/>
  <c r="GXR123" i="13"/>
  <c r="DIK123" i="13"/>
  <c r="EDX123" i="13"/>
  <c r="EZJ123" i="13"/>
  <c r="FUW123" i="13"/>
  <c r="GQJ123" i="13"/>
  <c r="HFS123" i="13"/>
  <c r="HUM123" i="13"/>
  <c r="IJG123" i="13"/>
  <c r="IYA123" i="13"/>
  <c r="JMU123" i="13"/>
  <c r="KBO123" i="13"/>
  <c r="KQI123" i="13"/>
  <c r="LFC123" i="13"/>
  <c r="DCF123" i="13"/>
  <c r="DXR123" i="13"/>
  <c r="ETE123" i="13"/>
  <c r="FOR123" i="13"/>
  <c r="GKD123" i="13"/>
  <c r="DDE123" i="13"/>
  <c r="DYR123" i="13"/>
  <c r="EUD123" i="13"/>
  <c r="FPO123" i="13"/>
  <c r="GLB123" i="13"/>
  <c r="DDF123" i="13"/>
  <c r="DYS123" i="13"/>
  <c r="EUF123" i="13"/>
  <c r="FPR123" i="13"/>
  <c r="GLC123" i="13"/>
  <c r="DED123" i="13"/>
  <c r="DZQ123" i="13"/>
  <c r="EVD123" i="13"/>
  <c r="FQP123" i="13"/>
  <c r="GMC123" i="13"/>
  <c r="HCU123" i="13"/>
  <c r="HRO123" i="13"/>
  <c r="IGI123" i="13"/>
  <c r="IVC123" i="13"/>
  <c r="JJW123" i="13"/>
  <c r="JYQ123" i="13"/>
  <c r="KNK123" i="13"/>
  <c r="LCE123" i="13"/>
  <c r="GBL123" i="13"/>
  <c r="HPY123" i="13"/>
  <c r="ILL123" i="13"/>
  <c r="JGX123" i="13"/>
  <c r="KCK123" i="13"/>
  <c r="KXX123" i="13"/>
  <c r="LRZ123" i="13"/>
  <c r="EZR123" i="13"/>
  <c r="GQN123" i="13"/>
  <c r="FAN123" i="13"/>
  <c r="HGM123" i="13"/>
  <c r="IYU123" i="13"/>
  <c r="KRC123" i="13"/>
  <c r="HRT123" i="13"/>
  <c r="JLJ123" i="13"/>
  <c r="LED123" i="13"/>
  <c r="GXM123" i="13"/>
  <c r="IBQ123" i="13"/>
  <c r="JDJ123" i="13"/>
  <c r="KDJ123" i="13"/>
  <c r="LCK123" i="13"/>
  <c r="LWY123" i="13"/>
  <c r="HFN123" i="13"/>
  <c r="ICV123" i="13"/>
  <c r="JAC123" i="13"/>
  <c r="JXJ123" i="13"/>
  <c r="KTT123" i="13"/>
  <c r="LPK123" i="13"/>
  <c r="GZA123" i="13"/>
  <c r="HVT123" i="13"/>
  <c r="ISC123" i="13"/>
  <c r="JOL123" i="13"/>
  <c r="KLT123" i="13"/>
  <c r="LID123" i="13"/>
  <c r="GVR123" i="13"/>
  <c r="HSF123" i="13"/>
  <c r="INR123" i="13"/>
  <c r="JJE123" i="13"/>
  <c r="KER123" i="13"/>
  <c r="LAD123" i="13"/>
  <c r="LTS123" i="13"/>
  <c r="GZD123" i="13"/>
  <c r="HUX123" i="13"/>
  <c r="IQK123" i="13"/>
  <c r="JLX123" i="13"/>
  <c r="KHJ123" i="13"/>
  <c r="LCW123" i="13"/>
  <c r="DTL123" i="13"/>
  <c r="HMF123" i="13"/>
  <c r="IHR123" i="13"/>
  <c r="JDE123" i="13"/>
  <c r="JYR123" i="13"/>
  <c r="KUD123" i="13"/>
  <c r="LPA123" i="13"/>
  <c r="HWN123" i="13"/>
  <c r="JIV123" i="13"/>
  <c r="KUZ123" i="13"/>
  <c r="MAH123" i="13"/>
  <c r="MPQ123" i="13"/>
  <c r="NEK123" i="13"/>
  <c r="NTE123" i="13"/>
  <c r="HIL123" i="13"/>
  <c r="IUO123" i="13"/>
  <c r="KGT123" i="13"/>
  <c r="LRM123" i="13"/>
  <c r="MKD123" i="13"/>
  <c r="MYX123" i="13"/>
  <c r="NNR123" i="13"/>
  <c r="HFI123" i="13"/>
  <c r="IRM123" i="13"/>
  <c r="HFU123" i="13"/>
  <c r="IRX123" i="13"/>
  <c r="KEC123" i="13"/>
  <c r="LPP123" i="13"/>
  <c r="MJC123" i="13"/>
  <c r="MXW123" i="13"/>
  <c r="GUZ123" i="13"/>
  <c r="IIL123" i="13"/>
  <c r="JUO123" i="13"/>
  <c r="LGT123" i="13"/>
  <c r="MFL123" i="13"/>
  <c r="MUF123" i="13"/>
  <c r="NIZ123" i="13"/>
  <c r="EGW123" i="13"/>
  <c r="IDR123" i="13"/>
  <c r="JPZ123" i="13"/>
  <c r="LCD123" i="13"/>
  <c r="MDO123" i="13"/>
  <c r="MSK123" i="13"/>
  <c r="NHE123" i="13"/>
  <c r="NVY123" i="13"/>
  <c r="IAR123" i="13"/>
  <c r="JMX123" i="13"/>
  <c r="KZA123" i="13"/>
  <c r="MCH123" i="13"/>
  <c r="MRF123" i="13"/>
  <c r="NFZ123" i="13"/>
  <c r="NUT123" i="13"/>
  <c r="HXR123" i="13"/>
  <c r="GSW123" i="13"/>
  <c r="GRL123" i="13"/>
  <c r="FBJ123" i="13"/>
  <c r="HHC123" i="13"/>
  <c r="IZK123" i="13"/>
  <c r="KRS123" i="13"/>
  <c r="HSR123" i="13"/>
  <c r="JMH123" i="13"/>
  <c r="LFB123" i="13"/>
  <c r="GYO123" i="13"/>
  <c r="IDL123" i="13"/>
  <c r="JEH123" i="13"/>
  <c r="KEG123" i="13"/>
  <c r="LDI123" i="13"/>
  <c r="LYI123" i="13"/>
  <c r="HGL123" i="13"/>
  <c r="IDT123" i="13"/>
  <c r="JAY123" i="13"/>
  <c r="JYG123" i="13"/>
  <c r="KUR123" i="13"/>
  <c r="LQD123" i="13"/>
  <c r="HAA123" i="13"/>
  <c r="HWP123" i="13"/>
  <c r="ISY123" i="13"/>
  <c r="JQG123" i="13"/>
  <c r="KMR123" i="13"/>
  <c r="LJA123" i="13"/>
  <c r="GWW123" i="13"/>
  <c r="HTB123" i="13"/>
  <c r="IOO123" i="13"/>
  <c r="JKB123" i="13"/>
  <c r="KFN123" i="13"/>
  <c r="LBA123" i="13"/>
  <c r="LUL123" i="13"/>
  <c r="HAG123" i="13"/>
  <c r="HVV123" i="13"/>
  <c r="IRI123" i="13"/>
  <c r="JMV123" i="13"/>
  <c r="KIH123" i="13"/>
  <c r="LDS123" i="13"/>
  <c r="EHS123" i="13"/>
  <c r="HND123" i="13"/>
  <c r="IIP123" i="13"/>
  <c r="JEA123" i="13"/>
  <c r="JZN123" i="13"/>
  <c r="KVA123" i="13"/>
  <c r="LPS123" i="13"/>
  <c r="HYF123" i="13"/>
  <c r="JKK123" i="13"/>
  <c r="KWR123" i="13"/>
  <c r="MBC123" i="13"/>
  <c r="MQG123" i="13"/>
  <c r="NFA123" i="13"/>
  <c r="NTU123" i="13"/>
  <c r="HJW123" i="13"/>
  <c r="IWD123" i="13"/>
  <c r="KIK123" i="13"/>
  <c r="LSQ123" i="13"/>
  <c r="DIP123" i="13"/>
  <c r="GSH123" i="13"/>
  <c r="FCH123" i="13"/>
  <c r="HHS123" i="13"/>
  <c r="JAA123" i="13"/>
  <c r="KSI123" i="13"/>
  <c r="HTN123" i="13"/>
  <c r="JNE123" i="13"/>
  <c r="LFY123" i="13"/>
  <c r="GZR123" i="13"/>
  <c r="IFF123" i="13"/>
  <c r="JFE123" i="13"/>
  <c r="KFC123" i="13"/>
  <c r="LEF123" i="13"/>
  <c r="LZA123" i="13"/>
  <c r="HHI123" i="13"/>
  <c r="IEP123" i="13"/>
  <c r="JBX123" i="13"/>
  <c r="JZE123" i="13"/>
  <c r="KVN123" i="13"/>
  <c r="LQV123" i="13"/>
  <c r="HBD123" i="13"/>
  <c r="HXN123" i="13"/>
  <c r="IUT123" i="13"/>
  <c r="JRE123" i="13"/>
  <c r="KNN123" i="13"/>
  <c r="LJW123" i="13"/>
  <c r="GXY123" i="13"/>
  <c r="HTZ123" i="13"/>
  <c r="IPM123" i="13"/>
  <c r="JKZ123" i="13"/>
  <c r="KGL123" i="13"/>
  <c r="LBW123" i="13"/>
  <c r="LVD123" i="13"/>
  <c r="HBF123" i="13"/>
  <c r="HWS123" i="13"/>
  <c r="ISF123" i="13"/>
  <c r="JNR123" i="13"/>
  <c r="KJE123" i="13"/>
  <c r="LER123" i="13"/>
  <c r="EWC123" i="13"/>
  <c r="HNZ123" i="13"/>
  <c r="IJM123" i="13"/>
  <c r="JEZ123" i="13"/>
  <c r="KAL123" i="13"/>
  <c r="KVY123" i="13"/>
  <c r="LQK123" i="13"/>
  <c r="HZT123" i="13"/>
  <c r="JLZ123" i="13"/>
  <c r="KYC123" i="13"/>
  <c r="MBV123" i="13"/>
  <c r="MQW123" i="13"/>
  <c r="NFQ123" i="13"/>
  <c r="NUK123" i="13"/>
  <c r="HLP123" i="13"/>
  <c r="IXT123" i="13"/>
  <c r="KJV123" i="13"/>
  <c r="LTW123" i="13"/>
  <c r="DJM123" i="13"/>
  <c r="GSX123" i="13"/>
  <c r="FDE123" i="13"/>
  <c r="HII123" i="13"/>
  <c r="JAQ123" i="13"/>
  <c r="KSY123" i="13"/>
  <c r="HUL123" i="13"/>
  <c r="JOC123" i="13"/>
  <c r="LLI123" i="13"/>
  <c r="HAV123" i="13"/>
  <c r="IGD123" i="13"/>
  <c r="JGZ123" i="13"/>
  <c r="KGB123" i="13"/>
  <c r="LFZ123" i="13"/>
  <c r="LZT123" i="13"/>
  <c r="HIG123" i="13"/>
  <c r="IFN123" i="13"/>
  <c r="JCT123" i="13"/>
  <c r="KAB123" i="13"/>
  <c r="KWL123" i="13"/>
  <c r="LRN123" i="13"/>
  <c r="HCB123" i="13"/>
  <c r="HZG123" i="13"/>
  <c r="IVR123" i="13"/>
  <c r="JSB123" i="13"/>
  <c r="KOL123" i="13"/>
  <c r="LKV123" i="13"/>
  <c r="GZB123" i="13"/>
  <c r="HUW123" i="13"/>
  <c r="IQJ123" i="13"/>
  <c r="JLV123" i="13"/>
  <c r="KHI123" i="13"/>
  <c r="LCV123" i="13"/>
  <c r="LVV123" i="13"/>
  <c r="HCD123" i="13"/>
  <c r="HXQ123" i="13"/>
  <c r="ITD123" i="13"/>
  <c r="JOP123" i="13"/>
  <c r="KKA123" i="13"/>
  <c r="LFN123" i="13"/>
  <c r="FKK123" i="13"/>
  <c r="HOX123" i="13"/>
  <c r="IKI123" i="13"/>
  <c r="JFV123" i="13"/>
  <c r="KBI123" i="13"/>
  <c r="KWV123" i="13"/>
  <c r="CVH123" i="13"/>
  <c r="IBJ123" i="13"/>
  <c r="JNM123" i="13"/>
  <c r="KZU123" i="13"/>
  <c r="MCO123" i="13"/>
  <c r="MRM123" i="13"/>
  <c r="NGG123" i="13"/>
  <c r="NVA123" i="13"/>
  <c r="HNE123" i="13"/>
  <c r="IZL123" i="13"/>
  <c r="KLN123" i="13"/>
  <c r="LUX123" i="13"/>
  <c r="DKI123" i="13"/>
  <c r="DFY123" i="13"/>
  <c r="FSK123" i="13"/>
  <c r="HSU123" i="13"/>
  <c r="JLC123" i="13"/>
  <c r="LDK123" i="13"/>
  <c r="HVI123" i="13"/>
  <c r="JOZ123" i="13"/>
  <c r="LOL123" i="13"/>
  <c r="HCP123" i="13"/>
  <c r="IHA123" i="13"/>
  <c r="JHX123" i="13"/>
  <c r="KGX123" i="13"/>
  <c r="LGX123" i="13"/>
  <c r="MAK123" i="13"/>
  <c r="HJD123" i="13"/>
  <c r="IGK123" i="13"/>
  <c r="JDR123" i="13"/>
  <c r="KAZ123" i="13"/>
  <c r="KXI123" i="13"/>
  <c r="LSF123" i="13"/>
  <c r="HDV123" i="13"/>
  <c r="IAF123" i="13"/>
  <c r="IWO123" i="13"/>
  <c r="JSZ123" i="13"/>
  <c r="KPI123" i="13"/>
  <c r="LLR123" i="13"/>
  <c r="HAF123" i="13"/>
  <c r="HVU123" i="13"/>
  <c r="IRH123" i="13"/>
  <c r="JMT123" i="13"/>
  <c r="KIE123" i="13"/>
  <c r="LDR123" i="13"/>
  <c r="LWN123" i="13"/>
  <c r="HDA123" i="13"/>
  <c r="HYN123" i="13"/>
  <c r="ITZ123" i="13"/>
  <c r="JPM123" i="13"/>
  <c r="KKZ123" i="13"/>
  <c r="LGL123" i="13"/>
  <c r="FYS123" i="13"/>
  <c r="HPU123" i="13"/>
  <c r="ILH123" i="13"/>
  <c r="JGT123" i="13"/>
  <c r="KCG123" i="13"/>
  <c r="KXT123" i="13"/>
  <c r="DUJ123" i="13"/>
  <c r="IDB123" i="13"/>
  <c r="JPC123" i="13"/>
  <c r="LBJ123" i="13"/>
  <c r="MDF123" i="13"/>
  <c r="MSC123" i="13"/>
  <c r="NGW123" i="13"/>
  <c r="NVQ123" i="13"/>
  <c r="HOT123" i="13"/>
  <c r="JAW123" i="13"/>
  <c r="KNB123" i="13"/>
  <c r="LVW123" i="13"/>
  <c r="MMP123" i="13"/>
  <c r="DLH123" i="13"/>
  <c r="DGW123" i="13"/>
  <c r="FTG123" i="13"/>
  <c r="HTK123" i="13"/>
  <c r="JLS123" i="13"/>
  <c r="LEA123" i="13"/>
  <c r="HWE123" i="13"/>
  <c r="JXY123" i="13"/>
  <c r="LPD123" i="13"/>
  <c r="HGD123" i="13"/>
  <c r="IHW123" i="13"/>
  <c r="JIT123" i="13"/>
  <c r="KHV123" i="13"/>
  <c r="LHU123" i="13"/>
  <c r="MBA123" i="13"/>
  <c r="HKB123" i="13"/>
  <c r="IHG123" i="13"/>
  <c r="JEO123" i="13"/>
  <c r="KBV123" i="13"/>
  <c r="KYE123" i="13"/>
  <c r="LTQ123" i="13"/>
  <c r="HES123" i="13"/>
  <c r="IBB123" i="13"/>
  <c r="IXM123" i="13"/>
  <c r="JTV123" i="13"/>
  <c r="KQE123" i="13"/>
  <c r="LMP123" i="13"/>
  <c r="HBE123" i="13"/>
  <c r="HWR123" i="13"/>
  <c r="ISD123" i="13"/>
  <c r="JNQ123" i="13"/>
  <c r="KJD123" i="13"/>
  <c r="LEP123" i="13"/>
  <c r="LXF123" i="13"/>
  <c r="HDY123" i="13"/>
  <c r="HZL123" i="13"/>
  <c r="IUX123" i="13"/>
  <c r="JQI123" i="13"/>
  <c r="KLV123" i="13"/>
  <c r="LHI123" i="13"/>
  <c r="GNB123" i="13"/>
  <c r="HQQ123" i="13"/>
  <c r="IMD123" i="13"/>
  <c r="JHQ123" i="13"/>
  <c r="KDD123" i="13"/>
  <c r="KYP123" i="13"/>
  <c r="EUH123" i="13"/>
  <c r="IEN123" i="13"/>
  <c r="JQS123" i="13"/>
  <c r="LCZ123" i="13"/>
  <c r="MDW123" i="13"/>
  <c r="MSS123" i="13"/>
  <c r="NHM123" i="13"/>
  <c r="NWG123" i="13"/>
  <c r="HQG123" i="13"/>
  <c r="JCO123" i="13"/>
  <c r="KOS123" i="13"/>
  <c r="LWT123" i="13"/>
  <c r="MNF123" i="13"/>
  <c r="NBZ123" i="13"/>
  <c r="EEA123" i="13"/>
  <c r="DHT123" i="13"/>
  <c r="FUF123" i="13"/>
  <c r="HUA123" i="13"/>
  <c r="JMI123" i="13"/>
  <c r="LEQ123" i="13"/>
  <c r="HXD123" i="13"/>
  <c r="JYV123" i="13"/>
  <c r="LRG123" i="13"/>
  <c r="HHY123" i="13"/>
  <c r="IIV123" i="13"/>
  <c r="JJR123" i="13"/>
  <c r="KIS123" i="13"/>
  <c r="LIQ123" i="13"/>
  <c r="MBQ123" i="13"/>
  <c r="HKX123" i="13"/>
  <c r="IIF123" i="13"/>
  <c r="JFM123" i="13"/>
  <c r="KCT123" i="13"/>
  <c r="KZZ123" i="13"/>
  <c r="LUI123" i="13"/>
  <c r="HFO123" i="13"/>
  <c r="IBZ123" i="13"/>
  <c r="IYJ123" i="13"/>
  <c r="JUT123" i="13"/>
  <c r="KRD123" i="13"/>
  <c r="LNI123" i="13"/>
  <c r="HCC123" i="13"/>
  <c r="HXP123" i="13"/>
  <c r="ITB123" i="13"/>
  <c r="JOM123" i="13"/>
  <c r="KJZ123" i="13"/>
  <c r="LFM123" i="13"/>
  <c r="LXY123" i="13"/>
  <c r="HEV123" i="13"/>
  <c r="IAH123" i="13"/>
  <c r="IVU123" i="13"/>
  <c r="JRH123" i="13"/>
  <c r="KMT123" i="13"/>
  <c r="LIG123" i="13"/>
  <c r="GUT123" i="13"/>
  <c r="HRP123" i="13"/>
  <c r="INB123" i="13"/>
  <c r="JIO123" i="13"/>
  <c r="KEB123" i="13"/>
  <c r="KZN123" i="13"/>
  <c r="FRP123" i="13"/>
  <c r="IGF123" i="13"/>
  <c r="JSJ123" i="13"/>
  <c r="LEL123" i="13"/>
  <c r="MEN123" i="13"/>
  <c r="MTI123" i="13"/>
  <c r="NIC123" i="13"/>
  <c r="NWW123" i="13"/>
  <c r="HRW123" i="13"/>
  <c r="JED123" i="13"/>
  <c r="KQK123" i="13"/>
  <c r="LXS123" i="13"/>
  <c r="EEZ123" i="13"/>
  <c r="DIR123" i="13"/>
  <c r="FVB123" i="13"/>
  <c r="HUQ123" i="13"/>
  <c r="JMY123" i="13"/>
  <c r="LFG123" i="13"/>
  <c r="HXZ123" i="13"/>
  <c r="KBN123" i="13"/>
  <c r="LTJ123" i="13"/>
  <c r="HJT123" i="13"/>
  <c r="IJR123" i="13"/>
  <c r="JKO123" i="13"/>
  <c r="KKN123" i="13"/>
  <c r="LJP123" i="13"/>
  <c r="MCG123" i="13"/>
  <c r="HLV123" i="13"/>
  <c r="IJB123" i="13"/>
  <c r="JGJ123" i="13"/>
  <c r="KEM123" i="13"/>
  <c r="LAX123" i="13"/>
  <c r="LVB123" i="13"/>
  <c r="HGN123" i="13"/>
  <c r="ICW123" i="13"/>
  <c r="IZH123" i="13"/>
  <c r="JVQ123" i="13"/>
  <c r="KRZ123" i="13"/>
  <c r="LOB123" i="13"/>
  <c r="HCZ123" i="13"/>
  <c r="HYL123" i="13"/>
  <c r="ITY123" i="13"/>
  <c r="JPL123" i="13"/>
  <c r="KKX123" i="13"/>
  <c r="LGK123" i="13"/>
  <c r="LYQ123" i="13"/>
  <c r="HFT123" i="13"/>
  <c r="IBF123" i="13"/>
  <c r="IWQ123" i="13"/>
  <c r="JSD123" i="13"/>
  <c r="KNQ123" i="13"/>
  <c r="LJD123" i="13"/>
  <c r="GWC123" i="13"/>
  <c r="HSL123" i="13"/>
  <c r="INY123" i="13"/>
  <c r="JJL123" i="13"/>
  <c r="KEX123" i="13"/>
  <c r="LAK123" i="13"/>
  <c r="GSJ123" i="13"/>
  <c r="IHT123" i="13"/>
  <c r="JTZ123" i="13"/>
  <c r="LGC123" i="13"/>
  <c r="MFE123" i="13"/>
  <c r="MTY123" i="13"/>
  <c r="NIS123" i="13"/>
  <c r="NXM123" i="13"/>
  <c r="HTM123" i="13"/>
  <c r="JFT123" i="13"/>
  <c r="KRV123" i="13"/>
  <c r="LYR123" i="13"/>
  <c r="EFV123" i="13"/>
  <c r="DJN123" i="13"/>
  <c r="FVZ123" i="13"/>
  <c r="HVG123" i="13"/>
  <c r="JNO123" i="13"/>
  <c r="LFW123" i="13"/>
  <c r="IGZ123" i="13"/>
  <c r="KEF123" i="13"/>
  <c r="LUB123" i="13"/>
  <c r="HKR123" i="13"/>
  <c r="ILM123" i="13"/>
  <c r="JLK123" i="13"/>
  <c r="KLL123" i="13"/>
  <c r="LKL123" i="13"/>
  <c r="CYW123" i="13"/>
  <c r="HMS123" i="13"/>
  <c r="IJZ123" i="13"/>
  <c r="JHH123" i="13"/>
  <c r="KFL123" i="13"/>
  <c r="LBU123" i="13"/>
  <c r="LVT123" i="13"/>
  <c r="HHJ123" i="13"/>
  <c r="IDU123" i="13"/>
  <c r="JAD123" i="13"/>
  <c r="JWM123" i="13"/>
  <c r="KSX123" i="13"/>
  <c r="LOT123" i="13"/>
  <c r="HDX123" i="13"/>
  <c r="HZJ123" i="13"/>
  <c r="IUU123" i="13"/>
  <c r="JQH123" i="13"/>
  <c r="KLU123" i="13"/>
  <c r="LHH123" i="13"/>
  <c r="LZJ123" i="13"/>
  <c r="HGP123" i="13"/>
  <c r="ICC123" i="13"/>
  <c r="IXP123" i="13"/>
  <c r="JTB123" i="13"/>
  <c r="KOO123" i="13"/>
  <c r="LKB123" i="13"/>
  <c r="GXF123" i="13"/>
  <c r="HTJ123" i="13"/>
  <c r="IOW123" i="13"/>
  <c r="JKJ123" i="13"/>
  <c r="KFV123" i="13"/>
  <c r="LBG123" i="13"/>
  <c r="GWG123" i="13"/>
  <c r="IJJ123" i="13"/>
  <c r="JVM123" i="13"/>
  <c r="LHR123" i="13"/>
  <c r="MFU123" i="13"/>
  <c r="MUO123" i="13"/>
  <c r="NJI123" i="13"/>
  <c r="NYC123" i="13"/>
  <c r="HVD123" i="13"/>
  <c r="JHF123" i="13"/>
  <c r="KTN123" i="13"/>
  <c r="LZN123" i="13"/>
  <c r="EGT123" i="13"/>
  <c r="DKL123" i="13"/>
  <c r="FWW123" i="13"/>
  <c r="HVW123" i="13"/>
  <c r="JOE123" i="13"/>
  <c r="LGM123" i="13"/>
  <c r="IHV123" i="13"/>
  <c r="KFB123" i="13"/>
  <c r="LUT123" i="13"/>
  <c r="HLN123" i="13"/>
  <c r="IMK123" i="13"/>
  <c r="JMJ123" i="13"/>
  <c r="KMH123" i="13"/>
  <c r="LLJ123" i="13"/>
  <c r="DNE123" i="13"/>
  <c r="HNO123" i="13"/>
  <c r="IKW123" i="13"/>
  <c r="JJB123" i="13"/>
  <c r="KGH123" i="13"/>
  <c r="LCS123" i="13"/>
  <c r="LWL123" i="13"/>
  <c r="HIH123" i="13"/>
  <c r="IER123" i="13"/>
  <c r="JBB123" i="13"/>
  <c r="JXL123" i="13"/>
  <c r="KTU123" i="13"/>
  <c r="LPL123" i="13"/>
  <c r="HET123" i="13"/>
  <c r="IAG123" i="13"/>
  <c r="IVT123" i="13"/>
  <c r="JRF123" i="13"/>
  <c r="KMS123" i="13"/>
  <c r="LIF123" i="13"/>
  <c r="MAB123" i="13"/>
  <c r="HHN123" i="13"/>
  <c r="ICY123" i="13"/>
  <c r="IYL123" i="13"/>
  <c r="JTY123" i="13"/>
  <c r="KPL123" i="13"/>
  <c r="LKX123" i="13"/>
  <c r="GYJ123" i="13"/>
  <c r="HUG123" i="13"/>
  <c r="IPT123" i="13"/>
  <c r="JLF123" i="13"/>
  <c r="KGS123" i="13"/>
  <c r="LCF123" i="13"/>
  <c r="GYE123" i="13"/>
  <c r="IKV123" i="13"/>
  <c r="JXC123" i="13"/>
  <c r="LJG123" i="13"/>
  <c r="MGK123" i="13"/>
  <c r="MVE123" i="13"/>
  <c r="NJY123" i="13"/>
  <c r="NYS123" i="13"/>
  <c r="HWT123" i="13"/>
  <c r="JIW123" i="13"/>
  <c r="KVB123" i="13"/>
  <c r="MAI123" i="13"/>
  <c r="MPR123" i="13"/>
  <c r="NEL123" i="13"/>
  <c r="NTF123" i="13"/>
  <c r="HTQ123" i="13"/>
  <c r="JFU123" i="13"/>
  <c r="HUC123" i="13"/>
  <c r="JGF123" i="13"/>
  <c r="KSK123" i="13"/>
  <c r="LYX123" i="13"/>
  <c r="MOQ123" i="13"/>
  <c r="NDK123" i="13"/>
  <c r="HKM123" i="13"/>
  <c r="IWV123" i="13"/>
  <c r="KIX123" i="13"/>
  <c r="LTD123" i="13"/>
  <c r="MKZ123" i="13"/>
  <c r="MZT123" i="13"/>
  <c r="NON123" i="13"/>
  <c r="HFX123" i="13"/>
  <c r="IRZ123" i="13"/>
  <c r="KEH123" i="13"/>
  <c r="LPR123" i="13"/>
  <c r="MJE123" i="13"/>
  <c r="EZN123" i="13"/>
  <c r="DLI123" i="13"/>
  <c r="FXU123" i="13"/>
  <c r="HWM123" i="13"/>
  <c r="JOU123" i="13"/>
  <c r="LHC123" i="13"/>
  <c r="INF123" i="13"/>
  <c r="KFZ123" i="13"/>
  <c r="LVM123" i="13"/>
  <c r="HML123" i="13"/>
  <c r="INH123" i="13"/>
  <c r="JNF123" i="13"/>
  <c r="KNF123" i="13"/>
  <c r="LMG123" i="13"/>
  <c r="EBM123" i="13"/>
  <c r="HON123" i="13"/>
  <c r="ILU123" i="13"/>
  <c r="JJY123" i="13"/>
  <c r="KHF123" i="13"/>
  <c r="LDP123" i="13"/>
  <c r="LXD123" i="13"/>
  <c r="HJE123" i="13"/>
  <c r="IFP123" i="13"/>
  <c r="JBY123" i="13"/>
  <c r="JYH123" i="13"/>
  <c r="KUS123" i="13"/>
  <c r="LQE123" i="13"/>
  <c r="HFR123" i="13"/>
  <c r="IBC123" i="13"/>
  <c r="IWP123" i="13"/>
  <c r="JSC123" i="13"/>
  <c r="KNP123" i="13"/>
  <c r="LJB123" i="13"/>
  <c r="MAR123" i="13"/>
  <c r="HIK123" i="13"/>
  <c r="IDX123" i="13"/>
  <c r="IZJ123" i="13"/>
  <c r="JUW123" i="13"/>
  <c r="KQJ123" i="13"/>
  <c r="LLV123" i="13"/>
  <c r="GZJ123" i="13"/>
  <c r="HVE123" i="13"/>
  <c r="IQR123" i="13"/>
  <c r="JMD123" i="13"/>
  <c r="KHO123" i="13"/>
  <c r="LDB123" i="13"/>
  <c r="HAH123" i="13"/>
  <c r="IMN123" i="13"/>
  <c r="JYS123" i="13"/>
  <c r="LKZ123" i="13"/>
  <c r="MHA123" i="13"/>
  <c r="MVU123" i="13"/>
  <c r="NKO123" i="13"/>
  <c r="NZI123" i="13"/>
  <c r="HYG123" i="13"/>
  <c r="JKL123" i="13"/>
  <c r="KWS123" i="13"/>
  <c r="MBD123" i="13"/>
  <c r="MQH123" i="13"/>
  <c r="NFB123" i="13"/>
  <c r="NTV123" i="13"/>
  <c r="HVF123" i="13"/>
  <c r="JHM123" i="13"/>
  <c r="HVN123" i="13"/>
  <c r="JHS123" i="13"/>
  <c r="KUB123" i="13"/>
  <c r="LZV123" i="13"/>
  <c r="MPG123" i="13"/>
  <c r="NEA123" i="13"/>
  <c r="HMD123" i="13"/>
  <c r="IYG123" i="13"/>
  <c r="KKO123" i="13"/>
  <c r="LUF123" i="13"/>
  <c r="MLP123" i="13"/>
  <c r="NAJ123" i="13"/>
  <c r="NPD123" i="13"/>
  <c r="HHP123" i="13"/>
  <c r="ITR123" i="13"/>
  <c r="KFX123" i="13"/>
  <c r="LQZ123" i="13"/>
  <c r="MJU123" i="13"/>
  <c r="MYO123" i="13"/>
  <c r="NNI123" i="13"/>
  <c r="HEL123" i="13"/>
  <c r="FAL123" i="13"/>
  <c r="DME123" i="13"/>
  <c r="FYR123" i="13"/>
  <c r="HXC123" i="13"/>
  <c r="JPK123" i="13"/>
  <c r="LHS123" i="13"/>
  <c r="IOD123" i="13"/>
  <c r="KGW123" i="13"/>
  <c r="LWE123" i="13"/>
  <c r="HNI123" i="13"/>
  <c r="IOF123" i="13"/>
  <c r="JPA123" i="13"/>
  <c r="KOC123" i="13"/>
  <c r="LNC123" i="13"/>
  <c r="EPV123" i="13"/>
  <c r="HPJ123" i="13"/>
  <c r="INP123" i="13"/>
  <c r="JKU123" i="13"/>
  <c r="KIC123" i="13"/>
  <c r="LEN123" i="13"/>
  <c r="LXV123" i="13"/>
  <c r="HKC123" i="13"/>
  <c r="IGL123" i="13"/>
  <c r="JCU123" i="13"/>
  <c r="JZF123" i="13"/>
  <c r="KVP123" i="13"/>
  <c r="LQW123" i="13"/>
  <c r="HGO123" i="13"/>
  <c r="ICB123" i="13"/>
  <c r="IXN123" i="13"/>
  <c r="JTA123" i="13"/>
  <c r="KON123" i="13"/>
  <c r="LJZ123" i="13"/>
  <c r="MBH123" i="13"/>
  <c r="HJG123" i="13"/>
  <c r="IET123" i="13"/>
  <c r="JAG123" i="13"/>
  <c r="JVT123" i="13"/>
  <c r="KRF123" i="13"/>
  <c r="LMS123" i="13"/>
  <c r="HAN123" i="13"/>
  <c r="HWB123" i="13"/>
  <c r="IRN123" i="13"/>
  <c r="JNA123" i="13"/>
  <c r="KIN123" i="13"/>
  <c r="LDZ123" i="13"/>
  <c r="HBV123" i="13"/>
  <c r="IOA123" i="13"/>
  <c r="KAJ123" i="13"/>
  <c r="LML123" i="13"/>
  <c r="MHQ123" i="13"/>
  <c r="MWK123" i="13"/>
  <c r="NLE123" i="13"/>
  <c r="NZY123" i="13"/>
  <c r="HZW123" i="13"/>
  <c r="JMA123" i="13"/>
  <c r="KYD123" i="13"/>
  <c r="MBW123" i="13"/>
  <c r="MQX123" i="13"/>
  <c r="NFR123" i="13"/>
  <c r="NUL123" i="13"/>
  <c r="HWU123" i="13"/>
  <c r="JIX123" i="13"/>
  <c r="HXF123" i="13"/>
  <c r="JJJ123" i="13"/>
  <c r="KVM123" i="13"/>
  <c r="MAP123" i="13"/>
  <c r="MPW123" i="13"/>
  <c r="NEQ123" i="13"/>
  <c r="HNV123" i="13"/>
  <c r="IZY123" i="13"/>
  <c r="KMD123" i="13"/>
  <c r="LVG123" i="13"/>
  <c r="MMF123" i="13"/>
  <c r="NAZ123" i="13"/>
  <c r="NPT123" i="13"/>
  <c r="HJA123" i="13"/>
  <c r="IVF123" i="13"/>
  <c r="KHM123" i="13"/>
  <c r="LSB123" i="13"/>
  <c r="FBI123" i="13"/>
  <c r="EBL123" i="13"/>
  <c r="GNX123" i="13"/>
  <c r="IHO123" i="13"/>
  <c r="JZW123" i="13"/>
  <c r="DHU123" i="13"/>
  <c r="IPA123" i="13"/>
  <c r="KHU123" i="13"/>
  <c r="LWX123" i="13"/>
  <c r="HOE123" i="13"/>
  <c r="IPB123" i="13"/>
  <c r="JPY123" i="13"/>
  <c r="KPX123" i="13"/>
  <c r="LNU123" i="13"/>
  <c r="FED123" i="13"/>
  <c r="HQH123" i="13"/>
  <c r="IOL123" i="13"/>
  <c r="JLT123" i="13"/>
  <c r="KJA123" i="13"/>
  <c r="LFJ123" i="13"/>
  <c r="LYO123" i="13"/>
  <c r="HKZ123" i="13"/>
  <c r="IHJ123" i="13"/>
  <c r="JDT123" i="13"/>
  <c r="KAC123" i="13"/>
  <c r="KWN123" i="13"/>
  <c r="LRO123" i="13"/>
  <c r="HHK123" i="13"/>
  <c r="ICX123" i="13"/>
  <c r="IYK123" i="13"/>
  <c r="JTX123" i="13"/>
  <c r="KPJ123" i="13"/>
  <c r="LKW123" i="13"/>
  <c r="MBX123" i="13"/>
  <c r="HKF123" i="13"/>
  <c r="IFR123" i="13"/>
  <c r="JBE123" i="13"/>
  <c r="JWR123" i="13"/>
  <c r="KSD123" i="13"/>
  <c r="LNL123" i="13"/>
  <c r="HBM123" i="13"/>
  <c r="HWZ123" i="13"/>
  <c r="ISL123" i="13"/>
  <c r="JNW123" i="13"/>
  <c r="KJJ123" i="13"/>
  <c r="LEW123" i="13"/>
  <c r="HDN123" i="13"/>
  <c r="IPR123" i="13"/>
  <c r="KBU123" i="13"/>
  <c r="LNV123" i="13"/>
  <c r="MIG123" i="13"/>
  <c r="MXA123" i="13"/>
  <c r="NLU123" i="13"/>
  <c r="CWD123" i="13"/>
  <c r="IBM123" i="13"/>
  <c r="JNT123" i="13"/>
  <c r="KZV123" i="13"/>
  <c r="MCP123" i="13"/>
  <c r="MRN123" i="13"/>
  <c r="NGH123" i="13"/>
  <c r="NVB123" i="13"/>
  <c r="HYH123" i="13"/>
  <c r="JKP123" i="13"/>
  <c r="HYV123" i="13"/>
  <c r="JLB123" i="13"/>
  <c r="KXE123" i="13"/>
  <c r="MBJ123" i="13"/>
  <c r="MQM123" i="13"/>
  <c r="NFG123" i="13"/>
  <c r="HPH123" i="13"/>
  <c r="JBM123" i="13"/>
  <c r="KNS123" i="13"/>
  <c r="LWD123" i="13"/>
  <c r="MMV123" i="13"/>
  <c r="NBP123" i="13"/>
  <c r="NQJ123" i="13"/>
  <c r="HKS123" i="13"/>
  <c r="IWW123" i="13"/>
  <c r="KIZ123" i="13"/>
  <c r="LTF123" i="13"/>
  <c r="MLA123" i="13"/>
  <c r="MZU123" i="13"/>
  <c r="NOO123" i="13"/>
  <c r="HHQ123" i="13"/>
  <c r="FCG123" i="13"/>
  <c r="ECJ123" i="13"/>
  <c r="GOT123" i="13"/>
  <c r="IIE123" i="13"/>
  <c r="KAM123" i="13"/>
  <c r="DWD123" i="13"/>
  <c r="IPW123" i="13"/>
  <c r="KIR123" i="13"/>
  <c r="LXP123" i="13"/>
  <c r="HPZ123" i="13"/>
  <c r="IPZ123" i="13"/>
  <c r="JQV123" i="13"/>
  <c r="KRR123" i="13"/>
  <c r="LOM123" i="13"/>
  <c r="FSL123" i="13"/>
  <c r="HSC123" i="13"/>
  <c r="IPJ123" i="13"/>
  <c r="JMP123" i="13"/>
  <c r="KJX123" i="13"/>
  <c r="LGH123" i="13"/>
  <c r="CZT123" i="13"/>
  <c r="HLX123" i="13"/>
  <c r="IIG123" i="13"/>
  <c r="JEP123" i="13"/>
  <c r="KBA123" i="13"/>
  <c r="KXJ123" i="13"/>
  <c r="LSG123" i="13"/>
  <c r="HIJ123" i="13"/>
  <c r="IDV123" i="13"/>
  <c r="IZI123" i="13"/>
  <c r="JUV123" i="13"/>
  <c r="KQH123" i="13"/>
  <c r="LLS123" i="13"/>
  <c r="DBN123" i="13"/>
  <c r="HLB123" i="13"/>
  <c r="IGO123" i="13"/>
  <c r="JCB123" i="13"/>
  <c r="JXN123" i="13"/>
  <c r="KTA123" i="13"/>
  <c r="LOD123" i="13"/>
  <c r="HCJ123" i="13"/>
  <c r="HXV123" i="13"/>
  <c r="ITI123" i="13"/>
  <c r="JOV123" i="13"/>
  <c r="KKH123" i="13"/>
  <c r="LFU123" i="13"/>
  <c r="HFD123" i="13"/>
  <c r="IRJ123" i="13"/>
  <c r="KDM123" i="13"/>
  <c r="LPB123" i="13"/>
  <c r="MIW123" i="13"/>
  <c r="MXQ123" i="13"/>
  <c r="NMK123" i="13"/>
  <c r="DVF123" i="13"/>
  <c r="IDD123" i="13"/>
  <c r="JPF123" i="13"/>
  <c r="LBL123" i="13"/>
  <c r="MDG123" i="13"/>
  <c r="MSD123" i="13"/>
  <c r="NGX123" i="13"/>
  <c r="NVR123" i="13"/>
  <c r="HZZ123" i="13"/>
  <c r="JMF123" i="13"/>
  <c r="IAK123" i="13"/>
  <c r="JMN123" i="13"/>
  <c r="KYS123" i="13"/>
  <c r="MCC123" i="13"/>
  <c r="MRC123" i="13"/>
  <c r="NFW123" i="13"/>
  <c r="HQZ123" i="13"/>
  <c r="JDD123" i="13"/>
  <c r="KPF123" i="13"/>
  <c r="LXC123" i="13"/>
  <c r="MNL123" i="13"/>
  <c r="NCF123" i="13"/>
  <c r="NQZ123" i="13"/>
  <c r="HMG123" i="13"/>
  <c r="IYM123" i="13"/>
  <c r="KKP123" i="13"/>
  <c r="LUG123" i="13"/>
  <c r="MLQ123" i="13"/>
  <c r="NAK123" i="13"/>
  <c r="NPE123" i="13"/>
  <c r="FSJ123" i="13"/>
  <c r="EDF123" i="13"/>
  <c r="GPR123" i="13"/>
  <c r="IIU123" i="13"/>
  <c r="KBC123" i="13"/>
  <c r="GVA123" i="13"/>
  <c r="IQV123" i="13"/>
  <c r="KJP123" i="13"/>
  <c r="LYH123" i="13"/>
  <c r="HQX123" i="13"/>
  <c r="IQW123" i="13"/>
  <c r="JRT123" i="13"/>
  <c r="KSO123" i="13"/>
  <c r="LPE123" i="13"/>
  <c r="GGT123" i="13"/>
  <c r="HSZ123" i="13"/>
  <c r="IQG123" i="13"/>
  <c r="JNN123" i="13"/>
  <c r="KKV123" i="13"/>
  <c r="LHE123" i="13"/>
  <c r="DOA123" i="13"/>
  <c r="HMT123" i="13"/>
  <c r="IJC123" i="13"/>
  <c r="JFN123" i="13"/>
  <c r="KBX123" i="13"/>
  <c r="KYH123" i="13"/>
  <c r="LSZ123" i="13"/>
  <c r="HJF123" i="13"/>
  <c r="IES123" i="13"/>
  <c r="JAF123" i="13"/>
  <c r="JVR123" i="13"/>
  <c r="KRE123" i="13"/>
  <c r="LMR123" i="13"/>
  <c r="DPV123" i="13"/>
  <c r="HLZ123" i="13"/>
  <c r="IHM123" i="13"/>
  <c r="JCZ123" i="13"/>
  <c r="JYL123" i="13"/>
  <c r="KTW123" i="13"/>
  <c r="LOV123" i="13"/>
  <c r="HDH123" i="13"/>
  <c r="HYT123" i="13"/>
  <c r="IUE123" i="13"/>
  <c r="JPR123" i="13"/>
  <c r="KLE123" i="13"/>
  <c r="LGR123" i="13"/>
  <c r="HGS123" i="13"/>
  <c r="ISV123" i="13"/>
  <c r="KFA123" i="13"/>
  <c r="LQI123" i="13"/>
  <c r="MJM123" i="13"/>
  <c r="MYG123" i="13"/>
  <c r="NNA123" i="13"/>
  <c r="EVE123" i="13"/>
  <c r="IEO123" i="13"/>
  <c r="JQW123" i="13"/>
  <c r="LDA123" i="13"/>
  <c r="MDX123" i="13"/>
  <c r="MST123" i="13"/>
  <c r="NHN123" i="13"/>
  <c r="CXB123" i="13"/>
  <c r="IBN123" i="13"/>
  <c r="DEE123" i="13"/>
  <c r="IBX123" i="13"/>
  <c r="JOF123" i="13"/>
  <c r="LAJ123" i="13"/>
  <c r="MCU123" i="13"/>
  <c r="MRS123" i="13"/>
  <c r="NGM123" i="13"/>
  <c r="HSM123" i="13"/>
  <c r="JEV123" i="13"/>
  <c r="KQX123" i="13"/>
  <c r="LYB123" i="13"/>
  <c r="MOB123" i="13"/>
  <c r="NCV123" i="13"/>
  <c r="NRP123" i="13"/>
  <c r="HNX123" i="13"/>
  <c r="FUD123" i="13"/>
  <c r="EED123" i="13"/>
  <c r="GQO123" i="13"/>
  <c r="IJK123" i="13"/>
  <c r="KBS123" i="13"/>
  <c r="GWH123" i="13"/>
  <c r="IRR123" i="13"/>
  <c r="KKL123" i="13"/>
  <c r="MCF123" i="13"/>
  <c r="HRU123" i="13"/>
  <c r="IRS123" i="13"/>
  <c r="JSP123" i="13"/>
  <c r="KTM123" i="13"/>
  <c r="LPX123" i="13"/>
  <c r="GVP123" i="13"/>
  <c r="HTX123" i="13"/>
  <c r="IRC123" i="13"/>
  <c r="JOK123" i="13"/>
  <c r="KLR123" i="13"/>
  <c r="LIA123" i="13"/>
  <c r="ECK123" i="13"/>
  <c r="HNR123" i="13"/>
  <c r="IKB123" i="13"/>
  <c r="JGK123" i="13"/>
  <c r="KCV123" i="13"/>
  <c r="KZE123" i="13"/>
  <c r="LTR123" i="13"/>
  <c r="HKD123" i="13"/>
  <c r="IFQ123" i="13"/>
  <c r="JBD123" i="13"/>
  <c r="JWP123" i="13"/>
  <c r="KSA123" i="13"/>
  <c r="LNJ123" i="13"/>
  <c r="EEF123" i="13"/>
  <c r="HMW123" i="13"/>
  <c r="IIJ123" i="13"/>
  <c r="JDV123" i="13"/>
  <c r="JZI123" i="13"/>
  <c r="KUV123" i="13"/>
  <c r="LPO123" i="13"/>
  <c r="HED123" i="13"/>
  <c r="HZQ123" i="13"/>
  <c r="IVD123" i="13"/>
  <c r="JQP123" i="13"/>
  <c r="KMC123" i="13"/>
  <c r="LHP123" i="13"/>
  <c r="HIF123" i="13"/>
  <c r="IUN123" i="13"/>
  <c r="KGR123" i="13"/>
  <c r="LRL123" i="13"/>
  <c r="MKC123" i="13"/>
  <c r="MYW123" i="13"/>
  <c r="NNQ123" i="13"/>
  <c r="FWB123" i="13"/>
  <c r="IGG123" i="13"/>
  <c r="JSL123" i="13"/>
  <c r="LES123" i="13"/>
  <c r="MEO123" i="13"/>
  <c r="MTJ123" i="13"/>
  <c r="NID123" i="13"/>
  <c r="DXW123" i="13"/>
  <c r="IDE123" i="13"/>
  <c r="EFB123" i="13"/>
  <c r="IDN123" i="13"/>
  <c r="JPS123" i="13"/>
  <c r="LCB123" i="13"/>
  <c r="MDM123" i="13"/>
  <c r="MSI123" i="13"/>
  <c r="NHC123" i="13"/>
  <c r="HUD123" i="13"/>
  <c r="JGG123" i="13"/>
  <c r="KSL123" i="13"/>
  <c r="LYY123" i="13"/>
  <c r="MOR123" i="13"/>
  <c r="NDL123" i="13"/>
  <c r="NSF123" i="13"/>
  <c r="HPI123" i="13"/>
  <c r="JBR123" i="13"/>
  <c r="KNV123" i="13"/>
  <c r="LWH123" i="13"/>
  <c r="MMW123" i="13"/>
  <c r="NBQ123" i="13"/>
  <c r="NQK123" i="13"/>
  <c r="HMH123" i="13"/>
  <c r="IYP123" i="13"/>
  <c r="FVA123" i="13"/>
  <c r="EFA123" i="13"/>
  <c r="GRM123" i="13"/>
  <c r="IKA123" i="13"/>
  <c r="KCI123" i="13"/>
  <c r="GXL123" i="13"/>
  <c r="ISP123" i="13"/>
  <c r="KTL123" i="13"/>
  <c r="MER123" i="13"/>
  <c r="HSS123" i="13"/>
  <c r="ITN123" i="13"/>
  <c r="JUK123" i="13"/>
  <c r="KUJ123" i="13"/>
  <c r="LQP123" i="13"/>
  <c r="GWS123" i="13"/>
  <c r="HUT123" i="13"/>
  <c r="ISB123" i="13"/>
  <c r="JPI123" i="13"/>
  <c r="KMP123" i="13"/>
  <c r="LIZ123" i="13"/>
  <c r="EQS123" i="13"/>
  <c r="HOO123" i="13"/>
  <c r="IKX123" i="13"/>
  <c r="JHI123" i="13"/>
  <c r="KDR123" i="13"/>
  <c r="LAA123" i="13"/>
  <c r="LUJ123" i="13"/>
  <c r="HLA123" i="13"/>
  <c r="IGN123" i="13"/>
  <c r="JBZ123" i="13"/>
  <c r="JXM123" i="13"/>
  <c r="KSZ123" i="13"/>
  <c r="LOC123" i="13"/>
  <c r="ESN123" i="13"/>
  <c r="HNU123" i="13"/>
  <c r="IJH123" i="13"/>
  <c r="JET123" i="13"/>
  <c r="KAE123" i="13"/>
  <c r="KVR123" i="13"/>
  <c r="LQG123" i="13"/>
  <c r="HFB123" i="13"/>
  <c r="IAM123" i="13"/>
  <c r="IVZ123" i="13"/>
  <c r="JRM123" i="13"/>
  <c r="KMZ123" i="13"/>
  <c r="LIL123" i="13"/>
  <c r="HJV123" i="13"/>
  <c r="IWA123" i="13"/>
  <c r="KIJ123" i="13"/>
  <c r="LSP123" i="13"/>
  <c r="MKS123" i="13"/>
  <c r="MZM123" i="13"/>
  <c r="NOG123" i="13"/>
  <c r="GSZ123" i="13"/>
  <c r="IHU123" i="13"/>
  <c r="JUA123" i="13"/>
  <c r="LGD123" i="13"/>
  <c r="MFF123" i="13"/>
  <c r="MTZ123" i="13"/>
  <c r="NIT123" i="13"/>
  <c r="EWZ123" i="13"/>
  <c r="IEU123" i="13"/>
  <c r="FCJ123" i="13"/>
  <c r="IFD123" i="13"/>
  <c r="JRJ123" i="13"/>
  <c r="LDM123" i="13"/>
  <c r="MED123" i="13"/>
  <c r="MSY123" i="13"/>
  <c r="NHS123" i="13"/>
  <c r="HVO123" i="13"/>
  <c r="JHY123" i="13"/>
  <c r="KUC123" i="13"/>
  <c r="LZW123" i="13"/>
  <c r="MPH123" i="13"/>
  <c r="NEB123" i="13"/>
  <c r="NSV123" i="13"/>
  <c r="HRA123" i="13"/>
  <c r="JDF123" i="13"/>
  <c r="KPM123" i="13"/>
  <c r="LXE123" i="13"/>
  <c r="MNM123" i="13"/>
  <c r="NCG123" i="13"/>
  <c r="NRA123" i="13"/>
  <c r="HNY123" i="13"/>
  <c r="JAB123" i="13"/>
  <c r="FVY123" i="13"/>
  <c r="EFW123" i="13"/>
  <c r="GSI123" i="13"/>
  <c r="IKQ123" i="13"/>
  <c r="KCY123" i="13"/>
  <c r="GYN123" i="13"/>
  <c r="ITM123" i="13"/>
  <c r="KUH123" i="13"/>
  <c r="CMF123" i="13"/>
  <c r="HTP123" i="13"/>
  <c r="IUL123" i="13"/>
  <c r="JWF123" i="13"/>
  <c r="KVH123" i="13"/>
  <c r="LSA123" i="13"/>
  <c r="GXV123" i="13"/>
  <c r="HVR123" i="13"/>
  <c r="ISX123" i="13"/>
  <c r="JRD123" i="13"/>
  <c r="KNM123" i="13"/>
  <c r="LJV123" i="13"/>
  <c r="FFA123" i="13"/>
  <c r="HPK123" i="13"/>
  <c r="ILV123" i="13"/>
  <c r="JIF123" i="13"/>
  <c r="KEP123" i="13"/>
  <c r="LAZ123" i="13"/>
  <c r="DAR123" i="13"/>
  <c r="HLY123" i="13"/>
  <c r="IHL123" i="13"/>
  <c r="JCX123" i="13"/>
  <c r="JYI123" i="13"/>
  <c r="KTV123" i="13"/>
  <c r="LOU123" i="13"/>
  <c r="FGV123" i="13"/>
  <c r="HOR123" i="13"/>
  <c r="IKD123" i="13"/>
  <c r="JFQ123" i="13"/>
  <c r="KBD123" i="13"/>
  <c r="KWP123" i="13"/>
  <c r="LQY123" i="13"/>
  <c r="HFY123" i="13"/>
  <c r="IBL123" i="13"/>
  <c r="IWX123" i="13"/>
  <c r="JSK123" i="13"/>
  <c r="KNX123" i="13"/>
  <c r="LJJ123" i="13"/>
  <c r="HLL123" i="13"/>
  <c r="IXR123" i="13"/>
  <c r="KJU123" i="13"/>
  <c r="LTV123" i="13"/>
  <c r="MLI123" i="13"/>
  <c r="NAC123" i="13"/>
  <c r="NOW123" i="13"/>
  <c r="GWN123" i="13"/>
  <c r="IJL123" i="13"/>
  <c r="JVN123" i="13"/>
  <c r="LHV123" i="13"/>
  <c r="MFV123" i="13"/>
  <c r="MUP123" i="13"/>
  <c r="NJJ123" i="13"/>
  <c r="FWX123" i="13"/>
  <c r="IGH123" i="13"/>
  <c r="GDF123" i="13"/>
  <c r="IGT123" i="13"/>
  <c r="JSU123" i="13"/>
  <c r="LFE123" i="13"/>
  <c r="MEU123" i="13"/>
  <c r="MTO123" i="13"/>
  <c r="NII123" i="13"/>
  <c r="HXH123" i="13"/>
  <c r="JJM123" i="13"/>
  <c r="KVS123" i="13"/>
  <c r="MAQ123" i="13"/>
  <c r="MPX123" i="13"/>
  <c r="NER123" i="13"/>
  <c r="NTL123" i="13"/>
  <c r="HSP123" i="13"/>
  <c r="JEW123" i="13"/>
  <c r="KQZ123" i="13"/>
  <c r="LYD123" i="13"/>
  <c r="MOC123" i="13"/>
  <c r="FWV123" i="13"/>
  <c r="EGV123" i="13"/>
  <c r="GSY123" i="13"/>
  <c r="ILG123" i="13"/>
  <c r="KDO123" i="13"/>
  <c r="GZQ123" i="13"/>
  <c r="JCL123" i="13"/>
  <c r="KWY123" i="13"/>
  <c r="DXA123" i="13"/>
  <c r="HUN123" i="13"/>
  <c r="IVI123" i="13"/>
  <c r="JXB123" i="13"/>
  <c r="KWD123" i="13"/>
  <c r="LSS123" i="13"/>
  <c r="GYZ123" i="13"/>
  <c r="HWO123" i="13"/>
  <c r="ITV123" i="13"/>
  <c r="JRZ123" i="13"/>
  <c r="KOI123" i="13"/>
  <c r="LKT123" i="13"/>
  <c r="FTJ123" i="13"/>
  <c r="HQJ123" i="13"/>
  <c r="IMS123" i="13"/>
  <c r="JJD123" i="13"/>
  <c r="KFM123" i="13"/>
  <c r="LBV123" i="13"/>
  <c r="DOZ123" i="13"/>
  <c r="HMV123" i="13"/>
  <c r="IIH123" i="13"/>
  <c r="JDU123" i="13"/>
  <c r="JZH123" i="13"/>
  <c r="KUT123" i="13"/>
  <c r="LPN123" i="13"/>
  <c r="FVC123" i="13"/>
  <c r="HPP123" i="13"/>
  <c r="ILB123" i="13"/>
  <c r="JGM123" i="13"/>
  <c r="KBZ123" i="13"/>
  <c r="KXM123" i="13"/>
  <c r="LRQ123" i="13"/>
  <c r="HGU123" i="13"/>
  <c r="ICH123" i="13"/>
  <c r="IXU123" i="13"/>
  <c r="JTH123" i="13"/>
  <c r="KOT123" i="13"/>
  <c r="LKG123" i="13"/>
  <c r="HNB123" i="13"/>
  <c r="IZC123" i="13"/>
  <c r="KLM123" i="13"/>
  <c r="LUW123" i="13"/>
  <c r="MLY123" i="13"/>
  <c r="NAS123" i="13"/>
  <c r="NPM123" i="13"/>
  <c r="GYK123" i="13"/>
  <c r="ILD123" i="13"/>
  <c r="JXF123" i="13"/>
  <c r="LJL123" i="13"/>
  <c r="MGL123" i="13"/>
  <c r="MVF123" i="13"/>
  <c r="NJZ123" i="13"/>
  <c r="GTP123" i="13"/>
  <c r="IHZ123" i="13"/>
  <c r="GUV123" i="13"/>
  <c r="IIK123" i="13"/>
  <c r="JUN123" i="13"/>
  <c r="LGS123" i="13"/>
  <c r="MFK123" i="13"/>
  <c r="MUE123" i="13"/>
  <c r="NIY123" i="13"/>
  <c r="HYW123" i="13"/>
  <c r="JLD123" i="13"/>
  <c r="KXF123" i="13"/>
  <c r="MBK123" i="13"/>
  <c r="MQN123" i="13"/>
  <c r="NFH123" i="13"/>
  <c r="NUB123" i="13"/>
  <c r="HUF123" i="13"/>
  <c r="JGH123" i="13"/>
  <c r="KSP123" i="13"/>
  <c r="FXT123" i="13"/>
  <c r="EHR123" i="13"/>
  <c r="GTO123" i="13"/>
  <c r="ILW123" i="13"/>
  <c r="KEE123" i="13"/>
  <c r="HAQ123" i="13"/>
  <c r="JDI123" i="13"/>
  <c r="KZR123" i="13"/>
  <c r="ELI123" i="13"/>
  <c r="HVJ123" i="13"/>
  <c r="IXD123" i="13"/>
  <c r="JXZ123" i="13"/>
  <c r="KXY123" i="13"/>
  <c r="LTK123" i="13"/>
  <c r="GZZ123" i="13"/>
  <c r="HXK123" i="13"/>
  <c r="IVQ123" i="13"/>
  <c r="JSX123" i="13"/>
  <c r="KPH123" i="13"/>
  <c r="LLQ123" i="13"/>
  <c r="GHR123" i="13"/>
  <c r="HRF123" i="13"/>
  <c r="INQ123" i="13"/>
  <c r="JJZ123" i="13"/>
  <c r="KGI123" i="13"/>
  <c r="LCT123" i="13"/>
  <c r="EDH123" i="13"/>
  <c r="HNT123" i="13"/>
  <c r="IJF123" i="13"/>
  <c r="JEQ123" i="13"/>
  <c r="KAD123" i="13"/>
  <c r="KVQ123" i="13"/>
  <c r="LQF123" i="13"/>
  <c r="GJM123" i="13"/>
  <c r="HQL123" i="13"/>
  <c r="ILY123" i="13"/>
  <c r="JHL123" i="13"/>
  <c r="KCX123" i="13"/>
  <c r="KYK123" i="13"/>
  <c r="LSJ123" i="13"/>
  <c r="HHT123" i="13"/>
  <c r="IDF123" i="13"/>
  <c r="IYS123" i="13"/>
  <c r="JUF123" i="13"/>
  <c r="KPR123" i="13"/>
  <c r="LLC123" i="13"/>
  <c r="HOS123" i="13"/>
  <c r="JAV123" i="13"/>
  <c r="KNA123" i="13"/>
  <c r="LVU123" i="13"/>
  <c r="MMO123" i="13"/>
  <c r="NBI123" i="13"/>
  <c r="NQC123" i="13"/>
  <c r="HAJ123" i="13"/>
  <c r="IMO123" i="13"/>
  <c r="JYT123" i="13"/>
  <c r="LLA123" i="13"/>
  <c r="MHB123" i="13"/>
  <c r="MVV123" i="13"/>
  <c r="NKP123" i="13"/>
  <c r="GWO123" i="13"/>
  <c r="IJN123" i="13"/>
  <c r="GXD123" i="13"/>
  <c r="IJX123" i="13"/>
  <c r="JWC123" i="13"/>
  <c r="LIJ123" i="13"/>
  <c r="MGA123" i="13"/>
  <c r="MUU123" i="13"/>
  <c r="NJO123" i="13"/>
  <c r="IAL123" i="13"/>
  <c r="JMO123" i="13"/>
  <c r="KYX123" i="13"/>
  <c r="MCD123" i="13"/>
  <c r="MRD123" i="13"/>
  <c r="NFX123" i="13"/>
  <c r="NUR123" i="13"/>
  <c r="HVX123" i="13"/>
  <c r="JHZ123" i="13"/>
  <c r="KUF123" i="13"/>
  <c r="GMX123" i="13"/>
  <c r="EWX123" i="13"/>
  <c r="HEA123" i="13"/>
  <c r="IWI123" i="13"/>
  <c r="KOQ123" i="13"/>
  <c r="HBQ123" i="13"/>
  <c r="JGB123" i="13"/>
  <c r="LAO123" i="13"/>
  <c r="GCH123" i="13"/>
  <c r="HWH123" i="13"/>
  <c r="IYX123" i="13"/>
  <c r="JYW123" i="13"/>
  <c r="KYU123" i="13"/>
  <c r="LUC123" i="13"/>
  <c r="HBB123" i="13"/>
  <c r="HYJ123" i="13"/>
  <c r="IWN123" i="13"/>
  <c r="JTU123" i="13"/>
  <c r="KQD123" i="13"/>
  <c r="LMO123" i="13"/>
  <c r="GUD123" i="13"/>
  <c r="HSD123" i="13"/>
  <c r="ION123" i="13"/>
  <c r="JKX123" i="13"/>
  <c r="KHH123" i="13"/>
  <c r="LDQ123" i="13"/>
  <c r="ERO123" i="13"/>
  <c r="HOP123" i="13"/>
  <c r="IKC123" i="13"/>
  <c r="JFP123" i="13"/>
  <c r="KBB123" i="13"/>
  <c r="KWO123" i="13"/>
  <c r="LQX123" i="13"/>
  <c r="GUJ123" i="13"/>
  <c r="HRJ123" i="13"/>
  <c r="IMU123" i="13"/>
  <c r="JIH123" i="13"/>
  <c r="KDU123" i="13"/>
  <c r="KZH123" i="13"/>
  <c r="LTB123" i="13"/>
  <c r="HIP123" i="13"/>
  <c r="IEC123" i="13"/>
  <c r="IZP123" i="13"/>
  <c r="JVB123" i="13"/>
  <c r="KQO123" i="13"/>
  <c r="LMB123" i="13"/>
  <c r="HQF123" i="13"/>
  <c r="JCK123" i="13"/>
  <c r="KOR123" i="13"/>
  <c r="LWS123" i="13"/>
  <c r="MNE123" i="13"/>
  <c r="NBY123" i="13"/>
  <c r="NQS123" i="13"/>
  <c r="HBW123" i="13"/>
  <c r="IOG123" i="13"/>
  <c r="KAK123" i="13"/>
  <c r="LMN123" i="13"/>
  <c r="MHR123" i="13"/>
  <c r="MWL123" i="13"/>
  <c r="NLF123" i="13"/>
  <c r="GYL123" i="13"/>
  <c r="ILE123" i="13"/>
  <c r="GYU123" i="13"/>
  <c r="ILN123" i="13"/>
  <c r="JXR123" i="13"/>
  <c r="LJU123" i="13"/>
  <c r="MGQ123" i="13"/>
  <c r="MVK123" i="13"/>
  <c r="DFZ123" i="13"/>
  <c r="ICD123" i="13"/>
  <c r="JOG123" i="13"/>
  <c r="LAL123" i="13"/>
  <c r="MCW123" i="13"/>
  <c r="MRT123" i="13"/>
  <c r="NGN123" i="13"/>
  <c r="NVH123" i="13"/>
  <c r="HXI123" i="13"/>
  <c r="JJN123" i="13"/>
  <c r="KVV123" i="13"/>
  <c r="MAS123" i="13"/>
  <c r="MPY123" i="13"/>
  <c r="NES123" i="13"/>
  <c r="NTM123" i="13"/>
  <c r="HUH123" i="13"/>
  <c r="GNV123" i="13"/>
  <c r="EXV123" i="13"/>
  <c r="HEQ123" i="13"/>
  <c r="IWY123" i="13"/>
  <c r="KPG123" i="13"/>
  <c r="HCM123" i="13"/>
  <c r="JIS123" i="13"/>
  <c r="LBM123" i="13"/>
  <c r="GQP123" i="13"/>
  <c r="HYA123" i="13"/>
  <c r="JAS123" i="13"/>
  <c r="JZU123" i="13"/>
  <c r="KZT123" i="13"/>
  <c r="LUV123" i="13"/>
  <c r="HBZ123" i="13"/>
  <c r="IAD123" i="13"/>
  <c r="IXL123" i="13"/>
  <c r="JUQ123" i="13"/>
  <c r="KRB123" i="13"/>
  <c r="LNH123" i="13"/>
  <c r="GVQ123" i="13"/>
  <c r="HTA123" i="13"/>
  <c r="IPL123" i="13"/>
  <c r="JLU123" i="13"/>
  <c r="KID123" i="13"/>
  <c r="LEO123" i="13"/>
  <c r="FFY123" i="13"/>
  <c r="HPN123" i="13"/>
  <c r="IKY123" i="13"/>
  <c r="JGL123" i="13"/>
  <c r="KBY123" i="13"/>
  <c r="KXL123" i="13"/>
  <c r="LRP123" i="13"/>
  <c r="GVX123" i="13"/>
  <c r="HSG123" i="13"/>
  <c r="INT123" i="13"/>
  <c r="JJF123" i="13"/>
  <c r="KES123" i="13"/>
  <c r="LAF123" i="13"/>
  <c r="LTT123" i="13"/>
  <c r="HJN123" i="13"/>
  <c r="IFA123" i="13"/>
  <c r="JAN123" i="13"/>
  <c r="JVZ123" i="13"/>
  <c r="KRK123" i="13"/>
  <c r="LMX123" i="13"/>
  <c r="HRV123" i="13"/>
  <c r="JDZ123" i="13"/>
  <c r="KQC123" i="13"/>
  <c r="LXR123" i="13"/>
  <c r="MNU123" i="13"/>
  <c r="NCO123" i="13"/>
  <c r="NRI123" i="13"/>
  <c r="HDP123" i="13"/>
  <c r="IPU123" i="13"/>
  <c r="KCA123" i="13"/>
  <c r="LNW123" i="13"/>
  <c r="MIH123" i="13"/>
  <c r="MXB123" i="13"/>
  <c r="NLV123" i="13"/>
  <c r="HAK123" i="13"/>
  <c r="IMP123" i="13"/>
  <c r="HAX123" i="13"/>
  <c r="IND123" i="13"/>
  <c r="JZJ123" i="13"/>
  <c r="LLM123" i="13"/>
  <c r="MHG123" i="13"/>
  <c r="MWA123" i="13"/>
  <c r="EFZ123" i="13"/>
  <c r="IDO123" i="13"/>
  <c r="JPV123" i="13"/>
  <c r="LCC123" i="13"/>
  <c r="MDN123" i="13"/>
  <c r="MSJ123" i="13"/>
  <c r="NHD123" i="13"/>
  <c r="NVX123" i="13"/>
  <c r="HZA123" i="13"/>
  <c r="JLE123" i="13"/>
  <c r="KXH123" i="13"/>
  <c r="GOS123" i="13"/>
  <c r="EYS123" i="13"/>
  <c r="HFG123" i="13"/>
  <c r="IXO123" i="13"/>
  <c r="KPW123" i="13"/>
  <c r="HLM123" i="13"/>
  <c r="JJO123" i="13"/>
  <c r="LCJ123" i="13"/>
  <c r="GVB123" i="13"/>
  <c r="HYZ123" i="13"/>
  <c r="JBO123" i="13"/>
  <c r="KAR123" i="13"/>
  <c r="LAP123" i="13"/>
  <c r="LVN123" i="13"/>
  <c r="HCW123" i="13"/>
  <c r="IBA123" i="13"/>
  <c r="IYH123" i="13"/>
  <c r="JVP123" i="13"/>
  <c r="KRY123" i="13"/>
  <c r="LNZ123" i="13"/>
  <c r="GWV123" i="13"/>
  <c r="HTY123" i="13"/>
  <c r="IQH123" i="13"/>
  <c r="JMQ123" i="13"/>
  <c r="KJB123" i="13"/>
  <c r="LFL123" i="13"/>
  <c r="GIO123" i="13"/>
  <c r="HQK123" i="13"/>
  <c r="ILX123" i="13"/>
  <c r="JHJ123" i="13"/>
  <c r="KCW123" i="13"/>
  <c r="KYJ123" i="13"/>
  <c r="LSH123" i="13"/>
  <c r="GWX123" i="13"/>
  <c r="HTC123" i="13"/>
  <c r="IOP123" i="13"/>
  <c r="JKC123" i="13"/>
  <c r="KFP123" i="13"/>
  <c r="LBB123" i="13"/>
  <c r="LUM123" i="13"/>
  <c r="HKK123" i="13"/>
  <c r="IFX123" i="13"/>
  <c r="JBJ123" i="13"/>
  <c r="JWW123" i="13"/>
  <c r="KSJ123" i="13"/>
  <c r="LNP123" i="13"/>
  <c r="HTL123" i="13"/>
  <c r="JFR123" i="13"/>
  <c r="KRU123" i="13"/>
  <c r="LYP123" i="13"/>
  <c r="MOK123" i="13"/>
  <c r="NDE123" i="13"/>
  <c r="NRY123" i="13"/>
  <c r="HFE123" i="13"/>
  <c r="IRL123" i="13"/>
  <c r="KDN123" i="13"/>
  <c r="LPC123" i="13"/>
  <c r="MIX123" i="13"/>
  <c r="MXR123" i="13"/>
  <c r="NML123" i="13"/>
  <c r="HCF123" i="13"/>
  <c r="IOH123" i="13"/>
  <c r="HCL123" i="13"/>
  <c r="IOT123" i="13"/>
  <c r="KAU123" i="13"/>
  <c r="LMZ123" i="13"/>
  <c r="MHW123" i="13"/>
  <c r="MWQ123" i="13"/>
  <c r="FDF123" i="13"/>
  <c r="IFH123" i="13"/>
  <c r="JRL123" i="13"/>
  <c r="LDN123" i="13"/>
  <c r="MEE123" i="13"/>
  <c r="MSZ123" i="13"/>
  <c r="NHT123" i="13"/>
  <c r="NWN123" i="13"/>
  <c r="GPQ123" i="13"/>
  <c r="EZO123" i="13"/>
  <c r="HFW123" i="13"/>
  <c r="IYE123" i="13"/>
  <c r="KQM123" i="13"/>
  <c r="HMI123" i="13"/>
  <c r="JKN123" i="13"/>
  <c r="LDH123" i="13"/>
  <c r="GWI123" i="13"/>
  <c r="HZV123" i="13"/>
  <c r="JCN123" i="13"/>
  <c r="KCL123" i="13"/>
  <c r="LBN123" i="13"/>
  <c r="LWF123" i="13"/>
  <c r="HER123" i="13"/>
  <c r="IBY123" i="13"/>
  <c r="IZF123" i="13"/>
  <c r="JWL123" i="13"/>
  <c r="KSW123" i="13"/>
  <c r="LOS123" i="13"/>
  <c r="GXX123" i="13"/>
  <c r="HUV123" i="13"/>
  <c r="IRF123" i="13"/>
  <c r="JNP123" i="13"/>
  <c r="KJY123" i="13"/>
  <c r="LHF123" i="13"/>
  <c r="GUF123" i="13"/>
  <c r="HRG123" i="13"/>
  <c r="IMT123" i="13"/>
  <c r="JIG123" i="13"/>
  <c r="KDT123" i="13"/>
  <c r="KZF123" i="13"/>
  <c r="LTA123" i="13"/>
  <c r="GYB123" i="13"/>
  <c r="HUB123" i="13"/>
  <c r="IPN123" i="13"/>
  <c r="JLA123" i="13"/>
  <c r="KGN123" i="13"/>
  <c r="LBZ123" i="13"/>
  <c r="DFD123" i="13"/>
  <c r="HLI123" i="13"/>
  <c r="IGV123" i="13"/>
  <c r="JCH123" i="13"/>
  <c r="JXS123" i="13"/>
  <c r="KTF123" i="13"/>
  <c r="LOI123" i="13"/>
  <c r="HVB123" i="13"/>
  <c r="JHC123" i="13"/>
  <c r="KTJ123" i="13"/>
  <c r="LZM123" i="13"/>
  <c r="MPA123" i="13"/>
  <c r="NDU123" i="13"/>
  <c r="NSO123" i="13"/>
  <c r="HGT123" i="13"/>
  <c r="ISW123" i="13"/>
  <c r="KFF123" i="13"/>
  <c r="LQJ123" i="13"/>
  <c r="MJN123" i="13"/>
  <c r="MYH123" i="13"/>
  <c r="NNB123" i="13"/>
  <c r="HDQ123" i="13"/>
  <c r="IPV123" i="13"/>
  <c r="HEC123" i="13"/>
  <c r="IQF123" i="13"/>
  <c r="KCN123" i="13"/>
  <c r="LOH123" i="13"/>
  <c r="MIM123" i="13"/>
  <c r="MXG123" i="13"/>
  <c r="GEC123" i="13"/>
  <c r="IGW123" i="13"/>
  <c r="JTD123" i="13"/>
  <c r="LFF123" i="13"/>
  <c r="MEV123" i="13"/>
  <c r="MTP123" i="13"/>
  <c r="NIJ123" i="13"/>
  <c r="DGX123" i="13"/>
  <c r="ICF123" i="13"/>
  <c r="JOH123" i="13"/>
  <c r="LAN123" i="13"/>
  <c r="MCX123" i="13"/>
  <c r="MRU123" i="13"/>
  <c r="NGO123" i="13"/>
  <c r="NVI123" i="13"/>
  <c r="HZB123" i="13"/>
  <c r="JLH123" i="13"/>
  <c r="HJZ123" i="13"/>
  <c r="IWT123" i="13"/>
  <c r="MKY123" i="13"/>
  <c r="INE123" i="13"/>
  <c r="MHH123" i="13"/>
  <c r="GVH123" i="13"/>
  <c r="KCP123" i="13"/>
  <c r="MKK123" i="13"/>
  <c r="NJA123" i="13"/>
  <c r="HJB123" i="13"/>
  <c r="JGP123" i="13"/>
  <c r="KVX123" i="13"/>
  <c r="MBM123" i="13"/>
  <c r="MRV123" i="13"/>
  <c r="NHF123" i="13"/>
  <c r="DKN123" i="13"/>
  <c r="IDZ123" i="13"/>
  <c r="FOW123" i="13"/>
  <c r="IFV123" i="13"/>
  <c r="JRY123" i="13"/>
  <c r="LEG123" i="13"/>
  <c r="MEK123" i="13"/>
  <c r="MTF123" i="13"/>
  <c r="NHZ123" i="13"/>
  <c r="NWT123" i="13"/>
  <c r="JQD123" i="13"/>
  <c r="JGS123" i="13"/>
  <c r="LUY123" i="13"/>
  <c r="MXM123" i="13"/>
  <c r="NWI123" i="13"/>
  <c r="OLL123" i="13"/>
  <c r="PAF123" i="13"/>
  <c r="POZ123" i="13"/>
  <c r="QDT123" i="13"/>
  <c r="QSN123" i="13"/>
  <c r="RHH123" i="13"/>
  <c r="RWB123" i="13"/>
  <c r="SKV123" i="13"/>
  <c r="SZP123" i="13"/>
  <c r="TOJ123" i="13"/>
  <c r="IOK123" i="13"/>
  <c r="LJR123" i="13"/>
  <c r="MSB123" i="13"/>
  <c r="NRM123" i="13"/>
  <c r="OIK123" i="13"/>
  <c r="OXE123" i="13"/>
  <c r="PLY123" i="13"/>
  <c r="QAS123" i="13"/>
  <c r="QPM123" i="13"/>
  <c r="REG123" i="13"/>
  <c r="RTA123" i="13"/>
  <c r="SHU123" i="13"/>
  <c r="SWO123" i="13"/>
  <c r="TLI123" i="13"/>
  <c r="HWL123" i="13"/>
  <c r="KVZ123" i="13"/>
  <c r="MMR123" i="13"/>
  <c r="HTH123" i="13"/>
  <c r="HEX123" i="13"/>
  <c r="DRQ123" i="13"/>
  <c r="JWX123" i="13"/>
  <c r="JRI123" i="13"/>
  <c r="MAL123" i="13"/>
  <c r="NBE123" i="13"/>
  <c r="NYQ123" i="13"/>
  <c r="ONN123" i="13"/>
  <c r="PCH123" i="13"/>
  <c r="PRB123" i="13"/>
  <c r="QFV123" i="13"/>
  <c r="QUP123" i="13"/>
  <c r="RJJ123" i="13"/>
  <c r="RYD123" i="13"/>
  <c r="SMX123" i="13"/>
  <c r="TBR123" i="13"/>
  <c r="TQL123" i="13"/>
  <c r="JAT123" i="13"/>
  <c r="LRU123" i="13"/>
  <c r="MVT123" i="13"/>
  <c r="NUV123" i="13"/>
  <c r="OKM123" i="13"/>
  <c r="OZG123" i="13"/>
  <c r="POA123" i="13"/>
  <c r="QCU123" i="13"/>
  <c r="QRO123" i="13"/>
  <c r="RGI123" i="13"/>
  <c r="RVC123" i="13"/>
  <c r="SJW123" i="13"/>
  <c r="SYQ123" i="13"/>
  <c r="TNK123" i="13"/>
  <c r="IIX123" i="13"/>
  <c r="LFO123" i="13"/>
  <c r="MQJ123" i="13"/>
  <c r="NPY123" i="13"/>
  <c r="OHL123" i="13"/>
  <c r="OWF123" i="13"/>
  <c r="MKT123" i="13"/>
  <c r="HLQ123" i="13"/>
  <c r="IYF123" i="13"/>
  <c r="MLO123" i="13"/>
  <c r="IOV123" i="13"/>
  <c r="MHX123" i="13"/>
  <c r="GXH123" i="13"/>
  <c r="KMF123" i="13"/>
  <c r="MMG123" i="13"/>
  <c r="NJQ123" i="13"/>
  <c r="HKT123" i="13"/>
  <c r="JIB123" i="13"/>
  <c r="KXN123" i="13"/>
  <c r="MCY123" i="13"/>
  <c r="MSL123" i="13"/>
  <c r="NHV123" i="13"/>
  <c r="EJN123" i="13"/>
  <c r="IFK123" i="13"/>
  <c r="GNY123" i="13"/>
  <c r="IHN123" i="13"/>
  <c r="JTQ123" i="13"/>
  <c r="LFV123" i="13"/>
  <c r="MFB123" i="13"/>
  <c r="MTV123" i="13"/>
  <c r="NIP123" i="13"/>
  <c r="NXJ123" i="13"/>
  <c r="JST123" i="13"/>
  <c r="JKE123" i="13"/>
  <c r="LWP123" i="13"/>
  <c r="MYQ123" i="13"/>
  <c r="NXB123" i="13"/>
  <c r="OMB123" i="13"/>
  <c r="PAV123" i="13"/>
  <c r="PPP123" i="13"/>
  <c r="QEJ123" i="13"/>
  <c r="QTD123" i="13"/>
  <c r="RHX123" i="13"/>
  <c r="RWR123" i="13"/>
  <c r="SLL123" i="13"/>
  <c r="TAF123" i="13"/>
  <c r="TOZ123" i="13"/>
  <c r="ISI123" i="13"/>
  <c r="LMT123" i="13"/>
  <c r="MTE123" i="13"/>
  <c r="NSM123" i="13"/>
  <c r="OJA123" i="13"/>
  <c r="OXU123" i="13"/>
  <c r="PMO123" i="13"/>
  <c r="QBI123" i="13"/>
  <c r="QQC123" i="13"/>
  <c r="REW123" i="13"/>
  <c r="RTQ123" i="13"/>
  <c r="SIK123" i="13"/>
  <c r="SXE123" i="13"/>
  <c r="TLY123" i="13"/>
  <c r="IAC123" i="13"/>
  <c r="KYO123" i="13"/>
  <c r="MNT123" i="13"/>
  <c r="MLJ123" i="13"/>
  <c r="HNF123" i="13"/>
  <c r="IZX123" i="13"/>
  <c r="MME123" i="13"/>
  <c r="IQL123" i="13"/>
  <c r="MIN123" i="13"/>
  <c r="GZH123" i="13"/>
  <c r="KYZ123" i="13"/>
  <c r="MOS123" i="13"/>
  <c r="NKG123" i="13"/>
  <c r="HPQ123" i="13"/>
  <c r="JJT123" i="13"/>
  <c r="LAQ123" i="13"/>
  <c r="MDP123" i="13"/>
  <c r="MTB123" i="13"/>
  <c r="NIL123" i="13"/>
  <c r="FJN123" i="13"/>
  <c r="IHD123" i="13"/>
  <c r="GVZ123" i="13"/>
  <c r="IIZ123" i="13"/>
  <c r="JVE123" i="13"/>
  <c r="LHK123" i="13"/>
  <c r="MFR123" i="13"/>
  <c r="MUL123" i="13"/>
  <c r="NJF123" i="13"/>
  <c r="BKN123" i="13"/>
  <c r="JVV123" i="13"/>
  <c r="JNL123" i="13"/>
  <c r="LYG123" i="13"/>
  <c r="MZQ123" i="13"/>
  <c r="NXT123" i="13"/>
  <c r="OMR123" i="13"/>
  <c r="PBL123" i="13"/>
  <c r="PQF123" i="13"/>
  <c r="QEZ123" i="13"/>
  <c r="QTT123" i="13"/>
  <c r="RIN123" i="13"/>
  <c r="RXH123" i="13"/>
  <c r="SMB123" i="13"/>
  <c r="TAV123" i="13"/>
  <c r="TPP123" i="13"/>
  <c r="IVX123" i="13"/>
  <c r="LOY123" i="13"/>
  <c r="MUI123" i="13"/>
  <c r="NTK123" i="13"/>
  <c r="OJQ123" i="13"/>
  <c r="OYK123" i="13"/>
  <c r="PNE123" i="13"/>
  <c r="QBY123" i="13"/>
  <c r="QQS123" i="13"/>
  <c r="RFM123" i="13"/>
  <c r="RUG123" i="13"/>
  <c r="SJA123" i="13"/>
  <c r="SXU123" i="13"/>
  <c r="TMO123" i="13"/>
  <c r="IEB123" i="13"/>
  <c r="LBP123" i="13"/>
  <c r="MOW123" i="13"/>
  <c r="MLZ123" i="13"/>
  <c r="HOU123" i="13"/>
  <c r="JBL123" i="13"/>
  <c r="MMU123" i="13"/>
  <c r="IRY123" i="13"/>
  <c r="MJD123" i="13"/>
  <c r="HBA123" i="13"/>
  <c r="LDV123" i="13"/>
  <c r="MPI123" i="13"/>
  <c r="NKW123" i="13"/>
  <c r="HRB123" i="13"/>
  <c r="JOJ123" i="13"/>
  <c r="LCG123" i="13"/>
  <c r="MEG123" i="13"/>
  <c r="MTR123" i="13"/>
  <c r="NJB123" i="13"/>
  <c r="GKJ123" i="13"/>
  <c r="IIS123" i="13"/>
  <c r="GXU123" i="13"/>
  <c r="IKR123" i="13"/>
  <c r="JWV123" i="13"/>
  <c r="LIX123" i="13"/>
  <c r="MGH123" i="13"/>
  <c r="MVB123" i="13"/>
  <c r="NJV123" i="13"/>
  <c r="FAO123" i="13"/>
  <c r="JYP123" i="13"/>
  <c r="JQL123" i="13"/>
  <c r="LZU123" i="13"/>
  <c r="NAU123" i="13"/>
  <c r="NYK123" i="13"/>
  <c r="ONH123" i="13"/>
  <c r="PCB123" i="13"/>
  <c r="PQV123" i="13"/>
  <c r="QFP123" i="13"/>
  <c r="QUJ123" i="13"/>
  <c r="RJD123" i="13"/>
  <c r="RXX123" i="13"/>
  <c r="SMR123" i="13"/>
  <c r="TBL123" i="13"/>
  <c r="TQF123" i="13"/>
  <c r="IZN123" i="13"/>
  <c r="LRD123" i="13"/>
  <c r="MVI123" i="13"/>
  <c r="NUM123" i="13"/>
  <c r="OKG123" i="13"/>
  <c r="OZA123" i="13"/>
  <c r="PNU123" i="13"/>
  <c r="QCO123" i="13"/>
  <c r="QRI123" i="13"/>
  <c r="RGC123" i="13"/>
  <c r="RUW123" i="13"/>
  <c r="SJQ123" i="13"/>
  <c r="SYK123" i="13"/>
  <c r="TNE123" i="13"/>
  <c r="IHP123" i="13"/>
  <c r="LEH123" i="13"/>
  <c r="MQA123" i="13"/>
  <c r="IED123" i="13"/>
  <c r="HPV123" i="13"/>
  <c r="MNV123" i="13"/>
  <c r="HQN123" i="13"/>
  <c r="JDB123" i="13"/>
  <c r="MNK123" i="13"/>
  <c r="ITO123" i="13"/>
  <c r="MJT123" i="13"/>
  <c r="HCS123" i="13"/>
  <c r="LFH123" i="13"/>
  <c r="MQO123" i="13"/>
  <c r="NLM123" i="13"/>
  <c r="HST123" i="13"/>
  <c r="JQB123" i="13"/>
  <c r="LDX123" i="13"/>
  <c r="MEX123" i="13"/>
  <c r="MUH123" i="13"/>
  <c r="NJR123" i="13"/>
  <c r="GVJ123" i="13"/>
  <c r="IKH123" i="13"/>
  <c r="GZU123" i="13"/>
  <c r="IME123" i="13"/>
  <c r="JYN123" i="13"/>
  <c r="LKP123" i="13"/>
  <c r="MGX123" i="13"/>
  <c r="MVR123" i="13"/>
  <c r="NKL123" i="13"/>
  <c r="GVL123" i="13"/>
  <c r="KBK123" i="13"/>
  <c r="JTI123" i="13"/>
  <c r="MBF123" i="13"/>
  <c r="NBW123" i="13"/>
  <c r="NZB123" i="13"/>
  <c r="ONX123" i="13"/>
  <c r="PCR123" i="13"/>
  <c r="PRL123" i="13"/>
  <c r="QGF123" i="13"/>
  <c r="QUZ123" i="13"/>
  <c r="RJT123" i="13"/>
  <c r="RYN123" i="13"/>
  <c r="SNH123" i="13"/>
  <c r="TCB123" i="13"/>
  <c r="TQV123" i="13"/>
  <c r="JDA123" i="13"/>
  <c r="LSW123" i="13"/>
  <c r="MWM123" i="13"/>
  <c r="NVL123" i="13"/>
  <c r="OKW123" i="13"/>
  <c r="OZQ123" i="13"/>
  <c r="POK123" i="13"/>
  <c r="QDE123" i="13"/>
  <c r="QRY123" i="13"/>
  <c r="RGS123" i="13"/>
  <c r="RVM123" i="13"/>
  <c r="SKG123" i="13"/>
  <c r="SZA123" i="13"/>
  <c r="TNU123" i="13"/>
  <c r="ILF123" i="13"/>
  <c r="LHD123" i="13"/>
  <c r="MRA123" i="13"/>
  <c r="MOL123" i="13"/>
  <c r="HRZ123" i="13"/>
  <c r="JEN123" i="13"/>
  <c r="MOA123" i="13"/>
  <c r="IVE123" i="13"/>
  <c r="MKJ123" i="13"/>
  <c r="HEG123" i="13"/>
  <c r="LGZ123" i="13"/>
  <c r="MRE123" i="13"/>
  <c r="NMC123" i="13"/>
  <c r="HVY123" i="13"/>
  <c r="JRO123" i="13"/>
  <c r="LFI123" i="13"/>
  <c r="MFN123" i="13"/>
  <c r="MUX123" i="13"/>
  <c r="NKH123" i="13"/>
  <c r="GXN123" i="13"/>
  <c r="ILZ123" i="13"/>
  <c r="HBP123" i="13"/>
  <c r="INV123" i="13"/>
  <c r="JZY123" i="13"/>
  <c r="LMD123" i="13"/>
  <c r="MHN123" i="13"/>
  <c r="MWH123" i="13"/>
  <c r="NLB123" i="13"/>
  <c r="GZX123" i="13"/>
  <c r="CXY123" i="13"/>
  <c r="JVW123" i="13"/>
  <c r="MCN123" i="13"/>
  <c r="NCZ123" i="13"/>
  <c r="NZS123" i="13"/>
  <c r="OON123" i="13"/>
  <c r="PDH123" i="13"/>
  <c r="PSB123" i="13"/>
  <c r="QGV123" i="13"/>
  <c r="QVP123" i="13"/>
  <c r="RKJ123" i="13"/>
  <c r="RZD123" i="13"/>
  <c r="SNX123" i="13"/>
  <c r="TCR123" i="13"/>
  <c r="TRL123" i="13"/>
  <c r="JGV123" i="13"/>
  <c r="LUZ123" i="13"/>
  <c r="MXO123" i="13"/>
  <c r="NWJ123" i="13"/>
  <c r="OLM123" i="13"/>
  <c r="PAG123" i="13"/>
  <c r="PPA123" i="13"/>
  <c r="QDU123" i="13"/>
  <c r="QSO123" i="13"/>
  <c r="RHI123" i="13"/>
  <c r="RWC123" i="13"/>
  <c r="SKW123" i="13"/>
  <c r="SZQ123" i="13"/>
  <c r="MPB123" i="13"/>
  <c r="ITE123" i="13"/>
  <c r="KFR123" i="13"/>
  <c r="MYM123" i="13"/>
  <c r="JWG123" i="13"/>
  <c r="MUV123" i="13"/>
  <c r="IAP123" i="13"/>
  <c r="LIN123" i="13"/>
  <c r="MTA123" i="13"/>
  <c r="NMS123" i="13"/>
  <c r="HXJ123" i="13"/>
  <c r="JTF123" i="13"/>
  <c r="LHA123" i="13"/>
  <c r="MGD123" i="13"/>
  <c r="MVN123" i="13"/>
  <c r="NKX123" i="13"/>
  <c r="GZK123" i="13"/>
  <c r="INK123" i="13"/>
  <c r="HDF123" i="13"/>
  <c r="IPG123" i="13"/>
  <c r="KBQ123" i="13"/>
  <c r="LNO123" i="13"/>
  <c r="MID123" i="13"/>
  <c r="MWX123" i="13"/>
  <c r="NLR123" i="13"/>
  <c r="HDR123" i="13"/>
  <c r="FBK123" i="13"/>
  <c r="JYX123" i="13"/>
  <c r="MDS123" i="13"/>
  <c r="NDZ123" i="13"/>
  <c r="OAJ123" i="13"/>
  <c r="OPD123" i="13"/>
  <c r="PDX123" i="13"/>
  <c r="PSR123" i="13"/>
  <c r="QHL123" i="13"/>
  <c r="QWF123" i="13"/>
  <c r="RKZ123" i="13"/>
  <c r="RZT123" i="13"/>
  <c r="SON123" i="13"/>
  <c r="TDH123" i="13"/>
  <c r="TSB123" i="13"/>
  <c r="JKH123" i="13"/>
  <c r="LWR123" i="13"/>
  <c r="MYR123" i="13"/>
  <c r="NXC123" i="13"/>
  <c r="OMC123" i="13"/>
  <c r="PAW123" i="13"/>
  <c r="PPQ123" i="13"/>
  <c r="QEK123" i="13"/>
  <c r="QTE123" i="13"/>
  <c r="RHY123" i="13"/>
  <c r="RWS123" i="13"/>
  <c r="SLM123" i="13"/>
  <c r="MZN123" i="13"/>
  <c r="IUP123" i="13"/>
  <c r="KHE123" i="13"/>
  <c r="MZC123" i="13"/>
  <c r="JXV123" i="13"/>
  <c r="MVL123" i="13"/>
  <c r="IFI123" i="13"/>
  <c r="LKD123" i="13"/>
  <c r="MTQ123" i="13"/>
  <c r="NNY123" i="13"/>
  <c r="ICG123" i="13"/>
  <c r="JUX123" i="13"/>
  <c r="LIO123" i="13"/>
  <c r="MGT123" i="13"/>
  <c r="MWD123" i="13"/>
  <c r="NLN123" i="13"/>
  <c r="HBJ123" i="13"/>
  <c r="IPD123" i="13"/>
  <c r="HEW123" i="13"/>
  <c r="IQZ123" i="13"/>
  <c r="KDE123" i="13"/>
  <c r="LOX123" i="13"/>
  <c r="MIT123" i="13"/>
  <c r="MXN123" i="13"/>
  <c r="NMH123" i="13"/>
  <c r="HHE123" i="13"/>
  <c r="GVY123" i="13"/>
  <c r="KBR123" i="13"/>
  <c r="MEY123" i="13"/>
  <c r="NFD123" i="13"/>
  <c r="OAZ123" i="13"/>
  <c r="OPT123" i="13"/>
  <c r="PEN123" i="13"/>
  <c r="PTH123" i="13"/>
  <c r="QIB123" i="13"/>
  <c r="QWV123" i="13"/>
  <c r="RLP123" i="13"/>
  <c r="SAJ123" i="13"/>
  <c r="SPD123" i="13"/>
  <c r="TDX123" i="13"/>
  <c r="TSR123" i="13"/>
  <c r="JNU123" i="13"/>
  <c r="LYJ123" i="13"/>
  <c r="MZR123" i="13"/>
  <c r="NXU123" i="13"/>
  <c r="OMS123" i="13"/>
  <c r="PBM123" i="13"/>
  <c r="PQG123" i="13"/>
  <c r="QFA123" i="13"/>
  <c r="QTU123" i="13"/>
  <c r="RIO123" i="13"/>
  <c r="RXI123" i="13"/>
  <c r="SMC123" i="13"/>
  <c r="NAD123" i="13"/>
  <c r="IWH123" i="13"/>
  <c r="KIU123" i="13"/>
  <c r="MZS123" i="13"/>
  <c r="JZL123" i="13"/>
  <c r="MWB123" i="13"/>
  <c r="IGX123" i="13"/>
  <c r="LLP123" i="13"/>
  <c r="MUG123" i="13"/>
  <c r="NPU123" i="13"/>
  <c r="IDY123" i="13"/>
  <c r="JWJ123" i="13"/>
  <c r="LKF123" i="13"/>
  <c r="MHJ123" i="13"/>
  <c r="MWT123" i="13"/>
  <c r="NMD123" i="13"/>
  <c r="HCV123" i="13"/>
  <c r="IQS123" i="13"/>
  <c r="HGJ123" i="13"/>
  <c r="ISO123" i="13"/>
  <c r="KEV123" i="13"/>
  <c r="LQA123" i="13"/>
  <c r="MJJ123" i="13"/>
  <c r="MYD123" i="13"/>
  <c r="NMX123" i="13"/>
  <c r="HLC123" i="13"/>
  <c r="GZY123" i="13"/>
  <c r="KEL123" i="13"/>
  <c r="MFY123" i="13"/>
  <c r="NGF123" i="13"/>
  <c r="OBP123" i="13"/>
  <c r="OQJ123" i="13"/>
  <c r="PFD123" i="13"/>
  <c r="PTX123" i="13"/>
  <c r="QIR123" i="13"/>
  <c r="QXL123" i="13"/>
  <c r="RMF123" i="13"/>
  <c r="SAZ123" i="13"/>
  <c r="SPT123" i="13"/>
  <c r="TEN123" i="13"/>
  <c r="TTH123" i="13"/>
  <c r="JQO123" i="13"/>
  <c r="MAA123" i="13"/>
  <c r="NAV123" i="13"/>
  <c r="NYL123" i="13"/>
  <c r="ONI123" i="13"/>
  <c r="PCC123" i="13"/>
  <c r="PQW123" i="13"/>
  <c r="QFQ123" i="13"/>
  <c r="QUK123" i="13"/>
  <c r="RJE123" i="13"/>
  <c r="RXY123" i="13"/>
  <c r="NAT123" i="13"/>
  <c r="IXV123" i="13"/>
  <c r="KKK123" i="13"/>
  <c r="NAI123" i="13"/>
  <c r="KAX123" i="13"/>
  <c r="MWR123" i="13"/>
  <c r="IIM123" i="13"/>
  <c r="LNE123" i="13"/>
  <c r="MUW123" i="13"/>
  <c r="NRQ123" i="13"/>
  <c r="IFJ123" i="13"/>
  <c r="JYB123" i="13"/>
  <c r="LLX123" i="13"/>
  <c r="MHZ123" i="13"/>
  <c r="MXJ123" i="13"/>
  <c r="NMT123" i="13"/>
  <c r="HEN123" i="13"/>
  <c r="ISH123" i="13"/>
  <c r="HHZ123" i="13"/>
  <c r="IUD123" i="13"/>
  <c r="KGG123" i="13"/>
  <c r="LRF123" i="13"/>
  <c r="MJZ123" i="13"/>
  <c r="MYT123" i="13"/>
  <c r="NNN123" i="13"/>
  <c r="HOL123" i="13"/>
  <c r="HDZ123" i="13"/>
  <c r="KHD123" i="13"/>
  <c r="MHC123" i="13"/>
  <c r="NHI123" i="13"/>
  <c r="OCF123" i="13"/>
  <c r="OQZ123" i="13"/>
  <c r="PFT123" i="13"/>
  <c r="PUN123" i="13"/>
  <c r="QJH123" i="13"/>
  <c r="QYB123" i="13"/>
  <c r="RMV123" i="13"/>
  <c r="SBP123" i="13"/>
  <c r="SQJ123" i="13"/>
  <c r="TFD123" i="13"/>
  <c r="TTX123" i="13"/>
  <c r="JTJ123" i="13"/>
  <c r="MBG123" i="13"/>
  <c r="NBX123" i="13"/>
  <c r="NZC123" i="13"/>
  <c r="ONY123" i="13"/>
  <c r="PCS123" i="13"/>
  <c r="PRM123" i="13"/>
  <c r="QGG123" i="13"/>
  <c r="QVA123" i="13"/>
  <c r="RJU123" i="13"/>
  <c r="RYO123" i="13"/>
  <c r="SNI123" i="13"/>
  <c r="TCC123" i="13"/>
  <c r="TQW123" i="13"/>
  <c r="JDN123" i="13"/>
  <c r="LTH123" i="13"/>
  <c r="MWN123" i="13"/>
  <c r="IZR123" i="13"/>
  <c r="ILJ123" i="13"/>
  <c r="HXB123" i="13"/>
  <c r="HQD123" i="13"/>
  <c r="KQR123" i="13"/>
  <c r="MKU123" i="13"/>
  <c r="NKY123" i="13"/>
  <c r="OEH123" i="13"/>
  <c r="OTB123" i="13"/>
  <c r="PHV123" i="13"/>
  <c r="PWP123" i="13"/>
  <c r="QLJ123" i="13"/>
  <c r="RAD123" i="13"/>
  <c r="ROX123" i="13"/>
  <c r="SDR123" i="13"/>
  <c r="SSL123" i="13"/>
  <c r="THF123" i="13"/>
  <c r="GXT123" i="13"/>
  <c r="KDA123" i="13"/>
  <c r="MFI123" i="13"/>
  <c r="NFP123" i="13"/>
  <c r="OBG123" i="13"/>
  <c r="OQA123" i="13"/>
  <c r="PEU123" i="13"/>
  <c r="PTO123" i="13"/>
  <c r="QII123" i="13"/>
  <c r="QXC123" i="13"/>
  <c r="RLW123" i="13"/>
  <c r="SAQ123" i="13"/>
  <c r="SPK123" i="13"/>
  <c r="TEE123" i="13"/>
  <c r="TSY123" i="13"/>
  <c r="JOX123" i="13"/>
  <c r="NBJ123" i="13"/>
  <c r="IZM123" i="13"/>
  <c r="KMB123" i="13"/>
  <c r="NAY123" i="13"/>
  <c r="KCO123" i="13"/>
  <c r="MXH123" i="13"/>
  <c r="IKF123" i="13"/>
  <c r="LOK123" i="13"/>
  <c r="MVM123" i="13"/>
  <c r="NSG123" i="13"/>
  <c r="IHB123" i="13"/>
  <c r="JZO123" i="13"/>
  <c r="LNF123" i="13"/>
  <c r="MIP123" i="13"/>
  <c r="MXZ123" i="13"/>
  <c r="NNJ123" i="13"/>
  <c r="HGB123" i="13"/>
  <c r="ITU123" i="13"/>
  <c r="HJP123" i="13"/>
  <c r="IVV123" i="13"/>
  <c r="KHY123" i="13"/>
  <c r="LSL123" i="13"/>
  <c r="MKP123" i="13"/>
  <c r="MZJ123" i="13"/>
  <c r="NOD123" i="13"/>
  <c r="HSH123" i="13"/>
  <c r="HHU123" i="13"/>
  <c r="KKF123" i="13"/>
  <c r="MIE123" i="13"/>
  <c r="NIM123" i="13"/>
  <c r="OCV123" i="13"/>
  <c r="ORP123" i="13"/>
  <c r="PGJ123" i="13"/>
  <c r="PVD123" i="13"/>
  <c r="QJX123" i="13"/>
  <c r="QYR123" i="13"/>
  <c r="RNL123" i="13"/>
  <c r="SCF123" i="13"/>
  <c r="SQZ123" i="13"/>
  <c r="TFT123" i="13"/>
  <c r="DCL123" i="13"/>
  <c r="JWB123" i="13"/>
  <c r="MCQ123" i="13"/>
  <c r="NDA123" i="13"/>
  <c r="NZT123" i="13"/>
  <c r="OOO123" i="13"/>
  <c r="PDI123" i="13"/>
  <c r="PSC123" i="13"/>
  <c r="QGW123" i="13"/>
  <c r="QVQ123" i="13"/>
  <c r="RKK123" i="13"/>
  <c r="RZE123" i="13"/>
  <c r="SNY123" i="13"/>
  <c r="TCS123" i="13"/>
  <c r="TRM123" i="13"/>
  <c r="JHA123" i="13"/>
  <c r="LVC123" i="13"/>
  <c r="MXP123" i="13"/>
  <c r="JDP123" i="13"/>
  <c r="IPF123" i="13"/>
  <c r="IAX123" i="13"/>
  <c r="HTS123" i="13"/>
  <c r="KTQ123" i="13"/>
  <c r="MLW123" i="13"/>
  <c r="NLX123" i="13"/>
  <c r="OEX123" i="13"/>
  <c r="OTR123" i="13"/>
  <c r="PIL123" i="13"/>
  <c r="PXF123" i="13"/>
  <c r="QLZ123" i="13"/>
  <c r="RAT123" i="13"/>
  <c r="RPN123" i="13"/>
  <c r="SEH123" i="13"/>
  <c r="STB123" i="13"/>
  <c r="THV123" i="13"/>
  <c r="HBU123" i="13"/>
  <c r="KFQ123" i="13"/>
  <c r="MGM123" i="13"/>
  <c r="NGS123" i="13"/>
  <c r="OBW123" i="13"/>
  <c r="OQQ123" i="13"/>
  <c r="PFK123" i="13"/>
  <c r="PUE123" i="13"/>
  <c r="QIY123" i="13"/>
  <c r="QXS123" i="13"/>
  <c r="RMM123" i="13"/>
  <c r="SBG123" i="13"/>
  <c r="SQA123" i="13"/>
  <c r="TEU123" i="13"/>
  <c r="TTO123" i="13"/>
  <c r="JRV123" i="13"/>
  <c r="MAN123" i="13"/>
  <c r="NCP123" i="13"/>
  <c r="JAX123" i="13"/>
  <c r="KNR123" i="13"/>
  <c r="NBO123" i="13"/>
  <c r="KED123" i="13"/>
  <c r="MXX123" i="13"/>
  <c r="ILR123" i="13"/>
  <c r="LVH123" i="13"/>
  <c r="MWC123" i="13"/>
  <c r="NSW123" i="13"/>
  <c r="IIR123" i="13"/>
  <c r="KBF123" i="13"/>
  <c r="LON123" i="13"/>
  <c r="MJF123" i="13"/>
  <c r="MYP123" i="13"/>
  <c r="NNZ123" i="13"/>
  <c r="HHR123" i="13"/>
  <c r="IVK123" i="13"/>
  <c r="HLF123" i="13"/>
  <c r="IXG123" i="13"/>
  <c r="KJN123" i="13"/>
  <c r="LTM123" i="13"/>
  <c r="MLF123" i="13"/>
  <c r="MZZ123" i="13"/>
  <c r="NOT123" i="13"/>
  <c r="HWC123" i="13"/>
  <c r="HLH123" i="13"/>
  <c r="KMX123" i="13"/>
  <c r="MJH123" i="13"/>
  <c r="NJM123" i="13"/>
  <c r="ODL123" i="13"/>
  <c r="OSF123" i="13"/>
  <c r="PGZ123" i="13"/>
  <c r="PVT123" i="13"/>
  <c r="QKN123" i="13"/>
  <c r="QZH123" i="13"/>
  <c r="ROB123" i="13"/>
  <c r="SCV123" i="13"/>
  <c r="SRP123" i="13"/>
  <c r="TGJ123" i="13"/>
  <c r="FLG123" i="13"/>
  <c r="JYY123" i="13"/>
  <c r="MDU123" i="13"/>
  <c r="NEE123" i="13"/>
  <c r="OAK123" i="13"/>
  <c r="OPE123" i="13"/>
  <c r="PDY123" i="13"/>
  <c r="PSS123" i="13"/>
  <c r="QHM123" i="13"/>
  <c r="QWG123" i="13"/>
  <c r="RLA123" i="13"/>
  <c r="RZU123" i="13"/>
  <c r="SOO123" i="13"/>
  <c r="TDI123" i="13"/>
  <c r="TSC123" i="13"/>
  <c r="JKR123" i="13"/>
  <c r="LWU123" i="13"/>
  <c r="MYS123" i="13"/>
  <c r="JHB123" i="13"/>
  <c r="IST123" i="13"/>
  <c r="IEL123" i="13"/>
  <c r="HXT123" i="13"/>
  <c r="KWI123" i="13"/>
  <c r="MMZ123" i="13"/>
  <c r="NMW123" i="13"/>
  <c r="OFN123" i="13"/>
  <c r="OUH123" i="13"/>
  <c r="PJB123" i="13"/>
  <c r="PXV123" i="13"/>
  <c r="QMP123" i="13"/>
  <c r="RBJ123" i="13"/>
  <c r="RQD123" i="13"/>
  <c r="SEX123" i="13"/>
  <c r="STR123" i="13"/>
  <c r="TIL123" i="13"/>
  <c r="HFL123" i="13"/>
  <c r="KIO123" i="13"/>
  <c r="MHO123" i="13"/>
  <c r="NHW123" i="13"/>
  <c r="OCM123" i="13"/>
  <c r="ORG123" i="13"/>
  <c r="PGA123" i="13"/>
  <c r="PUU123" i="13"/>
  <c r="QJO123" i="13"/>
  <c r="QYI123" i="13"/>
  <c r="NDF123" i="13"/>
  <c r="JCP123" i="13"/>
  <c r="KPE123" i="13"/>
  <c r="NCE123" i="13"/>
  <c r="KFS123" i="13"/>
  <c r="MYN123" i="13"/>
  <c r="INI123" i="13"/>
  <c r="LZB123" i="13"/>
  <c r="MWS123" i="13"/>
  <c r="NUC123" i="13"/>
  <c r="IKG123" i="13"/>
  <c r="KCQ123" i="13"/>
  <c r="LPT123" i="13"/>
  <c r="MJV123" i="13"/>
  <c r="MZF123" i="13"/>
  <c r="NOP123" i="13"/>
  <c r="HJJ123" i="13"/>
  <c r="IXA123" i="13"/>
  <c r="HMR123" i="13"/>
  <c r="IYZ123" i="13"/>
  <c r="KLD123" i="13"/>
  <c r="LUQ123" i="13"/>
  <c r="MLV123" i="13"/>
  <c r="NAP123" i="13"/>
  <c r="NPJ123" i="13"/>
  <c r="HZP123" i="13"/>
  <c r="HOZ123" i="13"/>
  <c r="KPU123" i="13"/>
  <c r="MKH123" i="13"/>
  <c r="NKN123" i="13"/>
  <c r="OEB123" i="13"/>
  <c r="OSV123" i="13"/>
  <c r="PHP123" i="13"/>
  <c r="PWJ123" i="13"/>
  <c r="QLD123" i="13"/>
  <c r="QZX123" i="13"/>
  <c r="ROR123" i="13"/>
  <c r="SDL123" i="13"/>
  <c r="SSF123" i="13"/>
  <c r="TGZ123" i="13"/>
  <c r="GWB123" i="13"/>
  <c r="KBT123" i="13"/>
  <c r="MEZ123" i="13"/>
  <c r="NFE123" i="13"/>
  <c r="OBA123" i="13"/>
  <c r="OPU123" i="13"/>
  <c r="PEO123" i="13"/>
  <c r="PTI123" i="13"/>
  <c r="QIC123" i="13"/>
  <c r="QWW123" i="13"/>
  <c r="RLQ123" i="13"/>
  <c r="SAK123" i="13"/>
  <c r="SPE123" i="13"/>
  <c r="TDY123" i="13"/>
  <c r="TSS123" i="13"/>
  <c r="JNV123" i="13"/>
  <c r="LYL123" i="13"/>
  <c r="MZW123" i="13"/>
  <c r="JKS123" i="13"/>
  <c r="IWK123" i="13"/>
  <c r="IIC123" i="13"/>
  <c r="IBH123" i="13"/>
  <c r="KZJ123" i="13"/>
  <c r="MNZ123" i="13"/>
  <c r="NNV123" i="13"/>
  <c r="OGD123" i="13"/>
  <c r="OUX123" i="13"/>
  <c r="PJR123" i="13"/>
  <c r="PYL123" i="13"/>
  <c r="QNF123" i="13"/>
  <c r="RBZ123" i="13"/>
  <c r="RQT123" i="13"/>
  <c r="SFN123" i="13"/>
  <c r="SUH123" i="13"/>
  <c r="TJB123" i="13"/>
  <c r="HJL123" i="13"/>
  <c r="KLG123" i="13"/>
  <c r="MIR123" i="13"/>
  <c r="NIW123" i="13"/>
  <c r="ODC123" i="13"/>
  <c r="ORW123" i="13"/>
  <c r="PGQ123" i="13"/>
  <c r="NDV123" i="13"/>
  <c r="JEF123" i="13"/>
  <c r="KQU123" i="13"/>
  <c r="NCU123" i="13"/>
  <c r="KHL123" i="13"/>
  <c r="MZD123" i="13"/>
  <c r="IOX123" i="13"/>
  <c r="LZX123" i="13"/>
  <c r="MXI123" i="13"/>
  <c r="NUS123" i="13"/>
  <c r="ILT123" i="13"/>
  <c r="KEJ123" i="13"/>
  <c r="LRA123" i="13"/>
  <c r="MKL123" i="13"/>
  <c r="MZV123" i="13"/>
  <c r="NPF123" i="13"/>
  <c r="HKV123" i="13"/>
  <c r="IYR123" i="13"/>
  <c r="HOJ123" i="13"/>
  <c r="JAO123" i="13"/>
  <c r="KMV123" i="13"/>
  <c r="LVP123" i="13"/>
  <c r="MML123" i="13"/>
  <c r="NBF123" i="13"/>
  <c r="NPZ123" i="13"/>
  <c r="IDH123" i="13"/>
  <c r="HSJ123" i="13"/>
  <c r="KST123" i="13"/>
  <c r="MLL123" i="13"/>
  <c r="NLO123" i="13"/>
  <c r="OER123" i="13"/>
  <c r="OTL123" i="13"/>
  <c r="PIF123" i="13"/>
  <c r="PWZ123" i="13"/>
  <c r="QLT123" i="13"/>
  <c r="RAN123" i="13"/>
  <c r="RPH123" i="13"/>
  <c r="SEB123" i="13"/>
  <c r="SSV123" i="13"/>
  <c r="THP123" i="13"/>
  <c r="HAO123" i="13"/>
  <c r="KET123" i="13"/>
  <c r="MFZ123" i="13"/>
  <c r="NGI123" i="13"/>
  <c r="OBQ123" i="13"/>
  <c r="OQK123" i="13"/>
  <c r="PFE123" i="13"/>
  <c r="PTY123" i="13"/>
  <c r="QIS123" i="13"/>
  <c r="QXM123" i="13"/>
  <c r="RMG123" i="13"/>
  <c r="SBA123" i="13"/>
  <c r="SPU123" i="13"/>
  <c r="TEO123" i="13"/>
  <c r="TTI123" i="13"/>
  <c r="JQR123" i="13"/>
  <c r="MAC123" i="13"/>
  <c r="NAW123" i="13"/>
  <c r="JNZ123" i="13"/>
  <c r="JAI123" i="13"/>
  <c r="IMB123" i="13"/>
  <c r="IEX123" i="13"/>
  <c r="LCH123" i="13"/>
  <c r="MPD123" i="13"/>
  <c r="NOV123" i="13"/>
  <c r="OGT123" i="13"/>
  <c r="OVN123" i="13"/>
  <c r="PKH123" i="13"/>
  <c r="PZB123" i="13"/>
  <c r="QNV123" i="13"/>
  <c r="RCP123" i="13"/>
  <c r="RRJ123" i="13"/>
  <c r="SGD123" i="13"/>
  <c r="SUX123" i="13"/>
  <c r="TJR123" i="13"/>
  <c r="HMX123" i="13"/>
  <c r="KOF123" i="13"/>
  <c r="MJR123" i="13"/>
  <c r="NKA123" i="13"/>
  <c r="ODS123" i="13"/>
  <c r="OSM123" i="13"/>
  <c r="PHG123" i="13"/>
  <c r="PWA123" i="13"/>
  <c r="QKU123" i="13"/>
  <c r="QZO123" i="13"/>
  <c r="NOH123" i="13"/>
  <c r="HHF123" i="13"/>
  <c r="LQT123" i="13"/>
  <c r="GXE123" i="13"/>
  <c r="LIK123" i="13"/>
  <c r="NJP123" i="13"/>
  <c r="IQM123" i="13"/>
  <c r="MBL123" i="13"/>
  <c r="MXY123" i="13"/>
  <c r="DJP123" i="13"/>
  <c r="INJ123" i="13"/>
  <c r="KFY123" i="13"/>
  <c r="LSC123" i="13"/>
  <c r="MLB123" i="13"/>
  <c r="NAL123" i="13"/>
  <c r="NPV123" i="13"/>
  <c r="HMN123" i="13"/>
  <c r="JAH123" i="13"/>
  <c r="HPX123" i="13"/>
  <c r="JCD123" i="13"/>
  <c r="KOG123" i="13"/>
  <c r="LWO123" i="13"/>
  <c r="MNB123" i="13"/>
  <c r="NBV123" i="13"/>
  <c r="NQP123" i="13"/>
  <c r="IGQ123" i="13"/>
  <c r="HWD123" i="13"/>
  <c r="KVJ123" i="13"/>
  <c r="MMN123" i="13"/>
  <c r="NMN123" i="13"/>
  <c r="OFH123" i="13"/>
  <c r="OUB123" i="13"/>
  <c r="PIV123" i="13"/>
  <c r="PXP123" i="13"/>
  <c r="QMJ123" i="13"/>
  <c r="RBD123" i="13"/>
  <c r="RPX123" i="13"/>
  <c r="SER123" i="13"/>
  <c r="STL123" i="13"/>
  <c r="TIF123" i="13"/>
  <c r="HEB123" i="13"/>
  <c r="KHR123" i="13"/>
  <c r="MHD123" i="13"/>
  <c r="NHK123" i="13"/>
  <c r="OCG123" i="13"/>
  <c r="ORA123" i="13"/>
  <c r="PFU123" i="13"/>
  <c r="PUO123" i="13"/>
  <c r="QJI123" i="13"/>
  <c r="QYC123" i="13"/>
  <c r="RMW123" i="13"/>
  <c r="SBQ123" i="13"/>
  <c r="SQK123" i="13"/>
  <c r="TFE123" i="13"/>
  <c r="TTY123" i="13"/>
  <c r="JTP123" i="13"/>
  <c r="MBI123" i="13"/>
  <c r="NCA123" i="13"/>
  <c r="JQX123" i="13"/>
  <c r="JDX123" i="13"/>
  <c r="IPP123" i="13"/>
  <c r="IID123" i="13"/>
  <c r="LEX123" i="13"/>
  <c r="MQF123" i="13"/>
  <c r="NPW123" i="13"/>
  <c r="OHJ123" i="13"/>
  <c r="OWD123" i="13"/>
  <c r="PKX123" i="13"/>
  <c r="PZR123" i="13"/>
  <c r="QOL123" i="13"/>
  <c r="RDF123" i="13"/>
  <c r="RRZ123" i="13"/>
  <c r="SGT123" i="13"/>
  <c r="SVN123" i="13"/>
  <c r="TKH123" i="13"/>
  <c r="HQO123" i="13"/>
  <c r="KRH123" i="13"/>
  <c r="MKV123" i="13"/>
  <c r="NKZ123" i="13"/>
  <c r="OEI123" i="13"/>
  <c r="OTC123" i="13"/>
  <c r="PHW123" i="13"/>
  <c r="NOX123" i="13"/>
  <c r="HIX123" i="13"/>
  <c r="LRW123" i="13"/>
  <c r="GZE123" i="13"/>
  <c r="LKC123" i="13"/>
  <c r="NKF123" i="13"/>
  <c r="IZZ123" i="13"/>
  <c r="MCE123" i="13"/>
  <c r="MZE123" i="13"/>
  <c r="EIR123" i="13"/>
  <c r="IOZ123" i="13"/>
  <c r="KHN123" i="13"/>
  <c r="LTG123" i="13"/>
  <c r="MLR123" i="13"/>
  <c r="NBB123" i="13"/>
  <c r="NQL123" i="13"/>
  <c r="HOB123" i="13"/>
  <c r="JBU123" i="13"/>
  <c r="HRN123" i="13"/>
  <c r="JDQ123" i="13"/>
  <c r="KPY123" i="13"/>
  <c r="LXL123" i="13"/>
  <c r="MNR123" i="13"/>
  <c r="NCL123" i="13"/>
  <c r="NRF123" i="13"/>
  <c r="IKN123" i="13"/>
  <c r="HZR123" i="13"/>
  <c r="KYL123" i="13"/>
  <c r="MNQ123" i="13"/>
  <c r="NNM123" i="13"/>
  <c r="OFX123" i="13"/>
  <c r="OUR123" i="13"/>
  <c r="PJL123" i="13"/>
  <c r="PYF123" i="13"/>
  <c r="QMZ123" i="13"/>
  <c r="RBT123" i="13"/>
  <c r="RQN123" i="13"/>
  <c r="SFH123" i="13"/>
  <c r="SUB123" i="13"/>
  <c r="TIV123" i="13"/>
  <c r="HHV123" i="13"/>
  <c r="KKG123" i="13"/>
  <c r="MIF123" i="13"/>
  <c r="NIN123" i="13"/>
  <c r="OCW123" i="13"/>
  <c r="ORQ123" i="13"/>
  <c r="PGK123" i="13"/>
  <c r="PVE123" i="13"/>
  <c r="QJY123" i="13"/>
  <c r="QYS123" i="13"/>
  <c r="RNM123" i="13"/>
  <c r="SCG123" i="13"/>
  <c r="SRA123" i="13"/>
  <c r="TFU123" i="13"/>
  <c r="DDI123" i="13"/>
  <c r="JWK123" i="13"/>
  <c r="MCR123" i="13"/>
  <c r="NDC123" i="13"/>
  <c r="JTR123" i="13"/>
  <c r="JHN123" i="13"/>
  <c r="ITF123" i="13"/>
  <c r="IMC123" i="13"/>
  <c r="LHX123" i="13"/>
  <c r="MRI123" i="13"/>
  <c r="NQV123" i="13"/>
  <c r="OHZ123" i="13"/>
  <c r="OWT123" i="13"/>
  <c r="PLN123" i="13"/>
  <c r="QAH123" i="13"/>
  <c r="QPB123" i="13"/>
  <c r="RDV123" i="13"/>
  <c r="RSP123" i="13"/>
  <c r="SHJ123" i="13"/>
  <c r="SWD123" i="13"/>
  <c r="TKX123" i="13"/>
  <c r="HTV123" i="13"/>
  <c r="KTR123" i="13"/>
  <c r="MLX123" i="13"/>
  <c r="NLY123" i="13"/>
  <c r="OEY123" i="13"/>
  <c r="OTS123" i="13"/>
  <c r="PIM123" i="13"/>
  <c r="NPN123" i="13"/>
  <c r="HKL123" i="13"/>
  <c r="LTC123" i="13"/>
  <c r="HAZ123" i="13"/>
  <c r="LLN123" i="13"/>
  <c r="NKV123" i="13"/>
  <c r="JMW123" i="13"/>
  <c r="MEF123" i="13"/>
  <c r="NBA123" i="13"/>
  <c r="FIP123" i="13"/>
  <c r="IQP123" i="13"/>
  <c r="KJF123" i="13"/>
  <c r="LUH123" i="13"/>
  <c r="MMH123" i="13"/>
  <c r="NBR123" i="13"/>
  <c r="NRB123" i="13"/>
  <c r="HPR123" i="13"/>
  <c r="JDK123" i="13"/>
  <c r="HTF123" i="13"/>
  <c r="JFG123" i="13"/>
  <c r="KRN123" i="13"/>
  <c r="LYK123" i="13"/>
  <c r="MOH123" i="13"/>
  <c r="NDB123" i="13"/>
  <c r="NRV123" i="13"/>
  <c r="INZ123" i="13"/>
  <c r="IDI123" i="13"/>
  <c r="LBE123" i="13"/>
  <c r="MOU123" i="13"/>
  <c r="NOL123" i="13"/>
  <c r="OGN123" i="13"/>
  <c r="OVH123" i="13"/>
  <c r="PKB123" i="13"/>
  <c r="PYV123" i="13"/>
  <c r="QNP123" i="13"/>
  <c r="RCJ123" i="13"/>
  <c r="RRD123" i="13"/>
  <c r="SFX123" i="13"/>
  <c r="SUR123" i="13"/>
  <c r="TJL123" i="13"/>
  <c r="HLJ123" i="13"/>
  <c r="KNH123" i="13"/>
  <c r="MJI123" i="13"/>
  <c r="NJN123" i="13"/>
  <c r="ODM123" i="13"/>
  <c r="OSG123" i="13"/>
  <c r="PHA123" i="13"/>
  <c r="PVU123" i="13"/>
  <c r="QKO123" i="13"/>
  <c r="QZI123" i="13"/>
  <c r="ROC123" i="13"/>
  <c r="SCW123" i="13"/>
  <c r="SRQ123" i="13"/>
  <c r="TGK123" i="13"/>
  <c r="FMF123" i="13"/>
  <c r="JZB123" i="13"/>
  <c r="MDV123" i="13"/>
  <c r="DLJ123" i="13"/>
  <c r="JWS123" i="13"/>
  <c r="JKT123" i="13"/>
  <c r="IWL123" i="13"/>
  <c r="IPQ123" i="13"/>
  <c r="LKR123" i="13"/>
  <c r="MSM123" i="13"/>
  <c r="NRU123" i="13"/>
  <c r="OIP123" i="13"/>
  <c r="OXJ123" i="13"/>
  <c r="PMD123" i="13"/>
  <c r="QAX123" i="13"/>
  <c r="QPR123" i="13"/>
  <c r="REL123" i="13"/>
  <c r="RTF123" i="13"/>
  <c r="SHZ123" i="13"/>
  <c r="SWT123" i="13"/>
  <c r="TLN123" i="13"/>
  <c r="HXU123" i="13"/>
  <c r="KWT123" i="13"/>
  <c r="MNA123" i="13"/>
  <c r="NMY123" i="13"/>
  <c r="OFO123" i="13"/>
  <c r="OUI123" i="13"/>
  <c r="PJC123" i="13"/>
  <c r="PXW123" i="13"/>
  <c r="QMQ123" i="13"/>
  <c r="RBK123" i="13"/>
  <c r="RQE123" i="13"/>
  <c r="SEY123" i="13"/>
  <c r="NQD123" i="13"/>
  <c r="HMC123" i="13"/>
  <c r="LUD123" i="13"/>
  <c r="HCR123" i="13"/>
  <c r="LND123" i="13"/>
  <c r="NLL123" i="13"/>
  <c r="JRN123" i="13"/>
  <c r="MEW123" i="13"/>
  <c r="NCW123" i="13"/>
  <c r="GFX123" i="13"/>
  <c r="ISG123" i="13"/>
  <c r="KKQ123" i="13"/>
  <c r="LVI123" i="13"/>
  <c r="MMX123" i="13"/>
  <c r="NCH123" i="13"/>
  <c r="NRR123" i="13"/>
  <c r="HRD123" i="13"/>
  <c r="JFA123" i="13"/>
  <c r="HUR123" i="13"/>
  <c r="JGW123" i="13"/>
  <c r="KTD123" i="13"/>
  <c r="LZH123" i="13"/>
  <c r="MOX123" i="13"/>
  <c r="NDR123" i="13"/>
  <c r="NSL123" i="13"/>
  <c r="IRQ123" i="13"/>
  <c r="IHE123" i="13"/>
  <c r="LEB123" i="13"/>
  <c r="MPU123" i="13"/>
  <c r="NPL123" i="13"/>
  <c r="OHD123" i="13"/>
  <c r="OVX123" i="13"/>
  <c r="PKR123" i="13"/>
  <c r="PZL123" i="13"/>
  <c r="QOF123" i="13"/>
  <c r="RCZ123" i="13"/>
  <c r="RRT123" i="13"/>
  <c r="SGN123" i="13"/>
  <c r="SVH123" i="13"/>
  <c r="TKB123" i="13"/>
  <c r="HPA123" i="13"/>
  <c r="KPZ123" i="13"/>
  <c r="MKM123" i="13"/>
  <c r="NKQ123" i="13"/>
  <c r="OEC123" i="13"/>
  <c r="OSW123" i="13"/>
  <c r="PHQ123" i="13"/>
  <c r="PWK123" i="13"/>
  <c r="QLE123" i="13"/>
  <c r="QZY123" i="13"/>
  <c r="ROS123" i="13"/>
  <c r="SDM123" i="13"/>
  <c r="SSG123" i="13"/>
  <c r="THA123" i="13"/>
  <c r="GWF123" i="13"/>
  <c r="KCD123" i="13"/>
  <c r="MFA123" i="13"/>
  <c r="FPU123" i="13"/>
  <c r="JZD123" i="13"/>
  <c r="JOB123" i="13"/>
  <c r="JAL123" i="13"/>
  <c r="ITH123" i="13"/>
  <c r="LNM123" i="13"/>
  <c r="MTM123" i="13"/>
  <c r="NST123" i="13"/>
  <c r="OJF123" i="13"/>
  <c r="OXZ123" i="13"/>
  <c r="PMT123" i="13"/>
  <c r="QBN123" i="13"/>
  <c r="QQH123" i="13"/>
  <c r="RFB123" i="13"/>
  <c r="RTV123" i="13"/>
  <c r="SIP123" i="13"/>
  <c r="SXJ123" i="13"/>
  <c r="TMD123" i="13"/>
  <c r="IBI123" i="13"/>
  <c r="KZP123" i="13"/>
  <c r="MOE123" i="13"/>
  <c r="NNW123" i="13"/>
  <c r="OGE123" i="13"/>
  <c r="OUY123" i="13"/>
  <c r="PJS123" i="13"/>
  <c r="PYM123" i="13"/>
  <c r="QNG123" i="13"/>
  <c r="NQT123" i="13"/>
  <c r="HNN123" i="13"/>
  <c r="LVF123" i="13"/>
  <c r="HEF123" i="13"/>
  <c r="LOJ123" i="13"/>
  <c r="NMB123" i="13"/>
  <c r="JTE123" i="13"/>
  <c r="MFM123" i="13"/>
  <c r="NDM123" i="13"/>
  <c r="GVI123" i="13"/>
  <c r="ITT123" i="13"/>
  <c r="KMJ123" i="13"/>
  <c r="LWI123" i="13"/>
  <c r="MNN123" i="13"/>
  <c r="NCX123" i="13"/>
  <c r="NSH123" i="13"/>
  <c r="HSV123" i="13"/>
  <c r="JGR123" i="13"/>
  <c r="HWJ123" i="13"/>
  <c r="JIN123" i="13"/>
  <c r="KUP123" i="13"/>
  <c r="MAE123" i="13"/>
  <c r="MPN123" i="13"/>
  <c r="NEH123" i="13"/>
  <c r="NTB123" i="13"/>
  <c r="IVN123" i="13"/>
  <c r="IKS123" i="13"/>
  <c r="LGP123" i="13"/>
  <c r="MQY123" i="13"/>
  <c r="NQM123" i="13"/>
  <c r="OHT123" i="13"/>
  <c r="OWN123" i="13"/>
  <c r="PLH123" i="13"/>
  <c r="QAB123" i="13"/>
  <c r="QOV123" i="13"/>
  <c r="RDP123" i="13"/>
  <c r="RSJ123" i="13"/>
  <c r="SHD123" i="13"/>
  <c r="SVX123" i="13"/>
  <c r="TKR123" i="13"/>
  <c r="HSW123" i="13"/>
  <c r="KSV123" i="13"/>
  <c r="MLM123" i="13"/>
  <c r="NLP123" i="13"/>
  <c r="OES123" i="13"/>
  <c r="OTM123" i="13"/>
  <c r="PIG123" i="13"/>
  <c r="PXA123" i="13"/>
  <c r="QLU123" i="13"/>
  <c r="RAO123" i="13"/>
  <c r="RPI123" i="13"/>
  <c r="SEC123" i="13"/>
  <c r="SSW123" i="13"/>
  <c r="THQ123" i="13"/>
  <c r="HAP123" i="13"/>
  <c r="KEW123" i="13"/>
  <c r="MGE123" i="13"/>
  <c r="GWP123" i="13"/>
  <c r="KCF123" i="13"/>
  <c r="JQY123" i="13"/>
  <c r="JDY123" i="13"/>
  <c r="IXE123" i="13"/>
  <c r="LPJ123" i="13"/>
  <c r="MUQ123" i="13"/>
  <c r="NTT123" i="13"/>
  <c r="OJV123" i="13"/>
  <c r="OYP123" i="13"/>
  <c r="PNJ123" i="13"/>
  <c r="QCD123" i="13"/>
  <c r="QQX123" i="13"/>
  <c r="RFR123" i="13"/>
  <c r="RUL123" i="13"/>
  <c r="SJF123" i="13"/>
  <c r="SXZ123" i="13"/>
  <c r="TMT123" i="13"/>
  <c r="IEZ123" i="13"/>
  <c r="LCL123" i="13"/>
  <c r="NRJ123" i="13"/>
  <c r="HPF123" i="13"/>
  <c r="LWC123" i="13"/>
  <c r="HFV123" i="13"/>
  <c r="LPQ123" i="13"/>
  <c r="NMR123" i="13"/>
  <c r="JUP123" i="13"/>
  <c r="MGC123" i="13"/>
  <c r="NEC123" i="13"/>
  <c r="GXI123" i="13"/>
  <c r="IVJ123" i="13"/>
  <c r="KNY123" i="13"/>
  <c r="LXH123" i="13"/>
  <c r="MOD123" i="13"/>
  <c r="NDN123" i="13"/>
  <c r="NSX123" i="13"/>
  <c r="HUI123" i="13"/>
  <c r="JIC123" i="13"/>
  <c r="HXX123" i="13"/>
  <c r="JKD123" i="13"/>
  <c r="KWG123" i="13"/>
  <c r="MAX123" i="13"/>
  <c r="MQD123" i="13"/>
  <c r="NEX123" i="13"/>
  <c r="NTR123" i="13"/>
  <c r="IZA123" i="13"/>
  <c r="IOJ123" i="13"/>
  <c r="LJQ123" i="13"/>
  <c r="MSA123" i="13"/>
  <c r="NRL123" i="13"/>
  <c r="OIJ123" i="13"/>
  <c r="OXD123" i="13"/>
  <c r="PLX123" i="13"/>
  <c r="QAR123" i="13"/>
  <c r="QPL123" i="13"/>
  <c r="REF123" i="13"/>
  <c r="RSZ123" i="13"/>
  <c r="SHT123" i="13"/>
  <c r="SWN123" i="13"/>
  <c r="TLH123" i="13"/>
  <c r="HWK123" i="13"/>
  <c r="KVL123" i="13"/>
  <c r="MMQ123" i="13"/>
  <c r="NMO123" i="13"/>
  <c r="OFI123" i="13"/>
  <c r="OUC123" i="13"/>
  <c r="PIW123" i="13"/>
  <c r="PXQ123" i="13"/>
  <c r="QMK123" i="13"/>
  <c r="RBE123" i="13"/>
  <c r="RPY123" i="13"/>
  <c r="SES123" i="13"/>
  <c r="STM123" i="13"/>
  <c r="TIG123" i="13"/>
  <c r="HEO123" i="13"/>
  <c r="KHT123" i="13"/>
  <c r="MHE123" i="13"/>
  <c r="HAW123" i="13"/>
  <c r="KEZ123" i="13"/>
  <c r="JTT123" i="13"/>
  <c r="JHP123" i="13"/>
  <c r="JAP123" i="13"/>
  <c r="LRT123" i="13"/>
  <c r="MVS123" i="13"/>
  <c r="NUU123" i="13"/>
  <c r="OKL123" i="13"/>
  <c r="OZF123" i="13"/>
  <c r="PNZ123" i="13"/>
  <c r="QCT123" i="13"/>
  <c r="QRN123" i="13"/>
  <c r="RGH123" i="13"/>
  <c r="RVB123" i="13"/>
  <c r="SJV123" i="13"/>
  <c r="SYP123" i="13"/>
  <c r="TNJ123" i="13"/>
  <c r="IIW123" i="13"/>
  <c r="LEY123" i="13"/>
  <c r="MQI123" i="13"/>
  <c r="NPX123" i="13"/>
  <c r="OHK123" i="13"/>
  <c r="OWE123" i="13"/>
  <c r="PKY123" i="13"/>
  <c r="PZS123" i="13"/>
  <c r="NRZ123" i="13"/>
  <c r="HQV123" i="13"/>
  <c r="LXB123" i="13"/>
  <c r="HHH123" i="13"/>
  <c r="LQU123" i="13"/>
  <c r="NNH123" i="13"/>
  <c r="JWH123" i="13"/>
  <c r="MGS123" i="13"/>
  <c r="NFI123" i="13"/>
  <c r="GZI123" i="13"/>
  <c r="IWZ123" i="13"/>
  <c r="KPN123" i="13"/>
  <c r="LYE123" i="13"/>
  <c r="MOT123" i="13"/>
  <c r="NED123" i="13"/>
  <c r="NTN123" i="13"/>
  <c r="HVZ123" i="13"/>
  <c r="JJU123" i="13"/>
  <c r="HZN123" i="13"/>
  <c r="JLQ123" i="13"/>
  <c r="KXV123" i="13"/>
  <c r="MBS123" i="13"/>
  <c r="MQT123" i="13"/>
  <c r="NFN123" i="13"/>
  <c r="NUH123" i="13"/>
  <c r="JCR123" i="13"/>
  <c r="IRV123" i="13"/>
  <c r="LMI123" i="13"/>
  <c r="MTD123" i="13"/>
  <c r="NSK123" i="13"/>
  <c r="OIZ123" i="13"/>
  <c r="OXT123" i="13"/>
  <c r="PMN123" i="13"/>
  <c r="QBH123" i="13"/>
  <c r="QQB123" i="13"/>
  <c r="REV123" i="13"/>
  <c r="RTP123" i="13"/>
  <c r="SIJ123" i="13"/>
  <c r="SXD123" i="13"/>
  <c r="TLX123" i="13"/>
  <c r="IAB123" i="13"/>
  <c r="KYN123" i="13"/>
  <c r="MNS123" i="13"/>
  <c r="NNO123" i="13"/>
  <c r="OFY123" i="13"/>
  <c r="OUS123" i="13"/>
  <c r="PJM123" i="13"/>
  <c r="PYG123" i="13"/>
  <c r="QNA123" i="13"/>
  <c r="RBU123" i="13"/>
  <c r="RQO123" i="13"/>
  <c r="SFI123" i="13"/>
  <c r="SUC123" i="13"/>
  <c r="TIW123" i="13"/>
  <c r="HIA123" i="13"/>
  <c r="KKJ123" i="13"/>
  <c r="MII123" i="13"/>
  <c r="HEP123" i="13"/>
  <c r="DMH123" i="13"/>
  <c r="JWT123" i="13"/>
  <c r="JLN123" i="13"/>
  <c r="JEJ123" i="13"/>
  <c r="LTP123" i="13"/>
  <c r="MWV123" i="13"/>
  <c r="NVT123" i="13"/>
  <c r="OLB123" i="13"/>
  <c r="OZV123" i="13"/>
  <c r="POP123" i="13"/>
  <c r="QDJ123" i="13"/>
  <c r="QSD123" i="13"/>
  <c r="RGX123" i="13"/>
  <c r="RVR123" i="13"/>
  <c r="SKL123" i="13"/>
  <c r="SZF123" i="13"/>
  <c r="TNZ123" i="13"/>
  <c r="IMH123" i="13"/>
  <c r="LHY123" i="13"/>
  <c r="MRK123" i="13"/>
  <c r="NQW123" i="13"/>
  <c r="OIA123" i="13"/>
  <c r="OWU123" i="13"/>
  <c r="PLO123" i="13"/>
  <c r="NSP123" i="13"/>
  <c r="HSK123" i="13"/>
  <c r="LYA123" i="13"/>
  <c r="HIZ123" i="13"/>
  <c r="LRX123" i="13"/>
  <c r="NNX123" i="13"/>
  <c r="JXX123" i="13"/>
  <c r="MHI123" i="13"/>
  <c r="NFY123" i="13"/>
  <c r="HBG123" i="13"/>
  <c r="JBT123" i="13"/>
  <c r="KRA123" i="13"/>
  <c r="LZD123" i="13"/>
  <c r="MPJ123" i="13"/>
  <c r="NET123" i="13"/>
  <c r="NUD123" i="13"/>
  <c r="HZD123" i="13"/>
  <c r="JLI123" i="13"/>
  <c r="IAZ123" i="13"/>
  <c r="JNG123" i="13"/>
  <c r="KZK123" i="13"/>
  <c r="MCL123" i="13"/>
  <c r="MRJ123" i="13"/>
  <c r="NGD123" i="13"/>
  <c r="NUX123" i="13"/>
  <c r="JGD123" i="13"/>
  <c r="IVP123" i="13"/>
  <c r="LOR123" i="13"/>
  <c r="MUD123" i="13"/>
  <c r="NTJ123" i="13"/>
  <c r="OJP123" i="13"/>
  <c r="OYJ123" i="13"/>
  <c r="PND123" i="13"/>
  <c r="QBX123" i="13"/>
  <c r="QQR123" i="13"/>
  <c r="RFL123" i="13"/>
  <c r="RUF123" i="13"/>
  <c r="SIZ123" i="13"/>
  <c r="SXT123" i="13"/>
  <c r="TMN123" i="13"/>
  <c r="IDM123" i="13"/>
  <c r="LBF123" i="13"/>
  <c r="MOV123" i="13"/>
  <c r="NOM123" i="13"/>
  <c r="OGO123" i="13"/>
  <c r="OVI123" i="13"/>
  <c r="PKC123" i="13"/>
  <c r="PYW123" i="13"/>
  <c r="QNQ123" i="13"/>
  <c r="RCK123" i="13"/>
  <c r="RRE123" i="13"/>
  <c r="SFY123" i="13"/>
  <c r="SUS123" i="13"/>
  <c r="TJM123" i="13"/>
  <c r="HLR123" i="13"/>
  <c r="KNI123" i="13"/>
  <c r="MJK123" i="13"/>
  <c r="HID123" i="13"/>
  <c r="FQR123" i="13"/>
  <c r="JZR123" i="13"/>
  <c r="JOR123" i="13"/>
  <c r="JHR123" i="13"/>
  <c r="LVO123" i="13"/>
  <c r="MXV123" i="13"/>
  <c r="NWP123" i="13"/>
  <c r="OLR123" i="13"/>
  <c r="PAL123" i="13"/>
  <c r="PPF123" i="13"/>
  <c r="QDZ123" i="13"/>
  <c r="QST123" i="13"/>
  <c r="RHN123" i="13"/>
  <c r="RWH123" i="13"/>
  <c r="SLB123" i="13"/>
  <c r="SZV123" i="13"/>
  <c r="TOP123" i="13"/>
  <c r="IQB123" i="13"/>
  <c r="LKS123" i="13"/>
  <c r="MSN123" i="13"/>
  <c r="NRW123" i="13"/>
  <c r="OIQ123" i="13"/>
  <c r="OXK123" i="13"/>
  <c r="PME123" i="13"/>
  <c r="QAY123" i="13"/>
  <c r="HGX123" i="13"/>
  <c r="ITL123" i="13"/>
  <c r="MJS123" i="13"/>
  <c r="IJY123" i="13"/>
  <c r="MGB123" i="13"/>
  <c r="FHT123" i="13"/>
  <c r="JZM123" i="13"/>
  <c r="MHY123" i="13"/>
  <c r="NHU123" i="13"/>
  <c r="HCT123" i="13"/>
  <c r="JDH123" i="13"/>
  <c r="KSQ123" i="13"/>
  <c r="LZZ123" i="13"/>
  <c r="MPZ123" i="13"/>
  <c r="NFJ123" i="13"/>
  <c r="NVJ123" i="13"/>
  <c r="IAV123" i="13"/>
  <c r="DQT123" i="13"/>
  <c r="ICR123" i="13"/>
  <c r="JOW123" i="13"/>
  <c r="LBD123" i="13"/>
  <c r="MDC123" i="13"/>
  <c r="MRZ123" i="13"/>
  <c r="NGT123" i="13"/>
  <c r="NVN123" i="13"/>
  <c r="JJX123" i="13"/>
  <c r="IZB123" i="13"/>
  <c r="LRB123" i="13"/>
  <c r="MVH123" i="13"/>
  <c r="NUJ123" i="13"/>
  <c r="OKF123" i="13"/>
  <c r="OYZ123" i="13"/>
  <c r="PNT123" i="13"/>
  <c r="QCN123" i="13"/>
  <c r="QRH123" i="13"/>
  <c r="RGB123" i="13"/>
  <c r="RUV123" i="13"/>
  <c r="SJP123" i="13"/>
  <c r="SYJ123" i="13"/>
  <c r="TND123" i="13"/>
  <c r="IHF123" i="13"/>
  <c r="LEC123" i="13"/>
  <c r="MPV123" i="13"/>
  <c r="NPO123" i="13"/>
  <c r="OHE123" i="13"/>
  <c r="OVY123" i="13"/>
  <c r="PKS123" i="13"/>
  <c r="PZM123" i="13"/>
  <c r="QOG123" i="13"/>
  <c r="RDA123" i="13"/>
  <c r="RRU123" i="13"/>
  <c r="SGO123" i="13"/>
  <c r="SVI123" i="13"/>
  <c r="TKC123" i="13"/>
  <c r="HPE123" i="13"/>
  <c r="KQB123" i="13"/>
  <c r="MKN123" i="13"/>
  <c r="HLS123" i="13"/>
  <c r="GWR123" i="13"/>
  <c r="KCH123" i="13"/>
  <c r="JRB123" i="13"/>
  <c r="JLP123" i="13"/>
  <c r="LXI123" i="13"/>
  <c r="MYZ123" i="13"/>
  <c r="NXH123" i="13"/>
  <c r="OMH123" i="13"/>
  <c r="PBB123" i="13"/>
  <c r="PPV123" i="13"/>
  <c r="QEP123" i="13"/>
  <c r="QTJ123" i="13"/>
  <c r="RID123" i="13"/>
  <c r="RWX123" i="13"/>
  <c r="SLR123" i="13"/>
  <c r="TAL123" i="13"/>
  <c r="TPF123" i="13"/>
  <c r="ITJ123" i="13"/>
  <c r="LNN123" i="13"/>
  <c r="MTN123" i="13"/>
  <c r="NSU123" i="13"/>
  <c r="OJG123" i="13"/>
  <c r="OYA123" i="13"/>
  <c r="PMU123" i="13"/>
  <c r="HIN123" i="13"/>
  <c r="IVB123" i="13"/>
  <c r="MKI123" i="13"/>
  <c r="ILO123" i="13"/>
  <c r="MGR123" i="13"/>
  <c r="GEY123" i="13"/>
  <c r="KBE123" i="13"/>
  <c r="MIO123" i="13"/>
  <c r="NIK123" i="13"/>
  <c r="HFZ123" i="13"/>
  <c r="JEX123" i="13"/>
  <c r="KUG123" i="13"/>
  <c r="MAT123" i="13"/>
  <c r="MQP123" i="13"/>
  <c r="NGP123" i="13"/>
  <c r="NVZ123" i="13"/>
  <c r="ICI123" i="13"/>
  <c r="EOB123" i="13"/>
  <c r="IEE123" i="13"/>
  <c r="JQN123" i="13"/>
  <c r="LCP123" i="13"/>
  <c r="MDT123" i="13"/>
  <c r="MSP123" i="13"/>
  <c r="NHJ123" i="13"/>
  <c r="NWD123" i="13"/>
  <c r="JNJ123" i="13"/>
  <c r="JCS123" i="13"/>
  <c r="LSV123" i="13"/>
  <c r="MWJ123" i="13"/>
  <c r="NVK123" i="13"/>
  <c r="OKV123" i="13"/>
  <c r="OZP123" i="13"/>
  <c r="POJ123" i="13"/>
  <c r="QDD123" i="13"/>
  <c r="QRX123" i="13"/>
  <c r="RGR123" i="13"/>
  <c r="RVL123" i="13"/>
  <c r="SKF123" i="13"/>
  <c r="SYZ123" i="13"/>
  <c r="TNT123" i="13"/>
  <c r="IKT123" i="13"/>
  <c r="LHB123" i="13"/>
  <c r="MQZ123" i="13"/>
  <c r="NQN123" i="13"/>
  <c r="OHU123" i="13"/>
  <c r="OWO123" i="13"/>
  <c r="PLI123" i="13"/>
  <c r="QAC123" i="13"/>
  <c r="QOW123" i="13"/>
  <c r="RDQ123" i="13"/>
  <c r="RSK123" i="13"/>
  <c r="SHE123" i="13"/>
  <c r="SVY123" i="13"/>
  <c r="TKS123" i="13"/>
  <c r="HSX123" i="13"/>
  <c r="KTB123" i="13"/>
  <c r="MLN123" i="13"/>
  <c r="HPT123" i="13"/>
  <c r="HBL123" i="13"/>
  <c r="KFH123" i="13"/>
  <c r="JUD123" i="13"/>
  <c r="JOS123" i="13"/>
  <c r="LYV123" i="13"/>
  <c r="NAB123" i="13"/>
  <c r="NXZ123" i="13"/>
  <c r="OMX123" i="13"/>
  <c r="PBR123" i="13"/>
  <c r="PQL123" i="13"/>
  <c r="QFF123" i="13"/>
  <c r="QTZ123" i="13"/>
  <c r="RIT123" i="13"/>
  <c r="RXN123" i="13"/>
  <c r="SMH123" i="13"/>
  <c r="TBB123" i="13"/>
  <c r="TPV123" i="13"/>
  <c r="IXF123" i="13"/>
  <c r="LPU123" i="13"/>
  <c r="MUR123" i="13"/>
  <c r="NTW123" i="13"/>
  <c r="OJW123" i="13"/>
  <c r="OYQ123" i="13"/>
  <c r="PNK123" i="13"/>
  <c r="QCE123" i="13"/>
  <c r="QQY123" i="13"/>
  <c r="RFS123" i="13"/>
  <c r="RUM123" i="13"/>
  <c r="SJG123" i="13"/>
  <c r="ILI123" i="13"/>
  <c r="HFJ123" i="13"/>
  <c r="NHR123" i="13"/>
  <c r="PFZ123" i="13"/>
  <c r="QYH123" i="13"/>
  <c r="SQP123" i="13"/>
  <c r="JUH123" i="13"/>
  <c r="NYA123" i="13"/>
  <c r="POQ123" i="13"/>
  <c r="QMA123" i="13"/>
  <c r="RHO123" i="13"/>
  <c r="RZK123" i="13"/>
  <c r="SSM123" i="13"/>
  <c r="TJC123" i="13"/>
  <c r="HUO123" i="13"/>
  <c r="LCM123" i="13"/>
  <c r="MSO123" i="13"/>
  <c r="NSY123" i="13"/>
  <c r="OJX123" i="13"/>
  <c r="OZH123" i="13"/>
  <c r="POB123" i="13"/>
  <c r="QCV123" i="13"/>
  <c r="QRP123" i="13"/>
  <c r="RGJ123" i="13"/>
  <c r="RVD123" i="13"/>
  <c r="SJX123" i="13"/>
  <c r="IUC123" i="13"/>
  <c r="LNS123" i="13"/>
  <c r="MTT123" i="13"/>
  <c r="NSZ123" i="13"/>
  <c r="OJI123" i="13"/>
  <c r="OYC123" i="13"/>
  <c r="PMW123" i="13"/>
  <c r="QBQ123" i="13"/>
  <c r="QQK123" i="13"/>
  <c r="RFE123" i="13"/>
  <c r="RTY123" i="13"/>
  <c r="SIS123" i="13"/>
  <c r="SXM123" i="13"/>
  <c r="TMG123" i="13"/>
  <c r="IBV123" i="13"/>
  <c r="KZY123" i="13"/>
  <c r="MOI123" i="13"/>
  <c r="ICL123" i="13"/>
  <c r="HOC123" i="13"/>
  <c r="GZP123" i="13"/>
  <c r="KDW123" i="13"/>
  <c r="MFT123" i="13"/>
  <c r="NGB123" i="13"/>
  <c r="OBM123" i="13"/>
  <c r="OQG123" i="13"/>
  <c r="PFA123" i="13"/>
  <c r="PTU123" i="13"/>
  <c r="QIO123" i="13"/>
  <c r="QXI123" i="13"/>
  <c r="RMC123" i="13"/>
  <c r="SAW123" i="13"/>
  <c r="SPQ123" i="13"/>
  <c r="TEK123" i="13"/>
  <c r="TTE123" i="13"/>
  <c r="NEU123" i="13"/>
  <c r="OME123" i="13"/>
  <c r="PML123" i="13"/>
  <c r="QMT123" i="13"/>
  <c r="MLE123" i="13"/>
  <c r="ODN123" i="13"/>
  <c r="PDT123" i="13"/>
  <c r="QDY123" i="13"/>
  <c r="REH123" i="13"/>
  <c r="SEN123" i="13"/>
  <c r="TDF123" i="13"/>
  <c r="TYK123" i="13"/>
  <c r="UNE123" i="13"/>
  <c r="VBY123" i="13"/>
  <c r="VQS123" i="13"/>
  <c r="WFM123" i="13"/>
  <c r="WUG123" i="13"/>
  <c r="LIV123" i="13"/>
  <c r="NTI123" i="13"/>
  <c r="OVC123" i="13"/>
  <c r="PVH123" i="13"/>
  <c r="QVO123" i="13"/>
  <c r="RVW123" i="13"/>
  <c r="SVK123" i="13"/>
  <c r="TTB123" i="13"/>
  <c r="UIH123" i="13"/>
  <c r="UXB123" i="13"/>
  <c r="VLV123" i="13"/>
  <c r="WAP123" i="13"/>
  <c r="WPJ123" i="13"/>
  <c r="XED123" i="13"/>
  <c r="NEZ123" i="13"/>
  <c r="SMS123" i="13"/>
  <c r="IPE123" i="13"/>
  <c r="HIT123" i="13"/>
  <c r="NIV123" i="13"/>
  <c r="PGP123" i="13"/>
  <c r="QYX123" i="13"/>
  <c r="SRF123" i="13"/>
  <c r="JXH123" i="13"/>
  <c r="NYR123" i="13"/>
  <c r="PPG123" i="13"/>
  <c r="QNW123" i="13"/>
  <c r="RIE123" i="13"/>
  <c r="SAA123" i="13"/>
  <c r="STC123" i="13"/>
  <c r="TJS123" i="13"/>
  <c r="HXY123" i="13"/>
  <c r="LHZ123" i="13"/>
  <c r="MTS123" i="13"/>
  <c r="NTX123" i="13"/>
  <c r="OKN123" i="13"/>
  <c r="OZX123" i="13"/>
  <c r="POR123" i="13"/>
  <c r="QDL123" i="13"/>
  <c r="QSF123" i="13"/>
  <c r="RGZ123" i="13"/>
  <c r="RVT123" i="13"/>
  <c r="SKN123" i="13"/>
  <c r="IXQ123" i="13"/>
  <c r="LPZ123" i="13"/>
  <c r="MUT123" i="13"/>
  <c r="NTY123" i="13"/>
  <c r="OJY123" i="13"/>
  <c r="OYS123" i="13"/>
  <c r="PNM123" i="13"/>
  <c r="QCG123" i="13"/>
  <c r="QRA123" i="13"/>
  <c r="RFU123" i="13"/>
  <c r="RUO123" i="13"/>
  <c r="SJI123" i="13"/>
  <c r="SYC123" i="13"/>
  <c r="TMW123" i="13"/>
  <c r="IFU123" i="13"/>
  <c r="LCX123" i="13"/>
  <c r="MPL123" i="13"/>
  <c r="IFY123" i="13"/>
  <c r="HRQ123" i="13"/>
  <c r="HDI123" i="13"/>
  <c r="KGV123" i="13"/>
  <c r="MGW123" i="13"/>
  <c r="NHB123" i="13"/>
  <c r="OCC123" i="13"/>
  <c r="OQW123" i="13"/>
  <c r="PFQ123" i="13"/>
  <c r="PUK123" i="13"/>
  <c r="TAG123" i="13"/>
  <c r="ISS123" i="13"/>
  <c r="HMP123" i="13"/>
  <c r="NJX123" i="13"/>
  <c r="PHF123" i="13"/>
  <c r="QZN123" i="13"/>
  <c r="SRV123" i="13"/>
  <c r="JZZ123" i="13"/>
  <c r="NZJ123" i="13"/>
  <c r="PPW123" i="13"/>
  <c r="QOM123" i="13"/>
  <c r="RIU123" i="13"/>
  <c r="SBW123" i="13"/>
  <c r="STS123" i="13"/>
  <c r="TKI123" i="13"/>
  <c r="IBR123" i="13"/>
  <c r="LLB123" i="13"/>
  <c r="MUS123" i="13"/>
  <c r="NUW123" i="13"/>
  <c r="OLD123" i="13"/>
  <c r="PAN123" i="13"/>
  <c r="PPH123" i="13"/>
  <c r="QEB123" i="13"/>
  <c r="QSV123" i="13"/>
  <c r="RHP123" i="13"/>
  <c r="RWJ123" i="13"/>
  <c r="SLD123" i="13"/>
  <c r="JBH123" i="13"/>
  <c r="LSD123" i="13"/>
  <c r="MVX123" i="13"/>
  <c r="NUY123" i="13"/>
  <c r="OKO123" i="13"/>
  <c r="OZI123" i="13"/>
  <c r="POC123" i="13"/>
  <c r="QCW123" i="13"/>
  <c r="QRQ123" i="13"/>
  <c r="RGK123" i="13"/>
  <c r="RVE123" i="13"/>
  <c r="SJY123" i="13"/>
  <c r="SYS123" i="13"/>
  <c r="TNM123" i="13"/>
  <c r="IJI123" i="13"/>
  <c r="LFT123" i="13"/>
  <c r="MQL123" i="13"/>
  <c r="IJP123" i="13"/>
  <c r="HVH123" i="13"/>
  <c r="HGZ123" i="13"/>
  <c r="KJR123" i="13"/>
  <c r="MIA123" i="13"/>
  <c r="NIF123" i="13"/>
  <c r="TAW123" i="13"/>
  <c r="IWJ123" i="13"/>
  <c r="JUG123" i="13"/>
  <c r="NZH123" i="13"/>
  <c r="PRR123" i="13"/>
  <c r="RJZ123" i="13"/>
  <c r="TCH123" i="13"/>
  <c r="LTX123" i="13"/>
  <c r="OAA123" i="13"/>
  <c r="PQM123" i="13"/>
  <c r="QPC123" i="13"/>
  <c r="RJK123" i="13"/>
  <c r="SCM123" i="13"/>
  <c r="SUI123" i="13"/>
  <c r="TKY123" i="13"/>
  <c r="IFB123" i="13"/>
  <c r="LNR123" i="13"/>
  <c r="MVW123" i="13"/>
  <c r="NVV123" i="13"/>
  <c r="OLT123" i="13"/>
  <c r="PBD123" i="13"/>
  <c r="PPX123" i="13"/>
  <c r="QER123" i="13"/>
  <c r="QTL123" i="13"/>
  <c r="RIF123" i="13"/>
  <c r="RWZ123" i="13"/>
  <c r="SLT123" i="13"/>
  <c r="JFB123" i="13"/>
  <c r="LTZ123" i="13"/>
  <c r="MWZ123" i="13"/>
  <c r="NVW123" i="13"/>
  <c r="OLE123" i="13"/>
  <c r="OZY123" i="13"/>
  <c r="POS123" i="13"/>
  <c r="QDM123" i="13"/>
  <c r="QSG123" i="13"/>
  <c r="RHA123" i="13"/>
  <c r="RVU123" i="13"/>
  <c r="SKO123" i="13"/>
  <c r="SZI123" i="13"/>
  <c r="TOC123" i="13"/>
  <c r="IMZ123" i="13"/>
  <c r="LIT123" i="13"/>
  <c r="MRP123" i="13"/>
  <c r="INA123" i="13"/>
  <c r="HYQ123" i="13"/>
  <c r="HKJ123" i="13"/>
  <c r="KML123" i="13"/>
  <c r="MJA123" i="13"/>
  <c r="NJH123" i="13"/>
  <c r="ODI123" i="13"/>
  <c r="TBM123" i="13"/>
  <c r="HIO123" i="13"/>
  <c r="JWZ123" i="13"/>
  <c r="NZZ123" i="13"/>
  <c r="PSH123" i="13"/>
  <c r="RKP123" i="13"/>
  <c r="TCX123" i="13"/>
  <c r="LVR123" i="13"/>
  <c r="OAQ123" i="13"/>
  <c r="PRC123" i="13"/>
  <c r="QPS123" i="13"/>
  <c r="RKA123" i="13"/>
  <c r="SDC123" i="13"/>
  <c r="SUY123" i="13"/>
  <c r="TLO123" i="13"/>
  <c r="IML123" i="13"/>
  <c r="LPY123" i="13"/>
  <c r="MWY123" i="13"/>
  <c r="NWR123" i="13"/>
  <c r="OMJ123" i="13"/>
  <c r="PBT123" i="13"/>
  <c r="PQN123" i="13"/>
  <c r="QFH123" i="13"/>
  <c r="QUB123" i="13"/>
  <c r="RIV123" i="13"/>
  <c r="RXP123" i="13"/>
  <c r="SMJ123" i="13"/>
  <c r="JIP123" i="13"/>
  <c r="LVX123" i="13"/>
  <c r="MYC123" i="13"/>
  <c r="NWS123" i="13"/>
  <c r="OLU123" i="13"/>
  <c r="PAO123" i="13"/>
  <c r="PPI123" i="13"/>
  <c r="QEC123" i="13"/>
  <c r="QSW123" i="13"/>
  <c r="RHQ123" i="13"/>
  <c r="RWK123" i="13"/>
  <c r="SLE123" i="13"/>
  <c r="SZY123" i="13"/>
  <c r="TOS123" i="13"/>
  <c r="IQT123" i="13"/>
  <c r="LLH123" i="13"/>
  <c r="MSR123" i="13"/>
  <c r="IQX123" i="13"/>
  <c r="ICP123" i="13"/>
  <c r="HOH123" i="13"/>
  <c r="KPD123" i="13"/>
  <c r="MKE123" i="13"/>
  <c r="NKJ123" i="13"/>
  <c r="ODY123" i="13"/>
  <c r="TOK123" i="13"/>
  <c r="HMB123" i="13"/>
  <c r="JZX123" i="13"/>
  <c r="OAP123" i="13"/>
  <c r="PSX123" i="13"/>
  <c r="RLF123" i="13"/>
  <c r="TDN123" i="13"/>
  <c r="LXJ123" i="13"/>
  <c r="OGU123" i="13"/>
  <c r="PRS123" i="13"/>
  <c r="QQI123" i="13"/>
  <c r="RKQ123" i="13"/>
  <c r="SDS123" i="13"/>
  <c r="SVO123" i="13"/>
  <c r="TME123" i="13"/>
  <c r="IQC123" i="13"/>
  <c r="LRV123" i="13"/>
  <c r="MYB123" i="13"/>
  <c r="NXK123" i="13"/>
  <c r="OMZ123" i="13"/>
  <c r="PCJ123" i="13"/>
  <c r="PRD123" i="13"/>
  <c r="QFX123" i="13"/>
  <c r="QUR123" i="13"/>
  <c r="RJL123" i="13"/>
  <c r="RYF123" i="13"/>
  <c r="SMZ123" i="13"/>
  <c r="JMG123" i="13"/>
  <c r="LXN123" i="13"/>
  <c r="MZG123" i="13"/>
  <c r="NXL123" i="13"/>
  <c r="OMK123" i="13"/>
  <c r="PBE123" i="13"/>
  <c r="PPY123" i="13"/>
  <c r="QES123" i="13"/>
  <c r="QTM123" i="13"/>
  <c r="RIG123" i="13"/>
  <c r="RXA123" i="13"/>
  <c r="SLU123" i="13"/>
  <c r="TAO123" i="13"/>
  <c r="TPI123" i="13"/>
  <c r="IUH123" i="13"/>
  <c r="LNX123" i="13"/>
  <c r="MTU123" i="13"/>
  <c r="IUJ123" i="13"/>
  <c r="IFZ123" i="13"/>
  <c r="HRR123" i="13"/>
  <c r="KSF123" i="13"/>
  <c r="MLG123" i="13"/>
  <c r="NLI123" i="13"/>
  <c r="TPA123" i="13"/>
  <c r="HTI123" i="13"/>
  <c r="KCZ123" i="13"/>
  <c r="OBF123" i="13"/>
  <c r="PTN123" i="13"/>
  <c r="RLV123" i="13"/>
  <c r="TED123" i="13"/>
  <c r="LYW123" i="13"/>
  <c r="OLC123" i="13"/>
  <c r="PSI123" i="13"/>
  <c r="QSE123" i="13"/>
  <c r="RLG123" i="13"/>
  <c r="SEI123" i="13"/>
  <c r="SWE123" i="13"/>
  <c r="TMU123" i="13"/>
  <c r="IUB123" i="13"/>
  <c r="LTY123" i="13"/>
  <c r="MZB123" i="13"/>
  <c r="NYB123" i="13"/>
  <c r="ONP123" i="13"/>
  <c r="PCZ123" i="13"/>
  <c r="PRT123" i="13"/>
  <c r="QGN123" i="13"/>
  <c r="QVH123" i="13"/>
  <c r="RKB123" i="13"/>
  <c r="RYV123" i="13"/>
  <c r="SNP123" i="13"/>
  <c r="JPB123" i="13"/>
  <c r="LZF123" i="13"/>
  <c r="NAG123" i="13"/>
  <c r="NYD123" i="13"/>
  <c r="ONA123" i="13"/>
  <c r="PBU123" i="13"/>
  <c r="PQO123" i="13"/>
  <c r="QFI123" i="13"/>
  <c r="QUC123" i="13"/>
  <c r="RIW123" i="13"/>
  <c r="RXQ123" i="13"/>
  <c r="SMK123" i="13"/>
  <c r="TBE123" i="13"/>
  <c r="TPY123" i="13"/>
  <c r="IXW123" i="13"/>
  <c r="LQB123" i="13"/>
  <c r="MUY123" i="13"/>
  <c r="IYC123" i="13"/>
  <c r="IJS123" i="13"/>
  <c r="HVL123" i="13"/>
  <c r="KUX123" i="13"/>
  <c r="MMJ123" i="13"/>
  <c r="NMI123" i="13"/>
  <c r="TPQ123" i="13"/>
  <c r="HXA123" i="13"/>
  <c r="KFJ123" i="13"/>
  <c r="OBV123" i="13"/>
  <c r="PUD123" i="13"/>
  <c r="RML123" i="13"/>
  <c r="TET123" i="13"/>
  <c r="MAM123" i="13"/>
  <c r="OLS123" i="13"/>
  <c r="PSY123" i="13"/>
  <c r="QSU123" i="13"/>
  <c r="RNC123" i="13"/>
  <c r="SFO123" i="13"/>
  <c r="SWU123" i="13"/>
  <c r="TOA123" i="13"/>
  <c r="IXJ123" i="13"/>
  <c r="LVS123" i="13"/>
  <c r="NAF123" i="13"/>
  <c r="NYT123" i="13"/>
  <c r="OOF123" i="13"/>
  <c r="PDP123" i="13"/>
  <c r="PSJ123" i="13"/>
  <c r="QHD123" i="13"/>
  <c r="QVX123" i="13"/>
  <c r="RKR123" i="13"/>
  <c r="RZL123" i="13"/>
  <c r="SOF123" i="13"/>
  <c r="JRX123" i="13"/>
  <c r="MAO123" i="13"/>
  <c r="NBK123" i="13"/>
  <c r="NYU123" i="13"/>
  <c r="ONQ123" i="13"/>
  <c r="PCK123" i="13"/>
  <c r="PRE123" i="13"/>
  <c r="QFY123" i="13"/>
  <c r="QUS123" i="13"/>
  <c r="RJM123" i="13"/>
  <c r="RYG123" i="13"/>
  <c r="SNA123" i="13"/>
  <c r="TBU123" i="13"/>
  <c r="TQO123" i="13"/>
  <c r="JBI123" i="13"/>
  <c r="LSE123" i="13"/>
  <c r="MVY123" i="13"/>
  <c r="JBV123" i="13"/>
  <c r="INN123" i="13"/>
  <c r="HZE123" i="13"/>
  <c r="KXU123" i="13"/>
  <c r="MNJ123" i="13"/>
  <c r="NNG123" i="13"/>
  <c r="TQG123" i="13"/>
  <c r="IAW123" i="13"/>
  <c r="KIL123" i="13"/>
  <c r="OCL123" i="13"/>
  <c r="PUT123" i="13"/>
  <c r="RNB123" i="13"/>
  <c r="TFJ123" i="13"/>
  <c r="MBU123" i="13"/>
  <c r="OMI123" i="13"/>
  <c r="PVK123" i="13"/>
  <c r="QTK123" i="13"/>
  <c r="RNS123" i="13"/>
  <c r="SGE123" i="13"/>
  <c r="SXK123" i="13"/>
  <c r="TOQ123" i="13"/>
  <c r="JBF123" i="13"/>
  <c r="LXK123" i="13"/>
  <c r="NBH123" i="13"/>
  <c r="NZK123" i="13"/>
  <c r="OOV123" i="13"/>
  <c r="PEF123" i="13"/>
  <c r="PSZ123" i="13"/>
  <c r="QHT123" i="13"/>
  <c r="QWN123" i="13"/>
  <c r="RLH123" i="13"/>
  <c r="SAB123" i="13"/>
  <c r="SOV123" i="13"/>
  <c r="JUZ123" i="13"/>
  <c r="MBZ123" i="13"/>
  <c r="NCM123" i="13"/>
  <c r="NZL123" i="13"/>
  <c r="OOG123" i="13"/>
  <c r="PDA123" i="13"/>
  <c r="PRU123" i="13"/>
  <c r="QGO123" i="13"/>
  <c r="QVI123" i="13"/>
  <c r="RKC123" i="13"/>
  <c r="RYW123" i="13"/>
  <c r="SNQ123" i="13"/>
  <c r="TCK123" i="13"/>
  <c r="TRE123" i="13"/>
  <c r="JFF123" i="13"/>
  <c r="LUA123" i="13"/>
  <c r="MXC123" i="13"/>
  <c r="JFJ123" i="13"/>
  <c r="IRA123" i="13"/>
  <c r="ICS123" i="13"/>
  <c r="LAT123" i="13"/>
  <c r="MON123" i="13"/>
  <c r="IOQ123" i="13"/>
  <c r="IEK123" i="13"/>
  <c r="KLF123" i="13"/>
  <c r="ODB123" i="13"/>
  <c r="PVJ123" i="13"/>
  <c r="RNR123" i="13"/>
  <c r="TFZ123" i="13"/>
  <c r="MDB123" i="13"/>
  <c r="OMY123" i="13"/>
  <c r="PWQ123" i="13"/>
  <c r="QUA123" i="13"/>
  <c r="ROI123" i="13"/>
  <c r="SGU123" i="13"/>
  <c r="SYA123" i="13"/>
  <c r="TPG123" i="13"/>
  <c r="JEL123" i="13"/>
  <c r="LZE123" i="13"/>
  <c r="NCK123" i="13"/>
  <c r="OAB123" i="13"/>
  <c r="OPL123" i="13"/>
  <c r="PEV123" i="13"/>
  <c r="PTP123" i="13"/>
  <c r="QIJ123" i="13"/>
  <c r="QXD123" i="13"/>
  <c r="RLX123" i="13"/>
  <c r="SAR123" i="13"/>
  <c r="EAP123" i="13"/>
  <c r="JXP123" i="13"/>
  <c r="MDE123" i="13"/>
  <c r="NDP123" i="13"/>
  <c r="OAC123" i="13"/>
  <c r="OOW123" i="13"/>
  <c r="PDQ123" i="13"/>
  <c r="PSK123" i="13"/>
  <c r="QHE123" i="13"/>
  <c r="QVY123" i="13"/>
  <c r="RKS123" i="13"/>
  <c r="RZM123" i="13"/>
  <c r="SOG123" i="13"/>
  <c r="TDA123" i="13"/>
  <c r="TRU123" i="13"/>
  <c r="JIR123" i="13"/>
  <c r="LVY123" i="13"/>
  <c r="MYE123" i="13"/>
  <c r="JIY123" i="13"/>
  <c r="IUR123" i="13"/>
  <c r="IGJ123" i="13"/>
  <c r="LDJ123" i="13"/>
  <c r="MPP123" i="13"/>
  <c r="NPH123" i="13"/>
  <c r="OHA123" i="13"/>
  <c r="OVU123" i="13"/>
  <c r="PKO123" i="13"/>
  <c r="PZI123" i="13"/>
  <c r="QOC123" i="13"/>
  <c r="RCW123" i="13"/>
  <c r="RRQ123" i="13"/>
  <c r="SGK123" i="13"/>
  <c r="SVE123" i="13"/>
  <c r="TJY123" i="13"/>
  <c r="LNY123" i="13"/>
  <c r="NUZ123" i="13"/>
  <c r="OWA123" i="13"/>
  <c r="PWH123" i="13"/>
  <c r="QWP123" i="13"/>
  <c r="NGQ123" i="13"/>
  <c r="ONJ123" i="13"/>
  <c r="PNP123" i="13"/>
  <c r="QNU123" i="13"/>
  <c r="ROD123" i="13"/>
  <c r="SOJ123" i="13"/>
  <c r="TMB123" i="13"/>
  <c r="UDY123" i="13"/>
  <c r="USS123" i="13"/>
  <c r="VHM123" i="13"/>
  <c r="VWG123" i="13"/>
  <c r="WLA123" i="13"/>
  <c r="WZU123" i="13"/>
  <c r="MNW123" i="13"/>
  <c r="OEQ123" i="13"/>
  <c r="PEY123" i="13"/>
  <c r="QFD123" i="13"/>
  <c r="ISN123" i="13"/>
  <c r="IIB123" i="13"/>
  <c r="KOD123" i="13"/>
  <c r="ODR123" i="13"/>
  <c r="PVZ123" i="13"/>
  <c r="ROH123" i="13"/>
  <c r="TGP123" i="13"/>
  <c r="MEH123" i="13"/>
  <c r="ONO123" i="13"/>
  <c r="PXG123" i="13"/>
  <c r="QUQ123" i="13"/>
  <c r="ROY123" i="13"/>
  <c r="SHK123" i="13"/>
  <c r="SZG123" i="13"/>
  <c r="TPW123" i="13"/>
  <c r="JIL123" i="13"/>
  <c r="MBY123" i="13"/>
  <c r="NDO123" i="13"/>
  <c r="OAR123" i="13"/>
  <c r="OQB123" i="13"/>
  <c r="PFL123" i="13"/>
  <c r="PUF123" i="13"/>
  <c r="QIZ123" i="13"/>
  <c r="QXT123" i="13"/>
  <c r="RMN123" i="13"/>
  <c r="SBH123" i="13"/>
  <c r="GMD123" i="13"/>
  <c r="KAN123" i="13"/>
  <c r="MEJ123" i="13"/>
  <c r="NEP123" i="13"/>
  <c r="OAS123" i="13"/>
  <c r="OPM123" i="13"/>
  <c r="PEG123" i="13"/>
  <c r="PTA123" i="13"/>
  <c r="QHU123" i="13"/>
  <c r="QWO123" i="13"/>
  <c r="RLI123" i="13"/>
  <c r="SAC123" i="13"/>
  <c r="SOW123" i="13"/>
  <c r="TDQ123" i="13"/>
  <c r="TSK123" i="13"/>
  <c r="JMK123" i="13"/>
  <c r="LXO123" i="13"/>
  <c r="MZH123" i="13"/>
  <c r="JML123" i="13"/>
  <c r="IYD123" i="13"/>
  <c r="IJV123" i="13"/>
  <c r="LGE123" i="13"/>
  <c r="MQS123" i="13"/>
  <c r="NQG123" i="13"/>
  <c r="OHQ123" i="13"/>
  <c r="OWK123" i="13"/>
  <c r="PLE123" i="13"/>
  <c r="PZY123" i="13"/>
  <c r="QOS123" i="13"/>
  <c r="RDM123" i="13"/>
  <c r="RSG123" i="13"/>
  <c r="SHA123" i="13"/>
  <c r="SVU123" i="13"/>
  <c r="TKO123" i="13"/>
  <c r="LST123" i="13"/>
  <c r="NWM123" i="13"/>
  <c r="OXC123" i="13"/>
  <c r="PXK123" i="13"/>
  <c r="GUS123" i="13"/>
  <c r="NIQ123" i="13"/>
  <c r="OOL123" i="13"/>
  <c r="POT123" i="13"/>
  <c r="QOY123" i="13"/>
  <c r="RPF123" i="13"/>
  <c r="SPL123" i="13"/>
  <c r="TNB123" i="13"/>
  <c r="UEO123" i="13"/>
  <c r="UTI123" i="13"/>
  <c r="VIC123" i="13"/>
  <c r="VWW123" i="13"/>
  <c r="WLQ123" i="13"/>
  <c r="XAK123" i="13"/>
  <c r="MQE123" i="13"/>
  <c r="OFT123" i="13"/>
  <c r="PFY123" i="13"/>
  <c r="QGH123" i="13"/>
  <c r="RGN123" i="13"/>
  <c r="IVY123" i="13"/>
  <c r="FXV123" i="13"/>
  <c r="MBT123" i="13"/>
  <c r="OOD123" i="13"/>
  <c r="QGL123" i="13"/>
  <c r="RYT123" i="13"/>
  <c r="TRB123" i="13"/>
  <c r="MPE123" i="13"/>
  <c r="OOE123" i="13"/>
  <c r="PZC123" i="13"/>
  <c r="QVG123" i="13"/>
  <c r="RPO123" i="13"/>
  <c r="SIA123" i="13"/>
  <c r="SZW123" i="13"/>
  <c r="TQM123" i="13"/>
  <c r="JLY123" i="13"/>
  <c r="MDD123" i="13"/>
  <c r="NEO123" i="13"/>
  <c r="OBH123" i="13"/>
  <c r="OQR123" i="13"/>
  <c r="PGB123" i="13"/>
  <c r="PUV123" i="13"/>
  <c r="QJP123" i="13"/>
  <c r="QYJ123" i="13"/>
  <c r="RND123" i="13"/>
  <c r="SBX123" i="13"/>
  <c r="GYD123" i="13"/>
  <c r="KDF123" i="13"/>
  <c r="MFO123" i="13"/>
  <c r="NFT123" i="13"/>
  <c r="OBI123" i="13"/>
  <c r="OQC123" i="13"/>
  <c r="PEW123" i="13"/>
  <c r="PTQ123" i="13"/>
  <c r="QIK123" i="13"/>
  <c r="QXE123" i="13"/>
  <c r="RLY123" i="13"/>
  <c r="SAS123" i="13"/>
  <c r="SPM123" i="13"/>
  <c r="TEG123" i="13"/>
  <c r="TTA123" i="13"/>
  <c r="JPH123" i="13"/>
  <c r="LZG123" i="13"/>
  <c r="NAH123" i="13"/>
  <c r="JPN123" i="13"/>
  <c r="JCC123" i="13"/>
  <c r="INU123" i="13"/>
  <c r="LJE123" i="13"/>
  <c r="MRW123" i="13"/>
  <c r="NRG123" i="13"/>
  <c r="OIG123" i="13"/>
  <c r="OXA123" i="13"/>
  <c r="PLU123" i="13"/>
  <c r="QAO123" i="13"/>
  <c r="QPI123" i="13"/>
  <c r="REC123" i="13"/>
  <c r="RSW123" i="13"/>
  <c r="SHQ123" i="13"/>
  <c r="SWK123" i="13"/>
  <c r="TLE123" i="13"/>
  <c r="LWV123" i="13"/>
  <c r="NXV123" i="13"/>
  <c r="OYF123" i="13"/>
  <c r="PYK123" i="13"/>
  <c r="JCJ123" i="13"/>
  <c r="NKM123" i="13"/>
  <c r="OPO123" i="13"/>
  <c r="PPT123" i="13"/>
  <c r="QQA123" i="13"/>
  <c r="RQI123" i="13"/>
  <c r="SQL123" i="13"/>
  <c r="TOB123" i="13"/>
  <c r="UFE123" i="13"/>
  <c r="UTY123" i="13"/>
  <c r="VIS123" i="13"/>
  <c r="VXM123" i="13"/>
  <c r="WMG123" i="13"/>
  <c r="XBA123" i="13"/>
  <c r="MSV123" i="13"/>
  <c r="OGX123" i="13"/>
  <c r="PHC123" i="13"/>
  <c r="IZQ123" i="13"/>
  <c r="GWY123" i="13"/>
  <c r="MDA123" i="13"/>
  <c r="OOT123" i="13"/>
  <c r="QHB123" i="13"/>
  <c r="RZJ123" i="13"/>
  <c r="TRR123" i="13"/>
  <c r="MWW123" i="13"/>
  <c r="OOU123" i="13"/>
  <c r="QAI123" i="13"/>
  <c r="QVW123" i="13"/>
  <c r="RQU123" i="13"/>
  <c r="SIQ123" i="13"/>
  <c r="TAM123" i="13"/>
  <c r="TRC123" i="13"/>
  <c r="JUL123" i="13"/>
  <c r="MEI123" i="13"/>
  <c r="NFS123" i="13"/>
  <c r="OBX123" i="13"/>
  <c r="ORH123" i="13"/>
  <c r="PGR123" i="13"/>
  <c r="PVL123" i="13"/>
  <c r="QKF123" i="13"/>
  <c r="QYZ123" i="13"/>
  <c r="RNT123" i="13"/>
  <c r="SCN123" i="13"/>
  <c r="HCH123" i="13"/>
  <c r="KGD123" i="13"/>
  <c r="MGO123" i="13"/>
  <c r="NGV123" i="13"/>
  <c r="OBY123" i="13"/>
  <c r="OQS123" i="13"/>
  <c r="PFM123" i="13"/>
  <c r="PUG123" i="13"/>
  <c r="QJA123" i="13"/>
  <c r="QXU123" i="13"/>
  <c r="RMO123" i="13"/>
  <c r="SBI123" i="13"/>
  <c r="SQC123" i="13"/>
  <c r="TEW123" i="13"/>
  <c r="TTQ123" i="13"/>
  <c r="JSE123" i="13"/>
  <c r="MAU123" i="13"/>
  <c r="NBL123" i="13"/>
  <c r="JSH123" i="13"/>
  <c r="JFL123" i="13"/>
  <c r="IRB123" i="13"/>
  <c r="LLZ123" i="13"/>
  <c r="MSW123" i="13"/>
  <c r="NSE123" i="13"/>
  <c r="OIW123" i="13"/>
  <c r="OXQ123" i="13"/>
  <c r="PMK123" i="13"/>
  <c r="QBE123" i="13"/>
  <c r="QPY123" i="13"/>
  <c r="RES123" i="13"/>
  <c r="RTM123" i="13"/>
  <c r="SIG123" i="13"/>
  <c r="SXA123" i="13"/>
  <c r="TLU123" i="13"/>
  <c r="MAG123" i="13"/>
  <c r="NYZ123" i="13"/>
  <c r="OZJ123" i="13"/>
  <c r="PZO123" i="13"/>
  <c r="KHZ123" i="13"/>
  <c r="NMG123" i="13"/>
  <c r="OQO123" i="13"/>
  <c r="PQX123" i="13"/>
  <c r="QRD123" i="13"/>
  <c r="RRI123" i="13"/>
  <c r="SRK123" i="13"/>
  <c r="TPB123" i="13"/>
  <c r="UFU123" i="13"/>
  <c r="UUO123" i="13"/>
  <c r="VJI123" i="13"/>
  <c r="VYC123" i="13"/>
  <c r="WMW123" i="13"/>
  <c r="XBQ123" i="13"/>
  <c r="MVG123" i="13"/>
  <c r="OHX123" i="13"/>
  <c r="PIE123" i="13"/>
  <c r="QIM123" i="13"/>
  <c r="RIR123" i="13"/>
  <c r="SIY123" i="13"/>
  <c r="THE123" i="13"/>
  <c r="LJT123" i="13"/>
  <c r="HBN123" i="13"/>
  <c r="MEC123" i="13"/>
  <c r="OPJ123" i="13"/>
  <c r="QHR123" i="13"/>
  <c r="RZZ123" i="13"/>
  <c r="TSH123" i="13"/>
  <c r="MYA123" i="13"/>
  <c r="OPK123" i="13"/>
  <c r="QBO123" i="13"/>
  <c r="QWM123" i="13"/>
  <c r="RRK123" i="13"/>
  <c r="SKM123" i="13"/>
  <c r="TBC123" i="13"/>
  <c r="TRS123" i="13"/>
  <c r="JXI123" i="13"/>
  <c r="MFJ123" i="13"/>
  <c r="NGU123" i="13"/>
  <c r="OCN123" i="13"/>
  <c r="ORX123" i="13"/>
  <c r="PHH123" i="13"/>
  <c r="PWB123" i="13"/>
  <c r="QKV123" i="13"/>
  <c r="QZP123" i="13"/>
  <c r="ROJ123" i="13"/>
  <c r="SDD123" i="13"/>
  <c r="HGE123" i="13"/>
  <c r="KIT123" i="13"/>
  <c r="MHS123" i="13"/>
  <c r="NHY123" i="13"/>
  <c r="OCO123" i="13"/>
  <c r="ORI123" i="13"/>
  <c r="PGC123" i="13"/>
  <c r="PUW123" i="13"/>
  <c r="QJQ123" i="13"/>
  <c r="QYK123" i="13"/>
  <c r="RNE123" i="13"/>
  <c r="SBY123" i="13"/>
  <c r="SQS123" i="13"/>
  <c r="TFM123" i="13"/>
  <c r="TUG123" i="13"/>
  <c r="JVA123" i="13"/>
  <c r="MCA123" i="13"/>
  <c r="NCN123" i="13"/>
  <c r="JVD123" i="13"/>
  <c r="JJH123" i="13"/>
  <c r="IUZ123" i="13"/>
  <c r="LOF123" i="13"/>
  <c r="MUA123" i="13"/>
  <c r="NTG123" i="13"/>
  <c r="OJM123" i="13"/>
  <c r="OYG123" i="13"/>
  <c r="PNA123" i="13"/>
  <c r="QBU123" i="13"/>
  <c r="QQO123" i="13"/>
  <c r="RFI123" i="13"/>
  <c r="RUC123" i="13"/>
  <c r="SIW123" i="13"/>
  <c r="SXQ123" i="13"/>
  <c r="TMK123" i="13"/>
  <c r="MDJ123" i="13"/>
  <c r="OAE123" i="13"/>
  <c r="PAJ123" i="13"/>
  <c r="QAQ123" i="13"/>
  <c r="KOW123" i="13"/>
  <c r="NOC123" i="13"/>
  <c r="ORS123" i="13"/>
  <c r="PRZ123" i="13"/>
  <c r="QSH123" i="13"/>
  <c r="RSM123" i="13"/>
  <c r="SSJ123" i="13"/>
  <c r="TQA123" i="13"/>
  <c r="UGK123" i="13"/>
  <c r="UVE123" i="13"/>
  <c r="VJY123" i="13"/>
  <c r="VYS123" i="13"/>
  <c r="WNM123" i="13"/>
  <c r="XCG123" i="13"/>
  <c r="MXT123" i="13"/>
  <c r="OJB123" i="13"/>
  <c r="PJH123" i="13"/>
  <c r="LMV123" i="13"/>
  <c r="HEY123" i="13"/>
  <c r="MFH123" i="13"/>
  <c r="OPZ123" i="13"/>
  <c r="QIH123" i="13"/>
  <c r="SAP123" i="13"/>
  <c r="TSX123" i="13"/>
  <c r="MZA123" i="13"/>
  <c r="OVO123" i="13"/>
  <c r="QDK123" i="13"/>
  <c r="QYY123" i="13"/>
  <c r="RSA123" i="13"/>
  <c r="SLC123" i="13"/>
  <c r="TBS123" i="13"/>
  <c r="TSI123" i="13"/>
  <c r="KAH123" i="13"/>
  <c r="MGN123" i="13"/>
  <c r="NHX123" i="13"/>
  <c r="ODD123" i="13"/>
  <c r="OSN123" i="13"/>
  <c r="PHX123" i="13"/>
  <c r="PWR123" i="13"/>
  <c r="QLL123" i="13"/>
  <c r="RAF123" i="13"/>
  <c r="ROZ123" i="13"/>
  <c r="SDT123" i="13"/>
  <c r="HJQ123" i="13"/>
  <c r="KLQ123" i="13"/>
  <c r="MIU123" i="13"/>
  <c r="NJC123" i="13"/>
  <c r="ODE123" i="13"/>
  <c r="ORY123" i="13"/>
  <c r="PGS123" i="13"/>
  <c r="PVM123" i="13"/>
  <c r="QKG123" i="13"/>
  <c r="QZA123" i="13"/>
  <c r="RNU123" i="13"/>
  <c r="SCO123" i="13"/>
  <c r="SRI123" i="13"/>
  <c r="TGC123" i="13"/>
  <c r="EMG123" i="13"/>
  <c r="JXQ123" i="13"/>
  <c r="MDH123" i="13"/>
  <c r="END123" i="13"/>
  <c r="JYC123" i="13"/>
  <c r="JMZ123" i="13"/>
  <c r="IYT123" i="13"/>
  <c r="LQN123" i="13"/>
  <c r="MVC123" i="13"/>
  <c r="NUF123" i="13"/>
  <c r="OKC123" i="13"/>
  <c r="OYW123" i="13"/>
  <c r="PNQ123" i="13"/>
  <c r="QCK123" i="13"/>
  <c r="QRE123" i="13"/>
  <c r="RFY123" i="13"/>
  <c r="RUS123" i="13"/>
  <c r="SJM123" i="13"/>
  <c r="SYG123" i="13"/>
  <c r="TNA123" i="13"/>
  <c r="MFX123" i="13"/>
  <c r="OBE123" i="13"/>
  <c r="PBN123" i="13"/>
  <c r="QBT123" i="13"/>
  <c r="KVC123" i="13"/>
  <c r="NPR123" i="13"/>
  <c r="OSU123" i="13"/>
  <c r="PTC123" i="13"/>
  <c r="QTH123" i="13"/>
  <c r="RTO123" i="13"/>
  <c r="STJ123" i="13"/>
  <c r="TQZ123" i="13"/>
  <c r="UHA123" i="13"/>
  <c r="UVU123" i="13"/>
  <c r="VKO123" i="13"/>
  <c r="VZI123" i="13"/>
  <c r="LOZ123" i="13"/>
  <c r="HIQ123" i="13"/>
  <c r="MGJ123" i="13"/>
  <c r="OQP123" i="13"/>
  <c r="QIX123" i="13"/>
  <c r="SBF123" i="13"/>
  <c r="TTN123" i="13"/>
  <c r="NAE123" i="13"/>
  <c r="OZW123" i="13"/>
  <c r="QEA123" i="13"/>
  <c r="RAE123" i="13"/>
  <c r="RSQ123" i="13"/>
  <c r="SLS123" i="13"/>
  <c r="TCI123" i="13"/>
  <c r="TUE123" i="13"/>
  <c r="KDB123" i="13"/>
  <c r="MHP123" i="13"/>
  <c r="NIX123" i="13"/>
  <c r="ODT123" i="13"/>
  <c r="OTD123" i="13"/>
  <c r="PIN123" i="13"/>
  <c r="PXH123" i="13"/>
  <c r="QMB123" i="13"/>
  <c r="RAV123" i="13"/>
  <c r="RPP123" i="13"/>
  <c r="SEJ123" i="13"/>
  <c r="HNJ123" i="13"/>
  <c r="KOP123" i="13"/>
  <c r="MJX123" i="13"/>
  <c r="NKC123" i="13"/>
  <c r="ODU123" i="13"/>
  <c r="OSO123" i="13"/>
  <c r="PHI123" i="13"/>
  <c r="PWC123" i="13"/>
  <c r="QKW123" i="13"/>
  <c r="QZQ123" i="13"/>
  <c r="ROK123" i="13"/>
  <c r="SDE123" i="13"/>
  <c r="SRY123" i="13"/>
  <c r="TGS123" i="13"/>
  <c r="GOU123" i="13"/>
  <c r="KAO123" i="13"/>
  <c r="MEL123" i="13"/>
  <c r="GRN123" i="13"/>
  <c r="KAS123" i="13"/>
  <c r="JPP123" i="13"/>
  <c r="JCE123" i="13"/>
  <c r="LSN123" i="13"/>
  <c r="MWF123" i="13"/>
  <c r="NVE123" i="13"/>
  <c r="OKS123" i="13"/>
  <c r="OZM123" i="13"/>
  <c r="POG123" i="13"/>
  <c r="QDA123" i="13"/>
  <c r="QRU123" i="13"/>
  <c r="RGO123" i="13"/>
  <c r="RVI123" i="13"/>
  <c r="SKC123" i="13"/>
  <c r="SYW123" i="13"/>
  <c r="TNQ123" i="13"/>
  <c r="MIK123" i="13"/>
  <c r="OCI123" i="13"/>
  <c r="PCP123" i="13"/>
  <c r="QCX123" i="13"/>
  <c r="LBQ123" i="13"/>
  <c r="NRN123" i="13"/>
  <c r="OTX123" i="13"/>
  <c r="PUC123" i="13"/>
  <c r="QUL123" i="13"/>
  <c r="RUR123" i="13"/>
  <c r="SUJ123" i="13"/>
  <c r="TRZ123" i="13"/>
  <c r="UHQ123" i="13"/>
  <c r="UWK123" i="13"/>
  <c r="VLE123" i="13"/>
  <c r="VZY123" i="13"/>
  <c r="WOS123" i="13"/>
  <c r="XDM123" i="13"/>
  <c r="NCT123" i="13"/>
  <c r="OLG123" i="13"/>
  <c r="PLL123" i="13"/>
  <c r="QLS123" i="13"/>
  <c r="RMA123" i="13"/>
  <c r="SMF123" i="13"/>
  <c r="TKE123" i="13"/>
  <c r="UCT123" i="13"/>
  <c r="URN123" i="13"/>
  <c r="VGH123" i="13"/>
  <c r="VVB123" i="13"/>
  <c r="LRE123" i="13"/>
  <c r="HMO123" i="13"/>
  <c r="MHM123" i="13"/>
  <c r="ORF123" i="13"/>
  <c r="QJN123" i="13"/>
  <c r="SBV123" i="13"/>
  <c r="TUD123" i="13"/>
  <c r="NBG123" i="13"/>
  <c r="PAM123" i="13"/>
  <c r="QEQ123" i="13"/>
  <c r="RAU123" i="13"/>
  <c r="RTG123" i="13"/>
  <c r="SMI123" i="13"/>
  <c r="TCY123" i="13"/>
  <c r="DZR123" i="13"/>
  <c r="KGC123" i="13"/>
  <c r="MIS123" i="13"/>
  <c r="NKB123" i="13"/>
  <c r="OEJ123" i="13"/>
  <c r="OTT123" i="13"/>
  <c r="PJD123" i="13"/>
  <c r="PXX123" i="13"/>
  <c r="QMR123" i="13"/>
  <c r="RBL123" i="13"/>
  <c r="RQF123" i="13"/>
  <c r="SEZ123" i="13"/>
  <c r="HQT123" i="13"/>
  <c r="KRJ123" i="13"/>
  <c r="MKX123" i="13"/>
  <c r="NLC123" i="13"/>
  <c r="OEK123" i="13"/>
  <c r="OTE123" i="13"/>
  <c r="PHY123" i="13"/>
  <c r="PWS123" i="13"/>
  <c r="QLM123" i="13"/>
  <c r="RAG123" i="13"/>
  <c r="RPA123" i="13"/>
  <c r="SDU123" i="13"/>
  <c r="SSO123" i="13"/>
  <c r="THI123" i="13"/>
  <c r="GYR123" i="13"/>
  <c r="KDL123" i="13"/>
  <c r="MFP123" i="13"/>
  <c r="GYS123" i="13"/>
  <c r="KDP123" i="13"/>
  <c r="JSN123" i="13"/>
  <c r="JFW123" i="13"/>
  <c r="LUP123" i="13"/>
  <c r="MXF123" i="13"/>
  <c r="NWE123" i="13"/>
  <c r="OLI123" i="13"/>
  <c r="PAC123" i="13"/>
  <c r="POW123" i="13"/>
  <c r="QDQ123" i="13"/>
  <c r="QSK123" i="13"/>
  <c r="RHE123" i="13"/>
  <c r="RVY123" i="13"/>
  <c r="SKS123" i="13"/>
  <c r="SZM123" i="13"/>
  <c r="TOG123" i="13"/>
  <c r="MLD123" i="13"/>
  <c r="ODK123" i="13"/>
  <c r="PDS123" i="13"/>
  <c r="QDX123" i="13"/>
  <c r="LHQ123" i="13"/>
  <c r="NTH123" i="13"/>
  <c r="OVB123" i="13"/>
  <c r="PVG123" i="13"/>
  <c r="QVN123" i="13"/>
  <c r="RVV123" i="13"/>
  <c r="SVJ123" i="13"/>
  <c r="TSZ123" i="13"/>
  <c r="UIG123" i="13"/>
  <c r="UXA123" i="13"/>
  <c r="VLU123" i="13"/>
  <c r="WAO123" i="13"/>
  <c r="WPI123" i="13"/>
  <c r="XEC123" i="13"/>
  <c r="NEW123" i="13"/>
  <c r="OMG123" i="13"/>
  <c r="MSE123" i="13"/>
  <c r="HQA123" i="13"/>
  <c r="MIQ123" i="13"/>
  <c r="ORV123" i="13"/>
  <c r="QKD123" i="13"/>
  <c r="SCL123" i="13"/>
  <c r="DYV123" i="13"/>
  <c r="NCJ123" i="13"/>
  <c r="PBC123" i="13"/>
  <c r="QFG123" i="13"/>
  <c r="RCA123" i="13"/>
  <c r="RTW123" i="13"/>
  <c r="SMY123" i="13"/>
  <c r="TDO123" i="13"/>
  <c r="GLH123" i="13"/>
  <c r="KIP123" i="13"/>
  <c r="MJW123" i="13"/>
  <c r="NLA123" i="13"/>
  <c r="OEZ123" i="13"/>
  <c r="OUJ123" i="13"/>
  <c r="PJT123" i="13"/>
  <c r="PYN123" i="13"/>
  <c r="QNH123" i="13"/>
  <c r="RCB123" i="13"/>
  <c r="RQV123" i="13"/>
  <c r="SFP123" i="13"/>
  <c r="HUP123" i="13"/>
  <c r="KUK123" i="13"/>
  <c r="MMB123" i="13"/>
  <c r="NMA123" i="13"/>
  <c r="OFA123" i="13"/>
  <c r="OTU123" i="13"/>
  <c r="PIO123" i="13"/>
  <c r="PXI123" i="13"/>
  <c r="QMC123" i="13"/>
  <c r="RAW123" i="13"/>
  <c r="RPQ123" i="13"/>
  <c r="SEK123" i="13"/>
  <c r="STE123" i="13"/>
  <c r="THY123" i="13"/>
  <c r="HCK123" i="13"/>
  <c r="KGF123" i="13"/>
  <c r="MGP123" i="13"/>
  <c r="HDB123" i="13"/>
  <c r="KGO123" i="13"/>
  <c r="JVJ123" i="13"/>
  <c r="JJI123" i="13"/>
  <c r="LWJ123" i="13"/>
  <c r="MYJ123" i="13"/>
  <c r="NWY123" i="13"/>
  <c r="OLY123" i="13"/>
  <c r="PAS123" i="13"/>
  <c r="PPM123" i="13"/>
  <c r="QEG123" i="13"/>
  <c r="QTA123" i="13"/>
  <c r="RHU123" i="13"/>
  <c r="RWO123" i="13"/>
  <c r="SLI123" i="13"/>
  <c r="TAC123" i="13"/>
  <c r="TOW123" i="13"/>
  <c r="MNO123" i="13"/>
  <c r="OEN123" i="13"/>
  <c r="PES123" i="13"/>
  <c r="QFB123" i="13"/>
  <c r="LOE123" i="13"/>
  <c r="NVC123" i="13"/>
  <c r="OWB123" i="13"/>
  <c r="PWI123" i="13"/>
  <c r="QWQ123" i="13"/>
  <c r="RWV123" i="13"/>
  <c r="SWI123" i="13"/>
  <c r="TTZ123" i="13"/>
  <c r="UIW123" i="13"/>
  <c r="UXQ123" i="13"/>
  <c r="VMK123" i="13"/>
  <c r="WBE123" i="13"/>
  <c r="WPY123" i="13"/>
  <c r="XES123" i="13"/>
  <c r="MTG123" i="13"/>
  <c r="HTR123" i="13"/>
  <c r="MJQ123" i="13"/>
  <c r="OSL123" i="13"/>
  <c r="QKT123" i="13"/>
  <c r="SDB123" i="13"/>
  <c r="GAN123" i="13"/>
  <c r="NDJ123" i="13"/>
  <c r="PBS123" i="13"/>
  <c r="QFW123" i="13"/>
  <c r="RCQ123" i="13"/>
  <c r="RVS123" i="13"/>
  <c r="SNO123" i="13"/>
  <c r="TFK123" i="13"/>
  <c r="GYC123" i="13"/>
  <c r="KLP123" i="13"/>
  <c r="MKW123" i="13"/>
  <c r="NLZ123" i="13"/>
  <c r="OFP123" i="13"/>
  <c r="OUZ123" i="13"/>
  <c r="PKJ123" i="13"/>
  <c r="PZD123" i="13"/>
  <c r="QNX123" i="13"/>
  <c r="RCR123" i="13"/>
  <c r="RRL123" i="13"/>
  <c r="SGF123" i="13"/>
  <c r="HYD123" i="13"/>
  <c r="KWX123" i="13"/>
  <c r="MND123" i="13"/>
  <c r="NNC123" i="13"/>
  <c r="OFQ123" i="13"/>
  <c r="OUK123" i="13"/>
  <c r="PJE123" i="13"/>
  <c r="PXY123" i="13"/>
  <c r="QMS123" i="13"/>
  <c r="RBM123" i="13"/>
  <c r="RQG123" i="13"/>
  <c r="SFA123" i="13"/>
  <c r="STU123" i="13"/>
  <c r="TIO123" i="13"/>
  <c r="HGH123" i="13"/>
  <c r="KJH123" i="13"/>
  <c r="MHT123" i="13"/>
  <c r="HGK123" i="13"/>
  <c r="EOX123" i="13"/>
  <c r="JYD123" i="13"/>
  <c r="JNB123" i="13"/>
  <c r="LXX123" i="13"/>
  <c r="MZL123" i="13"/>
  <c r="NXQ123" i="13"/>
  <c r="OMO123" i="13"/>
  <c r="PBI123" i="13"/>
  <c r="PQC123" i="13"/>
  <c r="QEW123" i="13"/>
  <c r="QTQ123" i="13"/>
  <c r="RIK123" i="13"/>
  <c r="RXE123" i="13"/>
  <c r="SLY123" i="13"/>
  <c r="TAS123" i="13"/>
  <c r="TPM123" i="13"/>
  <c r="MQB123" i="13"/>
  <c r="OFR123" i="13"/>
  <c r="PFW123" i="13"/>
  <c r="QGD123" i="13"/>
  <c r="LSU123" i="13"/>
  <c r="NWO123" i="13"/>
  <c r="OXF123" i="13"/>
  <c r="PXL123" i="13"/>
  <c r="QXQ123" i="13"/>
  <c r="RXZ123" i="13"/>
  <c r="SXH123" i="13"/>
  <c r="TUS123" i="13"/>
  <c r="UJM123" i="13"/>
  <c r="UYG123" i="13"/>
  <c r="VNA123" i="13"/>
  <c r="WBU123" i="13"/>
  <c r="MUJ123" i="13"/>
  <c r="JZV123" i="13"/>
  <c r="NCI123" i="13"/>
  <c r="PCX123" i="13"/>
  <c r="QVF123" i="13"/>
  <c r="SNN123" i="13"/>
  <c r="JEK123" i="13"/>
  <c r="NEN123" i="13"/>
  <c r="PCI123" i="13"/>
  <c r="QGM123" i="13"/>
  <c r="RDG123" i="13"/>
  <c r="RWI123" i="13"/>
  <c r="SOE123" i="13"/>
  <c r="TGA123" i="13"/>
  <c r="HCG123" i="13"/>
  <c r="KOH123" i="13"/>
  <c r="MMA123" i="13"/>
  <c r="NMZ123" i="13"/>
  <c r="OGF123" i="13"/>
  <c r="OVP123" i="13"/>
  <c r="PKZ123" i="13"/>
  <c r="PZT123" i="13"/>
  <c r="QON123" i="13"/>
  <c r="RDH123" i="13"/>
  <c r="RSB123" i="13"/>
  <c r="SGV123" i="13"/>
  <c r="IBS123" i="13"/>
  <c r="KZX123" i="13"/>
  <c r="MOG123" i="13"/>
  <c r="NOB123" i="13"/>
  <c r="OGG123" i="13"/>
  <c r="OVA123" i="13"/>
  <c r="PJU123" i="13"/>
  <c r="PYO123" i="13"/>
  <c r="QNI123" i="13"/>
  <c r="RCC123" i="13"/>
  <c r="RQW123" i="13"/>
  <c r="SFQ123" i="13"/>
  <c r="SUK123" i="13"/>
  <c r="TJE123" i="13"/>
  <c r="HJU123" i="13"/>
  <c r="KLW123" i="13"/>
  <c r="MIV123" i="13"/>
  <c r="HKG123" i="13"/>
  <c r="GUK123" i="13"/>
  <c r="KAT123" i="13"/>
  <c r="JPQ123" i="13"/>
  <c r="LZO123" i="13"/>
  <c r="NAO123" i="13"/>
  <c r="NYH123" i="13"/>
  <c r="ONE123" i="13"/>
  <c r="PBY123" i="13"/>
  <c r="PQS123" i="13"/>
  <c r="QFM123" i="13"/>
  <c r="QUG123" i="13"/>
  <c r="RJA123" i="13"/>
  <c r="RXU123" i="13"/>
  <c r="SMO123" i="13"/>
  <c r="TBI123" i="13"/>
  <c r="TQC123" i="13"/>
  <c r="MSH123" i="13"/>
  <c r="OGR123" i="13"/>
  <c r="PGY123" i="13"/>
  <c r="QHG123" i="13"/>
  <c r="LWZ123" i="13"/>
  <c r="NXW123" i="13"/>
  <c r="OYH123" i="13"/>
  <c r="PYP123" i="13"/>
  <c r="QYU123" i="13"/>
  <c r="RZB123" i="13"/>
  <c r="SYH123" i="13"/>
  <c r="TVI123" i="13"/>
  <c r="UKC123" i="13"/>
  <c r="UYW123" i="13"/>
  <c r="MVJ123" i="13"/>
  <c r="DSO123" i="13"/>
  <c r="NDI123" i="13"/>
  <c r="PDN123" i="13"/>
  <c r="QVV123" i="13"/>
  <c r="SOD123" i="13"/>
  <c r="JII123" i="13"/>
  <c r="NOY123" i="13"/>
  <c r="PCY123" i="13"/>
  <c r="QHC123" i="13"/>
  <c r="RDW123" i="13"/>
  <c r="RWY123" i="13"/>
  <c r="SOU123" i="13"/>
  <c r="TGQ123" i="13"/>
  <c r="HFM123" i="13"/>
  <c r="KRI123" i="13"/>
  <c r="MNC123" i="13"/>
  <c r="NOA123" i="13"/>
  <c r="OGV123" i="13"/>
  <c r="OWV123" i="13"/>
  <c r="PLP123" i="13"/>
  <c r="QAJ123" i="13"/>
  <c r="QPD123" i="13"/>
  <c r="RDX123" i="13"/>
  <c r="RSR123" i="13"/>
  <c r="SHL123" i="13"/>
  <c r="IFT123" i="13"/>
  <c r="LCR123" i="13"/>
  <c r="MPK123" i="13"/>
  <c r="NPA123" i="13"/>
  <c r="OGW123" i="13"/>
  <c r="OVQ123" i="13"/>
  <c r="PKK123" i="13"/>
  <c r="PZE123" i="13"/>
  <c r="QNY123" i="13"/>
  <c r="RCS123" i="13"/>
  <c r="RRM123" i="13"/>
  <c r="SGG123" i="13"/>
  <c r="SVA123" i="13"/>
  <c r="TJU123" i="13"/>
  <c r="HNL123" i="13"/>
  <c r="KOV123" i="13"/>
  <c r="MJY123" i="13"/>
  <c r="HNM123" i="13"/>
  <c r="GYT123" i="13"/>
  <c r="KDV123" i="13"/>
  <c r="JSR123" i="13"/>
  <c r="MAY123" i="13"/>
  <c r="NBS123" i="13"/>
  <c r="NYY123" i="13"/>
  <c r="ONU123" i="13"/>
  <c r="PCO123" i="13"/>
  <c r="PRI123" i="13"/>
  <c r="QGC123" i="13"/>
  <c r="QUW123" i="13"/>
  <c r="RJQ123" i="13"/>
  <c r="RYK123" i="13"/>
  <c r="SNE123" i="13"/>
  <c r="TBY123" i="13"/>
  <c r="TQS123" i="13"/>
  <c r="MVA123" i="13"/>
  <c r="OHV123" i="13"/>
  <c r="PIB123" i="13"/>
  <c r="QIG123" i="13"/>
  <c r="MAV123" i="13"/>
  <c r="NZA123" i="13"/>
  <c r="OZK123" i="13"/>
  <c r="PZP123" i="13"/>
  <c r="QZW123" i="13"/>
  <c r="SAE123" i="13"/>
  <c r="SZH123" i="13"/>
  <c r="TVY123" i="13"/>
  <c r="UKS123" i="13"/>
  <c r="UZM123" i="13"/>
  <c r="VOG123" i="13"/>
  <c r="WDA123" i="13"/>
  <c r="WRU123" i="13"/>
  <c r="KIB123" i="13"/>
  <c r="NMJ123" i="13"/>
  <c r="OQT123" i="13"/>
  <c r="PQY123" i="13"/>
  <c r="QRF123" i="13"/>
  <c r="RRN123" i="13"/>
  <c r="SRL123" i="13"/>
  <c r="TPC123" i="13"/>
  <c r="HWX123" i="13"/>
  <c r="FZQ123" i="13"/>
  <c r="NEM123" i="13"/>
  <c r="PED123" i="13"/>
  <c r="QWL123" i="13"/>
  <c r="SOT123" i="13"/>
  <c r="JLR123" i="13"/>
  <c r="NVU123" i="13"/>
  <c r="PDO123" i="13"/>
  <c r="QHS123" i="13"/>
  <c r="REM123" i="13"/>
  <c r="RXO123" i="13"/>
  <c r="SQQ123" i="13"/>
  <c r="THG123" i="13"/>
  <c r="HJM123" i="13"/>
  <c r="KTZ123" i="13"/>
  <c r="MOF123" i="13"/>
  <c r="NOZ123" i="13"/>
  <c r="OIB123" i="13"/>
  <c r="OXL123" i="13"/>
  <c r="PMF123" i="13"/>
  <c r="QAZ123" i="13"/>
  <c r="QPT123" i="13"/>
  <c r="REN123" i="13"/>
  <c r="RTH123" i="13"/>
  <c r="SIB123" i="13"/>
  <c r="IJA123" i="13"/>
  <c r="LFR123" i="13"/>
  <c r="MQK123" i="13"/>
  <c r="NQA123" i="13"/>
  <c r="OHM123" i="13"/>
  <c r="OWG123" i="13"/>
  <c r="PLA123" i="13"/>
  <c r="PZU123" i="13"/>
  <c r="QOO123" i="13"/>
  <c r="RDI123" i="13"/>
  <c r="RSC123" i="13"/>
  <c r="SGW123" i="13"/>
  <c r="SVQ123" i="13"/>
  <c r="TKK123" i="13"/>
  <c r="HRL123" i="13"/>
  <c r="KRP123" i="13"/>
  <c r="MLC123" i="13"/>
  <c r="HRM123" i="13"/>
  <c r="HDC123" i="13"/>
  <c r="KGP123" i="13"/>
  <c r="JVL123" i="13"/>
  <c r="MCJ123" i="13"/>
  <c r="NCS123" i="13"/>
  <c r="NZP123" i="13"/>
  <c r="OOK123" i="13"/>
  <c r="PDE123" i="13"/>
  <c r="PRY123" i="13"/>
  <c r="QGS123" i="13"/>
  <c r="QVM123" i="13"/>
  <c r="RKG123" i="13"/>
  <c r="RZA123" i="13"/>
  <c r="SNU123" i="13"/>
  <c r="TCO123" i="13"/>
  <c r="TRI123" i="13"/>
  <c r="MXL123" i="13"/>
  <c r="OIX123" i="13"/>
  <c r="PJF123" i="13"/>
  <c r="QJK123" i="13"/>
  <c r="MDQ123" i="13"/>
  <c r="OAF123" i="13"/>
  <c r="PAK123" i="13"/>
  <c r="QAT123" i="13"/>
  <c r="RAZ123" i="13"/>
  <c r="SBE123" i="13"/>
  <c r="TAH123" i="13"/>
  <c r="TWO123" i="13"/>
  <c r="ULI123" i="13"/>
  <c r="VAC123" i="13"/>
  <c r="VOW123" i="13"/>
  <c r="WDQ123" i="13"/>
  <c r="WSK123" i="13"/>
  <c r="KPB123" i="13"/>
  <c r="NOE123" i="13"/>
  <c r="ORT123" i="13"/>
  <c r="IAJ123" i="13"/>
  <c r="GXO123" i="13"/>
  <c r="NFO123" i="13"/>
  <c r="PET123" i="13"/>
  <c r="QXB123" i="13"/>
  <c r="SPJ123" i="13"/>
  <c r="JOT123" i="13"/>
  <c r="NWQ123" i="13"/>
  <c r="PEE123" i="13"/>
  <c r="QKE123" i="13"/>
  <c r="RFC123" i="13"/>
  <c r="RYE123" i="13"/>
  <c r="SRG123" i="13"/>
  <c r="THW123" i="13"/>
  <c r="HMY123" i="13"/>
  <c r="KWW123" i="13"/>
  <c r="MPF123" i="13"/>
  <c r="NQX123" i="13"/>
  <c r="OIR123" i="13"/>
  <c r="OYB123" i="13"/>
  <c r="PMV123" i="13"/>
  <c r="QBP123" i="13"/>
  <c r="QQJ123" i="13"/>
  <c r="RFD123" i="13"/>
  <c r="RTX123" i="13"/>
  <c r="SIR123" i="13"/>
  <c r="IMX123" i="13"/>
  <c r="LIH123" i="13"/>
  <c r="MRO123" i="13"/>
  <c r="NQY123" i="13"/>
  <c r="OIC123" i="13"/>
  <c r="OWW123" i="13"/>
  <c r="PLQ123" i="13"/>
  <c r="QAK123" i="13"/>
  <c r="QPE123" i="13"/>
  <c r="RDY123" i="13"/>
  <c r="RSS123" i="13"/>
  <c r="SHM123" i="13"/>
  <c r="SWG123" i="13"/>
  <c r="TLA123" i="13"/>
  <c r="HUS123" i="13"/>
  <c r="KUL123" i="13"/>
  <c r="MMC123" i="13"/>
  <c r="HUY123" i="13"/>
  <c r="HGR123" i="13"/>
  <c r="ETJ123" i="13"/>
  <c r="JYF123" i="13"/>
  <c r="MDK123" i="13"/>
  <c r="NDW123" i="13"/>
  <c r="OAG123" i="13"/>
  <c r="OPA123" i="13"/>
  <c r="PDU123" i="13"/>
  <c r="PSO123" i="13"/>
  <c r="QHI123" i="13"/>
  <c r="QWC123" i="13"/>
  <c r="RKW123" i="13"/>
  <c r="RZQ123" i="13"/>
  <c r="SOK123" i="13"/>
  <c r="TDE123" i="13"/>
  <c r="TRY123" i="13"/>
  <c r="MZY123" i="13"/>
  <c r="OKA123" i="13"/>
  <c r="PKF123" i="13"/>
  <c r="QKM123" i="13"/>
  <c r="MGF123" i="13"/>
  <c r="OBJ123" i="13"/>
  <c r="PBO123" i="13"/>
  <c r="QBV123" i="13"/>
  <c r="RCD123" i="13"/>
  <c r="SCI123" i="13"/>
  <c r="TBG123" i="13"/>
  <c r="TXE123" i="13"/>
  <c r="ULY123" i="13"/>
  <c r="VAS123" i="13"/>
  <c r="VPM123" i="13"/>
  <c r="IHQ123" i="13"/>
  <c r="HBT123" i="13"/>
  <c r="NGR123" i="13"/>
  <c r="PFJ123" i="13"/>
  <c r="QXR123" i="13"/>
  <c r="SPZ123" i="13"/>
  <c r="JRU123" i="13"/>
  <c r="NXI123" i="13"/>
  <c r="PKI123" i="13"/>
  <c r="QLK123" i="13"/>
  <c r="RGY123" i="13"/>
  <c r="RYU123" i="13"/>
  <c r="SRW123" i="13"/>
  <c r="TIM123" i="13"/>
  <c r="HQP123" i="13"/>
  <c r="KZQ123" i="13"/>
  <c r="MRL123" i="13"/>
  <c r="NRX123" i="13"/>
  <c r="OJH123" i="13"/>
  <c r="OYR123" i="13"/>
  <c r="PNL123" i="13"/>
  <c r="QCF123" i="13"/>
  <c r="QQZ123" i="13"/>
  <c r="RFT123" i="13"/>
  <c r="RUN123" i="13"/>
  <c r="SJH123" i="13"/>
  <c r="IQD123" i="13"/>
  <c r="LLF123" i="13"/>
  <c r="MSQ123" i="13"/>
  <c r="NSA123" i="13"/>
  <c r="OIS123" i="13"/>
  <c r="OXM123" i="13"/>
  <c r="PMG123" i="13"/>
  <c r="QBA123" i="13"/>
  <c r="QPU123" i="13"/>
  <c r="REO123" i="13"/>
  <c r="RTI123" i="13"/>
  <c r="SIC123" i="13"/>
  <c r="SWW123" i="13"/>
  <c r="TLQ123" i="13"/>
  <c r="HYO123" i="13"/>
  <c r="KXD123" i="13"/>
  <c r="MNG123" i="13"/>
  <c r="HYP123" i="13"/>
  <c r="HKH123" i="13"/>
  <c r="GUR123" i="13"/>
  <c r="KBH123" i="13"/>
  <c r="MEQ123" i="13"/>
  <c r="NEY123" i="13"/>
  <c r="OAW123" i="13"/>
  <c r="OPQ123" i="13"/>
  <c r="PEK123" i="13"/>
  <c r="PTE123" i="13"/>
  <c r="QHY123" i="13"/>
  <c r="QWS123" i="13"/>
  <c r="RLM123" i="13"/>
  <c r="SAG123" i="13"/>
  <c r="SPA123" i="13"/>
  <c r="TDU123" i="13"/>
  <c r="TSO123" i="13"/>
  <c r="NCQ123" i="13"/>
  <c r="OLA123" i="13"/>
  <c r="PLJ123" i="13"/>
  <c r="QLP123" i="13"/>
  <c r="MIL123" i="13"/>
  <c r="OCJ123" i="13"/>
  <c r="PCQ123" i="13"/>
  <c r="QCY123" i="13"/>
  <c r="RDD123" i="13"/>
  <c r="SDK123" i="13"/>
  <c r="TCF123" i="13"/>
  <c r="TXU123" i="13"/>
  <c r="UMO123" i="13"/>
  <c r="VBI123" i="13"/>
  <c r="VQC123" i="13"/>
  <c r="WEW123" i="13"/>
  <c r="WTQ123" i="13"/>
  <c r="LBR123" i="13"/>
  <c r="NRO123" i="13"/>
  <c r="OTZ123" i="13"/>
  <c r="PWW123" i="13"/>
  <c r="RPE123" i="13"/>
  <c r="THM123" i="13"/>
  <c r="ORR123" i="13"/>
  <c r="MXS123" i="13"/>
  <c r="QJL123" i="13"/>
  <c r="TID123" i="13"/>
  <c r="VFA123" i="13"/>
  <c r="WQO123" i="13"/>
  <c r="NGY123" i="13"/>
  <c r="PDV123" i="13"/>
  <c r="QSI123" i="13"/>
  <c r="RZC123" i="13"/>
  <c r="TCG123" i="13"/>
  <c r="UAH123" i="13"/>
  <c r="UQH123" i="13"/>
  <c r="VGX123" i="13"/>
  <c r="VWX123" i="13"/>
  <c r="WMH123" i="13"/>
  <c r="XBR123" i="13"/>
  <c r="MXU123" i="13"/>
  <c r="OKE123" i="13"/>
  <c r="PKM123" i="13"/>
  <c r="QKR123" i="13"/>
  <c r="RKY123" i="13"/>
  <c r="SLG123" i="13"/>
  <c r="TJG123" i="13"/>
  <c r="MVP123" i="13"/>
  <c r="OID123" i="13"/>
  <c r="PII123" i="13"/>
  <c r="QIP123" i="13"/>
  <c r="RIX123" i="13"/>
  <c r="SJC123" i="13"/>
  <c r="MEA123" i="13"/>
  <c r="OAM123" i="13"/>
  <c r="PAT123" i="13"/>
  <c r="QBB123" i="13"/>
  <c r="RBG123" i="13"/>
  <c r="MQV123" i="13"/>
  <c r="OGA123" i="13"/>
  <c r="PGH123" i="13"/>
  <c r="QGP123" i="13"/>
  <c r="LYN123" i="13"/>
  <c r="NYI123" i="13"/>
  <c r="OYT123" i="13"/>
  <c r="PYY123" i="13"/>
  <c r="QZF123" i="13"/>
  <c r="RZN123" i="13"/>
  <c r="SYR123" i="13"/>
  <c r="TVO123" i="13"/>
  <c r="UKI123" i="13"/>
  <c r="UZC123" i="13"/>
  <c r="VNW123" i="13"/>
  <c r="WCQ123" i="13"/>
  <c r="WRK123" i="13"/>
  <c r="JYO123" i="13"/>
  <c r="NLH123" i="13"/>
  <c r="OPY123" i="13"/>
  <c r="PQH123" i="13"/>
  <c r="QQN123" i="13"/>
  <c r="RQS123" i="13"/>
  <c r="SQV123" i="13"/>
  <c r="TOM123" i="13"/>
  <c r="UFL123" i="13"/>
  <c r="UUF123" i="13"/>
  <c r="VIZ123" i="13"/>
  <c r="VXT123" i="13"/>
  <c r="WMN123" i="13"/>
  <c r="XBH123" i="13"/>
  <c r="MTX123" i="13"/>
  <c r="OHH123" i="13"/>
  <c r="PHO123" i="13"/>
  <c r="QHW123" i="13"/>
  <c r="RIB123" i="13"/>
  <c r="SII123" i="13"/>
  <c r="TGR123" i="13"/>
  <c r="UAO123" i="13"/>
  <c r="UPI123" i="13"/>
  <c r="VEC123" i="13"/>
  <c r="VSW123" i="13"/>
  <c r="WHQ123" i="13"/>
  <c r="WWK123" i="13"/>
  <c r="LZK123" i="13"/>
  <c r="NYN123" i="13"/>
  <c r="OYX123" i="13"/>
  <c r="PZF123" i="13"/>
  <c r="QZK123" i="13"/>
  <c r="RZR123" i="13"/>
  <c r="SYV123" i="13"/>
  <c r="TVR123" i="13"/>
  <c r="UKL123" i="13"/>
  <c r="UZF123" i="13"/>
  <c r="VNZ123" i="13"/>
  <c r="WCT123" i="13"/>
  <c r="NOI123" i="13"/>
  <c r="PXM123" i="13"/>
  <c r="RPU123" i="13"/>
  <c r="TIC123" i="13"/>
  <c r="OST123" i="13"/>
  <c r="NAA123" i="13"/>
  <c r="QKP123" i="13"/>
  <c r="TJD123" i="13"/>
  <c r="VFQ123" i="13"/>
  <c r="WRE123" i="13"/>
  <c r="NIR123" i="13"/>
  <c r="PKL123" i="13"/>
  <c r="QTI123" i="13"/>
  <c r="SAF123" i="13"/>
  <c r="TDG123" i="13"/>
  <c r="UAX123" i="13"/>
  <c r="UQX123" i="13"/>
  <c r="VHN123" i="13"/>
  <c r="VXN123" i="13"/>
  <c r="WMX123" i="13"/>
  <c r="XCH123" i="13"/>
  <c r="NAN123" i="13"/>
  <c r="OLH123" i="13"/>
  <c r="PLM123" i="13"/>
  <c r="QLV123" i="13"/>
  <c r="RMB123" i="13"/>
  <c r="SMG123" i="13"/>
  <c r="TKF123" i="13"/>
  <c r="MYF123" i="13"/>
  <c r="OJD123" i="13"/>
  <c r="PJK123" i="13"/>
  <c r="QJS123" i="13"/>
  <c r="RJX123" i="13"/>
  <c r="SKE123" i="13"/>
  <c r="MGV123" i="13"/>
  <c r="OBO123" i="13"/>
  <c r="PBW123" i="13"/>
  <c r="QCB123" i="13"/>
  <c r="RCI123" i="13"/>
  <c r="MTK123" i="13"/>
  <c r="OHC123" i="13"/>
  <c r="PHK123" i="13"/>
  <c r="QHP123" i="13"/>
  <c r="MBR123" i="13"/>
  <c r="NZN123" i="13"/>
  <c r="OZT123" i="13"/>
  <c r="QAA123" i="13"/>
  <c r="RAI123" i="13"/>
  <c r="SAN123" i="13"/>
  <c r="SZR123" i="13"/>
  <c r="TWE123" i="13"/>
  <c r="UKY123" i="13"/>
  <c r="UZS123" i="13"/>
  <c r="VOM123" i="13"/>
  <c r="WDG123" i="13"/>
  <c r="OCS123" i="13"/>
  <c r="PYC123" i="13"/>
  <c r="RQK123" i="13"/>
  <c r="TIS123" i="13"/>
  <c r="OTW123" i="13"/>
  <c r="NCR123" i="13"/>
  <c r="QLR123" i="13"/>
  <c r="TKD123" i="13"/>
  <c r="VGG123" i="13"/>
  <c r="WTA123" i="13"/>
  <c r="NKR123" i="13"/>
  <c r="PMP123" i="13"/>
  <c r="QUM123" i="13"/>
  <c r="SBJ123" i="13"/>
  <c r="TEH123" i="13"/>
  <c r="UBN123" i="13"/>
  <c r="USD123" i="13"/>
  <c r="VID123" i="13"/>
  <c r="VYD123" i="13"/>
  <c r="WNN123" i="13"/>
  <c r="XCX123" i="13"/>
  <c r="NCY123" i="13"/>
  <c r="OML123" i="13"/>
  <c r="PMQ123" i="13"/>
  <c r="QMX123" i="13"/>
  <c r="RNF123" i="13"/>
  <c r="SNK123" i="13"/>
  <c r="TLF123" i="13"/>
  <c r="NAQ123" i="13"/>
  <c r="OKH123" i="13"/>
  <c r="PKN123" i="13"/>
  <c r="QKS123" i="13"/>
  <c r="RLB123" i="13"/>
  <c r="SLH123" i="13"/>
  <c r="MJG123" i="13"/>
  <c r="OCR123" i="13"/>
  <c r="PCW123" i="13"/>
  <c r="QDF123" i="13"/>
  <c r="RDL123" i="13"/>
  <c r="MVZ123" i="13"/>
  <c r="OIF123" i="13"/>
  <c r="PIK123" i="13"/>
  <c r="QIT123" i="13"/>
  <c r="MEP123" i="13"/>
  <c r="OAO123" i="13"/>
  <c r="PAX123" i="13"/>
  <c r="QBD123" i="13"/>
  <c r="RBI123" i="13"/>
  <c r="SBR123" i="13"/>
  <c r="TAQ123" i="13"/>
  <c r="TWU123" i="13"/>
  <c r="ULO123" i="13"/>
  <c r="VAI123" i="13"/>
  <c r="VPC123" i="13"/>
  <c r="OEO123" i="13"/>
  <c r="PYS123" i="13"/>
  <c r="RRA123" i="13"/>
  <c r="TJI123" i="13"/>
  <c r="OUW123" i="13"/>
  <c r="NEV123" i="13"/>
  <c r="QMU123" i="13"/>
  <c r="TLC123" i="13"/>
  <c r="VGW123" i="13"/>
  <c r="WUW123" i="13"/>
  <c r="NPS123" i="13"/>
  <c r="PNR123" i="13"/>
  <c r="QWR123" i="13"/>
  <c r="SCJ123" i="13"/>
  <c r="TFG123" i="13"/>
  <c r="UCD123" i="13"/>
  <c r="UST123" i="13"/>
  <c r="VIT123" i="13"/>
  <c r="VYT123" i="13"/>
  <c r="WOD123" i="13"/>
  <c r="XDN123" i="13"/>
  <c r="NGZ123" i="13"/>
  <c r="ONL123" i="13"/>
  <c r="PNS123" i="13"/>
  <c r="QOA123" i="13"/>
  <c r="ROF123" i="13"/>
  <c r="SOM123" i="13"/>
  <c r="TMF123" i="13"/>
  <c r="NDD123" i="13"/>
  <c r="OLJ123" i="13"/>
  <c r="PLR123" i="13"/>
  <c r="QLW123" i="13"/>
  <c r="RMD123" i="13"/>
  <c r="SML123" i="13"/>
  <c r="MLT123" i="13"/>
  <c r="ODV123" i="13"/>
  <c r="PEA123" i="13"/>
  <c r="QEH123" i="13"/>
  <c r="REP123" i="13"/>
  <c r="MYK123" i="13"/>
  <c r="OJJ123" i="13"/>
  <c r="PJO123" i="13"/>
  <c r="QJV123" i="13"/>
  <c r="MGZ123" i="13"/>
  <c r="OBS123" i="13"/>
  <c r="PBZ123" i="13"/>
  <c r="QCH123" i="13"/>
  <c r="RCM123" i="13"/>
  <c r="SCT123" i="13"/>
  <c r="TBP123" i="13"/>
  <c r="TXK123" i="13"/>
  <c r="UME123" i="13"/>
  <c r="VAY123" i="13"/>
  <c r="VPS123" i="13"/>
  <c r="WEM123" i="13"/>
  <c r="OFE123" i="13"/>
  <c r="QJE123" i="13"/>
  <c r="SBM123" i="13"/>
  <c r="TTU123" i="13"/>
  <c r="PNO123" i="13"/>
  <c r="OEP123" i="13"/>
  <c r="RFJ123" i="13"/>
  <c r="TZA123" i="13"/>
  <c r="VNQ123" i="13"/>
  <c r="WVM123" i="13"/>
  <c r="NVD123" i="13"/>
  <c r="POU123" i="13"/>
  <c r="QXV123" i="13"/>
  <c r="SDN123" i="13"/>
  <c r="TGF123" i="13"/>
  <c r="UDJ123" i="13"/>
  <c r="UTJ123" i="13"/>
  <c r="VJJ123" i="13"/>
  <c r="VZJ123" i="13"/>
  <c r="WOT123" i="13"/>
  <c r="XET123" i="13"/>
  <c r="NIU123" i="13"/>
  <c r="OOP123" i="13"/>
  <c r="POV123" i="13"/>
  <c r="QPA123" i="13"/>
  <c r="RPJ123" i="13"/>
  <c r="SPO123" i="13"/>
  <c r="TNF123" i="13"/>
  <c r="NFC123" i="13"/>
  <c r="OMM123" i="13"/>
  <c r="PMR123" i="13"/>
  <c r="QMY123" i="13"/>
  <c r="RNG123" i="13"/>
  <c r="SNL123" i="13"/>
  <c r="MOJ123" i="13"/>
  <c r="OEV123" i="13"/>
  <c r="PFC123" i="13"/>
  <c r="QFK123" i="13"/>
  <c r="RFP123" i="13"/>
  <c r="NAX123" i="13"/>
  <c r="OKJ123" i="13"/>
  <c r="PKQ123" i="13"/>
  <c r="QKY123" i="13"/>
  <c r="MJO123" i="13"/>
  <c r="OCU123" i="13"/>
  <c r="PDC123" i="13"/>
  <c r="QDH123" i="13"/>
  <c r="RDO123" i="13"/>
  <c r="SDW123" i="13"/>
  <c r="TCP123" i="13"/>
  <c r="TYA123" i="13"/>
  <c r="UMU123" i="13"/>
  <c r="VBO123" i="13"/>
  <c r="VQI123" i="13"/>
  <c r="WFC123" i="13"/>
  <c r="OFU123" i="13"/>
  <c r="QJU123" i="13"/>
  <c r="SCC123" i="13"/>
  <c r="EXX123" i="13"/>
  <c r="POO123" i="13"/>
  <c r="OFS123" i="13"/>
  <c r="RGM123" i="13"/>
  <c r="TZQ123" i="13"/>
  <c r="VRI123" i="13"/>
  <c r="WWC123" i="13"/>
  <c r="NWU123" i="13"/>
  <c r="PPU123" i="13"/>
  <c r="QYV123" i="13"/>
  <c r="SEP123" i="13"/>
  <c r="TIE123" i="13"/>
  <c r="UDZ123" i="13"/>
  <c r="UTZ123" i="13"/>
  <c r="VJZ123" i="13"/>
  <c r="VZZ123" i="13"/>
  <c r="WPZ123" i="13"/>
  <c r="HDJ123" i="13"/>
  <c r="NKS123" i="13"/>
  <c r="OPR123" i="13"/>
  <c r="PPZ123" i="13"/>
  <c r="QQE123" i="13"/>
  <c r="RQL123" i="13"/>
  <c r="SQN123" i="13"/>
  <c r="TOE123" i="13"/>
  <c r="NHA123" i="13"/>
  <c r="ONM123" i="13"/>
  <c r="PNV123" i="13"/>
  <c r="QOB123" i="13"/>
  <c r="ROG123" i="13"/>
  <c r="SOP123" i="13"/>
  <c r="MQU123" i="13"/>
  <c r="OFZ123" i="13"/>
  <c r="PGF123" i="13"/>
  <c r="QGK123" i="13"/>
  <c r="RGT123" i="13"/>
  <c r="NDH123" i="13"/>
  <c r="OLN123" i="13"/>
  <c r="PLT123" i="13"/>
  <c r="QLY123" i="13"/>
  <c r="MMD123" i="13"/>
  <c r="ODX123" i="13"/>
  <c r="PEC123" i="13"/>
  <c r="QEL123" i="13"/>
  <c r="RER123" i="13"/>
  <c r="SEW123" i="13"/>
  <c r="TDP123" i="13"/>
  <c r="TYQ123" i="13"/>
  <c r="UNK123" i="13"/>
  <c r="VCE123" i="13"/>
  <c r="VQY123" i="13"/>
  <c r="WFS123" i="13"/>
  <c r="OGK123" i="13"/>
  <c r="QKK123" i="13"/>
  <c r="SCS123" i="13"/>
  <c r="IYV123" i="13"/>
  <c r="PPS123" i="13"/>
  <c r="OGS123" i="13"/>
  <c r="RHM123" i="13"/>
  <c r="UAG123" i="13"/>
  <c r="VRY123" i="13"/>
  <c r="WWS123" i="13"/>
  <c r="NXX123" i="13"/>
  <c r="PSA123" i="13"/>
  <c r="QZZ123" i="13"/>
  <c r="SFS123" i="13"/>
  <c r="TJF123" i="13"/>
  <c r="UEP123" i="13"/>
  <c r="UUP123" i="13"/>
  <c r="VKP123" i="13"/>
  <c r="WBF123" i="13"/>
  <c r="WQP123" i="13"/>
  <c r="JJV123" i="13"/>
  <c r="NMM123" i="13"/>
  <c r="OQU123" i="13"/>
  <c r="PQZ123" i="13"/>
  <c r="QRG123" i="13"/>
  <c r="RRO123" i="13"/>
  <c r="SRN123" i="13"/>
  <c r="HHD123" i="13"/>
  <c r="NJD123" i="13"/>
  <c r="OOQ123" i="13"/>
  <c r="POX123" i="13"/>
  <c r="QPF123" i="13"/>
  <c r="RPK123" i="13"/>
  <c r="SPP123" i="13"/>
  <c r="MTH123" i="13"/>
  <c r="OHB123" i="13"/>
  <c r="PHJ123" i="13"/>
  <c r="QHO123" i="13"/>
  <c r="RHV123" i="13"/>
  <c r="NFK123" i="13"/>
  <c r="OMP123" i="13"/>
  <c r="PMX123" i="13"/>
  <c r="QNC123" i="13"/>
  <c r="MOO123" i="13"/>
  <c r="OFB123" i="13"/>
  <c r="PFG123" i="13"/>
  <c r="QFN123" i="13"/>
  <c r="RFV123" i="13"/>
  <c r="SGA123" i="13"/>
  <c r="TEP123" i="13"/>
  <c r="TZG123" i="13"/>
  <c r="UOA123" i="13"/>
  <c r="VCU123" i="13"/>
  <c r="VRO123" i="13"/>
  <c r="ORM123" i="13"/>
  <c r="QLA123" i="13"/>
  <c r="SDI123" i="13"/>
  <c r="KHX123" i="13"/>
  <c r="PQU123" i="13"/>
  <c r="OHW123" i="13"/>
  <c r="RIQ123" i="13"/>
  <c r="UAW123" i="13"/>
  <c r="VSO123" i="13"/>
  <c r="WXI123" i="13"/>
  <c r="NZD123" i="13"/>
  <c r="PTD123" i="13"/>
  <c r="RBB123" i="13"/>
  <c r="SGS123" i="13"/>
  <c r="TLD123" i="13"/>
  <c r="UFF123" i="13"/>
  <c r="UVF123" i="13"/>
  <c r="VLF123" i="13"/>
  <c r="WBV123" i="13"/>
  <c r="WRF123" i="13"/>
  <c r="KJI123" i="13"/>
  <c r="NOF123" i="13"/>
  <c r="ORU123" i="13"/>
  <c r="PSD123" i="13"/>
  <c r="QSJ123" i="13"/>
  <c r="RSO123" i="13"/>
  <c r="SSN123" i="13"/>
  <c r="JND123" i="13"/>
  <c r="NKT123" i="13"/>
  <c r="OPS123" i="13"/>
  <c r="PQA123" i="13"/>
  <c r="QQF123" i="13"/>
  <c r="RQM123" i="13"/>
  <c r="SQO123" i="13"/>
  <c r="MVQ123" i="13"/>
  <c r="OIE123" i="13"/>
  <c r="PIJ123" i="13"/>
  <c r="QIQ123" i="13"/>
  <c r="RIY123" i="13"/>
  <c r="NHH123" i="13"/>
  <c r="ONS123" i="13"/>
  <c r="PNX123" i="13"/>
  <c r="QOE123" i="13"/>
  <c r="MRB123" i="13"/>
  <c r="OGB123" i="13"/>
  <c r="PGI123" i="13"/>
  <c r="QGQ123" i="13"/>
  <c r="RGV123" i="13"/>
  <c r="SHC123" i="13"/>
  <c r="TFO123" i="13"/>
  <c r="TZW123" i="13"/>
  <c r="UOQ123" i="13"/>
  <c r="VDK123" i="13"/>
  <c r="VSE123" i="13"/>
  <c r="WGY123" i="13"/>
  <c r="OSC123" i="13"/>
  <c r="QLQ123" i="13"/>
  <c r="SDY123" i="13"/>
  <c r="KNZ123" i="13"/>
  <c r="PRX123" i="13"/>
  <c r="OIY123" i="13"/>
  <c r="RJS123" i="13"/>
  <c r="UBM123" i="13"/>
  <c r="VTE123" i="13"/>
  <c r="WXY123" i="13"/>
  <c r="OAH123" i="13"/>
  <c r="PUH123" i="13"/>
  <c r="RCE123" i="13"/>
  <c r="SHW123" i="13"/>
  <c r="TMC123" i="13"/>
  <c r="UFV123" i="13"/>
  <c r="UVV123" i="13"/>
  <c r="VML123" i="13"/>
  <c r="WCL123" i="13"/>
  <c r="WRV123" i="13"/>
  <c r="KPO123" i="13"/>
  <c r="NQB123" i="13"/>
  <c r="OSY123" i="13"/>
  <c r="PTF123" i="13"/>
  <c r="QTN123" i="13"/>
  <c r="RTS123" i="13"/>
  <c r="STN123" i="13"/>
  <c r="KJK123" i="13"/>
  <c r="NMP123" i="13"/>
  <c r="OQV123" i="13"/>
  <c r="PRA123" i="13"/>
  <c r="QRJ123" i="13"/>
  <c r="RRP123" i="13"/>
  <c r="SRO123" i="13"/>
  <c r="MYI123" i="13"/>
  <c r="OJE123" i="13"/>
  <c r="PJN123" i="13"/>
  <c r="QJT123" i="13"/>
  <c r="HOK123" i="13"/>
  <c r="NJG123" i="13"/>
  <c r="OOS123" i="13"/>
  <c r="PPB123" i="13"/>
  <c r="QPH123" i="13"/>
  <c r="MTL123" i="13"/>
  <c r="OHF123" i="13"/>
  <c r="PHL123" i="13"/>
  <c r="QHQ123" i="13"/>
  <c r="RHZ123" i="13"/>
  <c r="SIF123" i="13"/>
  <c r="TGN123" i="13"/>
  <c r="UAM123" i="13"/>
  <c r="UPG123" i="13"/>
  <c r="VEA123" i="13"/>
  <c r="VSU123" i="13"/>
  <c r="WHO123" i="13"/>
  <c r="OSS123" i="13"/>
  <c r="QMG123" i="13"/>
  <c r="SEO123" i="13"/>
  <c r="KUW123" i="13"/>
  <c r="PTB123" i="13"/>
  <c r="OKB123" i="13"/>
  <c r="RKV123" i="13"/>
  <c r="UCC123" i="13"/>
  <c r="VTU123" i="13"/>
  <c r="WYO123" i="13"/>
  <c r="OBK123" i="13"/>
  <c r="PWL123" i="13"/>
  <c r="RDE123" i="13"/>
  <c r="SKB123" i="13"/>
  <c r="TNC123" i="13"/>
  <c r="UGL123" i="13"/>
  <c r="UWL123" i="13"/>
  <c r="VNB123" i="13"/>
  <c r="WDB123" i="13"/>
  <c r="WSL123" i="13"/>
  <c r="KWB123" i="13"/>
  <c r="NRS123" i="13"/>
  <c r="OUA123" i="13"/>
  <c r="PUI123" i="13"/>
  <c r="QUN123" i="13"/>
  <c r="RUU123" i="13"/>
  <c r="SUM123" i="13"/>
  <c r="KPT123" i="13"/>
  <c r="NOJ123" i="13"/>
  <c r="ORZ123" i="13"/>
  <c r="PSE123" i="13"/>
  <c r="QSL123" i="13"/>
  <c r="RST123" i="13"/>
  <c r="SSP123" i="13"/>
  <c r="NAR123" i="13"/>
  <c r="OKI123" i="13"/>
  <c r="PKP123" i="13"/>
  <c r="QKX123" i="13"/>
  <c r="JSS123" i="13"/>
  <c r="NLD123" i="13"/>
  <c r="OPW123" i="13"/>
  <c r="PQD123" i="13"/>
  <c r="QQL123" i="13"/>
  <c r="MWE123" i="13"/>
  <c r="OIH123" i="13"/>
  <c r="PIP123" i="13"/>
  <c r="QIU123" i="13"/>
  <c r="RJB123" i="13"/>
  <c r="SJJ123" i="13"/>
  <c r="THN123" i="13"/>
  <c r="UBC123" i="13"/>
  <c r="UPW123" i="13"/>
  <c r="VEQ123" i="13"/>
  <c r="VTK123" i="13"/>
  <c r="WIE123" i="13"/>
  <c r="WWY123" i="13"/>
  <c r="MCB123" i="13"/>
  <c r="NZO123" i="13"/>
  <c r="OZU123" i="13"/>
  <c r="QAD123" i="13"/>
  <c r="RAJ123" i="13"/>
  <c r="SAO123" i="13"/>
  <c r="SZS123" i="13"/>
  <c r="TWF123" i="13"/>
  <c r="UKZ123" i="13"/>
  <c r="UZT123" i="13"/>
  <c r="VON123" i="13"/>
  <c r="WDH123" i="13"/>
  <c r="WSB123" i="13"/>
  <c r="KLB123" i="13"/>
  <c r="NNE123" i="13"/>
  <c r="ORD123" i="13"/>
  <c r="PRK123" i="13"/>
  <c r="QRS123" i="13"/>
  <c r="RRX123" i="13"/>
  <c r="SRX123" i="13"/>
  <c r="TPN123" i="13"/>
  <c r="UGC123" i="13"/>
  <c r="UUW123" i="13"/>
  <c r="VJQ123" i="13"/>
  <c r="VYK123" i="13"/>
  <c r="WNE123" i="13"/>
  <c r="XBY123" i="13"/>
  <c r="MWO123" i="13"/>
  <c r="OIM123" i="13"/>
  <c r="PIT123" i="13"/>
  <c r="OTI123" i="13"/>
  <c r="QMW123" i="13"/>
  <c r="SFE123" i="13"/>
  <c r="LAW123" i="13"/>
  <c r="PUB123" i="13"/>
  <c r="OLF123" i="13"/>
  <c r="RLZ123" i="13"/>
  <c r="UCS123" i="13"/>
  <c r="VUK123" i="13"/>
  <c r="WZE123" i="13"/>
  <c r="OCK123" i="13"/>
  <c r="PXN123" i="13"/>
  <c r="REI123" i="13"/>
  <c r="SLF123" i="13"/>
  <c r="TOD123" i="13"/>
  <c r="UHB123" i="13"/>
  <c r="UXR123" i="13"/>
  <c r="VNR123" i="13"/>
  <c r="WDR123" i="13"/>
  <c r="WTB123" i="13"/>
  <c r="LBT123" i="13"/>
  <c r="NTO123" i="13"/>
  <c r="OVD123" i="13"/>
  <c r="PVI123" i="13"/>
  <c r="QVR123" i="13"/>
  <c r="RVX123" i="13"/>
  <c r="SVL123" i="13"/>
  <c r="KWF123" i="13"/>
  <c r="NQE123" i="13"/>
  <c r="OSZ123" i="13"/>
  <c r="PTG123" i="13"/>
  <c r="QTO123" i="13"/>
  <c r="RTT123" i="13"/>
  <c r="STO123" i="13"/>
  <c r="NDG123" i="13"/>
  <c r="OLK123" i="13"/>
  <c r="PLS123" i="13"/>
  <c r="QLX123" i="13"/>
  <c r="KKD123" i="13"/>
  <c r="NMU123" i="13"/>
  <c r="OQY123" i="13"/>
  <c r="PRG123" i="13"/>
  <c r="QRL123" i="13"/>
  <c r="MYL123" i="13"/>
  <c r="OJK123" i="13"/>
  <c r="PJP123" i="13"/>
  <c r="QJW123" i="13"/>
  <c r="RKE123" i="13"/>
  <c r="SKJ123" i="13"/>
  <c r="TIN123" i="13"/>
  <c r="UBS123" i="13"/>
  <c r="UQM123" i="13"/>
  <c r="VFG123" i="13"/>
  <c r="VUA123" i="13"/>
  <c r="WIU123" i="13"/>
  <c r="WXO123" i="13"/>
  <c r="MES123" i="13"/>
  <c r="OAT123" i="13"/>
  <c r="PAY123" i="13"/>
  <c r="QBF123" i="13"/>
  <c r="RBN123" i="13"/>
  <c r="SBS123" i="13"/>
  <c r="TAR123" i="13"/>
  <c r="TWV123" i="13"/>
  <c r="ULP123" i="13"/>
  <c r="VAJ123" i="13"/>
  <c r="VPD123" i="13"/>
  <c r="WDX123" i="13"/>
  <c r="WSR123" i="13"/>
  <c r="KRX123" i="13"/>
  <c r="NOU123" i="13"/>
  <c r="OSH123" i="13"/>
  <c r="PSN123" i="13"/>
  <c r="QSS123" i="13"/>
  <c r="RTB123" i="13"/>
  <c r="SSX123" i="13"/>
  <c r="TQN123" i="13"/>
  <c r="UGS123" i="13"/>
  <c r="UVM123" i="13"/>
  <c r="VKG123" i="13"/>
  <c r="VZA123" i="13"/>
  <c r="WNU123" i="13"/>
  <c r="XCO123" i="13"/>
  <c r="MYY123" i="13"/>
  <c r="OTY123" i="13"/>
  <c r="QNM123" i="13"/>
  <c r="SFU123" i="13"/>
  <c r="LHN123" i="13"/>
  <c r="PVF123" i="13"/>
  <c r="OMF123" i="13"/>
  <c r="RMZ123" i="13"/>
  <c r="UDI123" i="13"/>
  <c r="VVA123" i="13"/>
  <c r="XCW123" i="13"/>
  <c r="ODO123" i="13"/>
  <c r="PYQ123" i="13"/>
  <c r="RFK123" i="13"/>
  <c r="SNJ123" i="13"/>
  <c r="TQB123" i="13"/>
  <c r="UHR123" i="13"/>
  <c r="UYH123" i="13"/>
  <c r="VOH123" i="13"/>
  <c r="WEH123" i="13"/>
  <c r="WTR123" i="13"/>
  <c r="LIW123" i="13"/>
  <c r="NVF123" i="13"/>
  <c r="OWH123" i="13"/>
  <c r="PWM123" i="13"/>
  <c r="QWT123" i="13"/>
  <c r="RXB123" i="13"/>
  <c r="SWL123" i="13"/>
  <c r="LDC123" i="13"/>
  <c r="NRT123" i="13"/>
  <c r="OUD123" i="13"/>
  <c r="PUJ123" i="13"/>
  <c r="QUO123" i="13"/>
  <c r="RUX123" i="13"/>
  <c r="SUN123" i="13"/>
  <c r="NFF123" i="13"/>
  <c r="OMN123" i="13"/>
  <c r="PMS123" i="13"/>
  <c r="QNB123" i="13"/>
  <c r="KQN123" i="13"/>
  <c r="NOQ123" i="13"/>
  <c r="OSB123" i="13"/>
  <c r="PSG123" i="13"/>
  <c r="QSP123" i="13"/>
  <c r="NBC123" i="13"/>
  <c r="OKK123" i="13"/>
  <c r="PKT123" i="13"/>
  <c r="QKZ123" i="13"/>
  <c r="RLE123" i="13"/>
  <c r="SLN123" i="13"/>
  <c r="TJN123" i="13"/>
  <c r="UCI123" i="13"/>
  <c r="URC123" i="13"/>
  <c r="VFW123" i="13"/>
  <c r="VUQ123" i="13"/>
  <c r="WJK123" i="13"/>
  <c r="WYE123" i="13"/>
  <c r="MHF123" i="13"/>
  <c r="OBT123" i="13"/>
  <c r="PCA123" i="13"/>
  <c r="QCI123" i="13"/>
  <c r="RCN123" i="13"/>
  <c r="SCU123" i="13"/>
  <c r="TBQ123" i="13"/>
  <c r="TXL123" i="13"/>
  <c r="UMF123" i="13"/>
  <c r="VAZ123" i="13"/>
  <c r="VPT123" i="13"/>
  <c r="WEN123" i="13"/>
  <c r="WTH123" i="13"/>
  <c r="KYB123" i="13"/>
  <c r="NQQ123" i="13"/>
  <c r="OTJ123" i="13"/>
  <c r="PTR123" i="13"/>
  <c r="QTW123" i="13"/>
  <c r="RUD123" i="13"/>
  <c r="STW123" i="13"/>
  <c r="TRN123" i="13"/>
  <c r="UHI123" i="13"/>
  <c r="UWC123" i="13"/>
  <c r="VKW123" i="13"/>
  <c r="VZQ123" i="13"/>
  <c r="WOK123" i="13"/>
  <c r="XDE123" i="13"/>
  <c r="NBN123" i="13"/>
  <c r="OUO123" i="13"/>
  <c r="QXY123" i="13"/>
  <c r="SQG123" i="13"/>
  <c r="NGL123" i="13"/>
  <c r="QNT123" i="13"/>
  <c r="PEX123" i="13"/>
  <c r="SFR123" i="13"/>
  <c r="UNU123" i="13"/>
  <c r="VVQ123" i="13"/>
  <c r="GZT123" i="13"/>
  <c r="OKD123" i="13"/>
  <c r="PZQ123" i="13"/>
  <c r="RHR123" i="13"/>
  <c r="SOL123" i="13"/>
  <c r="TRA123" i="13"/>
  <c r="UIX123" i="13"/>
  <c r="UYX123" i="13"/>
  <c r="VOX123" i="13"/>
  <c r="WEX123" i="13"/>
  <c r="WUH123" i="13"/>
  <c r="LOP123" i="13"/>
  <c r="NWV123" i="13"/>
  <c r="OXH123" i="13"/>
  <c r="PXO123" i="13"/>
  <c r="QXW123" i="13"/>
  <c r="RYB123" i="13"/>
  <c r="SXL123" i="13"/>
  <c r="LJF123" i="13"/>
  <c r="NTP123" i="13"/>
  <c r="OVF123" i="13"/>
  <c r="PVN123" i="13"/>
  <c r="QVS123" i="13"/>
  <c r="RVZ123" i="13"/>
  <c r="SVM123" i="13"/>
  <c r="NHG123" i="13"/>
  <c r="ONR123" i="13"/>
  <c r="PNW123" i="13"/>
  <c r="QOD123" i="13"/>
  <c r="KXO123" i="13"/>
  <c r="NQH123" i="13"/>
  <c r="OTF123" i="13"/>
  <c r="PTK123" i="13"/>
  <c r="QTR123" i="13"/>
  <c r="NDQ123" i="13"/>
  <c r="OLO123" i="13"/>
  <c r="PLV123" i="13"/>
  <c r="QMD123" i="13"/>
  <c r="RMI123" i="13"/>
  <c r="SMP123" i="13"/>
  <c r="TKM123" i="13"/>
  <c r="UCY123" i="13"/>
  <c r="URS123" i="13"/>
  <c r="VGM123" i="13"/>
  <c r="VVG123" i="13"/>
  <c r="WKA123" i="13"/>
  <c r="WYU123" i="13"/>
  <c r="MJP123" i="13"/>
  <c r="OCX123" i="13"/>
  <c r="PDD123" i="13"/>
  <c r="QDI123" i="13"/>
  <c r="RDR123" i="13"/>
  <c r="SDX123" i="13"/>
  <c r="TCQ123" i="13"/>
  <c r="TYB123" i="13"/>
  <c r="UMV123" i="13"/>
  <c r="VBP123" i="13"/>
  <c r="VQJ123" i="13"/>
  <c r="WFD123" i="13"/>
  <c r="WTX123" i="13"/>
  <c r="LET123" i="13"/>
  <c r="NSJ123" i="13"/>
  <c r="OUM123" i="13"/>
  <c r="PUR123" i="13"/>
  <c r="QUY123" i="13"/>
  <c r="RVG123" i="13"/>
  <c r="SUV123" i="13"/>
  <c r="TSM123" i="13"/>
  <c r="OVE123" i="13"/>
  <c r="QYO123" i="13"/>
  <c r="SQW123" i="13"/>
  <c r="NIO123" i="13"/>
  <c r="QOX123" i="13"/>
  <c r="PFX123" i="13"/>
  <c r="SGR123" i="13"/>
  <c r="UOK123" i="13"/>
  <c r="WCK123" i="13"/>
  <c r="JFZ123" i="13"/>
  <c r="ONK123" i="13"/>
  <c r="QAU123" i="13"/>
  <c r="RJV123" i="13"/>
  <c r="SPN123" i="13"/>
  <c r="TSA123" i="13"/>
  <c r="UJN123" i="13"/>
  <c r="UZN123" i="13"/>
  <c r="VPN123" i="13"/>
  <c r="WFN123" i="13"/>
  <c r="WUX123" i="13"/>
  <c r="LTL123" i="13"/>
  <c r="NXY123" i="13"/>
  <c r="OYL123" i="13"/>
  <c r="PYR123" i="13"/>
  <c r="QYW123" i="13"/>
  <c r="RZF123" i="13"/>
  <c r="SYL123" i="13"/>
  <c r="LPF123" i="13"/>
  <c r="NVG123" i="13"/>
  <c r="OWI123" i="13"/>
  <c r="PWN123" i="13"/>
  <c r="QWU123" i="13"/>
  <c r="RXC123" i="13"/>
  <c r="HKW123" i="13"/>
  <c r="NJE123" i="13"/>
  <c r="OOR123" i="13"/>
  <c r="POY123" i="13"/>
  <c r="QPG123" i="13"/>
  <c r="LDL123" i="13"/>
  <c r="NSC123" i="13"/>
  <c r="OUF123" i="13"/>
  <c r="PUM123" i="13"/>
  <c r="QUU123" i="13"/>
  <c r="NFL123" i="13"/>
  <c r="OMQ123" i="13"/>
  <c r="PMY123" i="13"/>
  <c r="QND123" i="13"/>
  <c r="RNK123" i="13"/>
  <c r="SNS123" i="13"/>
  <c r="TLL123" i="13"/>
  <c r="UDO123" i="13"/>
  <c r="USI123" i="13"/>
  <c r="VHC123" i="13"/>
  <c r="VVW123" i="13"/>
  <c r="WKQ123" i="13"/>
  <c r="WZK123" i="13"/>
  <c r="MMI123" i="13"/>
  <c r="ODZ123" i="13"/>
  <c r="PEH123" i="13"/>
  <c r="QEM123" i="13"/>
  <c r="RET123" i="13"/>
  <c r="SFB123" i="13"/>
  <c r="TDR123" i="13"/>
  <c r="TYR123" i="13"/>
  <c r="UNL123" i="13"/>
  <c r="VCF123" i="13"/>
  <c r="VQZ123" i="13"/>
  <c r="WFT123" i="13"/>
  <c r="WUN123" i="13"/>
  <c r="LLL123" i="13"/>
  <c r="NUE123" i="13"/>
  <c r="OVM123" i="13"/>
  <c r="PVV123" i="13"/>
  <c r="QWB123" i="13"/>
  <c r="RWG123" i="13"/>
  <c r="SVV123" i="13"/>
  <c r="TTL123" i="13"/>
  <c r="UIO123" i="13"/>
  <c r="UXI123" i="13"/>
  <c r="VMC123" i="13"/>
  <c r="WAW123" i="13"/>
  <c r="WPQ123" i="13"/>
  <c r="XEK123" i="13"/>
  <c r="NFV123" i="13"/>
  <c r="OMV123" i="13"/>
  <c r="PNC123" i="13"/>
  <c r="PGG123" i="13"/>
  <c r="QZE123" i="13"/>
  <c r="SRM123" i="13"/>
  <c r="NKK123" i="13"/>
  <c r="QPZ123" i="13"/>
  <c r="PHB123" i="13"/>
  <c r="SHV123" i="13"/>
  <c r="UPA123" i="13"/>
  <c r="WEG123" i="13"/>
  <c r="KVI123" i="13"/>
  <c r="OOM123" i="13"/>
  <c r="QBW123" i="13"/>
  <c r="RKX123" i="13"/>
  <c r="SQM123" i="13"/>
  <c r="TUA123" i="13"/>
  <c r="UKD123" i="13"/>
  <c r="VAD123" i="13"/>
  <c r="VQD123" i="13"/>
  <c r="WGD123" i="13"/>
  <c r="WVN123" i="13"/>
  <c r="LXT123" i="13"/>
  <c r="NZE123" i="13"/>
  <c r="OZN123" i="13"/>
  <c r="PZV123" i="13"/>
  <c r="RAA123" i="13"/>
  <c r="SAH123" i="13"/>
  <c r="SZK123" i="13"/>
  <c r="LTN123" i="13"/>
  <c r="NWX123" i="13"/>
  <c r="OXI123" i="13"/>
  <c r="PXR123" i="13"/>
  <c r="QXX123" i="13"/>
  <c r="RYC123" i="13"/>
  <c r="JQC123" i="13"/>
  <c r="NKU123" i="13"/>
  <c r="OPV123" i="13"/>
  <c r="PQB123" i="13"/>
  <c r="QQG123" i="13"/>
  <c r="LKH123" i="13"/>
  <c r="NTS123" i="13"/>
  <c r="OVJ123" i="13"/>
  <c r="PVP123" i="13"/>
  <c r="QVU123" i="13"/>
  <c r="NHL123" i="13"/>
  <c r="ONT123" i="13"/>
  <c r="PNY123" i="13"/>
  <c r="QOH123" i="13"/>
  <c r="RON123" i="13"/>
  <c r="SOS123" i="13"/>
  <c r="TML123" i="13"/>
  <c r="UEE123" i="13"/>
  <c r="USY123" i="13"/>
  <c r="VHS123" i="13"/>
  <c r="VWM123" i="13"/>
  <c r="WLG123" i="13"/>
  <c r="XAA123" i="13"/>
  <c r="MOP123" i="13"/>
  <c r="OFC123" i="13"/>
  <c r="PFH123" i="13"/>
  <c r="QFO123" i="13"/>
  <c r="RFW123" i="13"/>
  <c r="SGB123" i="13"/>
  <c r="TEQ123" i="13"/>
  <c r="TZH123" i="13"/>
  <c r="UOB123" i="13"/>
  <c r="VCV123" i="13"/>
  <c r="VRP123" i="13"/>
  <c r="WGJ123" i="13"/>
  <c r="WVD123" i="13"/>
  <c r="LQQ123" i="13"/>
  <c r="NWA123" i="13"/>
  <c r="OWQ123" i="13"/>
  <c r="PWX123" i="13"/>
  <c r="QXF123" i="13"/>
  <c r="RXK123" i="13"/>
  <c r="SWV123" i="13"/>
  <c r="TUK123" i="13"/>
  <c r="PGW123" i="13"/>
  <c r="QZU123" i="13"/>
  <c r="SSC123" i="13"/>
  <c r="NMF123" i="13"/>
  <c r="QRC123" i="13"/>
  <c r="PID123" i="13"/>
  <c r="SIX123" i="13"/>
  <c r="UPQ123" i="13"/>
  <c r="WGC123" i="13"/>
  <c r="LOO123" i="13"/>
  <c r="OPP123" i="13"/>
  <c r="QCZ123" i="13"/>
  <c r="RNA123" i="13"/>
  <c r="SSK123" i="13"/>
  <c r="TUT123" i="13"/>
  <c r="UKT123" i="13"/>
  <c r="VAT123" i="13"/>
  <c r="VQT123" i="13"/>
  <c r="WGT123" i="13"/>
  <c r="WWD123" i="13"/>
  <c r="MBB123" i="13"/>
  <c r="OAI123" i="13"/>
  <c r="PAQ123" i="13"/>
  <c r="QAV123" i="13"/>
  <c r="RBC123" i="13"/>
  <c r="SBK123" i="13"/>
  <c r="TAJ123" i="13"/>
  <c r="LXU123" i="13"/>
  <c r="NYE123" i="13"/>
  <c r="OYM123" i="13"/>
  <c r="PYT123" i="13"/>
  <c r="QZB123" i="13"/>
  <c r="RZG123" i="13"/>
  <c r="KJT123" i="13"/>
  <c r="NMQ123" i="13"/>
  <c r="OQX123" i="13"/>
  <c r="PRF123" i="13"/>
  <c r="QRK123" i="13"/>
  <c r="LPI123" i="13"/>
  <c r="NVO123" i="13"/>
  <c r="OWL123" i="13"/>
  <c r="PWT123" i="13"/>
  <c r="HSB123" i="13"/>
  <c r="NJK123" i="13"/>
  <c r="OOX123" i="13"/>
  <c r="PPC123" i="13"/>
  <c r="QPJ123" i="13"/>
  <c r="RPR123" i="13"/>
  <c r="SPV123" i="13"/>
  <c r="TNL123" i="13"/>
  <c r="UEU123" i="13"/>
  <c r="UTO123" i="13"/>
  <c r="VII123" i="13"/>
  <c r="VXC123" i="13"/>
  <c r="WLW123" i="13"/>
  <c r="XAQ123" i="13"/>
  <c r="MRG123" i="13"/>
  <c r="OGC123" i="13"/>
  <c r="PGL123" i="13"/>
  <c r="QGR123" i="13"/>
  <c r="RGW123" i="13"/>
  <c r="SHF123" i="13"/>
  <c r="TFP123" i="13"/>
  <c r="TZX123" i="13"/>
  <c r="UOR123" i="13"/>
  <c r="VDL123" i="13"/>
  <c r="VSF123" i="13"/>
  <c r="WGZ123" i="13"/>
  <c r="WVT123" i="13"/>
  <c r="LVE123" i="13"/>
  <c r="NXF123" i="13"/>
  <c r="OXS123" i="13"/>
  <c r="PYA123" i="13"/>
  <c r="QYF123" i="13"/>
  <c r="RYM123" i="13"/>
  <c r="SXV123" i="13"/>
  <c r="TVA123" i="13"/>
  <c r="UJU123" i="13"/>
  <c r="UYO123" i="13"/>
  <c r="VNI123" i="13"/>
  <c r="PHM123" i="13"/>
  <c r="RAK123" i="13"/>
  <c r="SSS123" i="13"/>
  <c r="NNU123" i="13"/>
  <c r="QSC123" i="13"/>
  <c r="PJG123" i="13"/>
  <c r="SKA123" i="13"/>
  <c r="UQG123" i="13"/>
  <c r="WGS123" i="13"/>
  <c r="LTI123" i="13"/>
  <c r="OSX123" i="13"/>
  <c r="QED123" i="13"/>
  <c r="ROE123" i="13"/>
  <c r="STK123" i="13"/>
  <c r="TVJ123" i="13"/>
  <c r="ULJ123" i="13"/>
  <c r="VBJ123" i="13"/>
  <c r="VRJ123" i="13"/>
  <c r="WHJ123" i="13"/>
  <c r="WWT123" i="13"/>
  <c r="MDY123" i="13"/>
  <c r="OBL123" i="13"/>
  <c r="PBQ123" i="13"/>
  <c r="QBZ123" i="13"/>
  <c r="RCF123" i="13"/>
  <c r="SCK123" i="13"/>
  <c r="TBJ123" i="13"/>
  <c r="MBE123" i="13"/>
  <c r="NZF123" i="13"/>
  <c r="OZO123" i="13"/>
  <c r="PZW123" i="13"/>
  <c r="RAB123" i="13"/>
  <c r="SAI123" i="13"/>
  <c r="KQL123" i="13"/>
  <c r="NOK123" i="13"/>
  <c r="OSA123" i="13"/>
  <c r="PSF123" i="13"/>
  <c r="QSM123" i="13"/>
  <c r="LUO123" i="13"/>
  <c r="NXA123" i="13"/>
  <c r="OXO123" i="13"/>
  <c r="PXT123" i="13"/>
  <c r="JVU123" i="13"/>
  <c r="NLG123" i="13"/>
  <c r="OPX123" i="13"/>
  <c r="PQE123" i="13"/>
  <c r="QQM123" i="13"/>
  <c r="RQR123" i="13"/>
  <c r="SQU123" i="13"/>
  <c r="TOL123" i="13"/>
  <c r="UFK123" i="13"/>
  <c r="UUE123" i="13"/>
  <c r="VIY123" i="13"/>
  <c r="VXS123" i="13"/>
  <c r="WMM123" i="13"/>
  <c r="XBG123" i="13"/>
  <c r="MTW123" i="13"/>
  <c r="OHG123" i="13"/>
  <c r="PHN123" i="13"/>
  <c r="QHV123" i="13"/>
  <c r="RIA123" i="13"/>
  <c r="SIH123" i="13"/>
  <c r="TGO123" i="13"/>
  <c r="UAN123" i="13"/>
  <c r="UPH123" i="13"/>
  <c r="VEB123" i="13"/>
  <c r="VSV123" i="13"/>
  <c r="WHP123" i="13"/>
  <c r="WWJ123" i="13"/>
  <c r="LYU123" i="13"/>
  <c r="NYM123" i="13"/>
  <c r="OYV123" i="13"/>
  <c r="PZA123" i="13"/>
  <c r="QZJ123" i="13"/>
  <c r="RZP123" i="13"/>
  <c r="SYU123" i="13"/>
  <c r="TVQ123" i="13"/>
  <c r="UKK123" i="13"/>
  <c r="UZE123" i="13"/>
  <c r="VNY123" i="13"/>
  <c r="WCS123" i="13"/>
  <c r="PIC123" i="13"/>
  <c r="RBA123" i="13"/>
  <c r="STI123" i="13"/>
  <c r="NPQ123" i="13"/>
  <c r="QTG123" i="13"/>
  <c r="PKG123" i="13"/>
  <c r="SLA123" i="13"/>
  <c r="UQW123" i="13"/>
  <c r="WHI123" i="13"/>
  <c r="LXA123" i="13"/>
  <c r="OWC123" i="13"/>
  <c r="QHJ123" i="13"/>
  <c r="RPG123" i="13"/>
  <c r="SUL123" i="13"/>
  <c r="TVZ123" i="13"/>
  <c r="ULZ123" i="13"/>
  <c r="VBZ123" i="13"/>
  <c r="VRZ123" i="13"/>
  <c r="WHZ123" i="13"/>
  <c r="WXJ123" i="13"/>
  <c r="MGI123" i="13"/>
  <c r="OCP123" i="13"/>
  <c r="PCU123" i="13"/>
  <c r="QDB123" i="13"/>
  <c r="RDJ123" i="13"/>
  <c r="SDO123" i="13"/>
  <c r="TCJ123" i="13"/>
  <c r="MDZ123" i="13"/>
  <c r="OAL123" i="13"/>
  <c r="PAR123" i="13"/>
  <c r="QAW123" i="13"/>
  <c r="RBF123" i="13"/>
  <c r="SBL123" i="13"/>
  <c r="KWH123" i="13"/>
  <c r="NQF123" i="13"/>
  <c r="OTA123" i="13"/>
  <c r="PTJ123" i="13"/>
  <c r="QTP123" i="13"/>
  <c r="LYF123" i="13"/>
  <c r="NYG123" i="13"/>
  <c r="OYO123" i="13"/>
  <c r="PYX123" i="13"/>
  <c r="KKT123" i="13"/>
  <c r="NMV123" i="13"/>
  <c r="ORB123" i="13"/>
  <c r="PRH123" i="13"/>
  <c r="QRM123" i="13"/>
  <c r="RRV123" i="13"/>
  <c r="SRT123" i="13"/>
  <c r="TPK123" i="13"/>
  <c r="UGA123" i="13"/>
  <c r="UUU123" i="13"/>
  <c r="VJO123" i="13"/>
  <c r="VYI123" i="13"/>
  <c r="WNC123" i="13"/>
  <c r="XBW123" i="13"/>
  <c r="MWG123" i="13"/>
  <c r="OII123" i="13"/>
  <c r="PIQ123" i="13"/>
  <c r="QIV123" i="13"/>
  <c r="RJC123" i="13"/>
  <c r="SJK123" i="13"/>
  <c r="THO123" i="13"/>
  <c r="UBD123" i="13"/>
  <c r="UPX123" i="13"/>
  <c r="VER123" i="13"/>
  <c r="VTL123" i="13"/>
  <c r="WIF123" i="13"/>
  <c r="WWZ123" i="13"/>
  <c r="MCI123" i="13"/>
  <c r="NZQ123" i="13"/>
  <c r="OZZ123" i="13"/>
  <c r="QAE123" i="13"/>
  <c r="RAL123" i="13"/>
  <c r="SAT123" i="13"/>
  <c r="SZT123" i="13"/>
  <c r="TWG123" i="13"/>
  <c r="ULA123" i="13"/>
  <c r="UZU123" i="13"/>
  <c r="VOO123" i="13"/>
  <c r="PIS123" i="13"/>
  <c r="RBQ123" i="13"/>
  <c r="STY123" i="13"/>
  <c r="NRK123" i="13"/>
  <c r="QUI123" i="13"/>
  <c r="PLK123" i="13"/>
  <c r="SME123" i="13"/>
  <c r="URM123" i="13"/>
  <c r="WHY123" i="13"/>
  <c r="MAW123" i="13"/>
  <c r="OXG123" i="13"/>
  <c r="QJM123" i="13"/>
  <c r="RQJ123" i="13"/>
  <c r="SWJ123" i="13"/>
  <c r="TWP123" i="13"/>
  <c r="UMP123" i="13"/>
  <c r="VCP123" i="13"/>
  <c r="VSP123" i="13"/>
  <c r="WIP123" i="13"/>
  <c r="WXZ123" i="13"/>
  <c r="MIZ123" i="13"/>
  <c r="ODP123" i="13"/>
  <c r="PDW123" i="13"/>
  <c r="QEE123" i="13"/>
  <c r="REJ123" i="13"/>
  <c r="SEQ123" i="13"/>
  <c r="TDJ123" i="13"/>
  <c r="MGU123" i="13"/>
  <c r="OBN123" i="13"/>
  <c r="PBV123" i="13"/>
  <c r="QCA123" i="13"/>
  <c r="RCH123" i="13"/>
  <c r="SCP123" i="13"/>
  <c r="LDF123" i="13"/>
  <c r="NSB123" i="13"/>
  <c r="OUE123" i="13"/>
  <c r="PUL123" i="13"/>
  <c r="QUT123" i="13"/>
  <c r="MBO123" i="13"/>
  <c r="NZM123" i="13"/>
  <c r="OZS123" i="13"/>
  <c r="PZZ123" i="13"/>
  <c r="KQP123" i="13"/>
  <c r="NOR123" i="13"/>
  <c r="OSD123" i="13"/>
  <c r="PSL123" i="13"/>
  <c r="QSQ123" i="13"/>
  <c r="RSX123" i="13"/>
  <c r="SST123" i="13"/>
  <c r="TQJ123" i="13"/>
  <c r="UGQ123" i="13"/>
  <c r="UVK123" i="13"/>
  <c r="VKE123" i="13"/>
  <c r="VYY123" i="13"/>
  <c r="WNS123" i="13"/>
  <c r="XCM123" i="13"/>
  <c r="MYU123" i="13"/>
  <c r="OJL123" i="13"/>
  <c r="PJQ123" i="13"/>
  <c r="QJZ123" i="13"/>
  <c r="RKF123" i="13"/>
  <c r="SKK123" i="13"/>
  <c r="TIP123" i="13"/>
  <c r="UBT123" i="13"/>
  <c r="UQN123" i="13"/>
  <c r="VFH123" i="13"/>
  <c r="VUB123" i="13"/>
  <c r="WIV123" i="13"/>
  <c r="WXP123" i="13"/>
  <c r="MET123" i="13"/>
  <c r="OAU123" i="13"/>
  <c r="PAZ123" i="13"/>
  <c r="QBG123" i="13"/>
  <c r="PJI123" i="13"/>
  <c r="RCG123" i="13"/>
  <c r="SUO123" i="13"/>
  <c r="NTD123" i="13"/>
  <c r="QVL123" i="13"/>
  <c r="PMM123" i="13"/>
  <c r="SNG123" i="13"/>
  <c r="USC123" i="13"/>
  <c r="WIO123" i="13"/>
  <c r="MDR123" i="13"/>
  <c r="OYI123" i="13"/>
  <c r="QKQ123" i="13"/>
  <c r="RSN123" i="13"/>
  <c r="SXI123" i="13"/>
  <c r="TXF123" i="13"/>
  <c r="UNF123" i="13"/>
  <c r="VDF123" i="13"/>
  <c r="VTF123" i="13"/>
  <c r="WJF123" i="13"/>
  <c r="WYP123" i="13"/>
  <c r="MLK123" i="13"/>
  <c r="OET123" i="13"/>
  <c r="PEZ123" i="13"/>
  <c r="QFE123" i="13"/>
  <c r="RFN123" i="13"/>
  <c r="SFT123" i="13"/>
  <c r="TEI123" i="13"/>
  <c r="MJB123" i="13"/>
  <c r="OCQ123" i="13"/>
  <c r="PCV123" i="13"/>
  <c r="QDC123" i="13"/>
  <c r="RDK123" i="13"/>
  <c r="SDP123" i="13"/>
  <c r="LJM123" i="13"/>
  <c r="NTQ123" i="13"/>
  <c r="OVG123" i="13"/>
  <c r="PVO123" i="13"/>
  <c r="QVT123" i="13"/>
  <c r="MEM123" i="13"/>
  <c r="OAN123" i="13"/>
  <c r="PAU123" i="13"/>
  <c r="QBC123" i="13"/>
  <c r="KXR123" i="13"/>
  <c r="NQI123" i="13"/>
  <c r="OTG123" i="13"/>
  <c r="PTL123" i="13"/>
  <c r="QTS123" i="13"/>
  <c r="RUA123" i="13"/>
  <c r="STT123" i="13"/>
  <c r="TRJ123" i="13"/>
  <c r="UHG123" i="13"/>
  <c r="UWA123" i="13"/>
  <c r="VKU123" i="13"/>
  <c r="VZO123" i="13"/>
  <c r="WOI123" i="13"/>
  <c r="XDC123" i="13"/>
  <c r="NBD123" i="13"/>
  <c r="OKP123" i="13"/>
  <c r="PKU123" i="13"/>
  <c r="QLB123" i="13"/>
  <c r="RLJ123" i="13"/>
  <c r="SLO123" i="13"/>
  <c r="TJO123" i="13"/>
  <c r="UCJ123" i="13"/>
  <c r="URD123" i="13"/>
  <c r="VFX123" i="13"/>
  <c r="VUR123" i="13"/>
  <c r="WJL123" i="13"/>
  <c r="WYF123" i="13"/>
  <c r="MHK123" i="13"/>
  <c r="OBU123" i="13"/>
  <c r="PCD123" i="13"/>
  <c r="QCJ123" i="13"/>
  <c r="RCO123" i="13"/>
  <c r="SCX123" i="13"/>
  <c r="TBT123" i="13"/>
  <c r="TXM123" i="13"/>
  <c r="UMG123" i="13"/>
  <c r="VBA123" i="13"/>
  <c r="VPU123" i="13"/>
  <c r="PJY123" i="13"/>
  <c r="RMS123" i="13"/>
  <c r="TFA123" i="13"/>
  <c r="ONG123" i="13"/>
  <c r="MNP123" i="13"/>
  <c r="QFC123" i="13"/>
  <c r="TEF123" i="13"/>
  <c r="VCO123" i="13"/>
  <c r="WJE123" i="13"/>
  <c r="MGG123" i="13"/>
  <c r="OZL123" i="13"/>
  <c r="QMV123" i="13"/>
  <c r="RTR123" i="13"/>
  <c r="SYI123" i="13"/>
  <c r="TXV123" i="13"/>
  <c r="UNV123" i="13"/>
  <c r="VDV123" i="13"/>
  <c r="VTV123" i="13"/>
  <c r="WJV123" i="13"/>
  <c r="WZF123" i="13"/>
  <c r="MNX123" i="13"/>
  <c r="OFV123" i="13"/>
  <c r="PGD123" i="13"/>
  <c r="QGI123" i="13"/>
  <c r="RGP123" i="13"/>
  <c r="SGX123" i="13"/>
  <c r="TFH123" i="13"/>
  <c r="MLS123" i="13"/>
  <c r="ODQ123" i="13"/>
  <c r="PDZ123" i="13"/>
  <c r="QEF123" i="13"/>
  <c r="REK123" i="13"/>
  <c r="SET123" i="13"/>
  <c r="LPH123" i="13"/>
  <c r="NVM123" i="13"/>
  <c r="OWJ123" i="13"/>
  <c r="PWO123" i="13"/>
  <c r="QWX123" i="13"/>
  <c r="MGY123" i="13"/>
  <c r="OBR123" i="13"/>
  <c r="PBX123" i="13"/>
  <c r="QCC123" i="13"/>
  <c r="LDY123" i="13"/>
  <c r="NSD123" i="13"/>
  <c r="OUG123" i="13"/>
  <c r="PUP123" i="13"/>
  <c r="QUV123" i="13"/>
  <c r="RVA123" i="13"/>
  <c r="SUT123" i="13"/>
  <c r="TSJ123" i="13"/>
  <c r="UHW123" i="13"/>
  <c r="UWQ123" i="13"/>
  <c r="VLK123" i="13"/>
  <c r="WAE123" i="13"/>
  <c r="WOY123" i="13"/>
  <c r="XDS123" i="13"/>
  <c r="NDS123" i="13"/>
  <c r="OLP123" i="13"/>
  <c r="PLW123" i="13"/>
  <c r="QME123" i="13"/>
  <c r="RMJ123" i="13"/>
  <c r="SMQ123" i="13"/>
  <c r="TKN123" i="13"/>
  <c r="UCZ123" i="13"/>
  <c r="URT123" i="13"/>
  <c r="VGN123" i="13"/>
  <c r="VVH123" i="13"/>
  <c r="WKB123" i="13"/>
  <c r="WYV123" i="13"/>
  <c r="MKA123" i="13"/>
  <c r="OCY123" i="13"/>
  <c r="PDF123" i="13"/>
  <c r="QDN123" i="13"/>
  <c r="RDS123" i="13"/>
  <c r="SDZ123" i="13"/>
  <c r="TCT123" i="13"/>
  <c r="TYC123" i="13"/>
  <c r="PVA123" i="13"/>
  <c r="RNI123" i="13"/>
  <c r="TFQ123" i="13"/>
  <c r="OOJ123" i="13"/>
  <c r="MQC123" i="13"/>
  <c r="QGE123" i="13"/>
  <c r="TFF123" i="13"/>
  <c r="VDE123" i="13"/>
  <c r="WJU123" i="13"/>
  <c r="MIY123" i="13"/>
  <c r="PAP123" i="13"/>
  <c r="QNZ123" i="13"/>
  <c r="RUT123" i="13"/>
  <c r="SZJ123" i="13"/>
  <c r="TYL123" i="13"/>
  <c r="UOL123" i="13"/>
  <c r="VEL123" i="13"/>
  <c r="VUL123" i="13"/>
  <c r="WKL123" i="13"/>
  <c r="WZV123" i="13"/>
  <c r="MQQ123" i="13"/>
  <c r="OGY123" i="13"/>
  <c r="PHD123" i="13"/>
  <c r="QHK123" i="13"/>
  <c r="RHS123" i="13"/>
  <c r="SHX123" i="13"/>
  <c r="TGH123" i="13"/>
  <c r="MNY123" i="13"/>
  <c r="OEU123" i="13"/>
  <c r="PFB123" i="13"/>
  <c r="QFJ123" i="13"/>
  <c r="RFO123" i="13"/>
  <c r="SFV123" i="13"/>
  <c r="LUN123" i="13"/>
  <c r="NWZ123" i="13"/>
  <c r="OXN123" i="13"/>
  <c r="PXS123" i="13"/>
  <c r="QXZ123" i="13"/>
  <c r="MJL123" i="13"/>
  <c r="OCT123" i="13"/>
  <c r="PDB123" i="13"/>
  <c r="QDG123" i="13"/>
  <c r="LKJ123" i="13"/>
  <c r="NTZ123" i="13"/>
  <c r="OVK123" i="13"/>
  <c r="PVR123" i="13"/>
  <c r="QVZ123" i="13"/>
  <c r="RWE123" i="13"/>
  <c r="SVS123" i="13"/>
  <c r="TTJ123" i="13"/>
  <c r="UIM123" i="13"/>
  <c r="UXG123" i="13"/>
  <c r="VMA123" i="13"/>
  <c r="WAU123" i="13"/>
  <c r="WPO123" i="13"/>
  <c r="XEI123" i="13"/>
  <c r="NFM123" i="13"/>
  <c r="OMT123" i="13"/>
  <c r="PMZ123" i="13"/>
  <c r="QNE123" i="13"/>
  <c r="RNN123" i="13"/>
  <c r="SNT123" i="13"/>
  <c r="TLM123" i="13"/>
  <c r="UDP123" i="13"/>
  <c r="USJ123" i="13"/>
  <c r="VHD123" i="13"/>
  <c r="VVX123" i="13"/>
  <c r="WKR123" i="13"/>
  <c r="WZL123" i="13"/>
  <c r="MMK123" i="13"/>
  <c r="OEA123" i="13"/>
  <c r="PEI123" i="13"/>
  <c r="QEN123" i="13"/>
  <c r="REU123" i="13"/>
  <c r="SFC123" i="13"/>
  <c r="TDS123" i="13"/>
  <c r="TYS123" i="13"/>
  <c r="UNM123" i="13"/>
  <c r="VCG123" i="13"/>
  <c r="VRA123" i="13"/>
  <c r="WFU123" i="13"/>
  <c r="WUO123" i="13"/>
  <c r="LLY123" i="13"/>
  <c r="NUG123" i="13"/>
  <c r="OVR123" i="13"/>
  <c r="PVQ123" i="13"/>
  <c r="RNY123" i="13"/>
  <c r="TGG123" i="13"/>
  <c r="OPN123" i="13"/>
  <c r="MSU123" i="13"/>
  <c r="QHH123" i="13"/>
  <c r="TGE123" i="13"/>
  <c r="VDU123" i="13"/>
  <c r="WKK123" i="13"/>
  <c r="MLH123" i="13"/>
  <c r="PBP123" i="13"/>
  <c r="QOZ123" i="13"/>
  <c r="RWW123" i="13"/>
  <c r="TAI123" i="13"/>
  <c r="TZB123" i="13"/>
  <c r="UPB123" i="13"/>
  <c r="VFB123" i="13"/>
  <c r="VVR123" i="13"/>
  <c r="WLB123" i="13"/>
  <c r="XAL123" i="13"/>
  <c r="MSX123" i="13"/>
  <c r="OHY123" i="13"/>
  <c r="PIH123" i="13"/>
  <c r="QIN123" i="13"/>
  <c r="RIS123" i="13"/>
  <c r="SJB123" i="13"/>
  <c r="THH123" i="13"/>
  <c r="MQR123" i="13"/>
  <c r="OFW123" i="13"/>
  <c r="PGE123" i="13"/>
  <c r="QGJ123" i="13"/>
  <c r="RGQ123" i="13"/>
  <c r="SGY123" i="13"/>
  <c r="LXZ123" i="13"/>
  <c r="NYF123" i="13"/>
  <c r="OYN123" i="13"/>
  <c r="PYU123" i="13"/>
  <c r="QZC123" i="13"/>
  <c r="MLU123" i="13"/>
  <c r="ODW123" i="13"/>
  <c r="PEB123" i="13"/>
  <c r="QEI123" i="13"/>
  <c r="LQH123" i="13"/>
  <c r="NVP123" i="13"/>
  <c r="OWM123" i="13"/>
  <c r="PWU123" i="13"/>
  <c r="QWZ123" i="13"/>
  <c r="RXG123" i="13"/>
  <c r="SWR123" i="13"/>
  <c r="TUI123" i="13"/>
  <c r="UJC123" i="13"/>
  <c r="UXW123" i="13"/>
  <c r="VMQ123" i="13"/>
  <c r="WBK123" i="13"/>
  <c r="WQE123" i="13"/>
  <c r="XEY123" i="13"/>
  <c r="NHO123" i="13"/>
  <c r="ONV123" i="13"/>
  <c r="POD123" i="13"/>
  <c r="QOI123" i="13"/>
  <c r="ROP123" i="13"/>
  <c r="SOX123" i="13"/>
  <c r="TMM123" i="13"/>
  <c r="UEF123" i="13"/>
  <c r="USZ123" i="13"/>
  <c r="VHT123" i="13"/>
  <c r="VWN123" i="13"/>
  <c r="WLH123" i="13"/>
  <c r="XAB123" i="13"/>
  <c r="MOY123" i="13"/>
  <c r="OFD123" i="13"/>
  <c r="PFI123" i="13"/>
  <c r="QFR123" i="13"/>
  <c r="RFX123" i="13"/>
  <c r="SGC123" i="13"/>
  <c r="TER123" i="13"/>
  <c r="PWG123" i="13"/>
  <c r="ROO123" i="13"/>
  <c r="TGW123" i="13"/>
  <c r="OQN123" i="13"/>
  <c r="MVD123" i="13"/>
  <c r="QIL123" i="13"/>
  <c r="THD123" i="13"/>
  <c r="VEK123" i="13"/>
  <c r="WOC123" i="13"/>
  <c r="NAM123" i="13"/>
  <c r="PCT123" i="13"/>
  <c r="QQD123" i="13"/>
  <c r="RYA123" i="13"/>
  <c r="TBH123" i="13"/>
  <c r="TZR123" i="13"/>
  <c r="UPR123" i="13"/>
  <c r="VFR123" i="13"/>
  <c r="VWH123" i="13"/>
  <c r="WLR123" i="13"/>
  <c r="XBB123" i="13"/>
  <c r="MVO123" i="13"/>
  <c r="OJC123" i="13"/>
  <c r="PJJ123" i="13"/>
  <c r="QJR123" i="13"/>
  <c r="RJW123" i="13"/>
  <c r="SKD123" i="13"/>
  <c r="TIH123" i="13"/>
  <c r="MTC123" i="13"/>
  <c r="OGZ123" i="13"/>
  <c r="PHE123" i="13"/>
  <c r="QHN123" i="13"/>
  <c r="RHT123" i="13"/>
  <c r="SHY123" i="13"/>
  <c r="MBN123" i="13"/>
  <c r="NZG123" i="13"/>
  <c r="OZR123" i="13"/>
  <c r="PZX123" i="13"/>
  <c r="RAC123" i="13"/>
  <c r="MOM123" i="13"/>
  <c r="OEW123" i="13"/>
  <c r="PFF123" i="13"/>
  <c r="QFL123" i="13"/>
  <c r="LUR123" i="13"/>
  <c r="NXD123" i="13"/>
  <c r="OXP123" i="13"/>
  <c r="PXU123" i="13"/>
  <c r="QYD123" i="13"/>
  <c r="RYJ123" i="13"/>
  <c r="SXR123" i="13"/>
  <c r="TUY123" i="13"/>
  <c r="UJS123" i="13"/>
  <c r="UYM123" i="13"/>
  <c r="VNG123" i="13"/>
  <c r="WCA123" i="13"/>
  <c r="WQU123" i="13"/>
  <c r="HVM123" i="13"/>
  <c r="NJL123" i="13"/>
  <c r="OOY123" i="13"/>
  <c r="PPD123" i="13"/>
  <c r="QPK123" i="13"/>
  <c r="RPS123" i="13"/>
  <c r="SPW123" i="13"/>
  <c r="TNN123" i="13"/>
  <c r="UEV123" i="13"/>
  <c r="UTP123" i="13"/>
  <c r="VIJ123" i="13"/>
  <c r="VXD123" i="13"/>
  <c r="WLX123" i="13"/>
  <c r="XAR123" i="13"/>
  <c r="MRH123" i="13"/>
  <c r="OGH123" i="13"/>
  <c r="PGM123" i="13"/>
  <c r="QGT123" i="13"/>
  <c r="RHB123" i="13"/>
  <c r="SHG123" i="13"/>
  <c r="TFR123" i="13"/>
  <c r="TZY123" i="13"/>
  <c r="UOS123" i="13"/>
  <c r="VDM123" i="13"/>
  <c r="VSG123" i="13"/>
  <c r="WHA123" i="13"/>
  <c r="NVS123" i="13"/>
  <c r="QXA123" i="13"/>
  <c r="TUJ123" i="13"/>
  <c r="VMR123" i="13"/>
  <c r="XEZ123" i="13"/>
  <c r="POE123" i="13"/>
  <c r="SMT123" i="13"/>
  <c r="UHY123" i="13"/>
  <c r="VIK123" i="13"/>
  <c r="WIW123" i="13"/>
  <c r="XBI123" i="13"/>
  <c r="NPB123" i="13"/>
  <c r="OXV123" i="13"/>
  <c r="QCL123" i="13"/>
  <c r="RDT123" i="13"/>
  <c r="SFD123" i="13"/>
  <c r="TES123" i="13"/>
  <c r="TZZ123" i="13"/>
  <c r="UPJ123" i="13"/>
  <c r="VET123" i="13"/>
  <c r="VUD123" i="13"/>
  <c r="WJN123" i="13"/>
  <c r="WYH123" i="13"/>
  <c r="MHU123" i="13"/>
  <c r="OCA123" i="13"/>
  <c r="PCF123" i="13"/>
  <c r="QCM123" i="13"/>
  <c r="RCU123" i="13"/>
  <c r="SCZ123" i="13"/>
  <c r="TBW123" i="13"/>
  <c r="MCS123" i="13"/>
  <c r="NZV123" i="13"/>
  <c r="PAD123" i="13"/>
  <c r="QAL123" i="13"/>
  <c r="RAQ123" i="13"/>
  <c r="MPO123" i="13"/>
  <c r="OFK123" i="13"/>
  <c r="PFR123" i="13"/>
  <c r="QFZ123" i="13"/>
  <c r="RGE123" i="13"/>
  <c r="SGL123" i="13"/>
  <c r="LWK123" i="13"/>
  <c r="NXR123" i="13"/>
  <c r="OYD123" i="13"/>
  <c r="PYI123" i="13"/>
  <c r="QYP123" i="13"/>
  <c r="RYX123" i="13"/>
  <c r="SYD123" i="13"/>
  <c r="TVF123" i="13"/>
  <c r="UJZ123" i="13"/>
  <c r="UYT123" i="13"/>
  <c r="VNN123" i="13"/>
  <c r="WCH123" i="13"/>
  <c r="WRB123" i="13"/>
  <c r="MSG123" i="13"/>
  <c r="THX123" i="13"/>
  <c r="UNT123" i="13"/>
  <c r="VOB123" i="13"/>
  <c r="WOG123" i="13"/>
  <c r="RGL123" i="13"/>
  <c r="TVG123" i="13"/>
  <c r="UVO123" i="13"/>
  <c r="VVT123" i="13"/>
  <c r="WWA123" i="13"/>
  <c r="SGP123" i="13"/>
  <c r="UCX123" i="13"/>
  <c r="VDG123" i="13"/>
  <c r="WDM123" i="13"/>
  <c r="XDR123" i="13"/>
  <c r="TBN123" i="13"/>
  <c r="UKR123" i="13"/>
  <c r="VKZ123" i="13"/>
  <c r="WLE123" i="13"/>
  <c r="PLG123" i="13"/>
  <c r="TPD123" i="13"/>
  <c r="URI123" i="13"/>
  <c r="VRN123" i="13"/>
  <c r="WRW123" i="13"/>
  <c r="RTE123" i="13"/>
  <c r="TYV123" i="13"/>
  <c r="UZA123" i="13"/>
  <c r="VZH123" i="13"/>
  <c r="WZP123" i="13"/>
  <c r="SRR123" i="13"/>
  <c r="UGN123" i="13"/>
  <c r="VGU123" i="13"/>
  <c r="WHC123" i="13"/>
  <c r="NIH123" i="13"/>
  <c r="TIX123" i="13"/>
  <c r="UOG123" i="13"/>
  <c r="VOL123" i="13"/>
  <c r="WOU123" i="13"/>
  <c r="RMX123" i="13"/>
  <c r="TWT123" i="13"/>
  <c r="UXC123" i="13"/>
  <c r="VXI123" i="13"/>
  <c r="WXN123" i="13"/>
  <c r="SPC123" i="13"/>
  <c r="UFQ123" i="13"/>
  <c r="VFV123" i="13"/>
  <c r="WGE123" i="13"/>
  <c r="TOF123" i="13"/>
  <c r="WDW123" i="13"/>
  <c r="NXE123" i="13"/>
  <c r="QYE123" i="13"/>
  <c r="TUZ123" i="13"/>
  <c r="VNH123" i="13"/>
  <c r="HZM123" i="13"/>
  <c r="PPE123" i="13"/>
  <c r="SNV123" i="13"/>
  <c r="UJE123" i="13"/>
  <c r="VJA123" i="13"/>
  <c r="WJM123" i="13"/>
  <c r="XDU123" i="13"/>
  <c r="NQR123" i="13"/>
  <c r="PAA123" i="13"/>
  <c r="QDO123" i="13"/>
  <c r="REX123" i="13"/>
  <c r="SGH123" i="13"/>
  <c r="TFS123" i="13"/>
  <c r="UAP123" i="13"/>
  <c r="UPZ123" i="13"/>
  <c r="VFJ123" i="13"/>
  <c r="VUT123" i="13"/>
  <c r="WKD123" i="13"/>
  <c r="WYX123" i="13"/>
  <c r="MKF123" i="13"/>
  <c r="ODA123" i="13"/>
  <c r="PDJ123" i="13"/>
  <c r="QDP123" i="13"/>
  <c r="RDU123" i="13"/>
  <c r="SED123" i="13"/>
  <c r="TCV123" i="13"/>
  <c r="MFG123" i="13"/>
  <c r="WGI123" i="13"/>
  <c r="NYJ123" i="13"/>
  <c r="QZG123" i="13"/>
  <c r="TVP123" i="13"/>
  <c r="VNX123" i="13"/>
  <c r="KBJ123" i="13"/>
  <c r="PQI123" i="13"/>
  <c r="SOY123" i="13"/>
  <c r="ULQ123" i="13"/>
  <c r="VLM123" i="13"/>
  <c r="WKC123" i="13"/>
  <c r="XFA123" i="13"/>
  <c r="NSN123" i="13"/>
  <c r="PBA123" i="13"/>
  <c r="QEO123" i="13"/>
  <c r="RFZ123" i="13"/>
  <c r="SHH123" i="13"/>
  <c r="TGT123" i="13"/>
  <c r="UBF123" i="13"/>
  <c r="UQP123" i="13"/>
  <c r="VFZ123" i="13"/>
  <c r="VVJ123" i="13"/>
  <c r="WKT123" i="13"/>
  <c r="WZN123" i="13"/>
  <c r="MMS123" i="13"/>
  <c r="OEE123" i="13"/>
  <c r="PEL123" i="13"/>
  <c r="QET123" i="13"/>
  <c r="REY123" i="13"/>
  <c r="SFF123" i="13"/>
  <c r="TDV123" i="13"/>
  <c r="MHV123" i="13"/>
  <c r="OCB123" i="13"/>
  <c r="PCG123" i="13"/>
  <c r="QCP123" i="13"/>
  <c r="RCV123" i="13"/>
  <c r="MUM123" i="13"/>
  <c r="OHP123" i="13"/>
  <c r="PHU123" i="13"/>
  <c r="QID123" i="13"/>
  <c r="RIJ123" i="13"/>
  <c r="SIO123" i="13"/>
  <c r="MCZ123" i="13"/>
  <c r="NZX123" i="13"/>
  <c r="PAH123" i="13"/>
  <c r="QAN123" i="13"/>
  <c r="RAS123" i="13"/>
  <c r="SBB123" i="13"/>
  <c r="TAB123" i="13"/>
  <c r="TWL123" i="13"/>
  <c r="ULF123" i="13"/>
  <c r="UZZ123" i="13"/>
  <c r="VOT123" i="13"/>
  <c r="WDN123" i="13"/>
  <c r="WSH123" i="13"/>
  <c r="OPI123" i="13"/>
  <c r="WSA123" i="13"/>
  <c r="ORC123" i="13"/>
  <c r="RRW123" i="13"/>
  <c r="UGB123" i="13"/>
  <c r="VYJ123" i="13"/>
  <c r="MWI123" i="13"/>
  <c r="QIW123" i="13"/>
  <c r="SPX123" i="13"/>
  <c r="UMW123" i="13"/>
  <c r="VMS123" i="13"/>
  <c r="WKS123" i="13"/>
  <c r="ICT123" i="13"/>
  <c r="NWB123" i="13"/>
  <c r="PCE123" i="13"/>
  <c r="QFS123" i="13"/>
  <c r="RHC123" i="13"/>
  <c r="SIL123" i="13"/>
  <c r="THS123" i="13"/>
  <c r="UBV123" i="13"/>
  <c r="URF123" i="13"/>
  <c r="VGP123" i="13"/>
  <c r="VVZ123" i="13"/>
  <c r="WLJ123" i="13"/>
  <c r="XAD123" i="13"/>
  <c r="MPC123" i="13"/>
  <c r="OFG123" i="13"/>
  <c r="PFO123" i="13"/>
  <c r="QFT123" i="13"/>
  <c r="RGA123" i="13"/>
  <c r="SGI123" i="13"/>
  <c r="TEV123" i="13"/>
  <c r="MKG123" i="13"/>
  <c r="ODF123" i="13"/>
  <c r="PDK123" i="13"/>
  <c r="QDR123" i="13"/>
  <c r="RDZ123" i="13"/>
  <c r="MXD123" i="13"/>
  <c r="OIT123" i="13"/>
  <c r="PIY123" i="13"/>
  <c r="QJF123" i="13"/>
  <c r="RJN123" i="13"/>
  <c r="SJS123" i="13"/>
  <c r="MFS123" i="13"/>
  <c r="OBC123" i="13"/>
  <c r="PBJ123" i="13"/>
  <c r="QBR123" i="13"/>
  <c r="RBW123" i="13"/>
  <c r="SCD123" i="13"/>
  <c r="TBA123" i="13"/>
  <c r="TXB123" i="13"/>
  <c r="ULV123" i="13"/>
  <c r="VAP123" i="13"/>
  <c r="VPJ123" i="13"/>
  <c r="WED123" i="13"/>
  <c r="WSX123" i="13"/>
  <c r="PGX123" i="13"/>
  <c r="WSQ123" i="13"/>
  <c r="OSE123" i="13"/>
  <c r="RSY123" i="13"/>
  <c r="UGR123" i="13"/>
  <c r="VYZ123" i="13"/>
  <c r="MYV123" i="13"/>
  <c r="QKA123" i="13"/>
  <c r="SQX123" i="13"/>
  <c r="UOC123" i="13"/>
  <c r="VPE123" i="13"/>
  <c r="WLI123" i="13"/>
  <c r="KCJ123" i="13"/>
  <c r="NXG123" i="13"/>
  <c r="PDG123" i="13"/>
  <c r="QGU123" i="13"/>
  <c r="RIC123" i="13"/>
  <c r="SJN123" i="13"/>
  <c r="TIR123" i="13"/>
  <c r="UCL123" i="13"/>
  <c r="URV123" i="13"/>
  <c r="VHF123" i="13"/>
  <c r="VWP123" i="13"/>
  <c r="WLZ123" i="13"/>
  <c r="XAT123" i="13"/>
  <c r="MRR123" i="13"/>
  <c r="OGJ123" i="13"/>
  <c r="PGO123" i="13"/>
  <c r="QGX123" i="13"/>
  <c r="RHD123" i="13"/>
  <c r="SHI123" i="13"/>
  <c r="TFV123" i="13"/>
  <c r="MMT123" i="13"/>
  <c r="OEF123" i="13"/>
  <c r="PEM123" i="13"/>
  <c r="QEU123" i="13"/>
  <c r="REZ123" i="13"/>
  <c r="MZO123" i="13"/>
  <c r="OJT123" i="13"/>
  <c r="PKA123" i="13"/>
  <c r="QKI123" i="13"/>
  <c r="RKN123" i="13"/>
  <c r="SKU123" i="13"/>
  <c r="MIC123" i="13"/>
  <c r="OCE123" i="13"/>
  <c r="PCM123" i="13"/>
  <c r="QCR123" i="13"/>
  <c r="RCY123" i="13"/>
  <c r="SDG123" i="13"/>
  <c r="TCA123" i="13"/>
  <c r="TXR123" i="13"/>
  <c r="UML123" i="13"/>
  <c r="VBF123" i="13"/>
  <c r="VPZ123" i="13"/>
  <c r="WET123" i="13"/>
  <c r="WTN123" i="13"/>
  <c r="PYJ123" i="13"/>
  <c r="WTG123" i="13"/>
  <c r="OTH123" i="13"/>
  <c r="RUB123" i="13"/>
  <c r="UHH123" i="13"/>
  <c r="VZP123" i="13"/>
  <c r="NBM123" i="13"/>
  <c r="QLC123" i="13"/>
  <c r="TAT123" i="13"/>
  <c r="UPY123" i="13"/>
  <c r="VQK123" i="13"/>
  <c r="WLY123" i="13"/>
  <c r="KLZ123" i="13"/>
  <c r="NZR123" i="13"/>
  <c r="PEJ123" i="13"/>
  <c r="QHX123" i="13"/>
  <c r="RJG123" i="13"/>
  <c r="SKQ123" i="13"/>
  <c r="TJQ123" i="13"/>
  <c r="UDB123" i="13"/>
  <c r="USL123" i="13"/>
  <c r="VHV123" i="13"/>
  <c r="VXF123" i="13"/>
  <c r="WMP123" i="13"/>
  <c r="XBJ123" i="13"/>
  <c r="MUC123" i="13"/>
  <c r="OHN123" i="13"/>
  <c r="PHS123" i="13"/>
  <c r="QHZ123" i="13"/>
  <c r="RIH123" i="13"/>
  <c r="SIM123" i="13"/>
  <c r="TGU123" i="13"/>
  <c r="MPM123" i="13"/>
  <c r="OFJ123" i="13"/>
  <c r="PFP123" i="13"/>
  <c r="QFU123" i="13"/>
  <c r="RGD123" i="13"/>
  <c r="NCB123" i="13"/>
  <c r="OKX123" i="13"/>
  <c r="PLD123" i="13"/>
  <c r="QLI123" i="13"/>
  <c r="RLR123" i="13"/>
  <c r="SLX123" i="13"/>
  <c r="MKQ123" i="13"/>
  <c r="ODH123" i="13"/>
  <c r="PDM123" i="13"/>
  <c r="QDV123" i="13"/>
  <c r="REB123" i="13"/>
  <c r="SEG123" i="13"/>
  <c r="TDB123" i="13"/>
  <c r="TYH123" i="13"/>
  <c r="UNB123" i="13"/>
  <c r="VBV123" i="13"/>
  <c r="VQP123" i="13"/>
  <c r="WFJ123" i="13"/>
  <c r="WUD123" i="13"/>
  <c r="QPX123" i="13"/>
  <c r="TSE123" i="13"/>
  <c r="UTG123" i="13"/>
  <c r="VTO123" i="13"/>
  <c r="WTW123" i="13"/>
  <c r="OUL123" i="13"/>
  <c r="RVF123" i="13"/>
  <c r="UHX123" i="13"/>
  <c r="WAF123" i="13"/>
  <c r="NDT123" i="13"/>
  <c r="QMF123" i="13"/>
  <c r="THR123" i="13"/>
  <c r="UQO123" i="13"/>
  <c r="VRQ123" i="13"/>
  <c r="WMO123" i="13"/>
  <c r="KSG123" i="13"/>
  <c r="OAV123" i="13"/>
  <c r="PFN123" i="13"/>
  <c r="QJB123" i="13"/>
  <c r="RKI123" i="13"/>
  <c r="SLQ123" i="13"/>
  <c r="TKQ123" i="13"/>
  <c r="UDR123" i="13"/>
  <c r="UTB123" i="13"/>
  <c r="VIL123" i="13"/>
  <c r="VXV123" i="13"/>
  <c r="WNF123" i="13"/>
  <c r="XBZ123" i="13"/>
  <c r="MWP123" i="13"/>
  <c r="OIN123" i="13"/>
  <c r="PIU123" i="13"/>
  <c r="QJC123" i="13"/>
  <c r="RJH123" i="13"/>
  <c r="SJO123" i="13"/>
  <c r="THT123" i="13"/>
  <c r="MRX123" i="13"/>
  <c r="OGL123" i="13"/>
  <c r="PGT123" i="13"/>
  <c r="QGY123" i="13"/>
  <c r="RHF123" i="13"/>
  <c r="NEG123" i="13"/>
  <c r="OLZ123" i="13"/>
  <c r="PMH123" i="13"/>
  <c r="QMM123" i="13"/>
  <c r="RMT123" i="13"/>
  <c r="SNB123" i="13"/>
  <c r="MNH123" i="13"/>
  <c r="OEL123" i="13"/>
  <c r="PEQ123" i="13"/>
  <c r="QEX123" i="13"/>
  <c r="RFF123" i="13"/>
  <c r="SFK123" i="13"/>
  <c r="TEA123" i="13"/>
  <c r="TYX123" i="13"/>
  <c r="UNR123" i="13"/>
  <c r="VCL123" i="13"/>
  <c r="VRF123" i="13"/>
  <c r="WFZ123" i="13"/>
  <c r="WUT123" i="13"/>
  <c r="RAH123" i="13"/>
  <c r="TTW123" i="13"/>
  <c r="UUJ123" i="13"/>
  <c r="VUO123" i="13"/>
  <c r="WUV123" i="13"/>
  <c r="WUM123" i="13"/>
  <c r="OVL123" i="13"/>
  <c r="RWF123" i="13"/>
  <c r="UIN123" i="13"/>
  <c r="WAV123" i="13"/>
  <c r="NFU123" i="13"/>
  <c r="QNJ123" i="13"/>
  <c r="TIQ123" i="13"/>
  <c r="URE123" i="13"/>
  <c r="VTM123" i="13"/>
  <c r="WPA123" i="13"/>
  <c r="KYR123" i="13"/>
  <c r="OBZ123" i="13"/>
  <c r="PGN123" i="13"/>
  <c r="QKB123" i="13"/>
  <c r="RLL123" i="13"/>
  <c r="SMU123" i="13"/>
  <c r="TLR123" i="13"/>
  <c r="UEH123" i="13"/>
  <c r="UTR123" i="13"/>
  <c r="VJB123" i="13"/>
  <c r="VYL123" i="13"/>
  <c r="WNV123" i="13"/>
  <c r="XCP123" i="13"/>
  <c r="MZI123" i="13"/>
  <c r="OJR123" i="13"/>
  <c r="PJX123" i="13"/>
  <c r="QKC123" i="13"/>
  <c r="RKL123" i="13"/>
  <c r="SKR123" i="13"/>
  <c r="TIT123" i="13"/>
  <c r="MUK123" i="13"/>
  <c r="OHO123" i="13"/>
  <c r="PHT123" i="13"/>
  <c r="QIA123" i="13"/>
  <c r="RII123" i="13"/>
  <c r="NGE123" i="13"/>
  <c r="ONC123" i="13"/>
  <c r="PNH123" i="13"/>
  <c r="QNO123" i="13"/>
  <c r="RNW123" i="13"/>
  <c r="SOB123" i="13"/>
  <c r="MPS123" i="13"/>
  <c r="OFL123" i="13"/>
  <c r="PFS123" i="13"/>
  <c r="QGA123" i="13"/>
  <c r="RGF123" i="13"/>
  <c r="SGM123" i="13"/>
  <c r="TEZ123" i="13"/>
  <c r="TZN123" i="13"/>
  <c r="UOH123" i="13"/>
  <c r="VDB123" i="13"/>
  <c r="VRV123" i="13"/>
  <c r="WGP123" i="13"/>
  <c r="WVJ123" i="13"/>
  <c r="RGG123" i="13"/>
  <c r="TVE123" i="13"/>
  <c r="UVJ123" i="13"/>
  <c r="WVC123" i="13"/>
  <c r="OWP123" i="13"/>
  <c r="RXJ123" i="13"/>
  <c r="UJD123" i="13"/>
  <c r="WBL123" i="13"/>
  <c r="NHP123" i="13"/>
  <c r="QOJ123" i="13"/>
  <c r="TJP123" i="13"/>
  <c r="URU123" i="13"/>
  <c r="VUC123" i="13"/>
  <c r="WQG123" i="13"/>
  <c r="LEV123" i="13"/>
  <c r="OCZ123" i="13"/>
  <c r="PHR123" i="13"/>
  <c r="QLF123" i="13"/>
  <c r="RMP123" i="13"/>
  <c r="SNW123" i="13"/>
  <c r="TMQ123" i="13"/>
  <c r="UEX123" i="13"/>
  <c r="UUH123" i="13"/>
  <c r="VJR123" i="13"/>
  <c r="VZB123" i="13"/>
  <c r="WOL123" i="13"/>
  <c r="XDF123" i="13"/>
  <c r="NBT123" i="13"/>
  <c r="WVS123" i="13"/>
  <c r="OXR123" i="13"/>
  <c r="RYL123" i="13"/>
  <c r="UJT123" i="13"/>
  <c r="WCB123" i="13"/>
  <c r="NJS123" i="13"/>
  <c r="QPN123" i="13"/>
  <c r="TKP123" i="13"/>
  <c r="USK123" i="13"/>
  <c r="VUS123" i="13"/>
  <c r="WQW123" i="13"/>
  <c r="LQR123" i="13"/>
  <c r="OED123" i="13"/>
  <c r="PJW123" i="13"/>
  <c r="QMH123" i="13"/>
  <c r="RNP123" i="13"/>
  <c r="SOZ123" i="13"/>
  <c r="TNP123" i="13"/>
  <c r="UFN123" i="13"/>
  <c r="UUX123" i="13"/>
  <c r="VKH123" i="13"/>
  <c r="VZR123" i="13"/>
  <c r="WPB123" i="13"/>
  <c r="XDV123" i="13"/>
  <c r="NDY123" i="13"/>
  <c r="OLW123" i="13"/>
  <c r="PMB123" i="13"/>
  <c r="QMI123" i="13"/>
  <c r="RMQ123" i="13"/>
  <c r="SMV123" i="13"/>
  <c r="TKT123" i="13"/>
  <c r="MZK123" i="13"/>
  <c r="OJS123" i="13"/>
  <c r="PJZ123" i="13"/>
  <c r="QKH123" i="13"/>
  <c r="INX123" i="13"/>
  <c r="NKD123" i="13"/>
  <c r="OPG123" i="13"/>
  <c r="PPN123" i="13"/>
  <c r="QPV123" i="13"/>
  <c r="RQA123" i="13"/>
  <c r="SQE123" i="13"/>
  <c r="MUN123" i="13"/>
  <c r="OHR123" i="13"/>
  <c r="PHZ123" i="13"/>
  <c r="QIE123" i="13"/>
  <c r="RIL123" i="13"/>
  <c r="SIT123" i="13"/>
  <c r="TGY123" i="13"/>
  <c r="UAT123" i="13"/>
  <c r="UPN123" i="13"/>
  <c r="VEH123" i="13"/>
  <c r="VTB123" i="13"/>
  <c r="WHV123" i="13"/>
  <c r="WWP123" i="13"/>
  <c r="ROM123" i="13"/>
  <c r="TXI123" i="13"/>
  <c r="UXP123" i="13"/>
  <c r="VXX123" i="13"/>
  <c r="WYC123" i="13"/>
  <c r="SNF123" i="13"/>
  <c r="UFC123" i="13"/>
  <c r="VFK123" i="13"/>
  <c r="WFP123" i="13"/>
  <c r="KNL123" i="13"/>
  <c r="TFX123" i="13"/>
  <c r="UMT123" i="13"/>
  <c r="VNC123" i="13"/>
  <c r="WNI123" i="13"/>
  <c r="RBH123" i="13"/>
  <c r="TUF123" i="13"/>
  <c r="UUN123" i="13"/>
  <c r="VUV123" i="13"/>
  <c r="WVA123" i="13"/>
  <c r="RZY123" i="13"/>
  <c r="UAY123" i="13"/>
  <c r="VBE123" i="13"/>
  <c r="WBJ123" i="13"/>
  <c r="XBS123" i="13"/>
  <c r="SXG123" i="13"/>
  <c r="UIR123" i="13"/>
  <c r="VIW123" i="13"/>
  <c r="WJD123" i="13"/>
  <c r="OVZ123" i="13"/>
  <c r="TNG123" i="13"/>
  <c r="UQJ123" i="13"/>
  <c r="WWI123" i="13"/>
  <c r="OYU123" i="13"/>
  <c r="RZO123" i="13"/>
  <c r="UKJ123" i="13"/>
  <c r="WCR123" i="13"/>
  <c r="NLJ123" i="13"/>
  <c r="QQP123" i="13"/>
  <c r="TLP123" i="13"/>
  <c r="UTA123" i="13"/>
  <c r="VVI123" i="13"/>
  <c r="WRM123" i="13"/>
  <c r="LVJ123" i="13"/>
  <c r="OFF123" i="13"/>
  <c r="PKW123" i="13"/>
  <c r="QNK123" i="13"/>
  <c r="ROT123" i="13"/>
  <c r="SPY123" i="13"/>
  <c r="TOO123" i="13"/>
  <c r="UGD123" i="13"/>
  <c r="UVN123" i="13"/>
  <c r="VKX123" i="13"/>
  <c r="WAH123" i="13"/>
  <c r="WPR123" i="13"/>
  <c r="XEL123" i="13"/>
  <c r="NGA123" i="13"/>
  <c r="OMW123" i="13"/>
  <c r="PNF123" i="13"/>
  <c r="QNL123" i="13"/>
  <c r="RNQ123" i="13"/>
  <c r="SNZ123" i="13"/>
  <c r="TLS123" i="13"/>
  <c r="NBU123" i="13"/>
  <c r="OKU123" i="13"/>
  <c r="PLC123" i="13"/>
  <c r="QLH123" i="13"/>
  <c r="KFI123" i="13"/>
  <c r="NLT123" i="13"/>
  <c r="OQI123" i="13"/>
  <c r="PQQ123" i="13"/>
  <c r="QQV123" i="13"/>
  <c r="RRC123" i="13"/>
  <c r="SRD123" i="13"/>
  <c r="MXE123" i="13"/>
  <c r="OIU123" i="13"/>
  <c r="PIZ123" i="13"/>
  <c r="QJG123" i="13"/>
  <c r="RJO123" i="13"/>
  <c r="SJT123" i="13"/>
  <c r="THZ123" i="13"/>
  <c r="UBJ123" i="13"/>
  <c r="UQD123" i="13"/>
  <c r="VEX123" i="13"/>
  <c r="VTR123" i="13"/>
  <c r="WIL123" i="13"/>
  <c r="WXF123" i="13"/>
  <c r="RSE123" i="13"/>
  <c r="TYM123" i="13"/>
  <c r="UYS123" i="13"/>
  <c r="VYX123" i="13"/>
  <c r="WZG123" i="13"/>
  <c r="SQR123" i="13"/>
  <c r="UGF123" i="13"/>
  <c r="VGK123" i="13"/>
  <c r="WGR123" i="13"/>
  <c r="MXK123" i="13"/>
  <c r="TIB123" i="13"/>
  <c r="UNX123" i="13"/>
  <c r="VOE123" i="13"/>
  <c r="WOM123" i="13"/>
  <c r="RHK123" i="13"/>
  <c r="TVK123" i="13"/>
  <c r="UVQ123" i="13"/>
  <c r="VVV123" i="13"/>
  <c r="WWE123" i="13"/>
  <c r="SDJ123" i="13"/>
  <c r="UCA123" i="13"/>
  <c r="VCI123" i="13"/>
  <c r="WCN123" i="13"/>
  <c r="XCU123" i="13"/>
  <c r="SZN123" i="13"/>
  <c r="UJR123" i="13"/>
  <c r="VKA123" i="13"/>
  <c r="WKG123" i="13"/>
  <c r="PNN123" i="13"/>
  <c r="TPH123" i="13"/>
  <c r="URL123" i="13"/>
  <c r="KLA123" i="13"/>
  <c r="PRJ123" i="13"/>
  <c r="SRU123" i="13"/>
  <c r="UUV123" i="13"/>
  <c r="WND123" i="13"/>
  <c r="OIL123" i="13"/>
  <c r="RBO123" i="13"/>
  <c r="TMP123" i="13"/>
  <c r="UTQ123" i="13"/>
  <c r="VVY123" i="13"/>
  <c r="WSC123" i="13"/>
  <c r="MCK123" i="13"/>
  <c r="OGI123" i="13"/>
  <c r="PMA123" i="13"/>
  <c r="QOK123" i="13"/>
  <c r="RPV123" i="13"/>
  <c r="SQY123" i="13"/>
  <c r="TPO123" i="13"/>
  <c r="UGT123" i="13"/>
  <c r="UWD123" i="13"/>
  <c r="VLN123" i="13"/>
  <c r="WAX123" i="13"/>
  <c r="WQH123" i="13"/>
  <c r="XFB123" i="13"/>
  <c r="NIA123" i="13"/>
  <c r="OOA123" i="13"/>
  <c r="POH123" i="13"/>
  <c r="QOP123" i="13"/>
  <c r="ROU123" i="13"/>
  <c r="SPB123" i="13"/>
  <c r="TMR123" i="13"/>
  <c r="NEF123" i="13"/>
  <c r="OLX123" i="13"/>
  <c r="PMC123" i="13"/>
  <c r="QML123" i="13"/>
  <c r="KMW123" i="13"/>
  <c r="NNP123" i="13"/>
  <c r="ORL123" i="13"/>
  <c r="PRQ123" i="13"/>
  <c r="QRZ123" i="13"/>
  <c r="RSF123" i="13"/>
  <c r="SSD123" i="13"/>
  <c r="MZP123" i="13"/>
  <c r="OJU123" i="13"/>
  <c r="PKD123" i="13"/>
  <c r="QKJ123" i="13"/>
  <c r="RKO123" i="13"/>
  <c r="SKX123" i="13"/>
  <c r="TIY123" i="13"/>
  <c r="UBZ123" i="13"/>
  <c r="UQT123" i="13"/>
  <c r="VFN123" i="13"/>
  <c r="VUH123" i="13"/>
  <c r="WJB123" i="13"/>
  <c r="WXV123" i="13"/>
  <c r="RVP123" i="13"/>
  <c r="TZO123" i="13"/>
  <c r="UZW123" i="13"/>
  <c r="WAB123" i="13"/>
  <c r="XAI123" i="13"/>
  <c r="STQ123" i="13"/>
  <c r="UHF123" i="13"/>
  <c r="VHO123" i="13"/>
  <c r="WHU123" i="13"/>
  <c r="OAD123" i="13"/>
  <c r="TKJ123" i="13"/>
  <c r="UOZ123" i="13"/>
  <c r="VPH123" i="13"/>
  <c r="WPM123" i="13"/>
  <c r="RLT123" i="13"/>
  <c r="TWM123" i="13"/>
  <c r="UWU123" i="13"/>
  <c r="VWZ123" i="13"/>
  <c r="WXG123" i="13"/>
  <c r="SGZ123" i="13"/>
  <c r="UDD123" i="13"/>
  <c r="VDI123" i="13"/>
  <c r="WDP123" i="13"/>
  <c r="XDX123" i="13"/>
  <c r="TBX123" i="13"/>
  <c r="UKV123" i="13"/>
  <c r="VLC123" i="13"/>
  <c r="WLK123" i="13"/>
  <c r="QEY123" i="13"/>
  <c r="KRT123" i="13"/>
  <c r="PSM123" i="13"/>
  <c r="SSU123" i="13"/>
  <c r="UVL123" i="13"/>
  <c r="WNT123" i="13"/>
  <c r="OJN123" i="13"/>
  <c r="RJF123" i="13"/>
  <c r="TNO123" i="13"/>
  <c r="UUG123" i="13"/>
  <c r="VWO123" i="13"/>
  <c r="WSS123" i="13"/>
  <c r="MFC123" i="13"/>
  <c r="OHI123" i="13"/>
  <c r="POF123" i="13"/>
  <c r="QPO123" i="13"/>
  <c r="RQY123" i="13"/>
  <c r="SRZ123" i="13"/>
  <c r="TQP123" i="13"/>
  <c r="UHJ123" i="13"/>
  <c r="UWT123" i="13"/>
  <c r="VMD123" i="13"/>
  <c r="WBN123" i="13"/>
  <c r="WQX123" i="13"/>
  <c r="IGP123" i="13"/>
  <c r="NJU123" i="13"/>
  <c r="OPC123" i="13"/>
  <c r="PPK123" i="13"/>
  <c r="QPP123" i="13"/>
  <c r="RPW123" i="13"/>
  <c r="SQB123" i="13"/>
  <c r="TNR123" i="13"/>
  <c r="NGC123" i="13"/>
  <c r="ONB123" i="13"/>
  <c r="PNG123" i="13"/>
  <c r="QNN123" i="13"/>
  <c r="KTG123" i="13"/>
  <c r="NPI123" i="13"/>
  <c r="OSP123" i="13"/>
  <c r="PSU123" i="13"/>
  <c r="QTB123" i="13"/>
  <c r="RTJ123" i="13"/>
  <c r="STD123" i="13"/>
  <c r="NCC123" i="13"/>
  <c r="OKY123" i="13"/>
  <c r="PLF123" i="13"/>
  <c r="QLN123" i="13"/>
  <c r="RLS123" i="13"/>
  <c r="SLZ123" i="13"/>
  <c r="TJX123" i="13"/>
  <c r="UCP123" i="13"/>
  <c r="URJ123" i="13"/>
  <c r="VGD123" i="13"/>
  <c r="VUX123" i="13"/>
  <c r="WJR123" i="13"/>
  <c r="WYL123" i="13"/>
  <c r="RYZ123" i="13"/>
  <c r="UAR123" i="13"/>
  <c r="VAW123" i="13"/>
  <c r="WBD123" i="13"/>
  <c r="XBL123" i="13"/>
  <c r="SWQ123" i="13"/>
  <c r="UIJ123" i="13"/>
  <c r="VIQ123" i="13"/>
  <c r="WIY123" i="13"/>
  <c r="ORO123" i="13"/>
  <c r="TMS123" i="13"/>
  <c r="UQC123" i="13"/>
  <c r="VQH123" i="13"/>
  <c r="WQQ123" i="13"/>
  <c r="RPD123" i="13"/>
  <c r="TXP123" i="13"/>
  <c r="UXU123" i="13"/>
  <c r="VYB123" i="13"/>
  <c r="WYJ123" i="13"/>
  <c r="SKI123" i="13"/>
  <c r="UED123" i="13"/>
  <c r="VEM123" i="13"/>
  <c r="WES123" i="13"/>
  <c r="XEX123" i="13"/>
  <c r="TEB123" i="13"/>
  <c r="KXZ123" i="13"/>
  <c r="PTM123" i="13"/>
  <c r="STV123" i="13"/>
  <c r="UWB123" i="13"/>
  <c r="WOJ123" i="13"/>
  <c r="OKQ123" i="13"/>
  <c r="RKH123" i="13"/>
  <c r="TON123" i="13"/>
  <c r="UWS123" i="13"/>
  <c r="VXE123" i="13"/>
  <c r="WTI123" i="13"/>
  <c r="MHL123" i="13"/>
  <c r="OJO123" i="13"/>
  <c r="PPJ123" i="13"/>
  <c r="QQQ123" i="13"/>
  <c r="RRY123" i="13"/>
  <c r="SSY123" i="13"/>
  <c r="TRO123" i="13"/>
  <c r="UHZ123" i="13"/>
  <c r="UXJ123" i="13"/>
  <c r="VMT123" i="13"/>
  <c r="WCD123" i="13"/>
  <c r="WRN123" i="13"/>
  <c r="KDZ123" i="13"/>
  <c r="NLQ123" i="13"/>
  <c r="OQF123" i="13"/>
  <c r="PQK123" i="13"/>
  <c r="QQT123" i="13"/>
  <c r="RQZ123" i="13"/>
  <c r="SRB123" i="13"/>
  <c r="TOR123" i="13"/>
  <c r="NIB123" i="13"/>
  <c r="OOB123" i="13"/>
  <c r="POI123" i="13"/>
  <c r="QOQ123" i="13"/>
  <c r="LAG123" i="13"/>
  <c r="NRD123" i="13"/>
  <c r="OTP123" i="13"/>
  <c r="PTW123" i="13"/>
  <c r="QUE123" i="13"/>
  <c r="RUJ123" i="13"/>
  <c r="SUD123" i="13"/>
  <c r="NEI123" i="13"/>
  <c r="OMA123" i="13"/>
  <c r="PMI123" i="13"/>
  <c r="QMN123" i="13"/>
  <c r="RMU123" i="13"/>
  <c r="SNC123" i="13"/>
  <c r="TKW123" i="13"/>
  <c r="UDF123" i="13"/>
  <c r="URZ123" i="13"/>
  <c r="VGT123" i="13"/>
  <c r="VVN123" i="13"/>
  <c r="WKH123" i="13"/>
  <c r="WZB123" i="13"/>
  <c r="SCQ123" i="13"/>
  <c r="UBR123" i="13"/>
  <c r="VCA123" i="13"/>
  <c r="WCG123" i="13"/>
  <c r="XCL123" i="13"/>
  <c r="SZB123" i="13"/>
  <c r="UJL123" i="13"/>
  <c r="VJT123" i="13"/>
  <c r="WJY123" i="13"/>
  <c r="PJA123" i="13"/>
  <c r="TOX123" i="13"/>
  <c r="URG123" i="13"/>
  <c r="VRL123" i="13"/>
  <c r="WRS123" i="13"/>
  <c r="RSU123" i="13"/>
  <c r="TYP123" i="13"/>
  <c r="UYY123" i="13"/>
  <c r="VZE123" i="13"/>
  <c r="WZJ123" i="13"/>
  <c r="SOA123" i="13"/>
  <c r="UFH123" i="13"/>
  <c r="VFO123" i="13"/>
  <c r="WFW123" i="13"/>
  <c r="LHJ123" i="13"/>
  <c r="LEI123" i="13"/>
  <c r="PUQ123" i="13"/>
  <c r="SUU123" i="13"/>
  <c r="UWR123" i="13"/>
  <c r="WOZ123" i="13"/>
  <c r="OLQ123" i="13"/>
  <c r="RLK123" i="13"/>
  <c r="TWW123" i="13"/>
  <c r="UXY123" i="13"/>
  <c r="VXU123" i="13"/>
  <c r="WTY123" i="13"/>
  <c r="MKB123" i="13"/>
  <c r="OKR123" i="13"/>
  <c r="PQJ123" i="13"/>
  <c r="QRT123" i="13"/>
  <c r="RTC123" i="13"/>
  <c r="STX123" i="13"/>
  <c r="TSN123" i="13"/>
  <c r="UIP123" i="13"/>
  <c r="UXZ123" i="13"/>
  <c r="VNJ123" i="13"/>
  <c r="WDJ123" i="13"/>
  <c r="WSD123" i="13"/>
  <c r="KMK123" i="13"/>
  <c r="NNK123" i="13"/>
  <c r="ORJ123" i="13"/>
  <c r="PRO123" i="13"/>
  <c r="QRV123" i="13"/>
  <c r="RSD123" i="13"/>
  <c r="SSA123" i="13"/>
  <c r="IKL123" i="13"/>
  <c r="NJW123" i="13"/>
  <c r="OPF123" i="13"/>
  <c r="PPL123" i="13"/>
  <c r="QPQ123" i="13"/>
  <c r="LGN123" i="13"/>
  <c r="NSS123" i="13"/>
  <c r="OUT123" i="13"/>
  <c r="PUZ123" i="13"/>
  <c r="QVE123" i="13"/>
  <c r="RVN123" i="13"/>
  <c r="SVC123" i="13"/>
  <c r="NGJ123" i="13"/>
  <c r="OND123" i="13"/>
  <c r="PNI123" i="13"/>
  <c r="QNR123" i="13"/>
  <c r="RNX123" i="13"/>
  <c r="SOC123" i="13"/>
  <c r="TLW123" i="13"/>
  <c r="UDV123" i="13"/>
  <c r="USP123" i="13"/>
  <c r="VHJ123" i="13"/>
  <c r="VWD123" i="13"/>
  <c r="WKX123" i="13"/>
  <c r="WZR123" i="13"/>
  <c r="SFZ123" i="13"/>
  <c r="UCV123" i="13"/>
  <c r="VDC123" i="13"/>
  <c r="WDK123" i="13"/>
  <c r="XDP123" i="13"/>
  <c r="TBF123" i="13"/>
  <c r="UKO123" i="13"/>
  <c r="VKT123" i="13"/>
  <c r="WLC123" i="13"/>
  <c r="QAP123" i="13"/>
  <c r="TQR123" i="13"/>
  <c r="USG123" i="13"/>
  <c r="VSN123" i="13"/>
  <c r="WSV123" i="13"/>
  <c r="RWD123" i="13"/>
  <c r="TZT123" i="13"/>
  <c r="VAA123" i="13"/>
  <c r="WAI123" i="13"/>
  <c r="XAN123" i="13"/>
  <c r="SRH123" i="13"/>
  <c r="UGJ123" i="13"/>
  <c r="VGR123" i="13"/>
  <c r="WGW123" i="13"/>
  <c r="NEJ123" i="13"/>
  <c r="TIK123" i="13"/>
  <c r="UOE123" i="13"/>
  <c r="VOJ123" i="13"/>
  <c r="WOQ123" i="13"/>
  <c r="RIM123" i="13"/>
  <c r="TVN123" i="13"/>
  <c r="LKM123" i="13"/>
  <c r="PVS123" i="13"/>
  <c r="SVT123" i="13"/>
  <c r="UXH123" i="13"/>
  <c r="WPP123" i="13"/>
  <c r="OMU123" i="13"/>
  <c r="RMK123" i="13"/>
  <c r="TZI123" i="13"/>
  <c r="VAK123" i="13"/>
  <c r="WAG123" i="13"/>
  <c r="WVE123" i="13"/>
  <c r="MMM123" i="13"/>
  <c r="OLV123" i="13"/>
  <c r="PRN123" i="13"/>
  <c r="QSX123" i="13"/>
  <c r="RUE123" i="13"/>
  <c r="SUW123" i="13"/>
  <c r="TTM123" i="13"/>
  <c r="UJF123" i="13"/>
  <c r="UYP123" i="13"/>
  <c r="VOP123" i="13"/>
  <c r="WDZ123" i="13"/>
  <c r="WST123" i="13"/>
  <c r="KSH123" i="13"/>
  <c r="NPC123" i="13"/>
  <c r="OSJ123" i="13"/>
  <c r="PSQ123" i="13"/>
  <c r="QSY123" i="13"/>
  <c r="RTD123" i="13"/>
  <c r="SSZ123" i="13"/>
  <c r="KEK123" i="13"/>
  <c r="NLS123" i="13"/>
  <c r="OQH123" i="13"/>
  <c r="PQP123" i="13"/>
  <c r="QQU123" i="13"/>
  <c r="LMW123" i="13"/>
  <c r="NUO123" i="13"/>
  <c r="OVV123" i="13"/>
  <c r="PWD123" i="13"/>
  <c r="QWI123" i="13"/>
  <c r="RWP123" i="13"/>
  <c r="SWB123" i="13"/>
  <c r="NIG123" i="13"/>
  <c r="OOH123" i="13"/>
  <c r="POM123" i="13"/>
  <c r="QOT123" i="13"/>
  <c r="RPB123" i="13"/>
  <c r="SPG123" i="13"/>
  <c r="TMX123" i="13"/>
  <c r="UEL123" i="13"/>
  <c r="UTF123" i="13"/>
  <c r="VHZ123" i="13"/>
  <c r="VWT123" i="13"/>
  <c r="WLN123" i="13"/>
  <c r="XAH123" i="13"/>
  <c r="SJR123" i="13"/>
  <c r="UDX123" i="13"/>
  <c r="VEF123" i="13"/>
  <c r="WEK123" i="13"/>
  <c r="XER123" i="13"/>
  <c r="TDL123" i="13"/>
  <c r="ULS123" i="13"/>
  <c r="VLX123" i="13"/>
  <c r="WME123" i="13"/>
  <c r="QSB123" i="13"/>
  <c r="TSG123" i="13"/>
  <c r="UTK123" i="13"/>
  <c r="VTQ123" i="13"/>
  <c r="WTV123" i="13"/>
  <c r="RZV123" i="13"/>
  <c r="UAV123" i="13"/>
  <c r="VBD123" i="13"/>
  <c r="WBI123" i="13"/>
  <c r="XBP123" i="13"/>
  <c r="SUG123" i="13"/>
  <c r="UHM123" i="13"/>
  <c r="VHR123" i="13"/>
  <c r="WIA123" i="13"/>
  <c r="ODJ123" i="13"/>
  <c r="TKV123" i="13"/>
  <c r="UPE123" i="13"/>
  <c r="VPL123" i="13"/>
  <c r="WPT123" i="13"/>
  <c r="RMH123" i="13"/>
  <c r="TWR123" i="13"/>
  <c r="UWY123" i="13"/>
  <c r="VXG123" i="13"/>
  <c r="WXL123" i="13"/>
  <c r="SKZ123" i="13"/>
  <c r="UEK123" i="13"/>
  <c r="VEP123" i="13"/>
  <c r="WEY123" i="13"/>
  <c r="LWM123" i="13"/>
  <c r="TGV123" i="13"/>
  <c r="LQL123" i="13"/>
  <c r="PWV123" i="13"/>
  <c r="SWS123" i="13"/>
  <c r="UXX123" i="13"/>
  <c r="WQF123" i="13"/>
  <c r="ONW123" i="13"/>
  <c r="RNO123" i="13"/>
  <c r="UBE123" i="13"/>
  <c r="VBQ123" i="13"/>
  <c r="WBM123" i="13"/>
  <c r="WVU123" i="13"/>
  <c r="MOZ123" i="13"/>
  <c r="ONZ123" i="13"/>
  <c r="PSP123" i="13"/>
  <c r="QTX123" i="13"/>
  <c r="RVH123" i="13"/>
  <c r="SVW123" i="13"/>
  <c r="TUL123" i="13"/>
  <c r="UJV123" i="13"/>
  <c r="UZV123" i="13"/>
  <c r="VPF123" i="13"/>
  <c r="WEP123" i="13"/>
  <c r="WTJ123" i="13"/>
  <c r="KZB123" i="13"/>
  <c r="NQU123" i="13"/>
  <c r="OTN123" i="13"/>
  <c r="PTT123" i="13"/>
  <c r="QTY123" i="13"/>
  <c r="RUH123" i="13"/>
  <c r="STZ123" i="13"/>
  <c r="KMM123" i="13"/>
  <c r="NNL123" i="13"/>
  <c r="ORK123" i="13"/>
  <c r="PRP123" i="13"/>
  <c r="QRW123" i="13"/>
  <c r="LRR123" i="13"/>
  <c r="NWH123" i="13"/>
  <c r="OWY123" i="13"/>
  <c r="PXD123" i="13"/>
  <c r="QXK123" i="13"/>
  <c r="RXS123" i="13"/>
  <c r="IRP123" i="13"/>
  <c r="NKE123" i="13"/>
  <c r="OPH123" i="13"/>
  <c r="PPO123" i="13"/>
  <c r="QPW123" i="13"/>
  <c r="RQB123" i="13"/>
  <c r="SQF123" i="13"/>
  <c r="TNW123" i="13"/>
  <c r="UFB123" i="13"/>
  <c r="UTV123" i="13"/>
  <c r="VIP123" i="13"/>
  <c r="VXJ123" i="13"/>
  <c r="WMD123" i="13"/>
  <c r="XAX123" i="13"/>
  <c r="SND123" i="13"/>
  <c r="UFA123" i="13"/>
  <c r="VFF123" i="13"/>
  <c r="WFO123" i="13"/>
  <c r="KHB123" i="13"/>
  <c r="TFW123" i="13"/>
  <c r="UMS123" i="13"/>
  <c r="VMZ123" i="13"/>
  <c r="WNH123" i="13"/>
  <c r="RAY123" i="13"/>
  <c r="TUC123" i="13"/>
  <c r="UUM123" i="13"/>
  <c r="VUU123" i="13"/>
  <c r="WUZ123" i="13"/>
  <c r="SDH123" i="13"/>
  <c r="UBY123" i="13"/>
  <c r="VCD123" i="13"/>
  <c r="WCM123" i="13"/>
  <c r="XCS123" i="13"/>
  <c r="SXF123" i="13"/>
  <c r="UIQ123" i="13"/>
  <c r="LUS123" i="13"/>
  <c r="PXZ123" i="13"/>
  <c r="SXS123" i="13"/>
  <c r="UYN123" i="13"/>
  <c r="WQV123" i="13"/>
  <c r="OOZ123" i="13"/>
  <c r="ROQ123" i="13"/>
  <c r="UBU123" i="13"/>
  <c r="VCW123" i="13"/>
  <c r="WCC123" i="13"/>
  <c r="WXA123" i="13"/>
  <c r="MRQ123" i="13"/>
  <c r="OPB123" i="13"/>
  <c r="PTS123" i="13"/>
  <c r="QVB123" i="13"/>
  <c r="RWL123" i="13"/>
  <c r="SWX123" i="13"/>
  <c r="TVB123" i="13"/>
  <c r="ULB123" i="13"/>
  <c r="VAL123" i="13"/>
  <c r="VPV123" i="13"/>
  <c r="WFF123" i="13"/>
  <c r="WTZ123" i="13"/>
  <c r="LFX123" i="13"/>
  <c r="NSQ123" i="13"/>
  <c r="OUP123" i="13"/>
  <c r="PUX123" i="13"/>
  <c r="QVC123" i="13"/>
  <c r="RVJ123" i="13"/>
  <c r="SUZ123" i="13"/>
  <c r="KTE123" i="13"/>
  <c r="NPG123" i="13"/>
  <c r="OSK123" i="13"/>
  <c r="PST123" i="13"/>
  <c r="QSZ123" i="13"/>
  <c r="LWB123" i="13"/>
  <c r="NXP123" i="13"/>
  <c r="OXY123" i="13"/>
  <c r="PYH123" i="13"/>
  <c r="QYN123" i="13"/>
  <c r="RYS123" i="13"/>
  <c r="KGY123" i="13"/>
  <c r="NLW123" i="13"/>
  <c r="OQL123" i="13"/>
  <c r="PQR123" i="13"/>
  <c r="QQW123" i="13"/>
  <c r="RRF123" i="13"/>
  <c r="SRE123" i="13"/>
  <c r="TOV123" i="13"/>
  <c r="UFR123" i="13"/>
  <c r="UUL123" i="13"/>
  <c r="VJF123" i="13"/>
  <c r="VXZ123" i="13"/>
  <c r="WMT123" i="13"/>
  <c r="XBN123" i="13"/>
  <c r="SQI123" i="13"/>
  <c r="UGE123" i="13"/>
  <c r="VGJ123" i="13"/>
  <c r="WGQ123" i="13"/>
  <c r="MUZ123" i="13"/>
  <c r="TIA123" i="13"/>
  <c r="UNW123" i="13"/>
  <c r="VOC123" i="13"/>
  <c r="WOH123" i="13"/>
  <c r="RGU123" i="13"/>
  <c r="TVH123" i="13"/>
  <c r="UVP123" i="13"/>
  <c r="VVU123" i="13"/>
  <c r="WWB123" i="13"/>
  <c r="SGQ123" i="13"/>
  <c r="UDC123" i="13"/>
  <c r="VDH123" i="13"/>
  <c r="WDO123" i="13"/>
  <c r="XDW123" i="13"/>
  <c r="SZL123" i="13"/>
  <c r="UJQ123" i="13"/>
  <c r="VJX123" i="13"/>
  <c r="WKF123" i="13"/>
  <c r="PMJ123" i="13"/>
  <c r="TPE123" i="13"/>
  <c r="URK123" i="13"/>
  <c r="VRS123" i="13"/>
  <c r="WRX123" i="13"/>
  <c r="RTL123" i="13"/>
  <c r="TYW123" i="13"/>
  <c r="LYT123" i="13"/>
  <c r="PYZ123" i="13"/>
  <c r="SYT123" i="13"/>
  <c r="UZD123" i="13"/>
  <c r="WRL123" i="13"/>
  <c r="OQD123" i="13"/>
  <c r="RPT123" i="13"/>
  <c r="UCK123" i="13"/>
  <c r="VES123" i="13"/>
  <c r="WDI123" i="13"/>
  <c r="WXQ123" i="13"/>
  <c r="MUB123" i="13"/>
  <c r="OQE123" i="13"/>
  <c r="PUS123" i="13"/>
  <c r="QWD123" i="13"/>
  <c r="RXL123" i="13"/>
  <c r="SXW123" i="13"/>
  <c r="TWH123" i="13"/>
  <c r="ULR123" i="13"/>
  <c r="VBB123" i="13"/>
  <c r="VQL123" i="13"/>
  <c r="WFV123" i="13"/>
  <c r="WUP123" i="13"/>
  <c r="LMC123" i="13"/>
  <c r="NUI123" i="13"/>
  <c r="OVS123" i="13"/>
  <c r="PVX123" i="13"/>
  <c r="QWE123" i="13"/>
  <c r="RWM123" i="13"/>
  <c r="SVZ123" i="13"/>
  <c r="KZI123" i="13"/>
  <c r="NRC123" i="13"/>
  <c r="OTO123" i="13"/>
  <c r="PTV123" i="13"/>
  <c r="QUD123" i="13"/>
  <c r="LZQ123" i="13"/>
  <c r="NYV123" i="13"/>
  <c r="OZC123" i="13"/>
  <c r="PZJ123" i="13"/>
  <c r="QZR123" i="13"/>
  <c r="RZW123" i="13"/>
  <c r="KNJ123" i="13"/>
  <c r="NNS123" i="13"/>
  <c r="ORN123" i="13"/>
  <c r="PRV123" i="13"/>
  <c r="QSA123" i="13"/>
  <c r="RSH123" i="13"/>
  <c r="SSE123" i="13"/>
  <c r="TPU123" i="13"/>
  <c r="UGH123" i="13"/>
  <c r="UVB123" i="13"/>
  <c r="VJV123" i="13"/>
  <c r="VYP123" i="13"/>
  <c r="WNJ123" i="13"/>
  <c r="XCD123" i="13"/>
  <c r="STP123" i="13"/>
  <c r="UHE123" i="13"/>
  <c r="VHL123" i="13"/>
  <c r="WHT123" i="13"/>
  <c r="NYX123" i="13"/>
  <c r="TKG123" i="13"/>
  <c r="UOY123" i="13"/>
  <c r="VPG123" i="13"/>
  <c r="WPL123" i="13"/>
  <c r="RLO123" i="13"/>
  <c r="TWK123" i="13"/>
  <c r="UWP123" i="13"/>
  <c r="VWY123" i="13"/>
  <c r="WXE123" i="13"/>
  <c r="SKH123" i="13"/>
  <c r="UEC123" i="13"/>
  <c r="VEJ123" i="13"/>
  <c r="WER123" i="13"/>
  <c r="XEW123" i="13"/>
  <c r="TBO123" i="13"/>
  <c r="UKU123" i="13"/>
  <c r="VLA123" i="13"/>
  <c r="WLF123" i="13"/>
  <c r="QDW123" i="13"/>
  <c r="TQY123" i="13"/>
  <c r="USN123" i="13"/>
  <c r="VSS123" i="13"/>
  <c r="NND123" i="13"/>
  <c r="QRR123" i="13"/>
  <c r="TPL123" i="13"/>
  <c r="VJP123" i="13"/>
  <c r="XBX123" i="13"/>
  <c r="PIR123" i="13"/>
  <c r="RQX123" i="13"/>
  <c r="UDA123" i="13"/>
  <c r="VFI123" i="13"/>
  <c r="WDY123" i="13"/>
  <c r="WYG123" i="13"/>
  <c r="NDX123" i="13"/>
  <c r="ORE123" i="13"/>
  <c r="PVW123" i="13"/>
  <c r="QXG123" i="13"/>
  <c r="RYP123" i="13"/>
  <c r="SZU123" i="13"/>
  <c r="TWX123" i="13"/>
  <c r="UMH123" i="13"/>
  <c r="VBR123" i="13"/>
  <c r="VRB123" i="13"/>
  <c r="WGL123" i="13"/>
  <c r="WVF123" i="13"/>
  <c r="LRJ123" i="13"/>
  <c r="NWC123" i="13"/>
  <c r="OWS123" i="13"/>
  <c r="PXB123" i="13"/>
  <c r="QXH123" i="13"/>
  <c r="RXM123" i="13"/>
  <c r="SWY123" i="13"/>
  <c r="LGB123" i="13"/>
  <c r="NSR123" i="13"/>
  <c r="OUQ123" i="13"/>
  <c r="PUY123" i="13"/>
  <c r="QVD123" i="13"/>
  <c r="MCT123" i="13"/>
  <c r="NZW123" i="13"/>
  <c r="PAE123" i="13"/>
  <c r="QAM123" i="13"/>
  <c r="RAR123" i="13"/>
  <c r="SAY123" i="13"/>
  <c r="KTP123" i="13"/>
  <c r="NPK123" i="13"/>
  <c r="OSQ123" i="13"/>
  <c r="PSV123" i="13"/>
  <c r="QTC123" i="13"/>
  <c r="RTK123" i="13"/>
  <c r="STF123" i="13"/>
  <c r="TQU123" i="13"/>
  <c r="UGX123" i="13"/>
  <c r="UVR123" i="13"/>
  <c r="VKL123" i="13"/>
  <c r="VZF123" i="13"/>
  <c r="WNZ123" i="13"/>
  <c r="XCT123" i="13"/>
  <c r="SWP123" i="13"/>
  <c r="UII123" i="13"/>
  <c r="VIO123" i="13"/>
  <c r="WIT123" i="13"/>
  <c r="OQM123" i="13"/>
  <c r="TMJ123" i="13"/>
  <c r="UQB123" i="13"/>
  <c r="VQG123" i="13"/>
  <c r="WQN123" i="13"/>
  <c r="RPC123" i="13"/>
  <c r="TXO123" i="13"/>
  <c r="UXT123" i="13"/>
  <c r="VYA123" i="13"/>
  <c r="WYI123" i="13"/>
  <c r="SNR123" i="13"/>
  <c r="UFG123" i="13"/>
  <c r="VFM123" i="13"/>
  <c r="WFR123" i="13"/>
  <c r="PDR123" i="13"/>
  <c r="TDZ123" i="13"/>
  <c r="ULW123" i="13"/>
  <c r="VME123" i="13"/>
  <c r="WMJ123" i="13"/>
  <c r="QVK123" i="13"/>
  <c r="TST123" i="13"/>
  <c r="UTN123" i="13"/>
  <c r="VTW123" i="13"/>
  <c r="WUC123" i="13"/>
  <c r="NOS123" i="13"/>
  <c r="QSR123" i="13"/>
  <c r="TQK123" i="13"/>
  <c r="VKF123" i="13"/>
  <c r="XCN123" i="13"/>
  <c r="PJV123" i="13"/>
  <c r="SBT123" i="13"/>
  <c r="UDQ123" i="13"/>
  <c r="VFY123" i="13"/>
  <c r="WEO123" i="13"/>
  <c r="WYW123" i="13"/>
  <c r="NHQ123" i="13"/>
  <c r="OSI123" i="13"/>
  <c r="PWY123" i="13"/>
  <c r="QYG123" i="13"/>
  <c r="SAU123" i="13"/>
  <c r="TAU123" i="13"/>
  <c r="TXN123" i="13"/>
  <c r="UMX123" i="13"/>
  <c r="VCH123" i="13"/>
  <c r="VRR123" i="13"/>
  <c r="WHB123" i="13"/>
  <c r="WVV123" i="13"/>
  <c r="LVL123" i="13"/>
  <c r="NXN123" i="13"/>
  <c r="OXW123" i="13"/>
  <c r="PYD123" i="13"/>
  <c r="QYL123" i="13"/>
  <c r="RYQ123" i="13"/>
  <c r="SXX123" i="13"/>
  <c r="LMH123" i="13"/>
  <c r="NUN123" i="13"/>
  <c r="OVT123" i="13"/>
  <c r="PVY123" i="13"/>
  <c r="QWH123" i="13"/>
  <c r="MFQ123" i="13"/>
  <c r="OBB123" i="13"/>
  <c r="PBH123" i="13"/>
  <c r="QBM123" i="13"/>
  <c r="RBV123" i="13"/>
  <c r="SCB123" i="13"/>
  <c r="LAH123" i="13"/>
  <c r="NRE123" i="13"/>
  <c r="OTQ123" i="13"/>
  <c r="PTZ123" i="13"/>
  <c r="QUF123" i="13"/>
  <c r="RUK123" i="13"/>
  <c r="SUE123" i="13"/>
  <c r="TRV123" i="13"/>
  <c r="UHN123" i="13"/>
  <c r="UWH123" i="13"/>
  <c r="VLB123" i="13"/>
  <c r="VZV123" i="13"/>
  <c r="WOP123" i="13"/>
  <c r="XDJ123" i="13"/>
  <c r="SYY123" i="13"/>
  <c r="UJK123" i="13"/>
  <c r="VJS123" i="13"/>
  <c r="WJX123" i="13"/>
  <c r="PIA123" i="13"/>
  <c r="TOU123" i="13"/>
  <c r="URB123" i="13"/>
  <c r="VRK123" i="13"/>
  <c r="WRQ123" i="13"/>
  <c r="RSL123" i="13"/>
  <c r="TYO123" i="13"/>
  <c r="UYV123" i="13"/>
  <c r="VZD123" i="13"/>
  <c r="WZI123" i="13"/>
  <c r="SRC123" i="13"/>
  <c r="UGI123" i="13"/>
  <c r="VGQ123" i="13"/>
  <c r="WGV123" i="13"/>
  <c r="LAV123" i="13"/>
  <c r="TGD123" i="13"/>
  <c r="UMZ123" i="13"/>
  <c r="VNE123" i="13"/>
  <c r="WNL123" i="13"/>
  <c r="RBY123" i="13"/>
  <c r="TUM123" i="13"/>
  <c r="NQO123" i="13"/>
  <c r="QTV123" i="13"/>
  <c r="TRK123" i="13"/>
  <c r="VKV123" i="13"/>
  <c r="XDD123" i="13"/>
  <c r="PKV123" i="13"/>
  <c r="SJL123" i="13"/>
  <c r="UEG123" i="13"/>
  <c r="VGO123" i="13"/>
  <c r="WFE123" i="13"/>
  <c r="WZM123" i="13"/>
  <c r="NJT123" i="13"/>
  <c r="OTK123" i="13"/>
  <c r="PYB123" i="13"/>
  <c r="RAM123" i="13"/>
  <c r="SBU123" i="13"/>
  <c r="TBV123" i="13"/>
  <c r="TYD123" i="13"/>
  <c r="UNN123" i="13"/>
  <c r="VCX123" i="13"/>
  <c r="VSH123" i="13"/>
  <c r="WHR123" i="13"/>
  <c r="WWL123" i="13"/>
  <c r="LZL123" i="13"/>
  <c r="NYO123" i="13"/>
  <c r="OYY123" i="13"/>
  <c r="PZG123" i="13"/>
  <c r="QZL123" i="13"/>
  <c r="RZS123" i="13"/>
  <c r="SYX123" i="13"/>
  <c r="LRK123" i="13"/>
  <c r="NWF123" i="13"/>
  <c r="OWX123" i="13"/>
  <c r="PXC123" i="13"/>
  <c r="QXJ123" i="13"/>
  <c r="MIB123" i="13"/>
  <c r="OCD123" i="13"/>
  <c r="PCL123" i="13"/>
  <c r="QCQ123" i="13"/>
  <c r="RCX123" i="13"/>
  <c r="SDF123" i="13"/>
  <c r="LGO123" i="13"/>
  <c r="NTA123" i="13"/>
  <c r="OUU123" i="13"/>
  <c r="PVB123" i="13"/>
  <c r="QVJ123" i="13"/>
  <c r="RVO123" i="13"/>
  <c r="SVD123" i="13"/>
  <c r="TSU123" i="13"/>
  <c r="UID123" i="13"/>
  <c r="UWX123" i="13"/>
  <c r="VLR123" i="13"/>
  <c r="WAL123" i="13"/>
  <c r="WPF123" i="13"/>
  <c r="XDZ123" i="13"/>
  <c r="TBD123" i="13"/>
  <c r="UKN123" i="13"/>
  <c r="VKS123" i="13"/>
  <c r="WKZ123" i="13"/>
  <c r="PZN123" i="13"/>
  <c r="TQQ123" i="13"/>
  <c r="USF123" i="13"/>
  <c r="VSM123" i="13"/>
  <c r="WSU123" i="13"/>
  <c r="RWA123" i="13"/>
  <c r="TZS123" i="13"/>
  <c r="UZY123" i="13"/>
  <c r="WAD123" i="13"/>
  <c r="XAM123" i="13"/>
  <c r="SUF123" i="13"/>
  <c r="UHL123" i="13"/>
  <c r="VHQ123" i="13"/>
  <c r="WHX123" i="13"/>
  <c r="NCD123" i="13"/>
  <c r="TIJ123" i="13"/>
  <c r="UNZ123" i="13"/>
  <c r="VOI123" i="13"/>
  <c r="WOO123" i="13"/>
  <c r="RHW123" i="13"/>
  <c r="NSI123" i="13"/>
  <c r="QUX123" i="13"/>
  <c r="TSL123" i="13"/>
  <c r="VLL123" i="13"/>
  <c r="XDT123" i="13"/>
  <c r="PLZ123" i="13"/>
  <c r="SKP123" i="13"/>
  <c r="UEW123" i="13"/>
  <c r="VHE123" i="13"/>
  <c r="WGK123" i="13"/>
  <c r="XAC123" i="13"/>
  <c r="NLK123" i="13"/>
  <c r="OUN123" i="13"/>
  <c r="QAF123" i="13"/>
  <c r="RBP123" i="13"/>
  <c r="SCY123" i="13"/>
  <c r="TCU123" i="13"/>
  <c r="TYT123" i="13"/>
  <c r="UOD123" i="13"/>
  <c r="VDN123" i="13"/>
  <c r="VSX123" i="13"/>
  <c r="WIH123" i="13"/>
  <c r="WXB123" i="13"/>
  <c r="MCM123" i="13"/>
  <c r="NZU123" i="13"/>
  <c r="PAB123" i="13"/>
  <c r="QAG123" i="13"/>
  <c r="RAP123" i="13"/>
  <c r="SAV123" i="13"/>
  <c r="SZX123" i="13"/>
  <c r="LVZ123" i="13"/>
  <c r="NXO123" i="13"/>
  <c r="OXX123" i="13"/>
  <c r="PYE123" i="13"/>
  <c r="QYM123" i="13"/>
  <c r="MKO123" i="13"/>
  <c r="ODG123" i="13"/>
  <c r="PDL123" i="13"/>
  <c r="QDS123" i="13"/>
  <c r="REA123" i="13"/>
  <c r="SEF123" i="13"/>
  <c r="LMY123" i="13"/>
  <c r="NUP123" i="13"/>
  <c r="OVW123" i="13"/>
  <c r="PWE123" i="13"/>
  <c r="QWJ123" i="13"/>
  <c r="RWQ123" i="13"/>
  <c r="SWC123" i="13"/>
  <c r="TTT123" i="13"/>
  <c r="UIT123" i="13"/>
  <c r="UXN123" i="13"/>
  <c r="VMH123" i="13"/>
  <c r="WBB123" i="13"/>
  <c r="WPV123" i="13"/>
  <c r="XEP123" i="13"/>
  <c r="TDK123" i="13"/>
  <c r="ULN123" i="13"/>
  <c r="VLW123" i="13"/>
  <c r="WMC123" i="13"/>
  <c r="QRB123" i="13"/>
  <c r="TSF123" i="13"/>
  <c r="UTH123" i="13"/>
  <c r="VTP123" i="13"/>
  <c r="WTU123" i="13"/>
  <c r="RZI123" i="13"/>
  <c r="UAU123" i="13"/>
  <c r="VBC123" i="13"/>
  <c r="WBH123" i="13"/>
  <c r="XBO123" i="13"/>
  <c r="SXB123" i="13"/>
  <c r="UIL123" i="13"/>
  <c r="VIU123" i="13"/>
  <c r="WJA123" i="13"/>
  <c r="OCH123" i="13"/>
  <c r="TKU123" i="13"/>
  <c r="NUA123" i="13"/>
  <c r="QWA123" i="13"/>
  <c r="TTK123" i="13"/>
  <c r="VMB123" i="13"/>
  <c r="XEJ123" i="13"/>
  <c r="PNB123" i="13"/>
  <c r="SLP123" i="13"/>
  <c r="UFM123" i="13"/>
  <c r="VHU123" i="13"/>
  <c r="WIG123" i="13"/>
  <c r="XAS123" i="13"/>
  <c r="NNF123" i="13"/>
  <c r="OWR123" i="13"/>
  <c r="QBJ123" i="13"/>
  <c r="RCT123" i="13"/>
  <c r="SEA123" i="13"/>
  <c r="TDT123" i="13"/>
  <c r="TZJ123" i="13"/>
  <c r="UOT123" i="13"/>
  <c r="VED123" i="13"/>
  <c r="VTN123" i="13"/>
  <c r="WIX123" i="13"/>
  <c r="WXR123" i="13"/>
  <c r="MFD123" i="13"/>
  <c r="OAX123" i="13"/>
  <c r="PBF123" i="13"/>
  <c r="QBK123" i="13"/>
  <c r="RBR123" i="13"/>
  <c r="SBZ123" i="13"/>
  <c r="TAX123" i="13"/>
  <c r="LZP123" i="13"/>
  <c r="NYP123" i="13"/>
  <c r="OZB123" i="13"/>
  <c r="PZH123" i="13"/>
  <c r="QZM123" i="13"/>
  <c r="MMY123" i="13"/>
  <c r="OEG123" i="13"/>
  <c r="PEP123" i="13"/>
  <c r="QEV123" i="13"/>
  <c r="RFA123" i="13"/>
  <c r="SFJ123" i="13"/>
  <c r="RHG123" i="13"/>
  <c r="TFY123" i="13"/>
  <c r="TMI123" i="13"/>
  <c r="WXC123" i="13"/>
  <c r="VAX123" i="13"/>
  <c r="SNM123" i="13"/>
  <c r="VLY123" i="13"/>
  <c r="TMV123" i="13"/>
  <c r="WNK123" i="13"/>
  <c r="TZU123" i="13"/>
  <c r="WQS123" i="13"/>
  <c r="TXS123" i="13"/>
  <c r="VMF123" i="13"/>
  <c r="XBT123" i="13"/>
  <c r="TRD123" i="13"/>
  <c r="VAF123" i="13"/>
  <c r="WCP123" i="13"/>
  <c r="XFD123" i="13"/>
  <c r="TLB123" i="13"/>
  <c r="URO123" i="13"/>
  <c r="VTY123" i="13"/>
  <c r="WWM123" i="13"/>
  <c r="SSB123" i="13"/>
  <c r="UIV123" i="13"/>
  <c r="VKD123" i="13"/>
  <c r="WLO123" i="13"/>
  <c r="RDN123" i="13"/>
  <c r="TVU123" i="13"/>
  <c r="UXD123" i="13"/>
  <c r="VYN123" i="13"/>
  <c r="WZW123" i="13"/>
  <c r="QJJ123" i="13"/>
  <c r="TRP123" i="13"/>
  <c r="USV123" i="13"/>
  <c r="VTC123" i="13"/>
  <c r="WTK123" i="13"/>
  <c r="SBN123" i="13"/>
  <c r="UBK123" i="13"/>
  <c r="VBS123" i="13"/>
  <c r="WBX123" i="13"/>
  <c r="XCE123" i="13"/>
  <c r="SYF123" i="13"/>
  <c r="UJB123" i="13"/>
  <c r="VJK123" i="13"/>
  <c r="WJQ123" i="13"/>
  <c r="RFG123" i="13"/>
  <c r="TYG123" i="13"/>
  <c r="MNI123" i="13"/>
  <c r="UVI123" i="13"/>
  <c r="WQJ123" i="13"/>
  <c r="TXG123" i="13"/>
  <c r="TVC123" i="13"/>
  <c r="UXO123" i="13"/>
  <c r="WRO123" i="13"/>
  <c r="XDO123" i="13"/>
  <c r="TQH123" i="13"/>
  <c r="VVP123" i="13"/>
  <c r="WCE123" i="13"/>
  <c r="VRE123" i="13"/>
  <c r="WHS123" i="13"/>
  <c r="OKT123" i="13"/>
  <c r="ROW123" i="13"/>
  <c r="TUP123" i="13"/>
  <c r="TOT123" i="13"/>
  <c r="RAX123" i="13"/>
  <c r="VCB123" i="13"/>
  <c r="SQT123" i="13"/>
  <c r="WCJ123" i="13"/>
  <c r="TOY123" i="13"/>
  <c r="WON123" i="13"/>
  <c r="UPD123" i="13"/>
  <c r="WSY123" i="13"/>
  <c r="TZV123" i="13"/>
  <c r="VNF123" i="13"/>
  <c r="XCV123" i="13"/>
  <c r="TSV123" i="13"/>
  <c r="VBH123" i="13"/>
  <c r="WDT123" i="13"/>
  <c r="LSM123" i="13"/>
  <c r="TNH123" i="13"/>
  <c r="USQ123" i="13"/>
  <c r="VVC123" i="13"/>
  <c r="WXM123" i="13"/>
  <c r="SVF123" i="13"/>
  <c r="UJY123" i="13"/>
  <c r="VLH123" i="13"/>
  <c r="WMR123" i="13"/>
  <c r="RJP123" i="13"/>
  <c r="TWY123" i="13"/>
  <c r="UYF123" i="13"/>
  <c r="VZN123" i="13"/>
  <c r="XAY123" i="13"/>
  <c r="QYA123" i="13"/>
  <c r="TTF123" i="13"/>
  <c r="UTX123" i="13"/>
  <c r="VUF123" i="13"/>
  <c r="WUK123" i="13"/>
  <c r="SEV123" i="13"/>
  <c r="UCN123" i="13"/>
  <c r="VCS123" i="13"/>
  <c r="WCZ123" i="13"/>
  <c r="XDH123" i="13"/>
  <c r="TAN123" i="13"/>
  <c r="UKF123" i="13"/>
  <c r="VKM123" i="13"/>
  <c r="WKU123" i="13"/>
  <c r="RKM123" i="13"/>
  <c r="TZK123" i="13"/>
  <c r="RKT123" i="13"/>
  <c r="VEE123" i="13"/>
  <c r="WVX123" i="13"/>
  <c r="UFY123" i="13"/>
  <c r="UCR123" i="13"/>
  <c r="VGI123" i="13"/>
  <c r="WXX123" i="13"/>
  <c r="TFI123" i="13"/>
  <c r="TZM123" i="13"/>
  <c r="WBZ123" i="13"/>
  <c r="WIR123" i="13"/>
  <c r="QZD123" i="13"/>
  <c r="PLB123" i="13"/>
  <c r="SHO123" i="13"/>
  <c r="TVV123" i="13"/>
  <c r="TQI123" i="13"/>
  <c r="RLD123" i="13"/>
  <c r="VDD123" i="13"/>
  <c r="SUA123" i="13"/>
  <c r="WEQ123" i="13"/>
  <c r="TQT123" i="13"/>
  <c r="WPN123" i="13"/>
  <c r="UQF123" i="13"/>
  <c r="WUB123" i="13"/>
  <c r="UAZ123" i="13"/>
  <c r="VQO123" i="13"/>
  <c r="XDY123" i="13"/>
  <c r="TUN123" i="13"/>
  <c r="VCK123" i="13"/>
  <c r="WEV123" i="13"/>
  <c r="OFM123" i="13"/>
  <c r="TPJ123" i="13"/>
  <c r="UTT123" i="13"/>
  <c r="VWE123" i="13"/>
  <c r="WYQ123" i="13"/>
  <c r="SXP123" i="13"/>
  <c r="ULC123" i="13"/>
  <c r="VMJ123" i="13"/>
  <c r="WNR123" i="13"/>
  <c r="RMY123" i="13"/>
  <c r="TXY123" i="13"/>
  <c r="UZI123" i="13"/>
  <c r="WAR123" i="13"/>
  <c r="XCB123" i="13"/>
  <c r="RED123" i="13"/>
  <c r="TUU123" i="13"/>
  <c r="UVA123" i="13"/>
  <c r="VVF123" i="13"/>
  <c r="WVO123" i="13"/>
  <c r="SIN123" i="13"/>
  <c r="UDN123" i="13"/>
  <c r="VDW123" i="13"/>
  <c r="WEC123" i="13"/>
  <c r="XEH123" i="13"/>
  <c r="TCW123" i="13"/>
  <c r="ULH123" i="13"/>
  <c r="VLP123" i="13"/>
  <c r="WLU123" i="13"/>
  <c r="RNZ123" i="13"/>
  <c r="UAK123" i="13"/>
  <c r="SMN123" i="13"/>
  <c r="VLT123" i="13"/>
  <c r="XCI123" i="13"/>
  <c r="UOU123" i="13"/>
  <c r="UUD123" i="13"/>
  <c r="VOA123" i="13"/>
  <c r="XDL123" i="13"/>
  <c r="VXR123" i="13"/>
  <c r="UIF123" i="13"/>
  <c r="WHN123" i="13"/>
  <c r="WOB123" i="13"/>
  <c r="WUR123" i="13"/>
  <c r="D123" i="13"/>
  <c r="UKM123" i="13"/>
  <c r="QLG123" i="13"/>
  <c r="SPF123" i="13"/>
  <c r="UAD123" i="13"/>
  <c r="TWI123" i="13"/>
  <c r="ROV123" i="13"/>
  <c r="VEG123" i="13"/>
  <c r="SWZ123" i="13"/>
  <c r="WFQ123" i="13"/>
  <c r="TSP123" i="13"/>
  <c r="WQR123" i="13"/>
  <c r="USM123" i="13"/>
  <c r="WVB123" i="13"/>
  <c r="UCB123" i="13"/>
  <c r="VUY123" i="13"/>
  <c r="XFC123" i="13"/>
  <c r="TXT123" i="13"/>
  <c r="VDO123" i="13"/>
  <c r="WFY123" i="13"/>
  <c r="OXB123" i="13"/>
  <c r="TRF123" i="13"/>
  <c r="UUT123" i="13"/>
  <c r="VXH123" i="13"/>
  <c r="WZS123" i="13"/>
  <c r="TAA123" i="13"/>
  <c r="UMC123" i="13"/>
  <c r="VNM123" i="13"/>
  <c r="WOV123" i="13"/>
  <c r="RQP123" i="13"/>
  <c r="TZC123" i="13"/>
  <c r="VAM123" i="13"/>
  <c r="WBT123" i="13"/>
  <c r="XDB123" i="13"/>
  <c r="RJR123" i="13"/>
  <c r="TVW123" i="13"/>
  <c r="UWE123" i="13"/>
  <c r="VWJ123" i="13"/>
  <c r="WWQ123" i="13"/>
  <c r="SMA123" i="13"/>
  <c r="UER123" i="13"/>
  <c r="VEY123" i="13"/>
  <c r="WFG123" i="13"/>
  <c r="OMD123" i="13"/>
  <c r="TFB123" i="13"/>
  <c r="UMK123" i="13"/>
  <c r="VMP123" i="13"/>
  <c r="WMY123" i="13"/>
  <c r="RRH123" i="13"/>
  <c r="UBO123" i="13"/>
  <c r="THL123" i="13"/>
  <c r="VSJ123" i="13"/>
  <c r="NWL123" i="13"/>
  <c r="UXM123" i="13"/>
  <c r="VKQ123" i="13"/>
  <c r="VUJ123" i="13"/>
  <c r="ULL123" i="13"/>
  <c r="WPG123" i="13"/>
  <c r="UQZ123" i="13"/>
  <c r="WNB123" i="13"/>
  <c r="WTP123" i="13"/>
  <c r="C123" i="13" a="1"/>
  <c r="C123" i="13" s="1"/>
  <c r="SFM123" i="13"/>
  <c r="RLN123" i="13"/>
  <c r="LSK123" i="13"/>
  <c r="UJJ123" i="13"/>
  <c r="UMR123" i="13"/>
  <c r="RSI123" i="13"/>
  <c r="VUP123" i="13"/>
  <c r="SZD123" i="13"/>
  <c r="WGU123" i="13"/>
  <c r="UJP123" i="13"/>
  <c r="WRT123" i="13"/>
  <c r="UTM123" i="13"/>
  <c r="WWF123" i="13"/>
  <c r="UDE123" i="13"/>
  <c r="VWB123" i="13"/>
  <c r="LNG123" i="13"/>
  <c r="UAA123" i="13"/>
  <c r="VEO123" i="13"/>
  <c r="WIC123" i="13"/>
  <c r="PON123" i="13"/>
  <c r="TSW123" i="13"/>
  <c r="UVX123" i="13"/>
  <c r="VYH123" i="13"/>
  <c r="XAV123" i="13"/>
  <c r="TCE123" i="13"/>
  <c r="UNG123" i="13"/>
  <c r="VOQ123" i="13"/>
  <c r="WPX123" i="13"/>
  <c r="RTZ123" i="13"/>
  <c r="UAE123" i="13"/>
  <c r="VBM123" i="13"/>
  <c r="WCW123" i="13"/>
  <c r="XEF123" i="13"/>
  <c r="RNH123" i="13"/>
  <c r="TWZ123" i="13"/>
  <c r="UXE123" i="13"/>
  <c r="VXL123" i="13"/>
  <c r="WXT123" i="13"/>
  <c r="SPI123" i="13"/>
  <c r="UFT123" i="13"/>
  <c r="VGB123" i="13"/>
  <c r="WGG123" i="13"/>
  <c r="MIJ123" i="13"/>
  <c r="THJ123" i="13"/>
  <c r="UNO123" i="13"/>
  <c r="VNT123" i="13"/>
  <c r="WOA123" i="13"/>
  <c r="RUY123" i="13"/>
  <c r="UCQ123" i="13"/>
  <c r="TWB123" i="13"/>
  <c r="VYU123" i="13"/>
  <c r="ROL123" i="13"/>
  <c r="VGF123" i="13"/>
  <c r="VXQ123" i="13"/>
  <c r="VZX123" i="13"/>
  <c r="UUI123" i="13"/>
  <c r="PWF123" i="13"/>
  <c r="UZR123" i="13"/>
  <c r="WTO123" i="13"/>
  <c r="WZD123" i="13"/>
  <c r="WZC123" i="13"/>
  <c r="SLV123" i="13"/>
  <c r="MAD123" i="13"/>
  <c r="UKP123" i="13"/>
  <c r="UOW123" i="13"/>
  <c r="RVQ123" i="13"/>
  <c r="VWV123" i="13"/>
  <c r="TBK123" i="13"/>
  <c r="WHW123" i="13"/>
  <c r="ULU123" i="13"/>
  <c r="WSW123" i="13"/>
  <c r="UUQ123" i="13"/>
  <c r="WXH123" i="13"/>
  <c r="UEI123" i="13"/>
  <c r="VXB123" i="13"/>
  <c r="NGK123" i="13"/>
  <c r="UBA123" i="13"/>
  <c r="VFS123" i="13"/>
  <c r="WJG123" i="13"/>
  <c r="QGB123" i="13"/>
  <c r="TUO123" i="13"/>
  <c r="UWZ123" i="13"/>
  <c r="VZL123" i="13"/>
  <c r="XBV123" i="13"/>
  <c r="TEL123" i="13"/>
  <c r="UOI123" i="13"/>
  <c r="VPQ123" i="13"/>
  <c r="WRA123" i="13"/>
  <c r="RXR123" i="13"/>
  <c r="UBH123" i="13"/>
  <c r="VCQ123" i="13"/>
  <c r="WEA123" i="13"/>
  <c r="NTC123" i="13"/>
  <c r="RQQ123" i="13"/>
  <c r="TXZ123" i="13"/>
  <c r="UYI123" i="13"/>
  <c r="VYO123" i="13"/>
  <c r="WYT123" i="13"/>
  <c r="SSQ123" i="13"/>
  <c r="UGW123" i="13"/>
  <c r="VHB123" i="13"/>
  <c r="WHK123" i="13"/>
  <c r="NRH123" i="13"/>
  <c r="TJK123" i="13"/>
  <c r="UOO123" i="13"/>
  <c r="VOV123" i="13"/>
  <c r="WPD123" i="13"/>
  <c r="RYI123" i="13"/>
  <c r="UET123" i="13"/>
  <c r="UDU123" i="13"/>
  <c r="WEI123" i="13"/>
  <c r="SQH123" i="13"/>
  <c r="VNV123" i="13"/>
  <c r="WIS123" i="13"/>
  <c r="WFL123" i="13"/>
  <c r="VSD123" i="13"/>
  <c r="RYR123" i="13"/>
  <c r="VIM123" i="13"/>
  <c r="QZT123" i="13"/>
  <c r="VMU123" i="13"/>
  <c r="TJT123" i="13"/>
  <c r="MSF123" i="13"/>
  <c r="UOX123" i="13"/>
  <c r="UQA123" i="13"/>
  <c r="RZH123" i="13"/>
  <c r="VXY123" i="13"/>
  <c r="TDM123" i="13"/>
  <c r="WIZ123" i="13"/>
  <c r="UMY123" i="13"/>
  <c r="WUA123" i="13"/>
  <c r="UVS123" i="13"/>
  <c r="WYK123" i="13"/>
  <c r="UFI123" i="13"/>
  <c r="VYF123" i="13"/>
  <c r="OEM123" i="13"/>
  <c r="UCE123" i="13"/>
  <c r="VHX123" i="13"/>
  <c r="WKI123" i="13"/>
  <c r="QWY123" i="13"/>
  <c r="TVS123" i="13"/>
  <c r="UYC123" i="13"/>
  <c r="WAN123" i="13"/>
  <c r="XCZ123" i="13"/>
  <c r="TIZ123" i="13"/>
  <c r="UPL123" i="13"/>
  <c r="VQU123" i="13"/>
  <c r="WSE123" i="13"/>
  <c r="SBC123" i="13"/>
  <c r="UCH123" i="13"/>
  <c r="VDS123" i="13"/>
  <c r="WFA123" i="13"/>
  <c r="UDT123" i="13"/>
  <c r="RUI123" i="13"/>
  <c r="TZD123" i="13"/>
  <c r="UZK123" i="13"/>
  <c r="VZS123" i="13"/>
  <c r="WZX123" i="13"/>
  <c r="SVR123" i="13"/>
  <c r="UIA123" i="13"/>
  <c r="VIF123" i="13"/>
  <c r="WIM123" i="13"/>
  <c r="OKZ123" i="13"/>
  <c r="TLV123" i="13"/>
  <c r="UPS123" i="13"/>
  <c r="VPY123" i="13"/>
  <c r="WQD123" i="13"/>
  <c r="SCA123" i="13"/>
  <c r="UFX123" i="13"/>
  <c r="UMN123" i="13"/>
  <c r="WJW123" i="13"/>
  <c r="TJZ123" i="13"/>
  <c r="VTJ123" i="13"/>
  <c r="WUS123" i="13"/>
  <c r="WLV123" i="13"/>
  <c r="WJS123" i="13"/>
  <c r="SYN123" i="13"/>
  <c r="VQA123" i="13"/>
  <c r="XEQ123" i="13"/>
  <c r="VIG123" i="13"/>
  <c r="MWU123" i="13"/>
  <c r="NWK123" i="13"/>
  <c r="UYD123" i="13"/>
  <c r="URA123" i="13"/>
  <c r="SCR123" i="13"/>
  <c r="VZC123" i="13"/>
  <c r="UBX123" i="13"/>
  <c r="WJZ123" i="13"/>
  <c r="UNY123" i="13"/>
  <c r="OTV123" i="13"/>
  <c r="UWV123" i="13"/>
  <c r="WZO123" i="13"/>
  <c r="UGM123" i="13"/>
  <c r="WAK123" i="13"/>
  <c r="QWK123" i="13"/>
  <c r="UDG123" i="13"/>
  <c r="VIX123" i="13"/>
  <c r="WLL123" i="13"/>
  <c r="RDB123" i="13"/>
  <c r="TWS123" i="13"/>
  <c r="UZG123" i="13"/>
  <c r="WBQ123" i="13"/>
  <c r="XEB123" i="13"/>
  <c r="TLG123" i="13"/>
  <c r="UQL123" i="13"/>
  <c r="VRW123" i="13"/>
  <c r="WTE123" i="13"/>
  <c r="SEM123" i="13"/>
  <c r="UDL123" i="13"/>
  <c r="VEV123" i="13"/>
  <c r="WHG123" i="13"/>
  <c r="UKG123" i="13"/>
  <c r="RXV123" i="13"/>
  <c r="UAF123" i="13"/>
  <c r="VAN123" i="13"/>
  <c r="WAS123" i="13"/>
  <c r="XAZ123" i="13"/>
  <c r="SYE123" i="13"/>
  <c r="UJA123" i="13"/>
  <c r="VJH123" i="13"/>
  <c r="WJP123" i="13"/>
  <c r="PCN123" i="13"/>
  <c r="TNY123" i="13"/>
  <c r="UQU123" i="13"/>
  <c r="VRC123" i="13"/>
  <c r="WRH123" i="13"/>
  <c r="SFL123" i="13"/>
  <c r="UGZ123" i="13"/>
  <c r="UVH123" i="13"/>
  <c r="WQI123" i="13"/>
  <c r="TXD123" i="13"/>
  <c r="VZW123" i="13"/>
  <c r="RFQ123" i="13"/>
  <c r="WRJ123" i="13"/>
  <c r="XBE123" i="13"/>
  <c r="TQE123" i="13"/>
  <c r="VVO123" i="13"/>
  <c r="TDC123" i="13"/>
  <c r="WIN123" i="13"/>
  <c r="OAY123" i="13"/>
  <c r="NYW123" i="13"/>
  <c r="UZJ123" i="13"/>
  <c r="USE123" i="13"/>
  <c r="SGJ123" i="13"/>
  <c r="WAC123" i="13"/>
  <c r="UEB123" i="13"/>
  <c r="WLD123" i="13"/>
  <c r="UPC123" i="13"/>
  <c r="QCS123" i="13"/>
  <c r="UXV123" i="13"/>
  <c r="XAO123" i="13"/>
  <c r="UHO123" i="13"/>
  <c r="WBO123" i="13"/>
  <c r="RCL123" i="13"/>
  <c r="UEJ123" i="13"/>
  <c r="VKB123" i="13"/>
  <c r="WML123" i="13"/>
  <c r="RIP123" i="13"/>
  <c r="TXW123" i="13"/>
  <c r="VAG123" i="13"/>
  <c r="WCU123" i="13"/>
  <c r="NKI123" i="13"/>
  <c r="TNI123" i="13"/>
  <c r="URP123" i="13"/>
  <c r="VSZ123" i="13"/>
  <c r="WUI123" i="13"/>
  <c r="SID123" i="13"/>
  <c r="UEN123" i="13"/>
  <c r="VGZ123" i="13"/>
  <c r="WIJ123" i="13"/>
  <c r="UOP123" i="13"/>
  <c r="SBD123" i="13"/>
  <c r="UBI123" i="13"/>
  <c r="VBN123" i="13"/>
  <c r="WBW123" i="13"/>
  <c r="XCC123" i="13"/>
  <c r="TAK123" i="13"/>
  <c r="UKE123" i="13"/>
  <c r="VKK123" i="13"/>
  <c r="WKP123" i="13"/>
  <c r="PUA123" i="13"/>
  <c r="TPZ123" i="13"/>
  <c r="URX123" i="13"/>
  <c r="VSC123" i="13"/>
  <c r="WSJ123" i="13"/>
  <c r="SIV123" i="13"/>
  <c r="UIC123" i="13"/>
  <c r="VDZ123" i="13"/>
  <c r="WVW123" i="13"/>
  <c r="UEZ123" i="13"/>
  <c r="WFK123" i="13"/>
  <c r="SJE123" i="13"/>
  <c r="WWX123" i="13"/>
  <c r="PFV123" i="13"/>
  <c r="TZL123" i="13"/>
  <c r="WBC123" i="13"/>
  <c r="VCZ123" i="13"/>
  <c r="TTS123" i="13"/>
  <c r="WVY123" i="13"/>
  <c r="WMI123" i="13"/>
  <c r="WBP123" i="13"/>
  <c r="SOR123" i="13"/>
  <c r="QXP123" i="13"/>
  <c r="WYS123" i="13"/>
  <c r="WSG123" i="13"/>
  <c r="UIB123" i="13"/>
  <c r="WMA123" i="13"/>
  <c r="OIO123" i="13"/>
  <c r="OGP123" i="13"/>
  <c r="VDR123" i="13"/>
  <c r="UWN123" i="13"/>
  <c r="SJU123" i="13"/>
  <c r="WBG123" i="13"/>
  <c r="UFD123" i="13"/>
  <c r="WMF123" i="13"/>
  <c r="UQE123" i="13"/>
  <c r="QUH123" i="13"/>
  <c r="UYZ123" i="13"/>
  <c r="OUV123" i="13"/>
  <c r="ULX123" i="13"/>
  <c r="WCO123" i="13"/>
  <c r="RPZ123" i="13"/>
  <c r="UFJ123" i="13"/>
  <c r="VLD123" i="13"/>
  <c r="WNP123" i="13"/>
  <c r="RMR123" i="13"/>
  <c r="TYY123" i="13"/>
  <c r="VBK123" i="13"/>
  <c r="WDU123" i="13"/>
  <c r="OGQ123" i="13"/>
  <c r="TPR123" i="13"/>
  <c r="USR123" i="13"/>
  <c r="VTZ123" i="13"/>
  <c r="WVK123" i="13"/>
  <c r="SLK123" i="13"/>
  <c r="UGU123" i="13"/>
  <c r="VIB123" i="13"/>
  <c r="WJJ123" i="13"/>
  <c r="URY123" i="13"/>
  <c r="SEU123" i="13"/>
  <c r="UCM123" i="13"/>
  <c r="VCR123" i="13"/>
  <c r="WCY123" i="13"/>
  <c r="XDG123" i="13"/>
  <c r="TCN123" i="13"/>
  <c r="ULG123" i="13"/>
  <c r="VLO123" i="13"/>
  <c r="WLT123" i="13"/>
  <c r="QLO123" i="13"/>
  <c r="TRT123" i="13"/>
  <c r="USX123" i="13"/>
  <c r="VTG123" i="13"/>
  <c r="WTM123" i="13"/>
  <c r="SMM123" i="13"/>
  <c r="UJG123" i="13"/>
  <c r="VLS123" i="13"/>
  <c r="XBK123" i="13"/>
  <c r="UNS123" i="13"/>
  <c r="WKY123" i="13"/>
  <c r="TFL123" i="13"/>
  <c r="XDK123" i="13"/>
  <c r="RVK123" i="13"/>
  <c r="UIE123" i="13"/>
  <c r="WHM123" i="13"/>
  <c r="VRG123" i="13"/>
  <c r="UBP123" i="13"/>
  <c r="UQY123" i="13"/>
  <c r="WDE123" i="13"/>
  <c r="WPE123" i="13"/>
  <c r="TTV123" i="13"/>
  <c r="TGM123" i="13"/>
  <c r="PBG123" i="13"/>
  <c r="OWZ123" i="13"/>
  <c r="VMX123" i="13"/>
  <c r="VMY123" i="13"/>
  <c r="TUB123" i="13"/>
  <c r="WCI123" i="13"/>
  <c r="UGG123" i="13"/>
  <c r="XCR123" i="13"/>
  <c r="URH123" i="13"/>
  <c r="RBX123" i="13"/>
  <c r="VAB123" i="13"/>
  <c r="RME123" i="13"/>
  <c r="UNA123" i="13"/>
  <c r="WDS123" i="13"/>
  <c r="RWU123" i="13"/>
  <c r="UHP123" i="13"/>
  <c r="VMG123" i="13"/>
  <c r="WOR123" i="13"/>
  <c r="RQC123" i="13"/>
  <c r="UAB123" i="13"/>
  <c r="VCM123" i="13"/>
  <c r="WGA123" i="13"/>
  <c r="OYE123" i="13"/>
  <c r="TRG123" i="13"/>
  <c r="UTU123" i="13"/>
  <c r="VVD123" i="13"/>
  <c r="WWN123" i="13"/>
  <c r="SSH123" i="13"/>
  <c r="UHU123" i="13"/>
  <c r="VJE123" i="13"/>
  <c r="WKN123" i="13"/>
  <c r="UUC123" i="13"/>
  <c r="SIE123" i="13"/>
  <c r="UDM123" i="13"/>
  <c r="VDT123" i="13"/>
  <c r="WEB123" i="13"/>
  <c r="XEG123" i="13"/>
  <c r="TEY123" i="13"/>
  <c r="UMJ123" i="13"/>
  <c r="VMO123" i="13"/>
  <c r="WMV123" i="13"/>
  <c r="QYT123" i="13"/>
  <c r="TTP123" i="13"/>
  <c r="UUB123" i="13"/>
  <c r="VUI123" i="13"/>
  <c r="WUQ123" i="13"/>
  <c r="SPS123" i="13"/>
  <c r="ULK123" i="13"/>
  <c r="VSI123" i="13"/>
  <c r="NUQ123" i="13"/>
  <c r="UWM123" i="13"/>
  <c r="WRI123" i="13"/>
  <c r="TVD123" i="13"/>
  <c r="PER123" i="13"/>
  <c r="SWM123" i="13"/>
  <c r="WNA123" i="13"/>
  <c r="UKH123" i="13"/>
  <c r="WSO123" i="13"/>
  <c r="XAE123" i="13"/>
  <c r="SJZ123" i="13"/>
  <c r="VAO123" i="13"/>
  <c r="PIX123" i="13"/>
  <c r="OZD123" i="13"/>
  <c r="VOD123" i="13"/>
  <c r="VPB123" i="13"/>
  <c r="TWJ123" i="13"/>
  <c r="WDL123" i="13"/>
  <c r="UHK123" i="13"/>
  <c r="XEV123" i="13"/>
  <c r="USH123" i="13"/>
  <c r="RHL123" i="13"/>
  <c r="VIV123" i="13"/>
  <c r="RPM123" i="13"/>
  <c r="UQI123" i="13"/>
  <c r="WEU123" i="13"/>
  <c r="SAL123" i="13"/>
  <c r="UIS123" i="13"/>
  <c r="VNK123" i="13"/>
  <c r="WPU123" i="13"/>
  <c r="RTN123" i="13"/>
  <c r="UBB123" i="13"/>
  <c r="VDP123" i="13"/>
  <c r="WHD123" i="13"/>
  <c r="PPR123" i="13"/>
  <c r="TTC123" i="13"/>
  <c r="UUY123" i="13"/>
  <c r="VWF123" i="13"/>
  <c r="WYR123" i="13"/>
  <c r="SVG123" i="13"/>
  <c r="UIY123" i="13"/>
  <c r="VKI123" i="13"/>
  <c r="WLP123" i="13"/>
  <c r="UWI123" i="13"/>
  <c r="SLW123" i="13"/>
  <c r="UEQ123" i="13"/>
  <c r="VEW123" i="13"/>
  <c r="WFB123" i="13"/>
  <c r="MFW123" i="13"/>
  <c r="THC123" i="13"/>
  <c r="UNJ123" i="13"/>
  <c r="VNS123" i="13"/>
  <c r="WNY123" i="13"/>
  <c r="REQ123" i="13"/>
  <c r="TUW123" i="13"/>
  <c r="UVD123" i="13"/>
  <c r="VVL123" i="13"/>
  <c r="WVQ123" i="13"/>
  <c r="STA123" i="13"/>
  <c r="UMM123" i="13"/>
  <c r="VXW123" i="13"/>
  <c r="ROA123" i="13"/>
  <c r="VFE123" i="13"/>
  <c r="WWW123" i="13"/>
  <c r="UCU123" i="13"/>
  <c r="RUZ123" i="13"/>
  <c r="TOI123" i="13"/>
  <c r="UZQ123" i="13"/>
  <c r="UTD123" i="13"/>
  <c r="VQE123" i="13"/>
  <c r="TKZ123" i="13"/>
  <c r="TPT123" i="13"/>
  <c r="WYA123" i="13"/>
  <c r="QBL123" i="13"/>
  <c r="PGV123" i="13"/>
  <c r="VSL123" i="13"/>
  <c r="VQF123" i="13"/>
  <c r="TXJ123" i="13"/>
  <c r="WEL123" i="13"/>
  <c r="UIK123" i="13"/>
  <c r="KUM123" i="13"/>
  <c r="UTL123" i="13"/>
  <c r="RLU123" i="13"/>
  <c r="VPK123" i="13"/>
  <c r="RWT123" i="13"/>
  <c r="UUR123" i="13"/>
  <c r="WFX123" i="13"/>
  <c r="SDV123" i="13"/>
  <c r="UJW123" i="13"/>
  <c r="VOK123" i="13"/>
  <c r="WQY123" i="13"/>
  <c r="RXD123" i="13"/>
  <c r="UCF123" i="13"/>
  <c r="VFT123" i="13"/>
  <c r="WID123" i="13"/>
  <c r="QHF123" i="13"/>
  <c r="TUQ123" i="13"/>
  <c r="UVY123" i="13"/>
  <c r="VYM123" i="13"/>
  <c r="WZT123" i="13"/>
  <c r="SXY123" i="13"/>
  <c r="UKA123" i="13"/>
  <c r="VLI123" i="13"/>
  <c r="WMS123" i="13"/>
  <c r="UYL123" i="13"/>
  <c r="SPH123" i="13"/>
  <c r="UFS123" i="13"/>
  <c r="VGA123" i="13"/>
  <c r="WGF123" i="13"/>
  <c r="NPP123" i="13"/>
  <c r="TJJ123" i="13"/>
  <c r="UON123" i="13"/>
  <c r="VOU123" i="13"/>
  <c r="WPC123" i="13"/>
  <c r="RKD123" i="13"/>
  <c r="TWA123" i="13"/>
  <c r="UWG123" i="13"/>
  <c r="VWL123" i="13"/>
  <c r="WWU123" i="13"/>
  <c r="SWF123" i="13"/>
  <c r="UNP123" i="13"/>
  <c r="WEF123" i="13"/>
  <c r="SQD123" i="13"/>
  <c r="VMW123" i="13"/>
  <c r="XCK123" i="13"/>
  <c r="ULM123" i="13"/>
  <c r="SWH123" i="13"/>
  <c r="TYJ123" i="13"/>
  <c r="VIH123" i="13"/>
  <c r="WZA123" i="13"/>
  <c r="XAG123" i="13"/>
  <c r="VBW123" i="13"/>
  <c r="SZC123" i="13"/>
  <c r="VSA123" i="13"/>
  <c r="QJD123" i="13"/>
  <c r="PXE123" i="13"/>
  <c r="WBR123" i="13"/>
  <c r="VRH123" i="13"/>
  <c r="TYN123" i="13"/>
  <c r="WUY123" i="13"/>
  <c r="UJO123" i="13"/>
  <c r="MZX123" i="13"/>
  <c r="VJW123" i="13"/>
  <c r="RPL123" i="13"/>
  <c r="VQN123" i="13"/>
  <c r="SAD123" i="13"/>
  <c r="UVT123" i="13"/>
  <c r="WGX123" i="13"/>
  <c r="SHN123" i="13"/>
  <c r="UKW123" i="13"/>
  <c r="VPO123" i="13"/>
  <c r="WRY123" i="13"/>
  <c r="SAM123" i="13"/>
  <c r="UDH123" i="13"/>
  <c r="VGV123" i="13"/>
  <c r="WJH123" i="13"/>
  <c r="QXO123" i="13"/>
  <c r="TVT123" i="13"/>
  <c r="UYE123" i="13"/>
  <c r="VZM123" i="13"/>
  <c r="XAW123" i="13"/>
  <c r="TAD123" i="13"/>
  <c r="ULD123" i="13"/>
  <c r="VMM123" i="13"/>
  <c r="WNW123" i="13"/>
  <c r="VAR123" i="13"/>
  <c r="SSI123" i="13"/>
  <c r="UGV123" i="13"/>
  <c r="VHA123" i="13"/>
  <c r="WHH123" i="13"/>
  <c r="OJZ123" i="13"/>
  <c r="TLT123" i="13"/>
  <c r="UPP123" i="13"/>
  <c r="VPX123" i="13"/>
  <c r="WQC123" i="13"/>
  <c r="RNV123" i="13"/>
  <c r="TXC123" i="13"/>
  <c r="UXK123" i="13"/>
  <c r="VXP123" i="13"/>
  <c r="WXW123" i="13"/>
  <c r="SYM123" i="13"/>
  <c r="UPT123" i="13"/>
  <c r="WJT123" i="13"/>
  <c r="TJW123" i="13"/>
  <c r="VTI123" i="13"/>
  <c r="SFW123" i="13"/>
  <c r="VDA123" i="13"/>
  <c r="TOH123" i="13"/>
  <c r="UHD123" i="13"/>
  <c r="VPA123" i="13"/>
  <c r="XEO123" i="13"/>
  <c r="QOU123" i="13"/>
  <c r="VJN123" i="13"/>
  <c r="XAP123" i="13"/>
  <c r="PRW123" i="13"/>
  <c r="UMQ123" i="13"/>
  <c r="RBS123" i="13"/>
  <c r="PZK123" i="13"/>
  <c r="WCX123" i="13"/>
  <c r="VSK123" i="13"/>
  <c r="TZP123" i="13"/>
  <c r="WXD123" i="13"/>
  <c r="UKQ123" i="13"/>
  <c r="OBD123" i="13"/>
  <c r="VLZ123" i="13"/>
  <c r="RSV123" i="13"/>
  <c r="VSR123" i="13"/>
  <c r="SDQ123" i="13"/>
  <c r="UWW123" i="13"/>
  <c r="WIB123" i="13"/>
  <c r="SKY123" i="13"/>
  <c r="UMA123" i="13"/>
  <c r="VQQ123" i="13"/>
  <c r="WTC123" i="13"/>
  <c r="SEE123" i="13"/>
  <c r="UFO123" i="13"/>
  <c r="VHY123" i="13"/>
  <c r="WKJ123" i="13"/>
  <c r="RDC123" i="13"/>
  <c r="TXX123" i="13"/>
  <c r="UZH123" i="13"/>
  <c r="WAQ123" i="13"/>
  <c r="XCA123" i="13"/>
  <c r="TCL123" i="13"/>
  <c r="UMD123" i="13"/>
  <c r="VNO123" i="13"/>
  <c r="WOW123" i="13"/>
  <c r="VCY123" i="13"/>
  <c r="SVP123" i="13"/>
  <c r="UHV123" i="13"/>
  <c r="VIE123" i="13"/>
  <c r="WIK123" i="13"/>
  <c r="PBK123" i="13"/>
  <c r="TNX123" i="13"/>
  <c r="UQS123" i="13"/>
  <c r="VQX123" i="13"/>
  <c r="WRG123" i="13"/>
  <c r="RRG123" i="13"/>
  <c r="TYF123" i="13"/>
  <c r="UYK123" i="13"/>
  <c r="VYR123" i="13"/>
  <c r="WYZ123" i="13"/>
  <c r="TAP123" i="13"/>
  <c r="UQV123" i="13"/>
  <c r="WPH123" i="13"/>
  <c r="TWD123" i="13"/>
  <c r="VYW123" i="13"/>
  <c r="TDD123" i="13"/>
  <c r="VKR123" i="13"/>
  <c r="TYI123" i="13"/>
  <c r="UPV123" i="13"/>
  <c r="VVM123" i="13"/>
  <c r="QNS123" i="13"/>
  <c r="SCH123" i="13"/>
  <c r="VRD123" i="13"/>
  <c r="VOY123" i="13"/>
  <c r="VKY123" i="13"/>
  <c r="UHT123" i="13"/>
  <c r="WAT123" i="13"/>
  <c r="SYO123" i="13"/>
  <c r="RJI123" i="13"/>
  <c r="QHA123" i="13"/>
  <c r="WHF123" i="13"/>
  <c r="VVS123" i="13"/>
  <c r="UAS123" i="13"/>
  <c r="WYD123" i="13"/>
  <c r="ULT123" i="13"/>
  <c r="OSR123" i="13"/>
  <c r="VND123" i="13"/>
  <c r="RWN123" i="13"/>
  <c r="VTT123" i="13"/>
  <c r="SHB123" i="13"/>
  <c r="UYA123" i="13"/>
  <c r="WMK123" i="13"/>
  <c r="SOI123" i="13"/>
  <c r="UNC123" i="13"/>
  <c r="VRT123" i="13"/>
  <c r="WUE123" i="13"/>
  <c r="SHR123" i="13"/>
  <c r="UGO123" i="13"/>
  <c r="VJC123" i="13"/>
  <c r="WLM123" i="13"/>
  <c r="RIZ123" i="13"/>
  <c r="TYZ123" i="13"/>
  <c r="VAH123" i="13"/>
  <c r="WBS123" i="13"/>
  <c r="XDA123" i="13"/>
  <c r="TEM123" i="13"/>
  <c r="UNH123" i="13"/>
  <c r="VOR123" i="13"/>
  <c r="WQA123" i="13"/>
  <c r="VFC123" i="13"/>
  <c r="SYB123" i="13"/>
  <c r="UIZ123" i="13"/>
  <c r="VJG123" i="13"/>
  <c r="WJO123" i="13"/>
  <c r="PSW123" i="13"/>
  <c r="TPX123" i="13"/>
  <c r="URW123" i="13"/>
  <c r="VSB123" i="13"/>
  <c r="WSI123" i="13"/>
  <c r="RUQ123" i="13"/>
  <c r="TZF123" i="13"/>
  <c r="UZO123" i="13"/>
  <c r="VZU123" i="13"/>
  <c r="WZZ123" i="13"/>
  <c r="TCZ123" i="13"/>
  <c r="UTC123" i="13"/>
  <c r="WVR123" i="13"/>
  <c r="UEY123" i="13"/>
  <c r="WFI123" i="13"/>
  <c r="UBQ123" i="13"/>
  <c r="WDF123" i="13"/>
  <c r="UHC123" i="13"/>
  <c r="UYR123" i="13"/>
  <c r="WBA123" i="13"/>
  <c r="SCE123" i="13"/>
  <c r="TAZ123" i="13"/>
  <c r="VWR123" i="13"/>
  <c r="WGO123" i="13"/>
  <c r="TAY123" i="13"/>
  <c r="WCF123" i="13"/>
  <c r="VOZ123" i="13"/>
  <c r="WIQ123" i="13"/>
  <c r="WAZ123" i="13"/>
  <c r="VHW123" i="13"/>
  <c r="UOV123" i="13"/>
  <c r="MRY123" i="13"/>
  <c r="QXN123" i="13"/>
  <c r="WQL123" i="13"/>
  <c r="VWU123" i="13"/>
  <c r="UBW123" i="13"/>
  <c r="WZH123" i="13"/>
  <c r="VCC123" i="13"/>
  <c r="PKE123" i="13"/>
  <c r="VOF123" i="13"/>
  <c r="TMY123" i="13"/>
  <c r="VUW123" i="13"/>
  <c r="SKT123" i="13"/>
  <c r="VAE123" i="13"/>
  <c r="WNO123" i="13"/>
  <c r="SUQ123" i="13"/>
  <c r="UOF123" i="13"/>
  <c r="VST123" i="13"/>
  <c r="WVH123" i="13"/>
  <c r="SOQ123" i="13"/>
  <c r="UHS123" i="13"/>
  <c r="VKC123" i="13"/>
  <c r="WMQ123" i="13"/>
  <c r="RQH123" i="13"/>
  <c r="UAC123" i="13"/>
  <c r="VBL123" i="13"/>
  <c r="WCV123" i="13"/>
  <c r="XEE123" i="13"/>
  <c r="TGX123" i="13"/>
  <c r="UOJ123" i="13"/>
  <c r="VPR123" i="13"/>
  <c r="WRC123" i="13"/>
  <c r="VHH123" i="13"/>
  <c r="TAE123" i="13"/>
  <c r="UKB123" i="13"/>
  <c r="VKJ123" i="13"/>
  <c r="WKO123" i="13"/>
  <c r="QKL123" i="13"/>
  <c r="TRQ123" i="13"/>
  <c r="USW123" i="13"/>
  <c r="VTD123" i="13"/>
  <c r="WTL123" i="13"/>
  <c r="RYH123" i="13"/>
  <c r="UAJ123" i="13"/>
  <c r="VAQ123" i="13"/>
  <c r="WAY123" i="13"/>
  <c r="XBD123" i="13"/>
  <c r="TFC123" i="13"/>
  <c r="UVG123" i="13"/>
  <c r="XBF123" i="13"/>
  <c r="UNQ123" i="13"/>
  <c r="WKW123" i="13"/>
  <c r="VBX123" i="13"/>
  <c r="WUU123" i="13"/>
  <c r="UPU123" i="13"/>
  <c r="VHK123" i="13"/>
  <c r="TSD123" i="13"/>
  <c r="UAQ123" i="13"/>
  <c r="UJH123" i="13"/>
  <c r="WPS123" i="13"/>
  <c r="UTE123" i="13"/>
  <c r="NIE123" i="13"/>
  <c r="QZS123" i="13"/>
  <c r="WRR123" i="13"/>
  <c r="WNG123" i="13"/>
  <c r="UCW123" i="13"/>
  <c r="XAJ123" i="13"/>
  <c r="VEI123" i="13"/>
  <c r="QBS123" i="13"/>
  <c r="VPI123" i="13"/>
  <c r="TQX123" i="13"/>
  <c r="VWA123" i="13"/>
  <c r="SOH123" i="13"/>
  <c r="VBG123" i="13"/>
  <c r="WQT123" i="13"/>
  <c r="SXN123" i="13"/>
  <c r="UPF123" i="13"/>
  <c r="VTX123" i="13"/>
  <c r="WWH123" i="13"/>
  <c r="SRS123" i="13"/>
  <c r="UIU123" i="13"/>
  <c r="VLG123" i="13"/>
  <c r="WNQ123" i="13"/>
  <c r="RTU123" i="13"/>
  <c r="UBG123" i="13"/>
  <c r="VCN123" i="13"/>
  <c r="WDV123" i="13"/>
  <c r="MAF123" i="13"/>
  <c r="TJA123" i="13"/>
  <c r="UPM123" i="13"/>
  <c r="VQV123" i="13"/>
  <c r="WSF123" i="13"/>
  <c r="VLQ123" i="13"/>
  <c r="TCM123" i="13"/>
  <c r="ULE123" i="13"/>
  <c r="VLJ123" i="13"/>
  <c r="WLS123" i="13"/>
  <c r="QYQ123" i="13"/>
  <c r="TTG123" i="13"/>
  <c r="UUA123" i="13"/>
  <c r="VUG123" i="13"/>
  <c r="WUL123" i="13"/>
  <c r="SBO123" i="13"/>
  <c r="UBL123" i="13"/>
  <c r="VBT123" i="13"/>
  <c r="WBY123" i="13"/>
  <c r="XCF123" i="13"/>
  <c r="THK123" i="13"/>
  <c r="UXL123" i="13"/>
  <c r="MPT123" i="13"/>
  <c r="UWJ123" i="13"/>
  <c r="WQK123" i="13"/>
  <c r="VKN123" i="13"/>
  <c r="OOI123" i="13"/>
  <c r="UYQ123" i="13"/>
  <c r="WMZ123" i="13"/>
  <c r="TRX123" i="13"/>
  <c r="WTS123" i="13"/>
  <c r="QOR123" i="13"/>
  <c r="VXK123" i="13"/>
  <c r="WKV123" i="13"/>
  <c r="OGM123" i="13"/>
  <c r="RHJ123" i="13"/>
  <c r="WVZ123" i="13"/>
  <c r="WPK123" i="13"/>
  <c r="UEA123" i="13"/>
  <c r="XBM123" i="13"/>
  <c r="VFL123" i="13"/>
  <c r="QTF123" i="13"/>
  <c r="VQM123" i="13"/>
  <c r="TSQ123" i="13"/>
  <c r="VXA123" i="13"/>
  <c r="SRJ123" i="13"/>
  <c r="VCJ123" i="13"/>
  <c r="WSZ123" i="13"/>
  <c r="SZO123" i="13"/>
  <c r="USO123" i="13"/>
  <c r="VUZ123" i="13"/>
  <c r="WYN123" i="13"/>
  <c r="SVB123" i="13"/>
  <c r="UJX123" i="13"/>
  <c r="VMI123" i="13"/>
  <c r="WPW123" i="13"/>
  <c r="RXF123" i="13"/>
  <c r="UCG123" i="13"/>
  <c r="VDQ123" i="13"/>
  <c r="WEZ123" i="13"/>
  <c r="NME123" i="13"/>
  <c r="TLJ123" i="13"/>
  <c r="UQQ123" i="13"/>
  <c r="VRX123" i="13"/>
  <c r="WTF123" i="13"/>
  <c r="VNU123" i="13"/>
  <c r="TEX123" i="13"/>
  <c r="UMI123" i="13"/>
  <c r="VMN123" i="13"/>
  <c r="WMU123" i="13"/>
  <c r="REE123" i="13"/>
  <c r="TUV123" i="13"/>
  <c r="UVC123" i="13"/>
  <c r="VVK123" i="13"/>
  <c r="WVP123" i="13"/>
  <c r="SFG123" i="13"/>
  <c r="UCO123" i="13"/>
  <c r="VCT123" i="13"/>
  <c r="WDC123" i="13"/>
  <c r="XDI123" i="13"/>
  <c r="TJV123" i="13"/>
  <c r="UZP123" i="13"/>
  <c r="RKU123" i="13"/>
  <c r="VFD123" i="13"/>
  <c r="WWV123" i="13"/>
  <c r="VWS123" i="13"/>
  <c r="RRS123" i="13"/>
  <c r="VHI123" i="13"/>
  <c r="VUN123" i="13"/>
  <c r="WSN123" i="13"/>
  <c r="UAL123" i="13"/>
  <c r="UJI123" i="13"/>
  <c r="WOE123" i="13"/>
  <c r="WYB123" i="13"/>
  <c r="WVI123" i="13"/>
  <c r="TUX123" i="13"/>
  <c r="OOC123" i="13"/>
  <c r="RXT123" i="13"/>
  <c r="IVA123" i="13"/>
  <c r="WQM123" i="13"/>
  <c r="UUK123" i="13"/>
  <c r="XCQ123" i="13"/>
  <c r="VGL123" i="13"/>
  <c r="SZE123" i="13"/>
  <c r="VRM123" i="13"/>
  <c r="TUH123" i="13"/>
  <c r="VYE123" i="13"/>
  <c r="SUP123" i="13"/>
  <c r="VDJ123" i="13"/>
  <c r="WVG123" i="13"/>
  <c r="TBZ123" i="13"/>
  <c r="UTS123" i="13"/>
  <c r="VWC123" i="13"/>
  <c r="WZQ123" i="13"/>
  <c r="SXO123" i="13"/>
  <c r="UKX123" i="13"/>
  <c r="VNL123" i="13"/>
  <c r="WQZ123" i="13"/>
  <c r="SAX123" i="13"/>
  <c r="UDK123" i="13"/>
  <c r="VEU123" i="13"/>
  <c r="WGB123" i="13"/>
  <c r="OHS123" i="13"/>
  <c r="TNS123" i="13"/>
  <c r="URQ123" i="13"/>
  <c r="VTA123" i="13"/>
  <c r="WUJ123" i="13"/>
  <c r="MDI123" i="13"/>
  <c r="THB123" i="13"/>
  <c r="UNI123" i="13"/>
  <c r="VNP123" i="13"/>
  <c r="WNX123" i="13"/>
  <c r="RJY123" i="13"/>
  <c r="TVX123" i="13"/>
  <c r="UWF123" i="13"/>
  <c r="VWK123" i="13"/>
  <c r="WWR123" i="13"/>
  <c r="SIU123" i="13"/>
  <c r="UDS123" i="13"/>
  <c r="VDX123" i="13"/>
  <c r="WEE123" i="13"/>
  <c r="XEM123" i="13"/>
  <c r="TLZ123" i="13"/>
  <c r="VBU123" i="13"/>
  <c r="SMW123" i="13"/>
  <c r="VMV123" i="13"/>
  <c r="XCJ123" i="13"/>
  <c r="WDD123" i="13"/>
  <c r="STH123" i="13"/>
  <c r="USB123" i="13"/>
  <c r="UZX123" i="13"/>
  <c r="TWQ123" i="13"/>
  <c r="UQK123" i="13"/>
  <c r="TUR123" i="13"/>
  <c r="UAI123" i="13"/>
  <c r="TMA123" i="13"/>
  <c r="PGU123" i="13"/>
  <c r="RZX123" i="13"/>
  <c r="NXS123" i="13"/>
  <c r="WRP123" i="13"/>
  <c r="UWO123" i="13"/>
  <c r="XDQ123" i="13"/>
  <c r="VHP123" i="13"/>
  <c r="TDW123" i="13"/>
  <c r="VSQ123" i="13"/>
  <c r="TVL123" i="13"/>
  <c r="VZG123" i="13"/>
  <c r="TGI123" i="13"/>
  <c r="VEN123" i="13"/>
  <c r="WWG123" i="13"/>
  <c r="TEC123" i="13"/>
  <c r="UUS123" i="13"/>
  <c r="VYG123" i="13"/>
  <c r="XAU123" i="13"/>
  <c r="SZZ123" i="13"/>
  <c r="UMB123" i="13"/>
  <c r="VPP123" i="13"/>
  <c r="WRZ123" i="13"/>
  <c r="SEL123" i="13"/>
  <c r="UEM123" i="13"/>
  <c r="VFU123" i="13"/>
  <c r="WHE123" i="13"/>
  <c r="OZE123" i="13"/>
  <c r="TPS123" i="13"/>
  <c r="USU123" i="13"/>
  <c r="VUE123" i="13"/>
  <c r="WVL123" i="13"/>
  <c r="NNT123" i="13"/>
  <c r="TJH123" i="13"/>
  <c r="UOM123" i="13"/>
  <c r="VOS123" i="13"/>
  <c r="WOX123" i="13"/>
  <c r="RNJ123" i="13"/>
  <c r="TXA123" i="13"/>
  <c r="UXF123" i="13"/>
  <c r="VXO123" i="13"/>
  <c r="WXU123" i="13"/>
  <c r="SMD123" i="13"/>
  <c r="UES123" i="13"/>
  <c r="VEZ123" i="13"/>
  <c r="WFH123" i="13"/>
  <c r="MKR123" i="13"/>
  <c r="TQD123" i="13"/>
  <c r="VDY123" i="13"/>
  <c r="THU123" i="13"/>
  <c r="VTH123" i="13"/>
  <c r="ONF123" i="13"/>
  <c r="WOF123" i="13"/>
  <c r="TMH123" i="13"/>
  <c r="VUM123" i="13"/>
  <c r="WGN123" i="13"/>
  <c r="XEN123" i="13"/>
  <c r="USA123" i="13"/>
  <c r="VAV123" i="13"/>
  <c r="XEA123" i="13"/>
  <c r="RXW123" i="13"/>
  <c r="VWQ123" i="13"/>
  <c r="POL123" i="13"/>
  <c r="SHP123" i="13"/>
  <c r="RLC123" i="13"/>
  <c r="WSP123" i="13"/>
  <c r="UXS123" i="13"/>
  <c r="XEU123" i="13"/>
  <c r="VIR123" i="13"/>
  <c r="TGB123" i="13"/>
  <c r="VTS123" i="13"/>
  <c r="TWN123" i="13"/>
  <c r="WAJ123" i="13"/>
  <c r="TMZ123" i="13"/>
  <c r="VFP123" i="13"/>
  <c r="WXK123" i="13"/>
  <c r="TGL123" i="13"/>
  <c r="UVW123" i="13"/>
  <c r="VZK123" i="13"/>
  <c r="XBU123" i="13"/>
  <c r="TCD123" i="13"/>
  <c r="UND123" i="13"/>
  <c r="VQR123" i="13"/>
  <c r="WTD123" i="13"/>
  <c r="SHS123" i="13"/>
  <c r="UFP123" i="13"/>
  <c r="VGY123" i="13"/>
  <c r="WII123" i="13"/>
  <c r="PQT123" i="13"/>
  <c r="TRH123" i="13"/>
  <c r="UTW123" i="13"/>
  <c r="VVE123" i="13"/>
  <c r="WWO123" i="13"/>
  <c r="OIV123" i="13"/>
  <c r="TLK123" i="13"/>
  <c r="UPO123" i="13"/>
  <c r="VPW123" i="13"/>
  <c r="WQB123" i="13"/>
  <c r="RRB123" i="13"/>
  <c r="TYE123" i="13"/>
  <c r="UYJ123" i="13"/>
  <c r="VYQ123" i="13"/>
  <c r="WYY123" i="13"/>
  <c r="SPR123" i="13"/>
  <c r="UFW123" i="13"/>
  <c r="VGC123" i="13"/>
  <c r="WGH123" i="13"/>
  <c r="PVC123" i="13"/>
  <c r="TRW123" i="13"/>
  <c r="VGE123" i="13"/>
  <c r="TWC123" i="13"/>
  <c r="VYV123" i="13"/>
  <c r="RRR123" i="13"/>
  <c r="XAF123" i="13"/>
  <c r="TXH123" i="13"/>
  <c r="WAA123" i="13"/>
  <c r="WMB123" i="13"/>
  <c r="PXJ123" i="13"/>
  <c r="VAU123" i="13"/>
  <c r="VJM123" i="13"/>
  <c r="QZV123" i="13"/>
  <c r="WGM123" i="13"/>
  <c r="RYY123" i="13"/>
  <c r="TYU123" i="13"/>
  <c r="WKM123" i="13"/>
  <c r="XBC123" i="13"/>
  <c r="VQB123" i="13"/>
  <c r="QGZ123" i="13"/>
  <c r="SXC123" i="13"/>
  <c r="TFN123" i="13"/>
  <c r="WTT123" i="13"/>
  <c r="UYU123" i="13"/>
  <c r="SDA123" i="13"/>
  <c r="VJU123" i="13"/>
  <c r="TII123" i="13"/>
  <c r="WKE123" i="13"/>
  <c r="TXQ123" i="13"/>
  <c r="WJC123" i="13"/>
  <c r="TVM123" i="13"/>
  <c r="VGS123" i="13"/>
  <c r="WYM123" i="13"/>
  <c r="TIU123" i="13"/>
  <c r="UYB123" i="13"/>
  <c r="WAM123" i="13"/>
  <c r="XCY123" i="13"/>
  <c r="TEJ123" i="13"/>
  <c r="UPK123" i="13"/>
  <c r="VRU123" i="13"/>
  <c r="WUF123" i="13"/>
  <c r="SLJ123" i="13"/>
  <c r="UGP123" i="13"/>
  <c r="VIA123" i="13"/>
  <c r="WJI123" i="13"/>
  <c r="QIF123" i="13"/>
  <c r="TTD123" i="13"/>
  <c r="UUZ123" i="13"/>
  <c r="VWI123" i="13"/>
  <c r="WXS123" i="13"/>
  <c r="PAI123" i="13"/>
  <c r="TNV123" i="13"/>
  <c r="UQR123" i="13"/>
  <c r="VQW123" i="13"/>
  <c r="WRD123" i="13"/>
  <c r="RUP123" i="13"/>
  <c r="TZE123" i="13"/>
  <c r="UZL123" i="13"/>
  <c r="VZT123" i="13"/>
  <c r="WZY123" i="13"/>
  <c r="SSR123" i="13"/>
  <c r="UGY123" i="13"/>
  <c r="VHG123" i="13"/>
  <c r="WHL123" i="13"/>
  <c r="QMO123" i="13"/>
  <c r="TTR123" i="13"/>
  <c r="VJL123" i="13"/>
  <c r="UDW123" i="13"/>
  <c r="WEJ123" i="13"/>
  <c r="STG123" i="13"/>
  <c r="RFH123" i="13"/>
  <c r="UFZ123" i="13"/>
  <c r="WSM123" i="13"/>
  <c r="VIN123" i="13"/>
  <c r="TKA123" i="13"/>
  <c r="TKL123" i="13"/>
  <c r="UZB123" i="13"/>
  <c r="VSY123" i="13"/>
  <c r="VJD123" i="13"/>
  <c r="UVZ123" i="13"/>
  <c r="URR123" i="13"/>
  <c r="SWA123" i="13"/>
  <c r="SJD123" i="13"/>
  <c r="C24" i="13" a="1"/>
  <c r="C24" i="13" s="1"/>
  <c r="D24" i="13"/>
  <c r="F24" i="13"/>
  <c r="C80" i="13" a="1"/>
  <c r="C80" i="13" s="1"/>
  <c r="F80" i="13"/>
  <c r="D80" i="13"/>
  <c r="C82" i="13" a="1"/>
  <c r="C82" i="13" s="1"/>
  <c r="F82" i="13"/>
  <c r="D82" i="13"/>
  <c r="C53" i="13" a="1"/>
  <c r="C53" i="13" s="1"/>
  <c r="D53" i="13"/>
  <c r="F53" i="13"/>
  <c r="C40" i="13" a="1"/>
  <c r="C40" i="13" s="1"/>
  <c r="F40" i="13"/>
  <c r="D40" i="13"/>
  <c r="C43" i="13" a="1"/>
  <c r="C43" i="13" s="1"/>
  <c r="D43" i="13"/>
  <c r="F43" i="13"/>
  <c r="C93" i="13" a="1"/>
  <c r="C93" i="13" s="1"/>
  <c r="D93" i="13"/>
  <c r="F93" i="13"/>
  <c r="C81" i="13" a="1"/>
  <c r="C81" i="13" s="1"/>
  <c r="F81" i="13"/>
  <c r="D81" i="13"/>
  <c r="C68" i="13" a="1"/>
  <c r="C68" i="13" s="1"/>
  <c r="D68" i="13"/>
  <c r="F68" i="13"/>
  <c r="C71" i="13" a="1"/>
  <c r="C71" i="13" s="1"/>
  <c r="F71" i="13"/>
  <c r="D71" i="13"/>
  <c r="C89" i="13" a="1"/>
  <c r="C89" i="13" s="1"/>
  <c r="F89" i="13"/>
  <c r="D89" i="13"/>
  <c r="C31" i="13" a="1"/>
  <c r="C31" i="13" s="1"/>
  <c r="D31" i="13"/>
  <c r="F31" i="13"/>
  <c r="C30" i="13" a="1"/>
  <c r="C30" i="13" s="1"/>
  <c r="F30" i="13"/>
  <c r="D30" i="13"/>
  <c r="C99" i="13" a="1"/>
  <c r="C99" i="13" s="1"/>
  <c r="F99" i="13"/>
  <c r="D99" i="13"/>
  <c r="C122" i="13" a="1"/>
  <c r="C122" i="13" s="1"/>
  <c r="D122" i="13"/>
  <c r="C92" i="13" a="1"/>
  <c r="C92" i="13" s="1"/>
  <c r="F92" i="13"/>
  <c r="D92" i="13"/>
  <c r="C96" i="13" a="1"/>
  <c r="C96" i="13" s="1"/>
  <c r="D96" i="13"/>
  <c r="F96" i="13"/>
  <c r="C21" i="13" a="1"/>
  <c r="C21" i="13" s="1"/>
  <c r="F21" i="13"/>
  <c r="D21" i="13"/>
  <c r="C200" i="10"/>
  <c r="H200" i="10" s="1"/>
  <c r="I200" i="10" s="1"/>
  <c r="J200" i="10" s="1"/>
  <c r="S200" i="10" s="1"/>
  <c r="C235" i="10"/>
  <c r="H235" i="10" s="1"/>
  <c r="I235" i="10" s="1"/>
  <c r="J235" i="10" s="1"/>
  <c r="S235" i="10" s="1"/>
  <c r="B16" i="13" a="1"/>
  <c r="B16" i="13" s="1"/>
  <c r="U2324" i="6"/>
  <c r="O2324" i="6"/>
  <c r="O2321" i="6"/>
  <c r="U2321" i="6"/>
  <c r="G408" i="6" l="1"/>
  <c r="G1781" i="6"/>
  <c r="G2072" i="6"/>
  <c r="G1906" i="6"/>
  <c r="G1406" i="6"/>
  <c r="G2032" i="6"/>
  <c r="G111" i="6"/>
  <c r="G2367" i="6"/>
  <c r="G160" i="6"/>
  <c r="G449" i="6"/>
  <c r="G932" i="6"/>
  <c r="G2060" i="6"/>
  <c r="G1732" i="6"/>
  <c r="G2266" i="6"/>
  <c r="G2023" i="6"/>
  <c r="G1463" i="6"/>
  <c r="G890" i="6"/>
  <c r="G772" i="6"/>
  <c r="G1877" i="6"/>
  <c r="G1639" i="6"/>
  <c r="G2120" i="6"/>
  <c r="G1233" i="6"/>
  <c r="G418" i="6"/>
  <c r="G2104" i="6"/>
  <c r="G184" i="6"/>
  <c r="G115" i="6"/>
  <c r="G188" i="6"/>
  <c r="G2283" i="6"/>
  <c r="G228" i="6"/>
  <c r="G914" i="6"/>
  <c r="G33" i="6"/>
  <c r="G1954" i="6"/>
  <c r="G398" i="6"/>
  <c r="G2248" i="6"/>
  <c r="G303" i="6"/>
  <c r="G163" i="6"/>
  <c r="G521" i="6"/>
  <c r="G1052" i="6"/>
  <c r="G1965" i="6"/>
  <c r="G1692" i="6"/>
  <c r="G2122" i="6"/>
  <c r="G1944" i="6"/>
  <c r="G1535" i="6"/>
  <c r="G868" i="6"/>
  <c r="G487" i="6"/>
  <c r="G1687" i="6"/>
  <c r="G57" i="6"/>
  <c r="G1978" i="6"/>
  <c r="G422" i="6"/>
  <c r="G1912" i="6"/>
  <c r="G569" i="6"/>
  <c r="G2132" i="6"/>
  <c r="G2004" i="6"/>
  <c r="G1723" i="6"/>
  <c r="G708" i="6"/>
  <c r="G2191" i="6"/>
  <c r="G2077" i="6"/>
  <c r="G334" i="6"/>
  <c r="G551" i="6"/>
  <c r="G1852" i="6"/>
  <c r="G27" i="6"/>
  <c r="G1711" i="6"/>
  <c r="G177" i="6"/>
  <c r="G490" i="6"/>
  <c r="G2050" i="6"/>
  <c r="G2056" i="6"/>
  <c r="G424" i="6"/>
  <c r="G355" i="6"/>
  <c r="G1625" i="6"/>
  <c r="G2180" i="6"/>
  <c r="G2044" i="6"/>
  <c r="G2335" i="6"/>
  <c r="G2216" i="6"/>
  <c r="G780" i="6"/>
  <c r="G2125" i="6"/>
  <c r="G1414" i="6"/>
  <c r="G2280" i="6"/>
  <c r="G2332" i="6"/>
  <c r="G2214" i="6"/>
  <c r="G1012" i="6"/>
  <c r="G1350" i="6"/>
  <c r="G1016" i="6"/>
  <c r="G562" i="6"/>
  <c r="G133" i="6"/>
  <c r="G186" i="6"/>
  <c r="G472" i="6"/>
  <c r="G617" i="6"/>
  <c r="G2260" i="6"/>
  <c r="G2133" i="6"/>
  <c r="G2338" i="6"/>
  <c r="G1387" i="6"/>
  <c r="G2194" i="6"/>
  <c r="G1438" i="6"/>
  <c r="G623" i="6"/>
  <c r="G2021" i="6"/>
  <c r="G123" i="6"/>
  <c r="G2310" i="6"/>
  <c r="G1084" i="6"/>
  <c r="G126" i="6"/>
  <c r="G1374" i="6"/>
  <c r="G297" i="6"/>
  <c r="G1617" i="6"/>
  <c r="G325" i="6"/>
  <c r="G662" i="6"/>
  <c r="G618" i="6"/>
  <c r="G1527" i="6"/>
  <c r="G2272" i="6"/>
  <c r="G1220" i="6"/>
  <c r="G2276" i="6"/>
  <c r="G1925" i="6"/>
  <c r="G611" i="6"/>
  <c r="G1452" i="6"/>
  <c r="G2360" i="6"/>
  <c r="G827" i="6"/>
  <c r="G1945" i="6"/>
  <c r="G1131" i="6"/>
  <c r="G148" i="6"/>
  <c r="G349" i="6"/>
  <c r="G1694" i="6"/>
  <c r="G2368" i="6"/>
  <c r="G2300" i="6"/>
  <c r="G1053" i="6"/>
  <c r="G901" i="6"/>
  <c r="G1837" i="6"/>
  <c r="G1068" i="6"/>
  <c r="G1534" i="6"/>
  <c r="G1703" i="6"/>
  <c r="G1680" i="6"/>
  <c r="G2334" i="6"/>
  <c r="G1180" i="6"/>
  <c r="G845" i="6"/>
  <c r="G1446" i="6"/>
  <c r="G679" i="6"/>
  <c r="G1742" i="6"/>
  <c r="G906" i="6"/>
  <c r="G495" i="6"/>
  <c r="G1575" i="6"/>
  <c r="G1744" i="6"/>
  <c r="G1268" i="6"/>
  <c r="G2238" i="6"/>
  <c r="G1915" i="6"/>
  <c r="G1165" i="6"/>
  <c r="G2148" i="6"/>
  <c r="G2227" i="6"/>
  <c r="G1873" i="6"/>
  <c r="G577" i="6"/>
  <c r="G1202" i="6"/>
  <c r="G243" i="6"/>
  <c r="G1179" i="6"/>
  <c r="G869" i="6"/>
  <c r="G1494" i="6"/>
  <c r="G703" i="6"/>
  <c r="G393" i="6"/>
  <c r="K393" i="6" s="1"/>
  <c r="L393" i="6" s="1"/>
  <c r="G1737" i="6"/>
  <c r="G445" i="6"/>
  <c r="G1792" i="6"/>
  <c r="G713" i="6"/>
  <c r="G2201" i="6"/>
  <c r="G524" i="6"/>
  <c r="G1340" i="6"/>
  <c r="G2372" i="6"/>
  <c r="G1427" i="6"/>
  <c r="G1620" i="6"/>
  <c r="G1582" i="6"/>
  <c r="G743" i="6"/>
  <c r="G267" i="6"/>
  <c r="G1542" i="6"/>
  <c r="G775" i="6"/>
  <c r="G200" i="6"/>
  <c r="G1761" i="6"/>
  <c r="G1122" i="6"/>
  <c r="G1960" i="6"/>
  <c r="G1173" i="6"/>
  <c r="G1896" i="6"/>
  <c r="G1645" i="6"/>
  <c r="G1789" i="6"/>
  <c r="G2123" i="6"/>
  <c r="G2293" i="6"/>
  <c r="G1606" i="6"/>
  <c r="G1871" i="6"/>
  <c r="G224" i="6"/>
  <c r="G1785" i="6"/>
  <c r="G1838" i="6"/>
  <c r="G1458" i="6"/>
  <c r="G2080" i="6"/>
  <c r="G761" i="6"/>
  <c r="G2249" i="6"/>
  <c r="G1506" i="6"/>
  <c r="G572" i="6"/>
  <c r="G189" i="6"/>
  <c r="G1197" i="6"/>
  <c r="G1975" i="6"/>
  <c r="G2312" i="6"/>
  <c r="G2124" i="6"/>
  <c r="G2203" i="6"/>
  <c r="G670" i="6"/>
  <c r="G1919" i="6"/>
  <c r="G1275" i="6"/>
  <c r="G510" i="6"/>
  <c r="G871" i="6"/>
  <c r="G272" i="6"/>
  <c r="G1496" i="6"/>
  <c r="G513" i="6"/>
  <c r="G1934" i="6"/>
  <c r="G1815" i="6"/>
  <c r="G1770" i="6"/>
  <c r="G736" i="6"/>
  <c r="G137" i="6"/>
  <c r="G1962" i="6"/>
  <c r="G2304" i="6"/>
  <c r="G1221" i="6"/>
  <c r="G2336" i="6"/>
  <c r="G1678" i="6"/>
  <c r="G935" i="6"/>
  <c r="G1943" i="6"/>
  <c r="G745" i="6"/>
  <c r="G1346" i="6"/>
  <c r="G1299" i="6"/>
  <c r="G364" i="6"/>
  <c r="G296" i="6"/>
  <c r="G1544" i="6"/>
  <c r="G1234" i="6"/>
  <c r="G1674" i="6"/>
  <c r="G161" i="6"/>
  <c r="G833" i="6"/>
  <c r="G2297" i="6"/>
  <c r="G2245" i="6"/>
  <c r="G840" i="6"/>
  <c r="G1657" i="6"/>
  <c r="G387" i="6"/>
  <c r="G388" i="6"/>
  <c r="G1926" i="6"/>
  <c r="G1568" i="6"/>
  <c r="G1282" i="6"/>
  <c r="G735" i="6"/>
  <c r="G90" i="6"/>
  <c r="G2369" i="6"/>
  <c r="G2178" i="6"/>
  <c r="G2339" i="6"/>
  <c r="G1955" i="6"/>
  <c r="G1750" i="6"/>
  <c r="G2087" i="6"/>
  <c r="G2041" i="6"/>
  <c r="G865" i="6"/>
  <c r="G411" i="6"/>
  <c r="G1998" i="6"/>
  <c r="G582" i="6"/>
  <c r="G1950" i="6"/>
  <c r="G1592" i="6"/>
  <c r="G709" i="6"/>
  <c r="G2202" i="6"/>
  <c r="G2370" i="6"/>
  <c r="G856" i="6"/>
  <c r="G209" i="6"/>
  <c r="G881" i="6"/>
  <c r="G18" i="6"/>
  <c r="G67" i="6"/>
  <c r="G1273" i="6"/>
  <c r="G429" i="6"/>
  <c r="G1801" i="6"/>
  <c r="G2172" i="6"/>
  <c r="G2308" i="6"/>
  <c r="G888" i="6"/>
  <c r="G2185" i="6"/>
  <c r="G1009" i="6"/>
  <c r="G1253" i="6"/>
  <c r="G1063" i="6"/>
  <c r="G1664" i="6"/>
  <c r="G757" i="6"/>
  <c r="G1070" i="6"/>
  <c r="G187" i="6"/>
  <c r="G257" i="6"/>
  <c r="G379" i="6"/>
  <c r="G1891" i="6"/>
  <c r="G1691" i="6"/>
  <c r="G1933" i="6"/>
  <c r="G492" i="6"/>
  <c r="G1103" i="6"/>
  <c r="G459" i="6"/>
  <c r="G197" i="6"/>
  <c r="G1277" i="6"/>
  <c r="G781" i="6"/>
  <c r="G1142" i="6"/>
  <c r="G1071" i="6"/>
  <c r="G904" i="6"/>
  <c r="G281" i="6"/>
  <c r="G162" i="6"/>
  <c r="G451" i="6"/>
  <c r="G501" i="6"/>
  <c r="G2137" i="6"/>
  <c r="G323" i="6"/>
  <c r="G2052" i="6"/>
  <c r="G2059" i="6"/>
  <c r="G420" i="6"/>
  <c r="G886" i="6"/>
  <c r="G1942" i="6"/>
  <c r="G2022" i="6"/>
  <c r="G626" i="6"/>
  <c r="G1349" i="6"/>
  <c r="G55" i="6"/>
  <c r="G488" i="6"/>
  <c r="G1712" i="6"/>
  <c r="G178" i="6"/>
  <c r="G1546" i="6"/>
  <c r="G829" i="6"/>
  <c r="G1143" i="6"/>
  <c r="G2079" i="6"/>
  <c r="G619" i="6"/>
  <c r="G305" i="6"/>
  <c r="G1025" i="6"/>
  <c r="G210" i="6"/>
  <c r="G1628" i="6"/>
  <c r="G1990" i="6"/>
  <c r="G1199" i="6"/>
  <c r="G1760" i="6"/>
  <c r="G897" i="6"/>
  <c r="G202" i="6"/>
  <c r="G1618" i="6"/>
  <c r="G2246" i="6"/>
  <c r="G2103" i="6"/>
  <c r="G1072" i="6"/>
  <c r="G1386" i="6"/>
  <c r="G282" i="6"/>
  <c r="G1772" i="6"/>
  <c r="G2089" i="6"/>
  <c r="G573" i="6"/>
  <c r="G1610" i="6"/>
  <c r="G2171" i="6"/>
  <c r="G1595" i="6"/>
  <c r="G934" i="6"/>
  <c r="G1201" i="6"/>
  <c r="G2187" i="6"/>
  <c r="G579" i="6"/>
  <c r="G608" i="6"/>
  <c r="G921" i="6"/>
  <c r="G62" i="6"/>
  <c r="G2270" i="6"/>
  <c r="G2175" i="6"/>
  <c r="G1144" i="6"/>
  <c r="G1482" i="6"/>
  <c r="G2028" i="6"/>
  <c r="G311" i="6"/>
  <c r="G1128" i="6"/>
  <c r="G1780" i="6"/>
  <c r="G295" i="6"/>
  <c r="G2000" i="6"/>
  <c r="G1017" i="6"/>
  <c r="G1762" i="6"/>
  <c r="G134" i="6"/>
  <c r="G2366" i="6"/>
  <c r="G835" i="6"/>
  <c r="G1147" i="6"/>
  <c r="G354" i="6"/>
  <c r="G883" i="6"/>
  <c r="G1916" i="6"/>
  <c r="G621" i="6"/>
  <c r="G1605" i="6"/>
  <c r="G683" i="6"/>
  <c r="G300" i="6"/>
  <c r="G1054" i="6"/>
  <c r="G1804" i="6"/>
  <c r="G1993" i="6"/>
  <c r="G2188" i="6"/>
  <c r="G1995" i="6"/>
  <c r="G1543" i="6"/>
  <c r="G704" i="6"/>
  <c r="G182" i="6"/>
  <c r="G1286" i="6"/>
  <c r="G2247" i="6"/>
  <c r="G1337" i="6"/>
  <c r="G884" i="6"/>
  <c r="G2090" i="6"/>
  <c r="G2043" i="6"/>
  <c r="G1236" i="6"/>
  <c r="G371" i="6"/>
  <c r="G1078" i="6"/>
  <c r="G2134" i="6"/>
  <c r="G359" i="6"/>
  <c r="G336" i="6"/>
  <c r="G1176" i="6"/>
  <c r="G2333" i="6"/>
  <c r="G1038" i="6"/>
  <c r="G728" i="6"/>
  <c r="G1161" i="6"/>
  <c r="G1287" i="6"/>
  <c r="G64" i="6"/>
  <c r="G68" i="6"/>
  <c r="G2186" i="6"/>
  <c r="G900" i="6"/>
  <c r="G1405" i="6"/>
  <c r="D16" i="13"/>
  <c r="E16" i="13"/>
  <c r="M235" i="10"/>
  <c r="N235" i="10" s="1"/>
  <c r="R235" i="10" s="1"/>
  <c r="M200" i="10"/>
  <c r="N200" i="10" s="1"/>
  <c r="R200" i="10" s="1"/>
  <c r="V2324" i="6"/>
  <c r="W2324" i="6" s="1"/>
  <c r="V2321" i="6"/>
  <c r="W2321" i="6" s="1"/>
  <c r="P2321" i="6"/>
  <c r="T2321" i="6" s="1"/>
  <c r="P2324" i="6"/>
  <c r="T2324" i="6" s="1"/>
  <c r="T235" i="10"/>
  <c r="U235" i="10" s="1"/>
  <c r="T200" i="10"/>
  <c r="U200" i="10" s="1"/>
  <c r="G15" i="13" l="1"/>
  <c r="O393" i="6"/>
  <c r="P393" i="6" s="1"/>
  <c r="T393" i="6" s="1"/>
  <c r="U393" i="6"/>
  <c r="V393" i="6" s="1"/>
  <c r="W393" i="6" s="1"/>
  <c r="E15" i="13"/>
  <c r="X2321" i="6"/>
  <c r="X2324" i="6"/>
  <c r="V200" i="10"/>
  <c r="V235" i="10"/>
  <c r="X393" i="6" l="1"/>
  <c r="B1" i="13"/>
  <c r="G795" i="6" l="1"/>
  <c r="G1047" i="6"/>
  <c r="G2037" i="6"/>
  <c r="G2193" i="6"/>
  <c r="G1281" i="6"/>
  <c r="G1706" i="6"/>
  <c r="G1300" i="6"/>
  <c r="G1495" i="6"/>
  <c r="G104" i="6"/>
  <c r="G1584" i="6"/>
  <c r="K1584" i="6" s="1"/>
  <c r="L1584" i="6" s="1"/>
  <c r="G1786" i="6"/>
  <c r="G770" i="6"/>
  <c r="G1378" i="6"/>
  <c r="G36" i="6"/>
  <c r="G1673" i="6"/>
  <c r="G56" i="6"/>
  <c r="G450" i="6"/>
  <c r="G2358" i="6"/>
  <c r="G1240" i="6"/>
  <c r="G2016" i="6"/>
  <c r="G1407" i="6"/>
  <c r="G2350" i="6"/>
  <c r="G1454" i="6"/>
  <c r="G2196" i="6"/>
  <c r="G466" i="6"/>
  <c r="G607" i="6"/>
  <c r="G749" i="6"/>
  <c r="G858" i="6"/>
  <c r="G931" i="6"/>
  <c r="G696" i="6"/>
  <c r="G1026" i="6"/>
  <c r="G1290" i="6"/>
  <c r="G646" i="6"/>
  <c r="G589" i="6"/>
  <c r="G1357" i="6"/>
  <c r="G2170" i="6"/>
  <c r="G919" i="6"/>
  <c r="G588" i="6"/>
  <c r="G558" i="6"/>
  <c r="G405" i="6"/>
  <c r="G1508" i="6"/>
  <c r="G460" i="6"/>
  <c r="G716" i="6"/>
  <c r="G1443" i="6"/>
  <c r="G1682" i="6"/>
  <c r="G1081" i="6"/>
  <c r="G1056" i="6"/>
  <c r="G1027" i="6"/>
  <c r="G2327" i="6"/>
  <c r="G1215" i="6"/>
  <c r="G335" i="6"/>
  <c r="G15" i="6"/>
  <c r="G1816" i="6"/>
  <c r="G2027" i="6"/>
  <c r="G1902" i="6"/>
  <c r="G2268" i="6"/>
  <c r="G1747" i="6"/>
  <c r="G1629" i="6"/>
  <c r="G1230" i="6"/>
  <c r="G876" i="6"/>
  <c r="G508" i="6"/>
  <c r="G2195" i="6"/>
  <c r="G348" i="6"/>
  <c r="G173" i="6"/>
  <c r="G2035" i="6"/>
  <c r="G381" i="6"/>
  <c r="G1901" i="6"/>
  <c r="G898" i="6"/>
  <c r="G1174" i="6"/>
  <c r="G734" i="6"/>
  <c r="G797" i="6"/>
  <c r="G427" i="6"/>
  <c r="G1994" i="6"/>
  <c r="G19" i="6"/>
  <c r="G432" i="6"/>
  <c r="G16" i="6"/>
  <c r="G431" i="6"/>
  <c r="G286" i="6"/>
  <c r="G1497" i="6"/>
  <c r="G1759" i="6"/>
  <c r="G1596" i="6"/>
  <c r="G452" i="6"/>
  <c r="G1178" i="6"/>
  <c r="G689" i="6"/>
  <c r="G1752" i="6"/>
  <c r="G664" i="6"/>
  <c r="G1799" i="6"/>
  <c r="G591" i="6"/>
  <c r="G830" i="6"/>
  <c r="G1809" i="6"/>
  <c r="G11" i="6"/>
  <c r="G467" i="6"/>
  <c r="G1269" i="6"/>
  <c r="G1205" i="6"/>
  <c r="G53" i="6"/>
  <c r="G1556" i="6"/>
  <c r="G532" i="6"/>
  <c r="G740" i="6"/>
  <c r="G483" i="6"/>
  <c r="G650" i="6"/>
  <c r="G329" i="6"/>
  <c r="G2355" i="6"/>
  <c r="G192" i="6"/>
  <c r="G2223" i="6"/>
  <c r="G1391" i="6"/>
  <c r="G1171" i="6"/>
  <c r="G63" i="6"/>
  <c r="G1271" i="6"/>
  <c r="G144" i="6"/>
  <c r="G1890" i="6"/>
  <c r="G1652" i="6"/>
  <c r="G2258" i="6"/>
  <c r="G1135" i="6"/>
  <c r="G1769" i="6"/>
  <c r="G1949" i="6"/>
  <c r="G2099" i="6"/>
  <c r="G2220" i="6"/>
  <c r="G1640" i="6"/>
  <c r="G2325" i="6"/>
  <c r="K2325" i="6" s="1"/>
  <c r="L2325" i="6" s="1"/>
  <c r="G2165" i="6"/>
  <c r="G246" i="6"/>
  <c r="G69" i="6"/>
  <c r="G633" i="6"/>
  <c r="G2046" i="6"/>
  <c r="G1615" i="6"/>
  <c r="G156" i="6"/>
  <c r="K156" i="6" s="1"/>
  <c r="L156" i="6" s="1"/>
  <c r="G866" i="6"/>
  <c r="G1248" i="6"/>
  <c r="G1487" i="6"/>
  <c r="G1366" i="6"/>
  <c r="G2243" i="6"/>
  <c r="G12" i="6"/>
  <c r="G684" i="6"/>
  <c r="G1029" i="6"/>
  <c r="G1156" i="6"/>
  <c r="G1244" i="6"/>
  <c r="G219" i="6"/>
  <c r="G2177" i="6"/>
  <c r="G2042" i="6"/>
  <c r="G1623" i="6"/>
  <c r="G2209" i="6"/>
  <c r="G2265" i="6"/>
  <c r="G1186" i="6"/>
  <c r="G2359" i="6"/>
  <c r="G2217" i="6"/>
  <c r="G1015" i="6"/>
  <c r="G1153" i="6"/>
  <c r="G1417" i="6"/>
  <c r="G1580" i="6"/>
  <c r="G1491" i="6"/>
  <c r="G595" i="6"/>
  <c r="G2114" i="6"/>
  <c r="G1073" i="6"/>
  <c r="G2351" i="6"/>
  <c r="G1239" i="6"/>
  <c r="G1415" i="6"/>
  <c r="G911" i="6"/>
  <c r="G1814" i="6"/>
  <c r="G1345" i="6"/>
  <c r="G882" i="6"/>
  <c r="G1996" i="6"/>
  <c r="G347" i="6"/>
  <c r="G2182" i="6"/>
  <c r="G1782" i="6"/>
  <c r="G1088" i="6"/>
  <c r="G1279" i="6"/>
  <c r="G291" i="6"/>
  <c r="G940" i="6"/>
  <c r="K940" i="6" s="1"/>
  <c r="L940" i="6" s="1"/>
  <c r="G1203" i="6"/>
  <c r="G726" i="6"/>
  <c r="G2298" i="6"/>
  <c r="G1675" i="6"/>
  <c r="G292" i="6"/>
  <c r="G535" i="6"/>
  <c r="G863" i="6"/>
  <c r="G1433" i="6"/>
  <c r="G49" i="6"/>
  <c r="G1360" i="6"/>
  <c r="G2184" i="6"/>
  <c r="G1431" i="6"/>
  <c r="G1502" i="6"/>
  <c r="G2275" i="6"/>
  <c r="G201" i="6"/>
  <c r="G631" i="6"/>
  <c r="G2181" i="6"/>
  <c r="G773" i="6"/>
  <c r="G1155" i="6"/>
  <c r="G930" i="6"/>
  <c r="G170" i="6"/>
  <c r="G1219" i="6"/>
  <c r="G720" i="6"/>
  <c r="G767" i="6"/>
  <c r="G637" i="6"/>
  <c r="G1813" i="6"/>
  <c r="G585" i="6"/>
  <c r="G2269" i="6"/>
  <c r="G320" i="6"/>
  <c r="G1020" i="6"/>
  <c r="G1365" i="6"/>
  <c r="G606" i="6"/>
  <c r="G453" i="6"/>
  <c r="G1561" i="6"/>
  <c r="G556" i="6"/>
  <c r="G764" i="6"/>
  <c r="G531" i="6"/>
  <c r="G674" i="6"/>
  <c r="G353" i="6"/>
  <c r="G1492" i="6"/>
  <c r="G1168" i="6"/>
  <c r="G216" i="6"/>
  <c r="G10" i="6"/>
  <c r="K10" i="6" s="1"/>
  <c r="G2271" i="6"/>
  <c r="G872" i="6"/>
  <c r="G1409" i="6"/>
  <c r="G622" i="6"/>
  <c r="G1638" i="6"/>
  <c r="G229" i="6"/>
  <c r="G2013" i="6"/>
  <c r="G942" i="6"/>
  <c r="G568" i="6"/>
  <c r="G1601" i="6"/>
  <c r="G159" i="6"/>
  <c r="G1956" i="6"/>
  <c r="G61" i="6"/>
  <c r="G2121" i="6"/>
  <c r="G446" i="6"/>
  <c r="G1710" i="6"/>
  <c r="G500" i="6"/>
  <c r="G274" i="6"/>
  <c r="G700" i="6"/>
  <c r="G675" i="6"/>
  <c r="G474" i="6"/>
  <c r="G2378" i="6"/>
  <c r="G456" i="6"/>
  <c r="G1552" i="6"/>
  <c r="G527" i="6"/>
  <c r="G2296" i="6"/>
  <c r="G1390" i="6"/>
  <c r="G470" i="6"/>
  <c r="G1545" i="6"/>
  <c r="G1783" i="6"/>
  <c r="G2363" i="6"/>
  <c r="G318" i="6"/>
  <c r="G2261" i="6"/>
  <c r="G196" i="6"/>
  <c r="G476" i="6"/>
  <c r="G1800" i="6"/>
  <c r="G688" i="6"/>
  <c r="G639" i="6"/>
  <c r="G1654" i="6"/>
  <c r="G854" i="6"/>
  <c r="G1555" i="6"/>
  <c r="G1905" i="6"/>
  <c r="G1235" i="6"/>
  <c r="G1039" i="6"/>
  <c r="G2118" i="6"/>
  <c r="G1389" i="6"/>
  <c r="G630" i="6"/>
  <c r="G221" i="6"/>
  <c r="G1563" i="6"/>
  <c r="G691" i="6"/>
  <c r="G1169" i="6"/>
  <c r="G1441" i="6"/>
  <c r="G1698" i="6"/>
  <c r="G1152" i="6"/>
  <c r="G1267" i="6"/>
  <c r="G436" i="6"/>
  <c r="G158" i="6"/>
  <c r="G1124" i="6"/>
  <c r="G1398" i="6"/>
  <c r="G1748" i="6"/>
  <c r="G1868" i="6"/>
  <c r="G1976" i="6"/>
  <c r="G826" i="6"/>
  <c r="G2204" i="6"/>
  <c r="G1571" i="6"/>
  <c r="G391" i="6"/>
  <c r="G2033" i="6"/>
  <c r="G583" i="6"/>
  <c r="G20" i="6"/>
  <c r="G1923" i="6"/>
  <c r="G455" i="6"/>
  <c r="G751" i="6"/>
  <c r="G1735" i="6"/>
  <c r="G2259" i="6"/>
  <c r="G164" i="6"/>
  <c r="G473" i="6"/>
  <c r="G1272" i="6"/>
  <c r="G208" i="6"/>
  <c r="G327" i="6"/>
  <c r="G2064" i="6"/>
  <c r="G1574" i="6"/>
  <c r="G2362" i="6"/>
  <c r="G875" i="6"/>
  <c r="G1040" i="6"/>
  <c r="G852" i="6"/>
  <c r="G1422" i="6"/>
  <c r="G601" i="6"/>
  <c r="G2306" i="6"/>
  <c r="G1791" i="6"/>
  <c r="G2066" i="6"/>
  <c r="G1189" i="6"/>
  <c r="G2076" i="6"/>
  <c r="G609" i="6"/>
  <c r="G344" i="6"/>
  <c r="G1572" i="6"/>
  <c r="G2017" i="6"/>
  <c r="G31" i="6"/>
  <c r="G1437" i="6"/>
  <c r="G1777" i="6"/>
  <c r="G604" i="6"/>
  <c r="G788" i="6"/>
  <c r="G330" i="6"/>
  <c r="G698" i="6"/>
  <c r="G377" i="6"/>
  <c r="G1192" i="6"/>
  <c r="G1216" i="6"/>
  <c r="G207" i="6"/>
  <c r="G1986" i="6"/>
  <c r="G1198" i="6"/>
  <c r="G1399" i="6"/>
  <c r="G927" i="6"/>
  <c r="G1218" i="6"/>
  <c r="G1879" i="6"/>
  <c r="G2256" i="6"/>
  <c r="G1065" i="6"/>
  <c r="G1209" i="6"/>
  <c r="G1739" i="6"/>
  <c r="G145" i="6"/>
  <c r="G600" i="6"/>
  <c r="G1895" i="6"/>
  <c r="G2036" i="6"/>
  <c r="G701" i="6"/>
  <c r="G925" i="6"/>
  <c r="G322" i="6"/>
  <c r="G748" i="6"/>
  <c r="G2117" i="6"/>
  <c r="G1457" i="6"/>
  <c r="G217" i="6"/>
  <c r="G1408" i="6"/>
  <c r="G2352" i="6"/>
  <c r="G1455" i="6"/>
  <c r="G17" i="6"/>
  <c r="G382" i="6"/>
  <c r="G14" i="6"/>
  <c r="G655" i="6"/>
  <c r="G2229" i="6"/>
  <c r="G2348" i="6"/>
  <c r="G1242" i="6"/>
  <c r="G218" i="6"/>
  <c r="G41" i="6"/>
  <c r="G744" i="6"/>
  <c r="G1434" i="6"/>
  <c r="G791" i="6"/>
  <c r="G1554" i="6"/>
  <c r="G694" i="6"/>
  <c r="G661" i="6"/>
  <c r="G1163" i="6"/>
  <c r="G1929" i="6"/>
  <c r="G1621" i="6"/>
  <c r="G368" i="6"/>
  <c r="G1087" i="6"/>
  <c r="G654" i="6"/>
  <c r="G549" i="6"/>
  <c r="G245" i="6"/>
  <c r="G1659" i="6"/>
  <c r="K1659" i="6" s="1"/>
  <c r="L1659" i="6" s="1"/>
  <c r="G787" i="6"/>
  <c r="G1241" i="6"/>
  <c r="G1914" i="6"/>
  <c r="G2226" i="6"/>
  <c r="G1987" i="6"/>
  <c r="K1987" i="6" s="1"/>
  <c r="L1987" i="6" s="1"/>
  <c r="G1731" i="6"/>
  <c r="G1526" i="6"/>
  <c r="G1465" i="6"/>
  <c r="G2330" i="6"/>
  <c r="G706" i="6"/>
  <c r="G385" i="6"/>
  <c r="G1741" i="6"/>
  <c r="G1187" i="6"/>
  <c r="G915" i="6"/>
  <c r="G1348" i="6"/>
  <c r="G1834" i="6"/>
  <c r="G794" i="6"/>
  <c r="G1229" i="6"/>
  <c r="G525" i="6"/>
  <c r="G358" i="6"/>
  <c r="G594" i="6"/>
  <c r="G461" i="6"/>
  <c r="G699" i="6"/>
  <c r="G546" i="6"/>
  <c r="G2235" i="6"/>
  <c r="G480" i="6"/>
  <c r="G1559" i="6"/>
  <c r="G351" i="6"/>
  <c r="G638" i="6"/>
  <c r="G1903" i="6"/>
  <c r="G2365" i="6"/>
  <c r="G342" i="6"/>
  <c r="G220" i="6"/>
  <c r="G1226" i="6"/>
  <c r="G737" i="6"/>
  <c r="G2040" i="6"/>
  <c r="G712" i="6"/>
  <c r="G663" i="6"/>
  <c r="G878" i="6"/>
  <c r="G2173" i="6"/>
  <c r="G1021" i="6"/>
  <c r="G657" i="6"/>
  <c r="G2240" i="6"/>
  <c r="G464" i="6"/>
  <c r="G1485" i="6"/>
  <c r="G1397" i="6"/>
  <c r="G628" i="6"/>
  <c r="G836" i="6"/>
  <c r="G603" i="6"/>
  <c r="G722" i="6"/>
  <c r="G401" i="6"/>
  <c r="G746" i="6"/>
  <c r="G425" i="6"/>
  <c r="G1224" i="6"/>
  <c r="G861" i="6"/>
  <c r="G1428" i="6"/>
  <c r="G1106" i="6"/>
  <c r="G515" i="6"/>
  <c r="G1517" i="6"/>
  <c r="G1658" i="6"/>
  <c r="G2127" i="6"/>
  <c r="G1200" i="6"/>
  <c r="G1512" i="6"/>
  <c r="G862" i="6"/>
  <c r="G2129" i="6"/>
  <c r="G1368" i="6"/>
  <c r="G614" i="6"/>
  <c r="G1948" i="6"/>
  <c r="G1188" i="6"/>
  <c r="G1532" i="6"/>
  <c r="G766" i="6"/>
  <c r="G1410" i="6"/>
  <c r="G1613" i="6"/>
  <c r="G2019" i="6"/>
  <c r="G1612" i="6"/>
  <c r="G1392" i="6"/>
  <c r="G400" i="6"/>
  <c r="G673" i="6"/>
  <c r="G1479" i="6"/>
  <c r="G1598" i="6"/>
  <c r="G660" i="6"/>
  <c r="G586" i="6"/>
  <c r="G1500" i="6"/>
  <c r="G1064" i="6"/>
  <c r="G1077" i="6"/>
  <c r="G1204" i="6"/>
  <c r="G2225" i="6"/>
  <c r="G625" i="6"/>
  <c r="G2211" i="6"/>
  <c r="G2210" i="6"/>
  <c r="G1958" i="6"/>
  <c r="G718" i="6"/>
  <c r="G685" i="6"/>
  <c r="G1213" i="6"/>
  <c r="G1953" i="6"/>
  <c r="G681" i="6"/>
  <c r="G1688" i="6"/>
  <c r="G1183" i="6"/>
  <c r="G2281" i="6"/>
  <c r="G750" i="6"/>
  <c r="G317" i="6"/>
  <c r="G1796" i="6"/>
  <c r="G1755" i="6"/>
  <c r="G2356" i="6"/>
  <c r="G1361" i="6"/>
  <c r="G312" i="6"/>
  <c r="G475" i="6"/>
  <c r="G1274" i="6"/>
  <c r="G2071" i="6"/>
  <c r="G2241" i="6"/>
  <c r="G484" i="6"/>
  <c r="G2183" i="6"/>
  <c r="G1728" i="6"/>
  <c r="G30" i="6"/>
  <c r="G410" i="6"/>
  <c r="G924" i="6"/>
  <c r="G705" i="6"/>
  <c r="G384" i="6"/>
  <c r="G270" i="6"/>
  <c r="G1910" i="6"/>
  <c r="G2073" i="6"/>
  <c r="G1343" i="6"/>
  <c r="G842" i="6"/>
  <c r="G1062" i="6"/>
  <c r="G717" i="6"/>
  <c r="G1028" i="6"/>
  <c r="G2190" i="6"/>
  <c r="G1505" i="6"/>
  <c r="G313" i="6"/>
  <c r="G1432" i="6"/>
  <c r="G528" i="6"/>
  <c r="G599" i="6"/>
  <c r="G406" i="6"/>
  <c r="G877" i="6"/>
  <c r="G345" i="6"/>
  <c r="G1237" i="6"/>
  <c r="G2301" i="6"/>
  <c r="G1227" i="6"/>
  <c r="G1362" i="6"/>
  <c r="G290" i="6"/>
  <c r="G65" i="6"/>
  <c r="G768" i="6"/>
  <c r="G1726" i="6"/>
  <c r="G902" i="6"/>
  <c r="G59" i="6"/>
  <c r="G1354" i="6"/>
  <c r="G1909" i="6"/>
  <c r="G2049" i="6"/>
  <c r="G2289" i="6"/>
  <c r="G753" i="6"/>
  <c r="G204" i="6"/>
  <c r="G223" i="6"/>
  <c r="G1557" i="6"/>
  <c r="G1421" i="6"/>
  <c r="G2305" i="6"/>
  <c r="G652" i="6"/>
  <c r="G860" i="6"/>
  <c r="G627" i="6"/>
  <c r="G378" i="6"/>
  <c r="G651" i="6"/>
  <c r="G426" i="6"/>
  <c r="G2318" i="6"/>
  <c r="G1419" i="6"/>
  <c r="G2341" i="6"/>
  <c r="G2144" i="6"/>
  <c r="G1046" i="6"/>
  <c r="G1254" i="6"/>
  <c r="G1757" i="6"/>
  <c r="G2051" i="6"/>
  <c r="G885" i="6"/>
  <c r="G1616" i="6"/>
  <c r="G1540" i="6"/>
  <c r="G2082" i="6"/>
  <c r="G1100" i="6"/>
  <c r="G677" i="6"/>
  <c r="G1036" i="6"/>
  <c r="G350" i="6"/>
  <c r="G2282" i="6"/>
  <c r="G867" i="6"/>
  <c r="G571" i="6"/>
  <c r="G367" i="6"/>
  <c r="G1869" i="6"/>
  <c r="G533" i="6"/>
  <c r="G2084" i="6"/>
  <c r="G723" i="6"/>
  <c r="G570" i="6"/>
  <c r="G1396" i="6"/>
  <c r="G259" i="6"/>
  <c r="G1416" i="6"/>
  <c r="G1583" i="6"/>
  <c r="G375" i="6"/>
  <c r="G1641" i="6"/>
  <c r="G1835" i="6"/>
  <c r="G1927" i="6"/>
  <c r="G390" i="6"/>
  <c r="G45" i="6"/>
  <c r="K45" i="6" s="1"/>
  <c r="L45" i="6" s="1"/>
  <c r="G244" i="6"/>
  <c r="G548" i="6"/>
  <c r="G1250" i="6"/>
  <c r="G793" i="6"/>
  <c r="G687" i="6"/>
  <c r="G2354" i="6"/>
  <c r="G2030" i="6"/>
  <c r="G742" i="6"/>
  <c r="G372" i="6"/>
  <c r="G1498" i="6"/>
  <c r="G2288" i="6"/>
  <c r="G130" i="6"/>
  <c r="G1549" i="6"/>
  <c r="G2215" i="6"/>
  <c r="G1351" i="6"/>
  <c r="G870" i="6"/>
  <c r="G597" i="6"/>
  <c r="G341" i="6"/>
  <c r="G1243" i="6"/>
  <c r="G2067" i="6"/>
  <c r="G1069" i="6"/>
  <c r="G2233" i="6"/>
  <c r="G1295" i="6"/>
  <c r="G2375" i="6"/>
  <c r="K2375" i="6" s="1"/>
  <c r="L2375" i="6" s="1"/>
  <c r="G846" i="6"/>
  <c r="G2098" i="6"/>
  <c r="G565" i="6"/>
  <c r="G1734" i="6"/>
  <c r="G1283" i="6"/>
  <c r="G52" i="6"/>
  <c r="G2294" i="6"/>
  <c r="G176" i="6"/>
  <c r="G86" i="6"/>
  <c r="G777" i="6"/>
  <c r="G1720" i="6"/>
  <c r="G1921" i="6"/>
  <c r="G167" i="6"/>
  <c r="G2287" i="6"/>
  <c r="G60" i="6"/>
  <c r="G1010" i="6"/>
  <c r="G1591" i="6"/>
  <c r="G2116" i="6"/>
  <c r="G212" i="6"/>
  <c r="G938" i="6"/>
  <c r="G409" i="6"/>
  <c r="G1480" i="6"/>
  <c r="G1225" i="6"/>
  <c r="G1503" i="6"/>
  <c r="G721" i="6"/>
  <c r="G1670" i="6"/>
  <c r="G634" i="6"/>
  <c r="G1160" i="6"/>
  <c r="G1149" i="6"/>
  <c r="G1252" i="6"/>
  <c r="G1364" i="6"/>
  <c r="G315" i="6"/>
  <c r="G649" i="6"/>
  <c r="G2224" i="6"/>
  <c r="G1444" i="6"/>
  <c r="G1911" i="6"/>
  <c r="G1031" i="6"/>
  <c r="G2130" i="6"/>
  <c r="G1022" i="6"/>
  <c r="G790" i="6"/>
  <c r="K790" i="6" s="1"/>
  <c r="L790" i="6" s="1"/>
  <c r="G1522" i="6"/>
  <c r="G849" i="6"/>
  <c r="G2101" i="6"/>
  <c r="G560" i="6"/>
  <c r="G395" i="6"/>
  <c r="G271" i="6"/>
  <c r="G1581" i="6"/>
  <c r="G1445" i="6"/>
  <c r="G1562" i="6"/>
  <c r="G676" i="6"/>
  <c r="G724" i="6"/>
  <c r="G908" i="6"/>
  <c r="G1947" i="6"/>
  <c r="G769" i="6"/>
  <c r="G2377" i="6"/>
  <c r="K2377" i="6" s="1"/>
  <c r="L2377" i="6" s="1"/>
  <c r="G847" i="6"/>
  <c r="G2322" i="6"/>
  <c r="G1602" i="6"/>
  <c r="G153" i="6"/>
  <c r="G2128" i="6"/>
  <c r="G352" i="6"/>
  <c r="G2160" i="6"/>
  <c r="K2160" i="6" s="1"/>
  <c r="L2160" i="6" s="1"/>
  <c r="G1985" i="6"/>
  <c r="K1985" i="6" s="1"/>
  <c r="L1985" i="6" s="1"/>
  <c r="G2200" i="6"/>
  <c r="G1749" i="6"/>
  <c r="G304" i="6"/>
  <c r="G225" i="6"/>
  <c r="G328" i="6"/>
  <c r="G2254" i="6"/>
  <c r="G321" i="6"/>
  <c r="G1941" i="6"/>
  <c r="G752" i="6"/>
  <c r="G1044" i="6"/>
  <c r="G1086" i="6"/>
  <c r="G741" i="6"/>
  <c r="G844" i="6"/>
  <c r="G2262" i="6"/>
  <c r="G1553" i="6"/>
  <c r="K1553" i="6" s="1"/>
  <c r="L1553" i="6" s="1"/>
  <c r="G552" i="6"/>
  <c r="G2176" i="6"/>
  <c r="G454" i="6"/>
  <c r="G369" i="6"/>
  <c r="G1435" i="6"/>
  <c r="G2349" i="6"/>
  <c r="G917" i="6"/>
  <c r="G1608" i="6"/>
  <c r="G1251" i="6"/>
  <c r="G314" i="6"/>
  <c r="G792" i="6"/>
  <c r="G1938" i="6"/>
  <c r="G2015" i="6"/>
  <c r="G2115" i="6"/>
  <c r="G2054" i="6"/>
  <c r="G1798" i="6"/>
  <c r="G838" i="6"/>
  <c r="G1548" i="6"/>
  <c r="G1643" i="6"/>
  <c r="G2337" i="6"/>
  <c r="G1423" i="6"/>
  <c r="G1946" i="6"/>
  <c r="G894" i="6"/>
  <c r="G389" i="6"/>
  <c r="G1940" i="6"/>
  <c r="G437" i="6"/>
  <c r="G1988" i="6"/>
  <c r="G1753" i="6"/>
  <c r="G2065" i="6"/>
  <c r="G2086" i="6"/>
  <c r="G2347" i="6"/>
  <c r="K2347" i="6" s="1"/>
  <c r="L2347" i="6" s="1"/>
  <c r="G181" i="6"/>
  <c r="G1451" i="6"/>
  <c r="G1867" i="6"/>
  <c r="G1808" i="6"/>
  <c r="G1456" i="6"/>
  <c r="G1576" i="6"/>
  <c r="G1450" i="6"/>
  <c r="G198" i="6"/>
  <c r="G518" i="6"/>
  <c r="G831" i="6"/>
  <c r="G2168" i="6"/>
  <c r="G172" i="6"/>
  <c r="G112" i="6"/>
  <c r="G1133" i="6"/>
  <c r="G2105" i="6"/>
  <c r="G103" i="6"/>
  <c r="G1429" i="6"/>
  <c r="G439" i="6"/>
  <c r="K439" i="6" s="1"/>
  <c r="L439" i="6" s="1"/>
  <c r="G1917" i="6"/>
  <c r="G557" i="6"/>
  <c r="G2108" i="6"/>
  <c r="G843" i="6"/>
  <c r="G642" i="6"/>
  <c r="G1034" i="6"/>
  <c r="G593" i="6"/>
  <c r="G1440" i="6"/>
  <c r="G1607" i="6"/>
  <c r="G399" i="6"/>
  <c r="G1486" i="6"/>
  <c r="G686" i="6"/>
  <c r="G1908" i="6"/>
  <c r="G1689" i="6"/>
  <c r="G1951" i="6"/>
  <c r="G2291" i="6"/>
  <c r="G438" i="6"/>
  <c r="G165" i="6"/>
  <c r="G316" i="6"/>
  <c r="G1298" i="6"/>
  <c r="G785" i="6"/>
  <c r="G1249" i="6"/>
  <c r="G784" i="6"/>
  <c r="G2020" i="6"/>
  <c r="G1935" i="6"/>
  <c r="G1055" i="6"/>
  <c r="G2078" i="6"/>
  <c r="G1870" i="6"/>
  <c r="G636" i="6"/>
  <c r="G516" i="6"/>
  <c r="G396" i="6"/>
  <c r="G1565" i="6"/>
  <c r="G1589" i="6"/>
  <c r="G2222" i="6"/>
  <c r="K2222" i="6" s="1"/>
  <c r="L2222" i="6" s="1"/>
  <c r="G2346" i="6"/>
  <c r="G873" i="6"/>
  <c r="G1481" i="6"/>
  <c r="G1075" i="6"/>
  <c r="G1833" i="6"/>
  <c r="G2107" i="6"/>
  <c r="G2155" i="6"/>
  <c r="G711" i="6"/>
  <c r="G1228" i="6"/>
  <c r="K1228" i="6" s="1"/>
  <c r="L1228" i="6" s="1"/>
  <c r="G183" i="6"/>
  <c r="G754" i="6"/>
  <c r="G632" i="6"/>
  <c r="G2053" i="6"/>
  <c r="G50" i="6"/>
  <c r="G771" i="6"/>
  <c r="G499" i="6"/>
  <c r="G2014" i="6"/>
  <c r="G1185" i="6"/>
  <c r="G2236" i="6"/>
  <c r="G2069" i="6"/>
  <c r="G1660" i="6"/>
  <c r="G2189" i="6"/>
  <c r="G260" i="6"/>
  <c r="G433" i="6"/>
  <c r="G1504" i="6"/>
  <c r="G1489" i="6"/>
  <c r="G1177" i="6"/>
  <c r="G2364" i="6"/>
  <c r="G658" i="6"/>
  <c r="G1184" i="6"/>
  <c r="G1276" i="6"/>
  <c r="G1388" i="6"/>
  <c r="G339" i="6"/>
  <c r="G2273" i="6"/>
  <c r="G2320" i="6"/>
  <c r="G2106" i="6"/>
  <c r="G783" i="6"/>
  <c r="G1079" i="6"/>
  <c r="G2274" i="6"/>
  <c r="G2237" i="6"/>
  <c r="G2102" i="6"/>
  <c r="G2292" i="6"/>
  <c r="G324" i="6"/>
  <c r="G1928" i="6"/>
  <c r="G227" i="6"/>
  <c r="G1447" i="6"/>
  <c r="G2234" i="6"/>
  <c r="G918" i="6"/>
  <c r="G645" i="6"/>
  <c r="G693" i="6"/>
  <c r="G909" i="6"/>
  <c r="G1181" i="6"/>
  <c r="G2345" i="6"/>
  <c r="G1530" i="6"/>
  <c r="G1794" i="6"/>
  <c r="G1514" i="6"/>
  <c r="G563" i="6"/>
  <c r="G731" i="6"/>
  <c r="G1280" i="6"/>
  <c r="G1984" i="6"/>
  <c r="G203" i="6"/>
  <c r="G2057" i="6"/>
  <c r="G1973" i="6"/>
  <c r="G1904" i="6"/>
  <c r="G423" i="6"/>
  <c r="G1922" i="6"/>
  <c r="G1983" i="6"/>
  <c r="G1076" i="6"/>
  <c r="G2257" i="6"/>
  <c r="G394" i="6"/>
  <c r="G1499" i="6"/>
  <c r="G776" i="6"/>
  <c r="G1164" i="6"/>
  <c r="G1158" i="6"/>
  <c r="G765" i="6"/>
  <c r="G1148" i="6"/>
  <c r="G939" i="6"/>
  <c r="G690" i="6"/>
  <c r="G547" i="6"/>
  <c r="G624" i="6"/>
  <c r="G647" i="6"/>
  <c r="G786" i="6"/>
  <c r="G526" i="6"/>
  <c r="G373" i="6"/>
  <c r="G1356" i="6"/>
  <c r="G1037" i="6"/>
  <c r="G2112" i="6"/>
  <c r="G338" i="6"/>
  <c r="G832" i="6"/>
  <c r="G2212" i="6"/>
  <c r="G1959" i="6"/>
  <c r="G2111" i="6"/>
  <c r="G1023" i="6"/>
  <c r="G283" i="6"/>
  <c r="G1166" i="6"/>
  <c r="G732" i="6"/>
  <c r="G1067" i="6"/>
  <c r="G2218" i="6"/>
  <c r="G656" i="6"/>
  <c r="G319" i="6"/>
  <c r="G1653" i="6"/>
  <c r="G343" i="6"/>
  <c r="G1797" i="6"/>
  <c r="G1493" i="6"/>
  <c r="G2344" i="6"/>
  <c r="G2012" i="6"/>
  <c r="G1700" i="6"/>
  <c r="G1685" i="6"/>
  <c r="G1957" i="6"/>
  <c r="G2230" i="6"/>
  <c r="G2255" i="6"/>
  <c r="G2277" i="6"/>
  <c r="G261" i="6"/>
  <c r="G1609" i="6"/>
  <c r="G1045" i="6"/>
  <c r="G879" i="6"/>
  <c r="G1259" i="6"/>
  <c r="G1080" i="6"/>
  <c r="G402" i="6"/>
  <c r="K402" i="6" s="1"/>
  <c r="L402" i="6" s="1"/>
  <c r="G536" i="6"/>
  <c r="G46" i="6"/>
  <c r="G1573" i="6"/>
  <c r="G463" i="6"/>
  <c r="G629" i="6"/>
  <c r="G2285" i="6"/>
  <c r="G284" i="6"/>
  <c r="G1058" i="6"/>
  <c r="G1488" i="6"/>
  <c r="G520" i="6"/>
  <c r="G1655" i="6"/>
  <c r="G471" i="6"/>
  <c r="G710" i="6"/>
  <c r="G2244" i="6"/>
  <c r="G2179" i="6"/>
  <c r="G462" i="6"/>
  <c r="G340" i="6"/>
  <c r="G596" i="6"/>
  <c r="G841" i="6"/>
  <c r="G864" i="6"/>
  <c r="G1661" i="6"/>
  <c r="G2031" i="6"/>
  <c r="G2159" i="6"/>
  <c r="G2070" i="6"/>
  <c r="G2174" i="6"/>
  <c r="G910" i="6"/>
  <c r="G853" i="6"/>
  <c r="G1043" i="6"/>
  <c r="G226" i="6"/>
  <c r="G899" i="6"/>
  <c r="G468" i="6"/>
  <c r="G1567" i="6"/>
  <c r="G1420" i="6"/>
  <c r="G1516" i="6"/>
  <c r="G697" i="6"/>
  <c r="G2376" i="6"/>
  <c r="K2376" i="6" s="1"/>
  <c r="L2376" i="6" s="1"/>
  <c r="G1217" i="6"/>
  <c r="G1145" i="6"/>
  <c r="G205" i="6"/>
  <c r="G760" i="6"/>
  <c r="G2063" i="6"/>
  <c r="G2110" i="6"/>
  <c r="G494" i="6"/>
  <c r="G598" i="6"/>
  <c r="G366" i="6"/>
  <c r="G2154" i="6"/>
  <c r="G1611" i="6"/>
  <c r="G1175" i="6"/>
  <c r="G1971" i="6"/>
  <c r="G211" i="6"/>
  <c r="G285" i="6"/>
  <c r="G1150" i="6"/>
  <c r="G326" i="6"/>
  <c r="K326" i="6" s="1"/>
  <c r="L326" i="6" s="1"/>
  <c r="G635" i="6"/>
  <c r="G1663" i="6"/>
  <c r="G1709" i="6"/>
  <c r="G2357" i="6"/>
  <c r="G1900" i="6"/>
  <c r="G916" i="6"/>
  <c r="G1172" i="6"/>
  <c r="G51" i="6"/>
  <c r="G1913" i="6"/>
  <c r="G457" i="6"/>
  <c r="G1600" i="6"/>
  <c r="G1551" i="6"/>
  <c r="G1393" i="6"/>
  <c r="G1019" i="6"/>
  <c r="G850" i="6"/>
  <c r="G13" i="6"/>
  <c r="G1208" i="6"/>
  <c r="G1566" i="6"/>
  <c r="G1564" i="6"/>
  <c r="G1436" i="6"/>
  <c r="G363" i="6"/>
  <c r="K363" i="6" s="1"/>
  <c r="L363" i="6" s="1"/>
  <c r="G362" i="6"/>
  <c r="K362" i="6" s="1"/>
  <c r="L362" i="6" s="1"/>
  <c r="G185" i="6"/>
  <c r="G2045" i="6"/>
  <c r="G2055" i="6"/>
  <c r="G1151" i="6"/>
  <c r="G523" i="6"/>
  <c r="G1190" i="6"/>
  <c r="G1642" i="6"/>
  <c r="G1355" i="6"/>
  <c r="G2264" i="6"/>
  <c r="G851" i="6"/>
  <c r="G206" i="6"/>
  <c r="G2034" i="6"/>
  <c r="G171" i="6"/>
  <c r="G2343" i="6"/>
  <c r="G2163" i="6"/>
  <c r="G907" i="6"/>
  <c r="G443" i="6"/>
  <c r="G1793" i="6"/>
  <c r="G2329" i="6"/>
  <c r="G1018" i="6"/>
  <c r="G421" i="6"/>
  <c r="G1083" i="6"/>
  <c r="G1803" i="6"/>
  <c r="G397" i="6"/>
  <c r="G2156" i="6"/>
  <c r="G175" i="6"/>
  <c r="G293" i="6"/>
  <c r="G620" i="6"/>
  <c r="G108" i="6"/>
  <c r="G2158" i="6"/>
  <c r="G2029" i="6"/>
  <c r="G1836" i="6"/>
  <c r="G848" i="6"/>
  <c r="G1788" i="6"/>
  <c r="G1182" i="6"/>
  <c r="G789" i="6"/>
  <c r="G653" i="6"/>
  <c r="G1035" i="6"/>
  <c r="G714" i="6"/>
  <c r="G667" i="6"/>
  <c r="G648" i="6"/>
  <c r="G695" i="6"/>
  <c r="G550" i="6"/>
  <c r="G1812" i="6"/>
  <c r="G441" i="6"/>
  <c r="G1795" i="6"/>
  <c r="G823" i="6"/>
  <c r="G2232" i="6"/>
  <c r="G1061" i="6"/>
  <c r="G2058" i="6"/>
  <c r="G1394" i="6"/>
  <c r="G857" i="6"/>
  <c r="G666" i="6"/>
  <c r="G880" i="6"/>
  <c r="G912" i="6"/>
  <c r="G403" i="6"/>
  <c r="G2207" i="6"/>
  <c r="G47" i="6"/>
  <c r="G564" i="6"/>
  <c r="G298" i="6"/>
  <c r="G2024" i="6"/>
  <c r="G2048" i="6"/>
  <c r="G1284" i="6"/>
  <c r="G287" i="6"/>
  <c r="G2340" i="6"/>
  <c r="G1924" i="6"/>
  <c r="G1920" i="6"/>
  <c r="G1587" i="6"/>
  <c r="G2205" i="6"/>
  <c r="G288" i="6"/>
  <c r="G337" i="6"/>
  <c r="G1740" i="6"/>
  <c r="G1066" i="6"/>
  <c r="G222" i="6"/>
  <c r="G2008" i="6"/>
  <c r="G1424" i="6"/>
  <c r="G140" i="6"/>
  <c r="G1060" i="6"/>
  <c r="G168" i="6"/>
  <c r="G1170" i="6"/>
  <c r="G383" i="6"/>
  <c r="G166" i="6"/>
  <c r="G1930" i="6"/>
  <c r="G2074" i="6"/>
  <c r="G1989" i="6"/>
  <c r="G2286" i="6"/>
  <c r="G380" i="6"/>
  <c r="G1082" i="6"/>
  <c r="G641" i="6"/>
  <c r="G1656" i="6"/>
  <c r="G592" i="6"/>
  <c r="G1558" i="6"/>
  <c r="G758" i="6"/>
  <c r="G1715" i="6"/>
  <c r="G2221" i="6"/>
  <c r="K2221" i="6" s="1"/>
  <c r="L2221" i="6" s="1"/>
  <c r="G756" i="6"/>
  <c r="G213" i="6"/>
  <c r="G644" i="6"/>
  <c r="G458" i="6"/>
  <c r="G834" i="6"/>
  <c r="G2353" i="6"/>
  <c r="G643" i="6"/>
  <c r="G2038" i="6"/>
  <c r="G1214" i="6"/>
  <c r="G1459" i="6"/>
  <c r="G1041" i="6"/>
  <c r="G923" i="6"/>
  <c r="G2219" i="6"/>
  <c r="G2361" i="6"/>
  <c r="G2313" i="6"/>
  <c r="G1599" i="6"/>
  <c r="G692" i="6"/>
  <c r="G2342" i="6"/>
  <c r="G1614" i="6"/>
  <c r="G1367" i="6"/>
  <c r="G1733" i="6"/>
  <c r="G2085" i="6"/>
  <c r="G2068" i="6"/>
  <c r="G2166" i="6"/>
  <c r="G566" i="6"/>
  <c r="G747" i="6"/>
  <c r="G678" i="6"/>
  <c r="G1162" i="6"/>
  <c r="G1585" i="6"/>
  <c r="G1897" i="6"/>
  <c r="K1897" i="6" s="1"/>
  <c r="L1897" i="6" s="1"/>
  <c r="G268" i="6"/>
  <c r="G169" i="6"/>
  <c r="G1448" i="6"/>
  <c r="G1439" i="6"/>
  <c r="G1222" i="6"/>
  <c r="G374" i="6"/>
  <c r="G1363" i="6"/>
  <c r="G1353" i="6"/>
  <c r="G612" i="6"/>
  <c r="G1206" i="6"/>
  <c r="G837" i="6"/>
  <c r="G1196" i="6"/>
  <c r="G1937" i="6"/>
  <c r="G529" i="6"/>
  <c r="G1696" i="6"/>
  <c r="G2113" i="6"/>
  <c r="G1790" i="6"/>
  <c r="G2131" i="6"/>
  <c r="G1042" i="6"/>
  <c r="G2239" i="6"/>
  <c r="G1352" i="6"/>
  <c r="G2167" i="6"/>
  <c r="G1662" i="6"/>
  <c r="G1588" i="6"/>
  <c r="G1460" i="6"/>
  <c r="G1371" i="6"/>
  <c r="G1418" i="6"/>
  <c r="G530" i="6"/>
  <c r="G1033" i="6"/>
  <c r="G1074" i="6"/>
  <c r="G936" i="6"/>
  <c r="G2231" i="6"/>
  <c r="G1167" i="6"/>
  <c r="G215" i="6"/>
  <c r="G1030" i="6"/>
  <c r="G1939" i="6"/>
  <c r="G346" i="6"/>
  <c r="G1501" i="6"/>
  <c r="G370" i="6"/>
  <c r="G1453" i="6"/>
  <c r="G590" i="6"/>
  <c r="G2331" i="6"/>
  <c r="G1302" i="6"/>
  <c r="G1779" i="6"/>
  <c r="G2011" i="6"/>
  <c r="G1918" i="6"/>
  <c r="G889" i="6"/>
  <c r="G913" i="6"/>
  <c r="G839" i="6"/>
  <c r="G1907" i="6"/>
  <c r="G2097" i="6"/>
  <c r="G2126" i="6"/>
  <c r="G2278" i="6"/>
  <c r="G1247" i="6"/>
  <c r="G561" i="6"/>
  <c r="G671" i="6"/>
  <c r="G2208" i="6"/>
  <c r="G1560" i="6"/>
  <c r="G1359" i="6"/>
  <c r="G2326" i="6"/>
  <c r="G1430" i="6"/>
  <c r="G2083" i="6"/>
  <c r="G442" i="6"/>
  <c r="G2119" i="6"/>
  <c r="G896" i="6"/>
  <c r="G559" i="6"/>
  <c r="G2109" i="6"/>
  <c r="G725" i="6"/>
  <c r="G2228" i="6"/>
  <c r="G1059" i="6"/>
  <c r="G762" i="6"/>
  <c r="G2213" i="6"/>
  <c r="G763" i="6"/>
  <c r="G672" i="6"/>
  <c r="G738" i="6"/>
  <c r="G719" i="6"/>
  <c r="G1146" i="6"/>
  <c r="G574" i="6"/>
  <c r="G469" i="6"/>
  <c r="G465" i="6"/>
  <c r="G2328" i="6"/>
  <c r="G1157" i="6"/>
  <c r="G333" i="6"/>
  <c r="G668" i="6"/>
  <c r="G1442" i="6"/>
  <c r="G905" i="6"/>
  <c r="G554" i="6"/>
  <c r="G2018" i="6"/>
  <c r="G1024" i="6"/>
  <c r="G48" i="6"/>
  <c r="G1223" i="6"/>
  <c r="G739" i="6"/>
  <c r="G2062" i="6"/>
  <c r="G1238" i="6"/>
  <c r="G2242" i="6"/>
  <c r="G1810" i="6"/>
  <c r="G1882" i="6"/>
  <c r="G1811" i="6"/>
  <c r="G2290" i="6"/>
  <c r="G553" i="6"/>
  <c r="K553" i="6" s="1"/>
  <c r="L553" i="6" s="1"/>
  <c r="G1358" i="6"/>
  <c r="G2299" i="6"/>
  <c r="G419" i="6"/>
  <c r="G1301" i="6"/>
  <c r="K1301" i="6" s="1"/>
  <c r="L1301" i="6" s="1"/>
  <c r="G1853" i="6"/>
  <c r="G1702" i="6"/>
  <c r="G2161" i="6"/>
  <c r="K2161" i="6" s="1"/>
  <c r="L2161" i="6" s="1"/>
  <c r="G2263" i="6"/>
  <c r="G2164" i="6"/>
  <c r="G2206" i="6"/>
  <c r="G199" i="6"/>
  <c r="K199" i="6" s="1"/>
  <c r="L199" i="6" s="1"/>
  <c r="G497" i="6"/>
  <c r="G1931" i="6"/>
  <c r="G152" i="6"/>
  <c r="G412" i="6"/>
  <c r="G506" i="6"/>
  <c r="G2039" i="6"/>
  <c r="G407" i="6"/>
  <c r="G214" i="6"/>
  <c r="G659" i="6"/>
  <c r="G54" i="6"/>
  <c r="G404" i="6"/>
  <c r="G1154" i="6"/>
  <c r="G665" i="6"/>
  <c r="G640" i="6"/>
  <c r="G1751" i="6"/>
  <c r="G567" i="6"/>
  <c r="G782" i="6"/>
  <c r="G2371" i="6"/>
  <c r="K2371" i="6" s="1"/>
  <c r="L2371" i="6" s="1"/>
  <c r="G587" i="6"/>
  <c r="G534" i="6"/>
  <c r="G1245" i="6"/>
  <c r="G1876" i="6"/>
  <c r="G1484" i="6"/>
  <c r="G1395" i="6"/>
  <c r="G435" i="6"/>
  <c r="G66" i="6"/>
  <c r="G1490" i="6"/>
  <c r="G929" i="6"/>
  <c r="G1057" i="6"/>
  <c r="G1194" i="6"/>
  <c r="G1032" i="6"/>
  <c r="G715" i="6"/>
  <c r="G2303" i="6"/>
  <c r="G1191" i="6"/>
  <c r="G491" i="6"/>
  <c r="G1246" i="6"/>
  <c r="G1449" i="6"/>
  <c r="G920" i="6"/>
  <c r="G2081" i="6"/>
  <c r="G1090" i="6"/>
  <c r="G1899" i="6"/>
  <c r="K2323" i="6"/>
  <c r="L2323" i="6" s="1"/>
  <c r="K1838" i="6"/>
  <c r="L1838" i="6" s="1"/>
  <c r="K1386" i="6"/>
  <c r="L1386" i="6" s="1"/>
  <c r="K871" i="6"/>
  <c r="L871" i="6" s="1"/>
  <c r="K1427" i="6"/>
  <c r="L1427" i="6" s="1"/>
  <c r="K1221" i="6"/>
  <c r="L1221" i="6" s="1"/>
  <c r="K1778" i="6"/>
  <c r="L1778" i="6" s="1"/>
  <c r="K1211" i="6"/>
  <c r="L1211" i="6" s="1"/>
  <c r="K2304" i="6"/>
  <c r="L2304" i="6" s="1"/>
  <c r="K488" i="6"/>
  <c r="L488" i="6" s="1"/>
  <c r="F1" i="10"/>
  <c r="O940" i="6" l="1"/>
  <c r="P940" i="6" s="1"/>
  <c r="T940" i="6" s="1"/>
  <c r="U940" i="6"/>
  <c r="V940" i="6" s="1"/>
  <c r="W940" i="6" s="1"/>
  <c r="O199" i="6"/>
  <c r="P199" i="6" s="1"/>
  <c r="T199" i="6" s="1"/>
  <c r="U199" i="6"/>
  <c r="V199" i="6" s="1"/>
  <c r="W199" i="6" s="1"/>
  <c r="O1985" i="6"/>
  <c r="P1985" i="6" s="1"/>
  <c r="T1985" i="6" s="1"/>
  <c r="U1985" i="6"/>
  <c r="V1985" i="6" s="1"/>
  <c r="W1985" i="6" s="1"/>
  <c r="O2160" i="6"/>
  <c r="P2160" i="6" s="1"/>
  <c r="T2160" i="6" s="1"/>
  <c r="U2160" i="6"/>
  <c r="V2160" i="6" s="1"/>
  <c r="W2160" i="6" s="1"/>
  <c r="O2347" i="6"/>
  <c r="P2347" i="6" s="1"/>
  <c r="T2347" i="6" s="1"/>
  <c r="U2347" i="6"/>
  <c r="V2347" i="6" s="1"/>
  <c r="W2347" i="6" s="1"/>
  <c r="O2325" i="6"/>
  <c r="P2325" i="6" s="1"/>
  <c r="T2325" i="6" s="1"/>
  <c r="U2325" i="6"/>
  <c r="V2325" i="6" s="1"/>
  <c r="W2325" i="6" s="1"/>
  <c r="U326" i="6"/>
  <c r="V326" i="6" s="1"/>
  <c r="W326" i="6" s="1"/>
  <c r="O326" i="6"/>
  <c r="P326" i="6" s="1"/>
  <c r="T326" i="6" s="1"/>
  <c r="O2222" i="6"/>
  <c r="P2222" i="6" s="1"/>
  <c r="T2222" i="6" s="1"/>
  <c r="U2222" i="6"/>
  <c r="V2222" i="6" s="1"/>
  <c r="W2222" i="6" s="1"/>
  <c r="U363" i="6"/>
  <c r="V363" i="6" s="1"/>
  <c r="W363" i="6" s="1"/>
  <c r="O363" i="6"/>
  <c r="P363" i="6" s="1"/>
  <c r="T363" i="6" s="1"/>
  <c r="O2161" i="6"/>
  <c r="P2161" i="6" s="1"/>
  <c r="T2161" i="6" s="1"/>
  <c r="U2161" i="6"/>
  <c r="V2161" i="6" s="1"/>
  <c r="W2161" i="6" s="1"/>
  <c r="O1301" i="6"/>
  <c r="P1301" i="6" s="1"/>
  <c r="T1301" i="6" s="1"/>
  <c r="U1301" i="6"/>
  <c r="V1301" i="6" s="1"/>
  <c r="W1301" i="6" s="1"/>
  <c r="O362" i="6"/>
  <c r="P362" i="6" s="1"/>
  <c r="T362" i="6" s="1"/>
  <c r="U362" i="6"/>
  <c r="V362" i="6" s="1"/>
  <c r="W362" i="6" s="1"/>
  <c r="U439" i="6"/>
  <c r="V439" i="6" s="1"/>
  <c r="W439" i="6" s="1"/>
  <c r="O439" i="6"/>
  <c r="P439" i="6" s="1"/>
  <c r="T439" i="6" s="1"/>
  <c r="O2377" i="6"/>
  <c r="P2377" i="6" s="1"/>
  <c r="T2377" i="6" s="1"/>
  <c r="U2377" i="6"/>
  <c r="V2377" i="6" s="1"/>
  <c r="W2377" i="6" s="1"/>
  <c r="O402" i="6"/>
  <c r="P402" i="6" s="1"/>
  <c r="T402" i="6" s="1"/>
  <c r="U402" i="6"/>
  <c r="V402" i="6" s="1"/>
  <c r="W402" i="6" s="1"/>
  <c r="O1987" i="6"/>
  <c r="P1987" i="6" s="1"/>
  <c r="T1987" i="6" s="1"/>
  <c r="U1987" i="6"/>
  <c r="V1987" i="6" s="1"/>
  <c r="W1987" i="6" s="1"/>
  <c r="U1228" i="6"/>
  <c r="V1228" i="6" s="1"/>
  <c r="W1228" i="6" s="1"/>
  <c r="O1228" i="6"/>
  <c r="P1228" i="6" s="1"/>
  <c r="T1228" i="6" s="1"/>
  <c r="O2375" i="6"/>
  <c r="P2375" i="6" s="1"/>
  <c r="T2375" i="6" s="1"/>
  <c r="U2375" i="6"/>
  <c r="V2375" i="6" s="1"/>
  <c r="W2375" i="6" s="1"/>
  <c r="O45" i="6"/>
  <c r="P45" i="6" s="1"/>
  <c r="T45" i="6" s="1"/>
  <c r="U45" i="6"/>
  <c r="V45" i="6" s="1"/>
  <c r="W45" i="6" s="1"/>
  <c r="U1584" i="6"/>
  <c r="V1584" i="6" s="1"/>
  <c r="W1584" i="6" s="1"/>
  <c r="O1584" i="6"/>
  <c r="P1584" i="6" s="1"/>
  <c r="T1584" i="6" s="1"/>
  <c r="U2376" i="6"/>
  <c r="V2376" i="6" s="1"/>
  <c r="W2376" i="6" s="1"/>
  <c r="O2376" i="6"/>
  <c r="P2376" i="6" s="1"/>
  <c r="T2376" i="6" s="1"/>
  <c r="X2376" i="6" s="1"/>
  <c r="U1897" i="6"/>
  <c r="V1897" i="6" s="1"/>
  <c r="W1897" i="6" s="1"/>
  <c r="O1897" i="6"/>
  <c r="P1897" i="6" s="1"/>
  <c r="T1897" i="6" s="1"/>
  <c r="U156" i="6"/>
  <c r="V156" i="6" s="1"/>
  <c r="W156" i="6" s="1"/>
  <c r="O156" i="6"/>
  <c r="P156" i="6" s="1"/>
  <c r="T156" i="6" s="1"/>
  <c r="O1221" i="6"/>
  <c r="P1221" i="6" s="1"/>
  <c r="T1221" i="6" s="1"/>
  <c r="U1221" i="6"/>
  <c r="V1221" i="6" s="1"/>
  <c r="W1221" i="6" s="1"/>
  <c r="O1427" i="6"/>
  <c r="P1427" i="6" s="1"/>
  <c r="T1427" i="6" s="1"/>
  <c r="U1427" i="6"/>
  <c r="V1427" i="6" s="1"/>
  <c r="W1427" i="6" s="1"/>
  <c r="U871" i="6"/>
  <c r="V871" i="6" s="1"/>
  <c r="W871" i="6" s="1"/>
  <c r="O871" i="6"/>
  <c r="P871" i="6" s="1"/>
  <c r="T871" i="6" s="1"/>
  <c r="O1386" i="6"/>
  <c r="P1386" i="6" s="1"/>
  <c r="T1386" i="6" s="1"/>
  <c r="U1386" i="6"/>
  <c r="V1386" i="6" s="1"/>
  <c r="W1386" i="6" s="1"/>
  <c r="O790" i="6"/>
  <c r="P790" i="6" s="1"/>
  <c r="T790" i="6" s="1"/>
  <c r="U790" i="6"/>
  <c r="V790" i="6" s="1"/>
  <c r="W790" i="6" s="1"/>
  <c r="U553" i="6"/>
  <c r="V553" i="6" s="1"/>
  <c r="W553" i="6" s="1"/>
  <c r="O553" i="6"/>
  <c r="P553" i="6" s="1"/>
  <c r="T553" i="6" s="1"/>
  <c r="O1838" i="6"/>
  <c r="P1838" i="6" s="1"/>
  <c r="T1838" i="6" s="1"/>
  <c r="U1838" i="6"/>
  <c r="V1838" i="6" s="1"/>
  <c r="W1838" i="6" s="1"/>
  <c r="O1659" i="6"/>
  <c r="P1659" i="6" s="1"/>
  <c r="T1659" i="6" s="1"/>
  <c r="U1659" i="6"/>
  <c r="V1659" i="6" s="1"/>
  <c r="W1659" i="6" s="1"/>
  <c r="U2221" i="6"/>
  <c r="V2221" i="6" s="1"/>
  <c r="W2221" i="6" s="1"/>
  <c r="O2221" i="6"/>
  <c r="P2221" i="6" s="1"/>
  <c r="T2221" i="6" s="1"/>
  <c r="O2323" i="6"/>
  <c r="P2323" i="6" s="1"/>
  <c r="T2323" i="6" s="1"/>
  <c r="U2323" i="6"/>
  <c r="V2323" i="6" s="1"/>
  <c r="W2323" i="6" s="1"/>
  <c r="O488" i="6"/>
  <c r="U488" i="6"/>
  <c r="V488" i="6" s="1"/>
  <c r="W488" i="6" s="1"/>
  <c r="O2304" i="6"/>
  <c r="U2304" i="6"/>
  <c r="V2304" i="6" s="1"/>
  <c r="W2304" i="6" s="1"/>
  <c r="U1553" i="6"/>
  <c r="V1553" i="6" s="1"/>
  <c r="W1553" i="6" s="1"/>
  <c r="O1553" i="6"/>
  <c r="U1211" i="6"/>
  <c r="V1211" i="6" s="1"/>
  <c r="W1211" i="6" s="1"/>
  <c r="O1211" i="6"/>
  <c r="O2371" i="6"/>
  <c r="U2371" i="6"/>
  <c r="V2371" i="6" s="1"/>
  <c r="W2371" i="6" s="1"/>
  <c r="U1778" i="6"/>
  <c r="V1778" i="6" s="1"/>
  <c r="W1778" i="6" s="1"/>
  <c r="O1778" i="6"/>
  <c r="K150" i="6"/>
  <c r="L150" i="6" s="1"/>
  <c r="K43" i="6"/>
  <c r="L43" i="6" s="1"/>
  <c r="K1706" i="6"/>
  <c r="K952" i="6"/>
  <c r="L952" i="6" s="1"/>
  <c r="K957" i="6"/>
  <c r="L957" i="6" s="1"/>
  <c r="K35" i="6"/>
  <c r="L35" i="6" s="1"/>
  <c r="K1089" i="6"/>
  <c r="L1089" i="6" s="1"/>
  <c r="K1512" i="6"/>
  <c r="L1512" i="6" s="1"/>
  <c r="K71" i="6"/>
  <c r="L71" i="6" s="1"/>
  <c r="K1667" i="6"/>
  <c r="L1667" i="6" s="1"/>
  <c r="K2047" i="6"/>
  <c r="L2047" i="6" s="1"/>
  <c r="K250" i="6"/>
  <c r="L250" i="6" s="1"/>
  <c r="K232" i="6"/>
  <c r="L232" i="6" s="1"/>
  <c r="K941" i="6"/>
  <c r="L941" i="6" s="1"/>
  <c r="K958" i="6"/>
  <c r="L958" i="6" s="1"/>
  <c r="K1878" i="6"/>
  <c r="L1878" i="6" s="1"/>
  <c r="K78" i="6"/>
  <c r="L78" i="6" s="1"/>
  <c r="K1666" i="6"/>
  <c r="L1666" i="6" s="1"/>
  <c r="K949" i="6"/>
  <c r="L949" i="6" s="1"/>
  <c r="X439" i="6" l="1"/>
  <c r="X1228" i="6"/>
  <c r="X363" i="6"/>
  <c r="X326" i="6"/>
  <c r="X156" i="6"/>
  <c r="X2375" i="6"/>
  <c r="X1584" i="6"/>
  <c r="X1897" i="6"/>
  <c r="X402" i="6"/>
  <c r="X362" i="6"/>
  <c r="X1301" i="6"/>
  <c r="X199" i="6"/>
  <c r="X2325" i="6"/>
  <c r="X2347" i="6"/>
  <c r="X1987" i="6"/>
  <c r="X2161" i="6"/>
  <c r="X45" i="6"/>
  <c r="X2160" i="6"/>
  <c r="X1985" i="6"/>
  <c r="X2377" i="6"/>
  <c r="X940" i="6"/>
  <c r="X2222" i="6"/>
  <c r="X871" i="6"/>
  <c r="L1706" i="6"/>
  <c r="O1706" i="6" s="1"/>
  <c r="P1706" i="6" s="1"/>
  <c r="H51" i="13"/>
  <c r="X553" i="6"/>
  <c r="X1659" i="6"/>
  <c r="X2323" i="6"/>
  <c r="X2221" i="6"/>
  <c r="X1838" i="6"/>
  <c r="X790" i="6"/>
  <c r="X1386" i="6"/>
  <c r="X1427" i="6"/>
  <c r="X1221" i="6"/>
  <c r="P1778" i="6"/>
  <c r="T1778" i="6" s="1"/>
  <c r="X1778" i="6" s="1"/>
  <c r="P2304" i="6"/>
  <c r="T2304" i="6" s="1"/>
  <c r="X2304" i="6" s="1"/>
  <c r="P2371" i="6"/>
  <c r="T2371" i="6" s="1"/>
  <c r="X2371" i="6" s="1"/>
  <c r="P488" i="6"/>
  <c r="T488" i="6" s="1"/>
  <c r="X488" i="6" s="1"/>
  <c r="P1211" i="6"/>
  <c r="T1211" i="6" s="1"/>
  <c r="X1211" i="6" s="1"/>
  <c r="P1553" i="6"/>
  <c r="T1553" i="6" s="1"/>
  <c r="X1553" i="6" s="1"/>
  <c r="O949" i="6"/>
  <c r="U949" i="6"/>
  <c r="O958" i="6"/>
  <c r="P958" i="6" s="1"/>
  <c r="U958" i="6"/>
  <c r="O250" i="6"/>
  <c r="P250" i="6" s="1"/>
  <c r="U250" i="6"/>
  <c r="O71" i="6"/>
  <c r="P71" i="6" s="1"/>
  <c r="U71" i="6"/>
  <c r="O1667" i="6"/>
  <c r="P1667" i="6" s="1"/>
  <c r="U1667" i="6"/>
  <c r="O1878" i="6"/>
  <c r="P1878" i="6" s="1"/>
  <c r="U1878" i="6"/>
  <c r="U957" i="6"/>
  <c r="O957" i="6"/>
  <c r="U1666" i="6"/>
  <c r="O1666" i="6"/>
  <c r="P1666" i="6" s="1"/>
  <c r="U35" i="6"/>
  <c r="O35" i="6"/>
  <c r="U941" i="6"/>
  <c r="O941" i="6"/>
  <c r="P941" i="6" s="1"/>
  <c r="O1512" i="6"/>
  <c r="P1512" i="6" s="1"/>
  <c r="U1512" i="6"/>
  <c r="O43" i="6"/>
  <c r="P43" i="6" s="1"/>
  <c r="U43" i="6"/>
  <c r="U78" i="6"/>
  <c r="O78" i="6"/>
  <c r="O232" i="6"/>
  <c r="P232" i="6" s="1"/>
  <c r="U232" i="6"/>
  <c r="U2047" i="6"/>
  <c r="O2047" i="6"/>
  <c r="U1089" i="6"/>
  <c r="O1089" i="6"/>
  <c r="U952" i="6"/>
  <c r="O952" i="6"/>
  <c r="U150" i="6"/>
  <c r="O150" i="6"/>
  <c r="K38" i="6"/>
  <c r="L38" i="6" s="1"/>
  <c r="K42" i="6"/>
  <c r="L42" i="6" s="1"/>
  <c r="K486" i="6"/>
  <c r="L486" i="6" s="1"/>
  <c r="K118" i="6"/>
  <c r="L118" i="6" s="1"/>
  <c r="K1338" i="6"/>
  <c r="L1338" i="6" s="1"/>
  <c r="K106" i="6"/>
  <c r="L106" i="6" s="1"/>
  <c r="K948" i="6"/>
  <c r="L948" i="6" s="1"/>
  <c r="K98" i="6"/>
  <c r="L98" i="6" s="1"/>
  <c r="K1464" i="6"/>
  <c r="L1464" i="6" s="1"/>
  <c r="K73" i="6"/>
  <c r="L73" i="6" s="1"/>
  <c r="K1721" i="6"/>
  <c r="K32" i="6"/>
  <c r="L32" i="6" s="1"/>
  <c r="K149" i="6"/>
  <c r="L149" i="6" s="1"/>
  <c r="K104" i="6"/>
  <c r="L104" i="6" s="1"/>
  <c r="K988" i="6"/>
  <c r="L988" i="6" s="1"/>
  <c r="K1091" i="6"/>
  <c r="L1091" i="6" s="1"/>
  <c r="K927" i="6"/>
  <c r="L927" i="6" s="1"/>
  <c r="K1463" i="6"/>
  <c r="L1463" i="6" s="1"/>
  <c r="K76" i="6"/>
  <c r="L76" i="6" s="1"/>
  <c r="K512" i="6"/>
  <c r="L512" i="6" s="1"/>
  <c r="K2026" i="6"/>
  <c r="L2026" i="6" s="1"/>
  <c r="K968" i="6"/>
  <c r="L968" i="6" s="1"/>
  <c r="K960" i="6"/>
  <c r="L960" i="6" s="1"/>
  <c r="K92" i="6"/>
  <c r="L92" i="6" s="1"/>
  <c r="K294" i="6"/>
  <c r="L294" i="6" s="1"/>
  <c r="K79" i="6"/>
  <c r="L79" i="6" s="1"/>
  <c r="K1841" i="6"/>
  <c r="L1841" i="6" s="1"/>
  <c r="K1085" i="6"/>
  <c r="L1085" i="6" s="1"/>
  <c r="K494" i="6"/>
  <c r="L494" i="6" s="1"/>
  <c r="K1577" i="6"/>
  <c r="L1577" i="6" s="1"/>
  <c r="K1910" i="6"/>
  <c r="L1910" i="6" s="1"/>
  <c r="K1465" i="6"/>
  <c r="L1465" i="6" s="1"/>
  <c r="K231" i="6"/>
  <c r="L231" i="6" s="1"/>
  <c r="K171" i="6"/>
  <c r="L171" i="6" s="1"/>
  <c r="K72" i="6"/>
  <c r="L72" i="6" s="1"/>
  <c r="K955" i="6"/>
  <c r="L955" i="6" s="1"/>
  <c r="K942" i="6"/>
  <c r="L942" i="6" s="1"/>
  <c r="K229" i="6"/>
  <c r="L229" i="6" s="1"/>
  <c r="K1468" i="6"/>
  <c r="L1468" i="6" s="1"/>
  <c r="K1270" i="6"/>
  <c r="L1270" i="6" s="1"/>
  <c r="K1629" i="6"/>
  <c r="L1629" i="6" s="1"/>
  <c r="K2278" i="6"/>
  <c r="L2278" i="6" s="1"/>
  <c r="K933" i="6"/>
  <c r="L933" i="6" s="1"/>
  <c r="K23" i="6"/>
  <c r="L23" i="6" s="1"/>
  <c r="K966" i="6"/>
  <c r="L966" i="6" s="1"/>
  <c r="K1258" i="6"/>
  <c r="L1258" i="6" s="1"/>
  <c r="K84" i="6"/>
  <c r="L84" i="6" s="1"/>
  <c r="K2081" i="6"/>
  <c r="L2081" i="6" s="1"/>
  <c r="K28" i="6"/>
  <c r="L28" i="6" s="1"/>
  <c r="K1753" i="6"/>
  <c r="K116" i="6"/>
  <c r="L116" i="6" s="1"/>
  <c r="K93" i="6"/>
  <c r="L93" i="6" s="1"/>
  <c r="K1734" i="6"/>
  <c r="K1304" i="6"/>
  <c r="L1304" i="6" s="1"/>
  <c r="K69" i="6"/>
  <c r="L69" i="6" s="1"/>
  <c r="K1651" i="6"/>
  <c r="L1651" i="6" s="1"/>
  <c r="K1615" i="6"/>
  <c r="L1615" i="6" s="1"/>
  <c r="K1730" i="6"/>
  <c r="K1843" i="6"/>
  <c r="L1843" i="6" s="1"/>
  <c r="K1699" i="6"/>
  <c r="K230" i="6"/>
  <c r="L230" i="6" s="1"/>
  <c r="K967" i="6"/>
  <c r="L967" i="6" s="1"/>
  <c r="K1982" i="6"/>
  <c r="L1982" i="6" s="1"/>
  <c r="K1867" i="6"/>
  <c r="L1867" i="6" s="1"/>
  <c r="K1088" i="6"/>
  <c r="L1088" i="6" s="1"/>
  <c r="K1393" i="6"/>
  <c r="L1393" i="6" s="1"/>
  <c r="K74" i="6"/>
  <c r="L74" i="6" s="1"/>
  <c r="K963" i="6"/>
  <c r="L963" i="6" s="1"/>
  <c r="K984" i="6"/>
  <c r="L984" i="6" s="1"/>
  <c r="K86" i="6"/>
  <c r="L86" i="6" s="1"/>
  <c r="K1710" i="6"/>
  <c r="K1616" i="6"/>
  <c r="L1616" i="6" s="1"/>
  <c r="K22" i="6"/>
  <c r="L22" i="6" s="1"/>
  <c r="K1741" i="6"/>
  <c r="K411" i="6"/>
  <c r="L411" i="6" s="1"/>
  <c r="K155" i="6"/>
  <c r="L155" i="6" s="1"/>
  <c r="K25" i="6"/>
  <c r="L25" i="6" s="1"/>
  <c r="K75" i="6"/>
  <c r="L75" i="6" s="1"/>
  <c r="K1254" i="6"/>
  <c r="L1254" i="6" s="1"/>
  <c r="K947" i="6"/>
  <c r="L947" i="6" s="1"/>
  <c r="K154" i="6"/>
  <c r="L154" i="6" s="1"/>
  <c r="K954" i="6"/>
  <c r="L954" i="6" s="1"/>
  <c r="K1683" i="6"/>
  <c r="K1080" i="6"/>
  <c r="L1080" i="6" s="1"/>
  <c r="K501" i="6"/>
  <c r="L501" i="6" s="1"/>
  <c r="K922" i="6"/>
  <c r="L922" i="6" s="1"/>
  <c r="K1303" i="6"/>
  <c r="L1303" i="6" s="1"/>
  <c r="K36" i="6"/>
  <c r="L36" i="6" s="1"/>
  <c r="K951" i="6"/>
  <c r="L951" i="6" s="1"/>
  <c r="K946" i="6"/>
  <c r="L946" i="6" s="1"/>
  <c r="K965" i="6"/>
  <c r="L965" i="6" s="1"/>
  <c r="K962" i="6"/>
  <c r="L962" i="6" s="1"/>
  <c r="K95" i="6"/>
  <c r="L95" i="6" s="1"/>
  <c r="K90" i="6"/>
  <c r="L90" i="6" s="1"/>
  <c r="K39" i="6"/>
  <c r="L39" i="6" s="1"/>
  <c r="K103" i="6"/>
  <c r="L103" i="6" s="1"/>
  <c r="U1706" i="6" l="1"/>
  <c r="V1706" i="6" s="1"/>
  <c r="W1706" i="6" s="1"/>
  <c r="L1753" i="6"/>
  <c r="O1753" i="6" s="1"/>
  <c r="P1753" i="6" s="1"/>
  <c r="H98" i="13"/>
  <c r="L1734" i="6"/>
  <c r="O1734" i="6" s="1"/>
  <c r="P1734" i="6" s="1"/>
  <c r="H79" i="13"/>
  <c r="L1683" i="6"/>
  <c r="O1683" i="6" s="1"/>
  <c r="P1683" i="6" s="1"/>
  <c r="L1699" i="6"/>
  <c r="U1699" i="6" s="1"/>
  <c r="L1710" i="6"/>
  <c r="O1710" i="6" s="1"/>
  <c r="P1710" i="6" s="1"/>
  <c r="H55" i="13"/>
  <c r="L1721" i="6"/>
  <c r="U1721" i="6" s="1"/>
  <c r="H66" i="13"/>
  <c r="L1730" i="6"/>
  <c r="O1730" i="6" s="1"/>
  <c r="P1730" i="6" s="1"/>
  <c r="H75" i="13"/>
  <c r="L1741" i="6"/>
  <c r="O1741" i="6" s="1"/>
  <c r="P1741" i="6" s="1"/>
  <c r="H86" i="13"/>
  <c r="U1080" i="6"/>
  <c r="O1080" i="6"/>
  <c r="P1080" i="6" s="1"/>
  <c r="O967" i="6"/>
  <c r="P967" i="6" s="1"/>
  <c r="U967" i="6"/>
  <c r="U229" i="6"/>
  <c r="O229" i="6"/>
  <c r="P229" i="6" s="1"/>
  <c r="O104" i="6"/>
  <c r="P104" i="6" s="1"/>
  <c r="U104" i="6"/>
  <c r="V1089" i="6"/>
  <c r="W1089" i="6" s="1"/>
  <c r="V1666" i="6"/>
  <c r="W1666" i="6" s="1"/>
  <c r="U149" i="6"/>
  <c r="O149" i="6"/>
  <c r="U1468" i="6"/>
  <c r="O1468" i="6"/>
  <c r="P1468" i="6" s="1"/>
  <c r="O955" i="6"/>
  <c r="P955" i="6" s="1"/>
  <c r="U955" i="6"/>
  <c r="U32" i="6"/>
  <c r="O32" i="6"/>
  <c r="P32" i="6" s="1"/>
  <c r="O154" i="6"/>
  <c r="P154" i="6" s="1"/>
  <c r="U154" i="6"/>
  <c r="U1843" i="6"/>
  <c r="O1843" i="6"/>
  <c r="O72" i="6"/>
  <c r="P72" i="6" s="1"/>
  <c r="U72" i="6"/>
  <c r="V2047" i="6"/>
  <c r="W2047" i="6" s="1"/>
  <c r="P957" i="6"/>
  <c r="T957" i="6" s="1"/>
  <c r="U954" i="6"/>
  <c r="O954" i="6"/>
  <c r="O947" i="6"/>
  <c r="P947" i="6" s="1"/>
  <c r="U947" i="6"/>
  <c r="O171" i="6"/>
  <c r="P171" i="6" s="1"/>
  <c r="U171" i="6"/>
  <c r="U73" i="6"/>
  <c r="O73" i="6"/>
  <c r="P2047" i="6"/>
  <c r="T2047" i="6" s="1"/>
  <c r="V957" i="6"/>
  <c r="W957" i="6" s="1"/>
  <c r="O988" i="6"/>
  <c r="P988" i="6" s="1"/>
  <c r="U988" i="6"/>
  <c r="O1254" i="6"/>
  <c r="U1254" i="6"/>
  <c r="U1615" i="6"/>
  <c r="O1615" i="6"/>
  <c r="O231" i="6"/>
  <c r="P231" i="6" s="1"/>
  <c r="U231" i="6"/>
  <c r="O1464" i="6"/>
  <c r="P1464" i="6" s="1"/>
  <c r="U1464" i="6"/>
  <c r="V232" i="6"/>
  <c r="W232" i="6" s="1"/>
  <c r="V1878" i="6"/>
  <c r="W1878" i="6" s="1"/>
  <c r="U75" i="6"/>
  <c r="O75" i="6"/>
  <c r="P75" i="6" s="1"/>
  <c r="O1465" i="6"/>
  <c r="P1465" i="6" s="1"/>
  <c r="U1465" i="6"/>
  <c r="U98" i="6"/>
  <c r="O98" i="6"/>
  <c r="P98" i="6" s="1"/>
  <c r="P1089" i="6"/>
  <c r="T1089" i="6" s="1"/>
  <c r="U25" i="6"/>
  <c r="O25" i="6"/>
  <c r="O69" i="6"/>
  <c r="P69" i="6" s="1"/>
  <c r="U69" i="6"/>
  <c r="O1910" i="6"/>
  <c r="P1910" i="6" s="1"/>
  <c r="U1910" i="6"/>
  <c r="U948" i="6"/>
  <c r="O948" i="6"/>
  <c r="T232" i="6"/>
  <c r="T1878" i="6"/>
  <c r="O1982" i="6"/>
  <c r="U1982" i="6"/>
  <c r="O1304" i="6"/>
  <c r="U1304" i="6"/>
  <c r="O1577" i="6"/>
  <c r="U1577" i="6"/>
  <c r="O106" i="6"/>
  <c r="P106" i="6" s="1"/>
  <c r="U106" i="6"/>
  <c r="V1667" i="6"/>
  <c r="W1667" i="6" s="1"/>
  <c r="O411" i="6"/>
  <c r="P411" i="6" s="1"/>
  <c r="U411" i="6"/>
  <c r="O93" i="6"/>
  <c r="P93" i="6" s="1"/>
  <c r="U93" i="6"/>
  <c r="O1085" i="6"/>
  <c r="P1085" i="6" s="1"/>
  <c r="U1085" i="6"/>
  <c r="U118" i="6"/>
  <c r="O118" i="6"/>
  <c r="P78" i="6"/>
  <c r="T78" i="6" s="1"/>
  <c r="T1667" i="6"/>
  <c r="O116" i="6"/>
  <c r="U116" i="6"/>
  <c r="U1841" i="6"/>
  <c r="O1841" i="6"/>
  <c r="P1841" i="6" s="1"/>
  <c r="O486" i="6"/>
  <c r="P486" i="6" s="1"/>
  <c r="U486" i="6"/>
  <c r="V71" i="6"/>
  <c r="W71" i="6" s="1"/>
  <c r="O494" i="6"/>
  <c r="P494" i="6" s="1"/>
  <c r="U494" i="6"/>
  <c r="O103" i="6"/>
  <c r="P103" i="6" s="1"/>
  <c r="U103" i="6"/>
  <c r="O22" i="6"/>
  <c r="P22" i="6" s="1"/>
  <c r="U22" i="6"/>
  <c r="O79" i="6"/>
  <c r="U79" i="6"/>
  <c r="O42" i="6"/>
  <c r="P42" i="6" s="1"/>
  <c r="U42" i="6"/>
  <c r="V43" i="6"/>
  <c r="W43" i="6" s="1"/>
  <c r="U230" i="6"/>
  <c r="O230" i="6"/>
  <c r="V78" i="6"/>
  <c r="W78" i="6" s="1"/>
  <c r="U39" i="6"/>
  <c r="O39" i="6"/>
  <c r="O1616" i="6"/>
  <c r="P1616" i="6" s="1"/>
  <c r="U1616" i="6"/>
  <c r="O28" i="6"/>
  <c r="U28" i="6"/>
  <c r="U294" i="6"/>
  <c r="O294" i="6"/>
  <c r="O38" i="6"/>
  <c r="U38" i="6"/>
  <c r="T43" i="6"/>
  <c r="T71" i="6"/>
  <c r="U501" i="6"/>
  <c r="O501" i="6"/>
  <c r="O95" i="6"/>
  <c r="P95" i="6" s="1"/>
  <c r="U95" i="6"/>
  <c r="O86" i="6"/>
  <c r="P86" i="6" s="1"/>
  <c r="U86" i="6"/>
  <c r="O84" i="6"/>
  <c r="P84" i="6" s="1"/>
  <c r="U84" i="6"/>
  <c r="U960" i="6"/>
  <c r="O960" i="6"/>
  <c r="P960" i="6" s="1"/>
  <c r="V150" i="6"/>
  <c r="W150" i="6" s="1"/>
  <c r="V1512" i="6"/>
  <c r="W1512" i="6" s="1"/>
  <c r="V250" i="6"/>
  <c r="W250" i="6" s="1"/>
  <c r="O942" i="6"/>
  <c r="P942" i="6" s="1"/>
  <c r="U942" i="6"/>
  <c r="O2081" i="6"/>
  <c r="P2081" i="6" s="1"/>
  <c r="U2081" i="6"/>
  <c r="U962" i="6"/>
  <c r="O962" i="6"/>
  <c r="U984" i="6"/>
  <c r="O984" i="6"/>
  <c r="O1258" i="6"/>
  <c r="P1258" i="6" s="1"/>
  <c r="U1258" i="6"/>
  <c r="O968" i="6"/>
  <c r="P968" i="6" s="1"/>
  <c r="U968" i="6"/>
  <c r="P150" i="6"/>
  <c r="T150" i="6" s="1"/>
  <c r="T1512" i="6"/>
  <c r="T250" i="6"/>
  <c r="U1651" i="6"/>
  <c r="O1651" i="6"/>
  <c r="O965" i="6"/>
  <c r="P965" i="6" s="1"/>
  <c r="U965" i="6"/>
  <c r="O963" i="6"/>
  <c r="P963" i="6" s="1"/>
  <c r="U963" i="6"/>
  <c r="U966" i="6"/>
  <c r="O966" i="6"/>
  <c r="O2026" i="6"/>
  <c r="P2026" i="6" s="1"/>
  <c r="U2026" i="6"/>
  <c r="V958" i="6"/>
  <c r="W958" i="6" s="1"/>
  <c r="O946" i="6"/>
  <c r="P946" i="6" s="1"/>
  <c r="U946" i="6"/>
  <c r="O74" i="6"/>
  <c r="U74" i="6"/>
  <c r="O23" i="6"/>
  <c r="P23" i="6" s="1"/>
  <c r="U23" i="6"/>
  <c r="O512" i="6"/>
  <c r="P512" i="6" s="1"/>
  <c r="U512" i="6"/>
  <c r="T941" i="6"/>
  <c r="U155" i="6"/>
  <c r="O155" i="6"/>
  <c r="U1393" i="6"/>
  <c r="O1393" i="6"/>
  <c r="O933" i="6"/>
  <c r="P933" i="6" s="1"/>
  <c r="U933" i="6"/>
  <c r="U76" i="6"/>
  <c r="O76" i="6"/>
  <c r="T1706" i="6"/>
  <c r="V941" i="6"/>
  <c r="W941" i="6" s="1"/>
  <c r="T958" i="6"/>
  <c r="T1666" i="6"/>
  <c r="O92" i="6"/>
  <c r="P92" i="6" s="1"/>
  <c r="U92" i="6"/>
  <c r="O36" i="6"/>
  <c r="P36" i="6" s="1"/>
  <c r="U36" i="6"/>
  <c r="U2278" i="6"/>
  <c r="O2278" i="6"/>
  <c r="O1463" i="6"/>
  <c r="P1463" i="6" s="1"/>
  <c r="U1463" i="6"/>
  <c r="V949" i="6"/>
  <c r="W949" i="6" s="1"/>
  <c r="U1338" i="6"/>
  <c r="O1338" i="6"/>
  <c r="U90" i="6"/>
  <c r="O90" i="6"/>
  <c r="P90" i="6" s="1"/>
  <c r="U951" i="6"/>
  <c r="O951" i="6"/>
  <c r="P951" i="6" s="1"/>
  <c r="U1303" i="6"/>
  <c r="O1303" i="6"/>
  <c r="U1867" i="6"/>
  <c r="O1867" i="6"/>
  <c r="P1867" i="6" s="1"/>
  <c r="U1629" i="6"/>
  <c r="O1629" i="6"/>
  <c r="P1629" i="6" s="1"/>
  <c r="O927" i="6"/>
  <c r="P927" i="6" s="1"/>
  <c r="U927" i="6"/>
  <c r="V952" i="6"/>
  <c r="W952" i="6" s="1"/>
  <c r="V35" i="6"/>
  <c r="W35" i="6" s="1"/>
  <c r="U1088" i="6"/>
  <c r="O1088" i="6"/>
  <c r="P1088" i="6" s="1"/>
  <c r="U922" i="6"/>
  <c r="O922" i="6"/>
  <c r="P922" i="6" s="1"/>
  <c r="U1270" i="6"/>
  <c r="O1270" i="6"/>
  <c r="P1270" i="6" s="1"/>
  <c r="U1091" i="6"/>
  <c r="O1091" i="6"/>
  <c r="P1091" i="6" s="1"/>
  <c r="P952" i="6"/>
  <c r="T952" i="6" s="1"/>
  <c r="P35" i="6"/>
  <c r="T35" i="6" s="1"/>
  <c r="P949" i="6"/>
  <c r="T949" i="6" s="1"/>
  <c r="K760" i="6"/>
  <c r="L760" i="6" s="1"/>
  <c r="K489" i="6"/>
  <c r="L489" i="6" s="1"/>
  <c r="K1907" i="6"/>
  <c r="L1907" i="6" s="1"/>
  <c r="K985" i="6"/>
  <c r="L985" i="6" s="1"/>
  <c r="K1719" i="6"/>
  <c r="K1961" i="6"/>
  <c r="L1961" i="6" s="1"/>
  <c r="K1536" i="6"/>
  <c r="L1536" i="6" s="1"/>
  <c r="K276" i="6"/>
  <c r="L276" i="6" s="1"/>
  <c r="K70" i="6"/>
  <c r="L70" i="6" s="1"/>
  <c r="K961" i="6"/>
  <c r="L961" i="6" s="1"/>
  <c r="K937" i="6"/>
  <c r="L937" i="6" s="1"/>
  <c r="K1315" i="6"/>
  <c r="L1315" i="6" s="1"/>
  <c r="K1787" i="6"/>
  <c r="L1787" i="6" s="1"/>
  <c r="K122" i="6"/>
  <c r="L122" i="6" s="1"/>
  <c r="K1632" i="6"/>
  <c r="L1632" i="6" s="1"/>
  <c r="K950" i="6"/>
  <c r="L950" i="6" s="1"/>
  <c r="K492" i="6"/>
  <c r="L492" i="6" s="1"/>
  <c r="K959" i="6"/>
  <c r="L959" i="6" s="1"/>
  <c r="K2260" i="6"/>
  <c r="L2260" i="6" s="1"/>
  <c r="K943" i="6"/>
  <c r="L943" i="6" s="1"/>
  <c r="K1529" i="6"/>
  <c r="L1529" i="6" s="1"/>
  <c r="K926" i="6"/>
  <c r="L926" i="6" s="1"/>
  <c r="K77" i="6"/>
  <c r="L77" i="6" s="1"/>
  <c r="K1200" i="6"/>
  <c r="L1200" i="6" s="1"/>
  <c r="K91" i="6"/>
  <c r="L91" i="6" s="1"/>
  <c r="K964" i="6"/>
  <c r="L964" i="6" s="1"/>
  <c r="K125" i="6"/>
  <c r="L125" i="6" s="1"/>
  <c r="K969" i="6"/>
  <c r="L969" i="6" s="1"/>
  <c r="K2258" i="6"/>
  <c r="L2258" i="6" s="1"/>
  <c r="K1724" i="6"/>
  <c r="K944" i="6"/>
  <c r="L944" i="6" s="1"/>
  <c r="K978" i="6"/>
  <c r="L978" i="6" s="1"/>
  <c r="K1259" i="6"/>
  <c r="L1259" i="6" s="1"/>
  <c r="K1763" i="6"/>
  <c r="K953" i="6"/>
  <c r="L953" i="6" s="1"/>
  <c r="K2307" i="6"/>
  <c r="L2307" i="6" s="1"/>
  <c r="K572" i="6"/>
  <c r="L572" i="6" s="1"/>
  <c r="K956" i="6"/>
  <c r="L956" i="6" s="1"/>
  <c r="K1090" i="6"/>
  <c r="L1090" i="6" s="1"/>
  <c r="K1198" i="6"/>
  <c r="L1198" i="6" s="1"/>
  <c r="K2277" i="6"/>
  <c r="L2277" i="6" s="1"/>
  <c r="K945" i="6"/>
  <c r="L945" i="6" s="1"/>
  <c r="K265" i="6"/>
  <c r="L265" i="6" s="1"/>
  <c r="K239" i="6"/>
  <c r="L239" i="6" s="1"/>
  <c r="K87" i="6"/>
  <c r="L87" i="6" s="1"/>
  <c r="K85" i="6"/>
  <c r="L85" i="6" s="1"/>
  <c r="K1466" i="6"/>
  <c r="L1466" i="6" s="1"/>
  <c r="K544" i="6"/>
  <c r="L544" i="6" s="1"/>
  <c r="K1105" i="6"/>
  <c r="L1105" i="6" s="1"/>
  <c r="K34" i="6"/>
  <c r="L34" i="6" s="1"/>
  <c r="U1683" i="6" l="1"/>
  <c r="V1683" i="6" s="1"/>
  <c r="W1683" i="6" s="1"/>
  <c r="U1734" i="6"/>
  <c r="V1734" i="6" s="1"/>
  <c r="W1734" i="6" s="1"/>
  <c r="O1699" i="6"/>
  <c r="P1699" i="6" s="1"/>
  <c r="T1699" i="6" s="1"/>
  <c r="U1753" i="6"/>
  <c r="V1753" i="6" s="1"/>
  <c r="W1753" i="6" s="1"/>
  <c r="O1721" i="6"/>
  <c r="P1721" i="6" s="1"/>
  <c r="U1710" i="6"/>
  <c r="V1710" i="6" s="1"/>
  <c r="W1710" i="6" s="1"/>
  <c r="U1741" i="6"/>
  <c r="V1741" i="6" s="1"/>
  <c r="W1741" i="6" s="1"/>
  <c r="L1719" i="6"/>
  <c r="U1719" i="6" s="1"/>
  <c r="H64" i="13"/>
  <c r="L1763" i="6"/>
  <c r="O1763" i="6" s="1"/>
  <c r="H108" i="13"/>
  <c r="U1730" i="6"/>
  <c r="V1730" i="6" s="1"/>
  <c r="W1730" i="6" s="1"/>
  <c r="L1724" i="6"/>
  <c r="U1724" i="6" s="1"/>
  <c r="H69" i="13"/>
  <c r="X250" i="6"/>
  <c r="X949" i="6"/>
  <c r="X952" i="6"/>
  <c r="X1089" i="6"/>
  <c r="X35" i="6"/>
  <c r="X958" i="6"/>
  <c r="X1667" i="6"/>
  <c r="X1878" i="6"/>
  <c r="X78" i="6"/>
  <c r="X71" i="6"/>
  <c r="V22" i="6"/>
  <c r="W22" i="6" s="1"/>
  <c r="U1466" i="6"/>
  <c r="O1466" i="6"/>
  <c r="P1466" i="6" s="1"/>
  <c r="U77" i="6"/>
  <c r="O77" i="6"/>
  <c r="V1258" i="6"/>
  <c r="W1258" i="6" s="1"/>
  <c r="V84" i="6"/>
  <c r="W84" i="6" s="1"/>
  <c r="V1616" i="6"/>
  <c r="W1616" i="6" s="1"/>
  <c r="V988" i="6"/>
  <c r="W988" i="6" s="1"/>
  <c r="V1721" i="6"/>
  <c r="W1721" i="6" s="1"/>
  <c r="T1734" i="6"/>
  <c r="O926" i="6"/>
  <c r="P926" i="6" s="1"/>
  <c r="U926" i="6"/>
  <c r="V2026" i="6"/>
  <c r="W2026" i="6" s="1"/>
  <c r="P1304" i="6"/>
  <c r="T1304" i="6" s="1"/>
  <c r="V98" i="6"/>
  <c r="W98" i="6" s="1"/>
  <c r="V1468" i="6"/>
  <c r="W1468" i="6" s="1"/>
  <c r="V1463" i="6"/>
  <c r="W1463" i="6" s="1"/>
  <c r="V1393" i="6"/>
  <c r="W1393" i="6" s="1"/>
  <c r="T2026" i="6"/>
  <c r="T1258" i="6"/>
  <c r="T84" i="6"/>
  <c r="T1616" i="6"/>
  <c r="V103" i="6"/>
  <c r="W103" i="6" s="1"/>
  <c r="T988" i="6"/>
  <c r="U544" i="6"/>
  <c r="O544" i="6"/>
  <c r="P544" i="6" s="1"/>
  <c r="T22" i="6"/>
  <c r="V1091" i="6"/>
  <c r="W1091" i="6" s="1"/>
  <c r="T927" i="6"/>
  <c r="P1393" i="6"/>
  <c r="T1393" i="6" s="1"/>
  <c r="T103" i="6"/>
  <c r="P118" i="6"/>
  <c r="T118" i="6" s="1"/>
  <c r="V1465" i="6"/>
  <c r="W1465" i="6" s="1"/>
  <c r="P149" i="6"/>
  <c r="T149" i="6" s="1"/>
  <c r="O2260" i="6"/>
  <c r="P2260" i="6" s="1"/>
  <c r="U2260" i="6"/>
  <c r="T1629" i="6"/>
  <c r="T1463" i="6"/>
  <c r="P966" i="6"/>
  <c r="T966" i="6" s="1"/>
  <c r="V984" i="6"/>
  <c r="W984" i="6" s="1"/>
  <c r="V86" i="6"/>
  <c r="W86" i="6" s="1"/>
  <c r="V39" i="6"/>
  <c r="W39" i="6" s="1"/>
  <c r="V494" i="6"/>
  <c r="W494" i="6" s="1"/>
  <c r="V118" i="6"/>
  <c r="W118" i="6" s="1"/>
  <c r="T1465" i="6"/>
  <c r="V72" i="6"/>
  <c r="W72" i="6" s="1"/>
  <c r="V149" i="6"/>
  <c r="W149" i="6" s="1"/>
  <c r="O959" i="6"/>
  <c r="U959" i="6"/>
  <c r="V155" i="6"/>
  <c r="W155" i="6" s="1"/>
  <c r="V966" i="6"/>
  <c r="W966" i="6" s="1"/>
  <c r="P984" i="6"/>
  <c r="T984" i="6" s="1"/>
  <c r="T86" i="6"/>
  <c r="P39" i="6"/>
  <c r="T39" i="6" s="1"/>
  <c r="V1085" i="6"/>
  <c r="W1085" i="6" s="1"/>
  <c r="V1982" i="6"/>
  <c r="W1982" i="6" s="1"/>
  <c r="T72" i="6"/>
  <c r="P1254" i="6"/>
  <c r="T1254" i="6" s="1"/>
  <c r="O943" i="6"/>
  <c r="P943" i="6" s="1"/>
  <c r="U943" i="6"/>
  <c r="O492" i="6"/>
  <c r="P492" i="6" s="1"/>
  <c r="U492" i="6"/>
  <c r="V1629" i="6"/>
  <c r="W1629" i="6" s="1"/>
  <c r="V2278" i="6"/>
  <c r="W2278" i="6" s="1"/>
  <c r="P155" i="6"/>
  <c r="T155" i="6" s="1"/>
  <c r="T494" i="6"/>
  <c r="T75" i="6"/>
  <c r="U1090" i="6"/>
  <c r="O1090" i="6"/>
  <c r="O950" i="6"/>
  <c r="P950" i="6" s="1"/>
  <c r="U950" i="6"/>
  <c r="V1270" i="6"/>
  <c r="W1270" i="6" s="1"/>
  <c r="P2278" i="6"/>
  <c r="T2278" i="6" s="1"/>
  <c r="X941" i="6"/>
  <c r="V963" i="6"/>
  <c r="W963" i="6" s="1"/>
  <c r="V962" i="6"/>
  <c r="W962" i="6" s="1"/>
  <c r="V95" i="6"/>
  <c r="W95" i="6" s="1"/>
  <c r="T1085" i="6"/>
  <c r="P1982" i="6"/>
  <c r="T1982" i="6" s="1"/>
  <c r="V75" i="6"/>
  <c r="W75" i="6" s="1"/>
  <c r="P73" i="6"/>
  <c r="T73" i="6" s="1"/>
  <c r="P1843" i="6"/>
  <c r="T1843" i="6" s="1"/>
  <c r="O956" i="6"/>
  <c r="U956" i="6"/>
  <c r="T1867" i="6"/>
  <c r="V36" i="6"/>
  <c r="W36" i="6" s="1"/>
  <c r="T963" i="6"/>
  <c r="P962" i="6"/>
  <c r="T962" i="6" s="1"/>
  <c r="T95" i="6"/>
  <c r="V93" i="6"/>
  <c r="W93" i="6" s="1"/>
  <c r="V73" i="6"/>
  <c r="W73" i="6" s="1"/>
  <c r="V1843" i="6"/>
  <c r="W1843" i="6" s="1"/>
  <c r="U91" i="6"/>
  <c r="O91" i="6"/>
  <c r="P91" i="6" s="1"/>
  <c r="T933" i="6"/>
  <c r="V927" i="6"/>
  <c r="W927" i="6" s="1"/>
  <c r="U122" i="6"/>
  <c r="O122" i="6"/>
  <c r="V1867" i="6"/>
  <c r="W1867" i="6" s="1"/>
  <c r="V512" i="6"/>
  <c r="W512" i="6" s="1"/>
  <c r="V2081" i="6"/>
  <c r="W2081" i="6" s="1"/>
  <c r="X150" i="6"/>
  <c r="P230" i="6"/>
  <c r="T230" i="6" s="1"/>
  <c r="V486" i="6"/>
  <c r="W486" i="6" s="1"/>
  <c r="X232" i="6"/>
  <c r="V171" i="6"/>
  <c r="W171" i="6" s="1"/>
  <c r="V154" i="6"/>
  <c r="W154" i="6" s="1"/>
  <c r="V104" i="6"/>
  <c r="W104" i="6" s="1"/>
  <c r="U1529" i="6"/>
  <c r="O1529" i="6"/>
  <c r="P1529" i="6" s="1"/>
  <c r="T1270" i="6"/>
  <c r="U572" i="6"/>
  <c r="O572" i="6"/>
  <c r="U1787" i="6"/>
  <c r="O1787" i="6"/>
  <c r="P1787" i="6" s="1"/>
  <c r="T36" i="6"/>
  <c r="T512" i="6"/>
  <c r="V965" i="6"/>
  <c r="W965" i="6" s="1"/>
  <c r="V230" i="6"/>
  <c r="W230" i="6" s="1"/>
  <c r="T93" i="6"/>
  <c r="O87" i="6"/>
  <c r="P87" i="6" s="1"/>
  <c r="U87" i="6"/>
  <c r="O945" i="6"/>
  <c r="P945" i="6" s="1"/>
  <c r="U945" i="6"/>
  <c r="O1198" i="6"/>
  <c r="P1198" i="6" s="1"/>
  <c r="U1198" i="6"/>
  <c r="U2307" i="6"/>
  <c r="O2307" i="6"/>
  <c r="P2307" i="6" s="1"/>
  <c r="O1315" i="6"/>
  <c r="P1315" i="6" s="1"/>
  <c r="U1315" i="6"/>
  <c r="T922" i="6"/>
  <c r="P1303" i="6"/>
  <c r="T1303" i="6" s="1"/>
  <c r="V92" i="6"/>
  <c r="W92" i="6" s="1"/>
  <c r="V23" i="6"/>
  <c r="W23" i="6" s="1"/>
  <c r="T965" i="6"/>
  <c r="T2081" i="6"/>
  <c r="P501" i="6"/>
  <c r="T501" i="6" s="1"/>
  <c r="T486" i="6"/>
  <c r="V411" i="6"/>
  <c r="W411" i="6" s="1"/>
  <c r="P948" i="6"/>
  <c r="T948" i="6" s="1"/>
  <c r="T171" i="6"/>
  <c r="T154" i="6"/>
  <c r="T104" i="6"/>
  <c r="V933" i="6"/>
  <c r="W933" i="6" s="1"/>
  <c r="T968" i="6"/>
  <c r="T1091" i="6"/>
  <c r="O2277" i="6"/>
  <c r="P2277" i="6" s="1"/>
  <c r="U2277" i="6"/>
  <c r="U1632" i="6"/>
  <c r="O1632" i="6"/>
  <c r="U953" i="6"/>
  <c r="O953" i="6"/>
  <c r="U937" i="6"/>
  <c r="O937" i="6"/>
  <c r="P937" i="6" s="1"/>
  <c r="V922" i="6"/>
  <c r="W922" i="6" s="1"/>
  <c r="V1303" i="6"/>
  <c r="W1303" i="6" s="1"/>
  <c r="T23" i="6"/>
  <c r="V501" i="6"/>
  <c r="W501" i="6" s="1"/>
  <c r="T1841" i="6"/>
  <c r="T411" i="6"/>
  <c r="V948" i="6"/>
  <c r="W948" i="6" s="1"/>
  <c r="X957" i="6"/>
  <c r="V960" i="6"/>
  <c r="W960" i="6" s="1"/>
  <c r="O1200" i="6"/>
  <c r="P1200" i="6" s="1"/>
  <c r="U1200" i="6"/>
  <c r="T92" i="6"/>
  <c r="V1464" i="6"/>
  <c r="W1464" i="6" s="1"/>
  <c r="X2047" i="6"/>
  <c r="T229" i="6"/>
  <c r="O760" i="6"/>
  <c r="P760" i="6" s="1"/>
  <c r="U760" i="6"/>
  <c r="O239" i="6"/>
  <c r="U239" i="6"/>
  <c r="O961" i="6"/>
  <c r="P961" i="6" s="1"/>
  <c r="U961" i="6"/>
  <c r="O70" i="6"/>
  <c r="P70" i="6" s="1"/>
  <c r="U70" i="6"/>
  <c r="X1666" i="6"/>
  <c r="V74" i="6"/>
  <c r="W74" i="6" s="1"/>
  <c r="T1710" i="6"/>
  <c r="T942" i="6"/>
  <c r="X43" i="6"/>
  <c r="V42" i="6"/>
  <c r="W42" i="6" s="1"/>
  <c r="V1841" i="6"/>
  <c r="W1841" i="6" s="1"/>
  <c r="T1464" i="6"/>
  <c r="T1730" i="6"/>
  <c r="V229" i="6"/>
  <c r="W229" i="6" s="1"/>
  <c r="T98" i="6"/>
  <c r="O1259" i="6"/>
  <c r="P1259" i="6" s="1"/>
  <c r="U1259" i="6"/>
  <c r="U276" i="6"/>
  <c r="O276" i="6"/>
  <c r="P276" i="6" s="1"/>
  <c r="V1088" i="6"/>
  <c r="W1088" i="6" s="1"/>
  <c r="V951" i="6"/>
  <c r="W951" i="6" s="1"/>
  <c r="V38" i="6"/>
  <c r="W38" i="6" s="1"/>
  <c r="T42" i="6"/>
  <c r="V116" i="6"/>
  <c r="W116" i="6" s="1"/>
  <c r="T1910" i="6"/>
  <c r="V231" i="6"/>
  <c r="W231" i="6" s="1"/>
  <c r="T32" i="6"/>
  <c r="P28" i="6"/>
  <c r="T28" i="6" s="1"/>
  <c r="O944" i="6"/>
  <c r="P944" i="6" s="1"/>
  <c r="U944" i="6"/>
  <c r="O1536" i="6"/>
  <c r="P1536" i="6" s="1"/>
  <c r="U1536" i="6"/>
  <c r="T90" i="6"/>
  <c r="P74" i="6"/>
  <c r="T74" i="6" s="1"/>
  <c r="P1651" i="6"/>
  <c r="T1651" i="6" s="1"/>
  <c r="V79" i="6"/>
  <c r="W79" i="6" s="1"/>
  <c r="V947" i="6"/>
  <c r="W947" i="6" s="1"/>
  <c r="V32" i="6"/>
  <c r="W32" i="6" s="1"/>
  <c r="V967" i="6"/>
  <c r="W967" i="6" s="1"/>
  <c r="V1910" i="6"/>
  <c r="W1910" i="6" s="1"/>
  <c r="U1961" i="6"/>
  <c r="O1961" i="6"/>
  <c r="T1683" i="6"/>
  <c r="V90" i="6"/>
  <c r="W90" i="6" s="1"/>
  <c r="V946" i="6"/>
  <c r="W946" i="6" s="1"/>
  <c r="V1651" i="6"/>
  <c r="W1651" i="6" s="1"/>
  <c r="P38" i="6"/>
  <c r="T38" i="6" s="1"/>
  <c r="P116" i="6"/>
  <c r="T116" i="6" s="1"/>
  <c r="V106" i="6"/>
  <c r="W106" i="6" s="1"/>
  <c r="V69" i="6"/>
  <c r="W69" i="6" s="1"/>
  <c r="T231" i="6"/>
  <c r="T947" i="6"/>
  <c r="V955" i="6"/>
  <c r="W955" i="6" s="1"/>
  <c r="T967" i="6"/>
  <c r="X1706" i="6"/>
  <c r="I51" i="13" s="1"/>
  <c r="P79" i="6"/>
  <c r="T79" i="6" s="1"/>
  <c r="T69" i="6"/>
  <c r="O85" i="6"/>
  <c r="P85" i="6" s="1"/>
  <c r="U85" i="6"/>
  <c r="U985" i="6"/>
  <c r="O985" i="6"/>
  <c r="P985" i="6" s="1"/>
  <c r="T946" i="6"/>
  <c r="X1512" i="6"/>
  <c r="V294" i="6"/>
  <c r="W294" i="6" s="1"/>
  <c r="T106" i="6"/>
  <c r="P1615" i="6"/>
  <c r="T1615" i="6" s="1"/>
  <c r="P954" i="6"/>
  <c r="T954" i="6" s="1"/>
  <c r="T955" i="6"/>
  <c r="T1080" i="6"/>
  <c r="T1468" i="6"/>
  <c r="V942" i="6"/>
  <c r="W942" i="6" s="1"/>
  <c r="T1088" i="6"/>
  <c r="U978" i="6"/>
  <c r="O978" i="6"/>
  <c r="P978" i="6" s="1"/>
  <c r="O2258" i="6"/>
  <c r="P2258" i="6" s="1"/>
  <c r="U2258" i="6"/>
  <c r="O969" i="6"/>
  <c r="P969" i="6" s="1"/>
  <c r="U969" i="6"/>
  <c r="O34" i="6"/>
  <c r="P34" i="6" s="1"/>
  <c r="U34" i="6"/>
  <c r="U125" i="6"/>
  <c r="O125" i="6"/>
  <c r="U1907" i="6"/>
  <c r="O1907" i="6"/>
  <c r="V1338" i="6"/>
  <c r="W1338" i="6" s="1"/>
  <c r="P76" i="6"/>
  <c r="T76" i="6" s="1"/>
  <c r="P294" i="6"/>
  <c r="T294" i="6" s="1"/>
  <c r="T1741" i="6"/>
  <c r="P1577" i="6"/>
  <c r="T1577" i="6" s="1"/>
  <c r="P25" i="6"/>
  <c r="T25" i="6" s="1"/>
  <c r="V1615" i="6"/>
  <c r="W1615" i="6" s="1"/>
  <c r="V954" i="6"/>
  <c r="W954" i="6" s="1"/>
  <c r="V1080" i="6"/>
  <c r="W1080" i="6" s="1"/>
  <c r="V1304" i="6"/>
  <c r="W1304" i="6" s="1"/>
  <c r="O265" i="6"/>
  <c r="U265" i="6"/>
  <c r="T951" i="6"/>
  <c r="U1105" i="6"/>
  <c r="O1105" i="6"/>
  <c r="P1105" i="6" s="1"/>
  <c r="O964" i="6"/>
  <c r="U964" i="6"/>
  <c r="O489" i="6"/>
  <c r="P489" i="6" s="1"/>
  <c r="U489" i="6"/>
  <c r="P1338" i="6"/>
  <c r="T1338" i="6" s="1"/>
  <c r="V76" i="6"/>
  <c r="W76" i="6" s="1"/>
  <c r="V968" i="6"/>
  <c r="W968" i="6" s="1"/>
  <c r="T960" i="6"/>
  <c r="V28" i="6"/>
  <c r="W28" i="6" s="1"/>
  <c r="T1753" i="6"/>
  <c r="V1577" i="6"/>
  <c r="W1577" i="6" s="1"/>
  <c r="V25" i="6"/>
  <c r="W25" i="6" s="1"/>
  <c r="V1254" i="6"/>
  <c r="W1254" i="6" s="1"/>
  <c r="V1699" i="6"/>
  <c r="W1699" i="6" s="1"/>
  <c r="G301" i="11"/>
  <c r="O1719" i="6" l="1"/>
  <c r="P1719" i="6" s="1"/>
  <c r="T1721" i="6"/>
  <c r="X1721" i="6" s="1"/>
  <c r="I66" i="13" s="1"/>
  <c r="O1724" i="6"/>
  <c r="P1724" i="6" s="1"/>
  <c r="U1763" i="6"/>
  <c r="V1763" i="6" s="1"/>
  <c r="W1763" i="6" s="1"/>
  <c r="X79" i="6"/>
  <c r="X28" i="6"/>
  <c r="X294" i="6"/>
  <c r="X962" i="6"/>
  <c r="X1088" i="6"/>
  <c r="X229" i="6"/>
  <c r="X984" i="6"/>
  <c r="X42" i="6"/>
  <c r="X1338" i="6"/>
  <c r="X501" i="6"/>
  <c r="X1577" i="6"/>
  <c r="X22" i="6"/>
  <c r="X960" i="6"/>
  <c r="X230" i="6"/>
  <c r="X486" i="6"/>
  <c r="X155" i="6"/>
  <c r="X967" i="6"/>
  <c r="X965" i="6"/>
  <c r="X1843" i="6"/>
  <c r="X1464" i="6"/>
  <c r="X1651" i="6"/>
  <c r="X1615" i="6"/>
  <c r="X25" i="6"/>
  <c r="X1982" i="6"/>
  <c r="X988" i="6"/>
  <c r="X92" i="6"/>
  <c r="X966" i="6"/>
  <c r="X1616" i="6"/>
  <c r="X933" i="6"/>
  <c r="X1303" i="6"/>
  <c r="X116" i="6"/>
  <c r="X38" i="6"/>
  <c r="X1254" i="6"/>
  <c r="X106" i="6"/>
  <c r="X1699" i="6"/>
  <c r="X98" i="6"/>
  <c r="V760" i="6"/>
  <c r="W760" i="6" s="1"/>
  <c r="X75" i="6"/>
  <c r="V544" i="6"/>
  <c r="W544" i="6" s="1"/>
  <c r="V926" i="6"/>
  <c r="W926" i="6" s="1"/>
  <c r="X1910" i="6"/>
  <c r="T87" i="6"/>
  <c r="X149" i="6"/>
  <c r="V87" i="6"/>
  <c r="W87" i="6" s="1"/>
  <c r="V125" i="6"/>
  <c r="W125" i="6" s="1"/>
  <c r="T760" i="6"/>
  <c r="X948" i="6"/>
  <c r="X494" i="6"/>
  <c r="T926" i="6"/>
  <c r="V1719" i="6"/>
  <c r="W1719" i="6" s="1"/>
  <c r="X1730" i="6"/>
  <c r="I75" i="13" s="1"/>
  <c r="X2081" i="6"/>
  <c r="X93" i="6"/>
  <c r="X1463" i="6"/>
  <c r="X1734" i="6"/>
  <c r="I79" i="13" s="1"/>
  <c r="T937" i="6"/>
  <c r="X2278" i="6"/>
  <c r="X1629" i="6"/>
  <c r="X118" i="6"/>
  <c r="V34" i="6"/>
  <c r="W34" i="6" s="1"/>
  <c r="V937" i="6"/>
  <c r="W937" i="6" s="1"/>
  <c r="T91" i="6"/>
  <c r="X1085" i="6"/>
  <c r="V959" i="6"/>
  <c r="W959" i="6" s="1"/>
  <c r="X946" i="6"/>
  <c r="V91" i="6"/>
  <c r="W91" i="6" s="1"/>
  <c r="V2260" i="6"/>
  <c r="W2260" i="6" s="1"/>
  <c r="V265" i="6"/>
  <c r="W265" i="6" s="1"/>
  <c r="X1753" i="6"/>
  <c r="I98" i="13" s="1"/>
  <c r="V969" i="6"/>
  <c r="W969" i="6" s="1"/>
  <c r="X76" i="6"/>
  <c r="V953" i="6"/>
  <c r="W953" i="6" s="1"/>
  <c r="P959" i="6"/>
  <c r="T959" i="6" s="1"/>
  <c r="T2260" i="6"/>
  <c r="X231" i="6"/>
  <c r="T969" i="6"/>
  <c r="X74" i="6"/>
  <c r="V1200" i="6"/>
  <c r="W1200" i="6" s="1"/>
  <c r="P953" i="6"/>
  <c r="T953" i="6" s="1"/>
  <c r="X84" i="6"/>
  <c r="X1304" i="6"/>
  <c r="T34" i="6"/>
  <c r="V2258" i="6"/>
  <c r="W2258" i="6" s="1"/>
  <c r="X512" i="6"/>
  <c r="X1258" i="6"/>
  <c r="X947" i="6"/>
  <c r="T985" i="6"/>
  <c r="X942" i="6"/>
  <c r="T1200" i="6"/>
  <c r="P1632" i="6"/>
  <c r="T1632" i="6" s="1"/>
  <c r="X922" i="6"/>
  <c r="X36" i="6"/>
  <c r="V492" i="6"/>
  <c r="W492" i="6" s="1"/>
  <c r="X2026" i="6"/>
  <c r="X1393" i="6"/>
  <c r="T2258" i="6"/>
  <c r="V985" i="6"/>
  <c r="W985" i="6" s="1"/>
  <c r="X1710" i="6"/>
  <c r="I55" i="13" s="1"/>
  <c r="V1632" i="6"/>
  <c r="W1632" i="6" s="1"/>
  <c r="V1315" i="6"/>
  <c r="W1315" i="6" s="1"/>
  <c r="T492" i="6"/>
  <c r="X73" i="6"/>
  <c r="V489" i="6"/>
  <c r="W489" i="6" s="1"/>
  <c r="T489" i="6"/>
  <c r="V964" i="6"/>
  <c r="W964" i="6" s="1"/>
  <c r="X1741" i="6"/>
  <c r="I86" i="13" s="1"/>
  <c r="V2277" i="6"/>
  <c r="W2277" i="6" s="1"/>
  <c r="V943" i="6"/>
  <c r="W943" i="6" s="1"/>
  <c r="X1465" i="6"/>
  <c r="P964" i="6"/>
  <c r="T964" i="6" s="1"/>
  <c r="T978" i="6"/>
  <c r="V85" i="6"/>
  <c r="W85" i="6" s="1"/>
  <c r="X90" i="6"/>
  <c r="T1315" i="6"/>
  <c r="T943" i="6"/>
  <c r="X103" i="6"/>
  <c r="X954" i="6"/>
  <c r="V276" i="6"/>
  <c r="W276" i="6" s="1"/>
  <c r="V70" i="6"/>
  <c r="W70" i="6" s="1"/>
  <c r="X1091" i="6"/>
  <c r="V1787" i="6"/>
  <c r="W1787" i="6" s="1"/>
  <c r="T1105" i="6"/>
  <c r="T1536" i="6"/>
  <c r="X968" i="6"/>
  <c r="V2307" i="6"/>
  <c r="W2307" i="6" s="1"/>
  <c r="X963" i="6"/>
  <c r="X72" i="6"/>
  <c r="P77" i="6"/>
  <c r="T77" i="6" s="1"/>
  <c r="X39" i="6"/>
  <c r="V1105" i="6"/>
  <c r="W1105" i="6" s="1"/>
  <c r="X69" i="6"/>
  <c r="V944" i="6"/>
  <c r="W944" i="6" s="1"/>
  <c r="V1259" i="6"/>
  <c r="W1259" i="6" s="1"/>
  <c r="T70" i="6"/>
  <c r="V1198" i="6"/>
  <c r="W1198" i="6" s="1"/>
  <c r="V950" i="6"/>
  <c r="W950" i="6" s="1"/>
  <c r="V77" i="6"/>
  <c r="W77" i="6" s="1"/>
  <c r="T276" i="6"/>
  <c r="T2307" i="6"/>
  <c r="T1787" i="6"/>
  <c r="V1724" i="6"/>
  <c r="W1724" i="6" s="1"/>
  <c r="X1683" i="6"/>
  <c r="T1259" i="6"/>
  <c r="V961" i="6"/>
  <c r="W961" i="6" s="1"/>
  <c r="X411" i="6"/>
  <c r="V572" i="6"/>
  <c r="W572" i="6" s="1"/>
  <c r="T950" i="6"/>
  <c r="X927" i="6"/>
  <c r="V978" i="6"/>
  <c r="W978" i="6" s="1"/>
  <c r="X1080" i="6"/>
  <c r="T944" i="6"/>
  <c r="X1841" i="6"/>
  <c r="X104" i="6"/>
  <c r="T1198" i="6"/>
  <c r="P572" i="6"/>
  <c r="T572" i="6" s="1"/>
  <c r="X1867" i="6"/>
  <c r="T1466" i="6"/>
  <c r="V1536" i="6"/>
  <c r="W1536" i="6" s="1"/>
  <c r="T2277" i="6"/>
  <c r="X95" i="6"/>
  <c r="X1468" i="6"/>
  <c r="P1907" i="6"/>
  <c r="T1907" i="6" s="1"/>
  <c r="X955" i="6"/>
  <c r="P1961" i="6"/>
  <c r="T1961" i="6" s="1"/>
  <c r="T961" i="6"/>
  <c r="X154" i="6"/>
  <c r="X1270" i="6"/>
  <c r="V122" i="6"/>
  <c r="W122" i="6" s="1"/>
  <c r="V1090" i="6"/>
  <c r="W1090" i="6" s="1"/>
  <c r="V1466" i="6"/>
  <c r="W1466" i="6" s="1"/>
  <c r="T85" i="6"/>
  <c r="X951" i="6"/>
  <c r="V1907" i="6"/>
  <c r="W1907" i="6" s="1"/>
  <c r="V1961" i="6"/>
  <c r="W1961" i="6" s="1"/>
  <c r="V239" i="6"/>
  <c r="W239" i="6" s="1"/>
  <c r="X171" i="6"/>
  <c r="V945" i="6"/>
  <c r="W945" i="6" s="1"/>
  <c r="T1529" i="6"/>
  <c r="P122" i="6"/>
  <c r="T122" i="6" s="1"/>
  <c r="V956" i="6"/>
  <c r="W956" i="6" s="1"/>
  <c r="P1090" i="6"/>
  <c r="T1090" i="6" s="1"/>
  <c r="P265" i="6"/>
  <c r="T265" i="6" s="1"/>
  <c r="P125" i="6"/>
  <c r="T125" i="6" s="1"/>
  <c r="X32" i="6"/>
  <c r="P1763" i="6"/>
  <c r="T1763" i="6" s="1"/>
  <c r="P239" i="6"/>
  <c r="T239" i="6" s="1"/>
  <c r="X23" i="6"/>
  <c r="T945" i="6"/>
  <c r="V1529" i="6"/>
  <c r="W1529" i="6" s="1"/>
  <c r="P956" i="6"/>
  <c r="T956" i="6" s="1"/>
  <c r="X86" i="6"/>
  <c r="T544" i="6"/>
  <c r="B4" i="7"/>
  <c r="C4" i="7" s="1"/>
  <c r="D4" i="7" s="1"/>
  <c r="E4" i="7" s="1"/>
  <c r="F4" i="7" s="1"/>
  <c r="G4" i="7" s="1"/>
  <c r="H4" i="7" s="1"/>
  <c r="I4" i="7" s="1"/>
  <c r="M1" i="10"/>
  <c r="L1" i="10"/>
  <c r="K1" i="10"/>
  <c r="J1" i="10"/>
  <c r="I1" i="10"/>
  <c r="H1" i="10"/>
  <c r="G1" i="10"/>
  <c r="E1" i="10"/>
  <c r="D1" i="10"/>
  <c r="C1" i="10"/>
  <c r="B1" i="10"/>
  <c r="A1" i="10"/>
  <c r="D1" i="6"/>
  <c r="C1" i="6"/>
  <c r="T1724" i="6" l="1"/>
  <c r="X1724" i="6" s="1"/>
  <c r="I69" i="13" s="1"/>
  <c r="T1719" i="6"/>
  <c r="X1719" i="6" s="1"/>
  <c r="I64" i="13" s="1"/>
  <c r="C16" i="13" a="1"/>
  <c r="C16" i="13" s="1"/>
  <c r="E5" i="13" s="1"/>
  <c r="X77" i="6"/>
  <c r="X1961" i="6"/>
  <c r="X1259" i="6"/>
  <c r="X276" i="6"/>
  <c r="X2277" i="6"/>
  <c r="X122" i="6"/>
  <c r="X544" i="6"/>
  <c r="X956" i="6"/>
  <c r="X1315" i="6"/>
  <c r="X1198" i="6"/>
  <c r="X1632" i="6"/>
  <c r="X572" i="6"/>
  <c r="X964" i="6"/>
  <c r="X239" i="6"/>
  <c r="X1763" i="6"/>
  <c r="I108" i="13" s="1"/>
  <c r="X1907" i="6"/>
  <c r="X125" i="6"/>
  <c r="X959" i="6"/>
  <c r="X2258" i="6"/>
  <c r="X969" i="6"/>
  <c r="X950" i="6"/>
  <c r="X91" i="6"/>
  <c r="X2260" i="6"/>
  <c r="X87" i="6"/>
  <c r="X760" i="6"/>
  <c r="X1090" i="6"/>
  <c r="X1787" i="6"/>
  <c r="X1200" i="6"/>
  <c r="X978" i="6"/>
  <c r="X2307" i="6"/>
  <c r="X1536" i="6"/>
  <c r="X1105" i="6"/>
  <c r="X985" i="6"/>
  <c r="X937" i="6"/>
  <c r="X265" i="6"/>
  <c r="X85" i="6"/>
  <c r="X489" i="6"/>
  <c r="X1466" i="6"/>
  <c r="X944" i="6"/>
  <c r="X492" i="6"/>
  <c r="X945" i="6"/>
  <c r="X34" i="6"/>
  <c r="X70" i="6"/>
  <c r="X926" i="6"/>
  <c r="X1529" i="6"/>
  <c r="X953" i="6"/>
  <c r="X961" i="6"/>
  <c r="X943" i="6"/>
  <c r="C323" i="10"/>
  <c r="H323" i="10" s="1"/>
  <c r="I323" i="10" s="1"/>
  <c r="J323" i="10" s="1"/>
  <c r="S323" i="10" s="1"/>
  <c r="C109" i="10"/>
  <c r="H109" i="10" s="1"/>
  <c r="I109" i="10" s="1"/>
  <c r="J109" i="10" s="1"/>
  <c r="S109" i="10" s="1"/>
  <c r="C324" i="10"/>
  <c r="H324" i="10" s="1"/>
  <c r="I324" i="10" s="1"/>
  <c r="J324" i="10" s="1"/>
  <c r="S324" i="10" s="1"/>
  <c r="C29" i="10"/>
  <c r="H29" i="10" s="1"/>
  <c r="I29" i="10" s="1"/>
  <c r="J29" i="10" s="1"/>
  <c r="S29" i="10" s="1"/>
  <c r="C33" i="10"/>
  <c r="H33" i="10" s="1"/>
  <c r="I33" i="10" s="1"/>
  <c r="J33" i="10" s="1"/>
  <c r="S33" i="10" s="1"/>
  <c r="C110" i="10"/>
  <c r="H110" i="10" s="1"/>
  <c r="I110" i="10" s="1"/>
  <c r="J110" i="10" s="1"/>
  <c r="S110" i="10" s="1"/>
  <c r="C34" i="10"/>
  <c r="H34" i="10" s="1"/>
  <c r="I34" i="10" s="1"/>
  <c r="J34" i="10" s="1"/>
  <c r="S34" i="10" s="1"/>
  <c r="C138" i="10"/>
  <c r="H138" i="10" s="1"/>
  <c r="I138" i="10" s="1"/>
  <c r="J138" i="10" s="1"/>
  <c r="S138" i="10" s="1"/>
  <c r="C307" i="10"/>
  <c r="H307" i="10" s="1"/>
  <c r="I307" i="10" s="1"/>
  <c r="J307" i="10" s="1"/>
  <c r="S307" i="10" s="1"/>
  <c r="H5" i="10"/>
  <c r="I5" i="10" s="1"/>
  <c r="J5" i="10" s="1"/>
  <c r="C319" i="10"/>
  <c r="H319" i="10" s="1"/>
  <c r="I319" i="10" s="1"/>
  <c r="J319" i="10" s="1"/>
  <c r="S319" i="10" s="1"/>
  <c r="C41" i="10"/>
  <c r="H41" i="10" s="1"/>
  <c r="I41" i="10" s="1"/>
  <c r="J41" i="10" s="1"/>
  <c r="S41" i="10" s="1"/>
  <c r="C293" i="10"/>
  <c r="H293" i="10" s="1"/>
  <c r="I293" i="10" s="1"/>
  <c r="J293" i="10" s="1"/>
  <c r="S293" i="10" s="1"/>
  <c r="C21" i="10"/>
  <c r="H21" i="10" s="1"/>
  <c r="I21" i="10" s="1"/>
  <c r="J21" i="10" s="1"/>
  <c r="S21" i="10" s="1"/>
  <c r="C39" i="10"/>
  <c r="H39" i="10" s="1"/>
  <c r="I39" i="10" s="1"/>
  <c r="J39" i="10" s="1"/>
  <c r="S39" i="10" s="1"/>
  <c r="C56" i="10"/>
  <c r="H56" i="10" s="1"/>
  <c r="I56" i="10" s="1"/>
  <c r="J56" i="10" s="1"/>
  <c r="S56" i="10" s="1"/>
  <c r="C72" i="10"/>
  <c r="H72" i="10" s="1"/>
  <c r="I72" i="10" s="1"/>
  <c r="J72" i="10" s="1"/>
  <c r="S72" i="10" s="1"/>
  <c r="C87" i="10"/>
  <c r="H87" i="10" s="1"/>
  <c r="I87" i="10" s="1"/>
  <c r="J87" i="10" s="1"/>
  <c r="S87" i="10" s="1"/>
  <c r="C102" i="10"/>
  <c r="H102" i="10" s="1"/>
  <c r="I102" i="10" s="1"/>
  <c r="J102" i="10" s="1"/>
  <c r="S102" i="10" s="1"/>
  <c r="C120" i="10"/>
  <c r="H120" i="10" s="1"/>
  <c r="I120" i="10" s="1"/>
  <c r="J120" i="10" s="1"/>
  <c r="S120" i="10" s="1"/>
  <c r="C136" i="10"/>
  <c r="H136" i="10" s="1"/>
  <c r="I136" i="10" s="1"/>
  <c r="J136" i="10" s="1"/>
  <c r="S136" i="10" s="1"/>
  <c r="C153" i="10"/>
  <c r="H153" i="10" s="1"/>
  <c r="I153" i="10" s="1"/>
  <c r="J153" i="10" s="1"/>
  <c r="S153" i="10" s="1"/>
  <c r="C169" i="10"/>
  <c r="H169" i="10" s="1"/>
  <c r="I169" i="10" s="1"/>
  <c r="J169" i="10" s="1"/>
  <c r="S169" i="10" s="1"/>
  <c r="C185" i="10"/>
  <c r="H185" i="10" s="1"/>
  <c r="I185" i="10" s="1"/>
  <c r="J185" i="10" s="1"/>
  <c r="S185" i="10" s="1"/>
  <c r="C202" i="10"/>
  <c r="H202" i="10" s="1"/>
  <c r="I202" i="10" s="1"/>
  <c r="J202" i="10" s="1"/>
  <c r="S202" i="10" s="1"/>
  <c r="C217" i="10"/>
  <c r="H217" i="10" s="1"/>
  <c r="I217" i="10" s="1"/>
  <c r="J217" i="10" s="1"/>
  <c r="S217" i="10" s="1"/>
  <c r="C233" i="10"/>
  <c r="H233" i="10" s="1"/>
  <c r="I233" i="10" s="1"/>
  <c r="J233" i="10" s="1"/>
  <c r="S233" i="10" s="1"/>
  <c r="C250" i="10"/>
  <c r="H250" i="10" s="1"/>
  <c r="I250" i="10" s="1"/>
  <c r="J250" i="10" s="1"/>
  <c r="S250" i="10" s="1"/>
  <c r="C265" i="10"/>
  <c r="H265" i="10" s="1"/>
  <c r="I265" i="10" s="1"/>
  <c r="J265" i="10" s="1"/>
  <c r="S265" i="10" s="1"/>
  <c r="C281" i="10"/>
  <c r="H281" i="10" s="1"/>
  <c r="I281" i="10" s="1"/>
  <c r="J281" i="10" s="1"/>
  <c r="S281" i="10" s="1"/>
  <c r="C298" i="10"/>
  <c r="H298" i="10" s="1"/>
  <c r="I298" i="10" s="1"/>
  <c r="J298" i="10" s="1"/>
  <c r="S298" i="10" s="1"/>
  <c r="C315" i="10"/>
  <c r="H315" i="10" s="1"/>
  <c r="I315" i="10" s="1"/>
  <c r="J315" i="10" s="1"/>
  <c r="S315" i="10" s="1"/>
  <c r="C6" i="10"/>
  <c r="H6" i="10" s="1"/>
  <c r="I6" i="10" s="1"/>
  <c r="J6" i="10" s="1"/>
  <c r="S6" i="10" s="1"/>
  <c r="C22" i="10"/>
  <c r="H22" i="10" s="1"/>
  <c r="I22" i="10" s="1"/>
  <c r="J22" i="10" s="1"/>
  <c r="S22" i="10" s="1"/>
  <c r="C40" i="10"/>
  <c r="H40" i="10" s="1"/>
  <c r="I40" i="10" s="1"/>
  <c r="J40" i="10" s="1"/>
  <c r="S40" i="10" s="1"/>
  <c r="C57" i="10"/>
  <c r="H57" i="10" s="1"/>
  <c r="I57" i="10" s="1"/>
  <c r="J57" i="10" s="1"/>
  <c r="S57" i="10" s="1"/>
  <c r="C73" i="10"/>
  <c r="H73" i="10" s="1"/>
  <c r="I73" i="10" s="1"/>
  <c r="J73" i="10" s="1"/>
  <c r="S73" i="10" s="1"/>
  <c r="C88" i="10"/>
  <c r="H88" i="10" s="1"/>
  <c r="I88" i="10" s="1"/>
  <c r="J88" i="10" s="1"/>
  <c r="S88" i="10" s="1"/>
  <c r="C103" i="10"/>
  <c r="H103" i="10" s="1"/>
  <c r="I103" i="10" s="1"/>
  <c r="J103" i="10" s="1"/>
  <c r="S103" i="10" s="1"/>
  <c r="C121" i="10"/>
  <c r="H121" i="10" s="1"/>
  <c r="I121" i="10" s="1"/>
  <c r="J121" i="10" s="1"/>
  <c r="S121" i="10" s="1"/>
  <c r="C137" i="10"/>
  <c r="H137" i="10" s="1"/>
  <c r="I137" i="10" s="1"/>
  <c r="J137" i="10" s="1"/>
  <c r="S137" i="10" s="1"/>
  <c r="C154" i="10"/>
  <c r="H154" i="10" s="1"/>
  <c r="I154" i="10" s="1"/>
  <c r="J154" i="10" s="1"/>
  <c r="S154" i="10" s="1"/>
  <c r="C170" i="10"/>
  <c r="H170" i="10" s="1"/>
  <c r="I170" i="10" s="1"/>
  <c r="J170" i="10" s="1"/>
  <c r="S170" i="10" s="1"/>
  <c r="C186" i="10"/>
  <c r="H186" i="10" s="1"/>
  <c r="I186" i="10" s="1"/>
  <c r="J186" i="10" s="1"/>
  <c r="S186" i="10" s="1"/>
  <c r="C203" i="10"/>
  <c r="H203" i="10" s="1"/>
  <c r="I203" i="10" s="1"/>
  <c r="J203" i="10" s="1"/>
  <c r="S203" i="10" s="1"/>
  <c r="C218" i="10"/>
  <c r="H218" i="10" s="1"/>
  <c r="I218" i="10" s="1"/>
  <c r="J218" i="10" s="1"/>
  <c r="S218" i="10" s="1"/>
  <c r="C234" i="10"/>
  <c r="H234" i="10" s="1"/>
  <c r="I234" i="10" s="1"/>
  <c r="J234" i="10" s="1"/>
  <c r="S234" i="10" s="1"/>
  <c r="C266" i="10"/>
  <c r="H266" i="10" s="1"/>
  <c r="I266" i="10" s="1"/>
  <c r="J266" i="10" s="1"/>
  <c r="S266" i="10" s="1"/>
  <c r="C282" i="10"/>
  <c r="H282" i="10" s="1"/>
  <c r="I282" i="10" s="1"/>
  <c r="J282" i="10" s="1"/>
  <c r="S282" i="10" s="1"/>
  <c r="C299" i="10"/>
  <c r="H299" i="10" s="1"/>
  <c r="I299" i="10" s="1"/>
  <c r="J299" i="10" s="1"/>
  <c r="S299" i="10" s="1"/>
  <c r="C316" i="10"/>
  <c r="H316" i="10" s="1"/>
  <c r="I316" i="10" s="1"/>
  <c r="J316" i="10" s="1"/>
  <c r="S316" i="10" s="1"/>
  <c r="C38" i="10"/>
  <c r="H38" i="10" s="1"/>
  <c r="I38" i="10" s="1"/>
  <c r="J38" i="10" s="1"/>
  <c r="S38" i="10" s="1"/>
  <c r="C7" i="10"/>
  <c r="H7" i="10" s="1"/>
  <c r="I7" i="10" s="1"/>
  <c r="J7" i="10" s="1"/>
  <c r="S7" i="10" s="1"/>
  <c r="C23" i="10"/>
  <c r="H23" i="10" s="1"/>
  <c r="I23" i="10" s="1"/>
  <c r="J23" i="10" s="1"/>
  <c r="S23" i="10" s="1"/>
  <c r="C42" i="10"/>
  <c r="H42" i="10" s="1"/>
  <c r="I42" i="10" s="1"/>
  <c r="J42" i="10" s="1"/>
  <c r="S42" i="10" s="1"/>
  <c r="C58" i="10"/>
  <c r="H58" i="10" s="1"/>
  <c r="I58" i="10" s="1"/>
  <c r="J58" i="10" s="1"/>
  <c r="S58" i="10" s="1"/>
  <c r="C74" i="10"/>
  <c r="H74" i="10" s="1"/>
  <c r="I74" i="10" s="1"/>
  <c r="J74" i="10" s="1"/>
  <c r="S74" i="10" s="1"/>
  <c r="C89" i="10"/>
  <c r="H89" i="10" s="1"/>
  <c r="I89" i="10" s="1"/>
  <c r="J89" i="10" s="1"/>
  <c r="S89" i="10" s="1"/>
  <c r="C104" i="10"/>
  <c r="H104" i="10" s="1"/>
  <c r="I104" i="10" s="1"/>
  <c r="J104" i="10" s="1"/>
  <c r="S104" i="10" s="1"/>
  <c r="C122" i="10"/>
  <c r="H122" i="10" s="1"/>
  <c r="I122" i="10" s="1"/>
  <c r="J122" i="10" s="1"/>
  <c r="S122" i="10" s="1"/>
  <c r="C139" i="10"/>
  <c r="H139" i="10" s="1"/>
  <c r="I139" i="10" s="1"/>
  <c r="J139" i="10" s="1"/>
  <c r="S139" i="10" s="1"/>
  <c r="C155" i="10"/>
  <c r="H155" i="10" s="1"/>
  <c r="I155" i="10" s="1"/>
  <c r="J155" i="10" s="1"/>
  <c r="S155" i="10" s="1"/>
  <c r="C171" i="10"/>
  <c r="H171" i="10" s="1"/>
  <c r="I171" i="10" s="1"/>
  <c r="J171" i="10" s="1"/>
  <c r="S171" i="10" s="1"/>
  <c r="C187" i="10"/>
  <c r="H187" i="10" s="1"/>
  <c r="I187" i="10" s="1"/>
  <c r="J187" i="10" s="1"/>
  <c r="S187" i="10" s="1"/>
  <c r="C204" i="10"/>
  <c r="H204" i="10" s="1"/>
  <c r="I204" i="10" s="1"/>
  <c r="J204" i="10" s="1"/>
  <c r="S204" i="10" s="1"/>
  <c r="C219" i="10"/>
  <c r="H219" i="10" s="1"/>
  <c r="I219" i="10" s="1"/>
  <c r="J219" i="10" s="1"/>
  <c r="S219" i="10" s="1"/>
  <c r="C236" i="10"/>
  <c r="H236" i="10" s="1"/>
  <c r="I236" i="10" s="1"/>
  <c r="J236" i="10" s="1"/>
  <c r="S236" i="10" s="1"/>
  <c r="C251" i="10"/>
  <c r="H251" i="10" s="1"/>
  <c r="I251" i="10" s="1"/>
  <c r="J251" i="10" s="1"/>
  <c r="S251" i="10" s="1"/>
  <c r="C267" i="10"/>
  <c r="H267" i="10" s="1"/>
  <c r="I267" i="10" s="1"/>
  <c r="J267" i="10" s="1"/>
  <c r="S267" i="10" s="1"/>
  <c r="C283" i="10"/>
  <c r="H283" i="10" s="1"/>
  <c r="I283" i="10" s="1"/>
  <c r="J283" i="10" s="1"/>
  <c r="S283" i="10" s="1"/>
  <c r="C25" i="10"/>
  <c r="H25" i="10" s="1"/>
  <c r="I25" i="10" s="1"/>
  <c r="J25" i="10" s="1"/>
  <c r="S25" i="10" s="1"/>
  <c r="C48" i="10"/>
  <c r="H48" i="10" s="1"/>
  <c r="I48" i="10" s="1"/>
  <c r="J48" i="10" s="1"/>
  <c r="S48" i="10" s="1"/>
  <c r="C68" i="10"/>
  <c r="H68" i="10" s="1"/>
  <c r="I68" i="10" s="1"/>
  <c r="J68" i="10" s="1"/>
  <c r="S68" i="10" s="1"/>
  <c r="C91" i="10"/>
  <c r="H91" i="10" s="1"/>
  <c r="I91" i="10" s="1"/>
  <c r="J91" i="10" s="1"/>
  <c r="S91" i="10" s="1"/>
  <c r="C112" i="10"/>
  <c r="H112" i="10" s="1"/>
  <c r="I112" i="10" s="1"/>
  <c r="J112" i="10" s="1"/>
  <c r="S112" i="10" s="1"/>
  <c r="C132" i="10"/>
  <c r="H132" i="10" s="1"/>
  <c r="I132" i="10" s="1"/>
  <c r="J132" i="10" s="1"/>
  <c r="S132" i="10" s="1"/>
  <c r="C157" i="10"/>
  <c r="H157" i="10" s="1"/>
  <c r="I157" i="10" s="1"/>
  <c r="J157" i="10" s="1"/>
  <c r="S157" i="10" s="1"/>
  <c r="C177" i="10"/>
  <c r="H177" i="10" s="1"/>
  <c r="I177" i="10" s="1"/>
  <c r="J177" i="10" s="1"/>
  <c r="S177" i="10" s="1"/>
  <c r="C197" i="10"/>
  <c r="H197" i="10" s="1"/>
  <c r="I197" i="10" s="1"/>
  <c r="J197" i="10" s="1"/>
  <c r="S197" i="10" s="1"/>
  <c r="C221" i="10"/>
  <c r="H221" i="10" s="1"/>
  <c r="I221" i="10" s="1"/>
  <c r="J221" i="10" s="1"/>
  <c r="S221" i="10" s="1"/>
  <c r="C242" i="10"/>
  <c r="H242" i="10" s="1"/>
  <c r="I242" i="10" s="1"/>
  <c r="J242" i="10" s="1"/>
  <c r="S242" i="10" s="1"/>
  <c r="C261" i="10"/>
  <c r="H261" i="10" s="1"/>
  <c r="I261" i="10" s="1"/>
  <c r="J261" i="10" s="1"/>
  <c r="S261" i="10" s="1"/>
  <c r="C285" i="10"/>
  <c r="H285" i="10" s="1"/>
  <c r="I285" i="10" s="1"/>
  <c r="J285" i="10" s="1"/>
  <c r="S285" i="10" s="1"/>
  <c r="C306" i="10"/>
  <c r="H306" i="10" s="1"/>
  <c r="I306" i="10" s="1"/>
  <c r="J306" i="10" s="1"/>
  <c r="S306" i="10" s="1"/>
  <c r="C63" i="10"/>
  <c r="H63" i="10" s="1"/>
  <c r="I63" i="10" s="1"/>
  <c r="J63" i="10" s="1"/>
  <c r="S63" i="10" s="1"/>
  <c r="C26" i="10"/>
  <c r="H26" i="10" s="1"/>
  <c r="I26" i="10" s="1"/>
  <c r="J26" i="10" s="1"/>
  <c r="S26" i="10" s="1"/>
  <c r="C49" i="10"/>
  <c r="H49" i="10" s="1"/>
  <c r="I49" i="10" s="1"/>
  <c r="J49" i="10" s="1"/>
  <c r="S49" i="10" s="1"/>
  <c r="C69" i="10"/>
  <c r="H69" i="10" s="1"/>
  <c r="I69" i="10" s="1"/>
  <c r="J69" i="10" s="1"/>
  <c r="S69" i="10" s="1"/>
  <c r="C92" i="10"/>
  <c r="H92" i="10" s="1"/>
  <c r="I92" i="10" s="1"/>
  <c r="J92" i="10" s="1"/>
  <c r="S92" i="10" s="1"/>
  <c r="C113" i="10"/>
  <c r="H113" i="10" s="1"/>
  <c r="I113" i="10" s="1"/>
  <c r="J113" i="10" s="1"/>
  <c r="S113" i="10" s="1"/>
  <c r="C133" i="10"/>
  <c r="H133" i="10" s="1"/>
  <c r="I133" i="10" s="1"/>
  <c r="J133" i="10" s="1"/>
  <c r="S133" i="10" s="1"/>
  <c r="C158" i="10"/>
  <c r="H158" i="10" s="1"/>
  <c r="I158" i="10" s="1"/>
  <c r="J158" i="10" s="1"/>
  <c r="S158" i="10" s="1"/>
  <c r="C178" i="10"/>
  <c r="H178" i="10" s="1"/>
  <c r="I178" i="10" s="1"/>
  <c r="J178" i="10" s="1"/>
  <c r="S178" i="10" s="1"/>
  <c r="C198" i="10"/>
  <c r="H198" i="10" s="1"/>
  <c r="I198" i="10" s="1"/>
  <c r="J198" i="10" s="1"/>
  <c r="S198" i="10" s="1"/>
  <c r="C222" i="10"/>
  <c r="H222" i="10" s="1"/>
  <c r="I222" i="10" s="1"/>
  <c r="J222" i="10" s="1"/>
  <c r="S222" i="10" s="1"/>
  <c r="C243" i="10"/>
  <c r="H243" i="10" s="1"/>
  <c r="I243" i="10" s="1"/>
  <c r="J243" i="10" s="1"/>
  <c r="S243" i="10" s="1"/>
  <c r="C262" i="10"/>
  <c r="H262" i="10" s="1"/>
  <c r="I262" i="10" s="1"/>
  <c r="J262" i="10" s="1"/>
  <c r="S262" i="10" s="1"/>
  <c r="C286" i="10"/>
  <c r="H286" i="10" s="1"/>
  <c r="I286" i="10" s="1"/>
  <c r="J286" i="10" s="1"/>
  <c r="S286" i="10" s="1"/>
  <c r="C308" i="10"/>
  <c r="H308" i="10" s="1"/>
  <c r="I308" i="10" s="1"/>
  <c r="J308" i="10" s="1"/>
  <c r="S308" i="10" s="1"/>
  <c r="C28" i="10"/>
  <c r="H28" i="10" s="1"/>
  <c r="I28" i="10" s="1"/>
  <c r="J28" i="10" s="1"/>
  <c r="S28" i="10" s="1"/>
  <c r="C11" i="10"/>
  <c r="H11" i="10" s="1"/>
  <c r="I11" i="10" s="1"/>
  <c r="J11" i="10" s="1"/>
  <c r="C32" i="10"/>
  <c r="H32" i="10" s="1"/>
  <c r="I32" i="10" s="1"/>
  <c r="J32" i="10" s="1"/>
  <c r="S32" i="10" s="1"/>
  <c r="C54" i="10"/>
  <c r="H54" i="10" s="1"/>
  <c r="I54" i="10" s="1"/>
  <c r="J54" i="10" s="1"/>
  <c r="S54" i="10" s="1"/>
  <c r="C78" i="10"/>
  <c r="H78" i="10" s="1"/>
  <c r="I78" i="10" s="1"/>
  <c r="J78" i="10" s="1"/>
  <c r="S78" i="10" s="1"/>
  <c r="C97" i="10"/>
  <c r="H97" i="10" s="1"/>
  <c r="I97" i="10" s="1"/>
  <c r="J97" i="10" s="1"/>
  <c r="S97" i="10" s="1"/>
  <c r="C118" i="10"/>
  <c r="H118" i="10" s="1"/>
  <c r="I118" i="10" s="1"/>
  <c r="J118" i="10" s="1"/>
  <c r="S118" i="10" s="1"/>
  <c r="C143" i="10"/>
  <c r="H143" i="10" s="1"/>
  <c r="I143" i="10" s="1"/>
  <c r="J143" i="10" s="1"/>
  <c r="S143" i="10" s="1"/>
  <c r="C163" i="10"/>
  <c r="H163" i="10" s="1"/>
  <c r="I163" i="10" s="1"/>
  <c r="J163" i="10" s="1"/>
  <c r="S163" i="10" s="1"/>
  <c r="C183" i="10"/>
  <c r="H183" i="10" s="1"/>
  <c r="I183" i="10" s="1"/>
  <c r="J183" i="10" s="1"/>
  <c r="S183" i="10" s="1"/>
  <c r="C208" i="10"/>
  <c r="H208" i="10" s="1"/>
  <c r="I208" i="10" s="1"/>
  <c r="J208" i="10" s="1"/>
  <c r="S208" i="10" s="1"/>
  <c r="C227" i="10"/>
  <c r="H227" i="10" s="1"/>
  <c r="I227" i="10" s="1"/>
  <c r="J227" i="10" s="1"/>
  <c r="S227" i="10" s="1"/>
  <c r="C248" i="10"/>
  <c r="H248" i="10" s="1"/>
  <c r="I248" i="10" s="1"/>
  <c r="J248" i="10" s="1"/>
  <c r="S248" i="10" s="1"/>
  <c r="C271" i="10"/>
  <c r="H271" i="10" s="1"/>
  <c r="I271" i="10" s="1"/>
  <c r="J271" i="10" s="1"/>
  <c r="S271" i="10" s="1"/>
  <c r="C291" i="10"/>
  <c r="H291" i="10" s="1"/>
  <c r="I291" i="10" s="1"/>
  <c r="J291" i="10" s="1"/>
  <c r="S291" i="10" s="1"/>
  <c r="C309" i="10"/>
  <c r="H309" i="10" s="1"/>
  <c r="I309" i="10" s="1"/>
  <c r="J309" i="10" s="1"/>
  <c r="S309" i="10" s="1"/>
  <c r="C8" i="10"/>
  <c r="H8" i="10" s="1"/>
  <c r="I8" i="10" s="1"/>
  <c r="J8" i="10" s="1"/>
  <c r="S8" i="10" s="1"/>
  <c r="C43" i="10"/>
  <c r="H43" i="10" s="1"/>
  <c r="I43" i="10" s="1"/>
  <c r="J43" i="10" s="1"/>
  <c r="S43" i="10" s="1"/>
  <c r="C86" i="10"/>
  <c r="H86" i="10" s="1"/>
  <c r="I86" i="10" s="1"/>
  <c r="J86" i="10" s="1"/>
  <c r="S86" i="10" s="1"/>
  <c r="C152" i="10"/>
  <c r="H152" i="10" s="1"/>
  <c r="I152" i="10" s="1"/>
  <c r="J152" i="10" s="1"/>
  <c r="S152" i="10" s="1"/>
  <c r="C216" i="10"/>
  <c r="H216" i="10" s="1"/>
  <c r="I216" i="10" s="1"/>
  <c r="J216" i="10" s="1"/>
  <c r="S216" i="10" s="1"/>
  <c r="C280" i="10"/>
  <c r="H280" i="10" s="1"/>
  <c r="I280" i="10" s="1"/>
  <c r="J280" i="10" s="1"/>
  <c r="S280" i="10" s="1"/>
  <c r="C237" i="10"/>
  <c r="H237" i="10" s="1"/>
  <c r="I237" i="10" s="1"/>
  <c r="J237" i="10" s="1"/>
  <c r="S237" i="10" s="1"/>
  <c r="C83" i="10"/>
  <c r="H83" i="10" s="1"/>
  <c r="I83" i="10" s="1"/>
  <c r="J83" i="10" s="1"/>
  <c r="S83" i="10" s="1"/>
  <c r="C245" i="10"/>
  <c r="H245" i="10" s="1"/>
  <c r="I245" i="10" s="1"/>
  <c r="J245" i="10" s="1"/>
  <c r="S245" i="10" s="1"/>
  <c r="C105" i="10"/>
  <c r="H105" i="10" s="1"/>
  <c r="I105" i="10" s="1"/>
  <c r="J105" i="10" s="1"/>
  <c r="S105" i="10" s="1"/>
  <c r="C172" i="10"/>
  <c r="H172" i="10" s="1"/>
  <c r="I172" i="10" s="1"/>
  <c r="J172" i="10" s="1"/>
  <c r="S172" i="10" s="1"/>
  <c r="C284" i="10"/>
  <c r="H284" i="10" s="1"/>
  <c r="I284" i="10" s="1"/>
  <c r="J284" i="10" s="1"/>
  <c r="S284" i="10" s="1"/>
  <c r="C228" i="10"/>
  <c r="H228" i="10" s="1"/>
  <c r="I228" i="10" s="1"/>
  <c r="J228" i="10" s="1"/>
  <c r="S228" i="10" s="1"/>
  <c r="C111" i="10"/>
  <c r="H111" i="10" s="1"/>
  <c r="I111" i="10" s="1"/>
  <c r="J111" i="10" s="1"/>
  <c r="S111" i="10" s="1"/>
  <c r="C176" i="10"/>
  <c r="H176" i="10" s="1"/>
  <c r="I176" i="10" s="1"/>
  <c r="J176" i="10" s="1"/>
  <c r="S176" i="10" s="1"/>
  <c r="C241" i="10"/>
  <c r="H241" i="10" s="1"/>
  <c r="I241" i="10" s="1"/>
  <c r="J241" i="10" s="1"/>
  <c r="S241" i="10" s="1"/>
  <c r="C305" i="10"/>
  <c r="H305" i="10" s="1"/>
  <c r="I305" i="10" s="1"/>
  <c r="J305" i="10" s="1"/>
  <c r="S305" i="10" s="1"/>
  <c r="C276" i="10"/>
  <c r="H276" i="10" s="1"/>
  <c r="I276" i="10" s="1"/>
  <c r="J276" i="10" s="1"/>
  <c r="S276" i="10" s="1"/>
  <c r="C193" i="10"/>
  <c r="H193" i="10" s="1"/>
  <c r="I193" i="10" s="1"/>
  <c r="J193" i="10" s="1"/>
  <c r="S193" i="10" s="1"/>
  <c r="C257" i="10"/>
  <c r="H257" i="10" s="1"/>
  <c r="I257" i="10" s="1"/>
  <c r="J257" i="10" s="1"/>
  <c r="S257" i="10" s="1"/>
  <c r="C24" i="10"/>
  <c r="H24" i="10" s="1"/>
  <c r="I24" i="10" s="1"/>
  <c r="J24" i="10" s="1"/>
  <c r="S24" i="10" s="1"/>
  <c r="C45" i="10"/>
  <c r="H45" i="10" s="1"/>
  <c r="I45" i="10" s="1"/>
  <c r="J45" i="10" s="1"/>
  <c r="S45" i="10" s="1"/>
  <c r="C84" i="10"/>
  <c r="H84" i="10" s="1"/>
  <c r="I84" i="10" s="1"/>
  <c r="J84" i="10" s="1"/>
  <c r="S84" i="10" s="1"/>
  <c r="C129" i="10"/>
  <c r="H129" i="10" s="1"/>
  <c r="I129" i="10" s="1"/>
  <c r="J129" i="10" s="1"/>
  <c r="S129" i="10" s="1"/>
  <c r="C9" i="10"/>
  <c r="H9" i="10" s="1"/>
  <c r="I9" i="10" s="1"/>
  <c r="J9" i="10" s="1"/>
  <c r="S9" i="10" s="1"/>
  <c r="C30" i="10"/>
  <c r="H30" i="10" s="1"/>
  <c r="I30" i="10" s="1"/>
  <c r="J30" i="10" s="1"/>
  <c r="S30" i="10" s="1"/>
  <c r="C52" i="10"/>
  <c r="H52" i="10" s="1"/>
  <c r="I52" i="10" s="1"/>
  <c r="J52" i="10" s="1"/>
  <c r="S52" i="10" s="1"/>
  <c r="C76" i="10"/>
  <c r="H76" i="10" s="1"/>
  <c r="I76" i="10" s="1"/>
  <c r="J76" i="10" s="1"/>
  <c r="S76" i="10" s="1"/>
  <c r="C95" i="10"/>
  <c r="H95" i="10" s="1"/>
  <c r="I95" i="10" s="1"/>
  <c r="J95" i="10" s="1"/>
  <c r="S95" i="10" s="1"/>
  <c r="C116" i="10"/>
  <c r="H116" i="10" s="1"/>
  <c r="I116" i="10" s="1"/>
  <c r="J116" i="10" s="1"/>
  <c r="S116" i="10" s="1"/>
  <c r="C141" i="10"/>
  <c r="H141" i="10" s="1"/>
  <c r="I141" i="10" s="1"/>
  <c r="J141" i="10" s="1"/>
  <c r="S141" i="10" s="1"/>
  <c r="C161" i="10"/>
  <c r="H161" i="10" s="1"/>
  <c r="I161" i="10" s="1"/>
  <c r="J161" i="10" s="1"/>
  <c r="S161" i="10" s="1"/>
  <c r="C181" i="10"/>
  <c r="H181" i="10" s="1"/>
  <c r="I181" i="10" s="1"/>
  <c r="J181" i="10" s="1"/>
  <c r="S181" i="10" s="1"/>
  <c r="C206" i="10"/>
  <c r="H206" i="10" s="1"/>
  <c r="I206" i="10" s="1"/>
  <c r="J206" i="10" s="1"/>
  <c r="S206" i="10" s="1"/>
  <c r="C225" i="10"/>
  <c r="H225" i="10" s="1"/>
  <c r="I225" i="10" s="1"/>
  <c r="J225" i="10" s="1"/>
  <c r="S225" i="10" s="1"/>
  <c r="C246" i="10"/>
  <c r="H246" i="10" s="1"/>
  <c r="I246" i="10" s="1"/>
  <c r="J246" i="10" s="1"/>
  <c r="S246" i="10" s="1"/>
  <c r="C269" i="10"/>
  <c r="H269" i="10" s="1"/>
  <c r="I269" i="10" s="1"/>
  <c r="J269" i="10" s="1"/>
  <c r="S269" i="10" s="1"/>
  <c r="C289" i="10"/>
  <c r="H289" i="10" s="1"/>
  <c r="I289" i="10" s="1"/>
  <c r="J289" i="10" s="1"/>
  <c r="S289" i="10" s="1"/>
  <c r="C311" i="10"/>
  <c r="H311" i="10" s="1"/>
  <c r="I311" i="10" s="1"/>
  <c r="J311" i="10" s="1"/>
  <c r="S311" i="10" s="1"/>
  <c r="C10" i="10"/>
  <c r="H10" i="10" s="1"/>
  <c r="I10" i="10" s="1"/>
  <c r="J10" i="10" s="1"/>
  <c r="S10" i="10" s="1"/>
  <c r="C31" i="10"/>
  <c r="H31" i="10" s="1"/>
  <c r="I31" i="10" s="1"/>
  <c r="J31" i="10" s="1"/>
  <c r="S31" i="10" s="1"/>
  <c r="C53" i="10"/>
  <c r="H53" i="10" s="1"/>
  <c r="I53" i="10" s="1"/>
  <c r="J53" i="10" s="1"/>
  <c r="S53" i="10" s="1"/>
  <c r="C77" i="10"/>
  <c r="H77" i="10" s="1"/>
  <c r="I77" i="10" s="1"/>
  <c r="J77" i="10" s="1"/>
  <c r="S77" i="10" s="1"/>
  <c r="C96" i="10"/>
  <c r="H96" i="10" s="1"/>
  <c r="I96" i="10" s="1"/>
  <c r="J96" i="10" s="1"/>
  <c r="S96" i="10" s="1"/>
  <c r="C117" i="10"/>
  <c r="H117" i="10" s="1"/>
  <c r="I117" i="10" s="1"/>
  <c r="J117" i="10" s="1"/>
  <c r="S117" i="10" s="1"/>
  <c r="C142" i="10"/>
  <c r="H142" i="10" s="1"/>
  <c r="I142" i="10" s="1"/>
  <c r="J142" i="10" s="1"/>
  <c r="S142" i="10" s="1"/>
  <c r="C162" i="10"/>
  <c r="H162" i="10" s="1"/>
  <c r="I162" i="10" s="1"/>
  <c r="J162" i="10" s="1"/>
  <c r="S162" i="10" s="1"/>
  <c r="C182" i="10"/>
  <c r="H182" i="10" s="1"/>
  <c r="I182" i="10" s="1"/>
  <c r="J182" i="10" s="1"/>
  <c r="S182" i="10" s="1"/>
  <c r="C207" i="10"/>
  <c r="H207" i="10" s="1"/>
  <c r="I207" i="10" s="1"/>
  <c r="J207" i="10" s="1"/>
  <c r="S207" i="10" s="1"/>
  <c r="C226" i="10"/>
  <c r="H226" i="10" s="1"/>
  <c r="I226" i="10" s="1"/>
  <c r="J226" i="10" s="1"/>
  <c r="S226" i="10" s="1"/>
  <c r="C247" i="10"/>
  <c r="H247" i="10" s="1"/>
  <c r="I247" i="10" s="1"/>
  <c r="J247" i="10" s="1"/>
  <c r="S247" i="10" s="1"/>
  <c r="C270" i="10"/>
  <c r="H270" i="10" s="1"/>
  <c r="I270" i="10" s="1"/>
  <c r="J270" i="10" s="1"/>
  <c r="S270" i="10" s="1"/>
  <c r="C290" i="10"/>
  <c r="H290" i="10" s="1"/>
  <c r="I290" i="10" s="1"/>
  <c r="J290" i="10" s="1"/>
  <c r="S290" i="10" s="1"/>
  <c r="C312" i="10"/>
  <c r="H312" i="10" s="1"/>
  <c r="I312" i="10" s="1"/>
  <c r="J312" i="10" s="1"/>
  <c r="S312" i="10" s="1"/>
  <c r="C47" i="10"/>
  <c r="H47" i="10" s="1"/>
  <c r="I47" i="10" s="1"/>
  <c r="J47" i="10" s="1"/>
  <c r="S47" i="10" s="1"/>
  <c r="C15" i="10"/>
  <c r="H15" i="10" s="1"/>
  <c r="I15" i="10" s="1"/>
  <c r="J15" i="10" s="1"/>
  <c r="S15" i="10" s="1"/>
  <c r="C37" i="10"/>
  <c r="H37" i="10" s="1"/>
  <c r="I37" i="10" s="1"/>
  <c r="J37" i="10" s="1"/>
  <c r="S37" i="10" s="1"/>
  <c r="C62" i="10"/>
  <c r="H62" i="10" s="1"/>
  <c r="I62" i="10" s="1"/>
  <c r="J62" i="10" s="1"/>
  <c r="S62" i="10" s="1"/>
  <c r="C82" i="10"/>
  <c r="H82" i="10" s="1"/>
  <c r="I82" i="10" s="1"/>
  <c r="J82" i="10" s="1"/>
  <c r="S82" i="10" s="1"/>
  <c r="C100" i="10"/>
  <c r="H100" i="10" s="1"/>
  <c r="I100" i="10" s="1"/>
  <c r="J100" i="10" s="1"/>
  <c r="S100" i="10" s="1"/>
  <c r="C126" i="10"/>
  <c r="H126" i="10" s="1"/>
  <c r="I126" i="10" s="1"/>
  <c r="J126" i="10" s="1"/>
  <c r="S126" i="10" s="1"/>
  <c r="C147" i="10"/>
  <c r="H147" i="10" s="1"/>
  <c r="I147" i="10" s="1"/>
  <c r="J147" i="10" s="1"/>
  <c r="S147" i="10" s="1"/>
  <c r="C167" i="10"/>
  <c r="H167" i="10" s="1"/>
  <c r="I167" i="10" s="1"/>
  <c r="J167" i="10" s="1"/>
  <c r="S167" i="10" s="1"/>
  <c r="C191" i="10"/>
  <c r="H191" i="10" s="1"/>
  <c r="I191" i="10" s="1"/>
  <c r="J191" i="10" s="1"/>
  <c r="S191" i="10" s="1"/>
  <c r="C212" i="10"/>
  <c r="H212" i="10" s="1"/>
  <c r="I212" i="10" s="1"/>
  <c r="J212" i="10" s="1"/>
  <c r="S212" i="10" s="1"/>
  <c r="C231" i="10"/>
  <c r="H231" i="10" s="1"/>
  <c r="I231" i="10" s="1"/>
  <c r="J231" i="10" s="1"/>
  <c r="S231" i="10" s="1"/>
  <c r="C255" i="10"/>
  <c r="H255" i="10" s="1"/>
  <c r="I255" i="10" s="1"/>
  <c r="J255" i="10" s="1"/>
  <c r="S255" i="10" s="1"/>
  <c r="C275" i="10"/>
  <c r="H275" i="10" s="1"/>
  <c r="I275" i="10" s="1"/>
  <c r="J275" i="10" s="1"/>
  <c r="S275" i="10" s="1"/>
  <c r="C296" i="10"/>
  <c r="H296" i="10" s="1"/>
  <c r="I296" i="10" s="1"/>
  <c r="J296" i="10" s="1"/>
  <c r="S296" i="10" s="1"/>
  <c r="C313" i="10"/>
  <c r="H313" i="10" s="1"/>
  <c r="I313" i="10" s="1"/>
  <c r="J313" i="10" s="1"/>
  <c r="S313" i="10" s="1"/>
  <c r="C16" i="10"/>
  <c r="H16" i="10" s="1"/>
  <c r="I16" i="10" s="1"/>
  <c r="J16" i="10" s="1"/>
  <c r="S16" i="10" s="1"/>
  <c r="C51" i="10"/>
  <c r="H51" i="10" s="1"/>
  <c r="I51" i="10" s="1"/>
  <c r="J51" i="10" s="1"/>
  <c r="S51" i="10" s="1"/>
  <c r="C101" i="10"/>
  <c r="H101" i="10" s="1"/>
  <c r="I101" i="10" s="1"/>
  <c r="J101" i="10" s="1"/>
  <c r="S101" i="10" s="1"/>
  <c r="C168" i="10"/>
  <c r="H168" i="10" s="1"/>
  <c r="I168" i="10" s="1"/>
  <c r="J168" i="10" s="1"/>
  <c r="S168" i="10" s="1"/>
  <c r="C232" i="10"/>
  <c r="H232" i="10" s="1"/>
  <c r="I232" i="10" s="1"/>
  <c r="J232" i="10" s="1"/>
  <c r="S232" i="10" s="1"/>
  <c r="C297" i="10"/>
  <c r="H297" i="10" s="1"/>
  <c r="I297" i="10" s="1"/>
  <c r="J297" i="10" s="1"/>
  <c r="S297" i="10" s="1"/>
  <c r="C268" i="10"/>
  <c r="H268" i="10" s="1"/>
  <c r="I268" i="10" s="1"/>
  <c r="J268" i="10" s="1"/>
  <c r="S268" i="10" s="1"/>
  <c r="C131" i="10"/>
  <c r="H131" i="10" s="1"/>
  <c r="I131" i="10" s="1"/>
  <c r="J131" i="10" s="1"/>
  <c r="S131" i="10" s="1"/>
  <c r="C292" i="10"/>
  <c r="H292" i="10" s="1"/>
  <c r="I292" i="10" s="1"/>
  <c r="J292" i="10" s="1"/>
  <c r="S292" i="10" s="1"/>
  <c r="C123" i="10"/>
  <c r="H123" i="10" s="1"/>
  <c r="I123" i="10" s="1"/>
  <c r="J123" i="10" s="1"/>
  <c r="S123" i="10" s="1"/>
  <c r="C188" i="10"/>
  <c r="H188" i="10" s="1"/>
  <c r="I188" i="10" s="1"/>
  <c r="J188" i="10" s="1"/>
  <c r="S188" i="10" s="1"/>
  <c r="C98" i="10"/>
  <c r="H98" i="10" s="1"/>
  <c r="I98" i="10" s="1"/>
  <c r="J98" i="10" s="1"/>
  <c r="S98" i="10" s="1"/>
  <c r="C260" i="10"/>
  <c r="H260" i="10" s="1"/>
  <c r="I260" i="10" s="1"/>
  <c r="J260" i="10" s="1"/>
  <c r="S260" i="10" s="1"/>
  <c r="C127" i="10"/>
  <c r="H127" i="10" s="1"/>
  <c r="I127" i="10" s="1"/>
  <c r="J127" i="10" s="1"/>
  <c r="S127" i="10" s="1"/>
  <c r="C192" i="10"/>
  <c r="H192" i="10" s="1"/>
  <c r="I192" i="10" s="1"/>
  <c r="J192" i="10" s="1"/>
  <c r="S192" i="10" s="1"/>
  <c r="C256" i="10"/>
  <c r="H256" i="10" s="1"/>
  <c r="I256" i="10" s="1"/>
  <c r="J256" i="10" s="1"/>
  <c r="S256" i="10" s="1"/>
  <c r="C310" i="10"/>
  <c r="H310" i="10" s="1"/>
  <c r="I310" i="10" s="1"/>
  <c r="J310" i="10" s="1"/>
  <c r="S310" i="10" s="1"/>
  <c r="C13" i="10"/>
  <c r="H13" i="10" s="1"/>
  <c r="I13" i="10" s="1"/>
  <c r="J13" i="10" s="1"/>
  <c r="S13" i="10" s="1"/>
  <c r="C35" i="10"/>
  <c r="H35" i="10" s="1"/>
  <c r="I35" i="10" s="1"/>
  <c r="J35" i="10" s="1"/>
  <c r="S35" i="10" s="1"/>
  <c r="C60" i="10"/>
  <c r="H60" i="10" s="1"/>
  <c r="I60" i="10" s="1"/>
  <c r="J60" i="10" s="1"/>
  <c r="S60" i="10" s="1"/>
  <c r="C80" i="10"/>
  <c r="H80" i="10" s="1"/>
  <c r="I80" i="10" s="1"/>
  <c r="J80" i="10" s="1"/>
  <c r="S80" i="10" s="1"/>
  <c r="C99" i="10"/>
  <c r="H99" i="10" s="1"/>
  <c r="I99" i="10" s="1"/>
  <c r="J99" i="10" s="1"/>
  <c r="S99" i="10" s="1"/>
  <c r="C124" i="10"/>
  <c r="H124" i="10" s="1"/>
  <c r="I124" i="10" s="1"/>
  <c r="J124" i="10" s="1"/>
  <c r="S124" i="10" s="1"/>
  <c r="C145" i="10"/>
  <c r="H145" i="10" s="1"/>
  <c r="I145" i="10" s="1"/>
  <c r="J145" i="10" s="1"/>
  <c r="S145" i="10" s="1"/>
  <c r="C165" i="10"/>
  <c r="H165" i="10" s="1"/>
  <c r="I165" i="10" s="1"/>
  <c r="J165" i="10" s="1"/>
  <c r="S165" i="10" s="1"/>
  <c r="C189" i="10"/>
  <c r="H189" i="10" s="1"/>
  <c r="I189" i="10" s="1"/>
  <c r="J189" i="10" s="1"/>
  <c r="S189" i="10" s="1"/>
  <c r="C210" i="10"/>
  <c r="H210" i="10" s="1"/>
  <c r="I210" i="10" s="1"/>
  <c r="J210" i="10" s="1"/>
  <c r="S210" i="10" s="1"/>
  <c r="C229" i="10"/>
  <c r="H229" i="10" s="1"/>
  <c r="I229" i="10" s="1"/>
  <c r="J229" i="10" s="1"/>
  <c r="S229" i="10" s="1"/>
  <c r="C253" i="10"/>
  <c r="H253" i="10" s="1"/>
  <c r="I253" i="10" s="1"/>
  <c r="J253" i="10" s="1"/>
  <c r="S253" i="10" s="1"/>
  <c r="C273" i="10"/>
  <c r="H273" i="10" s="1"/>
  <c r="I273" i="10" s="1"/>
  <c r="J273" i="10" s="1"/>
  <c r="S273" i="10" s="1"/>
  <c r="C294" i="10"/>
  <c r="H294" i="10" s="1"/>
  <c r="I294" i="10" s="1"/>
  <c r="J294" i="10" s="1"/>
  <c r="S294" i="10" s="1"/>
  <c r="C320" i="10"/>
  <c r="H320" i="10" s="1"/>
  <c r="I320" i="10" s="1"/>
  <c r="J320" i="10" s="1"/>
  <c r="S320" i="10" s="1"/>
  <c r="C14" i="10"/>
  <c r="H14" i="10" s="1"/>
  <c r="I14" i="10" s="1"/>
  <c r="J14" i="10" s="1"/>
  <c r="S14" i="10" s="1"/>
  <c r="C36" i="10"/>
  <c r="H36" i="10" s="1"/>
  <c r="I36" i="10" s="1"/>
  <c r="J36" i="10" s="1"/>
  <c r="S36" i="10" s="1"/>
  <c r="C61" i="10"/>
  <c r="H61" i="10" s="1"/>
  <c r="I61" i="10" s="1"/>
  <c r="J61" i="10" s="1"/>
  <c r="S61" i="10" s="1"/>
  <c r="C81" i="10"/>
  <c r="H81" i="10" s="1"/>
  <c r="I81" i="10" s="1"/>
  <c r="J81" i="10" s="1"/>
  <c r="S81" i="10" s="1"/>
  <c r="C125" i="10"/>
  <c r="H125" i="10" s="1"/>
  <c r="I125" i="10" s="1"/>
  <c r="J125" i="10" s="1"/>
  <c r="S125" i="10" s="1"/>
  <c r="C146" i="10"/>
  <c r="H146" i="10" s="1"/>
  <c r="I146" i="10" s="1"/>
  <c r="J146" i="10" s="1"/>
  <c r="S146" i="10" s="1"/>
  <c r="C166" i="10"/>
  <c r="H166" i="10" s="1"/>
  <c r="I166" i="10" s="1"/>
  <c r="J166" i="10" s="1"/>
  <c r="S166" i="10" s="1"/>
  <c r="C190" i="10"/>
  <c r="H190" i="10" s="1"/>
  <c r="I190" i="10" s="1"/>
  <c r="J190" i="10" s="1"/>
  <c r="S190" i="10" s="1"/>
  <c r="C211" i="10"/>
  <c r="H211" i="10" s="1"/>
  <c r="I211" i="10" s="1"/>
  <c r="J211" i="10" s="1"/>
  <c r="S211" i="10" s="1"/>
  <c r="C230" i="10"/>
  <c r="H230" i="10" s="1"/>
  <c r="I230" i="10" s="1"/>
  <c r="J230" i="10" s="1"/>
  <c r="S230" i="10" s="1"/>
  <c r="C254" i="10"/>
  <c r="H254" i="10" s="1"/>
  <c r="I254" i="10" s="1"/>
  <c r="J254" i="10" s="1"/>
  <c r="S254" i="10" s="1"/>
  <c r="C274" i="10"/>
  <c r="H274" i="10" s="1"/>
  <c r="I274" i="10" s="1"/>
  <c r="J274" i="10" s="1"/>
  <c r="S274" i="10" s="1"/>
  <c r="C295" i="10"/>
  <c r="H295" i="10" s="1"/>
  <c r="I295" i="10" s="1"/>
  <c r="J295" i="10" s="1"/>
  <c r="S295" i="10" s="1"/>
  <c r="C321" i="10"/>
  <c r="H321" i="10" s="1"/>
  <c r="I321" i="10" s="1"/>
  <c r="J321" i="10" s="1"/>
  <c r="S321" i="10" s="1"/>
  <c r="C55" i="10"/>
  <c r="H55" i="10" s="1"/>
  <c r="I55" i="10" s="1"/>
  <c r="J55" i="10" s="1"/>
  <c r="S55" i="10" s="1"/>
  <c r="C19" i="10"/>
  <c r="H19" i="10" s="1"/>
  <c r="I19" i="10" s="1"/>
  <c r="J19" i="10" s="1"/>
  <c r="S19" i="10" s="1"/>
  <c r="C46" i="10"/>
  <c r="H46" i="10" s="1"/>
  <c r="I46" i="10" s="1"/>
  <c r="J46" i="10" s="1"/>
  <c r="S46" i="10" s="1"/>
  <c r="C66" i="10"/>
  <c r="H66" i="10" s="1"/>
  <c r="I66" i="10" s="1"/>
  <c r="J66" i="10" s="1"/>
  <c r="S66" i="10" s="1"/>
  <c r="C85" i="10"/>
  <c r="H85" i="10" s="1"/>
  <c r="I85" i="10" s="1"/>
  <c r="J85" i="10" s="1"/>
  <c r="S85" i="10" s="1"/>
  <c r="C106" i="10"/>
  <c r="H106" i="10" s="1"/>
  <c r="I106" i="10" s="1"/>
  <c r="J106" i="10" s="1"/>
  <c r="S106" i="10" s="1"/>
  <c r="C130" i="10"/>
  <c r="H130" i="10" s="1"/>
  <c r="I130" i="10" s="1"/>
  <c r="J130" i="10" s="1"/>
  <c r="S130" i="10" s="1"/>
  <c r="C151" i="10"/>
  <c r="H151" i="10" s="1"/>
  <c r="I151" i="10" s="1"/>
  <c r="J151" i="10" s="1"/>
  <c r="S151" i="10" s="1"/>
  <c r="C175" i="10"/>
  <c r="H175" i="10" s="1"/>
  <c r="I175" i="10" s="1"/>
  <c r="J175" i="10" s="1"/>
  <c r="S175" i="10" s="1"/>
  <c r="C195" i="10"/>
  <c r="H195" i="10" s="1"/>
  <c r="I195" i="10" s="1"/>
  <c r="J195" i="10" s="1"/>
  <c r="S195" i="10" s="1"/>
  <c r="C215" i="10"/>
  <c r="H215" i="10" s="1"/>
  <c r="I215" i="10" s="1"/>
  <c r="J215" i="10" s="1"/>
  <c r="S215" i="10" s="1"/>
  <c r="C240" i="10"/>
  <c r="H240" i="10" s="1"/>
  <c r="I240" i="10" s="1"/>
  <c r="J240" i="10" s="1"/>
  <c r="S240" i="10" s="1"/>
  <c r="C259" i="10"/>
  <c r="H259" i="10" s="1"/>
  <c r="I259" i="10" s="1"/>
  <c r="J259" i="10" s="1"/>
  <c r="S259" i="10" s="1"/>
  <c r="C279" i="10"/>
  <c r="H279" i="10" s="1"/>
  <c r="I279" i="10" s="1"/>
  <c r="J279" i="10" s="1"/>
  <c r="S279" i="10" s="1"/>
  <c r="C300" i="10"/>
  <c r="H300" i="10" s="1"/>
  <c r="I300" i="10" s="1"/>
  <c r="J300" i="10" s="1"/>
  <c r="S300" i="10" s="1"/>
  <c r="C317" i="10"/>
  <c r="H317" i="10" s="1"/>
  <c r="I317" i="10" s="1"/>
  <c r="J317" i="10" s="1"/>
  <c r="S317" i="10" s="1"/>
  <c r="C20" i="10"/>
  <c r="H20" i="10" s="1"/>
  <c r="I20" i="10" s="1"/>
  <c r="J20" i="10" s="1"/>
  <c r="S20" i="10" s="1"/>
  <c r="C59" i="10"/>
  <c r="H59" i="10" s="1"/>
  <c r="I59" i="10" s="1"/>
  <c r="J59" i="10" s="1"/>
  <c r="S59" i="10" s="1"/>
  <c r="C119" i="10"/>
  <c r="H119" i="10" s="1"/>
  <c r="I119" i="10" s="1"/>
  <c r="J119" i="10" s="1"/>
  <c r="S119" i="10" s="1"/>
  <c r="C184" i="10"/>
  <c r="H184" i="10" s="1"/>
  <c r="I184" i="10" s="1"/>
  <c r="J184" i="10" s="1"/>
  <c r="S184" i="10" s="1"/>
  <c r="C249" i="10"/>
  <c r="H249" i="10" s="1"/>
  <c r="I249" i="10" s="1"/>
  <c r="J249" i="10" s="1"/>
  <c r="S249" i="10" s="1"/>
  <c r="C314" i="10"/>
  <c r="H314" i="10" s="1"/>
  <c r="I314" i="10" s="1"/>
  <c r="J314" i="10" s="1"/>
  <c r="S314" i="10" s="1"/>
  <c r="C301" i="10"/>
  <c r="H301" i="10" s="1"/>
  <c r="I301" i="10" s="1"/>
  <c r="J301" i="10" s="1"/>
  <c r="S301" i="10" s="1"/>
  <c r="C180" i="10"/>
  <c r="H180" i="10" s="1"/>
  <c r="I180" i="10" s="1"/>
  <c r="J180" i="10" s="1"/>
  <c r="S180" i="10" s="1"/>
  <c r="C75" i="10"/>
  <c r="H75" i="10" s="1"/>
  <c r="I75" i="10" s="1"/>
  <c r="J75" i="10" s="1"/>
  <c r="S75" i="10" s="1"/>
  <c r="C140" i="10"/>
  <c r="H140" i="10" s="1"/>
  <c r="I140" i="10" s="1"/>
  <c r="J140" i="10" s="1"/>
  <c r="S140" i="10" s="1"/>
  <c r="C205" i="10"/>
  <c r="H205" i="10" s="1"/>
  <c r="I205" i="10" s="1"/>
  <c r="J205" i="10" s="1"/>
  <c r="S205" i="10" s="1"/>
  <c r="C115" i="10"/>
  <c r="H115" i="10" s="1"/>
  <c r="I115" i="10" s="1"/>
  <c r="J115" i="10" s="1"/>
  <c r="S115" i="10" s="1"/>
  <c r="C79" i="10"/>
  <c r="H79" i="10" s="1"/>
  <c r="I79" i="10" s="1"/>
  <c r="J79" i="10" s="1"/>
  <c r="S79" i="10" s="1"/>
  <c r="C144" i="10"/>
  <c r="H144" i="10" s="1"/>
  <c r="I144" i="10" s="1"/>
  <c r="J144" i="10" s="1"/>
  <c r="S144" i="10" s="1"/>
  <c r="C209" i="10"/>
  <c r="H209" i="10" s="1"/>
  <c r="I209" i="10" s="1"/>
  <c r="J209" i="10" s="1"/>
  <c r="S209" i="10" s="1"/>
  <c r="C272" i="10"/>
  <c r="H272" i="10" s="1"/>
  <c r="I272" i="10" s="1"/>
  <c r="J272" i="10" s="1"/>
  <c r="S272" i="10" s="1"/>
  <c r="C164" i="10"/>
  <c r="H164" i="10" s="1"/>
  <c r="I164" i="10" s="1"/>
  <c r="J164" i="10" s="1"/>
  <c r="S164" i="10" s="1"/>
  <c r="C17" i="10"/>
  <c r="H17" i="10" s="1"/>
  <c r="I17" i="10" s="1"/>
  <c r="J17" i="10" s="1"/>
  <c r="S17" i="10" s="1"/>
  <c r="C44" i="10"/>
  <c r="H44" i="10" s="1"/>
  <c r="I44" i="10" s="1"/>
  <c r="J44" i="10" s="1"/>
  <c r="S44" i="10" s="1"/>
  <c r="C64" i="10"/>
  <c r="H64" i="10" s="1"/>
  <c r="I64" i="10" s="1"/>
  <c r="J64" i="10" s="1"/>
  <c r="S64" i="10" s="1"/>
  <c r="C107" i="10"/>
  <c r="H107" i="10" s="1"/>
  <c r="I107" i="10" s="1"/>
  <c r="J107" i="10" s="1"/>
  <c r="S107" i="10" s="1"/>
  <c r="C128" i="10"/>
  <c r="H128" i="10" s="1"/>
  <c r="I128" i="10" s="1"/>
  <c r="J128" i="10" s="1"/>
  <c r="S128" i="10" s="1"/>
  <c r="C149" i="10"/>
  <c r="H149" i="10" s="1"/>
  <c r="I149" i="10" s="1"/>
  <c r="J149" i="10" s="1"/>
  <c r="S149" i="10" s="1"/>
  <c r="C173" i="10"/>
  <c r="H173" i="10" s="1"/>
  <c r="I173" i="10" s="1"/>
  <c r="J173" i="10" s="1"/>
  <c r="S173" i="10" s="1"/>
  <c r="C238" i="10"/>
  <c r="H238" i="10" s="1"/>
  <c r="I238" i="10" s="1"/>
  <c r="J238" i="10" s="1"/>
  <c r="S238" i="10" s="1"/>
  <c r="C277" i="10"/>
  <c r="H277" i="10" s="1"/>
  <c r="I277" i="10" s="1"/>
  <c r="J277" i="10" s="1"/>
  <c r="S277" i="10" s="1"/>
  <c r="C302" i="10"/>
  <c r="H302" i="10" s="1"/>
  <c r="I302" i="10" s="1"/>
  <c r="J302" i="10" s="1"/>
  <c r="S302" i="10" s="1"/>
  <c r="C18" i="10"/>
  <c r="H18" i="10" s="1"/>
  <c r="I18" i="10" s="1"/>
  <c r="J18" i="10" s="1"/>
  <c r="S18" i="10" s="1"/>
  <c r="C65" i="10"/>
  <c r="H65" i="10" s="1"/>
  <c r="I65" i="10" s="1"/>
  <c r="J65" i="10" s="1"/>
  <c r="S65" i="10" s="1"/>
  <c r="C108" i="10"/>
  <c r="H108" i="10" s="1"/>
  <c r="I108" i="10" s="1"/>
  <c r="J108" i="10" s="1"/>
  <c r="S108" i="10" s="1"/>
  <c r="C150" i="10"/>
  <c r="H150" i="10" s="1"/>
  <c r="I150" i="10" s="1"/>
  <c r="J150" i="10" s="1"/>
  <c r="S150" i="10" s="1"/>
  <c r="C174" i="10"/>
  <c r="H174" i="10" s="1"/>
  <c r="I174" i="10" s="1"/>
  <c r="J174" i="10" s="1"/>
  <c r="S174" i="10" s="1"/>
  <c r="C258" i="10"/>
  <c r="H258" i="10" s="1"/>
  <c r="I258" i="10" s="1"/>
  <c r="J258" i="10" s="1"/>
  <c r="S258" i="10" s="1"/>
  <c r="C67" i="10"/>
  <c r="H67" i="10" s="1"/>
  <c r="I67" i="10" s="1"/>
  <c r="J67" i="10" s="1"/>
  <c r="S67" i="10" s="1"/>
  <c r="C93" i="10"/>
  <c r="H93" i="10" s="1"/>
  <c r="I93" i="10" s="1"/>
  <c r="J93" i="10" s="1"/>
  <c r="S93" i="10" s="1"/>
  <c r="C179" i="10"/>
  <c r="H179" i="10" s="1"/>
  <c r="I179" i="10" s="1"/>
  <c r="J179" i="10" s="1"/>
  <c r="S179" i="10" s="1"/>
  <c r="C263" i="10"/>
  <c r="H263" i="10" s="1"/>
  <c r="I263" i="10" s="1"/>
  <c r="J263" i="10" s="1"/>
  <c r="S263" i="10" s="1"/>
  <c r="C264" i="10"/>
  <c r="H264" i="10" s="1"/>
  <c r="I264" i="10" s="1"/>
  <c r="J264" i="10" s="1"/>
  <c r="S264" i="10" s="1"/>
  <c r="C90" i="10"/>
  <c r="H90" i="10" s="1"/>
  <c r="I90" i="10" s="1"/>
  <c r="J90" i="10" s="1"/>
  <c r="S90" i="10" s="1"/>
  <c r="C94" i="10"/>
  <c r="H94" i="10" s="1"/>
  <c r="I94" i="10" s="1"/>
  <c r="J94" i="10" s="1"/>
  <c r="S94" i="10" s="1"/>
  <c r="C213" i="10"/>
  <c r="H213" i="10" s="1"/>
  <c r="I213" i="10" s="1"/>
  <c r="J213" i="10" s="1"/>
  <c r="S213" i="10" s="1"/>
  <c r="C70" i="10"/>
  <c r="H70" i="10" s="1"/>
  <c r="I70" i="10" s="1"/>
  <c r="J70" i="10" s="1"/>
  <c r="S70" i="10" s="1"/>
  <c r="C194" i="10"/>
  <c r="H194" i="10" s="1"/>
  <c r="I194" i="10" s="1"/>
  <c r="J194" i="10" s="1"/>
  <c r="S194" i="10" s="1"/>
  <c r="C278" i="10"/>
  <c r="H278" i="10" s="1"/>
  <c r="I278" i="10" s="1"/>
  <c r="J278" i="10" s="1"/>
  <c r="S278" i="10" s="1"/>
  <c r="C27" i="10"/>
  <c r="H27" i="10" s="1"/>
  <c r="I27" i="10" s="1"/>
  <c r="J27" i="10" s="1"/>
  <c r="S27" i="10" s="1"/>
  <c r="C114" i="10"/>
  <c r="H114" i="10" s="1"/>
  <c r="I114" i="10" s="1"/>
  <c r="J114" i="10" s="1"/>
  <c r="S114" i="10" s="1"/>
  <c r="C199" i="10"/>
  <c r="H199" i="10" s="1"/>
  <c r="I199" i="10" s="1"/>
  <c r="J199" i="10" s="1"/>
  <c r="S199" i="10" s="1"/>
  <c r="C287" i="10"/>
  <c r="H287" i="10" s="1"/>
  <c r="I287" i="10" s="1"/>
  <c r="J287" i="10" s="1"/>
  <c r="S287" i="10" s="1"/>
  <c r="C71" i="10"/>
  <c r="H71" i="10" s="1"/>
  <c r="I71" i="10" s="1"/>
  <c r="J71" i="10" s="1"/>
  <c r="S71" i="10" s="1"/>
  <c r="C220" i="10"/>
  <c r="H220" i="10" s="1"/>
  <c r="I220" i="10" s="1"/>
  <c r="J220" i="10" s="1"/>
  <c r="S220" i="10" s="1"/>
  <c r="C156" i="10"/>
  <c r="H156" i="10" s="1"/>
  <c r="I156" i="10" s="1"/>
  <c r="J156" i="10" s="1"/>
  <c r="S156" i="10" s="1"/>
  <c r="C160" i="10"/>
  <c r="H160" i="10" s="1"/>
  <c r="I160" i="10" s="1"/>
  <c r="J160" i="10" s="1"/>
  <c r="S160" i="10" s="1"/>
  <c r="C239" i="10"/>
  <c r="H239" i="10" s="1"/>
  <c r="I239" i="10" s="1"/>
  <c r="J239" i="10" s="1"/>
  <c r="S239" i="10" s="1"/>
  <c r="C159" i="10"/>
  <c r="H159" i="10" s="1"/>
  <c r="I159" i="10" s="1"/>
  <c r="J159" i="10" s="1"/>
  <c r="S159" i="10" s="1"/>
  <c r="C244" i="10"/>
  <c r="H244" i="10" s="1"/>
  <c r="I244" i="10" s="1"/>
  <c r="J244" i="10" s="1"/>
  <c r="S244" i="10" s="1"/>
  <c r="C322" i="10"/>
  <c r="H322" i="10" s="1"/>
  <c r="I322" i="10" s="1"/>
  <c r="J322" i="10" s="1"/>
  <c r="S322" i="10" s="1"/>
  <c r="C201" i="10"/>
  <c r="H201" i="10" s="1"/>
  <c r="I201" i="10" s="1"/>
  <c r="J201" i="10" s="1"/>
  <c r="S201" i="10" s="1"/>
  <c r="C196" i="10"/>
  <c r="H196" i="10" s="1"/>
  <c r="I196" i="10" s="1"/>
  <c r="J196" i="10" s="1"/>
  <c r="S196" i="10" s="1"/>
  <c r="C148" i="10"/>
  <c r="H148" i="10" s="1"/>
  <c r="I148" i="10" s="1"/>
  <c r="J148" i="10" s="1"/>
  <c r="S148" i="10" s="1"/>
  <c r="C288" i="10"/>
  <c r="H288" i="10" s="1"/>
  <c r="I288" i="10" s="1"/>
  <c r="J288" i="10" s="1"/>
  <c r="S288" i="10" s="1"/>
  <c r="C214" i="10"/>
  <c r="H214" i="10" s="1"/>
  <c r="I214" i="10" s="1"/>
  <c r="J214" i="10" s="1"/>
  <c r="S214" i="10" s="1"/>
  <c r="C303" i="10"/>
  <c r="H303" i="10" s="1"/>
  <c r="I303" i="10" s="1"/>
  <c r="J303" i="10" s="1"/>
  <c r="S303" i="10" s="1"/>
  <c r="C50" i="10"/>
  <c r="H50" i="10" s="1"/>
  <c r="I50" i="10" s="1"/>
  <c r="J50" i="10" s="1"/>
  <c r="S50" i="10" s="1"/>
  <c r="C134" i="10"/>
  <c r="H134" i="10" s="1"/>
  <c r="I134" i="10" s="1"/>
  <c r="J134" i="10" s="1"/>
  <c r="S134" i="10" s="1"/>
  <c r="C223" i="10"/>
  <c r="H223" i="10" s="1"/>
  <c r="I223" i="10" s="1"/>
  <c r="J223" i="10" s="1"/>
  <c r="S223" i="10" s="1"/>
  <c r="C304" i="10"/>
  <c r="H304" i="10" s="1"/>
  <c r="I304" i="10" s="1"/>
  <c r="J304" i="10" s="1"/>
  <c r="S304" i="10" s="1"/>
  <c r="C135" i="10"/>
  <c r="H135" i="10" s="1"/>
  <c r="I135" i="10" s="1"/>
  <c r="J135" i="10" s="1"/>
  <c r="S135" i="10" s="1"/>
  <c r="C318" i="10"/>
  <c r="H318" i="10" s="1"/>
  <c r="I318" i="10" s="1"/>
  <c r="J318" i="10" s="1"/>
  <c r="S318" i="10" s="1"/>
  <c r="C252" i="10"/>
  <c r="H252" i="10" s="1"/>
  <c r="I252" i="10" s="1"/>
  <c r="J252" i="10" s="1"/>
  <c r="S252" i="10" s="1"/>
  <c r="C224" i="10"/>
  <c r="H224" i="10" s="1"/>
  <c r="I224" i="10" s="1"/>
  <c r="J224" i="10" s="1"/>
  <c r="S224" i="10" s="1"/>
  <c r="C12" i="10"/>
  <c r="H12" i="10" s="1"/>
  <c r="I12" i="10" s="1"/>
  <c r="J12" i="10" s="1"/>
  <c r="S12" i="10" s="1"/>
  <c r="S5" i="10" l="1"/>
  <c r="M5" i="10"/>
  <c r="N5" i="10" s="1"/>
  <c r="S11" i="10"/>
  <c r="E4" i="13"/>
  <c r="M12" i="10"/>
  <c r="N12" i="10" s="1"/>
  <c r="R12" i="10" s="1"/>
  <c r="M146" i="10"/>
  <c r="N146" i="10" s="1"/>
  <c r="R146" i="10" s="1"/>
  <c r="M284" i="10"/>
  <c r="N284" i="10" s="1"/>
  <c r="R284" i="10" s="1"/>
  <c r="T284" i="10"/>
  <c r="U284" i="10" s="1"/>
  <c r="T39" i="10"/>
  <c r="U39" i="10" s="1"/>
  <c r="M39" i="10"/>
  <c r="N39" i="10" s="1"/>
  <c r="M301" i="10"/>
  <c r="M82" i="10"/>
  <c r="N82" i="10" s="1"/>
  <c r="R82" i="10" s="1"/>
  <c r="T82" i="10"/>
  <c r="U82" i="10" s="1"/>
  <c r="M155" i="10"/>
  <c r="N155" i="10" s="1"/>
  <c r="T155" i="10"/>
  <c r="U155" i="10" s="1"/>
  <c r="M239" i="10"/>
  <c r="N239" i="10" s="1"/>
  <c r="R239" i="10" s="1"/>
  <c r="T106" i="10"/>
  <c r="U106" i="10" s="1"/>
  <c r="M106" i="10"/>
  <c r="N106" i="10" s="1"/>
  <c r="M53" i="10"/>
  <c r="N53" i="10" s="1"/>
  <c r="T53" i="10"/>
  <c r="U53" i="10" s="1"/>
  <c r="M139" i="10"/>
  <c r="N139" i="10" s="1"/>
  <c r="R139" i="10" s="1"/>
  <c r="M160" i="10"/>
  <c r="N160" i="10" s="1"/>
  <c r="R160" i="10" s="1"/>
  <c r="M61" i="10"/>
  <c r="N61" i="10" s="1"/>
  <c r="R61" i="10" s="1"/>
  <c r="T61" i="10"/>
  <c r="U61" i="10" s="1"/>
  <c r="T9" i="10"/>
  <c r="U9" i="10" s="1"/>
  <c r="M9" i="10"/>
  <c r="N9" i="10" s="1"/>
  <c r="T132" i="10"/>
  <c r="U132" i="10" s="1"/>
  <c r="M132" i="10"/>
  <c r="N132" i="10" s="1"/>
  <c r="M135" i="10"/>
  <c r="N135" i="10" s="1"/>
  <c r="M66" i="10"/>
  <c r="T15" i="10"/>
  <c r="U15" i="10" s="1"/>
  <c r="M15" i="10"/>
  <c r="M133" i="10"/>
  <c r="N133" i="10" s="1"/>
  <c r="T319" i="10"/>
  <c r="U319" i="10" s="1"/>
  <c r="M319" i="10"/>
  <c r="N319" i="10" s="1"/>
  <c r="T119" i="10"/>
  <c r="U119" i="10" s="1"/>
  <c r="M119" i="10"/>
  <c r="N119" i="10" s="1"/>
  <c r="R119" i="10" s="1"/>
  <c r="T310" i="10"/>
  <c r="U310" i="10" s="1"/>
  <c r="M310" i="10"/>
  <c r="M118" i="10"/>
  <c r="N118" i="10" s="1"/>
  <c r="M217" i="10"/>
  <c r="N217" i="10" s="1"/>
  <c r="R217" i="10" s="1"/>
  <c r="T217" i="10"/>
  <c r="U217" i="10" s="1"/>
  <c r="M59" i="10"/>
  <c r="M312" i="10"/>
  <c r="N312" i="10" s="1"/>
  <c r="M92" i="10"/>
  <c r="N92" i="10" s="1"/>
  <c r="R92" i="10" s="1"/>
  <c r="M70" i="10"/>
  <c r="N70" i="10" s="1"/>
  <c r="T215" i="10"/>
  <c r="U215" i="10" s="1"/>
  <c r="M215" i="10"/>
  <c r="N215" i="10" s="1"/>
  <c r="M292" i="10"/>
  <c r="N292" i="10" s="1"/>
  <c r="R292" i="10" s="1"/>
  <c r="M141" i="10"/>
  <c r="N141" i="10" s="1"/>
  <c r="R141" i="10" s="1"/>
  <c r="T141" i="10"/>
  <c r="U141" i="10" s="1"/>
  <c r="M291" i="10"/>
  <c r="N291" i="10" s="1"/>
  <c r="R291" i="10" s="1"/>
  <c r="M286" i="10"/>
  <c r="N286" i="10" s="1"/>
  <c r="R286" i="10" s="1"/>
  <c r="M261" i="10"/>
  <c r="N261" i="10" s="1"/>
  <c r="T261" i="10"/>
  <c r="U261" i="10" s="1"/>
  <c r="M219" i="10"/>
  <c r="M299" i="10"/>
  <c r="N299" i="10" s="1"/>
  <c r="T299" i="10"/>
  <c r="U299" i="10" s="1"/>
  <c r="M22" i="10"/>
  <c r="N22" i="10" s="1"/>
  <c r="T22" i="10"/>
  <c r="U22" i="10" s="1"/>
  <c r="M87" i="10"/>
  <c r="T87" i="10"/>
  <c r="U87" i="10" s="1"/>
  <c r="M29" i="10"/>
  <c r="N29" i="10" s="1"/>
  <c r="R29" i="10" s="1"/>
  <c r="M180" i="10"/>
  <c r="T96" i="10"/>
  <c r="U96" i="10" s="1"/>
  <c r="M96" i="10"/>
  <c r="N96" i="10" s="1"/>
  <c r="R96" i="10" s="1"/>
  <c r="M197" i="10"/>
  <c r="N197" i="10" s="1"/>
  <c r="T159" i="10"/>
  <c r="U159" i="10" s="1"/>
  <c r="M159" i="10"/>
  <c r="N159" i="10" s="1"/>
  <c r="R159" i="10" s="1"/>
  <c r="M80" i="10"/>
  <c r="N80" i="10" s="1"/>
  <c r="R80" i="10" s="1"/>
  <c r="M208" i="10"/>
  <c r="N208" i="10" s="1"/>
  <c r="R208" i="10" s="1"/>
  <c r="M281" i="10"/>
  <c r="N281" i="10" s="1"/>
  <c r="T281" i="10"/>
  <c r="U281" i="10" s="1"/>
  <c r="T314" i="10"/>
  <c r="U314" i="10" s="1"/>
  <c r="M314" i="10"/>
  <c r="M62" i="10"/>
  <c r="N62" i="10" s="1"/>
  <c r="M178" i="10"/>
  <c r="N178" i="10" s="1"/>
  <c r="T178" i="10"/>
  <c r="U178" i="10" s="1"/>
  <c r="T265" i="10"/>
  <c r="U265" i="10" s="1"/>
  <c r="M265" i="10"/>
  <c r="M249" i="10"/>
  <c r="N249" i="10" s="1"/>
  <c r="R249" i="10" s="1"/>
  <c r="M37" i="10"/>
  <c r="N37" i="10" s="1"/>
  <c r="R37" i="10" s="1"/>
  <c r="T37" i="10"/>
  <c r="U37" i="10" s="1"/>
  <c r="M158" i="10"/>
  <c r="N158" i="10" s="1"/>
  <c r="R158" i="10" s="1"/>
  <c r="T41" i="10"/>
  <c r="U41" i="10" s="1"/>
  <c r="M41" i="10"/>
  <c r="N41" i="10" s="1"/>
  <c r="M64" i="10"/>
  <c r="M51" i="10"/>
  <c r="N51" i="10" s="1"/>
  <c r="R51" i="10" s="1"/>
  <c r="M143" i="10"/>
  <c r="M233" i="10"/>
  <c r="N233" i="10" s="1"/>
  <c r="T44" i="10"/>
  <c r="U44" i="10" s="1"/>
  <c r="M44" i="10"/>
  <c r="N44" i="10" s="1"/>
  <c r="M47" i="10"/>
  <c r="N47" i="10" s="1"/>
  <c r="M113" i="10"/>
  <c r="M154" i="10"/>
  <c r="N154" i="10" s="1"/>
  <c r="M258" i="10"/>
  <c r="N258" i="10" s="1"/>
  <c r="M256" i="10"/>
  <c r="N256" i="10" s="1"/>
  <c r="R256" i="10" s="1"/>
  <c r="T256" i="10"/>
  <c r="U256" i="10" s="1"/>
  <c r="M280" i="10"/>
  <c r="T137" i="10"/>
  <c r="U137" i="10" s="1"/>
  <c r="M137" i="10"/>
  <c r="N137" i="10" s="1"/>
  <c r="R137" i="10" s="1"/>
  <c r="M277" i="10"/>
  <c r="M211" i="10"/>
  <c r="N211" i="10" s="1"/>
  <c r="R211" i="10" s="1"/>
  <c r="M167" i="10"/>
  <c r="N167" i="10" s="1"/>
  <c r="R167" i="10" s="1"/>
  <c r="M176" i="10"/>
  <c r="N176" i="10" s="1"/>
  <c r="R176" i="10" s="1"/>
  <c r="M238" i="10"/>
  <c r="T238" i="10"/>
  <c r="U238" i="10" s="1"/>
  <c r="T195" i="10"/>
  <c r="U195" i="10" s="1"/>
  <c r="M195" i="10"/>
  <c r="N195" i="10" s="1"/>
  <c r="R195" i="10" s="1"/>
  <c r="M145" i="10"/>
  <c r="N145" i="10" s="1"/>
  <c r="M142" i="10"/>
  <c r="N142" i="10" s="1"/>
  <c r="R142" i="10" s="1"/>
  <c r="M242" i="10"/>
  <c r="N242" i="10" s="1"/>
  <c r="M90" i="10"/>
  <c r="T99" i="10"/>
  <c r="U99" i="10" s="1"/>
  <c r="M99" i="10"/>
  <c r="N99" i="10" s="1"/>
  <c r="R99" i="10" s="1"/>
  <c r="M227" i="10"/>
  <c r="M298" i="10"/>
  <c r="T125" i="10"/>
  <c r="U125" i="10" s="1"/>
  <c r="M125" i="10"/>
  <c r="N125" i="10" s="1"/>
  <c r="R125" i="10" s="1"/>
  <c r="T52" i="10"/>
  <c r="U52" i="10" s="1"/>
  <c r="M52" i="10"/>
  <c r="M21" i="10"/>
  <c r="N21" i="10" s="1"/>
  <c r="R21" i="10" s="1"/>
  <c r="M128" i="10"/>
  <c r="N128" i="10" s="1"/>
  <c r="T128" i="10"/>
  <c r="U128" i="10" s="1"/>
  <c r="T60" i="10"/>
  <c r="U60" i="10" s="1"/>
  <c r="M60" i="10"/>
  <c r="N60" i="10" s="1"/>
  <c r="M105" i="10"/>
  <c r="N105" i="10" s="1"/>
  <c r="M203" i="10"/>
  <c r="N203" i="10" s="1"/>
  <c r="T179" i="10"/>
  <c r="U179" i="10" s="1"/>
  <c r="M179" i="10"/>
  <c r="N179" i="10" s="1"/>
  <c r="M35" i="10"/>
  <c r="N35" i="10" s="1"/>
  <c r="R35" i="10" s="1"/>
  <c r="T35" i="10"/>
  <c r="U35" i="10" s="1"/>
  <c r="M163" i="10"/>
  <c r="N163" i="10" s="1"/>
  <c r="T250" i="10"/>
  <c r="U250" i="10" s="1"/>
  <c r="M250" i="10"/>
  <c r="N250" i="10" s="1"/>
  <c r="R250" i="10" s="1"/>
  <c r="M184" i="10"/>
  <c r="N184" i="10" s="1"/>
  <c r="R184" i="10" s="1"/>
  <c r="M10" i="10"/>
  <c r="M170" i="10"/>
  <c r="N170" i="10" s="1"/>
  <c r="T170" i="10"/>
  <c r="U170" i="10" s="1"/>
  <c r="M67" i="10"/>
  <c r="N67" i="10" s="1"/>
  <c r="R67" i="10" s="1"/>
  <c r="T67" i="10"/>
  <c r="U67" i="10" s="1"/>
  <c r="M14" i="10"/>
  <c r="N14" i="10" s="1"/>
  <c r="R14" i="10" s="1"/>
  <c r="T84" i="10"/>
  <c r="U84" i="10" s="1"/>
  <c r="M84" i="10"/>
  <c r="M89" i="10"/>
  <c r="M223" i="10"/>
  <c r="N223" i="10" s="1"/>
  <c r="T19" i="10"/>
  <c r="U19" i="10" s="1"/>
  <c r="M19" i="10"/>
  <c r="N19" i="10" s="1"/>
  <c r="T289" i="10"/>
  <c r="U289" i="10" s="1"/>
  <c r="M289" i="10"/>
  <c r="T68" i="10"/>
  <c r="U68" i="10" s="1"/>
  <c r="M68" i="10"/>
  <c r="M196" i="10"/>
  <c r="N196" i="10" s="1"/>
  <c r="R196" i="10" s="1"/>
  <c r="M205" i="10"/>
  <c r="N205" i="10" s="1"/>
  <c r="T165" i="10"/>
  <c r="U165" i="10" s="1"/>
  <c r="M165" i="10"/>
  <c r="M162" i="10"/>
  <c r="T201" i="10"/>
  <c r="U201" i="10" s="1"/>
  <c r="M201" i="10"/>
  <c r="N201" i="10" s="1"/>
  <c r="M213" i="10"/>
  <c r="T140" i="10"/>
  <c r="U140" i="10" s="1"/>
  <c r="M140" i="10"/>
  <c r="M190" i="10"/>
  <c r="N190" i="10" s="1"/>
  <c r="R190" i="10" s="1"/>
  <c r="M131" i="10"/>
  <c r="N131" i="10" s="1"/>
  <c r="M147" i="10"/>
  <c r="N147" i="10" s="1"/>
  <c r="R147" i="10" s="1"/>
  <c r="M116" i="10"/>
  <c r="N116" i="10" s="1"/>
  <c r="T116" i="10"/>
  <c r="U116" i="10" s="1"/>
  <c r="M111" i="10"/>
  <c r="N111" i="10" s="1"/>
  <c r="T271" i="10"/>
  <c r="U271" i="10" s="1"/>
  <c r="M271" i="10"/>
  <c r="N271" i="10" s="1"/>
  <c r="M262" i="10"/>
  <c r="N262" i="10" s="1"/>
  <c r="M204" i="10"/>
  <c r="N204" i="10" s="1"/>
  <c r="R204" i="10" s="1"/>
  <c r="M282" i="10"/>
  <c r="N282" i="10" s="1"/>
  <c r="R282" i="10" s="1"/>
  <c r="T6" i="10"/>
  <c r="U6" i="10" s="1"/>
  <c r="M6" i="10"/>
  <c r="T72" i="10"/>
  <c r="U72" i="10" s="1"/>
  <c r="M72" i="10"/>
  <c r="N72" i="10" s="1"/>
  <c r="T322" i="10"/>
  <c r="U322" i="10" s="1"/>
  <c r="M322" i="10"/>
  <c r="N322" i="10" s="1"/>
  <c r="T94" i="10"/>
  <c r="U94" i="10" s="1"/>
  <c r="M94" i="10"/>
  <c r="N94" i="10" s="1"/>
  <c r="M75" i="10"/>
  <c r="T75" i="10"/>
  <c r="U75" i="10" s="1"/>
  <c r="M175" i="10"/>
  <c r="N175" i="10" s="1"/>
  <c r="R175" i="10" s="1"/>
  <c r="M166" i="10"/>
  <c r="N166" i="10" s="1"/>
  <c r="T124" i="10"/>
  <c r="U124" i="10" s="1"/>
  <c r="M124" i="10"/>
  <c r="N124" i="10" s="1"/>
  <c r="M268" i="10"/>
  <c r="N268" i="10" s="1"/>
  <c r="R268" i="10" s="1"/>
  <c r="M126" i="10"/>
  <c r="M117" i="10"/>
  <c r="N117" i="10" s="1"/>
  <c r="T117" i="10"/>
  <c r="U117" i="10" s="1"/>
  <c r="M95" i="10"/>
  <c r="N95" i="10" s="1"/>
  <c r="M228" i="10"/>
  <c r="N228" i="10" s="1"/>
  <c r="M248" i="10"/>
  <c r="N248" i="10" s="1"/>
  <c r="M243" i="10"/>
  <c r="M221" i="10"/>
  <c r="N221" i="10" s="1"/>
  <c r="T221" i="10"/>
  <c r="U221" i="10" s="1"/>
  <c r="M187" i="10"/>
  <c r="M266" i="10"/>
  <c r="N266" i="10" s="1"/>
  <c r="R266" i="10" s="1"/>
  <c r="T315" i="10"/>
  <c r="U315" i="10" s="1"/>
  <c r="M315" i="10"/>
  <c r="M56" i="10"/>
  <c r="M151" i="10"/>
  <c r="T76" i="10"/>
  <c r="U76" i="10" s="1"/>
  <c r="M76" i="10"/>
  <c r="M171" i="10"/>
  <c r="N171" i="10" s="1"/>
  <c r="M264" i="10"/>
  <c r="T264" i="10"/>
  <c r="U264" i="10" s="1"/>
  <c r="M232" i="10"/>
  <c r="N232" i="10" s="1"/>
  <c r="T232" i="10"/>
  <c r="U232" i="10" s="1"/>
  <c r="M198" i="10"/>
  <c r="N198" i="10" s="1"/>
  <c r="R198" i="10" s="1"/>
  <c r="T198" i="10"/>
  <c r="U198" i="10" s="1"/>
  <c r="M218" i="10"/>
  <c r="M263" i="10"/>
  <c r="N263" i="10" s="1"/>
  <c r="R263" i="10" s="1"/>
  <c r="M168" i="10"/>
  <c r="N168" i="10" s="1"/>
  <c r="M183" i="10"/>
  <c r="N183" i="10" s="1"/>
  <c r="R183" i="10" s="1"/>
  <c r="M293" i="10"/>
  <c r="M107" i="10"/>
  <c r="M101" i="10"/>
  <c r="N101" i="10" s="1"/>
  <c r="R101" i="10" s="1"/>
  <c r="T101" i="10"/>
  <c r="U101" i="10" s="1"/>
  <c r="M245" i="10"/>
  <c r="N245" i="10" s="1"/>
  <c r="R245" i="10" s="1"/>
  <c r="T245" i="10"/>
  <c r="U245" i="10" s="1"/>
  <c r="M186" i="10"/>
  <c r="M93" i="10"/>
  <c r="N93" i="10" s="1"/>
  <c r="R93" i="10" s="1"/>
  <c r="M13" i="10"/>
  <c r="N13" i="10" s="1"/>
  <c r="T83" i="10"/>
  <c r="U83" i="10" s="1"/>
  <c r="M83" i="10"/>
  <c r="N83" i="10" s="1"/>
  <c r="R83" i="10" s="1"/>
  <c r="M104" i="10"/>
  <c r="M304" i="10"/>
  <c r="N304" i="10" s="1"/>
  <c r="M46" i="10"/>
  <c r="N46" i="10" s="1"/>
  <c r="M16" i="10"/>
  <c r="N16" i="10" s="1"/>
  <c r="R16" i="10" s="1"/>
  <c r="T237" i="10"/>
  <c r="U237" i="10" s="1"/>
  <c r="M237" i="10"/>
  <c r="T91" i="10"/>
  <c r="U91" i="10" s="1"/>
  <c r="M91" i="10"/>
  <c r="N91" i="10" s="1"/>
  <c r="T71" i="10"/>
  <c r="U71" i="10" s="1"/>
  <c r="M71" i="10"/>
  <c r="N71" i="10" s="1"/>
  <c r="M320" i="10"/>
  <c r="N320" i="10" s="1"/>
  <c r="M45" i="10"/>
  <c r="N45" i="10" s="1"/>
  <c r="T45" i="10"/>
  <c r="U45" i="10" s="1"/>
  <c r="M74" i="10"/>
  <c r="N74" i="10" s="1"/>
  <c r="M134" i="10"/>
  <c r="N134" i="10" s="1"/>
  <c r="R134" i="10" s="1"/>
  <c r="M164" i="10"/>
  <c r="N164" i="10" s="1"/>
  <c r="T164" i="10"/>
  <c r="U164" i="10" s="1"/>
  <c r="T294" i="10"/>
  <c r="U294" i="10" s="1"/>
  <c r="M294" i="10"/>
  <c r="N294" i="10" s="1"/>
  <c r="M296" i="10"/>
  <c r="N296" i="10" s="1"/>
  <c r="T24" i="10"/>
  <c r="U24" i="10" s="1"/>
  <c r="M24" i="10"/>
  <c r="N24" i="10" s="1"/>
  <c r="R24" i="10" s="1"/>
  <c r="M69" i="10"/>
  <c r="N69" i="10" s="1"/>
  <c r="R69" i="10" s="1"/>
  <c r="T121" i="10"/>
  <c r="U121" i="10" s="1"/>
  <c r="M121" i="10"/>
  <c r="N121" i="10" s="1"/>
  <c r="R121" i="10" s="1"/>
  <c r="M50" i="10"/>
  <c r="T50" i="10"/>
  <c r="U50" i="10" s="1"/>
  <c r="M272" i="10"/>
  <c r="M321" i="10"/>
  <c r="N321" i="10" s="1"/>
  <c r="T275" i="10"/>
  <c r="U275" i="10" s="1"/>
  <c r="M275" i="10"/>
  <c r="N275" i="10" s="1"/>
  <c r="M257" i="10"/>
  <c r="N257" i="10" s="1"/>
  <c r="R257" i="10" s="1"/>
  <c r="T257" i="10"/>
  <c r="U257" i="10" s="1"/>
  <c r="M49" i="10"/>
  <c r="N49" i="10" s="1"/>
  <c r="M103" i="10"/>
  <c r="N103" i="10" s="1"/>
  <c r="R103" i="10" s="1"/>
  <c r="T303" i="10"/>
  <c r="U303" i="10" s="1"/>
  <c r="M303" i="10"/>
  <c r="N303" i="10" s="1"/>
  <c r="T209" i="10"/>
  <c r="U209" i="10" s="1"/>
  <c r="M209" i="10"/>
  <c r="N209" i="10" s="1"/>
  <c r="R209" i="10" s="1"/>
  <c r="M253" i="10"/>
  <c r="N253" i="10" s="1"/>
  <c r="M247" i="10"/>
  <c r="N247" i="10" s="1"/>
  <c r="R247" i="10" s="1"/>
  <c r="M86" i="10"/>
  <c r="N86" i="10" s="1"/>
  <c r="R86" i="10" s="1"/>
  <c r="T283" i="10"/>
  <c r="U283" i="10" s="1"/>
  <c r="M283" i="10"/>
  <c r="N283" i="10" s="1"/>
  <c r="M153" i="10"/>
  <c r="N153" i="10" s="1"/>
  <c r="T65" i="10"/>
  <c r="U65" i="10" s="1"/>
  <c r="M65" i="10"/>
  <c r="M229" i="10"/>
  <c r="T229" i="10"/>
  <c r="U229" i="10" s="1"/>
  <c r="T206" i="10"/>
  <c r="U206" i="10" s="1"/>
  <c r="M206" i="10"/>
  <c r="N206" i="10" s="1"/>
  <c r="M11" i="10"/>
  <c r="N11" i="10" s="1"/>
  <c r="R11" i="10" s="1"/>
  <c r="M73" i="10"/>
  <c r="N73" i="10" s="1"/>
  <c r="M136" i="10"/>
  <c r="N136" i="10" s="1"/>
  <c r="R136" i="10" s="1"/>
  <c r="M324" i="10"/>
  <c r="N324" i="10" s="1"/>
  <c r="R324" i="10" s="1"/>
  <c r="T324" i="10"/>
  <c r="U324" i="10" s="1"/>
  <c r="M244" i="10"/>
  <c r="N244" i="10" s="1"/>
  <c r="R244" i="10" s="1"/>
  <c r="M297" i="10"/>
  <c r="T234" i="10"/>
  <c r="U234" i="10" s="1"/>
  <c r="M234" i="10"/>
  <c r="N234" i="10" s="1"/>
  <c r="M149" i="10"/>
  <c r="T149" i="10"/>
  <c r="U149" i="10" s="1"/>
  <c r="M172" i="10"/>
  <c r="T172" i="10"/>
  <c r="U172" i="10" s="1"/>
  <c r="M174" i="10"/>
  <c r="N174" i="10" s="1"/>
  <c r="T55" i="10"/>
  <c r="U55" i="10" s="1"/>
  <c r="M55" i="10"/>
  <c r="N55" i="10" s="1"/>
  <c r="M290" i="10"/>
  <c r="N290" i="10" s="1"/>
  <c r="T290" i="10"/>
  <c r="U290" i="10" s="1"/>
  <c r="T216" i="10"/>
  <c r="U216" i="10" s="1"/>
  <c r="M216" i="10"/>
  <c r="N216" i="10" s="1"/>
  <c r="T48" i="10"/>
  <c r="U48" i="10" s="1"/>
  <c r="M48" i="10"/>
  <c r="N48" i="10" s="1"/>
  <c r="M150" i="10"/>
  <c r="M273" i="10"/>
  <c r="M270" i="10"/>
  <c r="N270" i="10" s="1"/>
  <c r="R270" i="10" s="1"/>
  <c r="T270" i="10"/>
  <c r="U270" i="10" s="1"/>
  <c r="M152" i="10"/>
  <c r="N152" i="10" s="1"/>
  <c r="T152" i="10"/>
  <c r="U152" i="10" s="1"/>
  <c r="T25" i="10"/>
  <c r="U25" i="10" s="1"/>
  <c r="M25" i="10"/>
  <c r="N25" i="10" s="1"/>
  <c r="R25" i="10" s="1"/>
  <c r="M169" i="10"/>
  <c r="N169" i="10" s="1"/>
  <c r="M114" i="10"/>
  <c r="M300" i="10"/>
  <c r="N300" i="10" s="1"/>
  <c r="T300" i="10"/>
  <c r="U300" i="10" s="1"/>
  <c r="M260" i="10"/>
  <c r="N260" i="10" s="1"/>
  <c r="R260" i="10" s="1"/>
  <c r="M225" i="10"/>
  <c r="N225" i="10" s="1"/>
  <c r="T225" i="10"/>
  <c r="U225" i="10" s="1"/>
  <c r="M32" i="10"/>
  <c r="N32" i="10" s="1"/>
  <c r="M23" i="10"/>
  <c r="M138" i="10"/>
  <c r="N138" i="10" s="1"/>
  <c r="T138" i="10"/>
  <c r="U138" i="10" s="1"/>
  <c r="M27" i="10"/>
  <c r="T27" i="10"/>
  <c r="U27" i="10" s="1"/>
  <c r="M279" i="10"/>
  <c r="N279" i="10" s="1"/>
  <c r="R279" i="10" s="1"/>
  <c r="T98" i="10"/>
  <c r="U98" i="10" s="1"/>
  <c r="M98" i="10"/>
  <c r="M226" i="10"/>
  <c r="M43" i="10"/>
  <c r="N43" i="10" s="1"/>
  <c r="M63" i="10"/>
  <c r="T63" i="10"/>
  <c r="U63" i="10" s="1"/>
  <c r="T7" i="10"/>
  <c r="U7" i="10" s="1"/>
  <c r="M7" i="10"/>
  <c r="N7" i="10" s="1"/>
  <c r="M34" i="10"/>
  <c r="N34" i="10" s="1"/>
  <c r="T288" i="10"/>
  <c r="U288" i="10" s="1"/>
  <c r="M288" i="10"/>
  <c r="N288" i="10" s="1"/>
  <c r="R288" i="10" s="1"/>
  <c r="M278" i="10"/>
  <c r="N278" i="10" s="1"/>
  <c r="M18" i="10"/>
  <c r="N18" i="10" s="1"/>
  <c r="M79" i="10"/>
  <c r="M259" i="10"/>
  <c r="N259" i="10" s="1"/>
  <c r="R259" i="10" s="1"/>
  <c r="M254" i="10"/>
  <c r="N254" i="10" s="1"/>
  <c r="R254" i="10" s="1"/>
  <c r="M210" i="10"/>
  <c r="N210" i="10" s="1"/>
  <c r="R210" i="10" s="1"/>
  <c r="T210" i="10"/>
  <c r="U210" i="10" s="1"/>
  <c r="M188" i="10"/>
  <c r="T188" i="10"/>
  <c r="U188" i="10" s="1"/>
  <c r="M212" i="10"/>
  <c r="M207" i="10"/>
  <c r="M181" i="10"/>
  <c r="N181" i="10" s="1"/>
  <c r="T305" i="10"/>
  <c r="U305" i="10" s="1"/>
  <c r="M305" i="10"/>
  <c r="N305" i="10" s="1"/>
  <c r="R305" i="10" s="1"/>
  <c r="M8" i="10"/>
  <c r="N8" i="10" s="1"/>
  <c r="M28" i="10"/>
  <c r="N28" i="10" s="1"/>
  <c r="T306" i="10"/>
  <c r="U306" i="10" s="1"/>
  <c r="M306" i="10"/>
  <c r="N306" i="10" s="1"/>
  <c r="M251" i="10"/>
  <c r="N251" i="10" s="1"/>
  <c r="M38" i="10"/>
  <c r="N38" i="10" s="1"/>
  <c r="T57" i="10"/>
  <c r="U57" i="10" s="1"/>
  <c r="M57" i="10"/>
  <c r="N57" i="10" s="1"/>
  <c r="R57" i="10" s="1"/>
  <c r="T120" i="10"/>
  <c r="U120" i="10" s="1"/>
  <c r="M120" i="10"/>
  <c r="M110" i="10"/>
  <c r="N110" i="10" s="1"/>
  <c r="M109" i="10"/>
  <c r="N109" i="10" s="1"/>
  <c r="M173" i="10"/>
  <c r="M100" i="10"/>
  <c r="N100" i="10" s="1"/>
  <c r="M222" i="10"/>
  <c r="N222" i="10" s="1"/>
  <c r="T222" i="10"/>
  <c r="U222" i="10" s="1"/>
  <c r="T224" i="10"/>
  <c r="U224" i="10" s="1"/>
  <c r="M224" i="10"/>
  <c r="N224" i="10" s="1"/>
  <c r="T130" i="10"/>
  <c r="U130" i="10" s="1"/>
  <c r="M130" i="10"/>
  <c r="N130" i="10" s="1"/>
  <c r="M77" i="10"/>
  <c r="N77" i="10" s="1"/>
  <c r="R77" i="10" s="1"/>
  <c r="M177" i="10"/>
  <c r="N177" i="10" s="1"/>
  <c r="M252" i="10"/>
  <c r="N252" i="10" s="1"/>
  <c r="R252" i="10" s="1"/>
  <c r="T81" i="10"/>
  <c r="U81" i="10" s="1"/>
  <c r="M81" i="10"/>
  <c r="N81" i="10" s="1"/>
  <c r="R81" i="10" s="1"/>
  <c r="T30" i="10"/>
  <c r="U30" i="10" s="1"/>
  <c r="M30" i="10"/>
  <c r="N30" i="10" s="1"/>
  <c r="T157" i="10"/>
  <c r="U157" i="10" s="1"/>
  <c r="M157" i="10"/>
  <c r="N157" i="10" s="1"/>
  <c r="M318" i="10"/>
  <c r="M85" i="10"/>
  <c r="N85" i="10" s="1"/>
  <c r="R85" i="10" s="1"/>
  <c r="T85" i="10"/>
  <c r="U85" i="10" s="1"/>
  <c r="T31" i="10"/>
  <c r="U31" i="10" s="1"/>
  <c r="M31" i="10"/>
  <c r="N31" i="10" s="1"/>
  <c r="R31" i="10" s="1"/>
  <c r="T122" i="10"/>
  <c r="U122" i="10" s="1"/>
  <c r="M122" i="10"/>
  <c r="N122" i="10" s="1"/>
  <c r="R122" i="10" s="1"/>
  <c r="M156" i="10"/>
  <c r="N156" i="10" s="1"/>
  <c r="R156" i="10" s="1"/>
  <c r="M36" i="10"/>
  <c r="N36" i="10" s="1"/>
  <c r="R36" i="10" s="1"/>
  <c r="M129" i="10"/>
  <c r="M112" i="10"/>
  <c r="M220" i="10"/>
  <c r="N220" i="10" s="1"/>
  <c r="T220" i="10"/>
  <c r="U220" i="10" s="1"/>
  <c r="M311" i="10"/>
  <c r="T17" i="10"/>
  <c r="U17" i="10" s="1"/>
  <c r="M17" i="10"/>
  <c r="N17" i="10" s="1"/>
  <c r="R17" i="10" s="1"/>
  <c r="T313" i="10"/>
  <c r="U313" i="10" s="1"/>
  <c r="M313" i="10"/>
  <c r="N313" i="10" s="1"/>
  <c r="T97" i="10"/>
  <c r="U97" i="10" s="1"/>
  <c r="M97" i="10"/>
  <c r="M202" i="10"/>
  <c r="N202" i="10" s="1"/>
  <c r="M287" i="10"/>
  <c r="N287" i="10" s="1"/>
  <c r="T20" i="10"/>
  <c r="U20" i="10" s="1"/>
  <c r="M20" i="10"/>
  <c r="N20" i="10" s="1"/>
  <c r="M192" i="10"/>
  <c r="N192" i="10" s="1"/>
  <c r="M269" i="10"/>
  <c r="N269" i="10" s="1"/>
  <c r="R269" i="10" s="1"/>
  <c r="M78" i="10"/>
  <c r="M58" i="10"/>
  <c r="M185" i="10"/>
  <c r="N185" i="10" s="1"/>
  <c r="R185" i="10" s="1"/>
  <c r="T199" i="10"/>
  <c r="U199" i="10" s="1"/>
  <c r="M199" i="10"/>
  <c r="N199" i="10" s="1"/>
  <c r="T317" i="10"/>
  <c r="U317" i="10" s="1"/>
  <c r="M317" i="10"/>
  <c r="N317" i="10" s="1"/>
  <c r="M127" i="10"/>
  <c r="N127" i="10" s="1"/>
  <c r="M246" i="10"/>
  <c r="N246" i="10" s="1"/>
  <c r="M54" i="10"/>
  <c r="N54" i="10" s="1"/>
  <c r="M42" i="10"/>
  <c r="T42" i="10"/>
  <c r="U42" i="10" s="1"/>
  <c r="M307" i="10"/>
  <c r="N307" i="10" s="1"/>
  <c r="M108" i="10"/>
  <c r="M295" i="10"/>
  <c r="N295" i="10" s="1"/>
  <c r="T295" i="10"/>
  <c r="U295" i="10" s="1"/>
  <c r="M255" i="10"/>
  <c r="N255" i="10" s="1"/>
  <c r="T255" i="10"/>
  <c r="U255" i="10" s="1"/>
  <c r="T193" i="10"/>
  <c r="U193" i="10" s="1"/>
  <c r="M193" i="10"/>
  <c r="T26" i="10"/>
  <c r="U26" i="10" s="1"/>
  <c r="M26" i="10"/>
  <c r="N26" i="10" s="1"/>
  <c r="R26" i="10" s="1"/>
  <c r="M88" i="10"/>
  <c r="T88" i="10"/>
  <c r="U88" i="10" s="1"/>
  <c r="T214" i="10"/>
  <c r="U214" i="10" s="1"/>
  <c r="M214" i="10"/>
  <c r="M144" i="10"/>
  <c r="N144" i="10" s="1"/>
  <c r="M274" i="10"/>
  <c r="N274" i="10" s="1"/>
  <c r="R274" i="10" s="1"/>
  <c r="T274" i="10"/>
  <c r="U274" i="10" s="1"/>
  <c r="M231" i="10"/>
  <c r="N231" i="10" s="1"/>
  <c r="R231" i="10" s="1"/>
  <c r="M276" i="10"/>
  <c r="N276" i="10" s="1"/>
  <c r="R276" i="10" s="1"/>
  <c r="M267" i="10"/>
  <c r="N267" i="10" s="1"/>
  <c r="M148" i="10"/>
  <c r="N148" i="10" s="1"/>
  <c r="T148" i="10"/>
  <c r="U148" i="10" s="1"/>
  <c r="M194" i="10"/>
  <c r="N194" i="10" s="1"/>
  <c r="R194" i="10" s="1"/>
  <c r="T302" i="10"/>
  <c r="U302" i="10" s="1"/>
  <c r="M302" i="10"/>
  <c r="M115" i="10"/>
  <c r="N115" i="10" s="1"/>
  <c r="R115" i="10" s="1"/>
  <c r="M240" i="10"/>
  <c r="N240" i="10" s="1"/>
  <c r="M230" i="10"/>
  <c r="N230" i="10" s="1"/>
  <c r="T230" i="10"/>
  <c r="U230" i="10" s="1"/>
  <c r="M189" i="10"/>
  <c r="N189" i="10" s="1"/>
  <c r="T189" i="10"/>
  <c r="U189" i="10" s="1"/>
  <c r="M123" i="10"/>
  <c r="N123" i="10" s="1"/>
  <c r="R123" i="10" s="1"/>
  <c r="T191" i="10"/>
  <c r="U191" i="10" s="1"/>
  <c r="M191" i="10"/>
  <c r="N191" i="10" s="1"/>
  <c r="R191" i="10" s="1"/>
  <c r="M182" i="10"/>
  <c r="N182" i="10" s="1"/>
  <c r="T161" i="10"/>
  <c r="U161" i="10" s="1"/>
  <c r="M161" i="10"/>
  <c r="N161" i="10" s="1"/>
  <c r="R161" i="10" s="1"/>
  <c r="M241" i="10"/>
  <c r="N241" i="10" s="1"/>
  <c r="M309" i="10"/>
  <c r="N309" i="10" s="1"/>
  <c r="M308" i="10"/>
  <c r="N308" i="10" s="1"/>
  <c r="R308" i="10" s="1"/>
  <c r="M285" i="10"/>
  <c r="N285" i="10" s="1"/>
  <c r="R285" i="10" s="1"/>
  <c r="M236" i="10"/>
  <c r="N236" i="10" s="1"/>
  <c r="M316" i="10"/>
  <c r="N316" i="10" s="1"/>
  <c r="R316" i="10" s="1"/>
  <c r="T40" i="10"/>
  <c r="U40" i="10" s="1"/>
  <c r="M40" i="10"/>
  <c r="N40" i="10" s="1"/>
  <c r="R40" i="10" s="1"/>
  <c r="M102" i="10"/>
  <c r="M33" i="10"/>
  <c r="N33" i="10" s="1"/>
  <c r="T323" i="10"/>
  <c r="U323" i="10" s="1"/>
  <c r="M323" i="10"/>
  <c r="N323" i="10" s="1"/>
  <c r="K2372" i="6"/>
  <c r="L2372" i="6" s="1"/>
  <c r="K2378" i="6"/>
  <c r="L2378" i="6" s="1"/>
  <c r="K2367" i="6"/>
  <c r="L2367" i="6" s="1"/>
  <c r="K2368" i="6"/>
  <c r="L2368" i="6" s="1"/>
  <c r="K2369" i="6"/>
  <c r="L2369" i="6" s="1"/>
  <c r="K2370" i="6"/>
  <c r="L2370" i="6" s="1"/>
  <c r="K2360" i="6"/>
  <c r="L2360" i="6" s="1"/>
  <c r="K2356" i="6"/>
  <c r="L2356" i="6" s="1"/>
  <c r="K2362" i="6"/>
  <c r="L2362" i="6" s="1"/>
  <c r="K2358" i="6"/>
  <c r="L2358" i="6" s="1"/>
  <c r="K2320" i="6"/>
  <c r="L2320" i="6" s="1"/>
  <c r="K2355" i="6"/>
  <c r="L2355" i="6" s="1"/>
  <c r="K2361" i="6"/>
  <c r="L2361" i="6" s="1"/>
  <c r="K2326" i="6"/>
  <c r="L2326" i="6" s="1"/>
  <c r="K2357" i="6"/>
  <c r="L2357" i="6" s="1"/>
  <c r="K2354" i="6"/>
  <c r="L2354" i="6" s="1"/>
  <c r="K1079" i="6"/>
  <c r="L1079" i="6" s="1"/>
  <c r="K1869" i="6"/>
  <c r="L1869" i="6" s="1"/>
  <c r="K791" i="6"/>
  <c r="L791" i="6" s="1"/>
  <c r="K1958" i="6"/>
  <c r="L1958" i="6" s="1"/>
  <c r="K228" i="6"/>
  <c r="L228" i="6" s="1"/>
  <c r="K319" i="6"/>
  <c r="L319" i="6" s="1"/>
  <c r="K1812" i="6"/>
  <c r="L1812" i="6" s="1"/>
  <c r="K2188" i="6"/>
  <c r="L2188" i="6" s="1"/>
  <c r="K1082" i="6"/>
  <c r="L1082" i="6" s="1"/>
  <c r="K315" i="6"/>
  <c r="L315" i="6" s="1"/>
  <c r="K1216" i="6"/>
  <c r="L1216" i="6" s="1"/>
  <c r="K2308" i="6"/>
  <c r="L2308" i="6" s="1"/>
  <c r="K2178" i="6"/>
  <c r="L2178" i="6" s="1"/>
  <c r="K905" i="6"/>
  <c r="L905" i="6" s="1"/>
  <c r="K932" i="6"/>
  <c r="L932" i="6" s="1"/>
  <c r="K1083" i="6"/>
  <c r="L1083" i="6" s="1"/>
  <c r="K1358" i="6"/>
  <c r="L1358" i="6" s="1"/>
  <c r="K647" i="6"/>
  <c r="L647" i="6" s="1"/>
  <c r="K1954" i="6"/>
  <c r="L1954" i="6" s="1"/>
  <c r="K1041" i="6"/>
  <c r="L1041" i="6" s="1"/>
  <c r="K936" i="6"/>
  <c r="L936" i="6" s="1"/>
  <c r="K1752" i="6"/>
  <c r="K2133" i="6"/>
  <c r="L2133" i="6" s="1"/>
  <c r="K1564" i="6"/>
  <c r="L1564" i="6" s="1"/>
  <c r="K1751" i="6"/>
  <c r="K1723" i="6"/>
  <c r="K783" i="6"/>
  <c r="L783" i="6" s="1"/>
  <c r="K2190" i="6"/>
  <c r="L2190" i="6" s="1"/>
  <c r="K245" i="6"/>
  <c r="L245" i="6" s="1"/>
  <c r="K1086" i="6"/>
  <c r="L1086" i="6" s="1"/>
  <c r="K1742" i="6"/>
  <c r="K1272" i="6"/>
  <c r="L1272" i="6" s="1"/>
  <c r="K417" i="6"/>
  <c r="L417" i="6" s="1"/>
  <c r="K1732" i="6"/>
  <c r="K761" i="6"/>
  <c r="L761" i="6" s="1"/>
  <c r="K1223" i="6"/>
  <c r="L1223" i="6" s="1"/>
  <c r="K1087" i="6"/>
  <c r="L1087" i="6" s="1"/>
  <c r="K2080" i="6"/>
  <c r="L2080" i="6" s="1"/>
  <c r="K473" i="6"/>
  <c r="L473" i="6" s="1"/>
  <c r="K1067" i="6"/>
  <c r="L1067" i="6" s="1"/>
  <c r="K1224" i="6"/>
  <c r="L1224" i="6" s="1"/>
  <c r="K1073" i="6"/>
  <c r="L1073" i="6" s="1"/>
  <c r="K243" i="6"/>
  <c r="L243" i="6" s="1"/>
  <c r="K849" i="6"/>
  <c r="L849" i="6" s="1"/>
  <c r="K861" i="6"/>
  <c r="L861" i="6" s="1"/>
  <c r="K1246" i="6"/>
  <c r="L1246" i="6" s="1"/>
  <c r="K1811" i="6"/>
  <c r="L1811" i="6" s="1"/>
  <c r="K283" i="6"/>
  <c r="L283" i="6" s="1"/>
  <c r="K1337" i="6"/>
  <c r="L1337" i="6" s="1"/>
  <c r="K480" i="6"/>
  <c r="L480" i="6" s="1"/>
  <c r="K1750" i="6"/>
  <c r="K1042" i="6"/>
  <c r="L1042" i="6" s="1"/>
  <c r="K252" i="6"/>
  <c r="L252" i="6" s="1"/>
  <c r="K1072" i="6"/>
  <c r="L1072" i="6" s="1"/>
  <c r="K1726" i="6"/>
  <c r="K1249" i="6"/>
  <c r="L1249" i="6" s="1"/>
  <c r="K1299" i="6"/>
  <c r="L1299" i="6" s="1"/>
  <c r="K1581" i="6"/>
  <c r="L1581" i="6" s="1"/>
  <c r="K938" i="6"/>
  <c r="L938" i="6" s="1"/>
  <c r="K1277" i="6"/>
  <c r="L1277" i="6" s="1"/>
  <c r="K934" i="6"/>
  <c r="L934" i="6" s="1"/>
  <c r="K1592" i="6"/>
  <c r="L1592" i="6" s="1"/>
  <c r="K2275" i="6"/>
  <c r="L2275" i="6" s="1"/>
  <c r="K1068" i="6"/>
  <c r="L1068" i="6" s="1"/>
  <c r="K1952" i="6"/>
  <c r="L1952" i="6" s="1"/>
  <c r="K177" i="6"/>
  <c r="L177" i="6" s="1"/>
  <c r="K923" i="6"/>
  <c r="L923" i="6" s="1"/>
  <c r="K2132" i="6"/>
  <c r="L2132" i="6" s="1"/>
  <c r="K2023" i="6"/>
  <c r="L2023" i="6" s="1"/>
  <c r="K1793" i="6"/>
  <c r="L1793" i="6" s="1"/>
  <c r="K2079" i="6"/>
  <c r="L2079" i="6" s="1"/>
  <c r="K921" i="6"/>
  <c r="L921" i="6" s="1"/>
  <c r="K1761" i="6"/>
  <c r="K929" i="6"/>
  <c r="L929" i="6" s="1"/>
  <c r="K2259" i="6"/>
  <c r="L2259" i="6" s="1"/>
  <c r="K554" i="6"/>
  <c r="L554" i="6" s="1"/>
  <c r="K1245" i="6"/>
  <c r="L1245" i="6" s="1"/>
  <c r="K59" i="6"/>
  <c r="L59" i="6" s="1"/>
  <c r="K1899" i="6"/>
  <c r="L1899" i="6" s="1"/>
  <c r="K1282" i="6"/>
  <c r="L1282" i="6" s="1"/>
  <c r="K1535" i="6"/>
  <c r="L1535" i="6" s="1"/>
  <c r="K920" i="6"/>
  <c r="L920" i="6" s="1"/>
  <c r="K223" i="6"/>
  <c r="L223" i="6" s="1"/>
  <c r="K271" i="6"/>
  <c r="L271" i="6" s="1"/>
  <c r="K1084" i="6"/>
  <c r="L1084" i="6" s="1"/>
  <c r="K1366" i="6"/>
  <c r="L1366" i="6" s="1"/>
  <c r="K881" i="6"/>
  <c r="L881" i="6" s="1"/>
  <c r="K1792" i="6"/>
  <c r="L1792" i="6" s="1"/>
  <c r="K244" i="6"/>
  <c r="L244" i="6" s="1"/>
  <c r="K935" i="6"/>
  <c r="L935" i="6" s="1"/>
  <c r="K1779" i="6"/>
  <c r="L1779" i="6" s="1"/>
  <c r="K870" i="6"/>
  <c r="L870" i="6" s="1"/>
  <c r="K1630" i="6"/>
  <c r="L1630" i="6" s="1"/>
  <c r="K924" i="6"/>
  <c r="L924" i="6" s="1"/>
  <c r="K110" i="6"/>
  <c r="L110" i="6" s="1"/>
  <c r="K918" i="6"/>
  <c r="L918" i="6" s="1"/>
  <c r="K225" i="6"/>
  <c r="L225" i="6" s="1"/>
  <c r="K2262" i="6"/>
  <c r="L2262" i="6" s="1"/>
  <c r="K759" i="6"/>
  <c r="L759" i="6" s="1"/>
  <c r="K343" i="6"/>
  <c r="L343" i="6" s="1"/>
  <c r="K1448" i="6"/>
  <c r="L1448" i="6" s="1"/>
  <c r="K2342" i="6"/>
  <c r="L2342" i="6" s="1"/>
  <c r="K2319" i="6"/>
  <c r="L2319" i="6" s="1"/>
  <c r="K2261" i="6"/>
  <c r="L2261" i="6" s="1"/>
  <c r="K1242" i="6"/>
  <c r="L1242" i="6" s="1"/>
  <c r="K1066" i="6"/>
  <c r="L1066" i="6" s="1"/>
  <c r="K1722" i="6"/>
  <c r="K2195" i="6"/>
  <c r="L2195" i="6" s="1"/>
  <c r="K1511" i="6"/>
  <c r="L1511" i="6" s="1"/>
  <c r="K1262" i="6"/>
  <c r="L1262" i="6" s="1"/>
  <c r="K902" i="6"/>
  <c r="L902" i="6" s="1"/>
  <c r="K1055" i="6"/>
  <c r="L1055" i="6" s="1"/>
  <c r="K2268" i="6"/>
  <c r="L2268" i="6" s="1"/>
  <c r="K1255" i="6"/>
  <c r="L1255" i="6" s="1"/>
  <c r="K2249" i="6"/>
  <c r="L2249" i="6" s="1"/>
  <c r="K2187" i="6"/>
  <c r="L2187" i="6" s="1"/>
  <c r="K485" i="6"/>
  <c r="L485" i="6" s="1"/>
  <c r="K1543" i="6"/>
  <c r="L1543" i="6" s="1"/>
  <c r="K1267" i="6"/>
  <c r="L1267" i="6" s="1"/>
  <c r="K1279" i="6"/>
  <c r="L1279" i="6" s="1"/>
  <c r="K2051" i="6"/>
  <c r="L2051" i="6" s="1"/>
  <c r="K1783" i="6"/>
  <c r="L1783" i="6" s="1"/>
  <c r="K1074" i="6"/>
  <c r="L1074" i="6" s="1"/>
  <c r="K2085" i="6"/>
  <c r="L2085" i="6" s="1"/>
  <c r="K68" i="6"/>
  <c r="L68" i="6" s="1"/>
  <c r="K1022" i="6"/>
  <c r="L1022" i="6" s="1"/>
  <c r="K1335" i="6"/>
  <c r="L1335" i="6" s="1"/>
  <c r="K240" i="6"/>
  <c r="L240" i="6" s="1"/>
  <c r="K1070" i="6"/>
  <c r="L1070" i="6" s="1"/>
  <c r="K290" i="6"/>
  <c r="L290" i="6" s="1"/>
  <c r="K405" i="6"/>
  <c r="L405" i="6" s="1"/>
  <c r="K907" i="6"/>
  <c r="L907" i="6" s="1"/>
  <c r="K909" i="6"/>
  <c r="L909" i="6" s="1"/>
  <c r="K186" i="6"/>
  <c r="L186" i="6" s="1"/>
  <c r="K2070" i="6"/>
  <c r="L2070" i="6" s="1"/>
  <c r="K778" i="6"/>
  <c r="L778" i="6" s="1"/>
  <c r="K1197" i="6"/>
  <c r="L1197" i="6" s="1"/>
  <c r="K824" i="6"/>
  <c r="L824" i="6" s="1"/>
  <c r="K548" i="6"/>
  <c r="L548" i="6" s="1"/>
  <c r="K114" i="6"/>
  <c r="L114" i="6" s="1"/>
  <c r="K1561" i="6"/>
  <c r="L1561" i="6" s="1"/>
  <c r="K2352" i="6"/>
  <c r="L2352" i="6" s="1"/>
  <c r="K2333" i="6"/>
  <c r="L2333" i="6" s="1"/>
  <c r="K2332" i="6"/>
  <c r="L2332" i="6" s="1"/>
  <c r="K2346" i="6"/>
  <c r="L2346" i="6" s="1"/>
  <c r="K2337" i="6"/>
  <c r="L2337" i="6" s="1"/>
  <c r="K2328" i="6"/>
  <c r="L2328" i="6" s="1"/>
  <c r="K2348" i="6"/>
  <c r="L2348" i="6" s="1"/>
  <c r="K2351" i="6"/>
  <c r="L2351" i="6" s="1"/>
  <c r="K555" i="6"/>
  <c r="L555" i="6" s="1"/>
  <c r="K464" i="6"/>
  <c r="L464" i="6" s="1"/>
  <c r="K466" i="6"/>
  <c r="L466" i="6" s="1"/>
  <c r="K380" i="6"/>
  <c r="L380" i="6" s="1"/>
  <c r="K1765" i="6"/>
  <c r="K404" i="6"/>
  <c r="L404" i="6" s="1"/>
  <c r="K143" i="6"/>
  <c r="L143" i="6" s="1"/>
  <c r="K2016" i="6"/>
  <c r="L2016" i="6" s="1"/>
  <c r="K928" i="6"/>
  <c r="L928" i="6" s="1"/>
  <c r="K591" i="6"/>
  <c r="L591" i="6" s="1"/>
  <c r="K2246" i="6"/>
  <c r="L2246" i="6" s="1"/>
  <c r="K840" i="6"/>
  <c r="L840" i="6" s="1"/>
  <c r="K2046" i="6"/>
  <c r="L2046" i="6" s="1"/>
  <c r="K1470" i="6"/>
  <c r="L1470" i="6" s="1"/>
  <c r="K1225" i="6"/>
  <c r="L1225" i="6" s="1"/>
  <c r="K306" i="6"/>
  <c r="L306" i="6" s="1"/>
  <c r="K175" i="6"/>
  <c r="L175" i="6" s="1"/>
  <c r="K1069" i="6"/>
  <c r="L1069" i="6" s="1"/>
  <c r="K1175" i="6"/>
  <c r="L1175" i="6" s="1"/>
  <c r="K1222" i="6"/>
  <c r="L1222" i="6" s="1"/>
  <c r="K1229" i="6"/>
  <c r="L1229" i="6" s="1"/>
  <c r="K418" i="6"/>
  <c r="L418" i="6" s="1"/>
  <c r="K1711" i="6"/>
  <c r="K1908" i="6"/>
  <c r="L1908" i="6" s="1"/>
  <c r="K1925" i="6"/>
  <c r="L1925" i="6" s="1"/>
  <c r="K586" i="6"/>
  <c r="L586" i="6" s="1"/>
  <c r="K1231" i="6"/>
  <c r="L1231" i="6" s="1"/>
  <c r="K2272" i="6"/>
  <c r="L2272" i="6" s="1"/>
  <c r="K1056" i="6"/>
  <c r="L1056" i="6" s="1"/>
  <c r="K1822" i="6"/>
  <c r="L1822" i="6" s="1"/>
  <c r="K1562" i="6"/>
  <c r="L1562" i="6" s="1"/>
  <c r="K1495" i="6"/>
  <c r="L1495" i="6" s="1"/>
  <c r="K453" i="6"/>
  <c r="L453" i="6" s="1"/>
  <c r="K1675" i="6"/>
  <c r="K1171" i="6"/>
  <c r="L1171" i="6" s="1"/>
  <c r="K825" i="6"/>
  <c r="L825" i="6" s="1"/>
  <c r="K241" i="6"/>
  <c r="L241" i="6" s="1"/>
  <c r="K542" i="6"/>
  <c r="L542" i="6" s="1"/>
  <c r="K2343" i="6"/>
  <c r="L2343" i="6" s="1"/>
  <c r="K2366" i="6"/>
  <c r="L2366" i="6" s="1"/>
  <c r="K2339" i="6"/>
  <c r="L2339" i="6" s="1"/>
  <c r="K2365" i="6"/>
  <c r="L2365" i="6" s="1"/>
  <c r="K2329" i="6"/>
  <c r="L2329" i="6" s="1"/>
  <c r="K2353" i="6"/>
  <c r="L2353" i="6" s="1"/>
  <c r="K2338" i="6"/>
  <c r="L2338" i="6" s="1"/>
  <c r="K2335" i="6"/>
  <c r="L2335" i="6" s="1"/>
  <c r="K394" i="6"/>
  <c r="L394" i="6" s="1"/>
  <c r="K2027" i="6"/>
  <c r="L2027" i="6" s="1"/>
  <c r="K2312" i="6"/>
  <c r="L2312" i="6" s="1"/>
  <c r="K1879" i="6"/>
  <c r="L1879" i="6" s="1"/>
  <c r="K1586" i="6"/>
  <c r="L1586" i="6" s="1"/>
  <c r="K226" i="6"/>
  <c r="L226" i="6" s="1"/>
  <c r="K2276" i="6"/>
  <c r="L2276" i="6" s="1"/>
  <c r="K1230" i="6"/>
  <c r="L1230" i="6" s="1"/>
  <c r="K1377" i="6"/>
  <c r="L1377" i="6" s="1"/>
  <c r="K919" i="6"/>
  <c r="L919" i="6" s="1"/>
  <c r="K360" i="6"/>
  <c r="L360" i="6" s="1"/>
  <c r="K1340" i="6"/>
  <c r="L1340" i="6" s="1"/>
  <c r="K689" i="6"/>
  <c r="L689" i="6" s="1"/>
  <c r="K169" i="6"/>
  <c r="L169" i="6" s="1"/>
  <c r="K1551" i="6"/>
  <c r="L1551" i="6" s="1"/>
  <c r="K1076" i="6"/>
  <c r="L1076" i="6" s="1"/>
  <c r="K1078" i="6"/>
  <c r="L1078" i="6" s="1"/>
  <c r="K1239" i="6"/>
  <c r="L1239" i="6" s="1"/>
  <c r="K58" i="6"/>
  <c r="L58" i="6" s="1"/>
  <c r="K1774" i="6"/>
  <c r="H119" i="13" s="1"/>
  <c r="K1348" i="6"/>
  <c r="L1348" i="6" s="1"/>
  <c r="K2035" i="6"/>
  <c r="L2035" i="6" s="1"/>
  <c r="K916" i="6"/>
  <c r="L916" i="6" s="1"/>
  <c r="K520" i="6"/>
  <c r="L520" i="6" s="1"/>
  <c r="K1796" i="6"/>
  <c r="L1796" i="6" s="1"/>
  <c r="K925" i="6"/>
  <c r="L925" i="6" s="1"/>
  <c r="K912" i="6"/>
  <c r="L912" i="6" s="1"/>
  <c r="K1232" i="6"/>
  <c r="L1232" i="6" s="1"/>
  <c r="K268" i="6"/>
  <c r="L268" i="6" s="1"/>
  <c r="K1144" i="6"/>
  <c r="L1144" i="6" s="1"/>
  <c r="K484" i="6"/>
  <c r="L484" i="6" s="1"/>
  <c r="K1471" i="6"/>
  <c r="L1471" i="6" s="1"/>
  <c r="K474" i="6"/>
  <c r="L474" i="6" s="1"/>
  <c r="K1588" i="6"/>
  <c r="L1588" i="6" s="1"/>
  <c r="K1583" i="6"/>
  <c r="L1583" i="6" s="1"/>
  <c r="K1476" i="6"/>
  <c r="L1476" i="6" s="1"/>
  <c r="K224" i="6"/>
  <c r="L224" i="6" s="1"/>
  <c r="K931" i="6"/>
  <c r="L931" i="6" s="1"/>
  <c r="K242" i="6"/>
  <c r="L242" i="6" s="1"/>
  <c r="K2334" i="6"/>
  <c r="L2334" i="6" s="1"/>
  <c r="K2350" i="6"/>
  <c r="L2350" i="6" s="1"/>
  <c r="K2331" i="6"/>
  <c r="L2331" i="6" s="1"/>
  <c r="K2349" i="6"/>
  <c r="L2349" i="6" s="1"/>
  <c r="K2345" i="6"/>
  <c r="L2345" i="6" s="1"/>
  <c r="K2344" i="6"/>
  <c r="L2344" i="6" s="1"/>
  <c r="K2330" i="6"/>
  <c r="L2330" i="6" s="1"/>
  <c r="K2327" i="6"/>
  <c r="L2327" i="6" s="1"/>
  <c r="K1190" i="6"/>
  <c r="L1190" i="6" s="1"/>
  <c r="K2068" i="6"/>
  <c r="L2068" i="6" s="1"/>
  <c r="K1537" i="6"/>
  <c r="L1537" i="6" s="1"/>
  <c r="K773" i="6"/>
  <c r="L773" i="6" s="1"/>
  <c r="K1628" i="6"/>
  <c r="L1628" i="6" s="1"/>
  <c r="K911" i="6"/>
  <c r="L911" i="6" s="1"/>
  <c r="K136" i="6"/>
  <c r="L136" i="6" s="1"/>
  <c r="K2273" i="6"/>
  <c r="L2273" i="6" s="1"/>
  <c r="K1388" i="6"/>
  <c r="L1388" i="6" s="1"/>
  <c r="K1434" i="6"/>
  <c r="L1434" i="6" s="1"/>
  <c r="K1928" i="6"/>
  <c r="L1928" i="6" s="1"/>
  <c r="K1746" i="6"/>
  <c r="K56" i="6"/>
  <c r="L56" i="6" s="1"/>
  <c r="K1444" i="6"/>
  <c r="L1444" i="6" s="1"/>
  <c r="K910" i="6"/>
  <c r="L910" i="6" s="1"/>
  <c r="K1021" i="6"/>
  <c r="L1021" i="6" s="1"/>
  <c r="K2314" i="6"/>
  <c r="L2314" i="6" s="1"/>
  <c r="K1489" i="6"/>
  <c r="L1489" i="6" s="1"/>
  <c r="K774" i="6"/>
  <c r="L774" i="6" s="1"/>
  <c r="K1036" i="6"/>
  <c r="L1036" i="6" s="1"/>
  <c r="K550" i="6"/>
  <c r="L550" i="6" s="1"/>
  <c r="K1378" i="6"/>
  <c r="L1378" i="6" s="1"/>
  <c r="K1555" i="6"/>
  <c r="L1555" i="6" s="1"/>
  <c r="K585" i="6"/>
  <c r="L585" i="6" s="1"/>
  <c r="K1389" i="6"/>
  <c r="L1389" i="6" s="1"/>
  <c r="K547" i="6"/>
  <c r="L547" i="6" s="1"/>
  <c r="K2186" i="6"/>
  <c r="L2186" i="6" s="1"/>
  <c r="K581" i="6"/>
  <c r="L581" i="6" s="1"/>
  <c r="K1540" i="6"/>
  <c r="L1540" i="6" s="1"/>
  <c r="K558" i="6"/>
  <c r="L558" i="6" s="1"/>
  <c r="K539" i="6"/>
  <c r="L539" i="6" s="1"/>
  <c r="K1045" i="6"/>
  <c r="L1045" i="6" s="1"/>
  <c r="K1927" i="6"/>
  <c r="L1927" i="6" s="1"/>
  <c r="K2252" i="6"/>
  <c r="L2252" i="6" s="1"/>
  <c r="K431" i="6"/>
  <c r="L431" i="6" s="1"/>
  <c r="K1729" i="6"/>
  <c r="K2036" i="6"/>
  <c r="L2036" i="6" s="1"/>
  <c r="K579" i="6"/>
  <c r="L579" i="6" s="1"/>
  <c r="K219" i="6"/>
  <c r="L219" i="6" s="1"/>
  <c r="K1329" i="6"/>
  <c r="L1329" i="6" s="1"/>
  <c r="K2341" i="6"/>
  <c r="L2341" i="6" s="1"/>
  <c r="K2340" i="6"/>
  <c r="L2340" i="6" s="1"/>
  <c r="K2363" i="6"/>
  <c r="L2363" i="6" s="1"/>
  <c r="K2322" i="6"/>
  <c r="L2322" i="6" s="1"/>
  <c r="K2336" i="6"/>
  <c r="L2336" i="6" s="1"/>
  <c r="K2364" i="6"/>
  <c r="L2364" i="6" s="1"/>
  <c r="K2359" i="6"/>
  <c r="L2359" i="6" s="1"/>
  <c r="K915" i="6"/>
  <c r="L915" i="6" s="1"/>
  <c r="K756" i="6"/>
  <c r="L756" i="6" s="1"/>
  <c r="K2243" i="6"/>
  <c r="L2243" i="6" s="1"/>
  <c r="K449" i="6"/>
  <c r="L449" i="6" s="1"/>
  <c r="K514" i="6"/>
  <c r="L514" i="6" s="1"/>
  <c r="K1534" i="6"/>
  <c r="L1534" i="6" s="1"/>
  <c r="K1162" i="6"/>
  <c r="L1162" i="6" s="1"/>
  <c r="K815" i="6"/>
  <c r="L815" i="6" s="1"/>
  <c r="K2284" i="6"/>
  <c r="L2284" i="6" s="1"/>
  <c r="K1860" i="6"/>
  <c r="L1860" i="6" s="1"/>
  <c r="K1499" i="6"/>
  <c r="L1499" i="6" s="1"/>
  <c r="K739" i="6"/>
  <c r="L739" i="6" s="1"/>
  <c r="K2269" i="6"/>
  <c r="L2269" i="6" s="1"/>
  <c r="K1135" i="6"/>
  <c r="L1135" i="6" s="1"/>
  <c r="K1760" i="6"/>
  <c r="K2305" i="6"/>
  <c r="L2305" i="6" s="1"/>
  <c r="K1709" i="6"/>
  <c r="K540" i="6"/>
  <c r="L540" i="6" s="1"/>
  <c r="K1029" i="6"/>
  <c r="L1029" i="6" s="1"/>
  <c r="K2180" i="6"/>
  <c r="L2180" i="6" s="1"/>
  <c r="K251" i="6"/>
  <c r="L251" i="6" s="1"/>
  <c r="K476" i="6"/>
  <c r="L476" i="6" s="1"/>
  <c r="K1882" i="6"/>
  <c r="L1882" i="6" s="1"/>
  <c r="K1688" i="6"/>
  <c r="K1451" i="6"/>
  <c r="L1451" i="6" s="1"/>
  <c r="K1453" i="6"/>
  <c r="L1453" i="6" s="1"/>
  <c r="K1705" i="6"/>
  <c r="K533" i="6"/>
  <c r="L533" i="6" s="1"/>
  <c r="K1725" i="6"/>
  <c r="K2202" i="6"/>
  <c r="L2202" i="6" s="1"/>
  <c r="K690" i="6"/>
  <c r="L690" i="6" s="1"/>
  <c r="K1062" i="6"/>
  <c r="L1062" i="6" s="1"/>
  <c r="K1889" i="6"/>
  <c r="L1889" i="6" s="1"/>
  <c r="K2181" i="6"/>
  <c r="L2181" i="6" s="1"/>
  <c r="K1782" i="6"/>
  <c r="L1782" i="6" s="1"/>
  <c r="K1459" i="6"/>
  <c r="L1459" i="6" s="1"/>
  <c r="K766" i="6"/>
  <c r="L766" i="6" s="1"/>
  <c r="K1018" i="6"/>
  <c r="L1018" i="6" s="1"/>
  <c r="K1044" i="6"/>
  <c r="L1044" i="6" s="1"/>
  <c r="K1509" i="6"/>
  <c r="L1509" i="6" s="1"/>
  <c r="K1218" i="6"/>
  <c r="L1218" i="6" s="1"/>
  <c r="K2288" i="6"/>
  <c r="L2288" i="6" s="1"/>
  <c r="K899" i="6"/>
  <c r="L899" i="6" s="1"/>
  <c r="K1235" i="6"/>
  <c r="L1235" i="6" s="1"/>
  <c r="K1520" i="6"/>
  <c r="L1520" i="6" s="1"/>
  <c r="K838" i="6"/>
  <c r="L838" i="6" s="1"/>
  <c r="K1697" i="6"/>
  <c r="K1399" i="6"/>
  <c r="L1399" i="6" s="1"/>
  <c r="K1139" i="6"/>
  <c r="L1139" i="6" s="1"/>
  <c r="K1679" i="6"/>
  <c r="K1532" i="6"/>
  <c r="L1532" i="6" s="1"/>
  <c r="K128" i="6"/>
  <c r="L128" i="6" s="1"/>
  <c r="K2298" i="6"/>
  <c r="L2298" i="6" s="1"/>
  <c r="K2294" i="6"/>
  <c r="L2294" i="6" s="1"/>
  <c r="K763" i="6"/>
  <c r="L763" i="6" s="1"/>
  <c r="K1749" i="6"/>
  <c r="K701" i="6"/>
  <c r="L701" i="6" s="1"/>
  <c r="K1035" i="6"/>
  <c r="L1035" i="6" s="1"/>
  <c r="K1336" i="6"/>
  <c r="L1336" i="6" s="1"/>
  <c r="K1209" i="6"/>
  <c r="L1209" i="6" s="1"/>
  <c r="K1256" i="6"/>
  <c r="L1256" i="6" s="1"/>
  <c r="K201" i="6"/>
  <c r="L201" i="6" s="1"/>
  <c r="K1414" i="6"/>
  <c r="L1414" i="6" s="1"/>
  <c r="K321" i="6"/>
  <c r="L321" i="6" s="1"/>
  <c r="K462" i="6"/>
  <c r="L462" i="6" s="1"/>
  <c r="K1193" i="6"/>
  <c r="L1193" i="6" s="1"/>
  <c r="K2316" i="6"/>
  <c r="L2316" i="6" s="1"/>
  <c r="K1141" i="6"/>
  <c r="L1141" i="6" s="1"/>
  <c r="K549" i="6"/>
  <c r="L549" i="6" s="1"/>
  <c r="K892" i="6"/>
  <c r="L892" i="6" s="1"/>
  <c r="K457" i="6"/>
  <c r="L457" i="6" s="1"/>
  <c r="K327" i="6"/>
  <c r="L327" i="6" s="1"/>
  <c r="K1855" i="6"/>
  <c r="L1855" i="6" s="1"/>
  <c r="K913" i="6"/>
  <c r="L913" i="6" s="1"/>
  <c r="K643" i="6"/>
  <c r="L643" i="6" s="1"/>
  <c r="K1539" i="6"/>
  <c r="L1539" i="6" s="1"/>
  <c r="K1173" i="6"/>
  <c r="L1173" i="6" s="1"/>
  <c r="K379" i="6"/>
  <c r="L379" i="6" s="1"/>
  <c r="K1320" i="6"/>
  <c r="L1320" i="6" s="1"/>
  <c r="K1154" i="6"/>
  <c r="L1154" i="6" s="1"/>
  <c r="K1852" i="6"/>
  <c r="L1852" i="6" s="1"/>
  <c r="K1894" i="6"/>
  <c r="L1894" i="6" s="1"/>
  <c r="K338" i="6"/>
  <c r="L338" i="6" s="1"/>
  <c r="K1250" i="6"/>
  <c r="L1250" i="6" s="1"/>
  <c r="K400" i="6"/>
  <c r="L400" i="6" s="1"/>
  <c r="K337" i="6"/>
  <c r="L337" i="6" s="1"/>
  <c r="K1989" i="6"/>
  <c r="L1989" i="6" s="1"/>
  <c r="K399" i="6"/>
  <c r="L399" i="6" s="1"/>
  <c r="K914" i="6"/>
  <c r="L914" i="6" s="1"/>
  <c r="K1655" i="6"/>
  <c r="L1655" i="6" s="1"/>
  <c r="K1004" i="6"/>
  <c r="L1004" i="6" s="1"/>
  <c r="K1851" i="6"/>
  <c r="L1851" i="6" s="1"/>
  <c r="K214" i="6"/>
  <c r="L214" i="6" s="1"/>
  <c r="K180" i="6"/>
  <c r="L180" i="6" s="1"/>
  <c r="K1533" i="6"/>
  <c r="L1533" i="6" s="1"/>
  <c r="K584" i="6"/>
  <c r="L584" i="6" s="1"/>
  <c r="K1544" i="6"/>
  <c r="L1544" i="6" s="1"/>
  <c r="K1455" i="6"/>
  <c r="L1455" i="6" s="1"/>
  <c r="K1627" i="6"/>
  <c r="L1627" i="6" s="1"/>
  <c r="K1541" i="6"/>
  <c r="L1541" i="6" s="1"/>
  <c r="K1747" i="6"/>
  <c r="K762" i="6"/>
  <c r="L762" i="6" s="1"/>
  <c r="K1020" i="6"/>
  <c r="L1020" i="6" s="1"/>
  <c r="K2065" i="6"/>
  <c r="L2065" i="6" s="1"/>
  <c r="K582" i="6"/>
  <c r="L582" i="6" s="1"/>
  <c r="K575" i="6"/>
  <c r="L575" i="6" s="1"/>
  <c r="K454" i="6"/>
  <c r="L454" i="6" s="1"/>
  <c r="K1330" i="6"/>
  <c r="L1330" i="6" s="1"/>
  <c r="K1720" i="6"/>
  <c r="K1458" i="6"/>
  <c r="L1458" i="6" s="1"/>
  <c r="K588" i="6"/>
  <c r="L588" i="6" s="1"/>
  <c r="K771" i="6"/>
  <c r="L771" i="6" s="1"/>
  <c r="K528" i="6"/>
  <c r="L528" i="6" s="1"/>
  <c r="K818" i="6"/>
  <c r="L818" i="6" s="1"/>
  <c r="K1640" i="6"/>
  <c r="L1640" i="6" s="1"/>
  <c r="K1201" i="6"/>
  <c r="L1201" i="6" s="1"/>
  <c r="K1877" i="6"/>
  <c r="L1877" i="6" s="1"/>
  <c r="K286" i="6"/>
  <c r="L286" i="6" s="1"/>
  <c r="K26" i="6"/>
  <c r="L26" i="6" s="1"/>
  <c r="K1034" i="6"/>
  <c r="L1034" i="6" s="1"/>
  <c r="K284" i="6"/>
  <c r="L284" i="6" s="1"/>
  <c r="K2182" i="6"/>
  <c r="L2182" i="6" s="1"/>
  <c r="K236" i="6"/>
  <c r="L236" i="6" s="1"/>
  <c r="K1496" i="6"/>
  <c r="L1496" i="6" s="1"/>
  <c r="K696" i="6"/>
  <c r="L696" i="6" s="1"/>
  <c r="K906" i="6"/>
  <c r="L906" i="6" s="1"/>
  <c r="K1392" i="6"/>
  <c r="L1392" i="6" s="1"/>
  <c r="K2295" i="6"/>
  <c r="L2295" i="6" s="1"/>
  <c r="K2287" i="6"/>
  <c r="L2287" i="6" s="1"/>
  <c r="K692" i="6"/>
  <c r="L692" i="6" s="1"/>
  <c r="K587" i="6"/>
  <c r="L587" i="6" s="1"/>
  <c r="K1456" i="6"/>
  <c r="L1456" i="6" s="1"/>
  <c r="K1744" i="6"/>
  <c r="K904" i="6"/>
  <c r="L904" i="6" s="1"/>
  <c r="K215" i="6"/>
  <c r="L215" i="6" s="1"/>
  <c r="K181" i="6"/>
  <c r="L181" i="6" s="1"/>
  <c r="K2177" i="6"/>
  <c r="L2177" i="6" s="1"/>
  <c r="K1780" i="6"/>
  <c r="L1780" i="6" s="1"/>
  <c r="K1194" i="6"/>
  <c r="L1194" i="6" s="1"/>
  <c r="K1394" i="6"/>
  <c r="L1394" i="6" s="1"/>
  <c r="K1609" i="6"/>
  <c r="L1609" i="6" s="1"/>
  <c r="K2285" i="6"/>
  <c r="L2285" i="6" s="1"/>
  <c r="K182" i="6"/>
  <c r="L182" i="6" s="1"/>
  <c r="K364" i="6"/>
  <c r="L364" i="6" s="1"/>
  <c r="K2131" i="6"/>
  <c r="L2131" i="6" s="1"/>
  <c r="K827" i="6"/>
  <c r="L827" i="6" s="1"/>
  <c r="K325" i="6"/>
  <c r="L325" i="6" s="1"/>
  <c r="K2148" i="6"/>
  <c r="L2148" i="6" s="1"/>
  <c r="K903" i="6"/>
  <c r="L903" i="6" s="1"/>
  <c r="K1345" i="6"/>
  <c r="L1345" i="6" s="1"/>
  <c r="K1058" i="6"/>
  <c r="L1058" i="6" s="1"/>
  <c r="K1120" i="6"/>
  <c r="L1120" i="6" s="1"/>
  <c r="K1880" i="6"/>
  <c r="L1880" i="6" s="1"/>
  <c r="K2283" i="6"/>
  <c r="L2283" i="6" s="1"/>
  <c r="K2263" i="6"/>
  <c r="L2263" i="6" s="1"/>
  <c r="K1525" i="6"/>
  <c r="L1525" i="6" s="1"/>
  <c r="K2265" i="6"/>
  <c r="L2265" i="6" s="1"/>
  <c r="K673" i="6"/>
  <c r="L673" i="6" s="1"/>
  <c r="K1243" i="6"/>
  <c r="L1243" i="6" s="1"/>
  <c r="K332" i="6"/>
  <c r="L332" i="6" s="1"/>
  <c r="K189" i="6"/>
  <c r="L189" i="6" s="1"/>
  <c r="K2064" i="6"/>
  <c r="L2064" i="6" s="1"/>
  <c r="K1046" i="6"/>
  <c r="L1046" i="6" s="1"/>
  <c r="K2264" i="6"/>
  <c r="L2264" i="6" s="1"/>
  <c r="K669" i="6"/>
  <c r="L669" i="6" s="1"/>
  <c r="K2279" i="6"/>
  <c r="L2279" i="6" s="1"/>
  <c r="K2194" i="6"/>
  <c r="L2194" i="6" s="1"/>
  <c r="K1264" i="6"/>
  <c r="L1264" i="6" s="1"/>
  <c r="K2280" i="6"/>
  <c r="L2280" i="6" s="1"/>
  <c r="K1707" i="6"/>
  <c r="K1607" i="6"/>
  <c r="L1607" i="6" s="1"/>
  <c r="K754" i="6"/>
  <c r="L754" i="6" s="1"/>
  <c r="K2183" i="6"/>
  <c r="L2183" i="6" s="1"/>
  <c r="K2303" i="6"/>
  <c r="L2303" i="6" s="1"/>
  <c r="K994" i="6"/>
  <c r="L994" i="6" s="1"/>
  <c r="K158" i="6"/>
  <c r="L158" i="6" s="1"/>
  <c r="K1452" i="6"/>
  <c r="L1452" i="6" s="1"/>
  <c r="K2291" i="6"/>
  <c r="L2291" i="6" s="1"/>
  <c r="K1865" i="6"/>
  <c r="L1865" i="6" s="1"/>
  <c r="K1001" i="6"/>
  <c r="L1001" i="6" s="1"/>
  <c r="K1442" i="6"/>
  <c r="L1442" i="6" s="1"/>
  <c r="K2015" i="6"/>
  <c r="L2015" i="6" s="1"/>
  <c r="K1743" i="6"/>
  <c r="K320" i="6"/>
  <c r="L320" i="6" s="1"/>
  <c r="K2141" i="6"/>
  <c r="L2141" i="6" s="1"/>
  <c r="K1170" i="6"/>
  <c r="L1170" i="6" s="1"/>
  <c r="K66" i="6"/>
  <c r="L66" i="6" s="1"/>
  <c r="K1049" i="6"/>
  <c r="L1049" i="6" s="1"/>
  <c r="K1660" i="6"/>
  <c r="L1660" i="6" s="1"/>
  <c r="K2164" i="6"/>
  <c r="L2164" i="6" s="1"/>
  <c r="K1339" i="6"/>
  <c r="L1339" i="6" s="1"/>
  <c r="K700" i="6"/>
  <c r="L700" i="6" s="1"/>
  <c r="K1123" i="6"/>
  <c r="L1123" i="6" s="1"/>
  <c r="K1409" i="6"/>
  <c r="L1409" i="6" s="1"/>
  <c r="K1153" i="6"/>
  <c r="L1153" i="6" s="1"/>
  <c r="K991" i="6"/>
  <c r="L991" i="6" s="1"/>
  <c r="K1191" i="6"/>
  <c r="L1191" i="6" s="1"/>
  <c r="K2179" i="6"/>
  <c r="L2179" i="6" s="1"/>
  <c r="K1733" i="6"/>
  <c r="K939" i="6"/>
  <c r="L939" i="6" s="1"/>
  <c r="K1519" i="6"/>
  <c r="L1519" i="6" s="1"/>
  <c r="K1265" i="6"/>
  <c r="L1265" i="6" s="1"/>
  <c r="K2028" i="6"/>
  <c r="L2028" i="6" s="1"/>
  <c r="K2300" i="6"/>
  <c r="L2300" i="6" s="1"/>
  <c r="K1206" i="6"/>
  <c r="L1206" i="6" s="1"/>
  <c r="K1395" i="6"/>
  <c r="L1395" i="6" s="1"/>
  <c r="K1213" i="6"/>
  <c r="L1213" i="6" s="1"/>
  <c r="K1308" i="6"/>
  <c r="L1308" i="6" s="1"/>
  <c r="K1212" i="6"/>
  <c r="L1212" i="6" s="1"/>
  <c r="K517" i="6"/>
  <c r="L517" i="6" s="1"/>
  <c r="K2130" i="6"/>
  <c r="L2130" i="6" s="1"/>
  <c r="K18" i="6"/>
  <c r="L18" i="6" s="1"/>
  <c r="K2175" i="6"/>
  <c r="L2175" i="6" s="1"/>
  <c r="K2073" i="6"/>
  <c r="L2073" i="6" s="1"/>
  <c r="K461" i="6"/>
  <c r="L461" i="6" s="1"/>
  <c r="K633" i="6"/>
  <c r="L633" i="6" s="1"/>
  <c r="K2267" i="6"/>
  <c r="L2267" i="6" s="1"/>
  <c r="K2289" i="6"/>
  <c r="L2289" i="6" s="1"/>
  <c r="K2044" i="6"/>
  <c r="L2044" i="6" s="1"/>
  <c r="K848" i="6"/>
  <c r="L848" i="6" s="1"/>
  <c r="K238" i="6"/>
  <c r="L238" i="6" s="1"/>
  <c r="K1885" i="6"/>
  <c r="L1885" i="6" s="1"/>
  <c r="K1874" i="6"/>
  <c r="L1874" i="6" s="1"/>
  <c r="K1507" i="6"/>
  <c r="L1507" i="6" s="1"/>
  <c r="K1755" i="6"/>
  <c r="K2270" i="6"/>
  <c r="L2270" i="6" s="1"/>
  <c r="K847" i="6"/>
  <c r="L847" i="6" s="1"/>
  <c r="K1873" i="6"/>
  <c r="L1873" i="6" s="1"/>
  <c r="K384" i="6"/>
  <c r="L384" i="6" s="1"/>
  <c r="K1192" i="6"/>
  <c r="L1192" i="6" s="1"/>
  <c r="K1603" i="6"/>
  <c r="L1603" i="6" s="1"/>
  <c r="K2296" i="6"/>
  <c r="L2296" i="6" s="1"/>
  <c r="K1195" i="6"/>
  <c r="L1195" i="6" s="1"/>
  <c r="K769" i="6"/>
  <c r="L769" i="6" s="1"/>
  <c r="K2271" i="6"/>
  <c r="L2271" i="6" s="1"/>
  <c r="K2311" i="6"/>
  <c r="L2311" i="6" s="1"/>
  <c r="K1328" i="6"/>
  <c r="L1328" i="6" s="1"/>
  <c r="K518" i="6"/>
  <c r="L518" i="6" s="1"/>
  <c r="K578" i="6"/>
  <c r="L578" i="6" s="1"/>
  <c r="K1172" i="6"/>
  <c r="L1172" i="6" s="1"/>
  <c r="K2297" i="6"/>
  <c r="L2297" i="6" s="1"/>
  <c r="K1902" i="6"/>
  <c r="L1902" i="6" s="1"/>
  <c r="K757" i="6"/>
  <c r="L757" i="6" s="1"/>
  <c r="K2317" i="6"/>
  <c r="L2317" i="6" s="1"/>
  <c r="K2266" i="6"/>
  <c r="L2266" i="6" s="1"/>
  <c r="K63" i="6"/>
  <c r="L63" i="6" s="1"/>
  <c r="K1028" i="6"/>
  <c r="L1028" i="6" s="1"/>
  <c r="K1513" i="6"/>
  <c r="L1513" i="6" s="1"/>
  <c r="K758" i="6"/>
  <c r="L758" i="6" s="1"/>
  <c r="K1457" i="6"/>
  <c r="L1457" i="6" s="1"/>
  <c r="K900" i="6"/>
  <c r="L900" i="6" s="1"/>
  <c r="K641" i="6"/>
  <c r="L641" i="6" s="1"/>
  <c r="K590" i="6"/>
  <c r="L590" i="6" s="1"/>
  <c r="K1571" i="6"/>
  <c r="L1571" i="6" s="1"/>
  <c r="K2153" i="6"/>
  <c r="L2153" i="6" s="1"/>
  <c r="K2301" i="6"/>
  <c r="L2301" i="6" s="1"/>
  <c r="K358" i="6"/>
  <c r="L358" i="6" s="1"/>
  <c r="K237" i="6"/>
  <c r="L237" i="6" s="1"/>
  <c r="K1883" i="6"/>
  <c r="L1883" i="6" s="1"/>
  <c r="K2167" i="6"/>
  <c r="L2167" i="6" s="1"/>
  <c r="K398" i="6"/>
  <c r="L398" i="6" s="1"/>
  <c r="K2292" i="6"/>
  <c r="L2292" i="6" s="1"/>
  <c r="K1319" i="6"/>
  <c r="L1319" i="6" s="1"/>
  <c r="K1731" i="6"/>
  <c r="K1446" i="6"/>
  <c r="L1446" i="6" s="1"/>
  <c r="K513" i="6"/>
  <c r="L513" i="6" s="1"/>
  <c r="K192" i="6"/>
  <c r="L192" i="6" s="1"/>
  <c r="K1005" i="6"/>
  <c r="L1005" i="6" s="1"/>
  <c r="K1077" i="6"/>
  <c r="L1077" i="6" s="1"/>
  <c r="K1893" i="6"/>
  <c r="L1893" i="6" s="1"/>
  <c r="K2032" i="6"/>
  <c r="L2032" i="6" s="1"/>
  <c r="K1590" i="6"/>
  <c r="L1590" i="6" s="1"/>
  <c r="K2012" i="6"/>
  <c r="L2012" i="6" s="1"/>
  <c r="K1542" i="6"/>
  <c r="L1542" i="6" s="1"/>
  <c r="K2214" i="6"/>
  <c r="L2214" i="6" s="1"/>
  <c r="K1728" i="6"/>
  <c r="K387" i="6"/>
  <c r="L387" i="6" s="1"/>
  <c r="K1053" i="6"/>
  <c r="L1053" i="6" s="1"/>
  <c r="K2281" i="6"/>
  <c r="L2281" i="6" s="1"/>
  <c r="K2302" i="6"/>
  <c r="L2302" i="6" s="1"/>
  <c r="K200" i="6"/>
  <c r="L200" i="6" s="1"/>
  <c r="K1122" i="6"/>
  <c r="L1122" i="6" s="1"/>
  <c r="K795" i="6"/>
  <c r="L795" i="6" s="1"/>
  <c r="K1397" i="6"/>
  <c r="L1397" i="6" s="1"/>
  <c r="K1203" i="6"/>
  <c r="L1203" i="6" s="1"/>
  <c r="K1039" i="6"/>
  <c r="L1039" i="6" s="1"/>
  <c r="K577" i="6"/>
  <c r="L577" i="6" s="1"/>
  <c r="K515" i="6"/>
  <c r="L515" i="6" s="1"/>
  <c r="K1202" i="6"/>
  <c r="L1202" i="6" s="1"/>
  <c r="K1857" i="6"/>
  <c r="L1857" i="6" s="1"/>
  <c r="K1727" i="6"/>
  <c r="K132" i="6"/>
  <c r="L132" i="6" s="1"/>
  <c r="K2257" i="6"/>
  <c r="L2257" i="6" s="1"/>
  <c r="K1217" i="6"/>
  <c r="L1217" i="6" s="1"/>
  <c r="K1117" i="6"/>
  <c r="L1117" i="6" s="1"/>
  <c r="K770" i="6"/>
  <c r="L770" i="6" s="1"/>
  <c r="K371" i="6"/>
  <c r="L371" i="6" s="1"/>
  <c r="K479" i="6"/>
  <c r="L479" i="6" s="1"/>
  <c r="K917" i="6"/>
  <c r="L917" i="6" s="1"/>
  <c r="K1441" i="6"/>
  <c r="L1441" i="6" s="1"/>
  <c r="K2293" i="6"/>
  <c r="L2293" i="6" s="1"/>
  <c r="K2286" i="6"/>
  <c r="L2286" i="6" s="1"/>
  <c r="K2290" i="6"/>
  <c r="L2290" i="6" s="1"/>
  <c r="K2274" i="6"/>
  <c r="L2274" i="6" s="1"/>
  <c r="K2299" i="6"/>
  <c r="L2299" i="6" s="1"/>
  <c r="K2282" i="6"/>
  <c r="L2282" i="6" s="1"/>
  <c r="K2310" i="6"/>
  <c r="L2310" i="6" s="1"/>
  <c r="K2313" i="6"/>
  <c r="L2313" i="6" s="1"/>
  <c r="K2306" i="6"/>
  <c r="L2306" i="6" s="1"/>
  <c r="K2315" i="6"/>
  <c r="L2315" i="6" s="1"/>
  <c r="K2309" i="6"/>
  <c r="L2309" i="6" s="1"/>
  <c r="K31" i="6"/>
  <c r="L31" i="6" s="1"/>
  <c r="K1033" i="6"/>
  <c r="L1033" i="6" s="1"/>
  <c r="K671" i="6"/>
  <c r="L671" i="6" s="1"/>
  <c r="K1966" i="6"/>
  <c r="L1966" i="6" s="1"/>
  <c r="K2155" i="6"/>
  <c r="L2155" i="6" s="1"/>
  <c r="K1437" i="6"/>
  <c r="L1437" i="6" s="1"/>
  <c r="K1503" i="6"/>
  <c r="L1503" i="6" s="1"/>
  <c r="K1514" i="6"/>
  <c r="L1514" i="6" s="1"/>
  <c r="K1425" i="6"/>
  <c r="L1425" i="6" s="1"/>
  <c r="K2192" i="6"/>
  <c r="L2192" i="6" s="1"/>
  <c r="K1283" i="6"/>
  <c r="L1283" i="6" s="1"/>
  <c r="K1881" i="6"/>
  <c r="L1881" i="6" s="1"/>
  <c r="K1174" i="6"/>
  <c r="L1174" i="6" s="1"/>
  <c r="K2144" i="6"/>
  <c r="L2144" i="6" s="1"/>
  <c r="K786" i="6"/>
  <c r="L786" i="6" s="1"/>
  <c r="K1890" i="6"/>
  <c r="L1890" i="6" s="1"/>
  <c r="K183" i="6"/>
  <c r="L183" i="6" s="1"/>
  <c r="K15" i="6"/>
  <c r="L15" i="6" s="1"/>
  <c r="K826" i="6"/>
  <c r="L826" i="6" s="1"/>
  <c r="K1698" i="6"/>
  <c r="K2151" i="6"/>
  <c r="L2151" i="6" s="1"/>
  <c r="K799" i="6"/>
  <c r="L799" i="6" s="1"/>
  <c r="K1921" i="6"/>
  <c r="L1921" i="6" s="1"/>
  <c r="K2008" i="6"/>
  <c r="L2008" i="6" s="1"/>
  <c r="K2011" i="6"/>
  <c r="L2011" i="6" s="1"/>
  <c r="K2124" i="6"/>
  <c r="L2124" i="6" s="1"/>
  <c r="K1116" i="6"/>
  <c r="L1116" i="6" s="1"/>
  <c r="K437" i="6"/>
  <c r="L437" i="6" s="1"/>
  <c r="K681" i="6"/>
  <c r="L681" i="6" s="1"/>
  <c r="K2253" i="6"/>
  <c r="L2253" i="6" s="1"/>
  <c r="K2255" i="6"/>
  <c r="L2255" i="6" s="1"/>
  <c r="K682" i="6"/>
  <c r="L682" i="6" s="1"/>
  <c r="K1920" i="6"/>
  <c r="L1920" i="6" s="1"/>
  <c r="K705" i="6"/>
  <c r="L705" i="6" s="1"/>
  <c r="K438" i="6"/>
  <c r="L438" i="6" s="1"/>
  <c r="K2172" i="6"/>
  <c r="L2172" i="6" s="1"/>
  <c r="K2174" i="6"/>
  <c r="L2174" i="6" s="1"/>
  <c r="K2176" i="6"/>
  <c r="L2176" i="6" s="1"/>
  <c r="K686" i="6"/>
  <c r="L686" i="6" s="1"/>
  <c r="K2007" i="6"/>
  <c r="L2007" i="6" s="1"/>
  <c r="K1919" i="6"/>
  <c r="L1919" i="6" s="1"/>
  <c r="K1006" i="6"/>
  <c r="L1006" i="6" s="1"/>
  <c r="K1917" i="6"/>
  <c r="L1917" i="6" s="1"/>
  <c r="K688" i="6"/>
  <c r="L688" i="6" s="1"/>
  <c r="K2173" i="6"/>
  <c r="L2173" i="6" s="1"/>
  <c r="K2118" i="6"/>
  <c r="L2118" i="6" s="1"/>
  <c r="K685" i="6"/>
  <c r="L685" i="6" s="1"/>
  <c r="K703" i="6"/>
  <c r="L703" i="6" s="1"/>
  <c r="K2010" i="6"/>
  <c r="L2010" i="6" s="1"/>
  <c r="K2256" i="6"/>
  <c r="L2256" i="6" s="1"/>
  <c r="K702" i="6"/>
  <c r="L702" i="6" s="1"/>
  <c r="K2009" i="6"/>
  <c r="L2009" i="6" s="1"/>
  <c r="K680" i="6"/>
  <c r="L680" i="6" s="1"/>
  <c r="K2123" i="6"/>
  <c r="L2123" i="6" s="1"/>
  <c r="K1114" i="6"/>
  <c r="L1114" i="6" s="1"/>
  <c r="K1915" i="6"/>
  <c r="L1915" i="6" s="1"/>
  <c r="K1113" i="6"/>
  <c r="L1113" i="6" s="1"/>
  <c r="K1702" i="6"/>
  <c r="K687" i="6"/>
  <c r="L687" i="6" s="1"/>
  <c r="K683" i="6"/>
  <c r="L683" i="6" s="1"/>
  <c r="K704" i="6"/>
  <c r="L704" i="6" s="1"/>
  <c r="K2119" i="6"/>
  <c r="L2119" i="6" s="1"/>
  <c r="K1918" i="6"/>
  <c r="L1918" i="6" s="1"/>
  <c r="K2122" i="6"/>
  <c r="L2122" i="6" s="1"/>
  <c r="K2254" i="6"/>
  <c r="L2254" i="6" s="1"/>
  <c r="K2005" i="6"/>
  <c r="L2005" i="6" s="1"/>
  <c r="K679" i="6"/>
  <c r="L679" i="6" s="1"/>
  <c r="K2006" i="6"/>
  <c r="L2006" i="6" s="1"/>
  <c r="K1007" i="6"/>
  <c r="L1007" i="6" s="1"/>
  <c r="K684" i="6"/>
  <c r="L684" i="6" s="1"/>
  <c r="K2121" i="6"/>
  <c r="L2121" i="6" s="1"/>
  <c r="K1922" i="6"/>
  <c r="L1922" i="6" s="1"/>
  <c r="K1700" i="6"/>
  <c r="K1916" i="6"/>
  <c r="L1916" i="6" s="1"/>
  <c r="K1914" i="6"/>
  <c r="L1914" i="6" s="1"/>
  <c r="K1701" i="6"/>
  <c r="K2120" i="6"/>
  <c r="L2120" i="6" s="1"/>
  <c r="K725" i="6"/>
  <c r="L725" i="6" s="1"/>
  <c r="K60" i="6"/>
  <c r="L60" i="6" s="1"/>
  <c r="K2208" i="6"/>
  <c r="L2208" i="6" s="1"/>
  <c r="K1530" i="6"/>
  <c r="L1530" i="6" s="1"/>
  <c r="K897" i="6"/>
  <c r="L897" i="6" s="1"/>
  <c r="K1411" i="6"/>
  <c r="L1411" i="6" s="1"/>
  <c r="K565" i="6"/>
  <c r="L565" i="6" s="1"/>
  <c r="K1480" i="6"/>
  <c r="L1480" i="6" s="1"/>
  <c r="K1108" i="6"/>
  <c r="L1108" i="6" s="1"/>
  <c r="K862" i="6"/>
  <c r="L862" i="6" s="1"/>
  <c r="K194" i="6"/>
  <c r="L194" i="6" s="1"/>
  <c r="K573" i="6"/>
  <c r="L573" i="6" s="1"/>
  <c r="K2211" i="6"/>
  <c r="L2211" i="6" s="1"/>
  <c r="K2100" i="6"/>
  <c r="L2100" i="6" s="1"/>
  <c r="K521" i="6"/>
  <c r="L521" i="6" s="1"/>
  <c r="K745" i="6"/>
  <c r="L745" i="6" s="1"/>
  <c r="K1600" i="6"/>
  <c r="L1600" i="6" s="1"/>
  <c r="K619" i="6"/>
  <c r="L619" i="6" s="1"/>
  <c r="K729" i="6"/>
  <c r="L729" i="6" s="1"/>
  <c r="K1500" i="6"/>
  <c r="L1500" i="6" s="1"/>
  <c r="K105" i="6"/>
  <c r="L105" i="6" s="1"/>
  <c r="K2018" i="6"/>
  <c r="L2018" i="6" s="1"/>
  <c r="K1384" i="6"/>
  <c r="L1384" i="6" s="1"/>
  <c r="K2074" i="6"/>
  <c r="L2074" i="6" s="1"/>
  <c r="K1360" i="6"/>
  <c r="L1360" i="6" s="1"/>
  <c r="K2101" i="6"/>
  <c r="L2101" i="6" s="1"/>
  <c r="K707" i="6"/>
  <c r="L707" i="6" s="1"/>
  <c r="K837" i="6"/>
  <c r="L837" i="6" s="1"/>
  <c r="K1009" i="6"/>
  <c r="L1009" i="6" s="1"/>
  <c r="K793" i="6"/>
  <c r="L793" i="6" s="1"/>
  <c r="K17" i="6"/>
  <c r="L17" i="6" s="1"/>
  <c r="K1294" i="6"/>
  <c r="L1294" i="6" s="1"/>
  <c r="K1587" i="6"/>
  <c r="L1587" i="6" s="1"/>
  <c r="K615" i="6"/>
  <c r="L615" i="6" s="1"/>
  <c r="K610" i="6"/>
  <c r="L610" i="6" s="1"/>
  <c r="K54" i="6"/>
  <c r="L54" i="6" s="1"/>
  <c r="K977" i="6"/>
  <c r="L977" i="6" s="1"/>
  <c r="K334" i="6"/>
  <c r="L334" i="6" s="1"/>
  <c r="K651" i="6"/>
  <c r="L651" i="6" s="1"/>
  <c r="K1422" i="6"/>
  <c r="L1422" i="6" s="1"/>
  <c r="K2154" i="6"/>
  <c r="L2154" i="6" s="1"/>
  <c r="K1406" i="6"/>
  <c r="L1406" i="6" s="1"/>
  <c r="K403" i="6"/>
  <c r="L403" i="6" s="1"/>
  <c r="K2053" i="6"/>
  <c r="L2053" i="6" s="1"/>
  <c r="K2067" i="6"/>
  <c r="L2067" i="6" s="1"/>
  <c r="K568" i="6"/>
  <c r="L568" i="6" s="1"/>
  <c r="K1302" i="6"/>
  <c r="L1302" i="6" s="1"/>
  <c r="K1454" i="6"/>
  <c r="L1454" i="6" s="1"/>
  <c r="K1931" i="6"/>
  <c r="L1931" i="6" s="1"/>
  <c r="K1942" i="6"/>
  <c r="L1942" i="6" s="1"/>
  <c r="K1156" i="6"/>
  <c r="L1156" i="6" s="1"/>
  <c r="K139" i="6"/>
  <c r="L139" i="6" s="1"/>
  <c r="K1523" i="6"/>
  <c r="L1523" i="6" s="1"/>
  <c r="K2099" i="6"/>
  <c r="L2099" i="6" s="1"/>
  <c r="K678" i="6"/>
  <c r="L678" i="6" s="1"/>
  <c r="K16" i="6"/>
  <c r="L16" i="6" s="1"/>
  <c r="K1180" i="6"/>
  <c r="L1180" i="6" s="1"/>
  <c r="K503" i="6"/>
  <c r="L503" i="6" s="1"/>
  <c r="K1661" i="6"/>
  <c r="L1661" i="6" s="1"/>
  <c r="K1658" i="6"/>
  <c r="L1658" i="6" s="1"/>
  <c r="K193" i="6"/>
  <c r="L193" i="6" s="1"/>
  <c r="K524" i="6"/>
  <c r="L524" i="6" s="1"/>
  <c r="K2185" i="6"/>
  <c r="L2185" i="6" s="1"/>
  <c r="K298" i="6"/>
  <c r="L298" i="6" s="1"/>
  <c r="K302" i="6"/>
  <c r="L302" i="6" s="1"/>
  <c r="K413" i="6"/>
  <c r="L413" i="6" s="1"/>
  <c r="K1714" i="6"/>
  <c r="K1715" i="6"/>
  <c r="K1969" i="6"/>
  <c r="L1969" i="6" s="1"/>
  <c r="K368" i="6"/>
  <c r="L368" i="6" s="1"/>
  <c r="K1884" i="6"/>
  <c r="L1884" i="6" s="1"/>
  <c r="K1892" i="6"/>
  <c r="L1892" i="6" s="1"/>
  <c r="K1569" i="6"/>
  <c r="L1569" i="6" s="1"/>
  <c r="K1408" i="6"/>
  <c r="L1408" i="6" s="1"/>
  <c r="K2050" i="6"/>
  <c r="L2050" i="6" s="1"/>
  <c r="K1424" i="6"/>
  <c r="L1424" i="6" s="1"/>
  <c r="K212" i="6"/>
  <c r="L212" i="6" s="1"/>
  <c r="K1622" i="6"/>
  <c r="L1622" i="6" s="1"/>
  <c r="K1423" i="6"/>
  <c r="L1423" i="6" s="1"/>
  <c r="K1538" i="6"/>
  <c r="L1538" i="6" s="1"/>
  <c r="K13" i="6"/>
  <c r="L13" i="6" s="1"/>
  <c r="K1354" i="6"/>
  <c r="L1354" i="6" s="1"/>
  <c r="K560" i="6"/>
  <c r="L560" i="6" s="1"/>
  <c r="K1937" i="6"/>
  <c r="L1937" i="6" s="1"/>
  <c r="K347" i="6"/>
  <c r="L347" i="6" s="1"/>
  <c r="K1146" i="6"/>
  <c r="L1146" i="6" s="1"/>
  <c r="K1150" i="6"/>
  <c r="L1150" i="6" s="1"/>
  <c r="K2139" i="6"/>
  <c r="L2139" i="6" s="1"/>
  <c r="K2240" i="6"/>
  <c r="L2240" i="6" s="1"/>
  <c r="K753" i="6"/>
  <c r="L753" i="6" s="1"/>
  <c r="K19" i="6"/>
  <c r="L19" i="6" s="1"/>
  <c r="K893" i="6"/>
  <c r="L893" i="6" s="1"/>
  <c r="K987" i="6"/>
  <c r="L987" i="6" s="1"/>
  <c r="K1518" i="6"/>
  <c r="L1518" i="6" s="1"/>
  <c r="K602" i="6"/>
  <c r="L602" i="6" s="1"/>
  <c r="K877" i="6"/>
  <c r="L877" i="6" s="1"/>
  <c r="K247" i="6"/>
  <c r="L247" i="6" s="1"/>
  <c r="K832" i="6"/>
  <c r="L832" i="6" s="1"/>
  <c r="K866" i="6"/>
  <c r="L866" i="6" s="1"/>
  <c r="K1486" i="6"/>
  <c r="L1486" i="6" s="1"/>
  <c r="K1205" i="6"/>
  <c r="L1205" i="6" s="1"/>
  <c r="K374" i="6"/>
  <c r="L374" i="6" s="1"/>
  <c r="K529" i="6"/>
  <c r="L529" i="6" s="1"/>
  <c r="K546" i="6"/>
  <c r="L546" i="6" s="1"/>
  <c r="K1834" i="6"/>
  <c r="L1834" i="6" s="1"/>
  <c r="K135" i="6"/>
  <c r="L135" i="6" s="1"/>
  <c r="K2234" i="6"/>
  <c r="L2234" i="6" s="1"/>
  <c r="K2102" i="6"/>
  <c r="L2102" i="6" s="1"/>
  <c r="K747" i="6"/>
  <c r="L747" i="6" s="1"/>
  <c r="K1516" i="6"/>
  <c r="L1516" i="6" s="1"/>
  <c r="K1517" i="6"/>
  <c r="L1517" i="6" s="1"/>
  <c r="K868" i="6"/>
  <c r="L868" i="6" s="1"/>
  <c r="K1110" i="6"/>
  <c r="L1110" i="6" s="1"/>
  <c r="K353" i="6"/>
  <c r="L353" i="6" s="1"/>
  <c r="K372" i="6"/>
  <c r="L372" i="6" s="1"/>
  <c r="K160" i="6"/>
  <c r="L160" i="6" s="1"/>
  <c r="K538" i="6"/>
  <c r="L538" i="6" s="1"/>
  <c r="K495" i="6"/>
  <c r="L495" i="6" s="1"/>
  <c r="K1828" i="6"/>
  <c r="L1828" i="6" s="1"/>
  <c r="K272" i="6"/>
  <c r="L272" i="6" s="1"/>
  <c r="K2170" i="6"/>
  <c r="L2170" i="6" s="1"/>
  <c r="K2112" i="6"/>
  <c r="L2112" i="6" s="1"/>
  <c r="K634" i="6"/>
  <c r="L634" i="6" s="1"/>
  <c r="K1177" i="6"/>
  <c r="L1177" i="6" s="1"/>
  <c r="K1992" i="6"/>
  <c r="L1992" i="6" s="1"/>
  <c r="K559" i="6"/>
  <c r="L559" i="6" s="1"/>
  <c r="K592" i="6"/>
  <c r="L592" i="6" s="1"/>
  <c r="K1601" i="6"/>
  <c r="L1601" i="6" s="1"/>
  <c r="K839" i="6"/>
  <c r="L839" i="6" s="1"/>
  <c r="K1325" i="6"/>
  <c r="L1325" i="6" s="1"/>
  <c r="K204" i="6"/>
  <c r="L204" i="6" s="1"/>
  <c r="K1773" i="6"/>
  <c r="H118" i="13" s="1"/>
  <c r="K1443" i="6"/>
  <c r="L1443" i="6" s="1"/>
  <c r="K392" i="6"/>
  <c r="L392" i="6" s="1"/>
  <c r="K1128" i="6"/>
  <c r="L1128" i="6" s="1"/>
  <c r="K377" i="6"/>
  <c r="L377" i="6" s="1"/>
  <c r="K802" i="6"/>
  <c r="L802" i="6" s="1"/>
  <c r="K2063" i="6"/>
  <c r="L2063" i="6" s="1"/>
  <c r="K1098" i="6"/>
  <c r="L1098" i="6" s="1"/>
  <c r="K1286" i="6"/>
  <c r="L1286" i="6" s="1"/>
  <c r="K1923" i="6"/>
  <c r="L1923" i="6" s="1"/>
  <c r="K1708" i="6"/>
  <c r="K1341" i="6"/>
  <c r="L1341" i="6" s="1"/>
  <c r="K1631" i="6"/>
  <c r="L1631" i="6" s="1"/>
  <c r="K1515" i="6"/>
  <c r="L1515" i="6" s="1"/>
  <c r="K509" i="6"/>
  <c r="L509" i="6" s="1"/>
  <c r="K1404" i="6"/>
  <c r="L1404" i="6" s="1"/>
  <c r="K1435" i="6"/>
  <c r="L1435" i="6" s="1"/>
  <c r="K370" i="6"/>
  <c r="L370" i="6" s="1"/>
  <c r="K2165" i="6"/>
  <c r="L2165" i="6" s="1"/>
  <c r="K50" i="6"/>
  <c r="L50" i="6" s="1"/>
  <c r="K855" i="6"/>
  <c r="L855" i="6" s="1"/>
  <c r="K369" i="6"/>
  <c r="L369" i="6" s="1"/>
  <c r="K390" i="6"/>
  <c r="L390" i="6" s="1"/>
  <c r="K213" i="6"/>
  <c r="L213" i="6" s="1"/>
  <c r="K889" i="6"/>
  <c r="L889" i="6" s="1"/>
  <c r="K1030" i="6"/>
  <c r="K1024" i="6"/>
  <c r="L1024" i="6" s="1"/>
  <c r="K1891" i="6"/>
  <c r="L1891" i="6" s="1"/>
  <c r="K1815" i="6"/>
  <c r="L1815" i="6" s="1"/>
  <c r="K532" i="6"/>
  <c r="L532" i="6" s="1"/>
  <c r="K2233" i="6"/>
  <c r="L2233" i="6" s="1"/>
  <c r="K618" i="6"/>
  <c r="L618" i="6" s="1"/>
  <c r="K719" i="6"/>
  <c r="L719" i="6" s="1"/>
  <c r="K297" i="6"/>
  <c r="L297" i="6" s="1"/>
  <c r="K1210" i="6"/>
  <c r="L1210" i="6" s="1"/>
  <c r="K1298" i="6"/>
  <c r="L1298" i="6" s="1"/>
  <c r="K1344" i="6"/>
  <c r="L1344" i="6" s="1"/>
  <c r="K1164" i="6"/>
  <c r="L1164" i="6" s="1"/>
  <c r="K1813" i="6"/>
  <c r="L1813" i="6" s="1"/>
  <c r="K389" i="6"/>
  <c r="L389" i="6" s="1"/>
  <c r="K1566" i="6"/>
  <c r="L1566" i="6" s="1"/>
  <c r="K975" i="6"/>
  <c r="L975" i="6" s="1"/>
  <c r="K333" i="6"/>
  <c r="L333" i="6" s="1"/>
  <c r="K12" i="6"/>
  <c r="L12" i="6" s="1"/>
  <c r="K1104" i="6"/>
  <c r="L1104" i="6" s="1"/>
  <c r="K748" i="6"/>
  <c r="L748" i="6" s="1"/>
  <c r="K750" i="6"/>
  <c r="L750" i="6" s="1"/>
  <c r="K1550" i="6"/>
  <c r="L1550" i="6" s="1"/>
  <c r="K576" i="6"/>
  <c r="L576" i="6" s="1"/>
  <c r="K1362" i="6"/>
  <c r="L1362" i="6" s="1"/>
  <c r="K808" i="6"/>
  <c r="L808" i="6" s="1"/>
  <c r="K166" i="6"/>
  <c r="L166" i="6" s="1"/>
  <c r="K645" i="6"/>
  <c r="L645" i="6" s="1"/>
  <c r="K534" i="6"/>
  <c r="L534" i="6" s="1"/>
  <c r="K780" i="6"/>
  <c r="L780" i="6" s="1"/>
  <c r="K1181" i="6"/>
  <c r="L1181" i="6" s="1"/>
  <c r="K1415" i="6"/>
  <c r="L1415" i="6" s="1"/>
  <c r="K1624" i="6"/>
  <c r="L1624" i="6" s="1"/>
  <c r="K1650" i="6"/>
  <c r="L1650" i="6" s="1"/>
  <c r="K609" i="6"/>
  <c r="L609" i="6" s="1"/>
  <c r="K872" i="6"/>
  <c r="L872" i="6" s="1"/>
  <c r="K202" i="6"/>
  <c r="L202" i="6" s="1"/>
  <c r="K304" i="6"/>
  <c r="L304" i="6" s="1"/>
  <c r="K1712" i="6"/>
  <c r="K744" i="6"/>
  <c r="L744" i="6" s="1"/>
  <c r="K1323" i="6"/>
  <c r="L1323" i="6" s="1"/>
  <c r="K1297" i="6"/>
  <c r="L1297" i="6" s="1"/>
  <c r="K207" i="6"/>
  <c r="L207" i="6" s="1"/>
  <c r="K1382" i="6"/>
  <c r="L1382" i="6" s="1"/>
  <c r="K2004" i="6"/>
  <c r="L2004" i="6" s="1"/>
  <c r="K1291" i="6"/>
  <c r="L1291" i="6" s="1"/>
  <c r="K1491" i="6"/>
  <c r="L1491" i="6" s="1"/>
  <c r="K1772" i="6"/>
  <c r="K408" i="6"/>
  <c r="L408" i="6" s="1"/>
  <c r="K477" i="6"/>
  <c r="L477" i="6" s="1"/>
  <c r="K185" i="6"/>
  <c r="L185" i="6" s="1"/>
  <c r="K1118" i="6"/>
  <c r="L1118" i="6" s="1"/>
  <c r="K972" i="6"/>
  <c r="L972" i="6" s="1"/>
  <c r="K562" i="6"/>
  <c r="L562" i="6" s="1"/>
  <c r="K2066" i="6"/>
  <c r="L2066" i="6" s="1"/>
  <c r="K1183" i="6"/>
  <c r="L1183" i="6" s="1"/>
  <c r="K650" i="6"/>
  <c r="L650" i="6" s="1"/>
  <c r="K613" i="6"/>
  <c r="L613" i="6" s="1"/>
  <c r="K1324" i="6"/>
  <c r="L1324" i="6" s="1"/>
  <c r="K1071" i="6"/>
  <c r="L1071" i="6" s="1"/>
  <c r="K1292" i="6"/>
  <c r="L1292" i="6" s="1"/>
  <c r="K1887" i="6"/>
  <c r="L1887" i="6" s="1"/>
  <c r="K823" i="6"/>
  <c r="L823" i="6" s="1"/>
  <c r="K878" i="6"/>
  <c r="L878" i="6" s="1"/>
  <c r="K1482" i="6"/>
  <c r="L1482" i="6" s="1"/>
  <c r="K2204" i="6"/>
  <c r="L2204" i="6" s="1"/>
  <c r="K2207" i="6"/>
  <c r="L2207" i="6" s="1"/>
  <c r="K1196" i="6"/>
  <c r="L1196" i="6" s="1"/>
  <c r="K331" i="6"/>
  <c r="L331" i="6" s="1"/>
  <c r="K365" i="6"/>
  <c r="L365" i="6" s="1"/>
  <c r="K505" i="6"/>
  <c r="L505" i="6" s="1"/>
  <c r="K997" i="6"/>
  <c r="L997" i="6" s="1"/>
  <c r="K1965" i="6"/>
  <c r="L1965" i="6" s="1"/>
  <c r="K357" i="6"/>
  <c r="L357" i="6" s="1"/>
  <c r="K167" i="6"/>
  <c r="L167" i="6" s="1"/>
  <c r="K216" i="6"/>
  <c r="L216" i="6" s="1"/>
  <c r="K1125" i="6"/>
  <c r="L1125" i="6" s="1"/>
  <c r="K1157" i="6"/>
  <c r="L1157" i="6" s="1"/>
  <c r="K1019" i="6"/>
  <c r="L1019" i="6" s="1"/>
  <c r="K1026" i="6"/>
  <c r="L1026" i="6" s="1"/>
  <c r="K639" i="6"/>
  <c r="L639" i="6" s="1"/>
  <c r="K1037" i="6"/>
  <c r="L1037" i="6" s="1"/>
  <c r="K301" i="6"/>
  <c r="L301" i="6" s="1"/>
  <c r="K355" i="6"/>
  <c r="L355" i="6" s="1"/>
  <c r="K57" i="6"/>
  <c r="L57" i="6" s="1"/>
  <c r="K2048" i="6"/>
  <c r="L2048" i="6" s="1"/>
  <c r="K2156" i="6"/>
  <c r="L2156" i="6" s="1"/>
  <c r="K974" i="6"/>
  <c r="L974" i="6" s="1"/>
  <c r="K328" i="6"/>
  <c r="L328" i="6" s="1"/>
  <c r="K1403" i="6"/>
  <c r="L1403" i="6" s="1"/>
  <c r="K557" i="6"/>
  <c r="L557" i="6" s="1"/>
  <c r="K1621" i="6"/>
  <c r="L1621" i="6" s="1"/>
  <c r="K570" i="6"/>
  <c r="L570" i="6" s="1"/>
  <c r="K2083" i="6"/>
  <c r="L2083" i="6" s="1"/>
  <c r="K976" i="6"/>
  <c r="L976" i="6" s="1"/>
  <c r="K798" i="6"/>
  <c r="L798" i="6" s="1"/>
  <c r="K1929" i="6"/>
  <c r="L1929" i="6" s="1"/>
  <c r="K235" i="6"/>
  <c r="L235" i="6" s="1"/>
  <c r="K1836" i="6"/>
  <c r="L1836" i="6" s="1"/>
  <c r="K350" i="6"/>
  <c r="L350" i="6" s="1"/>
  <c r="K1032" i="6"/>
  <c r="L1032" i="6" s="1"/>
  <c r="K419" i="6"/>
  <c r="L419" i="6" s="1"/>
  <c r="K1166" i="6"/>
  <c r="L1166" i="6" s="1"/>
  <c r="K2209" i="6"/>
  <c r="L2209" i="6" s="1"/>
  <c r="K299" i="6"/>
  <c r="L299" i="6" s="1"/>
  <c r="K677" i="6"/>
  <c r="L677" i="6" s="1"/>
  <c r="K2146" i="6"/>
  <c r="L2146" i="6" s="1"/>
  <c r="K1334" i="6"/>
  <c r="L1334" i="6" s="1"/>
  <c r="K483" i="6"/>
  <c r="L483" i="6" s="1"/>
  <c r="K1670" i="6"/>
  <c r="L1670" i="6" s="1"/>
  <c r="K52" i="6"/>
  <c r="L52" i="6" s="1"/>
  <c r="K14" i="6"/>
  <c r="L14" i="6" s="1"/>
  <c r="K1574" i="6"/>
  <c r="L1574" i="6" s="1"/>
  <c r="K446" i="6"/>
  <c r="L446" i="6" s="1"/>
  <c r="K895" i="6"/>
  <c r="L895" i="6" s="1"/>
  <c r="K1365" i="6"/>
  <c r="L1365" i="6" s="1"/>
  <c r="K1474" i="6"/>
  <c r="L1474" i="6" s="1"/>
  <c r="K2149" i="6"/>
  <c r="L2149" i="6" s="1"/>
  <c r="K1527" i="6"/>
  <c r="L1527" i="6" s="1"/>
  <c r="K2238" i="6"/>
  <c r="L2238" i="6" s="1"/>
  <c r="K2239" i="6"/>
  <c r="L2239" i="6" s="1"/>
  <c r="K159" i="6"/>
  <c r="L159" i="6" s="1"/>
  <c r="K1400" i="6"/>
  <c r="L1400" i="6" s="1"/>
  <c r="K519" i="6"/>
  <c r="L519" i="6" s="1"/>
  <c r="K1227" i="6"/>
  <c r="L1227" i="6" s="1"/>
  <c r="K2125" i="6"/>
  <c r="L2125" i="6" s="1"/>
  <c r="K1953" i="6"/>
  <c r="L1953" i="6" s="1"/>
  <c r="K345" i="6"/>
  <c r="L345" i="6" s="1"/>
  <c r="K1119" i="6"/>
  <c r="L1119" i="6" s="1"/>
  <c r="K1126" i="6"/>
  <c r="L1126" i="6" s="1"/>
  <c r="K1081" i="6"/>
  <c r="L1081" i="6" s="1"/>
  <c r="K1215" i="6"/>
  <c r="L1215" i="6" s="1"/>
  <c r="K48" i="6"/>
  <c r="L48" i="6" s="1"/>
  <c r="K2001" i="6"/>
  <c r="L2001" i="6" s="1"/>
  <c r="K1233" i="6"/>
  <c r="L1233" i="6" s="1"/>
  <c r="K205" i="6"/>
  <c r="L205" i="6" s="1"/>
  <c r="K1312" i="6"/>
  <c r="L1312" i="6" s="1"/>
  <c r="K300" i="6"/>
  <c r="L300" i="6" s="1"/>
  <c r="K313" i="6"/>
  <c r="L313" i="6" s="1"/>
  <c r="K1849" i="6"/>
  <c r="L1849" i="6" s="1"/>
  <c r="K1531" i="6"/>
  <c r="L1531" i="6" s="1"/>
  <c r="K1438" i="6"/>
  <c r="L1438" i="6" s="1"/>
  <c r="K1506" i="6"/>
  <c r="L1506" i="6" s="1"/>
  <c r="K1010" i="6"/>
  <c r="L1010" i="6" s="1"/>
  <c r="K346" i="6"/>
  <c r="L346" i="6" s="1"/>
  <c r="K574" i="6"/>
  <c r="L574" i="6" s="1"/>
  <c r="K1420" i="6"/>
  <c r="L1420" i="6" s="1"/>
  <c r="K737" i="6"/>
  <c r="L737" i="6" s="1"/>
  <c r="K1368" i="6"/>
  <c r="L1368" i="6" s="1"/>
  <c r="K1412" i="6"/>
  <c r="L1412" i="6" s="1"/>
  <c r="K1478" i="6"/>
  <c r="L1478" i="6" s="1"/>
  <c r="K869" i="6"/>
  <c r="L869" i="6" s="1"/>
  <c r="K563" i="6"/>
  <c r="L563" i="6" s="1"/>
  <c r="K1151" i="6"/>
  <c r="L1151" i="6" s="1"/>
  <c r="K152" i="6"/>
  <c r="L152" i="6" s="1"/>
  <c r="K2184" i="6"/>
  <c r="L2184" i="6" s="1"/>
  <c r="K1040" i="6"/>
  <c r="L1040" i="6" s="1"/>
  <c r="K2196" i="6"/>
  <c r="L2196" i="6" s="1"/>
  <c r="K49" i="6"/>
  <c r="L49" i="6" s="1"/>
  <c r="K1737" i="6"/>
  <c r="K989" i="6"/>
  <c r="L989" i="6" s="1"/>
  <c r="K1932" i="6"/>
  <c r="L1932" i="6" s="1"/>
  <c r="K531" i="6"/>
  <c r="L531" i="6" s="1"/>
  <c r="K1383" i="6"/>
  <c r="L1383" i="6" s="1"/>
  <c r="K598" i="6"/>
  <c r="L598" i="6" s="1"/>
  <c r="K1637" i="6"/>
  <c r="L1637" i="6" s="1"/>
  <c r="K810" i="6"/>
  <c r="L810" i="6" s="1"/>
  <c r="K1895" i="6"/>
  <c r="L1895" i="6" s="1"/>
  <c r="K55" i="6"/>
  <c r="L55" i="6" s="1"/>
  <c r="K979" i="6"/>
  <c r="L979" i="6" s="1"/>
  <c r="K819" i="6"/>
  <c r="L819" i="6" s="1"/>
  <c r="K734" i="6"/>
  <c r="L734" i="6" s="1"/>
  <c r="K1106" i="6"/>
  <c r="L1106" i="6" s="1"/>
  <c r="K1484" i="6"/>
  <c r="L1484" i="6" s="1"/>
  <c r="K1011" i="6"/>
  <c r="L1011" i="6" s="1"/>
  <c r="K2013" i="6"/>
  <c r="L2013" i="6" s="1"/>
  <c r="K344" i="6"/>
  <c r="L344" i="6" s="1"/>
  <c r="K197" i="6"/>
  <c r="L197" i="6" s="1"/>
  <c r="K1372" i="6"/>
  <c r="L1372" i="6" s="1"/>
  <c r="K875" i="6"/>
  <c r="L875" i="6" s="1"/>
  <c r="K982" i="6"/>
  <c r="L982" i="6" s="1"/>
  <c r="K2219" i="6"/>
  <c r="L2219" i="6" s="1"/>
  <c r="K1226" i="6"/>
  <c r="L1226" i="6" s="1"/>
  <c r="K2140" i="6"/>
  <c r="L2140" i="6" s="1"/>
  <c r="K373" i="6"/>
  <c r="L373" i="6" s="1"/>
  <c r="K670" i="6"/>
  <c r="L670" i="6" s="1"/>
  <c r="K1941" i="6"/>
  <c r="L1941" i="6" s="1"/>
  <c r="K1012" i="6"/>
  <c r="L1012" i="6" s="1"/>
  <c r="K566" i="6"/>
  <c r="L566" i="6" s="1"/>
  <c r="K198" i="6"/>
  <c r="L198" i="6" s="1"/>
  <c r="K1487" i="6"/>
  <c r="L1487" i="6" s="1"/>
  <c r="K1490" i="6"/>
  <c r="L1490" i="6" s="1"/>
  <c r="K1095" i="6"/>
  <c r="L1095" i="6" s="1"/>
  <c r="K2003" i="6"/>
  <c r="L2003" i="6" s="1"/>
  <c r="K1145" i="6"/>
  <c r="L1145" i="6" s="1"/>
  <c r="K712" i="6"/>
  <c r="L712" i="6" s="1"/>
  <c r="K880" i="6"/>
  <c r="L880" i="6" s="1"/>
  <c r="K890" i="6"/>
  <c r="L890" i="6" s="1"/>
  <c r="K359" i="6"/>
  <c r="L359" i="6" s="1"/>
  <c r="K580" i="6"/>
  <c r="L580" i="6" s="1"/>
  <c r="K676" i="6"/>
  <c r="L676" i="6" s="1"/>
  <c r="K2082" i="6"/>
  <c r="L2082" i="6" s="1"/>
  <c r="K710" i="6"/>
  <c r="L710" i="6" s="1"/>
  <c r="K1823" i="6"/>
  <c r="L1823" i="6" s="1"/>
  <c r="K1290" i="6"/>
  <c r="L1290" i="6" s="1"/>
  <c r="K1136" i="6"/>
  <c r="L1136" i="6" s="1"/>
  <c r="K11" i="6"/>
  <c r="K191" i="6"/>
  <c r="L191" i="6" s="1"/>
  <c r="K2147" i="6"/>
  <c r="L2147" i="6" s="1"/>
  <c r="K1526" i="6"/>
  <c r="L1526" i="6" s="1"/>
  <c r="K1528" i="6"/>
  <c r="L1528" i="6" s="1"/>
  <c r="K1494" i="6"/>
  <c r="L1494" i="6" s="1"/>
  <c r="K583" i="6"/>
  <c r="L583" i="6" s="1"/>
  <c r="K1219" i="6"/>
  <c r="L1219" i="6" s="1"/>
  <c r="K1375" i="6"/>
  <c r="L1375" i="6" s="1"/>
  <c r="K349" i="6"/>
  <c r="L349" i="6" s="1"/>
  <c r="K195" i="6"/>
  <c r="L195" i="6" s="1"/>
  <c r="K412" i="6"/>
  <c r="L412" i="6" s="1"/>
  <c r="K1138" i="6"/>
  <c r="L1138" i="6" s="1"/>
  <c r="K1498" i="6"/>
  <c r="L1498" i="6" s="1"/>
  <c r="K1364" i="6"/>
  <c r="L1364" i="6" s="1"/>
  <c r="K879" i="6"/>
  <c r="L879" i="6" s="1"/>
  <c r="K335" i="6"/>
  <c r="L335" i="6" s="1"/>
  <c r="K1371" i="6"/>
  <c r="L1371" i="6" s="1"/>
  <c r="K1481" i="6"/>
  <c r="L1481" i="6" s="1"/>
  <c r="K2143" i="6"/>
  <c r="L2143" i="6" s="1"/>
  <c r="K2056" i="6"/>
  <c r="L2056" i="6" s="1"/>
  <c r="K1859" i="6"/>
  <c r="L1859" i="6" s="1"/>
  <c r="K1964" i="6"/>
  <c r="L1964" i="6" s="1"/>
  <c r="K851" i="6"/>
  <c r="L851" i="6" s="1"/>
  <c r="K448" i="6"/>
  <c r="L448" i="6" s="1"/>
  <c r="K285" i="6"/>
  <c r="L285" i="6" s="1"/>
  <c r="K1401" i="6"/>
  <c r="L1401" i="6" s="1"/>
  <c r="K1129" i="6"/>
  <c r="L1129" i="6" s="1"/>
  <c r="K1296" i="6"/>
  <c r="L1296" i="6" s="1"/>
  <c r="K2206" i="6"/>
  <c r="L2206" i="6" s="1"/>
  <c r="K432" i="6"/>
  <c r="L432" i="6" s="1"/>
  <c r="K535" i="6"/>
  <c r="L535" i="6" s="1"/>
  <c r="K1031" i="6"/>
  <c r="L1031" i="6" s="1"/>
  <c r="K656" i="6"/>
  <c r="L656" i="6" s="1"/>
  <c r="K351" i="6"/>
  <c r="L351" i="6" s="1"/>
  <c r="K611" i="6"/>
  <c r="L611" i="6" s="1"/>
  <c r="K1800" i="6"/>
  <c r="L1800" i="6" s="1"/>
  <c r="K303" i="6"/>
  <c r="L303" i="6" s="1"/>
  <c r="K675" i="6"/>
  <c r="L675" i="6" s="1"/>
  <c r="K278" i="6"/>
  <c r="L278" i="6" s="1"/>
  <c r="K1025" i="6"/>
  <c r="L1025" i="6" s="1"/>
  <c r="K151" i="6"/>
  <c r="L151" i="6" s="1"/>
  <c r="K51" i="6"/>
  <c r="L51" i="6" s="1"/>
  <c r="K813" i="6"/>
  <c r="L813" i="6" s="1"/>
  <c r="K1718" i="6"/>
  <c r="K1803" i="6"/>
  <c r="L1803" i="6" s="1"/>
  <c r="K391" i="6"/>
  <c r="L391" i="6" s="1"/>
  <c r="K30" i="6"/>
  <c r="L30" i="6" s="1"/>
  <c r="K1911" i="6"/>
  <c r="L1911" i="6" s="1"/>
  <c r="K751" i="6"/>
  <c r="L751" i="6" s="1"/>
  <c r="K746" i="6"/>
  <c r="L746" i="6" s="1"/>
  <c r="K803" i="6"/>
  <c r="L803" i="6" s="1"/>
  <c r="K2076" i="6"/>
  <c r="L2076" i="6" s="1"/>
  <c r="K894" i="6"/>
  <c r="L894" i="6" s="1"/>
  <c r="K1663" i="6"/>
  <c r="L1663" i="6" s="1"/>
  <c r="K1121" i="6"/>
  <c r="L1121" i="6" s="1"/>
  <c r="K1687" i="6"/>
  <c r="K356" i="6"/>
  <c r="L356" i="6" s="1"/>
  <c r="K2049" i="6"/>
  <c r="L2049" i="6" s="1"/>
  <c r="K1805" i="6"/>
  <c r="L1805" i="6" s="1"/>
  <c r="K599" i="6"/>
  <c r="L599" i="6" s="1"/>
  <c r="K1103" i="6"/>
  <c r="L1103" i="6" s="1"/>
  <c r="K1933" i="6"/>
  <c r="L1933" i="6" s="1"/>
  <c r="K867" i="6"/>
  <c r="L867" i="6" s="1"/>
  <c r="K1278" i="6"/>
  <c r="L1278" i="6" s="1"/>
  <c r="K273" i="6"/>
  <c r="L273" i="6" s="1"/>
  <c r="K2107" i="6"/>
  <c r="L2107" i="6" s="1"/>
  <c r="K829" i="6"/>
  <c r="L829" i="6" s="1"/>
  <c r="K652" i="6"/>
  <c r="L652" i="6" s="1"/>
  <c r="K433" i="6"/>
  <c r="L433" i="6" s="1"/>
  <c r="K697" i="6"/>
  <c r="L697" i="6" s="1"/>
  <c r="K789" i="6"/>
  <c r="L789" i="6" s="1"/>
  <c r="K339" i="6"/>
  <c r="L339" i="6" s="1"/>
  <c r="K817" i="6"/>
  <c r="L817" i="6" s="1"/>
  <c r="K1293" i="6"/>
  <c r="L1293" i="6" s="1"/>
  <c r="K510" i="6"/>
  <c r="L510" i="6" s="1"/>
  <c r="K804" i="6"/>
  <c r="L804" i="6" s="1"/>
  <c r="K1809" i="6"/>
  <c r="L1809" i="6" s="1"/>
  <c r="K1977" i="6"/>
  <c r="L1977" i="6" s="1"/>
  <c r="K1102" i="6"/>
  <c r="L1102" i="6" s="1"/>
  <c r="K1367" i="6"/>
  <c r="L1367" i="6" s="1"/>
  <c r="K693" i="6"/>
  <c r="L693" i="6" s="1"/>
  <c r="K1819" i="6"/>
  <c r="L1819" i="6" s="1"/>
  <c r="K1689" i="6"/>
  <c r="K1343" i="6"/>
  <c r="L1343" i="6" s="1"/>
  <c r="K1991" i="6"/>
  <c r="L1991" i="6" s="1"/>
  <c r="K1015" i="6"/>
  <c r="L1015" i="6" s="1"/>
  <c r="K1567" i="6"/>
  <c r="L1567" i="6" s="1"/>
  <c r="K636" i="6"/>
  <c r="L636" i="6" s="1"/>
  <c r="K1967" i="6"/>
  <c r="L1967" i="6" s="1"/>
  <c r="K1713" i="6"/>
  <c r="K1147" i="6"/>
  <c r="L1147" i="6" s="1"/>
  <c r="K308" i="6"/>
  <c r="L308" i="6" s="1"/>
  <c r="K1327" i="6"/>
  <c r="L1327" i="6" s="1"/>
  <c r="K1970" i="6"/>
  <c r="L1970" i="6" s="1"/>
  <c r="K569" i="6"/>
  <c r="L569" i="6" s="1"/>
  <c r="K137" i="6"/>
  <c r="L137" i="6" s="1"/>
  <c r="K277" i="6"/>
  <c r="L277" i="6" s="1"/>
  <c r="K1808" i="6"/>
  <c r="L1808" i="6" s="1"/>
  <c r="K348" i="6"/>
  <c r="L348" i="6" s="1"/>
  <c r="K1447" i="6"/>
  <c r="L1447" i="6" s="1"/>
  <c r="K1508" i="6"/>
  <c r="L1508" i="6" s="1"/>
  <c r="K1176" i="6"/>
  <c r="L1176" i="6" s="1"/>
  <c r="K694" i="6"/>
  <c r="L694" i="6" s="1"/>
  <c r="K2002" i="6"/>
  <c r="L2002" i="6" s="1"/>
  <c r="K1326" i="6"/>
  <c r="L1326" i="6" s="1"/>
  <c r="K2072" i="6"/>
  <c r="L2072" i="6" s="1"/>
  <c r="K336" i="6"/>
  <c r="L336" i="6" s="1"/>
  <c r="K388" i="6"/>
  <c r="L388" i="6" s="1"/>
  <c r="K354" i="6"/>
  <c r="L354" i="6" s="1"/>
  <c r="K1959" i="6"/>
  <c r="L1959" i="6" s="1"/>
  <c r="K1501" i="6"/>
  <c r="L1501" i="6" s="1"/>
  <c r="K1827" i="6"/>
  <c r="L1827" i="6" s="1"/>
  <c r="K1888" i="6"/>
  <c r="L1888" i="6" s="1"/>
  <c r="K1132" i="6"/>
  <c r="L1132" i="6" s="1"/>
  <c r="K206" i="6"/>
  <c r="L206" i="6" s="1"/>
  <c r="K743" i="6"/>
  <c r="L743" i="6" s="1"/>
  <c r="K2241" i="6"/>
  <c r="L2241" i="6" s="1"/>
  <c r="K323" i="6"/>
  <c r="L323" i="6" s="1"/>
  <c r="K1059" i="6"/>
  <c r="L1059" i="6" s="1"/>
  <c r="K1140" i="6"/>
  <c r="L1140" i="6" s="1"/>
  <c r="K1963" i="6"/>
  <c r="L1963" i="6" s="1"/>
  <c r="K1585" i="6"/>
  <c r="L1585" i="6" s="1"/>
  <c r="K1214" i="6"/>
  <c r="L1214" i="6" s="1"/>
  <c r="K1846" i="6"/>
  <c r="L1846" i="6" s="1"/>
  <c r="K478" i="6"/>
  <c r="L478" i="6" s="1"/>
  <c r="K2224" i="6"/>
  <c r="L2224" i="6" s="1"/>
  <c r="K367" i="6"/>
  <c r="L367" i="6" s="1"/>
  <c r="K1947" i="6"/>
  <c r="L1947" i="6" s="1"/>
  <c r="K1736" i="6"/>
  <c r="K996" i="6"/>
  <c r="L996" i="6" s="1"/>
  <c r="K2109" i="6"/>
  <c r="L2109" i="6" s="1"/>
  <c r="K472" i="6"/>
  <c r="L472" i="6" s="1"/>
  <c r="K218" i="6"/>
  <c r="L218" i="6" s="1"/>
  <c r="K1289" i="6"/>
  <c r="L1289" i="6" s="1"/>
  <c r="K1300" i="6"/>
  <c r="L1300" i="6" s="1"/>
  <c r="K1421" i="6"/>
  <c r="L1421" i="6" s="1"/>
  <c r="K435" i="6"/>
  <c r="L435" i="6" s="1"/>
  <c r="K811" i="6"/>
  <c r="L811" i="6" s="1"/>
  <c r="K1410" i="6"/>
  <c r="L1410" i="6" s="1"/>
  <c r="K2060" i="6"/>
  <c r="L2060" i="6" s="1"/>
  <c r="K741" i="6"/>
  <c r="L741" i="6" s="1"/>
  <c r="K221" i="6"/>
  <c r="L221" i="6" s="1"/>
  <c r="K248" i="6"/>
  <c r="L248" i="6" s="1"/>
  <c r="K788" i="6"/>
  <c r="L788" i="6" s="1"/>
  <c r="K1008" i="6"/>
  <c r="L1008" i="6" s="1"/>
  <c r="K1380" i="6"/>
  <c r="L1380" i="6" s="1"/>
  <c r="K1936" i="6"/>
  <c r="L1936" i="6" s="1"/>
  <c r="K1575" i="6"/>
  <c r="L1575" i="6" s="1"/>
  <c r="K507" i="6"/>
  <c r="L507" i="6" s="1"/>
  <c r="K1276" i="6"/>
  <c r="L1276" i="6" s="1"/>
  <c r="K1685" i="6"/>
  <c r="K1652" i="6"/>
  <c r="L1652" i="6" s="1"/>
  <c r="K1653" i="6"/>
  <c r="L1653" i="6" s="1"/>
  <c r="K1643" i="6"/>
  <c r="L1643" i="6" s="1"/>
  <c r="K1349" i="6"/>
  <c r="L1349" i="6" s="1"/>
  <c r="K1475" i="6"/>
  <c r="L1475" i="6" s="1"/>
  <c r="K2062" i="6"/>
  <c r="L2062" i="6" s="1"/>
  <c r="K2128" i="6"/>
  <c r="L2128" i="6" s="1"/>
  <c r="K89" i="6"/>
  <c r="L89" i="6" s="1"/>
  <c r="K986" i="6"/>
  <c r="L986" i="6" s="1"/>
  <c r="K782" i="6"/>
  <c r="L782" i="6" s="1"/>
  <c r="K1342" i="6"/>
  <c r="L1342" i="6" s="1"/>
  <c r="K752" i="6"/>
  <c r="L752" i="6" s="1"/>
  <c r="K1186" i="6"/>
  <c r="L1186" i="6" s="1"/>
  <c r="K1100" i="6"/>
  <c r="L1100" i="6" s="1"/>
  <c r="K1594" i="6"/>
  <c r="L1594" i="6" s="1"/>
  <c r="K1682" i="6"/>
  <c r="K1654" i="6"/>
  <c r="L1654" i="6" s="1"/>
  <c r="K1677" i="6"/>
  <c r="K594" i="6"/>
  <c r="L594" i="6" s="1"/>
  <c r="K800" i="6"/>
  <c r="L800" i="6" s="1"/>
  <c r="K1405" i="6"/>
  <c r="L1405" i="6" s="1"/>
  <c r="K2052" i="6"/>
  <c r="L2052" i="6" s="1"/>
  <c r="K227" i="6"/>
  <c r="L227" i="6" s="1"/>
  <c r="K1548" i="6"/>
  <c r="L1548" i="6" s="1"/>
  <c r="K208" i="6"/>
  <c r="L208" i="6" s="1"/>
  <c r="K2137" i="6"/>
  <c r="L2137" i="6" s="1"/>
  <c r="K1188" i="6"/>
  <c r="L1188" i="6" s="1"/>
  <c r="K1107" i="6"/>
  <c r="L1107" i="6" s="1"/>
  <c r="K504" i="6"/>
  <c r="L504" i="6" s="1"/>
  <c r="K401" i="6"/>
  <c r="L401" i="6" s="1"/>
  <c r="K1680" i="6"/>
  <c r="K1638" i="6"/>
  <c r="L1638" i="6" s="1"/>
  <c r="K1668" i="6"/>
  <c r="L1668" i="6" s="1"/>
  <c r="K1662" i="6"/>
  <c r="L1662" i="6" s="1"/>
  <c r="K1351" i="6"/>
  <c r="L1351" i="6" s="1"/>
  <c r="K816" i="6"/>
  <c r="L816" i="6" s="1"/>
  <c r="K1473" i="6"/>
  <c r="L1473" i="6" s="1"/>
  <c r="K2086" i="6"/>
  <c r="L2086" i="6" s="1"/>
  <c r="K564" i="6"/>
  <c r="L564" i="6" s="1"/>
  <c r="K2212" i="6"/>
  <c r="L2212" i="6" s="1"/>
  <c r="K445" i="6"/>
  <c r="L445" i="6" s="1"/>
  <c r="K1363" i="6"/>
  <c r="L1363" i="6" s="1"/>
  <c r="K2097" i="6"/>
  <c r="L2097" i="6" s="1"/>
  <c r="K1770" i="6"/>
  <c r="K522" i="6"/>
  <c r="L522" i="6" s="1"/>
  <c r="K1287" i="6"/>
  <c r="L1287" i="6" s="1"/>
  <c r="K1413" i="6"/>
  <c r="L1413" i="6" s="1"/>
  <c r="K1686" i="6"/>
  <c r="K1596" i="6"/>
  <c r="L1596" i="6" s="1"/>
  <c r="K1664" i="6"/>
  <c r="L1664" i="6" s="1"/>
  <c r="K1606" i="6"/>
  <c r="L1606" i="6" s="1"/>
  <c r="K623" i="6"/>
  <c r="L623" i="6" s="1"/>
  <c r="K1063" i="6"/>
  <c r="L1063" i="6" s="1"/>
  <c r="K730" i="6"/>
  <c r="L730" i="6" s="1"/>
  <c r="K2093" i="6"/>
  <c r="L2093" i="6" s="1"/>
  <c r="K119" i="6"/>
  <c r="L119" i="6" s="1"/>
  <c r="K117" i="6"/>
  <c r="L117" i="6" s="1"/>
  <c r="K1758" i="6"/>
  <c r="K767" i="6"/>
  <c r="L767" i="6" s="1"/>
  <c r="K852" i="6"/>
  <c r="L852" i="6" s="1"/>
  <c r="K857" i="6"/>
  <c r="L857" i="6" s="1"/>
  <c r="K261" i="6"/>
  <c r="L261" i="6" s="1"/>
  <c r="K1790" i="6"/>
  <c r="L1790" i="6" s="1"/>
  <c r="K249" i="6"/>
  <c r="L249" i="6" s="1"/>
  <c r="K1971" i="6"/>
  <c r="L1971" i="6" s="1"/>
  <c r="K1398" i="6"/>
  <c r="L1398" i="6" s="1"/>
  <c r="K527" i="6"/>
  <c r="L527" i="6" s="1"/>
  <c r="K668" i="6"/>
  <c r="L668" i="6" s="1"/>
  <c r="K148" i="6"/>
  <c r="L148" i="6" s="1"/>
  <c r="K617" i="6"/>
  <c r="L617" i="6" s="1"/>
  <c r="K624" i="6"/>
  <c r="L624" i="6" s="1"/>
  <c r="K726" i="6"/>
  <c r="L726" i="6" s="1"/>
  <c r="K108" i="6"/>
  <c r="L108" i="6" s="1"/>
  <c r="K99" i="6"/>
  <c r="L99" i="6" s="1"/>
  <c r="K1558" i="6"/>
  <c r="L1558" i="6" s="1"/>
  <c r="K772" i="6"/>
  <c r="L772" i="6" s="1"/>
  <c r="K864" i="6"/>
  <c r="L864" i="6" s="1"/>
  <c r="K1257" i="6"/>
  <c r="L1257" i="6" s="1"/>
  <c r="K1240" i="6"/>
  <c r="L1240" i="6" s="1"/>
  <c r="K256" i="6"/>
  <c r="L256" i="6" s="1"/>
  <c r="K1791" i="6"/>
  <c r="L1791" i="6" s="1"/>
  <c r="K882" i="6"/>
  <c r="L882" i="6" s="1"/>
  <c r="K999" i="6"/>
  <c r="L999" i="6" s="1"/>
  <c r="K2199" i="6"/>
  <c r="L2199" i="6" s="1"/>
  <c r="K1938" i="6"/>
  <c r="L1938" i="6" s="1"/>
  <c r="K217" i="6"/>
  <c r="L217" i="6" s="1"/>
  <c r="K1848" i="6"/>
  <c r="L1848" i="6" s="1"/>
  <c r="K612" i="6"/>
  <c r="L612" i="6" s="1"/>
  <c r="K717" i="6"/>
  <c r="L717" i="6" s="1"/>
  <c r="K2092" i="6"/>
  <c r="L2092" i="6" s="1"/>
  <c r="K115" i="6"/>
  <c r="L115" i="6" s="1"/>
  <c r="K1560" i="6"/>
  <c r="L1560" i="6" s="1"/>
  <c r="K1764" i="6"/>
  <c r="K843" i="6"/>
  <c r="L843" i="6" s="1"/>
  <c r="K1241" i="6"/>
  <c r="L1241" i="6" s="1"/>
  <c r="K255" i="6"/>
  <c r="L255" i="6" s="1"/>
  <c r="K1784" i="6"/>
  <c r="L1784" i="6" s="1"/>
  <c r="K502" i="6"/>
  <c r="L502" i="6" s="1"/>
  <c r="K2193" i="6"/>
  <c r="L2193" i="6" s="1"/>
  <c r="K1955" i="6"/>
  <c r="L1955" i="6" s="1"/>
  <c r="K1390" i="6"/>
  <c r="L1390" i="6" s="1"/>
  <c r="K427" i="6"/>
  <c r="L427" i="6" s="1"/>
  <c r="K1307" i="6"/>
  <c r="L1307" i="6" s="1"/>
  <c r="K1656" i="6"/>
  <c r="L1656" i="6" s="1"/>
  <c r="K627" i="6"/>
  <c r="L627" i="6" s="1"/>
  <c r="K628" i="6"/>
  <c r="L628" i="6" s="1"/>
  <c r="K706" i="6"/>
  <c r="L706" i="6" s="1"/>
  <c r="K721" i="6"/>
  <c r="L721" i="6" s="1"/>
  <c r="K1502" i="6"/>
  <c r="L1502" i="6" s="1"/>
  <c r="K47" i="6"/>
  <c r="L47" i="6" s="1"/>
  <c r="K1984" i="6"/>
  <c r="L1984" i="6" s="1"/>
  <c r="K764" i="6"/>
  <c r="L764" i="6" s="1"/>
  <c r="K859" i="6"/>
  <c r="L859" i="6" s="1"/>
  <c r="K1248" i="6"/>
  <c r="L1248" i="6" s="1"/>
  <c r="K67" i="6"/>
  <c r="L67" i="6" s="1"/>
  <c r="K267" i="6"/>
  <c r="L267" i="6" s="1"/>
  <c r="K1163" i="6"/>
  <c r="L1163" i="6" s="1"/>
  <c r="K424" i="6"/>
  <c r="L424" i="6" s="1"/>
  <c r="K525" i="6"/>
  <c r="L525" i="6" s="1"/>
  <c r="K1801" i="6"/>
  <c r="L1801" i="6" s="1"/>
  <c r="K2166" i="6"/>
  <c r="L2166" i="6" s="1"/>
  <c r="K1092" i="6"/>
  <c r="L1092" i="6" s="1"/>
  <c r="K307" i="6"/>
  <c r="L307" i="6" s="1"/>
  <c r="K1716" i="6"/>
  <c r="K1168" i="6"/>
  <c r="L1168" i="6" s="1"/>
  <c r="K1450" i="6"/>
  <c r="L1450" i="6" s="1"/>
  <c r="K1945" i="6"/>
  <c r="L1945" i="6" s="1"/>
  <c r="K1972" i="6"/>
  <c r="L1972" i="6" s="1"/>
  <c r="K1912" i="6"/>
  <c r="L1912" i="6" s="1"/>
  <c r="K1387" i="6"/>
  <c r="L1387" i="6" s="1"/>
  <c r="K664" i="6"/>
  <c r="L664" i="6" s="1"/>
  <c r="K644" i="6"/>
  <c r="L644" i="6" s="1"/>
  <c r="K888" i="6"/>
  <c r="L888" i="6" s="1"/>
  <c r="K556" i="6"/>
  <c r="L556" i="6" s="1"/>
  <c r="K469" i="6"/>
  <c r="L469" i="6" s="1"/>
  <c r="K1871" i="6"/>
  <c r="L1871" i="6" s="1"/>
  <c r="K1856" i="6"/>
  <c r="L1856" i="6" s="1"/>
  <c r="K296" i="6"/>
  <c r="L296" i="6" s="1"/>
  <c r="K801" i="6"/>
  <c r="L801" i="6" s="1"/>
  <c r="K1472" i="6"/>
  <c r="L1472" i="6" s="1"/>
  <c r="K2078" i="6"/>
  <c r="L2078" i="6" s="1"/>
  <c r="K886" i="6"/>
  <c r="L886" i="6" s="1"/>
  <c r="K88" i="6"/>
  <c r="L88" i="6" s="1"/>
  <c r="K210" i="6"/>
  <c r="L210" i="6" s="1"/>
  <c r="K407" i="6"/>
  <c r="L407" i="6" s="1"/>
  <c r="K1369" i="6"/>
  <c r="L1369" i="6" s="1"/>
  <c r="K2098" i="6"/>
  <c r="L2098" i="6" s="1"/>
  <c r="K1094" i="6"/>
  <c r="L1094" i="6" s="1"/>
  <c r="K1981" i="6"/>
  <c r="L1981" i="6" s="1"/>
  <c r="K1795" i="6"/>
  <c r="L1795" i="6" s="1"/>
  <c r="K1610" i="6"/>
  <c r="L1610" i="6" s="1"/>
  <c r="K1602" i="6"/>
  <c r="L1602" i="6" s="1"/>
  <c r="K1639" i="6"/>
  <c r="L1639" i="6" s="1"/>
  <c r="K1595" i="6"/>
  <c r="L1595" i="6" s="1"/>
  <c r="K812" i="6"/>
  <c r="L812" i="6" s="1"/>
  <c r="K896" i="6"/>
  <c r="L896" i="6" s="1"/>
  <c r="K2075" i="6"/>
  <c r="L2075" i="6" s="1"/>
  <c r="K2087" i="6"/>
  <c r="L2087" i="6" s="1"/>
  <c r="K561" i="6"/>
  <c r="L561" i="6" s="1"/>
  <c r="K83" i="6"/>
  <c r="L83" i="6" s="1"/>
  <c r="K990" i="6"/>
  <c r="L990" i="6" s="1"/>
  <c r="K2215" i="6"/>
  <c r="L2215" i="6" s="1"/>
  <c r="K211" i="6"/>
  <c r="L211" i="6" s="1"/>
  <c r="K1524" i="6"/>
  <c r="L1524" i="6" s="1"/>
  <c r="K1101" i="6"/>
  <c r="L1101" i="6" s="1"/>
  <c r="K1794" i="6"/>
  <c r="L1794" i="6" s="1"/>
  <c r="K1645" i="6"/>
  <c r="L1645" i="6" s="1"/>
  <c r="K1608" i="6"/>
  <c r="L1608" i="6" s="1"/>
  <c r="K1644" i="6"/>
  <c r="L1644" i="6" s="1"/>
  <c r="K1684" i="6"/>
  <c r="K614" i="6"/>
  <c r="L614" i="6" s="1"/>
  <c r="K822" i="6"/>
  <c r="L822" i="6" s="1"/>
  <c r="K234" i="6"/>
  <c r="L234" i="6" s="1"/>
  <c r="K2059" i="6"/>
  <c r="L2059" i="6" s="1"/>
  <c r="K885" i="6"/>
  <c r="L885" i="6" s="1"/>
  <c r="K94" i="6"/>
  <c r="L94" i="6" s="1"/>
  <c r="K415" i="6"/>
  <c r="L415" i="6" s="1"/>
  <c r="K1356" i="6"/>
  <c r="L1356" i="6" s="1"/>
  <c r="K1522" i="6"/>
  <c r="L1522" i="6" s="1"/>
  <c r="K1184" i="6"/>
  <c r="L1184" i="6" s="1"/>
  <c r="K1096" i="6"/>
  <c r="L1096" i="6" s="1"/>
  <c r="K898" i="6"/>
  <c r="L898" i="6" s="1"/>
  <c r="K329" i="6"/>
  <c r="L329" i="6" s="1"/>
  <c r="K1626" i="6"/>
  <c r="L1626" i="6" s="1"/>
  <c r="K1593" i="6"/>
  <c r="L1593" i="6" s="1"/>
  <c r="K1649" i="6"/>
  <c r="L1649" i="6" s="1"/>
  <c r="K607" i="6"/>
  <c r="L607" i="6" s="1"/>
  <c r="K1549" i="6"/>
  <c r="L1549" i="6" s="1"/>
  <c r="K806" i="6"/>
  <c r="L806" i="6" s="1"/>
  <c r="K2069" i="6"/>
  <c r="L2069" i="6" s="1"/>
  <c r="K742" i="6"/>
  <c r="L742" i="6" s="1"/>
  <c r="K82" i="6"/>
  <c r="L82" i="6" s="1"/>
  <c r="K246" i="6"/>
  <c r="L246" i="6" s="1"/>
  <c r="K792" i="6"/>
  <c r="L792" i="6" s="1"/>
  <c r="K450" i="6"/>
  <c r="L450" i="6" s="1"/>
  <c r="K1381" i="6"/>
  <c r="L1381" i="6" s="1"/>
  <c r="K1485" i="6"/>
  <c r="L1485" i="6" s="1"/>
  <c r="K1576" i="6"/>
  <c r="L1576" i="6" s="1"/>
  <c r="K2203" i="6"/>
  <c r="L2203" i="6" s="1"/>
  <c r="K1275" i="6"/>
  <c r="L1275" i="6" s="1"/>
  <c r="K1614" i="6"/>
  <c r="L1614" i="6" s="1"/>
  <c r="K1605" i="6"/>
  <c r="L1605" i="6" s="1"/>
  <c r="K1611" i="6"/>
  <c r="L1611" i="6" s="1"/>
  <c r="K1646" i="6"/>
  <c r="L1646" i="6" s="1"/>
  <c r="K620" i="6"/>
  <c r="L620" i="6" s="1"/>
  <c r="K596" i="6"/>
  <c r="L596" i="6" s="1"/>
  <c r="K1064" i="6"/>
  <c r="L1064" i="6" s="1"/>
  <c r="K731" i="6"/>
  <c r="L731" i="6" s="1"/>
  <c r="K2091" i="6"/>
  <c r="L2091" i="6" s="1"/>
  <c r="K96" i="6"/>
  <c r="L96" i="6" s="1"/>
  <c r="K1565" i="6"/>
  <c r="L1565" i="6" s="1"/>
  <c r="K1983" i="6"/>
  <c r="L1983" i="6" s="1"/>
  <c r="K1767" i="6"/>
  <c r="K777" i="6"/>
  <c r="L777" i="6" s="1"/>
  <c r="K863" i="6"/>
  <c r="L863" i="6" s="1"/>
  <c r="K1260" i="6"/>
  <c r="L1260" i="6" s="1"/>
  <c r="K1785" i="6"/>
  <c r="L1785" i="6" s="1"/>
  <c r="K1997" i="6"/>
  <c r="L1997" i="6" s="1"/>
  <c r="K2197" i="6"/>
  <c r="L2197" i="6" s="1"/>
  <c r="K1461" i="6"/>
  <c r="L1461" i="6" s="1"/>
  <c r="K1968" i="6"/>
  <c r="L1968" i="6" s="1"/>
  <c r="K662" i="6"/>
  <c r="L662" i="6" s="1"/>
  <c r="K1155" i="6"/>
  <c r="L1155" i="6" s="1"/>
  <c r="K317" i="6"/>
  <c r="L317" i="6" s="1"/>
  <c r="K146" i="6"/>
  <c r="L146" i="6" s="1"/>
  <c r="K595" i="6"/>
  <c r="L595" i="6" s="1"/>
  <c r="K622" i="6"/>
  <c r="L622" i="6" s="1"/>
  <c r="K1060" i="6"/>
  <c r="L1060" i="6" s="1"/>
  <c r="K724" i="6"/>
  <c r="L724" i="6" s="1"/>
  <c r="K2089" i="6"/>
  <c r="L2089" i="6" s="1"/>
  <c r="K124" i="6"/>
  <c r="L124" i="6" s="1"/>
  <c r="K102" i="6"/>
  <c r="L102" i="6" s="1"/>
  <c r="K1563" i="6"/>
  <c r="L1563" i="6" s="1"/>
  <c r="K1428" i="6"/>
  <c r="L1428" i="6" s="1"/>
  <c r="K841" i="6"/>
  <c r="L841" i="6" s="1"/>
  <c r="K831" i="6"/>
  <c r="L831" i="6" s="1"/>
  <c r="K1269" i="6"/>
  <c r="L1269" i="6" s="1"/>
  <c r="K1261" i="6"/>
  <c r="L1261" i="6" s="1"/>
  <c r="K266" i="6"/>
  <c r="L266" i="6" s="1"/>
  <c r="K410" i="6"/>
  <c r="L410" i="6" s="1"/>
  <c r="K2017" i="6"/>
  <c r="L2017" i="6" s="1"/>
  <c r="K1436" i="6"/>
  <c r="L1436" i="6" s="1"/>
  <c r="K1913" i="6"/>
  <c r="L1913" i="6" s="1"/>
  <c r="K1692" i="6"/>
  <c r="K421" i="6"/>
  <c r="L421" i="6" s="1"/>
  <c r="K516" i="6"/>
  <c r="L516" i="6" s="1"/>
  <c r="K738" i="6"/>
  <c r="L738" i="6" s="1"/>
  <c r="K1497" i="6"/>
  <c r="L1497" i="6" s="1"/>
  <c r="K109" i="6"/>
  <c r="L109" i="6" s="1"/>
  <c r="K1988" i="6"/>
  <c r="L1988" i="6" s="1"/>
  <c r="K779" i="6"/>
  <c r="L779" i="6" s="1"/>
  <c r="K853" i="6"/>
  <c r="L853" i="6" s="1"/>
  <c r="K844" i="6"/>
  <c r="L844" i="6" s="1"/>
  <c r="K1271" i="6"/>
  <c r="L1271" i="6" s="1"/>
  <c r="K254" i="6"/>
  <c r="L254" i="6" s="1"/>
  <c r="K1788" i="6"/>
  <c r="L1788" i="6" s="1"/>
  <c r="K341" i="6"/>
  <c r="L341" i="6" s="1"/>
  <c r="K1112" i="6"/>
  <c r="L1112" i="6" s="1"/>
  <c r="K1926" i="6"/>
  <c r="L1926" i="6" s="1"/>
  <c r="K157" i="6"/>
  <c r="L157" i="6" s="1"/>
  <c r="K434" i="6"/>
  <c r="L434" i="6" s="1"/>
  <c r="K1996" i="6"/>
  <c r="L1996" i="6" s="1"/>
  <c r="K630" i="6"/>
  <c r="L630" i="6" s="1"/>
  <c r="K631" i="6"/>
  <c r="L631" i="6" s="1"/>
  <c r="K511" i="6"/>
  <c r="L511" i="6" s="1"/>
  <c r="K713" i="6"/>
  <c r="L713" i="6" s="1"/>
  <c r="K709" i="6"/>
  <c r="L709" i="6" s="1"/>
  <c r="K120" i="6"/>
  <c r="L120" i="6" s="1"/>
  <c r="K65" i="6"/>
  <c r="L65" i="6" s="1"/>
  <c r="K1766" i="6"/>
  <c r="K775" i="6"/>
  <c r="L775" i="6" s="1"/>
  <c r="K850" i="6"/>
  <c r="L850" i="6" s="1"/>
  <c r="K1247" i="6"/>
  <c r="L1247" i="6" s="1"/>
  <c r="K260" i="6"/>
  <c r="L260" i="6" s="1"/>
  <c r="K498" i="6"/>
  <c r="L498" i="6" s="1"/>
  <c r="K2201" i="6"/>
  <c r="L2201" i="6" s="1"/>
  <c r="K658" i="6"/>
  <c r="L658" i="6" s="1"/>
  <c r="K530" i="6"/>
  <c r="L530" i="6" s="1"/>
  <c r="K1850" i="6"/>
  <c r="L1850" i="6" s="1"/>
  <c r="K2115" i="6"/>
  <c r="L2115" i="6" s="1"/>
  <c r="K1999" i="6"/>
  <c r="L1999" i="6" s="1"/>
  <c r="K1493" i="6"/>
  <c r="L1493" i="6" s="1"/>
  <c r="K1717" i="6"/>
  <c r="K1974" i="6"/>
  <c r="L1974" i="6" s="1"/>
  <c r="K1979" i="6"/>
  <c r="L1979" i="6" s="1"/>
  <c r="K1976" i="6"/>
  <c r="L1976" i="6" s="1"/>
  <c r="K1346" i="6"/>
  <c r="L1346" i="6" s="1"/>
  <c r="K659" i="6"/>
  <c r="L659" i="6" s="1"/>
  <c r="K176" i="6"/>
  <c r="L176" i="6" s="1"/>
  <c r="K1131" i="6"/>
  <c r="L1131" i="6" s="1"/>
  <c r="K551" i="6"/>
  <c r="L551" i="6" s="1"/>
  <c r="K37" i="6"/>
  <c r="L37" i="6" s="1"/>
  <c r="K1824" i="6"/>
  <c r="L1824" i="6" s="1"/>
  <c r="K1839" i="6"/>
  <c r="L1839" i="6" s="1"/>
  <c r="K2227" i="6"/>
  <c r="L2227" i="6" s="1"/>
  <c r="K1572" i="6"/>
  <c r="L1572" i="6" s="1"/>
  <c r="K188" i="6"/>
  <c r="L188" i="6" s="1"/>
  <c r="K140" i="6"/>
  <c r="L140" i="6" s="1"/>
  <c r="K1418" i="6"/>
  <c r="L1418" i="6" s="1"/>
  <c r="K2106" i="6"/>
  <c r="L2106" i="6" s="1"/>
  <c r="K1321" i="6"/>
  <c r="L1321" i="6" s="1"/>
  <c r="K2034" i="6"/>
  <c r="L2034" i="6" s="1"/>
  <c r="K1017" i="6"/>
  <c r="L1017" i="6" s="1"/>
  <c r="K1552" i="6"/>
  <c r="L1552" i="6" s="1"/>
  <c r="K429" i="6"/>
  <c r="L429" i="6" s="1"/>
  <c r="K666" i="6"/>
  <c r="L666" i="6" s="1"/>
  <c r="K289" i="6"/>
  <c r="L289" i="6" s="1"/>
  <c r="K1842" i="6"/>
  <c r="L1842" i="6" s="1"/>
  <c r="K1831" i="6"/>
  <c r="L1831" i="6" s="1"/>
  <c r="K1863" i="6"/>
  <c r="L1863" i="6" s="1"/>
  <c r="K1740" i="6"/>
  <c r="K487" i="6"/>
  <c r="L487" i="6" s="1"/>
  <c r="K2217" i="6"/>
  <c r="L2217" i="6" s="1"/>
  <c r="K508" i="6"/>
  <c r="L508" i="6" s="1"/>
  <c r="K1179" i="6"/>
  <c r="L1179" i="6" s="1"/>
  <c r="K145" i="6"/>
  <c r="L145" i="6" s="1"/>
  <c r="K2110" i="6"/>
  <c r="L2110" i="6" s="1"/>
  <c r="K1488" i="6"/>
  <c r="L1488" i="6" s="1"/>
  <c r="K2029" i="6"/>
  <c r="L2029" i="6" s="1"/>
  <c r="K422" i="6"/>
  <c r="L422" i="6" s="1"/>
  <c r="K318" i="6"/>
  <c r="L318" i="6" s="1"/>
  <c r="K287" i="6"/>
  <c r="L287" i="6" s="1"/>
  <c r="K1807" i="6"/>
  <c r="L1807" i="6" s="1"/>
  <c r="K1799" i="6"/>
  <c r="L1799" i="6" s="1"/>
  <c r="K1748" i="6"/>
  <c r="K471" i="6"/>
  <c r="L471" i="6" s="1"/>
  <c r="K1152" i="6"/>
  <c r="L1152" i="6" s="1"/>
  <c r="K1075" i="6"/>
  <c r="L1075" i="6" s="1"/>
  <c r="K993" i="6"/>
  <c r="L993" i="6" s="1"/>
  <c r="K456" i="6"/>
  <c r="L456" i="6" s="1"/>
  <c r="K174" i="6"/>
  <c r="L174" i="6" s="1"/>
  <c r="K2236" i="6"/>
  <c r="L2236" i="6" s="1"/>
  <c r="K375" i="6"/>
  <c r="L375" i="6" s="1"/>
  <c r="K376" i="6"/>
  <c r="L376" i="6" s="1"/>
  <c r="K131" i="6"/>
  <c r="L131" i="6" s="1"/>
  <c r="K2096" i="6"/>
  <c r="L2096" i="6" s="1"/>
  <c r="K1234" i="6"/>
  <c r="L1234" i="6" s="1"/>
  <c r="K386" i="6"/>
  <c r="L386" i="6" s="1"/>
  <c r="K310" i="6"/>
  <c r="K1821" i="6"/>
  <c r="L1821" i="6" s="1"/>
  <c r="K496" i="6"/>
  <c r="L496" i="6" s="1"/>
  <c r="K901" i="6"/>
  <c r="L901" i="6" s="1"/>
  <c r="K1690" i="6"/>
  <c r="K153" i="6"/>
  <c r="L153" i="6" s="1"/>
  <c r="K665" i="6"/>
  <c r="L665" i="6" s="1"/>
  <c r="K1909" i="6"/>
  <c r="L1909" i="6" s="1"/>
  <c r="K475" i="6"/>
  <c r="L475" i="6" s="1"/>
  <c r="K1944" i="6"/>
  <c r="L1944" i="6" s="1"/>
  <c r="K1439" i="6"/>
  <c r="L1439" i="6" s="1"/>
  <c r="K1703" i="6"/>
  <c r="K20" i="6"/>
  <c r="L20" i="6" s="1"/>
  <c r="K1003" i="6"/>
  <c r="L1003" i="6" s="1"/>
  <c r="K378" i="6"/>
  <c r="L378" i="6" s="1"/>
  <c r="K1314" i="6"/>
  <c r="L1314" i="6" s="1"/>
  <c r="K2245" i="6"/>
  <c r="L2245" i="6" s="1"/>
  <c r="K2157" i="6"/>
  <c r="L2157" i="6" s="1"/>
  <c r="K1047" i="6"/>
  <c r="L1047" i="6" s="1"/>
  <c r="K1806" i="6"/>
  <c r="L1806" i="6" s="1"/>
  <c r="K691" i="6"/>
  <c r="L691" i="6" s="1"/>
  <c r="K470" i="6"/>
  <c r="L470" i="6" s="1"/>
  <c r="K1130" i="6"/>
  <c r="L1130" i="6" s="1"/>
  <c r="K2189" i="6"/>
  <c r="L2189" i="6" s="1"/>
  <c r="K179" i="6"/>
  <c r="L179" i="6" s="1"/>
  <c r="K1391" i="6"/>
  <c r="L1391" i="6" s="1"/>
  <c r="K1957" i="6"/>
  <c r="L1957" i="6" s="1"/>
  <c r="K1956" i="6"/>
  <c r="L1956" i="6" s="1"/>
  <c r="K1013" i="6"/>
  <c r="L1013" i="6" s="1"/>
  <c r="K1331" i="6"/>
  <c r="L1331" i="6" s="1"/>
  <c r="K2218" i="6"/>
  <c r="L2218" i="6" s="1"/>
  <c r="K382" i="6"/>
  <c r="L382" i="6" s="1"/>
  <c r="K1322" i="6"/>
  <c r="L1322" i="6" s="1"/>
  <c r="K1797" i="6"/>
  <c r="L1797" i="6" s="1"/>
  <c r="K1052" i="6"/>
  <c r="L1052" i="6" s="1"/>
  <c r="K1845" i="6"/>
  <c r="L1845" i="6" s="1"/>
  <c r="K2135" i="6"/>
  <c r="L2135" i="6" s="1"/>
  <c r="K2230" i="6"/>
  <c r="L2230" i="6" s="1"/>
  <c r="K1432" i="6"/>
  <c r="L1432" i="6" s="1"/>
  <c r="K638" i="6"/>
  <c r="L638" i="6" s="1"/>
  <c r="K126" i="6"/>
  <c r="L126" i="6" s="1"/>
  <c r="K2103" i="6"/>
  <c r="L2103" i="6" s="1"/>
  <c r="K2094" i="6"/>
  <c r="L2094" i="6" s="1"/>
  <c r="K1309" i="6"/>
  <c r="L1309" i="6" s="1"/>
  <c r="K2247" i="6"/>
  <c r="L2247" i="6" s="1"/>
  <c r="K385" i="6"/>
  <c r="L385" i="6" s="1"/>
  <c r="K2168" i="6"/>
  <c r="L2168" i="6" s="1"/>
  <c r="K314" i="6"/>
  <c r="L314" i="6" s="1"/>
  <c r="K288" i="6"/>
  <c r="L288" i="6" s="1"/>
  <c r="K293" i="6"/>
  <c r="L293" i="6" s="1"/>
  <c r="K1826" i="6"/>
  <c r="L1826" i="6" s="1"/>
  <c r="K1853" i="6"/>
  <c r="L1853" i="6" s="1"/>
  <c r="K1866" i="6"/>
  <c r="L1866" i="6" s="1"/>
  <c r="K33" i="6"/>
  <c r="L33" i="6" s="1"/>
  <c r="K442" i="6"/>
  <c r="L442" i="6" s="1"/>
  <c r="K2216" i="6"/>
  <c r="L2216" i="6" s="1"/>
  <c r="K1357" i="6"/>
  <c r="L1357" i="6" s="1"/>
  <c r="K184" i="6"/>
  <c r="L184" i="6" s="1"/>
  <c r="K1417" i="6"/>
  <c r="L1417" i="6" s="1"/>
  <c r="K426" i="6"/>
  <c r="L426" i="6" s="1"/>
  <c r="K1313" i="6"/>
  <c r="L1313" i="6" s="1"/>
  <c r="K2037" i="6"/>
  <c r="L2037" i="6" s="1"/>
  <c r="K873" i="6"/>
  <c r="L873" i="6" s="1"/>
  <c r="K322" i="6"/>
  <c r="L322" i="6" s="1"/>
  <c r="K2158" i="6"/>
  <c r="L2158" i="6" s="1"/>
  <c r="K667" i="6"/>
  <c r="L667" i="6" s="1"/>
  <c r="K1048" i="6"/>
  <c r="L1048" i="6" s="1"/>
  <c r="K1844" i="6"/>
  <c r="L1844" i="6" s="1"/>
  <c r="K1832" i="6"/>
  <c r="L1832" i="6" s="1"/>
  <c r="K1754" i="6"/>
  <c r="K482" i="6"/>
  <c r="L482" i="6" s="1"/>
  <c r="K1148" i="6"/>
  <c r="L1148" i="6" s="1"/>
  <c r="K1124" i="6"/>
  <c r="L1124" i="6" s="1"/>
  <c r="K646" i="6"/>
  <c r="L646" i="6" s="1"/>
  <c r="K164" i="6"/>
  <c r="L164" i="6" s="1"/>
  <c r="K170" i="6"/>
  <c r="L170" i="6" s="1"/>
  <c r="K2220" i="6"/>
  <c r="L2220" i="6" s="1"/>
  <c r="K1431" i="6"/>
  <c r="L1431" i="6" s="1"/>
  <c r="K2235" i="6"/>
  <c r="L2235" i="6" s="1"/>
  <c r="K1002" i="6"/>
  <c r="L1002" i="6" s="1"/>
  <c r="K147" i="6"/>
  <c r="L147" i="6" s="1"/>
  <c r="K1318" i="6"/>
  <c r="L1318" i="6" s="1"/>
  <c r="K874" i="6"/>
  <c r="L874" i="6" s="1"/>
  <c r="K1556" i="6"/>
  <c r="L1556" i="6" s="1"/>
  <c r="K281" i="6"/>
  <c r="L281" i="6" s="1"/>
  <c r="K1868" i="6"/>
  <c r="L1868" i="6" s="1"/>
  <c r="K1137" i="6"/>
  <c r="L1137" i="6" s="1"/>
  <c r="K537" i="6"/>
  <c r="L537" i="6" s="1"/>
  <c r="K29" i="6"/>
  <c r="L29" i="6" s="1"/>
  <c r="K1579" i="6"/>
  <c r="L1579" i="6" s="1"/>
  <c r="K173" i="6"/>
  <c r="L173" i="6" s="1"/>
  <c r="K661" i="6"/>
  <c r="L661" i="6" s="1"/>
  <c r="K2039" i="6"/>
  <c r="L2039" i="6" s="1"/>
  <c r="K1943" i="6"/>
  <c r="L1943" i="6" s="1"/>
  <c r="K1948" i="6"/>
  <c r="L1948" i="6" s="1"/>
  <c r="K1467" i="6"/>
  <c r="L1467" i="6" s="1"/>
  <c r="K409" i="6"/>
  <c r="L409" i="6" s="1"/>
  <c r="K1288" i="6"/>
  <c r="L1288" i="6" s="1"/>
  <c r="K1333" i="6"/>
  <c r="L1333" i="6" s="1"/>
  <c r="K2225" i="6"/>
  <c r="L2225" i="6" s="1"/>
  <c r="K637" i="6"/>
  <c r="L637" i="6" s="1"/>
  <c r="K2116" i="6"/>
  <c r="L2116" i="6" s="1"/>
  <c r="K1305" i="6"/>
  <c r="L1305" i="6" s="1"/>
  <c r="K1014" i="6"/>
  <c r="L1014" i="6" s="1"/>
  <c r="K312" i="6"/>
  <c r="L312" i="6" s="1"/>
  <c r="K1057" i="6"/>
  <c r="L1057" i="6" s="1"/>
  <c r="K1817" i="6"/>
  <c r="L1817" i="6" s="1"/>
  <c r="K468" i="6"/>
  <c r="L468" i="6" s="1"/>
  <c r="K465" i="6"/>
  <c r="L465" i="6" s="1"/>
  <c r="K1127" i="6"/>
  <c r="L1127" i="6" s="1"/>
  <c r="K458" i="6"/>
  <c r="L458" i="6" s="1"/>
  <c r="K654" i="6"/>
  <c r="L654" i="6" s="1"/>
  <c r="K1347" i="6"/>
  <c r="L1347" i="6" s="1"/>
  <c r="K2043" i="6"/>
  <c r="L2043" i="6" s="1"/>
  <c r="K1940" i="6"/>
  <c r="L1940" i="6" s="1"/>
  <c r="K1460" i="6"/>
  <c r="L1460" i="6" s="1"/>
  <c r="K1169" i="6"/>
  <c r="L1169" i="6" s="1"/>
  <c r="K1295" i="6"/>
  <c r="L1295" i="6" s="1"/>
  <c r="K1998" i="6"/>
  <c r="L1998" i="6" s="1"/>
  <c r="K2038" i="6"/>
  <c r="L2038" i="6" s="1"/>
  <c r="K2117" i="6"/>
  <c r="L2117" i="6" s="1"/>
  <c r="K436" i="6"/>
  <c r="L436" i="6" s="1"/>
  <c r="K1160" i="6"/>
  <c r="L1160" i="6" s="1"/>
  <c r="K1429" i="6"/>
  <c r="L1429" i="6" s="1"/>
  <c r="K635" i="6"/>
  <c r="L635" i="6" s="1"/>
  <c r="K138" i="6"/>
  <c r="L138" i="6" s="1"/>
  <c r="K383" i="6"/>
  <c r="L383" i="6" s="1"/>
  <c r="K1993" i="6"/>
  <c r="L1993" i="6" s="1"/>
  <c r="K1311" i="6"/>
  <c r="L1311" i="6" s="1"/>
  <c r="K2251" i="6"/>
  <c r="L2251" i="6" s="1"/>
  <c r="K2138" i="6"/>
  <c r="L2138" i="6" s="1"/>
  <c r="K2169" i="6"/>
  <c r="L2169" i="6" s="1"/>
  <c r="K316" i="6"/>
  <c r="L316" i="6" s="1"/>
  <c r="K269" i="6"/>
  <c r="L269" i="6" s="1"/>
  <c r="K279" i="6"/>
  <c r="L279" i="6" s="1"/>
  <c r="K1854" i="6"/>
  <c r="L1854" i="6" s="1"/>
  <c r="K1840" i="6"/>
  <c r="L1840" i="6" s="1"/>
  <c r="K971" i="6"/>
  <c r="L971" i="6" s="1"/>
  <c r="K490" i="6"/>
  <c r="L490" i="6" s="1"/>
  <c r="K2223" i="6"/>
  <c r="L2223" i="6" s="1"/>
  <c r="K1159" i="6"/>
  <c r="L1159" i="6" s="1"/>
  <c r="K1426" i="6"/>
  <c r="L1426" i="6" s="1"/>
  <c r="K134" i="6"/>
  <c r="L134" i="6" s="1"/>
  <c r="K1995" i="6"/>
  <c r="L1995" i="6" s="1"/>
  <c r="K1310" i="6"/>
  <c r="L1310" i="6" s="1"/>
  <c r="K1220" i="6"/>
  <c r="L1220" i="6" s="1"/>
  <c r="K1236" i="6"/>
  <c r="L1236" i="6" s="1"/>
  <c r="K1557" i="6"/>
  <c r="L1557" i="6" s="1"/>
  <c r="K2171" i="6"/>
  <c r="L2171" i="6" s="1"/>
  <c r="K282" i="6"/>
  <c r="L282" i="6" s="1"/>
  <c r="K1051" i="6"/>
  <c r="L1051" i="6" s="1"/>
  <c r="K1830" i="6"/>
  <c r="L1830" i="6" s="1"/>
  <c r="K1798" i="6"/>
  <c r="L1798" i="6" s="1"/>
  <c r="K1038" i="6"/>
  <c r="L1038" i="6" s="1"/>
  <c r="K493" i="6"/>
  <c r="L493" i="6" s="1"/>
  <c r="K543" i="6"/>
  <c r="L543" i="6" s="1"/>
  <c r="K1694" i="6"/>
  <c r="K2191" i="6"/>
  <c r="L2191" i="6" s="1"/>
  <c r="K178" i="6"/>
  <c r="L178" i="6" s="1"/>
  <c r="K441" i="6"/>
  <c r="L441" i="6" s="1"/>
  <c r="K2231" i="6"/>
  <c r="L2231" i="6" s="1"/>
  <c r="K1178" i="6"/>
  <c r="L1178" i="6" s="1"/>
  <c r="K2232" i="6"/>
  <c r="L2232" i="6" s="1"/>
  <c r="K642" i="6"/>
  <c r="L642" i="6" s="1"/>
  <c r="K2104" i="6"/>
  <c r="L2104" i="6" s="1"/>
  <c r="K2030" i="6"/>
  <c r="L2030" i="6" s="1"/>
  <c r="K1016" i="6"/>
  <c r="L1016" i="6" s="1"/>
  <c r="K2159" i="6"/>
  <c r="L2159" i="6" s="1"/>
  <c r="K291" i="6"/>
  <c r="L291" i="6" s="1"/>
  <c r="K1027" i="6"/>
  <c r="L1027" i="6" s="1"/>
  <c r="K1158" i="6"/>
  <c r="L1158" i="6" s="1"/>
  <c r="K1886" i="6"/>
  <c r="L1886" i="6" s="1"/>
  <c r="K27" i="6"/>
  <c r="L27" i="6" s="1"/>
  <c r="K649" i="6"/>
  <c r="L649" i="6" s="1"/>
  <c r="K1986" i="6"/>
  <c r="L1986" i="6" s="1"/>
  <c r="K423" i="6"/>
  <c r="L423" i="6" s="1"/>
  <c r="K2045" i="6"/>
  <c r="L2045" i="6" s="1"/>
  <c r="K1949" i="6"/>
  <c r="L1949" i="6" s="1"/>
  <c r="K1440" i="6"/>
  <c r="L1440" i="6" s="1"/>
  <c r="K1167" i="6"/>
  <c r="L1167" i="6" s="1"/>
  <c r="K695" i="6"/>
  <c r="L695" i="6" s="1"/>
  <c r="K2000" i="6"/>
  <c r="L2000" i="6" s="1"/>
  <c r="K1430" i="6"/>
  <c r="L1430" i="6" s="1"/>
  <c r="K130" i="6"/>
  <c r="L130" i="6" s="1"/>
  <c r="K2095" i="6"/>
  <c r="L2095" i="6" s="1"/>
  <c r="K2024" i="6"/>
  <c r="L2024" i="6" s="1"/>
  <c r="K1419" i="6"/>
  <c r="L1419" i="6" s="1"/>
  <c r="K275" i="6"/>
  <c r="L275" i="6" s="1"/>
  <c r="K1833" i="6"/>
  <c r="L1833" i="6" s="1"/>
  <c r="K1804" i="6"/>
  <c r="L1804" i="6" s="1"/>
  <c r="K467" i="6"/>
  <c r="L467" i="6" s="1"/>
  <c r="K1143" i="6"/>
  <c r="L1143" i="6" s="1"/>
  <c r="K1696" i="6"/>
  <c r="K161" i="6"/>
  <c r="L161" i="6" s="1"/>
  <c r="K655" i="6"/>
  <c r="L655" i="6" s="1"/>
  <c r="K425" i="6"/>
  <c r="L425" i="6" s="1"/>
  <c r="K2042" i="6"/>
  <c r="L2042" i="6" s="1"/>
  <c r="K1951" i="6"/>
  <c r="L1951" i="6" s="1"/>
  <c r="K1445" i="6"/>
  <c r="L1445" i="6" s="1"/>
  <c r="K1672" i="6"/>
  <c r="L1672" i="6" s="1"/>
  <c r="K1492" i="6"/>
  <c r="L1492" i="6" s="1"/>
  <c r="K2205" i="6"/>
  <c r="L2205" i="6" s="1"/>
  <c r="K1359" i="6"/>
  <c r="L1359" i="6" s="1"/>
  <c r="K1994" i="6"/>
  <c r="L1994" i="6" s="1"/>
  <c r="K2242" i="6"/>
  <c r="L2242" i="6" s="1"/>
  <c r="K2229" i="6"/>
  <c r="L2229" i="6" s="1"/>
  <c r="K1284" i="6"/>
  <c r="L1284" i="6" s="1"/>
  <c r="K1000" i="6"/>
  <c r="L1000" i="6" s="1"/>
  <c r="K127" i="6"/>
  <c r="L127" i="6" s="1"/>
  <c r="K133" i="6"/>
  <c r="L133" i="6" s="1"/>
  <c r="K2108" i="6"/>
  <c r="L2108" i="6" s="1"/>
  <c r="K699" i="6"/>
  <c r="L699" i="6" s="1"/>
  <c r="K1316" i="6"/>
  <c r="L1316" i="6" s="1"/>
  <c r="K1237" i="6"/>
  <c r="L1237" i="6" s="1"/>
  <c r="K324" i="6"/>
  <c r="L324" i="6" s="1"/>
  <c r="K311" i="6"/>
  <c r="L311" i="6" s="1"/>
  <c r="K274" i="6"/>
  <c r="L274" i="6" s="1"/>
  <c r="K1810" i="6"/>
  <c r="L1810" i="6" s="1"/>
  <c r="K1829" i="6"/>
  <c r="L1829" i="6" s="1"/>
  <c r="K1816" i="6"/>
  <c r="L1816" i="6" s="1"/>
  <c r="K1738" i="6"/>
  <c r="K2237" i="6"/>
  <c r="L2237" i="6" s="1"/>
  <c r="K1285" i="6"/>
  <c r="L1285" i="6" s="1"/>
  <c r="K891" i="6"/>
  <c r="L891" i="6" s="1"/>
  <c r="K142" i="6"/>
  <c r="L142" i="6" s="1"/>
  <c r="K2111" i="6"/>
  <c r="L2111" i="6" s="1"/>
  <c r="K1306" i="6"/>
  <c r="L1306" i="6" s="1"/>
  <c r="K2244" i="6"/>
  <c r="L2244" i="6" s="1"/>
  <c r="K1900" i="6"/>
  <c r="L1900" i="6" s="1"/>
  <c r="K1554" i="6"/>
  <c r="L1554" i="6" s="1"/>
  <c r="K973" i="6"/>
  <c r="L973" i="6" s="1"/>
  <c r="K280" i="6"/>
  <c r="L280" i="6" s="1"/>
  <c r="K1847" i="6"/>
  <c r="L1847" i="6" s="1"/>
  <c r="K1864" i="6"/>
  <c r="L1864" i="6" s="1"/>
  <c r="K40" i="6"/>
  <c r="L40" i="6" s="1"/>
  <c r="K1142" i="6"/>
  <c r="L1142" i="6" s="1"/>
  <c r="K526" i="6"/>
  <c r="L526" i="6" s="1"/>
  <c r="K1695" i="6"/>
  <c r="K460" i="6"/>
  <c r="L460" i="6" s="1"/>
  <c r="K172" i="6"/>
  <c r="L172" i="6" s="1"/>
  <c r="K2228" i="6"/>
  <c r="L2228" i="6" s="1"/>
  <c r="K1161" i="6"/>
  <c r="L1161" i="6" s="1"/>
  <c r="K187" i="6"/>
  <c r="L187" i="6" s="1"/>
  <c r="K1861" i="6"/>
  <c r="L1861" i="6" s="1"/>
  <c r="K144" i="6"/>
  <c r="L144" i="6" s="1"/>
  <c r="K2113" i="6"/>
  <c r="L2113" i="6" s="1"/>
  <c r="K2033" i="6"/>
  <c r="L2033" i="6" s="1"/>
  <c r="K381" i="6"/>
  <c r="L381" i="6" s="1"/>
  <c r="K428" i="6"/>
  <c r="L428" i="6" s="1"/>
  <c r="K1825" i="6"/>
  <c r="L1825" i="6" s="1"/>
  <c r="K463" i="6"/>
  <c r="L463" i="6" s="1"/>
  <c r="K1149" i="6"/>
  <c r="L1149" i="6" s="1"/>
  <c r="K1133" i="6"/>
  <c r="L1133" i="6" s="1"/>
  <c r="K1691" i="6"/>
  <c r="K459" i="6"/>
  <c r="L459" i="6" s="1"/>
  <c r="K660" i="6"/>
  <c r="L660" i="6" s="1"/>
  <c r="K1905" i="6"/>
  <c r="L1905" i="6" s="1"/>
  <c r="K1950" i="6"/>
  <c r="L1950" i="6" s="1"/>
  <c r="K1930" i="6"/>
  <c r="L1930" i="6" s="1"/>
  <c r="K1896" i="6"/>
  <c r="L1896" i="6" s="1"/>
  <c r="K1876" i="6"/>
  <c r="L1876" i="6" s="1"/>
  <c r="K1165" i="6"/>
  <c r="L1165" i="6" s="1"/>
  <c r="K305" i="6"/>
  <c r="L305" i="6" s="1"/>
  <c r="K190" i="6"/>
  <c r="L190" i="6" s="1"/>
  <c r="K2105" i="6"/>
  <c r="L2105" i="6" s="1"/>
  <c r="K1570" i="6"/>
  <c r="L1570" i="6" s="1"/>
  <c r="K2031" i="6"/>
  <c r="L2031" i="6" s="1"/>
  <c r="K420" i="6"/>
  <c r="L420" i="6" s="1"/>
  <c r="K295" i="6"/>
  <c r="L295" i="6" s="1"/>
  <c r="K1802" i="6"/>
  <c r="L1802" i="6" s="1"/>
  <c r="K1862" i="6"/>
  <c r="L1862" i="6" s="1"/>
  <c r="K481" i="6"/>
  <c r="L481" i="6" s="1"/>
  <c r="K908" i="6"/>
  <c r="L908" i="6" s="1"/>
  <c r="K648" i="6"/>
  <c r="L648" i="6" s="1"/>
  <c r="K168" i="6"/>
  <c r="L168" i="6" s="1"/>
  <c r="K1906" i="6"/>
  <c r="L1906" i="6" s="1"/>
  <c r="K1934" i="6"/>
  <c r="L1934" i="6" s="1"/>
  <c r="K1973" i="6"/>
  <c r="L1973" i="6" s="1"/>
  <c r="K1875" i="6"/>
  <c r="L1875" i="6" s="1"/>
  <c r="K1208" i="6"/>
  <c r="L1208" i="6" s="1"/>
  <c r="K309" i="6"/>
  <c r="L309" i="6" s="1"/>
  <c r="K1093" i="6"/>
  <c r="L1093" i="6" s="1"/>
  <c r="K129" i="6"/>
  <c r="L129" i="6" s="1"/>
  <c r="K1350" i="6"/>
  <c r="L1350" i="6" s="1"/>
  <c r="K2145" i="6"/>
  <c r="L2145" i="6" s="1"/>
  <c r="K2057" i="6"/>
  <c r="L2057" i="6" s="1"/>
  <c r="K2071" i="6"/>
  <c r="L2071" i="6" s="1"/>
  <c r="K2129" i="6"/>
  <c r="L2129" i="6" s="1"/>
  <c r="K1547" i="6"/>
  <c r="L1547" i="6" s="1"/>
  <c r="K451" i="6"/>
  <c r="L451" i="6" s="1"/>
  <c r="K1521" i="6"/>
  <c r="L1521" i="6" s="1"/>
  <c r="K1189" i="6"/>
  <c r="L1189" i="6" s="1"/>
  <c r="K397" i="6"/>
  <c r="L397" i="6" s="1"/>
  <c r="K1099" i="6"/>
  <c r="L1099" i="6" s="1"/>
  <c r="K1582" i="6"/>
  <c r="L1582" i="6" s="1"/>
  <c r="K330" i="6"/>
  <c r="L330" i="6" s="1"/>
  <c r="K1597" i="6"/>
  <c r="L1597" i="6" s="1"/>
  <c r="K1674" i="6"/>
  <c r="K1599" i="6"/>
  <c r="L1599" i="6" s="1"/>
  <c r="K805" i="6"/>
  <c r="L805" i="6" s="1"/>
  <c r="K2142" i="6"/>
  <c r="L2142" i="6" s="1"/>
  <c r="K2054" i="6"/>
  <c r="L2054" i="6" s="1"/>
  <c r="K740" i="6"/>
  <c r="L740" i="6" s="1"/>
  <c r="K571" i="6"/>
  <c r="L571" i="6" s="1"/>
  <c r="K1545" i="6"/>
  <c r="L1545" i="6" s="1"/>
  <c r="K980" i="6"/>
  <c r="L980" i="6" s="1"/>
  <c r="K797" i="6"/>
  <c r="L797" i="6" s="1"/>
  <c r="K2136" i="6"/>
  <c r="L2136" i="6" s="1"/>
  <c r="K1370" i="6"/>
  <c r="L1370" i="6" s="1"/>
  <c r="K396" i="6"/>
  <c r="L396" i="6" s="1"/>
  <c r="K1633" i="6"/>
  <c r="L1633" i="6" s="1"/>
  <c r="K1635" i="6"/>
  <c r="L1635" i="6" s="1"/>
  <c r="K1647" i="6"/>
  <c r="L1647" i="6" s="1"/>
  <c r="K1589" i="6"/>
  <c r="L1589" i="6" s="1"/>
  <c r="K1352" i="6"/>
  <c r="L1352" i="6" s="1"/>
  <c r="K809" i="6"/>
  <c r="L809" i="6" s="1"/>
  <c r="K1477" i="6"/>
  <c r="L1477" i="6" s="1"/>
  <c r="K2058" i="6"/>
  <c r="L2058" i="6" s="1"/>
  <c r="K2134" i="6"/>
  <c r="L2134" i="6" s="1"/>
  <c r="K983" i="6"/>
  <c r="L983" i="6" s="1"/>
  <c r="K444" i="6"/>
  <c r="L444" i="6" s="1"/>
  <c r="K1373" i="6"/>
  <c r="L1373" i="6" s="1"/>
  <c r="K2126" i="6"/>
  <c r="L2126" i="6" s="1"/>
  <c r="K523" i="6"/>
  <c r="L523" i="6" s="1"/>
  <c r="K1281" i="6"/>
  <c r="L1281" i="6" s="1"/>
  <c r="K1416" i="6"/>
  <c r="L1416" i="6" s="1"/>
  <c r="K1620" i="6"/>
  <c r="L1620" i="6" s="1"/>
  <c r="K1676" i="6"/>
  <c r="K1619" i="6"/>
  <c r="L1619" i="6" s="1"/>
  <c r="K625" i="6"/>
  <c r="L625" i="6" s="1"/>
  <c r="K820" i="6"/>
  <c r="L820" i="6" s="1"/>
  <c r="K2152" i="6"/>
  <c r="L2152" i="6" s="1"/>
  <c r="K2055" i="6"/>
  <c r="L2055" i="6" s="1"/>
  <c r="K884" i="6"/>
  <c r="L884" i="6" s="1"/>
  <c r="K781" i="6"/>
  <c r="L781" i="6" s="1"/>
  <c r="K787" i="6"/>
  <c r="L787" i="6" s="1"/>
  <c r="K784" i="6"/>
  <c r="L784" i="6" s="1"/>
  <c r="K1185" i="6"/>
  <c r="L1185" i="6" s="1"/>
  <c r="K1479" i="6"/>
  <c r="L1479" i="6" s="1"/>
  <c r="K1109" i="6"/>
  <c r="L1109" i="6" s="1"/>
  <c r="K506" i="6"/>
  <c r="L506" i="6" s="1"/>
  <c r="K1469" i="6"/>
  <c r="L1469" i="6" s="1"/>
  <c r="K1636" i="6"/>
  <c r="L1636" i="6" s="1"/>
  <c r="K1618" i="6"/>
  <c r="L1618" i="6" s="1"/>
  <c r="K1613" i="6"/>
  <c r="L1613" i="6" s="1"/>
  <c r="K1657" i="6"/>
  <c r="L1657" i="6" s="1"/>
  <c r="K593" i="6"/>
  <c r="L593" i="6" s="1"/>
  <c r="K604" i="6"/>
  <c r="L604" i="6" s="1"/>
  <c r="K727" i="6"/>
  <c r="L727" i="6" s="1"/>
  <c r="K735" i="6"/>
  <c r="L735" i="6" s="1"/>
  <c r="K1505" i="6"/>
  <c r="L1505" i="6" s="1"/>
  <c r="K113" i="6"/>
  <c r="L113" i="6" s="1"/>
  <c r="K64" i="6"/>
  <c r="L64" i="6" s="1"/>
  <c r="K765" i="6"/>
  <c r="L765" i="6" s="1"/>
  <c r="K930" i="6"/>
  <c r="L930" i="6" s="1"/>
  <c r="K846" i="6"/>
  <c r="L846" i="6" s="1"/>
  <c r="K203" i="6"/>
  <c r="L203" i="6" s="1"/>
  <c r="K1775" i="6"/>
  <c r="H120" i="13" s="1"/>
  <c r="K497" i="6"/>
  <c r="L497" i="6" s="1"/>
  <c r="K998" i="6"/>
  <c r="L998" i="6" s="1"/>
  <c r="K1462" i="6"/>
  <c r="L1462" i="6" s="1"/>
  <c r="K1904" i="6"/>
  <c r="L1904" i="6" s="1"/>
  <c r="K162" i="6"/>
  <c r="L162" i="6" s="1"/>
  <c r="K1870" i="6"/>
  <c r="L1870" i="6" s="1"/>
  <c r="K430" i="6"/>
  <c r="L430" i="6" s="1"/>
  <c r="K1641" i="6"/>
  <c r="L1641" i="6" s="1"/>
  <c r="K632" i="6"/>
  <c r="L632" i="6" s="1"/>
  <c r="K715" i="6"/>
  <c r="L715" i="6" s="1"/>
  <c r="K708" i="6"/>
  <c r="L708" i="6" s="1"/>
  <c r="K1510" i="6"/>
  <c r="L1510" i="6" s="1"/>
  <c r="K123" i="6"/>
  <c r="L123" i="6" s="1"/>
  <c r="K2022" i="6"/>
  <c r="L2022" i="6" s="1"/>
  <c r="K61" i="6"/>
  <c r="L61" i="6" s="1"/>
  <c r="K1990" i="6"/>
  <c r="L1990" i="6" s="1"/>
  <c r="K865" i="6"/>
  <c r="L865" i="6" s="1"/>
  <c r="K830" i="6"/>
  <c r="L830" i="6" s="1"/>
  <c r="K1251" i="6"/>
  <c r="L1251" i="6" s="1"/>
  <c r="K1199" i="6"/>
  <c r="L1199" i="6" s="1"/>
  <c r="K263" i="6"/>
  <c r="L263" i="6" s="1"/>
  <c r="K499" i="6"/>
  <c r="L499" i="6" s="1"/>
  <c r="K883" i="6"/>
  <c r="L883" i="6" s="1"/>
  <c r="K1962" i="6"/>
  <c r="L1962" i="6" s="1"/>
  <c r="K653" i="6"/>
  <c r="L653" i="6" s="1"/>
  <c r="K1023" i="6"/>
  <c r="L1023" i="6" s="1"/>
  <c r="K992" i="6"/>
  <c r="L992" i="6" s="1"/>
  <c r="K1061" i="6"/>
  <c r="L1061" i="6" s="1"/>
  <c r="K714" i="6"/>
  <c r="L714" i="6" s="1"/>
  <c r="K97" i="6"/>
  <c r="L97" i="6" s="1"/>
  <c r="K2020" i="6"/>
  <c r="L2020" i="6" s="1"/>
  <c r="K1757" i="6"/>
  <c r="K755" i="6"/>
  <c r="L755" i="6" s="1"/>
  <c r="K833" i="6"/>
  <c r="L833" i="6" s="1"/>
  <c r="K1244" i="6"/>
  <c r="L1244" i="6" s="1"/>
  <c r="K196" i="6"/>
  <c r="L196" i="6" s="1"/>
  <c r="K258" i="6"/>
  <c r="L258" i="6" s="1"/>
  <c r="K1776" i="6"/>
  <c r="H121" i="13" s="1"/>
  <c r="K2210" i="6"/>
  <c r="L2210" i="6" s="1"/>
  <c r="K21" i="6"/>
  <c r="L21" i="6" s="1"/>
  <c r="K1903" i="6"/>
  <c r="L1903" i="6" s="1"/>
  <c r="K1820" i="6"/>
  <c r="L1820" i="6" s="1"/>
  <c r="K2163" i="6"/>
  <c r="L2163" i="6" s="1"/>
  <c r="K141" i="6"/>
  <c r="L141" i="6" s="1"/>
  <c r="K597" i="6"/>
  <c r="L597" i="6" s="1"/>
  <c r="K629" i="6"/>
  <c r="L629" i="6" s="1"/>
  <c r="K1065" i="6"/>
  <c r="L1065" i="6" s="1"/>
  <c r="K728" i="6"/>
  <c r="L728" i="6" s="1"/>
  <c r="K716" i="6"/>
  <c r="L716" i="6" s="1"/>
  <c r="K107" i="6"/>
  <c r="L107" i="6" s="1"/>
  <c r="K46" i="6"/>
  <c r="L46" i="6" s="1"/>
  <c r="K1756" i="6"/>
  <c r="K854" i="6"/>
  <c r="L854" i="6" s="1"/>
  <c r="K842" i="6"/>
  <c r="L842" i="6" s="1"/>
  <c r="K1253" i="6"/>
  <c r="L1253" i="6" s="1"/>
  <c r="K262" i="6"/>
  <c r="L262" i="6" s="1"/>
  <c r="K1777" i="6"/>
  <c r="K342" i="6"/>
  <c r="L342" i="6" s="1"/>
  <c r="K1433" i="6"/>
  <c r="L1433" i="6" s="1"/>
  <c r="K1693" i="6"/>
  <c r="K491" i="6"/>
  <c r="L491" i="6" s="1"/>
  <c r="K1043" i="6"/>
  <c r="L1043" i="6" s="1"/>
  <c r="K2114" i="6"/>
  <c r="L2114" i="6" s="1"/>
  <c r="K1332" i="6"/>
  <c r="L1332" i="6" s="1"/>
  <c r="K406" i="6"/>
  <c r="L406" i="6" s="1"/>
  <c r="K1207" i="6"/>
  <c r="L1207" i="6" s="1"/>
  <c r="K1704" i="6"/>
  <c r="K1924" i="6"/>
  <c r="L1924" i="6" s="1"/>
  <c r="K1935" i="6"/>
  <c r="L1935" i="6" s="1"/>
  <c r="K2040" i="6"/>
  <c r="L2040" i="6" s="1"/>
  <c r="K352" i="6"/>
  <c r="L352" i="6" s="1"/>
  <c r="K663" i="6"/>
  <c r="L663" i="6" s="1"/>
  <c r="K163" i="6"/>
  <c r="L163" i="6" s="1"/>
  <c r="K995" i="6"/>
  <c r="L995" i="6" s="1"/>
  <c r="K1134" i="6"/>
  <c r="L1134" i="6" s="1"/>
  <c r="K536" i="6"/>
  <c r="L536" i="6" s="1"/>
  <c r="K1745" i="6"/>
  <c r="K1814" i="6"/>
  <c r="L1814" i="6" s="1"/>
  <c r="K1054" i="6"/>
  <c r="L1054" i="6" s="1"/>
  <c r="K876" i="6"/>
  <c r="L876" i="6" s="1"/>
  <c r="K1353" i="6"/>
  <c r="L1353" i="6" s="1"/>
  <c r="K2150" i="6"/>
  <c r="L2150" i="6" s="1"/>
  <c r="K2077" i="6"/>
  <c r="L2077" i="6" s="1"/>
  <c r="K2061" i="6"/>
  <c r="L2061" i="6" s="1"/>
  <c r="K567" i="6"/>
  <c r="L567" i="6" s="1"/>
  <c r="K981" i="6"/>
  <c r="L981" i="6" s="1"/>
  <c r="K796" i="6"/>
  <c r="L796" i="6" s="1"/>
  <c r="K447" i="6"/>
  <c r="L447" i="6" s="1"/>
  <c r="K1376" i="6"/>
  <c r="L1376" i="6" s="1"/>
  <c r="K1187" i="6"/>
  <c r="L1187" i="6" s="1"/>
  <c r="K1771" i="6"/>
  <c r="K1182" i="6"/>
  <c r="L1182" i="6" s="1"/>
  <c r="K1274" i="6"/>
  <c r="L1274" i="6" s="1"/>
  <c r="K1625" i="6"/>
  <c r="L1625" i="6" s="1"/>
  <c r="K1648" i="6"/>
  <c r="L1648" i="6" s="1"/>
  <c r="K1673" i="6"/>
  <c r="K626" i="6"/>
  <c r="L626" i="6" s="1"/>
  <c r="K814" i="6"/>
  <c r="L814" i="6" s="1"/>
  <c r="K233" i="6"/>
  <c r="L233" i="6" s="1"/>
  <c r="K2088" i="6"/>
  <c r="L2088" i="6" s="1"/>
  <c r="K887" i="6"/>
  <c r="L887" i="6" s="1"/>
  <c r="K222" i="6"/>
  <c r="L222" i="6" s="1"/>
  <c r="K416" i="6"/>
  <c r="L416" i="6" s="1"/>
  <c r="K2014" i="6"/>
  <c r="L2014" i="6" s="1"/>
  <c r="K794" i="6"/>
  <c r="L794" i="6" s="1"/>
  <c r="K1374" i="6"/>
  <c r="L1374" i="6" s="1"/>
  <c r="K1573" i="6"/>
  <c r="L1573" i="6" s="1"/>
  <c r="K1980" i="6"/>
  <c r="L1980" i="6" s="1"/>
  <c r="K1634" i="6"/>
  <c r="L1634" i="6" s="1"/>
  <c r="K1598" i="6"/>
  <c r="L1598" i="6" s="1"/>
  <c r="K1665" i="6"/>
  <c r="L1665" i="6" s="1"/>
  <c r="K1617" i="6"/>
  <c r="L1617" i="6" s="1"/>
  <c r="K606" i="6"/>
  <c r="L606" i="6" s="1"/>
  <c r="K807" i="6"/>
  <c r="L807" i="6" s="1"/>
  <c r="K1407" i="6"/>
  <c r="L1407" i="6" s="1"/>
  <c r="K589" i="6"/>
  <c r="L589" i="6" s="1"/>
  <c r="K81" i="6"/>
  <c r="K785" i="6"/>
  <c r="L785" i="6" s="1"/>
  <c r="K443" i="6"/>
  <c r="L443" i="6" s="1"/>
  <c r="K1361" i="6"/>
  <c r="L1361" i="6" s="1"/>
  <c r="K1769" i="6"/>
  <c r="K749" i="6"/>
  <c r="L749" i="6" s="1"/>
  <c r="K1280" i="6"/>
  <c r="L1280" i="6" s="1"/>
  <c r="K1604" i="6"/>
  <c r="L1604" i="6" s="1"/>
  <c r="K1591" i="6"/>
  <c r="L1591" i="6" s="1"/>
  <c r="K1642" i="6"/>
  <c r="L1642" i="6" s="1"/>
  <c r="K1678" i="6"/>
  <c r="K1355" i="6"/>
  <c r="L1355" i="6" s="1"/>
  <c r="K821" i="6"/>
  <c r="L821" i="6" s="1"/>
  <c r="K2084" i="6"/>
  <c r="L2084" i="6" s="1"/>
  <c r="K698" i="6"/>
  <c r="L698" i="6" s="1"/>
  <c r="K1546" i="6"/>
  <c r="L1546" i="6" s="1"/>
  <c r="K2213" i="6"/>
  <c r="L2213" i="6" s="1"/>
  <c r="K209" i="6"/>
  <c r="L209" i="6" s="1"/>
  <c r="K1379" i="6"/>
  <c r="L1379" i="6" s="1"/>
  <c r="K1402" i="6"/>
  <c r="L1402" i="6" s="1"/>
  <c r="K2127" i="6"/>
  <c r="L2127" i="6" s="1"/>
  <c r="K1097" i="6"/>
  <c r="L1097" i="6" s="1"/>
  <c r="K395" i="6"/>
  <c r="L395" i="6" s="1"/>
  <c r="K1612" i="6"/>
  <c r="L1612" i="6" s="1"/>
  <c r="K1681" i="6"/>
  <c r="K1623" i="6"/>
  <c r="L1623" i="6" s="1"/>
  <c r="K1669" i="6"/>
  <c r="L1669" i="6" s="1"/>
  <c r="K605" i="6"/>
  <c r="L605" i="6" s="1"/>
  <c r="K601" i="6"/>
  <c r="L601" i="6" s="1"/>
  <c r="K711" i="6"/>
  <c r="L711" i="6" s="1"/>
  <c r="K723" i="6"/>
  <c r="L723" i="6" s="1"/>
  <c r="K121" i="6"/>
  <c r="L121" i="6" s="1"/>
  <c r="K111" i="6"/>
  <c r="L111" i="6" s="1"/>
  <c r="K53" i="6"/>
  <c r="L53" i="6" s="1"/>
  <c r="K1762" i="6"/>
  <c r="K768" i="6"/>
  <c r="L768" i="6" s="1"/>
  <c r="K858" i="6"/>
  <c r="L858" i="6" s="1"/>
  <c r="K860" i="6"/>
  <c r="L860" i="6" s="1"/>
  <c r="K253" i="6"/>
  <c r="L253" i="6" s="1"/>
  <c r="K1781" i="6"/>
  <c r="L1781" i="6" s="1"/>
  <c r="K340" i="6"/>
  <c r="L340" i="6" s="1"/>
  <c r="K1111" i="6"/>
  <c r="L1111" i="6" s="1"/>
  <c r="K1939" i="6"/>
  <c r="L1939" i="6" s="1"/>
  <c r="K1396" i="6"/>
  <c r="L1396" i="6" s="1"/>
  <c r="K455" i="6"/>
  <c r="L455" i="6" s="1"/>
  <c r="K1835" i="6"/>
  <c r="L1835" i="6" s="1"/>
  <c r="K2248" i="6"/>
  <c r="L2248" i="6" s="1"/>
  <c r="K603" i="6"/>
  <c r="L603" i="6" s="1"/>
  <c r="K616" i="6"/>
  <c r="L616" i="6" s="1"/>
  <c r="K718" i="6"/>
  <c r="L718" i="6" s="1"/>
  <c r="K732" i="6"/>
  <c r="L732" i="6" s="1"/>
  <c r="K1504" i="6"/>
  <c r="L1504" i="6" s="1"/>
  <c r="K112" i="6"/>
  <c r="L112" i="6" s="1"/>
  <c r="K1559" i="6"/>
  <c r="L1559" i="6" s="1"/>
  <c r="K62" i="6"/>
  <c r="L62" i="6" s="1"/>
  <c r="K1768" i="6"/>
  <c r="K845" i="6"/>
  <c r="L845" i="6" s="1"/>
  <c r="K836" i="6"/>
  <c r="L836" i="6" s="1"/>
  <c r="K1273" i="6"/>
  <c r="L1273" i="6" s="1"/>
  <c r="K257" i="6"/>
  <c r="L257" i="6" s="1"/>
  <c r="K1789" i="6"/>
  <c r="L1789" i="6" s="1"/>
  <c r="K500" i="6"/>
  <c r="L500" i="6" s="1"/>
  <c r="K674" i="6"/>
  <c r="L674" i="6" s="1"/>
  <c r="K1858" i="6"/>
  <c r="L1858" i="6" s="1"/>
  <c r="K1975" i="6"/>
  <c r="L1975" i="6" s="1"/>
  <c r="K1580" i="6"/>
  <c r="L1580" i="6" s="1"/>
  <c r="K1739" i="6"/>
  <c r="K600" i="6"/>
  <c r="L600" i="6" s="1"/>
  <c r="K736" i="6"/>
  <c r="L736" i="6" s="1"/>
  <c r="K733" i="6"/>
  <c r="L733" i="6" s="1"/>
  <c r="K101" i="6"/>
  <c r="L101" i="6" s="1"/>
  <c r="K2021" i="6"/>
  <c r="L2021" i="6" s="1"/>
  <c r="K1759" i="6"/>
  <c r="K835" i="6"/>
  <c r="L835" i="6" s="1"/>
  <c r="K834" i="6"/>
  <c r="L834" i="6" s="1"/>
  <c r="K1252" i="6"/>
  <c r="L1252" i="6" s="1"/>
  <c r="K1204" i="6"/>
  <c r="L1204" i="6" s="1"/>
  <c r="K259" i="6"/>
  <c r="L259" i="6" s="1"/>
  <c r="K452" i="6"/>
  <c r="L452" i="6" s="1"/>
  <c r="K1568" i="6"/>
  <c r="L1568" i="6" s="1"/>
  <c r="K1901" i="6"/>
  <c r="L1901" i="6" s="1"/>
  <c r="K1050" i="6"/>
  <c r="L1050" i="6" s="1"/>
  <c r="K1238" i="6"/>
  <c r="L1238" i="6" s="1"/>
  <c r="K640" i="6"/>
  <c r="L640" i="6" s="1"/>
  <c r="K621" i="6"/>
  <c r="L621" i="6" s="1"/>
  <c r="K608" i="6"/>
  <c r="L608" i="6" s="1"/>
  <c r="K720" i="6"/>
  <c r="L720" i="6" s="1"/>
  <c r="K722" i="6"/>
  <c r="L722" i="6" s="1"/>
  <c r="K2090" i="6"/>
  <c r="L2090" i="6" s="1"/>
  <c r="K2019" i="6"/>
  <c r="L2019" i="6" s="1"/>
  <c r="K776" i="6"/>
  <c r="L776" i="6" s="1"/>
  <c r="K856" i="6"/>
  <c r="L856" i="6" s="1"/>
  <c r="K1263" i="6"/>
  <c r="L1263" i="6" s="1"/>
  <c r="K1268" i="6"/>
  <c r="L1268" i="6" s="1"/>
  <c r="K264" i="6"/>
  <c r="L264" i="6" s="1"/>
  <c r="K1786" i="6"/>
  <c r="L1786" i="6" s="1"/>
  <c r="K672" i="6"/>
  <c r="L672" i="6" s="1"/>
  <c r="K1978" i="6"/>
  <c r="L1978" i="6" s="1"/>
  <c r="K552" i="6"/>
  <c r="L552" i="6" s="1"/>
  <c r="K41" i="6"/>
  <c r="L41" i="6" s="1"/>
  <c r="K292" i="6"/>
  <c r="L292" i="6" s="1"/>
  <c r="K2226" i="6"/>
  <c r="L2226" i="6" s="1"/>
  <c r="K1385" i="6"/>
  <c r="L1385" i="6" s="1"/>
  <c r="K414" i="6"/>
  <c r="L414" i="6" s="1"/>
  <c r="K2200" i="6"/>
  <c r="L2200" i="6" s="1"/>
  <c r="K1449" i="6"/>
  <c r="L1449" i="6" s="1"/>
  <c r="K1946" i="6"/>
  <c r="L1946" i="6" s="1"/>
  <c r="K1960" i="6"/>
  <c r="L1960" i="6" s="1"/>
  <c r="K2041" i="6"/>
  <c r="L2041" i="6" s="1"/>
  <c r="K366" i="6"/>
  <c r="L366" i="6" s="1"/>
  <c r="K657" i="6"/>
  <c r="L657" i="6" s="1"/>
  <c r="K165" i="6"/>
  <c r="L165" i="6" s="1"/>
  <c r="K220" i="6"/>
  <c r="L220" i="6" s="1"/>
  <c r="K1735" i="6"/>
  <c r="K970" i="6"/>
  <c r="L970" i="6" s="1"/>
  <c r="K1837" i="6"/>
  <c r="L1837" i="6" s="1"/>
  <c r="K270" i="6"/>
  <c r="L270" i="6" s="1"/>
  <c r="K1317" i="6"/>
  <c r="L1317" i="6" s="1"/>
  <c r="F16" i="13"/>
  <c r="L310" i="6" l="1"/>
  <c r="U310" i="6" s="1"/>
  <c r="H44" i="13"/>
  <c r="N6" i="10"/>
  <c r="R6" i="10" s="1"/>
  <c r="V6" i="10" s="1"/>
  <c r="R5" i="10"/>
  <c r="V5" i="10" s="1"/>
  <c r="T5" i="10"/>
  <c r="U5" i="10" s="1"/>
  <c r="F15" i="13"/>
  <c r="L81" i="6"/>
  <c r="U81" i="6" s="1"/>
  <c r="H17" i="13"/>
  <c r="L1030" i="6"/>
  <c r="O1030" i="6" s="1"/>
  <c r="H28" i="13"/>
  <c r="L11" i="6"/>
  <c r="U11" i="6" s="1"/>
  <c r="L1673" i="6"/>
  <c r="O1673" i="6" s="1"/>
  <c r="H18" i="13"/>
  <c r="L1757" i="6"/>
  <c r="U1757" i="6" s="1"/>
  <c r="H102" i="13"/>
  <c r="L1742" i="6"/>
  <c r="O1742" i="6" s="1"/>
  <c r="H87" i="13"/>
  <c r="L1754" i="6"/>
  <c r="U1754" i="6" s="1"/>
  <c r="H99" i="13"/>
  <c r="L1690" i="6"/>
  <c r="O1690" i="6" s="1"/>
  <c r="P1690" i="6" s="1"/>
  <c r="H35" i="13"/>
  <c r="L1720" i="6"/>
  <c r="O1720" i="6" s="1"/>
  <c r="P1720" i="6" s="1"/>
  <c r="H65" i="13"/>
  <c r="L1725" i="6"/>
  <c r="O1725" i="6" s="1"/>
  <c r="P1725" i="6" s="1"/>
  <c r="H70" i="13"/>
  <c r="L1746" i="6"/>
  <c r="U1746" i="6" s="1"/>
  <c r="H91" i="13"/>
  <c r="L1678" i="6"/>
  <c r="U1678" i="6" s="1"/>
  <c r="H23" i="13"/>
  <c r="L1740" i="6"/>
  <c r="U1740" i="6" s="1"/>
  <c r="H85" i="13"/>
  <c r="L1759" i="6"/>
  <c r="U1759" i="6" s="1"/>
  <c r="H104" i="13"/>
  <c r="L1681" i="6"/>
  <c r="U1681" i="6" s="1"/>
  <c r="H26" i="13"/>
  <c r="L1745" i="6"/>
  <c r="O1745" i="6" s="1"/>
  <c r="P1745" i="6" s="1"/>
  <c r="H90" i="13"/>
  <c r="L1748" i="6"/>
  <c r="U1748" i="6" s="1"/>
  <c r="H93" i="13"/>
  <c r="L1767" i="6"/>
  <c r="O1767" i="6" s="1"/>
  <c r="P1767" i="6" s="1"/>
  <c r="H112" i="13"/>
  <c r="L1718" i="6"/>
  <c r="U1718" i="6" s="1"/>
  <c r="H63" i="13"/>
  <c r="L1698" i="6"/>
  <c r="U1698" i="6" s="1"/>
  <c r="H43" i="13"/>
  <c r="L1705" i="6"/>
  <c r="O1705" i="6" s="1"/>
  <c r="P1705" i="6" s="1"/>
  <c r="H50" i="13"/>
  <c r="L1711" i="6"/>
  <c r="U1711" i="6" s="1"/>
  <c r="H56" i="13"/>
  <c r="L1692" i="6"/>
  <c r="O1692" i="6" s="1"/>
  <c r="P1692" i="6" s="1"/>
  <c r="H37" i="13"/>
  <c r="L1707" i="6"/>
  <c r="U1707" i="6" s="1"/>
  <c r="H52" i="13"/>
  <c r="L1722" i="6"/>
  <c r="O1722" i="6" s="1"/>
  <c r="P1722" i="6" s="1"/>
  <c r="H67" i="13"/>
  <c r="L1768" i="6"/>
  <c r="U1768" i="6" s="1"/>
  <c r="H113" i="13"/>
  <c r="L1693" i="6"/>
  <c r="O1693" i="6" s="1"/>
  <c r="H38" i="13"/>
  <c r="L1771" i="6"/>
  <c r="O1771" i="6" s="1"/>
  <c r="P1771" i="6" s="1"/>
  <c r="H116" i="13"/>
  <c r="L1696" i="6"/>
  <c r="O1696" i="6" s="1"/>
  <c r="P1696" i="6" s="1"/>
  <c r="H41" i="13"/>
  <c r="L1713" i="6"/>
  <c r="U1713" i="6" s="1"/>
  <c r="H58" i="13"/>
  <c r="L1765" i="6"/>
  <c r="U1765" i="6" s="1"/>
  <c r="H110" i="13"/>
  <c r="L1723" i="6"/>
  <c r="O1723" i="6" s="1"/>
  <c r="P1723" i="6" s="1"/>
  <c r="H68" i="13"/>
  <c r="L1761" i="6"/>
  <c r="O1761" i="6" s="1"/>
  <c r="P1761" i="6" s="1"/>
  <c r="H106" i="13"/>
  <c r="L1751" i="6"/>
  <c r="U1751" i="6" s="1"/>
  <c r="H96" i="13"/>
  <c r="L1731" i="6"/>
  <c r="O1731" i="6" s="1"/>
  <c r="H76" i="13"/>
  <c r="L1749" i="6"/>
  <c r="U1749" i="6" s="1"/>
  <c r="H94" i="13"/>
  <c r="L1688" i="6"/>
  <c r="O1688" i="6" s="1"/>
  <c r="P1688" i="6" s="1"/>
  <c r="H33" i="13"/>
  <c r="L1769" i="6"/>
  <c r="O1769" i="6" s="1"/>
  <c r="H114" i="13"/>
  <c r="L1777" i="6"/>
  <c r="U1777" i="6" s="1"/>
  <c r="H122" i="13"/>
  <c r="L1687" i="6"/>
  <c r="U1687" i="6" s="1"/>
  <c r="H32" i="13"/>
  <c r="L1712" i="6"/>
  <c r="U1712" i="6" s="1"/>
  <c r="H57" i="13"/>
  <c r="L1714" i="6"/>
  <c r="U1714" i="6" s="1"/>
  <c r="H59" i="13"/>
  <c r="L1733" i="6"/>
  <c r="O1733" i="6" s="1"/>
  <c r="H78" i="13"/>
  <c r="L1743" i="6"/>
  <c r="U1743" i="6" s="1"/>
  <c r="H88" i="13"/>
  <c r="L1675" i="6"/>
  <c r="O1675" i="6" s="1"/>
  <c r="P1675" i="6" s="1"/>
  <c r="H20" i="13"/>
  <c r="L1726" i="6"/>
  <c r="U1726" i="6" s="1"/>
  <c r="H71" i="13"/>
  <c r="L1682" i="6"/>
  <c r="U1682" i="6" s="1"/>
  <c r="H27" i="13"/>
  <c r="L1739" i="6"/>
  <c r="O1739" i="6" s="1"/>
  <c r="P1739" i="6" s="1"/>
  <c r="H84" i="13"/>
  <c r="L1762" i="6"/>
  <c r="U1762" i="6" s="1"/>
  <c r="H107" i="13"/>
  <c r="L1738" i="6"/>
  <c r="O1738" i="6" s="1"/>
  <c r="H83" i="13"/>
  <c r="L1694" i="6"/>
  <c r="U1694" i="6" s="1"/>
  <c r="H39" i="13"/>
  <c r="L1680" i="6"/>
  <c r="U1680" i="6" s="1"/>
  <c r="H25" i="13"/>
  <c r="L1744" i="6"/>
  <c r="U1744" i="6" s="1"/>
  <c r="H89" i="13"/>
  <c r="L1747" i="6"/>
  <c r="O1747" i="6" s="1"/>
  <c r="P1747" i="6" s="1"/>
  <c r="H92" i="13"/>
  <c r="L1729" i="6"/>
  <c r="U1729" i="6" s="1"/>
  <c r="H74" i="13"/>
  <c r="L1752" i="6"/>
  <c r="O1752" i="6" s="1"/>
  <c r="P1752" i="6" s="1"/>
  <c r="H97" i="13"/>
  <c r="L1735" i="6"/>
  <c r="O1735" i="6" s="1"/>
  <c r="P1735" i="6" s="1"/>
  <c r="H80" i="13"/>
  <c r="L1703" i="6"/>
  <c r="U1703" i="6" s="1"/>
  <c r="H48" i="13"/>
  <c r="L1766" i="6"/>
  <c r="O1766" i="6" s="1"/>
  <c r="P1766" i="6" s="1"/>
  <c r="H111" i="13"/>
  <c r="L1728" i="6"/>
  <c r="O1728" i="6" s="1"/>
  <c r="P1728" i="6" s="1"/>
  <c r="H73" i="13"/>
  <c r="L1715" i="6"/>
  <c r="O1715" i="6" s="1"/>
  <c r="P1715" i="6" s="1"/>
  <c r="H60" i="13"/>
  <c r="L1764" i="6"/>
  <c r="O1764" i="6" s="1"/>
  <c r="P1764" i="6" s="1"/>
  <c r="H109" i="13"/>
  <c r="L1701" i="6"/>
  <c r="U1701" i="6" s="1"/>
  <c r="H46" i="13"/>
  <c r="L1727" i="6"/>
  <c r="U1727" i="6" s="1"/>
  <c r="H72" i="13"/>
  <c r="L1695" i="6"/>
  <c r="O1695" i="6" s="1"/>
  <c r="P1695" i="6" s="1"/>
  <c r="H40" i="13"/>
  <c r="L1686" i="6"/>
  <c r="O1686" i="6" s="1"/>
  <c r="H31" i="13"/>
  <c r="L1674" i="6"/>
  <c r="U1674" i="6" s="1"/>
  <c r="H19" i="13"/>
  <c r="L1716" i="6"/>
  <c r="O1716" i="6" s="1"/>
  <c r="H61" i="13"/>
  <c r="L1770" i="6"/>
  <c r="O1770" i="6" s="1"/>
  <c r="H115" i="13"/>
  <c r="L1689" i="6"/>
  <c r="U1689" i="6" s="1"/>
  <c r="H34" i="13"/>
  <c r="L1708" i="6"/>
  <c r="U1708" i="6" s="1"/>
  <c r="H53" i="13"/>
  <c r="L1679" i="6"/>
  <c r="U1679" i="6" s="1"/>
  <c r="H24" i="13"/>
  <c r="L1750" i="6"/>
  <c r="U1750" i="6" s="1"/>
  <c r="H95" i="13"/>
  <c r="L1677" i="6"/>
  <c r="U1677" i="6" s="1"/>
  <c r="H22" i="13"/>
  <c r="L1685" i="6"/>
  <c r="U1685" i="6" s="1"/>
  <c r="H30" i="13"/>
  <c r="L1704" i="6"/>
  <c r="O1704" i="6" s="1"/>
  <c r="P1704" i="6" s="1"/>
  <c r="H49" i="13"/>
  <c r="L1717" i="6"/>
  <c r="U1717" i="6" s="1"/>
  <c r="H62" i="13"/>
  <c r="L1702" i="6"/>
  <c r="U1702" i="6" s="1"/>
  <c r="H47" i="13"/>
  <c r="L1755" i="6"/>
  <c r="O1755" i="6" s="1"/>
  <c r="P1755" i="6" s="1"/>
  <c r="H100" i="13"/>
  <c r="L1709" i="6"/>
  <c r="O1709" i="6" s="1"/>
  <c r="P1709" i="6" s="1"/>
  <c r="H54" i="13"/>
  <c r="L1732" i="6"/>
  <c r="U1732" i="6" s="1"/>
  <c r="H77" i="13"/>
  <c r="L1691" i="6"/>
  <c r="U1691" i="6" s="1"/>
  <c r="H36" i="13"/>
  <c r="L1758" i="6"/>
  <c r="O1758" i="6" s="1"/>
  <c r="P1758" i="6" s="1"/>
  <c r="H103" i="13"/>
  <c r="L1736" i="6"/>
  <c r="U1736" i="6" s="1"/>
  <c r="H81" i="13"/>
  <c r="L1737" i="6"/>
  <c r="U1737" i="6" s="1"/>
  <c r="H82" i="13"/>
  <c r="L1772" i="6"/>
  <c r="O1772" i="6" s="1"/>
  <c r="P1772" i="6" s="1"/>
  <c r="H117" i="13"/>
  <c r="L1700" i="6"/>
  <c r="U1700" i="6" s="1"/>
  <c r="H45" i="13"/>
  <c r="L1756" i="6"/>
  <c r="O1756" i="6" s="1"/>
  <c r="H101" i="13"/>
  <c r="L1676" i="6"/>
  <c r="U1676" i="6" s="1"/>
  <c r="H21" i="13"/>
  <c r="L1684" i="6"/>
  <c r="O1684" i="6" s="1"/>
  <c r="P1684" i="6" s="1"/>
  <c r="H29" i="13"/>
  <c r="L1697" i="6"/>
  <c r="U1697" i="6" s="1"/>
  <c r="H42" i="13"/>
  <c r="L1760" i="6"/>
  <c r="O1760" i="6" s="1"/>
  <c r="P1760" i="6" s="1"/>
  <c r="H105" i="13"/>
  <c r="L1776" i="6"/>
  <c r="O1776" i="6" s="1"/>
  <c r="P1776" i="6" s="1"/>
  <c r="L1774" i="6"/>
  <c r="U1774" i="6" s="1"/>
  <c r="L1775" i="6"/>
  <c r="U1775" i="6" s="1"/>
  <c r="L1773" i="6"/>
  <c r="U1773" i="6" s="1"/>
  <c r="U1995" i="6"/>
  <c r="O1995" i="6"/>
  <c r="P1995" i="6" s="1"/>
  <c r="O1407" i="6"/>
  <c r="P1407" i="6" s="1"/>
  <c r="U1407" i="6"/>
  <c r="U1998" i="6"/>
  <c r="O1998" i="6"/>
  <c r="P1998" i="6" s="1"/>
  <c r="O822" i="6"/>
  <c r="U822" i="6"/>
  <c r="U807" i="6"/>
  <c r="O807" i="6"/>
  <c r="P807" i="6" s="1"/>
  <c r="U970" i="6"/>
  <c r="O970" i="6"/>
  <c r="O830" i="6"/>
  <c r="U830" i="6"/>
  <c r="U1580" i="6"/>
  <c r="O1580" i="6"/>
  <c r="U571" i="6"/>
  <c r="O571" i="6"/>
  <c r="U691" i="6"/>
  <c r="O691" i="6"/>
  <c r="O502" i="6"/>
  <c r="P502" i="6" s="1"/>
  <c r="U502" i="6"/>
  <c r="U220" i="6"/>
  <c r="O220" i="6"/>
  <c r="P220" i="6" s="1"/>
  <c r="O1505" i="6"/>
  <c r="P1505" i="6" s="1"/>
  <c r="U1505" i="6"/>
  <c r="O2232" i="6"/>
  <c r="P2232" i="6" s="1"/>
  <c r="U2232" i="6"/>
  <c r="O1806" i="6"/>
  <c r="P1806" i="6" s="1"/>
  <c r="U1806" i="6"/>
  <c r="O407" i="6"/>
  <c r="P407" i="6" s="1"/>
  <c r="U407" i="6"/>
  <c r="U2049" i="6"/>
  <c r="O2049" i="6"/>
  <c r="U1145" i="6"/>
  <c r="O1145" i="6"/>
  <c r="U167" i="6"/>
  <c r="O167" i="6"/>
  <c r="O302" i="6"/>
  <c r="P302" i="6" s="1"/>
  <c r="U302" i="6"/>
  <c r="O722" i="6"/>
  <c r="P722" i="6" s="1"/>
  <c r="U722" i="6"/>
  <c r="O560" i="6"/>
  <c r="P560" i="6" s="1"/>
  <c r="U560" i="6"/>
  <c r="O883" i="6"/>
  <c r="P883" i="6" s="1"/>
  <c r="U883" i="6"/>
  <c r="U2203" i="6"/>
  <c r="O2203" i="6"/>
  <c r="P2203" i="6" s="1"/>
  <c r="U1268" i="6"/>
  <c r="O1268" i="6"/>
  <c r="U2136" i="6"/>
  <c r="O2136" i="6"/>
  <c r="P2136" i="6" s="1"/>
  <c r="O1263" i="6"/>
  <c r="P1263" i="6" s="1"/>
  <c r="U1263" i="6"/>
  <c r="O134" i="6"/>
  <c r="U134" i="6"/>
  <c r="U730" i="6"/>
  <c r="O730" i="6"/>
  <c r="P730" i="6" s="1"/>
  <c r="O1251" i="6"/>
  <c r="P1251" i="6" s="1"/>
  <c r="U1251" i="6"/>
  <c r="U709" i="6"/>
  <c r="O709" i="6"/>
  <c r="P709" i="6" s="1"/>
  <c r="U1950" i="6"/>
  <c r="O1950" i="6"/>
  <c r="P1950" i="6" s="1"/>
  <c r="U1107" i="6"/>
  <c r="O1107" i="6"/>
  <c r="U1665" i="6"/>
  <c r="O1665" i="6"/>
  <c r="O1905" i="6"/>
  <c r="P1905" i="6" s="1"/>
  <c r="U1905" i="6"/>
  <c r="O2094" i="6"/>
  <c r="P2094" i="6" s="1"/>
  <c r="U2094" i="6"/>
  <c r="U1664" i="6"/>
  <c r="O1664" i="6"/>
  <c r="P1664" i="6" s="1"/>
  <c r="O868" i="6"/>
  <c r="P868" i="6" s="1"/>
  <c r="U868" i="6"/>
  <c r="U165" i="6"/>
  <c r="O165" i="6"/>
  <c r="P165" i="6" s="1"/>
  <c r="U1598" i="6"/>
  <c r="O1598" i="6"/>
  <c r="U61" i="6"/>
  <c r="O61" i="6"/>
  <c r="O660" i="6"/>
  <c r="P660" i="6" s="1"/>
  <c r="U660" i="6"/>
  <c r="O971" i="6"/>
  <c r="P971" i="6" s="1"/>
  <c r="U971" i="6"/>
  <c r="U2103" i="6"/>
  <c r="O2103" i="6"/>
  <c r="P2103" i="6" s="1"/>
  <c r="O266" i="6"/>
  <c r="P266" i="6" s="1"/>
  <c r="U266" i="6"/>
  <c r="O1645" i="6"/>
  <c r="P1645" i="6" s="1"/>
  <c r="U1645" i="6"/>
  <c r="U1596" i="6"/>
  <c r="O1596" i="6"/>
  <c r="O351" i="6"/>
  <c r="P351" i="6" s="1"/>
  <c r="U351" i="6"/>
  <c r="O195" i="6"/>
  <c r="P195" i="6" s="1"/>
  <c r="U195" i="6"/>
  <c r="U159" i="6"/>
  <c r="O159" i="6"/>
  <c r="P159" i="6" s="1"/>
  <c r="O2271" i="6"/>
  <c r="P2271" i="6" s="1"/>
  <c r="U2271" i="6"/>
  <c r="O1786" i="6"/>
  <c r="P1786" i="6" s="1"/>
  <c r="U1786" i="6"/>
  <c r="U436" i="6"/>
  <c r="O436" i="6"/>
  <c r="P436" i="6" s="1"/>
  <c r="U1182" i="6"/>
  <c r="O1182" i="6"/>
  <c r="P1182" i="6" s="1"/>
  <c r="O1948" i="6"/>
  <c r="P1948" i="6" s="1"/>
  <c r="U1948" i="6"/>
  <c r="U1804" i="6"/>
  <c r="O1804" i="6"/>
  <c r="P1804" i="6" s="1"/>
  <c r="U1396" i="6"/>
  <c r="O1396" i="6"/>
  <c r="P1396" i="6" s="1"/>
  <c r="U1820" i="6"/>
  <c r="O1820" i="6"/>
  <c r="O1617" i="6"/>
  <c r="U1617" i="6"/>
  <c r="U642" i="6"/>
  <c r="O642" i="6"/>
  <c r="P642" i="6" s="1"/>
  <c r="O1369" i="6"/>
  <c r="P1369" i="6" s="1"/>
  <c r="U1369" i="6"/>
  <c r="O209" i="6"/>
  <c r="P209" i="6" s="1"/>
  <c r="U209" i="6"/>
  <c r="O21" i="6"/>
  <c r="P21" i="6" s="1"/>
  <c r="U21" i="6"/>
  <c r="O1847" i="6"/>
  <c r="P1847" i="6" s="1"/>
  <c r="U1847" i="6"/>
  <c r="U173" i="6"/>
  <c r="O173" i="6"/>
  <c r="P173" i="6" s="1"/>
  <c r="O1863" i="6"/>
  <c r="P1863" i="6" s="1"/>
  <c r="U1863" i="6"/>
  <c r="U82" i="6"/>
  <c r="O82" i="6"/>
  <c r="P82" i="6" s="1"/>
  <c r="U108" i="6"/>
  <c r="O108" i="6"/>
  <c r="P108" i="6" s="1"/>
  <c r="O1819" i="6"/>
  <c r="P1819" i="6" s="1"/>
  <c r="U1819" i="6"/>
  <c r="O819" i="6"/>
  <c r="P819" i="6" s="1"/>
  <c r="U819" i="6"/>
  <c r="O703" i="6"/>
  <c r="P703" i="6" s="1"/>
  <c r="U703" i="6"/>
  <c r="O2213" i="6"/>
  <c r="P2213" i="6" s="1"/>
  <c r="U2213" i="6"/>
  <c r="O735" i="6"/>
  <c r="P735" i="6" s="1"/>
  <c r="U735" i="6"/>
  <c r="U1875" i="6"/>
  <c r="O1875" i="6"/>
  <c r="O1178" i="6"/>
  <c r="P1178" i="6" s="1"/>
  <c r="U1178" i="6"/>
  <c r="U1579" i="6"/>
  <c r="O1579" i="6"/>
  <c r="P1579" i="6" s="1"/>
  <c r="O1047" i="6"/>
  <c r="P1047" i="6" s="1"/>
  <c r="U1047" i="6"/>
  <c r="U863" i="6"/>
  <c r="O863" i="6"/>
  <c r="P863" i="6" s="1"/>
  <c r="O1801" i="6"/>
  <c r="P1801" i="6" s="1"/>
  <c r="U1801" i="6"/>
  <c r="U726" i="6"/>
  <c r="O726" i="6"/>
  <c r="P726" i="6" s="1"/>
  <c r="U2137" i="6"/>
  <c r="O2137" i="6"/>
  <c r="U356" i="6"/>
  <c r="O356" i="6"/>
  <c r="P356" i="6" s="1"/>
  <c r="O2003" i="6"/>
  <c r="P2003" i="6" s="1"/>
  <c r="U2003" i="6"/>
  <c r="U13" i="6"/>
  <c r="O13" i="6"/>
  <c r="U352" i="6"/>
  <c r="O352" i="6"/>
  <c r="P352" i="6" s="1"/>
  <c r="U1935" i="6"/>
  <c r="O1935" i="6"/>
  <c r="P1935" i="6" s="1"/>
  <c r="O526" i="6"/>
  <c r="P526" i="6" s="1"/>
  <c r="U526" i="6"/>
  <c r="U1381" i="6"/>
  <c r="O1381" i="6"/>
  <c r="O2127" i="6"/>
  <c r="P2127" i="6" s="1"/>
  <c r="U2127" i="6"/>
  <c r="O1130" i="6"/>
  <c r="P1130" i="6" s="1"/>
  <c r="U1130" i="6"/>
  <c r="U113" i="6"/>
  <c r="O113" i="6"/>
  <c r="O16" i="6"/>
  <c r="P16" i="6" s="1"/>
  <c r="U16" i="6"/>
  <c r="O396" i="6"/>
  <c r="P396" i="6" s="1"/>
  <c r="U396" i="6"/>
  <c r="O2110" i="6"/>
  <c r="P2110" i="6" s="1"/>
  <c r="U2110" i="6"/>
  <c r="U1317" i="6"/>
  <c r="O1317" i="6"/>
  <c r="P1317" i="6" s="1"/>
  <c r="U1467" i="6"/>
  <c r="O1467" i="6"/>
  <c r="U270" i="6"/>
  <c r="O270" i="6"/>
  <c r="P270" i="6" s="1"/>
  <c r="U797" i="6"/>
  <c r="O797" i="6"/>
  <c r="P797" i="6" s="1"/>
  <c r="O120" i="6"/>
  <c r="P120" i="6" s="1"/>
  <c r="U120" i="6"/>
  <c r="O856" i="6"/>
  <c r="P856" i="6" s="1"/>
  <c r="U856" i="6"/>
  <c r="O1903" i="6"/>
  <c r="P1903" i="6" s="1"/>
  <c r="U1903" i="6"/>
  <c r="U99" i="6"/>
  <c r="O99" i="6"/>
  <c r="O1975" i="6"/>
  <c r="P1975" i="6" s="1"/>
  <c r="U1975" i="6"/>
  <c r="U1332" i="6"/>
  <c r="O1332" i="6"/>
  <c r="U1347" i="6"/>
  <c r="O1347" i="6"/>
  <c r="P1347" i="6" s="1"/>
  <c r="U1065" i="6"/>
  <c r="O1065" i="6"/>
  <c r="P1065" i="6" s="1"/>
  <c r="U274" i="6"/>
  <c r="O274" i="6"/>
  <c r="P274" i="6" s="1"/>
  <c r="O496" i="6"/>
  <c r="P496" i="6" s="1"/>
  <c r="U496" i="6"/>
  <c r="O930" i="6"/>
  <c r="P930" i="6" s="1"/>
  <c r="U930" i="6"/>
  <c r="O141" i="6"/>
  <c r="U141" i="6"/>
  <c r="O1461" i="6"/>
  <c r="P1461" i="6" s="1"/>
  <c r="U1461" i="6"/>
  <c r="U455" i="6"/>
  <c r="O455" i="6"/>
  <c r="O374" i="6"/>
  <c r="P374" i="6" s="1"/>
  <c r="U374" i="6"/>
  <c r="U395" i="6"/>
  <c r="O395" i="6"/>
  <c r="U2145" i="6"/>
  <c r="O2145" i="6"/>
  <c r="P2145" i="6" s="1"/>
  <c r="U1876" i="6"/>
  <c r="O1876" i="6"/>
  <c r="U1390" i="6"/>
  <c r="O1390" i="6"/>
  <c r="P1390" i="6" s="1"/>
  <c r="O2163" i="6"/>
  <c r="P2163" i="6" s="1"/>
  <c r="U2163" i="6"/>
  <c r="O1234" i="6"/>
  <c r="P1234" i="6" s="1"/>
  <c r="U1234" i="6"/>
  <c r="O606" i="6"/>
  <c r="P606" i="6" s="1"/>
  <c r="U606" i="6"/>
  <c r="U1243" i="6"/>
  <c r="O1243" i="6"/>
  <c r="O603" i="6"/>
  <c r="P603" i="6" s="1"/>
  <c r="U603" i="6"/>
  <c r="O172" i="6"/>
  <c r="P172" i="6" s="1"/>
  <c r="U172" i="6"/>
  <c r="U1824" i="6"/>
  <c r="O1824" i="6"/>
  <c r="P1824" i="6" s="1"/>
  <c r="O263" i="6"/>
  <c r="P263" i="6" s="1"/>
  <c r="U263" i="6"/>
  <c r="U1350" i="6"/>
  <c r="O1350" i="6"/>
  <c r="U1168" i="6"/>
  <c r="O1168" i="6"/>
  <c r="P1168" i="6" s="1"/>
  <c r="O2217" i="6"/>
  <c r="P2217" i="6" s="1"/>
  <c r="U2217" i="6"/>
  <c r="O1379" i="6"/>
  <c r="P1379" i="6" s="1"/>
  <c r="U1379" i="6"/>
  <c r="U699" i="6"/>
  <c r="O699" i="6"/>
  <c r="U1785" i="6"/>
  <c r="O1785" i="6"/>
  <c r="O740" i="6"/>
  <c r="P740" i="6" s="1"/>
  <c r="U740" i="6"/>
  <c r="O410" i="6"/>
  <c r="P410" i="6" s="1"/>
  <c r="U410" i="6"/>
  <c r="U387" i="6"/>
  <c r="O387" i="6"/>
  <c r="P387" i="6" s="1"/>
  <c r="U775" i="6"/>
  <c r="O775" i="6"/>
  <c r="P775" i="6" s="1"/>
  <c r="U2152" i="6"/>
  <c r="O2152" i="6"/>
  <c r="U467" i="6"/>
  <c r="O467" i="6"/>
  <c r="O864" i="6"/>
  <c r="P864" i="6" s="1"/>
  <c r="U864" i="6"/>
  <c r="U600" i="6"/>
  <c r="O600" i="6"/>
  <c r="O385" i="6"/>
  <c r="P385" i="6" s="1"/>
  <c r="U385" i="6"/>
  <c r="O1207" i="6"/>
  <c r="P1207" i="6" s="1"/>
  <c r="U1207" i="6"/>
  <c r="O1864" i="6"/>
  <c r="P1864" i="6" s="1"/>
  <c r="U1864" i="6"/>
  <c r="U1606" i="6"/>
  <c r="O1606" i="6"/>
  <c r="P1606" i="6" s="1"/>
  <c r="O447" i="6"/>
  <c r="P447" i="6" s="1"/>
  <c r="U447" i="6"/>
  <c r="U1419" i="6"/>
  <c r="O1419" i="6"/>
  <c r="O1976" i="6"/>
  <c r="P1976" i="6" s="1"/>
  <c r="U1976" i="6"/>
  <c r="U1188" i="6"/>
  <c r="O1188" i="6"/>
  <c r="U340" i="6"/>
  <c r="O340" i="6"/>
  <c r="P340" i="6" s="1"/>
  <c r="O1416" i="6"/>
  <c r="P1416" i="6" s="1"/>
  <c r="U1416" i="6"/>
  <c r="U2024" i="6"/>
  <c r="O2024" i="6"/>
  <c r="P2024" i="6" s="1"/>
  <c r="O667" i="6"/>
  <c r="P667" i="6" s="1"/>
  <c r="U667" i="6"/>
  <c r="U630" i="6"/>
  <c r="O630" i="6"/>
  <c r="P630" i="6" s="1"/>
  <c r="O210" i="6"/>
  <c r="P210" i="6" s="1"/>
  <c r="U210" i="6"/>
  <c r="O1653" i="6"/>
  <c r="P1653" i="6" s="1"/>
  <c r="U1653" i="6"/>
  <c r="O574" i="6"/>
  <c r="P574" i="6" s="1"/>
  <c r="U574" i="6"/>
  <c r="O1442" i="6"/>
  <c r="P1442" i="6" s="1"/>
  <c r="U1442" i="6"/>
  <c r="U1274" i="6"/>
  <c r="O1274" i="6"/>
  <c r="O1199" i="6"/>
  <c r="P1199" i="6" s="1"/>
  <c r="U1199" i="6"/>
  <c r="U2197" i="6"/>
  <c r="O2197" i="6"/>
  <c r="O865" i="6"/>
  <c r="P865" i="6" s="1"/>
  <c r="U865" i="6"/>
  <c r="U2223" i="6"/>
  <c r="O2223" i="6"/>
  <c r="P2223" i="6" s="1"/>
  <c r="O1309" i="6"/>
  <c r="P1309" i="6" s="1"/>
  <c r="U1309" i="6"/>
  <c r="U1644" i="6"/>
  <c r="O1644" i="6"/>
  <c r="U1111" i="6"/>
  <c r="O1111" i="6"/>
  <c r="P1111" i="6" s="1"/>
  <c r="O1208" i="6"/>
  <c r="P1208" i="6" s="1"/>
  <c r="U1208" i="6"/>
  <c r="O1940" i="6"/>
  <c r="P1940" i="6" s="1"/>
  <c r="U1940" i="6"/>
  <c r="O631" i="6"/>
  <c r="P631" i="6" s="1"/>
  <c r="U631" i="6"/>
  <c r="U1784" i="6"/>
  <c r="O1784" i="6"/>
  <c r="P1784" i="6" s="1"/>
  <c r="U611" i="6"/>
  <c r="O611" i="6"/>
  <c r="P611" i="6" s="1"/>
  <c r="U1400" i="6"/>
  <c r="O1400" i="6"/>
  <c r="U729" i="6"/>
  <c r="O729" i="6"/>
  <c r="U1858" i="6"/>
  <c r="O1858" i="6"/>
  <c r="P1858" i="6" s="1"/>
  <c r="O796" i="6"/>
  <c r="U796" i="6"/>
  <c r="U2054" i="6"/>
  <c r="O2054" i="6"/>
  <c r="O280" i="6"/>
  <c r="P280" i="6" s="1"/>
  <c r="U280" i="6"/>
  <c r="O2043" i="6"/>
  <c r="P2043" i="6" s="1"/>
  <c r="U2043" i="6"/>
  <c r="U375" i="6"/>
  <c r="O375" i="6"/>
  <c r="P375" i="6" s="1"/>
  <c r="U742" i="6"/>
  <c r="O742" i="6"/>
  <c r="U255" i="6"/>
  <c r="O255" i="6"/>
  <c r="P255" i="6" s="1"/>
  <c r="O693" i="6"/>
  <c r="P693" i="6" s="1"/>
  <c r="U693" i="6"/>
  <c r="U357" i="6"/>
  <c r="O357" i="6"/>
  <c r="P357" i="6" s="1"/>
  <c r="O2214" i="6"/>
  <c r="P2214" i="6" s="1"/>
  <c r="U2214" i="6"/>
  <c r="O2159" i="6"/>
  <c r="P2159" i="6" s="1"/>
  <c r="U2159" i="6"/>
  <c r="U820" i="6"/>
  <c r="O820" i="6"/>
  <c r="P820" i="6" s="1"/>
  <c r="U2128" i="6"/>
  <c r="O2128" i="6"/>
  <c r="P2128" i="6" s="1"/>
  <c r="O129" i="6"/>
  <c r="P129" i="6" s="1"/>
  <c r="U129" i="6"/>
  <c r="U1376" i="6"/>
  <c r="O1376" i="6"/>
  <c r="P1376" i="6" s="1"/>
  <c r="U1460" i="6"/>
  <c r="O1460" i="6"/>
  <c r="U1092" i="6"/>
  <c r="O1092" i="6"/>
  <c r="P1092" i="6" s="1"/>
  <c r="O1990" i="6"/>
  <c r="P1990" i="6" s="1"/>
  <c r="U1990" i="6"/>
  <c r="O490" i="6"/>
  <c r="P490" i="6" s="1"/>
  <c r="U490" i="6"/>
  <c r="O376" i="6"/>
  <c r="P376" i="6" s="1"/>
  <c r="U376" i="6"/>
  <c r="U1608" i="6"/>
  <c r="O1608" i="6"/>
  <c r="P1608" i="6" s="1"/>
  <c r="O996" i="6"/>
  <c r="P996" i="6" s="1"/>
  <c r="U996" i="6"/>
  <c r="U1420" i="6"/>
  <c r="O1420" i="6"/>
  <c r="P1420" i="6" s="1"/>
  <c r="O1922" i="6"/>
  <c r="U1922" i="6"/>
  <c r="U2210" i="6"/>
  <c r="O2210" i="6"/>
  <c r="U133" i="6"/>
  <c r="O133" i="6"/>
  <c r="P133" i="6" s="1"/>
  <c r="O1831" i="6"/>
  <c r="P1831" i="6" s="1"/>
  <c r="U1831" i="6"/>
  <c r="U235" i="6"/>
  <c r="O235" i="6"/>
  <c r="P235" i="6" s="1"/>
  <c r="U657" i="6"/>
  <c r="O657" i="6"/>
  <c r="O720" i="6"/>
  <c r="P720" i="6" s="1"/>
  <c r="U720" i="6"/>
  <c r="U674" i="6"/>
  <c r="O674" i="6"/>
  <c r="P674" i="6" s="1"/>
  <c r="O1781" i="6"/>
  <c r="P1781" i="6" s="1"/>
  <c r="U1781" i="6"/>
  <c r="U1546" i="6"/>
  <c r="O1546" i="6"/>
  <c r="P1546" i="6" s="1"/>
  <c r="O1634" i="6"/>
  <c r="P1634" i="6" s="1"/>
  <c r="U1634" i="6"/>
  <c r="U981" i="6"/>
  <c r="O981" i="6"/>
  <c r="P981" i="6" s="1"/>
  <c r="O1043" i="6"/>
  <c r="P1043" i="6" s="1"/>
  <c r="U1043" i="6"/>
  <c r="U2022" i="6"/>
  <c r="O2022" i="6"/>
  <c r="O727" i="6"/>
  <c r="P727" i="6" s="1"/>
  <c r="U727" i="6"/>
  <c r="U1281" i="6"/>
  <c r="O1281" i="6"/>
  <c r="P1281" i="6" s="1"/>
  <c r="O2142" i="6"/>
  <c r="P2142" i="6" s="1"/>
  <c r="U2142" i="6"/>
  <c r="O1973" i="6"/>
  <c r="P1973" i="6" s="1"/>
  <c r="U1973" i="6"/>
  <c r="U459" i="6"/>
  <c r="O459" i="6"/>
  <c r="P459" i="6" s="1"/>
  <c r="O973" i="6"/>
  <c r="P973" i="6" s="1"/>
  <c r="U973" i="6"/>
  <c r="U127" i="6"/>
  <c r="O127" i="6"/>
  <c r="U2095" i="6"/>
  <c r="O2095" i="6"/>
  <c r="P2095" i="6" s="1"/>
  <c r="O2231" i="6"/>
  <c r="P2231" i="6" s="1"/>
  <c r="U2231" i="6"/>
  <c r="U1840" i="6"/>
  <c r="O1840" i="6"/>
  <c r="P1840" i="6" s="1"/>
  <c r="U1648" i="6"/>
  <c r="O1648" i="6"/>
  <c r="P1648" i="6" s="1"/>
  <c r="U190" i="6"/>
  <c r="O190" i="6"/>
  <c r="U1288" i="6"/>
  <c r="O1288" i="6"/>
  <c r="P1288" i="6" s="1"/>
  <c r="O1155" i="6"/>
  <c r="P1155" i="6" s="1"/>
  <c r="U1155" i="6"/>
  <c r="O885" i="6"/>
  <c r="P885" i="6" s="1"/>
  <c r="U885" i="6"/>
  <c r="O1602" i="6"/>
  <c r="P1602" i="6" s="1"/>
  <c r="U1602" i="6"/>
  <c r="U1972" i="6"/>
  <c r="O1972" i="6"/>
  <c r="P1972" i="6" s="1"/>
  <c r="O1656" i="6"/>
  <c r="P1656" i="6" s="1"/>
  <c r="U1656" i="6"/>
  <c r="U256" i="6"/>
  <c r="O256" i="6"/>
  <c r="P256" i="6" s="1"/>
  <c r="O117" i="6"/>
  <c r="P117" i="6" s="1"/>
  <c r="U117" i="6"/>
  <c r="U1662" i="6"/>
  <c r="O1662" i="6"/>
  <c r="P1662" i="6" s="1"/>
  <c r="O782" i="6"/>
  <c r="P782" i="6" s="1"/>
  <c r="U782" i="6"/>
  <c r="O435" i="6"/>
  <c r="P435" i="6" s="1"/>
  <c r="U435" i="6"/>
  <c r="U1888" i="6"/>
  <c r="O1888" i="6"/>
  <c r="O1967" i="6"/>
  <c r="P1967" i="6" s="1"/>
  <c r="U1967" i="6"/>
  <c r="U273" i="6"/>
  <c r="O273" i="6"/>
  <c r="O51" i="6"/>
  <c r="P51" i="6" s="1"/>
  <c r="U51" i="6"/>
  <c r="U1481" i="6"/>
  <c r="O1481" i="6"/>
  <c r="U2082" i="6"/>
  <c r="O2082" i="6"/>
  <c r="P2082" i="6" s="1"/>
  <c r="U197" i="6"/>
  <c r="O197" i="6"/>
  <c r="P197" i="6" s="1"/>
  <c r="U1151" i="6"/>
  <c r="O1151" i="6"/>
  <c r="O1126" i="6"/>
  <c r="P1126" i="6" s="1"/>
  <c r="U1126" i="6"/>
  <c r="O677" i="6"/>
  <c r="P677" i="6" s="1"/>
  <c r="U677" i="6"/>
  <c r="U1037" i="6"/>
  <c r="O1037" i="6"/>
  <c r="O613" i="6"/>
  <c r="P613" i="6" s="1"/>
  <c r="U613" i="6"/>
  <c r="O1650" i="6"/>
  <c r="P1650" i="6" s="1"/>
  <c r="U1650" i="6"/>
  <c r="O1210" i="6"/>
  <c r="P1210" i="6" s="1"/>
  <c r="U1210" i="6"/>
  <c r="O1828" i="6"/>
  <c r="P1828" i="6" s="1"/>
  <c r="U1828" i="6"/>
  <c r="U877" i="6"/>
  <c r="O877" i="6"/>
  <c r="O1892" i="6"/>
  <c r="P1892" i="6" s="1"/>
  <c r="U1892" i="6"/>
  <c r="U1454" i="6"/>
  <c r="O1454" i="6"/>
  <c r="O1360" i="6"/>
  <c r="P1360" i="6" s="1"/>
  <c r="U1360" i="6"/>
  <c r="O60" i="6"/>
  <c r="P60" i="6" s="1"/>
  <c r="U60" i="6"/>
  <c r="U1114" i="6"/>
  <c r="O1114" i="6"/>
  <c r="P1114" i="6" s="1"/>
  <c r="U2255" i="6"/>
  <c r="O2255" i="6"/>
  <c r="P2255" i="6" s="1"/>
  <c r="U1425" i="6"/>
  <c r="O1425" i="6"/>
  <c r="O371" i="6"/>
  <c r="P371" i="6" s="1"/>
  <c r="U371" i="6"/>
  <c r="O2012" i="6"/>
  <c r="P2012" i="6" s="1"/>
  <c r="U2012" i="6"/>
  <c r="O758" i="6"/>
  <c r="P758" i="6" s="1"/>
  <c r="U758" i="6"/>
  <c r="O1519" i="6"/>
  <c r="P1519" i="6" s="1"/>
  <c r="U1519" i="6"/>
  <c r="O2291" i="6"/>
  <c r="P2291" i="6" s="1"/>
  <c r="U2291" i="6"/>
  <c r="O2283" i="6"/>
  <c r="P2283" i="6" s="1"/>
  <c r="U2283" i="6"/>
  <c r="U692" i="6"/>
  <c r="O692" i="6"/>
  <c r="O575" i="6"/>
  <c r="P575" i="6" s="1"/>
  <c r="U575" i="6"/>
  <c r="O1894" i="6"/>
  <c r="P1894" i="6" s="1"/>
  <c r="U1894" i="6"/>
  <c r="O1035" i="6"/>
  <c r="P1035" i="6" s="1"/>
  <c r="U1035" i="6"/>
  <c r="O2071" i="6"/>
  <c r="P2071" i="6" s="1"/>
  <c r="U2071" i="6"/>
  <c r="O264" i="6"/>
  <c r="P264" i="6" s="1"/>
  <c r="U264" i="6"/>
  <c r="O101" i="6"/>
  <c r="P101" i="6" s="1"/>
  <c r="U101" i="6"/>
  <c r="U1612" i="6"/>
  <c r="O1612" i="6"/>
  <c r="O589" i="6"/>
  <c r="P589" i="6" s="1"/>
  <c r="U589" i="6"/>
  <c r="U1625" i="6"/>
  <c r="O1625" i="6"/>
  <c r="P1625" i="6" s="1"/>
  <c r="U2040" i="6"/>
  <c r="O2040" i="6"/>
  <c r="O629" i="6"/>
  <c r="P629" i="6" s="1"/>
  <c r="U629" i="6"/>
  <c r="O499" i="6"/>
  <c r="P499" i="6" s="1"/>
  <c r="U499" i="6"/>
  <c r="O846" i="6"/>
  <c r="P846" i="6" s="1"/>
  <c r="U846" i="6"/>
  <c r="O2055" i="6"/>
  <c r="P2055" i="6" s="1"/>
  <c r="U2055" i="6"/>
  <c r="O1370" i="6"/>
  <c r="P1370" i="6" s="1"/>
  <c r="U1370" i="6"/>
  <c r="O2057" i="6"/>
  <c r="P2057" i="6" s="1"/>
  <c r="U2057" i="6"/>
  <c r="U305" i="6"/>
  <c r="O305" i="6"/>
  <c r="U460" i="6"/>
  <c r="O460" i="6"/>
  <c r="U311" i="6"/>
  <c r="O311" i="6"/>
  <c r="P311" i="6" s="1"/>
  <c r="U291" i="6"/>
  <c r="O291" i="6"/>
  <c r="P291" i="6" s="1"/>
  <c r="O1310" i="6"/>
  <c r="P1310" i="6" s="1"/>
  <c r="U1310" i="6"/>
  <c r="U2117" i="6"/>
  <c r="O2117" i="6"/>
  <c r="P2117" i="6" s="1"/>
  <c r="U409" i="6"/>
  <c r="O409" i="6"/>
  <c r="P409" i="6" s="1"/>
  <c r="O1124" i="6"/>
  <c r="P1124" i="6" s="1"/>
  <c r="U1124" i="6"/>
  <c r="U288" i="6"/>
  <c r="O288" i="6"/>
  <c r="P288" i="6" s="1"/>
  <c r="U1391" i="6"/>
  <c r="O1391" i="6"/>
  <c r="P1391" i="6" s="1"/>
  <c r="U1821" i="6"/>
  <c r="O1821" i="6"/>
  <c r="O145" i="6"/>
  <c r="P145" i="6" s="1"/>
  <c r="U145" i="6"/>
  <c r="U37" i="6"/>
  <c r="O37" i="6"/>
  <c r="P37" i="6" s="1"/>
  <c r="O516" i="6"/>
  <c r="P516" i="6" s="1"/>
  <c r="U516" i="6"/>
  <c r="O662" i="6"/>
  <c r="P662" i="6" s="1"/>
  <c r="U662" i="6"/>
  <c r="U1576" i="6"/>
  <c r="O1576" i="6"/>
  <c r="P1576" i="6" s="1"/>
  <c r="O2059" i="6"/>
  <c r="P2059" i="6" s="1"/>
  <c r="U2059" i="6"/>
  <c r="O1610" i="6"/>
  <c r="P1610" i="6" s="1"/>
  <c r="U1610" i="6"/>
  <c r="O1945" i="6"/>
  <c r="P1945" i="6" s="1"/>
  <c r="U1945" i="6"/>
  <c r="O1307" i="6"/>
  <c r="P1307" i="6" s="1"/>
  <c r="U1307" i="6"/>
  <c r="O1240" i="6"/>
  <c r="P1240" i="6" s="1"/>
  <c r="U1240" i="6"/>
  <c r="U119" i="6"/>
  <c r="O119" i="6"/>
  <c r="U1668" i="6"/>
  <c r="O1668" i="6"/>
  <c r="P1668" i="6" s="1"/>
  <c r="O986" i="6"/>
  <c r="P986" i="6" s="1"/>
  <c r="U986" i="6"/>
  <c r="O1421" i="6"/>
  <c r="P1421" i="6" s="1"/>
  <c r="U1421" i="6"/>
  <c r="O1827" i="6"/>
  <c r="P1827" i="6" s="1"/>
  <c r="U1827" i="6"/>
  <c r="U636" i="6"/>
  <c r="O636" i="6"/>
  <c r="P636" i="6" s="1"/>
  <c r="U1278" i="6"/>
  <c r="O1278" i="6"/>
  <c r="P1278" i="6" s="1"/>
  <c r="U151" i="6"/>
  <c r="O151" i="6"/>
  <c r="O1371" i="6"/>
  <c r="P1371" i="6" s="1"/>
  <c r="U1371" i="6"/>
  <c r="O676" i="6"/>
  <c r="P676" i="6" s="1"/>
  <c r="U676" i="6"/>
  <c r="U344" i="6"/>
  <c r="O344" i="6"/>
  <c r="P344" i="6" s="1"/>
  <c r="O161" i="6"/>
  <c r="P161" i="6" s="1"/>
  <c r="U161" i="6"/>
  <c r="O293" i="6"/>
  <c r="P293" i="6" s="1"/>
  <c r="U293" i="6"/>
  <c r="U1143" i="6"/>
  <c r="O1143" i="6"/>
  <c r="U1148" i="6"/>
  <c r="O1148" i="6"/>
  <c r="P1148" i="6" s="1"/>
  <c r="O314" i="6"/>
  <c r="P314" i="6" s="1"/>
  <c r="U314" i="6"/>
  <c r="O179" i="6"/>
  <c r="P179" i="6" s="1"/>
  <c r="U179" i="6"/>
  <c r="U1179" i="6"/>
  <c r="O1179" i="6"/>
  <c r="U551" i="6"/>
  <c r="O551" i="6"/>
  <c r="P551" i="6" s="1"/>
  <c r="O65" i="6"/>
  <c r="P65" i="6" s="1"/>
  <c r="U65" i="6"/>
  <c r="U421" i="6"/>
  <c r="O421" i="6"/>
  <c r="O1968" i="6"/>
  <c r="P1968" i="6" s="1"/>
  <c r="U1968" i="6"/>
  <c r="U1485" i="6"/>
  <c r="O1485" i="6"/>
  <c r="P1485" i="6" s="1"/>
  <c r="O234" i="6"/>
  <c r="P234" i="6" s="1"/>
  <c r="U234" i="6"/>
  <c r="O1795" i="6"/>
  <c r="P1795" i="6" s="1"/>
  <c r="U1795" i="6"/>
  <c r="U1450" i="6"/>
  <c r="O1450" i="6"/>
  <c r="P1450" i="6" s="1"/>
  <c r="U427" i="6"/>
  <c r="O427" i="6"/>
  <c r="P427" i="6" s="1"/>
  <c r="U1257" i="6"/>
  <c r="O1257" i="6"/>
  <c r="P1257" i="6" s="1"/>
  <c r="U2093" i="6"/>
  <c r="O2093" i="6"/>
  <c r="U1638" i="6"/>
  <c r="O1638" i="6"/>
  <c r="O89" i="6"/>
  <c r="P89" i="6" s="1"/>
  <c r="U89" i="6"/>
  <c r="U1300" i="6"/>
  <c r="O1300" i="6"/>
  <c r="P1300" i="6" s="1"/>
  <c r="U1501" i="6"/>
  <c r="O1501" i="6"/>
  <c r="P1501" i="6" s="1"/>
  <c r="U1567" i="6"/>
  <c r="O1567" i="6"/>
  <c r="O867" i="6"/>
  <c r="P867" i="6" s="1"/>
  <c r="U867" i="6"/>
  <c r="U1025" i="6"/>
  <c r="O1025" i="6"/>
  <c r="P1025" i="6" s="1"/>
  <c r="U335" i="6"/>
  <c r="O335" i="6"/>
  <c r="P335" i="6" s="1"/>
  <c r="U580" i="6"/>
  <c r="O580" i="6"/>
  <c r="P580" i="6" s="1"/>
  <c r="U2013" i="6"/>
  <c r="O2013" i="6"/>
  <c r="O869" i="6"/>
  <c r="P869" i="6" s="1"/>
  <c r="U869" i="6"/>
  <c r="U345" i="6"/>
  <c r="O345" i="6"/>
  <c r="U2209" i="6"/>
  <c r="O2209" i="6"/>
  <c r="U1026" i="6"/>
  <c r="O1026" i="6"/>
  <c r="P1026" i="6" s="1"/>
  <c r="O1183" i="6"/>
  <c r="P1183" i="6" s="1"/>
  <c r="U1183" i="6"/>
  <c r="U1415" i="6"/>
  <c r="O1415" i="6"/>
  <c r="U719" i="6"/>
  <c r="O719" i="6"/>
  <c r="U1286" i="6"/>
  <c r="O1286" i="6"/>
  <c r="U538" i="6"/>
  <c r="O538" i="6"/>
  <c r="O1518" i="6"/>
  <c r="P1518" i="6" s="1"/>
  <c r="U1518" i="6"/>
  <c r="U368" i="6"/>
  <c r="O368" i="6"/>
  <c r="P368" i="6" s="1"/>
  <c r="U568" i="6"/>
  <c r="O568" i="6"/>
  <c r="P568" i="6" s="1"/>
  <c r="U2074" i="6"/>
  <c r="O2074" i="6"/>
  <c r="P2074" i="6" s="1"/>
  <c r="O2120" i="6"/>
  <c r="P2120" i="6" s="1"/>
  <c r="U2120" i="6"/>
  <c r="O1165" i="6"/>
  <c r="P1165" i="6" s="1"/>
  <c r="U1165" i="6"/>
  <c r="O1835" i="6"/>
  <c r="P1835" i="6" s="1"/>
  <c r="U1835" i="6"/>
  <c r="O324" i="6"/>
  <c r="U324" i="6"/>
  <c r="O482" i="6"/>
  <c r="P482" i="6" s="1"/>
  <c r="U482" i="6"/>
  <c r="O1981" i="6"/>
  <c r="P1981" i="6" s="1"/>
  <c r="U1981" i="6"/>
  <c r="O1959" i="6"/>
  <c r="P1959" i="6" s="1"/>
  <c r="U1959" i="6"/>
  <c r="O1015" i="6"/>
  <c r="P1015" i="6" s="1"/>
  <c r="U1015" i="6"/>
  <c r="U1933" i="6"/>
  <c r="O1933" i="6"/>
  <c r="U278" i="6"/>
  <c r="O278" i="6"/>
  <c r="P278" i="6" s="1"/>
  <c r="U879" i="6"/>
  <c r="O879" i="6"/>
  <c r="P879" i="6" s="1"/>
  <c r="U359" i="6"/>
  <c r="O359" i="6"/>
  <c r="O1011" i="6"/>
  <c r="P1011" i="6" s="1"/>
  <c r="U1011" i="6"/>
  <c r="O1478" i="6"/>
  <c r="P1478" i="6" s="1"/>
  <c r="U1478" i="6"/>
  <c r="O1953" i="6"/>
  <c r="P1953" i="6" s="1"/>
  <c r="U1953" i="6"/>
  <c r="O1166" i="6"/>
  <c r="P1166" i="6" s="1"/>
  <c r="U1166" i="6"/>
  <c r="O1019" i="6"/>
  <c r="P1019" i="6" s="1"/>
  <c r="U1019" i="6"/>
  <c r="O2066" i="6"/>
  <c r="P2066" i="6" s="1"/>
  <c r="U2066" i="6"/>
  <c r="O1181" i="6"/>
  <c r="P1181" i="6" s="1"/>
  <c r="U1181" i="6"/>
  <c r="O618" i="6"/>
  <c r="U618" i="6"/>
  <c r="O1098" i="6"/>
  <c r="P1098" i="6" s="1"/>
  <c r="U1098" i="6"/>
  <c r="U160" i="6"/>
  <c r="O160" i="6"/>
  <c r="U987" i="6"/>
  <c r="O987" i="6"/>
  <c r="P987" i="6" s="1"/>
  <c r="U1969" i="6"/>
  <c r="O1969" i="6"/>
  <c r="P1969" i="6" s="1"/>
  <c r="O2067" i="6"/>
  <c r="P2067" i="6" s="1"/>
  <c r="U2067" i="6"/>
  <c r="O1384" i="6"/>
  <c r="P1384" i="6" s="1"/>
  <c r="U1384" i="6"/>
  <c r="O2009" i="6"/>
  <c r="P2009" i="6" s="1"/>
  <c r="U2009" i="6"/>
  <c r="O437" i="6"/>
  <c r="P437" i="6" s="1"/>
  <c r="U437" i="6"/>
  <c r="O1437" i="6"/>
  <c r="P1437" i="6" s="1"/>
  <c r="U1437" i="6"/>
  <c r="O1217" i="6"/>
  <c r="P1217" i="6" s="1"/>
  <c r="U1217" i="6"/>
  <c r="U1893" i="6"/>
  <c r="O1893" i="6"/>
  <c r="P1893" i="6" s="1"/>
  <c r="O63" i="6"/>
  <c r="P63" i="6" s="1"/>
  <c r="U63" i="6"/>
  <c r="O1885" i="6"/>
  <c r="P1885" i="6" s="1"/>
  <c r="U1885" i="6"/>
  <c r="U2179" i="6"/>
  <c r="O2179" i="6"/>
  <c r="P2179" i="6" s="1"/>
  <c r="U980" i="6"/>
  <c r="O980" i="6"/>
  <c r="O1943" i="6"/>
  <c r="P1943" i="6" s="1"/>
  <c r="U1943" i="6"/>
  <c r="O176" i="6"/>
  <c r="P176" i="6" s="1"/>
  <c r="U176" i="6"/>
  <c r="O450" i="6"/>
  <c r="P450" i="6" s="1"/>
  <c r="U450" i="6"/>
  <c r="O614" i="6"/>
  <c r="P614" i="6" s="1"/>
  <c r="U614" i="6"/>
  <c r="U1094" i="6"/>
  <c r="O1094" i="6"/>
  <c r="O1955" i="6"/>
  <c r="P1955" i="6" s="1"/>
  <c r="U1955" i="6"/>
  <c r="O772" i="6"/>
  <c r="P772" i="6" s="1"/>
  <c r="U772" i="6"/>
  <c r="O1063" i="6"/>
  <c r="P1063" i="6" s="1"/>
  <c r="U1063" i="6"/>
  <c r="U401" i="6"/>
  <c r="O401" i="6"/>
  <c r="U2062" i="6"/>
  <c r="O2062" i="6"/>
  <c r="P2062" i="6" s="1"/>
  <c r="O218" i="6"/>
  <c r="P218" i="6" s="1"/>
  <c r="U218" i="6"/>
  <c r="U354" i="6"/>
  <c r="O354" i="6"/>
  <c r="P354" i="6" s="1"/>
  <c r="U1991" i="6"/>
  <c r="O1991" i="6"/>
  <c r="P1991" i="6" s="1"/>
  <c r="O1103" i="6"/>
  <c r="P1103" i="6" s="1"/>
  <c r="U1103" i="6"/>
  <c r="O675" i="6"/>
  <c r="P675" i="6" s="1"/>
  <c r="U675" i="6"/>
  <c r="O1364" i="6"/>
  <c r="P1364" i="6" s="1"/>
  <c r="U1364" i="6"/>
  <c r="U890" i="6"/>
  <c r="O890" i="6"/>
  <c r="O1484" i="6"/>
  <c r="P1484" i="6" s="1"/>
  <c r="U1484" i="6"/>
  <c r="O1412" i="6"/>
  <c r="P1412" i="6" s="1"/>
  <c r="U1412" i="6"/>
  <c r="U2125" i="6"/>
  <c r="O2125" i="6"/>
  <c r="U419" i="6"/>
  <c r="O419" i="6"/>
  <c r="O1157" i="6"/>
  <c r="P1157" i="6" s="1"/>
  <c r="U1157" i="6"/>
  <c r="O562" i="6"/>
  <c r="P562" i="6" s="1"/>
  <c r="U562" i="6"/>
  <c r="U780" i="6"/>
  <c r="O780" i="6"/>
  <c r="P780" i="6" s="1"/>
  <c r="O2233" i="6"/>
  <c r="P2233" i="6" s="1"/>
  <c r="U2233" i="6"/>
  <c r="O2063" i="6"/>
  <c r="P2063" i="6" s="1"/>
  <c r="U2063" i="6"/>
  <c r="U372" i="6"/>
  <c r="O372" i="6"/>
  <c r="P372" i="6" s="1"/>
  <c r="U893" i="6"/>
  <c r="O893" i="6"/>
  <c r="O2053" i="6"/>
  <c r="P2053" i="6" s="1"/>
  <c r="U2053" i="6"/>
  <c r="O2018" i="6"/>
  <c r="P2018" i="6" s="1"/>
  <c r="U2018" i="6"/>
  <c r="U1914" i="6"/>
  <c r="O1914" i="6"/>
  <c r="P1914" i="6" s="1"/>
  <c r="U702" i="6"/>
  <c r="O702" i="6"/>
  <c r="O1116" i="6"/>
  <c r="P1116" i="6" s="1"/>
  <c r="U1116" i="6"/>
  <c r="U2155" i="6"/>
  <c r="O2155" i="6"/>
  <c r="P2155" i="6" s="1"/>
  <c r="U2257" i="6"/>
  <c r="O2257" i="6"/>
  <c r="U1077" i="6"/>
  <c r="O1077" i="6"/>
  <c r="O2266" i="6"/>
  <c r="P2266" i="6" s="1"/>
  <c r="U2266" i="6"/>
  <c r="U238" i="6"/>
  <c r="O238" i="6"/>
  <c r="P238" i="6" s="1"/>
  <c r="U1191" i="6"/>
  <c r="O1191" i="6"/>
  <c r="P1191" i="6" s="1"/>
  <c r="O2021" i="6"/>
  <c r="P2021" i="6" s="1"/>
  <c r="U2021" i="6"/>
  <c r="U1289" i="6"/>
  <c r="O1289" i="6"/>
  <c r="P1289" i="6" s="1"/>
  <c r="O1402" i="6"/>
  <c r="P1402" i="6" s="1"/>
  <c r="U1402" i="6"/>
  <c r="O1619" i="6"/>
  <c r="P1619" i="6" s="1"/>
  <c r="U1619" i="6"/>
  <c r="O1093" i="6"/>
  <c r="P1093" i="6" s="1"/>
  <c r="U1093" i="6"/>
  <c r="O1930" i="6"/>
  <c r="P1930" i="6" s="1"/>
  <c r="U1930" i="6"/>
  <c r="O40" i="6"/>
  <c r="P40" i="6" s="1"/>
  <c r="U40" i="6"/>
  <c r="U1316" i="6"/>
  <c r="O1316" i="6"/>
  <c r="P1316" i="6" s="1"/>
  <c r="O1833" i="6"/>
  <c r="P1833" i="6" s="1"/>
  <c r="U1833" i="6"/>
  <c r="U2104" i="6"/>
  <c r="O2104" i="6"/>
  <c r="P2104" i="6" s="1"/>
  <c r="O1159" i="6"/>
  <c r="P1159" i="6" s="1"/>
  <c r="U1159" i="6"/>
  <c r="U1169" i="6"/>
  <c r="O1169" i="6"/>
  <c r="P1169" i="6" s="1"/>
  <c r="U2039" i="6"/>
  <c r="O2039" i="6"/>
  <c r="P2039" i="6" s="1"/>
  <c r="U1832" i="6"/>
  <c r="O1832" i="6"/>
  <c r="P1832" i="6" s="1"/>
  <c r="U2247" i="6"/>
  <c r="O2247" i="6"/>
  <c r="U470" i="6"/>
  <c r="O470" i="6"/>
  <c r="P470" i="6" s="1"/>
  <c r="O2096" i="6"/>
  <c r="P2096" i="6" s="1"/>
  <c r="U2096" i="6"/>
  <c r="U487" i="6"/>
  <c r="O487" i="6"/>
  <c r="P487" i="6" s="1"/>
  <c r="U659" i="6"/>
  <c r="O659" i="6"/>
  <c r="P659" i="6" s="1"/>
  <c r="U713" i="6"/>
  <c r="O713" i="6"/>
  <c r="P713" i="6" s="1"/>
  <c r="O1436" i="6"/>
  <c r="P1436" i="6" s="1"/>
  <c r="U1436" i="6"/>
  <c r="U1997" i="6"/>
  <c r="O1997" i="6"/>
  <c r="P1997" i="6" s="1"/>
  <c r="U792" i="6"/>
  <c r="O792" i="6"/>
  <c r="U2098" i="6"/>
  <c r="O2098" i="6"/>
  <c r="O307" i="6"/>
  <c r="P307" i="6" s="1"/>
  <c r="U307" i="6"/>
  <c r="O2193" i="6"/>
  <c r="P2193" i="6" s="1"/>
  <c r="U2193" i="6"/>
  <c r="U1558" i="6"/>
  <c r="O1558" i="6"/>
  <c r="P1558" i="6" s="1"/>
  <c r="O623" i="6"/>
  <c r="P623" i="6" s="1"/>
  <c r="U623" i="6"/>
  <c r="U504" i="6"/>
  <c r="O504" i="6"/>
  <c r="O1475" i="6"/>
  <c r="P1475" i="6" s="1"/>
  <c r="U1475" i="6"/>
  <c r="O472" i="6"/>
  <c r="P472" i="6" s="1"/>
  <c r="U472" i="6"/>
  <c r="U388" i="6"/>
  <c r="O388" i="6"/>
  <c r="O1343" i="6"/>
  <c r="P1343" i="6" s="1"/>
  <c r="U1343" i="6"/>
  <c r="O599" i="6"/>
  <c r="P599" i="6" s="1"/>
  <c r="U599" i="6"/>
  <c r="O303" i="6"/>
  <c r="P303" i="6" s="1"/>
  <c r="U303" i="6"/>
  <c r="O1498" i="6"/>
  <c r="P1498" i="6" s="1"/>
  <c r="U1498" i="6"/>
  <c r="U880" i="6"/>
  <c r="O880" i="6"/>
  <c r="P880" i="6" s="1"/>
  <c r="O1106" i="6"/>
  <c r="P1106" i="6" s="1"/>
  <c r="U1106" i="6"/>
  <c r="O1368" i="6"/>
  <c r="P1368" i="6" s="1"/>
  <c r="U1368" i="6"/>
  <c r="U1227" i="6"/>
  <c r="O1227" i="6"/>
  <c r="P1227" i="6" s="1"/>
  <c r="O1032" i="6"/>
  <c r="P1032" i="6" s="1"/>
  <c r="U1032" i="6"/>
  <c r="U1125" i="6"/>
  <c r="O1125" i="6"/>
  <c r="P1125" i="6" s="1"/>
  <c r="O972" i="6"/>
  <c r="P972" i="6" s="1"/>
  <c r="U972" i="6"/>
  <c r="U534" i="6"/>
  <c r="O534" i="6"/>
  <c r="O532" i="6"/>
  <c r="P532" i="6" s="1"/>
  <c r="U532" i="6"/>
  <c r="O802" i="6"/>
  <c r="P802" i="6" s="1"/>
  <c r="U802" i="6"/>
  <c r="U353" i="6"/>
  <c r="O353" i="6"/>
  <c r="P353" i="6" s="1"/>
  <c r="U19" i="6"/>
  <c r="O19" i="6"/>
  <c r="P19" i="6" s="1"/>
  <c r="O403" i="6"/>
  <c r="P403" i="6" s="1"/>
  <c r="U403" i="6"/>
  <c r="O646" i="6"/>
  <c r="P646" i="6" s="1"/>
  <c r="U646" i="6"/>
  <c r="U2189" i="6"/>
  <c r="O2189" i="6"/>
  <c r="P2189" i="6" s="1"/>
  <c r="U1896" i="6"/>
  <c r="O1896" i="6"/>
  <c r="P1896" i="6" s="1"/>
  <c r="O2019" i="6"/>
  <c r="P2019" i="6" s="1"/>
  <c r="U2019" i="6"/>
  <c r="U309" i="6"/>
  <c r="O309" i="6"/>
  <c r="P309" i="6" s="1"/>
  <c r="O1844" i="6"/>
  <c r="P1844" i="6" s="1"/>
  <c r="U1844" i="6"/>
  <c r="O511" i="6"/>
  <c r="P511" i="6" s="1"/>
  <c r="U511" i="6"/>
  <c r="U246" i="6"/>
  <c r="O246" i="6"/>
  <c r="O1349" i="6"/>
  <c r="P1349" i="6" s="1"/>
  <c r="U1349" i="6"/>
  <c r="O2109" i="6"/>
  <c r="P2109" i="6" s="1"/>
  <c r="U2109" i="6"/>
  <c r="O336" i="6"/>
  <c r="P336" i="6" s="1"/>
  <c r="U336" i="6"/>
  <c r="O1805" i="6"/>
  <c r="P1805" i="6" s="1"/>
  <c r="U1805" i="6"/>
  <c r="U1800" i="6"/>
  <c r="O1800" i="6"/>
  <c r="P1800" i="6" s="1"/>
  <c r="U1138" i="6"/>
  <c r="O1138" i="6"/>
  <c r="P1138" i="6" s="1"/>
  <c r="U712" i="6"/>
  <c r="O712" i="6"/>
  <c r="O734" i="6"/>
  <c r="P734" i="6" s="1"/>
  <c r="U734" i="6"/>
  <c r="O737" i="6"/>
  <c r="P737" i="6" s="1"/>
  <c r="U737" i="6"/>
  <c r="U519" i="6"/>
  <c r="O519" i="6"/>
  <c r="U350" i="6"/>
  <c r="O350" i="6"/>
  <c r="O216" i="6"/>
  <c r="P216" i="6" s="1"/>
  <c r="U216" i="6"/>
  <c r="O1118" i="6"/>
  <c r="P1118" i="6" s="1"/>
  <c r="U1118" i="6"/>
  <c r="O645" i="6"/>
  <c r="P645" i="6" s="1"/>
  <c r="U645" i="6"/>
  <c r="U1815" i="6"/>
  <c r="O1815" i="6"/>
  <c r="U377" i="6"/>
  <c r="O377" i="6"/>
  <c r="U1110" i="6"/>
  <c r="O1110" i="6"/>
  <c r="P1110" i="6" s="1"/>
  <c r="U753" i="6"/>
  <c r="O753" i="6"/>
  <c r="U413" i="6"/>
  <c r="O413" i="6"/>
  <c r="U1406" i="6"/>
  <c r="O1406" i="6"/>
  <c r="O1500" i="6"/>
  <c r="P1500" i="6" s="1"/>
  <c r="U1500" i="6"/>
  <c r="O884" i="6"/>
  <c r="P884" i="6" s="1"/>
  <c r="U884" i="6"/>
  <c r="U386" i="6"/>
  <c r="O386" i="6"/>
  <c r="O1426" i="6"/>
  <c r="P1426" i="6" s="1"/>
  <c r="U1426" i="6"/>
  <c r="U1187" i="6"/>
  <c r="O1187" i="6"/>
  <c r="P1187" i="6" s="1"/>
  <c r="O1048" i="6"/>
  <c r="P1048" i="6" s="1"/>
  <c r="U1048" i="6"/>
  <c r="U2166" i="6"/>
  <c r="O2166" i="6"/>
  <c r="O412" i="6"/>
  <c r="P412" i="6" s="1"/>
  <c r="U412" i="6"/>
  <c r="U1836" i="6"/>
  <c r="O1836" i="6"/>
  <c r="P1836" i="6" s="1"/>
  <c r="O166" i="6"/>
  <c r="P166" i="6" s="1"/>
  <c r="U166" i="6"/>
  <c r="O1891" i="6"/>
  <c r="P1891" i="6" s="1"/>
  <c r="U1891" i="6"/>
  <c r="O2240" i="6"/>
  <c r="P2240" i="6" s="1"/>
  <c r="U2240" i="6"/>
  <c r="O2154" i="6"/>
  <c r="P2154" i="6" s="1"/>
  <c r="U2154" i="6"/>
  <c r="O2008" i="6"/>
  <c r="P2008" i="6" s="1"/>
  <c r="U2008" i="6"/>
  <c r="U1033" i="6"/>
  <c r="O1033" i="6"/>
  <c r="U1857" i="6"/>
  <c r="O1857" i="6"/>
  <c r="P1857" i="6" s="1"/>
  <c r="O513" i="6"/>
  <c r="P513" i="6" s="1"/>
  <c r="U513" i="6"/>
  <c r="U1902" i="6"/>
  <c r="O1902" i="6"/>
  <c r="U733" i="6"/>
  <c r="O733" i="6"/>
  <c r="U736" i="6"/>
  <c r="O736" i="6"/>
  <c r="P736" i="6" s="1"/>
  <c r="O2168" i="6"/>
  <c r="P2168" i="6" s="1"/>
  <c r="U2168" i="6"/>
  <c r="U1295" i="6"/>
  <c r="O1295" i="6"/>
  <c r="P1295" i="6" s="1"/>
  <c r="O1939" i="6"/>
  <c r="P1939" i="6" s="1"/>
  <c r="U1939" i="6"/>
  <c r="O1346" i="6"/>
  <c r="P1346" i="6" s="1"/>
  <c r="U1346" i="6"/>
  <c r="U2108" i="6"/>
  <c r="O2108" i="6"/>
  <c r="P2108" i="6" s="1"/>
  <c r="U185" i="6"/>
  <c r="O185" i="6"/>
  <c r="O2114" i="6"/>
  <c r="P2114" i="6" s="1"/>
  <c r="U2114" i="6"/>
  <c r="O1979" i="6"/>
  <c r="P1979" i="6" s="1"/>
  <c r="U1979" i="6"/>
  <c r="U1326" i="6"/>
  <c r="O1326" i="6"/>
  <c r="P1326" i="6" s="1"/>
  <c r="U979" i="6"/>
  <c r="O979" i="6"/>
  <c r="P979" i="6" s="1"/>
  <c r="O477" i="6"/>
  <c r="P477" i="6" s="1"/>
  <c r="U477" i="6"/>
  <c r="O808" i="6"/>
  <c r="P808" i="6" s="1"/>
  <c r="U808" i="6"/>
  <c r="U1024" i="6"/>
  <c r="O1024" i="6"/>
  <c r="P1024" i="6" s="1"/>
  <c r="U1128" i="6"/>
  <c r="O1128" i="6"/>
  <c r="U1517" i="6"/>
  <c r="O1517" i="6"/>
  <c r="U2139" i="6"/>
  <c r="O2139" i="6"/>
  <c r="P2139" i="6" s="1"/>
  <c r="O298" i="6"/>
  <c r="P298" i="6" s="1"/>
  <c r="U298" i="6"/>
  <c r="U1422" i="6"/>
  <c r="O1422" i="6"/>
  <c r="P1422" i="6" s="1"/>
  <c r="O619" i="6"/>
  <c r="P619" i="6" s="1"/>
  <c r="U619" i="6"/>
  <c r="O2121" i="6"/>
  <c r="P2121" i="6" s="1"/>
  <c r="U2121" i="6"/>
  <c r="O685" i="6"/>
  <c r="P685" i="6" s="1"/>
  <c r="U685" i="6"/>
  <c r="O1921" i="6"/>
  <c r="P1921" i="6" s="1"/>
  <c r="U1921" i="6"/>
  <c r="O1202" i="6"/>
  <c r="P1202" i="6" s="1"/>
  <c r="U1202" i="6"/>
  <c r="O1027" i="6"/>
  <c r="P1027" i="6" s="1"/>
  <c r="U1027" i="6"/>
  <c r="O2248" i="6"/>
  <c r="P2248" i="6" s="1"/>
  <c r="U2248" i="6"/>
  <c r="U1097" i="6"/>
  <c r="O1097" i="6"/>
  <c r="P1097" i="6" s="1"/>
  <c r="U1837" i="6"/>
  <c r="O1837" i="6"/>
  <c r="P1837" i="6" s="1"/>
  <c r="O2030" i="6"/>
  <c r="P2030" i="6" s="1"/>
  <c r="U2030" i="6"/>
  <c r="U1545" i="6"/>
  <c r="O1545" i="6"/>
  <c r="P1545" i="6" s="1"/>
  <c r="U2072" i="6"/>
  <c r="O2072" i="6"/>
  <c r="P2072" i="6" s="1"/>
  <c r="O284" i="6"/>
  <c r="P284" i="6" s="1"/>
  <c r="U284" i="6"/>
  <c r="O738" i="6"/>
  <c r="P738" i="6" s="1"/>
  <c r="U738" i="6"/>
  <c r="U1016" i="6"/>
  <c r="O1016" i="6"/>
  <c r="P1016" i="6" s="1"/>
  <c r="O1237" i="6"/>
  <c r="P1237" i="6" s="1"/>
  <c r="U1237" i="6"/>
  <c r="U661" i="6"/>
  <c r="O661" i="6"/>
  <c r="P661" i="6" s="1"/>
  <c r="U2090" i="6"/>
  <c r="O2090" i="6"/>
  <c r="P2090" i="6" s="1"/>
  <c r="O1643" i="6"/>
  <c r="P1643" i="6" s="1"/>
  <c r="U1643" i="6"/>
  <c r="O327" i="6"/>
  <c r="P327" i="6" s="1"/>
  <c r="U327" i="6"/>
  <c r="O1220" i="6"/>
  <c r="P1220" i="6" s="1"/>
  <c r="U1220" i="6"/>
  <c r="U597" i="6"/>
  <c r="O597" i="6"/>
  <c r="U1924" i="6"/>
  <c r="O1924" i="6"/>
  <c r="P1924" i="6" s="1"/>
  <c r="U508" i="6"/>
  <c r="O508" i="6"/>
  <c r="O625" i="6"/>
  <c r="P625" i="6" s="1"/>
  <c r="U625" i="6"/>
  <c r="O1913" i="6"/>
  <c r="P1913" i="6" s="1"/>
  <c r="U1913" i="6"/>
  <c r="O131" i="6"/>
  <c r="P131" i="6" s="1"/>
  <c r="U131" i="6"/>
  <c r="U2292" i="6"/>
  <c r="O2292" i="6"/>
  <c r="U203" i="6"/>
  <c r="O203" i="6"/>
  <c r="O2038" i="6"/>
  <c r="P2038" i="6" s="1"/>
  <c r="U2038" i="6"/>
  <c r="U765" i="6"/>
  <c r="O765" i="6"/>
  <c r="O1131" i="6"/>
  <c r="P1131" i="6" s="1"/>
  <c r="U1131" i="6"/>
  <c r="U1142" i="6"/>
  <c r="O1142" i="6"/>
  <c r="P1142" i="6" s="1"/>
  <c r="O776" i="6"/>
  <c r="P776" i="6" s="1"/>
  <c r="U776" i="6"/>
  <c r="O64" i="6"/>
  <c r="P64" i="6" s="1"/>
  <c r="U64" i="6"/>
  <c r="U406" i="6"/>
  <c r="O406" i="6"/>
  <c r="O275" i="6"/>
  <c r="P275" i="6" s="1"/>
  <c r="U275" i="6"/>
  <c r="O2017" i="6"/>
  <c r="U2017" i="6"/>
  <c r="U1620" i="6"/>
  <c r="O1620" i="6"/>
  <c r="P1620" i="6" s="1"/>
  <c r="O1260" i="6"/>
  <c r="P1260" i="6" s="1"/>
  <c r="U1260" i="6"/>
  <c r="O2285" i="6"/>
  <c r="P2285" i="6" s="1"/>
  <c r="U2285" i="6"/>
  <c r="U1661" i="6"/>
  <c r="O1661" i="6"/>
  <c r="P1661" i="6" s="1"/>
  <c r="U54" i="6"/>
  <c r="O54" i="6"/>
  <c r="P54" i="6" s="1"/>
  <c r="O2211" i="6"/>
  <c r="P2211" i="6" s="1"/>
  <c r="U2211" i="6"/>
  <c r="U2005" i="6"/>
  <c r="O2005" i="6"/>
  <c r="P2005" i="6" s="1"/>
  <c r="U1006" i="6"/>
  <c r="O1006" i="6"/>
  <c r="U826" i="6"/>
  <c r="O826" i="6"/>
  <c r="P826" i="6" s="1"/>
  <c r="U2313" i="6"/>
  <c r="O2313" i="6"/>
  <c r="P2313" i="6" s="1"/>
  <c r="U1397" i="6"/>
  <c r="O1397" i="6"/>
  <c r="P1397" i="6" s="1"/>
  <c r="U2167" i="6"/>
  <c r="O2167" i="6"/>
  <c r="P2167" i="6" s="1"/>
  <c r="U2311" i="6"/>
  <c r="O2311" i="6"/>
  <c r="P2311" i="6" s="1"/>
  <c r="U18" i="6"/>
  <c r="O18" i="6"/>
  <c r="P18" i="6" s="1"/>
  <c r="U1049" i="6"/>
  <c r="O1049" i="6"/>
  <c r="U669" i="6"/>
  <c r="O669" i="6"/>
  <c r="U1609" i="6"/>
  <c r="O1609" i="6"/>
  <c r="P1609" i="6" s="1"/>
  <c r="U1877" i="6"/>
  <c r="O1877" i="6"/>
  <c r="O214" i="6"/>
  <c r="P214" i="6" s="1"/>
  <c r="U214" i="6"/>
  <c r="U549" i="6"/>
  <c r="O549" i="6"/>
  <c r="P549" i="6" s="1"/>
  <c r="U1520" i="6"/>
  <c r="O1520" i="6"/>
  <c r="P1520" i="6" s="1"/>
  <c r="O251" i="6"/>
  <c r="P251" i="6" s="1"/>
  <c r="U251" i="6"/>
  <c r="O2364" i="6"/>
  <c r="P2364" i="6" s="1"/>
  <c r="U2364" i="6"/>
  <c r="U1378" i="6"/>
  <c r="O1378" i="6"/>
  <c r="P1378" i="6" s="1"/>
  <c r="O2344" i="6"/>
  <c r="P2344" i="6" s="1"/>
  <c r="U2344" i="6"/>
  <c r="U1348" i="6"/>
  <c r="O1348" i="6"/>
  <c r="P1348" i="6" s="1"/>
  <c r="U2329" i="6"/>
  <c r="O2329" i="6"/>
  <c r="P2329" i="6" s="1"/>
  <c r="O1175" i="6"/>
  <c r="P1175" i="6" s="1"/>
  <c r="U1175" i="6"/>
  <c r="O2346" i="6"/>
  <c r="P2346" i="6" s="1"/>
  <c r="U2346" i="6"/>
  <c r="O2051" i="6"/>
  <c r="P2051" i="6" s="1"/>
  <c r="U2051" i="6"/>
  <c r="O2262" i="6"/>
  <c r="P2262" i="6" s="1"/>
  <c r="U2262" i="6"/>
  <c r="U929" i="6"/>
  <c r="O929" i="6"/>
  <c r="P929" i="6" s="1"/>
  <c r="U480" i="6"/>
  <c r="O480" i="6"/>
  <c r="P480" i="6" s="1"/>
  <c r="U791" i="6"/>
  <c r="O791" i="6"/>
  <c r="P791" i="6" s="1"/>
  <c r="O2130" i="6"/>
  <c r="P2130" i="6" s="1"/>
  <c r="U2130" i="6"/>
  <c r="O66" i="6"/>
  <c r="P66" i="6" s="1"/>
  <c r="U66" i="6"/>
  <c r="U2264" i="6"/>
  <c r="O2264" i="6"/>
  <c r="P2264" i="6" s="1"/>
  <c r="O1394" i="6"/>
  <c r="P1394" i="6" s="1"/>
  <c r="U1394" i="6"/>
  <c r="U1201" i="6"/>
  <c r="O1201" i="6"/>
  <c r="U1851" i="6"/>
  <c r="O1851" i="6"/>
  <c r="O1141" i="6"/>
  <c r="P1141" i="6" s="1"/>
  <c r="U1141" i="6"/>
  <c r="U1235" i="6"/>
  <c r="O1235" i="6"/>
  <c r="P1235" i="6" s="1"/>
  <c r="O2180" i="6"/>
  <c r="P2180" i="6" s="1"/>
  <c r="U2180" i="6"/>
  <c r="O2336" i="6"/>
  <c r="P2336" i="6" s="1"/>
  <c r="U2336" i="6"/>
  <c r="O550" i="6"/>
  <c r="P550" i="6" s="1"/>
  <c r="U550" i="6"/>
  <c r="O2345" i="6"/>
  <c r="P2345" i="6" s="1"/>
  <c r="U2345" i="6"/>
  <c r="O2365" i="6"/>
  <c r="P2365" i="6" s="1"/>
  <c r="U2365" i="6"/>
  <c r="O1069" i="6"/>
  <c r="P1069" i="6" s="1"/>
  <c r="U1069" i="6"/>
  <c r="O2332" i="6"/>
  <c r="U2332" i="6"/>
  <c r="U1279" i="6"/>
  <c r="O1279" i="6"/>
  <c r="P1279" i="6" s="1"/>
  <c r="U225" i="6"/>
  <c r="O225" i="6"/>
  <c r="O1337" i="6"/>
  <c r="P1337" i="6" s="1"/>
  <c r="U1337" i="6"/>
  <c r="O1869" i="6"/>
  <c r="U1869" i="6"/>
  <c r="U1180" i="6"/>
  <c r="O1180" i="6"/>
  <c r="P1180" i="6" s="1"/>
  <c r="O615" i="6"/>
  <c r="U615" i="6"/>
  <c r="U194" i="6"/>
  <c r="O194" i="6"/>
  <c r="P194" i="6" s="1"/>
  <c r="O2122" i="6"/>
  <c r="P2122" i="6" s="1"/>
  <c r="U2122" i="6"/>
  <c r="O2007" i="6"/>
  <c r="P2007" i="6" s="1"/>
  <c r="U2007" i="6"/>
  <c r="O183" i="6"/>
  <c r="P183" i="6" s="1"/>
  <c r="U183" i="6"/>
  <c r="U2282" i="6"/>
  <c r="O2282" i="6"/>
  <c r="U1122" i="6"/>
  <c r="O1122" i="6"/>
  <c r="P1122" i="6" s="1"/>
  <c r="U237" i="6"/>
  <c r="O237" i="6"/>
  <c r="U769" i="6"/>
  <c r="O769" i="6"/>
  <c r="P769" i="6" s="1"/>
  <c r="U517" i="6"/>
  <c r="O517" i="6"/>
  <c r="P517" i="6" s="1"/>
  <c r="U1170" i="6"/>
  <c r="O1170" i="6"/>
  <c r="P1170" i="6" s="1"/>
  <c r="O1046" i="6"/>
  <c r="P1046" i="6" s="1"/>
  <c r="U1046" i="6"/>
  <c r="O1194" i="6"/>
  <c r="P1194" i="6" s="1"/>
  <c r="U1194" i="6"/>
  <c r="U1640" i="6"/>
  <c r="O1640" i="6"/>
  <c r="P1640" i="6" s="1"/>
  <c r="O1004" i="6"/>
  <c r="P1004" i="6" s="1"/>
  <c r="U1004" i="6"/>
  <c r="O2316" i="6"/>
  <c r="P2316" i="6" s="1"/>
  <c r="U2316" i="6"/>
  <c r="O899" i="6"/>
  <c r="U899" i="6"/>
  <c r="U1029" i="6"/>
  <c r="O1029" i="6"/>
  <c r="P1029" i="6" s="1"/>
  <c r="U2322" i="6"/>
  <c r="O2322" i="6"/>
  <c r="P2322" i="6" s="1"/>
  <c r="U1036" i="6"/>
  <c r="O1036" i="6"/>
  <c r="U2349" i="6"/>
  <c r="O2349" i="6"/>
  <c r="U58" i="6"/>
  <c r="O58" i="6"/>
  <c r="O2339" i="6"/>
  <c r="U2339" i="6"/>
  <c r="O175" i="6"/>
  <c r="P175" i="6" s="1"/>
  <c r="U175" i="6"/>
  <c r="O2333" i="6"/>
  <c r="U2333" i="6"/>
  <c r="U1267" i="6"/>
  <c r="O1267" i="6"/>
  <c r="P1267" i="6" s="1"/>
  <c r="O918" i="6"/>
  <c r="P918" i="6" s="1"/>
  <c r="U918" i="6"/>
  <c r="U921" i="6"/>
  <c r="O921" i="6"/>
  <c r="P921" i="6" s="1"/>
  <c r="O283" i="6"/>
  <c r="P283" i="6" s="1"/>
  <c r="U283" i="6"/>
  <c r="O1564" i="6"/>
  <c r="P1564" i="6" s="1"/>
  <c r="U1564" i="6"/>
  <c r="U1079" i="6"/>
  <c r="O1079" i="6"/>
  <c r="O1587" i="6"/>
  <c r="P1587" i="6" s="1"/>
  <c r="U1587" i="6"/>
  <c r="O862" i="6"/>
  <c r="U862" i="6"/>
  <c r="U1918" i="6"/>
  <c r="O1918" i="6"/>
  <c r="P1918" i="6" s="1"/>
  <c r="O686" i="6"/>
  <c r="P686" i="6" s="1"/>
  <c r="U686" i="6"/>
  <c r="O1890" i="6"/>
  <c r="P1890" i="6" s="1"/>
  <c r="U1890" i="6"/>
  <c r="O2299" i="6"/>
  <c r="P2299" i="6" s="1"/>
  <c r="U2299" i="6"/>
  <c r="O200" i="6"/>
  <c r="P200" i="6" s="1"/>
  <c r="U200" i="6"/>
  <c r="U358" i="6"/>
  <c r="O358" i="6"/>
  <c r="P358" i="6" s="1"/>
  <c r="U1195" i="6"/>
  <c r="O1195" i="6"/>
  <c r="U1212" i="6"/>
  <c r="O1212" i="6"/>
  <c r="P1212" i="6" s="1"/>
  <c r="O2064" i="6"/>
  <c r="P2064" i="6" s="1"/>
  <c r="U2064" i="6"/>
  <c r="U1780" i="6"/>
  <c r="O1780" i="6"/>
  <c r="P1780" i="6" s="1"/>
  <c r="U818" i="6"/>
  <c r="O818" i="6"/>
  <c r="P818" i="6" s="1"/>
  <c r="U1655" i="6"/>
  <c r="O1655" i="6"/>
  <c r="P1655" i="6" s="1"/>
  <c r="O1193" i="6"/>
  <c r="U1193" i="6"/>
  <c r="U2288" i="6"/>
  <c r="O2288" i="6"/>
  <c r="P2288" i="6" s="1"/>
  <c r="O540" i="6"/>
  <c r="P540" i="6" s="1"/>
  <c r="U540" i="6"/>
  <c r="O2363" i="6"/>
  <c r="P2363" i="6" s="1"/>
  <c r="U2363" i="6"/>
  <c r="O774" i="6"/>
  <c r="P774" i="6" s="1"/>
  <c r="U774" i="6"/>
  <c r="O2331" i="6"/>
  <c r="P2331" i="6" s="1"/>
  <c r="U2331" i="6"/>
  <c r="O1239" i="6"/>
  <c r="P1239" i="6" s="1"/>
  <c r="U1239" i="6"/>
  <c r="U2366" i="6"/>
  <c r="O2366" i="6"/>
  <c r="U306" i="6"/>
  <c r="O306" i="6"/>
  <c r="U2352" i="6"/>
  <c r="O2352" i="6"/>
  <c r="P2352" i="6" s="1"/>
  <c r="O1543" i="6"/>
  <c r="U1543" i="6"/>
  <c r="U110" i="6"/>
  <c r="O110" i="6"/>
  <c r="P110" i="6" s="1"/>
  <c r="U2079" i="6"/>
  <c r="O2079" i="6"/>
  <c r="O1811" i="6"/>
  <c r="P1811" i="6" s="1"/>
  <c r="U1811" i="6"/>
  <c r="O2133" i="6"/>
  <c r="P2133" i="6" s="1"/>
  <c r="U2133" i="6"/>
  <c r="O2354" i="6"/>
  <c r="P2354" i="6" s="1"/>
  <c r="U2354" i="6"/>
  <c r="O2158" i="6"/>
  <c r="P2158" i="6" s="1"/>
  <c r="U2158" i="6"/>
  <c r="O2157" i="6"/>
  <c r="P2157" i="6" s="1"/>
  <c r="U2157" i="6"/>
  <c r="O1842" i="6"/>
  <c r="P1842" i="6" s="1"/>
  <c r="U1842" i="6"/>
  <c r="O1996" i="6"/>
  <c r="P1996" i="6" s="1"/>
  <c r="U1996" i="6"/>
  <c r="U2069" i="6"/>
  <c r="O2069" i="6"/>
  <c r="U88" i="6"/>
  <c r="O88" i="6"/>
  <c r="O1241" i="6"/>
  <c r="P1241" i="6" s="1"/>
  <c r="U1241" i="6"/>
  <c r="O208" i="6"/>
  <c r="U208" i="6"/>
  <c r="U2002" i="6"/>
  <c r="O2002" i="6"/>
  <c r="P2002" i="6" s="1"/>
  <c r="U349" i="6"/>
  <c r="O349" i="6"/>
  <c r="P349" i="6" s="1"/>
  <c r="U55" i="6"/>
  <c r="O55" i="6"/>
  <c r="P55" i="6" s="1"/>
  <c r="O2239" i="6"/>
  <c r="P2239" i="6" s="1"/>
  <c r="U2239" i="6"/>
  <c r="O1965" i="6"/>
  <c r="P1965" i="6" s="1"/>
  <c r="U1965" i="6"/>
  <c r="O1362" i="6"/>
  <c r="P1362" i="6" s="1"/>
  <c r="U1362" i="6"/>
  <c r="U392" i="6"/>
  <c r="O392" i="6"/>
  <c r="O1150" i="6"/>
  <c r="U1150" i="6"/>
  <c r="O651" i="6"/>
  <c r="P651" i="6" s="1"/>
  <c r="U651" i="6"/>
  <c r="O684" i="6"/>
  <c r="U684" i="6"/>
  <c r="U799" i="6"/>
  <c r="O799" i="6"/>
  <c r="P799" i="6" s="1"/>
  <c r="U515" i="6"/>
  <c r="O515" i="6"/>
  <c r="P515" i="6" s="1"/>
  <c r="U1172" i="6"/>
  <c r="O1172" i="6"/>
  <c r="P1172" i="6" s="1"/>
  <c r="U700" i="6"/>
  <c r="O700" i="6"/>
  <c r="P700" i="6" s="1"/>
  <c r="U2280" i="6"/>
  <c r="O2280" i="6"/>
  <c r="O366" i="6"/>
  <c r="U366" i="6"/>
  <c r="U500" i="6"/>
  <c r="O500" i="6"/>
  <c r="O698" i="6"/>
  <c r="P698" i="6" s="1"/>
  <c r="U698" i="6"/>
  <c r="O491" i="6"/>
  <c r="P491" i="6" s="1"/>
  <c r="U491" i="6"/>
  <c r="U604" i="6"/>
  <c r="O604" i="6"/>
  <c r="U1934" i="6"/>
  <c r="O1934" i="6"/>
  <c r="O1554" i="6"/>
  <c r="P1554" i="6" s="1"/>
  <c r="U1554" i="6"/>
  <c r="U130" i="6"/>
  <c r="O130" i="6"/>
  <c r="U654" i="6"/>
  <c r="O654" i="6"/>
  <c r="P654" i="6" s="1"/>
  <c r="O322" i="6"/>
  <c r="U322" i="6"/>
  <c r="U2245" i="6"/>
  <c r="O2245" i="6"/>
  <c r="P2245" i="6" s="1"/>
  <c r="U1269" i="6"/>
  <c r="O1269" i="6"/>
  <c r="U806" i="6"/>
  <c r="O806" i="6"/>
  <c r="P806" i="6" s="1"/>
  <c r="O886" i="6"/>
  <c r="P886" i="6" s="1"/>
  <c r="U886" i="6"/>
  <c r="O843" i="6"/>
  <c r="P843" i="6" s="1"/>
  <c r="U843" i="6"/>
  <c r="U1413" i="6"/>
  <c r="O1413" i="6"/>
  <c r="P1413" i="6" s="1"/>
  <c r="U694" i="6"/>
  <c r="O694" i="6"/>
  <c r="P694" i="6" s="1"/>
  <c r="U1121" i="6"/>
  <c r="O1121" i="6"/>
  <c r="P1121" i="6" s="1"/>
  <c r="O1490" i="6"/>
  <c r="P1490" i="6" s="1"/>
  <c r="U1490" i="6"/>
  <c r="O1010" i="6"/>
  <c r="P1010" i="6" s="1"/>
  <c r="U1010" i="6"/>
  <c r="U1443" i="6"/>
  <c r="O1443" i="6"/>
  <c r="U1146" i="6"/>
  <c r="O1146" i="6"/>
  <c r="U334" i="6"/>
  <c r="O334" i="6"/>
  <c r="P334" i="6" s="1"/>
  <c r="U2173" i="6"/>
  <c r="O2173" i="6"/>
  <c r="P2173" i="6" s="1"/>
  <c r="O2151" i="6"/>
  <c r="P2151" i="6" s="1"/>
  <c r="U2151" i="6"/>
  <c r="O577" i="6"/>
  <c r="P577" i="6" s="1"/>
  <c r="U577" i="6"/>
  <c r="O1319" i="6"/>
  <c r="P1319" i="6" s="1"/>
  <c r="U1319" i="6"/>
  <c r="O578" i="6"/>
  <c r="P578" i="6" s="1"/>
  <c r="U578" i="6"/>
  <c r="U461" i="6"/>
  <c r="O461" i="6"/>
  <c r="U1339" i="6"/>
  <c r="O1339" i="6"/>
  <c r="O1264" i="6"/>
  <c r="U1264" i="6"/>
  <c r="O364" i="6"/>
  <c r="U364" i="6"/>
  <c r="O1034" i="6"/>
  <c r="P1034" i="6" s="1"/>
  <c r="U1034" i="6"/>
  <c r="O621" i="6"/>
  <c r="P621" i="6" s="1"/>
  <c r="U621" i="6"/>
  <c r="O860" i="6"/>
  <c r="P860" i="6" s="1"/>
  <c r="U860" i="6"/>
  <c r="U1573" i="6"/>
  <c r="O1573" i="6"/>
  <c r="O593" i="6"/>
  <c r="U593" i="6"/>
  <c r="O1599" i="6"/>
  <c r="U1599" i="6"/>
  <c r="O1900" i="6"/>
  <c r="U1900" i="6"/>
  <c r="U1430" i="6"/>
  <c r="O1430" i="6"/>
  <c r="P1430" i="6" s="1"/>
  <c r="U458" i="6"/>
  <c r="O458" i="6"/>
  <c r="U1137" i="6"/>
  <c r="O1137" i="6"/>
  <c r="U1432" i="6"/>
  <c r="O1432" i="6"/>
  <c r="P1432" i="6" s="1"/>
  <c r="O456" i="6"/>
  <c r="P456" i="6" s="1"/>
  <c r="U456" i="6"/>
  <c r="U666" i="6"/>
  <c r="O666" i="6"/>
  <c r="O157" i="6"/>
  <c r="U157" i="6"/>
  <c r="O831" i="6"/>
  <c r="U831" i="6"/>
  <c r="U1549" i="6"/>
  <c r="O1549" i="6"/>
  <c r="U2078" i="6"/>
  <c r="O2078" i="6"/>
  <c r="P2078" i="6" s="1"/>
  <c r="O1163" i="6"/>
  <c r="U1163" i="6"/>
  <c r="O148" i="6"/>
  <c r="P148" i="6" s="1"/>
  <c r="U148" i="6"/>
  <c r="U1287" i="6"/>
  <c r="O1287" i="6"/>
  <c r="P1287" i="6" s="1"/>
  <c r="U227" i="6"/>
  <c r="O227" i="6"/>
  <c r="P227" i="6" s="1"/>
  <c r="O1276" i="6"/>
  <c r="P1276" i="6" s="1"/>
  <c r="U1276" i="6"/>
  <c r="O2224" i="6"/>
  <c r="P2224" i="6" s="1"/>
  <c r="U2224" i="6"/>
  <c r="O1176" i="6"/>
  <c r="P1176" i="6" s="1"/>
  <c r="U1176" i="6"/>
  <c r="U1977" i="6"/>
  <c r="O1977" i="6"/>
  <c r="U1663" i="6"/>
  <c r="O1663" i="6"/>
  <c r="P1663" i="6" s="1"/>
  <c r="U535" i="6"/>
  <c r="O535" i="6"/>
  <c r="P535" i="6" s="1"/>
  <c r="O1219" i="6"/>
  <c r="U1219" i="6"/>
  <c r="O1487" i="6"/>
  <c r="P1487" i="6" s="1"/>
  <c r="U1487" i="6"/>
  <c r="O810" i="6"/>
  <c r="P810" i="6" s="1"/>
  <c r="U810" i="6"/>
  <c r="O1506" i="6"/>
  <c r="U1506" i="6"/>
  <c r="U1527" i="6"/>
  <c r="O1527" i="6"/>
  <c r="U976" i="6"/>
  <c r="O976" i="6"/>
  <c r="O505" i="6"/>
  <c r="P505" i="6" s="1"/>
  <c r="U505" i="6"/>
  <c r="U1491" i="6"/>
  <c r="O1491" i="6"/>
  <c r="P1491" i="6" s="1"/>
  <c r="U1550" i="6"/>
  <c r="O1550" i="6"/>
  <c r="U213" i="6"/>
  <c r="O213" i="6"/>
  <c r="P213" i="6" s="1"/>
  <c r="U2102" i="6"/>
  <c r="O2102" i="6"/>
  <c r="O347" i="6"/>
  <c r="P347" i="6" s="1"/>
  <c r="U347" i="6"/>
  <c r="U193" i="6"/>
  <c r="O193" i="6"/>
  <c r="O521" i="6"/>
  <c r="P521" i="6" s="1"/>
  <c r="U521" i="6"/>
  <c r="O2006" i="6"/>
  <c r="U2006" i="6"/>
  <c r="U688" i="6"/>
  <c r="O688" i="6"/>
  <c r="P688" i="6" s="1"/>
  <c r="O2315" i="6"/>
  <c r="P2315" i="6" s="1"/>
  <c r="U2315" i="6"/>
  <c r="U1039" i="6"/>
  <c r="O1039" i="6"/>
  <c r="O1960" i="6"/>
  <c r="P1960" i="6" s="1"/>
  <c r="U1960" i="6"/>
  <c r="O640" i="6"/>
  <c r="P640" i="6" s="1"/>
  <c r="U640" i="6"/>
  <c r="O257" i="6"/>
  <c r="U257" i="6"/>
  <c r="O858" i="6"/>
  <c r="P858" i="6" s="1"/>
  <c r="U858" i="6"/>
  <c r="U821" i="6"/>
  <c r="O821" i="6"/>
  <c r="P821" i="6" s="1"/>
  <c r="O1374" i="6"/>
  <c r="P1374" i="6" s="1"/>
  <c r="U1374" i="6"/>
  <c r="O2077" i="6"/>
  <c r="P2077" i="6" s="1"/>
  <c r="U2077" i="6"/>
  <c r="O1433" i="6"/>
  <c r="P1433" i="6" s="1"/>
  <c r="U1433" i="6"/>
  <c r="O1244" i="6"/>
  <c r="P1244" i="6" s="1"/>
  <c r="U1244" i="6"/>
  <c r="U708" i="6"/>
  <c r="O708" i="6"/>
  <c r="U1657" i="6"/>
  <c r="O1657" i="6"/>
  <c r="O1373" i="6"/>
  <c r="P1373" i="6" s="1"/>
  <c r="U1373" i="6"/>
  <c r="O1149" i="6"/>
  <c r="P1149" i="6" s="1"/>
  <c r="U1149" i="6"/>
  <c r="O2244" i="6"/>
  <c r="U2244" i="6"/>
  <c r="O2229" i="6"/>
  <c r="P2229" i="6" s="1"/>
  <c r="U2229" i="6"/>
  <c r="U2000" i="6"/>
  <c r="O2000" i="6"/>
  <c r="P2000" i="6" s="1"/>
  <c r="U2191" i="6"/>
  <c r="O2191" i="6"/>
  <c r="P2191" i="6" s="1"/>
  <c r="O269" i="6"/>
  <c r="U269" i="6"/>
  <c r="U1127" i="6"/>
  <c r="O1127" i="6"/>
  <c r="P1127" i="6" s="1"/>
  <c r="O1868" i="6"/>
  <c r="P1868" i="6" s="1"/>
  <c r="U1868" i="6"/>
  <c r="O2037" i="6"/>
  <c r="P2037" i="6" s="1"/>
  <c r="U2037" i="6"/>
  <c r="U2230" i="6"/>
  <c r="O2230" i="6"/>
  <c r="P2230" i="6" s="1"/>
  <c r="U378" i="6"/>
  <c r="O378" i="6"/>
  <c r="P378" i="6" s="1"/>
  <c r="O993" i="6"/>
  <c r="P993" i="6" s="1"/>
  <c r="U993" i="6"/>
  <c r="U429" i="6"/>
  <c r="O429" i="6"/>
  <c r="P429" i="6" s="1"/>
  <c r="O1493" i="6"/>
  <c r="P1493" i="6" s="1"/>
  <c r="U1493" i="6"/>
  <c r="U1926" i="6"/>
  <c r="O1926" i="6"/>
  <c r="P1926" i="6" s="1"/>
  <c r="U841" i="6"/>
  <c r="O841" i="6"/>
  <c r="P841" i="6" s="1"/>
  <c r="O1565" i="6"/>
  <c r="P1565" i="6" s="1"/>
  <c r="U1565" i="6"/>
  <c r="U607" i="6"/>
  <c r="O607" i="6"/>
  <c r="O1524" i="6"/>
  <c r="P1524" i="6" s="1"/>
  <c r="U1524" i="6"/>
  <c r="O1472" i="6"/>
  <c r="P1472" i="6" s="1"/>
  <c r="U1472" i="6"/>
  <c r="O267" i="6"/>
  <c r="P267" i="6" s="1"/>
  <c r="U267" i="6"/>
  <c r="O1560" i="6"/>
  <c r="P1560" i="6" s="1"/>
  <c r="U1560" i="6"/>
  <c r="O668" i="6"/>
  <c r="U668" i="6"/>
  <c r="O522" i="6"/>
  <c r="U522" i="6"/>
  <c r="O2052" i="6"/>
  <c r="P2052" i="6" s="1"/>
  <c r="U2052" i="6"/>
  <c r="U507" i="6"/>
  <c r="O507" i="6"/>
  <c r="O478" i="6"/>
  <c r="P478" i="6" s="1"/>
  <c r="U478" i="6"/>
  <c r="U1508" i="6"/>
  <c r="O1508" i="6"/>
  <c r="O1809" i="6"/>
  <c r="P1809" i="6" s="1"/>
  <c r="U1809" i="6"/>
  <c r="U894" i="6"/>
  <c r="O894" i="6"/>
  <c r="O432" i="6"/>
  <c r="U432" i="6"/>
  <c r="U583" i="6"/>
  <c r="O583" i="6"/>
  <c r="P583" i="6" s="1"/>
  <c r="U198" i="6"/>
  <c r="O198" i="6"/>
  <c r="P198" i="6" s="1"/>
  <c r="O1637" i="6"/>
  <c r="P1637" i="6" s="1"/>
  <c r="U1637" i="6"/>
  <c r="U1438" i="6"/>
  <c r="O1438" i="6"/>
  <c r="U2149" i="6"/>
  <c r="O2149" i="6"/>
  <c r="P2149" i="6" s="1"/>
  <c r="O2083" i="6"/>
  <c r="U2083" i="6"/>
  <c r="U365" i="6"/>
  <c r="O365" i="6"/>
  <c r="P365" i="6" s="1"/>
  <c r="U1291" i="6"/>
  <c r="O1291" i="6"/>
  <c r="P1291" i="6" s="1"/>
  <c r="U750" i="6"/>
  <c r="O750" i="6"/>
  <c r="P750" i="6" s="1"/>
  <c r="O390" i="6"/>
  <c r="P390" i="6" s="1"/>
  <c r="U390" i="6"/>
  <c r="U204" i="6"/>
  <c r="O204" i="6"/>
  <c r="P204" i="6" s="1"/>
  <c r="U2234" i="6"/>
  <c r="O2234" i="6"/>
  <c r="P2234" i="6" s="1"/>
  <c r="O1937" i="6"/>
  <c r="P1937" i="6" s="1"/>
  <c r="U1937" i="6"/>
  <c r="O1658" i="6"/>
  <c r="P1658" i="6" s="1"/>
  <c r="U1658" i="6"/>
  <c r="O977" i="6"/>
  <c r="P977" i="6" s="1"/>
  <c r="U977" i="6"/>
  <c r="O2100" i="6"/>
  <c r="P2100" i="6" s="1"/>
  <c r="U2100" i="6"/>
  <c r="O679" i="6"/>
  <c r="U679" i="6"/>
  <c r="O1917" i="6"/>
  <c r="P1917" i="6" s="1"/>
  <c r="U1917" i="6"/>
  <c r="O2306" i="6"/>
  <c r="U2306" i="6"/>
  <c r="O1203" i="6"/>
  <c r="P1203" i="6" s="1"/>
  <c r="U1203" i="6"/>
  <c r="U398" i="6"/>
  <c r="O398" i="6"/>
  <c r="P398" i="6" s="1"/>
  <c r="O1328" i="6"/>
  <c r="U1328" i="6"/>
  <c r="O2175" i="6"/>
  <c r="U2175" i="6"/>
  <c r="O1660" i="6"/>
  <c r="U1660" i="6"/>
  <c r="U2279" i="6"/>
  <c r="O2279" i="6"/>
  <c r="O1946" i="6"/>
  <c r="U1946" i="6"/>
  <c r="O1238" i="6"/>
  <c r="U1238" i="6"/>
  <c r="U1273" i="6"/>
  <c r="O1273" i="6"/>
  <c r="O768" i="6"/>
  <c r="U768" i="6"/>
  <c r="O1355" i="6"/>
  <c r="U1355" i="6"/>
  <c r="U794" i="6"/>
  <c r="O794" i="6"/>
  <c r="P794" i="6" s="1"/>
  <c r="O2150" i="6"/>
  <c r="P2150" i="6" s="1"/>
  <c r="U2150" i="6"/>
  <c r="U342" i="6"/>
  <c r="O342" i="6"/>
  <c r="P342" i="6" s="1"/>
  <c r="O833" i="6"/>
  <c r="P833" i="6" s="1"/>
  <c r="U833" i="6"/>
  <c r="O715" i="6"/>
  <c r="U715" i="6"/>
  <c r="O1613" i="6"/>
  <c r="P1613" i="6" s="1"/>
  <c r="U1613" i="6"/>
  <c r="O444" i="6"/>
  <c r="P444" i="6" s="1"/>
  <c r="U444" i="6"/>
  <c r="O1597" i="6"/>
  <c r="U1597" i="6"/>
  <c r="U168" i="6"/>
  <c r="O168" i="6"/>
  <c r="P168" i="6" s="1"/>
  <c r="U463" i="6"/>
  <c r="O463" i="6"/>
  <c r="U1306" i="6"/>
  <c r="O1306" i="6"/>
  <c r="O2242" i="6"/>
  <c r="U2242" i="6"/>
  <c r="U695" i="6"/>
  <c r="O695" i="6"/>
  <c r="P695" i="6" s="1"/>
  <c r="O316" i="6"/>
  <c r="P316" i="6" s="1"/>
  <c r="U316" i="6"/>
  <c r="U465" i="6"/>
  <c r="O465" i="6"/>
  <c r="P465" i="6" s="1"/>
  <c r="O281" i="6"/>
  <c r="P281" i="6" s="1"/>
  <c r="U281" i="6"/>
  <c r="O1313" i="6"/>
  <c r="U1313" i="6"/>
  <c r="U2135" i="6"/>
  <c r="O2135" i="6"/>
  <c r="O1003" i="6"/>
  <c r="P1003" i="6" s="1"/>
  <c r="U1003" i="6"/>
  <c r="O1075" i="6"/>
  <c r="U1075" i="6"/>
  <c r="O1552" i="6"/>
  <c r="P1552" i="6" s="1"/>
  <c r="U1552" i="6"/>
  <c r="O1999" i="6"/>
  <c r="U1999" i="6"/>
  <c r="O1112" i="6"/>
  <c r="P1112" i="6" s="1"/>
  <c r="U1112" i="6"/>
  <c r="U1428" i="6"/>
  <c r="O1428" i="6"/>
  <c r="P1428" i="6" s="1"/>
  <c r="U96" i="6"/>
  <c r="O96" i="6"/>
  <c r="P96" i="6" s="1"/>
  <c r="O1649" i="6"/>
  <c r="P1649" i="6" s="1"/>
  <c r="U1649" i="6"/>
  <c r="U211" i="6"/>
  <c r="O211" i="6"/>
  <c r="O801" i="6"/>
  <c r="U801" i="6"/>
  <c r="O67" i="6"/>
  <c r="P67" i="6" s="1"/>
  <c r="U67" i="6"/>
  <c r="O115" i="6"/>
  <c r="U115" i="6"/>
  <c r="U527" i="6"/>
  <c r="O527" i="6"/>
  <c r="U1405" i="6"/>
  <c r="O1405" i="6"/>
  <c r="P1405" i="6" s="1"/>
  <c r="U1575" i="6"/>
  <c r="O1575" i="6"/>
  <c r="U1846" i="6"/>
  <c r="O1846" i="6"/>
  <c r="P1846" i="6" s="1"/>
  <c r="U1447" i="6"/>
  <c r="O1447" i="6"/>
  <c r="U804" i="6"/>
  <c r="O804" i="6"/>
  <c r="O2076" i="6"/>
  <c r="P2076" i="6" s="1"/>
  <c r="U2076" i="6"/>
  <c r="U2206" i="6"/>
  <c r="O2206" i="6"/>
  <c r="P2206" i="6" s="1"/>
  <c r="O1494" i="6"/>
  <c r="P1494" i="6" s="1"/>
  <c r="U1494" i="6"/>
  <c r="U566" i="6"/>
  <c r="O566" i="6"/>
  <c r="P566" i="6" s="1"/>
  <c r="O598" i="6"/>
  <c r="P598" i="6" s="1"/>
  <c r="U598" i="6"/>
  <c r="O1531" i="6"/>
  <c r="U1531" i="6"/>
  <c r="U1474" i="6"/>
  <c r="O1474" i="6"/>
  <c r="O570" i="6"/>
  <c r="P570" i="6" s="1"/>
  <c r="U570" i="6"/>
  <c r="O331" i="6"/>
  <c r="P331" i="6" s="1"/>
  <c r="U331" i="6"/>
  <c r="U2004" i="6"/>
  <c r="O2004" i="6"/>
  <c r="P2004" i="6" s="1"/>
  <c r="U748" i="6"/>
  <c r="O748" i="6"/>
  <c r="P748" i="6" s="1"/>
  <c r="U369" i="6"/>
  <c r="O369" i="6"/>
  <c r="U1325" i="6"/>
  <c r="O1325" i="6"/>
  <c r="O1449" i="6"/>
  <c r="P1449" i="6" s="1"/>
  <c r="U1449" i="6"/>
  <c r="O1050" i="6"/>
  <c r="P1050" i="6" s="1"/>
  <c r="U1050" i="6"/>
  <c r="O836" i="6"/>
  <c r="U836" i="6"/>
  <c r="U2014" i="6"/>
  <c r="O2014" i="6"/>
  <c r="U1353" i="6"/>
  <c r="O1353" i="6"/>
  <c r="P1353" i="6" s="1"/>
  <c r="O755" i="6"/>
  <c r="P755" i="6" s="1"/>
  <c r="U755" i="6"/>
  <c r="U632" i="6"/>
  <c r="O632" i="6"/>
  <c r="P632" i="6" s="1"/>
  <c r="O1618" i="6"/>
  <c r="P1618" i="6" s="1"/>
  <c r="U1618" i="6"/>
  <c r="U983" i="6"/>
  <c r="O983" i="6"/>
  <c r="P983" i="6" s="1"/>
  <c r="U648" i="6"/>
  <c r="O648" i="6"/>
  <c r="P648" i="6" s="1"/>
  <c r="U1825" i="6"/>
  <c r="O1825" i="6"/>
  <c r="P1825" i="6" s="1"/>
  <c r="O2111" i="6"/>
  <c r="P2111" i="6" s="1"/>
  <c r="U2111" i="6"/>
  <c r="O1994" i="6"/>
  <c r="U1994" i="6"/>
  <c r="O1167" i="6"/>
  <c r="P1167" i="6" s="1"/>
  <c r="U1167" i="6"/>
  <c r="O543" i="6"/>
  <c r="P543" i="6" s="1"/>
  <c r="U543" i="6"/>
  <c r="O2169" i="6"/>
  <c r="U2169" i="6"/>
  <c r="U468" i="6"/>
  <c r="O468" i="6"/>
  <c r="P468" i="6" s="1"/>
  <c r="O1556" i="6"/>
  <c r="U1556" i="6"/>
  <c r="U426" i="6"/>
  <c r="O426" i="6"/>
  <c r="U1845" i="6"/>
  <c r="O1845" i="6"/>
  <c r="P1845" i="6" s="1"/>
  <c r="U20" i="6"/>
  <c r="O20" i="6"/>
  <c r="O1152" i="6"/>
  <c r="P1152" i="6" s="1"/>
  <c r="U1152" i="6"/>
  <c r="U1017" i="6"/>
  <c r="O1017" i="6"/>
  <c r="O2115" i="6"/>
  <c r="P2115" i="6" s="1"/>
  <c r="U2115" i="6"/>
  <c r="U341" i="6"/>
  <c r="O341" i="6"/>
  <c r="P341" i="6" s="1"/>
  <c r="U1563" i="6"/>
  <c r="O1563" i="6"/>
  <c r="U2091" i="6"/>
  <c r="O2091" i="6"/>
  <c r="O1593" i="6"/>
  <c r="P1593" i="6" s="1"/>
  <c r="U1593" i="6"/>
  <c r="O2215" i="6"/>
  <c r="P2215" i="6" s="1"/>
  <c r="U2215" i="6"/>
  <c r="O296" i="6"/>
  <c r="P296" i="6" s="1"/>
  <c r="U296" i="6"/>
  <c r="U1248" i="6"/>
  <c r="O1248" i="6"/>
  <c r="P1248" i="6" s="1"/>
  <c r="O2092" i="6"/>
  <c r="P2092" i="6" s="1"/>
  <c r="U2092" i="6"/>
  <c r="U1398" i="6"/>
  <c r="O1398" i="6"/>
  <c r="P1398" i="6" s="1"/>
  <c r="U2097" i="6"/>
  <c r="O2097" i="6"/>
  <c r="O800" i="6"/>
  <c r="P800" i="6" s="1"/>
  <c r="U800" i="6"/>
  <c r="U1936" i="6"/>
  <c r="O1936" i="6"/>
  <c r="U1214" i="6"/>
  <c r="O1214" i="6"/>
  <c r="P1214" i="6" s="1"/>
  <c r="O348" i="6"/>
  <c r="P348" i="6" s="1"/>
  <c r="U348" i="6"/>
  <c r="O510" i="6"/>
  <c r="P510" i="6" s="1"/>
  <c r="U510" i="6"/>
  <c r="O803" i="6"/>
  <c r="P803" i="6" s="1"/>
  <c r="U803" i="6"/>
  <c r="O1296" i="6"/>
  <c r="P1296" i="6" s="1"/>
  <c r="U1296" i="6"/>
  <c r="O1528" i="6"/>
  <c r="U1528" i="6"/>
  <c r="O1012" i="6"/>
  <c r="P1012" i="6" s="1"/>
  <c r="U1012" i="6"/>
  <c r="U1383" i="6"/>
  <c r="O1383" i="6"/>
  <c r="P1383" i="6" s="1"/>
  <c r="O1849" i="6"/>
  <c r="P1849" i="6" s="1"/>
  <c r="U1849" i="6"/>
  <c r="O1365" i="6"/>
  <c r="P1365" i="6" s="1"/>
  <c r="U1365" i="6"/>
  <c r="U1621" i="6"/>
  <c r="O1621" i="6"/>
  <c r="P1621" i="6" s="1"/>
  <c r="O1196" i="6"/>
  <c r="U1196" i="6"/>
  <c r="O1382" i="6"/>
  <c r="P1382" i="6" s="1"/>
  <c r="U1382" i="6"/>
  <c r="O1104" i="6"/>
  <c r="U1104" i="6"/>
  <c r="U855" i="6"/>
  <c r="O855" i="6"/>
  <c r="P855" i="6" s="1"/>
  <c r="O839" i="6"/>
  <c r="P839" i="6" s="1"/>
  <c r="U839" i="6"/>
  <c r="O135" i="6"/>
  <c r="U135" i="6"/>
  <c r="U1354" i="6"/>
  <c r="O1354" i="6"/>
  <c r="O503" i="6"/>
  <c r="U503" i="6"/>
  <c r="O610" i="6"/>
  <c r="P610" i="6" s="1"/>
  <c r="U610" i="6"/>
  <c r="U573" i="6"/>
  <c r="O573" i="6"/>
  <c r="P573" i="6" s="1"/>
  <c r="U2254" i="6"/>
  <c r="O2254" i="6"/>
  <c r="P2254" i="6" s="1"/>
  <c r="U1919" i="6"/>
  <c r="O1919" i="6"/>
  <c r="U15" i="6"/>
  <c r="O15" i="6"/>
  <c r="O2310" i="6"/>
  <c r="U2310" i="6"/>
  <c r="O795" i="6"/>
  <c r="P795" i="6" s="1"/>
  <c r="U795" i="6"/>
  <c r="U1883" i="6"/>
  <c r="O1883" i="6"/>
  <c r="U2200" i="6"/>
  <c r="O2200" i="6"/>
  <c r="P2200" i="6" s="1"/>
  <c r="U1901" i="6"/>
  <c r="O1901" i="6"/>
  <c r="P1901" i="6" s="1"/>
  <c r="U845" i="6"/>
  <c r="O845" i="6"/>
  <c r="P845" i="6" s="1"/>
  <c r="U53" i="6"/>
  <c r="O53" i="6"/>
  <c r="O1642" i="6"/>
  <c r="P1642" i="6" s="1"/>
  <c r="U1642" i="6"/>
  <c r="O416" i="6"/>
  <c r="U416" i="6"/>
  <c r="U876" i="6"/>
  <c r="O876" i="6"/>
  <c r="P876" i="6" s="1"/>
  <c r="O262" i="6"/>
  <c r="P262" i="6" s="1"/>
  <c r="U262" i="6"/>
  <c r="O1641" i="6"/>
  <c r="P1641" i="6" s="1"/>
  <c r="U1641" i="6"/>
  <c r="O1636" i="6"/>
  <c r="P1636" i="6" s="1"/>
  <c r="U1636" i="6"/>
  <c r="O2134" i="6"/>
  <c r="P2134" i="6" s="1"/>
  <c r="U2134" i="6"/>
  <c r="U330" i="6"/>
  <c r="O330" i="6"/>
  <c r="P330" i="6" s="1"/>
  <c r="O908" i="6"/>
  <c r="U908" i="6"/>
  <c r="U428" i="6"/>
  <c r="O428" i="6"/>
  <c r="O142" i="6"/>
  <c r="P142" i="6" s="1"/>
  <c r="U142" i="6"/>
  <c r="U1359" i="6"/>
  <c r="O1359" i="6"/>
  <c r="O1440" i="6"/>
  <c r="P1440" i="6" s="1"/>
  <c r="U1440" i="6"/>
  <c r="O493" i="6"/>
  <c r="U493" i="6"/>
  <c r="O2138" i="6"/>
  <c r="P2138" i="6" s="1"/>
  <c r="U2138" i="6"/>
  <c r="O1817" i="6"/>
  <c r="U1817" i="6"/>
  <c r="U874" i="6"/>
  <c r="O874" i="6"/>
  <c r="P874" i="6" s="1"/>
  <c r="O1417" i="6"/>
  <c r="P1417" i="6" s="1"/>
  <c r="U1417" i="6"/>
  <c r="O1052" i="6"/>
  <c r="P1052" i="6" s="1"/>
  <c r="U1052" i="6"/>
  <c r="U471" i="6"/>
  <c r="O471" i="6"/>
  <c r="P471" i="6" s="1"/>
  <c r="U2034" i="6"/>
  <c r="O2034" i="6"/>
  <c r="P2034" i="6" s="1"/>
  <c r="U1850" i="6"/>
  <c r="O1850" i="6"/>
  <c r="U1788" i="6"/>
  <c r="O1788" i="6"/>
  <c r="U102" i="6"/>
  <c r="O102" i="6"/>
  <c r="P102" i="6" s="1"/>
  <c r="U731" i="6"/>
  <c r="O731" i="6"/>
  <c r="U1626" i="6"/>
  <c r="O1626" i="6"/>
  <c r="P1626" i="6" s="1"/>
  <c r="O990" i="6"/>
  <c r="U990" i="6"/>
  <c r="O1856" i="6"/>
  <c r="U1856" i="6"/>
  <c r="O859" i="6"/>
  <c r="P859" i="6" s="1"/>
  <c r="U859" i="6"/>
  <c r="O717" i="6"/>
  <c r="P717" i="6" s="1"/>
  <c r="U717" i="6"/>
  <c r="U1971" i="6"/>
  <c r="O1971" i="6"/>
  <c r="U1363" i="6"/>
  <c r="O1363" i="6"/>
  <c r="P1363" i="6" s="1"/>
  <c r="U594" i="6"/>
  <c r="O594" i="6"/>
  <c r="O1380" i="6"/>
  <c r="P1380" i="6" s="1"/>
  <c r="U1380" i="6"/>
  <c r="O1585" i="6"/>
  <c r="U1585" i="6"/>
  <c r="U1808" i="6"/>
  <c r="O1808" i="6"/>
  <c r="P1808" i="6" s="1"/>
  <c r="U1293" i="6"/>
  <c r="O1293" i="6"/>
  <c r="P1293" i="6" s="1"/>
  <c r="U746" i="6"/>
  <c r="O746" i="6"/>
  <c r="U1129" i="6"/>
  <c r="O1129" i="6"/>
  <c r="U1526" i="6"/>
  <c r="O1526" i="6"/>
  <c r="O1941" i="6"/>
  <c r="P1941" i="6" s="1"/>
  <c r="U1941" i="6"/>
  <c r="O531" i="6"/>
  <c r="P531" i="6" s="1"/>
  <c r="U531" i="6"/>
  <c r="O313" i="6"/>
  <c r="U313" i="6"/>
  <c r="U895" i="6"/>
  <c r="O895" i="6"/>
  <c r="U557" i="6"/>
  <c r="O557" i="6"/>
  <c r="P557" i="6" s="1"/>
  <c r="U2207" i="6"/>
  <c r="O2207" i="6"/>
  <c r="U207" i="6"/>
  <c r="O207" i="6"/>
  <c r="P207" i="6" s="1"/>
  <c r="U12" i="6"/>
  <c r="O12" i="6"/>
  <c r="P12" i="6" s="1"/>
  <c r="O50" i="6"/>
  <c r="P50" i="6" s="1"/>
  <c r="U50" i="6"/>
  <c r="O1601" i="6"/>
  <c r="P1601" i="6" s="1"/>
  <c r="U1601" i="6"/>
  <c r="U1834" i="6"/>
  <c r="O1834" i="6"/>
  <c r="U414" i="6"/>
  <c r="O414" i="6"/>
  <c r="P414" i="6" s="1"/>
  <c r="O1568" i="6"/>
  <c r="P1568" i="6" s="1"/>
  <c r="U1568" i="6"/>
  <c r="U111" i="6"/>
  <c r="O111" i="6"/>
  <c r="P111" i="6" s="1"/>
  <c r="O1591" i="6"/>
  <c r="U1591" i="6"/>
  <c r="O222" i="6"/>
  <c r="P222" i="6" s="1"/>
  <c r="U222" i="6"/>
  <c r="O1054" i="6"/>
  <c r="U1054" i="6"/>
  <c r="U1253" i="6"/>
  <c r="O1253" i="6"/>
  <c r="P1253" i="6" s="1"/>
  <c r="O2020" i="6"/>
  <c r="U2020" i="6"/>
  <c r="O430" i="6"/>
  <c r="U430" i="6"/>
  <c r="O1469" i="6"/>
  <c r="P1469" i="6" s="1"/>
  <c r="U1469" i="6"/>
  <c r="O2058" i="6"/>
  <c r="P2058" i="6" s="1"/>
  <c r="U2058" i="6"/>
  <c r="U1582" i="6"/>
  <c r="O1582" i="6"/>
  <c r="O481" i="6"/>
  <c r="U481" i="6"/>
  <c r="U381" i="6"/>
  <c r="O381" i="6"/>
  <c r="P381" i="6" s="1"/>
  <c r="U891" i="6"/>
  <c r="O891" i="6"/>
  <c r="O2205" i="6"/>
  <c r="P2205" i="6" s="1"/>
  <c r="U2205" i="6"/>
  <c r="U1949" i="6"/>
  <c r="O1949" i="6"/>
  <c r="P1949" i="6" s="1"/>
  <c r="O1038" i="6"/>
  <c r="P1038" i="6" s="1"/>
  <c r="U1038" i="6"/>
  <c r="O2251" i="6"/>
  <c r="P2251" i="6" s="1"/>
  <c r="U2251" i="6"/>
  <c r="O1057" i="6"/>
  <c r="U1057" i="6"/>
  <c r="U1318" i="6"/>
  <c r="O1318" i="6"/>
  <c r="U184" i="6"/>
  <c r="O184" i="6"/>
  <c r="P184" i="6" s="1"/>
  <c r="U1797" i="6"/>
  <c r="O1797" i="6"/>
  <c r="U1439" i="6"/>
  <c r="O1439" i="6"/>
  <c r="P1439" i="6" s="1"/>
  <c r="U1321" i="6"/>
  <c r="O1321" i="6"/>
  <c r="U530" i="6"/>
  <c r="O530" i="6"/>
  <c r="P530" i="6" s="1"/>
  <c r="O254" i="6"/>
  <c r="U254" i="6"/>
  <c r="U124" i="6"/>
  <c r="O124" i="6"/>
  <c r="P124" i="6" s="1"/>
  <c r="O1064" i="6"/>
  <c r="U1064" i="6"/>
  <c r="O329" i="6"/>
  <c r="P329" i="6" s="1"/>
  <c r="U329" i="6"/>
  <c r="O83" i="6"/>
  <c r="P83" i="6" s="1"/>
  <c r="U83" i="6"/>
  <c r="O1871" i="6"/>
  <c r="P1871" i="6" s="1"/>
  <c r="U1871" i="6"/>
  <c r="O764" i="6"/>
  <c r="P764" i="6" s="1"/>
  <c r="U764" i="6"/>
  <c r="O612" i="6"/>
  <c r="P612" i="6" s="1"/>
  <c r="U612" i="6"/>
  <c r="U249" i="6"/>
  <c r="O249" i="6"/>
  <c r="O445" i="6"/>
  <c r="P445" i="6" s="1"/>
  <c r="U445" i="6"/>
  <c r="U1008" i="6"/>
  <c r="O1008" i="6"/>
  <c r="P1008" i="6" s="1"/>
  <c r="O1963" i="6"/>
  <c r="P1963" i="6" s="1"/>
  <c r="U1963" i="6"/>
  <c r="U277" i="6"/>
  <c r="O277" i="6"/>
  <c r="U817" i="6"/>
  <c r="O817" i="6"/>
  <c r="U751" i="6"/>
  <c r="O751" i="6"/>
  <c r="P751" i="6" s="1"/>
  <c r="O1401" i="6"/>
  <c r="U1401" i="6"/>
  <c r="O2147" i="6"/>
  <c r="P2147" i="6" s="1"/>
  <c r="U2147" i="6"/>
  <c r="O670" i="6"/>
  <c r="U670" i="6"/>
  <c r="O1932" i="6"/>
  <c r="P1932" i="6" s="1"/>
  <c r="U1932" i="6"/>
  <c r="U300" i="6"/>
  <c r="O300" i="6"/>
  <c r="P300" i="6" s="1"/>
  <c r="U446" i="6"/>
  <c r="O446" i="6"/>
  <c r="P446" i="6" s="1"/>
  <c r="U1403" i="6"/>
  <c r="O1403" i="6"/>
  <c r="U2204" i="6"/>
  <c r="O2204" i="6"/>
  <c r="U1297" i="6"/>
  <c r="O1297" i="6"/>
  <c r="P1297" i="6" s="1"/>
  <c r="U333" i="6"/>
  <c r="O333" i="6"/>
  <c r="O2165" i="6"/>
  <c r="P2165" i="6" s="1"/>
  <c r="U2165" i="6"/>
  <c r="O592" i="6"/>
  <c r="U592" i="6"/>
  <c r="O546" i="6"/>
  <c r="P546" i="6" s="1"/>
  <c r="U546" i="6"/>
  <c r="U1538" i="6"/>
  <c r="O1538" i="6"/>
  <c r="P1538" i="6" s="1"/>
  <c r="O1385" i="6"/>
  <c r="P1385" i="6" s="1"/>
  <c r="U1385" i="6"/>
  <c r="U452" i="6"/>
  <c r="O452" i="6"/>
  <c r="P452" i="6" s="1"/>
  <c r="U62" i="6"/>
  <c r="O62" i="6"/>
  <c r="P62" i="6" s="1"/>
  <c r="O121" i="6"/>
  <c r="P121" i="6" s="1"/>
  <c r="U121" i="6"/>
  <c r="U1604" i="6"/>
  <c r="O1604" i="6"/>
  <c r="P1604" i="6" s="1"/>
  <c r="O887" i="6"/>
  <c r="P887" i="6" s="1"/>
  <c r="U887" i="6"/>
  <c r="O1814" i="6"/>
  <c r="P1814" i="6" s="1"/>
  <c r="U1814" i="6"/>
  <c r="U842" i="6"/>
  <c r="O842" i="6"/>
  <c r="P842" i="6" s="1"/>
  <c r="O97" i="6"/>
  <c r="P97" i="6" s="1"/>
  <c r="U97" i="6"/>
  <c r="U1870" i="6"/>
  <c r="O1870" i="6"/>
  <c r="P1870" i="6" s="1"/>
  <c r="U506" i="6"/>
  <c r="O506" i="6"/>
  <c r="P506" i="6" s="1"/>
  <c r="O1477" i="6"/>
  <c r="P1477" i="6" s="1"/>
  <c r="U1477" i="6"/>
  <c r="O1099" i="6"/>
  <c r="P1099" i="6" s="1"/>
  <c r="U1099" i="6"/>
  <c r="U1862" i="6"/>
  <c r="O1862" i="6"/>
  <c r="P1862" i="6" s="1"/>
  <c r="O2033" i="6"/>
  <c r="P2033" i="6" s="1"/>
  <c r="U2033" i="6"/>
  <c r="O1285" i="6"/>
  <c r="U1285" i="6"/>
  <c r="O1492" i="6"/>
  <c r="P1492" i="6" s="1"/>
  <c r="U1492" i="6"/>
  <c r="O2045" i="6"/>
  <c r="P2045" i="6" s="1"/>
  <c r="U2045" i="6"/>
  <c r="U1798" i="6"/>
  <c r="O1798" i="6"/>
  <c r="U1311" i="6"/>
  <c r="O1311" i="6"/>
  <c r="P1311" i="6" s="1"/>
  <c r="U312" i="6"/>
  <c r="O312" i="6"/>
  <c r="P312" i="6" s="1"/>
  <c r="O147" i="6"/>
  <c r="U147" i="6"/>
  <c r="U1357" i="6"/>
  <c r="O1357" i="6"/>
  <c r="P1357" i="6" s="1"/>
  <c r="U1322" i="6"/>
  <c r="O1322" i="6"/>
  <c r="U1944" i="6"/>
  <c r="O1944" i="6"/>
  <c r="P1944" i="6" s="1"/>
  <c r="O1799" i="6"/>
  <c r="P1799" i="6" s="1"/>
  <c r="U1799" i="6"/>
  <c r="U2106" i="6"/>
  <c r="O2106" i="6"/>
  <c r="P2106" i="6" s="1"/>
  <c r="O658" i="6"/>
  <c r="P658" i="6" s="1"/>
  <c r="U658" i="6"/>
  <c r="U1271" i="6"/>
  <c r="O1271" i="6"/>
  <c r="U2089" i="6"/>
  <c r="O2089" i="6"/>
  <c r="O596" i="6"/>
  <c r="U596" i="6"/>
  <c r="O898" i="6"/>
  <c r="U898" i="6"/>
  <c r="O561" i="6"/>
  <c r="P561" i="6" s="1"/>
  <c r="U561" i="6"/>
  <c r="O469" i="6"/>
  <c r="P469" i="6" s="1"/>
  <c r="U469" i="6"/>
  <c r="U1984" i="6"/>
  <c r="O1984" i="6"/>
  <c r="P1984" i="6" s="1"/>
  <c r="U1848" i="6"/>
  <c r="O1848" i="6"/>
  <c r="P1848" i="6" s="1"/>
  <c r="U1790" i="6"/>
  <c r="O1790" i="6"/>
  <c r="P1790" i="6" s="1"/>
  <c r="U2212" i="6"/>
  <c r="O2212" i="6"/>
  <c r="O1654" i="6"/>
  <c r="P1654" i="6" s="1"/>
  <c r="U1654" i="6"/>
  <c r="O788" i="6"/>
  <c r="U788" i="6"/>
  <c r="U1140" i="6"/>
  <c r="O1140" i="6"/>
  <c r="U137" i="6"/>
  <c r="O137" i="6"/>
  <c r="U339" i="6"/>
  <c r="O339" i="6"/>
  <c r="O285" i="6"/>
  <c r="P285" i="6" s="1"/>
  <c r="U285" i="6"/>
  <c r="U373" i="6"/>
  <c r="O373" i="6"/>
  <c r="P373" i="6" s="1"/>
  <c r="U989" i="6"/>
  <c r="O989" i="6"/>
  <c r="P989" i="6" s="1"/>
  <c r="O1312" i="6"/>
  <c r="P1312" i="6" s="1"/>
  <c r="U1312" i="6"/>
  <c r="U1574" i="6"/>
  <c r="O1574" i="6"/>
  <c r="P1574" i="6" s="1"/>
  <c r="O328" i="6"/>
  <c r="U328" i="6"/>
  <c r="U1482" i="6"/>
  <c r="O1482" i="6"/>
  <c r="P1482" i="6" s="1"/>
  <c r="O1323" i="6"/>
  <c r="P1323" i="6" s="1"/>
  <c r="U1323" i="6"/>
  <c r="U975" i="6"/>
  <c r="O975" i="6"/>
  <c r="P975" i="6" s="1"/>
  <c r="O370" i="6"/>
  <c r="P370" i="6" s="1"/>
  <c r="U370" i="6"/>
  <c r="O559" i="6"/>
  <c r="P559" i="6" s="1"/>
  <c r="U559" i="6"/>
  <c r="O529" i="6"/>
  <c r="P529" i="6" s="1"/>
  <c r="U529" i="6"/>
  <c r="O1423" i="6"/>
  <c r="P1423" i="6" s="1"/>
  <c r="U1423" i="6"/>
  <c r="O678" i="6"/>
  <c r="U678" i="6"/>
  <c r="U1294" i="6"/>
  <c r="O1294" i="6"/>
  <c r="P1294" i="6" s="1"/>
  <c r="O1108" i="6"/>
  <c r="U1108" i="6"/>
  <c r="U2119" i="6"/>
  <c r="O2119" i="6"/>
  <c r="P2119" i="6" s="1"/>
  <c r="U2176" i="6"/>
  <c r="O2176" i="6"/>
  <c r="P2176" i="6" s="1"/>
  <c r="U786" i="6"/>
  <c r="O786" i="6"/>
  <c r="P786" i="6" s="1"/>
  <c r="O2274" i="6"/>
  <c r="P2274" i="6" s="1"/>
  <c r="U2274" i="6"/>
  <c r="U2302" i="6"/>
  <c r="O2302" i="6"/>
  <c r="P2302" i="6" s="1"/>
  <c r="U2301" i="6"/>
  <c r="O2301" i="6"/>
  <c r="O2296" i="6"/>
  <c r="P2296" i="6" s="1"/>
  <c r="U2296" i="6"/>
  <c r="U1308" i="6"/>
  <c r="O1308" i="6"/>
  <c r="O2141" i="6"/>
  <c r="P2141" i="6" s="1"/>
  <c r="U2141" i="6"/>
  <c r="U189" i="6"/>
  <c r="O189" i="6"/>
  <c r="P189" i="6" s="1"/>
  <c r="O2177" i="6"/>
  <c r="U2177" i="6"/>
  <c r="O528" i="6"/>
  <c r="P528" i="6" s="1"/>
  <c r="U528" i="6"/>
  <c r="O914" i="6"/>
  <c r="P914" i="6" s="1"/>
  <c r="U914" i="6"/>
  <c r="O462" i="6"/>
  <c r="U462" i="6"/>
  <c r="O1218" i="6"/>
  <c r="P1218" i="6" s="1"/>
  <c r="U1218" i="6"/>
  <c r="O2340" i="6"/>
  <c r="P2340" i="6" s="1"/>
  <c r="U2340" i="6"/>
  <c r="O1489" i="6"/>
  <c r="P1489" i="6" s="1"/>
  <c r="U1489" i="6"/>
  <c r="O2350" i="6"/>
  <c r="P2350" i="6" s="1"/>
  <c r="U2350" i="6"/>
  <c r="O1078" i="6"/>
  <c r="P1078" i="6" s="1"/>
  <c r="U1078" i="6"/>
  <c r="U2343" i="6"/>
  <c r="O2343" i="6"/>
  <c r="P2343" i="6" s="1"/>
  <c r="U1225" i="6"/>
  <c r="O1225" i="6"/>
  <c r="P1225" i="6" s="1"/>
  <c r="U1561" i="6"/>
  <c r="O1561" i="6"/>
  <c r="P1561" i="6" s="1"/>
  <c r="O485" i="6"/>
  <c r="U485" i="6"/>
  <c r="O924" i="6"/>
  <c r="P924" i="6" s="1"/>
  <c r="U924" i="6"/>
  <c r="O1793" i="6"/>
  <c r="P1793" i="6" s="1"/>
  <c r="U1793" i="6"/>
  <c r="U1246" i="6"/>
  <c r="O1246" i="6"/>
  <c r="P1246" i="6" s="1"/>
  <c r="U2357" i="6"/>
  <c r="O2357" i="6"/>
  <c r="P2357" i="6" s="1"/>
  <c r="U1622" i="6"/>
  <c r="O1622" i="6"/>
  <c r="P1622" i="6" s="1"/>
  <c r="U2099" i="6"/>
  <c r="O2099" i="6"/>
  <c r="U17" i="6"/>
  <c r="O17" i="6"/>
  <c r="O1480" i="6"/>
  <c r="P1480" i="6" s="1"/>
  <c r="U1480" i="6"/>
  <c r="U704" i="6"/>
  <c r="O704" i="6"/>
  <c r="P704" i="6" s="1"/>
  <c r="O2174" i="6"/>
  <c r="P2174" i="6" s="1"/>
  <c r="U2174" i="6"/>
  <c r="U2144" i="6"/>
  <c r="O2144" i="6"/>
  <c r="O2290" i="6"/>
  <c r="U2290" i="6"/>
  <c r="U2281" i="6"/>
  <c r="O2281" i="6"/>
  <c r="P2281" i="6" s="1"/>
  <c r="U2153" i="6"/>
  <c r="O2153" i="6"/>
  <c r="P2153" i="6" s="1"/>
  <c r="U1603" i="6"/>
  <c r="O1603" i="6"/>
  <c r="P1603" i="6" s="1"/>
  <c r="O1213" i="6"/>
  <c r="P1213" i="6" s="1"/>
  <c r="U1213" i="6"/>
  <c r="O320" i="6"/>
  <c r="P320" i="6" s="1"/>
  <c r="U320" i="6"/>
  <c r="O332" i="6"/>
  <c r="U332" i="6"/>
  <c r="O181" i="6"/>
  <c r="P181" i="6" s="1"/>
  <c r="U181" i="6"/>
  <c r="O771" i="6"/>
  <c r="U771" i="6"/>
  <c r="U399" i="6"/>
  <c r="O399" i="6"/>
  <c r="P399" i="6" s="1"/>
  <c r="U321" i="6"/>
  <c r="O321" i="6"/>
  <c r="P321" i="6" s="1"/>
  <c r="O1509" i="6"/>
  <c r="U1509" i="6"/>
  <c r="U2305" i="6"/>
  <c r="O2305" i="6"/>
  <c r="U2341" i="6"/>
  <c r="O2341" i="6"/>
  <c r="U2314" i="6"/>
  <c r="O2314" i="6"/>
  <c r="O2334" i="6"/>
  <c r="P2334" i="6" s="1"/>
  <c r="U2334" i="6"/>
  <c r="U1076" i="6"/>
  <c r="O1076" i="6"/>
  <c r="P1076" i="6" s="1"/>
  <c r="U542" i="6"/>
  <c r="O542" i="6"/>
  <c r="P542" i="6" s="1"/>
  <c r="O1470" i="6"/>
  <c r="P1470" i="6" s="1"/>
  <c r="U1470" i="6"/>
  <c r="O114" i="6"/>
  <c r="P114" i="6" s="1"/>
  <c r="U114" i="6"/>
  <c r="O2187" i="6"/>
  <c r="U2187" i="6"/>
  <c r="O1630" i="6"/>
  <c r="U1630" i="6"/>
  <c r="O2023" i="6"/>
  <c r="U2023" i="6"/>
  <c r="O861" i="6"/>
  <c r="P861" i="6" s="1"/>
  <c r="U861" i="6"/>
  <c r="O936" i="6"/>
  <c r="P936" i="6" s="1"/>
  <c r="U936" i="6"/>
  <c r="O2326" i="6"/>
  <c r="U2326" i="6"/>
  <c r="O215" i="6"/>
  <c r="P215" i="6" s="1"/>
  <c r="U215" i="6"/>
  <c r="O588" i="6"/>
  <c r="U588" i="6"/>
  <c r="O1989" i="6"/>
  <c r="P1989" i="6" s="1"/>
  <c r="U1989" i="6"/>
  <c r="U1414" i="6"/>
  <c r="O1414" i="6"/>
  <c r="P1414" i="6" s="1"/>
  <c r="O1044" i="6"/>
  <c r="U1044" i="6"/>
  <c r="U1329" i="6"/>
  <c r="O1329" i="6"/>
  <c r="P1329" i="6" s="1"/>
  <c r="U1021" i="6"/>
  <c r="O1021" i="6"/>
  <c r="P1021" i="6" s="1"/>
  <c r="U242" i="6"/>
  <c r="O242" i="6"/>
  <c r="O1551" i="6"/>
  <c r="U1551" i="6"/>
  <c r="U241" i="6"/>
  <c r="O241" i="6"/>
  <c r="O2046" i="6"/>
  <c r="P2046" i="6" s="1"/>
  <c r="U2046" i="6"/>
  <c r="U548" i="6"/>
  <c r="O548" i="6"/>
  <c r="P548" i="6" s="1"/>
  <c r="O2249" i="6"/>
  <c r="P2249" i="6" s="1"/>
  <c r="U2249" i="6"/>
  <c r="O870" i="6"/>
  <c r="P870" i="6" s="1"/>
  <c r="U870" i="6"/>
  <c r="U2132" i="6"/>
  <c r="O2132" i="6"/>
  <c r="P2132" i="6" s="1"/>
  <c r="U849" i="6"/>
  <c r="O849" i="6"/>
  <c r="U1041" i="6"/>
  <c r="O1041" i="6"/>
  <c r="O2361" i="6"/>
  <c r="P2361" i="6" s="1"/>
  <c r="U2361" i="6"/>
  <c r="O590" i="6"/>
  <c r="U590" i="6"/>
  <c r="O384" i="6"/>
  <c r="P384" i="6" s="1"/>
  <c r="U384" i="6"/>
  <c r="U1206" i="6"/>
  <c r="O1206" i="6"/>
  <c r="O2015" i="6"/>
  <c r="U2015" i="6"/>
  <c r="O673" i="6"/>
  <c r="U673" i="6"/>
  <c r="O904" i="6"/>
  <c r="P904" i="6" s="1"/>
  <c r="U904" i="6"/>
  <c r="O1458" i="6"/>
  <c r="U1458" i="6"/>
  <c r="U337" i="6"/>
  <c r="O337" i="6"/>
  <c r="P337" i="6" s="1"/>
  <c r="O201" i="6"/>
  <c r="P201" i="6" s="1"/>
  <c r="U201" i="6"/>
  <c r="O1018" i="6"/>
  <c r="U1018" i="6"/>
  <c r="U219" i="6"/>
  <c r="O219" i="6"/>
  <c r="P219" i="6" s="1"/>
  <c r="O910" i="6"/>
  <c r="P910" i="6" s="1"/>
  <c r="U910" i="6"/>
  <c r="U931" i="6"/>
  <c r="O931" i="6"/>
  <c r="P931" i="6" s="1"/>
  <c r="U169" i="6"/>
  <c r="O169" i="6"/>
  <c r="P169" i="6" s="1"/>
  <c r="U825" i="6"/>
  <c r="O825" i="6"/>
  <c r="U840" i="6"/>
  <c r="O840" i="6"/>
  <c r="P840" i="6" s="1"/>
  <c r="O824" i="6"/>
  <c r="U824" i="6"/>
  <c r="O1255" i="6"/>
  <c r="P1255" i="6" s="1"/>
  <c r="U1255" i="6"/>
  <c r="U1779" i="6"/>
  <c r="O1779" i="6"/>
  <c r="P1779" i="6" s="1"/>
  <c r="O923" i="6"/>
  <c r="P923" i="6" s="1"/>
  <c r="U923" i="6"/>
  <c r="O243" i="6"/>
  <c r="U243" i="6"/>
  <c r="U1954" i="6"/>
  <c r="O1954" i="6"/>
  <c r="P1954" i="6" s="1"/>
  <c r="U2355" i="6"/>
  <c r="O2355" i="6"/>
  <c r="P2355" i="6" s="1"/>
  <c r="O2265" i="6"/>
  <c r="P2265" i="6" s="1"/>
  <c r="U2265" i="6"/>
  <c r="O400" i="6"/>
  <c r="P400" i="6" s="1"/>
  <c r="U400" i="6"/>
  <c r="U1256" i="6"/>
  <c r="O1256" i="6"/>
  <c r="P1256" i="6" s="1"/>
  <c r="U766" i="6"/>
  <c r="O766" i="6"/>
  <c r="O1135" i="6"/>
  <c r="U1135" i="6"/>
  <c r="U579" i="6"/>
  <c r="O579" i="6"/>
  <c r="P579" i="6" s="1"/>
  <c r="U1444" i="6"/>
  <c r="O1444" i="6"/>
  <c r="P1444" i="6" s="1"/>
  <c r="O224" i="6"/>
  <c r="P224" i="6" s="1"/>
  <c r="U224" i="6"/>
  <c r="O689" i="6"/>
  <c r="P689" i="6" s="1"/>
  <c r="U689" i="6"/>
  <c r="U1171" i="6"/>
  <c r="O1171" i="6"/>
  <c r="P1171" i="6" s="1"/>
  <c r="O2246" i="6"/>
  <c r="U2246" i="6"/>
  <c r="U1197" i="6"/>
  <c r="O1197" i="6"/>
  <c r="P1197" i="6" s="1"/>
  <c r="U2268" i="6"/>
  <c r="O2268" i="6"/>
  <c r="P2268" i="6" s="1"/>
  <c r="U935" i="6"/>
  <c r="O935" i="6"/>
  <c r="P935" i="6" s="1"/>
  <c r="O177" i="6"/>
  <c r="P177" i="6" s="1"/>
  <c r="U177" i="6"/>
  <c r="O1073" i="6"/>
  <c r="P1073" i="6" s="1"/>
  <c r="U1073" i="6"/>
  <c r="U647" i="6"/>
  <c r="O647" i="6"/>
  <c r="O2320" i="6"/>
  <c r="U2320" i="6"/>
  <c r="O900" i="6"/>
  <c r="U900" i="6"/>
  <c r="O847" i="6"/>
  <c r="P847" i="6" s="1"/>
  <c r="U847" i="6"/>
  <c r="U2028" i="6"/>
  <c r="O2028" i="6"/>
  <c r="O1001" i="6"/>
  <c r="U1001" i="6"/>
  <c r="O1525" i="6"/>
  <c r="U1525" i="6"/>
  <c r="O1456" i="6"/>
  <c r="P1456" i="6" s="1"/>
  <c r="U1456" i="6"/>
  <c r="O1330" i="6"/>
  <c r="P1330" i="6" s="1"/>
  <c r="U1330" i="6"/>
  <c r="U1250" i="6"/>
  <c r="O1250" i="6"/>
  <c r="P1250" i="6" s="1"/>
  <c r="O1209" i="6"/>
  <c r="U1209" i="6"/>
  <c r="U1459" i="6"/>
  <c r="O1459" i="6"/>
  <c r="U2269" i="6"/>
  <c r="O2269" i="6"/>
  <c r="P2269" i="6" s="1"/>
  <c r="U2036" i="6"/>
  <c r="O2036" i="6"/>
  <c r="P2036" i="6" s="1"/>
  <c r="U56" i="6"/>
  <c r="O56" i="6"/>
  <c r="P56" i="6" s="1"/>
  <c r="U1476" i="6"/>
  <c r="O1476" i="6"/>
  <c r="U1340" i="6"/>
  <c r="O1340" i="6"/>
  <c r="U591" i="6"/>
  <c r="O591" i="6"/>
  <c r="U778" i="6"/>
  <c r="O778" i="6"/>
  <c r="P778" i="6" s="1"/>
  <c r="O1055" i="6"/>
  <c r="U1055" i="6"/>
  <c r="U244" i="6"/>
  <c r="O244" i="6"/>
  <c r="P244" i="6" s="1"/>
  <c r="O1952" i="6"/>
  <c r="P1952" i="6" s="1"/>
  <c r="U1952" i="6"/>
  <c r="O1224" i="6"/>
  <c r="P1224" i="6" s="1"/>
  <c r="U1224" i="6"/>
  <c r="O1358" i="6"/>
  <c r="P1358" i="6" s="1"/>
  <c r="U1358" i="6"/>
  <c r="O2358" i="6"/>
  <c r="P2358" i="6" s="1"/>
  <c r="U2358" i="6"/>
  <c r="O29" i="6"/>
  <c r="U29" i="6"/>
  <c r="O126" i="6"/>
  <c r="P126" i="6" s="1"/>
  <c r="U126" i="6"/>
  <c r="O2236" i="6"/>
  <c r="P2236" i="6" s="1"/>
  <c r="U2236" i="6"/>
  <c r="O1974" i="6"/>
  <c r="P1974" i="6" s="1"/>
  <c r="U1974" i="6"/>
  <c r="O1261" i="6"/>
  <c r="P1261" i="6" s="1"/>
  <c r="U1261" i="6"/>
  <c r="O777" i="6"/>
  <c r="U777" i="6"/>
  <c r="O1794" i="6"/>
  <c r="P1794" i="6" s="1"/>
  <c r="U1794" i="6"/>
  <c r="U525" i="6"/>
  <c r="O525" i="6"/>
  <c r="O624" i="6"/>
  <c r="U624" i="6"/>
  <c r="O1652" i="6"/>
  <c r="P1652" i="6" s="1"/>
  <c r="U1652" i="6"/>
  <c r="U1947" i="6"/>
  <c r="O1947" i="6"/>
  <c r="P1947" i="6" s="1"/>
  <c r="U1367" i="6"/>
  <c r="O1367" i="6"/>
  <c r="P1367" i="6" s="1"/>
  <c r="U656" i="6"/>
  <c r="O656" i="6"/>
  <c r="P656" i="6" s="1"/>
  <c r="O1095" i="6"/>
  <c r="P1095" i="6" s="1"/>
  <c r="U1095" i="6"/>
  <c r="U346" i="6"/>
  <c r="O346" i="6"/>
  <c r="P346" i="6" s="1"/>
  <c r="O1929" i="6"/>
  <c r="U1929" i="6"/>
  <c r="O408" i="6"/>
  <c r="U408" i="6"/>
  <c r="O1516" i="6"/>
  <c r="P1516" i="6" s="1"/>
  <c r="U1516" i="6"/>
  <c r="O2185" i="6"/>
  <c r="P2185" i="6" s="1"/>
  <c r="U2185" i="6"/>
  <c r="U1600" i="6"/>
  <c r="O1600" i="6"/>
  <c r="P1600" i="6" s="1"/>
  <c r="U2118" i="6"/>
  <c r="O2118" i="6"/>
  <c r="U31" i="6"/>
  <c r="O31" i="6"/>
  <c r="P31" i="6" s="1"/>
  <c r="O633" i="6"/>
  <c r="P633" i="6" s="1"/>
  <c r="U633" i="6"/>
  <c r="U2131" i="6"/>
  <c r="O2131" i="6"/>
  <c r="P2131" i="6" s="1"/>
  <c r="U608" i="6"/>
  <c r="O608" i="6"/>
  <c r="P608" i="6" s="1"/>
  <c r="U253" i="6"/>
  <c r="O253" i="6"/>
  <c r="O1980" i="6"/>
  <c r="P1980" i="6" s="1"/>
  <c r="U1980" i="6"/>
  <c r="O567" i="6"/>
  <c r="P567" i="6" s="1"/>
  <c r="U567" i="6"/>
  <c r="O258" i="6"/>
  <c r="P258" i="6" s="1"/>
  <c r="U258" i="6"/>
  <c r="U123" i="6"/>
  <c r="O123" i="6"/>
  <c r="P123" i="6" s="1"/>
  <c r="U523" i="6"/>
  <c r="O523" i="6"/>
  <c r="P523" i="6" s="1"/>
  <c r="U805" i="6"/>
  <c r="O805" i="6"/>
  <c r="P805" i="6" s="1"/>
  <c r="O1000" i="6"/>
  <c r="P1000" i="6" s="1"/>
  <c r="U1000" i="6"/>
  <c r="O441" i="6"/>
  <c r="P441" i="6" s="1"/>
  <c r="U441" i="6"/>
  <c r="O1854" i="6"/>
  <c r="P1854" i="6" s="1"/>
  <c r="U1854" i="6"/>
  <c r="O537" i="6"/>
  <c r="P537" i="6" s="1"/>
  <c r="U537" i="6"/>
  <c r="U638" i="6"/>
  <c r="O638" i="6"/>
  <c r="P638" i="6" s="1"/>
  <c r="O174" i="6"/>
  <c r="P174" i="6" s="1"/>
  <c r="U174" i="6"/>
  <c r="O289" i="6"/>
  <c r="P289" i="6" s="1"/>
  <c r="U289" i="6"/>
  <c r="U434" i="6"/>
  <c r="O434" i="6"/>
  <c r="P434" i="6" s="1"/>
  <c r="U1101" i="6"/>
  <c r="O1101" i="6"/>
  <c r="P1101" i="6" s="1"/>
  <c r="U424" i="6"/>
  <c r="O424" i="6"/>
  <c r="U617" i="6"/>
  <c r="O617" i="6"/>
  <c r="P617" i="6" s="1"/>
  <c r="O1548" i="6"/>
  <c r="U1548" i="6"/>
  <c r="O367" i="6"/>
  <c r="P367" i="6" s="1"/>
  <c r="U367" i="6"/>
  <c r="U1102" i="6"/>
  <c r="O1102" i="6"/>
  <c r="O1031" i="6"/>
  <c r="P1031" i="6" s="1"/>
  <c r="U1031" i="6"/>
  <c r="O1375" i="6"/>
  <c r="P1375" i="6" s="1"/>
  <c r="U1375" i="6"/>
  <c r="U1895" i="6"/>
  <c r="O1895" i="6"/>
  <c r="P1895" i="6" s="1"/>
  <c r="U2238" i="6"/>
  <c r="O2238" i="6"/>
  <c r="O798" i="6"/>
  <c r="U798" i="6"/>
  <c r="U997" i="6"/>
  <c r="O997" i="6"/>
  <c r="P997" i="6" s="1"/>
  <c r="U576" i="6"/>
  <c r="O576" i="6"/>
  <c r="U889" i="6"/>
  <c r="O889" i="6"/>
  <c r="P889" i="6" s="1"/>
  <c r="O747" i="6"/>
  <c r="U747" i="6"/>
  <c r="O524" i="6"/>
  <c r="P524" i="6" s="1"/>
  <c r="U524" i="6"/>
  <c r="O745" i="6"/>
  <c r="P745" i="6" s="1"/>
  <c r="U745" i="6"/>
  <c r="U1007" i="6"/>
  <c r="O1007" i="6"/>
  <c r="O2309" i="6"/>
  <c r="P2309" i="6" s="1"/>
  <c r="U2309" i="6"/>
  <c r="U584" i="6"/>
  <c r="O584" i="6"/>
  <c r="P584" i="6" s="1"/>
  <c r="U2041" i="6"/>
  <c r="O2041" i="6"/>
  <c r="U1789" i="6"/>
  <c r="O1789" i="6"/>
  <c r="P1789" i="6" s="1"/>
  <c r="O2084" i="6"/>
  <c r="U2084" i="6"/>
  <c r="O2061" i="6"/>
  <c r="P2061" i="6" s="1"/>
  <c r="U2061" i="6"/>
  <c r="O196" i="6"/>
  <c r="U196" i="6"/>
  <c r="U1510" i="6"/>
  <c r="O1510" i="6"/>
  <c r="O2126" i="6"/>
  <c r="P2126" i="6" s="1"/>
  <c r="U2126" i="6"/>
  <c r="U1906" i="6"/>
  <c r="O1906" i="6"/>
  <c r="P1906" i="6" s="1"/>
  <c r="O1133" i="6"/>
  <c r="P1133" i="6" s="1"/>
  <c r="U1133" i="6"/>
  <c r="U1284" i="6"/>
  <c r="O1284" i="6"/>
  <c r="P1284" i="6" s="1"/>
  <c r="O178" i="6"/>
  <c r="P178" i="6" s="1"/>
  <c r="U178" i="6"/>
  <c r="O279" i="6"/>
  <c r="P279" i="6" s="1"/>
  <c r="U279" i="6"/>
  <c r="O873" i="6"/>
  <c r="U873" i="6"/>
  <c r="O1314" i="6"/>
  <c r="P1314" i="6" s="1"/>
  <c r="U1314" i="6"/>
  <c r="U1983" i="6"/>
  <c r="O1983" i="6"/>
  <c r="P1983" i="6" s="1"/>
  <c r="U2226" i="6"/>
  <c r="O2226" i="6"/>
  <c r="P2226" i="6" s="1"/>
  <c r="U259" i="6"/>
  <c r="O259" i="6"/>
  <c r="P259" i="6" s="1"/>
  <c r="U1559" i="6"/>
  <c r="O1559" i="6"/>
  <c r="P1559" i="6" s="1"/>
  <c r="U723" i="6"/>
  <c r="O723" i="6"/>
  <c r="P723" i="6" s="1"/>
  <c r="U1280" i="6"/>
  <c r="O1280" i="6"/>
  <c r="P1280" i="6" s="1"/>
  <c r="U2088" i="6"/>
  <c r="O2088" i="6"/>
  <c r="U854" i="6"/>
  <c r="O854" i="6"/>
  <c r="O714" i="6"/>
  <c r="U714" i="6"/>
  <c r="U162" i="6"/>
  <c r="O162" i="6"/>
  <c r="O1109" i="6"/>
  <c r="P1109" i="6" s="1"/>
  <c r="U1109" i="6"/>
  <c r="O809" i="6"/>
  <c r="P809" i="6" s="1"/>
  <c r="U809" i="6"/>
  <c r="O397" i="6"/>
  <c r="P397" i="6" s="1"/>
  <c r="U397" i="6"/>
  <c r="O1802" i="6"/>
  <c r="P1802" i="6" s="1"/>
  <c r="U1802" i="6"/>
  <c r="U2113" i="6"/>
  <c r="O2113" i="6"/>
  <c r="U2237" i="6"/>
  <c r="O2237" i="6"/>
  <c r="O1672" i="6"/>
  <c r="U1672" i="6"/>
  <c r="O423" i="6"/>
  <c r="P423" i="6" s="1"/>
  <c r="U423" i="6"/>
  <c r="O1830" i="6"/>
  <c r="P1830" i="6" s="1"/>
  <c r="U1830" i="6"/>
  <c r="O1993" i="6"/>
  <c r="U1993" i="6"/>
  <c r="U1014" i="6"/>
  <c r="O1014" i="6"/>
  <c r="P1014" i="6" s="1"/>
  <c r="U1002" i="6"/>
  <c r="O1002" i="6"/>
  <c r="P1002" i="6" s="1"/>
  <c r="O2216" i="6"/>
  <c r="P2216" i="6" s="1"/>
  <c r="U2216" i="6"/>
  <c r="O382" i="6"/>
  <c r="P382" i="6" s="1"/>
  <c r="U382" i="6"/>
  <c r="O475" i="6"/>
  <c r="P475" i="6" s="1"/>
  <c r="U475" i="6"/>
  <c r="U1807" i="6"/>
  <c r="O1807" i="6"/>
  <c r="O1418" i="6"/>
  <c r="P1418" i="6" s="1"/>
  <c r="U1418" i="6"/>
  <c r="U2201" i="6"/>
  <c r="O2201" i="6"/>
  <c r="P2201" i="6" s="1"/>
  <c r="U844" i="6"/>
  <c r="O844" i="6"/>
  <c r="O724" i="6"/>
  <c r="P724" i="6" s="1"/>
  <c r="U724" i="6"/>
  <c r="U620" i="6"/>
  <c r="O620" i="6"/>
  <c r="O1096" i="6"/>
  <c r="P1096" i="6" s="1"/>
  <c r="U1096" i="6"/>
  <c r="O2087" i="6"/>
  <c r="U2087" i="6"/>
  <c r="O556" i="6"/>
  <c r="P556" i="6" s="1"/>
  <c r="U556" i="6"/>
  <c r="O47" i="6"/>
  <c r="P47" i="6" s="1"/>
  <c r="U47" i="6"/>
  <c r="O217" i="6"/>
  <c r="P217" i="6" s="1"/>
  <c r="U217" i="6"/>
  <c r="O261" i="6"/>
  <c r="P261" i="6" s="1"/>
  <c r="U261" i="6"/>
  <c r="O248" i="6"/>
  <c r="P248" i="6" s="1"/>
  <c r="U248" i="6"/>
  <c r="O1059" i="6"/>
  <c r="U1059" i="6"/>
  <c r="O569" i="6"/>
  <c r="P569" i="6" s="1"/>
  <c r="U569" i="6"/>
  <c r="U789" i="6"/>
  <c r="O789" i="6"/>
  <c r="P789" i="6" s="1"/>
  <c r="U1911" i="6"/>
  <c r="O1911" i="6"/>
  <c r="P1911" i="6" s="1"/>
  <c r="U448" i="6"/>
  <c r="O448" i="6"/>
  <c r="P448" i="6" s="1"/>
  <c r="U191" i="6"/>
  <c r="O191" i="6"/>
  <c r="P191" i="6" s="1"/>
  <c r="U2140" i="6"/>
  <c r="O2140" i="6"/>
  <c r="P2140" i="6" s="1"/>
  <c r="O205" i="6"/>
  <c r="U205" i="6"/>
  <c r="U14" i="6"/>
  <c r="O14" i="6"/>
  <c r="O974" i="6"/>
  <c r="U974" i="6"/>
  <c r="U878" i="6"/>
  <c r="O878" i="6"/>
  <c r="O744" i="6"/>
  <c r="P744" i="6" s="1"/>
  <c r="U744" i="6"/>
  <c r="O1566" i="6"/>
  <c r="U1566" i="6"/>
  <c r="O1435" i="6"/>
  <c r="P1435" i="6" s="1"/>
  <c r="U1435" i="6"/>
  <c r="U1992" i="6"/>
  <c r="O1992" i="6"/>
  <c r="O292" i="6"/>
  <c r="U292" i="6"/>
  <c r="O1204" i="6"/>
  <c r="P1204" i="6" s="1"/>
  <c r="U1204" i="6"/>
  <c r="U112" i="6"/>
  <c r="O112" i="6"/>
  <c r="O711" i="6"/>
  <c r="P711" i="6" s="1"/>
  <c r="U711" i="6"/>
  <c r="O749" i="6"/>
  <c r="P749" i="6" s="1"/>
  <c r="U749" i="6"/>
  <c r="U233" i="6"/>
  <c r="O233" i="6"/>
  <c r="P233" i="6" s="1"/>
  <c r="O536" i="6"/>
  <c r="P536" i="6" s="1"/>
  <c r="U536" i="6"/>
  <c r="U1061" i="6"/>
  <c r="O1061" i="6"/>
  <c r="U1904" i="6"/>
  <c r="O1904" i="6"/>
  <c r="U1479" i="6"/>
  <c r="O1479" i="6"/>
  <c r="O1352" i="6"/>
  <c r="P1352" i="6" s="1"/>
  <c r="U1352" i="6"/>
  <c r="U1189" i="6"/>
  <c r="O1189" i="6"/>
  <c r="P1189" i="6" s="1"/>
  <c r="U295" i="6"/>
  <c r="O295" i="6"/>
  <c r="P295" i="6" s="1"/>
  <c r="U144" i="6"/>
  <c r="O144" i="6"/>
  <c r="O1445" i="6"/>
  <c r="U1445" i="6"/>
  <c r="U1986" i="6"/>
  <c r="O1986" i="6"/>
  <c r="U1051" i="6"/>
  <c r="O1051" i="6"/>
  <c r="P1051" i="6" s="1"/>
  <c r="O383" i="6"/>
  <c r="P383" i="6" s="1"/>
  <c r="U383" i="6"/>
  <c r="U1305" i="6"/>
  <c r="O1305" i="6"/>
  <c r="O2235" i="6"/>
  <c r="P2235" i="6" s="1"/>
  <c r="U2235" i="6"/>
  <c r="O442" i="6"/>
  <c r="P442" i="6" s="1"/>
  <c r="U442" i="6"/>
  <c r="O2218" i="6"/>
  <c r="P2218" i="6" s="1"/>
  <c r="U2218" i="6"/>
  <c r="U1909" i="6"/>
  <c r="O1909" i="6"/>
  <c r="P1909" i="6" s="1"/>
  <c r="O287" i="6"/>
  <c r="P287" i="6" s="1"/>
  <c r="U287" i="6"/>
  <c r="O140" i="6"/>
  <c r="P140" i="6" s="1"/>
  <c r="U140" i="6"/>
  <c r="U498" i="6"/>
  <c r="O498" i="6"/>
  <c r="O853" i="6"/>
  <c r="P853" i="6" s="1"/>
  <c r="U853" i="6"/>
  <c r="O1060" i="6"/>
  <c r="P1060" i="6" s="1"/>
  <c r="U1060" i="6"/>
  <c r="U1646" i="6"/>
  <c r="O1646" i="6"/>
  <c r="O1184" i="6"/>
  <c r="U1184" i="6"/>
  <c r="U2075" i="6"/>
  <c r="O2075" i="6"/>
  <c r="P2075" i="6" s="1"/>
  <c r="O888" i="6"/>
  <c r="P888" i="6" s="1"/>
  <c r="U888" i="6"/>
  <c r="U1502" i="6"/>
  <c r="O1502" i="6"/>
  <c r="P1502" i="6" s="1"/>
  <c r="U1938" i="6"/>
  <c r="O1938" i="6"/>
  <c r="P1938" i="6" s="1"/>
  <c r="U857" i="6"/>
  <c r="O857" i="6"/>
  <c r="P857" i="6" s="1"/>
  <c r="O564" i="6"/>
  <c r="P564" i="6" s="1"/>
  <c r="U564" i="6"/>
  <c r="O1594" i="6"/>
  <c r="P1594" i="6" s="1"/>
  <c r="U1594" i="6"/>
  <c r="O221" i="6"/>
  <c r="P221" i="6" s="1"/>
  <c r="U221" i="6"/>
  <c r="O323" i="6"/>
  <c r="U323" i="6"/>
  <c r="U1970" i="6"/>
  <c r="O1970" i="6"/>
  <c r="P1970" i="6" s="1"/>
  <c r="U697" i="6"/>
  <c r="O697" i="6"/>
  <c r="O30" i="6"/>
  <c r="P30" i="6" s="1"/>
  <c r="U30" i="6"/>
  <c r="O851" i="6"/>
  <c r="P851" i="6" s="1"/>
  <c r="U851" i="6"/>
  <c r="U1226" i="6"/>
  <c r="O1226" i="6"/>
  <c r="U49" i="6"/>
  <c r="O49" i="6"/>
  <c r="P49" i="6" s="1"/>
  <c r="O1233" i="6"/>
  <c r="U1233" i="6"/>
  <c r="O52" i="6"/>
  <c r="P52" i="6" s="1"/>
  <c r="U52" i="6"/>
  <c r="O2156" i="6"/>
  <c r="P2156" i="6" s="1"/>
  <c r="U2156" i="6"/>
  <c r="U823" i="6"/>
  <c r="O823" i="6"/>
  <c r="O389" i="6"/>
  <c r="P389" i="6" s="1"/>
  <c r="U389" i="6"/>
  <c r="U1404" i="6"/>
  <c r="O1404" i="6"/>
  <c r="O1177" i="6"/>
  <c r="P1177" i="6" s="1"/>
  <c r="U1177" i="6"/>
  <c r="U1205" i="6"/>
  <c r="O1205" i="6"/>
  <c r="O212" i="6"/>
  <c r="P212" i="6" s="1"/>
  <c r="U212" i="6"/>
  <c r="O1523" i="6"/>
  <c r="P1523" i="6" s="1"/>
  <c r="U1523" i="6"/>
  <c r="U793" i="6"/>
  <c r="O793" i="6"/>
  <c r="P793" i="6" s="1"/>
  <c r="O565" i="6"/>
  <c r="U565" i="6"/>
  <c r="U683" i="6"/>
  <c r="O683" i="6"/>
  <c r="P683" i="6" s="1"/>
  <c r="O2172" i="6"/>
  <c r="P2172" i="6" s="1"/>
  <c r="U2172" i="6"/>
  <c r="O1174" i="6"/>
  <c r="P1174" i="6" s="1"/>
  <c r="U1174" i="6"/>
  <c r="O2286" i="6"/>
  <c r="U2286" i="6"/>
  <c r="U1053" i="6"/>
  <c r="O1053" i="6"/>
  <c r="U1571" i="6"/>
  <c r="O1571" i="6"/>
  <c r="U1192" i="6"/>
  <c r="O1192" i="6"/>
  <c r="P1192" i="6" s="1"/>
  <c r="O1395" i="6"/>
  <c r="P1395" i="6" s="1"/>
  <c r="U1395" i="6"/>
  <c r="O41" i="6"/>
  <c r="P41" i="6" s="1"/>
  <c r="U41" i="6"/>
  <c r="U1252" i="6"/>
  <c r="O1252" i="6"/>
  <c r="P1252" i="6" s="1"/>
  <c r="O1504" i="6"/>
  <c r="P1504" i="6" s="1"/>
  <c r="U1504" i="6"/>
  <c r="O601" i="6"/>
  <c r="P601" i="6" s="1"/>
  <c r="U601" i="6"/>
  <c r="U814" i="6"/>
  <c r="O814" i="6"/>
  <c r="P814" i="6" s="1"/>
  <c r="O1134" i="6"/>
  <c r="P1134" i="6" s="1"/>
  <c r="U1134" i="6"/>
  <c r="U46" i="6"/>
  <c r="O46" i="6"/>
  <c r="O992" i="6"/>
  <c r="P992" i="6" s="1"/>
  <c r="U992" i="6"/>
  <c r="O1462" i="6"/>
  <c r="P1462" i="6" s="1"/>
  <c r="U1462" i="6"/>
  <c r="U1185" i="6"/>
  <c r="O1185" i="6"/>
  <c r="P1185" i="6" s="1"/>
  <c r="U1589" i="6"/>
  <c r="O1589" i="6"/>
  <c r="P1589" i="6" s="1"/>
  <c r="O1521" i="6"/>
  <c r="P1521" i="6" s="1"/>
  <c r="U1521" i="6"/>
  <c r="U420" i="6"/>
  <c r="O420" i="6"/>
  <c r="P420" i="6" s="1"/>
  <c r="O1861" i="6"/>
  <c r="U1861" i="6"/>
  <c r="O1951" i="6"/>
  <c r="P1951" i="6" s="1"/>
  <c r="U1951" i="6"/>
  <c r="O649" i="6"/>
  <c r="P649" i="6" s="1"/>
  <c r="U649" i="6"/>
  <c r="O282" i="6"/>
  <c r="U282" i="6"/>
  <c r="O138" i="6"/>
  <c r="P138" i="6" s="1"/>
  <c r="U138" i="6"/>
  <c r="O2116" i="6"/>
  <c r="U2116" i="6"/>
  <c r="O1431" i="6"/>
  <c r="U1431" i="6"/>
  <c r="U33" i="6"/>
  <c r="O33" i="6"/>
  <c r="P33" i="6" s="1"/>
  <c r="U1331" i="6"/>
  <c r="O1331" i="6"/>
  <c r="P1331" i="6" s="1"/>
  <c r="U665" i="6"/>
  <c r="O665" i="6"/>
  <c r="P665" i="6" s="1"/>
  <c r="O318" i="6"/>
  <c r="P318" i="6" s="1"/>
  <c r="U318" i="6"/>
  <c r="O188" i="6"/>
  <c r="P188" i="6" s="1"/>
  <c r="U188" i="6"/>
  <c r="O260" i="6"/>
  <c r="P260" i="6" s="1"/>
  <c r="U260" i="6"/>
  <c r="U779" i="6"/>
  <c r="O779" i="6"/>
  <c r="O622" i="6"/>
  <c r="U622" i="6"/>
  <c r="U1611" i="6"/>
  <c r="O1611" i="6"/>
  <c r="P1611" i="6" s="1"/>
  <c r="O1522" i="6"/>
  <c r="P1522" i="6" s="1"/>
  <c r="U1522" i="6"/>
  <c r="O896" i="6"/>
  <c r="U896" i="6"/>
  <c r="O644" i="6"/>
  <c r="P644" i="6" s="1"/>
  <c r="U644" i="6"/>
  <c r="O721" i="6"/>
  <c r="P721" i="6" s="1"/>
  <c r="U721" i="6"/>
  <c r="O2199" i="6"/>
  <c r="P2199" i="6" s="1"/>
  <c r="U2199" i="6"/>
  <c r="U852" i="6"/>
  <c r="O852" i="6"/>
  <c r="P852" i="6" s="1"/>
  <c r="O2086" i="6"/>
  <c r="U2086" i="6"/>
  <c r="O1100" i="6"/>
  <c r="U1100" i="6"/>
  <c r="O741" i="6"/>
  <c r="P741" i="6" s="1"/>
  <c r="U741" i="6"/>
  <c r="U2241" i="6"/>
  <c r="O2241" i="6"/>
  <c r="P2241" i="6" s="1"/>
  <c r="U1327" i="6"/>
  <c r="O1327" i="6"/>
  <c r="P1327" i="6" s="1"/>
  <c r="U433" i="6"/>
  <c r="O433" i="6"/>
  <c r="P433" i="6" s="1"/>
  <c r="O391" i="6"/>
  <c r="P391" i="6" s="1"/>
  <c r="U391" i="6"/>
  <c r="O1964" i="6"/>
  <c r="U1964" i="6"/>
  <c r="U1136" i="6"/>
  <c r="O1136" i="6"/>
  <c r="P1136" i="6" s="1"/>
  <c r="U2219" i="6"/>
  <c r="O2219" i="6"/>
  <c r="O2196" i="6"/>
  <c r="P2196" i="6" s="1"/>
  <c r="U2196" i="6"/>
  <c r="U2001" i="6"/>
  <c r="O2001" i="6"/>
  <c r="O1670" i="6"/>
  <c r="P1670" i="6" s="1"/>
  <c r="U1670" i="6"/>
  <c r="O2048" i="6"/>
  <c r="P2048" i="6" s="1"/>
  <c r="U2048" i="6"/>
  <c r="U1887" i="6"/>
  <c r="O1887" i="6"/>
  <c r="U304" i="6"/>
  <c r="O304" i="6"/>
  <c r="P304" i="6" s="1"/>
  <c r="O1813" i="6"/>
  <c r="U1813" i="6"/>
  <c r="O509" i="6"/>
  <c r="P509" i="6" s="1"/>
  <c r="U509" i="6"/>
  <c r="U634" i="6"/>
  <c r="O634" i="6"/>
  <c r="P634" i="6" s="1"/>
  <c r="U1486" i="6"/>
  <c r="O1486" i="6"/>
  <c r="P1486" i="6" s="1"/>
  <c r="O1424" i="6"/>
  <c r="P1424" i="6" s="1"/>
  <c r="U1424" i="6"/>
  <c r="O139" i="6"/>
  <c r="P139" i="6" s="1"/>
  <c r="U139" i="6"/>
  <c r="O1009" i="6"/>
  <c r="U1009" i="6"/>
  <c r="U1411" i="6"/>
  <c r="O1411" i="6"/>
  <c r="P1411" i="6" s="1"/>
  <c r="O687" i="6"/>
  <c r="P687" i="6" s="1"/>
  <c r="U687" i="6"/>
  <c r="O438" i="6"/>
  <c r="P438" i="6" s="1"/>
  <c r="U438" i="6"/>
  <c r="O1881" i="6"/>
  <c r="U1881" i="6"/>
  <c r="O2293" i="6"/>
  <c r="U2293" i="6"/>
  <c r="U552" i="6"/>
  <c r="O552" i="6"/>
  <c r="P552" i="6" s="1"/>
  <c r="O834" i="6"/>
  <c r="P834" i="6" s="1"/>
  <c r="U834" i="6"/>
  <c r="O732" i="6"/>
  <c r="P732" i="6" s="1"/>
  <c r="U732" i="6"/>
  <c r="U605" i="6"/>
  <c r="O605" i="6"/>
  <c r="P605" i="6" s="1"/>
  <c r="U1361" i="6"/>
  <c r="O1361" i="6"/>
  <c r="U626" i="6"/>
  <c r="O626" i="6"/>
  <c r="O995" i="6"/>
  <c r="P995" i="6" s="1"/>
  <c r="U995" i="6"/>
  <c r="U107" i="6"/>
  <c r="O107" i="6"/>
  <c r="O1023" i="6"/>
  <c r="P1023" i="6" s="1"/>
  <c r="U1023" i="6"/>
  <c r="O998" i="6"/>
  <c r="P998" i="6" s="1"/>
  <c r="U998" i="6"/>
  <c r="O784" i="6"/>
  <c r="U784" i="6"/>
  <c r="O1647" i="6"/>
  <c r="P1647" i="6" s="1"/>
  <c r="U1647" i="6"/>
  <c r="O451" i="6"/>
  <c r="P451" i="6" s="1"/>
  <c r="U451" i="6"/>
  <c r="O2031" i="6"/>
  <c r="P2031" i="6" s="1"/>
  <c r="U2031" i="6"/>
  <c r="O187" i="6"/>
  <c r="U187" i="6"/>
  <c r="U1816" i="6"/>
  <c r="O1816" i="6"/>
  <c r="O2042" i="6"/>
  <c r="P2042" i="6" s="1"/>
  <c r="U2042" i="6"/>
  <c r="O27" i="6"/>
  <c r="P27" i="6" s="1"/>
  <c r="U27" i="6"/>
  <c r="O2171" i="6"/>
  <c r="P2171" i="6" s="1"/>
  <c r="U2171" i="6"/>
  <c r="O635" i="6"/>
  <c r="P635" i="6" s="1"/>
  <c r="U635" i="6"/>
  <c r="U637" i="6"/>
  <c r="O637" i="6"/>
  <c r="O2220" i="6"/>
  <c r="P2220" i="6" s="1"/>
  <c r="U2220" i="6"/>
  <c r="O1866" i="6"/>
  <c r="P1866" i="6" s="1"/>
  <c r="U1866" i="6"/>
  <c r="U1013" i="6"/>
  <c r="O1013" i="6"/>
  <c r="O153" i="6"/>
  <c r="P153" i="6" s="1"/>
  <c r="U153" i="6"/>
  <c r="O422" i="6"/>
  <c r="P422" i="6" s="1"/>
  <c r="U422" i="6"/>
  <c r="O1572" i="6"/>
  <c r="P1572" i="6" s="1"/>
  <c r="U1572" i="6"/>
  <c r="O1988" i="6"/>
  <c r="P1988" i="6" s="1"/>
  <c r="U1988" i="6"/>
  <c r="O595" i="6"/>
  <c r="P595" i="6" s="1"/>
  <c r="U595" i="6"/>
  <c r="U1605" i="6"/>
  <c r="O1605" i="6"/>
  <c r="P1605" i="6" s="1"/>
  <c r="U1356" i="6"/>
  <c r="O1356" i="6"/>
  <c r="P1356" i="6" s="1"/>
  <c r="U812" i="6"/>
  <c r="O812" i="6"/>
  <c r="P812" i="6" s="1"/>
  <c r="U664" i="6"/>
  <c r="O664" i="6"/>
  <c r="O706" i="6"/>
  <c r="P706" i="6" s="1"/>
  <c r="U706" i="6"/>
  <c r="O999" i="6"/>
  <c r="U999" i="6"/>
  <c r="O767" i="6"/>
  <c r="U767" i="6"/>
  <c r="U1473" i="6"/>
  <c r="O1473" i="6"/>
  <c r="O1186" i="6"/>
  <c r="P1186" i="6" s="1"/>
  <c r="U1186" i="6"/>
  <c r="O2060" i="6"/>
  <c r="U2060" i="6"/>
  <c r="U743" i="6"/>
  <c r="O743" i="6"/>
  <c r="U308" i="6"/>
  <c r="O308" i="6"/>
  <c r="P308" i="6" s="1"/>
  <c r="U652" i="6"/>
  <c r="O652" i="6"/>
  <c r="P652" i="6" s="1"/>
  <c r="O1803" i="6"/>
  <c r="P1803" i="6" s="1"/>
  <c r="U1803" i="6"/>
  <c r="O1859" i="6"/>
  <c r="P1859" i="6" s="1"/>
  <c r="U1859" i="6"/>
  <c r="O1290" i="6"/>
  <c r="U1290" i="6"/>
  <c r="O982" i="6"/>
  <c r="P982" i="6" s="1"/>
  <c r="U982" i="6"/>
  <c r="O1040" i="6"/>
  <c r="U1040" i="6"/>
  <c r="O48" i="6"/>
  <c r="U48" i="6"/>
  <c r="U483" i="6"/>
  <c r="O483" i="6"/>
  <c r="O57" i="6"/>
  <c r="P57" i="6" s="1"/>
  <c r="U57" i="6"/>
  <c r="O1292" i="6"/>
  <c r="U1292" i="6"/>
  <c r="O202" i="6"/>
  <c r="P202" i="6" s="1"/>
  <c r="U202" i="6"/>
  <c r="O1164" i="6"/>
  <c r="U1164" i="6"/>
  <c r="U1515" i="6"/>
  <c r="O1515" i="6"/>
  <c r="P1515" i="6" s="1"/>
  <c r="O2112" i="6"/>
  <c r="P2112" i="6" s="1"/>
  <c r="U2112" i="6"/>
  <c r="O866" i="6"/>
  <c r="P866" i="6" s="1"/>
  <c r="U866" i="6"/>
  <c r="O2050" i="6"/>
  <c r="U2050" i="6"/>
  <c r="O1156" i="6"/>
  <c r="U1156" i="6"/>
  <c r="U837" i="6"/>
  <c r="O837" i="6"/>
  <c r="P837" i="6" s="1"/>
  <c r="O897" i="6"/>
  <c r="U897" i="6"/>
  <c r="U705" i="6"/>
  <c r="O705" i="6"/>
  <c r="U1283" i="6"/>
  <c r="O1283" i="6"/>
  <c r="U1441" i="6"/>
  <c r="O1441" i="6"/>
  <c r="O641" i="6"/>
  <c r="U641" i="6"/>
  <c r="U1873" i="6"/>
  <c r="O1873" i="6"/>
  <c r="P1873" i="6" s="1"/>
  <c r="O2300" i="6"/>
  <c r="P2300" i="6" s="1"/>
  <c r="U2300" i="6"/>
  <c r="O1978" i="6"/>
  <c r="U1978" i="6"/>
  <c r="U835" i="6"/>
  <c r="O835" i="6"/>
  <c r="P835" i="6" s="1"/>
  <c r="U718" i="6"/>
  <c r="O718" i="6"/>
  <c r="P718" i="6" s="1"/>
  <c r="U1669" i="6"/>
  <c r="O1669" i="6"/>
  <c r="U443" i="6"/>
  <c r="O443" i="6"/>
  <c r="U163" i="6"/>
  <c r="O163" i="6"/>
  <c r="U716" i="6"/>
  <c r="O716" i="6"/>
  <c r="P716" i="6" s="1"/>
  <c r="O653" i="6"/>
  <c r="P653" i="6" s="1"/>
  <c r="U653" i="6"/>
  <c r="O497" i="6"/>
  <c r="U497" i="6"/>
  <c r="O787" i="6"/>
  <c r="P787" i="6" s="1"/>
  <c r="U787" i="6"/>
  <c r="U1635" i="6"/>
  <c r="O1635" i="6"/>
  <c r="P1635" i="6" s="1"/>
  <c r="O1547" i="6"/>
  <c r="P1547" i="6" s="1"/>
  <c r="U1547" i="6"/>
  <c r="O1570" i="6"/>
  <c r="P1570" i="6" s="1"/>
  <c r="U1570" i="6"/>
  <c r="U1161" i="6"/>
  <c r="O1161" i="6"/>
  <c r="U1829" i="6"/>
  <c r="O1829" i="6"/>
  <c r="O425" i="6"/>
  <c r="P425" i="6" s="1"/>
  <c r="U425" i="6"/>
  <c r="O1886" i="6"/>
  <c r="P1886" i="6" s="1"/>
  <c r="U1886" i="6"/>
  <c r="U1557" i="6"/>
  <c r="O1557" i="6"/>
  <c r="U1429" i="6"/>
  <c r="O1429" i="6"/>
  <c r="P1429" i="6" s="1"/>
  <c r="O2225" i="6"/>
  <c r="P2225" i="6" s="1"/>
  <c r="U2225" i="6"/>
  <c r="O170" i="6"/>
  <c r="P170" i="6" s="1"/>
  <c r="U170" i="6"/>
  <c r="O1853" i="6"/>
  <c r="U1853" i="6"/>
  <c r="O1956" i="6"/>
  <c r="P1956" i="6" s="1"/>
  <c r="U1956" i="6"/>
  <c r="U2029" i="6"/>
  <c r="O2029" i="6"/>
  <c r="U2227" i="6"/>
  <c r="O2227" i="6"/>
  <c r="U1247" i="6"/>
  <c r="O1247" i="6"/>
  <c r="O109" i="6"/>
  <c r="U109" i="6"/>
  <c r="U146" i="6"/>
  <c r="O146" i="6"/>
  <c r="U1614" i="6"/>
  <c r="O1614" i="6"/>
  <c r="U415" i="6"/>
  <c r="O415" i="6"/>
  <c r="P415" i="6" s="1"/>
  <c r="U1595" i="6"/>
  <c r="O1595" i="6"/>
  <c r="P1595" i="6" s="1"/>
  <c r="O1387" i="6"/>
  <c r="P1387" i="6" s="1"/>
  <c r="U1387" i="6"/>
  <c r="U628" i="6"/>
  <c r="O628" i="6"/>
  <c r="U882" i="6"/>
  <c r="O882" i="6"/>
  <c r="U816" i="6"/>
  <c r="O816" i="6"/>
  <c r="U752" i="6"/>
  <c r="O752" i="6"/>
  <c r="O1410" i="6"/>
  <c r="U1410" i="6"/>
  <c r="U206" i="6"/>
  <c r="O206" i="6"/>
  <c r="U1147" i="6"/>
  <c r="O1147" i="6"/>
  <c r="O829" i="6"/>
  <c r="U829" i="6"/>
  <c r="O2056" i="6"/>
  <c r="P2056" i="6" s="1"/>
  <c r="U2056" i="6"/>
  <c r="O1823" i="6"/>
  <c r="U1823" i="6"/>
  <c r="U875" i="6"/>
  <c r="O875" i="6"/>
  <c r="P875" i="6" s="1"/>
  <c r="U2184" i="6"/>
  <c r="O2184" i="6"/>
  <c r="P2184" i="6" s="1"/>
  <c r="O1215" i="6"/>
  <c r="P1215" i="6" s="1"/>
  <c r="U1215" i="6"/>
  <c r="U1334" i="6"/>
  <c r="O1334" i="6"/>
  <c r="P1334" i="6" s="1"/>
  <c r="O355" i="6"/>
  <c r="U355" i="6"/>
  <c r="U1071" i="6"/>
  <c r="O1071" i="6"/>
  <c r="U872" i="6"/>
  <c r="O872" i="6"/>
  <c r="U1344" i="6"/>
  <c r="O1344" i="6"/>
  <c r="O1631" i="6"/>
  <c r="P1631" i="6" s="1"/>
  <c r="U1631" i="6"/>
  <c r="U2170" i="6"/>
  <c r="O2170" i="6"/>
  <c r="P2170" i="6" s="1"/>
  <c r="O832" i="6"/>
  <c r="P832" i="6" s="1"/>
  <c r="U832" i="6"/>
  <c r="O1408" i="6"/>
  <c r="P1408" i="6" s="1"/>
  <c r="U1408" i="6"/>
  <c r="U1942" i="6"/>
  <c r="O1942" i="6"/>
  <c r="U707" i="6"/>
  <c r="O707" i="6"/>
  <c r="P707" i="6" s="1"/>
  <c r="U1530" i="6"/>
  <c r="O1530" i="6"/>
  <c r="U1113" i="6"/>
  <c r="O1113" i="6"/>
  <c r="P1113" i="6" s="1"/>
  <c r="O1920" i="6"/>
  <c r="U1920" i="6"/>
  <c r="U2192" i="6"/>
  <c r="O2192" i="6"/>
  <c r="P2192" i="6" s="1"/>
  <c r="U917" i="6"/>
  <c r="O917" i="6"/>
  <c r="P917" i="6" s="1"/>
  <c r="U672" i="6"/>
  <c r="O672" i="6"/>
  <c r="P672" i="6" s="1"/>
  <c r="U616" i="6"/>
  <c r="O616" i="6"/>
  <c r="P616" i="6" s="1"/>
  <c r="O1623" i="6"/>
  <c r="P1623" i="6" s="1"/>
  <c r="U1623" i="6"/>
  <c r="O785" i="6"/>
  <c r="P785" i="6" s="1"/>
  <c r="U785" i="6"/>
  <c r="O663" i="6"/>
  <c r="P663" i="6" s="1"/>
  <c r="U663" i="6"/>
  <c r="U728" i="6"/>
  <c r="O728" i="6"/>
  <c r="U1962" i="6"/>
  <c r="O1962" i="6"/>
  <c r="P1962" i="6" s="1"/>
  <c r="O781" i="6"/>
  <c r="P781" i="6" s="1"/>
  <c r="U781" i="6"/>
  <c r="O1633" i="6"/>
  <c r="U1633" i="6"/>
  <c r="U2129" i="6"/>
  <c r="O2129" i="6"/>
  <c r="U2105" i="6"/>
  <c r="O2105" i="6"/>
  <c r="U2228" i="6"/>
  <c r="O2228" i="6"/>
  <c r="P2228" i="6" s="1"/>
  <c r="O1810" i="6"/>
  <c r="U1810" i="6"/>
  <c r="U655" i="6"/>
  <c r="O655" i="6"/>
  <c r="O1158" i="6"/>
  <c r="P1158" i="6" s="1"/>
  <c r="U1158" i="6"/>
  <c r="O1236" i="6"/>
  <c r="P1236" i="6" s="1"/>
  <c r="U1236" i="6"/>
  <c r="O1160" i="6"/>
  <c r="U1160" i="6"/>
  <c r="O1333" i="6"/>
  <c r="P1333" i="6" s="1"/>
  <c r="U1333" i="6"/>
  <c r="U164" i="6"/>
  <c r="O164" i="6"/>
  <c r="P164" i="6" s="1"/>
  <c r="O1826" i="6"/>
  <c r="P1826" i="6" s="1"/>
  <c r="U1826" i="6"/>
  <c r="U1957" i="6"/>
  <c r="O1957" i="6"/>
  <c r="P1957" i="6" s="1"/>
  <c r="O901" i="6"/>
  <c r="P901" i="6" s="1"/>
  <c r="U901" i="6"/>
  <c r="O1488" i="6"/>
  <c r="U1488" i="6"/>
  <c r="U1839" i="6"/>
  <c r="O1839" i="6"/>
  <c r="P1839" i="6" s="1"/>
  <c r="O850" i="6"/>
  <c r="P850" i="6" s="1"/>
  <c r="U850" i="6"/>
  <c r="O1497" i="6"/>
  <c r="P1497" i="6" s="1"/>
  <c r="U1497" i="6"/>
  <c r="U317" i="6"/>
  <c r="O317" i="6"/>
  <c r="O1275" i="6"/>
  <c r="P1275" i="6" s="1"/>
  <c r="U1275" i="6"/>
  <c r="U94" i="6"/>
  <c r="O94" i="6"/>
  <c r="O1639" i="6"/>
  <c r="P1639" i="6" s="1"/>
  <c r="U1639" i="6"/>
  <c r="O1912" i="6"/>
  <c r="P1912" i="6" s="1"/>
  <c r="U1912" i="6"/>
  <c r="U627" i="6"/>
  <c r="O627" i="6"/>
  <c r="P627" i="6" s="1"/>
  <c r="U1791" i="6"/>
  <c r="O1791" i="6"/>
  <c r="U1351" i="6"/>
  <c r="O1351" i="6"/>
  <c r="P1351" i="6" s="1"/>
  <c r="U1342" i="6"/>
  <c r="O1342" i="6"/>
  <c r="U811" i="6"/>
  <c r="O811" i="6"/>
  <c r="P811" i="6" s="1"/>
  <c r="O1132" i="6"/>
  <c r="P1132" i="6" s="1"/>
  <c r="U1132" i="6"/>
  <c r="O2107" i="6"/>
  <c r="U2107" i="6"/>
  <c r="O813" i="6"/>
  <c r="U813" i="6"/>
  <c r="U2143" i="6"/>
  <c r="O2143" i="6"/>
  <c r="O710" i="6"/>
  <c r="P710" i="6" s="1"/>
  <c r="U710" i="6"/>
  <c r="O1372" i="6"/>
  <c r="P1372" i="6" s="1"/>
  <c r="U1372" i="6"/>
  <c r="O152" i="6"/>
  <c r="U152" i="6"/>
  <c r="O1081" i="6"/>
  <c r="P1081" i="6" s="1"/>
  <c r="U1081" i="6"/>
  <c r="U2146" i="6"/>
  <c r="O2146" i="6"/>
  <c r="O301" i="6"/>
  <c r="U301" i="6"/>
  <c r="O1324" i="6"/>
  <c r="U1324" i="6"/>
  <c r="O609" i="6"/>
  <c r="U609" i="6"/>
  <c r="O1298" i="6"/>
  <c r="P1298" i="6" s="1"/>
  <c r="U1298" i="6"/>
  <c r="U1341" i="6"/>
  <c r="O1341" i="6"/>
  <c r="U272" i="6"/>
  <c r="O272" i="6"/>
  <c r="P272" i="6" s="1"/>
  <c r="U247" i="6"/>
  <c r="O247" i="6"/>
  <c r="P247" i="6" s="1"/>
  <c r="O1569" i="6"/>
  <c r="U1569" i="6"/>
  <c r="O1931" i="6"/>
  <c r="P1931" i="6" s="1"/>
  <c r="U1931" i="6"/>
  <c r="U2101" i="6"/>
  <c r="O2101" i="6"/>
  <c r="O2208" i="6"/>
  <c r="P2208" i="6" s="1"/>
  <c r="U2208" i="6"/>
  <c r="U1915" i="6"/>
  <c r="O1915" i="6"/>
  <c r="U682" i="6"/>
  <c r="O682" i="6"/>
  <c r="P682" i="6" s="1"/>
  <c r="U479" i="6"/>
  <c r="O479" i="6"/>
  <c r="O1542" i="6"/>
  <c r="P1542" i="6" s="1"/>
  <c r="U1542" i="6"/>
  <c r="U1457" i="6"/>
  <c r="O1457" i="6"/>
  <c r="P1457" i="6" s="1"/>
  <c r="O2270" i="6"/>
  <c r="P2270" i="6" s="1"/>
  <c r="U2270" i="6"/>
  <c r="U1265" i="6"/>
  <c r="O1265" i="6"/>
  <c r="O1865" i="6"/>
  <c r="U1865" i="6"/>
  <c r="O2263" i="6"/>
  <c r="U2263" i="6"/>
  <c r="O587" i="6"/>
  <c r="P587" i="6" s="1"/>
  <c r="U587" i="6"/>
  <c r="O454" i="6"/>
  <c r="U454" i="6"/>
  <c r="U338" i="6"/>
  <c r="O338" i="6"/>
  <c r="P338" i="6" s="1"/>
  <c r="O1336" i="6"/>
  <c r="U1336" i="6"/>
  <c r="O1782" i="6"/>
  <c r="U1782" i="6"/>
  <c r="O739" i="6"/>
  <c r="P739" i="6" s="1"/>
  <c r="U739" i="6"/>
  <c r="O1583" i="6"/>
  <c r="P1583" i="6" s="1"/>
  <c r="U1583" i="6"/>
  <c r="O360" i="6"/>
  <c r="P360" i="6" s="1"/>
  <c r="U360" i="6"/>
  <c r="O453" i="6"/>
  <c r="P453" i="6" s="1"/>
  <c r="U453" i="6"/>
  <c r="U928" i="6"/>
  <c r="O928" i="6"/>
  <c r="P928" i="6" s="1"/>
  <c r="O2070" i="6"/>
  <c r="P2070" i="6" s="1"/>
  <c r="U2070" i="6"/>
  <c r="U902" i="6"/>
  <c r="O902" i="6"/>
  <c r="O1792" i="6"/>
  <c r="U1792" i="6"/>
  <c r="O1068" i="6"/>
  <c r="P1068" i="6" s="1"/>
  <c r="U1068" i="6"/>
  <c r="O1067" i="6"/>
  <c r="P1067" i="6" s="1"/>
  <c r="U1067" i="6"/>
  <c r="U1083" i="6"/>
  <c r="O1083" i="6"/>
  <c r="P1083" i="6" s="1"/>
  <c r="U2362" i="6"/>
  <c r="O2362" i="6"/>
  <c r="P2362" i="6" s="1"/>
  <c r="U2181" i="6"/>
  <c r="O2181" i="6"/>
  <c r="U1499" i="6"/>
  <c r="O1499" i="6"/>
  <c r="P1499" i="6" s="1"/>
  <c r="U431" i="6"/>
  <c r="O431" i="6"/>
  <c r="P431" i="6" s="1"/>
  <c r="O1928" i="6"/>
  <c r="P1928" i="6" s="1"/>
  <c r="U1928" i="6"/>
  <c r="O1588" i="6"/>
  <c r="P1588" i="6" s="1"/>
  <c r="U1588" i="6"/>
  <c r="O919" i="6"/>
  <c r="P919" i="6" s="1"/>
  <c r="U919" i="6"/>
  <c r="O1495" i="6"/>
  <c r="P1495" i="6" s="1"/>
  <c r="U1495" i="6"/>
  <c r="O2016" i="6"/>
  <c r="U2016" i="6"/>
  <c r="U186" i="6"/>
  <c r="O186" i="6"/>
  <c r="P186" i="6" s="1"/>
  <c r="U1262" i="6"/>
  <c r="O1262" i="6"/>
  <c r="P1262" i="6" s="1"/>
  <c r="U881" i="6"/>
  <c r="O881" i="6"/>
  <c r="U2275" i="6"/>
  <c r="O2275" i="6"/>
  <c r="P2275" i="6" s="1"/>
  <c r="O473" i="6"/>
  <c r="U473" i="6"/>
  <c r="U932" i="6"/>
  <c r="O932" i="6"/>
  <c r="U2356" i="6"/>
  <c r="O2356" i="6"/>
  <c r="P2356" i="6" s="1"/>
  <c r="U563" i="6"/>
  <c r="O563" i="6"/>
  <c r="P563" i="6" s="1"/>
  <c r="O1119" i="6"/>
  <c r="U1119" i="6"/>
  <c r="U299" i="6"/>
  <c r="O299" i="6"/>
  <c r="P299" i="6" s="1"/>
  <c r="U639" i="6"/>
  <c r="O639" i="6"/>
  <c r="U650" i="6"/>
  <c r="O650" i="6"/>
  <c r="U1624" i="6"/>
  <c r="O1624" i="6"/>
  <c r="U297" i="6"/>
  <c r="O297" i="6"/>
  <c r="P297" i="6" s="1"/>
  <c r="O1923" i="6"/>
  <c r="P1923" i="6" s="1"/>
  <c r="U1923" i="6"/>
  <c r="O495" i="6"/>
  <c r="P495" i="6" s="1"/>
  <c r="U495" i="6"/>
  <c r="O602" i="6"/>
  <c r="P602" i="6" s="1"/>
  <c r="U602" i="6"/>
  <c r="U1884" i="6"/>
  <c r="O1884" i="6"/>
  <c r="P1884" i="6" s="1"/>
  <c r="O1302" i="6"/>
  <c r="P1302" i="6" s="1"/>
  <c r="U1302" i="6"/>
  <c r="O725" i="6"/>
  <c r="P725" i="6" s="1"/>
  <c r="U725" i="6"/>
  <c r="U2123" i="6"/>
  <c r="O2123" i="6"/>
  <c r="O2253" i="6"/>
  <c r="P2253" i="6" s="1"/>
  <c r="U2253" i="6"/>
  <c r="U1514" i="6"/>
  <c r="O1514" i="6"/>
  <c r="P1514" i="6" s="1"/>
  <c r="U770" i="6"/>
  <c r="O770" i="6"/>
  <c r="P770" i="6" s="1"/>
  <c r="O1590" i="6"/>
  <c r="U1590" i="6"/>
  <c r="U1513" i="6"/>
  <c r="O1513" i="6"/>
  <c r="P1513" i="6" s="1"/>
  <c r="O1507" i="6"/>
  <c r="P1507" i="6" s="1"/>
  <c r="U1507" i="6"/>
  <c r="U939" i="6"/>
  <c r="O939" i="6"/>
  <c r="U1452" i="6"/>
  <c r="O1452" i="6"/>
  <c r="P1452" i="6" s="1"/>
  <c r="O1880" i="6"/>
  <c r="U1880" i="6"/>
  <c r="O2287" i="6"/>
  <c r="U2287" i="6"/>
  <c r="O582" i="6"/>
  <c r="P582" i="6" s="1"/>
  <c r="U582" i="6"/>
  <c r="U1852" i="6"/>
  <c r="O1852" i="6"/>
  <c r="P1852" i="6" s="1"/>
  <c r="U701" i="6"/>
  <c r="O701" i="6"/>
  <c r="P701" i="6" s="1"/>
  <c r="U1889" i="6"/>
  <c r="O1889" i="6"/>
  <c r="O1860" i="6"/>
  <c r="U1860" i="6"/>
  <c r="O2252" i="6"/>
  <c r="U2252" i="6"/>
  <c r="U1434" i="6"/>
  <c r="O1434" i="6"/>
  <c r="U474" i="6"/>
  <c r="O474" i="6"/>
  <c r="P474" i="6" s="1"/>
  <c r="O1377" i="6"/>
  <c r="P1377" i="6" s="1"/>
  <c r="U1377" i="6"/>
  <c r="U1562" i="6"/>
  <c r="O1562" i="6"/>
  <c r="P1562" i="6" s="1"/>
  <c r="U143" i="6"/>
  <c r="O143" i="6"/>
  <c r="P143" i="6" s="1"/>
  <c r="U909" i="6"/>
  <c r="O909" i="6"/>
  <c r="P909" i="6" s="1"/>
  <c r="U1511" i="6"/>
  <c r="O1511" i="6"/>
  <c r="O1366" i="6"/>
  <c r="P1366" i="6" s="1"/>
  <c r="U1366" i="6"/>
  <c r="O1592" i="6"/>
  <c r="U1592" i="6"/>
  <c r="U2080" i="6"/>
  <c r="O2080" i="6"/>
  <c r="P2080" i="6" s="1"/>
  <c r="O905" i="6"/>
  <c r="P905" i="6" s="1"/>
  <c r="U905" i="6"/>
  <c r="O2360" i="6"/>
  <c r="P2360" i="6" s="1"/>
  <c r="U2360" i="6"/>
  <c r="U680" i="6"/>
  <c r="O680" i="6"/>
  <c r="P680" i="6" s="1"/>
  <c r="U681" i="6"/>
  <c r="O681" i="6"/>
  <c r="U1503" i="6"/>
  <c r="O1503" i="6"/>
  <c r="P1503" i="6" s="1"/>
  <c r="O1117" i="6"/>
  <c r="P1117" i="6" s="1"/>
  <c r="U1117" i="6"/>
  <c r="O2032" i="6"/>
  <c r="P2032" i="6" s="1"/>
  <c r="U2032" i="6"/>
  <c r="O1028" i="6"/>
  <c r="P1028" i="6" s="1"/>
  <c r="U1028" i="6"/>
  <c r="O1874" i="6"/>
  <c r="P1874" i="6" s="1"/>
  <c r="U1874" i="6"/>
  <c r="O158" i="6"/>
  <c r="U158" i="6"/>
  <c r="O1120" i="6"/>
  <c r="P1120" i="6" s="1"/>
  <c r="U1120" i="6"/>
  <c r="O2295" i="6"/>
  <c r="P2295" i="6" s="1"/>
  <c r="U2295" i="6"/>
  <c r="U2065" i="6"/>
  <c r="O2065" i="6"/>
  <c r="P2065" i="6" s="1"/>
  <c r="U1154" i="6"/>
  <c r="O1154" i="6"/>
  <c r="O1062" i="6"/>
  <c r="P1062" i="6" s="1"/>
  <c r="U1062" i="6"/>
  <c r="U2284" i="6"/>
  <c r="O2284" i="6"/>
  <c r="P2284" i="6" s="1"/>
  <c r="O1927" i="6"/>
  <c r="U1927" i="6"/>
  <c r="O1388" i="6"/>
  <c r="P1388" i="6" s="1"/>
  <c r="U1388" i="6"/>
  <c r="O1471" i="6"/>
  <c r="P1471" i="6" s="1"/>
  <c r="U1471" i="6"/>
  <c r="O1230" i="6"/>
  <c r="U1230" i="6"/>
  <c r="O1822" i="6"/>
  <c r="P1822" i="6" s="1"/>
  <c r="U1822" i="6"/>
  <c r="U907" i="6"/>
  <c r="O907" i="6"/>
  <c r="O1084" i="6"/>
  <c r="U1084" i="6"/>
  <c r="U934" i="6"/>
  <c r="O934" i="6"/>
  <c r="P934" i="6" s="1"/>
  <c r="O1087" i="6"/>
  <c r="U1087" i="6"/>
  <c r="U2178" i="6"/>
  <c r="O2178" i="6"/>
  <c r="U2370" i="6"/>
  <c r="O2370" i="6"/>
  <c r="P2370" i="6" s="1"/>
  <c r="U994" i="6"/>
  <c r="O994" i="6"/>
  <c r="P994" i="6" s="1"/>
  <c r="U1058" i="6"/>
  <c r="O1058" i="6"/>
  <c r="U1392" i="6"/>
  <c r="O1392" i="6"/>
  <c r="P1392" i="6" s="1"/>
  <c r="U1020" i="6"/>
  <c r="O1020" i="6"/>
  <c r="P1020" i="6" s="1"/>
  <c r="U1320" i="6"/>
  <c r="O1320" i="6"/>
  <c r="U763" i="6"/>
  <c r="O763" i="6"/>
  <c r="U690" i="6"/>
  <c r="O690" i="6"/>
  <c r="U1045" i="6"/>
  <c r="O1045" i="6"/>
  <c r="P1045" i="6" s="1"/>
  <c r="U2273" i="6"/>
  <c r="O2273" i="6"/>
  <c r="U484" i="6"/>
  <c r="O484" i="6"/>
  <c r="P484" i="6" s="1"/>
  <c r="O2276" i="6"/>
  <c r="P2276" i="6" s="1"/>
  <c r="U2276" i="6"/>
  <c r="U1056" i="6"/>
  <c r="O1056" i="6"/>
  <c r="P1056" i="6" s="1"/>
  <c r="O404" i="6"/>
  <c r="P404" i="6" s="1"/>
  <c r="U404" i="6"/>
  <c r="O405" i="6"/>
  <c r="P405" i="6" s="1"/>
  <c r="U405" i="6"/>
  <c r="O2195" i="6"/>
  <c r="P2195" i="6" s="1"/>
  <c r="U2195" i="6"/>
  <c r="U271" i="6"/>
  <c r="O271" i="6"/>
  <c r="P271" i="6" s="1"/>
  <c r="U1277" i="6"/>
  <c r="O1277" i="6"/>
  <c r="P1277" i="6" s="1"/>
  <c r="O1223" i="6"/>
  <c r="U1223" i="6"/>
  <c r="U2308" i="6"/>
  <c r="O2308" i="6"/>
  <c r="U2369" i="6"/>
  <c r="O2369" i="6"/>
  <c r="U2303" i="6"/>
  <c r="O2303" i="6"/>
  <c r="U1345" i="6"/>
  <c r="O1345" i="6"/>
  <c r="U906" i="6"/>
  <c r="O906" i="6"/>
  <c r="P906" i="6" s="1"/>
  <c r="U762" i="6"/>
  <c r="O762" i="6"/>
  <c r="P762" i="6" s="1"/>
  <c r="O379" i="6"/>
  <c r="P379" i="6" s="1"/>
  <c r="U379" i="6"/>
  <c r="O2294" i="6"/>
  <c r="U2294" i="6"/>
  <c r="O2202" i="6"/>
  <c r="P2202" i="6" s="1"/>
  <c r="U2202" i="6"/>
  <c r="U815" i="6"/>
  <c r="O815" i="6"/>
  <c r="P815" i="6" s="1"/>
  <c r="U539" i="6"/>
  <c r="O539" i="6"/>
  <c r="O136" i="6"/>
  <c r="P136" i="6" s="1"/>
  <c r="U136" i="6"/>
  <c r="O1144" i="6"/>
  <c r="P1144" i="6" s="1"/>
  <c r="U1144" i="6"/>
  <c r="O226" i="6"/>
  <c r="U226" i="6"/>
  <c r="U2272" i="6"/>
  <c r="O2272" i="6"/>
  <c r="U290" i="6"/>
  <c r="O290" i="6"/>
  <c r="P290" i="6" s="1"/>
  <c r="U223" i="6"/>
  <c r="O223" i="6"/>
  <c r="U938" i="6"/>
  <c r="O938" i="6"/>
  <c r="O761" i="6"/>
  <c r="P761" i="6" s="1"/>
  <c r="U761" i="6"/>
  <c r="U1216" i="6"/>
  <c r="O1216" i="6"/>
  <c r="P1216" i="6" s="1"/>
  <c r="U2368" i="6"/>
  <c r="O2368" i="6"/>
  <c r="O105" i="6"/>
  <c r="P105" i="6" s="1"/>
  <c r="U105" i="6"/>
  <c r="O1916" i="6"/>
  <c r="U1916" i="6"/>
  <c r="U2256" i="6"/>
  <c r="O2256" i="6"/>
  <c r="O2124" i="6"/>
  <c r="P2124" i="6" s="1"/>
  <c r="U2124" i="6"/>
  <c r="O1966" i="6"/>
  <c r="P1966" i="6" s="1"/>
  <c r="U1966" i="6"/>
  <c r="O132" i="6"/>
  <c r="P132" i="6" s="1"/>
  <c r="U132" i="6"/>
  <c r="U1005" i="6"/>
  <c r="O1005" i="6"/>
  <c r="P1005" i="6" s="1"/>
  <c r="U2317" i="6"/>
  <c r="O2317" i="6"/>
  <c r="O848" i="6"/>
  <c r="P848" i="6" s="1"/>
  <c r="U848" i="6"/>
  <c r="U991" i="6"/>
  <c r="O991" i="6"/>
  <c r="P991" i="6" s="1"/>
  <c r="U2183" i="6"/>
  <c r="O2183" i="6"/>
  <c r="P2183" i="6" s="1"/>
  <c r="U903" i="6"/>
  <c r="O903" i="6"/>
  <c r="U696" i="6"/>
  <c r="O696" i="6"/>
  <c r="P696" i="6" s="1"/>
  <c r="U1173" i="6"/>
  <c r="O1173" i="6"/>
  <c r="P1173" i="6" s="1"/>
  <c r="O2298" i="6"/>
  <c r="U2298" i="6"/>
  <c r="U1162" i="6"/>
  <c r="O1162" i="6"/>
  <c r="P1162" i="6" s="1"/>
  <c r="U558" i="6"/>
  <c r="O558" i="6"/>
  <c r="U911" i="6"/>
  <c r="O911" i="6"/>
  <c r="O268" i="6"/>
  <c r="P268" i="6" s="1"/>
  <c r="U268" i="6"/>
  <c r="U1586" i="6"/>
  <c r="O1586" i="6"/>
  <c r="U1231" i="6"/>
  <c r="O1231" i="6"/>
  <c r="P1231" i="6" s="1"/>
  <c r="O380" i="6"/>
  <c r="P380" i="6" s="1"/>
  <c r="U380" i="6"/>
  <c r="U1070" i="6"/>
  <c r="O1070" i="6"/>
  <c r="P1070" i="6" s="1"/>
  <c r="O1066" i="6"/>
  <c r="U1066" i="6"/>
  <c r="U920" i="6"/>
  <c r="O920" i="6"/>
  <c r="P920" i="6" s="1"/>
  <c r="O1581" i="6"/>
  <c r="P1581" i="6" s="1"/>
  <c r="U1581" i="6"/>
  <c r="O315" i="6"/>
  <c r="U315" i="6"/>
  <c r="U2367" i="6"/>
  <c r="O2367" i="6"/>
  <c r="P2367" i="6" s="1"/>
  <c r="O2010" i="6"/>
  <c r="U2010" i="6"/>
  <c r="U2011" i="6"/>
  <c r="O2011" i="6"/>
  <c r="P2011" i="6" s="1"/>
  <c r="U671" i="6"/>
  <c r="O671" i="6"/>
  <c r="O192" i="6"/>
  <c r="P192" i="6" s="1"/>
  <c r="U192" i="6"/>
  <c r="O757" i="6"/>
  <c r="P757" i="6" s="1"/>
  <c r="U757" i="6"/>
  <c r="O2044" i="6"/>
  <c r="U2044" i="6"/>
  <c r="O1153" i="6"/>
  <c r="P1153" i="6" s="1"/>
  <c r="U1153" i="6"/>
  <c r="O754" i="6"/>
  <c r="P754" i="6" s="1"/>
  <c r="U754" i="6"/>
  <c r="U2148" i="6"/>
  <c r="O2148" i="6"/>
  <c r="P2148" i="6" s="1"/>
  <c r="U1496" i="6"/>
  <c r="O1496" i="6"/>
  <c r="P1496" i="6" s="1"/>
  <c r="U1541" i="6"/>
  <c r="O1541" i="6"/>
  <c r="P1541" i="6" s="1"/>
  <c r="U1539" i="6"/>
  <c r="O1539" i="6"/>
  <c r="P1539" i="6" s="1"/>
  <c r="O128" i="6"/>
  <c r="P128" i="6" s="1"/>
  <c r="U128" i="6"/>
  <c r="U533" i="6"/>
  <c r="O533" i="6"/>
  <c r="P533" i="6" s="1"/>
  <c r="U1534" i="6"/>
  <c r="O1534" i="6"/>
  <c r="P1534" i="6" s="1"/>
  <c r="U1540" i="6"/>
  <c r="O1540" i="6"/>
  <c r="P1540" i="6" s="1"/>
  <c r="O1628" i="6"/>
  <c r="P1628" i="6" s="1"/>
  <c r="U1628" i="6"/>
  <c r="U1232" i="6"/>
  <c r="O1232" i="6"/>
  <c r="O1879" i="6"/>
  <c r="P1879" i="6" s="1"/>
  <c r="U1879" i="6"/>
  <c r="U586" i="6"/>
  <c r="O586" i="6"/>
  <c r="P586" i="6" s="1"/>
  <c r="O466" i="6"/>
  <c r="P466" i="6" s="1"/>
  <c r="U466" i="6"/>
  <c r="U240" i="6"/>
  <c r="O240" i="6"/>
  <c r="P240" i="6" s="1"/>
  <c r="U1242" i="6"/>
  <c r="O1242" i="6"/>
  <c r="U1535" i="6"/>
  <c r="O1535" i="6"/>
  <c r="P1535" i="6" s="1"/>
  <c r="U1299" i="6"/>
  <c r="O1299" i="6"/>
  <c r="P1299" i="6" s="1"/>
  <c r="U417" i="6"/>
  <c r="O417" i="6"/>
  <c r="P417" i="6" s="1"/>
  <c r="O1082" i="6"/>
  <c r="P1082" i="6" s="1"/>
  <c r="U1082" i="6"/>
  <c r="O2289" i="6"/>
  <c r="P2289" i="6" s="1"/>
  <c r="U2289" i="6"/>
  <c r="O1409" i="6"/>
  <c r="P1409" i="6" s="1"/>
  <c r="U1409" i="6"/>
  <c r="O1607" i="6"/>
  <c r="P1607" i="6" s="1"/>
  <c r="U1607" i="6"/>
  <c r="O325" i="6"/>
  <c r="P325" i="6" s="1"/>
  <c r="U325" i="6"/>
  <c r="O236" i="6"/>
  <c r="U236" i="6"/>
  <c r="O1627" i="6"/>
  <c r="U1627" i="6"/>
  <c r="O643" i="6"/>
  <c r="P643" i="6" s="1"/>
  <c r="U643" i="6"/>
  <c r="U1532" i="6"/>
  <c r="O1532" i="6"/>
  <c r="U514" i="6"/>
  <c r="O514" i="6"/>
  <c r="O581" i="6"/>
  <c r="P581" i="6" s="1"/>
  <c r="U581" i="6"/>
  <c r="O773" i="6"/>
  <c r="U773" i="6"/>
  <c r="U912" i="6"/>
  <c r="O912" i="6"/>
  <c r="P912" i="6" s="1"/>
  <c r="O2312" i="6"/>
  <c r="U2312" i="6"/>
  <c r="O1925" i="6"/>
  <c r="P1925" i="6" s="1"/>
  <c r="U1925" i="6"/>
  <c r="U464" i="6"/>
  <c r="O464" i="6"/>
  <c r="P464" i="6" s="1"/>
  <c r="U1335" i="6"/>
  <c r="O1335" i="6"/>
  <c r="P1335" i="6" s="1"/>
  <c r="U2261" i="6"/>
  <c r="O2261" i="6"/>
  <c r="P2261" i="6" s="1"/>
  <c r="U1282" i="6"/>
  <c r="O1282" i="6"/>
  <c r="P1282" i="6" s="1"/>
  <c r="O1249" i="6"/>
  <c r="P1249" i="6" s="1"/>
  <c r="U1249" i="6"/>
  <c r="O1272" i="6"/>
  <c r="P1272" i="6" s="1"/>
  <c r="U1272" i="6"/>
  <c r="U2188" i="6"/>
  <c r="O2188" i="6"/>
  <c r="P2188" i="6" s="1"/>
  <c r="O2378" i="6"/>
  <c r="P2378" i="6" s="1"/>
  <c r="U2378" i="6"/>
  <c r="O1446" i="6"/>
  <c r="P1446" i="6" s="1"/>
  <c r="U1446" i="6"/>
  <c r="U2297" i="6"/>
  <c r="O2297" i="6"/>
  <c r="U2267" i="6"/>
  <c r="O2267" i="6"/>
  <c r="P2267" i="6" s="1"/>
  <c r="U1123" i="6"/>
  <c r="O1123" i="6"/>
  <c r="P1123" i="6" s="1"/>
  <c r="O827" i="6"/>
  <c r="U827" i="6"/>
  <c r="U2182" i="6"/>
  <c r="O2182" i="6"/>
  <c r="O1455" i="6"/>
  <c r="P1455" i="6" s="1"/>
  <c r="U1455" i="6"/>
  <c r="U913" i="6"/>
  <c r="O913" i="6"/>
  <c r="P913" i="6" s="1"/>
  <c r="O1453" i="6"/>
  <c r="P1453" i="6" s="1"/>
  <c r="U1453" i="6"/>
  <c r="O449" i="6"/>
  <c r="P449" i="6" s="1"/>
  <c r="U449" i="6"/>
  <c r="O2186" i="6"/>
  <c r="P2186" i="6" s="1"/>
  <c r="U2186" i="6"/>
  <c r="U1537" i="6"/>
  <c r="O1537" i="6"/>
  <c r="P1537" i="6" s="1"/>
  <c r="O925" i="6"/>
  <c r="P925" i="6" s="1"/>
  <c r="U925" i="6"/>
  <c r="O2027" i="6"/>
  <c r="P2027" i="6" s="1"/>
  <c r="U2027" i="6"/>
  <c r="U1908" i="6"/>
  <c r="O1908" i="6"/>
  <c r="U555" i="6"/>
  <c r="O555" i="6"/>
  <c r="P555" i="6" s="1"/>
  <c r="U1022" i="6"/>
  <c r="O1022" i="6"/>
  <c r="O2319" i="6"/>
  <c r="P2319" i="6" s="1"/>
  <c r="U2319" i="6"/>
  <c r="O1899" i="6"/>
  <c r="U1899" i="6"/>
  <c r="O1812" i="6"/>
  <c r="P1812" i="6" s="1"/>
  <c r="U1812" i="6"/>
  <c r="O1544" i="6"/>
  <c r="P1544" i="6" s="1"/>
  <c r="U1544" i="6"/>
  <c r="O1855" i="6"/>
  <c r="P1855" i="6" s="1"/>
  <c r="U1855" i="6"/>
  <c r="U1139" i="6"/>
  <c r="O1139" i="6"/>
  <c r="P1139" i="6" s="1"/>
  <c r="U1451" i="6"/>
  <c r="O1451" i="6"/>
  <c r="O2243" i="6"/>
  <c r="P2243" i="6" s="1"/>
  <c r="U2243" i="6"/>
  <c r="O547" i="6"/>
  <c r="U547" i="6"/>
  <c r="O2068" i="6"/>
  <c r="P2068" i="6" s="1"/>
  <c r="U2068" i="6"/>
  <c r="U1796" i="6"/>
  <c r="O1796" i="6"/>
  <c r="P1796" i="6" s="1"/>
  <c r="O394" i="6"/>
  <c r="P394" i="6" s="1"/>
  <c r="U394" i="6"/>
  <c r="U2351" i="6"/>
  <c r="O2351" i="6"/>
  <c r="P2351" i="6" s="1"/>
  <c r="O68" i="6"/>
  <c r="P68" i="6" s="1"/>
  <c r="U68" i="6"/>
  <c r="O2342" i="6"/>
  <c r="U2342" i="6"/>
  <c r="O59" i="6"/>
  <c r="P59" i="6" s="1"/>
  <c r="U59" i="6"/>
  <c r="U1072" i="6"/>
  <c r="O1072" i="6"/>
  <c r="O1086" i="6"/>
  <c r="P1086" i="6" s="1"/>
  <c r="U1086" i="6"/>
  <c r="O319" i="6"/>
  <c r="P319" i="6" s="1"/>
  <c r="U319" i="6"/>
  <c r="U1399" i="6"/>
  <c r="O1399" i="6"/>
  <c r="P1399" i="6" s="1"/>
  <c r="O756" i="6"/>
  <c r="U756" i="6"/>
  <c r="U1389" i="6"/>
  <c r="O1389" i="6"/>
  <c r="U1190" i="6"/>
  <c r="O1190" i="6"/>
  <c r="U520" i="6"/>
  <c r="O520" i="6"/>
  <c r="U2335" i="6"/>
  <c r="O2335" i="6"/>
  <c r="O418" i="6"/>
  <c r="P418" i="6" s="1"/>
  <c r="U418" i="6"/>
  <c r="U2348" i="6"/>
  <c r="O2348" i="6"/>
  <c r="P2348" i="6" s="1"/>
  <c r="O2085" i="6"/>
  <c r="P2085" i="6" s="1"/>
  <c r="U2085" i="6"/>
  <c r="U1448" i="6"/>
  <c r="O1448" i="6"/>
  <c r="P1448" i="6" s="1"/>
  <c r="U1245" i="6"/>
  <c r="O1245" i="6"/>
  <c r="U252" i="6"/>
  <c r="O252" i="6"/>
  <c r="P252" i="6" s="1"/>
  <c r="U245" i="6"/>
  <c r="O245" i="6"/>
  <c r="P245" i="6" s="1"/>
  <c r="O518" i="6"/>
  <c r="P518" i="6" s="1"/>
  <c r="U518" i="6"/>
  <c r="O2073" i="6"/>
  <c r="P2073" i="6" s="1"/>
  <c r="U2073" i="6"/>
  <c r="U2164" i="6"/>
  <c r="O2164" i="6"/>
  <c r="U2194" i="6"/>
  <c r="O2194" i="6"/>
  <c r="P2194" i="6" s="1"/>
  <c r="O182" i="6"/>
  <c r="P182" i="6" s="1"/>
  <c r="U182" i="6"/>
  <c r="O26" i="6"/>
  <c r="P26" i="6" s="1"/>
  <c r="U26" i="6"/>
  <c r="O1533" i="6"/>
  <c r="P1533" i="6" s="1"/>
  <c r="U1533" i="6"/>
  <c r="U457" i="6"/>
  <c r="O457" i="6"/>
  <c r="P457" i="6" s="1"/>
  <c r="O1882" i="6"/>
  <c r="P1882" i="6" s="1"/>
  <c r="U1882" i="6"/>
  <c r="O915" i="6"/>
  <c r="U915" i="6"/>
  <c r="U585" i="6"/>
  <c r="O585" i="6"/>
  <c r="P585" i="6" s="1"/>
  <c r="O2327" i="6"/>
  <c r="P2327" i="6" s="1"/>
  <c r="U2327" i="6"/>
  <c r="U916" i="6"/>
  <c r="O916" i="6"/>
  <c r="O2338" i="6"/>
  <c r="P2338" i="6" s="1"/>
  <c r="U2338" i="6"/>
  <c r="U1229" i="6"/>
  <c r="O1229" i="6"/>
  <c r="P1229" i="6" s="1"/>
  <c r="O2328" i="6"/>
  <c r="U2328" i="6"/>
  <c r="O1074" i="6"/>
  <c r="P1074" i="6" s="1"/>
  <c r="U1074" i="6"/>
  <c r="O343" i="6"/>
  <c r="P343" i="6" s="1"/>
  <c r="U343" i="6"/>
  <c r="O554" i="6"/>
  <c r="U554" i="6"/>
  <c r="U1042" i="6"/>
  <c r="O1042" i="6"/>
  <c r="U2190" i="6"/>
  <c r="O2190" i="6"/>
  <c r="P2190" i="6" s="1"/>
  <c r="U228" i="6"/>
  <c r="O228" i="6"/>
  <c r="P228" i="6" s="1"/>
  <c r="U286" i="6"/>
  <c r="O286" i="6"/>
  <c r="P286" i="6" s="1"/>
  <c r="U180" i="6"/>
  <c r="O180" i="6"/>
  <c r="U892" i="6"/>
  <c r="O892" i="6"/>
  <c r="P892" i="6" s="1"/>
  <c r="U838" i="6"/>
  <c r="O838" i="6"/>
  <c r="O476" i="6"/>
  <c r="P476" i="6" s="1"/>
  <c r="U476" i="6"/>
  <c r="O2359" i="6"/>
  <c r="P2359" i="6" s="1"/>
  <c r="U2359" i="6"/>
  <c r="O1555" i="6"/>
  <c r="P1555" i="6" s="1"/>
  <c r="U1555" i="6"/>
  <c r="O2330" i="6"/>
  <c r="P2330" i="6" s="1"/>
  <c r="U2330" i="6"/>
  <c r="U2035" i="6"/>
  <c r="O2035" i="6"/>
  <c r="P2035" i="6" s="1"/>
  <c r="O2353" i="6"/>
  <c r="U2353" i="6"/>
  <c r="O1222" i="6"/>
  <c r="P1222" i="6" s="1"/>
  <c r="U1222" i="6"/>
  <c r="U2337" i="6"/>
  <c r="O2337" i="6"/>
  <c r="P2337" i="6" s="1"/>
  <c r="U1783" i="6"/>
  <c r="O1783" i="6"/>
  <c r="U759" i="6"/>
  <c r="O759" i="6"/>
  <c r="P759" i="6" s="1"/>
  <c r="O2259" i="6"/>
  <c r="P2259" i="6" s="1"/>
  <c r="U2259" i="6"/>
  <c r="U783" i="6"/>
  <c r="O783" i="6"/>
  <c r="P783" i="6" s="1"/>
  <c r="U1958" i="6"/>
  <c r="O1958" i="6"/>
  <c r="P1958" i="6" s="1"/>
  <c r="U2372" i="6"/>
  <c r="O2372" i="6"/>
  <c r="V96" i="10"/>
  <c r="V284" i="10"/>
  <c r="V17" i="10"/>
  <c r="V121" i="10"/>
  <c r="V125" i="10"/>
  <c r="V25" i="10"/>
  <c r="V81" i="10"/>
  <c r="V119" i="10"/>
  <c r="V305" i="10"/>
  <c r="V35" i="10"/>
  <c r="V67" i="10"/>
  <c r="V161" i="10"/>
  <c r="V191" i="10"/>
  <c r="V288" i="10"/>
  <c r="V101" i="10"/>
  <c r="V40" i="10"/>
  <c r="V141" i="10"/>
  <c r="V137" i="10"/>
  <c r="V57" i="10"/>
  <c r="V198" i="10"/>
  <c r="V99" i="10"/>
  <c r="V31" i="10"/>
  <c r="V270" i="10"/>
  <c r="V85" i="10"/>
  <c r="R215" i="10"/>
  <c r="V215" i="10" s="1"/>
  <c r="V24" i="10"/>
  <c r="R182" i="10"/>
  <c r="V122" i="10"/>
  <c r="R224" i="10"/>
  <c r="V224" i="10" s="1"/>
  <c r="R110" i="10"/>
  <c r="R28" i="10"/>
  <c r="T212" i="10"/>
  <c r="U212" i="10" s="1"/>
  <c r="T23" i="10"/>
  <c r="U23" i="10" s="1"/>
  <c r="T169" i="10"/>
  <c r="U169" i="10" s="1"/>
  <c r="T150" i="10"/>
  <c r="U150" i="10" s="1"/>
  <c r="R174" i="10"/>
  <c r="V324" i="10"/>
  <c r="N229" i="10"/>
  <c r="R229" i="10" s="1"/>
  <c r="V229" i="10" s="1"/>
  <c r="R253" i="10"/>
  <c r="V257" i="10"/>
  <c r="T134" i="10"/>
  <c r="U134" i="10" s="1"/>
  <c r="V134" i="10" s="1"/>
  <c r="N237" i="10"/>
  <c r="R237" i="10" s="1"/>
  <c r="V237" i="10" s="1"/>
  <c r="T282" i="10"/>
  <c r="U282" i="10" s="1"/>
  <c r="V282" i="10" s="1"/>
  <c r="T162" i="10"/>
  <c r="U162" i="10" s="1"/>
  <c r="T163" i="10"/>
  <c r="U163" i="10" s="1"/>
  <c r="V195" i="10"/>
  <c r="T113" i="10"/>
  <c r="U113" i="10" s="1"/>
  <c r="T135" i="10"/>
  <c r="U135" i="10" s="1"/>
  <c r="R33" i="10"/>
  <c r="N193" i="10"/>
  <c r="R193" i="10" s="1"/>
  <c r="V193" i="10" s="1"/>
  <c r="R54" i="10"/>
  <c r="T185" i="10"/>
  <c r="U185" i="10" s="1"/>
  <c r="V185" i="10" s="1"/>
  <c r="T287" i="10"/>
  <c r="U287" i="10" s="1"/>
  <c r="T278" i="10"/>
  <c r="U278" i="10" s="1"/>
  <c r="T43" i="10"/>
  <c r="U43" i="10" s="1"/>
  <c r="T32" i="10"/>
  <c r="U32" i="10" s="1"/>
  <c r="T174" i="10"/>
  <c r="U174" i="10" s="1"/>
  <c r="T253" i="10"/>
  <c r="U253" i="10" s="1"/>
  <c r="T13" i="10"/>
  <c r="U13" i="10" s="1"/>
  <c r="T107" i="10"/>
  <c r="U107" i="10" s="1"/>
  <c r="T151" i="10"/>
  <c r="U151" i="10" s="1"/>
  <c r="T243" i="10"/>
  <c r="U243" i="10" s="1"/>
  <c r="T147" i="10"/>
  <c r="U147" i="10" s="1"/>
  <c r="V147" i="10" s="1"/>
  <c r="N162" i="10"/>
  <c r="R162" i="10" s="1"/>
  <c r="R19" i="10"/>
  <c r="V19" i="10" s="1"/>
  <c r="T64" i="10"/>
  <c r="U64" i="10" s="1"/>
  <c r="T80" i="10"/>
  <c r="U80" i="10" s="1"/>
  <c r="V80" i="10" s="1"/>
  <c r="T139" i="10"/>
  <c r="U139" i="10" s="1"/>
  <c r="V139" i="10" s="1"/>
  <c r="T33" i="10"/>
  <c r="U33" i="10" s="1"/>
  <c r="T308" i="10"/>
  <c r="U308" i="10" s="1"/>
  <c r="V308" i="10" s="1"/>
  <c r="T115" i="10"/>
  <c r="U115" i="10" s="1"/>
  <c r="V115" i="10" s="1"/>
  <c r="T231" i="10"/>
  <c r="U231" i="10" s="1"/>
  <c r="V231" i="10" s="1"/>
  <c r="T54" i="10"/>
  <c r="U54" i="10" s="1"/>
  <c r="T58" i="10"/>
  <c r="U58" i="10" s="1"/>
  <c r="R220" i="10"/>
  <c r="V220" i="10" s="1"/>
  <c r="T28" i="10"/>
  <c r="U28" i="10" s="1"/>
  <c r="N188" i="10"/>
  <c r="R188" i="10" s="1"/>
  <c r="V188" i="10" s="1"/>
  <c r="N226" i="10"/>
  <c r="R226" i="10" s="1"/>
  <c r="R169" i="10"/>
  <c r="N65" i="10"/>
  <c r="R65" i="10" s="1"/>
  <c r="V65" i="10" s="1"/>
  <c r="T74" i="10"/>
  <c r="U74" i="10" s="1"/>
  <c r="T293" i="10"/>
  <c r="U293" i="10" s="1"/>
  <c r="T268" i="10"/>
  <c r="U268" i="10" s="1"/>
  <c r="V268" i="10" s="1"/>
  <c r="R128" i="10"/>
  <c r="V128" i="10" s="1"/>
  <c r="R47" i="10"/>
  <c r="R178" i="10"/>
  <c r="V178" i="10" s="1"/>
  <c r="N87" i="10"/>
  <c r="R87" i="10" s="1"/>
  <c r="V87" i="10" s="1"/>
  <c r="T92" i="10"/>
  <c r="U92" i="10" s="1"/>
  <c r="V92" i="10" s="1"/>
  <c r="R135" i="10"/>
  <c r="T301" i="10"/>
  <c r="U301" i="10" s="1"/>
  <c r="N302" i="10"/>
  <c r="R302" i="10" s="1"/>
  <c r="V302" i="10" s="1"/>
  <c r="T246" i="10"/>
  <c r="U246" i="10" s="1"/>
  <c r="N58" i="10"/>
  <c r="R58" i="10" s="1"/>
  <c r="T202" i="10"/>
  <c r="U202" i="10" s="1"/>
  <c r="N120" i="10"/>
  <c r="R120" i="10" s="1"/>
  <c r="V120" i="10" s="1"/>
  <c r="V210" i="10"/>
  <c r="R278" i="10"/>
  <c r="T226" i="10"/>
  <c r="U226" i="10" s="1"/>
  <c r="R32" i="10"/>
  <c r="R275" i="10"/>
  <c r="V275" i="10" s="1"/>
  <c r="R74" i="10"/>
  <c r="R13" i="10"/>
  <c r="T56" i="10"/>
  <c r="U56" i="10" s="1"/>
  <c r="T248" i="10"/>
  <c r="U248" i="10" s="1"/>
  <c r="R94" i="10"/>
  <c r="V94" i="10" s="1"/>
  <c r="T204" i="10"/>
  <c r="U204" i="10" s="1"/>
  <c r="V204" i="10" s="1"/>
  <c r="T21" i="10"/>
  <c r="U21" i="10" s="1"/>
  <c r="V21" i="10" s="1"/>
  <c r="N238" i="10"/>
  <c r="R238" i="10" s="1"/>
  <c r="V238" i="10" s="1"/>
  <c r="N280" i="10"/>
  <c r="R280" i="10" s="1"/>
  <c r="T47" i="10"/>
  <c r="U47" i="10" s="1"/>
  <c r="R41" i="10"/>
  <c r="V41" i="10" s="1"/>
  <c r="V159" i="10"/>
  <c r="T291" i="10"/>
  <c r="U291" i="10" s="1"/>
  <c r="V291" i="10" s="1"/>
  <c r="N301" i="10"/>
  <c r="R301" i="10" s="1"/>
  <c r="N102" i="10"/>
  <c r="R102" i="10" s="1"/>
  <c r="N78" i="10"/>
  <c r="R78" i="10" s="1"/>
  <c r="R202" i="10"/>
  <c r="T112" i="10"/>
  <c r="U112" i="10" s="1"/>
  <c r="R222" i="10"/>
  <c r="V222" i="10" s="1"/>
  <c r="R8" i="10"/>
  <c r="N98" i="10"/>
  <c r="R98" i="10" s="1"/>
  <c r="V98" i="10" s="1"/>
  <c r="N172" i="10"/>
  <c r="R172" i="10" s="1"/>
  <c r="V172" i="10" s="1"/>
  <c r="T136" i="10"/>
  <c r="U136" i="10" s="1"/>
  <c r="V136" i="10" s="1"/>
  <c r="T153" i="10"/>
  <c r="U153" i="10" s="1"/>
  <c r="T16" i="10"/>
  <c r="U16" i="10" s="1"/>
  <c r="V16" i="10" s="1"/>
  <c r="N293" i="10"/>
  <c r="R293" i="10" s="1"/>
  <c r="N56" i="10"/>
  <c r="R56" i="10" s="1"/>
  <c r="R248" i="10"/>
  <c r="R124" i="10"/>
  <c r="V124" i="10" s="1"/>
  <c r="R131" i="10"/>
  <c r="N165" i="10"/>
  <c r="R165" i="10" s="1"/>
  <c r="V165" i="10" s="1"/>
  <c r="R223" i="10"/>
  <c r="R170" i="10"/>
  <c r="V170" i="10" s="1"/>
  <c r="T90" i="10"/>
  <c r="U90" i="10" s="1"/>
  <c r="T280" i="10"/>
  <c r="U280" i="10" s="1"/>
  <c r="R44" i="10"/>
  <c r="V44" i="10" s="1"/>
  <c r="R62" i="10"/>
  <c r="R312" i="10"/>
  <c r="R132" i="10"/>
  <c r="V132" i="10" s="1"/>
  <c r="R53" i="10"/>
  <c r="V53" i="10" s="1"/>
  <c r="T102" i="10"/>
  <c r="U102" i="10" s="1"/>
  <c r="T309" i="10"/>
  <c r="U309" i="10" s="1"/>
  <c r="V274" i="10"/>
  <c r="R255" i="10"/>
  <c r="V255" i="10" s="1"/>
  <c r="R246" i="10"/>
  <c r="T78" i="10"/>
  <c r="U78" i="10" s="1"/>
  <c r="N112" i="10"/>
  <c r="R112" i="10" s="1"/>
  <c r="T252" i="10"/>
  <c r="U252" i="10" s="1"/>
  <c r="V252" i="10" s="1"/>
  <c r="T8" i="10"/>
  <c r="U8" i="10" s="1"/>
  <c r="R48" i="10"/>
  <c r="V48" i="10" s="1"/>
  <c r="V209" i="10"/>
  <c r="R321" i="10"/>
  <c r="R46" i="10"/>
  <c r="T93" i="10"/>
  <c r="U93" i="10" s="1"/>
  <c r="V93" i="10" s="1"/>
  <c r="N315" i="10"/>
  <c r="R315" i="10" s="1"/>
  <c r="V315" i="10" s="1"/>
  <c r="R322" i="10"/>
  <c r="V322" i="10" s="1"/>
  <c r="R262" i="10"/>
  <c r="T131" i="10"/>
  <c r="U131" i="10" s="1"/>
  <c r="T223" i="10"/>
  <c r="U223" i="10" s="1"/>
  <c r="R179" i="10"/>
  <c r="V179" i="10" s="1"/>
  <c r="N90" i="10"/>
  <c r="R90" i="10" s="1"/>
  <c r="T176" i="10"/>
  <c r="U176" i="10" s="1"/>
  <c r="V176" i="10" s="1"/>
  <c r="V256" i="10"/>
  <c r="T62" i="10"/>
  <c r="U62" i="10" s="1"/>
  <c r="R22" i="10"/>
  <c r="V22" i="10" s="1"/>
  <c r="T312" i="10"/>
  <c r="U312" i="10" s="1"/>
  <c r="R319" i="10"/>
  <c r="V319" i="10" s="1"/>
  <c r="R39" i="10"/>
  <c r="V39" i="10" s="1"/>
  <c r="T123" i="10"/>
  <c r="U123" i="10" s="1"/>
  <c r="V123" i="10" s="1"/>
  <c r="T194" i="10"/>
  <c r="U194" i="10" s="1"/>
  <c r="V194" i="10" s="1"/>
  <c r="T279" i="10"/>
  <c r="U279" i="10" s="1"/>
  <c r="V279" i="10" s="1"/>
  <c r="R225" i="10"/>
  <c r="V225" i="10" s="1"/>
  <c r="R153" i="10"/>
  <c r="T296" i="10"/>
  <c r="U296" i="10" s="1"/>
  <c r="R45" i="10"/>
  <c r="V45" i="10" s="1"/>
  <c r="R232" i="10"/>
  <c r="V232" i="10" s="1"/>
  <c r="R228" i="10"/>
  <c r="T262" i="10"/>
  <c r="U262" i="10" s="1"/>
  <c r="R205" i="10"/>
  <c r="T10" i="10"/>
  <c r="U10" i="10" s="1"/>
  <c r="T242" i="10"/>
  <c r="U242" i="10" s="1"/>
  <c r="T158" i="10"/>
  <c r="U158" i="10" s="1"/>
  <c r="V158" i="10" s="1"/>
  <c r="R197" i="10"/>
  <c r="T59" i="10"/>
  <c r="U59" i="10" s="1"/>
  <c r="R9" i="10"/>
  <c r="V9" i="10" s="1"/>
  <c r="R106" i="10"/>
  <c r="V106" i="10" s="1"/>
  <c r="R309" i="10"/>
  <c r="R127" i="10"/>
  <c r="N97" i="10"/>
  <c r="R97" i="10" s="1"/>
  <c r="V97" i="10" s="1"/>
  <c r="N129" i="10"/>
  <c r="R129" i="10" s="1"/>
  <c r="R177" i="10"/>
  <c r="R100" i="10"/>
  <c r="T254" i="10"/>
  <c r="U254" i="10" s="1"/>
  <c r="V254" i="10" s="1"/>
  <c r="T34" i="10"/>
  <c r="U34" i="10" s="1"/>
  <c r="T260" i="10"/>
  <c r="U260" i="10" s="1"/>
  <c r="V260" i="10" s="1"/>
  <c r="N149" i="10"/>
  <c r="R149" i="10" s="1"/>
  <c r="V149" i="10" s="1"/>
  <c r="R73" i="10"/>
  <c r="R303" i="10"/>
  <c r="V303" i="10" s="1"/>
  <c r="T321" i="10"/>
  <c r="U321" i="10" s="1"/>
  <c r="R296" i="10"/>
  <c r="T46" i="10"/>
  <c r="U46" i="10" s="1"/>
  <c r="N186" i="10"/>
  <c r="R186" i="10" s="1"/>
  <c r="T183" i="10"/>
  <c r="U183" i="10" s="1"/>
  <c r="V183" i="10" s="1"/>
  <c r="T228" i="10"/>
  <c r="U228" i="10" s="1"/>
  <c r="R166" i="10"/>
  <c r="T205" i="10"/>
  <c r="U205" i="10" s="1"/>
  <c r="N89" i="10"/>
  <c r="R89" i="10" s="1"/>
  <c r="N10" i="10"/>
  <c r="R10" i="10" s="1"/>
  <c r="R203" i="10"/>
  <c r="N52" i="10"/>
  <c r="R52" i="10" s="1"/>
  <c r="V52" i="10" s="1"/>
  <c r="N314" i="10"/>
  <c r="R314" i="10" s="1"/>
  <c r="V314" i="10" s="1"/>
  <c r="T197" i="10"/>
  <c r="U197" i="10" s="1"/>
  <c r="N59" i="10"/>
  <c r="R59" i="10" s="1"/>
  <c r="T241" i="10"/>
  <c r="U241" i="10" s="1"/>
  <c r="T144" i="10"/>
  <c r="U144" i="10" s="1"/>
  <c r="R295" i="10"/>
  <c r="V295" i="10" s="1"/>
  <c r="T127" i="10"/>
  <c r="U127" i="10" s="1"/>
  <c r="T269" i="10"/>
  <c r="U269" i="10" s="1"/>
  <c r="V269" i="10" s="1"/>
  <c r="T129" i="10"/>
  <c r="U129" i="10" s="1"/>
  <c r="T100" i="10"/>
  <c r="U100" i="10" s="1"/>
  <c r="R38" i="10"/>
  <c r="R152" i="10"/>
  <c r="V152" i="10" s="1"/>
  <c r="R216" i="10"/>
  <c r="V216" i="10" s="1"/>
  <c r="T73" i="10"/>
  <c r="U73" i="10" s="1"/>
  <c r="R283" i="10"/>
  <c r="V283" i="10" s="1"/>
  <c r="T272" i="10"/>
  <c r="U272" i="10" s="1"/>
  <c r="R294" i="10"/>
  <c r="V294" i="10" s="1"/>
  <c r="R320" i="10"/>
  <c r="T304" i="10"/>
  <c r="U304" i="10" s="1"/>
  <c r="T186" i="10"/>
  <c r="U186" i="10" s="1"/>
  <c r="N264" i="10"/>
  <c r="R264" i="10" s="1"/>
  <c r="V264" i="10" s="1"/>
  <c r="T166" i="10"/>
  <c r="U166" i="10" s="1"/>
  <c r="R271" i="10"/>
  <c r="V271" i="10" s="1"/>
  <c r="T190" i="10"/>
  <c r="U190" i="10" s="1"/>
  <c r="V190" i="10" s="1"/>
  <c r="T89" i="10"/>
  <c r="U89" i="10" s="1"/>
  <c r="T184" i="10"/>
  <c r="U184" i="10" s="1"/>
  <c r="V184" i="10" s="1"/>
  <c r="T203" i="10"/>
  <c r="U203" i="10" s="1"/>
  <c r="R242" i="10"/>
  <c r="R233" i="10"/>
  <c r="V37" i="10"/>
  <c r="R299" i="10"/>
  <c r="V299" i="10" s="1"/>
  <c r="V217" i="10"/>
  <c r="R133" i="10"/>
  <c r="T316" i="10"/>
  <c r="U316" i="10" s="1"/>
  <c r="V316" i="10" s="1"/>
  <c r="R189" i="10"/>
  <c r="V189" i="10" s="1"/>
  <c r="R144" i="10"/>
  <c r="N108" i="10"/>
  <c r="R108" i="10" s="1"/>
  <c r="R313" i="10"/>
  <c r="V313" i="10" s="1"/>
  <c r="T318" i="10"/>
  <c r="U318" i="10" s="1"/>
  <c r="T177" i="10"/>
  <c r="U177" i="10" s="1"/>
  <c r="N173" i="10"/>
  <c r="R173" i="10" s="1"/>
  <c r="T38" i="10"/>
  <c r="U38" i="10" s="1"/>
  <c r="R34" i="10"/>
  <c r="R234" i="10"/>
  <c r="V234" i="10" s="1"/>
  <c r="N272" i="10"/>
  <c r="R272" i="10" s="1"/>
  <c r="T320" i="10"/>
  <c r="U320" i="10" s="1"/>
  <c r="V245" i="10"/>
  <c r="T168" i="10"/>
  <c r="U168" i="10" s="1"/>
  <c r="T266" i="10"/>
  <c r="U266" i="10" s="1"/>
  <c r="V266" i="10" s="1"/>
  <c r="T95" i="10"/>
  <c r="U95" i="10" s="1"/>
  <c r="R72" i="10"/>
  <c r="V72" i="10" s="1"/>
  <c r="N140" i="10"/>
  <c r="R140" i="10" s="1"/>
  <c r="V140" i="10" s="1"/>
  <c r="T196" i="10"/>
  <c r="U196" i="10" s="1"/>
  <c r="V196" i="10" s="1"/>
  <c r="T167" i="10"/>
  <c r="U167" i="10" s="1"/>
  <c r="V167" i="10" s="1"/>
  <c r="T258" i="10"/>
  <c r="U258" i="10" s="1"/>
  <c r="T233" i="10"/>
  <c r="U233" i="10" s="1"/>
  <c r="T219" i="10"/>
  <c r="U219" i="10" s="1"/>
  <c r="T292" i="10"/>
  <c r="U292" i="10" s="1"/>
  <c r="V292" i="10" s="1"/>
  <c r="T133" i="10"/>
  <c r="U133" i="10" s="1"/>
  <c r="V61" i="10"/>
  <c r="T239" i="10"/>
  <c r="U239" i="10" s="1"/>
  <c r="V239" i="10" s="1"/>
  <c r="R241" i="10"/>
  <c r="R148" i="10"/>
  <c r="V148" i="10" s="1"/>
  <c r="N214" i="10"/>
  <c r="R214" i="10" s="1"/>
  <c r="V214" i="10" s="1"/>
  <c r="T108" i="10"/>
  <c r="U108" i="10" s="1"/>
  <c r="R317" i="10"/>
  <c r="V317" i="10" s="1"/>
  <c r="T192" i="10"/>
  <c r="U192" i="10" s="1"/>
  <c r="N318" i="10"/>
  <c r="R318" i="10" s="1"/>
  <c r="T77" i="10"/>
  <c r="U77" i="10" s="1"/>
  <c r="V77" i="10" s="1"/>
  <c r="T173" i="10"/>
  <c r="U173" i="10" s="1"/>
  <c r="R251" i="10"/>
  <c r="T181" i="10"/>
  <c r="U181" i="10" s="1"/>
  <c r="R7" i="10"/>
  <c r="V7" i="10" s="1"/>
  <c r="N27" i="10"/>
  <c r="R27" i="10" s="1"/>
  <c r="V27" i="10" s="1"/>
  <c r="T11" i="10"/>
  <c r="U11" i="10" s="1"/>
  <c r="V11" i="10" s="1"/>
  <c r="R71" i="10"/>
  <c r="V71" i="10" s="1"/>
  <c r="R304" i="10"/>
  <c r="R168" i="10"/>
  <c r="R171" i="10"/>
  <c r="N187" i="10"/>
  <c r="R187" i="10" s="1"/>
  <c r="R95" i="10"/>
  <c r="R111" i="10"/>
  <c r="N84" i="10"/>
  <c r="R84" i="10" s="1"/>
  <c r="V84" i="10" s="1"/>
  <c r="T142" i="10"/>
  <c r="U142" i="10" s="1"/>
  <c r="V142" i="10" s="1"/>
  <c r="T211" i="10"/>
  <c r="U211" i="10" s="1"/>
  <c r="V211" i="10" s="1"/>
  <c r="R258" i="10"/>
  <c r="N143" i="10"/>
  <c r="R143" i="10" s="1"/>
  <c r="R281" i="10"/>
  <c r="V281" i="10" s="1"/>
  <c r="N219" i="10"/>
  <c r="R219" i="10" s="1"/>
  <c r="R192" i="10"/>
  <c r="T36" i="10"/>
  <c r="U36" i="10" s="1"/>
  <c r="V36" i="10" s="1"/>
  <c r="R181" i="10"/>
  <c r="T259" i="10"/>
  <c r="U259" i="10" s="1"/>
  <c r="V259" i="10" s="1"/>
  <c r="N297" i="10"/>
  <c r="R297" i="10" s="1"/>
  <c r="T103" i="10"/>
  <c r="U103" i="10" s="1"/>
  <c r="V103" i="10" s="1"/>
  <c r="N50" i="10"/>
  <c r="R50" i="10" s="1"/>
  <c r="V50" i="10" s="1"/>
  <c r="T263" i="10"/>
  <c r="U263" i="10" s="1"/>
  <c r="V263" i="10" s="1"/>
  <c r="T171" i="10"/>
  <c r="U171" i="10" s="1"/>
  <c r="T187" i="10"/>
  <c r="U187" i="10" s="1"/>
  <c r="N213" i="10"/>
  <c r="R213" i="10" s="1"/>
  <c r="N68" i="10"/>
  <c r="R68" i="10" s="1"/>
  <c r="V68" i="10" s="1"/>
  <c r="R105" i="10"/>
  <c r="T143" i="10"/>
  <c r="U143" i="10" s="1"/>
  <c r="T249" i="10"/>
  <c r="U249" i="10" s="1"/>
  <c r="V249" i="10" s="1"/>
  <c r="N15" i="10"/>
  <c r="R15" i="10" s="1"/>
  <c r="V15" i="10" s="1"/>
  <c r="T146" i="10"/>
  <c r="U146" i="10" s="1"/>
  <c r="V146" i="10" s="1"/>
  <c r="R230" i="10"/>
  <c r="V230" i="10" s="1"/>
  <c r="R267" i="10"/>
  <c r="R307" i="10"/>
  <c r="R20" i="10"/>
  <c r="V20" i="10" s="1"/>
  <c r="R157" i="10"/>
  <c r="V157" i="10" s="1"/>
  <c r="R109" i="10"/>
  <c r="T251" i="10"/>
  <c r="U251" i="10" s="1"/>
  <c r="N207" i="10"/>
  <c r="R207" i="10" s="1"/>
  <c r="N79" i="10"/>
  <c r="R79" i="10" s="1"/>
  <c r="R300" i="10"/>
  <c r="V300" i="10" s="1"/>
  <c r="R290" i="10"/>
  <c r="V290" i="10" s="1"/>
  <c r="T297" i="10"/>
  <c r="U297" i="10" s="1"/>
  <c r="T86" i="10"/>
  <c r="U86" i="10" s="1"/>
  <c r="V86" i="10" s="1"/>
  <c r="T104" i="10"/>
  <c r="U104" i="10" s="1"/>
  <c r="T175" i="10"/>
  <c r="U175" i="10" s="1"/>
  <c r="V175" i="10" s="1"/>
  <c r="T111" i="10"/>
  <c r="U111" i="10" s="1"/>
  <c r="T213" i="10"/>
  <c r="U213" i="10" s="1"/>
  <c r="T105" i="10"/>
  <c r="U105" i="10" s="1"/>
  <c r="N298" i="10"/>
  <c r="R298" i="10" s="1"/>
  <c r="T145" i="10"/>
  <c r="U145" i="10" s="1"/>
  <c r="T154" i="10"/>
  <c r="U154" i="10" s="1"/>
  <c r="T208" i="10"/>
  <c r="U208" i="10" s="1"/>
  <c r="V208" i="10" s="1"/>
  <c r="T180" i="10"/>
  <c r="U180" i="10" s="1"/>
  <c r="R118" i="10"/>
  <c r="R236" i="10"/>
  <c r="T267" i="10"/>
  <c r="U267" i="10" s="1"/>
  <c r="N88" i="10"/>
  <c r="R88" i="10" s="1"/>
  <c r="V88" i="10" s="1"/>
  <c r="T307" i="10"/>
  <c r="U307" i="10" s="1"/>
  <c r="R199" i="10"/>
  <c r="V199" i="10" s="1"/>
  <c r="T109" i="10"/>
  <c r="U109" i="10" s="1"/>
  <c r="R306" i="10"/>
  <c r="V306" i="10" s="1"/>
  <c r="T207" i="10"/>
  <c r="U207" i="10" s="1"/>
  <c r="T79" i="10"/>
  <c r="U79" i="10" s="1"/>
  <c r="R138" i="10"/>
  <c r="V138" i="10" s="1"/>
  <c r="N273" i="10"/>
  <c r="R273" i="10" s="1"/>
  <c r="R206" i="10"/>
  <c r="V206" i="10" s="1"/>
  <c r="T247" i="10"/>
  <c r="U247" i="10" s="1"/>
  <c r="V247" i="10" s="1"/>
  <c r="R49" i="10"/>
  <c r="R164" i="10"/>
  <c r="V164" i="10" s="1"/>
  <c r="R91" i="10"/>
  <c r="V91" i="10" s="1"/>
  <c r="N104" i="10"/>
  <c r="R104" i="10" s="1"/>
  <c r="N76" i="10"/>
  <c r="R76" i="10" s="1"/>
  <c r="V76" i="10" s="1"/>
  <c r="R221" i="10"/>
  <c r="V221" i="10" s="1"/>
  <c r="R117" i="10"/>
  <c r="V117" i="10" s="1"/>
  <c r="V250" i="10"/>
  <c r="T298" i="10"/>
  <c r="U298" i="10" s="1"/>
  <c r="R145" i="10"/>
  <c r="T277" i="10"/>
  <c r="U277" i="10" s="1"/>
  <c r="R154" i="10"/>
  <c r="T51" i="10"/>
  <c r="U51" i="10" s="1"/>
  <c r="V51" i="10" s="1"/>
  <c r="N180" i="10"/>
  <c r="R180" i="10" s="1"/>
  <c r="R261" i="10"/>
  <c r="V261" i="10" s="1"/>
  <c r="T118" i="10"/>
  <c r="U118" i="10" s="1"/>
  <c r="T160" i="10"/>
  <c r="U160" i="10" s="1"/>
  <c r="V160" i="10" s="1"/>
  <c r="R155" i="10"/>
  <c r="V155" i="10" s="1"/>
  <c r="R323" i="10"/>
  <c r="V323" i="10" s="1"/>
  <c r="T236" i="10"/>
  <c r="U236" i="10" s="1"/>
  <c r="T240" i="10"/>
  <c r="U240" i="10" s="1"/>
  <c r="T276" i="10"/>
  <c r="U276" i="10" s="1"/>
  <c r="V276" i="10" s="1"/>
  <c r="V26" i="10"/>
  <c r="T311" i="10"/>
  <c r="U311" i="10" s="1"/>
  <c r="T156" i="10"/>
  <c r="U156" i="10" s="1"/>
  <c r="V156" i="10" s="1"/>
  <c r="R130" i="10"/>
  <c r="V130" i="10" s="1"/>
  <c r="R18" i="10"/>
  <c r="N63" i="10"/>
  <c r="R63" i="10" s="1"/>
  <c r="V63" i="10" s="1"/>
  <c r="T114" i="10"/>
  <c r="U114" i="10" s="1"/>
  <c r="T273" i="10"/>
  <c r="U273" i="10" s="1"/>
  <c r="R55" i="10"/>
  <c r="V55" i="10" s="1"/>
  <c r="T49" i="10"/>
  <c r="U49" i="10" s="1"/>
  <c r="V83" i="10"/>
  <c r="N218" i="10"/>
  <c r="R218" i="10" s="1"/>
  <c r="N126" i="10"/>
  <c r="R126" i="10" s="1"/>
  <c r="N75" i="10"/>
  <c r="R75" i="10" s="1"/>
  <c r="V75" i="10" s="1"/>
  <c r="R201" i="10"/>
  <c r="V201" i="10" s="1"/>
  <c r="T14" i="10"/>
  <c r="U14" i="10" s="1"/>
  <c r="V14" i="10" s="1"/>
  <c r="R60" i="10"/>
  <c r="V60" i="10" s="1"/>
  <c r="N227" i="10"/>
  <c r="R227" i="10" s="1"/>
  <c r="N265" i="10"/>
  <c r="R265" i="10" s="1"/>
  <c r="V265" i="10" s="1"/>
  <c r="T29" i="10"/>
  <c r="U29" i="10" s="1"/>
  <c r="V29" i="10" s="1"/>
  <c r="R70" i="10"/>
  <c r="T66" i="10"/>
  <c r="U66" i="10" s="1"/>
  <c r="V82" i="10"/>
  <c r="T12" i="10"/>
  <c r="U12" i="10" s="1"/>
  <c r="V12" i="10" s="1"/>
  <c r="T285" i="10"/>
  <c r="U285" i="10" s="1"/>
  <c r="V285" i="10" s="1"/>
  <c r="T182" i="10"/>
  <c r="U182" i="10" s="1"/>
  <c r="R240" i="10"/>
  <c r="N42" i="10"/>
  <c r="R42" i="10" s="1"/>
  <c r="V42" i="10" s="1"/>
  <c r="R287" i="10"/>
  <c r="N311" i="10"/>
  <c r="R311" i="10" s="1"/>
  <c r="R30" i="10"/>
  <c r="V30" i="10" s="1"/>
  <c r="T110" i="10"/>
  <c r="U110" i="10" s="1"/>
  <c r="N212" i="10"/>
  <c r="R212" i="10" s="1"/>
  <c r="T18" i="10"/>
  <c r="U18" i="10" s="1"/>
  <c r="R43" i="10"/>
  <c r="N23" i="10"/>
  <c r="R23" i="10" s="1"/>
  <c r="N114" i="10"/>
  <c r="R114" i="10" s="1"/>
  <c r="N150" i="10"/>
  <c r="R150" i="10" s="1"/>
  <c r="T244" i="10"/>
  <c r="U244" i="10" s="1"/>
  <c r="V244" i="10" s="1"/>
  <c r="T69" i="10"/>
  <c r="U69" i="10" s="1"/>
  <c r="V69" i="10" s="1"/>
  <c r="N107" i="10"/>
  <c r="R107" i="10" s="1"/>
  <c r="T218" i="10"/>
  <c r="U218" i="10" s="1"/>
  <c r="N151" i="10"/>
  <c r="R151" i="10" s="1"/>
  <c r="N243" i="10"/>
  <c r="R243" i="10" s="1"/>
  <c r="T126" i="10"/>
  <c r="U126" i="10" s="1"/>
  <c r="R116" i="10"/>
  <c r="V116" i="10" s="1"/>
  <c r="N289" i="10"/>
  <c r="R289" i="10" s="1"/>
  <c r="V289" i="10" s="1"/>
  <c r="R163" i="10"/>
  <c r="T227" i="10"/>
  <c r="U227" i="10" s="1"/>
  <c r="N277" i="10"/>
  <c r="R277" i="10" s="1"/>
  <c r="N113" i="10"/>
  <c r="R113" i="10" s="1"/>
  <c r="N64" i="10"/>
  <c r="R64" i="10" s="1"/>
  <c r="T286" i="10"/>
  <c r="U286" i="10" s="1"/>
  <c r="V286" i="10" s="1"/>
  <c r="T70" i="10"/>
  <c r="U70" i="10" s="1"/>
  <c r="N310" i="10"/>
  <c r="R310" i="10" s="1"/>
  <c r="V310" i="10" s="1"/>
  <c r="N66" i="10"/>
  <c r="R66" i="10" s="1"/>
  <c r="O81" i="6" l="1"/>
  <c r="P81" i="6" s="1"/>
  <c r="O310" i="6"/>
  <c r="P310" i="6" s="1"/>
  <c r="U1673" i="6"/>
  <c r="V1673" i="6" s="1"/>
  <c r="W1673" i="6" s="1"/>
  <c r="U1745" i="6"/>
  <c r="V1745" i="6" s="1"/>
  <c r="W1745" i="6" s="1"/>
  <c r="O1727" i="6"/>
  <c r="P1727" i="6" s="1"/>
  <c r="O1711" i="6"/>
  <c r="P1711" i="6" s="1"/>
  <c r="O1726" i="6"/>
  <c r="P1726" i="6" s="1"/>
  <c r="T1726" i="6" s="1"/>
  <c r="O1775" i="6"/>
  <c r="P1775" i="6" s="1"/>
  <c r="U1030" i="6"/>
  <c r="V1030" i="6" s="1"/>
  <c r="W1030" i="6" s="1"/>
  <c r="U1731" i="6"/>
  <c r="V1731" i="6" s="1"/>
  <c r="W1731" i="6" s="1"/>
  <c r="U1756" i="6"/>
  <c r="V1756" i="6" s="1"/>
  <c r="W1756" i="6" s="1"/>
  <c r="L10" i="6"/>
  <c r="U10" i="6" s="1"/>
  <c r="H16" i="13"/>
  <c r="H13" i="13" s="1"/>
  <c r="O1712" i="6"/>
  <c r="P1712" i="6" s="1"/>
  <c r="O1744" i="6"/>
  <c r="P1744" i="6" s="1"/>
  <c r="T1744" i="6" s="1"/>
  <c r="O1757" i="6"/>
  <c r="P1757" i="6" s="1"/>
  <c r="T1757" i="6" s="1"/>
  <c r="O1748" i="6"/>
  <c r="P1748" i="6" s="1"/>
  <c r="U1742" i="6"/>
  <c r="V1742" i="6" s="1"/>
  <c r="W1742" i="6" s="1"/>
  <c r="O1702" i="6"/>
  <c r="P1702" i="6" s="1"/>
  <c r="U1747" i="6"/>
  <c r="V1747" i="6" s="1"/>
  <c r="W1747" i="6" s="1"/>
  <c r="O1713" i="6"/>
  <c r="P1713" i="6" s="1"/>
  <c r="O1777" i="6"/>
  <c r="P1777" i="6" s="1"/>
  <c r="O1700" i="6"/>
  <c r="P1700" i="6" s="1"/>
  <c r="U1693" i="6"/>
  <c r="V1693" i="6" s="1"/>
  <c r="W1693" i="6" s="1"/>
  <c r="O1694" i="6"/>
  <c r="P1694" i="6" s="1"/>
  <c r="T1694" i="6" s="1"/>
  <c r="O11" i="6"/>
  <c r="P11" i="6" s="1"/>
  <c r="O1746" i="6"/>
  <c r="P1746" i="6" s="1"/>
  <c r="O1687" i="6"/>
  <c r="P1687" i="6" s="1"/>
  <c r="O1685" i="6"/>
  <c r="P1685" i="6" s="1"/>
  <c r="O1682" i="6"/>
  <c r="P1682" i="6" s="1"/>
  <c r="O1765" i="6"/>
  <c r="P1765" i="6" s="1"/>
  <c r="O1743" i="6"/>
  <c r="P1743" i="6" s="1"/>
  <c r="U1758" i="6"/>
  <c r="V1758" i="6" s="1"/>
  <c r="W1758" i="6" s="1"/>
  <c r="O1697" i="6"/>
  <c r="P1697" i="6" s="1"/>
  <c r="T1697" i="6" s="1"/>
  <c r="U1733" i="6"/>
  <c r="V1733" i="6" s="1"/>
  <c r="W1733" i="6" s="1"/>
  <c r="U1771" i="6"/>
  <c r="V1771" i="6" s="1"/>
  <c r="W1771" i="6" s="1"/>
  <c r="U1690" i="6"/>
  <c r="V1690" i="6" s="1"/>
  <c r="W1690" i="6" s="1"/>
  <c r="O1717" i="6"/>
  <c r="P1717" i="6" s="1"/>
  <c r="U1772" i="6"/>
  <c r="V1772" i="6" s="1"/>
  <c r="W1772" i="6" s="1"/>
  <c r="U1764" i="6"/>
  <c r="V1764" i="6" s="1"/>
  <c r="W1764" i="6" s="1"/>
  <c r="O1759" i="6"/>
  <c r="P1759" i="6" s="1"/>
  <c r="T1759" i="6" s="1"/>
  <c r="U1769" i="6"/>
  <c r="V1769" i="6" s="1"/>
  <c r="W1769" i="6" s="1"/>
  <c r="O1689" i="6"/>
  <c r="P1689" i="6" s="1"/>
  <c r="O1773" i="6"/>
  <c r="P1773" i="6" s="1"/>
  <c r="O1737" i="6"/>
  <c r="P1737" i="6" s="1"/>
  <c r="O1749" i="6"/>
  <c r="P1749" i="6" s="1"/>
  <c r="O1774" i="6"/>
  <c r="P1774" i="6" s="1"/>
  <c r="U1696" i="6"/>
  <c r="V1696" i="6" s="1"/>
  <c r="W1696" i="6" s="1"/>
  <c r="U1752" i="6"/>
  <c r="V1752" i="6" s="1"/>
  <c r="W1752" i="6" s="1"/>
  <c r="O1698" i="6"/>
  <c r="P1698" i="6" s="1"/>
  <c r="U1760" i="6"/>
  <c r="V1760" i="6" s="1"/>
  <c r="W1760" i="6" s="1"/>
  <c r="U1723" i="6"/>
  <c r="V1723" i="6" s="1"/>
  <c r="W1723" i="6" s="1"/>
  <c r="O1750" i="6"/>
  <c r="P1750" i="6" s="1"/>
  <c r="U1688" i="6"/>
  <c r="V1688" i="6" s="1"/>
  <c r="W1688" i="6" s="1"/>
  <c r="U1722" i="6"/>
  <c r="V1722" i="6" s="1"/>
  <c r="W1722" i="6" s="1"/>
  <c r="O1729" i="6"/>
  <c r="P1729" i="6" s="1"/>
  <c r="O1718" i="6"/>
  <c r="P1718" i="6" s="1"/>
  <c r="O1762" i="6"/>
  <c r="P1762" i="6" s="1"/>
  <c r="T1762" i="6" s="1"/>
  <c r="U1761" i="6"/>
  <c r="V1761" i="6" s="1"/>
  <c r="W1761" i="6" s="1"/>
  <c r="U1675" i="6"/>
  <c r="V1675" i="6" s="1"/>
  <c r="W1675" i="6" s="1"/>
  <c r="O1732" i="6"/>
  <c r="P1732" i="6" s="1"/>
  <c r="O1707" i="6"/>
  <c r="P1707" i="6" s="1"/>
  <c r="T1707" i="6" s="1"/>
  <c r="U1715" i="6"/>
  <c r="V1715" i="6" s="1"/>
  <c r="W1715" i="6" s="1"/>
  <c r="O1674" i="6"/>
  <c r="P1674" i="6" s="1"/>
  <c r="U1720" i="6"/>
  <c r="V1720" i="6" s="1"/>
  <c r="W1720" i="6" s="1"/>
  <c r="U1770" i="6"/>
  <c r="V1770" i="6" s="1"/>
  <c r="W1770" i="6" s="1"/>
  <c r="U1766" i="6"/>
  <c r="V1766" i="6" s="1"/>
  <c r="W1766" i="6" s="1"/>
  <c r="O1740" i="6"/>
  <c r="P1740" i="6" s="1"/>
  <c r="O1678" i="6"/>
  <c r="P1678" i="6" s="1"/>
  <c r="T1678" i="6" s="1"/>
  <c r="O1679" i="6"/>
  <c r="P1679" i="6" s="1"/>
  <c r="U1705" i="6"/>
  <c r="V1705" i="6" s="1"/>
  <c r="W1705" i="6" s="1"/>
  <c r="U1728" i="6"/>
  <c r="V1728" i="6" s="1"/>
  <c r="W1728" i="6" s="1"/>
  <c r="U1709" i="6"/>
  <c r="V1709" i="6" s="1"/>
  <c r="W1709" i="6" s="1"/>
  <c r="O1681" i="6"/>
  <c r="P1681" i="6" s="1"/>
  <c r="O1701" i="6"/>
  <c r="P1701" i="6" s="1"/>
  <c r="U1692" i="6"/>
  <c r="V1692" i="6" s="1"/>
  <c r="W1692" i="6" s="1"/>
  <c r="U1739" i="6"/>
  <c r="V1739" i="6" s="1"/>
  <c r="W1739" i="6" s="1"/>
  <c r="U1755" i="6"/>
  <c r="V1755" i="6" s="1"/>
  <c r="W1755" i="6" s="1"/>
  <c r="O1708" i="6"/>
  <c r="P1708" i="6" s="1"/>
  <c r="U1716" i="6"/>
  <c r="V1716" i="6" s="1"/>
  <c r="W1716" i="6" s="1"/>
  <c r="U1704" i="6"/>
  <c r="V1704" i="6" s="1"/>
  <c r="W1704" i="6" s="1"/>
  <c r="O1680" i="6"/>
  <c r="P1680" i="6" s="1"/>
  <c r="T1680" i="6" s="1"/>
  <c r="U1695" i="6"/>
  <c r="V1695" i="6" s="1"/>
  <c r="W1695" i="6" s="1"/>
  <c r="O1676" i="6"/>
  <c r="P1676" i="6" s="1"/>
  <c r="U1735" i="6"/>
  <c r="V1735" i="6" s="1"/>
  <c r="W1735" i="6" s="1"/>
  <c r="O1677" i="6"/>
  <c r="P1677" i="6" s="1"/>
  <c r="T1677" i="6" s="1"/>
  <c r="O1754" i="6"/>
  <c r="P1754" i="6" s="1"/>
  <c r="U1767" i="6"/>
  <c r="V1767" i="6" s="1"/>
  <c r="W1767" i="6" s="1"/>
  <c r="U1684" i="6"/>
  <c r="V1684" i="6" s="1"/>
  <c r="W1684" i="6" s="1"/>
  <c r="U1738" i="6"/>
  <c r="V1738" i="6" s="1"/>
  <c r="W1738" i="6" s="1"/>
  <c r="O1691" i="6"/>
  <c r="P1691" i="6" s="1"/>
  <c r="O1751" i="6"/>
  <c r="P1751" i="6" s="1"/>
  <c r="T1751" i="6" s="1"/>
  <c r="U1686" i="6"/>
  <c r="V1686" i="6" s="1"/>
  <c r="W1686" i="6" s="1"/>
  <c r="O1768" i="6"/>
  <c r="P1768" i="6" s="1"/>
  <c r="T1768" i="6" s="1"/>
  <c r="U1725" i="6"/>
  <c r="V1725" i="6" s="1"/>
  <c r="W1725" i="6" s="1"/>
  <c r="O1703" i="6"/>
  <c r="P1703" i="6" s="1"/>
  <c r="T1703" i="6" s="1"/>
  <c r="O1714" i="6"/>
  <c r="P1714" i="6" s="1"/>
  <c r="O1736" i="6"/>
  <c r="P1736" i="6" s="1"/>
  <c r="T1736" i="6" s="1"/>
  <c r="U1776" i="6"/>
  <c r="V1776" i="6" s="1"/>
  <c r="W1776" i="6" s="1"/>
  <c r="T1879" i="6"/>
  <c r="T2338" i="6"/>
  <c r="V245" i="6"/>
  <c r="W245" i="6" s="1"/>
  <c r="V1707" i="6"/>
  <c r="W1707" i="6" s="1"/>
  <c r="V586" i="6"/>
  <c r="W586" i="6" s="1"/>
  <c r="V1727" i="6"/>
  <c r="W1727" i="6" s="1"/>
  <c r="V558" i="6"/>
  <c r="W558" i="6" s="1"/>
  <c r="V405" i="6"/>
  <c r="W405" i="6" s="1"/>
  <c r="V905" i="6"/>
  <c r="W905" i="6" s="1"/>
  <c r="V2123" i="6"/>
  <c r="W2123" i="6" s="1"/>
  <c r="V1336" i="6"/>
  <c r="W1336" i="6" s="1"/>
  <c r="V1497" i="6"/>
  <c r="W1497" i="6" s="1"/>
  <c r="V875" i="6"/>
  <c r="W875" i="6" s="1"/>
  <c r="P2227" i="6"/>
  <c r="T2227" i="6" s="1"/>
  <c r="T653" i="6"/>
  <c r="P1040" i="6"/>
  <c r="T1040" i="6" s="1"/>
  <c r="V2086" i="6"/>
  <c r="W2086" i="6" s="1"/>
  <c r="V2035" i="6"/>
  <c r="W2035" i="6" s="1"/>
  <c r="T2330" i="6"/>
  <c r="V1555" i="6"/>
  <c r="W1555" i="6" s="1"/>
  <c r="V26" i="6"/>
  <c r="W26" i="6" s="1"/>
  <c r="V1190" i="6"/>
  <c r="W1190" i="6" s="1"/>
  <c r="V1072" i="6"/>
  <c r="W1072" i="6" s="1"/>
  <c r="V2186" i="6"/>
  <c r="W2186" i="6" s="1"/>
  <c r="V514" i="6"/>
  <c r="W514" i="6" s="1"/>
  <c r="V2289" i="6"/>
  <c r="W2289" i="6" s="1"/>
  <c r="P2272" i="6"/>
  <c r="T2272" i="6" s="1"/>
  <c r="V1874" i="6"/>
  <c r="W1874" i="6" s="1"/>
  <c r="P1880" i="6"/>
  <c r="T1880" i="6" s="1"/>
  <c r="P1624" i="6"/>
  <c r="T1624" i="6" s="1"/>
  <c r="V1351" i="6"/>
  <c r="W1351" i="6" s="1"/>
  <c r="V1160" i="6"/>
  <c r="W1160" i="6" s="1"/>
  <c r="V1775" i="6"/>
  <c r="W1775" i="6" s="1"/>
  <c r="V2170" i="6"/>
  <c r="W2170" i="6" s="1"/>
  <c r="V1823" i="6"/>
  <c r="W1823" i="6" s="1"/>
  <c r="V425" i="6"/>
  <c r="W425" i="6" s="1"/>
  <c r="V866" i="6"/>
  <c r="W866" i="6" s="1"/>
  <c r="P1473" i="6"/>
  <c r="T1473" i="6" s="1"/>
  <c r="P2086" i="6"/>
  <c r="T2086" i="6" s="1"/>
  <c r="V1594" i="6"/>
  <c r="W1594" i="6" s="1"/>
  <c r="V1533" i="6"/>
  <c r="W1533" i="6" s="1"/>
  <c r="T228" i="6"/>
  <c r="V2259" i="6"/>
  <c r="W2259" i="6" s="1"/>
  <c r="T1555" i="6"/>
  <c r="V228" i="6"/>
  <c r="W228" i="6" s="1"/>
  <c r="P916" i="6"/>
  <c r="T916" i="6" s="1"/>
  <c r="T26" i="6"/>
  <c r="P1190" i="6"/>
  <c r="T1190" i="6" s="1"/>
  <c r="V1726" i="6"/>
  <c r="W1726" i="6" s="1"/>
  <c r="T2261" i="6"/>
  <c r="T2289" i="6"/>
  <c r="T1541" i="6"/>
  <c r="T920" i="6"/>
  <c r="T105" i="6"/>
  <c r="V2272" i="6"/>
  <c r="W2272" i="6" s="1"/>
  <c r="T906" i="6"/>
  <c r="P763" i="6"/>
  <c r="T763" i="6" s="1"/>
  <c r="V2284" i="6"/>
  <c r="W2284" i="6" s="1"/>
  <c r="T1452" i="6"/>
  <c r="V725" i="6"/>
  <c r="W725" i="6" s="1"/>
  <c r="T928" i="6"/>
  <c r="P1336" i="6"/>
  <c r="T1336" i="6" s="1"/>
  <c r="V1372" i="6"/>
  <c r="W1372" i="6" s="1"/>
  <c r="P882" i="6"/>
  <c r="T882" i="6" s="1"/>
  <c r="V2219" i="6"/>
  <c r="W2219" i="6" s="1"/>
  <c r="T49" i="6"/>
  <c r="T252" i="6"/>
  <c r="V1899" i="6"/>
  <c r="W1899" i="6" s="1"/>
  <c r="V1879" i="6"/>
  <c r="W1879" i="6" s="1"/>
  <c r="P671" i="6"/>
  <c r="T671" i="6" s="1"/>
  <c r="V906" i="6"/>
  <c r="W906" i="6" s="1"/>
  <c r="P650" i="6"/>
  <c r="T650" i="6" s="1"/>
  <c r="V1499" i="6"/>
  <c r="W1499" i="6" s="1"/>
  <c r="V928" i="6"/>
  <c r="W928" i="6" s="1"/>
  <c r="T272" i="6"/>
  <c r="T1372" i="6"/>
  <c r="V1631" i="6"/>
  <c r="W1631" i="6" s="1"/>
  <c r="V882" i="6"/>
  <c r="W882" i="6" s="1"/>
  <c r="T982" i="6"/>
  <c r="V852" i="6"/>
  <c r="W852" i="6" s="1"/>
  <c r="T759" i="6"/>
  <c r="V2359" i="6"/>
  <c r="W2359" i="6" s="1"/>
  <c r="T2190" i="6"/>
  <c r="V2327" i="6"/>
  <c r="W2327" i="6" s="1"/>
  <c r="T182" i="6"/>
  <c r="V252" i="6"/>
  <c r="W252" i="6" s="1"/>
  <c r="V2342" i="6"/>
  <c r="W2342" i="6" s="1"/>
  <c r="T2243" i="6"/>
  <c r="P1899" i="6"/>
  <c r="T1899" i="6" s="1"/>
  <c r="T2267" i="6"/>
  <c r="V2261" i="6"/>
  <c r="W2261" i="6" s="1"/>
  <c r="T1705" i="6"/>
  <c r="T1496" i="6"/>
  <c r="V671" i="6"/>
  <c r="W671" i="6" s="1"/>
  <c r="T848" i="6"/>
  <c r="P2368" i="6"/>
  <c r="T2368" i="6" s="1"/>
  <c r="V404" i="6"/>
  <c r="W404" i="6" s="1"/>
  <c r="P1320" i="6"/>
  <c r="T1320" i="6" s="1"/>
  <c r="V1062" i="6"/>
  <c r="W1062" i="6" s="1"/>
  <c r="V1592" i="6"/>
  <c r="W1592" i="6" s="1"/>
  <c r="V1434" i="6"/>
  <c r="W1434" i="6" s="1"/>
  <c r="V650" i="6"/>
  <c r="W650" i="6" s="1"/>
  <c r="V1262" i="6"/>
  <c r="W1262" i="6" s="1"/>
  <c r="V479" i="6"/>
  <c r="W479" i="6" s="1"/>
  <c r="V272" i="6"/>
  <c r="W272" i="6" s="1"/>
  <c r="T2192" i="6"/>
  <c r="V2056" i="6"/>
  <c r="W2056" i="6" s="1"/>
  <c r="P1829" i="6"/>
  <c r="T1829" i="6" s="1"/>
  <c r="V916" i="6"/>
  <c r="W916" i="6" s="1"/>
  <c r="V2190" i="6"/>
  <c r="W2190" i="6" s="1"/>
  <c r="P2342" i="6"/>
  <c r="T2342" i="6" s="1"/>
  <c r="V2267" i="6"/>
  <c r="W2267" i="6" s="1"/>
  <c r="T1082" i="6"/>
  <c r="V2368" i="6"/>
  <c r="W2368" i="6" s="1"/>
  <c r="V1144" i="6"/>
  <c r="W1144" i="6" s="1"/>
  <c r="V1320" i="6"/>
  <c r="W1320" i="6" s="1"/>
  <c r="P1434" i="6"/>
  <c r="T1434" i="6" s="1"/>
  <c r="P939" i="6"/>
  <c r="T939" i="6" s="1"/>
  <c r="P2181" i="6"/>
  <c r="T2181" i="6" s="1"/>
  <c r="T710" i="6"/>
  <c r="V2192" i="6"/>
  <c r="W2192" i="6" s="1"/>
  <c r="T1631" i="6"/>
  <c r="V509" i="6"/>
  <c r="W509" i="6" s="1"/>
  <c r="V1136" i="6"/>
  <c r="W1136" i="6" s="1"/>
  <c r="V759" i="6"/>
  <c r="W759" i="6" s="1"/>
  <c r="T2359" i="6"/>
  <c r="T2327" i="6"/>
  <c r="V68" i="6"/>
  <c r="W68" i="6" s="1"/>
  <c r="P1451" i="6"/>
  <c r="T1451" i="6" s="1"/>
  <c r="V1453" i="6"/>
  <c r="W1453" i="6" s="1"/>
  <c r="T1335" i="6"/>
  <c r="P1532" i="6"/>
  <c r="T1532" i="6" s="1"/>
  <c r="P1232" i="6"/>
  <c r="T1232" i="6" s="1"/>
  <c r="T1725" i="6"/>
  <c r="P2317" i="6"/>
  <c r="T2317" i="6" s="1"/>
  <c r="P1345" i="6"/>
  <c r="T1345" i="6" s="1"/>
  <c r="T1056" i="6"/>
  <c r="P1592" i="6"/>
  <c r="T1592" i="6" s="1"/>
  <c r="V2252" i="6"/>
  <c r="W2252" i="6" s="1"/>
  <c r="V939" i="6"/>
  <c r="W939" i="6" s="1"/>
  <c r="V2181" i="6"/>
  <c r="W2181" i="6" s="1"/>
  <c r="P1341" i="6"/>
  <c r="T1341" i="6" s="1"/>
  <c r="V728" i="6"/>
  <c r="W728" i="6" s="1"/>
  <c r="V1920" i="6"/>
  <c r="W1920" i="6" s="1"/>
  <c r="P1344" i="6"/>
  <c r="T1344" i="6" s="1"/>
  <c r="T1690" i="6"/>
  <c r="T1728" i="6"/>
  <c r="T1515" i="6"/>
  <c r="P999" i="6"/>
  <c r="T999" i="6" s="1"/>
  <c r="V1964" i="6"/>
  <c r="W1964" i="6" s="1"/>
  <c r="P756" i="6"/>
  <c r="T756" i="6" s="1"/>
  <c r="V1532" i="6"/>
  <c r="W1532" i="6" s="1"/>
  <c r="T1144" i="6"/>
  <c r="P907" i="6"/>
  <c r="T907" i="6" s="1"/>
  <c r="V1366" i="6"/>
  <c r="W1366" i="6" s="1"/>
  <c r="P2252" i="6"/>
  <c r="T2252" i="6" s="1"/>
  <c r="T186" i="6"/>
  <c r="P2143" i="6"/>
  <c r="T2143" i="6" s="1"/>
  <c r="T1158" i="6"/>
  <c r="V663" i="6"/>
  <c r="W663" i="6" s="1"/>
  <c r="P1920" i="6"/>
  <c r="T1920" i="6" s="1"/>
  <c r="V1956" i="6"/>
  <c r="W1956" i="6" s="1"/>
  <c r="V1161" i="6"/>
  <c r="W1161" i="6" s="1"/>
  <c r="P1673" i="6"/>
  <c r="T1673" i="6" s="1"/>
  <c r="P1881" i="6"/>
  <c r="T1881" i="6" s="1"/>
  <c r="P1964" i="6"/>
  <c r="T1964" i="6" s="1"/>
  <c r="V1571" i="6"/>
  <c r="W1571" i="6" s="1"/>
  <c r="T2259" i="6"/>
  <c r="V1082" i="6"/>
  <c r="W1082" i="6" s="1"/>
  <c r="T417" i="6"/>
  <c r="V1070" i="6"/>
  <c r="W1070" i="6" s="1"/>
  <c r="V2032" i="6"/>
  <c r="W2032" i="6" s="1"/>
  <c r="P1783" i="6"/>
  <c r="T1783" i="6" s="1"/>
  <c r="P1042" i="6"/>
  <c r="T1042" i="6" s="1"/>
  <c r="P1022" i="6"/>
  <c r="T1022" i="6" s="1"/>
  <c r="T1453" i="6"/>
  <c r="P2297" i="6"/>
  <c r="T2297" i="6" s="1"/>
  <c r="T464" i="6"/>
  <c r="V643" i="6"/>
  <c r="W643" i="6" s="1"/>
  <c r="V417" i="6"/>
  <c r="W417" i="6" s="1"/>
  <c r="P2298" i="6"/>
  <c r="T2298" i="6" s="1"/>
  <c r="V761" i="6"/>
  <c r="W761" i="6" s="1"/>
  <c r="V136" i="6"/>
  <c r="W136" i="6" s="1"/>
  <c r="P2303" i="6"/>
  <c r="T2303" i="6" s="1"/>
  <c r="V907" i="6"/>
  <c r="W907" i="6" s="1"/>
  <c r="T2032" i="6"/>
  <c r="V1860" i="6"/>
  <c r="W1860" i="6" s="1"/>
  <c r="V1507" i="6"/>
  <c r="W1507" i="6" s="1"/>
  <c r="T360" i="6"/>
  <c r="P454" i="6"/>
  <c r="T454" i="6" s="1"/>
  <c r="V1488" i="6"/>
  <c r="W1488" i="6" s="1"/>
  <c r="P655" i="6"/>
  <c r="T655" i="6" s="1"/>
  <c r="P872" i="6"/>
  <c r="T872" i="6" s="1"/>
  <c r="P443" i="6"/>
  <c r="T443" i="6" s="1"/>
  <c r="V1441" i="6"/>
  <c r="W1441" i="6" s="1"/>
  <c r="V1813" i="6"/>
  <c r="W1813" i="6" s="1"/>
  <c r="P1769" i="6"/>
  <c r="T1769" i="6" s="1"/>
  <c r="V1205" i="6"/>
  <c r="W1205" i="6" s="1"/>
  <c r="V476" i="6"/>
  <c r="W476" i="6" s="1"/>
  <c r="V2297" i="6"/>
  <c r="W2297" i="6" s="1"/>
  <c r="V2298" i="6"/>
  <c r="W2298" i="6" s="1"/>
  <c r="V1783" i="6"/>
  <c r="W1783" i="6" s="1"/>
  <c r="T476" i="6"/>
  <c r="V554" i="6"/>
  <c r="W554" i="6" s="1"/>
  <c r="V585" i="6"/>
  <c r="W585" i="6" s="1"/>
  <c r="V1448" i="6"/>
  <c r="W1448" i="6" s="1"/>
  <c r="V1022" i="6"/>
  <c r="W1022" i="6" s="1"/>
  <c r="V1446" i="6"/>
  <c r="W1446" i="6" s="1"/>
  <c r="V380" i="6"/>
  <c r="W380" i="6" s="1"/>
  <c r="V2303" i="6"/>
  <c r="W2303" i="6" s="1"/>
  <c r="V1117" i="6"/>
  <c r="W1117" i="6" s="1"/>
  <c r="P1860" i="6"/>
  <c r="T1860" i="6" s="1"/>
  <c r="V299" i="6"/>
  <c r="W299" i="6" s="1"/>
  <c r="V587" i="6"/>
  <c r="W587" i="6" s="1"/>
  <c r="V1298" i="6"/>
  <c r="W1298" i="6" s="1"/>
  <c r="P1488" i="6"/>
  <c r="T1488" i="6" s="1"/>
  <c r="T663" i="6"/>
  <c r="T1113" i="6"/>
  <c r="V872" i="6"/>
  <c r="W872" i="6" s="1"/>
  <c r="T1595" i="6"/>
  <c r="V443" i="6"/>
  <c r="W443" i="6" s="1"/>
  <c r="V995" i="6"/>
  <c r="W995" i="6" s="1"/>
  <c r="P1813" i="6"/>
  <c r="T1813" i="6" s="1"/>
  <c r="V1053" i="6"/>
  <c r="W1053" i="6" s="1"/>
  <c r="V182" i="6"/>
  <c r="W182" i="6" s="1"/>
  <c r="V1042" i="6"/>
  <c r="W1042" i="6" s="1"/>
  <c r="V1335" i="6"/>
  <c r="W1335" i="6" s="1"/>
  <c r="P1441" i="6"/>
  <c r="T1441" i="6" s="1"/>
  <c r="P838" i="6"/>
  <c r="T838" i="6" s="1"/>
  <c r="P554" i="6"/>
  <c r="T554" i="6" s="1"/>
  <c r="V915" i="6"/>
  <c r="W915" i="6" s="1"/>
  <c r="P2164" i="6"/>
  <c r="T2164" i="6" s="1"/>
  <c r="T555" i="6"/>
  <c r="V1679" i="6"/>
  <c r="W1679" i="6" s="1"/>
  <c r="V464" i="6"/>
  <c r="W464" i="6" s="1"/>
  <c r="T643" i="6"/>
  <c r="P2010" i="6"/>
  <c r="T2010" i="6" s="1"/>
  <c r="T761" i="6"/>
  <c r="P2369" i="6"/>
  <c r="T2369" i="6" s="1"/>
  <c r="V1392" i="6"/>
  <c r="W1392" i="6" s="1"/>
  <c r="P1154" i="6"/>
  <c r="T1154" i="6" s="1"/>
  <c r="P1511" i="6"/>
  <c r="T1511" i="6" s="1"/>
  <c r="P1889" i="6"/>
  <c r="T1889" i="6" s="1"/>
  <c r="V1119" i="6"/>
  <c r="W1119" i="6" s="1"/>
  <c r="V1583" i="6"/>
  <c r="W1583" i="6" s="1"/>
  <c r="V682" i="6"/>
  <c r="W682" i="6" s="1"/>
  <c r="V1595" i="6"/>
  <c r="W1595" i="6" s="1"/>
  <c r="P1669" i="6"/>
  <c r="T1669" i="6" s="1"/>
  <c r="V1283" i="6"/>
  <c r="W1283" i="6" s="1"/>
  <c r="T1803" i="6"/>
  <c r="T438" i="6"/>
  <c r="V601" i="6"/>
  <c r="W601" i="6" s="1"/>
  <c r="V2085" i="6"/>
  <c r="W2085" i="6" s="1"/>
  <c r="V1855" i="6"/>
  <c r="W1855" i="6" s="1"/>
  <c r="T1446" i="6"/>
  <c r="V1925" i="6"/>
  <c r="W1925" i="6" s="1"/>
  <c r="V1540" i="6"/>
  <c r="W1540" i="6" s="1"/>
  <c r="P539" i="6"/>
  <c r="T539" i="6" s="1"/>
  <c r="V2369" i="6"/>
  <c r="W2369" i="6" s="1"/>
  <c r="V1154" i="6"/>
  <c r="W1154" i="6" s="1"/>
  <c r="V1511" i="6"/>
  <c r="W1511" i="6" s="1"/>
  <c r="V1889" i="6"/>
  <c r="W1889" i="6" s="1"/>
  <c r="P1119" i="6"/>
  <c r="T1119" i="6" s="1"/>
  <c r="T1083" i="6"/>
  <c r="T587" i="6"/>
  <c r="V609" i="6"/>
  <c r="W609" i="6" s="1"/>
  <c r="V1912" i="6"/>
  <c r="W1912" i="6" s="1"/>
  <c r="P1810" i="6"/>
  <c r="T1810" i="6" s="1"/>
  <c r="P1530" i="6"/>
  <c r="T1530" i="6" s="1"/>
  <c r="P1147" i="6"/>
  <c r="T1147" i="6" s="1"/>
  <c r="P1853" i="6"/>
  <c r="T1853" i="6" s="1"/>
  <c r="V1669" i="6"/>
  <c r="W1669" i="6" s="1"/>
  <c r="P705" i="6"/>
  <c r="T705" i="6" s="1"/>
  <c r="V1816" i="6"/>
  <c r="W1816" i="6" s="1"/>
  <c r="V420" i="6"/>
  <c r="W420" i="6" s="1"/>
  <c r="T892" i="6"/>
  <c r="V343" i="6"/>
  <c r="W343" i="6" s="1"/>
  <c r="P915" i="6"/>
  <c r="T915" i="6" s="1"/>
  <c r="V2073" i="6"/>
  <c r="W2073" i="6" s="1"/>
  <c r="V1711" i="6"/>
  <c r="W1711" i="6" s="1"/>
  <c r="T913" i="6"/>
  <c r="V2378" i="6"/>
  <c r="W2378" i="6" s="1"/>
  <c r="T754" i="6"/>
  <c r="V132" i="6"/>
  <c r="W132" i="6" s="1"/>
  <c r="P938" i="6"/>
  <c r="T938" i="6" s="1"/>
  <c r="V539" i="6"/>
  <c r="W539" i="6" s="1"/>
  <c r="V484" i="6"/>
  <c r="W484" i="6" s="1"/>
  <c r="P1058" i="6"/>
  <c r="T1058" i="6" s="1"/>
  <c r="V1822" i="6"/>
  <c r="W1822" i="6" s="1"/>
  <c r="T909" i="6"/>
  <c r="V1884" i="6"/>
  <c r="W1884" i="6" s="1"/>
  <c r="V1495" i="6"/>
  <c r="W1495" i="6" s="1"/>
  <c r="V1083" i="6"/>
  <c r="W1083" i="6" s="1"/>
  <c r="T1583" i="6"/>
  <c r="V2263" i="6"/>
  <c r="W2263" i="6" s="1"/>
  <c r="P609" i="6"/>
  <c r="T609" i="6" s="1"/>
  <c r="P2107" i="6"/>
  <c r="T2107" i="6" s="1"/>
  <c r="V1530" i="6"/>
  <c r="W1530" i="6" s="1"/>
  <c r="V1147" i="6"/>
  <c r="W1147" i="6" s="1"/>
  <c r="V187" i="6"/>
  <c r="W187" i="6" s="1"/>
  <c r="P626" i="6"/>
  <c r="T626" i="6" s="1"/>
  <c r="V1222" i="6"/>
  <c r="W1222" i="6" s="1"/>
  <c r="T343" i="6"/>
  <c r="V1882" i="6"/>
  <c r="W1882" i="6" s="1"/>
  <c r="T1855" i="6"/>
  <c r="T1925" i="6"/>
  <c r="V1153" i="6"/>
  <c r="W1153" i="6" s="1"/>
  <c r="T132" i="6"/>
  <c r="V1058" i="6"/>
  <c r="W1058" i="6" s="1"/>
  <c r="T2065" i="6"/>
  <c r="T1503" i="6"/>
  <c r="V1590" i="6"/>
  <c r="W1590" i="6" s="1"/>
  <c r="T1495" i="6"/>
  <c r="V1067" i="6"/>
  <c r="W1067" i="6" s="1"/>
  <c r="P2263" i="6"/>
  <c r="T2263" i="6" s="1"/>
  <c r="P1915" i="6"/>
  <c r="T1915" i="6" s="1"/>
  <c r="T2228" i="6"/>
  <c r="P206" i="6"/>
  <c r="T206" i="6" s="1"/>
  <c r="T1547" i="6"/>
  <c r="P187" i="6"/>
  <c r="T187" i="6" s="1"/>
  <c r="T687" i="6"/>
  <c r="V1174" i="6"/>
  <c r="W1174" i="6" s="1"/>
  <c r="P2372" i="6"/>
  <c r="T2372" i="6" s="1"/>
  <c r="V892" i="6"/>
  <c r="W892" i="6" s="1"/>
  <c r="V1074" i="6"/>
  <c r="W1074" i="6" s="1"/>
  <c r="T2073" i="6"/>
  <c r="V1908" i="6"/>
  <c r="W1908" i="6" s="1"/>
  <c r="V913" i="6"/>
  <c r="W913" i="6" s="1"/>
  <c r="T2378" i="6"/>
  <c r="V1535" i="6"/>
  <c r="W1535" i="6" s="1"/>
  <c r="T1534" i="6"/>
  <c r="T1747" i="6"/>
  <c r="P223" i="6"/>
  <c r="T223" i="6" s="1"/>
  <c r="T815" i="6"/>
  <c r="V1223" i="6"/>
  <c r="W1223" i="6" s="1"/>
  <c r="T1822" i="6"/>
  <c r="P1590" i="6"/>
  <c r="T1590" i="6" s="1"/>
  <c r="V602" i="6"/>
  <c r="W602" i="6" s="1"/>
  <c r="V919" i="6"/>
  <c r="W919" i="6" s="1"/>
  <c r="V1746" i="6"/>
  <c r="W1746" i="6" s="1"/>
  <c r="V2228" i="6"/>
  <c r="W2228" i="6" s="1"/>
  <c r="V206" i="6"/>
  <c r="W206" i="6" s="1"/>
  <c r="V1292" i="6"/>
  <c r="W1292" i="6" s="1"/>
  <c r="V812" i="6"/>
  <c r="W812" i="6" s="1"/>
  <c r="P1013" i="6"/>
  <c r="T1013" i="6" s="1"/>
  <c r="P1361" i="6"/>
  <c r="T1361" i="6" s="1"/>
  <c r="T1521" i="6"/>
  <c r="V2372" i="6"/>
  <c r="W2372" i="6" s="1"/>
  <c r="T1222" i="6"/>
  <c r="T1882" i="6"/>
  <c r="V418" i="6"/>
  <c r="W418" i="6" s="1"/>
  <c r="V394" i="6"/>
  <c r="W394" i="6" s="1"/>
  <c r="V1544" i="6"/>
  <c r="W1544" i="6" s="1"/>
  <c r="P1908" i="6"/>
  <c r="T1908" i="6" s="1"/>
  <c r="V1455" i="6"/>
  <c r="W1455" i="6" s="1"/>
  <c r="P236" i="6"/>
  <c r="T236" i="6" s="1"/>
  <c r="P1242" i="6"/>
  <c r="T1242" i="6" s="1"/>
  <c r="V1966" i="6"/>
  <c r="W1966" i="6" s="1"/>
  <c r="V223" i="6"/>
  <c r="W223" i="6" s="1"/>
  <c r="P1223" i="6"/>
  <c r="T1223" i="6" s="1"/>
  <c r="P2273" i="6"/>
  <c r="T2273" i="6" s="1"/>
  <c r="V1230" i="6"/>
  <c r="W1230" i="6" s="1"/>
  <c r="P681" i="6"/>
  <c r="T681" i="6" s="1"/>
  <c r="T2356" i="6"/>
  <c r="V1713" i="6"/>
  <c r="W1713" i="6" s="1"/>
  <c r="P2105" i="6"/>
  <c r="T2105" i="6" s="1"/>
  <c r="V1623" i="6"/>
  <c r="W1623" i="6" s="1"/>
  <c r="T1334" i="6"/>
  <c r="P1614" i="6"/>
  <c r="T1614" i="6" s="1"/>
  <c r="V2225" i="6"/>
  <c r="W2225" i="6" s="1"/>
  <c r="P1292" i="6"/>
  <c r="T1292" i="6" s="1"/>
  <c r="V1361" i="6"/>
  <c r="W1361" i="6" s="1"/>
  <c r="V838" i="6"/>
  <c r="W838" i="6" s="1"/>
  <c r="T1958" i="6"/>
  <c r="V2353" i="6"/>
  <c r="W2353" i="6" s="1"/>
  <c r="P180" i="6"/>
  <c r="T180" i="6" s="1"/>
  <c r="T1074" i="6"/>
  <c r="T418" i="6"/>
  <c r="T1544" i="6"/>
  <c r="V1242" i="6"/>
  <c r="W1242" i="6" s="1"/>
  <c r="V315" i="6"/>
  <c r="W315" i="6" s="1"/>
  <c r="P1586" i="6"/>
  <c r="T1586" i="6" s="1"/>
  <c r="T696" i="6"/>
  <c r="T2370" i="6"/>
  <c r="P1230" i="6"/>
  <c r="T1230" i="6" s="1"/>
  <c r="V2295" i="6"/>
  <c r="W2295" i="6" s="1"/>
  <c r="V681" i="6"/>
  <c r="W681" i="6" s="1"/>
  <c r="V1852" i="6"/>
  <c r="W1852" i="6" s="1"/>
  <c r="T770" i="6"/>
  <c r="V2356" i="6"/>
  <c r="W2356" i="6" s="1"/>
  <c r="V1068" i="6"/>
  <c r="W1068" i="6" s="1"/>
  <c r="P1865" i="6"/>
  <c r="T1865" i="6" s="1"/>
  <c r="P301" i="6"/>
  <c r="T301" i="6" s="1"/>
  <c r="P94" i="6"/>
  <c r="T94" i="6" s="1"/>
  <c r="V2105" i="6"/>
  <c r="W2105" i="6" s="1"/>
  <c r="V1334" i="6"/>
  <c r="W1334" i="6" s="1"/>
  <c r="V1635" i="6"/>
  <c r="W1635" i="6" s="1"/>
  <c r="P897" i="6"/>
  <c r="T897" i="6" s="1"/>
  <c r="T2031" i="6"/>
  <c r="V1431" i="6"/>
  <c r="W1431" i="6" s="1"/>
  <c r="V180" i="6"/>
  <c r="W180" i="6" s="1"/>
  <c r="V2328" i="6"/>
  <c r="W2328" i="6" s="1"/>
  <c r="V1697" i="6"/>
  <c r="W1697" i="6" s="1"/>
  <c r="V319" i="6"/>
  <c r="W319" i="6" s="1"/>
  <c r="T394" i="6"/>
  <c r="V2027" i="6"/>
  <c r="W2027" i="6" s="1"/>
  <c r="T1455" i="6"/>
  <c r="V912" i="6"/>
  <c r="W912" i="6" s="1"/>
  <c r="V325" i="6"/>
  <c r="W325" i="6" s="1"/>
  <c r="V1586" i="6"/>
  <c r="W1586" i="6" s="1"/>
  <c r="V696" i="6"/>
  <c r="W696" i="6" s="1"/>
  <c r="T1277" i="6"/>
  <c r="V1471" i="6"/>
  <c r="W1471" i="6" s="1"/>
  <c r="V1588" i="6"/>
  <c r="W1588" i="6" s="1"/>
  <c r="V94" i="6"/>
  <c r="W94" i="6" s="1"/>
  <c r="V1826" i="6"/>
  <c r="W1826" i="6" s="1"/>
  <c r="P2129" i="6"/>
  <c r="T2129" i="6" s="1"/>
  <c r="V1942" i="6"/>
  <c r="W1942" i="6" s="1"/>
  <c r="P146" i="6"/>
  <c r="T146" i="6" s="1"/>
  <c r="V1356" i="6"/>
  <c r="W1356" i="6" s="1"/>
  <c r="V1866" i="6"/>
  <c r="W1866" i="6" s="1"/>
  <c r="P1431" i="6"/>
  <c r="T1431" i="6" s="1"/>
  <c r="V2337" i="6"/>
  <c r="W2337" i="6" s="1"/>
  <c r="V1958" i="6"/>
  <c r="W1958" i="6" s="1"/>
  <c r="P2328" i="6"/>
  <c r="T2328" i="6" s="1"/>
  <c r="T2027" i="6"/>
  <c r="P315" i="6"/>
  <c r="T315" i="6" s="1"/>
  <c r="P903" i="6"/>
  <c r="T903" i="6" s="1"/>
  <c r="V2124" i="6"/>
  <c r="W2124" i="6" s="1"/>
  <c r="T1722" i="6"/>
  <c r="V2294" i="6"/>
  <c r="W2294" i="6" s="1"/>
  <c r="V2370" i="6"/>
  <c r="W2370" i="6" s="1"/>
  <c r="P932" i="6"/>
  <c r="T932" i="6" s="1"/>
  <c r="V1729" i="6"/>
  <c r="W1729" i="6" s="1"/>
  <c r="T1826" i="6"/>
  <c r="V1408" i="6"/>
  <c r="W1408" i="6" s="1"/>
  <c r="V752" i="6"/>
  <c r="W752" i="6" s="1"/>
  <c r="V146" i="6"/>
  <c r="W146" i="6" s="1"/>
  <c r="P743" i="6"/>
  <c r="T743" i="6" s="1"/>
  <c r="V2116" i="6"/>
  <c r="W2116" i="6" s="1"/>
  <c r="P2353" i="6"/>
  <c r="T2353" i="6" s="1"/>
  <c r="V286" i="6"/>
  <c r="W286" i="6" s="1"/>
  <c r="T1229" i="6"/>
  <c r="T457" i="6"/>
  <c r="P2335" i="6"/>
  <c r="T2335" i="6" s="1"/>
  <c r="T319" i="6"/>
  <c r="T1796" i="6"/>
  <c r="V773" i="6"/>
  <c r="W773" i="6" s="1"/>
  <c r="V128" i="6"/>
  <c r="W128" i="6" s="1"/>
  <c r="V757" i="6"/>
  <c r="W757" i="6" s="1"/>
  <c r="V1732" i="6"/>
  <c r="W1732" i="6" s="1"/>
  <c r="V268" i="6"/>
  <c r="W268" i="6" s="1"/>
  <c r="V903" i="6"/>
  <c r="W903" i="6" s="1"/>
  <c r="P2294" i="6"/>
  <c r="T2294" i="6" s="1"/>
  <c r="P2178" i="6"/>
  <c r="T2178" i="6" s="1"/>
  <c r="V1120" i="6"/>
  <c r="W1120" i="6" s="1"/>
  <c r="V1562" i="6"/>
  <c r="W1562" i="6" s="1"/>
  <c r="V582" i="6"/>
  <c r="W582" i="6" s="1"/>
  <c r="V1923" i="6"/>
  <c r="W1923" i="6" s="1"/>
  <c r="V932" i="6"/>
  <c r="W932" i="6" s="1"/>
  <c r="V1792" i="6"/>
  <c r="W1792" i="6" s="1"/>
  <c r="V1931" i="6"/>
  <c r="W1931" i="6" s="1"/>
  <c r="P2146" i="6"/>
  <c r="T2146" i="6" s="1"/>
  <c r="V1275" i="6"/>
  <c r="W1275" i="6" s="1"/>
  <c r="V1633" i="6"/>
  <c r="W1633" i="6" s="1"/>
  <c r="P752" i="6"/>
  <c r="T752" i="6" s="1"/>
  <c r="V109" i="6"/>
  <c r="W109" i="6" s="1"/>
  <c r="V743" i="6"/>
  <c r="W743" i="6" s="1"/>
  <c r="V2220" i="6"/>
  <c r="W2220" i="6" s="1"/>
  <c r="P2116" i="6"/>
  <c r="T2116" i="6" s="1"/>
  <c r="V783" i="6"/>
  <c r="W783" i="6" s="1"/>
  <c r="V457" i="6"/>
  <c r="W457" i="6" s="1"/>
  <c r="V2335" i="6"/>
  <c r="W2335" i="6" s="1"/>
  <c r="V1086" i="6"/>
  <c r="W1086" i="6" s="1"/>
  <c r="V1796" i="6"/>
  <c r="W1796" i="6" s="1"/>
  <c r="V1812" i="6"/>
  <c r="W1812" i="6" s="1"/>
  <c r="T1272" i="6"/>
  <c r="P773" i="6"/>
  <c r="T773" i="6" s="1"/>
  <c r="V466" i="6"/>
  <c r="W466" i="6" s="1"/>
  <c r="T757" i="6"/>
  <c r="T268" i="6"/>
  <c r="V2178" i="6"/>
  <c r="W2178" i="6" s="1"/>
  <c r="V1388" i="6"/>
  <c r="W1388" i="6" s="1"/>
  <c r="V2253" i="6"/>
  <c r="W2253" i="6" s="1"/>
  <c r="T1923" i="6"/>
  <c r="V473" i="6"/>
  <c r="W473" i="6" s="1"/>
  <c r="V1928" i="6"/>
  <c r="W1928" i="6" s="1"/>
  <c r="P1792" i="6"/>
  <c r="T1792" i="6" s="1"/>
  <c r="V811" i="6"/>
  <c r="W811" i="6" s="1"/>
  <c r="T1275" i="6"/>
  <c r="T1408" i="6"/>
  <c r="P109" i="6"/>
  <c r="T109" i="6" s="1"/>
  <c r="V1429" i="6"/>
  <c r="W1429" i="6" s="1"/>
  <c r="V483" i="6"/>
  <c r="W483" i="6" s="1"/>
  <c r="V1605" i="6"/>
  <c r="W1605" i="6" s="1"/>
  <c r="V622" i="6"/>
  <c r="W622" i="6" s="1"/>
  <c r="V138" i="6"/>
  <c r="W138" i="6" s="1"/>
  <c r="V555" i="6"/>
  <c r="W555" i="6" s="1"/>
  <c r="V1229" i="6"/>
  <c r="W1229" i="6" s="1"/>
  <c r="P520" i="6"/>
  <c r="T520" i="6" s="1"/>
  <c r="V2068" i="6"/>
  <c r="W2068" i="6" s="1"/>
  <c r="P827" i="6"/>
  <c r="T827" i="6" s="1"/>
  <c r="V1249" i="6"/>
  <c r="W1249" i="6" s="1"/>
  <c r="T466" i="6"/>
  <c r="T128" i="6"/>
  <c r="V192" i="6"/>
  <c r="W192" i="6" s="1"/>
  <c r="P911" i="6"/>
  <c r="T911" i="6" s="1"/>
  <c r="T2183" i="6"/>
  <c r="P2256" i="6"/>
  <c r="T2256" i="6" s="1"/>
  <c r="V379" i="6"/>
  <c r="W379" i="6" s="1"/>
  <c r="V1087" i="6"/>
  <c r="W1087" i="6" s="1"/>
  <c r="V1377" i="6"/>
  <c r="W1377" i="6" s="1"/>
  <c r="T297" i="6"/>
  <c r="P473" i="6"/>
  <c r="T473" i="6" s="1"/>
  <c r="T1931" i="6"/>
  <c r="P317" i="6"/>
  <c r="T317" i="6" s="1"/>
  <c r="V164" i="6"/>
  <c r="W164" i="6" s="1"/>
  <c r="V1759" i="6"/>
  <c r="W1759" i="6" s="1"/>
  <c r="V2184" i="6"/>
  <c r="W2184" i="6" s="1"/>
  <c r="P816" i="6"/>
  <c r="T816" i="6" s="1"/>
  <c r="P1557" i="6"/>
  <c r="T1557" i="6" s="1"/>
  <c r="V2300" i="6"/>
  <c r="W2300" i="6" s="1"/>
  <c r="V48" i="6"/>
  <c r="W48" i="6" s="1"/>
  <c r="P2060" i="6"/>
  <c r="T2060" i="6" s="1"/>
  <c r="P622" i="6"/>
  <c r="T622" i="6" s="1"/>
  <c r="T1812" i="6"/>
  <c r="V1409" i="6"/>
  <c r="W1409" i="6" s="1"/>
  <c r="V911" i="6"/>
  <c r="W911" i="6" s="1"/>
  <c r="V2195" i="6"/>
  <c r="W2195" i="6" s="1"/>
  <c r="P1087" i="6"/>
  <c r="T1087" i="6" s="1"/>
  <c r="T2360" i="6"/>
  <c r="T2253" i="6"/>
  <c r="V1569" i="6"/>
  <c r="W1569" i="6" s="1"/>
  <c r="V1342" i="6"/>
  <c r="W1342" i="6" s="1"/>
  <c r="V317" i="6"/>
  <c r="W317" i="6" s="1"/>
  <c r="P48" i="6"/>
  <c r="T48" i="6" s="1"/>
  <c r="V1186" i="6"/>
  <c r="W1186" i="6" s="1"/>
  <c r="P779" i="6"/>
  <c r="T779" i="6" s="1"/>
  <c r="V221" i="6"/>
  <c r="W221" i="6" s="1"/>
  <c r="V2164" i="6"/>
  <c r="W2164" i="6" s="1"/>
  <c r="T1086" i="6"/>
  <c r="T1539" i="6"/>
  <c r="T1457" i="6"/>
  <c r="V1750" i="6"/>
  <c r="W1750" i="6" s="1"/>
  <c r="V2330" i="6"/>
  <c r="W2330" i="6" s="1"/>
  <c r="V2338" i="6"/>
  <c r="W2338" i="6" s="1"/>
  <c r="T1533" i="6"/>
  <c r="T245" i="6"/>
  <c r="V520" i="6"/>
  <c r="W520" i="6" s="1"/>
  <c r="P1072" i="6"/>
  <c r="T1072" i="6" s="1"/>
  <c r="T2068" i="6"/>
  <c r="V1537" i="6"/>
  <c r="W1537" i="6" s="1"/>
  <c r="P514" i="6"/>
  <c r="T514" i="6" s="1"/>
  <c r="T1409" i="6"/>
  <c r="T586" i="6"/>
  <c r="V1539" i="6"/>
  <c r="W1539" i="6" s="1"/>
  <c r="T192" i="6"/>
  <c r="V1581" i="6"/>
  <c r="W1581" i="6" s="1"/>
  <c r="P558" i="6"/>
  <c r="T558" i="6" s="1"/>
  <c r="V1765" i="6"/>
  <c r="W1765" i="6" s="1"/>
  <c r="T2195" i="6"/>
  <c r="P690" i="6"/>
  <c r="T690" i="6" s="1"/>
  <c r="T934" i="6"/>
  <c r="P1733" i="6"/>
  <c r="T1733" i="6" s="1"/>
  <c r="V1880" i="6"/>
  <c r="W1880" i="6" s="1"/>
  <c r="P2123" i="6"/>
  <c r="T2123" i="6" s="1"/>
  <c r="T2275" i="6"/>
  <c r="P1782" i="6"/>
  <c r="T1782" i="6" s="1"/>
  <c r="V1457" i="6"/>
  <c r="W1457" i="6" s="1"/>
  <c r="P152" i="6"/>
  <c r="T152" i="6" s="1"/>
  <c r="P1342" i="6"/>
  <c r="T1342" i="6" s="1"/>
  <c r="T672" i="6"/>
  <c r="T875" i="6"/>
  <c r="P1247" i="6"/>
  <c r="T1247" i="6" s="1"/>
  <c r="P2050" i="6"/>
  <c r="T2050" i="6" s="1"/>
  <c r="V1040" i="6"/>
  <c r="W1040" i="6" s="1"/>
  <c r="P1100" i="6"/>
  <c r="T1100" i="6" s="1"/>
  <c r="V779" i="6"/>
  <c r="W779" i="6" s="1"/>
  <c r="V547" i="6"/>
  <c r="W547" i="6" s="1"/>
  <c r="V2188" i="6"/>
  <c r="W2188" i="6" s="1"/>
  <c r="V2312" i="6"/>
  <c r="W2312" i="6" s="1"/>
  <c r="V1627" i="6"/>
  <c r="W1627" i="6" s="1"/>
  <c r="V2148" i="6"/>
  <c r="W2148" i="6" s="1"/>
  <c r="V2011" i="6"/>
  <c r="W2011" i="6" s="1"/>
  <c r="V1162" i="6"/>
  <c r="W1162" i="6" s="1"/>
  <c r="V991" i="6"/>
  <c r="W991" i="6" s="1"/>
  <c r="V290" i="6"/>
  <c r="W290" i="6" s="1"/>
  <c r="V1020" i="6"/>
  <c r="W1020" i="6" s="1"/>
  <c r="V1084" i="6"/>
  <c r="W1084" i="6" s="1"/>
  <c r="V680" i="6"/>
  <c r="W680" i="6" s="1"/>
  <c r="V143" i="6"/>
  <c r="W143" i="6" s="1"/>
  <c r="V701" i="6"/>
  <c r="W701" i="6" s="1"/>
  <c r="V1513" i="6"/>
  <c r="W1513" i="6" s="1"/>
  <c r="V431" i="6"/>
  <c r="W431" i="6" s="1"/>
  <c r="V902" i="6"/>
  <c r="W902" i="6" s="1"/>
  <c r="V2270" i="6"/>
  <c r="W2270" i="6" s="1"/>
  <c r="V1791" i="6"/>
  <c r="W1791" i="6" s="1"/>
  <c r="T850" i="6"/>
  <c r="V781" i="6"/>
  <c r="W781" i="6" s="1"/>
  <c r="V1071" i="6"/>
  <c r="W1071" i="6" s="1"/>
  <c r="V628" i="6"/>
  <c r="W628" i="6" s="1"/>
  <c r="V1886" i="6"/>
  <c r="W1886" i="6" s="1"/>
  <c r="V497" i="6"/>
  <c r="W497" i="6" s="1"/>
  <c r="V1164" i="6"/>
  <c r="W1164" i="6" s="1"/>
  <c r="V767" i="6"/>
  <c r="W767" i="6" s="1"/>
  <c r="V605" i="6"/>
  <c r="W605" i="6" s="1"/>
  <c r="P1887" i="6"/>
  <c r="T1887" i="6" s="1"/>
  <c r="V1462" i="6"/>
  <c r="W1462" i="6" s="1"/>
  <c r="V11" i="6"/>
  <c r="W11" i="6" s="1"/>
  <c r="V857" i="6"/>
  <c r="W857" i="6" s="1"/>
  <c r="V112" i="6"/>
  <c r="W112" i="6" s="1"/>
  <c r="P14" i="6"/>
  <c r="T14" i="6" s="1"/>
  <c r="P2087" i="6"/>
  <c r="T2087" i="6" s="1"/>
  <c r="V382" i="6"/>
  <c r="W382" i="6" s="1"/>
  <c r="V873" i="6"/>
  <c r="W873" i="6" s="1"/>
  <c r="V747" i="6"/>
  <c r="W747" i="6" s="1"/>
  <c r="V633" i="6"/>
  <c r="W633" i="6" s="1"/>
  <c r="P1929" i="6"/>
  <c r="T1929" i="6" s="1"/>
  <c r="V525" i="6"/>
  <c r="W525" i="6" s="1"/>
  <c r="V1476" i="6"/>
  <c r="W1476" i="6" s="1"/>
  <c r="T2268" i="6"/>
  <c r="P1135" i="6"/>
  <c r="T1135" i="6" s="1"/>
  <c r="P2187" i="6"/>
  <c r="T2187" i="6" s="1"/>
  <c r="P462" i="6"/>
  <c r="T462" i="6" s="1"/>
  <c r="V2302" i="6"/>
  <c r="W2302" i="6" s="1"/>
  <c r="V529" i="6"/>
  <c r="W529" i="6" s="1"/>
  <c r="V596" i="6"/>
  <c r="W596" i="6" s="1"/>
  <c r="V1604" i="6"/>
  <c r="W1604" i="6" s="1"/>
  <c r="T612" i="6"/>
  <c r="V1949" i="6"/>
  <c r="W1949" i="6" s="1"/>
  <c r="V2020" i="6"/>
  <c r="W2020" i="6" s="1"/>
  <c r="V1834" i="6"/>
  <c r="W1834" i="6" s="1"/>
  <c r="V1817" i="6"/>
  <c r="W1817" i="6" s="1"/>
  <c r="T510" i="6"/>
  <c r="V20" i="6"/>
  <c r="W20" i="6" s="1"/>
  <c r="V115" i="6"/>
  <c r="W115" i="6" s="1"/>
  <c r="V2242" i="6"/>
  <c r="W2242" i="6" s="1"/>
  <c r="P500" i="6"/>
  <c r="T500" i="6" s="1"/>
  <c r="P392" i="6"/>
  <c r="T392" i="6" s="1"/>
  <c r="P615" i="6"/>
  <c r="T615" i="6" s="1"/>
  <c r="V2194" i="6"/>
  <c r="W2194" i="6" s="1"/>
  <c r="V1245" i="6"/>
  <c r="W1245" i="6" s="1"/>
  <c r="V1389" i="6"/>
  <c r="W1389" i="6" s="1"/>
  <c r="T59" i="6"/>
  <c r="T925" i="6"/>
  <c r="V2182" i="6"/>
  <c r="W2182" i="6" s="1"/>
  <c r="V1299" i="6"/>
  <c r="W1299" i="6" s="1"/>
  <c r="T1628" i="6"/>
  <c r="P1066" i="6"/>
  <c r="T1066" i="6" s="1"/>
  <c r="P1916" i="6"/>
  <c r="T1916" i="6" s="1"/>
  <c r="T2202" i="6"/>
  <c r="V2308" i="6"/>
  <c r="W2308" i="6" s="1"/>
  <c r="T2276" i="6"/>
  <c r="P1927" i="6"/>
  <c r="T1927" i="6" s="1"/>
  <c r="P158" i="6"/>
  <c r="T158" i="6" s="1"/>
  <c r="T1302" i="6"/>
  <c r="V639" i="6"/>
  <c r="W639" i="6" s="1"/>
  <c r="V881" i="6"/>
  <c r="W881" i="6" s="1"/>
  <c r="V2070" i="6"/>
  <c r="W2070" i="6" s="1"/>
  <c r="V1782" i="6"/>
  <c r="W1782" i="6" s="1"/>
  <c r="V2101" i="6"/>
  <c r="W2101" i="6" s="1"/>
  <c r="V2107" i="6"/>
  <c r="W2107" i="6" s="1"/>
  <c r="T627" i="6"/>
  <c r="T1839" i="6"/>
  <c r="V1236" i="6"/>
  <c r="W1236" i="6" s="1"/>
  <c r="T616" i="6"/>
  <c r="V707" i="6"/>
  <c r="W707" i="6" s="1"/>
  <c r="V355" i="6"/>
  <c r="W355" i="6" s="1"/>
  <c r="V1387" i="6"/>
  <c r="W1387" i="6" s="1"/>
  <c r="P2029" i="6"/>
  <c r="T2029" i="6" s="1"/>
  <c r="V835" i="6"/>
  <c r="W835" i="6" s="1"/>
  <c r="V1988" i="6"/>
  <c r="W1988" i="6" s="1"/>
  <c r="V637" i="6"/>
  <c r="W637" i="6" s="1"/>
  <c r="V1647" i="6"/>
  <c r="W1647" i="6" s="1"/>
  <c r="V1009" i="6"/>
  <c r="W1009" i="6" s="1"/>
  <c r="V1887" i="6"/>
  <c r="W1887" i="6" s="1"/>
  <c r="T433" i="6"/>
  <c r="V721" i="6"/>
  <c r="W721" i="6" s="1"/>
  <c r="P282" i="6"/>
  <c r="T282" i="6" s="1"/>
  <c r="V1252" i="6"/>
  <c r="W1252" i="6" s="1"/>
  <c r="V851" i="6"/>
  <c r="W851" i="6" s="1"/>
  <c r="V383" i="6"/>
  <c r="W383" i="6" s="1"/>
  <c r="V1479" i="6"/>
  <c r="W1479" i="6" s="1"/>
  <c r="V14" i="6"/>
  <c r="W14" i="6" s="1"/>
  <c r="V1096" i="6"/>
  <c r="W1096" i="6" s="1"/>
  <c r="V2237" i="6"/>
  <c r="W2237" i="6" s="1"/>
  <c r="P873" i="6"/>
  <c r="T873" i="6" s="1"/>
  <c r="T2061" i="6"/>
  <c r="P747" i="6"/>
  <c r="T747" i="6" s="1"/>
  <c r="V174" i="6"/>
  <c r="W174" i="6" s="1"/>
  <c r="T523" i="6"/>
  <c r="T346" i="6"/>
  <c r="T56" i="6"/>
  <c r="V1001" i="6"/>
  <c r="W1001" i="6" s="1"/>
  <c r="P766" i="6"/>
  <c r="T766" i="6" s="1"/>
  <c r="T219" i="6"/>
  <c r="P1206" i="6"/>
  <c r="T1206" i="6" s="1"/>
  <c r="V548" i="6"/>
  <c r="W548" i="6" s="1"/>
  <c r="T1414" i="6"/>
  <c r="V114" i="6"/>
  <c r="W114" i="6" s="1"/>
  <c r="V914" i="6"/>
  <c r="W914" i="6" s="1"/>
  <c r="V1654" i="6"/>
  <c r="W1654" i="6" s="1"/>
  <c r="V121" i="6"/>
  <c r="W121" i="6" s="1"/>
  <c r="P1401" i="6"/>
  <c r="T1401" i="6" s="1"/>
  <c r="V1601" i="6"/>
  <c r="W1601" i="6" s="1"/>
  <c r="T1901" i="6"/>
  <c r="V348" i="6"/>
  <c r="W348" i="6" s="1"/>
  <c r="T1845" i="6"/>
  <c r="T2206" i="6"/>
  <c r="P115" i="6"/>
  <c r="T115" i="6" s="1"/>
  <c r="P2242" i="6"/>
  <c r="T2242" i="6" s="1"/>
  <c r="T2149" i="6"/>
  <c r="P507" i="6"/>
  <c r="T507" i="6" s="1"/>
  <c r="P193" i="6"/>
  <c r="T193" i="6" s="1"/>
  <c r="P157" i="6"/>
  <c r="T157" i="6" s="1"/>
  <c r="V500" i="6"/>
  <c r="W500" i="6" s="1"/>
  <c r="T1448" i="6"/>
  <c r="V756" i="6"/>
  <c r="W756" i="6" s="1"/>
  <c r="V2243" i="6"/>
  <c r="W2243" i="6" s="1"/>
  <c r="T1537" i="6"/>
  <c r="V827" i="6"/>
  <c r="W827" i="6" s="1"/>
  <c r="V1272" i="6"/>
  <c r="W1272" i="6" s="1"/>
  <c r="T912" i="6"/>
  <c r="V236" i="6"/>
  <c r="W236" i="6" s="1"/>
  <c r="T1535" i="6"/>
  <c r="T1540" i="6"/>
  <c r="V754" i="6"/>
  <c r="W754" i="6" s="1"/>
  <c r="V2010" i="6"/>
  <c r="W2010" i="6" s="1"/>
  <c r="T1070" i="6"/>
  <c r="V848" i="6"/>
  <c r="W848" i="6" s="1"/>
  <c r="V105" i="6"/>
  <c r="W105" i="6" s="1"/>
  <c r="T484" i="6"/>
  <c r="T1392" i="6"/>
  <c r="T2284" i="6"/>
  <c r="V2360" i="6"/>
  <c r="W2360" i="6" s="1"/>
  <c r="T1562" i="6"/>
  <c r="T1852" i="6"/>
  <c r="T1884" i="6"/>
  <c r="T299" i="6"/>
  <c r="T1262" i="6"/>
  <c r="T1499" i="6"/>
  <c r="T2070" i="6"/>
  <c r="T2270" i="6"/>
  <c r="P2101" i="6"/>
  <c r="T2101" i="6" s="1"/>
  <c r="V301" i="6"/>
  <c r="W301" i="6" s="1"/>
  <c r="V627" i="6"/>
  <c r="W627" i="6" s="1"/>
  <c r="V1839" i="6"/>
  <c r="W1839" i="6" s="1"/>
  <c r="T1236" i="6"/>
  <c r="T781" i="6"/>
  <c r="V616" i="6"/>
  <c r="W616" i="6" s="1"/>
  <c r="P1942" i="6"/>
  <c r="T1942" i="6" s="1"/>
  <c r="P355" i="6"/>
  <c r="T355" i="6" s="1"/>
  <c r="T1387" i="6"/>
  <c r="V2029" i="6"/>
  <c r="W2029" i="6" s="1"/>
  <c r="T1886" i="6"/>
  <c r="P497" i="6"/>
  <c r="T497" i="6" s="1"/>
  <c r="V1978" i="6"/>
  <c r="W1978" i="6" s="1"/>
  <c r="V1702" i="6"/>
  <c r="W1702" i="6" s="1"/>
  <c r="V202" i="6"/>
  <c r="W202" i="6" s="1"/>
  <c r="V1859" i="6"/>
  <c r="W1859" i="6" s="1"/>
  <c r="P767" i="6"/>
  <c r="T767" i="6" s="1"/>
  <c r="T1988" i="6"/>
  <c r="T1647" i="6"/>
  <c r="V732" i="6"/>
  <c r="W732" i="6" s="1"/>
  <c r="P1009" i="6"/>
  <c r="T1009" i="6" s="1"/>
  <c r="V433" i="6"/>
  <c r="W433" i="6" s="1"/>
  <c r="T721" i="6"/>
  <c r="T188" i="6"/>
  <c r="T1462" i="6"/>
  <c r="V41" i="6"/>
  <c r="W41" i="6" s="1"/>
  <c r="T389" i="6"/>
  <c r="T1938" i="6"/>
  <c r="P498" i="6"/>
  <c r="T498" i="6" s="1"/>
  <c r="T383" i="6"/>
  <c r="P1479" i="6"/>
  <c r="T1479" i="6" s="1"/>
  <c r="V1204" i="6"/>
  <c r="W1204" i="6" s="1"/>
  <c r="P1059" i="6"/>
  <c r="T1059" i="6" s="1"/>
  <c r="T1096" i="6"/>
  <c r="T382" i="6"/>
  <c r="P2113" i="6"/>
  <c r="T2113" i="6" s="1"/>
  <c r="P2088" i="6"/>
  <c r="T2088" i="6" s="1"/>
  <c r="V279" i="6"/>
  <c r="W279" i="6" s="1"/>
  <c r="V2084" i="6"/>
  <c r="W2084" i="6" s="1"/>
  <c r="T889" i="6"/>
  <c r="P1102" i="6"/>
  <c r="T1102" i="6" s="1"/>
  <c r="V346" i="6"/>
  <c r="W346" i="6" s="1"/>
  <c r="V56" i="6"/>
  <c r="W56" i="6" s="1"/>
  <c r="P1001" i="6"/>
  <c r="T1001" i="6" s="1"/>
  <c r="V766" i="6"/>
  <c r="W766" i="6" s="1"/>
  <c r="V219" i="6"/>
  <c r="W219" i="6" s="1"/>
  <c r="V1414" i="6"/>
  <c r="W1414" i="6" s="1"/>
  <c r="T321" i="6"/>
  <c r="T2153" i="6"/>
  <c r="V1622" i="6"/>
  <c r="W1622" i="6" s="1"/>
  <c r="T2343" i="6"/>
  <c r="V2274" i="6"/>
  <c r="W2274" i="6" s="1"/>
  <c r="V989" i="6"/>
  <c r="W989" i="6" s="1"/>
  <c r="T1654" i="6"/>
  <c r="P2089" i="6"/>
  <c r="T2089" i="6" s="1"/>
  <c r="T312" i="6"/>
  <c r="V1477" i="6"/>
  <c r="W1477" i="6" s="1"/>
  <c r="T751" i="6"/>
  <c r="V1748" i="6"/>
  <c r="W1748" i="6" s="1"/>
  <c r="V2205" i="6"/>
  <c r="W2205" i="6" s="1"/>
  <c r="V1941" i="6"/>
  <c r="W1941" i="6" s="1"/>
  <c r="V102" i="6"/>
  <c r="W102" i="6" s="1"/>
  <c r="P1817" i="6"/>
  <c r="T1817" i="6" s="1"/>
  <c r="T1636" i="6"/>
  <c r="V1901" i="6"/>
  <c r="W1901" i="6" s="1"/>
  <c r="V1845" i="6"/>
  <c r="W1845" i="6" s="1"/>
  <c r="V748" i="6"/>
  <c r="W748" i="6" s="1"/>
  <c r="V67" i="6"/>
  <c r="W67" i="6" s="1"/>
  <c r="P1075" i="6"/>
  <c r="T1075" i="6" s="1"/>
  <c r="P1306" i="6"/>
  <c r="T1306" i="6" s="1"/>
  <c r="T398" i="6"/>
  <c r="T1658" i="6"/>
  <c r="V507" i="6"/>
  <c r="W507" i="6" s="1"/>
  <c r="V1674" i="6"/>
  <c r="W1674" i="6" s="1"/>
  <c r="T858" i="6"/>
  <c r="V1506" i="6"/>
  <c r="W1506" i="6" s="1"/>
  <c r="V366" i="6"/>
  <c r="W366" i="6" s="1"/>
  <c r="V897" i="6"/>
  <c r="W897" i="6" s="1"/>
  <c r="T1859" i="6"/>
  <c r="V635" i="6"/>
  <c r="W635" i="6" s="1"/>
  <c r="V2048" i="6"/>
  <c r="W2048" i="6" s="1"/>
  <c r="V318" i="6"/>
  <c r="W318" i="6" s="1"/>
  <c r="V649" i="6"/>
  <c r="W649" i="6" s="1"/>
  <c r="V992" i="6"/>
  <c r="W992" i="6" s="1"/>
  <c r="V1712" i="6"/>
  <c r="W1712" i="6" s="1"/>
  <c r="T851" i="6"/>
  <c r="V1938" i="6"/>
  <c r="W1938" i="6" s="1"/>
  <c r="V498" i="6"/>
  <c r="W498" i="6" s="1"/>
  <c r="T1051" i="6"/>
  <c r="P1904" i="6"/>
  <c r="T1904" i="6" s="1"/>
  <c r="P205" i="6"/>
  <c r="T205" i="6" s="1"/>
  <c r="V248" i="6"/>
  <c r="W248" i="6" s="1"/>
  <c r="V2216" i="6"/>
  <c r="W2216" i="6" s="1"/>
  <c r="V2088" i="6"/>
  <c r="W2088" i="6" s="1"/>
  <c r="P2084" i="6"/>
  <c r="T2084" i="6" s="1"/>
  <c r="V367" i="6"/>
  <c r="W367" i="6" s="1"/>
  <c r="P2028" i="6"/>
  <c r="T2028" i="6" s="1"/>
  <c r="T1197" i="6"/>
  <c r="T1779" i="6"/>
  <c r="V2046" i="6"/>
  <c r="W2046" i="6" s="1"/>
  <c r="T2357" i="6"/>
  <c r="T914" i="6"/>
  <c r="P2212" i="6"/>
  <c r="T2212" i="6" s="1"/>
  <c r="V2089" i="6"/>
  <c r="W2089" i="6" s="1"/>
  <c r="V2138" i="6"/>
  <c r="W2138" i="6" s="1"/>
  <c r="V1641" i="6"/>
  <c r="W1641" i="6" s="1"/>
  <c r="T610" i="6"/>
  <c r="V1365" i="6"/>
  <c r="W1365" i="6" s="1"/>
  <c r="P2014" i="6"/>
  <c r="T2014" i="6" s="1"/>
  <c r="V1003" i="6"/>
  <c r="W1003" i="6" s="1"/>
  <c r="T2150" i="6"/>
  <c r="V1937" i="6"/>
  <c r="W1937" i="6" s="1"/>
  <c r="V2052" i="6"/>
  <c r="W2052" i="6" s="1"/>
  <c r="V1373" i="6"/>
  <c r="W1373" i="6" s="1"/>
  <c r="V257" i="6"/>
  <c r="W257" i="6" s="1"/>
  <c r="V2245" i="6"/>
  <c r="W2245" i="6" s="1"/>
  <c r="P366" i="6"/>
  <c r="T366" i="6" s="1"/>
  <c r="P1543" i="6"/>
  <c r="T1543" i="6" s="1"/>
  <c r="V200" i="6"/>
  <c r="W200" i="6" s="1"/>
  <c r="T425" i="6"/>
  <c r="V653" i="6"/>
  <c r="W653" i="6" s="1"/>
  <c r="P1978" i="6"/>
  <c r="T1978" i="6" s="1"/>
  <c r="T202" i="6"/>
  <c r="V1803" i="6"/>
  <c r="W1803" i="6" s="1"/>
  <c r="V999" i="6"/>
  <c r="W999" i="6" s="1"/>
  <c r="T635" i="6"/>
  <c r="V784" i="6"/>
  <c r="W784" i="6" s="1"/>
  <c r="V139" i="6"/>
  <c r="W139" i="6" s="1"/>
  <c r="T2048" i="6"/>
  <c r="T649" i="6"/>
  <c r="V683" i="6"/>
  <c r="W683" i="6" s="1"/>
  <c r="V30" i="6"/>
  <c r="W30" i="6" s="1"/>
  <c r="V140" i="6"/>
  <c r="W140" i="6" s="1"/>
  <c r="V1051" i="6"/>
  <c r="W1051" i="6" s="1"/>
  <c r="V1904" i="6"/>
  <c r="W1904" i="6" s="1"/>
  <c r="V1737" i="6"/>
  <c r="W1737" i="6" s="1"/>
  <c r="P620" i="6"/>
  <c r="T620" i="6" s="1"/>
  <c r="T1280" i="6"/>
  <c r="T279" i="6"/>
  <c r="T1789" i="6"/>
  <c r="V889" i="6"/>
  <c r="W889" i="6" s="1"/>
  <c r="T31" i="6"/>
  <c r="V1095" i="6"/>
  <c r="W1095" i="6" s="1"/>
  <c r="V777" i="6"/>
  <c r="W777" i="6" s="1"/>
  <c r="T1224" i="6"/>
  <c r="T2036" i="6"/>
  <c r="V2028" i="6"/>
  <c r="W2028" i="6" s="1"/>
  <c r="V1256" i="6"/>
  <c r="W1256" i="6" s="1"/>
  <c r="V1470" i="6"/>
  <c r="W1470" i="6" s="1"/>
  <c r="V2343" i="6"/>
  <c r="W2343" i="6" s="1"/>
  <c r="V528" i="6"/>
  <c r="W528" i="6" s="1"/>
  <c r="T559" i="6"/>
  <c r="T373" i="6"/>
  <c r="V2212" i="6"/>
  <c r="W2212" i="6" s="1"/>
  <c r="P1271" i="6"/>
  <c r="T1271" i="6" s="1"/>
  <c r="V1297" i="6"/>
  <c r="W1297" i="6" s="1"/>
  <c r="V751" i="6"/>
  <c r="W751" i="6" s="1"/>
  <c r="T1439" i="6"/>
  <c r="T2205" i="6"/>
  <c r="V1253" i="6"/>
  <c r="W1253" i="6" s="1"/>
  <c r="P1788" i="6"/>
  <c r="T1788" i="6" s="1"/>
  <c r="V503" i="6"/>
  <c r="W503" i="6" s="1"/>
  <c r="P426" i="6"/>
  <c r="T426" i="6" s="1"/>
  <c r="V2014" i="6"/>
  <c r="W2014" i="6" s="1"/>
  <c r="V2076" i="6"/>
  <c r="W2076" i="6" s="1"/>
  <c r="P463" i="6"/>
  <c r="T463" i="6" s="1"/>
  <c r="P257" i="6"/>
  <c r="T257" i="6" s="1"/>
  <c r="V1717" i="6"/>
  <c r="W1717" i="6" s="1"/>
  <c r="V322" i="6"/>
  <c r="W322" i="6" s="1"/>
  <c r="P2280" i="6"/>
  <c r="T2280" i="6" s="1"/>
  <c r="P1193" i="6"/>
  <c r="T1193" i="6" s="1"/>
  <c r="V769" i="6"/>
  <c r="W769" i="6" s="1"/>
  <c r="V2171" i="6"/>
  <c r="W2171" i="6" s="1"/>
  <c r="P784" i="6"/>
  <c r="T784" i="6" s="1"/>
  <c r="V834" i="6"/>
  <c r="W834" i="6" s="1"/>
  <c r="T139" i="6"/>
  <c r="T1327" i="6"/>
  <c r="V644" i="6"/>
  <c r="W644" i="6" s="1"/>
  <c r="T318" i="6"/>
  <c r="V1951" i="6"/>
  <c r="W1951" i="6" s="1"/>
  <c r="V1743" i="6"/>
  <c r="W1743" i="6" s="1"/>
  <c r="V565" i="6"/>
  <c r="W565" i="6" s="1"/>
  <c r="T30" i="6"/>
  <c r="T1502" i="6"/>
  <c r="P292" i="6"/>
  <c r="T292" i="6" s="1"/>
  <c r="T248" i="6"/>
  <c r="V1280" i="6"/>
  <c r="W1280" i="6" s="1"/>
  <c r="V178" i="6"/>
  <c r="W178" i="6" s="1"/>
  <c r="P576" i="6"/>
  <c r="T576" i="6" s="1"/>
  <c r="V638" i="6"/>
  <c r="W638" i="6" s="1"/>
  <c r="P777" i="6"/>
  <c r="T777" i="6" s="1"/>
  <c r="V1952" i="6"/>
  <c r="W1952" i="6" s="1"/>
  <c r="V847" i="6"/>
  <c r="W847" i="6" s="1"/>
  <c r="V1779" i="6"/>
  <c r="W1779" i="6" s="1"/>
  <c r="T384" i="6"/>
  <c r="T2046" i="6"/>
  <c r="T1989" i="6"/>
  <c r="V2281" i="6"/>
  <c r="W2281" i="6" s="1"/>
  <c r="V2357" i="6"/>
  <c r="W2357" i="6" s="1"/>
  <c r="V370" i="6"/>
  <c r="W370" i="6" s="1"/>
  <c r="V373" i="6"/>
  <c r="W373" i="6" s="1"/>
  <c r="V1271" i="6"/>
  <c r="W1271" i="6" s="1"/>
  <c r="P817" i="6"/>
  <c r="T817" i="6" s="1"/>
  <c r="V1439" i="6"/>
  <c r="W1439" i="6" s="1"/>
  <c r="V1054" i="6"/>
  <c r="W1054" i="6" s="1"/>
  <c r="V50" i="6"/>
  <c r="W50" i="6" s="1"/>
  <c r="V1788" i="6"/>
  <c r="W1788" i="6" s="1"/>
  <c r="V493" i="6"/>
  <c r="W493" i="6" s="1"/>
  <c r="T1641" i="6"/>
  <c r="P503" i="6"/>
  <c r="T503" i="6" s="1"/>
  <c r="V1214" i="6"/>
  <c r="W1214" i="6" s="1"/>
  <c r="V1593" i="6"/>
  <c r="W1593" i="6" s="1"/>
  <c r="V648" i="6"/>
  <c r="W648" i="6" s="1"/>
  <c r="V2004" i="6"/>
  <c r="W2004" i="6" s="1"/>
  <c r="V463" i="6"/>
  <c r="W463" i="6" s="1"/>
  <c r="V794" i="6"/>
  <c r="W794" i="6" s="1"/>
  <c r="V1926" i="6"/>
  <c r="W1926" i="6" s="1"/>
  <c r="V1127" i="6"/>
  <c r="W1127" i="6" s="1"/>
  <c r="V640" i="6"/>
  <c r="W640" i="6" s="1"/>
  <c r="P666" i="6"/>
  <c r="T666" i="6" s="1"/>
  <c r="P322" i="6"/>
  <c r="T322" i="6" s="1"/>
  <c r="P1869" i="6"/>
  <c r="T1869" i="6" s="1"/>
  <c r="V1572" i="6"/>
  <c r="W1572" i="6" s="1"/>
  <c r="V998" i="6"/>
  <c r="W998" i="6" s="1"/>
  <c r="V1670" i="6"/>
  <c r="W1670" i="6" s="1"/>
  <c r="V1327" i="6"/>
  <c r="W1327" i="6" s="1"/>
  <c r="T644" i="6"/>
  <c r="P46" i="6"/>
  <c r="T46" i="6" s="1"/>
  <c r="T140" i="6"/>
  <c r="P1986" i="6"/>
  <c r="T1986" i="6" s="1"/>
  <c r="V1061" i="6"/>
  <c r="W1061" i="6" s="1"/>
  <c r="T1802" i="6"/>
  <c r="V1789" i="6"/>
  <c r="W1789" i="6" s="1"/>
  <c r="V576" i="6"/>
  <c r="W576" i="6" s="1"/>
  <c r="V258" i="6"/>
  <c r="W258" i="6" s="1"/>
  <c r="V31" i="6"/>
  <c r="W31" i="6" s="1"/>
  <c r="V1261" i="6"/>
  <c r="W1261" i="6" s="1"/>
  <c r="V400" i="6"/>
  <c r="W400" i="6" s="1"/>
  <c r="V590" i="6"/>
  <c r="W590" i="6" s="1"/>
  <c r="V588" i="6"/>
  <c r="W588" i="6" s="1"/>
  <c r="V2290" i="6"/>
  <c r="W2290" i="6" s="1"/>
  <c r="V786" i="6"/>
  <c r="W786" i="6" s="1"/>
  <c r="T1311" i="6"/>
  <c r="P2204" i="6"/>
  <c r="T2204" i="6" s="1"/>
  <c r="T1871" i="6"/>
  <c r="P1054" i="6"/>
  <c r="T1054" i="6" s="1"/>
  <c r="V1526" i="6"/>
  <c r="W1526" i="6" s="1"/>
  <c r="V1971" i="6"/>
  <c r="W1971" i="6" s="1"/>
  <c r="P1850" i="6"/>
  <c r="T1850" i="6" s="1"/>
  <c r="P493" i="6"/>
  <c r="T493" i="6" s="1"/>
  <c r="V2200" i="6"/>
  <c r="W2200" i="6" s="1"/>
  <c r="P1354" i="6"/>
  <c r="T1354" i="6" s="1"/>
  <c r="T1593" i="6"/>
  <c r="V1556" i="6"/>
  <c r="W1556" i="6" s="1"/>
  <c r="V1678" i="6"/>
  <c r="W1678" i="6" s="1"/>
  <c r="P801" i="6"/>
  <c r="T801" i="6" s="1"/>
  <c r="P2135" i="6"/>
  <c r="T2135" i="6" s="1"/>
  <c r="V1203" i="6"/>
  <c r="W1203" i="6" s="1"/>
  <c r="P522" i="6"/>
  <c r="T522" i="6" s="1"/>
  <c r="P2102" i="6"/>
  <c r="T2102" i="6" s="1"/>
  <c r="V666" i="6"/>
  <c r="W666" i="6" s="1"/>
  <c r="V2352" i="6"/>
  <c r="W2352" i="6" s="1"/>
  <c r="T2085" i="6"/>
  <c r="T1688" i="6"/>
  <c r="T68" i="6"/>
  <c r="V1451" i="6"/>
  <c r="W1451" i="6" s="1"/>
  <c r="T1249" i="6"/>
  <c r="T325" i="6"/>
  <c r="V1534" i="6"/>
  <c r="W1534" i="6" s="1"/>
  <c r="T1153" i="6"/>
  <c r="V1700" i="6"/>
  <c r="W1700" i="6" s="1"/>
  <c r="T380" i="6"/>
  <c r="V2317" i="6"/>
  <c r="W2317" i="6" s="1"/>
  <c r="T379" i="6"/>
  <c r="V1277" i="6"/>
  <c r="W1277" i="6" s="1"/>
  <c r="V2273" i="6"/>
  <c r="W2273" i="6" s="1"/>
  <c r="T1062" i="6"/>
  <c r="T1874" i="6"/>
  <c r="T905" i="6"/>
  <c r="T1377" i="6"/>
  <c r="T582" i="6"/>
  <c r="V770" i="6"/>
  <c r="W770" i="6" s="1"/>
  <c r="T602" i="6"/>
  <c r="V186" i="6"/>
  <c r="W186" i="6" s="1"/>
  <c r="V453" i="6"/>
  <c r="W453" i="6" s="1"/>
  <c r="P1569" i="6"/>
  <c r="T1569" i="6" s="1"/>
  <c r="V1132" i="6"/>
  <c r="W1132" i="6" s="1"/>
  <c r="V901" i="6"/>
  <c r="W901" i="6" s="1"/>
  <c r="V655" i="6"/>
  <c r="W655" i="6" s="1"/>
  <c r="T1962" i="6"/>
  <c r="V672" i="6"/>
  <c r="W672" i="6" s="1"/>
  <c r="V832" i="6"/>
  <c r="W832" i="6" s="1"/>
  <c r="V1215" i="6"/>
  <c r="W1215" i="6" s="1"/>
  <c r="V1829" i="6"/>
  <c r="W1829" i="6" s="1"/>
  <c r="T716" i="6"/>
  <c r="T2300" i="6"/>
  <c r="T837" i="6"/>
  <c r="V706" i="6"/>
  <c r="W706" i="6" s="1"/>
  <c r="T834" i="6"/>
  <c r="V1424" i="6"/>
  <c r="W1424" i="6" s="1"/>
  <c r="T1670" i="6"/>
  <c r="T2241" i="6"/>
  <c r="V896" i="6"/>
  <c r="W896" i="6" s="1"/>
  <c r="V46" i="6"/>
  <c r="W46" i="6" s="1"/>
  <c r="V1395" i="6"/>
  <c r="W1395" i="6" s="1"/>
  <c r="P565" i="6"/>
  <c r="T565" i="6" s="1"/>
  <c r="P823" i="6"/>
  <c r="T823" i="6" s="1"/>
  <c r="V1502" i="6"/>
  <c r="W1502" i="6" s="1"/>
  <c r="V287" i="6"/>
  <c r="W287" i="6" s="1"/>
  <c r="V1986" i="6"/>
  <c r="W1986" i="6" s="1"/>
  <c r="V1992" i="6"/>
  <c r="W1992" i="6" s="1"/>
  <c r="T178" i="6"/>
  <c r="P1548" i="6"/>
  <c r="T1548" i="6" s="1"/>
  <c r="V537" i="6"/>
  <c r="W537" i="6" s="1"/>
  <c r="P2118" i="6"/>
  <c r="T2118" i="6" s="1"/>
  <c r="V656" i="6"/>
  <c r="W656" i="6" s="1"/>
  <c r="T1952" i="6"/>
  <c r="T2269" i="6"/>
  <c r="P2246" i="6"/>
  <c r="T2246" i="6" s="1"/>
  <c r="T400" i="6"/>
  <c r="V1018" i="6"/>
  <c r="W1018" i="6" s="1"/>
  <c r="P588" i="6"/>
  <c r="T588" i="6" s="1"/>
  <c r="T370" i="6"/>
  <c r="V1790" i="6"/>
  <c r="W1790" i="6" s="1"/>
  <c r="V658" i="6"/>
  <c r="W658" i="6" s="1"/>
  <c r="V506" i="6"/>
  <c r="W506" i="6" s="1"/>
  <c r="V2204" i="6"/>
  <c r="W2204" i="6" s="1"/>
  <c r="P277" i="6"/>
  <c r="T277" i="6" s="1"/>
  <c r="P891" i="6"/>
  <c r="T891" i="6" s="1"/>
  <c r="V222" i="6"/>
  <c r="W222" i="6" s="1"/>
  <c r="P1971" i="6"/>
  <c r="T1971" i="6" s="1"/>
  <c r="P1883" i="6"/>
  <c r="T1883" i="6" s="1"/>
  <c r="V1354" i="6"/>
  <c r="W1354" i="6" s="1"/>
  <c r="V1936" i="6"/>
  <c r="W1936" i="6" s="1"/>
  <c r="P2091" i="6"/>
  <c r="T2091" i="6" s="1"/>
  <c r="P1556" i="6"/>
  <c r="T1556" i="6" s="1"/>
  <c r="P804" i="6"/>
  <c r="T804" i="6" s="1"/>
  <c r="P211" i="6"/>
  <c r="T211" i="6" s="1"/>
  <c r="V1355" i="6"/>
  <c r="W1355" i="6" s="1"/>
  <c r="T1637" i="6"/>
  <c r="V668" i="6"/>
  <c r="W668" i="6" s="1"/>
  <c r="V1493" i="6"/>
  <c r="W1493" i="6" s="1"/>
  <c r="V269" i="6"/>
  <c r="W269" i="6" s="1"/>
  <c r="V2102" i="6"/>
  <c r="W2102" i="6" s="1"/>
  <c r="V1287" i="6"/>
  <c r="W1287" i="6" s="1"/>
  <c r="V456" i="6"/>
  <c r="W456" i="6" s="1"/>
  <c r="T2186" i="6"/>
  <c r="T783" i="6"/>
  <c r="T2035" i="6"/>
  <c r="T286" i="6"/>
  <c r="V518" i="6"/>
  <c r="W518" i="6" s="1"/>
  <c r="T1399" i="6"/>
  <c r="T2351" i="6"/>
  <c r="T1139" i="6"/>
  <c r="V1607" i="6"/>
  <c r="W1607" i="6" s="1"/>
  <c r="T240" i="6"/>
  <c r="T533" i="6"/>
  <c r="V2044" i="6"/>
  <c r="W2044" i="6" s="1"/>
  <c r="T1231" i="6"/>
  <c r="T1173" i="6"/>
  <c r="T1005" i="6"/>
  <c r="V226" i="6"/>
  <c r="W226" i="6" s="1"/>
  <c r="T762" i="6"/>
  <c r="V1749" i="6"/>
  <c r="W1749" i="6" s="1"/>
  <c r="T474" i="6"/>
  <c r="V2287" i="6"/>
  <c r="W2287" i="6" s="1"/>
  <c r="V495" i="6"/>
  <c r="W495" i="6" s="1"/>
  <c r="T563" i="6"/>
  <c r="V2016" i="6"/>
  <c r="W2016" i="6" s="1"/>
  <c r="T2362" i="6"/>
  <c r="T1542" i="6"/>
  <c r="V1081" i="6"/>
  <c r="W1081" i="6" s="1"/>
  <c r="V1639" i="6"/>
  <c r="W1639" i="6" s="1"/>
  <c r="T901" i="6"/>
  <c r="V1962" i="6"/>
  <c r="W1962" i="6" s="1"/>
  <c r="T832" i="6"/>
  <c r="T1215" i="6"/>
  <c r="V1410" i="6"/>
  <c r="W1410" i="6" s="1"/>
  <c r="T415" i="6"/>
  <c r="T1956" i="6"/>
  <c r="V716" i="6"/>
  <c r="W716" i="6" s="1"/>
  <c r="T1873" i="6"/>
  <c r="V837" i="6"/>
  <c r="W837" i="6" s="1"/>
  <c r="V57" i="6"/>
  <c r="W57" i="6" s="1"/>
  <c r="T652" i="6"/>
  <c r="T998" i="6"/>
  <c r="T552" i="6"/>
  <c r="T1424" i="6"/>
  <c r="P2001" i="6"/>
  <c r="T2001" i="6" s="1"/>
  <c r="P896" i="6"/>
  <c r="T896" i="6" s="1"/>
  <c r="V1134" i="6"/>
  <c r="W1134" i="6" s="1"/>
  <c r="T1395" i="6"/>
  <c r="T793" i="6"/>
  <c r="V823" i="6"/>
  <c r="W823" i="6" s="1"/>
  <c r="V697" i="6"/>
  <c r="W697" i="6" s="1"/>
  <c r="V888" i="6"/>
  <c r="W888" i="6" s="1"/>
  <c r="P1756" i="6"/>
  <c r="T1756" i="6" s="1"/>
  <c r="P1992" i="6"/>
  <c r="T1992" i="6" s="1"/>
  <c r="T724" i="6"/>
  <c r="V1002" i="6"/>
  <c r="W1002" i="6" s="1"/>
  <c r="V397" i="6"/>
  <c r="W397" i="6" s="1"/>
  <c r="T723" i="6"/>
  <c r="P2041" i="6"/>
  <c r="T2041" i="6" s="1"/>
  <c r="T617" i="6"/>
  <c r="T537" i="6"/>
  <c r="T258" i="6"/>
  <c r="T1261" i="6"/>
  <c r="T244" i="6"/>
  <c r="T1171" i="6"/>
  <c r="P1018" i="6"/>
  <c r="T1018" i="6" s="1"/>
  <c r="P590" i="6"/>
  <c r="T590" i="6" s="1"/>
  <c r="P241" i="6"/>
  <c r="T241" i="6" s="1"/>
  <c r="V215" i="6"/>
  <c r="W215" i="6" s="1"/>
  <c r="V771" i="6"/>
  <c r="W771" i="6" s="1"/>
  <c r="P2290" i="6"/>
  <c r="T2290" i="6" s="1"/>
  <c r="P2177" i="6"/>
  <c r="T2177" i="6" s="1"/>
  <c r="T1848" i="6"/>
  <c r="T1870" i="6"/>
  <c r="T452" i="6"/>
  <c r="P1403" i="6"/>
  <c r="T1403" i="6" s="1"/>
  <c r="V277" i="6"/>
  <c r="W277" i="6" s="1"/>
  <c r="V83" i="6"/>
  <c r="W83" i="6" s="1"/>
  <c r="T381" i="6"/>
  <c r="P1129" i="6"/>
  <c r="T1129" i="6" s="1"/>
  <c r="V717" i="6"/>
  <c r="W717" i="6" s="1"/>
  <c r="V1440" i="6"/>
  <c r="W1440" i="6" s="1"/>
  <c r="V1883" i="6"/>
  <c r="W1883" i="6" s="1"/>
  <c r="T1383" i="6"/>
  <c r="P1936" i="6"/>
  <c r="T1936" i="6" s="1"/>
  <c r="T468" i="6"/>
  <c r="V1762" i="6"/>
  <c r="W1762" i="6" s="1"/>
  <c r="T331" i="6"/>
  <c r="V804" i="6"/>
  <c r="W804" i="6" s="1"/>
  <c r="V211" i="6"/>
  <c r="W211" i="6" s="1"/>
  <c r="V1313" i="6"/>
  <c r="W1313" i="6" s="1"/>
  <c r="V168" i="6"/>
  <c r="W168" i="6" s="1"/>
  <c r="P1355" i="6"/>
  <c r="T1355" i="6" s="1"/>
  <c r="P668" i="6"/>
  <c r="T668" i="6" s="1"/>
  <c r="P269" i="6"/>
  <c r="T269" i="6" s="1"/>
  <c r="P1657" i="6"/>
  <c r="T1657" i="6" s="1"/>
  <c r="V148" i="6"/>
  <c r="W148" i="6" s="1"/>
  <c r="V2173" i="6"/>
  <c r="W2173" i="6" s="1"/>
  <c r="V1685" i="6"/>
  <c r="W1685" i="6" s="1"/>
  <c r="V654" i="6"/>
  <c r="W654" i="6" s="1"/>
  <c r="V2157" i="6"/>
  <c r="W2157" i="6" s="1"/>
  <c r="P899" i="6"/>
  <c r="T899" i="6" s="1"/>
  <c r="T2348" i="6"/>
  <c r="V1399" i="6"/>
  <c r="W1399" i="6" s="1"/>
  <c r="V2351" i="6"/>
  <c r="W2351" i="6" s="1"/>
  <c r="V2319" i="6"/>
  <c r="W2319" i="6" s="1"/>
  <c r="V449" i="6"/>
  <c r="W449" i="6" s="1"/>
  <c r="T1123" i="6"/>
  <c r="T1282" i="6"/>
  <c r="V581" i="6"/>
  <c r="W581" i="6" s="1"/>
  <c r="T2367" i="6"/>
  <c r="V1231" i="6"/>
  <c r="W1231" i="6" s="1"/>
  <c r="V1005" i="6"/>
  <c r="W1005" i="6" s="1"/>
  <c r="T1216" i="6"/>
  <c r="V762" i="6"/>
  <c r="W762" i="6" s="1"/>
  <c r="T271" i="6"/>
  <c r="T1045" i="6"/>
  <c r="T994" i="6"/>
  <c r="V1028" i="6"/>
  <c r="W1028" i="6" s="1"/>
  <c r="T2080" i="6"/>
  <c r="T1514" i="6"/>
  <c r="V2362" i="6"/>
  <c r="W2362" i="6" s="1"/>
  <c r="T453" i="6"/>
  <c r="V338" i="6"/>
  <c r="W338" i="6" s="1"/>
  <c r="T247" i="6"/>
  <c r="T1081" i="6"/>
  <c r="T1132" i="6"/>
  <c r="T1639" i="6"/>
  <c r="T1957" i="6"/>
  <c r="T917" i="6"/>
  <c r="V415" i="6"/>
  <c r="W415" i="6" s="1"/>
  <c r="V1853" i="6"/>
  <c r="W1853" i="6" s="1"/>
  <c r="V1873" i="6"/>
  <c r="W1873" i="6" s="1"/>
  <c r="V1156" i="6"/>
  <c r="W1156" i="6" s="1"/>
  <c r="V422" i="6"/>
  <c r="W422" i="6" s="1"/>
  <c r="V27" i="6"/>
  <c r="W27" i="6" s="1"/>
  <c r="V1023" i="6"/>
  <c r="W1023" i="6" s="1"/>
  <c r="T1486" i="6"/>
  <c r="V2001" i="6"/>
  <c r="W2001" i="6" s="1"/>
  <c r="V1522" i="6"/>
  <c r="W1522" i="6" s="1"/>
  <c r="T1331" i="6"/>
  <c r="P1738" i="6"/>
  <c r="T1738" i="6" s="1"/>
  <c r="V793" i="6"/>
  <c r="W793" i="6" s="1"/>
  <c r="P697" i="6"/>
  <c r="T697" i="6" s="1"/>
  <c r="P1445" i="6"/>
  <c r="T1445" i="6" s="1"/>
  <c r="T397" i="6"/>
  <c r="V723" i="6"/>
  <c r="W723" i="6" s="1"/>
  <c r="T1284" i="6"/>
  <c r="V567" i="6"/>
  <c r="W567" i="6" s="1"/>
  <c r="P900" i="6"/>
  <c r="T900" i="6" s="1"/>
  <c r="V824" i="6"/>
  <c r="W824" i="6" s="1"/>
  <c r="V201" i="6"/>
  <c r="W201" i="6" s="1"/>
  <c r="V1551" i="6"/>
  <c r="W1551" i="6" s="1"/>
  <c r="P2144" i="6"/>
  <c r="T2144" i="6" s="1"/>
  <c r="T189" i="6"/>
  <c r="T2176" i="6"/>
  <c r="V1798" i="6"/>
  <c r="W1798" i="6" s="1"/>
  <c r="V1870" i="6"/>
  <c r="W1870" i="6" s="1"/>
  <c r="V452" i="6"/>
  <c r="W452" i="6" s="1"/>
  <c r="V1963" i="6"/>
  <c r="W1963" i="6" s="1"/>
  <c r="T83" i="6"/>
  <c r="P1797" i="6"/>
  <c r="T1797" i="6" s="1"/>
  <c r="V12" i="6"/>
  <c r="W12" i="6" s="1"/>
  <c r="V1129" i="6"/>
  <c r="W1129" i="6" s="1"/>
  <c r="T1440" i="6"/>
  <c r="P135" i="6"/>
  <c r="T135" i="6" s="1"/>
  <c r="V800" i="6"/>
  <c r="W800" i="6" s="1"/>
  <c r="P1563" i="6"/>
  <c r="T1563" i="6" s="1"/>
  <c r="T983" i="6"/>
  <c r="V1649" i="6"/>
  <c r="W1649" i="6" s="1"/>
  <c r="P1313" i="6"/>
  <c r="T1313" i="6" s="1"/>
  <c r="V1597" i="6"/>
  <c r="W1597" i="6" s="1"/>
  <c r="V768" i="6"/>
  <c r="W768" i="6" s="1"/>
  <c r="T2191" i="6"/>
  <c r="P708" i="6"/>
  <c r="T708" i="6" s="1"/>
  <c r="T1413" i="6"/>
  <c r="P130" i="6"/>
  <c r="T130" i="6" s="1"/>
  <c r="P306" i="6"/>
  <c r="T306" i="6" s="1"/>
  <c r="V1122" i="6"/>
  <c r="W1122" i="6" s="1"/>
  <c r="T518" i="6"/>
  <c r="V2348" i="6"/>
  <c r="W2348" i="6" s="1"/>
  <c r="V1139" i="6"/>
  <c r="W1139" i="6" s="1"/>
  <c r="T2319" i="6"/>
  <c r="T449" i="6"/>
  <c r="V1123" i="6"/>
  <c r="W1123" i="6" s="1"/>
  <c r="V1282" i="6"/>
  <c r="W1282" i="6" s="1"/>
  <c r="T581" i="6"/>
  <c r="T1607" i="6"/>
  <c r="V240" i="6"/>
  <c r="W240" i="6" s="1"/>
  <c r="V533" i="6"/>
  <c r="W533" i="6" s="1"/>
  <c r="P2044" i="6"/>
  <c r="T2044" i="6" s="1"/>
  <c r="V2367" i="6"/>
  <c r="W2367" i="6" s="1"/>
  <c r="V1173" i="6"/>
  <c r="W1173" i="6" s="1"/>
  <c r="V1216" i="6"/>
  <c r="W1216" i="6" s="1"/>
  <c r="P226" i="6"/>
  <c r="T226" i="6" s="1"/>
  <c r="V271" i="6"/>
  <c r="W271" i="6" s="1"/>
  <c r="V1045" i="6"/>
  <c r="W1045" i="6" s="1"/>
  <c r="V994" i="6"/>
  <c r="W994" i="6" s="1"/>
  <c r="T1028" i="6"/>
  <c r="V2080" i="6"/>
  <c r="W2080" i="6" s="1"/>
  <c r="V474" i="6"/>
  <c r="W474" i="6" s="1"/>
  <c r="P2287" i="6"/>
  <c r="T2287" i="6" s="1"/>
  <c r="V1514" i="6"/>
  <c r="W1514" i="6" s="1"/>
  <c r="T495" i="6"/>
  <c r="V563" i="6"/>
  <c r="W563" i="6" s="1"/>
  <c r="P2016" i="6"/>
  <c r="T2016" i="6" s="1"/>
  <c r="V360" i="6"/>
  <c r="W360" i="6" s="1"/>
  <c r="V454" i="6"/>
  <c r="W454" i="6" s="1"/>
  <c r="P479" i="6"/>
  <c r="T479" i="6" s="1"/>
  <c r="V247" i="6"/>
  <c r="W247" i="6" s="1"/>
  <c r="V152" i="6"/>
  <c r="W152" i="6" s="1"/>
  <c r="T811" i="6"/>
  <c r="V1957" i="6"/>
  <c r="W1957" i="6" s="1"/>
  <c r="V1810" i="6"/>
  <c r="W1810" i="6" s="1"/>
  <c r="P728" i="6"/>
  <c r="T728" i="6" s="1"/>
  <c r="V917" i="6"/>
  <c r="W917" i="6" s="1"/>
  <c r="T2170" i="6"/>
  <c r="T2184" i="6"/>
  <c r="P1410" i="6"/>
  <c r="T1410" i="6" s="1"/>
  <c r="P1161" i="6"/>
  <c r="T1161" i="6" s="1"/>
  <c r="P163" i="6"/>
  <c r="T163" i="6" s="1"/>
  <c r="P1156" i="6"/>
  <c r="T1156" i="6" s="1"/>
  <c r="T308" i="6"/>
  <c r="P664" i="6"/>
  <c r="T664" i="6" s="1"/>
  <c r="T422" i="6"/>
  <c r="T27" i="6"/>
  <c r="V552" i="6"/>
  <c r="W552" i="6" s="1"/>
  <c r="V2196" i="6"/>
  <c r="W2196" i="6" s="1"/>
  <c r="V741" i="6"/>
  <c r="W741" i="6" s="1"/>
  <c r="T1522" i="6"/>
  <c r="V1331" i="6"/>
  <c r="W1331" i="6" s="1"/>
  <c r="V1861" i="6"/>
  <c r="W1861" i="6" s="1"/>
  <c r="T1134" i="6"/>
  <c r="T1192" i="6"/>
  <c r="V2156" i="6"/>
  <c r="W2156" i="6" s="1"/>
  <c r="T1970" i="6"/>
  <c r="P844" i="6"/>
  <c r="T844" i="6" s="1"/>
  <c r="T1014" i="6"/>
  <c r="V1284" i="6"/>
  <c r="W1284" i="6" s="1"/>
  <c r="V798" i="6"/>
  <c r="W798" i="6" s="1"/>
  <c r="V617" i="6"/>
  <c r="W617" i="6" s="1"/>
  <c r="V1600" i="6"/>
  <c r="W1600" i="6" s="1"/>
  <c r="T1367" i="6"/>
  <c r="P1459" i="6"/>
  <c r="T1459" i="6" s="1"/>
  <c r="V2320" i="6"/>
  <c r="W2320" i="6" s="1"/>
  <c r="V1171" i="6"/>
  <c r="W1171" i="6" s="1"/>
  <c r="P824" i="6"/>
  <c r="T824" i="6" s="1"/>
  <c r="T201" i="6"/>
  <c r="P1551" i="6"/>
  <c r="T1551" i="6" s="1"/>
  <c r="P771" i="6"/>
  <c r="T771" i="6" s="1"/>
  <c r="V1246" i="6"/>
  <c r="W1246" i="6" s="1"/>
  <c r="T2350" i="6"/>
  <c r="V189" i="6"/>
  <c r="W189" i="6" s="1"/>
  <c r="V2176" i="6"/>
  <c r="W2176" i="6" s="1"/>
  <c r="V975" i="6"/>
  <c r="W975" i="6" s="1"/>
  <c r="V2045" i="6"/>
  <c r="W2045" i="6" s="1"/>
  <c r="V1385" i="6"/>
  <c r="W1385" i="6" s="1"/>
  <c r="T184" i="6"/>
  <c r="P746" i="6"/>
  <c r="T746" i="6" s="1"/>
  <c r="V2034" i="6"/>
  <c r="W2034" i="6" s="1"/>
  <c r="P1359" i="6"/>
  <c r="T1359" i="6" s="1"/>
  <c r="V795" i="6"/>
  <c r="W795" i="6" s="1"/>
  <c r="V839" i="6"/>
  <c r="W839" i="6" s="1"/>
  <c r="V1383" i="6"/>
  <c r="W1383" i="6" s="1"/>
  <c r="V1563" i="6"/>
  <c r="W1563" i="6" s="1"/>
  <c r="V468" i="6"/>
  <c r="W468" i="6" s="1"/>
  <c r="V836" i="6"/>
  <c r="W836" i="6" s="1"/>
  <c r="V570" i="6"/>
  <c r="W570" i="6" s="1"/>
  <c r="V1447" i="6"/>
  <c r="W1447" i="6" s="1"/>
  <c r="P1597" i="6"/>
  <c r="T1597" i="6" s="1"/>
  <c r="P768" i="6"/>
  <c r="T768" i="6" s="1"/>
  <c r="V1698" i="6"/>
  <c r="W1698" i="6" s="1"/>
  <c r="V204" i="6"/>
  <c r="W204" i="6" s="1"/>
  <c r="T429" i="6"/>
  <c r="V708" i="6"/>
  <c r="W708" i="6" s="1"/>
  <c r="P2366" i="6"/>
  <c r="T2366" i="6" s="1"/>
  <c r="P2282" i="6"/>
  <c r="T2282" i="6" s="1"/>
  <c r="V163" i="6"/>
  <c r="W163" i="6" s="1"/>
  <c r="V641" i="6"/>
  <c r="W641" i="6" s="1"/>
  <c r="V308" i="6"/>
  <c r="W308" i="6" s="1"/>
  <c r="V664" i="6"/>
  <c r="W664" i="6" s="1"/>
  <c r="V2042" i="6"/>
  <c r="W2042" i="6" s="1"/>
  <c r="T1023" i="6"/>
  <c r="V2293" i="6"/>
  <c r="W2293" i="6" s="1"/>
  <c r="V1523" i="6"/>
  <c r="W1523" i="6" s="1"/>
  <c r="T2156" i="6"/>
  <c r="V1909" i="6"/>
  <c r="W1909" i="6" s="1"/>
  <c r="V191" i="6"/>
  <c r="W191" i="6" s="1"/>
  <c r="V261" i="6"/>
  <c r="W261" i="6" s="1"/>
  <c r="V844" i="6"/>
  <c r="W844" i="6" s="1"/>
  <c r="V1014" i="6"/>
  <c r="W1014" i="6" s="1"/>
  <c r="V809" i="6"/>
  <c r="W809" i="6" s="1"/>
  <c r="T1559" i="6"/>
  <c r="V1133" i="6"/>
  <c r="W1133" i="6" s="1"/>
  <c r="P424" i="6"/>
  <c r="T424" i="6" s="1"/>
  <c r="V1367" i="6"/>
  <c r="W1367" i="6" s="1"/>
  <c r="T1974" i="6"/>
  <c r="V1055" i="6"/>
  <c r="W1055" i="6" s="1"/>
  <c r="V1459" i="6"/>
  <c r="W1459" i="6" s="1"/>
  <c r="V1744" i="6"/>
  <c r="W1744" i="6" s="1"/>
  <c r="T840" i="6"/>
  <c r="T2361" i="6"/>
  <c r="P242" i="6"/>
  <c r="T242" i="6" s="1"/>
  <c r="T1076" i="6"/>
  <c r="V181" i="6"/>
  <c r="W181" i="6" s="1"/>
  <c r="T2119" i="6"/>
  <c r="V97" i="6"/>
  <c r="W97" i="6" s="1"/>
  <c r="V446" i="6"/>
  <c r="W446" i="6" s="1"/>
  <c r="T1963" i="6"/>
  <c r="V481" i="6"/>
  <c r="W481" i="6" s="1"/>
  <c r="P1591" i="6"/>
  <c r="T1591" i="6" s="1"/>
  <c r="T207" i="6"/>
  <c r="V1359" i="6"/>
  <c r="W1359" i="6" s="1"/>
  <c r="T262" i="6"/>
  <c r="T839" i="6"/>
  <c r="P2097" i="6"/>
  <c r="T2097" i="6" s="1"/>
  <c r="T341" i="6"/>
  <c r="V2169" i="6"/>
  <c r="W2169" i="6" s="1"/>
  <c r="P836" i="6"/>
  <c r="T836" i="6" s="1"/>
  <c r="T1846" i="6"/>
  <c r="T281" i="6"/>
  <c r="P1273" i="6"/>
  <c r="T1273" i="6" s="1"/>
  <c r="T1560" i="6"/>
  <c r="P1039" i="6"/>
  <c r="T1039" i="6" s="1"/>
  <c r="P1219" i="6"/>
  <c r="T1219" i="6" s="1"/>
  <c r="V334" i="6"/>
  <c r="W334" i="6" s="1"/>
  <c r="V1614" i="6"/>
  <c r="W1614" i="6" s="1"/>
  <c r="V170" i="6"/>
  <c r="W170" i="6" s="1"/>
  <c r="V1570" i="6"/>
  <c r="W1570" i="6" s="1"/>
  <c r="P641" i="6"/>
  <c r="T641" i="6" s="1"/>
  <c r="V2050" i="6"/>
  <c r="W2050" i="6" s="1"/>
  <c r="P483" i="6"/>
  <c r="T483" i="6" s="1"/>
  <c r="T812" i="6"/>
  <c r="V153" i="6"/>
  <c r="W153" i="6" s="1"/>
  <c r="T2042" i="6"/>
  <c r="P107" i="6"/>
  <c r="T107" i="6" s="1"/>
  <c r="P2293" i="6"/>
  <c r="T2293" i="6" s="1"/>
  <c r="T634" i="6"/>
  <c r="T2196" i="6"/>
  <c r="T741" i="6"/>
  <c r="T33" i="6"/>
  <c r="P1861" i="6"/>
  <c r="T1861" i="6" s="1"/>
  <c r="T814" i="6"/>
  <c r="V1192" i="6"/>
  <c r="W1192" i="6" s="1"/>
  <c r="V52" i="6"/>
  <c r="W52" i="6" s="1"/>
  <c r="V2218" i="6"/>
  <c r="W2218" i="6" s="1"/>
  <c r="T2201" i="6"/>
  <c r="V1993" i="6"/>
  <c r="W1993" i="6" s="1"/>
  <c r="T809" i="6"/>
  <c r="V1559" i="6"/>
  <c r="W1559" i="6" s="1"/>
  <c r="P798" i="6"/>
  <c r="T798" i="6" s="1"/>
  <c r="V2236" i="6"/>
  <c r="W2236" i="6" s="1"/>
  <c r="P1055" i="6"/>
  <c r="T1055" i="6" s="1"/>
  <c r="P2320" i="6"/>
  <c r="T2320" i="6" s="1"/>
  <c r="T337" i="6"/>
  <c r="P1041" i="6"/>
  <c r="T1041" i="6" s="1"/>
  <c r="V242" i="6"/>
  <c r="W242" i="6" s="1"/>
  <c r="P2326" i="6"/>
  <c r="T2326" i="6" s="1"/>
  <c r="V1076" i="6"/>
  <c r="W1076" i="6" s="1"/>
  <c r="T2174" i="6"/>
  <c r="V1793" i="6"/>
  <c r="W1793" i="6" s="1"/>
  <c r="V1489" i="6"/>
  <c r="W1489" i="6" s="1"/>
  <c r="T285" i="6"/>
  <c r="V1799" i="6"/>
  <c r="W1799" i="6" s="1"/>
  <c r="T2045" i="6"/>
  <c r="T329" i="6"/>
  <c r="P481" i="6"/>
  <c r="T481" i="6" s="1"/>
  <c r="T111" i="6"/>
  <c r="V207" i="6"/>
  <c r="W207" i="6" s="1"/>
  <c r="T471" i="6"/>
  <c r="V142" i="6"/>
  <c r="W142" i="6" s="1"/>
  <c r="V2097" i="6"/>
  <c r="W2097" i="6" s="1"/>
  <c r="P2169" i="6"/>
  <c r="T2169" i="6" s="1"/>
  <c r="V1618" i="6"/>
  <c r="W1618" i="6" s="1"/>
  <c r="V96" i="6"/>
  <c r="W96" i="6" s="1"/>
  <c r="V1273" i="6"/>
  <c r="W1273" i="6" s="1"/>
  <c r="V267" i="6"/>
  <c r="W267" i="6" s="1"/>
  <c r="T2000" i="6"/>
  <c r="V1039" i="6"/>
  <c r="W1039" i="6" s="1"/>
  <c r="T535" i="6"/>
  <c r="P364" i="6"/>
  <c r="T364" i="6" s="1"/>
  <c r="P1146" i="6"/>
  <c r="T1146" i="6" s="1"/>
  <c r="V843" i="6"/>
  <c r="W843" i="6" s="1"/>
  <c r="V349" i="6"/>
  <c r="W349" i="6" s="1"/>
  <c r="V107" i="6"/>
  <c r="W107" i="6" s="1"/>
  <c r="V634" i="6"/>
  <c r="W634" i="6" s="1"/>
  <c r="V1100" i="6"/>
  <c r="W1100" i="6" s="1"/>
  <c r="T1611" i="6"/>
  <c r="V814" i="6"/>
  <c r="W814" i="6" s="1"/>
  <c r="T1523" i="6"/>
  <c r="P144" i="6"/>
  <c r="T144" i="6" s="1"/>
  <c r="T448" i="6"/>
  <c r="T261" i="6"/>
  <c r="V2201" i="6"/>
  <c r="W2201" i="6" s="1"/>
  <c r="V1109" i="6"/>
  <c r="W1109" i="6" s="1"/>
  <c r="P2238" i="6"/>
  <c r="T2238" i="6" s="1"/>
  <c r="T1980" i="6"/>
  <c r="V2185" i="6"/>
  <c r="W2185" i="6" s="1"/>
  <c r="P1209" i="6"/>
  <c r="T1209" i="6" s="1"/>
  <c r="P647" i="6"/>
  <c r="T647" i="6" s="1"/>
  <c r="V2265" i="6"/>
  <c r="W2265" i="6" s="1"/>
  <c r="V840" i="6"/>
  <c r="W840" i="6" s="1"/>
  <c r="V1041" i="6"/>
  <c r="W1041" i="6" s="1"/>
  <c r="V2334" i="6"/>
  <c r="W2334" i="6" s="1"/>
  <c r="T1489" i="6"/>
  <c r="T1323" i="6"/>
  <c r="V1492" i="6"/>
  <c r="W1492" i="6" s="1"/>
  <c r="V1538" i="6"/>
  <c r="W1538" i="6" s="1"/>
  <c r="T300" i="6"/>
  <c r="V1064" i="6"/>
  <c r="W1064" i="6" s="1"/>
  <c r="P1318" i="6"/>
  <c r="T1318" i="6" s="1"/>
  <c r="P2207" i="6"/>
  <c r="T2207" i="6" s="1"/>
  <c r="V1293" i="6"/>
  <c r="W1293" i="6" s="1"/>
  <c r="T859" i="6"/>
  <c r="V471" i="6"/>
  <c r="W471" i="6" s="1"/>
  <c r="T876" i="6"/>
  <c r="P2310" i="6"/>
  <c r="T2310" i="6" s="1"/>
  <c r="T1398" i="6"/>
  <c r="V341" i="6"/>
  <c r="W341" i="6" s="1"/>
  <c r="V543" i="6"/>
  <c r="W543" i="6" s="1"/>
  <c r="V1050" i="6"/>
  <c r="W1050" i="6" s="1"/>
  <c r="V1474" i="6"/>
  <c r="W1474" i="6" s="1"/>
  <c r="T465" i="6"/>
  <c r="T444" i="6"/>
  <c r="V1917" i="6"/>
  <c r="W1917" i="6" s="1"/>
  <c r="V993" i="6"/>
  <c r="W993" i="6" s="1"/>
  <c r="V213" i="6"/>
  <c r="W213" i="6" s="1"/>
  <c r="T1764" i="6"/>
  <c r="V1264" i="6"/>
  <c r="W1264" i="6" s="1"/>
  <c r="V1146" i="6"/>
  <c r="W1146" i="6" s="1"/>
  <c r="T2158" i="6"/>
  <c r="T153" i="6"/>
  <c r="P1816" i="6"/>
  <c r="T1816" i="6" s="1"/>
  <c r="V1881" i="6"/>
  <c r="W1881" i="6" s="1"/>
  <c r="P2219" i="6"/>
  <c r="T2219" i="6" s="1"/>
  <c r="V1611" i="6"/>
  <c r="W1611" i="6" s="1"/>
  <c r="V33" i="6"/>
  <c r="W33" i="6" s="1"/>
  <c r="T420" i="6"/>
  <c r="P1571" i="6"/>
  <c r="T1571" i="6" s="1"/>
  <c r="V212" i="6"/>
  <c r="W212" i="6" s="1"/>
  <c r="P323" i="6"/>
  <c r="T323" i="6" s="1"/>
  <c r="V1184" i="6"/>
  <c r="W1184" i="6" s="1"/>
  <c r="T2218" i="6"/>
  <c r="P1566" i="6"/>
  <c r="T1566" i="6" s="1"/>
  <c r="V448" i="6"/>
  <c r="W448" i="6" s="1"/>
  <c r="V217" i="6"/>
  <c r="W217" i="6" s="1"/>
  <c r="P1993" i="6"/>
  <c r="T1993" i="6" s="1"/>
  <c r="T259" i="6"/>
  <c r="V2309" i="6"/>
  <c r="W2309" i="6" s="1"/>
  <c r="T441" i="6"/>
  <c r="T2185" i="6"/>
  <c r="V1947" i="6"/>
  <c r="W1947" i="6" s="1"/>
  <c r="T778" i="6"/>
  <c r="T1250" i="6"/>
  <c r="P825" i="6"/>
  <c r="T825" i="6" s="1"/>
  <c r="P849" i="6"/>
  <c r="T849" i="6" s="1"/>
  <c r="V1021" i="6"/>
  <c r="W1021" i="6" s="1"/>
  <c r="V936" i="6"/>
  <c r="W936" i="6" s="1"/>
  <c r="V332" i="6"/>
  <c r="W332" i="6" s="1"/>
  <c r="T1793" i="6"/>
  <c r="V2340" i="6"/>
  <c r="W2340" i="6" s="1"/>
  <c r="T2141" i="6"/>
  <c r="V1108" i="6"/>
  <c r="W1108" i="6" s="1"/>
  <c r="T1482" i="6"/>
  <c r="T1799" i="6"/>
  <c r="V842" i="6"/>
  <c r="W842" i="6" s="1"/>
  <c r="V300" i="6"/>
  <c r="W300" i="6" s="1"/>
  <c r="V1008" i="6"/>
  <c r="W1008" i="6" s="1"/>
  <c r="P1064" i="6"/>
  <c r="T1064" i="6" s="1"/>
  <c r="V1318" i="6"/>
  <c r="W1318" i="6" s="1"/>
  <c r="V1582" i="6"/>
  <c r="W1582" i="6" s="1"/>
  <c r="V111" i="6"/>
  <c r="W111" i="6" s="1"/>
  <c r="V1856" i="6"/>
  <c r="W1856" i="6" s="1"/>
  <c r="V1528" i="6"/>
  <c r="W1528" i="6" s="1"/>
  <c r="V1398" i="6"/>
  <c r="W1398" i="6" s="1"/>
  <c r="V1531" i="6"/>
  <c r="W1531" i="6" s="1"/>
  <c r="P1575" i="6"/>
  <c r="T1575" i="6" s="1"/>
  <c r="V1613" i="6"/>
  <c r="W1613" i="6" s="1"/>
  <c r="P1238" i="6"/>
  <c r="T1238" i="6" s="1"/>
  <c r="V432" i="6"/>
  <c r="W432" i="6" s="1"/>
  <c r="V1163" i="6"/>
  <c r="W1163" i="6" s="1"/>
  <c r="P1264" i="6"/>
  <c r="T1264" i="6" s="1"/>
  <c r="P1443" i="6"/>
  <c r="T1443" i="6" s="1"/>
  <c r="P2333" i="6"/>
  <c r="T2333" i="6" s="1"/>
  <c r="V233" i="6"/>
  <c r="W233" i="6" s="1"/>
  <c r="V744" i="6"/>
  <c r="W744" i="6" s="1"/>
  <c r="V1418" i="6"/>
  <c r="W1418" i="6" s="1"/>
  <c r="V1830" i="6"/>
  <c r="W1830" i="6" s="1"/>
  <c r="T1109" i="6"/>
  <c r="V1906" i="6"/>
  <c r="W1906" i="6" s="1"/>
  <c r="T2309" i="6"/>
  <c r="V1101" i="6"/>
  <c r="W1101" i="6" s="1"/>
  <c r="V1000" i="6"/>
  <c r="W1000" i="6" s="1"/>
  <c r="V253" i="6"/>
  <c r="W253" i="6" s="1"/>
  <c r="T2265" i="6"/>
  <c r="V825" i="6"/>
  <c r="W825" i="6" s="1"/>
  <c r="V1458" i="6"/>
  <c r="W1458" i="6" s="1"/>
  <c r="V849" i="6"/>
  <c r="W849" i="6" s="1"/>
  <c r="T936" i="6"/>
  <c r="P2314" i="6"/>
  <c r="T2314" i="6" s="1"/>
  <c r="P332" i="6"/>
  <c r="T332" i="6" s="1"/>
  <c r="T704" i="6"/>
  <c r="V924" i="6"/>
  <c r="W924" i="6" s="1"/>
  <c r="P1108" i="6"/>
  <c r="T1108" i="6" s="1"/>
  <c r="V469" i="6"/>
  <c r="W469" i="6" s="1"/>
  <c r="V1285" i="6"/>
  <c r="W1285" i="6" s="1"/>
  <c r="V546" i="6"/>
  <c r="W546" i="6" s="1"/>
  <c r="V1677" i="6"/>
  <c r="W1677" i="6" s="1"/>
  <c r="V2058" i="6"/>
  <c r="W2058" i="6" s="1"/>
  <c r="V1703" i="6"/>
  <c r="W1703" i="6" s="1"/>
  <c r="P428" i="6"/>
  <c r="T428" i="6" s="1"/>
  <c r="V15" i="6"/>
  <c r="W15" i="6" s="1"/>
  <c r="P1528" i="6"/>
  <c r="T1528" i="6" s="1"/>
  <c r="P1531" i="6"/>
  <c r="T1531" i="6" s="1"/>
  <c r="V1946" i="6"/>
  <c r="W1946" i="6" s="1"/>
  <c r="V750" i="6"/>
  <c r="W750" i="6" s="1"/>
  <c r="P432" i="6"/>
  <c r="T432" i="6" s="1"/>
  <c r="T1433" i="6"/>
  <c r="V1550" i="6"/>
  <c r="W1550" i="6" s="1"/>
  <c r="T1663" i="6"/>
  <c r="P1339" i="6"/>
  <c r="T1339" i="6" s="1"/>
  <c r="T1966" i="6"/>
  <c r="V938" i="6"/>
  <c r="W938" i="6" s="1"/>
  <c r="T136" i="6"/>
  <c r="V1345" i="6"/>
  <c r="W1345" i="6" s="1"/>
  <c r="T405" i="6"/>
  <c r="V690" i="6"/>
  <c r="W690" i="6" s="1"/>
  <c r="V2065" i="6"/>
  <c r="W2065" i="6" s="1"/>
  <c r="T1117" i="6"/>
  <c r="T1366" i="6"/>
  <c r="V1452" i="6"/>
  <c r="W1452" i="6" s="1"/>
  <c r="V297" i="6"/>
  <c r="W297" i="6" s="1"/>
  <c r="T919" i="6"/>
  <c r="T1067" i="6"/>
  <c r="T682" i="6"/>
  <c r="V1341" i="6"/>
  <c r="W1341" i="6" s="1"/>
  <c r="V710" i="6"/>
  <c r="W710" i="6" s="1"/>
  <c r="T1351" i="6"/>
  <c r="T164" i="6"/>
  <c r="P1823" i="6"/>
  <c r="T1823" i="6" s="1"/>
  <c r="T2225" i="6"/>
  <c r="V1547" i="6"/>
  <c r="W1547" i="6" s="1"/>
  <c r="T866" i="6"/>
  <c r="V2060" i="6"/>
  <c r="W2060" i="6" s="1"/>
  <c r="V1013" i="6"/>
  <c r="W1013" i="6" s="1"/>
  <c r="T995" i="6"/>
  <c r="V438" i="6"/>
  <c r="W438" i="6" s="1"/>
  <c r="T509" i="6"/>
  <c r="T1136" i="6"/>
  <c r="V1521" i="6"/>
  <c r="W1521" i="6" s="1"/>
  <c r="P1053" i="6"/>
  <c r="T1053" i="6" s="1"/>
  <c r="P1233" i="6"/>
  <c r="T1233" i="6" s="1"/>
  <c r="T221" i="6"/>
  <c r="P1184" i="6"/>
  <c r="T1184" i="6" s="1"/>
  <c r="V749" i="6"/>
  <c r="W749" i="6" s="1"/>
  <c r="T744" i="6"/>
  <c r="T217" i="6"/>
  <c r="P162" i="6"/>
  <c r="T162" i="6" s="1"/>
  <c r="P1007" i="6"/>
  <c r="T1007" i="6" s="1"/>
  <c r="V1895" i="6"/>
  <c r="W1895" i="6" s="1"/>
  <c r="T1000" i="6"/>
  <c r="P253" i="6"/>
  <c r="T253" i="6" s="1"/>
  <c r="V126" i="6"/>
  <c r="W126" i="6" s="1"/>
  <c r="V1250" i="6"/>
  <c r="W1250" i="6" s="1"/>
  <c r="T224" i="6"/>
  <c r="T2355" i="6"/>
  <c r="T169" i="6"/>
  <c r="P1458" i="6"/>
  <c r="T1458" i="6" s="1"/>
  <c r="T1329" i="6"/>
  <c r="V861" i="6"/>
  <c r="W861" i="6" s="1"/>
  <c r="V2314" i="6"/>
  <c r="W2314" i="6" s="1"/>
  <c r="V704" i="6"/>
  <c r="W704" i="6" s="1"/>
  <c r="T1294" i="6"/>
  <c r="V339" i="6"/>
  <c r="W339" i="6" s="1"/>
  <c r="T469" i="6"/>
  <c r="P1285" i="6"/>
  <c r="T1285" i="6" s="1"/>
  <c r="T546" i="6"/>
  <c r="V1932" i="6"/>
  <c r="W1932" i="6" s="1"/>
  <c r="T124" i="6"/>
  <c r="P1057" i="6"/>
  <c r="T1057" i="6" s="1"/>
  <c r="T2058" i="6"/>
  <c r="V557" i="6"/>
  <c r="W557" i="6" s="1"/>
  <c r="T1808" i="6"/>
  <c r="P1856" i="6"/>
  <c r="T1856" i="6" s="1"/>
  <c r="V428" i="6"/>
  <c r="W428" i="6" s="1"/>
  <c r="P416" i="6"/>
  <c r="T416" i="6" s="1"/>
  <c r="P15" i="6"/>
  <c r="T15" i="6" s="1"/>
  <c r="V1104" i="6"/>
  <c r="W1104" i="6" s="1"/>
  <c r="V2092" i="6"/>
  <c r="W2092" i="6" s="1"/>
  <c r="T2115" i="6"/>
  <c r="T632" i="6"/>
  <c r="V1428" i="6"/>
  <c r="W1428" i="6" s="1"/>
  <c r="V316" i="6"/>
  <c r="W316" i="6" s="1"/>
  <c r="P1946" i="6"/>
  <c r="T1946" i="6" s="1"/>
  <c r="P894" i="6"/>
  <c r="T894" i="6" s="1"/>
  <c r="V1472" i="6"/>
  <c r="W1472" i="6" s="1"/>
  <c r="V2077" i="6"/>
  <c r="W2077" i="6" s="1"/>
  <c r="V1339" i="6"/>
  <c r="W1339" i="6" s="1"/>
  <c r="P1646" i="6"/>
  <c r="T1646" i="6" s="1"/>
  <c r="V295" i="6"/>
  <c r="W295" i="6" s="1"/>
  <c r="T1911" i="6"/>
  <c r="V47" i="6"/>
  <c r="W47" i="6" s="1"/>
  <c r="T1418" i="6"/>
  <c r="T1830" i="6"/>
  <c r="V162" i="6"/>
  <c r="W162" i="6" s="1"/>
  <c r="V2126" i="6"/>
  <c r="W2126" i="6" s="1"/>
  <c r="T1516" i="6"/>
  <c r="T1652" i="6"/>
  <c r="V591" i="6"/>
  <c r="W591" i="6" s="1"/>
  <c r="V1330" i="6"/>
  <c r="W1330" i="6" s="1"/>
  <c r="T1073" i="6"/>
  <c r="V1329" i="6"/>
  <c r="W1329" i="6" s="1"/>
  <c r="V320" i="6"/>
  <c r="W320" i="6" s="1"/>
  <c r="V1480" i="6"/>
  <c r="W1480" i="6" s="1"/>
  <c r="P1308" i="6"/>
  <c r="T1308" i="6" s="1"/>
  <c r="V1814" i="6"/>
  <c r="W1814" i="6" s="1"/>
  <c r="V2251" i="6"/>
  <c r="W2251" i="6" s="1"/>
  <c r="V1808" i="6"/>
  <c r="W1808" i="6" s="1"/>
  <c r="V990" i="6"/>
  <c r="W990" i="6" s="1"/>
  <c r="P1919" i="6"/>
  <c r="T1919" i="6" s="1"/>
  <c r="P1104" i="6"/>
  <c r="T1104" i="6" s="1"/>
  <c r="V1296" i="6"/>
  <c r="W1296" i="6" s="1"/>
  <c r="V1167" i="6"/>
  <c r="W1167" i="6" s="1"/>
  <c r="V1405" i="6"/>
  <c r="W1405" i="6" s="1"/>
  <c r="P2279" i="6"/>
  <c r="T2279" i="6" s="1"/>
  <c r="P679" i="6"/>
  <c r="T679" i="6" s="1"/>
  <c r="V894" i="6"/>
  <c r="W894" i="6" s="1"/>
  <c r="V688" i="6"/>
  <c r="W688" i="6" s="1"/>
  <c r="P461" i="6"/>
  <c r="T461" i="6" s="1"/>
  <c r="P862" i="6"/>
  <c r="T862" i="6" s="1"/>
  <c r="T749" i="6"/>
  <c r="V1911" i="6"/>
  <c r="W1911" i="6" s="1"/>
  <c r="V423" i="6"/>
  <c r="W423" i="6" s="1"/>
  <c r="T2126" i="6"/>
  <c r="V1375" i="6"/>
  <c r="W1375" i="6" s="1"/>
  <c r="T1767" i="6"/>
  <c r="V177" i="6"/>
  <c r="W177" i="6" s="1"/>
  <c r="T1444" i="6"/>
  <c r="V904" i="6"/>
  <c r="W904" i="6" s="1"/>
  <c r="V2023" i="6"/>
  <c r="W2023" i="6" s="1"/>
  <c r="V2341" i="6"/>
  <c r="W2341" i="6" s="1"/>
  <c r="T320" i="6"/>
  <c r="V485" i="6"/>
  <c r="W485" i="6" s="1"/>
  <c r="V2296" i="6"/>
  <c r="W2296" i="6" s="1"/>
  <c r="P328" i="6"/>
  <c r="T328" i="6" s="1"/>
  <c r="V137" i="6"/>
  <c r="W137" i="6" s="1"/>
  <c r="P1322" i="6"/>
  <c r="T1322" i="6" s="1"/>
  <c r="V2033" i="6"/>
  <c r="W2033" i="6" s="1"/>
  <c r="T1814" i="6"/>
  <c r="V592" i="6"/>
  <c r="W592" i="6" s="1"/>
  <c r="V445" i="6"/>
  <c r="W445" i="6" s="1"/>
  <c r="V1585" i="6"/>
  <c r="W1585" i="6" s="1"/>
  <c r="P990" i="6"/>
  <c r="T990" i="6" s="1"/>
  <c r="T1052" i="6"/>
  <c r="P908" i="6"/>
  <c r="T908" i="6" s="1"/>
  <c r="V1642" i="6"/>
  <c r="W1642" i="6" s="1"/>
  <c r="V1382" i="6"/>
  <c r="W1382" i="6" s="1"/>
  <c r="T1296" i="6"/>
  <c r="P715" i="6"/>
  <c r="T715" i="6" s="1"/>
  <c r="V1291" i="6"/>
  <c r="W1291" i="6" s="1"/>
  <c r="V2244" i="6"/>
  <c r="W2244" i="6" s="1"/>
  <c r="V2006" i="6"/>
  <c r="W2006" i="6" s="1"/>
  <c r="V1491" i="6"/>
  <c r="W1491" i="6" s="1"/>
  <c r="P1977" i="6"/>
  <c r="T1977" i="6" s="1"/>
  <c r="P684" i="6"/>
  <c r="T684" i="6" s="1"/>
  <c r="V2002" i="6"/>
  <c r="W2002" i="6" s="1"/>
  <c r="P2339" i="6"/>
  <c r="T2339" i="6" s="1"/>
  <c r="P2332" i="6"/>
  <c r="T2332" i="6" s="1"/>
  <c r="V1541" i="6"/>
  <c r="W1541" i="6" s="1"/>
  <c r="T1581" i="6"/>
  <c r="T2124" i="6"/>
  <c r="T404" i="6"/>
  <c r="V763" i="6"/>
  <c r="W763" i="6" s="1"/>
  <c r="T1471" i="6"/>
  <c r="T2295" i="6"/>
  <c r="V1503" i="6"/>
  <c r="W1503" i="6" s="1"/>
  <c r="T725" i="6"/>
  <c r="V1624" i="6"/>
  <c r="W1624" i="6" s="1"/>
  <c r="T1588" i="6"/>
  <c r="T1068" i="6"/>
  <c r="V1865" i="6"/>
  <c r="W1865" i="6" s="1"/>
  <c r="V1915" i="6"/>
  <c r="W1915" i="6" s="1"/>
  <c r="T1298" i="6"/>
  <c r="V1333" i="6"/>
  <c r="W1333" i="6" s="1"/>
  <c r="V785" i="6"/>
  <c r="W785" i="6" s="1"/>
  <c r="T2056" i="6"/>
  <c r="T1758" i="6"/>
  <c r="V1247" i="6"/>
  <c r="W1247" i="6" s="1"/>
  <c r="T1429" i="6"/>
  <c r="T1635" i="6"/>
  <c r="P1283" i="6"/>
  <c r="T1283" i="6" s="1"/>
  <c r="T2112" i="6"/>
  <c r="V982" i="6"/>
  <c r="W982" i="6" s="1"/>
  <c r="T1186" i="6"/>
  <c r="T1605" i="6"/>
  <c r="T1866" i="6"/>
  <c r="V2031" i="6"/>
  <c r="W2031" i="6" s="1"/>
  <c r="V626" i="6"/>
  <c r="W626" i="6" s="1"/>
  <c r="V687" i="6"/>
  <c r="W687" i="6" s="1"/>
  <c r="T852" i="6"/>
  <c r="T1589" i="6"/>
  <c r="P2286" i="6"/>
  <c r="T2286" i="6" s="1"/>
  <c r="V49" i="6"/>
  <c r="W49" i="6" s="1"/>
  <c r="T1189" i="6"/>
  <c r="V711" i="6"/>
  <c r="W711" i="6" s="1"/>
  <c r="P878" i="6"/>
  <c r="T878" i="6" s="1"/>
  <c r="T789" i="6"/>
  <c r="T47" i="6"/>
  <c r="P1807" i="6"/>
  <c r="T1807" i="6" s="1"/>
  <c r="P714" i="6"/>
  <c r="T714" i="6" s="1"/>
  <c r="T1983" i="6"/>
  <c r="P1510" i="6"/>
  <c r="T1510" i="6" s="1"/>
  <c r="T434" i="6"/>
  <c r="V608" i="6"/>
  <c r="W608" i="6" s="1"/>
  <c r="P1686" i="6"/>
  <c r="T1686" i="6" s="1"/>
  <c r="P29" i="6"/>
  <c r="T29" i="6" s="1"/>
  <c r="T177" i="6"/>
  <c r="V1444" i="6"/>
  <c r="W1444" i="6" s="1"/>
  <c r="T1954" i="6"/>
  <c r="P2023" i="6"/>
  <c r="T2023" i="6" s="1"/>
  <c r="P2341" i="6"/>
  <c r="T2341" i="6" s="1"/>
  <c r="V1213" i="6"/>
  <c r="W1213" i="6" s="1"/>
  <c r="P485" i="6"/>
  <c r="T485" i="6" s="1"/>
  <c r="T1709" i="6"/>
  <c r="P137" i="6"/>
  <c r="T137" i="6" s="1"/>
  <c r="V1322" i="6"/>
  <c r="W1322" i="6" s="1"/>
  <c r="T2033" i="6"/>
  <c r="P592" i="6"/>
  <c r="T592" i="6" s="1"/>
  <c r="V670" i="6"/>
  <c r="W670" i="6" s="1"/>
  <c r="P254" i="6"/>
  <c r="T254" i="6" s="1"/>
  <c r="T2251" i="6"/>
  <c r="T1568" i="6"/>
  <c r="V895" i="6"/>
  <c r="W895" i="6" s="1"/>
  <c r="P1585" i="6"/>
  <c r="T1585" i="6" s="1"/>
  <c r="V1417" i="6"/>
  <c r="W1417" i="6" s="1"/>
  <c r="T330" i="6"/>
  <c r="T1642" i="6"/>
  <c r="T1382" i="6"/>
  <c r="T1248" i="6"/>
  <c r="P1017" i="6"/>
  <c r="T1017" i="6" s="1"/>
  <c r="T1112" i="6"/>
  <c r="V1660" i="6"/>
  <c r="W1660" i="6" s="1"/>
  <c r="P2244" i="6"/>
  <c r="T2244" i="6" s="1"/>
  <c r="P2006" i="6"/>
  <c r="T2006" i="6" s="1"/>
  <c r="P1900" i="6"/>
  <c r="T1900" i="6" s="1"/>
  <c r="V208" i="6"/>
  <c r="W208" i="6" s="1"/>
  <c r="P58" i="6"/>
  <c r="T58" i="6" s="1"/>
  <c r="V1177" i="6"/>
  <c r="W1177" i="6" s="1"/>
  <c r="P1226" i="6"/>
  <c r="T1226" i="6" s="1"/>
  <c r="T2235" i="6"/>
  <c r="V1189" i="6"/>
  <c r="W1189" i="6" s="1"/>
  <c r="V878" i="6"/>
  <c r="W878" i="6" s="1"/>
  <c r="V789" i="6"/>
  <c r="W789" i="6" s="1"/>
  <c r="V1983" i="6"/>
  <c r="W1983" i="6" s="1"/>
  <c r="T745" i="6"/>
  <c r="T1375" i="6"/>
  <c r="V1691" i="6"/>
  <c r="W1691" i="6" s="1"/>
  <c r="P1030" i="6"/>
  <c r="T1030" i="6" s="1"/>
  <c r="V2358" i="6"/>
  <c r="W2358" i="6" s="1"/>
  <c r="T1675" i="6"/>
  <c r="T1456" i="6"/>
  <c r="T931" i="6"/>
  <c r="V870" i="6"/>
  <c r="W870" i="6" s="1"/>
  <c r="V1630" i="6"/>
  <c r="W1630" i="6" s="1"/>
  <c r="P17" i="6"/>
  <c r="T17" i="6" s="1"/>
  <c r="V1218" i="6"/>
  <c r="W1218" i="6" s="1"/>
  <c r="P678" i="6"/>
  <c r="T678" i="6" s="1"/>
  <c r="T1574" i="6"/>
  <c r="P1140" i="6"/>
  <c r="T1140" i="6" s="1"/>
  <c r="T1357" i="6"/>
  <c r="P670" i="6"/>
  <c r="T670" i="6" s="1"/>
  <c r="P895" i="6"/>
  <c r="T895" i="6" s="1"/>
  <c r="V1380" i="6"/>
  <c r="W1380" i="6" s="1"/>
  <c r="P53" i="6"/>
  <c r="T53" i="6" s="1"/>
  <c r="V2254" i="6"/>
  <c r="W2254" i="6" s="1"/>
  <c r="V1152" i="6"/>
  <c r="W1152" i="6" s="1"/>
  <c r="P1994" i="6"/>
  <c r="T1994" i="6" s="1"/>
  <c r="P1325" i="6"/>
  <c r="T1325" i="6" s="1"/>
  <c r="V566" i="6"/>
  <c r="W566" i="6" s="1"/>
  <c r="P1770" i="6"/>
  <c r="T1770" i="6" s="1"/>
  <c r="V1999" i="6"/>
  <c r="W1999" i="6" s="1"/>
  <c r="V1694" i="6"/>
  <c r="W1694" i="6" s="1"/>
  <c r="P1660" i="6"/>
  <c r="T1660" i="6" s="1"/>
  <c r="T2100" i="6"/>
  <c r="T1809" i="6"/>
  <c r="P607" i="6"/>
  <c r="T607" i="6" s="1"/>
  <c r="V1149" i="6"/>
  <c r="W1149" i="6" s="1"/>
  <c r="V521" i="6"/>
  <c r="W521" i="6" s="1"/>
  <c r="V1599" i="6"/>
  <c r="W1599" i="6" s="1"/>
  <c r="T1177" i="6"/>
  <c r="T1060" i="6"/>
  <c r="V1352" i="6"/>
  <c r="W1352" i="6" s="1"/>
  <c r="T711" i="6"/>
  <c r="V974" i="6"/>
  <c r="W974" i="6" s="1"/>
  <c r="V556" i="6"/>
  <c r="W556" i="6" s="1"/>
  <c r="V854" i="6"/>
  <c r="W854" i="6" s="1"/>
  <c r="V196" i="6"/>
  <c r="W196" i="6" s="1"/>
  <c r="V524" i="6"/>
  <c r="W524" i="6" s="1"/>
  <c r="V408" i="6"/>
  <c r="W408" i="6" s="1"/>
  <c r="P624" i="6"/>
  <c r="T624" i="6" s="1"/>
  <c r="P1340" i="6"/>
  <c r="T1340" i="6" s="1"/>
  <c r="P673" i="6"/>
  <c r="T673" i="6" s="1"/>
  <c r="T870" i="6"/>
  <c r="V17" i="6"/>
  <c r="W17" i="6" s="1"/>
  <c r="T1561" i="6"/>
  <c r="V1574" i="6"/>
  <c r="W1574" i="6" s="1"/>
  <c r="T887" i="6"/>
  <c r="V249" i="6"/>
  <c r="W249" i="6" s="1"/>
  <c r="T530" i="6"/>
  <c r="V430" i="6"/>
  <c r="W430" i="6" s="1"/>
  <c r="T414" i="6"/>
  <c r="V313" i="6"/>
  <c r="W313" i="6" s="1"/>
  <c r="V1626" i="6"/>
  <c r="W1626" i="6" s="1"/>
  <c r="V330" i="6"/>
  <c r="W330" i="6" s="1"/>
  <c r="V1196" i="6"/>
  <c r="W1196" i="6" s="1"/>
  <c r="T803" i="6"/>
  <c r="V2111" i="6"/>
  <c r="W2111" i="6" s="1"/>
  <c r="P1999" i="6"/>
  <c r="T1999" i="6" s="1"/>
  <c r="T833" i="6"/>
  <c r="V2175" i="6"/>
  <c r="W2175" i="6" s="1"/>
  <c r="V365" i="6"/>
  <c r="W365" i="6" s="1"/>
  <c r="P1508" i="6"/>
  <c r="T1508" i="6" s="1"/>
  <c r="V607" i="6"/>
  <c r="W607" i="6" s="1"/>
  <c r="V2230" i="6"/>
  <c r="W2230" i="6" s="1"/>
  <c r="T505" i="6"/>
  <c r="P1599" i="6"/>
  <c r="T1599" i="6" s="1"/>
  <c r="T651" i="6"/>
  <c r="V1212" i="6"/>
  <c r="W1212" i="6" s="1"/>
  <c r="V1232" i="6"/>
  <c r="W1232" i="6" s="1"/>
  <c r="V1496" i="6"/>
  <c r="W1496" i="6" s="1"/>
  <c r="V920" i="6"/>
  <c r="W920" i="6" s="1"/>
  <c r="V2183" i="6"/>
  <c r="W2183" i="6" s="1"/>
  <c r="V2256" i="6"/>
  <c r="W2256" i="6" s="1"/>
  <c r="V815" i="6"/>
  <c r="W815" i="6" s="1"/>
  <c r="V1056" i="6"/>
  <c r="W1056" i="6" s="1"/>
  <c r="V934" i="6"/>
  <c r="W934" i="6" s="1"/>
  <c r="T1388" i="6"/>
  <c r="T1120" i="6"/>
  <c r="V909" i="6"/>
  <c r="W909" i="6" s="1"/>
  <c r="T1507" i="6"/>
  <c r="V2275" i="6"/>
  <c r="W2275" i="6" s="1"/>
  <c r="T1928" i="6"/>
  <c r="P1265" i="6"/>
  <c r="T1265" i="6" s="1"/>
  <c r="V2208" i="6"/>
  <c r="W2208" i="6" s="1"/>
  <c r="V1324" i="6"/>
  <c r="W1324" i="6" s="1"/>
  <c r="V813" i="6"/>
  <c r="W813" i="6" s="1"/>
  <c r="V1718" i="6"/>
  <c r="W1718" i="6" s="1"/>
  <c r="V718" i="6"/>
  <c r="W718" i="6" s="1"/>
  <c r="V1515" i="6"/>
  <c r="W1515" i="6" s="1"/>
  <c r="V1290" i="6"/>
  <c r="W1290" i="6" s="1"/>
  <c r="V1473" i="6"/>
  <c r="W1473" i="6" s="1"/>
  <c r="V595" i="6"/>
  <c r="W595" i="6" s="1"/>
  <c r="T2220" i="6"/>
  <c r="V451" i="6"/>
  <c r="W451" i="6" s="1"/>
  <c r="T1411" i="6"/>
  <c r="T304" i="6"/>
  <c r="V2199" i="6"/>
  <c r="W2199" i="6" s="1"/>
  <c r="V260" i="6"/>
  <c r="W260" i="6" s="1"/>
  <c r="T1174" i="6"/>
  <c r="P1404" i="6"/>
  <c r="T1404" i="6" s="1"/>
  <c r="T564" i="6"/>
  <c r="V853" i="6"/>
  <c r="W853" i="6" s="1"/>
  <c r="V1305" i="6"/>
  <c r="W1305" i="6" s="1"/>
  <c r="V569" i="6"/>
  <c r="W569" i="6" s="1"/>
  <c r="P1672" i="6"/>
  <c r="T1672" i="6" s="1"/>
  <c r="P854" i="6"/>
  <c r="T854" i="6" s="1"/>
  <c r="V1314" i="6"/>
  <c r="W1314" i="6" s="1"/>
  <c r="P196" i="6"/>
  <c r="T196" i="6" s="1"/>
  <c r="V289" i="6"/>
  <c r="W289" i="6" s="1"/>
  <c r="V2131" i="6"/>
  <c r="W2131" i="6" s="1"/>
  <c r="P408" i="6"/>
  <c r="T408" i="6" s="1"/>
  <c r="T2358" i="6"/>
  <c r="V1525" i="6"/>
  <c r="W1525" i="6" s="1"/>
  <c r="V579" i="6"/>
  <c r="W579" i="6" s="1"/>
  <c r="V243" i="6"/>
  <c r="W243" i="6" s="1"/>
  <c r="V2015" i="6"/>
  <c r="W2015" i="6" s="1"/>
  <c r="V2249" i="6"/>
  <c r="W2249" i="6" s="1"/>
  <c r="P1630" i="6"/>
  <c r="T1630" i="6" s="1"/>
  <c r="P2305" i="6"/>
  <c r="T2305" i="6" s="1"/>
  <c r="T1603" i="6"/>
  <c r="P2099" i="6"/>
  <c r="T2099" i="6" s="1"/>
  <c r="V2301" i="6"/>
  <c r="W2301" i="6" s="1"/>
  <c r="V1423" i="6"/>
  <c r="W1423" i="6" s="1"/>
  <c r="V788" i="6"/>
  <c r="W788" i="6" s="1"/>
  <c r="P898" i="6"/>
  <c r="T898" i="6" s="1"/>
  <c r="V1357" i="6"/>
  <c r="W1357" i="6" s="1"/>
  <c r="V1862" i="6"/>
  <c r="W1862" i="6" s="1"/>
  <c r="T2165" i="6"/>
  <c r="V2147" i="6"/>
  <c r="W2147" i="6" s="1"/>
  <c r="V530" i="6"/>
  <c r="W530" i="6" s="1"/>
  <c r="P430" i="6"/>
  <c r="T430" i="6" s="1"/>
  <c r="V414" i="6"/>
  <c r="W414" i="6" s="1"/>
  <c r="P313" i="6"/>
  <c r="T313" i="6" s="1"/>
  <c r="V2134" i="6"/>
  <c r="W2134" i="6" s="1"/>
  <c r="T573" i="6"/>
  <c r="P1196" i="6"/>
  <c r="T1196" i="6" s="1"/>
  <c r="P369" i="6"/>
  <c r="T369" i="6" s="1"/>
  <c r="P2175" i="6"/>
  <c r="T2175" i="6" s="1"/>
  <c r="V2083" i="6"/>
  <c r="W2083" i="6" s="1"/>
  <c r="V1508" i="6"/>
  <c r="W1508" i="6" s="1"/>
  <c r="V1565" i="6"/>
  <c r="W1565" i="6" s="1"/>
  <c r="V2037" i="6"/>
  <c r="W2037" i="6" s="1"/>
  <c r="P976" i="6"/>
  <c r="T976" i="6" s="1"/>
  <c r="V593" i="6"/>
  <c r="W593" i="6" s="1"/>
  <c r="V1150" i="6"/>
  <c r="W1150" i="6" s="1"/>
  <c r="V1079" i="6"/>
  <c r="W1079" i="6" s="1"/>
  <c r="T2337" i="6"/>
  <c r="T585" i="6"/>
  <c r="T2194" i="6"/>
  <c r="P1245" i="6"/>
  <c r="T1245" i="6" s="1"/>
  <c r="P1389" i="6"/>
  <c r="T1389" i="6" s="1"/>
  <c r="V59" i="6"/>
  <c r="W59" i="6" s="1"/>
  <c r="P547" i="6"/>
  <c r="T547" i="6" s="1"/>
  <c r="P1742" i="6"/>
  <c r="T1742" i="6" s="1"/>
  <c r="V925" i="6"/>
  <c r="W925" i="6" s="1"/>
  <c r="P2182" i="6"/>
  <c r="T2182" i="6" s="1"/>
  <c r="T2188" i="6"/>
  <c r="P2312" i="6"/>
  <c r="T2312" i="6" s="1"/>
  <c r="P1627" i="6"/>
  <c r="T1627" i="6" s="1"/>
  <c r="T1299" i="6"/>
  <c r="V1628" i="6"/>
  <c r="W1628" i="6" s="1"/>
  <c r="T2148" i="6"/>
  <c r="T2011" i="6"/>
  <c r="V1066" i="6"/>
  <c r="W1066" i="6" s="1"/>
  <c r="T1162" i="6"/>
  <c r="T991" i="6"/>
  <c r="V1916" i="6"/>
  <c r="W1916" i="6" s="1"/>
  <c r="T290" i="6"/>
  <c r="V2202" i="6"/>
  <c r="W2202" i="6" s="1"/>
  <c r="P2308" i="6"/>
  <c r="T2308" i="6" s="1"/>
  <c r="V2276" i="6"/>
  <c r="W2276" i="6" s="1"/>
  <c r="T1020" i="6"/>
  <c r="P1084" i="6"/>
  <c r="T1084" i="6" s="1"/>
  <c r="V1927" i="6"/>
  <c r="W1927" i="6" s="1"/>
  <c r="V158" i="6"/>
  <c r="W158" i="6" s="1"/>
  <c r="T680" i="6"/>
  <c r="T143" i="6"/>
  <c r="T701" i="6"/>
  <c r="T1513" i="6"/>
  <c r="V1302" i="6"/>
  <c r="W1302" i="6" s="1"/>
  <c r="P639" i="6"/>
  <c r="T639" i="6" s="1"/>
  <c r="P881" i="6"/>
  <c r="T881" i="6" s="1"/>
  <c r="T431" i="6"/>
  <c r="P902" i="6"/>
  <c r="T902" i="6" s="1"/>
  <c r="V739" i="6"/>
  <c r="W739" i="6" s="1"/>
  <c r="V1265" i="6"/>
  <c r="W1265" i="6" s="1"/>
  <c r="P1324" i="6"/>
  <c r="T1324" i="6" s="1"/>
  <c r="P813" i="6"/>
  <c r="T813" i="6" s="1"/>
  <c r="P1791" i="6"/>
  <c r="T1791" i="6" s="1"/>
  <c r="V850" i="6"/>
  <c r="W850" i="6" s="1"/>
  <c r="P1160" i="6"/>
  <c r="T1160" i="6" s="1"/>
  <c r="P1633" i="6"/>
  <c r="T1633" i="6" s="1"/>
  <c r="T1623" i="6"/>
  <c r="T707" i="6"/>
  <c r="P1071" i="6"/>
  <c r="T1071" i="6" s="1"/>
  <c r="P829" i="6"/>
  <c r="T829" i="6" s="1"/>
  <c r="P628" i="6"/>
  <c r="T628" i="6" s="1"/>
  <c r="T787" i="6"/>
  <c r="T835" i="6"/>
  <c r="V705" i="6"/>
  <c r="W705" i="6" s="1"/>
  <c r="P1164" i="6"/>
  <c r="T1164" i="6" s="1"/>
  <c r="P1290" i="6"/>
  <c r="T1290" i="6" s="1"/>
  <c r="T595" i="6"/>
  <c r="P637" i="6"/>
  <c r="T637" i="6" s="1"/>
  <c r="T451" i="6"/>
  <c r="T605" i="6"/>
  <c r="V1411" i="6"/>
  <c r="W1411" i="6" s="1"/>
  <c r="V304" i="6"/>
  <c r="W304" i="6" s="1"/>
  <c r="V391" i="6"/>
  <c r="W391" i="6" s="1"/>
  <c r="V1185" i="6"/>
  <c r="W1185" i="6" s="1"/>
  <c r="T1252" i="6"/>
  <c r="V2172" i="6"/>
  <c r="W2172" i="6" s="1"/>
  <c r="T857" i="6"/>
  <c r="T853" i="6"/>
  <c r="P1305" i="6"/>
  <c r="T1305" i="6" s="1"/>
  <c r="T1352" i="6"/>
  <c r="P112" i="6"/>
  <c r="T112" i="6" s="1"/>
  <c r="P974" i="6"/>
  <c r="T974" i="6" s="1"/>
  <c r="P2237" i="6"/>
  <c r="T2237" i="6" s="1"/>
  <c r="V2061" i="6"/>
  <c r="W2061" i="6" s="1"/>
  <c r="T524" i="6"/>
  <c r="T1031" i="6"/>
  <c r="V805" i="6"/>
  <c r="W805" i="6" s="1"/>
  <c r="P525" i="6"/>
  <c r="T525" i="6" s="1"/>
  <c r="P1476" i="6"/>
  <c r="T1476" i="6" s="1"/>
  <c r="P1525" i="6"/>
  <c r="T1525" i="6" s="1"/>
  <c r="V935" i="6"/>
  <c r="W935" i="6" s="1"/>
  <c r="V1135" i="6"/>
  <c r="W1135" i="6" s="1"/>
  <c r="P243" i="6"/>
  <c r="T243" i="6" s="1"/>
  <c r="P2015" i="6"/>
  <c r="T2015" i="6" s="1"/>
  <c r="P1044" i="6"/>
  <c r="T1044" i="6" s="1"/>
  <c r="V2187" i="6"/>
  <c r="W2187" i="6" s="1"/>
  <c r="P1509" i="6"/>
  <c r="T1509" i="6" s="1"/>
  <c r="V2099" i="6"/>
  <c r="W2099" i="6" s="1"/>
  <c r="T2302" i="6"/>
  <c r="T1423" i="6"/>
  <c r="P788" i="6"/>
  <c r="T788" i="6" s="1"/>
  <c r="P596" i="6"/>
  <c r="T596" i="6" s="1"/>
  <c r="P147" i="6"/>
  <c r="T147" i="6" s="1"/>
  <c r="V1099" i="6"/>
  <c r="W1099" i="6" s="1"/>
  <c r="P333" i="6"/>
  <c r="T333" i="6" s="1"/>
  <c r="V612" i="6"/>
  <c r="W612" i="6" s="1"/>
  <c r="P1321" i="6"/>
  <c r="T1321" i="6" s="1"/>
  <c r="P2020" i="6"/>
  <c r="T2020" i="6" s="1"/>
  <c r="P1834" i="6"/>
  <c r="T1834" i="6" s="1"/>
  <c r="V531" i="6"/>
  <c r="W531" i="6" s="1"/>
  <c r="P594" i="6"/>
  <c r="T594" i="6" s="1"/>
  <c r="P731" i="6"/>
  <c r="T731" i="6" s="1"/>
  <c r="V874" i="6"/>
  <c r="W874" i="6" s="1"/>
  <c r="V845" i="6"/>
  <c r="W845" i="6" s="1"/>
  <c r="V573" i="6"/>
  <c r="W573" i="6" s="1"/>
  <c r="T1621" i="6"/>
  <c r="V296" i="6"/>
  <c r="W296" i="6" s="1"/>
  <c r="T2111" i="6"/>
  <c r="V369" i="6"/>
  <c r="W369" i="6" s="1"/>
  <c r="T1494" i="6"/>
  <c r="P527" i="6"/>
  <c r="T527" i="6" s="1"/>
  <c r="V1552" i="6"/>
  <c r="W1552" i="6" s="1"/>
  <c r="P1328" i="6"/>
  <c r="T1328" i="6" s="1"/>
  <c r="T977" i="6"/>
  <c r="P2083" i="6"/>
  <c r="T2083" i="6" s="1"/>
  <c r="V821" i="6"/>
  <c r="W821" i="6" s="1"/>
  <c r="P593" i="6"/>
  <c r="T593" i="6" s="1"/>
  <c r="P1150" i="6"/>
  <c r="T1150" i="6" s="1"/>
  <c r="V282" i="6"/>
  <c r="W282" i="6" s="1"/>
  <c r="V1504" i="6"/>
  <c r="W1504" i="6" s="1"/>
  <c r="V1233" i="6"/>
  <c r="W1233" i="6" s="1"/>
  <c r="T2075" i="6"/>
  <c r="V1445" i="6"/>
  <c r="W1445" i="6" s="1"/>
  <c r="V205" i="6"/>
  <c r="W205" i="6" s="1"/>
  <c r="V1059" i="6"/>
  <c r="W1059" i="6" s="1"/>
  <c r="V2087" i="6"/>
  <c r="W2087" i="6" s="1"/>
  <c r="V475" i="6"/>
  <c r="W475" i="6" s="1"/>
  <c r="T2226" i="6"/>
  <c r="T584" i="6"/>
  <c r="T997" i="6"/>
  <c r="T123" i="6"/>
  <c r="V1929" i="6"/>
  <c r="W1929" i="6" s="1"/>
  <c r="V624" i="6"/>
  <c r="W624" i="6" s="1"/>
  <c r="V29" i="6"/>
  <c r="W29" i="6" s="1"/>
  <c r="V900" i="6"/>
  <c r="W900" i="6" s="1"/>
  <c r="V2246" i="6"/>
  <c r="W2246" i="6" s="1"/>
  <c r="V923" i="6"/>
  <c r="W923" i="6" s="1"/>
  <c r="V910" i="6"/>
  <c r="W910" i="6" s="1"/>
  <c r="V673" i="6"/>
  <c r="W673" i="6" s="1"/>
  <c r="T2132" i="6"/>
  <c r="T542" i="6"/>
  <c r="T399" i="6"/>
  <c r="T1622" i="6"/>
  <c r="T1225" i="6"/>
  <c r="T1984" i="6"/>
  <c r="T2106" i="6"/>
  <c r="T62" i="6"/>
  <c r="V1401" i="6"/>
  <c r="W1401" i="6" s="1"/>
  <c r="V254" i="6"/>
  <c r="W254" i="6" s="1"/>
  <c r="V1591" i="6"/>
  <c r="W1591" i="6" s="1"/>
  <c r="T1363" i="6"/>
  <c r="V908" i="6"/>
  <c r="W908" i="6" s="1"/>
  <c r="V135" i="6"/>
  <c r="W135" i="6" s="1"/>
  <c r="V1849" i="6"/>
  <c r="W1849" i="6" s="1"/>
  <c r="V2215" i="6"/>
  <c r="W2215" i="6" s="1"/>
  <c r="V755" i="6"/>
  <c r="W755" i="6" s="1"/>
  <c r="V1449" i="6"/>
  <c r="W1449" i="6" s="1"/>
  <c r="V801" i="6"/>
  <c r="W801" i="6" s="1"/>
  <c r="T695" i="6"/>
  <c r="V1238" i="6"/>
  <c r="W1238" i="6" s="1"/>
  <c r="P2306" i="6"/>
  <c r="T2306" i="6" s="1"/>
  <c r="V478" i="6"/>
  <c r="W478" i="6" s="1"/>
  <c r="V1524" i="6"/>
  <c r="W1524" i="6" s="1"/>
  <c r="T378" i="6"/>
  <c r="V2229" i="6"/>
  <c r="W2229" i="6" s="1"/>
  <c r="V1244" i="6"/>
  <c r="W1244" i="6" s="1"/>
  <c r="V1960" i="6"/>
  <c r="W1960" i="6" s="1"/>
  <c r="V347" i="6"/>
  <c r="W347" i="6" s="1"/>
  <c r="V1176" i="6"/>
  <c r="W1176" i="6" s="1"/>
  <c r="V578" i="6"/>
  <c r="W578" i="6" s="1"/>
  <c r="V886" i="6"/>
  <c r="W886" i="6" s="1"/>
  <c r="V1554" i="6"/>
  <c r="W1554" i="6" s="1"/>
  <c r="V1362" i="6"/>
  <c r="W1362" i="6" s="1"/>
  <c r="V1241" i="6"/>
  <c r="W1241" i="6" s="1"/>
  <c r="V1239" i="6"/>
  <c r="W1239" i="6" s="1"/>
  <c r="T818" i="6"/>
  <c r="V2299" i="6"/>
  <c r="W2299" i="6" s="1"/>
  <c r="V283" i="6"/>
  <c r="W283" i="6" s="1"/>
  <c r="V1194" i="6"/>
  <c r="W1194" i="6" s="1"/>
  <c r="V183" i="6"/>
  <c r="W183" i="6" s="1"/>
  <c r="V2345" i="6"/>
  <c r="W2345" i="6" s="1"/>
  <c r="V1394" i="6"/>
  <c r="W1394" i="6" s="1"/>
  <c r="V2262" i="6"/>
  <c r="W2262" i="6" s="1"/>
  <c r="V275" i="6"/>
  <c r="W275" i="6" s="1"/>
  <c r="V284" i="6"/>
  <c r="W284" i="6" s="1"/>
  <c r="V1979" i="6"/>
  <c r="W1979" i="6" s="1"/>
  <c r="V2240" i="6"/>
  <c r="W2240" i="6" s="1"/>
  <c r="V1426" i="6"/>
  <c r="W1426" i="6" s="1"/>
  <c r="T1110" i="6"/>
  <c r="V737" i="6"/>
  <c r="W737" i="6" s="1"/>
  <c r="V2109" i="6"/>
  <c r="W2109" i="6" s="1"/>
  <c r="T1896" i="6"/>
  <c r="T1997" i="6"/>
  <c r="T1832" i="6"/>
  <c r="V1930" i="6"/>
  <c r="W1930" i="6" s="1"/>
  <c r="V1157" i="6"/>
  <c r="W1157" i="6" s="1"/>
  <c r="V1955" i="6"/>
  <c r="W1955" i="6" s="1"/>
  <c r="T2179" i="6"/>
  <c r="V1701" i="6"/>
  <c r="W1701" i="6" s="1"/>
  <c r="V1181" i="6"/>
  <c r="W1181" i="6" s="1"/>
  <c r="V1835" i="6"/>
  <c r="W1835" i="6" s="1"/>
  <c r="T1485" i="6"/>
  <c r="V314" i="6"/>
  <c r="W314" i="6" s="1"/>
  <c r="V676" i="6"/>
  <c r="W676" i="6" s="1"/>
  <c r="T1668" i="6"/>
  <c r="V662" i="6"/>
  <c r="W662" i="6" s="1"/>
  <c r="T1625" i="6"/>
  <c r="V1894" i="6"/>
  <c r="W1894" i="6" s="1"/>
  <c r="V1892" i="6"/>
  <c r="W1892" i="6" s="1"/>
  <c r="V2231" i="6"/>
  <c r="W2231" i="6" s="1"/>
  <c r="T674" i="6"/>
  <c r="T1420" i="6"/>
  <c r="T1376" i="6"/>
  <c r="V693" i="6"/>
  <c r="W693" i="6" s="1"/>
  <c r="T1858" i="6"/>
  <c r="T1111" i="6"/>
  <c r="V172" i="6"/>
  <c r="W172" i="6" s="1"/>
  <c r="T2145" i="6"/>
  <c r="V1903" i="6"/>
  <c r="W1903" i="6" s="1"/>
  <c r="V703" i="6"/>
  <c r="W703" i="6" s="1"/>
  <c r="V21" i="6"/>
  <c r="W21" i="6" s="1"/>
  <c r="V351" i="6"/>
  <c r="W351" i="6" s="1"/>
  <c r="T1950" i="6"/>
  <c r="T2203" i="6"/>
  <c r="V407" i="6"/>
  <c r="W407" i="6" s="1"/>
  <c r="V188" i="6"/>
  <c r="W188" i="6" s="1"/>
  <c r="T1185" i="6"/>
  <c r="T1504" i="6"/>
  <c r="V2286" i="6"/>
  <c r="W2286" i="6" s="1"/>
  <c r="P1205" i="6"/>
  <c r="T1205" i="6" s="1"/>
  <c r="V323" i="6"/>
  <c r="W323" i="6" s="1"/>
  <c r="V2075" i="6"/>
  <c r="W2075" i="6" s="1"/>
  <c r="T1909" i="6"/>
  <c r="P1061" i="6"/>
  <c r="T1061" i="6" s="1"/>
  <c r="V292" i="6"/>
  <c r="W292" i="6" s="1"/>
  <c r="T475" i="6"/>
  <c r="V1672" i="6"/>
  <c r="W1672" i="6" s="1"/>
  <c r="V714" i="6"/>
  <c r="W714" i="6" s="1"/>
  <c r="V2226" i="6"/>
  <c r="W2226" i="6" s="1"/>
  <c r="T1906" i="6"/>
  <c r="V584" i="6"/>
  <c r="W584" i="6" s="1"/>
  <c r="V997" i="6"/>
  <c r="W997" i="6" s="1"/>
  <c r="V1548" i="6"/>
  <c r="W1548" i="6" s="1"/>
  <c r="T638" i="6"/>
  <c r="V123" i="6"/>
  <c r="W123" i="6" s="1"/>
  <c r="P1731" i="6"/>
  <c r="T1731" i="6" s="1"/>
  <c r="P591" i="6"/>
  <c r="T591" i="6" s="1"/>
  <c r="V1209" i="6"/>
  <c r="W1209" i="6" s="1"/>
  <c r="T1256" i="6"/>
  <c r="T923" i="6"/>
  <c r="T910" i="6"/>
  <c r="V2132" i="6"/>
  <c r="W2132" i="6" s="1"/>
  <c r="T1021" i="6"/>
  <c r="V2326" i="6"/>
  <c r="W2326" i="6" s="1"/>
  <c r="V542" i="6"/>
  <c r="W542" i="6" s="1"/>
  <c r="V399" i="6"/>
  <c r="W399" i="6" s="1"/>
  <c r="T2281" i="6"/>
  <c r="V1225" i="6"/>
  <c r="W1225" i="6" s="1"/>
  <c r="V462" i="6"/>
  <c r="W462" i="6" s="1"/>
  <c r="P2301" i="6"/>
  <c r="T2301" i="6" s="1"/>
  <c r="V678" i="6"/>
  <c r="W678" i="6" s="1"/>
  <c r="V328" i="6"/>
  <c r="W328" i="6" s="1"/>
  <c r="P339" i="6"/>
  <c r="T339" i="6" s="1"/>
  <c r="V1984" i="6"/>
  <c r="W1984" i="6" s="1"/>
  <c r="V2106" i="6"/>
  <c r="W2106" i="6" s="1"/>
  <c r="P1798" i="6"/>
  <c r="T1798" i="6" s="1"/>
  <c r="T506" i="6"/>
  <c r="V62" i="6"/>
  <c r="W62" i="6" s="1"/>
  <c r="T1297" i="6"/>
  <c r="P249" i="6"/>
  <c r="T249" i="6" s="1"/>
  <c r="V1057" i="6"/>
  <c r="W1057" i="6" s="1"/>
  <c r="P1582" i="6"/>
  <c r="T1582" i="6" s="1"/>
  <c r="T12" i="6"/>
  <c r="P1526" i="6"/>
  <c r="T1526" i="6" s="1"/>
  <c r="V1363" i="6"/>
  <c r="W1363" i="6" s="1"/>
  <c r="T102" i="6"/>
  <c r="T874" i="6"/>
  <c r="V416" i="6"/>
  <c r="W416" i="6" s="1"/>
  <c r="V2310" i="6"/>
  <c r="W2310" i="6" s="1"/>
  <c r="T1849" i="6"/>
  <c r="T1214" i="6"/>
  <c r="T2215" i="6"/>
  <c r="P20" i="6"/>
  <c r="T20" i="6" s="1"/>
  <c r="V1994" i="6"/>
  <c r="W1994" i="6" s="1"/>
  <c r="T755" i="6"/>
  <c r="T1449" i="6"/>
  <c r="P1474" i="6"/>
  <c r="T1474" i="6" s="1"/>
  <c r="P1447" i="6"/>
  <c r="T1447" i="6" s="1"/>
  <c r="V1075" i="6"/>
  <c r="W1075" i="6" s="1"/>
  <c r="V695" i="6"/>
  <c r="W695" i="6" s="1"/>
  <c r="V715" i="6"/>
  <c r="W715" i="6" s="1"/>
  <c r="V2306" i="6"/>
  <c r="W2306" i="6" s="1"/>
  <c r="T2234" i="6"/>
  <c r="P1438" i="6"/>
  <c r="T1438" i="6" s="1"/>
  <c r="V378" i="6"/>
  <c r="W378" i="6" s="1"/>
  <c r="T2229" i="6"/>
  <c r="T1960" i="6"/>
  <c r="T347" i="6"/>
  <c r="P1527" i="6"/>
  <c r="T1527" i="6" s="1"/>
  <c r="T2078" i="6"/>
  <c r="T1432" i="6"/>
  <c r="P1573" i="6"/>
  <c r="T1573" i="6" s="1"/>
  <c r="T886" i="6"/>
  <c r="T1554" i="6"/>
  <c r="T700" i="6"/>
  <c r="V2133" i="6"/>
  <c r="W2133" i="6" s="1"/>
  <c r="V818" i="6"/>
  <c r="W818" i="6" s="1"/>
  <c r="P2349" i="6"/>
  <c r="T2349" i="6" s="1"/>
  <c r="V1337" i="6"/>
  <c r="W1337" i="6" s="1"/>
  <c r="T1394" i="6"/>
  <c r="T2262" i="6"/>
  <c r="V2364" i="6"/>
  <c r="W2364" i="6" s="1"/>
  <c r="P1049" i="6"/>
  <c r="T1049" i="6" s="1"/>
  <c r="T2005" i="6"/>
  <c r="P203" i="6"/>
  <c r="T203" i="6" s="1"/>
  <c r="V1220" i="6"/>
  <c r="W1220" i="6" s="1"/>
  <c r="V1027" i="6"/>
  <c r="W1027" i="6" s="1"/>
  <c r="T2139" i="6"/>
  <c r="T736" i="6"/>
  <c r="T2240" i="6"/>
  <c r="V1896" i="6"/>
  <c r="W1896" i="6" s="1"/>
  <c r="V532" i="6"/>
  <c r="W532" i="6" s="1"/>
  <c r="T880" i="6"/>
  <c r="P504" i="6"/>
  <c r="T504" i="6" s="1"/>
  <c r="V1997" i="6"/>
  <c r="W1997" i="6" s="1"/>
  <c r="V1832" i="6"/>
  <c r="W1832" i="6" s="1"/>
  <c r="T1930" i="6"/>
  <c r="V2266" i="6"/>
  <c r="W2266" i="6" s="1"/>
  <c r="V2053" i="6"/>
  <c r="W2053" i="6" s="1"/>
  <c r="V1103" i="6"/>
  <c r="W1103" i="6" s="1"/>
  <c r="T1955" i="6"/>
  <c r="V2179" i="6"/>
  <c r="W2179" i="6" s="1"/>
  <c r="T879" i="6"/>
  <c r="T1835" i="6"/>
  <c r="P1286" i="6"/>
  <c r="T1286" i="6" s="1"/>
  <c r="P2013" i="6"/>
  <c r="T2013" i="6" s="1"/>
  <c r="V89" i="6"/>
  <c r="W89" i="6" s="1"/>
  <c r="V1485" i="6"/>
  <c r="W1485" i="6" s="1"/>
  <c r="V1668" i="6"/>
  <c r="W1668" i="6" s="1"/>
  <c r="V1124" i="6"/>
  <c r="W1124" i="6" s="1"/>
  <c r="P305" i="6"/>
  <c r="T305" i="6" s="1"/>
  <c r="V1625" i="6"/>
  <c r="W1625" i="6" s="1"/>
  <c r="V2012" i="6"/>
  <c r="W2012" i="6" s="1"/>
  <c r="V677" i="6"/>
  <c r="W677" i="6" s="1"/>
  <c r="V1967" i="6"/>
  <c r="W1967" i="6" s="1"/>
  <c r="T1972" i="6"/>
  <c r="V727" i="6"/>
  <c r="W727" i="6" s="1"/>
  <c r="V674" i="6"/>
  <c r="W674" i="6" s="1"/>
  <c r="V1420" i="6"/>
  <c r="W1420" i="6" s="1"/>
  <c r="V1376" i="6"/>
  <c r="W1376" i="6" s="1"/>
  <c r="V1858" i="6"/>
  <c r="W1858" i="6" s="1"/>
  <c r="V1199" i="6"/>
  <c r="W1199" i="6" s="1"/>
  <c r="V667" i="6"/>
  <c r="W667" i="6" s="1"/>
  <c r="V447" i="6"/>
  <c r="W447" i="6" s="1"/>
  <c r="V864" i="6"/>
  <c r="W864" i="6" s="1"/>
  <c r="P699" i="6"/>
  <c r="T699" i="6" s="1"/>
  <c r="V2145" i="6"/>
  <c r="W2145" i="6" s="1"/>
  <c r="V930" i="6"/>
  <c r="W930" i="6" s="1"/>
  <c r="V396" i="6"/>
  <c r="W396" i="6" s="1"/>
  <c r="V1801" i="6"/>
  <c r="W1801" i="6" s="1"/>
  <c r="V1948" i="6"/>
  <c r="W1948" i="6" s="1"/>
  <c r="P1598" i="6"/>
  <c r="T1598" i="6" s="1"/>
  <c r="V1950" i="6"/>
  <c r="W1950" i="6" s="1"/>
  <c r="V2203" i="6"/>
  <c r="W2203" i="6" s="1"/>
  <c r="T407" i="6"/>
  <c r="P1580" i="6"/>
  <c r="T1580" i="6" s="1"/>
  <c r="V2234" i="6"/>
  <c r="W2234" i="6" s="1"/>
  <c r="V1438" i="6"/>
  <c r="W1438" i="6" s="1"/>
  <c r="T478" i="6"/>
  <c r="T1524" i="6"/>
  <c r="T1244" i="6"/>
  <c r="V1527" i="6"/>
  <c r="W1527" i="6" s="1"/>
  <c r="T1176" i="6"/>
  <c r="V2078" i="6"/>
  <c r="W2078" i="6" s="1"/>
  <c r="V1432" i="6"/>
  <c r="W1432" i="6" s="1"/>
  <c r="V1573" i="6"/>
  <c r="W1573" i="6" s="1"/>
  <c r="T578" i="6"/>
  <c r="T1772" i="6"/>
  <c r="V700" i="6"/>
  <c r="W700" i="6" s="1"/>
  <c r="T1362" i="6"/>
  <c r="T1241" i="6"/>
  <c r="T2133" i="6"/>
  <c r="T1239" i="6"/>
  <c r="T2299" i="6"/>
  <c r="T283" i="6"/>
  <c r="V2349" i="6"/>
  <c r="W2349" i="6" s="1"/>
  <c r="T1194" i="6"/>
  <c r="T183" i="6"/>
  <c r="T1337" i="6"/>
  <c r="T2345" i="6"/>
  <c r="T2364" i="6"/>
  <c r="V1049" i="6"/>
  <c r="W1049" i="6" s="1"/>
  <c r="V2005" i="6"/>
  <c r="W2005" i="6" s="1"/>
  <c r="T275" i="6"/>
  <c r="V203" i="6"/>
  <c r="W203" i="6" s="1"/>
  <c r="T1220" i="6"/>
  <c r="T284" i="6"/>
  <c r="T1027" i="6"/>
  <c r="V2139" i="6"/>
  <c r="W2139" i="6" s="1"/>
  <c r="T1979" i="6"/>
  <c r="V736" i="6"/>
  <c r="W736" i="6" s="1"/>
  <c r="T1426" i="6"/>
  <c r="V1110" i="6"/>
  <c r="W1110" i="6" s="1"/>
  <c r="T737" i="6"/>
  <c r="T2109" i="6"/>
  <c r="T532" i="6"/>
  <c r="V880" i="6"/>
  <c r="W880" i="6" s="1"/>
  <c r="V504" i="6"/>
  <c r="W504" i="6" s="1"/>
  <c r="T2266" i="6"/>
  <c r="T2053" i="6"/>
  <c r="T1157" i="6"/>
  <c r="T1103" i="6"/>
  <c r="T1181" i="6"/>
  <c r="V879" i="6"/>
  <c r="W879" i="6" s="1"/>
  <c r="V1286" i="6"/>
  <c r="W1286" i="6" s="1"/>
  <c r="V2013" i="6"/>
  <c r="W2013" i="6" s="1"/>
  <c r="T89" i="6"/>
  <c r="T314" i="6"/>
  <c r="T676" i="6"/>
  <c r="T662" i="6"/>
  <c r="T1124" i="6"/>
  <c r="V305" i="6"/>
  <c r="W305" i="6" s="1"/>
  <c r="T1894" i="6"/>
  <c r="T2012" i="6"/>
  <c r="T1892" i="6"/>
  <c r="T677" i="6"/>
  <c r="T1967" i="6"/>
  <c r="V1972" i="6"/>
  <c r="W1972" i="6" s="1"/>
  <c r="T2231" i="6"/>
  <c r="T727" i="6"/>
  <c r="T693" i="6"/>
  <c r="V1111" i="6"/>
  <c r="W1111" i="6" s="1"/>
  <c r="T1199" i="6"/>
  <c r="T667" i="6"/>
  <c r="T447" i="6"/>
  <c r="T864" i="6"/>
  <c r="V699" i="6"/>
  <c r="W699" i="6" s="1"/>
  <c r="T172" i="6"/>
  <c r="T930" i="6"/>
  <c r="T1903" i="6"/>
  <c r="T396" i="6"/>
  <c r="T1801" i="6"/>
  <c r="T703" i="6"/>
  <c r="T21" i="6"/>
  <c r="T1948" i="6"/>
  <c r="T351" i="6"/>
  <c r="V1598" i="6"/>
  <c r="W1598" i="6" s="1"/>
  <c r="V1580" i="6"/>
  <c r="W1580" i="6" s="1"/>
  <c r="V860" i="6"/>
  <c r="W860" i="6" s="1"/>
  <c r="V1319" i="6"/>
  <c r="W1319" i="6" s="1"/>
  <c r="V1965" i="6"/>
  <c r="W1965" i="6" s="1"/>
  <c r="V1811" i="6"/>
  <c r="W1811" i="6" s="1"/>
  <c r="V2331" i="6"/>
  <c r="W2331" i="6" s="1"/>
  <c r="V1890" i="6"/>
  <c r="W1890" i="6" s="1"/>
  <c r="V1046" i="6"/>
  <c r="W1046" i="6" s="1"/>
  <c r="V550" i="6"/>
  <c r="W550" i="6" s="1"/>
  <c r="V251" i="6"/>
  <c r="W251" i="6" s="1"/>
  <c r="V1891" i="6"/>
  <c r="W1891" i="6" s="1"/>
  <c r="V1349" i="6"/>
  <c r="W1349" i="6" s="1"/>
  <c r="V623" i="6"/>
  <c r="W623" i="6" s="1"/>
  <c r="V1436" i="6"/>
  <c r="W1436" i="6" s="1"/>
  <c r="V1885" i="6"/>
  <c r="W1885" i="6" s="1"/>
  <c r="V2066" i="6"/>
  <c r="W2066" i="6" s="1"/>
  <c r="V1165" i="6"/>
  <c r="W1165" i="6" s="1"/>
  <c r="T580" i="6"/>
  <c r="T1148" i="6"/>
  <c r="V516" i="6"/>
  <c r="W516" i="6" s="1"/>
  <c r="T409" i="6"/>
  <c r="V371" i="6"/>
  <c r="W371" i="6" s="1"/>
  <c r="V1126" i="6"/>
  <c r="W1126" i="6" s="1"/>
  <c r="V1602" i="6"/>
  <c r="W1602" i="6" s="1"/>
  <c r="T2095" i="6"/>
  <c r="V720" i="6"/>
  <c r="W720" i="6" s="1"/>
  <c r="V996" i="6"/>
  <c r="W996" i="6" s="1"/>
  <c r="V129" i="6"/>
  <c r="W129" i="6" s="1"/>
  <c r="T1695" i="6"/>
  <c r="T2024" i="6"/>
  <c r="V1379" i="6"/>
  <c r="W1379" i="6" s="1"/>
  <c r="V496" i="6"/>
  <c r="W496" i="6" s="1"/>
  <c r="V16" i="6"/>
  <c r="W16" i="6" s="1"/>
  <c r="T352" i="6"/>
  <c r="T863" i="6"/>
  <c r="V209" i="6"/>
  <c r="W209" i="6" s="1"/>
  <c r="T1182" i="6"/>
  <c r="T709" i="6"/>
  <c r="V883" i="6"/>
  <c r="W883" i="6" s="1"/>
  <c r="V830" i="6"/>
  <c r="W830" i="6" s="1"/>
  <c r="V1777" i="6"/>
  <c r="W1777" i="6" s="1"/>
  <c r="V1846" i="6"/>
  <c r="W1846" i="6" s="1"/>
  <c r="T1003" i="6"/>
  <c r="V833" i="6"/>
  <c r="W833" i="6" s="1"/>
  <c r="T204" i="6"/>
  <c r="V1637" i="6"/>
  <c r="W1637" i="6" s="1"/>
  <c r="T2230" i="6"/>
  <c r="V1433" i="6"/>
  <c r="W1433" i="6" s="1"/>
  <c r="P1506" i="6"/>
  <c r="T1506" i="6" s="1"/>
  <c r="V2224" i="6"/>
  <c r="W2224" i="6" s="1"/>
  <c r="P1137" i="6"/>
  <c r="T1137" i="6" s="1"/>
  <c r="T1319" i="6"/>
  <c r="V1010" i="6"/>
  <c r="W1010" i="6" s="1"/>
  <c r="T806" i="6"/>
  <c r="V1934" i="6"/>
  <c r="W1934" i="6" s="1"/>
  <c r="T1172" i="6"/>
  <c r="V88" i="6"/>
  <c r="W88" i="6" s="1"/>
  <c r="T1780" i="6"/>
  <c r="T921" i="6"/>
  <c r="P1036" i="6"/>
  <c r="T1036" i="6" s="1"/>
  <c r="V2007" i="6"/>
  <c r="W2007" i="6" s="1"/>
  <c r="T2264" i="6"/>
  <c r="V2051" i="6"/>
  <c r="W2051" i="6" s="1"/>
  <c r="T251" i="6"/>
  <c r="T18" i="6"/>
  <c r="V2211" i="6"/>
  <c r="W2211" i="6" s="1"/>
  <c r="V406" i="6"/>
  <c r="W406" i="6" s="1"/>
  <c r="V2292" i="6"/>
  <c r="W2292" i="6" s="1"/>
  <c r="V327" i="6"/>
  <c r="W327" i="6" s="1"/>
  <c r="T2072" i="6"/>
  <c r="V1202" i="6"/>
  <c r="W1202" i="6" s="1"/>
  <c r="P1517" i="6"/>
  <c r="T1517" i="6" s="1"/>
  <c r="V2114" i="6"/>
  <c r="W2114" i="6" s="1"/>
  <c r="P733" i="6"/>
  <c r="T733" i="6" s="1"/>
  <c r="P377" i="6"/>
  <c r="T377" i="6" s="1"/>
  <c r="V734" i="6"/>
  <c r="W734" i="6" s="1"/>
  <c r="T2189" i="6"/>
  <c r="V534" i="6"/>
  <c r="W534" i="6" s="1"/>
  <c r="V1498" i="6"/>
  <c r="W1498" i="6" s="1"/>
  <c r="T1436" i="6"/>
  <c r="T2039" i="6"/>
  <c r="V1093" i="6"/>
  <c r="W1093" i="6" s="1"/>
  <c r="V1077" i="6"/>
  <c r="W1077" i="6" s="1"/>
  <c r="T1715" i="6"/>
  <c r="V419" i="6"/>
  <c r="W419" i="6" s="1"/>
  <c r="T1991" i="6"/>
  <c r="P1716" i="6"/>
  <c r="T1716" i="6" s="1"/>
  <c r="V1384" i="6"/>
  <c r="W1384" i="6" s="1"/>
  <c r="T278" i="6"/>
  <c r="T1165" i="6"/>
  <c r="P719" i="6"/>
  <c r="T719" i="6" s="1"/>
  <c r="V580" i="6"/>
  <c r="W580" i="6" s="1"/>
  <c r="P1638" i="6"/>
  <c r="T1638" i="6" s="1"/>
  <c r="V1968" i="6"/>
  <c r="W1968" i="6" s="1"/>
  <c r="V1148" i="6"/>
  <c r="W1148" i="6" s="1"/>
  <c r="V1371" i="6"/>
  <c r="W1371" i="6" s="1"/>
  <c r="P119" i="6"/>
  <c r="T119" i="6" s="1"/>
  <c r="V409" i="6"/>
  <c r="W409" i="6" s="1"/>
  <c r="V2057" i="6"/>
  <c r="W2057" i="6" s="1"/>
  <c r="V589" i="6"/>
  <c r="W589" i="6" s="1"/>
  <c r="V575" i="6"/>
  <c r="W575" i="6" s="1"/>
  <c r="T371" i="6"/>
  <c r="P877" i="6"/>
  <c r="T877" i="6" s="1"/>
  <c r="P1888" i="6"/>
  <c r="T1888" i="6" s="1"/>
  <c r="V2095" i="6"/>
  <c r="W2095" i="6" s="1"/>
  <c r="P2022" i="6"/>
  <c r="T2022" i="6" s="1"/>
  <c r="T255" i="6"/>
  <c r="P729" i="6"/>
  <c r="T729" i="6" s="1"/>
  <c r="P1644" i="6"/>
  <c r="T1644" i="6" s="1"/>
  <c r="V2024" i="6"/>
  <c r="W2024" i="6" s="1"/>
  <c r="T1606" i="6"/>
  <c r="P467" i="6"/>
  <c r="T467" i="6" s="1"/>
  <c r="V603" i="6"/>
  <c r="W603" i="6" s="1"/>
  <c r="P395" i="6"/>
  <c r="T395" i="6" s="1"/>
  <c r="V856" i="6"/>
  <c r="W856" i="6" s="1"/>
  <c r="V352" i="6"/>
  <c r="W352" i="6" s="1"/>
  <c r="V863" i="6"/>
  <c r="W863" i="6" s="1"/>
  <c r="V819" i="6"/>
  <c r="W819" i="6" s="1"/>
  <c r="V1182" i="6"/>
  <c r="W1182" i="6" s="1"/>
  <c r="P1596" i="6"/>
  <c r="T1596" i="6" s="1"/>
  <c r="T165" i="6"/>
  <c r="V709" i="6"/>
  <c r="W709" i="6" s="1"/>
  <c r="T883" i="6"/>
  <c r="V1806" i="6"/>
  <c r="W1806" i="6" s="1"/>
  <c r="T2224" i="6"/>
  <c r="V1137" i="6"/>
  <c r="W1137" i="6" s="1"/>
  <c r="T860" i="6"/>
  <c r="T1010" i="6"/>
  <c r="V806" i="6"/>
  <c r="W806" i="6" s="1"/>
  <c r="P1934" i="6"/>
  <c r="T1934" i="6" s="1"/>
  <c r="V1172" i="6"/>
  <c r="W1172" i="6" s="1"/>
  <c r="T1965" i="6"/>
  <c r="P88" i="6"/>
  <c r="T88" i="6" s="1"/>
  <c r="T1811" i="6"/>
  <c r="T2331" i="6"/>
  <c r="V1780" i="6"/>
  <c r="W1780" i="6" s="1"/>
  <c r="T1890" i="6"/>
  <c r="V921" i="6"/>
  <c r="W921" i="6" s="1"/>
  <c r="V1036" i="6"/>
  <c r="W1036" i="6" s="1"/>
  <c r="T1046" i="6"/>
  <c r="T2007" i="6"/>
  <c r="T1761" i="6"/>
  <c r="T550" i="6"/>
  <c r="V2264" i="6"/>
  <c r="W2264" i="6" s="1"/>
  <c r="T2051" i="6"/>
  <c r="V18" i="6"/>
  <c r="W18" i="6" s="1"/>
  <c r="T2211" i="6"/>
  <c r="P406" i="6"/>
  <c r="T406" i="6" s="1"/>
  <c r="P2292" i="6"/>
  <c r="T2292" i="6" s="1"/>
  <c r="T327" i="6"/>
  <c r="V2072" i="6"/>
  <c r="W2072" i="6" s="1"/>
  <c r="T1202" i="6"/>
  <c r="V1517" i="6"/>
  <c r="W1517" i="6" s="1"/>
  <c r="T2114" i="6"/>
  <c r="V733" i="6"/>
  <c r="W733" i="6" s="1"/>
  <c r="T1891" i="6"/>
  <c r="T1771" i="6"/>
  <c r="V377" i="6"/>
  <c r="W377" i="6" s="1"/>
  <c r="T734" i="6"/>
  <c r="T1349" i="6"/>
  <c r="V2189" i="6"/>
  <c r="W2189" i="6" s="1"/>
  <c r="P534" i="6"/>
  <c r="T534" i="6" s="1"/>
  <c r="T1498" i="6"/>
  <c r="T623" i="6"/>
  <c r="V2039" i="6"/>
  <c r="W2039" i="6" s="1"/>
  <c r="T1093" i="6"/>
  <c r="P1077" i="6"/>
  <c r="T1077" i="6" s="1"/>
  <c r="P419" i="6"/>
  <c r="T419" i="6" s="1"/>
  <c r="V1991" i="6"/>
  <c r="W1991" i="6" s="1"/>
  <c r="T1885" i="6"/>
  <c r="T1384" i="6"/>
  <c r="T2066" i="6"/>
  <c r="V278" i="6"/>
  <c r="W278" i="6" s="1"/>
  <c r="V719" i="6"/>
  <c r="W719" i="6" s="1"/>
  <c r="V1638" i="6"/>
  <c r="W1638" i="6" s="1"/>
  <c r="T1968" i="6"/>
  <c r="T1371" i="6"/>
  <c r="V119" i="6"/>
  <c r="W119" i="6" s="1"/>
  <c r="T516" i="6"/>
  <c r="T2057" i="6"/>
  <c r="T589" i="6"/>
  <c r="T575" i="6"/>
  <c r="V877" i="6"/>
  <c r="W877" i="6" s="1"/>
  <c r="T1126" i="6"/>
  <c r="V1888" i="6"/>
  <c r="W1888" i="6" s="1"/>
  <c r="T1602" i="6"/>
  <c r="V2022" i="6"/>
  <c r="W2022" i="6" s="1"/>
  <c r="T720" i="6"/>
  <c r="T996" i="6"/>
  <c r="T129" i="6"/>
  <c r="V255" i="6"/>
  <c r="W255" i="6" s="1"/>
  <c r="V729" i="6"/>
  <c r="W729" i="6" s="1"/>
  <c r="V1644" i="6"/>
  <c r="W1644" i="6" s="1"/>
  <c r="V1606" i="6"/>
  <c r="W1606" i="6" s="1"/>
  <c r="V467" i="6"/>
  <c r="W467" i="6" s="1"/>
  <c r="T1379" i="6"/>
  <c r="T603" i="6"/>
  <c r="V395" i="6"/>
  <c r="W395" i="6" s="1"/>
  <c r="T496" i="6"/>
  <c r="T856" i="6"/>
  <c r="T16" i="6"/>
  <c r="T819" i="6"/>
  <c r="T209" i="6"/>
  <c r="V1596" i="6"/>
  <c r="W1596" i="6" s="1"/>
  <c r="V165" i="6"/>
  <c r="W165" i="6" s="1"/>
  <c r="T1806" i="6"/>
  <c r="P830" i="6"/>
  <c r="T830" i="6" s="1"/>
  <c r="V810" i="6"/>
  <c r="W810" i="6" s="1"/>
  <c r="V1276" i="6"/>
  <c r="W1276" i="6" s="1"/>
  <c r="V621" i="6"/>
  <c r="W621" i="6" s="1"/>
  <c r="V577" i="6"/>
  <c r="W577" i="6" s="1"/>
  <c r="V1490" i="6"/>
  <c r="W1490" i="6" s="1"/>
  <c r="V2239" i="6"/>
  <c r="W2239" i="6" s="1"/>
  <c r="V2064" i="6"/>
  <c r="W2064" i="6" s="1"/>
  <c r="V918" i="6"/>
  <c r="W918" i="6" s="1"/>
  <c r="V2336" i="6"/>
  <c r="W2336" i="6" s="1"/>
  <c r="V66" i="6"/>
  <c r="W66" i="6" s="1"/>
  <c r="V64" i="6"/>
  <c r="W64" i="6" s="1"/>
  <c r="V1921" i="6"/>
  <c r="W1921" i="6" s="1"/>
  <c r="V166" i="6"/>
  <c r="W166" i="6" s="1"/>
  <c r="V646" i="6"/>
  <c r="W646" i="6" s="1"/>
  <c r="V972" i="6"/>
  <c r="W972" i="6" s="1"/>
  <c r="V1619" i="6"/>
  <c r="W1619" i="6" s="1"/>
  <c r="V63" i="6"/>
  <c r="W63" i="6" s="1"/>
  <c r="V2067" i="6"/>
  <c r="W2067" i="6" s="1"/>
  <c r="V2120" i="6"/>
  <c r="W2120" i="6" s="1"/>
  <c r="V1240" i="6"/>
  <c r="W1240" i="6" s="1"/>
  <c r="V1370" i="6"/>
  <c r="W1370" i="6" s="1"/>
  <c r="V1828" i="6"/>
  <c r="W1828" i="6" s="1"/>
  <c r="V435" i="6"/>
  <c r="W435" i="6" s="1"/>
  <c r="V885" i="6"/>
  <c r="W885" i="6" s="1"/>
  <c r="V1416" i="6"/>
  <c r="W1416" i="6" s="1"/>
  <c r="V2217" i="6"/>
  <c r="W2217" i="6" s="1"/>
  <c r="V374" i="6"/>
  <c r="W374" i="6" s="1"/>
  <c r="V120" i="6"/>
  <c r="W120" i="6" s="1"/>
  <c r="V1819" i="6"/>
  <c r="W1819" i="6" s="1"/>
  <c r="V1369" i="6"/>
  <c r="W1369" i="6" s="1"/>
  <c r="V1645" i="6"/>
  <c r="W1645" i="6" s="1"/>
  <c r="V2232" i="6"/>
  <c r="W2232" i="6" s="1"/>
  <c r="T338" i="6"/>
  <c r="V1542" i="6"/>
  <c r="W1542" i="6" s="1"/>
  <c r="V2146" i="6"/>
  <c r="W2146" i="6" s="1"/>
  <c r="T1912" i="6"/>
  <c r="V1158" i="6"/>
  <c r="W1158" i="6" s="1"/>
  <c r="V829" i="6"/>
  <c r="W829" i="6" s="1"/>
  <c r="V2227" i="6"/>
  <c r="W2227" i="6" s="1"/>
  <c r="V1557" i="6"/>
  <c r="W1557" i="6" s="1"/>
  <c r="V787" i="6"/>
  <c r="W787" i="6" s="1"/>
  <c r="T718" i="6"/>
  <c r="V2112" i="6"/>
  <c r="W2112" i="6" s="1"/>
  <c r="T1356" i="6"/>
  <c r="V1486" i="6"/>
  <c r="W1486" i="6" s="1"/>
  <c r="V2241" i="6"/>
  <c r="W2241" i="6" s="1"/>
  <c r="T665" i="6"/>
  <c r="T1951" i="6"/>
  <c r="T992" i="6"/>
  <c r="T2172" i="6"/>
  <c r="V1226" i="6"/>
  <c r="W1226" i="6" s="1"/>
  <c r="V1646" i="6"/>
  <c r="W1646" i="6" s="1"/>
  <c r="V442" i="6"/>
  <c r="W442" i="6" s="1"/>
  <c r="V144" i="6"/>
  <c r="W144" i="6" s="1"/>
  <c r="V536" i="6"/>
  <c r="W536" i="6" s="1"/>
  <c r="V1435" i="6"/>
  <c r="W1435" i="6" s="1"/>
  <c r="T2140" i="6"/>
  <c r="V620" i="6"/>
  <c r="W620" i="6" s="1"/>
  <c r="T2216" i="6"/>
  <c r="V2113" i="6"/>
  <c r="W2113" i="6" s="1"/>
  <c r="V2238" i="6"/>
  <c r="W2238" i="6" s="1"/>
  <c r="V424" i="6"/>
  <c r="W424" i="6" s="1"/>
  <c r="V1854" i="6"/>
  <c r="W1854" i="6" s="1"/>
  <c r="V1794" i="6"/>
  <c r="W1794" i="6" s="1"/>
  <c r="V1358" i="6"/>
  <c r="W1358" i="6" s="1"/>
  <c r="V1340" i="6"/>
  <c r="W1340" i="6" s="1"/>
  <c r="V647" i="6"/>
  <c r="W647" i="6" s="1"/>
  <c r="V689" i="6"/>
  <c r="W689" i="6" s="1"/>
  <c r="T1720" i="6"/>
  <c r="V1255" i="6"/>
  <c r="W1255" i="6" s="1"/>
  <c r="T1760" i="6"/>
  <c r="T181" i="6"/>
  <c r="V2144" i="6"/>
  <c r="W2144" i="6" s="1"/>
  <c r="V1078" i="6"/>
  <c r="W1078" i="6" s="1"/>
  <c r="T2274" i="6"/>
  <c r="V1312" i="6"/>
  <c r="W1312" i="6" s="1"/>
  <c r="V1140" i="6"/>
  <c r="W1140" i="6" s="1"/>
  <c r="V561" i="6"/>
  <c r="W561" i="6" s="1"/>
  <c r="T1944" i="6"/>
  <c r="V817" i="6"/>
  <c r="W817" i="6" s="1"/>
  <c r="V764" i="6"/>
  <c r="W764" i="6" s="1"/>
  <c r="V1321" i="6"/>
  <c r="W1321" i="6" s="1"/>
  <c r="V1038" i="6"/>
  <c r="W1038" i="6" s="1"/>
  <c r="V1469" i="6"/>
  <c r="W1469" i="6" s="1"/>
  <c r="V1768" i="6"/>
  <c r="W1768" i="6" s="1"/>
  <c r="V2207" i="6"/>
  <c r="W2207" i="6" s="1"/>
  <c r="V746" i="6"/>
  <c r="W746" i="6" s="1"/>
  <c r="T717" i="6"/>
  <c r="V1850" i="6"/>
  <c r="W1850" i="6" s="1"/>
  <c r="T855" i="6"/>
  <c r="V1012" i="6"/>
  <c r="W1012" i="6" s="1"/>
  <c r="V2091" i="6"/>
  <c r="W2091" i="6" s="1"/>
  <c r="V426" i="6"/>
  <c r="W426" i="6" s="1"/>
  <c r="T1825" i="6"/>
  <c r="T1353" i="6"/>
  <c r="V1325" i="6"/>
  <c r="W1325" i="6" s="1"/>
  <c r="V598" i="6"/>
  <c r="W598" i="6" s="1"/>
  <c r="V1306" i="6"/>
  <c r="W1306" i="6" s="1"/>
  <c r="T342" i="6"/>
  <c r="T1917" i="6"/>
  <c r="V390" i="6"/>
  <c r="W390" i="6" s="1"/>
  <c r="T198" i="6"/>
  <c r="T1565" i="6"/>
  <c r="T2037" i="6"/>
  <c r="V2315" i="6"/>
  <c r="W2315" i="6" s="1"/>
  <c r="V1773" i="6"/>
  <c r="W1773" i="6" s="1"/>
  <c r="T810" i="6"/>
  <c r="P1549" i="6"/>
  <c r="T1549" i="6" s="1"/>
  <c r="V458" i="6"/>
  <c r="W458" i="6" s="1"/>
  <c r="T621" i="6"/>
  <c r="T577" i="6"/>
  <c r="T1490" i="6"/>
  <c r="V1269" i="6"/>
  <c r="W1269" i="6" s="1"/>
  <c r="V604" i="6"/>
  <c r="W604" i="6" s="1"/>
  <c r="T515" i="6"/>
  <c r="V2069" i="6"/>
  <c r="W2069" i="6" s="1"/>
  <c r="P2079" i="6"/>
  <c r="T2079" i="6" s="1"/>
  <c r="V774" i="6"/>
  <c r="W774" i="6" s="1"/>
  <c r="T2064" i="6"/>
  <c r="V686" i="6"/>
  <c r="W686" i="6" s="1"/>
  <c r="T918" i="6"/>
  <c r="T2322" i="6"/>
  <c r="T1170" i="6"/>
  <c r="V2122" i="6"/>
  <c r="W2122" i="6" s="1"/>
  <c r="P225" i="6"/>
  <c r="T225" i="6" s="1"/>
  <c r="T66" i="6"/>
  <c r="V2346" i="6"/>
  <c r="W2346" i="6" s="1"/>
  <c r="T1520" i="6"/>
  <c r="T2311" i="6"/>
  <c r="T54" i="6"/>
  <c r="V131" i="6"/>
  <c r="W131" i="6" s="1"/>
  <c r="V1643" i="6"/>
  <c r="W1643" i="6" s="1"/>
  <c r="T1545" i="6"/>
  <c r="T1921" i="6"/>
  <c r="V1128" i="6"/>
  <c r="W1128" i="6" s="1"/>
  <c r="P185" i="6"/>
  <c r="T185" i="6" s="1"/>
  <c r="V1902" i="6"/>
  <c r="W1902" i="6" s="1"/>
  <c r="T166" i="6"/>
  <c r="P386" i="6"/>
  <c r="T386" i="6" s="1"/>
  <c r="P1815" i="6"/>
  <c r="T1815" i="6" s="1"/>
  <c r="V712" i="6"/>
  <c r="W712" i="6" s="1"/>
  <c r="V246" i="6"/>
  <c r="W246" i="6" s="1"/>
  <c r="T972" i="6"/>
  <c r="V303" i="6"/>
  <c r="W303" i="6" s="1"/>
  <c r="T1558" i="6"/>
  <c r="T713" i="6"/>
  <c r="T1169" i="6"/>
  <c r="V2257" i="6"/>
  <c r="W2257" i="6" s="1"/>
  <c r="V893" i="6"/>
  <c r="W893" i="6" s="1"/>
  <c r="P2125" i="6"/>
  <c r="T2125" i="6" s="1"/>
  <c r="T354" i="6"/>
  <c r="V1094" i="6"/>
  <c r="W1094" i="6" s="1"/>
  <c r="T63" i="6"/>
  <c r="V1019" i="6"/>
  <c r="W1019" i="6" s="1"/>
  <c r="V1933" i="6"/>
  <c r="W1933" i="6" s="1"/>
  <c r="T2120" i="6"/>
  <c r="V1415" i="6"/>
  <c r="W1415" i="6" s="1"/>
  <c r="T335" i="6"/>
  <c r="V2093" i="6"/>
  <c r="W2093" i="6" s="1"/>
  <c r="V421" i="6"/>
  <c r="W421" i="6" s="1"/>
  <c r="V1143" i="6"/>
  <c r="W1143" i="6" s="1"/>
  <c r="V151" i="6"/>
  <c r="W151" i="6" s="1"/>
  <c r="T2117" i="6"/>
  <c r="V1612" i="6"/>
  <c r="W1612" i="6" s="1"/>
  <c r="P692" i="6"/>
  <c r="T692" i="6" s="1"/>
  <c r="P1425" i="6"/>
  <c r="T1425" i="6" s="1"/>
  <c r="P1151" i="6"/>
  <c r="T1151" i="6" s="1"/>
  <c r="T885" i="6"/>
  <c r="V127" i="6"/>
  <c r="W127" i="6" s="1"/>
  <c r="T1776" i="6"/>
  <c r="P657" i="6"/>
  <c r="T657" i="6" s="1"/>
  <c r="T1608" i="6"/>
  <c r="T2128" i="6"/>
  <c r="P742" i="6"/>
  <c r="T742" i="6" s="1"/>
  <c r="V1400" i="6"/>
  <c r="W1400" i="6" s="1"/>
  <c r="V1309" i="6"/>
  <c r="W1309" i="6" s="1"/>
  <c r="V1274" i="6"/>
  <c r="W1274" i="6" s="1"/>
  <c r="V1864" i="6"/>
  <c r="W1864" i="6" s="1"/>
  <c r="V2152" i="6"/>
  <c r="W2152" i="6" s="1"/>
  <c r="V1243" i="6"/>
  <c r="W1243" i="6" s="1"/>
  <c r="T274" i="6"/>
  <c r="T120" i="6"/>
  <c r="P113" i="6"/>
  <c r="T113" i="6" s="1"/>
  <c r="V13" i="6"/>
  <c r="W13" i="6" s="1"/>
  <c r="V1047" i="6"/>
  <c r="W1047" i="6" s="1"/>
  <c r="V868" i="6"/>
  <c r="W868" i="6" s="1"/>
  <c r="V1251" i="6"/>
  <c r="W1251" i="6" s="1"/>
  <c r="V560" i="6"/>
  <c r="W560" i="6" s="1"/>
  <c r="P970" i="6"/>
  <c r="T970" i="6" s="1"/>
  <c r="V665" i="6"/>
  <c r="W665" i="6" s="1"/>
  <c r="T41" i="6"/>
  <c r="V1404" i="6"/>
  <c r="W1404" i="6" s="1"/>
  <c r="T1594" i="6"/>
  <c r="T442" i="6"/>
  <c r="T536" i="6"/>
  <c r="T1435" i="6"/>
  <c r="V2140" i="6"/>
  <c r="W2140" i="6" s="1"/>
  <c r="V1682" i="6"/>
  <c r="W1682" i="6" s="1"/>
  <c r="T1745" i="6"/>
  <c r="T1314" i="6"/>
  <c r="V1510" i="6"/>
  <c r="W1510" i="6" s="1"/>
  <c r="V1007" i="6"/>
  <c r="W1007" i="6" s="1"/>
  <c r="T1854" i="6"/>
  <c r="T567" i="6"/>
  <c r="V2118" i="6"/>
  <c r="W2118" i="6" s="1"/>
  <c r="T1095" i="6"/>
  <c r="T1794" i="6"/>
  <c r="T1358" i="6"/>
  <c r="T1330" i="6"/>
  <c r="T689" i="6"/>
  <c r="T1255" i="6"/>
  <c r="V1206" i="6"/>
  <c r="W1206" i="6" s="1"/>
  <c r="T2249" i="6"/>
  <c r="T861" i="6"/>
  <c r="T2334" i="6"/>
  <c r="T1752" i="6"/>
  <c r="T1078" i="6"/>
  <c r="T528" i="6"/>
  <c r="T529" i="6"/>
  <c r="T1312" i="6"/>
  <c r="T561" i="6"/>
  <c r="V1944" i="6"/>
  <c r="W1944" i="6" s="1"/>
  <c r="T1492" i="6"/>
  <c r="T97" i="6"/>
  <c r="T1385" i="6"/>
  <c r="V1403" i="6"/>
  <c r="W1403" i="6" s="1"/>
  <c r="T764" i="6"/>
  <c r="T1038" i="6"/>
  <c r="T1469" i="6"/>
  <c r="T2138" i="6"/>
  <c r="T2134" i="6"/>
  <c r="V53" i="6"/>
  <c r="W53" i="6" s="1"/>
  <c r="V1919" i="6"/>
  <c r="W1919" i="6" s="1"/>
  <c r="V855" i="6"/>
  <c r="W855" i="6" s="1"/>
  <c r="T1012" i="6"/>
  <c r="T800" i="6"/>
  <c r="V1825" i="6"/>
  <c r="W1825" i="6" s="1"/>
  <c r="V1353" i="6"/>
  <c r="W1353" i="6" s="1"/>
  <c r="T598" i="6"/>
  <c r="V1575" i="6"/>
  <c r="W1575" i="6" s="1"/>
  <c r="T1649" i="6"/>
  <c r="V2135" i="6"/>
  <c r="W2135" i="6" s="1"/>
  <c r="V342" i="6"/>
  <c r="W342" i="6" s="1"/>
  <c r="V2279" i="6"/>
  <c r="W2279" i="6" s="1"/>
  <c r="T390" i="6"/>
  <c r="V198" i="6"/>
  <c r="W198" i="6" s="1"/>
  <c r="T2052" i="6"/>
  <c r="T1149" i="6"/>
  <c r="T2077" i="6"/>
  <c r="T2315" i="6"/>
  <c r="T1276" i="6"/>
  <c r="V1549" i="6"/>
  <c r="W1549" i="6" s="1"/>
  <c r="P458" i="6"/>
  <c r="T458" i="6" s="1"/>
  <c r="P1269" i="6"/>
  <c r="T1269" i="6" s="1"/>
  <c r="P604" i="6"/>
  <c r="T604" i="6" s="1"/>
  <c r="V515" i="6"/>
  <c r="W515" i="6" s="1"/>
  <c r="T2239" i="6"/>
  <c r="P2069" i="6"/>
  <c r="T2069" i="6" s="1"/>
  <c r="V2079" i="6"/>
  <c r="W2079" i="6" s="1"/>
  <c r="T774" i="6"/>
  <c r="T686" i="6"/>
  <c r="V2322" i="6"/>
  <c r="W2322" i="6" s="1"/>
  <c r="V1170" i="6"/>
  <c r="W1170" i="6" s="1"/>
  <c r="T2122" i="6"/>
  <c r="V225" i="6"/>
  <c r="W225" i="6" s="1"/>
  <c r="T2336" i="6"/>
  <c r="T2346" i="6"/>
  <c r="V1520" i="6"/>
  <c r="W1520" i="6" s="1"/>
  <c r="V2311" i="6"/>
  <c r="W2311" i="6" s="1"/>
  <c r="V54" i="6"/>
  <c r="W54" i="6" s="1"/>
  <c r="T64" i="6"/>
  <c r="T131" i="6"/>
  <c r="T1643" i="6"/>
  <c r="V1545" i="6"/>
  <c r="W1545" i="6" s="1"/>
  <c r="P1128" i="6"/>
  <c r="T1128" i="6" s="1"/>
  <c r="V185" i="6"/>
  <c r="W185" i="6" s="1"/>
  <c r="P1902" i="6"/>
  <c r="T1902" i="6" s="1"/>
  <c r="V386" i="6"/>
  <c r="W386" i="6" s="1"/>
  <c r="V1815" i="6"/>
  <c r="W1815" i="6" s="1"/>
  <c r="P712" i="6"/>
  <c r="T712" i="6" s="1"/>
  <c r="P246" i="6"/>
  <c r="T246" i="6" s="1"/>
  <c r="T646" i="6"/>
  <c r="T303" i="6"/>
  <c r="V1558" i="6"/>
  <c r="W1558" i="6" s="1"/>
  <c r="V713" i="6"/>
  <c r="W713" i="6" s="1"/>
  <c r="V1169" i="6"/>
  <c r="W1169" i="6" s="1"/>
  <c r="T1619" i="6"/>
  <c r="P2257" i="6"/>
  <c r="T2257" i="6" s="1"/>
  <c r="P893" i="6"/>
  <c r="T893" i="6" s="1"/>
  <c r="V2125" i="6"/>
  <c r="W2125" i="6" s="1"/>
  <c r="V354" i="6"/>
  <c r="W354" i="6" s="1"/>
  <c r="P1094" i="6"/>
  <c r="T1094" i="6" s="1"/>
  <c r="T2067" i="6"/>
  <c r="T1019" i="6"/>
  <c r="P1933" i="6"/>
  <c r="T1933" i="6" s="1"/>
  <c r="P1415" i="6"/>
  <c r="T1415" i="6" s="1"/>
  <c r="V335" i="6"/>
  <c r="W335" i="6" s="1"/>
  <c r="P2093" i="6"/>
  <c r="T2093" i="6" s="1"/>
  <c r="P421" i="6"/>
  <c r="T421" i="6" s="1"/>
  <c r="P1143" i="6"/>
  <c r="T1143" i="6" s="1"/>
  <c r="P151" i="6"/>
  <c r="T151" i="6" s="1"/>
  <c r="T1240" i="6"/>
  <c r="T1766" i="6"/>
  <c r="V2117" i="6"/>
  <c r="W2117" i="6" s="1"/>
  <c r="T1370" i="6"/>
  <c r="P1612" i="6"/>
  <c r="T1612" i="6" s="1"/>
  <c r="V692" i="6"/>
  <c r="W692" i="6" s="1"/>
  <c r="V1425" i="6"/>
  <c r="W1425" i="6" s="1"/>
  <c r="T1828" i="6"/>
  <c r="V1151" i="6"/>
  <c r="W1151" i="6" s="1"/>
  <c r="T435" i="6"/>
  <c r="P127" i="6"/>
  <c r="T127" i="6" s="1"/>
  <c r="V657" i="6"/>
  <c r="W657" i="6" s="1"/>
  <c r="V1608" i="6"/>
  <c r="W1608" i="6" s="1"/>
  <c r="V2128" i="6"/>
  <c r="W2128" i="6" s="1"/>
  <c r="V742" i="6"/>
  <c r="W742" i="6" s="1"/>
  <c r="P1400" i="6"/>
  <c r="T1400" i="6" s="1"/>
  <c r="T1309" i="6"/>
  <c r="P1274" i="6"/>
  <c r="T1274" i="6" s="1"/>
  <c r="T1416" i="6"/>
  <c r="T1864" i="6"/>
  <c r="P2152" i="6"/>
  <c r="T2152" i="6" s="1"/>
  <c r="T2217" i="6"/>
  <c r="P1243" i="6"/>
  <c r="T1243" i="6" s="1"/>
  <c r="T374" i="6"/>
  <c r="V274" i="6"/>
  <c r="W274" i="6" s="1"/>
  <c r="V113" i="6"/>
  <c r="W113" i="6" s="1"/>
  <c r="P13" i="6"/>
  <c r="T13" i="6" s="1"/>
  <c r="T1047" i="6"/>
  <c r="T1819" i="6"/>
  <c r="T1369" i="6"/>
  <c r="T1645" i="6"/>
  <c r="T868" i="6"/>
  <c r="T1251" i="6"/>
  <c r="T560" i="6"/>
  <c r="T2232" i="6"/>
  <c r="V970" i="6"/>
  <c r="W970" i="6" s="1"/>
  <c r="T683" i="6"/>
  <c r="V389" i="6"/>
  <c r="W389" i="6" s="1"/>
  <c r="V564" i="6"/>
  <c r="W564" i="6" s="1"/>
  <c r="V1060" i="6"/>
  <c r="W1060" i="6" s="1"/>
  <c r="V2235" i="6"/>
  <c r="W2235" i="6" s="1"/>
  <c r="T295" i="6"/>
  <c r="T233" i="6"/>
  <c r="V1566" i="6"/>
  <c r="W1566" i="6" s="1"/>
  <c r="T191" i="6"/>
  <c r="V724" i="6"/>
  <c r="W724" i="6" s="1"/>
  <c r="T1002" i="6"/>
  <c r="V1802" i="6"/>
  <c r="W1802" i="6" s="1"/>
  <c r="V745" i="6"/>
  <c r="W745" i="6" s="1"/>
  <c r="T1895" i="6"/>
  <c r="T1101" i="6"/>
  <c r="V441" i="6"/>
  <c r="W441" i="6" s="1"/>
  <c r="V1980" i="6"/>
  <c r="W1980" i="6" s="1"/>
  <c r="T1600" i="6"/>
  <c r="T656" i="6"/>
  <c r="V1224" i="6"/>
  <c r="W1224" i="6" s="1"/>
  <c r="V1456" i="6"/>
  <c r="W1456" i="6" s="1"/>
  <c r="V1073" i="6"/>
  <c r="W1073" i="6" s="1"/>
  <c r="V224" i="6"/>
  <c r="W224" i="6" s="1"/>
  <c r="V384" i="6"/>
  <c r="W384" i="6" s="1"/>
  <c r="T548" i="6"/>
  <c r="V1044" i="6"/>
  <c r="W1044" i="6" s="1"/>
  <c r="V2174" i="6"/>
  <c r="W2174" i="6" s="1"/>
  <c r="T1246" i="6"/>
  <c r="V2350" i="6"/>
  <c r="W2350" i="6" s="1"/>
  <c r="V2177" i="6"/>
  <c r="W2177" i="6" s="1"/>
  <c r="T786" i="6"/>
  <c r="V559" i="6"/>
  <c r="W559" i="6" s="1"/>
  <c r="T989" i="6"/>
  <c r="V898" i="6"/>
  <c r="W898" i="6" s="1"/>
  <c r="T842" i="6"/>
  <c r="T1538" i="6"/>
  <c r="T446" i="6"/>
  <c r="V1871" i="6"/>
  <c r="W1871" i="6" s="1"/>
  <c r="T1949" i="6"/>
  <c r="V1568" i="6"/>
  <c r="W1568" i="6" s="1"/>
  <c r="T557" i="6"/>
  <c r="T1293" i="6"/>
  <c r="V859" i="6"/>
  <c r="W859" i="6" s="1"/>
  <c r="T2034" i="6"/>
  <c r="V1636" i="6"/>
  <c r="W1636" i="6" s="1"/>
  <c r="T845" i="6"/>
  <c r="T2254" i="6"/>
  <c r="T648" i="6"/>
  <c r="T566" i="6"/>
  <c r="T1405" i="6"/>
  <c r="T96" i="6"/>
  <c r="V2150" i="6"/>
  <c r="W2150" i="6" s="1"/>
  <c r="V679" i="6"/>
  <c r="W679" i="6" s="1"/>
  <c r="T583" i="6"/>
  <c r="V522" i="6"/>
  <c r="W522" i="6" s="1"/>
  <c r="T841" i="6"/>
  <c r="V1868" i="6"/>
  <c r="W1868" i="6" s="1"/>
  <c r="V1374" i="6"/>
  <c r="W1374" i="6" s="1"/>
  <c r="T213" i="6"/>
  <c r="V1487" i="6"/>
  <c r="W1487" i="6" s="1"/>
  <c r="T227" i="6"/>
  <c r="V831" i="6"/>
  <c r="W831" i="6" s="1"/>
  <c r="V2151" i="6"/>
  <c r="W2151" i="6" s="1"/>
  <c r="T1121" i="6"/>
  <c r="V491" i="6"/>
  <c r="W491" i="6" s="1"/>
  <c r="T799" i="6"/>
  <c r="T55" i="6"/>
  <c r="V1996" i="6"/>
  <c r="W1996" i="6" s="1"/>
  <c r="T110" i="6"/>
  <c r="V2363" i="6"/>
  <c r="W2363" i="6" s="1"/>
  <c r="T1918" i="6"/>
  <c r="T1267" i="6"/>
  <c r="T1029" i="6"/>
  <c r="T517" i="6"/>
  <c r="T194" i="6"/>
  <c r="T1279" i="6"/>
  <c r="V2180" i="6"/>
  <c r="W2180" i="6" s="1"/>
  <c r="V2130" i="6"/>
  <c r="W2130" i="6" s="1"/>
  <c r="V1175" i="6"/>
  <c r="W1175" i="6" s="1"/>
  <c r="T2167" i="6"/>
  <c r="T1661" i="6"/>
  <c r="V776" i="6"/>
  <c r="W776" i="6" s="1"/>
  <c r="T2090" i="6"/>
  <c r="V2030" i="6"/>
  <c r="W2030" i="6" s="1"/>
  <c r="T2108" i="6"/>
  <c r="V513" i="6"/>
  <c r="W513" i="6" s="1"/>
  <c r="V884" i="6"/>
  <c r="W884" i="6" s="1"/>
  <c r="V645" i="6"/>
  <c r="W645" i="6" s="1"/>
  <c r="T1138" i="6"/>
  <c r="V511" i="6"/>
  <c r="W511" i="6" s="1"/>
  <c r="V2193" i="6"/>
  <c r="W2193" i="6" s="1"/>
  <c r="V1402" i="6"/>
  <c r="W1402" i="6" s="1"/>
  <c r="T2155" i="6"/>
  <c r="T372" i="6"/>
  <c r="V218" i="6"/>
  <c r="W218" i="6" s="1"/>
  <c r="T1893" i="6"/>
  <c r="T1969" i="6"/>
  <c r="V1166" i="6"/>
  <c r="W1166" i="6" s="1"/>
  <c r="V1015" i="6"/>
  <c r="W1015" i="6" s="1"/>
  <c r="T1278" i="6"/>
  <c r="T37" i="6"/>
  <c r="V2055" i="6"/>
  <c r="W2055" i="6" s="1"/>
  <c r="V2283" i="6"/>
  <c r="W2283" i="6" s="1"/>
  <c r="V1708" i="6"/>
  <c r="W1708" i="6" s="1"/>
  <c r="T197" i="6"/>
  <c r="V1155" i="6"/>
  <c r="W1155" i="6" s="1"/>
  <c r="T235" i="6"/>
  <c r="V376" i="6"/>
  <c r="W376" i="6" s="1"/>
  <c r="T820" i="6"/>
  <c r="T611" i="6"/>
  <c r="T2223" i="6"/>
  <c r="T340" i="6"/>
  <c r="T775" i="6"/>
  <c r="T1065" i="6"/>
  <c r="T797" i="6"/>
  <c r="T1579" i="6"/>
  <c r="T108" i="6"/>
  <c r="T642" i="6"/>
  <c r="T436" i="6"/>
  <c r="V266" i="6"/>
  <c r="W266" i="6" s="1"/>
  <c r="T1664" i="6"/>
  <c r="T730" i="6"/>
  <c r="V722" i="6"/>
  <c r="W722" i="6" s="1"/>
  <c r="V1505" i="6"/>
  <c r="W1505" i="6" s="1"/>
  <c r="T750" i="6"/>
  <c r="V583" i="6"/>
  <c r="W583" i="6" s="1"/>
  <c r="V841" i="6"/>
  <c r="W841" i="6" s="1"/>
  <c r="T1868" i="6"/>
  <c r="T1374" i="6"/>
  <c r="T688" i="6"/>
  <c r="T1487" i="6"/>
  <c r="V227" i="6"/>
  <c r="W227" i="6" s="1"/>
  <c r="P831" i="6"/>
  <c r="T831" i="6" s="1"/>
  <c r="T1430" i="6"/>
  <c r="V1034" i="6"/>
  <c r="W1034" i="6" s="1"/>
  <c r="T2151" i="6"/>
  <c r="T491" i="6"/>
  <c r="V799" i="6"/>
  <c r="W799" i="6" s="1"/>
  <c r="V55" i="6"/>
  <c r="W55" i="6" s="1"/>
  <c r="V1029" i="6"/>
  <c r="W1029" i="6" s="1"/>
  <c r="V517" i="6"/>
  <c r="W517" i="6" s="1"/>
  <c r="V194" i="6"/>
  <c r="W194" i="6" s="1"/>
  <c r="V1279" i="6"/>
  <c r="W1279" i="6" s="1"/>
  <c r="T2130" i="6"/>
  <c r="T549" i="6"/>
  <c r="V1661" i="6"/>
  <c r="W1661" i="6" s="1"/>
  <c r="V1913" i="6"/>
  <c r="W1913" i="6" s="1"/>
  <c r="T2030" i="6"/>
  <c r="V685" i="6"/>
  <c r="W685" i="6" s="1"/>
  <c r="T1024" i="6"/>
  <c r="V2108" i="6"/>
  <c r="W2108" i="6" s="1"/>
  <c r="T513" i="6"/>
  <c r="T1836" i="6"/>
  <c r="T884" i="6"/>
  <c r="V1138" i="6"/>
  <c r="W1138" i="6" s="1"/>
  <c r="V403" i="6"/>
  <c r="W403" i="6" s="1"/>
  <c r="T1125" i="6"/>
  <c r="V599" i="6"/>
  <c r="W599" i="6" s="1"/>
  <c r="T2193" i="6"/>
  <c r="T659" i="6"/>
  <c r="V1159" i="6"/>
  <c r="W1159" i="6" s="1"/>
  <c r="V372" i="6"/>
  <c r="W372" i="6" s="1"/>
  <c r="V1412" i="6"/>
  <c r="W1412" i="6" s="1"/>
  <c r="V614" i="6"/>
  <c r="W614" i="6" s="1"/>
  <c r="V1969" i="6"/>
  <c r="W1969" i="6" s="1"/>
  <c r="T2074" i="6"/>
  <c r="V1183" i="6"/>
  <c r="W1183" i="6" s="1"/>
  <c r="T1025" i="6"/>
  <c r="T1257" i="6"/>
  <c r="V65" i="6"/>
  <c r="W65" i="6" s="1"/>
  <c r="V1278" i="6"/>
  <c r="W1278" i="6" s="1"/>
  <c r="V1307" i="6"/>
  <c r="W1307" i="6" s="1"/>
  <c r="V37" i="6"/>
  <c r="W37" i="6" s="1"/>
  <c r="V1310" i="6"/>
  <c r="W1310" i="6" s="1"/>
  <c r="T2055" i="6"/>
  <c r="T2255" i="6"/>
  <c r="V197" i="6"/>
  <c r="W197" i="6" s="1"/>
  <c r="V782" i="6"/>
  <c r="W782" i="6" s="1"/>
  <c r="V973" i="6"/>
  <c r="W973" i="6" s="1"/>
  <c r="V1043" i="6"/>
  <c r="W1043" i="6" s="1"/>
  <c r="V235" i="6"/>
  <c r="W235" i="6" s="1"/>
  <c r="T376" i="6"/>
  <c r="T375" i="6"/>
  <c r="V611" i="6"/>
  <c r="W611" i="6" s="1"/>
  <c r="V2223" i="6"/>
  <c r="W2223" i="6" s="1"/>
  <c r="V1442" i="6"/>
  <c r="W1442" i="6" s="1"/>
  <c r="V775" i="6"/>
  <c r="W775" i="6" s="1"/>
  <c r="V606" i="6"/>
  <c r="W606" i="6" s="1"/>
  <c r="V1065" i="6"/>
  <c r="W1065" i="6" s="1"/>
  <c r="V797" i="6"/>
  <c r="W797" i="6" s="1"/>
  <c r="V1130" i="6"/>
  <c r="W1130" i="6" s="1"/>
  <c r="V2003" i="6"/>
  <c r="W2003" i="6" s="1"/>
  <c r="V108" i="6"/>
  <c r="W108" i="6" s="1"/>
  <c r="V642" i="6"/>
  <c r="W642" i="6" s="1"/>
  <c r="V436" i="6"/>
  <c r="W436" i="6" s="1"/>
  <c r="V1664" i="6"/>
  <c r="W1664" i="6" s="1"/>
  <c r="T722" i="6"/>
  <c r="T807" i="6"/>
  <c r="V1430" i="6"/>
  <c r="W1430" i="6" s="1"/>
  <c r="T1034" i="6"/>
  <c r="V1121" i="6"/>
  <c r="W1121" i="6" s="1"/>
  <c r="T1996" i="6"/>
  <c r="V110" i="6"/>
  <c r="W110" i="6" s="1"/>
  <c r="T2363" i="6"/>
  <c r="V1918" i="6"/>
  <c r="W1918" i="6" s="1"/>
  <c r="V1267" i="6"/>
  <c r="W1267" i="6" s="1"/>
  <c r="T2180" i="6"/>
  <c r="T1175" i="6"/>
  <c r="V549" i="6"/>
  <c r="W549" i="6" s="1"/>
  <c r="V2167" i="6"/>
  <c r="W2167" i="6" s="1"/>
  <c r="T776" i="6"/>
  <c r="T1913" i="6"/>
  <c r="V2090" i="6"/>
  <c r="W2090" i="6" s="1"/>
  <c r="T685" i="6"/>
  <c r="V1024" i="6"/>
  <c r="W1024" i="6" s="1"/>
  <c r="V1836" i="6"/>
  <c r="W1836" i="6" s="1"/>
  <c r="T645" i="6"/>
  <c r="T511" i="6"/>
  <c r="T403" i="6"/>
  <c r="V1125" i="6"/>
  <c r="W1125" i="6" s="1"/>
  <c r="T599" i="6"/>
  <c r="V659" i="6"/>
  <c r="W659" i="6" s="1"/>
  <c r="T1159" i="6"/>
  <c r="T1402" i="6"/>
  <c r="V2155" i="6"/>
  <c r="W2155" i="6" s="1"/>
  <c r="T1412" i="6"/>
  <c r="T218" i="6"/>
  <c r="T614" i="6"/>
  <c r="V1893" i="6"/>
  <c r="W1893" i="6" s="1"/>
  <c r="T1166" i="6"/>
  <c r="T1015" i="6"/>
  <c r="V2074" i="6"/>
  <c r="W2074" i="6" s="1"/>
  <c r="T1183" i="6"/>
  <c r="V1025" i="6"/>
  <c r="W1025" i="6" s="1"/>
  <c r="V1257" i="6"/>
  <c r="W1257" i="6" s="1"/>
  <c r="T65" i="6"/>
  <c r="T1307" i="6"/>
  <c r="T1310" i="6"/>
  <c r="T2283" i="6"/>
  <c r="V2255" i="6"/>
  <c r="W2255" i="6" s="1"/>
  <c r="T782" i="6"/>
  <c r="T1155" i="6"/>
  <c r="T973" i="6"/>
  <c r="T1043" i="6"/>
  <c r="V820" i="6"/>
  <c r="W820" i="6" s="1"/>
  <c r="V375" i="6"/>
  <c r="W375" i="6" s="1"/>
  <c r="T1442" i="6"/>
  <c r="V340" i="6"/>
  <c r="W340" i="6" s="1"/>
  <c r="T1735" i="6"/>
  <c r="T1704" i="6"/>
  <c r="T606" i="6"/>
  <c r="V1676" i="6"/>
  <c r="W1676" i="6" s="1"/>
  <c r="T1130" i="6"/>
  <c r="T2003" i="6"/>
  <c r="V1579" i="6"/>
  <c r="W1579" i="6" s="1"/>
  <c r="T266" i="6"/>
  <c r="V730" i="6"/>
  <c r="W730" i="6" s="1"/>
  <c r="T1505" i="6"/>
  <c r="V807" i="6"/>
  <c r="W807" i="6" s="1"/>
  <c r="T748" i="6"/>
  <c r="V1494" i="6"/>
  <c r="W1494" i="6" s="1"/>
  <c r="T1428" i="6"/>
  <c r="V281" i="6"/>
  <c r="W281" i="6" s="1"/>
  <c r="T168" i="6"/>
  <c r="T794" i="6"/>
  <c r="V2100" i="6"/>
  <c r="W2100" i="6" s="1"/>
  <c r="T1291" i="6"/>
  <c r="T1926" i="6"/>
  <c r="T1127" i="6"/>
  <c r="T821" i="6"/>
  <c r="P1550" i="6"/>
  <c r="T1550" i="6" s="1"/>
  <c r="V1219" i="6"/>
  <c r="W1219" i="6" s="1"/>
  <c r="V364" i="6"/>
  <c r="W364" i="6" s="1"/>
  <c r="T2173" i="6"/>
  <c r="T694" i="6"/>
  <c r="V698" i="6"/>
  <c r="W698" i="6" s="1"/>
  <c r="V684" i="6"/>
  <c r="W684" i="6" s="1"/>
  <c r="V1842" i="6"/>
  <c r="W1842" i="6" s="1"/>
  <c r="V540" i="6"/>
  <c r="W540" i="6" s="1"/>
  <c r="T1212" i="6"/>
  <c r="V862" i="6"/>
  <c r="W862" i="6" s="1"/>
  <c r="V2333" i="6"/>
  <c r="W2333" i="6" s="1"/>
  <c r="V899" i="6"/>
  <c r="W899" i="6" s="1"/>
  <c r="V615" i="6"/>
  <c r="W615" i="6" s="1"/>
  <c r="V2332" i="6"/>
  <c r="W2332" i="6" s="1"/>
  <c r="T1235" i="6"/>
  <c r="T791" i="6"/>
  <c r="T2329" i="6"/>
  <c r="V214" i="6"/>
  <c r="W214" i="6" s="1"/>
  <c r="T1397" i="6"/>
  <c r="V2285" i="6"/>
  <c r="W2285" i="6" s="1"/>
  <c r="T1142" i="6"/>
  <c r="V625" i="6"/>
  <c r="W625" i="6" s="1"/>
  <c r="T661" i="6"/>
  <c r="T1837" i="6"/>
  <c r="V2121" i="6"/>
  <c r="W2121" i="6" s="1"/>
  <c r="V808" i="6"/>
  <c r="W808" i="6" s="1"/>
  <c r="V1346" i="6"/>
  <c r="W1346" i="6" s="1"/>
  <c r="T1857" i="6"/>
  <c r="T1800" i="6"/>
  <c r="V1032" i="6"/>
  <c r="W1032" i="6" s="1"/>
  <c r="V1343" i="6"/>
  <c r="W1343" i="6" s="1"/>
  <c r="V307" i="6"/>
  <c r="W307" i="6" s="1"/>
  <c r="T2104" i="6"/>
  <c r="T1289" i="6"/>
  <c r="V1484" i="6"/>
  <c r="W1484" i="6" s="1"/>
  <c r="T2062" i="6"/>
  <c r="V450" i="6"/>
  <c r="W450" i="6" s="1"/>
  <c r="V1217" i="6"/>
  <c r="W1217" i="6" s="1"/>
  <c r="T987" i="6"/>
  <c r="T568" i="6"/>
  <c r="V867" i="6"/>
  <c r="W867" i="6" s="1"/>
  <c r="T427" i="6"/>
  <c r="T551" i="6"/>
  <c r="T636" i="6"/>
  <c r="V1945" i="6"/>
  <c r="W1945" i="6" s="1"/>
  <c r="T291" i="6"/>
  <c r="V846" i="6"/>
  <c r="W846" i="6" s="1"/>
  <c r="V101" i="6"/>
  <c r="W101" i="6" s="1"/>
  <c r="V2291" i="6"/>
  <c r="W2291" i="6" s="1"/>
  <c r="V1210" i="6"/>
  <c r="W1210" i="6" s="1"/>
  <c r="T1662" i="6"/>
  <c r="T1288" i="6"/>
  <c r="T459" i="6"/>
  <c r="T981" i="6"/>
  <c r="V490" i="6"/>
  <c r="W490" i="6" s="1"/>
  <c r="V2159" i="6"/>
  <c r="W2159" i="6" s="1"/>
  <c r="V865" i="6"/>
  <c r="W865" i="6" s="1"/>
  <c r="V574" i="6"/>
  <c r="W574" i="6" s="1"/>
  <c r="V1207" i="6"/>
  <c r="W1207" i="6" s="1"/>
  <c r="T387" i="6"/>
  <c r="T1168" i="6"/>
  <c r="V1234" i="6"/>
  <c r="W1234" i="6" s="1"/>
  <c r="T1347" i="6"/>
  <c r="V2127" i="6"/>
  <c r="W2127" i="6" s="1"/>
  <c r="T356" i="6"/>
  <c r="V1178" i="6"/>
  <c r="W1178" i="6" s="1"/>
  <c r="T82" i="6"/>
  <c r="V1617" i="6"/>
  <c r="W1617" i="6" s="1"/>
  <c r="V1786" i="6"/>
  <c r="W1786" i="6" s="1"/>
  <c r="V2094" i="6"/>
  <c r="W2094" i="6" s="1"/>
  <c r="V134" i="6"/>
  <c r="W134" i="6" s="1"/>
  <c r="T220" i="6"/>
  <c r="V822" i="6"/>
  <c r="W822" i="6" s="1"/>
  <c r="T1287" i="6"/>
  <c r="V157" i="6"/>
  <c r="W157" i="6" s="1"/>
  <c r="V1900" i="6"/>
  <c r="W1900" i="6" s="1"/>
  <c r="V694" i="6"/>
  <c r="W694" i="6" s="1"/>
  <c r="T2245" i="6"/>
  <c r="T698" i="6"/>
  <c r="T349" i="6"/>
  <c r="T1842" i="6"/>
  <c r="V1543" i="6"/>
  <c r="W1543" i="6" s="1"/>
  <c r="T540" i="6"/>
  <c r="T769" i="6"/>
  <c r="V1235" i="6"/>
  <c r="W1235" i="6" s="1"/>
  <c r="V791" i="6"/>
  <c r="W791" i="6" s="1"/>
  <c r="V2329" i="6"/>
  <c r="W2329" i="6" s="1"/>
  <c r="V1397" i="6"/>
  <c r="W1397" i="6" s="1"/>
  <c r="V1837" i="6"/>
  <c r="W1837" i="6" s="1"/>
  <c r="T1346" i="6"/>
  <c r="V1857" i="6"/>
  <c r="W1857" i="6" s="1"/>
  <c r="V412" i="6"/>
  <c r="W412" i="6" s="1"/>
  <c r="V1500" i="6"/>
  <c r="W1500" i="6" s="1"/>
  <c r="V1118" i="6"/>
  <c r="W1118" i="6" s="1"/>
  <c r="V1800" i="6"/>
  <c r="W1800" i="6" s="1"/>
  <c r="V1740" i="6"/>
  <c r="W1740" i="6" s="1"/>
  <c r="V1714" i="6"/>
  <c r="W1714" i="6" s="1"/>
  <c r="T487" i="6"/>
  <c r="V1116" i="6"/>
  <c r="W1116" i="6" s="1"/>
  <c r="V2063" i="6"/>
  <c r="W2063" i="6" s="1"/>
  <c r="V2062" i="6"/>
  <c r="W2062" i="6" s="1"/>
  <c r="V1953" i="6"/>
  <c r="W1953" i="6" s="1"/>
  <c r="V1959" i="6"/>
  <c r="W1959" i="6" s="1"/>
  <c r="T1026" i="6"/>
  <c r="V293" i="6"/>
  <c r="W293" i="6" s="1"/>
  <c r="V636" i="6"/>
  <c r="W636" i="6" s="1"/>
  <c r="T1945" i="6"/>
  <c r="V145" i="6"/>
  <c r="W145" i="6" s="1"/>
  <c r="T1114" i="6"/>
  <c r="T2082" i="6"/>
  <c r="V1288" i="6"/>
  <c r="W1288" i="6" s="1"/>
  <c r="V459" i="6"/>
  <c r="W459" i="6" s="1"/>
  <c r="V1831" i="6"/>
  <c r="W1831" i="6" s="1"/>
  <c r="T490" i="6"/>
  <c r="T2159" i="6"/>
  <c r="V2043" i="6"/>
  <c r="W2043" i="6" s="1"/>
  <c r="T1784" i="6"/>
  <c r="T865" i="6"/>
  <c r="V1168" i="6"/>
  <c r="W1168" i="6" s="1"/>
  <c r="T1234" i="6"/>
  <c r="V1754" i="6"/>
  <c r="W1754" i="6" s="1"/>
  <c r="T270" i="6"/>
  <c r="T2127" i="6"/>
  <c r="V356" i="6"/>
  <c r="W356" i="6" s="1"/>
  <c r="V82" i="6"/>
  <c r="W82" i="6" s="1"/>
  <c r="T2103" i="6"/>
  <c r="V302" i="6"/>
  <c r="W302" i="6" s="1"/>
  <c r="T214" i="6"/>
  <c r="T2285" i="6"/>
  <c r="V1142" i="6"/>
  <c r="W1142" i="6" s="1"/>
  <c r="T625" i="6"/>
  <c r="V661" i="6"/>
  <c r="W661" i="6" s="1"/>
  <c r="T2121" i="6"/>
  <c r="T808" i="6"/>
  <c r="T412" i="6"/>
  <c r="T1500" i="6"/>
  <c r="T1118" i="6"/>
  <c r="T1032" i="6"/>
  <c r="T1343" i="6"/>
  <c r="T307" i="6"/>
  <c r="V487" i="6"/>
  <c r="W487" i="6" s="1"/>
  <c r="V2104" i="6"/>
  <c r="W2104" i="6" s="1"/>
  <c r="V1289" i="6"/>
  <c r="W1289" i="6" s="1"/>
  <c r="T1116" i="6"/>
  <c r="T2063" i="6"/>
  <c r="T1484" i="6"/>
  <c r="T450" i="6"/>
  <c r="T1217" i="6"/>
  <c r="V987" i="6"/>
  <c r="W987" i="6" s="1"/>
  <c r="T1953" i="6"/>
  <c r="T1959" i="6"/>
  <c r="V568" i="6"/>
  <c r="W568" i="6" s="1"/>
  <c r="V1026" i="6"/>
  <c r="W1026" i="6" s="1"/>
  <c r="T867" i="6"/>
  <c r="V427" i="6"/>
  <c r="W427" i="6" s="1"/>
  <c r="V551" i="6"/>
  <c r="W551" i="6" s="1"/>
  <c r="T293" i="6"/>
  <c r="T145" i="6"/>
  <c r="V291" i="6"/>
  <c r="W291" i="6" s="1"/>
  <c r="T846" i="6"/>
  <c r="T101" i="6"/>
  <c r="T2291" i="6"/>
  <c r="V1114" i="6"/>
  <c r="W1114" i="6" s="1"/>
  <c r="T1210" i="6"/>
  <c r="V2082" i="6"/>
  <c r="W2082" i="6" s="1"/>
  <c r="V1662" i="6"/>
  <c r="W1662" i="6" s="1"/>
  <c r="V981" i="6"/>
  <c r="W981" i="6" s="1"/>
  <c r="T1831" i="6"/>
  <c r="T2043" i="6"/>
  <c r="V1784" i="6"/>
  <c r="W1784" i="6" s="1"/>
  <c r="T574" i="6"/>
  <c r="T1207" i="6"/>
  <c r="V387" i="6"/>
  <c r="W387" i="6" s="1"/>
  <c r="V1347" i="6"/>
  <c r="W1347" i="6" s="1"/>
  <c r="V270" i="6"/>
  <c r="W270" i="6" s="1"/>
  <c r="T1178" i="6"/>
  <c r="P1617" i="6"/>
  <c r="T1617" i="6" s="1"/>
  <c r="T1786" i="6"/>
  <c r="V2103" i="6"/>
  <c r="W2103" i="6" s="1"/>
  <c r="T2094" i="6"/>
  <c r="P134" i="6"/>
  <c r="T134" i="6" s="1"/>
  <c r="T302" i="6"/>
  <c r="V220" i="6"/>
  <c r="W220" i="6" s="1"/>
  <c r="P822" i="6"/>
  <c r="T822" i="6" s="1"/>
  <c r="V1587" i="6"/>
  <c r="W1587" i="6" s="1"/>
  <c r="V175" i="6"/>
  <c r="W175" i="6" s="1"/>
  <c r="V2316" i="6"/>
  <c r="W2316" i="6" s="1"/>
  <c r="V1260" i="6"/>
  <c r="W1260" i="6" s="1"/>
  <c r="V1131" i="6"/>
  <c r="W1131" i="6" s="1"/>
  <c r="V1237" i="6"/>
  <c r="W1237" i="6" s="1"/>
  <c r="V619" i="6"/>
  <c r="W619" i="6" s="1"/>
  <c r="V477" i="6"/>
  <c r="W477" i="6" s="1"/>
  <c r="V216" i="6"/>
  <c r="W216" i="6" s="1"/>
  <c r="V2096" i="6"/>
  <c r="W2096" i="6" s="1"/>
  <c r="V1833" i="6"/>
  <c r="W1833" i="6" s="1"/>
  <c r="V2021" i="6"/>
  <c r="W2021" i="6" s="1"/>
  <c r="V2233" i="6"/>
  <c r="W2233" i="6" s="1"/>
  <c r="V176" i="6"/>
  <c r="W176" i="6" s="1"/>
  <c r="V1981" i="6"/>
  <c r="W1981" i="6" s="1"/>
  <c r="V161" i="6"/>
  <c r="W161" i="6" s="1"/>
  <c r="V1827" i="6"/>
  <c r="W1827" i="6" s="1"/>
  <c r="V1610" i="6"/>
  <c r="W1610" i="6" s="1"/>
  <c r="V264" i="6"/>
  <c r="W264" i="6" s="1"/>
  <c r="V1519" i="6"/>
  <c r="W1519" i="6" s="1"/>
  <c r="V1650" i="6"/>
  <c r="W1650" i="6" s="1"/>
  <c r="V117" i="6"/>
  <c r="W117" i="6" s="1"/>
  <c r="V1634" i="6"/>
  <c r="W1634" i="6" s="1"/>
  <c r="V1990" i="6"/>
  <c r="W1990" i="6" s="1"/>
  <c r="V81" i="6"/>
  <c r="W81" i="6" s="1"/>
  <c r="V280" i="6"/>
  <c r="W280" i="6" s="1"/>
  <c r="V631" i="6"/>
  <c r="W631" i="6" s="1"/>
  <c r="V1653" i="6"/>
  <c r="W1653" i="6" s="1"/>
  <c r="V2163" i="6"/>
  <c r="W2163" i="6" s="1"/>
  <c r="V1863" i="6"/>
  <c r="W1863" i="6" s="1"/>
  <c r="V971" i="6"/>
  <c r="W971" i="6" s="1"/>
  <c r="V1905" i="6"/>
  <c r="W1905" i="6" s="1"/>
  <c r="V1263" i="6"/>
  <c r="W1263" i="6" s="1"/>
  <c r="V1031" i="6"/>
  <c r="W1031" i="6" s="1"/>
  <c r="V434" i="6"/>
  <c r="W434" i="6" s="1"/>
  <c r="T608" i="6"/>
  <c r="V1516" i="6"/>
  <c r="W1516" i="6" s="1"/>
  <c r="T1947" i="6"/>
  <c r="V1974" i="6"/>
  <c r="W1974" i="6" s="1"/>
  <c r="V244" i="6"/>
  <c r="W244" i="6" s="1"/>
  <c r="V2036" i="6"/>
  <c r="W2036" i="6" s="1"/>
  <c r="T935" i="6"/>
  <c r="T579" i="6"/>
  <c r="V2355" i="6"/>
  <c r="W2355" i="6" s="1"/>
  <c r="V337" i="6"/>
  <c r="W337" i="6" s="1"/>
  <c r="V2361" i="6"/>
  <c r="W2361" i="6" s="1"/>
  <c r="V241" i="6"/>
  <c r="W241" i="6" s="1"/>
  <c r="V1989" i="6"/>
  <c r="W1989" i="6" s="1"/>
  <c r="V2305" i="6"/>
  <c r="W2305" i="6" s="1"/>
  <c r="T1213" i="6"/>
  <c r="T1480" i="6"/>
  <c r="T924" i="6"/>
  <c r="T2340" i="6"/>
  <c r="V2141" i="6"/>
  <c r="W2141" i="6" s="1"/>
  <c r="V2119" i="6"/>
  <c r="W2119" i="6" s="1"/>
  <c r="T975" i="6"/>
  <c r="V147" i="6"/>
  <c r="W147" i="6" s="1"/>
  <c r="T1862" i="6"/>
  <c r="V887" i="6"/>
  <c r="W887" i="6" s="1"/>
  <c r="T1932" i="6"/>
  <c r="T1008" i="6"/>
  <c r="V329" i="6"/>
  <c r="W329" i="6" s="1"/>
  <c r="V1797" i="6"/>
  <c r="W1797" i="6" s="1"/>
  <c r="V891" i="6"/>
  <c r="W891" i="6" s="1"/>
  <c r="T1253" i="6"/>
  <c r="V1757" i="6"/>
  <c r="W1757" i="6" s="1"/>
  <c r="T2200" i="6"/>
  <c r="V610" i="6"/>
  <c r="W610" i="6" s="1"/>
  <c r="V803" i="6"/>
  <c r="W803" i="6" s="1"/>
  <c r="T2092" i="6"/>
  <c r="V2115" i="6"/>
  <c r="W2115" i="6" s="1"/>
  <c r="V983" i="6"/>
  <c r="W983" i="6" s="1"/>
  <c r="T2004" i="6"/>
  <c r="V2206" i="6"/>
  <c r="W2206" i="6" s="1"/>
  <c r="V527" i="6"/>
  <c r="W527" i="6" s="1"/>
  <c r="V1112" i="6"/>
  <c r="W1112" i="6" s="1"/>
  <c r="V465" i="6"/>
  <c r="W465" i="6" s="1"/>
  <c r="V1328" i="6"/>
  <c r="W1328" i="6" s="1"/>
  <c r="V977" i="6"/>
  <c r="W977" i="6" s="1"/>
  <c r="T365" i="6"/>
  <c r="V1560" i="6"/>
  <c r="W1560" i="6" s="1"/>
  <c r="T1493" i="6"/>
  <c r="T1373" i="6"/>
  <c r="V858" i="6"/>
  <c r="W858" i="6" s="1"/>
  <c r="T521" i="6"/>
  <c r="T1491" i="6"/>
  <c r="V535" i="6"/>
  <c r="W535" i="6" s="1"/>
  <c r="T148" i="6"/>
  <c r="T334" i="6"/>
  <c r="V651" i="6"/>
  <c r="W651" i="6" s="1"/>
  <c r="V1687" i="6"/>
  <c r="W1687" i="6" s="1"/>
  <c r="T2157" i="6"/>
  <c r="T2352" i="6"/>
  <c r="T2288" i="6"/>
  <c r="P1195" i="6"/>
  <c r="T1195" i="6" s="1"/>
  <c r="T1587" i="6"/>
  <c r="P237" i="6"/>
  <c r="T237" i="6" s="1"/>
  <c r="T1180" i="6"/>
  <c r="V1069" i="6"/>
  <c r="W1069" i="6" s="1"/>
  <c r="V1141" i="6"/>
  <c r="W1141" i="6" s="1"/>
  <c r="T1348" i="6"/>
  <c r="V1877" i="6"/>
  <c r="W1877" i="6" s="1"/>
  <c r="T2313" i="6"/>
  <c r="V508" i="6"/>
  <c r="W508" i="6" s="1"/>
  <c r="T1237" i="6"/>
  <c r="T1692" i="6"/>
  <c r="T477" i="6"/>
  <c r="V1939" i="6"/>
  <c r="W1939" i="6" s="1"/>
  <c r="P1033" i="6"/>
  <c r="T1033" i="6" s="1"/>
  <c r="P2166" i="6"/>
  <c r="T2166" i="6" s="1"/>
  <c r="V1406" i="6"/>
  <c r="W1406" i="6" s="1"/>
  <c r="V1805" i="6"/>
  <c r="W1805" i="6" s="1"/>
  <c r="V1844" i="6"/>
  <c r="W1844" i="6" s="1"/>
  <c r="T19" i="6"/>
  <c r="T1227" i="6"/>
  <c r="V388" i="6"/>
  <c r="W388" i="6" s="1"/>
  <c r="P2098" i="6"/>
  <c r="T2098" i="6" s="1"/>
  <c r="T2021" i="6"/>
  <c r="V702" i="6"/>
  <c r="W702" i="6" s="1"/>
  <c r="V890" i="6"/>
  <c r="W890" i="6" s="1"/>
  <c r="V401" i="6"/>
  <c r="W401" i="6" s="1"/>
  <c r="T176" i="6"/>
  <c r="V1437" i="6"/>
  <c r="W1437" i="6" s="1"/>
  <c r="V160" i="6"/>
  <c r="W160" i="6" s="1"/>
  <c r="V1478" i="6"/>
  <c r="W1478" i="6" s="1"/>
  <c r="T368" i="6"/>
  <c r="V2209" i="6"/>
  <c r="W2209" i="6" s="1"/>
  <c r="V1567" i="6"/>
  <c r="W1567" i="6" s="1"/>
  <c r="T1450" i="6"/>
  <c r="P1179" i="6"/>
  <c r="T1179" i="6" s="1"/>
  <c r="P1821" i="6"/>
  <c r="T1821" i="6" s="1"/>
  <c r="V499" i="6"/>
  <c r="W499" i="6" s="1"/>
  <c r="T264" i="6"/>
  <c r="T1519" i="6"/>
  <c r="V60" i="6"/>
  <c r="W60" i="6" s="1"/>
  <c r="T1650" i="6"/>
  <c r="P1481" i="6"/>
  <c r="T1481" i="6" s="1"/>
  <c r="V190" i="6"/>
  <c r="W190" i="6" s="1"/>
  <c r="V1973" i="6"/>
  <c r="W1973" i="6" s="1"/>
  <c r="T133" i="6"/>
  <c r="T1990" i="6"/>
  <c r="T280" i="6"/>
  <c r="V2197" i="6"/>
  <c r="W2197" i="6" s="1"/>
  <c r="P1188" i="6"/>
  <c r="T1188" i="6" s="1"/>
  <c r="V410" i="6"/>
  <c r="W410" i="6" s="1"/>
  <c r="P1350" i="6"/>
  <c r="T1350" i="6" s="1"/>
  <c r="P455" i="6"/>
  <c r="T455" i="6" s="1"/>
  <c r="V1332" i="6"/>
  <c r="W1332" i="6" s="1"/>
  <c r="P1467" i="6"/>
  <c r="T1467" i="6" s="1"/>
  <c r="V1381" i="6"/>
  <c r="W1381" i="6" s="1"/>
  <c r="V1736" i="6"/>
  <c r="W1736" i="6" s="1"/>
  <c r="V1875" i="6"/>
  <c r="W1875" i="6" s="1"/>
  <c r="V1820" i="6"/>
  <c r="W1820" i="6" s="1"/>
  <c r="V2271" i="6"/>
  <c r="W2271" i="6" s="1"/>
  <c r="P167" i="6"/>
  <c r="T167" i="6" s="1"/>
  <c r="V502" i="6"/>
  <c r="W502" i="6" s="1"/>
  <c r="T1998" i="6"/>
  <c r="V2288" i="6"/>
  <c r="W2288" i="6" s="1"/>
  <c r="V1195" i="6"/>
  <c r="W1195" i="6" s="1"/>
  <c r="T175" i="6"/>
  <c r="T2316" i="6"/>
  <c r="V237" i="6"/>
  <c r="W237" i="6" s="1"/>
  <c r="V1180" i="6"/>
  <c r="W1180" i="6" s="1"/>
  <c r="T1069" i="6"/>
  <c r="T1141" i="6"/>
  <c r="T1723" i="6"/>
  <c r="V1348" i="6"/>
  <c r="W1348" i="6" s="1"/>
  <c r="P1877" i="6"/>
  <c r="T1877" i="6" s="1"/>
  <c r="V2313" i="6"/>
  <c r="W2313" i="6" s="1"/>
  <c r="T1260" i="6"/>
  <c r="T1131" i="6"/>
  <c r="P508" i="6"/>
  <c r="T508" i="6" s="1"/>
  <c r="T619" i="6"/>
  <c r="T1939" i="6"/>
  <c r="V1033" i="6"/>
  <c r="W1033" i="6" s="1"/>
  <c r="V2166" i="6"/>
  <c r="W2166" i="6" s="1"/>
  <c r="P1406" i="6"/>
  <c r="T1406" i="6" s="1"/>
  <c r="T216" i="6"/>
  <c r="T1805" i="6"/>
  <c r="T1844" i="6"/>
  <c r="V19" i="6"/>
  <c r="W19" i="6" s="1"/>
  <c r="V1227" i="6"/>
  <c r="W1227" i="6" s="1"/>
  <c r="P388" i="6"/>
  <c r="T388" i="6" s="1"/>
  <c r="V2098" i="6"/>
  <c r="W2098" i="6" s="1"/>
  <c r="T2096" i="6"/>
  <c r="T1833" i="6"/>
  <c r="P702" i="6"/>
  <c r="T702" i="6" s="1"/>
  <c r="T2233" i="6"/>
  <c r="P890" i="6"/>
  <c r="T890" i="6" s="1"/>
  <c r="P401" i="6"/>
  <c r="T401" i="6" s="1"/>
  <c r="T1437" i="6"/>
  <c r="P160" i="6"/>
  <c r="T160" i="6" s="1"/>
  <c r="T1478" i="6"/>
  <c r="T1981" i="6"/>
  <c r="V368" i="6"/>
  <c r="W368" i="6" s="1"/>
  <c r="P2209" i="6"/>
  <c r="T2209" i="6" s="1"/>
  <c r="P1567" i="6"/>
  <c r="T1567" i="6" s="1"/>
  <c r="V1450" i="6"/>
  <c r="W1450" i="6" s="1"/>
  <c r="V1179" i="6"/>
  <c r="W1179" i="6" s="1"/>
  <c r="T161" i="6"/>
  <c r="T1827" i="6"/>
  <c r="T1610" i="6"/>
  <c r="V1821" i="6"/>
  <c r="W1821" i="6" s="1"/>
  <c r="T1696" i="6"/>
  <c r="T499" i="6"/>
  <c r="T60" i="6"/>
  <c r="V1481" i="6"/>
  <c r="W1481" i="6" s="1"/>
  <c r="T117" i="6"/>
  <c r="P190" i="6"/>
  <c r="T190" i="6" s="1"/>
  <c r="T1973" i="6"/>
  <c r="T1634" i="6"/>
  <c r="V133" i="6"/>
  <c r="W133" i="6" s="1"/>
  <c r="T631" i="6"/>
  <c r="P2197" i="6"/>
  <c r="T2197" i="6" s="1"/>
  <c r="T1653" i="6"/>
  <c r="V1188" i="6"/>
  <c r="W1188" i="6" s="1"/>
  <c r="T1739" i="6"/>
  <c r="T410" i="6"/>
  <c r="V1350" i="6"/>
  <c r="W1350" i="6" s="1"/>
  <c r="T2163" i="6"/>
  <c r="V455" i="6"/>
  <c r="W455" i="6" s="1"/>
  <c r="P1332" i="6"/>
  <c r="T1332" i="6" s="1"/>
  <c r="V1467" i="6"/>
  <c r="W1467" i="6" s="1"/>
  <c r="P1381" i="6"/>
  <c r="T1381" i="6" s="1"/>
  <c r="P1875" i="6"/>
  <c r="T1875" i="6" s="1"/>
  <c r="T1863" i="6"/>
  <c r="P1820" i="6"/>
  <c r="T1820" i="6" s="1"/>
  <c r="T2271" i="6"/>
  <c r="T971" i="6"/>
  <c r="T1905" i="6"/>
  <c r="T1263" i="6"/>
  <c r="V167" i="6"/>
  <c r="W167" i="6" s="1"/>
  <c r="T502" i="6"/>
  <c r="V1998" i="6"/>
  <c r="W1998" i="6" s="1"/>
  <c r="V1193" i="6"/>
  <c r="W1193" i="6" s="1"/>
  <c r="T358" i="6"/>
  <c r="V1004" i="6"/>
  <c r="W1004" i="6" s="1"/>
  <c r="V1869" i="6"/>
  <c r="W1869" i="6" s="1"/>
  <c r="V2365" i="6"/>
  <c r="W2365" i="6" s="1"/>
  <c r="T480" i="6"/>
  <c r="V2344" i="6"/>
  <c r="W2344" i="6" s="1"/>
  <c r="T1620" i="6"/>
  <c r="T1924" i="6"/>
  <c r="T1097" i="6"/>
  <c r="T1422" i="6"/>
  <c r="V1048" i="6"/>
  <c r="W1048" i="6" s="1"/>
  <c r="V1689" i="6"/>
  <c r="W1689" i="6" s="1"/>
  <c r="V1368" i="6"/>
  <c r="W1368" i="6" s="1"/>
  <c r="V472" i="6"/>
  <c r="W472" i="6" s="1"/>
  <c r="T470" i="6"/>
  <c r="T1316" i="6"/>
  <c r="T1191" i="6"/>
  <c r="V1364" i="6"/>
  <c r="W1364" i="6" s="1"/>
  <c r="V1943" i="6"/>
  <c r="W1943" i="6" s="1"/>
  <c r="V1011" i="6"/>
  <c r="W1011" i="6" s="1"/>
  <c r="V482" i="6"/>
  <c r="W482" i="6" s="1"/>
  <c r="V1518" i="6"/>
  <c r="W1518" i="6" s="1"/>
  <c r="T1501" i="6"/>
  <c r="V1795" i="6"/>
  <c r="W1795" i="6" s="1"/>
  <c r="V1681" i="6"/>
  <c r="W1681" i="6" s="1"/>
  <c r="V1421" i="6"/>
  <c r="W1421" i="6" s="1"/>
  <c r="T1391" i="6"/>
  <c r="V629" i="6"/>
  <c r="W629" i="6" s="1"/>
  <c r="V2071" i="6"/>
  <c r="W2071" i="6" s="1"/>
  <c r="V1360" i="6"/>
  <c r="W1360" i="6" s="1"/>
  <c r="V613" i="6"/>
  <c r="W613" i="6" s="1"/>
  <c r="V51" i="6"/>
  <c r="W51" i="6" s="1"/>
  <c r="T1546" i="6"/>
  <c r="V2214" i="6"/>
  <c r="W2214" i="6" s="1"/>
  <c r="V1940" i="6"/>
  <c r="W1940" i="6" s="1"/>
  <c r="V1976" i="6"/>
  <c r="W1976" i="6" s="1"/>
  <c r="V385" i="6"/>
  <c r="W385" i="6" s="1"/>
  <c r="V740" i="6"/>
  <c r="W740" i="6" s="1"/>
  <c r="V263" i="6"/>
  <c r="W263" i="6" s="1"/>
  <c r="T1390" i="6"/>
  <c r="V1461" i="6"/>
  <c r="W1461" i="6" s="1"/>
  <c r="V1975" i="6"/>
  <c r="W1975" i="6" s="1"/>
  <c r="T1317" i="6"/>
  <c r="V526" i="6"/>
  <c r="W526" i="6" s="1"/>
  <c r="V735" i="6"/>
  <c r="W735" i="6" s="1"/>
  <c r="T173" i="6"/>
  <c r="T1396" i="6"/>
  <c r="V1102" i="6"/>
  <c r="W1102" i="6" s="1"/>
  <c r="T289" i="6"/>
  <c r="T805" i="6"/>
  <c r="T2131" i="6"/>
  <c r="V1652" i="6"/>
  <c r="W1652" i="6" s="1"/>
  <c r="T2236" i="6"/>
  <c r="V2269" i="6"/>
  <c r="W2269" i="6" s="1"/>
  <c r="V2268" i="6"/>
  <c r="W2268" i="6" s="1"/>
  <c r="V1954" i="6"/>
  <c r="W1954" i="6" s="1"/>
  <c r="V169" i="6"/>
  <c r="W169" i="6" s="1"/>
  <c r="T114" i="6"/>
  <c r="V1509" i="6"/>
  <c r="W1509" i="6" s="1"/>
  <c r="V1603" i="6"/>
  <c r="W1603" i="6" s="1"/>
  <c r="V1308" i="6"/>
  <c r="W1308" i="6" s="1"/>
  <c r="V1323" i="6"/>
  <c r="W1323" i="6" s="1"/>
  <c r="V285" i="6"/>
  <c r="W285" i="6" s="1"/>
  <c r="T1790" i="6"/>
  <c r="V312" i="6"/>
  <c r="W312" i="6" s="1"/>
  <c r="T1099" i="6"/>
  <c r="T1604" i="6"/>
  <c r="V2165" i="6"/>
  <c r="W2165" i="6" s="1"/>
  <c r="V184" i="6"/>
  <c r="W184" i="6" s="1"/>
  <c r="V381" i="6"/>
  <c r="W381" i="6" s="1"/>
  <c r="T1601" i="6"/>
  <c r="T531" i="6"/>
  <c r="T1380" i="6"/>
  <c r="T1626" i="6"/>
  <c r="V1052" i="6"/>
  <c r="W1052" i="6" s="1"/>
  <c r="T142" i="6"/>
  <c r="V262" i="6"/>
  <c r="W262" i="6" s="1"/>
  <c r="V1621" i="6"/>
  <c r="W1621" i="6" s="1"/>
  <c r="V510" i="6"/>
  <c r="W510" i="6" s="1"/>
  <c r="V1248" i="6"/>
  <c r="W1248" i="6" s="1"/>
  <c r="V1017" i="6"/>
  <c r="W1017" i="6" s="1"/>
  <c r="T543" i="6"/>
  <c r="T1618" i="6"/>
  <c r="V331" i="6"/>
  <c r="W331" i="6" s="1"/>
  <c r="T2076" i="6"/>
  <c r="T316" i="6"/>
  <c r="V444" i="6"/>
  <c r="W444" i="6" s="1"/>
  <c r="V398" i="6"/>
  <c r="W398" i="6" s="1"/>
  <c r="V1658" i="6"/>
  <c r="W1658" i="6" s="1"/>
  <c r="V1809" i="6"/>
  <c r="W1809" i="6" s="1"/>
  <c r="T267" i="6"/>
  <c r="V429" i="6"/>
  <c r="W429" i="6" s="1"/>
  <c r="V2191" i="6"/>
  <c r="W2191" i="6" s="1"/>
  <c r="V1657" i="6"/>
  <c r="W1657" i="6" s="1"/>
  <c r="V505" i="6"/>
  <c r="W505" i="6" s="1"/>
  <c r="V1663" i="6"/>
  <c r="W1663" i="6" s="1"/>
  <c r="V1413" i="6"/>
  <c r="W1413" i="6" s="1"/>
  <c r="T654" i="6"/>
  <c r="T2002" i="6"/>
  <c r="V2158" i="6"/>
  <c r="W2158" i="6" s="1"/>
  <c r="V306" i="6"/>
  <c r="W306" i="6" s="1"/>
  <c r="V358" i="6"/>
  <c r="W358" i="6" s="1"/>
  <c r="P1079" i="6"/>
  <c r="T1079" i="6" s="1"/>
  <c r="V2339" i="6"/>
  <c r="W2339" i="6" s="1"/>
  <c r="T1004" i="6"/>
  <c r="T1122" i="6"/>
  <c r="P1851" i="6"/>
  <c r="T1851" i="6" s="1"/>
  <c r="V480" i="6"/>
  <c r="W480" i="6" s="1"/>
  <c r="T1609" i="6"/>
  <c r="T826" i="6"/>
  <c r="V1620" i="6"/>
  <c r="W1620" i="6" s="1"/>
  <c r="P765" i="6"/>
  <c r="T765" i="6" s="1"/>
  <c r="V1924" i="6"/>
  <c r="W1924" i="6" s="1"/>
  <c r="T1016" i="6"/>
  <c r="V1097" i="6"/>
  <c r="W1097" i="6" s="1"/>
  <c r="V1422" i="6"/>
  <c r="W1422" i="6" s="1"/>
  <c r="T979" i="6"/>
  <c r="T1295" i="6"/>
  <c r="V2008" i="6"/>
  <c r="W2008" i="6" s="1"/>
  <c r="P413" i="6"/>
  <c r="T413" i="6" s="1"/>
  <c r="P350" i="6"/>
  <c r="T350" i="6" s="1"/>
  <c r="T309" i="6"/>
  <c r="T353" i="6"/>
  <c r="V470" i="6"/>
  <c r="W470" i="6" s="1"/>
  <c r="V1316" i="6"/>
  <c r="W1316" i="6" s="1"/>
  <c r="V1191" i="6"/>
  <c r="W1191" i="6" s="1"/>
  <c r="T1914" i="6"/>
  <c r="T780" i="6"/>
  <c r="V1063" i="6"/>
  <c r="W1063" i="6" s="1"/>
  <c r="T1943" i="6"/>
  <c r="V437" i="6"/>
  <c r="W437" i="6" s="1"/>
  <c r="V1098" i="6"/>
  <c r="W1098" i="6" s="1"/>
  <c r="T1011" i="6"/>
  <c r="T482" i="6"/>
  <c r="T1518" i="6"/>
  <c r="P345" i="6"/>
  <c r="T345" i="6" s="1"/>
  <c r="V1501" i="6"/>
  <c r="W1501" i="6" s="1"/>
  <c r="V310" i="6"/>
  <c r="W310" i="6" s="1"/>
  <c r="T1421" i="6"/>
  <c r="V2059" i="6"/>
  <c r="W2059" i="6" s="1"/>
  <c r="V1391" i="6"/>
  <c r="W1391" i="6" s="1"/>
  <c r="T311" i="6"/>
  <c r="T1755" i="6"/>
  <c r="T1360" i="6"/>
  <c r="T51" i="6"/>
  <c r="T256" i="6"/>
  <c r="T1648" i="6"/>
  <c r="V2142" i="6"/>
  <c r="W2142" i="6" s="1"/>
  <c r="V1546" i="6"/>
  <c r="W1546" i="6" s="1"/>
  <c r="P2210" i="6"/>
  <c r="T2210" i="6" s="1"/>
  <c r="T1092" i="6"/>
  <c r="P2054" i="6"/>
  <c r="T2054" i="6" s="1"/>
  <c r="V210" i="6"/>
  <c r="W210" i="6" s="1"/>
  <c r="T385" i="6"/>
  <c r="T263" i="6"/>
  <c r="V1390" i="6"/>
  <c r="W1390" i="6" s="1"/>
  <c r="T1461" i="6"/>
  <c r="V1317" i="6"/>
  <c r="W1317" i="6" s="1"/>
  <c r="T526" i="6"/>
  <c r="P2137" i="6"/>
  <c r="T2137" i="6" s="1"/>
  <c r="V173" i="6"/>
  <c r="W173" i="6" s="1"/>
  <c r="V1396" i="6"/>
  <c r="W1396" i="6" s="1"/>
  <c r="T159" i="6"/>
  <c r="V660" i="6"/>
  <c r="W660" i="6" s="1"/>
  <c r="P1665" i="6"/>
  <c r="T1665" i="6" s="1"/>
  <c r="T2136" i="6"/>
  <c r="P1145" i="6"/>
  <c r="T1145" i="6" s="1"/>
  <c r="P691" i="6"/>
  <c r="T691" i="6" s="1"/>
  <c r="V1407" i="6"/>
  <c r="W1407" i="6" s="1"/>
  <c r="T2365" i="6"/>
  <c r="V1851" i="6"/>
  <c r="W1851" i="6" s="1"/>
  <c r="T2344" i="6"/>
  <c r="V1609" i="6"/>
  <c r="W1609" i="6" s="1"/>
  <c r="V826" i="6"/>
  <c r="W826" i="6" s="1"/>
  <c r="V765" i="6"/>
  <c r="W765" i="6" s="1"/>
  <c r="V1016" i="6"/>
  <c r="W1016" i="6" s="1"/>
  <c r="V979" i="6"/>
  <c r="W979" i="6" s="1"/>
  <c r="V1295" i="6"/>
  <c r="W1295" i="6" s="1"/>
  <c r="T2008" i="6"/>
  <c r="T1048" i="6"/>
  <c r="V413" i="6"/>
  <c r="W413" i="6" s="1"/>
  <c r="V350" i="6"/>
  <c r="W350" i="6" s="1"/>
  <c r="V309" i="6"/>
  <c r="W309" i="6" s="1"/>
  <c r="V353" i="6"/>
  <c r="W353" i="6" s="1"/>
  <c r="T1368" i="6"/>
  <c r="T472" i="6"/>
  <c r="T1684" i="6"/>
  <c r="V1914" i="6"/>
  <c r="W1914" i="6" s="1"/>
  <c r="V780" i="6"/>
  <c r="W780" i="6" s="1"/>
  <c r="T1364" i="6"/>
  <c r="T1063" i="6"/>
  <c r="T437" i="6"/>
  <c r="T1098" i="6"/>
  <c r="V345" i="6"/>
  <c r="W345" i="6" s="1"/>
  <c r="T1795" i="6"/>
  <c r="T2059" i="6"/>
  <c r="V311" i="6"/>
  <c r="W311" i="6" s="1"/>
  <c r="T629" i="6"/>
  <c r="T2071" i="6"/>
  <c r="T613" i="6"/>
  <c r="V256" i="6"/>
  <c r="W256" i="6" s="1"/>
  <c r="V1648" i="6"/>
  <c r="W1648" i="6" s="1"/>
  <c r="T2142" i="6"/>
  <c r="V2210" i="6"/>
  <c r="W2210" i="6" s="1"/>
  <c r="V1092" i="6"/>
  <c r="W1092" i="6" s="1"/>
  <c r="T2214" i="6"/>
  <c r="V2054" i="6"/>
  <c r="W2054" i="6" s="1"/>
  <c r="T1940" i="6"/>
  <c r="T210" i="6"/>
  <c r="T1976" i="6"/>
  <c r="T740" i="6"/>
  <c r="T1975" i="6"/>
  <c r="V2137" i="6"/>
  <c r="W2137" i="6" s="1"/>
  <c r="T735" i="6"/>
  <c r="V159" i="6"/>
  <c r="W159" i="6" s="1"/>
  <c r="T660" i="6"/>
  <c r="V1665" i="6"/>
  <c r="W1665" i="6" s="1"/>
  <c r="V2136" i="6"/>
  <c r="W2136" i="6" s="1"/>
  <c r="V1145" i="6"/>
  <c r="W1145" i="6" s="1"/>
  <c r="V691" i="6"/>
  <c r="W691" i="6" s="1"/>
  <c r="T1407" i="6"/>
  <c r="V2017" i="6"/>
  <c r="W2017" i="6" s="1"/>
  <c r="V2038" i="6"/>
  <c r="W2038" i="6" s="1"/>
  <c r="V2248" i="6"/>
  <c r="W2248" i="6" s="1"/>
  <c r="V298" i="6"/>
  <c r="W298" i="6" s="1"/>
  <c r="V336" i="6"/>
  <c r="W336" i="6" s="1"/>
  <c r="V2019" i="6"/>
  <c r="W2019" i="6" s="1"/>
  <c r="V40" i="6"/>
  <c r="W40" i="6" s="1"/>
  <c r="V772" i="6"/>
  <c r="W772" i="6" s="1"/>
  <c r="V618" i="6"/>
  <c r="W618" i="6" s="1"/>
  <c r="V324" i="6"/>
  <c r="W324" i="6" s="1"/>
  <c r="V869" i="6"/>
  <c r="W869" i="6" s="1"/>
  <c r="V986" i="6"/>
  <c r="W986" i="6" s="1"/>
  <c r="V758" i="6"/>
  <c r="W758" i="6" s="1"/>
  <c r="V1922" i="6"/>
  <c r="W1922" i="6" s="1"/>
  <c r="V796" i="6"/>
  <c r="W796" i="6" s="1"/>
  <c r="V141" i="6"/>
  <c r="W141" i="6" s="1"/>
  <c r="V2213" i="6"/>
  <c r="W2213" i="6" s="1"/>
  <c r="V1847" i="6"/>
  <c r="W1847" i="6" s="1"/>
  <c r="V193" i="6"/>
  <c r="W193" i="6" s="1"/>
  <c r="V976" i="6"/>
  <c r="W976" i="6" s="1"/>
  <c r="V1977" i="6"/>
  <c r="W1977" i="6" s="1"/>
  <c r="V1443" i="6"/>
  <c r="W1443" i="6" s="1"/>
  <c r="V2280" i="6"/>
  <c r="W2280" i="6" s="1"/>
  <c r="V2354" i="6"/>
  <c r="W2354" i="6" s="1"/>
  <c r="V2366" i="6"/>
  <c r="W2366" i="6" s="1"/>
  <c r="T1655" i="6"/>
  <c r="V1564" i="6"/>
  <c r="W1564" i="6" s="1"/>
  <c r="V58" i="6"/>
  <c r="W58" i="6" s="1"/>
  <c r="T1640" i="6"/>
  <c r="V2282" i="6"/>
  <c r="W2282" i="6" s="1"/>
  <c r="P1201" i="6"/>
  <c r="T1201" i="6" s="1"/>
  <c r="T929" i="6"/>
  <c r="T1378" i="6"/>
  <c r="V669" i="6"/>
  <c r="W669" i="6" s="1"/>
  <c r="V1006" i="6"/>
  <c r="W1006" i="6" s="1"/>
  <c r="V597" i="6"/>
  <c r="W597" i="6" s="1"/>
  <c r="V738" i="6"/>
  <c r="W738" i="6" s="1"/>
  <c r="T1326" i="6"/>
  <c r="V2168" i="6"/>
  <c r="W2168" i="6" s="1"/>
  <c r="V2154" i="6"/>
  <c r="W2154" i="6" s="1"/>
  <c r="T1187" i="6"/>
  <c r="V753" i="6"/>
  <c r="W753" i="6" s="1"/>
  <c r="V519" i="6"/>
  <c r="W519" i="6" s="1"/>
  <c r="V802" i="6"/>
  <c r="W802" i="6" s="1"/>
  <c r="V1106" i="6"/>
  <c r="W1106" i="6" s="1"/>
  <c r="V1475" i="6"/>
  <c r="W1475" i="6" s="1"/>
  <c r="V792" i="6"/>
  <c r="W792" i="6" s="1"/>
  <c r="V2247" i="6"/>
  <c r="W2247" i="6" s="1"/>
  <c r="T238" i="6"/>
  <c r="V2018" i="6"/>
  <c r="W2018" i="6" s="1"/>
  <c r="V562" i="6"/>
  <c r="W562" i="6" s="1"/>
  <c r="V675" i="6"/>
  <c r="W675" i="6" s="1"/>
  <c r="P980" i="6"/>
  <c r="T980" i="6" s="1"/>
  <c r="V2009" i="6"/>
  <c r="W2009" i="6" s="1"/>
  <c r="P359" i="6"/>
  <c r="T359" i="6" s="1"/>
  <c r="P538" i="6"/>
  <c r="T538" i="6" s="1"/>
  <c r="T1300" i="6"/>
  <c r="V234" i="6"/>
  <c r="W234" i="6" s="1"/>
  <c r="V179" i="6"/>
  <c r="W179" i="6" s="1"/>
  <c r="T344" i="6"/>
  <c r="T1576" i="6"/>
  <c r="T288" i="6"/>
  <c r="P460" i="6"/>
  <c r="T460" i="6" s="1"/>
  <c r="V2040" i="6"/>
  <c r="W2040" i="6" s="1"/>
  <c r="V1035" i="6"/>
  <c r="W1035" i="6" s="1"/>
  <c r="P1454" i="6"/>
  <c r="T1454" i="6" s="1"/>
  <c r="P1037" i="6"/>
  <c r="T1037" i="6" s="1"/>
  <c r="P273" i="6"/>
  <c r="T273" i="6" s="1"/>
  <c r="V1656" i="6"/>
  <c r="W1656" i="6" s="1"/>
  <c r="T1840" i="6"/>
  <c r="T1281" i="6"/>
  <c r="V1781" i="6"/>
  <c r="W1781" i="6" s="1"/>
  <c r="V1460" i="6"/>
  <c r="W1460" i="6" s="1"/>
  <c r="T357" i="6"/>
  <c r="V1208" i="6"/>
  <c r="W1208" i="6" s="1"/>
  <c r="V1680" i="6"/>
  <c r="W1680" i="6" s="1"/>
  <c r="T630" i="6"/>
  <c r="V1419" i="6"/>
  <c r="W1419" i="6" s="1"/>
  <c r="P600" i="6"/>
  <c r="T600" i="6" s="1"/>
  <c r="P1785" i="6"/>
  <c r="T1785" i="6" s="1"/>
  <c r="T1824" i="6"/>
  <c r="V1876" i="6"/>
  <c r="W1876" i="6" s="1"/>
  <c r="P99" i="6"/>
  <c r="T99" i="6" s="1"/>
  <c r="V2110" i="6"/>
  <c r="W2110" i="6" s="1"/>
  <c r="T1935" i="6"/>
  <c r="T726" i="6"/>
  <c r="T1804" i="6"/>
  <c r="V195" i="6"/>
  <c r="W195" i="6" s="1"/>
  <c r="V61" i="6"/>
  <c r="W61" i="6" s="1"/>
  <c r="V1107" i="6"/>
  <c r="W1107" i="6" s="1"/>
  <c r="V1268" i="6"/>
  <c r="W1268" i="6" s="1"/>
  <c r="V2049" i="6"/>
  <c r="W2049" i="6" s="1"/>
  <c r="V571" i="6"/>
  <c r="W571" i="6" s="1"/>
  <c r="T1995" i="6"/>
  <c r="T739" i="6"/>
  <c r="T2208" i="6"/>
  <c r="V2143" i="6"/>
  <c r="W2143" i="6" s="1"/>
  <c r="T1497" i="6"/>
  <c r="T1333" i="6"/>
  <c r="V2129" i="6"/>
  <c r="W2129" i="6" s="1"/>
  <c r="T785" i="6"/>
  <c r="V1113" i="6"/>
  <c r="W1113" i="6" s="1"/>
  <c r="V1344" i="6"/>
  <c r="W1344" i="6" s="1"/>
  <c r="V816" i="6"/>
  <c r="W816" i="6" s="1"/>
  <c r="T170" i="6"/>
  <c r="T1570" i="6"/>
  <c r="T57" i="6"/>
  <c r="V652" i="6"/>
  <c r="W652" i="6" s="1"/>
  <c r="T706" i="6"/>
  <c r="T1572" i="6"/>
  <c r="T2171" i="6"/>
  <c r="T732" i="6"/>
  <c r="T391" i="6"/>
  <c r="T2199" i="6"/>
  <c r="T260" i="6"/>
  <c r="T138" i="6"/>
  <c r="V1589" i="6"/>
  <c r="W1589" i="6" s="1"/>
  <c r="T601" i="6"/>
  <c r="T212" i="6"/>
  <c r="T52" i="6"/>
  <c r="V1970" i="6"/>
  <c r="W1970" i="6" s="1"/>
  <c r="T888" i="6"/>
  <c r="T287" i="6"/>
  <c r="T1204" i="6"/>
  <c r="T569" i="6"/>
  <c r="T556" i="6"/>
  <c r="V1807" i="6"/>
  <c r="W1807" i="6" s="1"/>
  <c r="T423" i="6"/>
  <c r="V259" i="6"/>
  <c r="W259" i="6" s="1"/>
  <c r="T1133" i="6"/>
  <c r="V2041" i="6"/>
  <c r="W2041" i="6" s="1"/>
  <c r="T367" i="6"/>
  <c r="T174" i="6"/>
  <c r="V523" i="6"/>
  <c r="W523" i="6" s="1"/>
  <c r="T633" i="6"/>
  <c r="T126" i="6"/>
  <c r="V778" i="6"/>
  <c r="W778" i="6" s="1"/>
  <c r="T847" i="6"/>
  <c r="V1197" i="6"/>
  <c r="W1197" i="6" s="1"/>
  <c r="V931" i="6"/>
  <c r="W931" i="6" s="1"/>
  <c r="T904" i="6"/>
  <c r="T215" i="6"/>
  <c r="T1470" i="6"/>
  <c r="V321" i="6"/>
  <c r="W321" i="6" s="1"/>
  <c r="V2153" i="6"/>
  <c r="W2153" i="6" s="1"/>
  <c r="V1561" i="6"/>
  <c r="W1561" i="6" s="1"/>
  <c r="T1218" i="6"/>
  <c r="T2296" i="6"/>
  <c r="V1294" i="6"/>
  <c r="W1294" i="6" s="1"/>
  <c r="V1482" i="6"/>
  <c r="W1482" i="6" s="1"/>
  <c r="V1848" i="6"/>
  <c r="W1848" i="6" s="1"/>
  <c r="T658" i="6"/>
  <c r="V1311" i="6"/>
  <c r="W1311" i="6" s="1"/>
  <c r="T1477" i="6"/>
  <c r="T121" i="6"/>
  <c r="V333" i="6"/>
  <c r="W333" i="6" s="1"/>
  <c r="T2147" i="6"/>
  <c r="T445" i="6"/>
  <c r="V124" i="6"/>
  <c r="W124" i="6" s="1"/>
  <c r="T222" i="6"/>
  <c r="T50" i="6"/>
  <c r="T1941" i="6"/>
  <c r="V594" i="6"/>
  <c r="W594" i="6" s="1"/>
  <c r="V731" i="6"/>
  <c r="W731" i="6" s="1"/>
  <c r="T1417" i="6"/>
  <c r="V876" i="6"/>
  <c r="W876" i="6" s="1"/>
  <c r="T795" i="6"/>
  <c r="T1365" i="6"/>
  <c r="T348" i="6"/>
  <c r="T296" i="6"/>
  <c r="T1152" i="6"/>
  <c r="T1167" i="6"/>
  <c r="V632" i="6"/>
  <c r="W632" i="6" s="1"/>
  <c r="T1050" i="6"/>
  <c r="T570" i="6"/>
  <c r="T67" i="6"/>
  <c r="T1552" i="6"/>
  <c r="T1613" i="6"/>
  <c r="T1203" i="6"/>
  <c r="T1937" i="6"/>
  <c r="V2149" i="6"/>
  <c r="W2149" i="6" s="1"/>
  <c r="T1472" i="6"/>
  <c r="T993" i="6"/>
  <c r="V2000" i="6"/>
  <c r="W2000" i="6" s="1"/>
  <c r="T640" i="6"/>
  <c r="P1163" i="6"/>
  <c r="T1163" i="6" s="1"/>
  <c r="T456" i="6"/>
  <c r="P1693" i="6"/>
  <c r="T1693" i="6" s="1"/>
  <c r="V461" i="6"/>
  <c r="W461" i="6" s="1"/>
  <c r="T843" i="6"/>
  <c r="V130" i="6"/>
  <c r="W130" i="6" s="1"/>
  <c r="V392" i="6"/>
  <c r="W392" i="6" s="1"/>
  <c r="P208" i="6"/>
  <c r="T208" i="6" s="1"/>
  <c r="T2354" i="6"/>
  <c r="V1655" i="6"/>
  <c r="W1655" i="6" s="1"/>
  <c r="T200" i="6"/>
  <c r="T1564" i="6"/>
  <c r="V1640" i="6"/>
  <c r="W1640" i="6" s="1"/>
  <c r="V1751" i="6"/>
  <c r="W1751" i="6" s="1"/>
  <c r="V1774" i="6"/>
  <c r="W1774" i="6" s="1"/>
  <c r="V1201" i="6"/>
  <c r="W1201" i="6" s="1"/>
  <c r="V929" i="6"/>
  <c r="W929" i="6" s="1"/>
  <c r="V1378" i="6"/>
  <c r="W1378" i="6" s="1"/>
  <c r="P669" i="6"/>
  <c r="T669" i="6" s="1"/>
  <c r="P1006" i="6"/>
  <c r="T1006" i="6" s="1"/>
  <c r="P2017" i="6"/>
  <c r="T2017" i="6" s="1"/>
  <c r="T2038" i="6"/>
  <c r="P597" i="6"/>
  <c r="T597" i="6" s="1"/>
  <c r="T738" i="6"/>
  <c r="T2248" i="6"/>
  <c r="T298" i="6"/>
  <c r="V1326" i="6"/>
  <c r="W1326" i="6" s="1"/>
  <c r="T2168" i="6"/>
  <c r="T2154" i="6"/>
  <c r="V1187" i="6"/>
  <c r="W1187" i="6" s="1"/>
  <c r="P753" i="6"/>
  <c r="T753" i="6" s="1"/>
  <c r="P519" i="6"/>
  <c r="T519" i="6" s="1"/>
  <c r="T336" i="6"/>
  <c r="T2019" i="6"/>
  <c r="T802" i="6"/>
  <c r="T1106" i="6"/>
  <c r="T1475" i="6"/>
  <c r="P792" i="6"/>
  <c r="T792" i="6" s="1"/>
  <c r="P2247" i="6"/>
  <c r="T2247" i="6" s="1"/>
  <c r="T40" i="6"/>
  <c r="V238" i="6"/>
  <c r="W238" i="6" s="1"/>
  <c r="T2018" i="6"/>
  <c r="T562" i="6"/>
  <c r="T675" i="6"/>
  <c r="T772" i="6"/>
  <c r="V980" i="6"/>
  <c r="W980" i="6" s="1"/>
  <c r="T2009" i="6"/>
  <c r="P618" i="6"/>
  <c r="T618" i="6" s="1"/>
  <c r="V359" i="6"/>
  <c r="W359" i="6" s="1"/>
  <c r="P324" i="6"/>
  <c r="T324" i="6" s="1"/>
  <c r="V538" i="6"/>
  <c r="W538" i="6" s="1"/>
  <c r="T869" i="6"/>
  <c r="V1300" i="6"/>
  <c r="W1300" i="6" s="1"/>
  <c r="T234" i="6"/>
  <c r="T179" i="6"/>
  <c r="V344" i="6"/>
  <c r="W344" i="6" s="1"/>
  <c r="T986" i="6"/>
  <c r="V1576" i="6"/>
  <c r="W1576" i="6" s="1"/>
  <c r="V288" i="6"/>
  <c r="W288" i="6" s="1"/>
  <c r="V460" i="6"/>
  <c r="W460" i="6" s="1"/>
  <c r="P2040" i="6"/>
  <c r="T2040" i="6" s="1"/>
  <c r="T1035" i="6"/>
  <c r="T758" i="6"/>
  <c r="V1454" i="6"/>
  <c r="W1454" i="6" s="1"/>
  <c r="V1037" i="6"/>
  <c r="W1037" i="6" s="1"/>
  <c r="V273" i="6"/>
  <c r="W273" i="6" s="1"/>
  <c r="T1656" i="6"/>
  <c r="V1840" i="6"/>
  <c r="W1840" i="6" s="1"/>
  <c r="V1281" i="6"/>
  <c r="W1281" i="6" s="1"/>
  <c r="T1781" i="6"/>
  <c r="P1922" i="6"/>
  <c r="T1922" i="6" s="1"/>
  <c r="P1460" i="6"/>
  <c r="T1460" i="6" s="1"/>
  <c r="V357" i="6"/>
  <c r="W357" i="6" s="1"/>
  <c r="P796" i="6"/>
  <c r="T796" i="6" s="1"/>
  <c r="T1208" i="6"/>
  <c r="V630" i="6"/>
  <c r="W630" i="6" s="1"/>
  <c r="P1419" i="6"/>
  <c r="T1419" i="6" s="1"/>
  <c r="V600" i="6"/>
  <c r="W600" i="6" s="1"/>
  <c r="V1785" i="6"/>
  <c r="W1785" i="6" s="1"/>
  <c r="V1824" i="6"/>
  <c r="W1824" i="6" s="1"/>
  <c r="P1876" i="6"/>
  <c r="T1876" i="6" s="1"/>
  <c r="P141" i="6"/>
  <c r="T141" i="6" s="1"/>
  <c r="V99" i="6"/>
  <c r="W99" i="6" s="1"/>
  <c r="T2110" i="6"/>
  <c r="V1935" i="6"/>
  <c r="W1935" i="6" s="1"/>
  <c r="V726" i="6"/>
  <c r="W726" i="6" s="1"/>
  <c r="T2213" i="6"/>
  <c r="T1847" i="6"/>
  <c r="V1804" i="6"/>
  <c r="W1804" i="6" s="1"/>
  <c r="T195" i="6"/>
  <c r="P61" i="6"/>
  <c r="T61" i="6" s="1"/>
  <c r="P1107" i="6"/>
  <c r="T1107" i="6" s="1"/>
  <c r="P1268" i="6"/>
  <c r="T1268" i="6" s="1"/>
  <c r="P2049" i="6"/>
  <c r="T2049" i="6" s="1"/>
  <c r="P571" i="6"/>
  <c r="T571" i="6" s="1"/>
  <c r="V1995" i="6"/>
  <c r="W1995" i="6" s="1"/>
  <c r="V107" i="10"/>
  <c r="V218" i="10"/>
  <c r="V272" i="10"/>
  <c r="V56" i="10"/>
  <c r="V162" i="10"/>
  <c r="V64" i="10"/>
  <c r="V150" i="10"/>
  <c r="V301" i="10"/>
  <c r="V243" i="10"/>
  <c r="V253" i="10"/>
  <c r="V318" i="10"/>
  <c r="V192" i="10"/>
  <c r="V219" i="10"/>
  <c r="V207" i="10"/>
  <c r="V186" i="10"/>
  <c r="V90" i="10"/>
  <c r="V226" i="10"/>
  <c r="V112" i="10"/>
  <c r="V151" i="10"/>
  <c r="V78" i="10"/>
  <c r="V104" i="10"/>
  <c r="V213" i="10"/>
  <c r="V23" i="10"/>
  <c r="V180" i="10"/>
  <c r="V197" i="10"/>
  <c r="V126" i="10"/>
  <c r="V154" i="10"/>
  <c r="V212" i="10"/>
  <c r="V108" i="10"/>
  <c r="V10" i="10"/>
  <c r="V66" i="10"/>
  <c r="V114" i="10"/>
  <c r="V298" i="10"/>
  <c r="V311" i="10"/>
  <c r="V58" i="10"/>
  <c r="V133" i="10"/>
  <c r="V13" i="10"/>
  <c r="V227" i="10"/>
  <c r="V293" i="10"/>
  <c r="V153" i="10"/>
  <c r="V102" i="10"/>
  <c r="V304" i="10"/>
  <c r="V241" i="10"/>
  <c r="V307" i="10"/>
  <c r="V59" i="10"/>
  <c r="V89" i="10"/>
  <c r="V168" i="10"/>
  <c r="V100" i="10"/>
  <c r="V33" i="10"/>
  <c r="V18" i="10"/>
  <c r="V173" i="10"/>
  <c r="V38" i="10"/>
  <c r="V177" i="10"/>
  <c r="V47" i="10"/>
  <c r="V135" i="10"/>
  <c r="V171" i="10"/>
  <c r="V70" i="10"/>
  <c r="V223" i="10"/>
  <c r="V109" i="10"/>
  <c r="V105" i="10"/>
  <c r="V297" i="10"/>
  <c r="V143" i="10"/>
  <c r="V233" i="10"/>
  <c r="V46" i="10"/>
  <c r="V309" i="10"/>
  <c r="V8" i="10"/>
  <c r="V280" i="10"/>
  <c r="V287" i="10"/>
  <c r="V296" i="10"/>
  <c r="V127" i="10"/>
  <c r="V321" i="10"/>
  <c r="V131" i="10"/>
  <c r="V74" i="10"/>
  <c r="V258" i="10"/>
  <c r="V242" i="10"/>
  <c r="V205" i="10"/>
  <c r="V28" i="10"/>
  <c r="V203" i="10"/>
  <c r="V129" i="10"/>
  <c r="V248" i="10"/>
  <c r="V32" i="10"/>
  <c r="V278" i="10"/>
  <c r="V110" i="10"/>
  <c r="V240" i="10"/>
  <c r="V267" i="10"/>
  <c r="V202" i="10"/>
  <c r="V163" i="10"/>
  <c r="V113" i="10"/>
  <c r="V49" i="10"/>
  <c r="V320" i="10"/>
  <c r="V73" i="10"/>
  <c r="V181" i="10"/>
  <c r="V228" i="10"/>
  <c r="V312" i="10"/>
  <c r="V246" i="10"/>
  <c r="V43" i="10"/>
  <c r="V277" i="10"/>
  <c r="V273" i="10"/>
  <c r="V111" i="10"/>
  <c r="V251" i="10"/>
  <c r="V144" i="10"/>
  <c r="V166" i="10"/>
  <c r="V62" i="10"/>
  <c r="V182" i="10"/>
  <c r="V95" i="10"/>
  <c r="V174" i="10"/>
  <c r="V145" i="10"/>
  <c r="V236" i="10"/>
  <c r="V79" i="10"/>
  <c r="V187" i="10"/>
  <c r="V262" i="10"/>
  <c r="V54" i="10"/>
  <c r="V118" i="10"/>
  <c r="V34" i="10"/>
  <c r="V169" i="10"/>
  <c r="T81" i="6" l="1"/>
  <c r="H15" i="13"/>
  <c r="T310" i="6"/>
  <c r="X310" i="6" s="1"/>
  <c r="I44" i="13" s="1"/>
  <c r="T1748" i="6"/>
  <c r="X1748" i="6" s="1"/>
  <c r="I93" i="13" s="1"/>
  <c r="T1727" i="6"/>
  <c r="X1727" i="6" s="1"/>
  <c r="I72" i="13" s="1"/>
  <c r="T1711" i="6"/>
  <c r="X1711" i="6" s="1"/>
  <c r="I56" i="13" s="1"/>
  <c r="T1775" i="6"/>
  <c r="X1775" i="6" s="1"/>
  <c r="I120" i="13" s="1"/>
  <c r="O10" i="6"/>
  <c r="T1712" i="6"/>
  <c r="X1712" i="6" s="1"/>
  <c r="I57" i="13" s="1"/>
  <c r="V10" i="6"/>
  <c r="W10" i="6" s="1"/>
  <c r="T1702" i="6"/>
  <c r="X1702" i="6" s="1"/>
  <c r="I47" i="13" s="1"/>
  <c r="T1685" i="6"/>
  <c r="X1685" i="6" s="1"/>
  <c r="T1713" i="6"/>
  <c r="X1713" i="6" s="1"/>
  <c r="I58" i="13" s="1"/>
  <c r="T1717" i="6"/>
  <c r="X1717" i="6" s="1"/>
  <c r="I62" i="13" s="1"/>
  <c r="T1691" i="6"/>
  <c r="X1691" i="6" s="1"/>
  <c r="T1743" i="6"/>
  <c r="X1743" i="6" s="1"/>
  <c r="I88" i="13" s="1"/>
  <c r="T11" i="6"/>
  <c r="X11" i="6" s="1"/>
  <c r="T1700" i="6"/>
  <c r="X1700" i="6" s="1"/>
  <c r="T1777" i="6"/>
  <c r="X1777" i="6" s="1"/>
  <c r="I122" i="13" s="1"/>
  <c r="T1682" i="6"/>
  <c r="X1682" i="6" s="1"/>
  <c r="T1746" i="6"/>
  <c r="X1746" i="6" s="1"/>
  <c r="I91" i="13" s="1"/>
  <c r="T1687" i="6"/>
  <c r="X1687" i="6" s="1"/>
  <c r="T1701" i="6"/>
  <c r="X1701" i="6" s="1"/>
  <c r="T1765" i="6"/>
  <c r="X1765" i="6" s="1"/>
  <c r="I110" i="13" s="1"/>
  <c r="T1681" i="6"/>
  <c r="X1681" i="6" s="1"/>
  <c r="T1698" i="6"/>
  <c r="X1698" i="6" s="1"/>
  <c r="T1773" i="6"/>
  <c r="X1773" i="6" s="1"/>
  <c r="I118" i="13" s="1"/>
  <c r="T1749" i="6"/>
  <c r="X1749" i="6" s="1"/>
  <c r="I94" i="13" s="1"/>
  <c r="T1774" i="6"/>
  <c r="X1774" i="6" s="1"/>
  <c r="I119" i="13" s="1"/>
  <c r="T1689" i="6"/>
  <c r="X1689" i="6" s="1"/>
  <c r="T1750" i="6"/>
  <c r="X1750" i="6" s="1"/>
  <c r="I95" i="13" s="1"/>
  <c r="T1737" i="6"/>
  <c r="X1737" i="6" s="1"/>
  <c r="I82" i="13" s="1"/>
  <c r="T1674" i="6"/>
  <c r="X1674" i="6" s="1"/>
  <c r="T1708" i="6"/>
  <c r="X1708" i="6" s="1"/>
  <c r="I53" i="13" s="1"/>
  <c r="T1718" i="6"/>
  <c r="X1718" i="6" s="1"/>
  <c r="I63" i="13" s="1"/>
  <c r="T1676" i="6"/>
  <c r="X1676" i="6" s="1"/>
  <c r="T1740" i="6"/>
  <c r="X1740" i="6" s="1"/>
  <c r="I85" i="13" s="1"/>
  <c r="T1729" i="6"/>
  <c r="X1729" i="6" s="1"/>
  <c r="I74" i="13" s="1"/>
  <c r="T1714" i="6"/>
  <c r="X1714" i="6" s="1"/>
  <c r="I59" i="13" s="1"/>
  <c r="T1732" i="6"/>
  <c r="X1732" i="6" s="1"/>
  <c r="I77" i="13" s="1"/>
  <c r="T1679" i="6"/>
  <c r="X1679" i="6" s="1"/>
  <c r="T1754" i="6"/>
  <c r="X1754" i="6" s="1"/>
  <c r="I99" i="13" s="1"/>
  <c r="X138" i="6"/>
  <c r="X367" i="6"/>
  <c r="X1594" i="6"/>
  <c r="X1941" i="6"/>
  <c r="X2173" i="6"/>
  <c r="X975" i="6"/>
  <c r="X1937" i="6"/>
  <c r="X1928" i="6"/>
  <c r="X57" i="6"/>
  <c r="X114" i="6"/>
  <c r="X1071" i="6"/>
  <c r="X2337" i="6"/>
  <c r="X1497" i="6"/>
  <c r="X1163" i="6"/>
  <c r="X200" i="6"/>
  <c r="X531" i="6"/>
  <c r="X805" i="6"/>
  <c r="X857" i="6"/>
  <c r="X2148" i="6"/>
  <c r="X1078" i="6"/>
  <c r="X1949" i="6"/>
  <c r="X1204" i="6"/>
  <c r="X1365" i="6"/>
  <c r="X1018" i="6"/>
  <c r="X732" i="6"/>
  <c r="X67" i="6"/>
  <c r="X1283" i="6"/>
  <c r="X2208" i="6"/>
  <c r="X1366" i="6"/>
  <c r="X2220" i="6"/>
  <c r="X1205" i="6"/>
  <c r="X633" i="6"/>
  <c r="X1917" i="6"/>
  <c r="X469" i="6"/>
  <c r="X1951" i="6"/>
  <c r="X2296" i="6"/>
  <c r="X1733" i="6"/>
  <c r="I78" i="13" s="1"/>
  <c r="X706" i="6"/>
  <c r="X1330" i="6"/>
  <c r="X1351" i="6"/>
  <c r="X728" i="6"/>
  <c r="X2124" i="6"/>
  <c r="X1627" i="6"/>
  <c r="X379" i="6"/>
  <c r="X2236" i="6"/>
  <c r="X1506" i="6"/>
  <c r="X1020" i="6"/>
  <c r="X1214" i="6"/>
  <c r="X391" i="6"/>
  <c r="X1507" i="6"/>
  <c r="X1601" i="6"/>
  <c r="X1834" i="6"/>
  <c r="X1633" i="6"/>
  <c r="X769" i="6"/>
  <c r="X456" i="6"/>
  <c r="X656" i="6"/>
  <c r="X249" i="6"/>
  <c r="X881" i="6"/>
  <c r="X1356" i="6"/>
  <c r="X143" i="6"/>
  <c r="X405" i="6"/>
  <c r="X843" i="6"/>
  <c r="X1470" i="6"/>
  <c r="X212" i="6"/>
  <c r="X2076" i="6"/>
  <c r="X1149" i="6"/>
  <c r="X707" i="6"/>
  <c r="X2308" i="6"/>
  <c r="X2316" i="6"/>
  <c r="X601" i="6"/>
  <c r="X1405" i="6"/>
  <c r="X1930" i="6"/>
  <c r="X2295" i="6"/>
  <c r="X260" i="6"/>
  <c r="X1352" i="6"/>
  <c r="X445" i="6"/>
  <c r="X1572" i="6"/>
  <c r="X1786" i="6"/>
  <c r="X102" i="6"/>
  <c r="X1087" i="6"/>
  <c r="X1862" i="6"/>
  <c r="X41" i="6"/>
  <c r="X911" i="6"/>
  <c r="X289" i="6"/>
  <c r="X1333" i="6"/>
  <c r="X1099" i="6"/>
  <c r="X847" i="6"/>
  <c r="X992" i="6"/>
  <c r="X2300" i="6"/>
  <c r="X1447" i="6"/>
  <c r="X1429" i="6"/>
  <c r="X1599" i="6"/>
  <c r="X1585" i="6"/>
  <c r="X313" i="6"/>
  <c r="X2056" i="6"/>
  <c r="X1133" i="6"/>
  <c r="X1817" i="6"/>
  <c r="X558" i="6"/>
  <c r="X2121" i="6"/>
  <c r="X1249" i="6"/>
  <c r="X1285" i="6"/>
  <c r="X1617" i="6"/>
  <c r="X873" i="6"/>
  <c r="X109" i="6"/>
  <c r="X2151" i="6"/>
  <c r="X2214" i="6"/>
  <c r="X1619" i="6"/>
  <c r="X640" i="6"/>
  <c r="X2004" i="6"/>
  <c r="X800" i="6"/>
  <c r="X1471" i="6"/>
  <c r="X1678" i="6"/>
  <c r="X1474" i="6"/>
  <c r="X2023" i="6"/>
  <c r="X1336" i="6"/>
  <c r="X1079" i="6"/>
  <c r="X2011" i="6"/>
  <c r="X1866" i="6"/>
  <c r="X912" i="6"/>
  <c r="X2116" i="6"/>
  <c r="X1912" i="6"/>
  <c r="X1605" i="6"/>
  <c r="X1772" i="6"/>
  <c r="I117" i="13" s="1"/>
  <c r="X1145" i="6"/>
  <c r="X1600" i="6"/>
  <c r="X1856" i="6"/>
  <c r="X2136" i="6"/>
  <c r="X287" i="6"/>
  <c r="X2030" i="6"/>
  <c r="X861" i="6"/>
  <c r="X1010" i="6"/>
  <c r="X1061" i="6"/>
  <c r="X639" i="6"/>
  <c r="X1635" i="6"/>
  <c r="X1861" i="6"/>
  <c r="X2200" i="6"/>
  <c r="X1220" i="6"/>
  <c r="X2016" i="6"/>
  <c r="X1895" i="6"/>
  <c r="X1166" i="6"/>
  <c r="X1355" i="6"/>
  <c r="X526" i="6"/>
  <c r="X1008" i="6"/>
  <c r="X1942" i="6"/>
  <c r="X1070" i="6"/>
  <c r="X548" i="6"/>
  <c r="X529" i="6"/>
  <c r="X371" i="6"/>
  <c r="X2299" i="6"/>
  <c r="X910" i="6"/>
  <c r="X2175" i="6"/>
  <c r="X162" i="6"/>
  <c r="X682" i="6"/>
  <c r="X208" i="6"/>
  <c r="X1101" i="6"/>
  <c r="X1369" i="6"/>
  <c r="X419" i="6"/>
  <c r="X369" i="6"/>
  <c r="X1051" i="6"/>
  <c r="X520" i="6"/>
  <c r="X1827" i="6"/>
  <c r="X1819" i="6"/>
  <c r="X137" i="6"/>
  <c r="X836" i="6"/>
  <c r="X2014" i="6"/>
  <c r="X1920" i="6"/>
  <c r="X550" i="6"/>
  <c r="X1894" i="6"/>
  <c r="X1993" i="6"/>
  <c r="X591" i="6"/>
  <c r="X61" i="6"/>
  <c r="X1525" i="6"/>
  <c r="X1134" i="6"/>
  <c r="X767" i="6"/>
  <c r="X1851" i="6"/>
  <c r="X2209" i="6"/>
  <c r="X841" i="6"/>
  <c r="X989" i="6"/>
  <c r="X1046" i="6"/>
  <c r="X1476" i="6"/>
  <c r="X1117" i="6"/>
  <c r="X1292" i="6"/>
  <c r="X1693" i="6"/>
  <c r="X738" i="6"/>
  <c r="X1902" i="6"/>
  <c r="X2274" i="6"/>
  <c r="X1798" i="6"/>
  <c r="X525" i="6"/>
  <c r="X1767" i="6"/>
  <c r="I112" i="13" s="1"/>
  <c r="X463" i="6"/>
  <c r="X597" i="6"/>
  <c r="X1092" i="6"/>
  <c r="X2292" i="6"/>
  <c r="X1150" i="6"/>
  <c r="X2320" i="6"/>
  <c r="X812" i="6"/>
  <c r="X697" i="6"/>
  <c r="X101" i="6"/>
  <c r="X96" i="6"/>
  <c r="X1246" i="6"/>
  <c r="X2134" i="6"/>
  <c r="X628" i="6"/>
  <c r="X1571" i="6"/>
  <c r="X2123" i="6"/>
  <c r="X1434" i="6"/>
  <c r="X302" i="6"/>
  <c r="X2159" i="6"/>
  <c r="X1648" i="6"/>
  <c r="X1180" i="6"/>
  <c r="X567" i="6"/>
  <c r="X2052" i="6"/>
  <c r="X2290" i="6"/>
  <c r="X788" i="6"/>
  <c r="X825" i="6"/>
  <c r="X1791" i="6"/>
  <c r="X164" i="6"/>
  <c r="X1250" i="6"/>
  <c r="X126" i="6"/>
  <c r="X2171" i="6"/>
  <c r="X1203" i="6"/>
  <c r="X1025" i="6"/>
  <c r="X20" i="6"/>
  <c r="X543" i="6"/>
  <c r="X2021" i="6"/>
  <c r="X406" i="6"/>
  <c r="X1042" i="6"/>
  <c r="X1885" i="6"/>
  <c r="X327" i="6"/>
  <c r="X923" i="6"/>
  <c r="X2312" i="6"/>
  <c r="X1528" i="6"/>
  <c r="X1334" i="6"/>
  <c r="X794" i="6"/>
  <c r="X1419" i="6"/>
  <c r="X215" i="6"/>
  <c r="X1844" i="6"/>
  <c r="X1998" i="6"/>
  <c r="X168" i="6"/>
  <c r="X222" i="6"/>
  <c r="X904" i="6"/>
  <c r="X52" i="6"/>
  <c r="X2138" i="6"/>
  <c r="X89" i="6"/>
  <c r="X1582" i="6"/>
  <c r="X670" i="6"/>
  <c r="X1318" i="6"/>
  <c r="X1707" i="6"/>
  <c r="I52" i="13" s="1"/>
  <c r="X2142" i="6"/>
  <c r="X216" i="6"/>
  <c r="X2077" i="6"/>
  <c r="X1469" i="6"/>
  <c r="X2182" i="6"/>
  <c r="X1758" i="6"/>
  <c r="I103" i="13" s="1"/>
  <c r="X1053" i="6"/>
  <c r="X641" i="6"/>
  <c r="X1391" i="6"/>
  <c r="X1332" i="6"/>
  <c r="X214" i="6"/>
  <c r="X172" i="6"/>
  <c r="X1164" i="6"/>
  <c r="X1322" i="6"/>
  <c r="X994" i="6"/>
  <c r="X500" i="6"/>
  <c r="X1147" i="6"/>
  <c r="X877" i="6"/>
  <c r="X666" i="6"/>
  <c r="X888" i="6"/>
  <c r="X1208" i="6"/>
  <c r="X1888" i="6"/>
  <c r="X796" i="6"/>
  <c r="X1552" i="6"/>
  <c r="X2147" i="6"/>
  <c r="X739" i="6"/>
  <c r="X538" i="6"/>
  <c r="X376" i="6"/>
  <c r="X2130" i="6"/>
  <c r="X557" i="6"/>
  <c r="X2262" i="6"/>
  <c r="X524" i="6"/>
  <c r="X835" i="6"/>
  <c r="X2157" i="6"/>
  <c r="X571" i="6"/>
  <c r="X179" i="6"/>
  <c r="X359" i="6"/>
  <c r="X750" i="6"/>
  <c r="X185" i="6"/>
  <c r="X2083" i="6"/>
  <c r="X415" i="6"/>
  <c r="X1441" i="6"/>
  <c r="X227" i="6"/>
  <c r="X2019" i="6"/>
  <c r="X1050" i="6"/>
  <c r="X121" i="6"/>
  <c r="X629" i="6"/>
  <c r="X1739" i="6"/>
  <c r="I84" i="13" s="1"/>
  <c r="X2172" i="6"/>
  <c r="X2237" i="6"/>
  <c r="X196" i="6"/>
  <c r="X607" i="6"/>
  <c r="X1830" i="6"/>
  <c r="X768" i="6"/>
  <c r="X226" i="6"/>
  <c r="X1870" i="6"/>
  <c r="X1096" i="6"/>
  <c r="X1533" i="6"/>
  <c r="X1477" i="6"/>
  <c r="X980" i="6"/>
  <c r="X334" i="6"/>
  <c r="X2092" i="6"/>
  <c r="X1661" i="6"/>
  <c r="X213" i="6"/>
  <c r="X1418" i="6"/>
  <c r="X1597" i="6"/>
  <c r="X1271" i="6"/>
  <c r="X1964" i="6"/>
  <c r="X1618" i="6"/>
  <c r="X112" i="6"/>
  <c r="X1312" i="6"/>
  <c r="X407" i="6"/>
  <c r="X854" i="6"/>
  <c r="X1479" i="6"/>
  <c r="X735" i="6"/>
  <c r="X1480" i="6"/>
  <c r="X1194" i="6"/>
  <c r="X1672" i="6"/>
  <c r="X2044" i="6"/>
  <c r="X1153" i="6"/>
  <c r="X1387" i="6"/>
  <c r="X1879" i="6"/>
  <c r="X1472" i="6"/>
  <c r="X174" i="6"/>
  <c r="X924" i="6"/>
  <c r="X1847" i="6"/>
  <c r="X1877" i="6"/>
  <c r="X1491" i="6"/>
  <c r="X1612" i="6"/>
  <c r="X686" i="6"/>
  <c r="X528" i="6"/>
  <c r="X886" i="6"/>
  <c r="X2302" i="6"/>
  <c r="X1160" i="6"/>
  <c r="X866" i="6"/>
  <c r="X355" i="6"/>
  <c r="X507" i="6"/>
  <c r="X1511" i="6"/>
  <c r="X2267" i="6"/>
  <c r="X1975" i="6"/>
  <c r="X774" i="6"/>
  <c r="X810" i="6"/>
  <c r="X1967" i="6"/>
  <c r="X178" i="6"/>
  <c r="X606" i="6"/>
  <c r="X2242" i="6"/>
  <c r="X747" i="6"/>
  <c r="X423" i="6"/>
  <c r="X1253" i="6"/>
  <c r="X134" i="6"/>
  <c r="X1550" i="6"/>
  <c r="X191" i="6"/>
  <c r="X718" i="6"/>
  <c r="X813" i="6"/>
  <c r="X1162" i="6"/>
  <c r="X1238" i="6"/>
  <c r="X420" i="6"/>
  <c r="X2048" i="6"/>
  <c r="X180" i="6"/>
  <c r="X1493" i="6"/>
  <c r="X2094" i="6"/>
  <c r="X351" i="6"/>
  <c r="X624" i="6"/>
  <c r="X94" i="6"/>
  <c r="X170" i="6"/>
  <c r="X1604" i="6"/>
  <c r="X305" i="6"/>
  <c r="X1132" i="6"/>
  <c r="X1688" i="6"/>
  <c r="X46" i="6"/>
  <c r="X1275" i="6"/>
  <c r="X316" i="6"/>
  <c r="X1127" i="6"/>
  <c r="X1174" i="6"/>
  <c r="X1445" i="6"/>
  <c r="X60" i="6"/>
  <c r="X2219" i="6"/>
  <c r="X2238" i="6"/>
  <c r="X1156" i="6"/>
  <c r="X2287" i="6"/>
  <c r="X1108" i="6"/>
  <c r="X1785" i="6"/>
  <c r="X1187" i="6"/>
  <c r="X1167" i="6"/>
  <c r="X19" i="6"/>
  <c r="X1114" i="6"/>
  <c r="X1048" i="6"/>
  <c r="X1653" i="6"/>
  <c r="X1926" i="6"/>
  <c r="X614" i="6"/>
  <c r="X660" i="6"/>
  <c r="X2197" i="6"/>
  <c r="X935" i="6"/>
  <c r="X2103" i="6"/>
  <c r="X566" i="6"/>
  <c r="X295" i="6"/>
  <c r="X712" i="6"/>
  <c r="X1314" i="6"/>
  <c r="X129" i="6"/>
  <c r="X352" i="6"/>
  <c r="X396" i="6"/>
  <c r="X314" i="6"/>
  <c r="X547" i="6"/>
  <c r="X1694" i="6"/>
  <c r="X878" i="6"/>
  <c r="X503" i="6"/>
  <c r="X2343" i="6"/>
  <c r="X766" i="6"/>
  <c r="X631" i="6"/>
  <c r="X197" i="6"/>
  <c r="X2152" i="6"/>
  <c r="X1423" i="6"/>
  <c r="X1273" i="6"/>
  <c r="X277" i="6"/>
  <c r="X433" i="6"/>
  <c r="X1406" i="6"/>
  <c r="X1821" i="6"/>
  <c r="X822" i="6"/>
  <c r="X1026" i="6"/>
  <c r="X720" i="6"/>
  <c r="X2132" i="6"/>
  <c r="X1957" i="6"/>
  <c r="X762" i="6"/>
  <c r="X279" i="6"/>
  <c r="X401" i="6"/>
  <c r="X1179" i="6"/>
  <c r="X736" i="6"/>
  <c r="X2281" i="6"/>
  <c r="X430" i="6"/>
  <c r="X1793" i="6"/>
  <c r="X1280" i="6"/>
  <c r="X284" i="6"/>
  <c r="X699" i="6"/>
  <c r="X853" i="6"/>
  <c r="X2265" i="6"/>
  <c r="X798" i="6"/>
  <c r="X2042" i="6"/>
  <c r="X1756" i="6"/>
  <c r="I101" i="13" s="1"/>
  <c r="X655" i="6"/>
  <c r="X2018" i="6"/>
  <c r="X1006" i="6"/>
  <c r="X830" i="6"/>
  <c r="X2024" i="6"/>
  <c r="X1668" i="6"/>
  <c r="X2075" i="6"/>
  <c r="X2341" i="6"/>
  <c r="X1971" i="6"/>
  <c r="X795" i="6"/>
  <c r="X1518" i="6"/>
  <c r="X1011" i="6"/>
  <c r="X2034" i="6"/>
  <c r="X536" i="6"/>
  <c r="X2013" i="6"/>
  <c r="X1265" i="6"/>
  <c r="X341" i="6"/>
  <c r="X247" i="6"/>
  <c r="X373" i="6"/>
  <c r="X781" i="6"/>
  <c r="X1072" i="6"/>
  <c r="X1013" i="6"/>
  <c r="X454" i="6"/>
  <c r="X365" i="6"/>
  <c r="X562" i="6"/>
  <c r="X1218" i="6"/>
  <c r="X740" i="6"/>
  <c r="X40" i="6"/>
  <c r="X210" i="6"/>
  <c r="X148" i="6"/>
  <c r="X1800" i="6"/>
  <c r="X1415" i="6"/>
  <c r="X604" i="6"/>
  <c r="X2140" i="6"/>
  <c r="X2051" i="6"/>
  <c r="X729" i="6"/>
  <c r="X1181" i="6"/>
  <c r="X1286" i="6"/>
  <c r="X2234" i="6"/>
  <c r="X1382" i="6"/>
  <c r="X771" i="6"/>
  <c r="X914" i="6"/>
  <c r="X1922" i="6"/>
  <c r="X1428" i="6"/>
  <c r="X669" i="6"/>
  <c r="X1281" i="6"/>
  <c r="X117" i="6"/>
  <c r="X388" i="6"/>
  <c r="X1680" i="6"/>
  <c r="X2247" i="6"/>
  <c r="X993" i="6"/>
  <c r="X556" i="6"/>
  <c r="X1840" i="6"/>
  <c r="X2054" i="6"/>
  <c r="X1237" i="6"/>
  <c r="X608" i="6"/>
  <c r="X349" i="6"/>
  <c r="X1293" i="6"/>
  <c r="X683" i="6"/>
  <c r="X1933" i="6"/>
  <c r="X1490" i="6"/>
  <c r="X855" i="6"/>
  <c r="X204" i="6"/>
  <c r="X1199" i="6"/>
  <c r="X1176" i="6"/>
  <c r="X1526" i="6"/>
  <c r="X1642" i="6"/>
  <c r="X1703" i="6"/>
  <c r="I48" i="13" s="1"/>
  <c r="X839" i="6"/>
  <c r="X1551" i="6"/>
  <c r="X1001" i="6"/>
  <c r="X1655" i="6"/>
  <c r="X569" i="6"/>
  <c r="X1069" i="6"/>
  <c r="X12" i="6"/>
  <c r="X2309" i="6"/>
  <c r="X50" i="6"/>
  <c r="X1940" i="6"/>
  <c r="X1380" i="6"/>
  <c r="X190" i="6"/>
  <c r="X403" i="6"/>
  <c r="X1996" i="6"/>
  <c r="X354" i="6"/>
  <c r="X1760" i="6"/>
  <c r="I105" i="13" s="1"/>
  <c r="X1761" i="6"/>
  <c r="I106" i="13" s="1"/>
  <c r="X243" i="6"/>
  <c r="X2310" i="6"/>
  <c r="X824" i="6"/>
  <c r="X570" i="6"/>
  <c r="X1268" i="6"/>
  <c r="X1876" i="6"/>
  <c r="X1696" i="6"/>
  <c r="X551" i="6"/>
  <c r="X1307" i="6"/>
  <c r="X436" i="6"/>
  <c r="X819" i="6"/>
  <c r="X727" i="6"/>
  <c r="X1524" i="6"/>
  <c r="X898" i="6"/>
  <c r="X1508" i="6"/>
  <c r="X2235" i="6"/>
  <c r="X1109" i="6"/>
  <c r="X1146" i="6"/>
  <c r="X189" i="6"/>
  <c r="X468" i="6"/>
  <c r="X590" i="6"/>
  <c r="X565" i="6"/>
  <c r="X519" i="6"/>
  <c r="X1118" i="6"/>
  <c r="X865" i="6"/>
  <c r="X1596" i="6"/>
  <c r="X1226" i="6"/>
  <c r="X1591" i="6"/>
  <c r="X1936" i="6"/>
  <c r="X2028" i="6"/>
  <c r="X934" i="6"/>
  <c r="X2273" i="6"/>
  <c r="X141" i="6"/>
  <c r="X780" i="6"/>
  <c r="X1251" i="6"/>
  <c r="X127" i="6"/>
  <c r="X1520" i="6"/>
  <c r="X534" i="6"/>
  <c r="X1394" i="6"/>
  <c r="X1909" i="6"/>
  <c r="X1574" i="6"/>
  <c r="X588" i="6"/>
  <c r="X195" i="6"/>
  <c r="X1914" i="6"/>
  <c r="X1501" i="6"/>
  <c r="X1610" i="6"/>
  <c r="X867" i="6"/>
  <c r="X868" i="6"/>
  <c r="X496" i="6"/>
  <c r="X1256" i="6"/>
  <c r="X902" i="6"/>
  <c r="X153" i="6"/>
  <c r="X493" i="6"/>
  <c r="X513" i="6"/>
  <c r="X446" i="6"/>
  <c r="X1349" i="6"/>
  <c r="X431" i="6"/>
  <c r="X1556" i="6"/>
  <c r="X2270" i="6"/>
  <c r="X490" i="6"/>
  <c r="X1580" i="6"/>
  <c r="X30" i="6"/>
  <c r="X2084" i="6"/>
  <c r="X1287" i="6"/>
  <c r="X1130" i="6"/>
  <c r="X2088" i="6"/>
  <c r="X1047" i="6"/>
  <c r="X1425" i="6"/>
  <c r="X1731" i="6"/>
  <c r="I76" i="13" s="1"/>
  <c r="X495" i="6"/>
  <c r="X537" i="6"/>
  <c r="X2131" i="6"/>
  <c r="X1913" i="6"/>
  <c r="X583" i="6"/>
  <c r="X665" i="6"/>
  <c r="X21" i="6"/>
  <c r="X737" i="6"/>
  <c r="X1264" i="6"/>
  <c r="X814" i="6"/>
  <c r="X163" i="6"/>
  <c r="X1952" i="6"/>
  <c r="X1986" i="6"/>
  <c r="X2089" i="6"/>
  <c r="X1567" i="6"/>
  <c r="X2285" i="6"/>
  <c r="X2082" i="6"/>
  <c r="X821" i="6"/>
  <c r="X918" i="6"/>
  <c r="X1185" i="6"/>
  <c r="X1196" i="6"/>
  <c r="X704" i="6"/>
  <c r="X1799" i="6"/>
  <c r="X1284" i="6"/>
  <c r="X783" i="6"/>
  <c r="X834" i="6"/>
  <c r="X1054" i="6"/>
  <c r="X140" i="6"/>
  <c r="X635" i="6"/>
  <c r="X539" i="6"/>
  <c r="X786" i="6"/>
  <c r="X1370" i="6"/>
  <c r="X395" i="6"/>
  <c r="X638" i="6"/>
  <c r="X1832" i="6"/>
  <c r="X592" i="6"/>
  <c r="X1041" i="6"/>
  <c r="X1014" i="6"/>
  <c r="X1410" i="6"/>
  <c r="X269" i="6"/>
  <c r="X1152" i="6"/>
  <c r="X1300" i="6"/>
  <c r="X2071" i="6"/>
  <c r="X654" i="6"/>
  <c r="X1790" i="6"/>
  <c r="X1217" i="6"/>
  <c r="X1346" i="6"/>
  <c r="X646" i="6"/>
  <c r="X2064" i="6"/>
  <c r="X974" i="6"/>
  <c r="X1770" i="6"/>
  <c r="I115" i="13" s="1"/>
  <c r="X741" i="6"/>
  <c r="X1440" i="6"/>
  <c r="X397" i="6"/>
  <c r="X1448" i="6"/>
  <c r="X1002" i="6"/>
  <c r="X298" i="6"/>
  <c r="X579" i="6"/>
  <c r="X1243" i="6"/>
  <c r="X113" i="6"/>
  <c r="X1944" i="6"/>
  <c r="X1362" i="6"/>
  <c r="X1742" i="6"/>
  <c r="I87" i="13" s="1"/>
  <c r="X990" i="6"/>
  <c r="X1744" i="6"/>
  <c r="I89" i="13" s="1"/>
  <c r="X1016" i="6"/>
  <c r="X502" i="6"/>
  <c r="X2352" i="6"/>
  <c r="X1932" i="6"/>
  <c r="X807" i="6"/>
  <c r="X1579" i="6"/>
  <c r="X2249" i="6"/>
  <c r="X1965" i="6"/>
  <c r="X703" i="6"/>
  <c r="X2109" i="6"/>
  <c r="X2349" i="6"/>
  <c r="X1449" i="6"/>
  <c r="X2179" i="6"/>
  <c r="X408" i="6"/>
  <c r="X221" i="6"/>
  <c r="X332" i="6"/>
  <c r="X1331" i="6"/>
  <c r="X453" i="6"/>
  <c r="X1439" i="6"/>
  <c r="X2101" i="6"/>
  <c r="X1586" i="6"/>
  <c r="X587" i="6"/>
  <c r="X999" i="6"/>
  <c r="X1532" i="6"/>
  <c r="X882" i="6"/>
  <c r="X1904" i="6"/>
  <c r="X1539" i="6"/>
  <c r="X1583" i="6"/>
  <c r="X554" i="6"/>
  <c r="X1728" i="6"/>
  <c r="I73" i="13" s="1"/>
  <c r="X192" i="6"/>
  <c r="X897" i="6"/>
  <c r="X1361" i="6"/>
  <c r="X915" i="6"/>
  <c r="X1769" i="6"/>
  <c r="I114" i="13" s="1"/>
  <c r="X299" i="6"/>
  <c r="X622" i="6"/>
  <c r="X315" i="6"/>
  <c r="X681" i="6"/>
  <c r="X132" i="6"/>
  <c r="X443" i="6"/>
  <c r="X1320" i="6"/>
  <c r="X1372" i="6"/>
  <c r="X1122" i="6"/>
  <c r="X267" i="6"/>
  <c r="X1390" i="6"/>
  <c r="X477" i="6"/>
  <c r="X1947" i="6"/>
  <c r="X1210" i="6"/>
  <c r="X1291" i="6"/>
  <c r="X1175" i="6"/>
  <c r="X1918" i="6"/>
  <c r="X13" i="6"/>
  <c r="X390" i="6"/>
  <c r="X1038" i="6"/>
  <c r="X2078" i="6"/>
  <c r="X2301" i="6"/>
  <c r="X2203" i="6"/>
  <c r="X1896" i="6"/>
  <c r="X695" i="6"/>
  <c r="X1622" i="6"/>
  <c r="X1290" i="6"/>
  <c r="X1299" i="6"/>
  <c r="X673" i="6"/>
  <c r="X678" i="6"/>
  <c r="X428" i="6"/>
  <c r="X1161" i="6"/>
  <c r="X1607" i="6"/>
  <c r="X258" i="6"/>
  <c r="X497" i="6"/>
  <c r="X1562" i="6"/>
  <c r="X514" i="6"/>
  <c r="X1889" i="6"/>
  <c r="X2368" i="6"/>
  <c r="X272" i="6"/>
  <c r="X301" i="6"/>
  <c r="X2372" i="6"/>
  <c r="X1058" i="6"/>
  <c r="X2068" i="6"/>
  <c r="X1446" i="6"/>
  <c r="X2252" i="6"/>
  <c r="X743" i="6"/>
  <c r="X1242" i="6"/>
  <c r="X343" i="6"/>
  <c r="X2289" i="6"/>
  <c r="X1590" i="6"/>
  <c r="X206" i="6"/>
  <c r="X671" i="6"/>
  <c r="X2228" i="6"/>
  <c r="X1530" i="6"/>
  <c r="X1803" i="6"/>
  <c r="X1040" i="6"/>
  <c r="X1230" i="6"/>
  <c r="X1345" i="6"/>
  <c r="X1190" i="6"/>
  <c r="X146" i="6"/>
  <c r="X2107" i="6"/>
  <c r="X663" i="6"/>
  <c r="X1881" i="6"/>
  <c r="X2317" i="6"/>
  <c r="X1100" i="6"/>
  <c r="X2298" i="6"/>
  <c r="X1927" i="6"/>
  <c r="X1882" i="6"/>
  <c r="X913" i="6"/>
  <c r="X2164" i="6"/>
  <c r="X2272" i="6"/>
  <c r="X2040" i="6"/>
  <c r="X345" i="6"/>
  <c r="X1195" i="6"/>
  <c r="X2017" i="6"/>
  <c r="X2286" i="6"/>
  <c r="X1350" i="6"/>
  <c r="X273" i="6"/>
  <c r="X1201" i="6"/>
  <c r="X2210" i="6"/>
  <c r="X2049" i="6"/>
  <c r="X1188" i="6"/>
  <c r="X1875" i="6"/>
  <c r="X225" i="6"/>
  <c r="X1340" i="6"/>
  <c r="X1057" i="6"/>
  <c r="X600" i="6"/>
  <c r="X618" i="6"/>
  <c r="X1837" i="6"/>
  <c r="X2331" i="6"/>
  <c r="X2345" i="6"/>
  <c r="X2339" i="6"/>
  <c r="X1444" i="6"/>
  <c r="X679" i="6"/>
  <c r="X894" i="6"/>
  <c r="X2227" i="6"/>
  <c r="X2213" i="6"/>
  <c r="X1037" i="6"/>
  <c r="X1326" i="6"/>
  <c r="X1755" i="6"/>
  <c r="I100" i="13" s="1"/>
  <c r="X1805" i="6"/>
  <c r="X175" i="6"/>
  <c r="X1450" i="6"/>
  <c r="X237" i="6"/>
  <c r="X1213" i="6"/>
  <c r="X1831" i="6"/>
  <c r="X1784" i="6"/>
  <c r="X661" i="6"/>
  <c r="X1043" i="6"/>
  <c r="X491" i="6"/>
  <c r="X1255" i="6"/>
  <c r="X972" i="6"/>
  <c r="X2125" i="6"/>
  <c r="X1602" i="6"/>
  <c r="X1811" i="6"/>
  <c r="X251" i="6"/>
  <c r="X2230" i="6"/>
  <c r="X1148" i="6"/>
  <c r="X677" i="6"/>
  <c r="X1337" i="6"/>
  <c r="X478" i="6"/>
  <c r="X1485" i="6"/>
  <c r="X1621" i="6"/>
  <c r="X787" i="6"/>
  <c r="X304" i="6"/>
  <c r="X17" i="6"/>
  <c r="X1946" i="6"/>
  <c r="X1677" i="6"/>
  <c r="X253" i="6"/>
  <c r="X1135" i="6"/>
  <c r="X932" i="6"/>
  <c r="X1488" i="6"/>
  <c r="X1673" i="6"/>
  <c r="X1360" i="6"/>
  <c r="X2043" i="6"/>
  <c r="X18" i="6"/>
  <c r="X818" i="6"/>
  <c r="X1475" i="6"/>
  <c r="X2199" i="6"/>
  <c r="X1098" i="6"/>
  <c r="X311" i="6"/>
  <c r="X1587" i="6"/>
  <c r="X1959" i="6"/>
  <c r="X2180" i="6"/>
  <c r="X37" i="6"/>
  <c r="X1143" i="6"/>
  <c r="X2122" i="6"/>
  <c r="X689" i="6"/>
  <c r="X893" i="6"/>
  <c r="X209" i="6"/>
  <c r="X1202" i="6"/>
  <c r="X2039" i="6"/>
  <c r="X1948" i="6"/>
  <c r="X1892" i="6"/>
  <c r="X183" i="6"/>
  <c r="X1432" i="6"/>
  <c r="X2215" i="6"/>
  <c r="X2306" i="6"/>
  <c r="X680" i="6"/>
  <c r="X2279" i="6"/>
  <c r="X444" i="6"/>
  <c r="X1232" i="6"/>
  <c r="X986" i="6"/>
  <c r="X437" i="6"/>
  <c r="X1953" i="6"/>
  <c r="X625" i="6"/>
  <c r="X2074" i="6"/>
  <c r="X1024" i="6"/>
  <c r="X642" i="6"/>
  <c r="X2108" i="6"/>
  <c r="X1400" i="6"/>
  <c r="X421" i="6"/>
  <c r="X1170" i="6"/>
  <c r="X2257" i="6"/>
  <c r="X2079" i="6"/>
  <c r="X1436" i="6"/>
  <c r="X719" i="6"/>
  <c r="X2012" i="6"/>
  <c r="X2240" i="6"/>
  <c r="X1111" i="6"/>
  <c r="X829" i="6"/>
  <c r="X58" i="6"/>
  <c r="X684" i="6"/>
  <c r="X1768" i="6"/>
  <c r="I113" i="13" s="1"/>
  <c r="X465" i="6"/>
  <c r="X2326" i="6"/>
  <c r="X1459" i="6"/>
  <c r="X708" i="6"/>
  <c r="X234" i="6"/>
  <c r="X1063" i="6"/>
  <c r="X691" i="6"/>
  <c r="X350" i="6"/>
  <c r="X2288" i="6"/>
  <c r="X2166" i="6"/>
  <c r="X1142" i="6"/>
  <c r="X1402" i="6"/>
  <c r="X2093" i="6"/>
  <c r="X1358" i="6"/>
  <c r="X1151" i="6"/>
  <c r="X2069" i="6"/>
  <c r="X16" i="6"/>
  <c r="X1126" i="6"/>
  <c r="X119" i="6"/>
  <c r="X2264" i="6"/>
  <c r="X532" i="6"/>
  <c r="X1527" i="6"/>
  <c r="X1858" i="6"/>
  <c r="X1305" i="6"/>
  <c r="X505" i="6"/>
  <c r="X530" i="6"/>
  <c r="X1325" i="6"/>
  <c r="X1652" i="6"/>
  <c r="X144" i="6"/>
  <c r="X2129" i="6"/>
  <c r="X1995" i="6"/>
  <c r="X238" i="6"/>
  <c r="X1364" i="6"/>
  <c r="X1004" i="6"/>
  <c r="X413" i="6"/>
  <c r="X1033" i="6"/>
  <c r="X981" i="6"/>
  <c r="X2062" i="6"/>
  <c r="X1505" i="6"/>
  <c r="X1159" i="6"/>
  <c r="X2090" i="6"/>
  <c r="X1794" i="6"/>
  <c r="X335" i="6"/>
  <c r="X856" i="6"/>
  <c r="X1934" i="6"/>
  <c r="X1801" i="6"/>
  <c r="X2139" i="6"/>
  <c r="X123" i="6"/>
  <c r="X1509" i="6"/>
  <c r="X2169" i="6"/>
  <c r="X2282" i="6"/>
  <c r="X899" i="6"/>
  <c r="X777" i="6"/>
  <c r="X1407" i="6"/>
  <c r="X1461" i="6"/>
  <c r="X353" i="6"/>
  <c r="X1665" i="6"/>
  <c r="X1263" i="6"/>
  <c r="X81" i="6"/>
  <c r="X280" i="6"/>
  <c r="X368" i="6"/>
  <c r="X167" i="6"/>
  <c r="X487" i="6"/>
  <c r="X540" i="6"/>
  <c r="X82" i="6"/>
  <c r="X459" i="6"/>
  <c r="X694" i="6"/>
  <c r="X764" i="6"/>
  <c r="X1095" i="6"/>
  <c r="X970" i="6"/>
  <c r="X198" i="6"/>
  <c r="X62" i="6"/>
  <c r="X997" i="6"/>
  <c r="X593" i="6"/>
  <c r="X887" i="6"/>
  <c r="X1994" i="6"/>
  <c r="X931" i="6"/>
  <c r="X1900" i="6"/>
  <c r="X1814" i="6"/>
  <c r="X632" i="6"/>
  <c r="X1007" i="6"/>
  <c r="X849" i="6"/>
  <c r="X2366" i="6"/>
  <c r="X1359" i="6"/>
  <c r="X664" i="6"/>
  <c r="X2144" i="6"/>
  <c r="X620" i="6"/>
  <c r="X1247" i="6"/>
  <c r="X2146" i="6"/>
  <c r="X1824" i="6"/>
  <c r="X336" i="6"/>
  <c r="X1396" i="6"/>
  <c r="X1981" i="6"/>
  <c r="X1990" i="6"/>
  <c r="X450" i="6"/>
  <c r="X1288" i="6"/>
  <c r="X2283" i="6"/>
  <c r="X1430" i="6"/>
  <c r="X386" i="6"/>
  <c r="X1003" i="6"/>
  <c r="X1124" i="6"/>
  <c r="X1835" i="6"/>
  <c r="X1504" i="6"/>
  <c r="X1376" i="6"/>
  <c r="X584" i="6"/>
  <c r="X831" i="6"/>
  <c r="X2099" i="6"/>
  <c r="X1456" i="6"/>
  <c r="X1030" i="6"/>
  <c r="X1929" i="6"/>
  <c r="X568" i="6"/>
  <c r="X1781" i="6"/>
  <c r="X1417" i="6"/>
  <c r="X802" i="6"/>
  <c r="X2110" i="6"/>
  <c r="X1421" i="6"/>
  <c r="X1656" i="6"/>
  <c r="X288" i="6"/>
  <c r="X173" i="6"/>
  <c r="X971" i="6"/>
  <c r="X1478" i="6"/>
  <c r="X1939" i="6"/>
  <c r="X1662" i="6"/>
  <c r="X266" i="6"/>
  <c r="X599" i="6"/>
  <c r="X775" i="6"/>
  <c r="X1969" i="6"/>
  <c r="X1121" i="6"/>
  <c r="X2232" i="6"/>
  <c r="X742" i="6"/>
  <c r="X246" i="6"/>
  <c r="X2211" i="6"/>
  <c r="X467" i="6"/>
  <c r="X2189" i="6"/>
  <c r="X921" i="6"/>
  <c r="X1036" i="6"/>
  <c r="X1426" i="6"/>
  <c r="X1239" i="6"/>
  <c r="X879" i="6"/>
  <c r="X1420" i="6"/>
  <c r="X203" i="6"/>
  <c r="X2226" i="6"/>
  <c r="X1603" i="6"/>
  <c r="X1104" i="6"/>
  <c r="X1294" i="6"/>
  <c r="X2225" i="6"/>
  <c r="X33" i="6"/>
  <c r="X1313" i="6"/>
  <c r="X1066" i="6"/>
  <c r="X630" i="6"/>
  <c r="X1422" i="6"/>
  <c r="X1576" i="6"/>
  <c r="X263" i="6"/>
  <c r="X1626" i="6"/>
  <c r="X1546" i="6"/>
  <c r="X1097" i="6"/>
  <c r="X2063" i="6"/>
  <c r="X1842" i="6"/>
  <c r="X356" i="6"/>
  <c r="X1310" i="6"/>
  <c r="X2363" i="6"/>
  <c r="X340" i="6"/>
  <c r="X1893" i="6"/>
  <c r="X2167" i="6"/>
  <c r="X560" i="6"/>
  <c r="X1019" i="6"/>
  <c r="X1385" i="6"/>
  <c r="X1720" i="6"/>
  <c r="I65" i="13" s="1"/>
  <c r="X1379" i="6"/>
  <c r="X2057" i="6"/>
  <c r="X860" i="6"/>
  <c r="X1606" i="6"/>
  <c r="X676" i="6"/>
  <c r="X2133" i="6"/>
  <c r="X874" i="6"/>
  <c r="X339" i="6"/>
  <c r="X594" i="6"/>
  <c r="X2015" i="6"/>
  <c r="X1389" i="6"/>
  <c r="X2305" i="6"/>
  <c r="X1060" i="6"/>
  <c r="X1919" i="6"/>
  <c r="X1823" i="6"/>
  <c r="X746" i="6"/>
  <c r="X1757" i="6"/>
  <c r="I102" i="13" s="1"/>
  <c r="X1354" i="6"/>
  <c r="X99" i="6"/>
  <c r="X1609" i="6"/>
  <c r="X110" i="6"/>
  <c r="X1106" i="6"/>
  <c r="X869" i="6"/>
  <c r="X309" i="6"/>
  <c r="X1905" i="6"/>
  <c r="X344" i="6"/>
  <c r="X1460" i="6"/>
  <c r="X1684" i="6"/>
  <c r="X1924" i="6"/>
  <c r="X1973" i="6"/>
  <c r="X1437" i="6"/>
  <c r="X2329" i="6"/>
  <c r="X1487" i="6"/>
  <c r="X2223" i="6"/>
  <c r="X2067" i="6"/>
  <c r="X1608" i="6"/>
  <c r="X342" i="6"/>
  <c r="X1815" i="6"/>
  <c r="X516" i="6"/>
  <c r="X623" i="6"/>
  <c r="X1638" i="6"/>
  <c r="X930" i="6"/>
  <c r="X2005" i="6"/>
  <c r="X1438" i="6"/>
  <c r="X731" i="6"/>
  <c r="X1177" i="6"/>
  <c r="X434" i="6"/>
  <c r="X744" i="6"/>
  <c r="X778" i="6"/>
  <c r="X1569" i="6"/>
  <c r="X1193" i="6"/>
  <c r="X1059" i="6"/>
  <c r="X2086" i="6"/>
  <c r="X1564" i="6"/>
  <c r="X1570" i="6"/>
  <c r="X1378" i="6"/>
  <c r="X792" i="6"/>
  <c r="X472" i="6"/>
  <c r="X2344" i="6"/>
  <c r="X2137" i="6"/>
  <c r="X1620" i="6"/>
  <c r="X1863" i="6"/>
  <c r="X1131" i="6"/>
  <c r="X791" i="6"/>
  <c r="X2003" i="6"/>
  <c r="X549" i="6"/>
  <c r="X688" i="6"/>
  <c r="X611" i="6"/>
  <c r="X1492" i="6"/>
  <c r="X1498" i="6"/>
  <c r="X733" i="6"/>
  <c r="X1077" i="6"/>
  <c r="X1049" i="6"/>
  <c r="X1225" i="6"/>
  <c r="X1044" i="6"/>
  <c r="X1510" i="6"/>
  <c r="X1064" i="6"/>
  <c r="X900" i="6"/>
  <c r="X2001" i="6"/>
  <c r="X2091" i="6"/>
  <c r="X2212" i="6"/>
  <c r="X763" i="6"/>
  <c r="X1473" i="6"/>
  <c r="X2168" i="6"/>
  <c r="X1613" i="6"/>
  <c r="X929" i="6"/>
  <c r="X1368" i="6"/>
  <c r="X1295" i="6"/>
  <c r="X890" i="6"/>
  <c r="X1260" i="6"/>
  <c r="X1692" i="6"/>
  <c r="X846" i="6"/>
  <c r="X1347" i="6"/>
  <c r="X1235" i="6"/>
  <c r="X511" i="6"/>
  <c r="X2055" i="6"/>
  <c r="X1374" i="6"/>
  <c r="X820" i="6"/>
  <c r="X1645" i="6"/>
  <c r="X2239" i="6"/>
  <c r="X63" i="6"/>
  <c r="X1172" i="6"/>
  <c r="X53" i="6"/>
  <c r="X2112" i="6"/>
  <c r="X15" i="6"/>
  <c r="X1308" i="6"/>
  <c r="X2185" i="6"/>
  <c r="X2293" i="6"/>
  <c r="X1075" i="6"/>
  <c r="X1783" i="6"/>
  <c r="X1094" i="6"/>
  <c r="X2365" i="6"/>
  <c r="X482" i="6"/>
  <c r="X979" i="6"/>
  <c r="X1317" i="6"/>
  <c r="X2233" i="6"/>
  <c r="X176" i="6"/>
  <c r="X1820" i="6"/>
  <c r="X160" i="6"/>
  <c r="X508" i="6"/>
  <c r="X1178" i="6"/>
  <c r="X65" i="6"/>
  <c r="X645" i="6"/>
  <c r="X659" i="6"/>
  <c r="X1868" i="6"/>
  <c r="X435" i="6"/>
  <c r="X1921" i="6"/>
  <c r="X1371" i="6"/>
  <c r="X2224" i="6"/>
  <c r="X1644" i="6"/>
  <c r="X1517" i="6"/>
  <c r="X1573" i="6"/>
  <c r="X399" i="6"/>
  <c r="X1324" i="6"/>
  <c r="X1630" i="6"/>
  <c r="X1184" i="6"/>
  <c r="X2333" i="6"/>
  <c r="X844" i="6"/>
  <c r="X1563" i="6"/>
  <c r="X1129" i="6"/>
  <c r="X1341" i="6"/>
  <c r="X2154" i="6"/>
  <c r="X2009" i="6"/>
  <c r="X357" i="6"/>
  <c r="X1454" i="6"/>
  <c r="X480" i="6"/>
  <c r="X1650" i="6"/>
  <c r="X2193" i="6"/>
  <c r="X561" i="6"/>
  <c r="X1128" i="6"/>
  <c r="X458" i="6"/>
  <c r="X1968" i="6"/>
  <c r="X2095" i="6"/>
  <c r="X88" i="6"/>
  <c r="X864" i="6"/>
  <c r="X578" i="6"/>
  <c r="X1906" i="6"/>
  <c r="X542" i="6"/>
  <c r="X977" i="6"/>
  <c r="X870" i="6"/>
  <c r="X416" i="6"/>
  <c r="X1443" i="6"/>
  <c r="X1657" i="6"/>
  <c r="X498" i="6"/>
  <c r="X2087" i="6"/>
  <c r="X758" i="6"/>
  <c r="X2354" i="6"/>
  <c r="X2002" i="6"/>
  <c r="X1833" i="6"/>
  <c r="X145" i="6"/>
  <c r="X64" i="6"/>
  <c r="X1269" i="6"/>
  <c r="X885" i="6"/>
  <c r="X1353" i="6"/>
  <c r="X151" i="6"/>
  <c r="X1549" i="6"/>
  <c r="X255" i="6"/>
  <c r="X278" i="6"/>
  <c r="X806" i="6"/>
  <c r="X1598" i="6"/>
  <c r="X1328" i="6"/>
  <c r="X1999" i="6"/>
  <c r="X1807" i="6"/>
  <c r="X715" i="6"/>
  <c r="X1911" i="6"/>
  <c r="X135" i="6"/>
  <c r="X292" i="6"/>
  <c r="X157" i="6"/>
  <c r="X705" i="6"/>
  <c r="X1035" i="6"/>
  <c r="X2248" i="6"/>
  <c r="X613" i="6"/>
  <c r="X499" i="6"/>
  <c r="X2096" i="6"/>
  <c r="X2313" i="6"/>
  <c r="X293" i="6"/>
  <c r="X1168" i="6"/>
  <c r="X291" i="6"/>
  <c r="X1704" i="6"/>
  <c r="I49" i="13" s="1"/>
  <c r="X1279" i="6"/>
  <c r="X1828" i="6"/>
  <c r="X1745" i="6"/>
  <c r="I90" i="13" s="1"/>
  <c r="X1825" i="6"/>
  <c r="X883" i="6"/>
  <c r="X2072" i="6"/>
  <c r="X1182" i="6"/>
  <c r="X1997" i="6"/>
  <c r="X1321" i="6"/>
  <c r="X320" i="6"/>
  <c r="X193" i="6"/>
  <c r="X1813" i="6"/>
  <c r="X2342" i="6"/>
  <c r="X324" i="6"/>
  <c r="X1640" i="6"/>
  <c r="X753" i="6"/>
  <c r="X1191" i="6"/>
  <c r="X1519" i="6"/>
  <c r="X1736" i="6"/>
  <c r="I81" i="13" s="1"/>
  <c r="X387" i="6"/>
  <c r="X1183" i="6"/>
  <c r="X194" i="6"/>
  <c r="X504" i="6"/>
  <c r="X1709" i="6"/>
  <c r="I54" i="13" s="1"/>
  <c r="X789" i="6"/>
  <c r="X1646" i="6"/>
  <c r="X187" i="6"/>
  <c r="X1804" i="6"/>
  <c r="X460" i="6"/>
  <c r="X1316" i="6"/>
  <c r="X1723" i="6"/>
  <c r="I68" i="13" s="1"/>
  <c r="X264" i="6"/>
  <c r="X521" i="6"/>
  <c r="X1381" i="6"/>
  <c r="X1481" i="6"/>
  <c r="X702" i="6"/>
  <c r="X270" i="6"/>
  <c r="X517" i="6"/>
  <c r="X692" i="6"/>
  <c r="X54" i="6"/>
  <c r="X1716" i="6"/>
  <c r="I61" i="13" s="1"/>
  <c r="X527" i="6"/>
  <c r="X564" i="6"/>
  <c r="X803" i="6"/>
  <c r="X1140" i="6"/>
  <c r="X461" i="6"/>
  <c r="X2207" i="6"/>
  <c r="X1403" i="6"/>
  <c r="X236" i="6"/>
  <c r="X675" i="6"/>
  <c r="X1107" i="6"/>
  <c r="X2038" i="6"/>
  <c r="X785" i="6"/>
  <c r="X726" i="6"/>
  <c r="X470" i="6"/>
  <c r="X1141" i="6"/>
  <c r="X1348" i="6"/>
  <c r="X1032" i="6"/>
  <c r="X636" i="6"/>
  <c r="X1857" i="6"/>
  <c r="X1015" i="6"/>
  <c r="X722" i="6"/>
  <c r="X1029" i="6"/>
  <c r="X374" i="6"/>
  <c r="X2311" i="6"/>
  <c r="X577" i="6"/>
  <c r="X1771" i="6"/>
  <c r="I116" i="13" s="1"/>
  <c r="X1991" i="6"/>
  <c r="X863" i="6"/>
  <c r="X377" i="6"/>
  <c r="X275" i="6"/>
  <c r="X1494" i="6"/>
  <c r="X333" i="6"/>
  <c r="X595" i="6"/>
  <c r="X976" i="6"/>
  <c r="X1017" i="6"/>
  <c r="X485" i="6"/>
  <c r="X1581" i="6"/>
  <c r="X2355" i="6"/>
  <c r="X1980" i="6"/>
  <c r="X2097" i="6"/>
  <c r="X891" i="6"/>
  <c r="X2294" i="6"/>
  <c r="X1935" i="6"/>
  <c r="X765" i="6"/>
  <c r="X2163" i="6"/>
  <c r="X1467" i="6"/>
  <c r="X455" i="6"/>
  <c r="X1138" i="6"/>
  <c r="X1267" i="6"/>
  <c r="X2117" i="6"/>
  <c r="X1169" i="6"/>
  <c r="X621" i="6"/>
  <c r="X657" i="6"/>
  <c r="X1137" i="6"/>
  <c r="X693" i="6"/>
  <c r="X1103" i="6"/>
  <c r="X475" i="6"/>
  <c r="X1404" i="6"/>
  <c r="X1248" i="6"/>
  <c r="X1531" i="6"/>
  <c r="X1797" i="6"/>
  <c r="X2204" i="6"/>
  <c r="X392" i="6"/>
  <c r="X2010" i="6"/>
  <c r="X296" i="6"/>
  <c r="X658" i="6"/>
  <c r="X2059" i="6"/>
  <c r="X159" i="6"/>
  <c r="X2098" i="6"/>
  <c r="X574" i="6"/>
  <c r="X1500" i="6"/>
  <c r="X1234" i="6"/>
  <c r="X427" i="6"/>
  <c r="X776" i="6"/>
  <c r="X2217" i="6"/>
  <c r="X713" i="6"/>
  <c r="X1806" i="6"/>
  <c r="X1189" i="6"/>
  <c r="X262" i="6"/>
  <c r="X1974" i="6"/>
  <c r="X522" i="6"/>
  <c r="X1915" i="6"/>
  <c r="X161" i="6"/>
  <c r="X2340" i="6"/>
  <c r="X412" i="6"/>
  <c r="X220" i="6"/>
  <c r="X375" i="6"/>
  <c r="X884" i="6"/>
  <c r="X730" i="6"/>
  <c r="X1558" i="6"/>
  <c r="X1384" i="6"/>
  <c r="X409" i="6"/>
  <c r="X378" i="6"/>
  <c r="X1363" i="6"/>
  <c r="X908" i="6"/>
  <c r="X1575" i="6"/>
  <c r="X1566" i="6"/>
  <c r="X300" i="6"/>
  <c r="X426" i="6"/>
  <c r="X1102" i="6"/>
  <c r="X1887" i="6"/>
  <c r="X772" i="6"/>
  <c r="X348" i="6"/>
  <c r="X256" i="6"/>
  <c r="X51" i="6"/>
  <c r="X826" i="6"/>
  <c r="X358" i="6"/>
  <c r="X1227" i="6"/>
  <c r="X808" i="6"/>
  <c r="X1257" i="6"/>
  <c r="X1836" i="6"/>
  <c r="X1664" i="6"/>
  <c r="X1864" i="6"/>
  <c r="X303" i="6"/>
  <c r="X2336" i="6"/>
  <c r="X442" i="6"/>
  <c r="X66" i="6"/>
  <c r="X2364" i="6"/>
  <c r="X1244" i="6"/>
  <c r="X1110" i="6"/>
  <c r="X1513" i="6"/>
  <c r="X330" i="6"/>
  <c r="X1052" i="6"/>
  <c r="X1810" i="6"/>
  <c r="X2165" i="6"/>
  <c r="X1388" i="6"/>
  <c r="X414" i="6"/>
  <c r="X2100" i="6"/>
  <c r="X2006" i="6"/>
  <c r="X2251" i="6"/>
  <c r="X29" i="6"/>
  <c r="X328" i="6"/>
  <c r="X2314" i="6"/>
  <c r="X1482" i="6"/>
  <c r="X1323" i="6"/>
  <c r="X261" i="6"/>
  <c r="X364" i="6"/>
  <c r="X481" i="6"/>
  <c r="X1055" i="6"/>
  <c r="X1219" i="6"/>
  <c r="X1963" i="6"/>
  <c r="X424" i="6"/>
  <c r="X184" i="6"/>
  <c r="X668" i="6"/>
  <c r="X832" i="6"/>
  <c r="X1005" i="6"/>
  <c r="X1883" i="6"/>
  <c r="X905" i="6"/>
  <c r="X1751" i="6"/>
  <c r="I96" i="13" s="1"/>
  <c r="X1262" i="6"/>
  <c r="X1535" i="6"/>
  <c r="X1557" i="6"/>
  <c r="X2183" i="6"/>
  <c r="X319" i="6"/>
  <c r="X2370" i="6"/>
  <c r="X223" i="6"/>
  <c r="X1547" i="6"/>
  <c r="X909" i="6"/>
  <c r="X476" i="6"/>
  <c r="X1453" i="6"/>
  <c r="X1899" i="6"/>
  <c r="X1624" i="6"/>
  <c r="X2291" i="6"/>
  <c r="X1116" i="6"/>
  <c r="X987" i="6"/>
  <c r="X1034" i="6"/>
  <c r="X797" i="6"/>
  <c r="X55" i="6"/>
  <c r="X1538" i="6"/>
  <c r="X1643" i="6"/>
  <c r="X166" i="6"/>
  <c r="X2037" i="6"/>
  <c r="X717" i="6"/>
  <c r="X1890" i="6"/>
  <c r="X165" i="6"/>
  <c r="X1780" i="6"/>
  <c r="X1695" i="6"/>
  <c r="X447" i="6"/>
  <c r="X700" i="6"/>
  <c r="X1021" i="6"/>
  <c r="X1375" i="6"/>
  <c r="X2126" i="6"/>
  <c r="X1073" i="6"/>
  <c r="X1808" i="6"/>
  <c r="X1329" i="6"/>
  <c r="X936" i="6"/>
  <c r="X1489" i="6"/>
  <c r="X448" i="6"/>
  <c r="X535" i="6"/>
  <c r="X329" i="6"/>
  <c r="X1522" i="6"/>
  <c r="X1514" i="6"/>
  <c r="X1171" i="6"/>
  <c r="X1173" i="6"/>
  <c r="X1874" i="6"/>
  <c r="X644" i="6"/>
  <c r="X1327" i="6"/>
  <c r="X202" i="6"/>
  <c r="X2150" i="6"/>
  <c r="X1938" i="6"/>
  <c r="X2253" i="6"/>
  <c r="X1747" i="6"/>
  <c r="I92" i="13" s="1"/>
  <c r="X2243" i="6"/>
  <c r="X1452" i="6"/>
  <c r="X228" i="6"/>
  <c r="X1212" i="6"/>
  <c r="X1442" i="6"/>
  <c r="X685" i="6"/>
  <c r="X2255" i="6"/>
  <c r="X1065" i="6"/>
  <c r="X799" i="6"/>
  <c r="X842" i="6"/>
  <c r="X131" i="6"/>
  <c r="X598" i="6"/>
  <c r="X1776" i="6"/>
  <c r="I121" i="13" s="1"/>
  <c r="X1565" i="6"/>
  <c r="X2114" i="6"/>
  <c r="X1165" i="6"/>
  <c r="X580" i="6"/>
  <c r="X667" i="6"/>
  <c r="X1027" i="6"/>
  <c r="X1554" i="6"/>
  <c r="X755" i="6"/>
  <c r="X506" i="6"/>
  <c r="X1625" i="6"/>
  <c r="X1660" i="6"/>
  <c r="X1357" i="6"/>
  <c r="X745" i="6"/>
  <c r="X2244" i="6"/>
  <c r="X254" i="6"/>
  <c r="X1686" i="6"/>
  <c r="X1298" i="6"/>
  <c r="X2332" i="6"/>
  <c r="X1233" i="6"/>
  <c r="X1966" i="6"/>
  <c r="X259" i="6"/>
  <c r="X1816" i="6"/>
  <c r="X1398" i="6"/>
  <c r="X2045" i="6"/>
  <c r="X1039" i="6"/>
  <c r="X1367" i="6"/>
  <c r="X811" i="6"/>
  <c r="X244" i="6"/>
  <c r="X1231" i="6"/>
  <c r="X1062" i="6"/>
  <c r="X139" i="6"/>
  <c r="X1658" i="6"/>
  <c r="X751" i="6"/>
  <c r="X389" i="6"/>
  <c r="X1886" i="6"/>
  <c r="X1884" i="6"/>
  <c r="X1414" i="6"/>
  <c r="X2050" i="6"/>
  <c r="X2360" i="6"/>
  <c r="X1534" i="6"/>
  <c r="X892" i="6"/>
  <c r="X360" i="6"/>
  <c r="X1056" i="6"/>
  <c r="X1082" i="6"/>
  <c r="X2330" i="6"/>
  <c r="X1458" i="6"/>
  <c r="X2141" i="6"/>
  <c r="X107" i="6"/>
  <c r="X1560" i="6"/>
  <c r="X449" i="6"/>
  <c r="X2080" i="6"/>
  <c r="X381" i="6"/>
  <c r="X1261" i="6"/>
  <c r="X901" i="6"/>
  <c r="X400" i="6"/>
  <c r="X817" i="6"/>
  <c r="X398" i="6"/>
  <c r="X1852" i="6"/>
  <c r="X115" i="6"/>
  <c r="X462" i="6"/>
  <c r="X457" i="6"/>
  <c r="X696" i="6"/>
  <c r="X1860" i="6"/>
  <c r="X1631" i="6"/>
  <c r="X650" i="6"/>
  <c r="X827" i="6"/>
  <c r="X1880" i="6"/>
  <c r="X2358" i="6"/>
  <c r="X2058" i="6"/>
  <c r="X169" i="6"/>
  <c r="X2158" i="6"/>
  <c r="X2000" i="6"/>
  <c r="X1559" i="6"/>
  <c r="X2319" i="6"/>
  <c r="X2176" i="6"/>
  <c r="X2206" i="6"/>
  <c r="X925" i="6"/>
  <c r="X2256" i="6"/>
  <c r="X1229" i="6"/>
  <c r="X1083" i="6"/>
  <c r="X1339" i="6"/>
  <c r="X876" i="6"/>
  <c r="X1523" i="6"/>
  <c r="X285" i="6"/>
  <c r="X2119" i="6"/>
  <c r="X1762" i="6"/>
  <c r="I107" i="13" s="1"/>
  <c r="X896" i="6"/>
  <c r="X533" i="6"/>
  <c r="X2246" i="6"/>
  <c r="X576" i="6"/>
  <c r="X425" i="6"/>
  <c r="X1306" i="6"/>
  <c r="X312" i="6"/>
  <c r="X1462" i="6"/>
  <c r="X1845" i="6"/>
  <c r="X2187" i="6"/>
  <c r="X1457" i="6"/>
  <c r="X690" i="6"/>
  <c r="X268" i="6"/>
  <c r="X2178" i="6"/>
  <c r="X752" i="6"/>
  <c r="X1455" i="6"/>
  <c r="X1614" i="6"/>
  <c r="X626" i="6"/>
  <c r="X438" i="6"/>
  <c r="X2369" i="6"/>
  <c r="X1515" i="6"/>
  <c r="X1725" i="6"/>
  <c r="I70" i="13" s="1"/>
  <c r="X906" i="6"/>
  <c r="X224" i="6"/>
  <c r="X1663" i="6"/>
  <c r="X809" i="6"/>
  <c r="X281" i="6"/>
  <c r="X483" i="6"/>
  <c r="X983" i="6"/>
  <c r="X617" i="6"/>
  <c r="X240" i="6"/>
  <c r="X2269" i="6"/>
  <c r="X1962" i="6"/>
  <c r="X2102" i="6"/>
  <c r="X1850" i="6"/>
  <c r="X784" i="6"/>
  <c r="X188" i="6"/>
  <c r="X1206" i="6"/>
  <c r="X510" i="6"/>
  <c r="X14" i="6"/>
  <c r="X2029" i="6"/>
  <c r="X875" i="6"/>
  <c r="X128" i="6"/>
  <c r="X757" i="6"/>
  <c r="X1722" i="6"/>
  <c r="I67" i="13" s="1"/>
  <c r="X2378" i="6"/>
  <c r="X2263" i="6"/>
  <c r="X1119" i="6"/>
  <c r="X761" i="6"/>
  <c r="X1154" i="6"/>
  <c r="X710" i="6"/>
  <c r="X1451" i="6"/>
  <c r="X182" i="6"/>
  <c r="X1112" i="6"/>
  <c r="X2033" i="6"/>
  <c r="X1516" i="6"/>
  <c r="X124" i="6"/>
  <c r="X1846" i="6"/>
  <c r="X1045" i="6"/>
  <c r="X2348" i="6"/>
  <c r="X1637" i="6"/>
  <c r="X889" i="6"/>
  <c r="X721" i="6"/>
  <c r="X2284" i="6"/>
  <c r="X219" i="6"/>
  <c r="X59" i="6"/>
  <c r="X672" i="6"/>
  <c r="X1086" i="6"/>
  <c r="X466" i="6"/>
  <c r="X816" i="6"/>
  <c r="X2032" i="6"/>
  <c r="X1690" i="6"/>
  <c r="I35" i="13" s="1"/>
  <c r="X307" i="6"/>
  <c r="X1945" i="6"/>
  <c r="X698" i="6"/>
  <c r="X748" i="6"/>
  <c r="X973" i="6"/>
  <c r="X218" i="6"/>
  <c r="X648" i="6"/>
  <c r="X1416" i="6"/>
  <c r="X1276" i="6"/>
  <c r="X1012" i="6"/>
  <c r="X1752" i="6"/>
  <c r="I97" i="13" s="1"/>
  <c r="X120" i="6"/>
  <c r="X1545" i="6"/>
  <c r="X181" i="6"/>
  <c r="X338" i="6"/>
  <c r="X1274" i="6"/>
  <c r="X2231" i="6"/>
  <c r="X1157" i="6"/>
  <c r="X347" i="6"/>
  <c r="X1849" i="6"/>
  <c r="X605" i="6"/>
  <c r="X1983" i="6"/>
  <c r="X1186" i="6"/>
  <c r="X1068" i="6"/>
  <c r="X749" i="6"/>
  <c r="X1067" i="6"/>
  <c r="X859" i="6"/>
  <c r="X1076" i="6"/>
  <c r="X27" i="6"/>
  <c r="X271" i="6"/>
  <c r="X723" i="6"/>
  <c r="X1424" i="6"/>
  <c r="X1542" i="6"/>
  <c r="X610" i="6"/>
  <c r="X1654" i="6"/>
  <c r="X1537" i="6"/>
  <c r="X1901" i="6"/>
  <c r="X1408" i="6"/>
  <c r="X394" i="6"/>
  <c r="X643" i="6"/>
  <c r="X1158" i="6"/>
  <c r="X1335" i="6"/>
  <c r="X105" i="6"/>
  <c r="X1976" i="6"/>
  <c r="X1795" i="6"/>
  <c r="X2008" i="6"/>
  <c r="X1943" i="6"/>
  <c r="X2271" i="6"/>
  <c r="X1634" i="6"/>
  <c r="X619" i="6"/>
  <c r="X133" i="6"/>
  <c r="X1207" i="6"/>
  <c r="X1343" i="6"/>
  <c r="X2127" i="6"/>
  <c r="X2245" i="6"/>
  <c r="X1289" i="6"/>
  <c r="X1155" i="6"/>
  <c r="X1412" i="6"/>
  <c r="X1125" i="6"/>
  <c r="X372" i="6"/>
  <c r="X2254" i="6"/>
  <c r="X1766" i="6"/>
  <c r="I111" i="13" s="1"/>
  <c r="X2334" i="6"/>
  <c r="X274" i="6"/>
  <c r="X515" i="6"/>
  <c r="X575" i="6"/>
  <c r="X709" i="6"/>
  <c r="X2053" i="6"/>
  <c r="X1960" i="6"/>
  <c r="X2145" i="6"/>
  <c r="X2106" i="6"/>
  <c r="X2111" i="6"/>
  <c r="X451" i="6"/>
  <c r="X290" i="6"/>
  <c r="X2194" i="6"/>
  <c r="X833" i="6"/>
  <c r="X711" i="6"/>
  <c r="X1588" i="6"/>
  <c r="X1136" i="6"/>
  <c r="X919" i="6"/>
  <c r="X1433" i="6"/>
  <c r="X2218" i="6"/>
  <c r="X1764" i="6"/>
  <c r="I109" i="13" s="1"/>
  <c r="X1611" i="6"/>
  <c r="X2201" i="6"/>
  <c r="X422" i="6"/>
  <c r="X518" i="6"/>
  <c r="X552" i="6"/>
  <c r="X2362" i="6"/>
  <c r="X1139" i="6"/>
  <c r="X1392" i="6"/>
  <c r="X2268" i="6"/>
  <c r="X586" i="6"/>
  <c r="X1544" i="6"/>
  <c r="X1495" i="6"/>
  <c r="X2297" i="6"/>
  <c r="X2190" i="6"/>
  <c r="X920" i="6"/>
  <c r="X2104" i="6"/>
  <c r="X1397" i="6"/>
  <c r="X782" i="6"/>
  <c r="X235" i="6"/>
  <c r="X2155" i="6"/>
  <c r="X845" i="6"/>
  <c r="X1309" i="6"/>
  <c r="X1240" i="6"/>
  <c r="X2346" i="6"/>
  <c r="X2315" i="6"/>
  <c r="X1435" i="6"/>
  <c r="X2216" i="6"/>
  <c r="X603" i="6"/>
  <c r="X589" i="6"/>
  <c r="X1093" i="6"/>
  <c r="X1715" i="6"/>
  <c r="I60" i="13" s="1"/>
  <c r="X1319" i="6"/>
  <c r="X2022" i="6"/>
  <c r="X2266" i="6"/>
  <c r="X1972" i="6"/>
  <c r="X1955" i="6"/>
  <c r="X2229" i="6"/>
  <c r="X1984" i="6"/>
  <c r="X1031" i="6"/>
  <c r="X585" i="6"/>
  <c r="X573" i="6"/>
  <c r="X1561" i="6"/>
  <c r="X714" i="6"/>
  <c r="X1977" i="6"/>
  <c r="X862" i="6"/>
  <c r="X509" i="6"/>
  <c r="X2174" i="6"/>
  <c r="X242" i="6"/>
  <c r="X1738" i="6"/>
  <c r="I83" i="13" s="1"/>
  <c r="X452" i="6"/>
  <c r="X998" i="6"/>
  <c r="X2351" i="6"/>
  <c r="X380" i="6"/>
  <c r="X248" i="6"/>
  <c r="X2205" i="6"/>
  <c r="X2036" i="6"/>
  <c r="X484" i="6"/>
  <c r="X1409" i="6"/>
  <c r="X317" i="6"/>
  <c r="X1759" i="6"/>
  <c r="I104" i="13" s="1"/>
  <c r="X773" i="6"/>
  <c r="X903" i="6"/>
  <c r="X2105" i="6"/>
  <c r="X1669" i="6"/>
  <c r="X417" i="6"/>
  <c r="X2143" i="6"/>
  <c r="X1344" i="6"/>
  <c r="X2181" i="6"/>
  <c r="X1541" i="6"/>
  <c r="X895" i="6"/>
  <c r="X432" i="6"/>
  <c r="X647" i="6"/>
  <c r="X2361" i="6"/>
  <c r="X2350" i="6"/>
  <c r="X308" i="6"/>
  <c r="X917" i="6"/>
  <c r="X331" i="6"/>
  <c r="X652" i="6"/>
  <c r="X1399" i="6"/>
  <c r="X211" i="6"/>
  <c r="X2118" i="6"/>
  <c r="X1869" i="6"/>
  <c r="X1224" i="6"/>
  <c r="X1543" i="6"/>
  <c r="X1009" i="6"/>
  <c r="X1302" i="6"/>
  <c r="X158" i="6"/>
  <c r="X1342" i="6"/>
  <c r="X1272" i="6"/>
  <c r="X2303" i="6"/>
  <c r="X1022" i="6"/>
  <c r="X991" i="6"/>
  <c r="X1411" i="6"/>
  <c r="X47" i="6"/>
  <c r="X725" i="6"/>
  <c r="X546" i="6"/>
  <c r="X1000" i="6"/>
  <c r="X840" i="6"/>
  <c r="X1216" i="6"/>
  <c r="X1848" i="6"/>
  <c r="X563" i="6"/>
  <c r="X2241" i="6"/>
  <c r="X649" i="6"/>
  <c r="X2020" i="6"/>
  <c r="X56" i="6"/>
  <c r="X1812" i="6"/>
  <c r="X1931" i="6"/>
  <c r="X2027" i="6"/>
  <c r="X418" i="6"/>
  <c r="X1503" i="6"/>
  <c r="X759" i="6"/>
  <c r="X995" i="6"/>
  <c r="X323" i="6"/>
  <c r="X1209" i="6"/>
  <c r="X724" i="6"/>
  <c r="X804" i="6"/>
  <c r="X1670" i="6"/>
  <c r="X2135" i="6"/>
  <c r="X1871" i="6"/>
  <c r="X1802" i="6"/>
  <c r="X322" i="6"/>
  <c r="X1641" i="6"/>
  <c r="X1502" i="6"/>
  <c r="X366" i="6"/>
  <c r="X1788" i="6"/>
  <c r="X1859" i="6"/>
  <c r="X1236" i="6"/>
  <c r="X346" i="6"/>
  <c r="X850" i="6"/>
  <c r="X1782" i="6"/>
  <c r="X2335" i="6"/>
  <c r="X1865" i="6"/>
  <c r="X2073" i="6"/>
  <c r="X2065" i="6"/>
  <c r="X1853" i="6"/>
  <c r="X555" i="6"/>
  <c r="X1595" i="6"/>
  <c r="X252" i="6"/>
  <c r="X2115" i="6"/>
  <c r="X130" i="6"/>
  <c r="X1639" i="6"/>
  <c r="X286" i="6"/>
  <c r="X2280" i="6"/>
  <c r="X1647" i="6"/>
  <c r="X1401" i="6"/>
  <c r="X523" i="6"/>
  <c r="X282" i="6"/>
  <c r="X1084" i="6"/>
  <c r="X2275" i="6"/>
  <c r="X779" i="6"/>
  <c r="X473" i="6"/>
  <c r="X1697" i="6"/>
  <c r="X2356" i="6"/>
  <c r="X609" i="6"/>
  <c r="X186" i="6"/>
  <c r="X939" i="6"/>
  <c r="X1829" i="6"/>
  <c r="X848" i="6"/>
  <c r="X49" i="6"/>
  <c r="X2261" i="6"/>
  <c r="X653" i="6"/>
  <c r="X1413" i="6"/>
  <c r="X2035" i="6"/>
  <c r="X1548" i="6"/>
  <c r="X801" i="6"/>
  <c r="X1311" i="6"/>
  <c r="X1992" i="6"/>
  <c r="X1989" i="6"/>
  <c r="X205" i="6"/>
  <c r="X2113" i="6"/>
  <c r="X1988" i="6"/>
  <c r="X2276" i="6"/>
  <c r="X615" i="6"/>
  <c r="X297" i="6"/>
  <c r="X1792" i="6"/>
  <c r="X2328" i="6"/>
  <c r="X770" i="6"/>
  <c r="X1074" i="6"/>
  <c r="X754" i="6"/>
  <c r="X2259" i="6"/>
  <c r="X756" i="6"/>
  <c r="X982" i="6"/>
  <c r="X1726" i="6"/>
  <c r="I71" i="13" s="1"/>
  <c r="X1970" i="6"/>
  <c r="X1486" i="6"/>
  <c r="X1081" i="6"/>
  <c r="X1873" i="6"/>
  <c r="X2041" i="6"/>
  <c r="X325" i="6"/>
  <c r="X2046" i="6"/>
  <c r="X31" i="6"/>
  <c r="X1978" i="6"/>
  <c r="X1636" i="6"/>
  <c r="X2153" i="6"/>
  <c r="X382" i="6"/>
  <c r="X612" i="6"/>
  <c r="X1113" i="6"/>
  <c r="X2327" i="6"/>
  <c r="X1592" i="6"/>
  <c r="X2156" i="6"/>
  <c r="X429" i="6"/>
  <c r="X201" i="6"/>
  <c r="X2184" i="6"/>
  <c r="X2367" i="6"/>
  <c r="X474" i="6"/>
  <c r="X2186" i="6"/>
  <c r="X384" i="6"/>
  <c r="X321" i="6"/>
  <c r="X147" i="6"/>
  <c r="X938" i="6"/>
  <c r="X2192" i="6"/>
  <c r="X1496" i="6"/>
  <c r="X2170" i="6"/>
  <c r="X2191" i="6"/>
  <c r="X479" i="6"/>
  <c r="X1383" i="6"/>
  <c r="X306" i="6"/>
  <c r="X596" i="6"/>
  <c r="X616" i="6"/>
  <c r="X2202" i="6"/>
  <c r="X1245" i="6"/>
  <c r="X48" i="6"/>
  <c r="X2060" i="6"/>
  <c r="X2353" i="6"/>
  <c r="X1222" i="6"/>
  <c r="X1822" i="6"/>
  <c r="X2359" i="6"/>
  <c r="X26" i="6"/>
  <c r="X734" i="6"/>
  <c r="X2007" i="6"/>
  <c r="X1903" i="6"/>
  <c r="X662" i="6"/>
  <c r="X283" i="6"/>
  <c r="X674" i="6"/>
  <c r="X701" i="6"/>
  <c r="X651" i="6"/>
  <c r="X1675" i="6"/>
  <c r="X1954" i="6"/>
  <c r="X404" i="6"/>
  <c r="X217" i="6"/>
  <c r="X471" i="6"/>
  <c r="X337" i="6"/>
  <c r="X207" i="6"/>
  <c r="X1192" i="6"/>
  <c r="X83" i="6"/>
  <c r="X1956" i="6"/>
  <c r="X370" i="6"/>
  <c r="X837" i="6"/>
  <c r="X602" i="6"/>
  <c r="X1789" i="6"/>
  <c r="X2357" i="6"/>
  <c r="X2061" i="6"/>
  <c r="X1277" i="6"/>
  <c r="X1958" i="6"/>
  <c r="X1925" i="6"/>
  <c r="X1705" i="6"/>
  <c r="I50" i="13" s="1"/>
  <c r="X2177" i="6"/>
  <c r="X68" i="6"/>
  <c r="X1593" i="6"/>
  <c r="X257" i="6"/>
  <c r="X637" i="6"/>
  <c r="X1916" i="6"/>
  <c r="X245" i="6"/>
  <c r="X1923" i="6"/>
  <c r="X1908" i="6"/>
  <c r="X838" i="6"/>
  <c r="X872" i="6"/>
  <c r="X907" i="6"/>
  <c r="X1282" i="6"/>
  <c r="X716" i="6"/>
  <c r="X823" i="6"/>
  <c r="X559" i="6"/>
  <c r="X858" i="6"/>
  <c r="X1839" i="6"/>
  <c r="X1628" i="6"/>
  <c r="X1826" i="6"/>
  <c r="X1431" i="6"/>
  <c r="X2031" i="6"/>
  <c r="X1223" i="6"/>
  <c r="X1521" i="6"/>
  <c r="X687" i="6"/>
  <c r="X1855" i="6"/>
  <c r="X1144" i="6"/>
  <c r="X152" i="6"/>
  <c r="X177" i="6"/>
  <c r="X1589" i="6"/>
  <c r="X111" i="6"/>
  <c r="X2196" i="6"/>
  <c r="X581" i="6"/>
  <c r="X1123" i="6"/>
  <c r="X793" i="6"/>
  <c r="X582" i="6"/>
  <c r="X2085" i="6"/>
  <c r="X241" i="6"/>
  <c r="X318" i="6"/>
  <c r="X1779" i="6"/>
  <c r="X2070" i="6"/>
  <c r="X2149" i="6"/>
  <c r="X627" i="6"/>
  <c r="X815" i="6"/>
  <c r="X464" i="6"/>
  <c r="X928" i="6"/>
  <c r="X1555" i="6"/>
  <c r="X916" i="6"/>
  <c r="X2338" i="6"/>
  <c r="X385" i="6"/>
  <c r="X142" i="6"/>
  <c r="X410" i="6"/>
  <c r="X1373" i="6"/>
  <c r="X1484" i="6"/>
  <c r="X1735" i="6"/>
  <c r="I80" i="13" s="1"/>
  <c r="X108" i="6"/>
  <c r="X1278" i="6"/>
  <c r="X233" i="6"/>
  <c r="X1649" i="6"/>
  <c r="X97" i="6"/>
  <c r="X1854" i="6"/>
  <c r="X2128" i="6"/>
  <c r="X2120" i="6"/>
  <c r="X2322" i="6"/>
  <c r="X996" i="6"/>
  <c r="X2066" i="6"/>
  <c r="X1891" i="6"/>
  <c r="X1979" i="6"/>
  <c r="X1241" i="6"/>
  <c r="X880" i="6"/>
  <c r="X1297" i="6"/>
  <c r="X1950" i="6"/>
  <c r="X1252" i="6"/>
  <c r="X1623" i="6"/>
  <c r="X2188" i="6"/>
  <c r="X1120" i="6"/>
  <c r="X1809" i="6"/>
  <c r="X1568" i="6"/>
  <c r="X852" i="6"/>
  <c r="X1296" i="6"/>
  <c r="X136" i="6"/>
  <c r="X441" i="6"/>
  <c r="X634" i="6"/>
  <c r="X1023" i="6"/>
  <c r="X1028" i="6"/>
  <c r="X1395" i="6"/>
  <c r="X1215" i="6"/>
  <c r="X1377" i="6"/>
  <c r="X1197" i="6"/>
  <c r="X851" i="6"/>
  <c r="X383" i="6"/>
  <c r="X1499" i="6"/>
  <c r="X1540" i="6"/>
  <c r="X2195" i="6"/>
  <c r="X1796" i="6"/>
  <c r="I9" i="13"/>
  <c r="F4" i="13" s="1"/>
  <c r="G4" i="13" s="1"/>
  <c r="I42" i="13" l="1"/>
  <c r="I43" i="13"/>
  <c r="I46" i="13"/>
  <c r="I45" i="13"/>
  <c r="I41" i="13"/>
  <c r="P10" i="6"/>
  <c r="T10" i="6" s="1"/>
  <c r="I37" i="13"/>
  <c r="I28" i="13"/>
  <c r="I36" i="13"/>
  <c r="I33" i="13"/>
  <c r="I38" i="13"/>
  <c r="I40" i="13"/>
  <c r="I34" i="13"/>
  <c r="I39" i="13"/>
  <c r="I29" i="13"/>
  <c r="I31" i="13"/>
  <c r="I30" i="13"/>
  <c r="I32" i="13"/>
  <c r="I27" i="13"/>
  <c r="I17" i="13"/>
  <c r="I20" i="13"/>
  <c r="I21" i="13"/>
  <c r="I19" i="13"/>
  <c r="I26" i="13"/>
  <c r="I22" i="13"/>
  <c r="I25" i="13"/>
  <c r="I24" i="13"/>
  <c r="I18" i="13"/>
  <c r="I23" i="13"/>
  <c r="K2318" i="6"/>
  <c r="L2318" i="6" s="1"/>
  <c r="X10" i="6" l="1"/>
  <c r="I16" i="13" s="1"/>
  <c r="I15" i="13" s="1"/>
  <c r="F5" i="13" s="1"/>
  <c r="O2318" i="6"/>
  <c r="U2318" i="6"/>
  <c r="H2" i="13" l="1"/>
  <c r="G5" i="13"/>
  <c r="V2318" i="6"/>
  <c r="W2318" i="6" s="1"/>
  <c r="P2318" i="6"/>
  <c r="T2318" i="6" s="1"/>
  <c r="X2318" i="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<sst xmlns="http://schemas.openxmlformats.org/spreadsheetml/2006/main" count="31802" uniqueCount="3352">
  <si>
    <t>Washtucna School District</t>
  </si>
  <si>
    <t>Washtucna Elementary/High School</t>
  </si>
  <si>
    <t>Benge School District</t>
  </si>
  <si>
    <t>Benge Elementary</t>
  </si>
  <si>
    <t>Othello School District</t>
  </si>
  <si>
    <t>Lutacaga Elementary</t>
  </si>
  <si>
    <t>Hiawatha Elementary School</t>
  </si>
  <si>
    <t>Othello High School</t>
  </si>
  <si>
    <t>McFarland Middle School</t>
  </si>
  <si>
    <t>Scootney Springs Elementary</t>
  </si>
  <si>
    <t>Wahitis Elementary School</t>
  </si>
  <si>
    <t>Desert Oasis High School</t>
  </si>
  <si>
    <t>Lind School District</t>
  </si>
  <si>
    <t>Lind-Ritzville High School</t>
  </si>
  <si>
    <t>Lind Elementary School</t>
  </si>
  <si>
    <t>Lind-Ritzville Middle School</t>
  </si>
  <si>
    <t>Ritzville School District</t>
  </si>
  <si>
    <t>Ritzville High School</t>
  </si>
  <si>
    <t>Ritzville Grade School</t>
  </si>
  <si>
    <t>Lind Ritzville Middle School</t>
  </si>
  <si>
    <t>Clarkston School District</t>
  </si>
  <si>
    <t>Educational Opportunity Center</t>
  </si>
  <si>
    <t>Charles Francis Adams High School</t>
  </si>
  <si>
    <t>Lincoln Middle School</t>
  </si>
  <si>
    <t>Parkway Elementary</t>
  </si>
  <si>
    <t>Grantham Elementary</t>
  </si>
  <si>
    <t>Highland Elementary</t>
  </si>
  <si>
    <t>Special Services</t>
  </si>
  <si>
    <t>Heights Elementary</t>
  </si>
  <si>
    <t>Educational Opportunity Center Reengagement</t>
  </si>
  <si>
    <t>Asotin-Anatone School District</t>
  </si>
  <si>
    <t>Asotin Jr Sr High</t>
  </si>
  <si>
    <t>Asotin Elementary</t>
  </si>
  <si>
    <t>Kennewick School District</t>
  </si>
  <si>
    <t>Legacy High School</t>
  </si>
  <si>
    <t>Mid-Columbia Parent Partnership</t>
  </si>
  <si>
    <t>Eastgate Elementary School</t>
  </si>
  <si>
    <t>Westgate Elementary School</t>
  </si>
  <si>
    <t>Kennewick High School</t>
  </si>
  <si>
    <t>Hawthorne Elementary School - Kennewick</t>
  </si>
  <si>
    <t>Washington Elementary School</t>
  </si>
  <si>
    <t>Highlands Middle School</t>
  </si>
  <si>
    <t>Edison Elementary School - Kennewick</t>
  </si>
  <si>
    <t>Vista Elementary School</t>
  </si>
  <si>
    <t>Park Middle School</t>
  </si>
  <si>
    <t>Kamiakin High School</t>
  </si>
  <si>
    <t>Desert Hills Middle School</t>
  </si>
  <si>
    <t>Canyon View Elementary School</t>
  </si>
  <si>
    <t>Southgate Elementary School</t>
  </si>
  <si>
    <t>Sunset View Elementary School</t>
  </si>
  <si>
    <t>Lincoln Elementary School</t>
  </si>
  <si>
    <t>Cascade Elementary School</t>
  </si>
  <si>
    <t>Amistad Elementary School</t>
  </si>
  <si>
    <t>Horse Heaven Hills Middle School</t>
  </si>
  <si>
    <t>Ridge View Elementary School</t>
  </si>
  <si>
    <t>Southridge High School</t>
  </si>
  <si>
    <t>Phoenix High School</t>
  </si>
  <si>
    <t>Cottonwood Elementary</t>
  </si>
  <si>
    <t>Sage Crest Elementary</t>
  </si>
  <si>
    <t>Chinook Middle School</t>
  </si>
  <si>
    <t>Paterson School District</t>
  </si>
  <si>
    <t>Paterson Elementary School</t>
  </si>
  <si>
    <t>Kiona-Benton City School District</t>
  </si>
  <si>
    <t>Kiona-Benton City High School</t>
  </si>
  <si>
    <t>Kiona-Benton City Middle School</t>
  </si>
  <si>
    <t>Finley School District</t>
  </si>
  <si>
    <t>River View High School</t>
  </si>
  <si>
    <t>Finley Elementary</t>
  </si>
  <si>
    <t>Finley Middle School</t>
  </si>
  <si>
    <t>Prosser School District</t>
  </si>
  <si>
    <t>Keene-Riverview Elementary</t>
  </si>
  <si>
    <t>Prosser High School</t>
  </si>
  <si>
    <t>Whitstran Elementary</t>
  </si>
  <si>
    <t>Housel Middle School</t>
  </si>
  <si>
    <t>Prosser Heights Elementary</t>
  </si>
  <si>
    <t>Richland School District</t>
  </si>
  <si>
    <t>Special Programs</t>
  </si>
  <si>
    <t>Jefferson Elementary</t>
  </si>
  <si>
    <t>Marcus Whitman Elementary</t>
  </si>
  <si>
    <t>Lewis &amp; Clark Elementary School</t>
  </si>
  <si>
    <t>Carmichael Middle School</t>
  </si>
  <si>
    <t>Chief Joseph Middle School</t>
  </si>
  <si>
    <t>Jason Lee Elementary School</t>
  </si>
  <si>
    <t>Richland High School</t>
  </si>
  <si>
    <t>Sacajawea Elementary</t>
  </si>
  <si>
    <t>Hanford High School</t>
  </si>
  <si>
    <t>Enterprise Middle School</t>
  </si>
  <si>
    <t>Tapteal Elementary School</t>
  </si>
  <si>
    <t>Badger Mountain Elementary</t>
  </si>
  <si>
    <t>Rivers Edge High School</t>
  </si>
  <si>
    <t>William Wiley Elementary School</t>
  </si>
  <si>
    <t>White Bluffs Elementary School</t>
  </si>
  <si>
    <t>Three Rivers Home Link</t>
  </si>
  <si>
    <t>Orchard Elementary</t>
  </si>
  <si>
    <t>Manson School District</t>
  </si>
  <si>
    <t>Manson Elementary</t>
  </si>
  <si>
    <t>Manson High School</t>
  </si>
  <si>
    <t>Manson Middle School</t>
  </si>
  <si>
    <t>Stehekin School District</t>
  </si>
  <si>
    <t>Stehekin Elementary</t>
  </si>
  <si>
    <t>Entiat School District</t>
  </si>
  <si>
    <t>Paul Rumburg Elementary</t>
  </si>
  <si>
    <t>Entiat Middle and High School</t>
  </si>
  <si>
    <t>Lake Chelan School District</t>
  </si>
  <si>
    <t>Chelan School of Innovation</t>
  </si>
  <si>
    <t>Chelan Middle School</t>
  </si>
  <si>
    <t>Morgen Owings Elementary School</t>
  </si>
  <si>
    <t>Holden Village Community School</t>
  </si>
  <si>
    <t>Chelan High School</t>
  </si>
  <si>
    <t>CASHMERE SCHOOL DISTRICT</t>
  </si>
  <si>
    <t>CASHMERE MIDDLE SCHOOL</t>
  </si>
  <si>
    <t>VALE ELEMENTARY SCHOOL</t>
  </si>
  <si>
    <t>CASHMERE HIGH SCHOOL</t>
  </si>
  <si>
    <t>Cascade School District</t>
  </si>
  <si>
    <t>Peshastin Dryden Elementary</t>
  </si>
  <si>
    <t>Cascade High School</t>
  </si>
  <si>
    <t>Icicle River Middle School</t>
  </si>
  <si>
    <t>Beaver Valley School</t>
  </si>
  <si>
    <t>Cascade Home-Link</t>
  </si>
  <si>
    <t>Wenatchee School District</t>
  </si>
  <si>
    <t>Skill Source</t>
  </si>
  <si>
    <t>Westside High School</t>
  </si>
  <si>
    <t>Wenatchee High School</t>
  </si>
  <si>
    <t>Lewis And Clark Elementary Sch</t>
  </si>
  <si>
    <t>Columbia Elementary School</t>
  </si>
  <si>
    <t>Mission View Elementary School</t>
  </si>
  <si>
    <t>Sunnyslope Elementary School</t>
  </si>
  <si>
    <t>Abraham Lincoln Elementary</t>
  </si>
  <si>
    <t>Pioneer Middle School</t>
  </si>
  <si>
    <t>Orchard Middle School</t>
  </si>
  <si>
    <t>Wenatchee Valley Technical Skills Center</t>
  </si>
  <si>
    <t>John Newbery Elementary</t>
  </si>
  <si>
    <t>Foothills Middle School</t>
  </si>
  <si>
    <t>Open Doors  Re-Engagement Wenatchee</t>
  </si>
  <si>
    <t>Port Angeles School District</t>
  </si>
  <si>
    <t>Special Education</t>
  </si>
  <si>
    <t>Port Angeles High School</t>
  </si>
  <si>
    <t>Franklin Elementary</t>
  </si>
  <si>
    <t>Hamilton Elementary</t>
  </si>
  <si>
    <t>Stevens Middle School</t>
  </si>
  <si>
    <t>Lincoln High School</t>
  </si>
  <si>
    <t>Dry Creek Elementary</t>
  </si>
  <si>
    <t>Roosevelt Elementary School</t>
  </si>
  <si>
    <t>Crescent School District</t>
  </si>
  <si>
    <t>Crescent School</t>
  </si>
  <si>
    <t>HomeConnection</t>
  </si>
  <si>
    <t>Sequim School District</t>
  </si>
  <si>
    <t>Sequim Senior High</t>
  </si>
  <si>
    <t>Helen Haller Elementary School</t>
  </si>
  <si>
    <t>Greywolf Elementary School</t>
  </si>
  <si>
    <t>Sequim Middle School</t>
  </si>
  <si>
    <t>Cape Flattery School District</t>
  </si>
  <si>
    <t>Neah Bay Elementary School</t>
  </si>
  <si>
    <t>Neah Bay Junior/ Senior High School</t>
  </si>
  <si>
    <t>Clallam Bay High &amp; Elementary</t>
  </si>
  <si>
    <t>Quillayute Valley School District</t>
  </si>
  <si>
    <t>District Run Home School</t>
  </si>
  <si>
    <t>Forks Elementary School</t>
  </si>
  <si>
    <t>Insight School of Washington</t>
  </si>
  <si>
    <t>Quileute Tribal School District</t>
  </si>
  <si>
    <t>Quileute Tribal School</t>
  </si>
  <si>
    <t>Vancouver School District</t>
  </si>
  <si>
    <t>Vancouver School of Arts and Academics</t>
  </si>
  <si>
    <t>Gate Program</t>
  </si>
  <si>
    <t>Fort Vancouver High School</t>
  </si>
  <si>
    <t>Hough Elementary School</t>
  </si>
  <si>
    <t>Fruit Valley Elementary School</t>
  </si>
  <si>
    <t>Harney Elementary School</t>
  </si>
  <si>
    <t>Peter S Ogden Elementary</t>
  </si>
  <si>
    <t>Hazel Dell Elementary School</t>
  </si>
  <si>
    <t>Minnehaha Elementary School</t>
  </si>
  <si>
    <t>Walnut Grove Elementary</t>
  </si>
  <si>
    <t>Salmon Creek Elementary</t>
  </si>
  <si>
    <t>Sarah J Anderson Elementary</t>
  </si>
  <si>
    <t>Lake Shore Elementary</t>
  </si>
  <si>
    <t>Benjamin Franklin Elementary</t>
  </si>
  <si>
    <t>Hudson's Bay High School</t>
  </si>
  <si>
    <t>Mcloughlin Middle School</t>
  </si>
  <si>
    <t>Columbia River High</t>
  </si>
  <si>
    <t>George C Marshall Elementary</t>
  </si>
  <si>
    <t>Jason Lee Middle School</t>
  </si>
  <si>
    <t>Vancouver Home Connection</t>
  </si>
  <si>
    <t>Washington Elementary</t>
  </si>
  <si>
    <t>Dwight D Eisenhower Elementary</t>
  </si>
  <si>
    <t>Martin Luther King Elementary</t>
  </si>
  <si>
    <t>Harry S Truman Elementary School</t>
  </si>
  <si>
    <t>Gaiser Middle School</t>
  </si>
  <si>
    <t>Lewis and Clark High School</t>
  </si>
  <si>
    <t>Sacajawea Elementary School</t>
  </si>
  <si>
    <t>Felida Elementary School</t>
  </si>
  <si>
    <t>Chinook Elementary School</t>
  </si>
  <si>
    <t>Alki Middle School</t>
  </si>
  <si>
    <t>Discovery Middle School</t>
  </si>
  <si>
    <t>Skyview High School</t>
  </si>
  <si>
    <t>Jefferson Middle School</t>
  </si>
  <si>
    <t>Vancouver Virtual Learning Academy</t>
  </si>
  <si>
    <t>Vancouver iTech Preparatory</t>
  </si>
  <si>
    <t>Open Doors Vancouver</t>
  </si>
  <si>
    <t>Hockinson School District</t>
  </si>
  <si>
    <t>Hockinson Middle School</t>
  </si>
  <si>
    <t>Hockinson High School</t>
  </si>
  <si>
    <t>Hockinson Heights Elementary School</t>
  </si>
  <si>
    <t>La Center School District</t>
  </si>
  <si>
    <t>La Center Elementary</t>
  </si>
  <si>
    <t>La Center Middle School</t>
  </si>
  <si>
    <t>La Center High School</t>
  </si>
  <si>
    <t>Green Mountain School District</t>
  </si>
  <si>
    <t>Green Mountain School</t>
  </si>
  <si>
    <t>Washougal School District</t>
  </si>
  <si>
    <t>Hathaway Elementary</t>
  </si>
  <si>
    <t>Gause Elementary</t>
  </si>
  <si>
    <t>Washougal High School</t>
  </si>
  <si>
    <t>Cape Horn Skye Elementary</t>
  </si>
  <si>
    <t>Jemtegaard Middle School</t>
  </si>
  <si>
    <t>Canyon Creek Middle School</t>
  </si>
  <si>
    <t>Evergreen School District (Clark)</t>
  </si>
  <si>
    <t>Home Choice Academy</t>
  </si>
  <si>
    <t>Evergreen High School</t>
  </si>
  <si>
    <t>Mill Plain Elementary School</t>
  </si>
  <si>
    <t>Orchards Elementary School</t>
  </si>
  <si>
    <t>Ellsworth Elementary School</t>
  </si>
  <si>
    <t>Sifton Elementary School</t>
  </si>
  <si>
    <t>Covington Middle School</t>
  </si>
  <si>
    <t>Marrion Elementary School</t>
  </si>
  <si>
    <t>Burton Elementary School</t>
  </si>
  <si>
    <t>Cascade Middle School</t>
  </si>
  <si>
    <t>Crestline Elementary School</t>
  </si>
  <si>
    <t>Silver Star Elementary School</t>
  </si>
  <si>
    <t>Sunset Elementary School</t>
  </si>
  <si>
    <t>Fircrest Elementary School</t>
  </si>
  <si>
    <t>Image Elementary School</t>
  </si>
  <si>
    <t>Riverview Elementary School</t>
  </si>
  <si>
    <t>Wyeast Middle School</t>
  </si>
  <si>
    <t>Mountain View High School</t>
  </si>
  <si>
    <t>Hearthwood Elementary School</t>
  </si>
  <si>
    <t>Pacific Middle School</t>
  </si>
  <si>
    <t>Burnt Bridge Creek Elementary Sch</t>
  </si>
  <si>
    <t>Harmony Elementary School</t>
  </si>
  <si>
    <t>Pioneer Elementary School</t>
  </si>
  <si>
    <t>Frontier Middle School</t>
  </si>
  <si>
    <t>Fishers Landing Elementary School</t>
  </si>
  <si>
    <t>Heritage High School</t>
  </si>
  <si>
    <t>Illahee Elementary School</t>
  </si>
  <si>
    <t>Shahala Middle School</t>
  </si>
  <si>
    <t>York Elementary School</t>
  </si>
  <si>
    <t>Columbia Valley Elementary</t>
  </si>
  <si>
    <t>Union High School</t>
  </si>
  <si>
    <t>Endeavour Elementary School</t>
  </si>
  <si>
    <t>Open Doors Evergreen</t>
  </si>
  <si>
    <t>Camas School District</t>
  </si>
  <si>
    <t>Helen Baller Elem</t>
  </si>
  <si>
    <t>Dorothy Fox</t>
  </si>
  <si>
    <t>Skyridge Middle School</t>
  </si>
  <si>
    <t>Prune Hill Elem</t>
  </si>
  <si>
    <t>Camas High School</t>
  </si>
  <si>
    <t>Liberty Middle School</t>
  </si>
  <si>
    <t>Hayes Freedom High School</t>
  </si>
  <si>
    <t>Grass Valley Elementary</t>
  </si>
  <si>
    <t>Woodburn Elementary</t>
  </si>
  <si>
    <t>Battle Ground School District</t>
  </si>
  <si>
    <t>CAM Academy</t>
  </si>
  <si>
    <t>Homelink River</t>
  </si>
  <si>
    <t>Battle Ground High School</t>
  </si>
  <si>
    <t>Amboy Middle School</t>
  </si>
  <si>
    <t>Yacolt Primary</t>
  </si>
  <si>
    <t>Glenwood Heights Primary</t>
  </si>
  <si>
    <t>Laurin Middle School</t>
  </si>
  <si>
    <t>Pleasant Valley Primary</t>
  </si>
  <si>
    <t>Pleasant Valley Middle</t>
  </si>
  <si>
    <t>Prairie High School</t>
  </si>
  <si>
    <t>Captain Strong</t>
  </si>
  <si>
    <t>Summit View High School</t>
  </si>
  <si>
    <t>Daybreak Middle</t>
  </si>
  <si>
    <t>Daybreak Primary</t>
  </si>
  <si>
    <t>Tukes Valley Middle School</t>
  </si>
  <si>
    <t xml:space="preserve">Tukes Valley Primary </t>
  </si>
  <si>
    <t>Chief Umtuch Middle</t>
  </si>
  <si>
    <t>Open Doors Battle Ground</t>
  </si>
  <si>
    <t>Ridgefield School District</t>
  </si>
  <si>
    <t>Ridgefield High School</t>
  </si>
  <si>
    <t>South Ridge Elementary</t>
  </si>
  <si>
    <t>Union Ridge Elementary</t>
  </si>
  <si>
    <t>View Ridge Middle School</t>
  </si>
  <si>
    <t>Dayton School District</t>
  </si>
  <si>
    <t>Dayton High School</t>
  </si>
  <si>
    <t>Dayton Elementary School</t>
  </si>
  <si>
    <t>Dayton Middle School</t>
  </si>
  <si>
    <t>Starbuck School District</t>
  </si>
  <si>
    <t>Starbuck School</t>
  </si>
  <si>
    <t>Longview School District</t>
  </si>
  <si>
    <t>Kessler Elementary School</t>
  </si>
  <si>
    <t>Columbia Valley Garden Elem Schl</t>
  </si>
  <si>
    <t>Saint Helens Elementary</t>
  </si>
  <si>
    <t>R A Long High School</t>
  </si>
  <si>
    <t>Olympic Elementary School</t>
  </si>
  <si>
    <t>Monticello Middle School</t>
  </si>
  <si>
    <t>Northlake Elementary School</t>
  </si>
  <si>
    <t>Robert Gray Elementary</t>
  </si>
  <si>
    <t>Mark Morris High School</t>
  </si>
  <si>
    <t>Columbia Heights Elementary</t>
  </si>
  <si>
    <t>Mint Valley Elementary</t>
  </si>
  <si>
    <t>Mt. Solo Middle School</t>
  </si>
  <si>
    <t>Discovery High School</t>
  </si>
  <si>
    <t>Discovery High School-Achieve</t>
  </si>
  <si>
    <t>Toutle Lake School District</t>
  </si>
  <si>
    <t>Toutle Lake High School</t>
  </si>
  <si>
    <t>Toutle Lake Elementary</t>
  </si>
  <si>
    <t>Castle Rock School District</t>
  </si>
  <si>
    <t>Castle Rock High School</t>
  </si>
  <si>
    <t>Castle Rock Elementary</t>
  </si>
  <si>
    <t>Castle Rock Middle School</t>
  </si>
  <si>
    <t>Kalama School District</t>
  </si>
  <si>
    <t>Kalama Elem School</t>
  </si>
  <si>
    <t>Woodland School District</t>
  </si>
  <si>
    <t>TEAM High School</t>
  </si>
  <si>
    <t>Yale Elementary</t>
  </si>
  <si>
    <t>Woodland High School</t>
  </si>
  <si>
    <t>Lewis River Academy</t>
  </si>
  <si>
    <t>Woodland Middle School</t>
  </si>
  <si>
    <t>Kelso School District</t>
  </si>
  <si>
    <t>Loowit High School</t>
  </si>
  <si>
    <t>Kelso High School</t>
  </si>
  <si>
    <t>Rose Valley Elementary</t>
  </si>
  <si>
    <t>Wallace Elementary</t>
  </si>
  <si>
    <t>Carrolls Elementary</t>
  </si>
  <si>
    <t>Huntington Middle School</t>
  </si>
  <si>
    <t>Butler Acres Elementary</t>
  </si>
  <si>
    <t>Coweeman Middle School</t>
  </si>
  <si>
    <t>Barnes Elementary</t>
  </si>
  <si>
    <t>Kelso Virtual Academy</t>
  </si>
  <si>
    <t>Orondo School District</t>
  </si>
  <si>
    <t>Orondo Elementary and Middle School</t>
  </si>
  <si>
    <t>Bridgeport School District</t>
  </si>
  <si>
    <t>Bridgeport Aurora High School</t>
  </si>
  <si>
    <t>Bridgeport Elementary</t>
  </si>
  <si>
    <t>Bridgeport High School</t>
  </si>
  <si>
    <t>Bridgeport Middle School</t>
  </si>
  <si>
    <t>Palisades School District</t>
  </si>
  <si>
    <t>Palisades Elementary School</t>
  </si>
  <si>
    <t>Eastmont School District</t>
  </si>
  <si>
    <t>Rock Island Elementary</t>
  </si>
  <si>
    <t>Eastmont Senior High</t>
  </si>
  <si>
    <t>Grant Elementary School</t>
  </si>
  <si>
    <t>Kenroy Elementary</t>
  </si>
  <si>
    <t>Eastmont Junior High</t>
  </si>
  <si>
    <t>Cascade Elementary</t>
  </si>
  <si>
    <t>Mansfield School District</t>
  </si>
  <si>
    <t>Mansfield Elem and High School</t>
  </si>
  <si>
    <t>Waterville School District</t>
  </si>
  <si>
    <t>Waterville Elementary</t>
  </si>
  <si>
    <t>Waterville High School</t>
  </si>
  <si>
    <t>Keller School District</t>
  </si>
  <si>
    <t>Keller Elementary School</t>
  </si>
  <si>
    <t>Curlew School District</t>
  </si>
  <si>
    <t>Curlew Elem &amp; High School</t>
  </si>
  <si>
    <t>Orient School District</t>
  </si>
  <si>
    <t>Inchelium School District</t>
  </si>
  <si>
    <t>Inchelium High School</t>
  </si>
  <si>
    <t>Inchelium Middle School</t>
  </si>
  <si>
    <t>Inchelium Elementary School</t>
  </si>
  <si>
    <t>Republic School District</t>
  </si>
  <si>
    <t>Republic Parent Partner</t>
  </si>
  <si>
    <t>Republic Elementary School</t>
  </si>
  <si>
    <t>Republic Junior High</t>
  </si>
  <si>
    <t>Republic Senior High School</t>
  </si>
  <si>
    <t>Pasco School District</t>
  </si>
  <si>
    <t>Longfellow Elementary</t>
  </si>
  <si>
    <t>Pasco Senior High School</t>
  </si>
  <si>
    <t>Emerson Elementary</t>
  </si>
  <si>
    <t>Mark Twain Elementary</t>
  </si>
  <si>
    <t>Edwin Markham Elementary</t>
  </si>
  <si>
    <t>Robert Frost Elementary</t>
  </si>
  <si>
    <t>New Horizons High School</t>
  </si>
  <si>
    <t>Ruth Livingston Elementary</t>
  </si>
  <si>
    <t>James McGee Elementary</t>
  </si>
  <si>
    <t>Whittier Elementary</t>
  </si>
  <si>
    <t>Rowena Chess Elementary</t>
  </si>
  <si>
    <t>Ellen Ochoa Middle School</t>
  </si>
  <si>
    <t>Maya Angelou Elementary</t>
  </si>
  <si>
    <t>Virgie Robinson Elementary</t>
  </si>
  <si>
    <t>Chiawana High School</t>
  </si>
  <si>
    <t>Rosalind Franklin STEM Elementary</t>
  </si>
  <si>
    <t>Barbara McClintock STEM Elementary</t>
  </si>
  <si>
    <t>Captain Gray STEM Elementary</t>
  </si>
  <si>
    <t>Internet Pasco Academy of Learning</t>
  </si>
  <si>
    <t>Marie Curie STEM Elementary</t>
  </si>
  <si>
    <t>North Franklin School District</t>
  </si>
  <si>
    <t>Palouse Junction High School</t>
  </si>
  <si>
    <t>Robert L Olds Junior High School</t>
  </si>
  <si>
    <t>Connell Elem</t>
  </si>
  <si>
    <t>Mesa Elem</t>
  </si>
  <si>
    <t>Connell High School</t>
  </si>
  <si>
    <t>Basin City Elem</t>
  </si>
  <si>
    <t>North Franklin Virtual Academy</t>
  </si>
  <si>
    <t>Star School District No. 054</t>
  </si>
  <si>
    <t>Star Elem School</t>
  </si>
  <si>
    <t>Kahlotus School District</t>
  </si>
  <si>
    <t>Kahlotus Elem &amp; High</t>
  </si>
  <si>
    <t>Pomeroy School District</t>
  </si>
  <si>
    <t>Pomeroy Jr Sr High School</t>
  </si>
  <si>
    <t>Pomeroy Elementary School</t>
  </si>
  <si>
    <t>Wahluke School District</t>
  </si>
  <si>
    <t>Sentinel Tech Alt School</t>
  </si>
  <si>
    <t>Mattawa Elementary</t>
  </si>
  <si>
    <t>Morris Schott Elementary</t>
  </si>
  <si>
    <t>Wahluke High School</t>
  </si>
  <si>
    <t>Saddle Mountain Elementary</t>
  </si>
  <si>
    <t>Wahluke Junior High</t>
  </si>
  <si>
    <t>Quincy School District</t>
  </si>
  <si>
    <t>Pioneer Elementary</t>
  </si>
  <si>
    <t>Mountain View Elementary</t>
  </si>
  <si>
    <t>Quincy High School</t>
  </si>
  <si>
    <t>George Elementary</t>
  </si>
  <si>
    <t>Monument Elementary</t>
  </si>
  <si>
    <t>Warden School District</t>
  </si>
  <si>
    <t>Warden Elementary</t>
  </si>
  <si>
    <t>Warden High School</t>
  </si>
  <si>
    <t>Warden Middle School</t>
  </si>
  <si>
    <t>Coulee-Hartline School District</t>
  </si>
  <si>
    <t>Coulee City Elementary</t>
  </si>
  <si>
    <t>Almira Coulee Hartline High School</t>
  </si>
  <si>
    <t>Soap Lake School District</t>
  </si>
  <si>
    <t>Soap Lake Elementary</t>
  </si>
  <si>
    <t>Soap Lake Middle &amp; High School</t>
  </si>
  <si>
    <t>Royal School District</t>
  </si>
  <si>
    <t>Red Rock Elementary</t>
  </si>
  <si>
    <t>Royal High School</t>
  </si>
  <si>
    <t>Royal Middle School</t>
  </si>
  <si>
    <t>Royal Intermediate School</t>
  </si>
  <si>
    <t>Moses Lake School District</t>
  </si>
  <si>
    <t>Peninsula Elementary</t>
  </si>
  <si>
    <t>Knolls Vista Elementary</t>
  </si>
  <si>
    <t>Lakeview Terrace Elementary</t>
  </si>
  <si>
    <t>Midway Elementary</t>
  </si>
  <si>
    <t>Larson Heights Elementary</t>
  </si>
  <si>
    <t>Garden Heights Elementary</t>
  </si>
  <si>
    <t>Longview Elementary</t>
  </si>
  <si>
    <t>Moses Lake High School</t>
  </si>
  <si>
    <t>North Elementary</t>
  </si>
  <si>
    <t>Sage Point Elementary School</t>
  </si>
  <si>
    <t xml:space="preserve">Park Orchard Elementary School </t>
  </si>
  <si>
    <t xml:space="preserve">Columbia Basin Technical Skills Center </t>
  </si>
  <si>
    <t xml:space="preserve">Endeavor Middle School </t>
  </si>
  <si>
    <t>Ephrata School District</t>
  </si>
  <si>
    <t>Parkway School</t>
  </si>
  <si>
    <t>Columbia Ridge Elementary</t>
  </si>
  <si>
    <t>Ephrata High School</t>
  </si>
  <si>
    <t>Grant Elementary</t>
  </si>
  <si>
    <t>Ephrata Middle School</t>
  </si>
  <si>
    <t>Beezley Springs Elementary</t>
  </si>
  <si>
    <t>Wilson Creek School District</t>
  </si>
  <si>
    <t>Wilson Creek Elementary</t>
  </si>
  <si>
    <t>Wilson Creek High</t>
  </si>
  <si>
    <t>Grand Coulee Dam School District</t>
  </si>
  <si>
    <t>Lake Roosevelt Jr/Sr High School</t>
  </si>
  <si>
    <t xml:space="preserve">Lake Roosevelt Elementary </t>
  </si>
  <si>
    <t>Aberdeen School District</t>
  </si>
  <si>
    <t>Miller Junior High</t>
  </si>
  <si>
    <t>McDermoth Elementary</t>
  </si>
  <si>
    <t>A J West Elementary</t>
  </si>
  <si>
    <t>Stevens Elementary School</t>
  </si>
  <si>
    <t>Central Park Elementary</t>
  </si>
  <si>
    <t>J M Weatherwax High School</t>
  </si>
  <si>
    <t>Twin Harbors - A Branch of New Market Skills Center</t>
  </si>
  <si>
    <t>Hoquiam School District</t>
  </si>
  <si>
    <t>Hoquiam Middle School</t>
  </si>
  <si>
    <t>Central Elementary School</t>
  </si>
  <si>
    <t>Lincoln Elementary</t>
  </si>
  <si>
    <t>Hoquiam High School</t>
  </si>
  <si>
    <t>Hoquiam Homelink School</t>
  </si>
  <si>
    <t>North Beach School District</t>
  </si>
  <si>
    <t>North Beach Senior High School</t>
  </si>
  <si>
    <t>Pacific Beach Elementary School</t>
  </si>
  <si>
    <t>Ocean Shores Elementary</t>
  </si>
  <si>
    <t>North Beach Junior High School</t>
  </si>
  <si>
    <t>McCleary School District</t>
  </si>
  <si>
    <t>Mccleary Elem</t>
  </si>
  <si>
    <t>Montesano School District</t>
  </si>
  <si>
    <t>Montesano Jr-Sr High</t>
  </si>
  <si>
    <t>Simpson Avenue Elementary</t>
  </si>
  <si>
    <t>Beacon Avenue Elementary School</t>
  </si>
  <si>
    <t>Elma School District</t>
  </si>
  <si>
    <t>East Grays Harbor High School</t>
  </si>
  <si>
    <t>Elma High School</t>
  </si>
  <si>
    <t>Elma Elementary School</t>
  </si>
  <si>
    <t>Elma Middle School</t>
  </si>
  <si>
    <t>East Grays Harbor Open Doors</t>
  </si>
  <si>
    <t>Taholah School District</t>
  </si>
  <si>
    <t>Taholah High School</t>
  </si>
  <si>
    <t>Taholah Elementary &amp; Middle School</t>
  </si>
  <si>
    <t>Lake Quinault School District</t>
  </si>
  <si>
    <t>Cosmopolis School District</t>
  </si>
  <si>
    <t>Cosmopolis Elementary School</t>
  </si>
  <si>
    <t>Satsop School District</t>
  </si>
  <si>
    <t>Satsop Elementary</t>
  </si>
  <si>
    <t>Wishkah Valley School District</t>
  </si>
  <si>
    <t>Wishkah Valley Elementary/High School</t>
  </si>
  <si>
    <t>Ocosta School District</t>
  </si>
  <si>
    <t>Ocosta Junior - Senior High</t>
  </si>
  <si>
    <t>Ocosta Elementary School</t>
  </si>
  <si>
    <t>Oakville School District</t>
  </si>
  <si>
    <t>Oakville High School</t>
  </si>
  <si>
    <t>Oakville Elementary</t>
  </si>
  <si>
    <t>Oak Harbor School District</t>
  </si>
  <si>
    <t>Oak Harbor Elementary</t>
  </si>
  <si>
    <t>Oak Harbor High School</t>
  </si>
  <si>
    <t>Crescent Harbor Elem</t>
  </si>
  <si>
    <t>Olympic View Elem</t>
  </si>
  <si>
    <t>North Whidbey Middle School</t>
  </si>
  <si>
    <t>Hillcrest Elementary</t>
  </si>
  <si>
    <t>iGrad Academy</t>
  </si>
  <si>
    <t>Coupeville School District</t>
  </si>
  <si>
    <t>Coupeville High School</t>
  </si>
  <si>
    <t>Coupeville Elementary School</t>
  </si>
  <si>
    <t>Coupeville Middle School</t>
  </si>
  <si>
    <t>Open Den</t>
  </si>
  <si>
    <t>South Whidbey School District</t>
  </si>
  <si>
    <t>South Whidbey Academy</t>
  </si>
  <si>
    <t>South Whidbey Middle</t>
  </si>
  <si>
    <t>South Whidbey High School</t>
  </si>
  <si>
    <t>South Whidbey Elementary</t>
  </si>
  <si>
    <t>Queets-Clearwater School District</t>
  </si>
  <si>
    <t>Queets-Clearwater Elementary</t>
  </si>
  <si>
    <t>Brinnon School District</t>
  </si>
  <si>
    <t>Brinnon Elementary</t>
  </si>
  <si>
    <t>Quilcene School District</t>
  </si>
  <si>
    <t>Quilcene High And Elementary</t>
  </si>
  <si>
    <t>PEARL</t>
  </si>
  <si>
    <t>Chimacum School District</t>
  </si>
  <si>
    <t>PI Program</t>
  </si>
  <si>
    <t>Chimacum Elementary School</t>
  </si>
  <si>
    <t>Chimacum Creek Primary School</t>
  </si>
  <si>
    <t>Port Townsend School District</t>
  </si>
  <si>
    <t>OCEAN</t>
  </si>
  <si>
    <t>Port Townsend High School</t>
  </si>
  <si>
    <t>Blue Heron Middle School</t>
  </si>
  <si>
    <t>Seattle Public Schools</t>
  </si>
  <si>
    <t>Middle College High School</t>
  </si>
  <si>
    <t>Tops K-8 School</t>
  </si>
  <si>
    <t>Seattle World School</t>
  </si>
  <si>
    <t>Pathfinder K-8 School</t>
  </si>
  <si>
    <t>Interagency Programs</t>
  </si>
  <si>
    <t>Cascade Parent Partnership Program</t>
  </si>
  <si>
    <t>Salmon Bay K-8 School</t>
  </si>
  <si>
    <t>The Center School</t>
  </si>
  <si>
    <t>Green Lake Elementary School</t>
  </si>
  <si>
    <t>John Hay Elementary School</t>
  </si>
  <si>
    <t>Madrona K-5 School</t>
  </si>
  <si>
    <t>Beacon Hill International School</t>
  </si>
  <si>
    <t>John Stanford International School</t>
  </si>
  <si>
    <t>Martin Luther King Jr. Elementary School</t>
  </si>
  <si>
    <t>Frantz Coe Elementary School</t>
  </si>
  <si>
    <t>Whittier Elementary School</t>
  </si>
  <si>
    <t>Emerson Elementary School</t>
  </si>
  <si>
    <t>Leschi Elementary School</t>
  </si>
  <si>
    <t>Greenwood Elementary School</t>
  </si>
  <si>
    <t>Adams Elementary School</t>
  </si>
  <si>
    <t>Gatewood Elementary School</t>
  </si>
  <si>
    <t>Thurgood Marshall Elementary</t>
  </si>
  <si>
    <t>West Woodland Elementary School</t>
  </si>
  <si>
    <t>John Muir Elementary School</t>
  </si>
  <si>
    <t>Alki Elementary School</t>
  </si>
  <si>
    <t>Franklin High School</t>
  </si>
  <si>
    <t>Lawton Elementary School</t>
  </si>
  <si>
    <t>Concord International School</t>
  </si>
  <si>
    <t>McGilvra Elementary School</t>
  </si>
  <si>
    <t>Broadview-Thomson K-8 School</t>
  </si>
  <si>
    <t>Ballard High School</t>
  </si>
  <si>
    <t>West Seattle High School</t>
  </si>
  <si>
    <t>Olympic View Elementary School</t>
  </si>
  <si>
    <t>Highland Park Elementary School</t>
  </si>
  <si>
    <t>Roosevelt High School</t>
  </si>
  <si>
    <t>Garfield High School</t>
  </si>
  <si>
    <t>Bailey Gatzert Elementary School</t>
  </si>
  <si>
    <t>Dunlap Elementary School</t>
  </si>
  <si>
    <t>Montlake Elementary School</t>
  </si>
  <si>
    <t>Maple Elementary School</t>
  </si>
  <si>
    <t>Hamilton International Middle School</t>
  </si>
  <si>
    <t>Bryant Elementary School</t>
  </si>
  <si>
    <t>Cleveland High School STEM</t>
  </si>
  <si>
    <t>Madison Middle School</t>
  </si>
  <si>
    <t>Laurelhurst Elementary School</t>
  </si>
  <si>
    <t>Daniel Bagley Elementary School</t>
  </si>
  <si>
    <t>Loyal Heights Elementary School</t>
  </si>
  <si>
    <t>West Seattle Elementary School</t>
  </si>
  <si>
    <t>View Ridge Elementary School</t>
  </si>
  <si>
    <t>Eckstein Middle School</t>
  </si>
  <si>
    <t>Arbor Heights Elementary School</t>
  </si>
  <si>
    <t>Lafayette Elementary School</t>
  </si>
  <si>
    <t>Catharine Blaine K-8 School</t>
  </si>
  <si>
    <t>David T. Denny International Middle School</t>
  </si>
  <si>
    <t>John Rogers Elementary School</t>
  </si>
  <si>
    <t>Olympic Hills Elementary School</t>
  </si>
  <si>
    <t>Viewlands Elementary School</t>
  </si>
  <si>
    <t>Wedgwood Elementary School</t>
  </si>
  <si>
    <t>Mercer International Middle School</t>
  </si>
  <si>
    <t>Chief Sealth International High School</t>
  </si>
  <si>
    <t>Roxhill Elementary School</t>
  </si>
  <si>
    <t>North Beach Elementary School</t>
  </si>
  <si>
    <t>Ingraham High School</t>
  </si>
  <si>
    <t>Whitman Middle School</t>
  </si>
  <si>
    <t>Rainier Beach High School</t>
  </si>
  <si>
    <t>Graham Hill Elementary School</t>
  </si>
  <si>
    <t>Rainier View Elementary School</t>
  </si>
  <si>
    <t>Genesee Hill Elementary</t>
  </si>
  <si>
    <t>Kimball Elementary School</t>
  </si>
  <si>
    <t>Nathan Hale High School</t>
  </si>
  <si>
    <t>McClure Middle School</t>
  </si>
  <si>
    <t>Fairmount Park Elementary School</t>
  </si>
  <si>
    <t>Wing Luke Elementary School</t>
  </si>
  <si>
    <t>Sanislo Elementary School</t>
  </si>
  <si>
    <t>Lowell Elementary School</t>
  </si>
  <si>
    <t>B F Day Elementary School</t>
  </si>
  <si>
    <t>Aki Kurose Middle School</t>
  </si>
  <si>
    <t>Dearborn Park International School</t>
  </si>
  <si>
    <t>Nova High School</t>
  </si>
  <si>
    <t>Licton Springs K-8</t>
  </si>
  <si>
    <t>Thornton Creek Elementary School</t>
  </si>
  <si>
    <t>Washington Middle School</t>
  </si>
  <si>
    <t>Orca K-8 School</t>
  </si>
  <si>
    <t>South Shore PK-8 School</t>
  </si>
  <si>
    <t>Hawthorne Elementary School - Seattle</t>
  </si>
  <si>
    <t>Private School Services</t>
  </si>
  <si>
    <t>Hazel Wolf K-8</t>
  </si>
  <si>
    <t>McDonald International School</t>
  </si>
  <si>
    <t>Queen Anne Elementary</t>
  </si>
  <si>
    <t>Sand Point Elementary</t>
  </si>
  <si>
    <t>Louisa Boren STEM K-8</t>
  </si>
  <si>
    <t>Cascadia Elementary</t>
  </si>
  <si>
    <t>Jane Addams Middle School</t>
  </si>
  <si>
    <t>Interagency Open Doors</t>
  </si>
  <si>
    <t>Bridges Transition</t>
  </si>
  <si>
    <t>Federal Way School District</t>
  </si>
  <si>
    <t>Internet Academy</t>
  </si>
  <si>
    <t>Federal Way Public Academy</t>
  </si>
  <si>
    <t>Employment Transition Program</t>
  </si>
  <si>
    <t>Support School</t>
  </si>
  <si>
    <t>Federal Way High School</t>
  </si>
  <si>
    <t>Lakeland Elementary School</t>
  </si>
  <si>
    <t>Mirror Lake Elementary School</t>
  </si>
  <si>
    <t>Star Lake Elementary School</t>
  </si>
  <si>
    <t>Woodmont K-8 School</t>
  </si>
  <si>
    <t>Panther Lake Elementary School</t>
  </si>
  <si>
    <t>Lakota Middle School</t>
  </si>
  <si>
    <t>Totem Middle School</t>
  </si>
  <si>
    <t>Adelaide Elementary School</t>
  </si>
  <si>
    <t>Camelot Elementary School</t>
  </si>
  <si>
    <t>Sunnycrest Elementary School</t>
  </si>
  <si>
    <t>Lake Grove Elementary School</t>
  </si>
  <si>
    <t>Valhalla Elementary School</t>
  </si>
  <si>
    <t>Wildwood Elementary School</t>
  </si>
  <si>
    <t>Thomas Jefferson High School</t>
  </si>
  <si>
    <t>Nautilus K-8 School</t>
  </si>
  <si>
    <t>Sacajawea Middle School</t>
  </si>
  <si>
    <t>Mark Twain Elementary School</t>
  </si>
  <si>
    <t>Twin Lakes Elementary School</t>
  </si>
  <si>
    <t>Brigadoon Elementary School</t>
  </si>
  <si>
    <t>Kilo Middle School</t>
  </si>
  <si>
    <t>Lake Dolloff Elementary School</t>
  </si>
  <si>
    <t>Decatur High School</t>
  </si>
  <si>
    <t>Illahee Middle School</t>
  </si>
  <si>
    <t>Silver Lake Elementary School - Federal Way</t>
  </si>
  <si>
    <t>Sherwood Forest Elementary School</t>
  </si>
  <si>
    <t>Green Gables Elementary School</t>
  </si>
  <si>
    <t>Enterprise Elementary School</t>
  </si>
  <si>
    <t>Meredith Hill Elementary School</t>
  </si>
  <si>
    <t>Todd Beamer High School</t>
  </si>
  <si>
    <t>Sequoyah Middle School</t>
  </si>
  <si>
    <t>Federal Way Running Start Home School</t>
  </si>
  <si>
    <t>Career Academy at Truman High School</t>
  </si>
  <si>
    <t>Gateway to College</t>
  </si>
  <si>
    <t>Open Doors Youth Reengagement (1418)</t>
  </si>
  <si>
    <t>Enumclaw School District</t>
  </si>
  <si>
    <t>Special Ed School</t>
  </si>
  <si>
    <t>Byron Kibler Elementary School</t>
  </si>
  <si>
    <t>Enumclaw Sr High School</t>
  </si>
  <si>
    <t>Black Diamond Elementary</t>
  </si>
  <si>
    <t>Westwood Elementary School</t>
  </si>
  <si>
    <t>Southwood Elementary School</t>
  </si>
  <si>
    <t>Enumclaw Middle School</t>
  </si>
  <si>
    <t>Sunrise Elementary</t>
  </si>
  <si>
    <t>Thunder Mountain Middle School</t>
  </si>
  <si>
    <t>Mercer Island School District</t>
  </si>
  <si>
    <t>Lakeridge Elementary School</t>
  </si>
  <si>
    <t>Mercer Island High School</t>
  </si>
  <si>
    <t>Island Park Elementary</t>
  </si>
  <si>
    <t>Islander Middle School</t>
  </si>
  <si>
    <t>West Mercer Elementary</t>
  </si>
  <si>
    <t>Northwood Elementary School</t>
  </si>
  <si>
    <t>Highline School District</t>
  </si>
  <si>
    <t>CHOICE Academy</t>
  </si>
  <si>
    <t>Mount View Elementary</t>
  </si>
  <si>
    <t>Highline High School</t>
  </si>
  <si>
    <t>Des Moines Elementary</t>
  </si>
  <si>
    <t>White Center Heights Elementary</t>
  </si>
  <si>
    <t>Hazel Valley Elementary</t>
  </si>
  <si>
    <t>McMicken Heights Elementary</t>
  </si>
  <si>
    <t>Beverly Park Elem at Glendale</t>
  </si>
  <si>
    <t>Shorewood Elementary</t>
  </si>
  <si>
    <t>Gregory Heights Elementary</t>
  </si>
  <si>
    <t>Cedarhurst Elementary</t>
  </si>
  <si>
    <t>Sylvester Middle School</t>
  </si>
  <si>
    <t>Bow Lake Elementary</t>
  </si>
  <si>
    <t>North Hill Elementary</t>
  </si>
  <si>
    <t>Marvista Elementary</t>
  </si>
  <si>
    <t>Hilltop Elementary</t>
  </si>
  <si>
    <t>Madrona Elementary</t>
  </si>
  <si>
    <t>Mount Rainier High School</t>
  </si>
  <si>
    <t>Parkside Elementary</t>
  </si>
  <si>
    <t>Seahurst Elementary School</t>
  </si>
  <si>
    <t>Raisbeck Aviation High School</t>
  </si>
  <si>
    <t>Big Picture School</t>
  </si>
  <si>
    <t>Highline Open Doors 1418</t>
  </si>
  <si>
    <t>Highline Home School Center</t>
  </si>
  <si>
    <t>Vashon Island School District</t>
  </si>
  <si>
    <t>Family Link</t>
  </si>
  <si>
    <t>Student Link</t>
  </si>
  <si>
    <t>Vashon Island High School</t>
  </si>
  <si>
    <t>McMurray Middle School</t>
  </si>
  <si>
    <t>Chautauqua Elementary</t>
  </si>
  <si>
    <t>Renton School District</t>
  </si>
  <si>
    <t>Griffin Home</t>
  </si>
  <si>
    <t>Out Of District Facility</t>
  </si>
  <si>
    <t>Bryn Mawr Elementary School</t>
  </si>
  <si>
    <t>Renton Senior High School</t>
  </si>
  <si>
    <t>Kennydale Elementary School</t>
  </si>
  <si>
    <t>Highlands Elementary School</t>
  </si>
  <si>
    <t>Campbell Hill Elementary School</t>
  </si>
  <si>
    <t>McKnight Middle School</t>
  </si>
  <si>
    <t>Dimmitt Middle School</t>
  </si>
  <si>
    <t>Nelsen Middle School</t>
  </si>
  <si>
    <t>Hazelwood Elementary School</t>
  </si>
  <si>
    <t>Renton Park Elementary School</t>
  </si>
  <si>
    <t>Maplewood Heights Elementary School</t>
  </si>
  <si>
    <t>Benson Hill Elementary School</t>
  </si>
  <si>
    <t>Hazen Senior High School</t>
  </si>
  <si>
    <t>Sierra Heights Elementary School</t>
  </si>
  <si>
    <t>Tiffany Park Elementary School</t>
  </si>
  <si>
    <t>Talbot Hill Elementary School</t>
  </si>
  <si>
    <t>Lindbergh Senior High School</t>
  </si>
  <si>
    <t>Renton Academy</t>
  </si>
  <si>
    <t>Honey Dew Elementary</t>
  </si>
  <si>
    <t>Talley High School</t>
  </si>
  <si>
    <t>Open Door Youth Reengagement Renton</t>
  </si>
  <si>
    <t>Skykomish School District</t>
  </si>
  <si>
    <t>Skykomish Elementary School</t>
  </si>
  <si>
    <t>Skykomish High School</t>
  </si>
  <si>
    <t>Bellevue School District</t>
  </si>
  <si>
    <t>Bellevue High School</t>
  </si>
  <si>
    <t>Enatai Elementary School</t>
  </si>
  <si>
    <t>Clyde Hill Elementary</t>
  </si>
  <si>
    <t>Stevenson Elementary</t>
  </si>
  <si>
    <t>Highland Middle School</t>
  </si>
  <si>
    <t>Woodridge Elementary</t>
  </si>
  <si>
    <t>Phantom Lake Elementary</t>
  </si>
  <si>
    <t>Puesta del Sol Elementary School</t>
  </si>
  <si>
    <t>Lake Hills Elementary</t>
  </si>
  <si>
    <t>Sammamish Senior High</t>
  </si>
  <si>
    <t>Tyee Middle School</t>
  </si>
  <si>
    <t>Sherwood Forest Elementary</t>
  </si>
  <si>
    <t>Tillicum Middle School</t>
  </si>
  <si>
    <t>Medina Elementary School</t>
  </si>
  <si>
    <t>Newport Heights Elementary</t>
  </si>
  <si>
    <t>Newport Senior High School</t>
  </si>
  <si>
    <t>International School</t>
  </si>
  <si>
    <t>Interlake Senior High School</t>
  </si>
  <si>
    <t>Odle Middle School</t>
  </si>
  <si>
    <t>Ardmore Elementary School</t>
  </si>
  <si>
    <t>Spiritridge Elementary School</t>
  </si>
  <si>
    <t>Bennett Elementary School</t>
  </si>
  <si>
    <t>Cherry Crest Elementary School</t>
  </si>
  <si>
    <t>Somerset Elementary School</t>
  </si>
  <si>
    <t>Bellevue Big Picture School</t>
  </si>
  <si>
    <t>Central Educational Services</t>
  </si>
  <si>
    <t>Jing Mei Elementary School</t>
  </si>
  <si>
    <t>Tukwila School District</t>
  </si>
  <si>
    <t>Showalter Middle School</t>
  </si>
  <si>
    <t>Foster Senior High School</t>
  </si>
  <si>
    <t>Cascade View Elementary</t>
  </si>
  <si>
    <t>Tukwila Elementary</t>
  </si>
  <si>
    <t>Thorndyke Elementary</t>
  </si>
  <si>
    <t>Riverview School District</t>
  </si>
  <si>
    <t>CLIP</t>
  </si>
  <si>
    <t>PARADE</t>
  </si>
  <si>
    <t>Carnation Elementary School</t>
  </si>
  <si>
    <t>Cherry Valley Elementary School</t>
  </si>
  <si>
    <t>Cedarcrest High School</t>
  </si>
  <si>
    <t>Tolt Middle School</t>
  </si>
  <si>
    <t>Stillwater Elementary</t>
  </si>
  <si>
    <t>Auburn School District</t>
  </si>
  <si>
    <t>Terminal Park Elementary School</t>
  </si>
  <si>
    <t>West Auburn Senior High School</t>
  </si>
  <si>
    <t>Auburn Senior High School</t>
  </si>
  <si>
    <t>Dick Scobee Elementary School</t>
  </si>
  <si>
    <t>Olympic Middle School</t>
  </si>
  <si>
    <t>Lea Hill Elementary School</t>
  </si>
  <si>
    <t>Gildo Rey Elementary School</t>
  </si>
  <si>
    <t>Evergreen Heights Elementary</t>
  </si>
  <si>
    <t>Alpac Elementary School</t>
  </si>
  <si>
    <t>Lake View Elementary School</t>
  </si>
  <si>
    <t>Rainier Middle School</t>
  </si>
  <si>
    <t>Ilalko Elementary School</t>
  </si>
  <si>
    <t>Mt Baker Middle School</t>
  </si>
  <si>
    <t>Auburn Riverside High School</t>
  </si>
  <si>
    <t>Auburn Mountainview High School</t>
  </si>
  <si>
    <t>Lakeland Hills Elementary</t>
  </si>
  <si>
    <t>Arthur Jacobsen Elementary</t>
  </si>
  <si>
    <t>Tahoma School District</t>
  </si>
  <si>
    <t>Tahoma Senior High School</t>
  </si>
  <si>
    <t>Lake Wilderness Elementary</t>
  </si>
  <si>
    <t>Shadow Lake Elementary</t>
  </si>
  <si>
    <t>Rock Creek Elementary</t>
  </si>
  <si>
    <t>Glacier Park Elementary</t>
  </si>
  <si>
    <t>Snoqualmie Valley School District</t>
  </si>
  <si>
    <t>Two Rivers School</t>
  </si>
  <si>
    <t>Fall City Elementary</t>
  </si>
  <si>
    <t>North Bend Elementary School</t>
  </si>
  <si>
    <t>Snoqualmie Elementary</t>
  </si>
  <si>
    <t>Mount Si High School</t>
  </si>
  <si>
    <t>Edwin R Opstad Elementary</t>
  </si>
  <si>
    <t>Chief Kanim Middle School</t>
  </si>
  <si>
    <t>Cascade View Elementary School</t>
  </si>
  <si>
    <t>Twin Falls Middle School</t>
  </si>
  <si>
    <t>Snoqualmie Access</t>
  </si>
  <si>
    <t>Snoqualmie Parent Partnership Program</t>
  </si>
  <si>
    <t>Timber Ridge Elementary School</t>
  </si>
  <si>
    <t>Issaquah School District</t>
  </si>
  <si>
    <t>Issaquah Special Services</t>
  </si>
  <si>
    <t>Clark Elementary</t>
  </si>
  <si>
    <t>Issaquah Middle School</t>
  </si>
  <si>
    <t>Sunset Elementary</t>
  </si>
  <si>
    <t>Issaquah High School</t>
  </si>
  <si>
    <t>Sunny Hills Elementary</t>
  </si>
  <si>
    <t>Briarwood Elementary</t>
  </si>
  <si>
    <t>Maywood Middle School</t>
  </si>
  <si>
    <t>Maple Hills Elementary</t>
  </si>
  <si>
    <t>Issaquah Valley Elementary</t>
  </si>
  <si>
    <t>Apollo Elementary</t>
  </si>
  <si>
    <t>Pine Lake Middle School</t>
  </si>
  <si>
    <t>Liberty Sr High School</t>
  </si>
  <si>
    <t>Challenger Elementary</t>
  </si>
  <si>
    <t>Cougar Ridge Elementary</t>
  </si>
  <si>
    <t>Discovery Elementary</t>
  </si>
  <si>
    <t>Beaver Lake Middle School</t>
  </si>
  <si>
    <t>Skyline High School</t>
  </si>
  <si>
    <t>Cascade Ridge Elementary</t>
  </si>
  <si>
    <t>Newcastle Elementary School</t>
  </si>
  <si>
    <t>Grand Ridge Elementary</t>
  </si>
  <si>
    <t>Pacific Cascade Middle School</t>
  </si>
  <si>
    <t>Creekside Elementary</t>
  </si>
  <si>
    <t>Gibson Ek High School</t>
  </si>
  <si>
    <t>Shoreline School District</t>
  </si>
  <si>
    <t>Handicapped Contractual Services</t>
  </si>
  <si>
    <t>Home Education Exchange</t>
  </si>
  <si>
    <t>Cascade K-8 Community School</t>
  </si>
  <si>
    <t>Lake Forest Park Elementary</t>
  </si>
  <si>
    <t>Ridgecrest Elementary</t>
  </si>
  <si>
    <t>Briarcrest Elementary</t>
  </si>
  <si>
    <t>Echo Lake Elementary School</t>
  </si>
  <si>
    <t>Brookside Elementary</t>
  </si>
  <si>
    <t>Highland Terrace Elementary</t>
  </si>
  <si>
    <t>Shorecrest High School</t>
  </si>
  <si>
    <t>Kellogg Middle School</t>
  </si>
  <si>
    <t>Parkwood Elementary</t>
  </si>
  <si>
    <t>Melvin G Syre Elementary</t>
  </si>
  <si>
    <t>Albert Einstein Middle School</t>
  </si>
  <si>
    <t>Shorewood High School</t>
  </si>
  <si>
    <t>Meridian Park Elementary School</t>
  </si>
  <si>
    <t>Lake Washington School District</t>
  </si>
  <si>
    <t>Contractual Schools</t>
  </si>
  <si>
    <t>Discovery School</t>
  </si>
  <si>
    <t>Explorer Community School</t>
  </si>
  <si>
    <t>Emerson K-12</t>
  </si>
  <si>
    <t>International Community School</t>
  </si>
  <si>
    <t>Environmental &amp; Adventure School</t>
  </si>
  <si>
    <t>Stella Schola</t>
  </si>
  <si>
    <t>Redmond Elementary</t>
  </si>
  <si>
    <t>Kirkland Middle School</t>
  </si>
  <si>
    <t>Lake Washington High</t>
  </si>
  <si>
    <t>Juanita Elementary</t>
  </si>
  <si>
    <t>Rose Hill Elementary</t>
  </si>
  <si>
    <t>Lakeview Elementary</t>
  </si>
  <si>
    <t>Redmond Middle School</t>
  </si>
  <si>
    <t>Twain Elementary</t>
  </si>
  <si>
    <t>Thoreau Elementary</t>
  </si>
  <si>
    <t>Redmond High</t>
  </si>
  <si>
    <t>Mann Elementary</t>
  </si>
  <si>
    <t>Audubon Elementary</t>
  </si>
  <si>
    <t>Finn Hill Middle School</t>
  </si>
  <si>
    <t>Bell Elementary</t>
  </si>
  <si>
    <t>Frost Elementary</t>
  </si>
  <si>
    <t>Rush Elementary</t>
  </si>
  <si>
    <t>Keller Elementary</t>
  </si>
  <si>
    <t>Rose Hill Middle School</t>
  </si>
  <si>
    <t>Sandburg Elementary</t>
  </si>
  <si>
    <t>Muir Elementary</t>
  </si>
  <si>
    <t>Juanita High</t>
  </si>
  <si>
    <t>Emerson High School</t>
  </si>
  <si>
    <t>Community School</t>
  </si>
  <si>
    <t>Kamiakin Middle School</t>
  </si>
  <si>
    <t>Kirk Elementary</t>
  </si>
  <si>
    <t>Dickinson Elementary</t>
  </si>
  <si>
    <t>Mead Elementary</t>
  </si>
  <si>
    <t>Rockwell Elementary</t>
  </si>
  <si>
    <t>Evergreen Middle School</t>
  </si>
  <si>
    <t>Northstar Middle School</t>
  </si>
  <si>
    <t>Alcott Elementary</t>
  </si>
  <si>
    <t>Smith Elementary</t>
  </si>
  <si>
    <t>Wilder Elementary</t>
  </si>
  <si>
    <t>Mcauliffe Elementary</t>
  </si>
  <si>
    <t>Inglewood Middle School</t>
  </si>
  <si>
    <t>Einstein Elementary</t>
  </si>
  <si>
    <t>Eastlake High School</t>
  </si>
  <si>
    <t>Blackwell Elementary</t>
  </si>
  <si>
    <t>Rosa Parks Elementary</t>
  </si>
  <si>
    <t>Renaissance School</t>
  </si>
  <si>
    <t>Carson Elementary</t>
  </si>
  <si>
    <t>Tesla STEM High School</t>
  </si>
  <si>
    <t>Kent School District</t>
  </si>
  <si>
    <t>Meridian Elementary School</t>
  </si>
  <si>
    <t>Kent-Meridian High School</t>
  </si>
  <si>
    <t>East Hill Elementary School</t>
  </si>
  <si>
    <t>Meridian Middle School</t>
  </si>
  <si>
    <t>Covington Elementary School</t>
  </si>
  <si>
    <t>Scenic Hill Elementary School</t>
  </si>
  <si>
    <t>Park Orchard Elementary School</t>
  </si>
  <si>
    <t>Lake Youngs Elementary School</t>
  </si>
  <si>
    <t>Pine Tree Elementary School</t>
  </si>
  <si>
    <t>Kentridge High School</t>
  </si>
  <si>
    <t>Cedar Valley Elementary School</t>
  </si>
  <si>
    <t>Springbrook Elementary School</t>
  </si>
  <si>
    <t>Fairwood Elementary School</t>
  </si>
  <si>
    <t>Soos Creek Elementary School</t>
  </si>
  <si>
    <t>Grass Lake Elementary School</t>
  </si>
  <si>
    <t>Meeker Middle School</t>
  </si>
  <si>
    <t>Crestwood Elementary School</t>
  </si>
  <si>
    <t>Mattson Middle School</t>
  </si>
  <si>
    <t>Kentwood High School</t>
  </si>
  <si>
    <t>Ridgewood Elementary School</t>
  </si>
  <si>
    <t>Martin Sortun Elementary School</t>
  </si>
  <si>
    <t>Jenkins Creek Elementary School</t>
  </si>
  <si>
    <t>Horizon Elementary School</t>
  </si>
  <si>
    <t>Carriage Crest Elementary School</t>
  </si>
  <si>
    <t>Neely O Brien Elementary School</t>
  </si>
  <si>
    <t>George T. Daniel Elementary School</t>
  </si>
  <si>
    <t>Sunrise Elementary School</t>
  </si>
  <si>
    <t>Cedar Heights Middle School</t>
  </si>
  <si>
    <t>Meadow Ridge Elementary School</t>
  </si>
  <si>
    <t>Sawyer Woods Elementary School</t>
  </si>
  <si>
    <t>Northwood Middle School</t>
  </si>
  <si>
    <t>Glenridge Elementary</t>
  </si>
  <si>
    <t>Kentlake High School</t>
  </si>
  <si>
    <t>Kent Elementary School</t>
  </si>
  <si>
    <t>Emerald Park Elementary School</t>
  </si>
  <si>
    <t>Millennium Elementary School</t>
  </si>
  <si>
    <t>Mill Creek Middle School</t>
  </si>
  <si>
    <t>iGrad</t>
  </si>
  <si>
    <t>The Outreach Program</t>
  </si>
  <si>
    <t>Northshore School District</t>
  </si>
  <si>
    <t>Northshore Special Services</t>
  </si>
  <si>
    <t>Kenmore Elementary</t>
  </si>
  <si>
    <t>Crystal Springs Elementary</t>
  </si>
  <si>
    <t>Bothell High School</t>
  </si>
  <si>
    <t>Arrowhead Elementary</t>
  </si>
  <si>
    <t>Cottage Lake Elementary</t>
  </si>
  <si>
    <t>Westhill Elementary</t>
  </si>
  <si>
    <t>Maywood Hills Elementary</t>
  </si>
  <si>
    <t>Kenmore Middle School</t>
  </si>
  <si>
    <t>Lockwood Elementary</t>
  </si>
  <si>
    <t>Moorlands Elementary</t>
  </si>
  <si>
    <t>Inglemoor HS</t>
  </si>
  <si>
    <t>Canyon Park Middle School</t>
  </si>
  <si>
    <t>Shelton View Elementary</t>
  </si>
  <si>
    <t>Woodin Elementary</t>
  </si>
  <si>
    <t>Leota Middle School</t>
  </si>
  <si>
    <t>Secondary Academy for Success</t>
  </si>
  <si>
    <t>Canyon Creek Elementary</t>
  </si>
  <si>
    <t>Northshore Middle School</t>
  </si>
  <si>
    <t>Wellington Elementary</t>
  </si>
  <si>
    <t>Hollywood Hill Elementary</t>
  </si>
  <si>
    <t>Woodinville HS</t>
  </si>
  <si>
    <t>Fernwood Elementary</t>
  </si>
  <si>
    <t>Frank Love Elementary</t>
  </si>
  <si>
    <t>Skyview Middle School</t>
  </si>
  <si>
    <t>Woodmoor Elementary</t>
  </si>
  <si>
    <t>East Ridge Elementary</t>
  </si>
  <si>
    <t>Kokanee Elementary</t>
  </si>
  <si>
    <t>Timbercrest Middle School</t>
  </si>
  <si>
    <t>Northshore Online School</t>
  </si>
  <si>
    <t>Summit Public School: Sierra</t>
  </si>
  <si>
    <t>Muckleshoot Indian Tribe</t>
  </si>
  <si>
    <t>Muckleshoot Tribal School</t>
  </si>
  <si>
    <t>Rainier Prep Charter School District</t>
  </si>
  <si>
    <t>Rainier Prep</t>
  </si>
  <si>
    <t>Bremerton School District</t>
  </si>
  <si>
    <t>Renaissance Alternative High School</t>
  </si>
  <si>
    <t>Bremerton Home Link Program</t>
  </si>
  <si>
    <t>West Hills S.T.E.M. Academy</t>
  </si>
  <si>
    <t>Crownhill Elementary School</t>
  </si>
  <si>
    <t>Bremerton High School</t>
  </si>
  <si>
    <t>Naval Avenue Elementary School</t>
  </si>
  <si>
    <t>Armin Jahr Elementary</t>
  </si>
  <si>
    <t>Kitsap Lake Elementary</t>
  </si>
  <si>
    <t>Mountain View Middle School</t>
  </si>
  <si>
    <t>Bainbridge Island School District</t>
  </si>
  <si>
    <t>Odyssey Multiage Program</t>
  </si>
  <si>
    <t>Mosaic Home Education Partnership</t>
  </si>
  <si>
    <t>Eagle Harbor High School</t>
  </si>
  <si>
    <t>Bainbridge Special Education Services</t>
  </si>
  <si>
    <t>Bainbridge High School</t>
  </si>
  <si>
    <t>Capt Johnston Blakely Elem Sch</t>
  </si>
  <si>
    <t>Ordway Elementary</t>
  </si>
  <si>
    <t>Woodward Middle School</t>
  </si>
  <si>
    <t>Sakai Intermediate</t>
  </si>
  <si>
    <t>North Kitsap School District</t>
  </si>
  <si>
    <t>Poulsbo Elementary School</t>
  </si>
  <si>
    <t>Poulsbo Middle School</t>
  </si>
  <si>
    <t>David Wolfle Elementary</t>
  </si>
  <si>
    <t>Hilder Pearson Elementary</t>
  </si>
  <si>
    <t>North Kitsap High School</t>
  </si>
  <si>
    <t>Suquamish Elementary School</t>
  </si>
  <si>
    <t>Kingston Middle School</t>
  </si>
  <si>
    <t>Vinland Elementary</t>
  </si>
  <si>
    <t>Richard Gordon Elementary</t>
  </si>
  <si>
    <t>Kingston High School</t>
  </si>
  <si>
    <t>Central Kitsap School District</t>
  </si>
  <si>
    <t>Central Kitsap High School</t>
  </si>
  <si>
    <t>Brownsville Elementary</t>
  </si>
  <si>
    <t>Central Kitsap Middle School</t>
  </si>
  <si>
    <t>Fairview Middle School</t>
  </si>
  <si>
    <t>Cottonwood Elementary School</t>
  </si>
  <si>
    <t>Esquire Hills Elementary</t>
  </si>
  <si>
    <t>Clear Creek Elementary School</t>
  </si>
  <si>
    <t>Olympic High School</t>
  </si>
  <si>
    <t>Silverdale Elementary</t>
  </si>
  <si>
    <t>Woodlands Elementary</t>
  </si>
  <si>
    <t>Ridgetop Middle School</t>
  </si>
  <si>
    <t>Cougar Valley Elementary</t>
  </si>
  <si>
    <t>Silver Ridge Elementary</t>
  </si>
  <si>
    <t>Green Mountain Elementary</t>
  </si>
  <si>
    <t>Emerald Heights Elementary</t>
  </si>
  <si>
    <t>Klahowya Secondary</t>
  </si>
  <si>
    <t>Pinecrest Elementary</t>
  </si>
  <si>
    <t>South Kitsap School District</t>
  </si>
  <si>
    <t>Explorer Academy</t>
  </si>
  <si>
    <t>South Kitsap High School</t>
  </si>
  <si>
    <t>East Port Orchard Elementary</t>
  </si>
  <si>
    <t>Orchard Heights Elementary</t>
  </si>
  <si>
    <t>Olalla Elementary School</t>
  </si>
  <si>
    <t>South Colby Elementary</t>
  </si>
  <si>
    <t>Discovery</t>
  </si>
  <si>
    <t>Burley Glenwood Elementary</t>
  </si>
  <si>
    <t>Manchester Elementary School</t>
  </si>
  <si>
    <t>Hidden Creek Elementary School</t>
  </si>
  <si>
    <t>Sidney Glen Elementary School</t>
  </si>
  <si>
    <t>Mullenix Ridge Elementary School</t>
  </si>
  <si>
    <t>Suquamish Tribal Education Department</t>
  </si>
  <si>
    <t>Chief Kitsap Academy</t>
  </si>
  <si>
    <t>Damman School District</t>
  </si>
  <si>
    <t>Damman Elementary</t>
  </si>
  <si>
    <t>Easton School District</t>
  </si>
  <si>
    <t>Easton School</t>
  </si>
  <si>
    <t>Thorp School District</t>
  </si>
  <si>
    <t>Thorp Elem &amp; Jr Sr High</t>
  </si>
  <si>
    <t>Ellensburg School District</t>
  </si>
  <si>
    <t>Morgan Middle School</t>
  </si>
  <si>
    <t>Ellensburg High School</t>
  </si>
  <si>
    <t>Mt. Stuart Elementary</t>
  </si>
  <si>
    <t>Valley View Elementary School</t>
  </si>
  <si>
    <t>K-12 Ellensburg Learning Center</t>
  </si>
  <si>
    <t>Kittitas School District</t>
  </si>
  <si>
    <t>Kittitas Elementary School</t>
  </si>
  <si>
    <t>Kittitas High School</t>
  </si>
  <si>
    <t>Cle Elum-Roslyn School District</t>
  </si>
  <si>
    <t>Swiftwater Learning Center</t>
  </si>
  <si>
    <t>Cle Elum Roslyn Elementary</t>
  </si>
  <si>
    <t>Cle Elum Roslyn High School</t>
  </si>
  <si>
    <t>Walter Strom Middle School</t>
  </si>
  <si>
    <t>Wishram School District</t>
  </si>
  <si>
    <t>Wishram High And Elementary Schl</t>
  </si>
  <si>
    <t>Bickleton School District</t>
  </si>
  <si>
    <t>Bickleton Elementary &amp; High Schl</t>
  </si>
  <si>
    <t>Centerville School District</t>
  </si>
  <si>
    <t>Centerville Elementary</t>
  </si>
  <si>
    <t>Trout Lake School District</t>
  </si>
  <si>
    <t>Trout Lake School</t>
  </si>
  <si>
    <t>Trout Lake Elementary</t>
  </si>
  <si>
    <t>Glenwood School District</t>
  </si>
  <si>
    <t>Glenwood Elementary</t>
  </si>
  <si>
    <t>Glenwood Secondary</t>
  </si>
  <si>
    <t>Klickitat School District</t>
  </si>
  <si>
    <t>Klickitat Elem &amp; High</t>
  </si>
  <si>
    <t>Roosevelt School District</t>
  </si>
  <si>
    <t>Goldendale School District</t>
  </si>
  <si>
    <t>Goldendale Primary School</t>
  </si>
  <si>
    <t>Goldendale High School</t>
  </si>
  <si>
    <t>Goldendale Middle School</t>
  </si>
  <si>
    <t>White Salmon Valley School District</t>
  </si>
  <si>
    <t>Columbia High School</t>
  </si>
  <si>
    <t>Hulan L Whitson Elem</t>
  </si>
  <si>
    <t>Wayne M Henkle Middle School</t>
  </si>
  <si>
    <t>White Salmon Academy</t>
  </si>
  <si>
    <t>Wallace &amp; Priscilla Stevenson Intermediate School</t>
  </si>
  <si>
    <t>Lyle School District</t>
  </si>
  <si>
    <t>Dallesport Elementary</t>
  </si>
  <si>
    <t>Lyle High School</t>
  </si>
  <si>
    <t>Lyle Middle School</t>
  </si>
  <si>
    <t>Napavine School District</t>
  </si>
  <si>
    <t>Napavine Jr Sr High School</t>
  </si>
  <si>
    <t>Napavine Elementary</t>
  </si>
  <si>
    <t>Evaline School District</t>
  </si>
  <si>
    <t>Evaline Elementary School</t>
  </si>
  <si>
    <t>Mossyrock School District</t>
  </si>
  <si>
    <t>Mossyrock Elementary School</t>
  </si>
  <si>
    <t>Mossyrock Jr./Sr. High School</t>
  </si>
  <si>
    <t>Mossyrock Academy</t>
  </si>
  <si>
    <t>Morton School District</t>
  </si>
  <si>
    <t>Morton Elementary School</t>
  </si>
  <si>
    <t>Morton Junior-Senior High</t>
  </si>
  <si>
    <t>Adna School District</t>
  </si>
  <si>
    <t>Adna Elementary School</t>
  </si>
  <si>
    <t>Adna Middle/High School</t>
  </si>
  <si>
    <t>Winlock School District</t>
  </si>
  <si>
    <t>Winlock Miller Elementary</t>
  </si>
  <si>
    <t>Winlock Senior High</t>
  </si>
  <si>
    <t>Winlock Middle School</t>
  </si>
  <si>
    <t>Boistfort School District</t>
  </si>
  <si>
    <t>Boistfort Elem</t>
  </si>
  <si>
    <t>Toledo School District</t>
  </si>
  <si>
    <t>Toledo High School</t>
  </si>
  <si>
    <t>Toledo Elementary School</t>
  </si>
  <si>
    <t>Toledo Middle School</t>
  </si>
  <si>
    <t>Cowlitz Prairie Academy</t>
  </si>
  <si>
    <t>Onalaska School District</t>
  </si>
  <si>
    <t>Onalaska High School</t>
  </si>
  <si>
    <t>Onalaska Elementary School</t>
  </si>
  <si>
    <t xml:space="preserve">Onalaska Middle School </t>
  </si>
  <si>
    <t>Pe Ell School District</t>
  </si>
  <si>
    <t>Pe Ell School</t>
  </si>
  <si>
    <t>Chehalis School District</t>
  </si>
  <si>
    <t>W F West High School</t>
  </si>
  <si>
    <t>Chehalis Middle School</t>
  </si>
  <si>
    <t>Lewis County Alternative School</t>
  </si>
  <si>
    <t>White Pass School District</t>
  </si>
  <si>
    <t>White Pass Jr. Sr. High School</t>
  </si>
  <si>
    <t>White Pass Elementary School</t>
  </si>
  <si>
    <t>Centralia School District</t>
  </si>
  <si>
    <t>Centralia High School</t>
  </si>
  <si>
    <t>Edison Elementary</t>
  </si>
  <si>
    <t>Oakview Elementary School</t>
  </si>
  <si>
    <t>Fords Prairie Elementary</t>
  </si>
  <si>
    <t>Jefferson Lincoln Elementary</t>
  </si>
  <si>
    <t>Centralia Middle School</t>
  </si>
  <si>
    <t>Futurus High School</t>
  </si>
  <si>
    <t>Sprague School District</t>
  </si>
  <si>
    <t>Sprague High School</t>
  </si>
  <si>
    <t>Sprague Elementary</t>
  </si>
  <si>
    <t>Reardan-Edwall School District</t>
  </si>
  <si>
    <t>Reardan Middle-Senior High School</t>
  </si>
  <si>
    <t>Reardan Elementary School</t>
  </si>
  <si>
    <t>Almira School District</t>
  </si>
  <si>
    <t>Almira Elementary School</t>
  </si>
  <si>
    <t>Creston School District</t>
  </si>
  <si>
    <t>Creston Elementary</t>
  </si>
  <si>
    <t>Creston Jr-Sr High School</t>
  </si>
  <si>
    <t>Odessa School District</t>
  </si>
  <si>
    <t>Odessa High School</t>
  </si>
  <si>
    <t>P C Jantz Elementary</t>
  </si>
  <si>
    <t>Wilbur School District</t>
  </si>
  <si>
    <t>Wilbur Secondary School</t>
  </si>
  <si>
    <t>Wilbur Elementary School</t>
  </si>
  <si>
    <t>Harrington School District</t>
  </si>
  <si>
    <t>Harrington Elementary School</t>
  </si>
  <si>
    <t>Harrington High School</t>
  </si>
  <si>
    <t>Davenport School District</t>
  </si>
  <si>
    <t>Davenport Elementary</t>
  </si>
  <si>
    <t>Davenport Senior High School</t>
  </si>
  <si>
    <t>Southside School District</t>
  </si>
  <si>
    <t>Southside Elementary</t>
  </si>
  <si>
    <t>Grapeview School District</t>
  </si>
  <si>
    <t>Grapeview Elementary &amp; Middle School</t>
  </si>
  <si>
    <t>Shelton School District</t>
  </si>
  <si>
    <t>Evergreen Elementary School</t>
  </si>
  <si>
    <t>Shelton High School</t>
  </si>
  <si>
    <t>Bordeaux Elementary School</t>
  </si>
  <si>
    <t>Oakland Bay Junior High School</t>
  </si>
  <si>
    <t>Mary M Knight School District</t>
  </si>
  <si>
    <t>Mary M. Knight School</t>
  </si>
  <si>
    <t>Pioneer School District</t>
  </si>
  <si>
    <t>North Mason School District</t>
  </si>
  <si>
    <t>James A. Taylor High School</t>
  </si>
  <si>
    <t>North Mason Homelink Program</t>
  </si>
  <si>
    <t>Belfair Elementary</t>
  </si>
  <si>
    <t>Hawkins Middle School</t>
  </si>
  <si>
    <t>North Mason Senior High School</t>
  </si>
  <si>
    <t>Sand Hill Elementary</t>
  </si>
  <si>
    <t>Hood Canal School District</t>
  </si>
  <si>
    <t>Nespelem School District</t>
  </si>
  <si>
    <t>Nespelem Elementary</t>
  </si>
  <si>
    <t>Omak School District</t>
  </si>
  <si>
    <t>Omak High School</t>
  </si>
  <si>
    <t>N Omak Elementary</t>
  </si>
  <si>
    <t>E Omak Elementary</t>
  </si>
  <si>
    <t>Omak Middle School</t>
  </si>
  <si>
    <t>Washington Virtual Academy Omak Elementary</t>
  </si>
  <si>
    <t>Washington Virtual Academy Omak Middle School</t>
  </si>
  <si>
    <t>Washington Virtual Academy Omak High School</t>
  </si>
  <si>
    <t>Okanogan School District</t>
  </si>
  <si>
    <t>Okanogan Alternative High School</t>
  </si>
  <si>
    <t>Okanogan Middle School</t>
  </si>
  <si>
    <t>Okanogan High School</t>
  </si>
  <si>
    <t>Grainger Elementary</t>
  </si>
  <si>
    <t>Okanogan Outreach Alternative School</t>
  </si>
  <si>
    <t>Brewster School District</t>
  </si>
  <si>
    <t>Brewster High School</t>
  </si>
  <si>
    <t>Brewster Elementary School</t>
  </si>
  <si>
    <t>Brewster Middle School</t>
  </si>
  <si>
    <t>Brewster Alternative School</t>
  </si>
  <si>
    <t>Pateros School District</t>
  </si>
  <si>
    <t>Pateros Elementary</t>
  </si>
  <si>
    <t>Pateros High School</t>
  </si>
  <si>
    <t>Methow Valley School District</t>
  </si>
  <si>
    <t>Home School Experience</t>
  </si>
  <si>
    <t>Liberty Bell Jr Sr High</t>
  </si>
  <si>
    <t>Methow Valley Elementary</t>
  </si>
  <si>
    <t>Tonasket School District</t>
  </si>
  <si>
    <t>Tonasket High School</t>
  </si>
  <si>
    <t>Tonasket Elementary School</t>
  </si>
  <si>
    <t>Tonasket Middle School</t>
  </si>
  <si>
    <t>Oroville School District</t>
  </si>
  <si>
    <t>Oroville Elementary</t>
  </si>
  <si>
    <t>Oroville Middle-High School</t>
  </si>
  <si>
    <t>Ocean Beach School District</t>
  </si>
  <si>
    <t>Hilltop School</t>
  </si>
  <si>
    <t>Long Beach Elementary School</t>
  </si>
  <si>
    <t>Ocean Park Elementary</t>
  </si>
  <si>
    <t>Ilwaco High School</t>
  </si>
  <si>
    <t>Raymond School District</t>
  </si>
  <si>
    <t>Raymond Jr Sr High School</t>
  </si>
  <si>
    <t>Raymond Elementary School</t>
  </si>
  <si>
    <t>South Bend School District</t>
  </si>
  <si>
    <t>South Bend High School</t>
  </si>
  <si>
    <t>Naselle-Grays River Valley School District</t>
  </si>
  <si>
    <t>Naselle Elementary</t>
  </si>
  <si>
    <t>Naselle Jr Sr High Schools</t>
  </si>
  <si>
    <t>Willapa Valley School District</t>
  </si>
  <si>
    <t>Willapa Valley Middle-High</t>
  </si>
  <si>
    <t>Willapa Elementary</t>
  </si>
  <si>
    <t>North River School District</t>
  </si>
  <si>
    <t>North River School</t>
  </si>
  <si>
    <t>Newport School District</t>
  </si>
  <si>
    <t>Newport High School</t>
  </si>
  <si>
    <t>Sadie Halstead Middle School</t>
  </si>
  <si>
    <t>Stratton Elementary</t>
  </si>
  <si>
    <t>Pend Oreille River School</t>
  </si>
  <si>
    <t>Cusick School District</t>
  </si>
  <si>
    <t>Cusick Jr Sr High School</t>
  </si>
  <si>
    <t>Bess Herian Elementary</t>
  </si>
  <si>
    <t>Selkirk School District</t>
  </si>
  <si>
    <t>Selkirk Elementary</t>
  </si>
  <si>
    <t>Selkirk Middle School</t>
  </si>
  <si>
    <t>Selkirk High School</t>
  </si>
  <si>
    <t>Steilacoom Hist. School District</t>
  </si>
  <si>
    <t>Anderson Island Elementary</t>
  </si>
  <si>
    <t>Pioneer Middle</t>
  </si>
  <si>
    <t>Cherrydale Elementary</t>
  </si>
  <si>
    <t>Saltars Point Elementary</t>
  </si>
  <si>
    <t>Steilacoom High</t>
  </si>
  <si>
    <t>Chloe Clark Elementary</t>
  </si>
  <si>
    <t>Puyallup School District</t>
  </si>
  <si>
    <t>Puyallup High School</t>
  </si>
  <si>
    <t>Stewart Elementary</t>
  </si>
  <si>
    <t>Meeker Elementary</t>
  </si>
  <si>
    <t>Waller Road Elementary</t>
  </si>
  <si>
    <t>Firgrove Elementary</t>
  </si>
  <si>
    <t>Spinning Elementary</t>
  </si>
  <si>
    <t>Maplewood Elementary</t>
  </si>
  <si>
    <t>Woodland Elementary</t>
  </si>
  <si>
    <t>Edgemont Jr High</t>
  </si>
  <si>
    <t>Karshner Elementary</t>
  </si>
  <si>
    <t>Kalles Junior High</t>
  </si>
  <si>
    <t>Aylen Jr High</t>
  </si>
  <si>
    <t>Fruitland Elementary</t>
  </si>
  <si>
    <t>Wildwood Elementary</t>
  </si>
  <si>
    <t>Mt View Elementary</t>
  </si>
  <si>
    <t>Rogers High School</t>
  </si>
  <si>
    <t>Ballou Jr High</t>
  </si>
  <si>
    <t>Northwood Elementary</t>
  </si>
  <si>
    <t>Walker High School</t>
  </si>
  <si>
    <t>Chief Leschi Schools</t>
  </si>
  <si>
    <t>Pope Elementary</t>
  </si>
  <si>
    <t>Ferrucci Jr High</t>
  </si>
  <si>
    <t>Brouillet Elementary</t>
  </si>
  <si>
    <t>Shaw Road Elementary</t>
  </si>
  <si>
    <t>Stahl Junior High</t>
  </si>
  <si>
    <t>Zeiger Elementary</t>
  </si>
  <si>
    <t>Emerald Ridge High School</t>
  </si>
  <si>
    <t>Edgerton Elementary</t>
  </si>
  <si>
    <t>Glacier View Junior High</t>
  </si>
  <si>
    <t>Puyallup Parent Partnership Program</t>
  </si>
  <si>
    <t>Tacoma School District</t>
  </si>
  <si>
    <t>Tacoma School of the Arts</t>
  </si>
  <si>
    <t>Roosevelt</t>
  </si>
  <si>
    <t>Arlington</t>
  </si>
  <si>
    <t>Oakland High School</t>
  </si>
  <si>
    <t>Angelo Giaudrone Middle School</t>
  </si>
  <si>
    <t>Science and Math Institute</t>
  </si>
  <si>
    <t>First Creek Middle School</t>
  </si>
  <si>
    <t>Carbonado School District</t>
  </si>
  <si>
    <t>Carbonado Historical School 19</t>
  </si>
  <si>
    <t>University Place School District</t>
  </si>
  <si>
    <t>University Place Primary</t>
  </si>
  <si>
    <t>Curtis Junior High</t>
  </si>
  <si>
    <t>Narrows View Intermediate</t>
  </si>
  <si>
    <t>Curtis Senior High</t>
  </si>
  <si>
    <t>Sunset Primary</t>
  </si>
  <si>
    <t>Chambers Elementary</t>
  </si>
  <si>
    <t>Drum Intermediate</t>
  </si>
  <si>
    <t>Evergreen Primary</t>
  </si>
  <si>
    <t>Sumner School District</t>
  </si>
  <si>
    <t>Maple Lawn Elementary</t>
  </si>
  <si>
    <t>Sumner High School</t>
  </si>
  <si>
    <t>Bonney Lake Elementary</t>
  </si>
  <si>
    <t>Eismann Elementary</t>
  </si>
  <si>
    <t>Sumner Middle School</t>
  </si>
  <si>
    <t>Lakeridge Middle School</t>
  </si>
  <si>
    <t>Victor Falls Elementary</t>
  </si>
  <si>
    <t>Emerald Hills Elementary</t>
  </si>
  <si>
    <t>Liberty Ridge Elementary</t>
  </si>
  <si>
    <t>Crestwood Elementary</t>
  </si>
  <si>
    <t>Daffodil Valley Elementary</t>
  </si>
  <si>
    <t>Bonney Lake High School</t>
  </si>
  <si>
    <t>Dieringer School District</t>
  </si>
  <si>
    <t>Lake Tapps Elementary</t>
  </si>
  <si>
    <t>North Tapps Middle School</t>
  </si>
  <si>
    <t>Dieringer Heights Elementary</t>
  </si>
  <si>
    <t>Orting School District</t>
  </si>
  <si>
    <t>Orting High School</t>
  </si>
  <si>
    <t>Orting Middle School</t>
  </si>
  <si>
    <t>Ptarmigan Ridge Elementary School</t>
  </si>
  <si>
    <t>Clover Park School District</t>
  </si>
  <si>
    <t>Alfaretta House</t>
  </si>
  <si>
    <t>Special Education Services/relife</t>
  </si>
  <si>
    <t>Park Lodge Elementary School</t>
  </si>
  <si>
    <t>Clover Park High School</t>
  </si>
  <si>
    <t>Tillicum Elementary School</t>
  </si>
  <si>
    <t>Lakeview Hope Academy</t>
  </si>
  <si>
    <t>Custer Elementary School</t>
  </si>
  <si>
    <t>Idlewild Elementary School</t>
  </si>
  <si>
    <t>Hudtloff Middle School</t>
  </si>
  <si>
    <t>Tyee Park Elementary School</t>
  </si>
  <si>
    <t>Hillside Elementary School</t>
  </si>
  <si>
    <t>Lake Louise Elementary School</t>
  </si>
  <si>
    <t>Beachwood Elementary School</t>
  </si>
  <si>
    <t>Dower Elementary School</t>
  </si>
  <si>
    <t>Lakes High School</t>
  </si>
  <si>
    <t>Carter Lake Elementary School</t>
  </si>
  <si>
    <t>Lochburn Middle School</t>
  </si>
  <si>
    <t>Oakbrook Elementary School</t>
  </si>
  <si>
    <t>Harrison Prep School</t>
  </si>
  <si>
    <t>Transition Day Students</t>
  </si>
  <si>
    <t>Meriwether Elementary School</t>
  </si>
  <si>
    <t>Rainier Elementary School</t>
  </si>
  <si>
    <t>Four Heroes Elementary</t>
  </si>
  <si>
    <t>CPSD Open Doors Program</t>
  </si>
  <si>
    <t>Peninsula School District</t>
  </si>
  <si>
    <t>Henderson Bay Alt High School</t>
  </si>
  <si>
    <t>Goodman Middle School</t>
  </si>
  <si>
    <t>Peninsula High School</t>
  </si>
  <si>
    <t>Harbor Heights Elementary School</t>
  </si>
  <si>
    <t>Evergreen Elementary</t>
  </si>
  <si>
    <t>Vaughn Elementary School</t>
  </si>
  <si>
    <t>Artondale Elementary School</t>
  </si>
  <si>
    <t>Purdy Elementary School</t>
  </si>
  <si>
    <t>Discovery Elementary School</t>
  </si>
  <si>
    <t>Gig Harbor High</t>
  </si>
  <si>
    <t>Key Peninsula Middle School</t>
  </si>
  <si>
    <t>Minter Creek Elementary</t>
  </si>
  <si>
    <t>Kopachuck Middle School</t>
  </si>
  <si>
    <t>Voyager Elementary</t>
  </si>
  <si>
    <t>Harbor Ridge Middle School</t>
  </si>
  <si>
    <t>Franklin Pierce School District</t>
  </si>
  <si>
    <t>Collins Elementary</t>
  </si>
  <si>
    <t>Midland Elementary</t>
  </si>
  <si>
    <t>Central Avenue Elementary</t>
  </si>
  <si>
    <t>Franklin Pierce High School</t>
  </si>
  <si>
    <t>James Sales Elementary</t>
  </si>
  <si>
    <t>Harvard Elementary</t>
  </si>
  <si>
    <t>Brookdale Elementary</t>
  </si>
  <si>
    <t>Morris Ford Middle School</t>
  </si>
  <si>
    <t>Christensen Elementary</t>
  </si>
  <si>
    <t>Perry G Keithley Middle School</t>
  </si>
  <si>
    <t>Elmhurst Elementary School</t>
  </si>
  <si>
    <t>Washington High School</t>
  </si>
  <si>
    <t>Gates Secondary School</t>
  </si>
  <si>
    <t>Bethel School District</t>
  </si>
  <si>
    <t>Challenger High School</t>
  </si>
  <si>
    <t>Spanaway Elementary</t>
  </si>
  <si>
    <t>Roy Elementary</t>
  </si>
  <si>
    <t>Clover Creek Elementary</t>
  </si>
  <si>
    <t>Kapowsin Elementary</t>
  </si>
  <si>
    <t>Bethel High School</t>
  </si>
  <si>
    <t>Elk Plain School of Choice</t>
  </si>
  <si>
    <t>Bethel Middle School</t>
  </si>
  <si>
    <t>Chester H Thompson Elementary</t>
  </si>
  <si>
    <t>Spanaway Middle School</t>
  </si>
  <si>
    <t>Naches Trail Elementary</t>
  </si>
  <si>
    <t>Shining Mountain Elementary</t>
  </si>
  <si>
    <t>Spanaway Lake High School</t>
  </si>
  <si>
    <t>Cedarcrest Middle School</t>
  </si>
  <si>
    <t>Rocky Ridge Elementary</t>
  </si>
  <si>
    <t>Camas Prairie Elementary</t>
  </si>
  <si>
    <t>Graham Elementary</t>
  </si>
  <si>
    <t>Centennial Elementary Bethel</t>
  </si>
  <si>
    <t>Pioneer Valley Elementary</t>
  </si>
  <si>
    <t>North Star Elementary</t>
  </si>
  <si>
    <t>Cougar Mountain Middle School</t>
  </si>
  <si>
    <t>Graham Kapowsin High School</t>
  </si>
  <si>
    <t>Frederickson Elementary</t>
  </si>
  <si>
    <t>Nelson Elementary School</t>
  </si>
  <si>
    <t>Acceleration Academy</t>
  </si>
  <si>
    <t>Pierce County Skills Center</t>
  </si>
  <si>
    <t>Eatonville School District</t>
  </si>
  <si>
    <t>Eatonville Elementary School</t>
  </si>
  <si>
    <t>Eatonville High School</t>
  </si>
  <si>
    <t>Weyerhaeuser Elementary</t>
  </si>
  <si>
    <t>Columbia Crest A-STEM Academy</t>
  </si>
  <si>
    <t>Eatonville Middle School</t>
  </si>
  <si>
    <t>New Beginnings</t>
  </si>
  <si>
    <t>White River School District</t>
  </si>
  <si>
    <t>Elk Ridge Elementary</t>
  </si>
  <si>
    <t>Glacier Middle School</t>
  </si>
  <si>
    <t>Wilkeson Elementary School</t>
  </si>
  <si>
    <t>Foothills Elementary</t>
  </si>
  <si>
    <t>Mountain Meadow Elementary</t>
  </si>
  <si>
    <t>White River High School</t>
  </si>
  <si>
    <t>White River Reengagement Program</t>
  </si>
  <si>
    <t>Fife School District</t>
  </si>
  <si>
    <t>Fife High School</t>
  </si>
  <si>
    <t>Discovery Primary School</t>
  </si>
  <si>
    <t>Surprise Lake Middle School</t>
  </si>
  <si>
    <t>Hedden Elementary School</t>
  </si>
  <si>
    <t>Columbia Junior High School</t>
  </si>
  <si>
    <t>Summit Public School: Olympus</t>
  </si>
  <si>
    <t>Shaw Island School District</t>
  </si>
  <si>
    <t>Shaw Island Elementary School</t>
  </si>
  <si>
    <t>Orcas Island School District</t>
  </si>
  <si>
    <t>OASIS K-12</t>
  </si>
  <si>
    <t>Orcas Island Elementary School</t>
  </si>
  <si>
    <t>Orcas Island High School</t>
  </si>
  <si>
    <t>Waldron Island School</t>
  </si>
  <si>
    <t>Orcas Island Middle School</t>
  </si>
  <si>
    <t>Lopez School District</t>
  </si>
  <si>
    <t>Lopez Middle High School</t>
  </si>
  <si>
    <t>Lopez Elementary School</t>
  </si>
  <si>
    <t>Decatur Elementary</t>
  </si>
  <si>
    <t>San Juan Island School District</t>
  </si>
  <si>
    <t>Griffin Bay School</t>
  </si>
  <si>
    <t>Friday Harbor Elementary School</t>
  </si>
  <si>
    <t>Friday Harbor High School</t>
  </si>
  <si>
    <t>Friday Harbor Middle School</t>
  </si>
  <si>
    <t>Concrete School District</t>
  </si>
  <si>
    <t>Concrete Elementary</t>
  </si>
  <si>
    <t>Concrete High School</t>
  </si>
  <si>
    <t>Burlington-Edison School District</t>
  </si>
  <si>
    <t>Burlington-Edison Alternative School</t>
  </si>
  <si>
    <t>Burlington Edison High School</t>
  </si>
  <si>
    <t>Edison Elementary - Burlington/Edison</t>
  </si>
  <si>
    <t>West View Elementary</t>
  </si>
  <si>
    <t>Lucille Umbarger Elementary</t>
  </si>
  <si>
    <t>Allen Elementary</t>
  </si>
  <si>
    <t>Bay View Elementary</t>
  </si>
  <si>
    <t>Sedro-Woolley School District</t>
  </si>
  <si>
    <t>State Street High School</t>
  </si>
  <si>
    <t>Sedro Woolley Senior High School</t>
  </si>
  <si>
    <t>Big Lake Elementary School</t>
  </si>
  <si>
    <t>Lyman Elementary School</t>
  </si>
  <si>
    <t>Mary Purcell Elementary School</t>
  </si>
  <si>
    <t>Samish Elementary School</t>
  </si>
  <si>
    <t>Clear Lake Elementary School</t>
  </si>
  <si>
    <t>Anacortes School District</t>
  </si>
  <si>
    <t>Anacortes High School</t>
  </si>
  <si>
    <t>Anacortes Middle School</t>
  </si>
  <si>
    <t>Mount Erie Elementary</t>
  </si>
  <si>
    <t>Fidalgo Elementary</t>
  </si>
  <si>
    <t>Island View Elementary</t>
  </si>
  <si>
    <t>Cap Sante High School</t>
  </si>
  <si>
    <t>La Conner School District</t>
  </si>
  <si>
    <t>La Conner High School</t>
  </si>
  <si>
    <t>La Conner Elementary</t>
  </si>
  <si>
    <t>La Conner Middle</t>
  </si>
  <si>
    <t>Conway School District</t>
  </si>
  <si>
    <t>Conway School</t>
  </si>
  <si>
    <t>Mount Vernon School District</t>
  </si>
  <si>
    <t>Mount Vernon High School</t>
  </si>
  <si>
    <t>Madison Elementary</t>
  </si>
  <si>
    <t>La Venture Middle School</t>
  </si>
  <si>
    <t>Mount Vernon Special Ed</t>
  </si>
  <si>
    <t>Little Mountain Elementary</t>
  </si>
  <si>
    <t>Mount Baker Middle School</t>
  </si>
  <si>
    <t>Mount Vernon Open Doors</t>
  </si>
  <si>
    <t>Northwest Career &amp; Technical Academy</t>
  </si>
  <si>
    <t>Skamania School District</t>
  </si>
  <si>
    <t>Skamania Elementary</t>
  </si>
  <si>
    <t>Mount Pleasant School District</t>
  </si>
  <si>
    <t>Mount Pleasant School</t>
  </si>
  <si>
    <t>Mill A School District</t>
  </si>
  <si>
    <t>Mill A Elementary School</t>
  </si>
  <si>
    <t>Stevenson-Carson School District</t>
  </si>
  <si>
    <t>Stevenson High School</t>
  </si>
  <si>
    <t>Wind River Middle School</t>
  </si>
  <si>
    <t>Everett School District</t>
  </si>
  <si>
    <t>NW Learning Center</t>
  </si>
  <si>
    <t>Port Gardner</t>
  </si>
  <si>
    <t>Garfield Elementary School</t>
  </si>
  <si>
    <t>Everett High School</t>
  </si>
  <si>
    <t>North Middle School</t>
  </si>
  <si>
    <t>Silver Lake Elementary - Everett</t>
  </si>
  <si>
    <t>Jackson Elementary School</t>
  </si>
  <si>
    <t>Lowell Elementary - Everett</t>
  </si>
  <si>
    <t>Hawthorne Elementary School - Everett</t>
  </si>
  <si>
    <t>View Ridge Elementary</t>
  </si>
  <si>
    <t>Monroe Elementary</t>
  </si>
  <si>
    <t>Eisenhower Middle School</t>
  </si>
  <si>
    <t>Woodside Elementary</t>
  </si>
  <si>
    <t>Sequoia High School</t>
  </si>
  <si>
    <t>Silver Firs Elementary</t>
  </si>
  <si>
    <t>Mill Creek Elementary</t>
  </si>
  <si>
    <t>Heatherwood Middle School</t>
  </si>
  <si>
    <t>Cedar Wood Elementary</t>
  </si>
  <si>
    <t>Gateway Middle School</t>
  </si>
  <si>
    <t>Henry M. Jackson High School</t>
  </si>
  <si>
    <t>Penny Creek Elementary</t>
  </si>
  <si>
    <t>Forest View Elementary School</t>
  </si>
  <si>
    <t>Everett Reengagement Academy</t>
  </si>
  <si>
    <t>Lake Stevens School District</t>
  </si>
  <si>
    <t>Homelink</t>
  </si>
  <si>
    <t>Lake Stevens Sr High School</t>
  </si>
  <si>
    <t>Mt. Pilchuck Elementary School</t>
  </si>
  <si>
    <t>Hillcrest Elementary School</t>
  </si>
  <si>
    <t>Lake Stevens Middle School</t>
  </si>
  <si>
    <t>North Lake Middle School</t>
  </si>
  <si>
    <t>Skyline Elementary</t>
  </si>
  <si>
    <t>Cavelero Mid High School</t>
  </si>
  <si>
    <t>Mukilteo School District</t>
  </si>
  <si>
    <t>Fairmount Elementary</t>
  </si>
  <si>
    <t>Olympic View Middle School</t>
  </si>
  <si>
    <t>Olivia Park Elementary</t>
  </si>
  <si>
    <t>Serene Lake Elementary</t>
  </si>
  <si>
    <t>Mariner High School</t>
  </si>
  <si>
    <t>Mukilteo Elementary</t>
  </si>
  <si>
    <t>Picnic Point Elementary</t>
  </si>
  <si>
    <t>Explorer Middle School</t>
  </si>
  <si>
    <t>ACES High School</t>
  </si>
  <si>
    <t>Columbia Elementary</t>
  </si>
  <si>
    <t>Horizon Elementary</t>
  </si>
  <si>
    <t>Voyager Middle School</t>
  </si>
  <si>
    <t>Harbour Pointe Middle School</t>
  </si>
  <si>
    <t>Kamiak High School</t>
  </si>
  <si>
    <t>Endeavour Elementary</t>
  </si>
  <si>
    <t>Odyssey Elementary</t>
  </si>
  <si>
    <t>Lake Stickney Elementary School</t>
  </si>
  <si>
    <t>Edmonds School District</t>
  </si>
  <si>
    <t>Edmonds eLearning Academy</t>
  </si>
  <si>
    <t>Challenge Elementary</t>
  </si>
  <si>
    <t>Maplewood Parent Coop</t>
  </si>
  <si>
    <t>Contracted Schools</t>
  </si>
  <si>
    <t>Edmonds Heights K-12</t>
  </si>
  <si>
    <t>Martha Lake Elementary</t>
  </si>
  <si>
    <t>Terrace Park Elementary</t>
  </si>
  <si>
    <t>Lynndale Elementary</t>
  </si>
  <si>
    <t>Edmonds Woodway High School</t>
  </si>
  <si>
    <t>Westgate Elementary</t>
  </si>
  <si>
    <t>Mountlake Terrace Elementary</t>
  </si>
  <si>
    <t>Beverly Elementary</t>
  </si>
  <si>
    <t>Mountlake Terrace High School</t>
  </si>
  <si>
    <t>Cedar Way Elementary</t>
  </si>
  <si>
    <t>Meadowdale Middle School</t>
  </si>
  <si>
    <t>Cedar Valley Community School</t>
  </si>
  <si>
    <t>Spruce Elementary</t>
  </si>
  <si>
    <t>Seaview Elementary</t>
  </si>
  <si>
    <t>Meadowdale High School</t>
  </si>
  <si>
    <t>Lynnwood Elementary</t>
  </si>
  <si>
    <t>Meadowdale Elementary</t>
  </si>
  <si>
    <t>Chase Lake Elementary</t>
  </si>
  <si>
    <t>Brier Elementary</t>
  </si>
  <si>
    <t>Alderwood Middle School</t>
  </si>
  <si>
    <t>Sherwood Elementary</t>
  </si>
  <si>
    <t>Edmonds Elementary</t>
  </si>
  <si>
    <t>Hazelwood Elementary</t>
  </si>
  <si>
    <t>Oak Heights Elementary</t>
  </si>
  <si>
    <t>Brier Terrace Middle School</t>
  </si>
  <si>
    <t>College Place Elementary</t>
  </si>
  <si>
    <t>College Place Middle School</t>
  </si>
  <si>
    <t>Lynnwood High School</t>
  </si>
  <si>
    <t>Scriber Lake High School</t>
  </si>
  <si>
    <t>Edmonds Career Access Program</t>
  </si>
  <si>
    <t>Arlington School District</t>
  </si>
  <si>
    <t>Arlington High School</t>
  </si>
  <si>
    <t>Post Middle School</t>
  </si>
  <si>
    <t>Presidents Elementary</t>
  </si>
  <si>
    <t>Weston High School</t>
  </si>
  <si>
    <t>Eagle Creek Elementary</t>
  </si>
  <si>
    <t>Kent Prairie Elementary</t>
  </si>
  <si>
    <t>Haller Middle School</t>
  </si>
  <si>
    <t>Marysville School District</t>
  </si>
  <si>
    <t>10th Street School</t>
  </si>
  <si>
    <t>Heritage School</t>
  </si>
  <si>
    <t>School Home Partnership Program</t>
  </si>
  <si>
    <t>Marysville Coop Program</t>
  </si>
  <si>
    <t>Marysville SD Special</t>
  </si>
  <si>
    <t>Shoultes Elementary</t>
  </si>
  <si>
    <t>Marysville Middle School</t>
  </si>
  <si>
    <t>Sunnyside Elementary</t>
  </si>
  <si>
    <t>Pinewood Elementary</t>
  </si>
  <si>
    <t>Liberty Elementary</t>
  </si>
  <si>
    <t>Marshall Elementary</t>
  </si>
  <si>
    <t>Kellogg Marsh Elementary School</t>
  </si>
  <si>
    <t>Cedarcrest School</t>
  </si>
  <si>
    <t>Allen Creek Elementary School</t>
  </si>
  <si>
    <t>Grove Elementary</t>
  </si>
  <si>
    <t>Marysville Pilchuck High School</t>
  </si>
  <si>
    <t>Quil Ceda Tulalip Elementary</t>
  </si>
  <si>
    <t>Marysville NWESD 189 Youth Engagement</t>
  </si>
  <si>
    <t>Index School District</t>
  </si>
  <si>
    <t>Index Elementary School</t>
  </si>
  <si>
    <t>Monroe School District</t>
  </si>
  <si>
    <t>Out Of District Special Ed</t>
  </si>
  <si>
    <t>Sky Valley Education Center</t>
  </si>
  <si>
    <t>Leaders In Learning</t>
  </si>
  <si>
    <t>Maltby Elementary</t>
  </si>
  <si>
    <t>Frank Wagner Elementary</t>
  </si>
  <si>
    <t>Salem Woods Elementary School</t>
  </si>
  <si>
    <t>Chain Lake Elementary School</t>
  </si>
  <si>
    <t>Monroe High School</t>
  </si>
  <si>
    <t>Hidden River Middle School</t>
  </si>
  <si>
    <t>Fryelands Elementary</t>
  </si>
  <si>
    <t>Park Place Middle School</t>
  </si>
  <si>
    <t>Snohomish School District</t>
  </si>
  <si>
    <t>Snohomish Center</t>
  </si>
  <si>
    <t>Machias Elementary</t>
  </si>
  <si>
    <t>Snohomish High School</t>
  </si>
  <si>
    <t>Central Elementary</t>
  </si>
  <si>
    <t>Cathcart Elementary</t>
  </si>
  <si>
    <t>Riverview Elementary</t>
  </si>
  <si>
    <t>High School Re Entry</t>
  </si>
  <si>
    <t>Valley View Middle School</t>
  </si>
  <si>
    <t>Seattle Hill Elementary</t>
  </si>
  <si>
    <t>Dutch Hill Elementary</t>
  </si>
  <si>
    <t>AIM High School</t>
  </si>
  <si>
    <t>Totem Falls</t>
  </si>
  <si>
    <t>Centennial Middle School</t>
  </si>
  <si>
    <t>Little Cedars Elementary School</t>
  </si>
  <si>
    <t>Glacier Peak High School</t>
  </si>
  <si>
    <t>Lakewood School District</t>
  </si>
  <si>
    <t>Lakewood Elementary School</t>
  </si>
  <si>
    <t>Lakewood Middle School</t>
  </si>
  <si>
    <t>Lakewood High School</t>
  </si>
  <si>
    <t>English Crossing Elementary</t>
  </si>
  <si>
    <t>Cougar Creek Elementary School</t>
  </si>
  <si>
    <t>Sultan School District</t>
  </si>
  <si>
    <t>Sultan Middle School</t>
  </si>
  <si>
    <t>Sultan Elementary School</t>
  </si>
  <si>
    <t>Sultan Senior High School</t>
  </si>
  <si>
    <t>Gold Bar Elementary</t>
  </si>
  <si>
    <t>Open Doors Youth Reengagement Sultan</t>
  </si>
  <si>
    <t>Darrington School District</t>
  </si>
  <si>
    <t>Darrington Elementary School</t>
  </si>
  <si>
    <t>Granite Falls School District</t>
  </si>
  <si>
    <t>Granite Falls High School</t>
  </si>
  <si>
    <t>Granite Falls Middle School</t>
  </si>
  <si>
    <t>Mountain Way Elementary</t>
  </si>
  <si>
    <t>Monte Cristo Elementary</t>
  </si>
  <si>
    <t>Crossroads High School</t>
  </si>
  <si>
    <t>Granite Falls Open Doors</t>
  </si>
  <si>
    <t>Stanwood-Camano School District</t>
  </si>
  <si>
    <t>Lincoln Hill High School</t>
  </si>
  <si>
    <t>Stanwood Middle School</t>
  </si>
  <si>
    <t>Stanwood High School</t>
  </si>
  <si>
    <t>Stanwood Elementary School</t>
  </si>
  <si>
    <t>Twin City Elementary</t>
  </si>
  <si>
    <t>Port Susan Middle School</t>
  </si>
  <si>
    <t>Cedarhome Elementary School</t>
  </si>
  <si>
    <t>Utsalady Elementary</t>
  </si>
  <si>
    <t>Elger Bay Elementary</t>
  </si>
  <si>
    <t>Saratoga School</t>
  </si>
  <si>
    <t>Lincoln Academy</t>
  </si>
  <si>
    <t>Spokane School District</t>
  </si>
  <si>
    <t>A-3 Multiagency Adolescent Prog</t>
  </si>
  <si>
    <t>Alternative Tamarack School</t>
  </si>
  <si>
    <t>SCCP Images</t>
  </si>
  <si>
    <t>The Healing Lodge</t>
  </si>
  <si>
    <t>Holmes Elementary</t>
  </si>
  <si>
    <t>Roosevelt Elementary</t>
  </si>
  <si>
    <t>Regal Elementary</t>
  </si>
  <si>
    <t>North Central High School</t>
  </si>
  <si>
    <t>Stevens Elementary</t>
  </si>
  <si>
    <t>Willard Elementary</t>
  </si>
  <si>
    <t>Cooper Elementary</t>
  </si>
  <si>
    <t>Bemiss Elementary</t>
  </si>
  <si>
    <t>Adams Elementary</t>
  </si>
  <si>
    <t>Lewis &amp; Clark High School</t>
  </si>
  <si>
    <t>Whitman Elementary</t>
  </si>
  <si>
    <t>Browne Elementary</t>
  </si>
  <si>
    <t>Hutton Elementary</t>
  </si>
  <si>
    <t>Wilson Elementary</t>
  </si>
  <si>
    <t>Finch Elementary</t>
  </si>
  <si>
    <t>Arlington Elementary</t>
  </si>
  <si>
    <t>Libby Center</t>
  </si>
  <si>
    <t>Ridgeview Elementary</t>
  </si>
  <si>
    <t>Lincoln Heights Elementary</t>
  </si>
  <si>
    <t>Lidgerwood Elementary</t>
  </si>
  <si>
    <t>Hamblen Elementary</t>
  </si>
  <si>
    <t>Bryant Center</t>
  </si>
  <si>
    <t>Westview Elementary</t>
  </si>
  <si>
    <t>Shadle Park High School</t>
  </si>
  <si>
    <t>Linwood Elementary</t>
  </si>
  <si>
    <t>Shaw Middle School</t>
  </si>
  <si>
    <t>Glover Middle School</t>
  </si>
  <si>
    <t>Balboa Elementary</t>
  </si>
  <si>
    <t>Ferris High School</t>
  </si>
  <si>
    <t>Salk Middle School</t>
  </si>
  <si>
    <t>Indian Trail Elementary</t>
  </si>
  <si>
    <t>Logan Elementary</t>
  </si>
  <si>
    <t>Garfield Elementary</t>
  </si>
  <si>
    <t>Garry Middle School</t>
  </si>
  <si>
    <t>Mullan Road Elementary</t>
  </si>
  <si>
    <t>Moran Prairie Elementary</t>
  </si>
  <si>
    <t>Chase Middle School</t>
  </si>
  <si>
    <t>On Track Academy</t>
  </si>
  <si>
    <t>The Community School</t>
  </si>
  <si>
    <t>Open Doors Youth Re-Engagement Spokane</t>
  </si>
  <si>
    <t>Spokane Public Montessori</t>
  </si>
  <si>
    <t>Orchard Prairie School District</t>
  </si>
  <si>
    <t>Orchard Prairie Elementary</t>
  </si>
  <si>
    <t>Great Northern School District</t>
  </si>
  <si>
    <t>Great Northern Elementary</t>
  </si>
  <si>
    <t>Nine Mile Falls School District</t>
  </si>
  <si>
    <t>Nine Mile Falls Elementary</t>
  </si>
  <si>
    <t>Lake Spokane Elementary</t>
  </si>
  <si>
    <t>Lakeside High School</t>
  </si>
  <si>
    <t>Lakeside Middle School</t>
  </si>
  <si>
    <t>Re-Engagement School (Nine Mile Falls)</t>
  </si>
  <si>
    <t>Medical Lake School District</t>
  </si>
  <si>
    <t>Medical Lake High School</t>
  </si>
  <si>
    <t>Medical Lake Middle School</t>
  </si>
  <si>
    <t>Mead School District</t>
  </si>
  <si>
    <t>Mead Senior High School</t>
  </si>
  <si>
    <t>Mountainside Middle School</t>
  </si>
  <si>
    <t>Colbert Elementary School</t>
  </si>
  <si>
    <t>Brentwood Elementary School</t>
  </si>
  <si>
    <t>Farwell Elementary School</t>
  </si>
  <si>
    <t>Shiloh Hills Elementary</t>
  </si>
  <si>
    <t>Meadow Ridge Elementary</t>
  </si>
  <si>
    <t>Mt Spokane High School</t>
  </si>
  <si>
    <t>Prairie View Elementary</t>
  </si>
  <si>
    <t>Mead Open Doors</t>
  </si>
  <si>
    <t>Central Valley School District</t>
  </si>
  <si>
    <t>Opportunity Elementary</t>
  </si>
  <si>
    <t>Greenacres Elementary</t>
  </si>
  <si>
    <t>North Pines Middle School</t>
  </si>
  <si>
    <t>Broadway Elementary</t>
  </si>
  <si>
    <t>Progress Elementary School</t>
  </si>
  <si>
    <t>University Elementary School</t>
  </si>
  <si>
    <t>Central Valley High School</t>
  </si>
  <si>
    <t>McDonald Elementary School</t>
  </si>
  <si>
    <t>Bowdish Middle School</t>
  </si>
  <si>
    <t>South Pines Elementary</t>
  </si>
  <si>
    <t>University High School</t>
  </si>
  <si>
    <t>Summit School</t>
  </si>
  <si>
    <t>Greenacres Middle School</t>
  </si>
  <si>
    <t>Mica Peak High School</t>
  </si>
  <si>
    <t>Chester Elementary School</t>
  </si>
  <si>
    <t>Ponderosa Elementary</t>
  </si>
  <si>
    <t>Horizon Middle School</t>
  </si>
  <si>
    <t>Liberty Lake Elementary</t>
  </si>
  <si>
    <t>School to Life</t>
  </si>
  <si>
    <t>CVSD Open Doors Programs</t>
  </si>
  <si>
    <t>Freeman School District</t>
  </si>
  <si>
    <t>Freeman High School</t>
  </si>
  <si>
    <t>Freeman Elementary School</t>
  </si>
  <si>
    <t>Freeman Middle School</t>
  </si>
  <si>
    <t>Cheney School District</t>
  </si>
  <si>
    <t>Three Springs High School</t>
  </si>
  <si>
    <t>Cheney Middle School</t>
  </si>
  <si>
    <t>Betz Elementary</t>
  </si>
  <si>
    <t>Windsor Elementary</t>
  </si>
  <si>
    <t>Cheney High School</t>
  </si>
  <si>
    <t>Salnave Elementary</t>
  </si>
  <si>
    <t>HomeWorks</t>
  </si>
  <si>
    <t>Westwood Middle School</t>
  </si>
  <si>
    <t>Phil Snowdon Elementary</t>
  </si>
  <si>
    <t>Cheney Open Doors</t>
  </si>
  <si>
    <t>East Valley School District (Spokane)</t>
  </si>
  <si>
    <t>Continuous Curriculum School</t>
  </si>
  <si>
    <t>Trent School</t>
  </si>
  <si>
    <t>Otis Orchards School</t>
  </si>
  <si>
    <t>Trentwood School</t>
  </si>
  <si>
    <t>East Valley High School</t>
  </si>
  <si>
    <t>East Valley Middle School</t>
  </si>
  <si>
    <t>EV Online</t>
  </si>
  <si>
    <t>EV Parent Partnership</t>
  </si>
  <si>
    <t>Liberty School District</t>
  </si>
  <si>
    <t>Liberty High School</t>
  </si>
  <si>
    <t>Liberty Jr High &amp; Elementary</t>
  </si>
  <si>
    <t>West Valley School District (Spokane)</t>
  </si>
  <si>
    <t>Dishman Hills High School</t>
  </si>
  <si>
    <t>West Valley City School</t>
  </si>
  <si>
    <t>Spokane Valley High School</t>
  </si>
  <si>
    <t>Millwood Kindergarten Center</t>
  </si>
  <si>
    <t>Seth Woodard Elementary</t>
  </si>
  <si>
    <t>Orchard Center Elementary</t>
  </si>
  <si>
    <t>Pasadena Park Elementary</t>
  </si>
  <si>
    <t>West Valley High School</t>
  </si>
  <si>
    <t>Ness Elementary</t>
  </si>
  <si>
    <t>Deer Park School District</t>
  </si>
  <si>
    <t>Deer Park Home Link Program</t>
  </si>
  <si>
    <t>Arcadia Elementary</t>
  </si>
  <si>
    <t>Deer Park Elementary</t>
  </si>
  <si>
    <t>Deer Park Middle School</t>
  </si>
  <si>
    <t>Deer Park High School</t>
  </si>
  <si>
    <t>Riverside School District</t>
  </si>
  <si>
    <t>Independent Scholar</t>
  </si>
  <si>
    <t>Chattaroy Elementary</t>
  </si>
  <si>
    <t>Riverside Middle School</t>
  </si>
  <si>
    <t>Riverside Elementary</t>
  </si>
  <si>
    <t>Riverside High School</t>
  </si>
  <si>
    <t>Spokane International Academy</t>
  </si>
  <si>
    <t>PRIDE Prep Charter School District</t>
  </si>
  <si>
    <t>Onion Creek School District</t>
  </si>
  <si>
    <t>Onion Creek Elementary</t>
  </si>
  <si>
    <t>Chewelah School District</t>
  </si>
  <si>
    <t>Jenkins Junior/Senior High</t>
  </si>
  <si>
    <t>Gess Elementary</t>
  </si>
  <si>
    <t>Wellpinit School District</t>
  </si>
  <si>
    <t>Wellpinit Elementary School</t>
  </si>
  <si>
    <t>Wellpinit High School</t>
  </si>
  <si>
    <t>Wellpinit Middle School</t>
  </si>
  <si>
    <t>Valley School District</t>
  </si>
  <si>
    <t>Columbia Virtual Academy</t>
  </si>
  <si>
    <t>Valley School</t>
  </si>
  <si>
    <t>Paideia High School</t>
  </si>
  <si>
    <t>Colville School District</t>
  </si>
  <si>
    <t>Panorama School</t>
  </si>
  <si>
    <t>Hofstetter Elementary</t>
  </si>
  <si>
    <t>Colville Senior High School</t>
  </si>
  <si>
    <t>Colville Junior High School</t>
  </si>
  <si>
    <t>Fort Colville Elementary</t>
  </si>
  <si>
    <t>Loon Lake School District</t>
  </si>
  <si>
    <t>Loon Lake Homelink Program</t>
  </si>
  <si>
    <t>Loon Lake Elementary School</t>
  </si>
  <si>
    <t>Summit Valley School District</t>
  </si>
  <si>
    <t>Summit Valley School</t>
  </si>
  <si>
    <t>Evergreen School District (Stevens)</t>
  </si>
  <si>
    <t>Evergreen School</t>
  </si>
  <si>
    <t>Columbia (Stevens) School District</t>
  </si>
  <si>
    <t>Columbia High And Elementary</t>
  </si>
  <si>
    <t>Mary Walker School District</t>
  </si>
  <si>
    <t>Springdale Elementary</t>
  </si>
  <si>
    <t>Mary Walker High School</t>
  </si>
  <si>
    <t>Springdale Middle School</t>
  </si>
  <si>
    <t>Northport School District</t>
  </si>
  <si>
    <t>Northport Elementary School</t>
  </si>
  <si>
    <t>Northport High School</t>
  </si>
  <si>
    <t>Northport Homelink Program</t>
  </si>
  <si>
    <t>Kettle Falls School District</t>
  </si>
  <si>
    <t>Kettle Falls Elementary School</t>
  </si>
  <si>
    <t>Kettle Falls Middle School</t>
  </si>
  <si>
    <t>Kettle Falls High School</t>
  </si>
  <si>
    <t>Columbia Virtual Academy - Kettle Falls</t>
  </si>
  <si>
    <t>Yelm School District</t>
  </si>
  <si>
    <t>Yelm Extension School</t>
  </si>
  <si>
    <t>McKenna Elementary</t>
  </si>
  <si>
    <t>Yelm Middle School</t>
  </si>
  <si>
    <t>Yelm High School 12</t>
  </si>
  <si>
    <t>Southworth Elementary</t>
  </si>
  <si>
    <t>Yelm Prairie Elementary</t>
  </si>
  <si>
    <t>Fort Stevens Elementary</t>
  </si>
  <si>
    <t>Mill Pond Elementary School</t>
  </si>
  <si>
    <t>Lackamas Elementary</t>
  </si>
  <si>
    <t>Ridgeline Middle School</t>
  </si>
  <si>
    <t>North Thurston Public Schools</t>
  </si>
  <si>
    <t>South Bay Elementary</t>
  </si>
  <si>
    <t>North Thurston High School</t>
  </si>
  <si>
    <t>Lydia Hawk Elementary</t>
  </si>
  <si>
    <t>Lakes Elementary School</t>
  </si>
  <si>
    <t>Nisqually Middle School</t>
  </si>
  <si>
    <t>Lacey Elementary</t>
  </si>
  <si>
    <t>Olympic View Elementary</t>
  </si>
  <si>
    <t>Timberline High School</t>
  </si>
  <si>
    <t>Evergreen Forest Elementary</t>
  </si>
  <si>
    <t>Meadows Elementary</t>
  </si>
  <si>
    <t>Pleasant Glade Elementary</t>
  </si>
  <si>
    <t>Seven Oaks Elementary</t>
  </si>
  <si>
    <t>Horizons Elementary</t>
  </si>
  <si>
    <t>Komachin Middle School</t>
  </si>
  <si>
    <t>River Ridge High School</t>
  </si>
  <si>
    <t>Chambers Prairie Elementary School</t>
  </si>
  <si>
    <t>Aspire Middle School</t>
  </si>
  <si>
    <t>Salish Middle School</t>
  </si>
  <si>
    <t>Wa He Lut Indian School</t>
  </si>
  <si>
    <t>Tumwater School District</t>
  </si>
  <si>
    <t>Michael T Simmons Elementary</t>
  </si>
  <si>
    <t>Littlerock Elementary School</t>
  </si>
  <si>
    <t>Peter G Schmidt Elementary</t>
  </si>
  <si>
    <t>Tumwater High School</t>
  </si>
  <si>
    <t>Tumwater Middle School</t>
  </si>
  <si>
    <t>Black Lake Elementary</t>
  </si>
  <si>
    <t>East Olympia Elementary</t>
  </si>
  <si>
    <t>Tumwater Hill Elementary</t>
  </si>
  <si>
    <t>A G West Black Hills High School</t>
  </si>
  <si>
    <t>New Market High School</t>
  </si>
  <si>
    <t>Olympia School District</t>
  </si>
  <si>
    <t>Avanti High School</t>
  </si>
  <si>
    <t>Boston Harbor Elementary</t>
  </si>
  <si>
    <t>McLane Elementary School</t>
  </si>
  <si>
    <t>Madison Elementary School</t>
  </si>
  <si>
    <t>Olympia High School</t>
  </si>
  <si>
    <t>Leland P Brown Elementary</t>
  </si>
  <si>
    <t>Reeves Middle School</t>
  </si>
  <si>
    <t>Capital High School</t>
  </si>
  <si>
    <t>Centennial Elementary Olympia</t>
  </si>
  <si>
    <t>McKenny Elementary</t>
  </si>
  <si>
    <t>Julia Butler Hansen Elementary</t>
  </si>
  <si>
    <t>Thurgood Marshall Middle School</t>
  </si>
  <si>
    <t>Olympia Regional Learning Academy</t>
  </si>
  <si>
    <t>Rainier School District</t>
  </si>
  <si>
    <t>Rainier Senior High School</t>
  </si>
  <si>
    <t>Griffin School District</t>
  </si>
  <si>
    <t>Griffin School</t>
  </si>
  <si>
    <t>Rochester School District</t>
  </si>
  <si>
    <t>H.e.a.r.t. High School</t>
  </si>
  <si>
    <t>Rochester Primary School</t>
  </si>
  <si>
    <t>Rochester Middle School</t>
  </si>
  <si>
    <t>Grand Mound Elementary</t>
  </si>
  <si>
    <t>Rochester High School</t>
  </si>
  <si>
    <t>Tenino School District</t>
  </si>
  <si>
    <t>Tenino High School</t>
  </si>
  <si>
    <t>Tenino Middle School</t>
  </si>
  <si>
    <t>Tenino Elementary School</t>
  </si>
  <si>
    <t>Wahkiakum School District</t>
  </si>
  <si>
    <t>Julius A Wendt Elementary/John C Thomas Middle School</t>
  </si>
  <si>
    <t>Wahkiakum High School</t>
  </si>
  <si>
    <t>Dixie School District</t>
  </si>
  <si>
    <t>Dixie Elementary School</t>
  </si>
  <si>
    <t>Walla Walla Public Schools</t>
  </si>
  <si>
    <t>Berney Elementary School</t>
  </si>
  <si>
    <t>Green Park Elementary School</t>
  </si>
  <si>
    <t>Prospect Point Elementary</t>
  </si>
  <si>
    <t>Edison Elementary School - Walla Walla</t>
  </si>
  <si>
    <t>Walla Walla High School</t>
  </si>
  <si>
    <t>Garrison Middle School</t>
  </si>
  <si>
    <t>Sharpstein Elementary School</t>
  </si>
  <si>
    <t>College Place School District</t>
  </si>
  <si>
    <t>Davis Elementary</t>
  </si>
  <si>
    <t>John Sager Middle School</t>
  </si>
  <si>
    <t>College Place High School</t>
  </si>
  <si>
    <t>Touchet School District</t>
  </si>
  <si>
    <t>Touchet Elem &amp; High School</t>
  </si>
  <si>
    <t>Columbia (Walla Walla) School District</t>
  </si>
  <si>
    <t>Columbia Middle School</t>
  </si>
  <si>
    <t>Waitsburg School District</t>
  </si>
  <si>
    <t>Preston Hall Middle School</t>
  </si>
  <si>
    <t>Waitsburg High School</t>
  </si>
  <si>
    <t>Waitsburg Elementary School</t>
  </si>
  <si>
    <t>Prescott School District</t>
  </si>
  <si>
    <t>Prescott Elementary School</t>
  </si>
  <si>
    <t>Bellingham School District</t>
  </si>
  <si>
    <t>Options High School</t>
  </si>
  <si>
    <t>Visions (Seamar Youth Center)</t>
  </si>
  <si>
    <t>Fairhaven Middle School</t>
  </si>
  <si>
    <t>Whatcom Middle School</t>
  </si>
  <si>
    <t>Silver Beach Elementary School</t>
  </si>
  <si>
    <t xml:space="preserve">Lowell Elementary School </t>
  </si>
  <si>
    <t>Geneva Elementary School</t>
  </si>
  <si>
    <t>Sunnyland Elementary School</t>
  </si>
  <si>
    <t>Birchwood Elementary School</t>
  </si>
  <si>
    <t>Bellingham High School</t>
  </si>
  <si>
    <t>Carl Cozier Elementary School</t>
  </si>
  <si>
    <t>Happy Valley Elementary School</t>
  </si>
  <si>
    <t>Alderwood Elementary School</t>
  </si>
  <si>
    <t>Shuksan Middle School</t>
  </si>
  <si>
    <t>Parkview Elementary School</t>
  </si>
  <si>
    <t>Sehome High School</t>
  </si>
  <si>
    <t>Kulshan Middle School</t>
  </si>
  <si>
    <t>Squalicum High School</t>
  </si>
  <si>
    <t>Northern Heights Elementary Schl</t>
  </si>
  <si>
    <t>Wade King Elementary School</t>
  </si>
  <si>
    <t>Cordata Elementary School</t>
  </si>
  <si>
    <t>Bellingham Re-Engagement Program</t>
  </si>
  <si>
    <t>Bellingham Family Partnership Program</t>
  </si>
  <si>
    <t>Ferndale School District</t>
  </si>
  <si>
    <t>Beach Elem</t>
  </si>
  <si>
    <t>Ferndale High School</t>
  </si>
  <si>
    <t>Custer Elem</t>
  </si>
  <si>
    <t>Vista Middle School</t>
  </si>
  <si>
    <t>Skyline Elementary School</t>
  </si>
  <si>
    <t>Eagleridge Elementary</t>
  </si>
  <si>
    <t>FERNDALE RE-ENGAGEMENT</t>
  </si>
  <si>
    <t>Blaine School District</t>
  </si>
  <si>
    <t>Blaine Elementary School</t>
  </si>
  <si>
    <t>Blaine High School</t>
  </si>
  <si>
    <t>Blaine Middle School</t>
  </si>
  <si>
    <t>Point Roberts Primary</t>
  </si>
  <si>
    <t>Blaine Primary School</t>
  </si>
  <si>
    <t>Lynden School District</t>
  </si>
  <si>
    <t>Lynden Academy</t>
  </si>
  <si>
    <t>Lynden Middle School</t>
  </si>
  <si>
    <t>Fisher Elementary School</t>
  </si>
  <si>
    <t>Lynden High School</t>
  </si>
  <si>
    <t>Isom Elementary School</t>
  </si>
  <si>
    <t>Vossbeck Elementary School</t>
  </si>
  <si>
    <t>Meridian School District</t>
  </si>
  <si>
    <t>Meridian High School</t>
  </si>
  <si>
    <t>Irene Reither Elementary School</t>
  </si>
  <si>
    <t>Meridian Parent Partnership Program</t>
  </si>
  <si>
    <t>Meridian Impact Re-Engagement</t>
  </si>
  <si>
    <t>Nooksack Valley School District</t>
  </si>
  <si>
    <t>Nooksack Valley High School</t>
  </si>
  <si>
    <t>Sumas Elementary</t>
  </si>
  <si>
    <t>Nooksack Valley Middle School</t>
  </si>
  <si>
    <t>Everson Elementary</t>
  </si>
  <si>
    <t>Nooksack Elementary</t>
  </si>
  <si>
    <t>Mount Baker School District</t>
  </si>
  <si>
    <t>Mount Baker Senior High</t>
  </si>
  <si>
    <t>Acme Elementary</t>
  </si>
  <si>
    <t>Mount Baker Junior High</t>
  </si>
  <si>
    <t>Harmony Elementary</t>
  </si>
  <si>
    <t>Kendall Elementary</t>
  </si>
  <si>
    <t>Mount Baker Academy</t>
  </si>
  <si>
    <t>Lummi Tribal Agency</t>
  </si>
  <si>
    <t>Lummi Nation School</t>
  </si>
  <si>
    <t>LaCrosse School District</t>
  </si>
  <si>
    <t>Lacrosse Elementary School</t>
  </si>
  <si>
    <t>Lacrosse High School</t>
  </si>
  <si>
    <t>Lamont School District</t>
  </si>
  <si>
    <t>Lamont Middle School</t>
  </si>
  <si>
    <t>Tekoa School District</t>
  </si>
  <si>
    <t>Tekoa Elementary School</t>
  </si>
  <si>
    <t>Tekoa High School</t>
  </si>
  <si>
    <t>Pullman School District</t>
  </si>
  <si>
    <t>Pullman High School</t>
  </si>
  <si>
    <t>Colfax School District</t>
  </si>
  <si>
    <t>Leonard M Jennings Elementary</t>
  </si>
  <si>
    <t>Colfax High School</t>
  </si>
  <si>
    <t>Palouse School District</t>
  </si>
  <si>
    <t>Palouse at Garfield Middle School</t>
  </si>
  <si>
    <t>Palouse Elementary</t>
  </si>
  <si>
    <t>Palouse High School</t>
  </si>
  <si>
    <t>Garfield School District</t>
  </si>
  <si>
    <t>Garfield at Palouse High School</t>
  </si>
  <si>
    <t>Garfield Middle School</t>
  </si>
  <si>
    <t>Steptoe School District</t>
  </si>
  <si>
    <t>Steptoe Elementary School</t>
  </si>
  <si>
    <t>Colton School District</t>
  </si>
  <si>
    <t>Colton School</t>
  </si>
  <si>
    <t>Endicott School District</t>
  </si>
  <si>
    <t>Endicott/St John Elem and Middle</t>
  </si>
  <si>
    <t>Rosalia School District</t>
  </si>
  <si>
    <t>Rosalia Elementary &amp; Secondary School</t>
  </si>
  <si>
    <t>St. John School District</t>
  </si>
  <si>
    <t>St John/Endicott High</t>
  </si>
  <si>
    <t>St John Elementary</t>
  </si>
  <si>
    <t>Oakesdale School District</t>
  </si>
  <si>
    <t>Oakesdale High School</t>
  </si>
  <si>
    <t>Oakesdale Elementary School</t>
  </si>
  <si>
    <t>Union Gap School District</t>
  </si>
  <si>
    <t>Union Gap School</t>
  </si>
  <si>
    <t>Naches Valley School District</t>
  </si>
  <si>
    <t>Naches Valley High School</t>
  </si>
  <si>
    <t>Naches Valley Middle School</t>
  </si>
  <si>
    <t>Naches Valley Elementary School</t>
  </si>
  <si>
    <t>Yakima School District</t>
  </si>
  <si>
    <t>Davis High School</t>
  </si>
  <si>
    <t>Mckinley Elementary School</t>
  </si>
  <si>
    <t>Franklin Middle School</t>
  </si>
  <si>
    <t>Hoover Elementary School</t>
  </si>
  <si>
    <t>Gilbert Elementary School</t>
  </si>
  <si>
    <t>Nob Hill Elementary School</t>
  </si>
  <si>
    <t>Mcclure Elementary School Yakima</t>
  </si>
  <si>
    <t>Barge-Lincoln Elementary School</t>
  </si>
  <si>
    <t>Eisenhower High School</t>
  </si>
  <si>
    <t>Robertson Elementary</t>
  </si>
  <si>
    <t>Whitney Elementary Yakima</t>
  </si>
  <si>
    <t>Wilson Middle School</t>
  </si>
  <si>
    <t>Lewis &amp; Clark Middle School</t>
  </si>
  <si>
    <t>Martin Luther King Jr Elementary</t>
  </si>
  <si>
    <t>Stanton Academy</t>
  </si>
  <si>
    <t>Yakima Online</t>
  </si>
  <si>
    <t>Yakima Satellite Alternative Programs</t>
  </si>
  <si>
    <t>Yakima Open Doors</t>
  </si>
  <si>
    <t>East Valley School District (Yakima)</t>
  </si>
  <si>
    <t>Moxee Elementary</t>
  </si>
  <si>
    <t>Terrace Heights Elementary</t>
  </si>
  <si>
    <t>East Valley Central Middle School</t>
  </si>
  <si>
    <t>East Valley Elementary</t>
  </si>
  <si>
    <t>Selah School District</t>
  </si>
  <si>
    <t>Selah High School</t>
  </si>
  <si>
    <t>Selah HomeLink</t>
  </si>
  <si>
    <t>John Campbell Primary School</t>
  </si>
  <si>
    <t>Selah Intermediate School</t>
  </si>
  <si>
    <t>Selah Middle School</t>
  </si>
  <si>
    <t>Mabton School District</t>
  </si>
  <si>
    <t>Artz Fox Elementary</t>
  </si>
  <si>
    <t>Mabton Jr. Sr. High</t>
  </si>
  <si>
    <t>Grandview School District</t>
  </si>
  <si>
    <t>Contract Learning Center</t>
  </si>
  <si>
    <t>Mcclure Elementary School</t>
  </si>
  <si>
    <t>Grandview High School</t>
  </si>
  <si>
    <t>Thompson Elementary School</t>
  </si>
  <si>
    <t>Smith Elementary School</t>
  </si>
  <si>
    <t>Grandview Middle School</t>
  </si>
  <si>
    <t>Step Up to College Open Doors High School</t>
  </si>
  <si>
    <t>Sunnyside School District</t>
  </si>
  <si>
    <t>Outlook Elementary School</t>
  </si>
  <si>
    <t>Sunnyside High School</t>
  </si>
  <si>
    <t>Harrison Middle School</t>
  </si>
  <si>
    <t>Chief Kamiakin Elementary School</t>
  </si>
  <si>
    <t>Sierra Vista Middle School</t>
  </si>
  <si>
    <t>Sun Valley Elementary</t>
  </si>
  <si>
    <t>SHS Graduation Alliance</t>
  </si>
  <si>
    <t>Toppenish School District</t>
  </si>
  <si>
    <t>Computer Academy Toppenish High School</t>
  </si>
  <si>
    <t>Toppenish Middle School</t>
  </si>
  <si>
    <t>Toppenish High School</t>
  </si>
  <si>
    <t>Kirkwood Elementary School</t>
  </si>
  <si>
    <t>Valley View Elementary</t>
  </si>
  <si>
    <t>NW Allprep</t>
  </si>
  <si>
    <t>Highland School District</t>
  </si>
  <si>
    <t>Marcus Whitman-Cowiche Elementary</t>
  </si>
  <si>
    <t>Highland High School</t>
  </si>
  <si>
    <t>Granger School District</t>
  </si>
  <si>
    <t>Granger Middle School</t>
  </si>
  <si>
    <t>Granger High School</t>
  </si>
  <si>
    <t>Zillah School District</t>
  </si>
  <si>
    <t>Zillah High School</t>
  </si>
  <si>
    <t>Hilton Elementary School</t>
  </si>
  <si>
    <t>Zillah Intermediate School</t>
  </si>
  <si>
    <t>Zillah Middle School</t>
  </si>
  <si>
    <t>Wapato School District</t>
  </si>
  <si>
    <t>Wapato Middle School</t>
  </si>
  <si>
    <t>Satus Elementary</t>
  </si>
  <si>
    <t>Camas Elementary</t>
  </si>
  <si>
    <t>Wapato High School</t>
  </si>
  <si>
    <t>Pace Alternative High School</t>
  </si>
  <si>
    <t>West Valley School District (Yakima)</t>
  </si>
  <si>
    <t>Wide Hollow Elementary</t>
  </si>
  <si>
    <t>Mountainview Elementary</t>
  </si>
  <si>
    <t>Ahtanum Valley Elementary</t>
  </si>
  <si>
    <t>Summitview Elementary</t>
  </si>
  <si>
    <t>Apple Valley Elementary</t>
  </si>
  <si>
    <t>Mount Adams School District</t>
  </si>
  <si>
    <t>Mount Adams Middle School</t>
  </si>
  <si>
    <t>Harrah Elementary School</t>
  </si>
  <si>
    <t>White Swan High School</t>
  </si>
  <si>
    <t>01109</t>
  </si>
  <si>
    <t>01122</t>
  </si>
  <si>
    <t>01147</t>
  </si>
  <si>
    <t>01158</t>
  </si>
  <si>
    <t>01160</t>
  </si>
  <si>
    <t>02250</t>
  </si>
  <si>
    <t>02420</t>
  </si>
  <si>
    <t>03017</t>
  </si>
  <si>
    <t>03050</t>
  </si>
  <si>
    <t>03052</t>
  </si>
  <si>
    <t>03053</t>
  </si>
  <si>
    <t>03116</t>
  </si>
  <si>
    <t>03400</t>
  </si>
  <si>
    <t>04019</t>
  </si>
  <si>
    <t>04069</t>
  </si>
  <si>
    <t>04127</t>
  </si>
  <si>
    <t>04129</t>
  </si>
  <si>
    <t>04222</t>
  </si>
  <si>
    <t>04228</t>
  </si>
  <si>
    <t>04246</t>
  </si>
  <si>
    <t>05121</t>
  </si>
  <si>
    <t>05313</t>
  </si>
  <si>
    <t>05323</t>
  </si>
  <si>
    <t>05401</t>
  </si>
  <si>
    <t>05402</t>
  </si>
  <si>
    <t>05903</t>
  </si>
  <si>
    <t>06037</t>
  </si>
  <si>
    <t>06098</t>
  </si>
  <si>
    <t>06101</t>
  </si>
  <si>
    <t>06103</t>
  </si>
  <si>
    <t>06112</t>
  </si>
  <si>
    <t>06114</t>
  </si>
  <si>
    <t>06117</t>
  </si>
  <si>
    <t>06119</t>
  </si>
  <si>
    <t>06122</t>
  </si>
  <si>
    <t>07002</t>
  </si>
  <si>
    <t>07035</t>
  </si>
  <si>
    <t>08122</t>
  </si>
  <si>
    <t>08130</t>
  </si>
  <si>
    <t>08401</t>
  </si>
  <si>
    <t>08402</t>
  </si>
  <si>
    <t>08404</t>
  </si>
  <si>
    <t>08458</t>
  </si>
  <si>
    <t>09013</t>
  </si>
  <si>
    <t>09075</t>
  </si>
  <si>
    <t>09102</t>
  </si>
  <si>
    <t>09206</t>
  </si>
  <si>
    <t>09207</t>
  </si>
  <si>
    <t>09209</t>
  </si>
  <si>
    <t>10003</t>
  </si>
  <si>
    <t>10050</t>
  </si>
  <si>
    <t>10065</t>
  </si>
  <si>
    <t>10070</t>
  </si>
  <si>
    <t>10309</t>
  </si>
  <si>
    <t>11001</t>
  </si>
  <si>
    <t>11051</t>
  </si>
  <si>
    <t>11054</t>
  </si>
  <si>
    <t>11056</t>
  </si>
  <si>
    <t>12110</t>
  </si>
  <si>
    <t>13073</t>
  </si>
  <si>
    <t>13144</t>
  </si>
  <si>
    <t>13146</t>
  </si>
  <si>
    <t>13151</t>
  </si>
  <si>
    <t>13156</t>
  </si>
  <si>
    <t>13160</t>
  </si>
  <si>
    <t>13161</t>
  </si>
  <si>
    <t>13165</t>
  </si>
  <si>
    <t>13167</t>
  </si>
  <si>
    <t>13301</t>
  </si>
  <si>
    <t>14005</t>
  </si>
  <si>
    <t>14028</t>
  </si>
  <si>
    <t>14064</t>
  </si>
  <si>
    <t>14065</t>
  </si>
  <si>
    <t>14066</t>
  </si>
  <si>
    <t>14068</t>
  </si>
  <si>
    <t>14077</t>
  </si>
  <si>
    <t>14097</t>
  </si>
  <si>
    <t>14099</t>
  </si>
  <si>
    <t>14104</t>
  </si>
  <si>
    <t>14117</t>
  </si>
  <si>
    <t>14172</t>
  </si>
  <si>
    <t>14400</t>
  </si>
  <si>
    <t>15201</t>
  </si>
  <si>
    <t>15204</t>
  </si>
  <si>
    <t>15206</t>
  </si>
  <si>
    <t>16020</t>
  </si>
  <si>
    <t>16046</t>
  </si>
  <si>
    <t>16048</t>
  </si>
  <si>
    <t>16049</t>
  </si>
  <si>
    <t>16050</t>
  </si>
  <si>
    <t>17001</t>
  </si>
  <si>
    <t>17210</t>
  </si>
  <si>
    <t>17216</t>
  </si>
  <si>
    <t>17400</t>
  </si>
  <si>
    <t>17401</t>
  </si>
  <si>
    <t>17402</t>
  </si>
  <si>
    <t>17403</t>
  </si>
  <si>
    <t>17404</t>
  </si>
  <si>
    <t>17405</t>
  </si>
  <si>
    <t>17406</t>
  </si>
  <si>
    <t>17407</t>
  </si>
  <si>
    <t>17408</t>
  </si>
  <si>
    <t>17409</t>
  </si>
  <si>
    <t>17410</t>
  </si>
  <si>
    <t>17411</t>
  </si>
  <si>
    <t>17412</t>
  </si>
  <si>
    <t>17414</t>
  </si>
  <si>
    <t>17415</t>
  </si>
  <si>
    <t>17417</t>
  </si>
  <si>
    <t>17902</t>
  </si>
  <si>
    <t>17903</t>
  </si>
  <si>
    <t>17908</t>
  </si>
  <si>
    <t>18100</t>
  </si>
  <si>
    <t>18303</t>
  </si>
  <si>
    <t>18400</t>
  </si>
  <si>
    <t>18401</t>
  </si>
  <si>
    <t>18402</t>
  </si>
  <si>
    <t>18902</t>
  </si>
  <si>
    <t>19007</t>
  </si>
  <si>
    <t>19028</t>
  </si>
  <si>
    <t>19400</t>
  </si>
  <si>
    <t>19401</t>
  </si>
  <si>
    <t>19403</t>
  </si>
  <si>
    <t>19404</t>
  </si>
  <si>
    <t>20094</t>
  </si>
  <si>
    <t>20203</t>
  </si>
  <si>
    <t>20215</t>
  </si>
  <si>
    <t>20400</t>
  </si>
  <si>
    <t>20401</t>
  </si>
  <si>
    <t>20402</t>
  </si>
  <si>
    <t>20403</t>
  </si>
  <si>
    <t>20404</t>
  </si>
  <si>
    <t>20405</t>
  </si>
  <si>
    <t>20406</t>
  </si>
  <si>
    <t>21014</t>
  </si>
  <si>
    <t>21036</t>
  </si>
  <si>
    <t>21206</t>
  </si>
  <si>
    <t>21214</t>
  </si>
  <si>
    <t>21226</t>
  </si>
  <si>
    <t>21232</t>
  </si>
  <si>
    <t>21234</t>
  </si>
  <si>
    <t>21237</t>
  </si>
  <si>
    <t>21300</t>
  </si>
  <si>
    <t>21301</t>
  </si>
  <si>
    <t>21302</t>
  </si>
  <si>
    <t>21303</t>
  </si>
  <si>
    <t>21401</t>
  </si>
  <si>
    <t>22008</t>
  </si>
  <si>
    <t>22009</t>
  </si>
  <si>
    <t>22017</t>
  </si>
  <si>
    <t>22073</t>
  </si>
  <si>
    <t>22105</t>
  </si>
  <si>
    <t>22200</t>
  </si>
  <si>
    <t>22204</t>
  </si>
  <si>
    <t>22207</t>
  </si>
  <si>
    <t>23042</t>
  </si>
  <si>
    <t>23054</t>
  </si>
  <si>
    <t>23309</t>
  </si>
  <si>
    <t>23311</t>
  </si>
  <si>
    <t>23402</t>
  </si>
  <si>
    <t>23403</t>
  </si>
  <si>
    <t>23404</t>
  </si>
  <si>
    <t>24014</t>
  </si>
  <si>
    <t>24019</t>
  </si>
  <si>
    <t>24105</t>
  </si>
  <si>
    <t>24111</t>
  </si>
  <si>
    <t>24122</t>
  </si>
  <si>
    <t>24350</t>
  </si>
  <si>
    <t>24404</t>
  </si>
  <si>
    <t>24410</t>
  </si>
  <si>
    <t>25101</t>
  </si>
  <si>
    <t>25116</t>
  </si>
  <si>
    <t>25118</t>
  </si>
  <si>
    <t>25155</t>
  </si>
  <si>
    <t>25160</t>
  </si>
  <si>
    <t>25200</t>
  </si>
  <si>
    <t>26056</t>
  </si>
  <si>
    <t>26059</t>
  </si>
  <si>
    <t>26070</t>
  </si>
  <si>
    <t>27001</t>
  </si>
  <si>
    <t>27003</t>
  </si>
  <si>
    <t>27010</t>
  </si>
  <si>
    <t>27019</t>
  </si>
  <si>
    <t>27083</t>
  </si>
  <si>
    <t>27320</t>
  </si>
  <si>
    <t>27343</t>
  </si>
  <si>
    <t>27344</t>
  </si>
  <si>
    <t>27400</t>
  </si>
  <si>
    <t>27401</t>
  </si>
  <si>
    <t>27402</t>
  </si>
  <si>
    <t>27403</t>
  </si>
  <si>
    <t>27404</t>
  </si>
  <si>
    <t>27416</t>
  </si>
  <si>
    <t>27417</t>
  </si>
  <si>
    <t>27905</t>
  </si>
  <si>
    <t>28010</t>
  </si>
  <si>
    <t>28137</t>
  </si>
  <si>
    <t>28144</t>
  </si>
  <si>
    <t>28149</t>
  </si>
  <si>
    <t>29011</t>
  </si>
  <si>
    <t>29100</t>
  </si>
  <si>
    <t>29101</t>
  </si>
  <si>
    <t>29103</t>
  </si>
  <si>
    <t>29311</t>
  </si>
  <si>
    <t>29317</t>
  </si>
  <si>
    <t>29320</t>
  </si>
  <si>
    <t>30002</t>
  </si>
  <si>
    <t>30029</t>
  </si>
  <si>
    <t>30031</t>
  </si>
  <si>
    <t>30303</t>
  </si>
  <si>
    <t>31002</t>
  </si>
  <si>
    <t>31004</t>
  </si>
  <si>
    <t>31006</t>
  </si>
  <si>
    <t>31015</t>
  </si>
  <si>
    <t>31016</t>
  </si>
  <si>
    <t>31025</t>
  </si>
  <si>
    <t>31063</t>
  </si>
  <si>
    <t>31103</t>
  </si>
  <si>
    <t>31201</t>
  </si>
  <si>
    <t>31306</t>
  </si>
  <si>
    <t>31311</t>
  </si>
  <si>
    <t>31330</t>
  </si>
  <si>
    <t>31332</t>
  </si>
  <si>
    <t>31401</t>
  </si>
  <si>
    <t>32081</t>
  </si>
  <si>
    <t>32123</t>
  </si>
  <si>
    <t>32312</t>
  </si>
  <si>
    <t>32325</t>
  </si>
  <si>
    <t>32326</t>
  </si>
  <si>
    <t>32354</t>
  </si>
  <si>
    <t>32356</t>
  </si>
  <si>
    <t>32358</t>
  </si>
  <si>
    <t>32360</t>
  </si>
  <si>
    <t>32361</t>
  </si>
  <si>
    <t>32362</t>
  </si>
  <si>
    <t>32363</t>
  </si>
  <si>
    <t>32414</t>
  </si>
  <si>
    <t>32416</t>
  </si>
  <si>
    <t>32901</t>
  </si>
  <si>
    <t>32907</t>
  </si>
  <si>
    <t>33030</t>
  </si>
  <si>
    <t>33036</t>
  </si>
  <si>
    <t>33049</t>
  </si>
  <si>
    <t>33070</t>
  </si>
  <si>
    <t>33115</t>
  </si>
  <si>
    <t>33183</t>
  </si>
  <si>
    <t>33202</t>
  </si>
  <si>
    <t>33205</t>
  </si>
  <si>
    <t>33206</t>
  </si>
  <si>
    <t>33207</t>
  </si>
  <si>
    <t>33211</t>
  </si>
  <si>
    <t>33212</t>
  </si>
  <si>
    <t>34002</t>
  </si>
  <si>
    <t>34003</t>
  </si>
  <si>
    <t>34033</t>
  </si>
  <si>
    <t>34111</t>
  </si>
  <si>
    <t>34307</t>
  </si>
  <si>
    <t>34324</t>
  </si>
  <si>
    <t>34401</t>
  </si>
  <si>
    <t>34402</t>
  </si>
  <si>
    <t>35200</t>
  </si>
  <si>
    <t>36101</t>
  </si>
  <si>
    <t>36140</t>
  </si>
  <si>
    <t>36250</t>
  </si>
  <si>
    <t>36300</t>
  </si>
  <si>
    <t>36400</t>
  </si>
  <si>
    <t>36401</t>
  </si>
  <si>
    <t>36402</t>
  </si>
  <si>
    <t>37501</t>
  </si>
  <si>
    <t>37502</t>
  </si>
  <si>
    <t>37503</t>
  </si>
  <si>
    <t>37504</t>
  </si>
  <si>
    <t>37505</t>
  </si>
  <si>
    <t>37506</t>
  </si>
  <si>
    <t>37507</t>
  </si>
  <si>
    <t>37903</t>
  </si>
  <si>
    <t>38126</t>
  </si>
  <si>
    <t>38264</t>
  </si>
  <si>
    <t>38265</t>
  </si>
  <si>
    <t>38267</t>
  </si>
  <si>
    <t>38300</t>
  </si>
  <si>
    <t>38301</t>
  </si>
  <si>
    <t>38302</t>
  </si>
  <si>
    <t>38304</t>
  </si>
  <si>
    <t>38306</t>
  </si>
  <si>
    <t>38308</t>
  </si>
  <si>
    <t>38320</t>
  </si>
  <si>
    <t>38322</t>
  </si>
  <si>
    <t>38324</t>
  </si>
  <si>
    <t>39002</t>
  </si>
  <si>
    <t>39003</t>
  </si>
  <si>
    <t>39007</t>
  </si>
  <si>
    <t>39090</t>
  </si>
  <si>
    <t>39119</t>
  </si>
  <si>
    <t>39120</t>
  </si>
  <si>
    <t>39200</t>
  </si>
  <si>
    <t>39201</t>
  </si>
  <si>
    <t>39202</t>
  </si>
  <si>
    <t>39203</t>
  </si>
  <si>
    <t>39204</t>
  </si>
  <si>
    <t>39205</t>
  </si>
  <si>
    <t>39207</t>
  </si>
  <si>
    <t>39208</t>
  </si>
  <si>
    <t>39209</t>
  </si>
  <si>
    <t>A school is eligible for the high poverty school LAP allocation if it:</t>
  </si>
  <si>
    <t>(1) has a valid CEDARS code</t>
  </si>
  <si>
    <t>Eligible for High Poverty Schools Allocation</t>
  </si>
  <si>
    <t>Schools not funded through the prototypical schools formula are excluded.</t>
  </si>
  <si>
    <t>District</t>
  </si>
  <si>
    <t>CIS Sal</t>
  </si>
  <si>
    <t>CIS Sal Inc</t>
  </si>
  <si>
    <t>Staff Units</t>
  </si>
  <si>
    <t>LAP CIS Salary/YR</t>
  </si>
  <si>
    <t>LAP CIS Salary Incr/YR</t>
  </si>
  <si>
    <t>LAP CIS Health Ins Inc Rate</t>
  </si>
  <si>
    <t>LAP CIS Fringe Benefit Rate</t>
  </si>
  <si>
    <t>LAP CIS Fringe Benefit Inc Rate</t>
  </si>
  <si>
    <t>Cashmere School District</t>
  </si>
  <si>
    <t>Summit: Sierra</t>
  </si>
  <si>
    <t>Summit: Olympus</t>
  </si>
  <si>
    <t>PRIDE Prep</t>
  </si>
  <si>
    <t>Spokane International</t>
  </si>
  <si>
    <t>17905</t>
  </si>
  <si>
    <t>Summit Public Schools: Atlas</t>
  </si>
  <si>
    <t>17910</t>
  </si>
  <si>
    <t>Fringe + Health</t>
  </si>
  <si>
    <t>School Code</t>
  </si>
  <si>
    <t>District Code</t>
  </si>
  <si>
    <t>District Name</t>
  </si>
  <si>
    <t>School Name</t>
  </si>
  <si>
    <t>If an LEA accepts funding for a High Poverty School, the funding from the school based allocation must go to the schools.</t>
  </si>
  <si>
    <t>OSPILegacyCode</t>
  </si>
  <si>
    <t>OrganizationName</t>
  </si>
  <si>
    <t>A17
Enroll Total w/ Run Start</t>
  </si>
  <si>
    <t>Total Prior Year AAFTE</t>
  </si>
  <si>
    <t>LAP FTE</t>
  </si>
  <si>
    <t>District Base Calculation</t>
  </si>
  <si>
    <t>District High Poverty Schools Calculation</t>
  </si>
  <si>
    <t>Drop down on Summary tab</t>
  </si>
  <si>
    <t>LAP District Base Allocation</t>
  </si>
  <si>
    <t>High Poverty Schools Prior Year AAFTE</t>
  </si>
  <si>
    <t>High Poverty Schools Allocation</t>
  </si>
  <si>
    <t>Enter if Changes</t>
  </si>
  <si>
    <t>(4) Open Door Programs are also included.</t>
  </si>
  <si>
    <t>About the data for the LAP High Poverty Schools:</t>
  </si>
  <si>
    <t>Eligibility for LAP High Poverty Schools:</t>
  </si>
  <si>
    <t>Go to the Summary Tab and Select your District from the Yellow Drop Down Box.</t>
  </si>
  <si>
    <r>
      <rPr>
        <b/>
        <sz val="14"/>
        <color theme="1"/>
        <rFont val="Calibri"/>
        <family val="2"/>
      </rPr>
      <t xml:space="preserve">↓ </t>
    </r>
    <r>
      <rPr>
        <b/>
        <sz val="14"/>
        <color theme="1"/>
        <rFont val="Calibri"/>
        <family val="2"/>
        <scheme val="minor"/>
      </rPr>
      <t>District Dropdown ↓</t>
    </r>
  </si>
  <si>
    <t>(click on the yellow box to activate the dropdown menu)</t>
  </si>
  <si>
    <t>A. District AAFTE for the LAP Base Allocation</t>
  </si>
  <si>
    <t>B. School AAFTE for the LAP High Poverty School Allocation</t>
  </si>
  <si>
    <t>CCDDD</t>
  </si>
  <si>
    <t>17911</t>
  </si>
  <si>
    <t>Summit Public School: Atlas</t>
  </si>
  <si>
    <t>34901</t>
  </si>
  <si>
    <t>WA HE LUT Indian School Agency</t>
  </si>
  <si>
    <t>Arlington Open Doors</t>
  </si>
  <si>
    <t>Bethel Elementary Learning Academy</t>
  </si>
  <si>
    <t>Blaine Re-Engagement</t>
  </si>
  <si>
    <t>West Sound Technical Skills Center</t>
  </si>
  <si>
    <t>Barker Creek Community School</t>
  </si>
  <si>
    <t>Liberty Creek Elementary School</t>
  </si>
  <si>
    <t>Spokane Valley Tech</t>
  </si>
  <si>
    <t>TAFA at Saghalie</t>
  </si>
  <si>
    <t>Rainier Valley Leadership Academy</t>
  </si>
  <si>
    <t>Tyee High School</t>
  </si>
  <si>
    <t>Marysville Getchell High School</t>
  </si>
  <si>
    <t>Pacific Crest Innovation Academy</t>
  </si>
  <si>
    <t>Mukilteo Reengagement Academy Open Doors</t>
  </si>
  <si>
    <t>Pathfinder Kindergarten Center</t>
  </si>
  <si>
    <t>CRCC-Open Doors</t>
  </si>
  <si>
    <t>North Creek High School</t>
  </si>
  <si>
    <t>Oak Harbor Intermediate School</t>
  </si>
  <si>
    <t>Pasco Early Childhood</t>
  </si>
  <si>
    <t>H.O.M.E. Program</t>
  </si>
  <si>
    <t>Risdon Middle School</t>
  </si>
  <si>
    <t>Leona Libby Middle School</t>
  </si>
  <si>
    <t>Cedar Park Elementary School</t>
  </si>
  <si>
    <t>Decatur Elementary School</t>
  </si>
  <si>
    <t>Meany Middle School</t>
  </si>
  <si>
    <t>Robert Eagle Staff Middle School</t>
  </si>
  <si>
    <t>Sky Valley Options</t>
  </si>
  <si>
    <t>Comm Based Trans Program</t>
  </si>
  <si>
    <t>Cedar River Elementary</t>
  </si>
  <si>
    <t>Maple View Middle School</t>
  </si>
  <si>
    <t>Summit Trail Middle School</t>
  </si>
  <si>
    <t>Tahoma Elementary</t>
  </si>
  <si>
    <t>New Market Skills Center</t>
  </si>
  <si>
    <t>SE AREA TECHNICAL SKILLS CENTER</t>
  </si>
  <si>
    <t>Columbia River Gorge Elementary School</t>
  </si>
  <si>
    <t>WEST VALLEY VIRTUAL ACADEMY 7-8</t>
  </si>
  <si>
    <t>WEST VALLEY VIRTUAL ACADEMY 9-12</t>
  </si>
  <si>
    <t>WEST VALLEY VIRTUAL ACADEMY K-6</t>
  </si>
  <si>
    <t>Yes</t>
  </si>
  <si>
    <t>No</t>
  </si>
  <si>
    <t>School Level Average</t>
  </si>
  <si>
    <t>LAP Prof Learning Days Salaries</t>
  </si>
  <si>
    <t>LAP Prof Learning Days Fringe Benefit</t>
  </si>
  <si>
    <t>LAP Prof Learning Days Total</t>
  </si>
  <si>
    <t>Row Labels</t>
  </si>
  <si>
    <t>Grand Total</t>
  </si>
  <si>
    <t>27901</t>
  </si>
  <si>
    <t>Chief Leschi Tribal</t>
  </si>
  <si>
    <t>39901</t>
  </si>
  <si>
    <t>Yakama Nation Tribal</t>
  </si>
  <si>
    <t>Yakama Nation Tribal Compact</t>
  </si>
  <si>
    <t>School #</t>
  </si>
  <si>
    <t>K-12</t>
  </si>
  <si>
    <t>RS</t>
  </si>
  <si>
    <t>OD</t>
  </si>
  <si>
    <t>NS</t>
  </si>
  <si>
    <t>TOTAL</t>
  </si>
  <si>
    <t>HP ?</t>
  </si>
  <si>
    <t>Poverty %</t>
  </si>
  <si>
    <t>Aberdeen</t>
  </si>
  <si>
    <t>Adna</t>
  </si>
  <si>
    <t>Almira</t>
  </si>
  <si>
    <t>Anacortes</t>
  </si>
  <si>
    <t>Asotin-Anatone</t>
  </si>
  <si>
    <t>Auburn</t>
  </si>
  <si>
    <t>Bainbridge</t>
  </si>
  <si>
    <t>Battle Ground</t>
  </si>
  <si>
    <t>Bellevue</t>
  </si>
  <si>
    <t>Bellingham</t>
  </si>
  <si>
    <t>Benge</t>
  </si>
  <si>
    <t>Bethel</t>
  </si>
  <si>
    <t>Bickleton</t>
  </si>
  <si>
    <t>Blaine</t>
  </si>
  <si>
    <t>Boistfort</t>
  </si>
  <si>
    <t>Bremerton</t>
  </si>
  <si>
    <t>Brewster</t>
  </si>
  <si>
    <t>Bridgeport</t>
  </si>
  <si>
    <t>Brinnon</t>
  </si>
  <si>
    <t>Burlington Edison</t>
  </si>
  <si>
    <t>Camas</t>
  </si>
  <si>
    <t>Lacamas Lake Elementary</t>
  </si>
  <si>
    <t>Cape Flattery</t>
  </si>
  <si>
    <t>Carbonado</t>
  </si>
  <si>
    <t>Cascade</t>
  </si>
  <si>
    <t>Alpine Lakes Elementary</t>
  </si>
  <si>
    <t>Cashmere</t>
  </si>
  <si>
    <t>Castle Rock</t>
  </si>
  <si>
    <t>Centerville</t>
  </si>
  <si>
    <t>Central Kitsap</t>
  </si>
  <si>
    <t>Central Valley</t>
  </si>
  <si>
    <t>Centralia</t>
  </si>
  <si>
    <t>Chehalis</t>
  </si>
  <si>
    <t>Cheney</t>
  </si>
  <si>
    <t>Chewelah</t>
  </si>
  <si>
    <t>Chimacum</t>
  </si>
  <si>
    <t>Clarkston</t>
  </si>
  <si>
    <t>Cle Elum-Roslyn</t>
  </si>
  <si>
    <t>Clover Park</t>
  </si>
  <si>
    <t>Re-Entry High School</t>
  </si>
  <si>
    <t>Colfax</t>
  </si>
  <si>
    <t>College Place</t>
  </si>
  <si>
    <t>Colton</t>
  </si>
  <si>
    <t>Columbia (Stev)</t>
  </si>
  <si>
    <t>Columbia (Walla)</t>
  </si>
  <si>
    <t>Colville</t>
  </si>
  <si>
    <t>Concrete</t>
  </si>
  <si>
    <t>Conway</t>
  </si>
  <si>
    <t>Cosmopolis</t>
  </si>
  <si>
    <t>Coulee/Hartline</t>
  </si>
  <si>
    <t>Coupeville</t>
  </si>
  <si>
    <t>Crescent</t>
  </si>
  <si>
    <t>Creston</t>
  </si>
  <si>
    <t>Curlew</t>
  </si>
  <si>
    <t>Ferry County Open Doors</t>
  </si>
  <si>
    <t>Cusick</t>
  </si>
  <si>
    <t>Damman</t>
  </si>
  <si>
    <t>Darrington</t>
  </si>
  <si>
    <t>Davenport</t>
  </si>
  <si>
    <t>Dayton</t>
  </si>
  <si>
    <t>Deer Park</t>
  </si>
  <si>
    <t>Dieringer</t>
  </si>
  <si>
    <t>Dixie</t>
  </si>
  <si>
    <t>East Valley (Spok</t>
  </si>
  <si>
    <t>East Valley (Yak)</t>
  </si>
  <si>
    <t>Eastmont</t>
  </si>
  <si>
    <t>Easton</t>
  </si>
  <si>
    <t>Eatonville</t>
  </si>
  <si>
    <t>Edmonds</t>
  </si>
  <si>
    <t>Ellensburg</t>
  </si>
  <si>
    <t>Elma</t>
  </si>
  <si>
    <t>Endicott</t>
  </si>
  <si>
    <t>Entiat</t>
  </si>
  <si>
    <t>Enumclaw</t>
  </si>
  <si>
    <t>Ephrata</t>
  </si>
  <si>
    <t>Sage Hills Open Doors</t>
  </si>
  <si>
    <t>Evaline</t>
  </si>
  <si>
    <t>Everett</t>
  </si>
  <si>
    <t>Evergreen (Clark)</t>
  </si>
  <si>
    <t>Cascadia Technical Academy Skills Center</t>
  </si>
  <si>
    <t>Evergreen (Stev)</t>
  </si>
  <si>
    <t>Federal Way</t>
  </si>
  <si>
    <t>Ferndale</t>
  </si>
  <si>
    <t>Fife</t>
  </si>
  <si>
    <t>Finley</t>
  </si>
  <si>
    <t>Franklin Pierce</t>
  </si>
  <si>
    <t>Freeman</t>
  </si>
  <si>
    <t>Garfield</t>
  </si>
  <si>
    <t>Glenwood</t>
  </si>
  <si>
    <t>Goldendale</t>
  </si>
  <si>
    <t>Grand Coulee Dam</t>
  </si>
  <si>
    <t>Grandview</t>
  </si>
  <si>
    <t>Granger</t>
  </si>
  <si>
    <t>Granite Falls</t>
  </si>
  <si>
    <t>Grapeview</t>
  </si>
  <si>
    <t>Great Northern</t>
  </si>
  <si>
    <t>Green Mountain</t>
  </si>
  <si>
    <t>Griffin</t>
  </si>
  <si>
    <t>Harrington</t>
  </si>
  <si>
    <t>Highland</t>
  </si>
  <si>
    <t>Highline</t>
  </si>
  <si>
    <t>Puget Sound Skills Center</t>
  </si>
  <si>
    <t>Satellite High School</t>
  </si>
  <si>
    <t>Hockinson</t>
  </si>
  <si>
    <t>Hood Canal</t>
  </si>
  <si>
    <t>Hood Canal Elementary School</t>
  </si>
  <si>
    <t>Hoquiam</t>
  </si>
  <si>
    <t>Inchelium</t>
  </si>
  <si>
    <t>Index</t>
  </si>
  <si>
    <t>Issaquah</t>
  </si>
  <si>
    <t>Kahlotus</t>
  </si>
  <si>
    <t>Kalama</t>
  </si>
  <si>
    <t>Kalama Middle School</t>
  </si>
  <si>
    <t>Keller</t>
  </si>
  <si>
    <t>Kelso</t>
  </si>
  <si>
    <t>Kennewick</t>
  </si>
  <si>
    <t>Tri-Tech Skills Center</t>
  </si>
  <si>
    <t>Kent</t>
  </si>
  <si>
    <t>Kettle Falls</t>
  </si>
  <si>
    <t>Kiona Benton</t>
  </si>
  <si>
    <t>Kittitas</t>
  </si>
  <si>
    <t>Klickitat</t>
  </si>
  <si>
    <t>La Conner</t>
  </si>
  <si>
    <t>Lacenter</t>
  </si>
  <si>
    <t>Lacrosse Joint</t>
  </si>
  <si>
    <t>Lake Chelan</t>
  </si>
  <si>
    <t>Lake Stevens</t>
  </si>
  <si>
    <t>Lake Washington</t>
  </si>
  <si>
    <t>Lakewood</t>
  </si>
  <si>
    <t>Lamont</t>
  </si>
  <si>
    <t>Liberty</t>
  </si>
  <si>
    <t>Lind</t>
  </si>
  <si>
    <t>Longview</t>
  </si>
  <si>
    <t>Loon Lake</t>
  </si>
  <si>
    <t>Lopez</t>
  </si>
  <si>
    <t>Lummi Tribal</t>
  </si>
  <si>
    <t>Lyle</t>
  </si>
  <si>
    <t>Lynden</t>
  </si>
  <si>
    <t>IMPACT Reengagement Program</t>
  </si>
  <si>
    <t>Mabton</t>
  </si>
  <si>
    <t>Mabton Step Up To College</t>
  </si>
  <si>
    <t>Mansfield</t>
  </si>
  <si>
    <t>Manson</t>
  </si>
  <si>
    <t>Mary M Knight</t>
  </si>
  <si>
    <t>Mary Walker</t>
  </si>
  <si>
    <t>Marysville</t>
  </si>
  <si>
    <t>Mc Cleary</t>
  </si>
  <si>
    <t>Mead</t>
  </si>
  <si>
    <t>Medical Lake</t>
  </si>
  <si>
    <t>Mercer Island</t>
  </si>
  <si>
    <t>Meridian</t>
  </si>
  <si>
    <t>Methow Valley</t>
  </si>
  <si>
    <t>Mill A</t>
  </si>
  <si>
    <t>Monroe</t>
  </si>
  <si>
    <t>Montesano</t>
  </si>
  <si>
    <t>Morton</t>
  </si>
  <si>
    <t>Moses Lake</t>
  </si>
  <si>
    <t>Mossyrock</t>
  </si>
  <si>
    <t>Mount Adams</t>
  </si>
  <si>
    <t>Mount Baker</t>
  </si>
  <si>
    <t>Mount Pleasant</t>
  </si>
  <si>
    <t>Mt Vernon</t>
  </si>
  <si>
    <t>Skagit Academy</t>
  </si>
  <si>
    <t>Muckleshoot Tribal</t>
  </si>
  <si>
    <t>Mukilteo</t>
  </si>
  <si>
    <t>Naches Valley</t>
  </si>
  <si>
    <t>Napavine</t>
  </si>
  <si>
    <t>Naselle Grays Riv</t>
  </si>
  <si>
    <t>Nespelem</t>
  </si>
  <si>
    <t>Newport</t>
  </si>
  <si>
    <t>Nine Mile Falls</t>
  </si>
  <si>
    <t>Nooksack Valley</t>
  </si>
  <si>
    <t>North Beach</t>
  </si>
  <si>
    <t>North Franklin</t>
  </si>
  <si>
    <t>North Kitsap</t>
  </si>
  <si>
    <t>North Mason</t>
  </si>
  <si>
    <t>North River</t>
  </si>
  <si>
    <t>North Thurston</t>
  </si>
  <si>
    <t>Northport</t>
  </si>
  <si>
    <t>Northshore</t>
  </si>
  <si>
    <t>Oak Harbor</t>
  </si>
  <si>
    <t>Homeconnection</t>
  </si>
  <si>
    <t>Oakesdale</t>
  </si>
  <si>
    <t>Oakville</t>
  </si>
  <si>
    <t>Ocean Beach</t>
  </si>
  <si>
    <t>Ocosta</t>
  </si>
  <si>
    <t>Odessa</t>
  </si>
  <si>
    <t>Okanogan</t>
  </si>
  <si>
    <t>Olympia</t>
  </si>
  <si>
    <t>Omak</t>
  </si>
  <si>
    <t>Onalaska</t>
  </si>
  <si>
    <t>Onion Creek</t>
  </si>
  <si>
    <t>Orcas</t>
  </si>
  <si>
    <t>Orchard Prairie</t>
  </si>
  <si>
    <t>Orient</t>
  </si>
  <si>
    <t>Orondo</t>
  </si>
  <si>
    <t>Oroville</t>
  </si>
  <si>
    <t>Orting</t>
  </si>
  <si>
    <t>Othello</t>
  </si>
  <si>
    <t>Palisades</t>
  </si>
  <si>
    <t>Palouse</t>
  </si>
  <si>
    <t>Pasco</t>
  </si>
  <si>
    <t>Pateros</t>
  </si>
  <si>
    <t>Paterson</t>
  </si>
  <si>
    <t>Pe Ell</t>
  </si>
  <si>
    <t>Peninsula</t>
  </si>
  <si>
    <t>Pioneer</t>
  </si>
  <si>
    <t>Pomeroy</t>
  </si>
  <si>
    <t>Port Angeles</t>
  </si>
  <si>
    <t>Port Townsend</t>
  </si>
  <si>
    <t>Salish Coast Elementary</t>
  </si>
  <si>
    <t>Prescott</t>
  </si>
  <si>
    <t>Prosser</t>
  </si>
  <si>
    <t>Pullman</t>
  </si>
  <si>
    <t>Puyallup</t>
  </si>
  <si>
    <t>Queets-Clearwater</t>
  </si>
  <si>
    <t>Quilcene</t>
  </si>
  <si>
    <t>Quileute Tribal</t>
  </si>
  <si>
    <t>Quillayute Valley</t>
  </si>
  <si>
    <t>Quinault</t>
  </si>
  <si>
    <t>Lake Quinault School</t>
  </si>
  <si>
    <t>Quincy</t>
  </si>
  <si>
    <t>Rainier</t>
  </si>
  <si>
    <t>Rainier Prep Charter</t>
  </si>
  <si>
    <t>Raymond</t>
  </si>
  <si>
    <t>Reardan</t>
  </si>
  <si>
    <t>Renton</t>
  </si>
  <si>
    <t>Republic</t>
  </si>
  <si>
    <t>Richland</t>
  </si>
  <si>
    <t>Ridgefield</t>
  </si>
  <si>
    <t>Ritzville</t>
  </si>
  <si>
    <t>Riverside</t>
  </si>
  <si>
    <t>Riverview</t>
  </si>
  <si>
    <t>Rochester</t>
  </si>
  <si>
    <t>Rosalia</t>
  </si>
  <si>
    <t>Royal</t>
  </si>
  <si>
    <t>San Juan</t>
  </si>
  <si>
    <t>Satsop</t>
  </si>
  <si>
    <t>Seattle</t>
  </si>
  <si>
    <t>Sedro Woolley</t>
  </si>
  <si>
    <t>Selah</t>
  </si>
  <si>
    <t>Selkirk</t>
  </si>
  <si>
    <t>Sequim</t>
  </si>
  <si>
    <t>Shaw</t>
  </si>
  <si>
    <t>Shelton</t>
  </si>
  <si>
    <t>Shoreline</t>
  </si>
  <si>
    <t>Skamania</t>
  </si>
  <si>
    <t>Skykomish</t>
  </si>
  <si>
    <t>Snohomish</t>
  </si>
  <si>
    <t>Snoqualmie Valley</t>
  </si>
  <si>
    <t>Soap Lake</t>
  </si>
  <si>
    <t>South Bend</t>
  </si>
  <si>
    <t>South Kitsap</t>
  </si>
  <si>
    <t>South Whidbey</t>
  </si>
  <si>
    <t>Southside</t>
  </si>
  <si>
    <t>Spokane</t>
  </si>
  <si>
    <t xml:space="preserve">Spokane Area Professional-Technical Skills Center </t>
  </si>
  <si>
    <t>Spokane Int'l Charter</t>
  </si>
  <si>
    <t>Sprague</t>
  </si>
  <si>
    <t>St John</t>
  </si>
  <si>
    <t>Stanwood</t>
  </si>
  <si>
    <t>Star</t>
  </si>
  <si>
    <t>Starbuck</t>
  </si>
  <si>
    <t>Stehekin</t>
  </si>
  <si>
    <t>Steilacoom Hist.</t>
  </si>
  <si>
    <t>Steptoe</t>
  </si>
  <si>
    <t>Stevenson-Carson</t>
  </si>
  <si>
    <t>Sultan</t>
  </si>
  <si>
    <t>Summit Atlas Charter</t>
  </si>
  <si>
    <t>Summit Olympus Charter</t>
  </si>
  <si>
    <t>Summit Sierra Charter</t>
  </si>
  <si>
    <t>Summit Valley</t>
  </si>
  <si>
    <t>Sumner</t>
  </si>
  <si>
    <t>Sunnyside</t>
  </si>
  <si>
    <t>Suquamish Tribal</t>
  </si>
  <si>
    <t>Tacoma</t>
  </si>
  <si>
    <t>Taholah</t>
  </si>
  <si>
    <t>Tahoma</t>
  </si>
  <si>
    <t>Tekoa</t>
  </si>
  <si>
    <t>Tenino</t>
  </si>
  <si>
    <t>Thorp</t>
  </si>
  <si>
    <t>Toledo</t>
  </si>
  <si>
    <t>Tonasket</t>
  </si>
  <si>
    <t>Toppenish</t>
  </si>
  <si>
    <t>Touchet</t>
  </si>
  <si>
    <t>Toutle Lake</t>
  </si>
  <si>
    <t>Trout Lake</t>
  </si>
  <si>
    <t>Tukwila</t>
  </si>
  <si>
    <t>Tumwater</t>
  </si>
  <si>
    <t>Union Gap</t>
  </si>
  <si>
    <t>University Place</t>
  </si>
  <si>
    <t>Valley</t>
  </si>
  <si>
    <t>Vancouver</t>
  </si>
  <si>
    <t>Vashon Island</t>
  </si>
  <si>
    <t>Wahkiakum</t>
  </si>
  <si>
    <t>Wahluke</t>
  </si>
  <si>
    <t>Waitsburg</t>
  </si>
  <si>
    <t>Walla Walla</t>
  </si>
  <si>
    <t>Wapato</t>
  </si>
  <si>
    <t>Warden</t>
  </si>
  <si>
    <t>Washougal</t>
  </si>
  <si>
    <t>Washtucna</t>
  </si>
  <si>
    <t>Waterville</t>
  </si>
  <si>
    <t>Wellpinit</t>
  </si>
  <si>
    <t>Wenatchee</t>
  </si>
  <si>
    <t>West Valley (Spok</t>
  </si>
  <si>
    <t>West Valley (Yak)</t>
  </si>
  <si>
    <t>White Pass</t>
  </si>
  <si>
    <t>White River</t>
  </si>
  <si>
    <t>White Salmon</t>
  </si>
  <si>
    <t>Wilbur</t>
  </si>
  <si>
    <t>Willapa Valley</t>
  </si>
  <si>
    <t>Wilson Creek</t>
  </si>
  <si>
    <t>Winlock</t>
  </si>
  <si>
    <t>Wishkah Valley</t>
  </si>
  <si>
    <t>Wishram</t>
  </si>
  <si>
    <t>Woodland</t>
  </si>
  <si>
    <t>Yakima</t>
  </si>
  <si>
    <t>Yelm</t>
  </si>
  <si>
    <t>Zillah</t>
  </si>
  <si>
    <t>Amon Creek Elementary</t>
  </si>
  <si>
    <t>Fuerza Elementary</t>
  </si>
  <si>
    <t>Grays Harbor Academy</t>
  </si>
  <si>
    <t>James W Lintott Elementary School</t>
  </si>
  <si>
    <t>Orin C Smith Elementary School</t>
  </si>
  <si>
    <t>Chewelah Open Doors Reengagement Program</t>
  </si>
  <si>
    <t>Home Pride</t>
  </si>
  <si>
    <t>Eatonville Online Academy</t>
  </si>
  <si>
    <t>Lake Roosevelt Alternative School</t>
  </si>
  <si>
    <t>Kalama High School</t>
  </si>
  <si>
    <t>Kelso Goal Oriented Learning Design</t>
  </si>
  <si>
    <t>Stevens Creek Elementary</t>
  </si>
  <si>
    <t>Clara Barton Elementary School</t>
  </si>
  <si>
    <t>Ella Baker Elementary School</t>
  </si>
  <si>
    <t>Insight School of WA Open Doors Program</t>
  </si>
  <si>
    <t>Sartori Elementary School</t>
  </si>
  <si>
    <t>Sunset Ridge Intermediate School</t>
  </si>
  <si>
    <t>Shelton Open Doors</t>
  </si>
  <si>
    <t>Enter if Changes for the schools.                                      Enter No if not accepting funding for an eligible school.</t>
  </si>
  <si>
    <t>Program Total</t>
  </si>
  <si>
    <t>Camas School District Open Doors</t>
  </si>
  <si>
    <t>Kalispel Language Immersion School</t>
  </si>
  <si>
    <t>Open Doors</t>
  </si>
  <si>
    <t>Wa He Lut Indian School Agency</t>
  </si>
  <si>
    <t>Valley Academy of Learning K-8</t>
  </si>
  <si>
    <t>Maple Grove Primary</t>
  </si>
  <si>
    <t>Three Rivers Elementary</t>
  </si>
  <si>
    <t>Ancient Lakes Elementary</t>
  </si>
  <si>
    <t>Oakville Homelink</t>
  </si>
  <si>
    <t>Snoqualmie Middle School</t>
  </si>
  <si>
    <t>Timberline Middle School</t>
  </si>
  <si>
    <t>Tonasket Choice High School</t>
  </si>
  <si>
    <t>Tonasket Outreach School</t>
  </si>
  <si>
    <t>White River Early Learning Center</t>
  </si>
  <si>
    <t>Fife Open Doors</t>
  </si>
  <si>
    <t>Orcas Island Montessori Public</t>
  </si>
  <si>
    <t>Harriet Rowley Elementary</t>
  </si>
  <si>
    <t>Tambark Creek Elementary School</t>
  </si>
  <si>
    <t>Wa He Lut Tribal</t>
  </si>
  <si>
    <t>Ferndale Virtual Academy</t>
  </si>
  <si>
    <t>Selah Academy Auxiliary</t>
  </si>
  <si>
    <t>Tahoma Open Doors</t>
  </si>
  <si>
    <t>College Place Open Doors Program</t>
  </si>
  <si>
    <t>Nooksack Reengagement</t>
  </si>
  <si>
    <t>Wapato ESD 105 Open Doors</t>
  </si>
  <si>
    <t>West Valley Open Doors</t>
  </si>
  <si>
    <t>Auburn Opportunity Project</t>
  </si>
  <si>
    <t>Monroe Special Ed Preschool</t>
  </si>
  <si>
    <t>Ocean Beach Early Childhood Center</t>
  </si>
  <si>
    <t>Orting Special Education</t>
  </si>
  <si>
    <t xml:space="preserve"> </t>
  </si>
  <si>
    <t>17916</t>
  </si>
  <si>
    <t>Impact Salish Sea</t>
  </si>
  <si>
    <t>17917</t>
  </si>
  <si>
    <t>18901</t>
  </si>
  <si>
    <t>32903</t>
  </si>
  <si>
    <t>37902</t>
  </si>
  <si>
    <t>Whatcom Intergenerational</t>
  </si>
  <si>
    <t>Whitney Early Childhood Education Center</t>
  </si>
  <si>
    <t>Stillaguamish Valley Learning Center</t>
  </si>
  <si>
    <t>Bowman Creek Elementary</t>
  </si>
  <si>
    <t>Bethel Virtual Academy</t>
  </si>
  <si>
    <t>View Ridge Elementary Arts Academy</t>
  </si>
  <si>
    <t>Odyssey Middle School</t>
  </si>
  <si>
    <t>Kodiak Virtual Academy</t>
  </si>
  <si>
    <t>Catalyst Charter</t>
  </si>
  <si>
    <t>Catalyst Public Schools</t>
  </si>
  <si>
    <t>John D. Bud Hawk Elementary at Jackson Park</t>
  </si>
  <si>
    <t>Riverbend Elementary School</t>
  </si>
  <si>
    <t>Quartzite Learning</t>
  </si>
  <si>
    <t>Chimacum Junior/Senior High School</t>
  </si>
  <si>
    <t>Thomas Middle School</t>
  </si>
  <si>
    <t>Darrington High School</t>
  </si>
  <si>
    <t>Dayton School District Alternative Program</t>
  </si>
  <si>
    <t>East Farms STEAM School</t>
  </si>
  <si>
    <t>Lee Elementary</t>
  </si>
  <si>
    <t>Madrona K-8 School</t>
  </si>
  <si>
    <t>Emerald Elementary School</t>
  </si>
  <si>
    <t>Henrietta Lacks Health and Bioscience High School</t>
  </si>
  <si>
    <t>Washington Connections Academy Goldendale</t>
  </si>
  <si>
    <t>Impact Puget Sound Charter</t>
  </si>
  <si>
    <t>Impact | Puget Sound Elementary</t>
  </si>
  <si>
    <t>Impact Salish Sea Charter</t>
  </si>
  <si>
    <t>Impact | Salish Sea Elementary</t>
  </si>
  <si>
    <t>Longview Virtual Academy</t>
  </si>
  <si>
    <t>Lumen Charter</t>
  </si>
  <si>
    <t>Lumen High School</t>
  </si>
  <si>
    <t>Mary Walker Alternative Learning Experience</t>
  </si>
  <si>
    <t>Creekside Elementary School</t>
  </si>
  <si>
    <t>Aspire Academy</t>
  </si>
  <si>
    <t xml:space="preserve">Centennial Elementary School </t>
  </si>
  <si>
    <t>North Kitsap Options</t>
  </si>
  <si>
    <t>Envision Career Academy</t>
  </si>
  <si>
    <t>Innovation Lab High School</t>
  </si>
  <si>
    <t>Ruby Bridges Elementary</t>
  </si>
  <si>
    <t>Oak Harbor Virtual Academy</t>
  </si>
  <si>
    <t>Orient Elementary School</t>
  </si>
  <si>
    <t>Columbia River Elementary</t>
  </si>
  <si>
    <t>Ray Reynolds Middle School</t>
  </si>
  <si>
    <t xml:space="preserve">PRIDE Prep School </t>
  </si>
  <si>
    <t>Prosser Opportunity Academy</t>
  </si>
  <si>
    <t>Kamiak Elementary</t>
  </si>
  <si>
    <t xml:space="preserve">Dessie F Evans Elementary </t>
  </si>
  <si>
    <t>Hunt Elementary</t>
  </si>
  <si>
    <t>Puyallup Online Academy/POA</t>
  </si>
  <si>
    <t>Puyallup Open Doors/POD</t>
  </si>
  <si>
    <t>Forks Middle School</t>
  </si>
  <si>
    <t>Quincy Innovation Academy</t>
  </si>
  <si>
    <t>Quincy Middle School</t>
  </si>
  <si>
    <t>Rainier Valley Charter</t>
  </si>
  <si>
    <t>Griffin Bay School Open Doors</t>
  </si>
  <si>
    <t>Magnolia Elementary</t>
  </si>
  <si>
    <t>Rising Star Elementary School</t>
  </si>
  <si>
    <t>Robert Lince Early Learning Center</t>
  </si>
  <si>
    <t>Selah Academy Online</t>
  </si>
  <si>
    <t>Dungeness Virtual School</t>
  </si>
  <si>
    <t>Olympic Peninsula Academy</t>
  </si>
  <si>
    <t>Cedar High School</t>
  </si>
  <si>
    <t>Choice Middle and High School</t>
  </si>
  <si>
    <t>Parent Partnership</t>
  </si>
  <si>
    <t>Mike Morris Elementary</t>
  </si>
  <si>
    <t>Pacific Virtual Learning</t>
  </si>
  <si>
    <t>John Sedgwick Middle School</t>
  </si>
  <si>
    <t>Marcus Whitman Middle School</t>
  </si>
  <si>
    <t>Pratt Academy</t>
  </si>
  <si>
    <t>Sultan Virtual Academy</t>
  </si>
  <si>
    <t>Tehaleh Heights Elementary</t>
  </si>
  <si>
    <t>Bryant Montessori Middle School</t>
  </si>
  <si>
    <t>Tacoma Open Doors</t>
  </si>
  <si>
    <t>Cascadia High School</t>
  </si>
  <si>
    <t>Walla Walla Center for Children and Families</t>
  </si>
  <si>
    <t>Walla Walla Online</t>
  </si>
  <si>
    <t>Walla Walla Open Doors</t>
  </si>
  <si>
    <t>Simcoe Elementary School</t>
  </si>
  <si>
    <t>Washougal Learning Academy</t>
  </si>
  <si>
    <t>Castlerock Early Learning Center</t>
  </si>
  <si>
    <t>North Fork Elementary School</t>
  </si>
  <si>
    <t>Impact Puget Sound</t>
  </si>
  <si>
    <t>Why Not You</t>
  </si>
  <si>
    <t>27902</t>
  </si>
  <si>
    <t>04901</t>
  </si>
  <si>
    <t>Pinnacles Prep Wenatchee</t>
  </si>
  <si>
    <t>Impact Tacoma</t>
  </si>
  <si>
    <t xml:space="preserve">Rainier Valley Leadership Academy </t>
  </si>
  <si>
    <t>Why Not You Academy</t>
  </si>
  <si>
    <t>Chief Leschi Tribal Compact</t>
  </si>
  <si>
    <t>Lumen Public School</t>
  </si>
  <si>
    <t>Whatcom Intergenerational High School</t>
  </si>
  <si>
    <t>Open Door Re-Engagement</t>
  </si>
  <si>
    <t>Quincy Innovation Academy Big Picture</t>
  </si>
  <si>
    <t>West Valley Virtual University</t>
  </si>
  <si>
    <t xml:space="preserve">(2) has an 3 year average FRPL percentage at or above 50%. </t>
  </si>
  <si>
    <t>(5) CEP schools are held harmless if they were eligible for LAP High Poverty funding the first year they became CEP and their current 3 year average FRPL percentage is less than 50%.</t>
  </si>
  <si>
    <t>Column Labels</t>
  </si>
  <si>
    <t>Diff</t>
  </si>
  <si>
    <t>Count of School Code</t>
  </si>
  <si>
    <t>Re-Entry Middle School</t>
  </si>
  <si>
    <t>Early Childhood Center</t>
  </si>
  <si>
    <t>Pateros Alternative School</t>
  </si>
  <si>
    <t>Impact | Commencement Bay</t>
  </si>
  <si>
    <t>If you have a question regarding the eligibility for a school on the list, please contact:</t>
  </si>
  <si>
    <t xml:space="preserve"> SAFS at 360-725-6300 </t>
  </si>
  <si>
    <t>safs@k12.wa.us</t>
  </si>
  <si>
    <t>or LAP at 360-725-6100</t>
  </si>
  <si>
    <t>lap@k12.wa.us</t>
  </si>
  <si>
    <t>LAP Base Allocation</t>
  </si>
  <si>
    <t>Allocation for Eligible High Poverty Schools</t>
  </si>
  <si>
    <t>Harbor Open Doors</t>
  </si>
  <si>
    <t>Willow Crest Elementary</t>
  </si>
  <si>
    <t>Bellevue Digital Discovery</t>
  </si>
  <si>
    <t>Katherine G. Johnson Elementary School</t>
  </si>
  <si>
    <t>Thompson Preschool</t>
  </si>
  <si>
    <t>Camas Connect Academy</t>
  </si>
  <si>
    <t>Rocket Virtual Academy</t>
  </si>
  <si>
    <t>Central Valley Virtual Learning</t>
  </si>
  <si>
    <t>Ridgeline High School</t>
  </si>
  <si>
    <t>Lincoln County Virtual Academy</t>
  </si>
  <si>
    <t>Clovis Point Elementary School</t>
  </si>
  <si>
    <t>Eastmont Academy</t>
  </si>
  <si>
    <t>Ida Nason Aronica Elementary</t>
  </si>
  <si>
    <t>JJ Smith Elementary</t>
  </si>
  <si>
    <t>Everett Virtual Academy</t>
  </si>
  <si>
    <t>Fife Elementary School</t>
  </si>
  <si>
    <t>Highline Public Schools Virtual Academy</t>
  </si>
  <si>
    <t>Maritime High School</t>
  </si>
  <si>
    <t>Lexington Elementary</t>
  </si>
  <si>
    <t>Endeavor High School</t>
  </si>
  <si>
    <t>Kent Laboratory Academy</t>
  </si>
  <si>
    <t>Kent Virtual Academy</t>
  </si>
  <si>
    <t>River Ridge Elementary</t>
  </si>
  <si>
    <t>Kiona-Benton City Elementary</t>
  </si>
  <si>
    <t>Broadway Learning Center</t>
  </si>
  <si>
    <t>Marysville Online High School</t>
  </si>
  <si>
    <t>Digital Learning Center</t>
  </si>
  <si>
    <t>Vanguard Academy</t>
  </si>
  <si>
    <t>Newport Home Link</t>
  </si>
  <si>
    <t>Ignite Family Academy</t>
  </si>
  <si>
    <t>Summit Virtual Academy</t>
  </si>
  <si>
    <t>Ocosta ALE</t>
  </si>
  <si>
    <t>Pasco Innovative Experiences and e-Learning</t>
  </si>
  <si>
    <t>Soar to Success</t>
  </si>
  <si>
    <t>Swift Water Elementary</t>
  </si>
  <si>
    <t>Pinnacle Prep Charter</t>
  </si>
  <si>
    <t>Prescott Middle School</t>
  </si>
  <si>
    <t>Reardan Options' Program</t>
  </si>
  <si>
    <t>Desert Sky Elementary</t>
  </si>
  <si>
    <t>Pacific Crest Online Academy</t>
  </si>
  <si>
    <t>Wisdom Ridge Academy</t>
  </si>
  <si>
    <t xml:space="preserve">SELAH ACADEMY REENGAGEMENT PROGRAM </t>
  </si>
  <si>
    <t>Flett Middle School</t>
  </si>
  <si>
    <t>Spokane Virtual Academy</t>
  </si>
  <si>
    <t>Yasuhara Middle School</t>
  </si>
  <si>
    <t>Alternative Spcl Needs Div Occ</t>
  </si>
  <si>
    <t>Hunt Middle School</t>
  </si>
  <si>
    <t>Tacoma Online High School</t>
  </si>
  <si>
    <t>Tacoma Online Middle School</t>
  </si>
  <si>
    <t>Vancouver Intensive Communications Center</t>
  </si>
  <si>
    <t>Wapato Online Academy 6-8</t>
  </si>
  <si>
    <t>Wapato Online Academy 9-12</t>
  </si>
  <si>
    <t>Wapato Online Academy K-5</t>
  </si>
  <si>
    <t>West Valley Virtual Learning Center</t>
  </si>
  <si>
    <t>West Valley Innovation Center</t>
  </si>
  <si>
    <t>Whatcom Interg'l Charter</t>
  </si>
  <si>
    <t>Why Not You Charter</t>
  </si>
  <si>
    <t>K-8 Learning Lab</t>
  </si>
  <si>
    <t>Clover Park Early Learning Program</t>
  </si>
  <si>
    <t>Ferndale Special Services</t>
  </si>
  <si>
    <t>Mary E. Theler Early Learning Center</t>
  </si>
  <si>
    <t>Good Beginnings Center</t>
  </si>
  <si>
    <t>South Whidbey Special Services</t>
  </si>
  <si>
    <t>Sumner Special Services</t>
  </si>
  <si>
    <t>Early Childhood Education Center</t>
  </si>
  <si>
    <t>Washougal Special Services</t>
  </si>
  <si>
    <t>17919</t>
  </si>
  <si>
    <t>Impact Renton (Black River)</t>
  </si>
  <si>
    <t>06901</t>
  </si>
  <si>
    <t>Rooted Schools</t>
  </si>
  <si>
    <t>Paschal Sherman Tribal</t>
  </si>
  <si>
    <t>Pinnacles Prep</t>
  </si>
  <si>
    <t>Why Not You Academy (formerly Cascade: Midway charter)</t>
  </si>
  <si>
    <t xml:space="preserve">Nespelem School District  </t>
  </si>
  <si>
    <t>Impact | Commencement Bay Elementary</t>
  </si>
  <si>
    <t>High Poverty Eligible</t>
  </si>
  <si>
    <t>Formulated Staff Units</t>
  </si>
  <si>
    <t>USE THIS TOOL TO ESTIMATE YOUR ALLOCATION FOR THE F-203 and the LAP Report and Application in EDS</t>
  </si>
  <si>
    <t>C. Save your work and print out a copy for completing the F-203 and the LAP Report and Application in EDS</t>
  </si>
  <si>
    <t>Impact | Black River</t>
  </si>
  <si>
    <t>Battle Ground Virtual Academy</t>
  </si>
  <si>
    <t>Transition 18-21 Program</t>
  </si>
  <si>
    <t>WIN Academy</t>
  </si>
  <si>
    <t>Gravelly Lake K-12 Academy</t>
  </si>
  <si>
    <t>Colville Fish Hatchery</t>
  </si>
  <si>
    <t>Deer Park Achievement High School</t>
  </si>
  <si>
    <t>Deer Park Early Learning Center</t>
  </si>
  <si>
    <t>Impact Black River Charter</t>
  </si>
  <si>
    <t>Impact | Black River Elementary</t>
  </si>
  <si>
    <t>Impact Com Bay Charter</t>
  </si>
  <si>
    <t>Canyon Ridge Middle School</t>
  </si>
  <si>
    <t>LSSD Open Doors</t>
  </si>
  <si>
    <t>Meridian Special Programs</t>
  </si>
  <si>
    <t>Nespelem High School</t>
  </si>
  <si>
    <t>Nine Mile Family Partnership Program</t>
  </si>
  <si>
    <t>Northshore Learning Options</t>
  </si>
  <si>
    <t>Highlands</t>
  </si>
  <si>
    <t>24915</t>
  </si>
  <si>
    <t>Rooted Schools Charter</t>
  </si>
  <si>
    <t>Central Primary Center</t>
  </si>
  <si>
    <t>Peperzak Middle School</t>
  </si>
  <si>
    <t>Spokane Public Language Immersion</t>
  </si>
  <si>
    <t>Ruth Bader Ginsburg Elementary School</t>
  </si>
  <si>
    <t>Vancouver Innovation Technology and Arts Elementary</t>
  </si>
  <si>
    <t>Yakima Valley Technical Skills Center</t>
  </si>
  <si>
    <t>TK</t>
  </si>
  <si>
    <t>If CEP school, was HP Eligible 1st Yr of CEP?</t>
  </si>
  <si>
    <t>IF HB 1238 school, was HP Eligible between 19-20 &amp; 23-24?</t>
  </si>
  <si>
    <t>LAP Directors and Business Managers must work on this together.  This provides information needed for the F-203 and the Application in EDS.</t>
  </si>
  <si>
    <t>The list of eligible schools is final. Your LEA can determine whether or not to accept the funding for a high poverty school. To accept funding LEAs will check a box for the eligible school in the Application in EDS.</t>
  </si>
  <si>
    <t>Districts not claiming an allocation for a high poverty school should not report the enrollment on the F-203 and not report them on the Application in EDS.  Enter the word No for any eligible school you do not want to claim.</t>
  </si>
  <si>
    <t>RCW 28A.150.260 (10)(a)</t>
  </si>
  <si>
    <t>TKZ271
Enroll TK</t>
  </si>
  <si>
    <t>total enrollment</t>
  </si>
  <si>
    <t/>
  </si>
  <si>
    <t>LAP CIS Health Ins Inc Rate + Multiplier</t>
  </si>
  <si>
    <t>LEA Name</t>
  </si>
  <si>
    <t>Harbor Junior/Senior High School</t>
  </si>
  <si>
    <t>Halilts Elementary School</t>
  </si>
  <si>
    <t>Bellevue Open Doors</t>
  </si>
  <si>
    <t>BETHEL HOPE EARLY LEARNING CENTER</t>
  </si>
  <si>
    <t>Blaine Home Connection</t>
  </si>
  <si>
    <t>BOISTFORT ONLINE SCHOOL</t>
  </si>
  <si>
    <t>Stem Academy at SVT</t>
  </si>
  <si>
    <t>Discovery Virtual School</t>
  </si>
  <si>
    <t>LINCOLN COUNTY PATHWAYS ACADEMY</t>
  </si>
  <si>
    <t>Sterling Junior High School</t>
  </si>
  <si>
    <t>Eagle Virtual Sky Academy</t>
  </si>
  <si>
    <t>Hollingsworth Academy</t>
  </si>
  <si>
    <t>Tieton Elementary School</t>
  </si>
  <si>
    <t>Innovation Heights Academy</t>
  </si>
  <si>
    <t>Cedar Trails Elementary</t>
  </si>
  <si>
    <t>Issaquah Preschool Academy</t>
  </si>
  <si>
    <t>La Center Academy</t>
  </si>
  <si>
    <t>Washington Network for Innovative Careers Skill Center</t>
  </si>
  <si>
    <t>Washington Connections Academy - Mary M. Knight</t>
  </si>
  <si>
    <t>Mead Learning Options</t>
  </si>
  <si>
    <t>Hallett Elementary School</t>
  </si>
  <si>
    <t>Michael Anderson Elementary School</t>
  </si>
  <si>
    <t>Methow Valley Independent Learning Cente</t>
  </si>
  <si>
    <t>Groff Elementary School</t>
  </si>
  <si>
    <t>MLSD Open Doors Re-Engagement Program</t>
  </si>
  <si>
    <t>NACHES VALLEY ESD 105 OPEN DOORS</t>
  </si>
  <si>
    <t>District Programs</t>
  </si>
  <si>
    <t>NKOA &amp; PAL</t>
  </si>
  <si>
    <t>Broad View Elementary</t>
  </si>
  <si>
    <t>Ocean Beach Options Academy</t>
  </si>
  <si>
    <t>Orting Elementary School</t>
  </si>
  <si>
    <t>Paschal Sherman Indian School</t>
  </si>
  <si>
    <t>SEAVIEW ACADEMY</t>
  </si>
  <si>
    <t>Prescott High School</t>
  </si>
  <si>
    <t>Forks High School</t>
  </si>
  <si>
    <t>Hilltop Heritage</t>
  </si>
  <si>
    <t>Rooted School Vancouver</t>
  </si>
  <si>
    <t>Alan T. Sugiyama High School</t>
  </si>
  <si>
    <t>James Baldwin Elementary School</t>
  </si>
  <si>
    <t>VIKING CHOICE</t>
  </si>
  <si>
    <t>Central Emerson Elementary</t>
  </si>
  <si>
    <t>Frances Scott Elementary</t>
  </si>
  <si>
    <t>Virtual Preparatory Academy of Washington</t>
  </si>
  <si>
    <t>Arlington Elementary School</t>
  </si>
  <si>
    <t>Baker Middle School</t>
  </si>
  <si>
    <t>Birney Elementary School</t>
  </si>
  <si>
    <t>Blix Elementary School</t>
  </si>
  <si>
    <t>Boze Elementary School</t>
  </si>
  <si>
    <t>Browns Point Elementary School</t>
  </si>
  <si>
    <t>Bryant Montessori School</t>
  </si>
  <si>
    <t>Crescent Heights Elementary School</t>
  </si>
  <si>
    <t>Delong Elementary School</t>
  </si>
  <si>
    <t>Downing Elementary School</t>
  </si>
  <si>
    <t>Dr. Dolores Silas High School</t>
  </si>
  <si>
    <t>Edison Elementary School</t>
  </si>
  <si>
    <t>Edna Travis Elementary School</t>
  </si>
  <si>
    <t>Fawcett Elementary School</t>
  </si>
  <si>
    <t>Fern Hill Elementary School</t>
  </si>
  <si>
    <t>Foss High School</t>
  </si>
  <si>
    <t>Franklin Elementary School</t>
  </si>
  <si>
    <t>Geiger Montessori School</t>
  </si>
  <si>
    <t>Gray Middle School</t>
  </si>
  <si>
    <t>Helen Stafford Elementary School</t>
  </si>
  <si>
    <t>Hilltop Heritage Middle School</t>
  </si>
  <si>
    <t>Industrial Design Engineering and Arts</t>
  </si>
  <si>
    <t>Jefferson Elementary School</t>
  </si>
  <si>
    <t>Larchmont Elementary School</t>
  </si>
  <si>
    <t>Lister Elementary School</t>
  </si>
  <si>
    <t>Lyon Elementary School</t>
  </si>
  <si>
    <t>Manitou Park Elementary School</t>
  </si>
  <si>
    <t>Mann Elementary School</t>
  </si>
  <si>
    <t>Mason Middle School</t>
  </si>
  <si>
    <t>Mount Tahoma High School</t>
  </si>
  <si>
    <t>N.E. Tacoma Elementary School</t>
  </si>
  <si>
    <t>Point Defiance Elementary School</t>
  </si>
  <si>
    <t>Reed Elementary School</t>
  </si>
  <si>
    <t>Sheridan Elementary School</t>
  </si>
  <si>
    <t>Sherman Elementary School</t>
  </si>
  <si>
    <t>Stadium High School</t>
  </si>
  <si>
    <t>Stanley Elementary School</t>
  </si>
  <si>
    <t>Stewart Middle School</t>
  </si>
  <si>
    <t xml:space="preserve">Tacoma Online Elementary School </t>
  </si>
  <si>
    <t>The School at Pearl Youth Residence</t>
  </si>
  <si>
    <t>Truman Middle School</t>
  </si>
  <si>
    <t>Wainwright Intermediate School</t>
  </si>
  <si>
    <t>Whitman Elementary School</t>
  </si>
  <si>
    <t>George Bush Middle School</t>
  </si>
  <si>
    <t>Jim Tangeman Center</t>
  </si>
  <si>
    <t>Vancouver Success Academy</t>
  </si>
  <si>
    <t>Head Start</t>
  </si>
  <si>
    <t>Wellpinit Open Doors High School</t>
  </si>
  <si>
    <t>Valley Online Academy</t>
  </si>
  <si>
    <t xml:space="preserve">Open Doors re-engagement </t>
  </si>
  <si>
    <t>West Valley Mid-Level Campus</t>
  </si>
  <si>
    <t>LAP Calculator to Budget for the 2025-26 School Year</t>
  </si>
  <si>
    <t xml:space="preserve">This calculator determines an LEA's Base LAP Allocation and High Poverty Schools allocation under the Learning Assistance Program for the 2025-26 school year.  </t>
  </si>
  <si>
    <t>The calculator is populated with formulas that determine the LAP allocation and use 2025-26 school year salary and benefits.</t>
  </si>
  <si>
    <t xml:space="preserve">For more information please refer to the Final 2025-26 Poverty Eligibility file: </t>
  </si>
  <si>
    <t>2025-26 Poverty Information for LAP and High Poverty LAP Funding</t>
  </si>
  <si>
    <t xml:space="preserve">FRPL Percentage Data is October 1, 2024 Free and Reduced Price Lunch (FRPL) percentage using the total headcount (K-12) of the school and the FRPL headcount (K-12). </t>
  </si>
  <si>
    <t>The data comes from OSPI's student information pull of CEDARs as of 3/31/2025. Preschool students at the elementary school are excluded.</t>
  </si>
  <si>
    <t>Final District CEDARS Poverty Percentage October 2, 2024</t>
  </si>
  <si>
    <t>Adjusted 2024-25 AAFTE  w/TK</t>
  </si>
  <si>
    <t>Reported 2024-25 AAFTE w/TK for LAP High Poverty Schools Allocation                                    (For  F-203)</t>
  </si>
  <si>
    <t>Expedition Elementary</t>
  </si>
  <si>
    <t xml:space="preserve">Central Valley Virtual Learning High School </t>
  </si>
  <si>
    <t>Eastmont Preschools</t>
  </si>
  <si>
    <t>Ellensburg Open Doors</t>
  </si>
  <si>
    <t>Innovation Spokane Charter</t>
  </si>
  <si>
    <t>Issaquah Preschool</t>
  </si>
  <si>
    <t>Kettle Falls Early Learning Center</t>
  </si>
  <si>
    <t>Morton Intermediate School</t>
  </si>
  <si>
    <t>Stuart Island Elementary</t>
  </si>
  <si>
    <t>Astravo Online Academy</t>
  </si>
  <si>
    <t>Washington Digital Academy</t>
  </si>
  <si>
    <t>Carson Elementary School</t>
  </si>
  <si>
    <t>2024-25 Enrollment By School as of May 2025</t>
  </si>
  <si>
    <t>3 Year Average for 2025-26 Eligibility</t>
  </si>
  <si>
    <t>Eligible for LAP High Poverty Funding for SY 2025-26 if no changes are made to CEDARS?</t>
  </si>
  <si>
    <t>Children's Village</t>
  </si>
  <si>
    <r>
      <t xml:space="preserve">2025-26 FINAL FRPL % </t>
    </r>
    <r>
      <rPr>
        <sz val="11"/>
        <color theme="1"/>
        <rFont val="Calibri"/>
        <family val="2"/>
        <scheme val="minor"/>
      </rPr>
      <t>based on Oct 2024 data</t>
    </r>
  </si>
  <si>
    <t>Impact Commence Bay Charter</t>
  </si>
  <si>
    <t>Enrollment as of May 2025</t>
  </si>
  <si>
    <t>2025-26 Reg Base</t>
  </si>
  <si>
    <t>2025-26 Reg Inc</t>
  </si>
  <si>
    <t>AAFTE w/TK 2024-25 as of  May 2025</t>
  </si>
  <si>
    <t>River HomeLink</t>
  </si>
  <si>
    <t>Transition 18-22 Program</t>
  </si>
  <si>
    <t>Blaine HomeConnection</t>
  </si>
  <si>
    <t>Central Valley Virtual Learning High School</t>
  </si>
  <si>
    <t>Coupeville Open Academy</t>
  </si>
  <si>
    <t>Cedar Valley Elementary</t>
  </si>
  <si>
    <t>Ellensburg Choice Schools</t>
  </si>
  <si>
    <t>Sage Hills Open Doors Youth Re-Engagement Program</t>
  </si>
  <si>
    <t>Silver Lake Elementary School</t>
  </si>
  <si>
    <t>Ferndale Re-Engagement</t>
  </si>
  <si>
    <t>Mountain View Learning Center</t>
  </si>
  <si>
    <t>GATES Secondary School</t>
  </si>
  <si>
    <t>Innovation High School</t>
  </si>
  <si>
    <t>Holly Street Early Learning Center</t>
  </si>
  <si>
    <t>Choice Academy</t>
  </si>
  <si>
    <t>Aspire Performing Arts Academy</t>
  </si>
  <si>
    <t xml:space="preserve">Republic Middle School </t>
  </si>
  <si>
    <t>Selah Auxiliary</t>
  </si>
  <si>
    <t>Selah Open Doors</t>
  </si>
  <si>
    <t>Selah High School Online</t>
  </si>
  <si>
    <t>Selah K-8 Online</t>
  </si>
  <si>
    <t>Washington Online School</t>
  </si>
  <si>
    <t>Burley Glenwood Elementary School</t>
  </si>
  <si>
    <t>East Port Orchard Elementary School</t>
  </si>
  <si>
    <t>Orchard Heights Elementary School</t>
  </si>
  <si>
    <t>South Colby Elementary School</t>
  </si>
  <si>
    <t>Trejo Dual Language Academy</t>
  </si>
  <si>
    <t>Cherrydale Primary</t>
  </si>
  <si>
    <t>Red Comet at Toppenish School District</t>
  </si>
  <si>
    <t>Yakama Nation Tribal School</t>
  </si>
  <si>
    <t xml:space="preserve"> K-8 Virtual School</t>
  </si>
  <si>
    <t>TK Enroll</t>
  </si>
  <si>
    <t>TK AAFTE 2024-25 as of May 2025</t>
  </si>
  <si>
    <t>Per Pupil</t>
  </si>
  <si>
    <t>TK Funded</t>
  </si>
  <si>
    <t>LAP Base</t>
  </si>
  <si>
    <t>Lap High Poverty</t>
  </si>
  <si>
    <t>Poverty Percentage by School - March 31, 2025</t>
  </si>
  <si>
    <t>Final 2024-25 AAFTE w/TK
(Should match F-203)</t>
  </si>
  <si>
    <t>(blank)</t>
  </si>
  <si>
    <t>Sum of AAFTE w/TK 2024-25 as of  May 2025</t>
  </si>
  <si>
    <t xml:space="preserve">If you wish to not claim funding for an eligible High Poverty School, ENTER 'No' on the Summary Tab column D. </t>
  </si>
  <si>
    <t>(3) is funded through the prototypical schools formula and reported school based FTE in the P223 for the 2024-25 school year.</t>
  </si>
  <si>
    <t>The AAFTE for the LAP District Allocation is pre-populated with May 2024-25 AAFTE</t>
  </si>
  <si>
    <t xml:space="preserve">The data is pre-populated with AAFTE by school from May 2025 from the P223. </t>
  </si>
  <si>
    <t>AAFTE is from May 2025 pull of P223. Running Start and Open Doors FTE from May apportionment is included.</t>
  </si>
  <si>
    <t>Updated:  6/2/2025</t>
  </si>
  <si>
    <t>(6) Schools currently providing meals at no charge to students according to RCW 28A.135.135, are held harmless if they were eligible for the LAP High Poverty allocation for any year between 2019-20 and 2022-23 or had a poverty</t>
  </si>
  <si>
    <r>
      <t xml:space="preserve"> If you have UPDATED 2024-25 AAFTE, ENTER the UPDATED VALUES on the Summary Tab </t>
    </r>
    <r>
      <rPr>
        <b/>
        <sz val="11"/>
        <color theme="9" tint="-0.249977111117893"/>
        <rFont val="Calibri"/>
        <family val="2"/>
        <scheme val="minor"/>
      </rPr>
      <t>Cell G9</t>
    </r>
    <r>
      <rPr>
        <b/>
        <sz val="11"/>
        <rFont val="Calibri"/>
        <family val="2"/>
        <scheme val="minor"/>
      </rPr>
      <t>. The total High Poverty Schools count should match what is reported on the F-203.</t>
    </r>
  </si>
  <si>
    <t xml:space="preserve"> percentage of 50% or more for the 2024-25 School Year.</t>
  </si>
  <si>
    <r>
      <t xml:space="preserve"> If you have UPDATED 2024-25 AAFTE for the eligible High Poverty Schools, ENTER the UPDATED VALUES on the Summary Tab column G. The total High Poverty Schools count in </t>
    </r>
    <r>
      <rPr>
        <b/>
        <sz val="11"/>
        <color theme="4" tint="-0.249977111117893"/>
        <rFont val="Calibri"/>
        <family val="2"/>
        <scheme val="minor"/>
      </rPr>
      <t>Cell H13</t>
    </r>
    <r>
      <rPr>
        <b/>
        <sz val="11"/>
        <rFont val="Calibri"/>
        <family val="2"/>
        <scheme val="minor"/>
      </rPr>
      <t xml:space="preserve"> should match what is reported on the F-203.</t>
    </r>
  </si>
  <si>
    <r>
      <t xml:space="preserve">Report the Total in </t>
    </r>
    <r>
      <rPr>
        <b/>
        <sz val="9"/>
        <color theme="4" tint="-0.249977111117893"/>
        <rFont val="Calibri"/>
        <family val="2"/>
        <scheme val="minor"/>
      </rPr>
      <t xml:space="preserve">Cell H13 </t>
    </r>
    <r>
      <rPr>
        <b/>
        <sz val="9"/>
        <color rgb="FFC00000"/>
        <rFont val="Calibri"/>
        <family val="2"/>
        <scheme val="minor"/>
      </rPr>
      <t>on the F-203: LAP HiPov item code Z076</t>
    </r>
  </si>
  <si>
    <t>LAP Hi Pov ENROLLMENT IN BLUE CELL IS ENTERED INTO THE F-203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</si>
</sst>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_(* #,##0.0_);_(* \(#,##0.0\);_(* &quot;-&quot;??_);_(@_)"/>
    <numFmt numFmtId="165" formatCode="&quot;$&quot;#,##0.00"/>
    <numFmt numFmtId="166" formatCode="&quot;$&quot;#,##0"/>
    <numFmt numFmtId="167" formatCode="_(* #,##0.0000_);_(* \(#,##0.0000\);_(* &quot;-&quot;??_);_(@_)"/>
    <numFmt numFmtId="168" formatCode="_(* #,##0_);_(* \(#,##0\);_(* &quot;-&quot;??_);_(@_)"/>
    <numFmt numFmtId="169" formatCode="0.0%"/>
    <numFmt numFmtId="170" formatCode="0.00%;\-0.00%;\-"/>
    <numFmt numFmtId="171" formatCode="0.00000"/>
    <numFmt numFmtId="172" formatCode="00000"/>
    <numFmt numFmtId="173" formatCode="_(* #,##0.000_);_(* \(#,##0.000\);_(* &quot;-&quot;??_);_(@_)"/>
    <numFmt numFmtId="174" formatCode="0.000"/>
  </numFmts>
  <fonts count="55">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color rgb="FFC00000"/>
      <name val="Calibri"/>
      <family val="2"/>
      <scheme val="minor"/>
    </font>
    <font>
      <b/>
      <sz val="11"/>
      <name val="Calibri"/>
      <family val="2"/>
    </font>
    <font>
      <b/>
      <sz val="11"/>
      <name val="Calibri"/>
      <family val="2"/>
      <scheme val="minor"/>
    </font>
    <font>
      <sz val="9"/>
      <color theme="1"/>
      <name val="Calibri"/>
      <family val="2"/>
      <scheme val="minor"/>
    </font>
    <font>
      <sz val="9"/>
      <name val="Calibri"/>
      <family val="2"/>
      <scheme val="minor"/>
    </font>
    <font>
      <sz val="11"/>
      <name val="Calibri"/>
      <family val="2"/>
    </font>
    <font>
      <sz val="9"/>
      <name val="Tw Cen MT"/>
      <family val="2"/>
    </font>
    <font>
      <b/>
      <sz val="9"/>
      <name val="Tw Cen MT"/>
      <family val="2"/>
    </font>
    <font>
      <sz val="12"/>
      <name val="Times New Roman"/>
      <family val="1"/>
    </font>
    <font>
      <sz val="9"/>
      <color theme="1"/>
      <name val="Tw Cen MT"/>
      <family val="2"/>
    </font>
    <font>
      <b/>
      <sz val="9"/>
      <color theme="1"/>
      <name val="Tw Cen MT"/>
      <family val="2"/>
    </font>
    <font>
      <sz val="11"/>
      <name val="Calibri"/>
      <family val="2"/>
    </font>
    <font>
      <b/>
      <sz val="11"/>
      <name val="Calibri"/>
      <family val="2"/>
    </font>
    <font>
      <b/>
      <sz val="12"/>
      <color theme="1"/>
      <name val="Calibri"/>
      <family val="2"/>
      <scheme val="minor"/>
    </font>
    <font>
      <b/>
      <sz val="18"/>
      <color theme="1"/>
      <name val="Calibri"/>
      <family val="2"/>
      <scheme val="minor"/>
    </font>
    <font>
      <b/>
      <sz val="11"/>
      <color rgb="FFFF0000"/>
      <name val="Calibri"/>
      <family val="2"/>
      <scheme val="minor"/>
    </font>
    <font>
      <b/>
      <sz val="9"/>
      <color theme="9" tint="-0.249977111117893"/>
      <name val="Calibri"/>
      <family val="2"/>
      <scheme val="minor"/>
    </font>
    <font>
      <b/>
      <sz val="9"/>
      <color rgb="FFC00000"/>
      <name val="Calibri"/>
      <family val="2"/>
      <scheme val="minor"/>
    </font>
    <font>
      <b/>
      <sz val="14"/>
      <color theme="1"/>
      <name val="Calibri"/>
      <family val="2"/>
      <scheme val="minor"/>
    </font>
    <font>
      <b/>
      <sz val="14"/>
      <color theme="1"/>
      <name val="Calibri"/>
      <family val="2"/>
    </font>
    <font>
      <sz val="10"/>
      <color theme="1"/>
      <name val="Tw Cen MT"/>
      <family val="2"/>
    </font>
    <font>
      <sz val="11"/>
      <color rgb="FFC00000"/>
      <name val="Calibri"/>
      <family val="2"/>
      <scheme val="minor"/>
    </font>
    <font>
      <sz val="11"/>
      <color rgb="FF339933"/>
      <name val="Calibri"/>
      <family val="2"/>
    </font>
    <font>
      <sz val="8"/>
      <color theme="1"/>
      <name val="Calibri"/>
      <family val="2"/>
      <scheme val="minor"/>
    </font>
    <font>
      <sz val="8"/>
      <color rgb="FFC00000"/>
      <name val="Calibri"/>
      <family val="2"/>
      <scheme val="minor"/>
    </font>
    <font>
      <sz val="8"/>
      <color theme="8" tint="0.59999389629810485"/>
      <name val="Calibri"/>
      <family val="2"/>
    </font>
    <font>
      <sz val="12"/>
      <name val="Arial"/>
      <family val="2"/>
    </font>
    <font>
      <sz val="8"/>
      <name val="Calibri"/>
      <family val="2"/>
    </font>
    <font>
      <sz val="8"/>
      <name val="SWISS"/>
    </font>
    <font>
      <u/>
      <sz val="11"/>
      <color theme="10"/>
      <name val="Calibri"/>
      <family val="2"/>
      <scheme val="minor"/>
    </font>
    <font>
      <sz val="8"/>
      <color rgb="FF00B0F0"/>
      <name val="Calibri"/>
      <family val="2"/>
      <scheme val="minor"/>
    </font>
    <font>
      <sz val="8"/>
      <color theme="4" tint="0.39997558519241921"/>
      <name val="Calibri"/>
      <family val="2"/>
      <scheme val="minor"/>
    </font>
    <font>
      <sz val="11"/>
      <color rgb="FFFF0000"/>
      <name val="Calibri"/>
      <family val="2"/>
    </font>
    <font>
      <b/>
      <sz val="11"/>
      <color theme="9" tint="-0.249977111117893"/>
      <name val="Calibri"/>
      <family val="2"/>
      <scheme val="minor"/>
    </font>
    <font>
      <b/>
      <sz val="11"/>
      <color theme="4" tint="-0.249977111117893"/>
      <name val="Calibri"/>
      <family val="2"/>
      <scheme val="minor"/>
    </font>
    <font>
      <b/>
      <sz val="9"/>
      <color theme="4" tint="-0.249977111117893"/>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s>
  <cellStyleXfs count="6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4" fillId="0" borderId="0"/>
    <xf numFmtId="9" fontId="24" fillId="0" borderId="0" applyFont="0" applyFill="0" applyBorder="0" applyAlignment="0" applyProtection="0"/>
    <xf numFmtId="0" fontId="27" fillId="0" borderId="0"/>
    <xf numFmtId="43" fontId="24" fillId="0" borderId="0" applyFont="0" applyFill="0" applyBorder="0" applyAlignment="0" applyProtection="0"/>
    <xf numFmtId="0" fontId="30" fillId="0" borderId="0"/>
    <xf numFmtId="0" fontId="24" fillId="0" borderId="0"/>
    <xf numFmtId="0" fontId="24"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39" fillId="0" borderId="0"/>
    <xf numFmtId="44" fontId="39" fillId="0" borderId="0" applyFont="0" applyFill="0" applyBorder="0" applyAlignment="0" applyProtection="0"/>
    <xf numFmtId="43" fontId="24" fillId="0" borderId="0" applyFont="0" applyFill="0" applyBorder="0" applyAlignment="0" applyProtection="0"/>
    <xf numFmtId="0" fontId="45" fillId="0" borderId="0"/>
    <xf numFmtId="0" fontId="48" fillId="0" borderId="0" applyNumberFormat="0" applyFill="0" applyBorder="0" applyAlignment="0" applyProtection="0"/>
    <xf numFmtId="0" fontId="24" fillId="0" borderId="0"/>
  </cellStyleXfs>
  <cellXfs count="185">
    <xf numFmtId="0" fontId="0" fillId="0" borderId="0" xfId="0"/>
    <xf numFmtId="0" fontId="16" fillId="0" borderId="0" xfId="0" applyFont="1"/>
    <xf numFmtId="0" fontId="18" fillId="0" borderId="0" xfId="0" applyFont="1"/>
    <xf numFmtId="0" fontId="0" fillId="0" borderId="0" xfId="0" applyAlignment="1">
      <alignment horizontal="center"/>
    </xf>
    <xf numFmtId="0" fontId="18" fillId="34" borderId="0" xfId="0" applyFont="1" applyFill="1"/>
    <xf numFmtId="164" fontId="0" fillId="0" borderId="0" xfId="43" applyNumberFormat="1" applyFont="1"/>
    <xf numFmtId="0" fontId="16" fillId="0" borderId="0" xfId="0" applyFont="1" applyAlignment="1">
      <alignment wrapText="1"/>
    </xf>
    <xf numFmtId="0" fontId="25" fillId="0" borderId="0" xfId="44" applyFont="1"/>
    <xf numFmtId="165" fontId="25" fillId="0" borderId="0" xfId="44" applyNumberFormat="1" applyFont="1"/>
    <xf numFmtId="166" fontId="25" fillId="0" borderId="0" xfId="44" applyNumberFormat="1" applyFont="1"/>
    <xf numFmtId="10" fontId="25" fillId="0" borderId="0" xfId="45" applyNumberFormat="1" applyFont="1"/>
    <xf numFmtId="0" fontId="24" fillId="0" borderId="0" xfId="44"/>
    <xf numFmtId="0" fontId="28" fillId="0" borderId="0" xfId="0" applyFont="1"/>
    <xf numFmtId="0" fontId="29" fillId="36" borderId="0" xfId="0" applyFont="1" applyFill="1" applyAlignment="1">
      <alignment wrapText="1"/>
    </xf>
    <xf numFmtId="0" fontId="26" fillId="36" borderId="0" xfId="44" applyFont="1" applyFill="1" applyAlignment="1">
      <alignment wrapText="1"/>
    </xf>
    <xf numFmtId="0" fontId="26" fillId="36" borderId="0" xfId="46" applyFont="1" applyFill="1" applyAlignment="1">
      <alignment vertical="center" wrapText="1"/>
    </xf>
    <xf numFmtId="0" fontId="21" fillId="34" borderId="0" xfId="0" applyFont="1" applyFill="1"/>
    <xf numFmtId="0" fontId="13" fillId="38" borderId="0" xfId="0" applyFont="1" applyFill="1" applyAlignment="1">
      <alignment wrapText="1"/>
    </xf>
    <xf numFmtId="0" fontId="13" fillId="35" borderId="0" xfId="0" applyFont="1" applyFill="1" applyAlignment="1">
      <alignment vertical="top" wrapText="1"/>
    </xf>
    <xf numFmtId="0" fontId="13" fillId="35" borderId="0" xfId="0" applyFont="1" applyFill="1" applyAlignment="1">
      <alignment vertical="top"/>
    </xf>
    <xf numFmtId="0" fontId="13" fillId="35" borderId="0" xfId="0" applyFont="1" applyFill="1" applyAlignment="1">
      <alignment horizontal="center" vertical="top" wrapText="1"/>
    </xf>
    <xf numFmtId="0" fontId="18" fillId="39" borderId="0" xfId="0" applyFont="1" applyFill="1"/>
    <xf numFmtId="166" fontId="25" fillId="39" borderId="0" xfId="44" applyNumberFormat="1" applyFont="1" applyFill="1"/>
    <xf numFmtId="0" fontId="18" fillId="39" borderId="0" xfId="7" applyFont="1" applyFill="1"/>
    <xf numFmtId="0" fontId="1" fillId="0" borderId="0" xfId="51"/>
    <xf numFmtId="0" fontId="31" fillId="0" borderId="0" xfId="48" applyFont="1" applyAlignment="1">
      <alignment wrapText="1"/>
    </xf>
    <xf numFmtId="0" fontId="30" fillId="0" borderId="0" xfId="48"/>
    <xf numFmtId="0" fontId="20" fillId="0" borderId="0" xfId="48" applyFont="1" applyAlignment="1">
      <alignment wrapText="1"/>
    </xf>
    <xf numFmtId="0" fontId="26" fillId="40" borderId="0" xfId="46" applyFont="1" applyFill="1" applyAlignment="1">
      <alignment vertical="center" wrapText="1"/>
    </xf>
    <xf numFmtId="0" fontId="26" fillId="41" borderId="0" xfId="44" applyFont="1" applyFill="1" applyAlignment="1">
      <alignment wrapText="1"/>
    </xf>
    <xf numFmtId="0" fontId="26" fillId="41" borderId="0" xfId="46" applyFont="1" applyFill="1" applyAlignment="1">
      <alignment vertical="center" wrapText="1"/>
    </xf>
    <xf numFmtId="0" fontId="26" fillId="33" borderId="0" xfId="44" applyFont="1" applyFill="1" applyAlignment="1">
      <alignment wrapText="1"/>
    </xf>
    <xf numFmtId="0" fontId="0" fillId="42" borderId="10" xfId="0" applyFill="1" applyBorder="1"/>
    <xf numFmtId="0" fontId="32" fillId="0" borderId="0" xfId="0" applyFont="1"/>
    <xf numFmtId="170" fontId="0" fillId="0" borderId="0" xfId="42" applyNumberFormat="1" applyFont="1" applyBorder="1" applyAlignment="1">
      <alignment horizontal="center" vertical="center"/>
    </xf>
    <xf numFmtId="0" fontId="0" fillId="0" borderId="16" xfId="0" applyBorder="1"/>
    <xf numFmtId="170" fontId="0" fillId="0" borderId="16" xfId="42" applyNumberFormat="1" applyFont="1" applyBorder="1" applyAlignment="1">
      <alignment horizontal="center" vertical="center"/>
    </xf>
    <xf numFmtId="170" fontId="0" fillId="0" borderId="12" xfId="42" applyNumberFormat="1" applyFont="1" applyBorder="1" applyAlignment="1">
      <alignment horizontal="center" vertical="center"/>
    </xf>
    <xf numFmtId="0" fontId="16" fillId="0" borderId="18"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20" xfId="0" applyFont="1" applyBorder="1" applyAlignment="1">
      <alignment horizontal="center" vertical="center" wrapText="1"/>
    </xf>
    <xf numFmtId="0" fontId="0" fillId="0" borderId="21" xfId="0" applyBorder="1" applyAlignment="1">
      <alignment horizontal="center"/>
    </xf>
    <xf numFmtId="0" fontId="0" fillId="0" borderId="22" xfId="0" applyBorder="1"/>
    <xf numFmtId="170" fontId="0" fillId="0" borderId="22" xfId="42" applyNumberFormat="1" applyFont="1" applyBorder="1" applyAlignment="1">
      <alignment horizontal="center" vertical="center"/>
    </xf>
    <xf numFmtId="0" fontId="0" fillId="0" borderId="14" xfId="0" applyBorder="1" applyAlignment="1">
      <alignment horizontal="center"/>
    </xf>
    <xf numFmtId="0" fontId="33" fillId="0" borderId="0" xfId="0" applyFont="1"/>
    <xf numFmtId="170" fontId="16" fillId="0" borderId="12" xfId="0" applyNumberFormat="1" applyFont="1" applyBorder="1" applyAlignment="1">
      <alignment horizontal="center" vertical="center" wrapText="1"/>
    </xf>
    <xf numFmtId="43" fontId="0" fillId="0" borderId="22" xfId="43" applyFont="1" applyBorder="1" applyAlignment="1">
      <alignment horizontal="center" vertical="center"/>
    </xf>
    <xf numFmtId="43" fontId="16" fillId="0" borderId="12" xfId="43" applyFont="1" applyBorder="1" applyAlignment="1">
      <alignment horizontal="center" vertical="center" wrapText="1"/>
    </xf>
    <xf numFmtId="43" fontId="0" fillId="0" borderId="12" xfId="43" applyFont="1" applyBorder="1" applyAlignment="1">
      <alignment horizontal="center" vertical="center"/>
    </xf>
    <xf numFmtId="43" fontId="0" fillId="0" borderId="0" xfId="43" applyFont="1" applyBorder="1" applyAlignment="1">
      <alignment horizontal="center" vertical="center"/>
    </xf>
    <xf numFmtId="43" fontId="0" fillId="0" borderId="16" xfId="43" applyFont="1" applyBorder="1" applyAlignment="1">
      <alignment horizontal="center" vertical="center"/>
    </xf>
    <xf numFmtId="0" fontId="34" fillId="0" borderId="0" xfId="0" applyFont="1"/>
    <xf numFmtId="0" fontId="35" fillId="0" borderId="0" xfId="0" applyFont="1"/>
    <xf numFmtId="0" fontId="35" fillId="0" borderId="0" xfId="0" applyFont="1" applyAlignment="1">
      <alignment wrapText="1"/>
    </xf>
    <xf numFmtId="44" fontId="0" fillId="43" borderId="13" xfId="56" applyFont="1" applyFill="1" applyBorder="1"/>
    <xf numFmtId="44" fontId="0" fillId="43" borderId="15" xfId="56" applyFont="1" applyFill="1" applyBorder="1"/>
    <xf numFmtId="44" fontId="0" fillId="43" borderId="17" xfId="56" applyFont="1" applyFill="1" applyBorder="1"/>
    <xf numFmtId="43" fontId="0" fillId="0" borderId="0" xfId="0" applyNumberFormat="1"/>
    <xf numFmtId="43" fontId="0" fillId="36" borderId="12" xfId="43" applyFont="1" applyFill="1" applyBorder="1"/>
    <xf numFmtId="43" fontId="0" fillId="36" borderId="0" xfId="43" applyFont="1" applyFill="1" applyBorder="1"/>
    <xf numFmtId="43" fontId="0" fillId="36" borderId="16" xfId="43" applyFont="1" applyFill="1" applyBorder="1"/>
    <xf numFmtId="43" fontId="0" fillId="36" borderId="22" xfId="43" applyFont="1" applyFill="1" applyBorder="1"/>
    <xf numFmtId="0" fontId="36" fillId="0" borderId="0" xfId="0" applyFont="1" applyAlignment="1">
      <alignment wrapText="1"/>
    </xf>
    <xf numFmtId="43" fontId="19" fillId="0" borderId="12" xfId="43" applyFont="1" applyFill="1" applyBorder="1"/>
    <xf numFmtId="0" fontId="21" fillId="0" borderId="0" xfId="0" applyFont="1"/>
    <xf numFmtId="0" fontId="37" fillId="0" borderId="0" xfId="0" applyFont="1" applyAlignment="1">
      <alignment horizontal="center" vertical="center"/>
    </xf>
    <xf numFmtId="0" fontId="0" fillId="42" borderId="0" xfId="0" applyFill="1"/>
    <xf numFmtId="171" fontId="25" fillId="0" borderId="0" xfId="44" applyNumberFormat="1" applyFont="1"/>
    <xf numFmtId="0" fontId="24" fillId="0" borderId="0" xfId="44" quotePrefix="1"/>
    <xf numFmtId="44" fontId="0" fillId="43" borderId="23" xfId="56" applyFont="1" applyFill="1" applyBorder="1"/>
    <xf numFmtId="0" fontId="26" fillId="0" borderId="0" xfId="44" applyFont="1" applyAlignment="1">
      <alignment wrapText="1"/>
    </xf>
    <xf numFmtId="168" fontId="30" fillId="0" borderId="0" xfId="48" applyNumberFormat="1"/>
    <xf numFmtId="0" fontId="26" fillId="37" borderId="0" xfId="46" applyFont="1" applyFill="1" applyAlignment="1">
      <alignment vertical="center" wrapText="1"/>
    </xf>
    <xf numFmtId="0" fontId="0" fillId="0" borderId="0" xfId="0" applyAlignment="1">
      <alignment horizontal="left"/>
    </xf>
    <xf numFmtId="0" fontId="0" fillId="0" borderId="0" xfId="0" pivotButton="1" applyAlignment="1">
      <alignment wrapText="1"/>
    </xf>
    <xf numFmtId="2" fontId="24" fillId="0" borderId="0" xfId="44" applyNumberFormat="1"/>
    <xf numFmtId="172" fontId="0" fillId="0" borderId="0" xfId="0" applyNumberFormat="1" applyAlignment="1">
      <alignment horizontal="left"/>
    </xf>
    <xf numFmtId="0" fontId="24" fillId="0" borderId="0" xfId="0" applyFont="1" applyAlignment="1">
      <alignment horizontal="left"/>
    </xf>
    <xf numFmtId="0" fontId="24" fillId="0" borderId="0" xfId="50"/>
    <xf numFmtId="0" fontId="16" fillId="0" borderId="11" xfId="0" applyFont="1" applyBorder="1" applyAlignment="1">
      <alignment vertical="center"/>
    </xf>
    <xf numFmtId="0" fontId="16" fillId="0" borderId="24" xfId="0" applyFont="1" applyBorder="1" applyAlignment="1">
      <alignment vertical="center"/>
    </xf>
    <xf numFmtId="0" fontId="37" fillId="0" borderId="0" xfId="0" applyFont="1" applyAlignment="1">
      <alignment horizontal="right"/>
    </xf>
    <xf numFmtId="165" fontId="37" fillId="0" borderId="0" xfId="0" applyNumberFormat="1" applyFont="1"/>
    <xf numFmtId="0" fontId="37" fillId="0" borderId="0" xfId="0" applyFont="1"/>
    <xf numFmtId="0" fontId="24" fillId="0" borderId="0" xfId="0" applyFont="1"/>
    <xf numFmtId="0" fontId="24" fillId="0" borderId="0" xfId="0" applyFont="1" applyAlignment="1">
      <alignment horizontal="center"/>
    </xf>
    <xf numFmtId="0" fontId="24" fillId="0" borderId="0" xfId="50" applyAlignment="1">
      <alignment horizontal="left"/>
    </xf>
    <xf numFmtId="0" fontId="24" fillId="0" borderId="0" xfId="50" applyAlignment="1">
      <alignment horizontal="center"/>
    </xf>
    <xf numFmtId="0" fontId="24" fillId="0" borderId="0" xfId="59" applyNumberFormat="1" applyFont="1" applyFill="1" applyBorder="1" applyAlignment="1">
      <alignment horizontal="center"/>
    </xf>
    <xf numFmtId="43" fontId="20" fillId="0" borderId="0" xfId="59" applyFont="1" applyFill="1" applyAlignment="1">
      <alignment horizontal="center"/>
    </xf>
    <xf numFmtId="0" fontId="18" fillId="0" borderId="0" xfId="0" applyFont="1" applyAlignment="1">
      <alignment horizontal="center"/>
    </xf>
    <xf numFmtId="0" fontId="18" fillId="0" borderId="0" xfId="0" applyFont="1" applyAlignment="1">
      <alignment horizontal="left"/>
    </xf>
    <xf numFmtId="0" fontId="18" fillId="0" borderId="0" xfId="50" applyFont="1" applyAlignment="1">
      <alignment horizontal="center"/>
    </xf>
    <xf numFmtId="10" fontId="24" fillId="0" borderId="0" xfId="42" applyNumberFormat="1" applyFont="1" applyFill="1" applyBorder="1"/>
    <xf numFmtId="43" fontId="18" fillId="0" borderId="0" xfId="43" applyFont="1" applyFill="1"/>
    <xf numFmtId="43" fontId="28" fillId="0" borderId="0" xfId="43" applyFont="1" applyFill="1"/>
    <xf numFmtId="167" fontId="18" fillId="0" borderId="0" xfId="43" applyNumberFormat="1" applyFont="1" applyFill="1"/>
    <xf numFmtId="164" fontId="0" fillId="0" borderId="0" xfId="43" applyNumberFormat="1" applyFont="1" applyFill="1"/>
    <xf numFmtId="0" fontId="0" fillId="0" borderId="0" xfId="0" pivotButton="1"/>
    <xf numFmtId="43" fontId="18" fillId="0" borderId="0" xfId="59" applyFont="1" applyFill="1" applyBorder="1"/>
    <xf numFmtId="0" fontId="18" fillId="0" borderId="0" xfId="59" applyNumberFormat="1" applyFont="1" applyFill="1" applyBorder="1" applyAlignment="1">
      <alignment horizontal="left"/>
    </xf>
    <xf numFmtId="0" fontId="40" fillId="0" borderId="0" xfId="0" applyFont="1"/>
    <xf numFmtId="10" fontId="0" fillId="0" borderId="0" xfId="42" applyNumberFormat="1" applyFont="1" applyFill="1" applyAlignment="1">
      <alignment horizontal="center"/>
    </xf>
    <xf numFmtId="49" fontId="18" fillId="0" borderId="0" xfId="0" applyNumberFormat="1" applyFont="1"/>
    <xf numFmtId="49" fontId="18" fillId="0" borderId="0" xfId="0" quotePrefix="1" applyNumberFormat="1" applyFont="1"/>
    <xf numFmtId="164" fontId="42" fillId="0" borderId="0" xfId="43" applyNumberFormat="1" applyFont="1"/>
    <xf numFmtId="169" fontId="18" fillId="0" borderId="0" xfId="42" applyNumberFormat="1" applyFont="1" applyFill="1" applyAlignment="1">
      <alignment horizontal="center"/>
    </xf>
    <xf numFmtId="164" fontId="13" fillId="35" borderId="0" xfId="43" applyNumberFormat="1" applyFont="1" applyFill="1" applyAlignment="1">
      <alignment horizontal="center" vertical="top" wrapText="1"/>
    </xf>
    <xf numFmtId="0" fontId="40" fillId="0" borderId="0" xfId="0" applyFont="1" applyAlignment="1">
      <alignment horizontal="left"/>
    </xf>
    <xf numFmtId="164" fontId="40" fillId="0" borderId="0" xfId="43" applyNumberFormat="1" applyFont="1" applyAlignment="1">
      <alignment horizontal="left"/>
    </xf>
    <xf numFmtId="43" fontId="30" fillId="0" borderId="0" xfId="43" applyFont="1"/>
    <xf numFmtId="43" fontId="43" fillId="0" borderId="0" xfId="0" applyNumberFormat="1" applyFont="1"/>
    <xf numFmtId="10" fontId="0" fillId="0" borderId="0" xfId="42" applyNumberFormat="1" applyFont="1" applyFill="1"/>
    <xf numFmtId="2" fontId="25" fillId="0" borderId="0" xfId="44" applyNumberFormat="1" applyFont="1"/>
    <xf numFmtId="0" fontId="0" fillId="0" borderId="25" xfId="0" applyBorder="1" applyAlignment="1">
      <alignment horizontal="center"/>
    </xf>
    <xf numFmtId="43" fontId="0" fillId="0" borderId="0" xfId="43" applyFont="1"/>
    <xf numFmtId="0" fontId="0" fillId="0" borderId="0" xfId="0" applyAlignment="1">
      <alignment wrapText="1"/>
    </xf>
    <xf numFmtId="0" fontId="44" fillId="0" borderId="0" xfId="50" applyFont="1" applyAlignment="1">
      <alignment horizontal="center"/>
    </xf>
    <xf numFmtId="0" fontId="16" fillId="37" borderId="0" xfId="0" applyFont="1" applyFill="1"/>
    <xf numFmtId="0" fontId="0" fillId="37" borderId="0" xfId="0" applyFill="1"/>
    <xf numFmtId="0" fontId="48" fillId="0" borderId="0" xfId="61"/>
    <xf numFmtId="0" fontId="16" fillId="0" borderId="0" xfId="0" applyFont="1" applyAlignment="1">
      <alignment horizontal="right"/>
    </xf>
    <xf numFmtId="43" fontId="21" fillId="37" borderId="16" xfId="43" applyFont="1" applyFill="1" applyBorder="1"/>
    <xf numFmtId="0" fontId="49" fillId="0" borderId="0" xfId="0" applyFont="1"/>
    <xf numFmtId="0" fontId="49" fillId="0" borderId="0" xfId="51" applyFont="1"/>
    <xf numFmtId="0" fontId="16" fillId="0" borderId="0" xfId="51" applyFont="1" applyAlignment="1">
      <alignment vertical="top"/>
    </xf>
    <xf numFmtId="0" fontId="16" fillId="0" borderId="24" xfId="0" applyFont="1" applyBorder="1" applyAlignment="1">
      <alignment horizontal="center" vertical="top" wrapText="1"/>
    </xf>
    <xf numFmtId="0" fontId="44" fillId="0" borderId="0" xfId="50" applyFont="1"/>
    <xf numFmtId="0" fontId="46" fillId="0" borderId="0" xfId="50" applyFont="1"/>
    <xf numFmtId="43" fontId="24" fillId="0" borderId="0" xfId="50" applyNumberFormat="1"/>
    <xf numFmtId="0" fontId="20" fillId="0" borderId="0" xfId="50" applyFont="1"/>
    <xf numFmtId="0" fontId="20" fillId="0" borderId="0" xfId="50" applyFont="1" applyAlignment="1">
      <alignment horizontal="center"/>
    </xf>
    <xf numFmtId="0" fontId="20" fillId="0" borderId="0" xfId="44" applyFont="1" applyAlignment="1">
      <alignment horizontal="center"/>
    </xf>
    <xf numFmtId="0" fontId="20" fillId="0" borderId="0" xfId="44" applyFont="1"/>
    <xf numFmtId="0" fontId="41" fillId="0" borderId="0" xfId="50" applyFont="1" applyAlignment="1">
      <alignment horizontal="center"/>
    </xf>
    <xf numFmtId="0" fontId="47" fillId="0" borderId="0" xfId="60" applyFont="1"/>
    <xf numFmtId="0" fontId="0" fillId="0" borderId="0" xfId="0" quotePrefix="1" applyAlignment="1">
      <alignment horizontal="left"/>
    </xf>
    <xf numFmtId="43" fontId="0" fillId="0" borderId="0" xfId="59" applyFont="1" applyFill="1"/>
    <xf numFmtId="0" fontId="50" fillId="0" borderId="0" xfId="0" applyFont="1"/>
    <xf numFmtId="173" fontId="23" fillId="0" borderId="0" xfId="0" applyNumberFormat="1" applyFont="1"/>
    <xf numFmtId="43" fontId="22" fillId="0" borderId="0" xfId="43" applyFont="1" applyFill="1"/>
    <xf numFmtId="166" fontId="23" fillId="0" borderId="0" xfId="0" applyNumberFormat="1" applyFont="1"/>
    <xf numFmtId="10" fontId="23" fillId="0" borderId="0" xfId="43" applyNumberFormat="1" applyFont="1" applyFill="1"/>
    <xf numFmtId="0" fontId="24" fillId="0" borderId="0" xfId="62" applyAlignment="1">
      <alignment horizontal="left"/>
    </xf>
    <xf numFmtId="0" fontId="18" fillId="0" borderId="0" xfId="7" applyFont="1" applyFill="1"/>
    <xf numFmtId="0" fontId="23" fillId="0" borderId="0" xfId="0" applyFont="1"/>
    <xf numFmtId="169" fontId="23" fillId="0" borderId="0" xfId="42" applyNumberFormat="1" applyFont="1" applyFill="1"/>
    <xf numFmtId="168" fontId="23" fillId="0" borderId="0" xfId="43" applyNumberFormat="1" applyFont="1" applyFill="1"/>
    <xf numFmtId="43" fontId="23" fillId="0" borderId="0" xfId="43" applyFont="1" applyFill="1"/>
    <xf numFmtId="174" fontId="24" fillId="0" borderId="0" xfId="44" applyNumberFormat="1"/>
    <xf numFmtId="0" fontId="39" fillId="0" borderId="0" xfId="57" applyAlignment="1">
      <alignment horizontal="center" wrapText="1"/>
    </xf>
    <xf numFmtId="0" fontId="25" fillId="0" borderId="0" xfId="44" applyFont="1" applyAlignment="1">
      <alignment wrapText="1"/>
    </xf>
    <xf numFmtId="0" fontId="25" fillId="0" borderId="0" xfId="46" applyFont="1" applyAlignment="1">
      <alignment vertical="center" wrapText="1"/>
    </xf>
    <xf numFmtId="174" fontId="22" fillId="0" borderId="0" xfId="0" applyNumberFormat="1" applyFont="1"/>
    <xf numFmtId="49" fontId="44" fillId="0" borderId="0" xfId="50" applyNumberFormat="1" applyFont="1" applyAlignment="1">
      <alignment horizontal="center"/>
    </xf>
    <xf numFmtId="49" fontId="0" fillId="0" borderId="0" xfId="0" applyNumberFormat="1"/>
    <xf numFmtId="49" fontId="16" fillId="0" borderId="24" xfId="0" applyNumberFormat="1" applyFont="1" applyBorder="1" applyAlignment="1">
      <alignment horizontal="center" vertical="top" wrapText="1"/>
    </xf>
    <xf numFmtId="49" fontId="21" fillId="0" borderId="24" xfId="0" applyNumberFormat="1" applyFont="1" applyBorder="1" applyAlignment="1">
      <alignment horizontal="center" vertical="top" wrapText="1"/>
    </xf>
    <xf numFmtId="49" fontId="21" fillId="40" borderId="24" xfId="0" applyNumberFormat="1" applyFont="1" applyFill="1" applyBorder="1" applyAlignment="1">
      <alignment horizontal="center" vertical="top" wrapText="1"/>
    </xf>
    <xf numFmtId="0" fontId="0" fillId="42" borderId="0" xfId="0" quotePrefix="1" applyFill="1"/>
    <xf numFmtId="0" fontId="0" fillId="44" borderId="0" xfId="0" applyFill="1" applyAlignment="1">
      <alignment horizontal="center" wrapText="1"/>
    </xf>
    <xf numFmtId="0" fontId="51" fillId="0" borderId="0" xfId="50" applyFont="1" applyAlignment="1">
      <alignment horizontal="center"/>
    </xf>
    <xf numFmtId="0" fontId="0" fillId="0" borderId="0" xfId="42" applyNumberFormat="1" applyFont="1" applyFill="1" applyAlignment="1">
      <alignment horizontal="center"/>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xf numFmtId="168" fontId="24" fillId="0" borderId="0" xfId="43" applyNumberFormat="1" applyFont="1"/>
    <xf numFmtId="3" fontId="47" fillId="0" borderId="0" xfId="60" applyNumberFormat="1" applyFont="1"/>
    <xf numFmtId="0" fontId="0" fillId="42" borderId="0" xfId="0" applyFill="1" applyAlignment="1">
      <alignment horizontal="center"/>
    </xf>
    <xf numFmtId="0" fontId="0" fillId="0" borderId="0" xfId="0" quotePrefix="1"/>
    <xf numFmtId="0" fontId="0" fillId="0" borderId="26" xfId="0" applyBorder="1" applyAlignment="1">
      <alignment horizontal="center"/>
    </xf>
    <xf numFmtId="0" fontId="0" fillId="0" borderId="12" xfId="0" applyBorder="1"/>
    <xf numFmtId="14" fontId="0" fillId="0" borderId="0" xfId="0" applyNumberFormat="1"/>
    <xf numFmtId="0" fontId="16" fillId="0" borderId="24" xfId="0" applyFont="1" applyBorder="1" applyAlignment="1">
      <alignment horizontal="center" vertical="center"/>
    </xf>
    <xf numFmtId="0" fontId="18" fillId="0" borderId="0" xfId="0" quotePrefix="1" applyFont="1"/>
    <xf numFmtId="10" fontId="0" fillId="0" borderId="0" xfId="42" applyNumberFormat="1" applyFont="1" applyAlignment="1">
      <alignment horizontal="center"/>
    </xf>
    <xf numFmtId="0" fontId="16" fillId="35" borderId="11" xfId="0" applyFont="1" applyFill="1" applyBorder="1" applyAlignment="1">
      <alignment horizontal="center" vertical="top" wrapText="1"/>
    </xf>
    <xf numFmtId="172" fontId="0" fillId="0" borderId="0" xfId="0" quotePrefix="1" applyNumberFormat="1" applyAlignment="1">
      <alignment horizontal="left"/>
    </xf>
    <xf numFmtId="0" fontId="18" fillId="0" borderId="0" xfId="0" quotePrefix="1" applyFont="1" applyAlignment="1">
      <alignment horizontal="left"/>
    </xf>
    <xf numFmtId="43" fontId="24" fillId="0" borderId="0" xfId="43" applyFont="1"/>
    <xf numFmtId="2" fontId="0" fillId="0" borderId="22" xfId="42" applyNumberFormat="1" applyFont="1" applyBorder="1" applyAlignment="1">
      <alignment horizontal="center" vertical="center"/>
    </xf>
    <xf numFmtId="43" fontId="16" fillId="0" borderId="22" xfId="43" applyFont="1" applyBorder="1" applyAlignment="1">
      <alignment horizontal="center" vertical="center" wrapText="1"/>
    </xf>
    <xf numFmtId="10" fontId="0" fillId="0" borderId="0" xfId="0" applyNumberFormat="1" applyAlignment="1">
      <alignment horizontal="center"/>
    </xf>
    <xf numFmtId="44" fontId="0" fillId="0" borderId="0" xfId="0" applyNumberFormat="1"/>
    <xf numFmtId="0" fontId="29" fillId="0" borderId="0" xfId="0" applyFont="1" applyAlignment="1">
      <alignment horizontal="center"/>
    </xf>
  </cellXfs>
  <cellStyles count="6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Comma 2" xfId="47" xr:uid="{00000000-0005-0000-0000-00001C000000}"/>
    <cellStyle name="Comma 3" xfId="53" xr:uid="{00000000-0005-0000-0000-00001D000000}"/>
    <cellStyle name="Comma 3 2" xfId="59" xr:uid="{00000000-0005-0000-0000-00001E000000}"/>
    <cellStyle name="Currency" xfId="56" builtinId="4"/>
    <cellStyle name="Currency 2" xfId="58" xr:uid="{00000000-0005-0000-0000-000020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61" builtinId="8"/>
    <cellStyle name="Input" xfId="9" builtinId="20" customBuiltin="1"/>
    <cellStyle name="Linked Cell" xfId="12" builtinId="24" customBuiltin="1"/>
    <cellStyle name="Neutral" xfId="8" builtinId="28" customBuiltin="1"/>
    <cellStyle name="Normal" xfId="0" builtinId="0"/>
    <cellStyle name="Normal 2" xfId="44" xr:uid="{00000000-0005-0000-0000-00002B000000}"/>
    <cellStyle name="Normal 2 2" xfId="51" xr:uid="{00000000-0005-0000-0000-00002C000000}"/>
    <cellStyle name="Normal 2 2 2 2" xfId="52" xr:uid="{00000000-0005-0000-0000-00002D000000}"/>
    <cellStyle name="Normal 2 3" xfId="49" xr:uid="{00000000-0005-0000-0000-00002E000000}"/>
    <cellStyle name="Normal 2 3 2" xfId="54" xr:uid="{00000000-0005-0000-0000-00002F000000}"/>
    <cellStyle name="Normal 3" xfId="50" xr:uid="{00000000-0005-0000-0000-000030000000}"/>
    <cellStyle name="Normal 3 2" xfId="62" xr:uid="{B772A4D5-B125-4816-AFD2-5BF6D2C4E002}"/>
    <cellStyle name="Normal 4" xfId="48" xr:uid="{00000000-0005-0000-0000-000031000000}"/>
    <cellStyle name="Normal 4 2" xfId="57" xr:uid="{00000000-0005-0000-0000-000032000000}"/>
    <cellStyle name="Normal_0709MegaModelNovG" xfId="46" xr:uid="{00000000-0005-0000-0000-000033000000}"/>
    <cellStyle name="Normal_1220R10" xfId="60" xr:uid="{00000000-0005-0000-0000-000034000000}"/>
    <cellStyle name="Note" xfId="15" builtinId="10" customBuiltin="1"/>
    <cellStyle name="Output" xfId="10" builtinId="21" customBuiltin="1"/>
    <cellStyle name="Percent" xfId="42" builtinId="5"/>
    <cellStyle name="Percent 2" xfId="45" xr:uid="{00000000-0005-0000-0000-000038000000}"/>
    <cellStyle name="Percent 2 2" xfId="55" xr:uid="{00000000-0005-0000-0000-000039000000}"/>
    <cellStyle name="Title" xfId="1" builtinId="15" customBuiltin="1"/>
    <cellStyle name="Total" xfId="17" builtinId="25" customBuiltin="1"/>
    <cellStyle name="Warning Text" xfId="14" builtinId="11" customBuiltin="1"/>
  </cellStyles>
  <dxfs count="15">
    <dxf>
      <font>
        <color rgb="FF9C0006"/>
      </font>
      <fill>
        <patternFill>
          <bgColor rgb="FFFFC7CE"/>
        </patternFill>
      </fill>
    </dxf>
    <dxf>
      <font>
        <color rgb="FFC00000"/>
      </font>
    </dxf>
    <dxf>
      <font>
        <color rgb="FF00B050"/>
      </font>
    </dxf>
    <dxf>
      <font>
        <color rgb="FFFF0000"/>
      </font>
    </dxf>
    <dxf>
      <font>
        <color rgb="FF9C0006"/>
      </font>
      <fill>
        <patternFill>
          <bgColor rgb="FFFFC7CE"/>
        </patternFill>
      </fill>
    </dxf>
    <dxf>
      <font>
        <strike val="0"/>
      </font>
      <border>
        <vertical/>
        <horizontal/>
      </border>
    </dxf>
    <dxf>
      <font>
        <strike val="0"/>
      </font>
      <border>
        <vertical/>
        <horizontal/>
      </border>
    </dxf>
    <dxf>
      <fill>
        <patternFill>
          <bgColor theme="9" tint="0.79998168889431442"/>
        </patternFill>
      </fill>
    </dxf>
    <dxf>
      <fill>
        <patternFill patternType="solid">
          <bgColor rgb="FFFFFF00"/>
        </patternFill>
      </fill>
    </dxf>
    <dxf>
      <alignment wrapText="1"/>
    </dxf>
    <dxf>
      <alignment horizontal="center"/>
    </dxf>
    <dxf>
      <alignment wrapText="1" readingOrder="0"/>
    </dxf>
    <dxf>
      <alignment wrapText="1" readingOrder="0"/>
    </dxf>
    <dxf>
      <alignment wrapText="1" readingOrder="0"/>
    </dxf>
    <dxf>
      <alignment wrapText="1" readingOrder="0"/>
    </dxf>
  </dxfs>
  <tableStyles count="0" defaultTableStyle="TableStyleMedium2" defaultPivotStyle="PivotStyleLight16"/>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ckie McDonald" refreshedDate="45812.469392592589" createdVersion="8" refreshedVersion="8" minRefreshableVersion="3" recordCount="2369" xr:uid="{BC3D00B6-A89A-46BB-A54B-E190E0893F24}">
  <cacheSource type="worksheet">
    <worksheetSource ref="A9:X2378" sheet="HP Schools Calculation"/>
  </cacheSource>
  <cacheFields count="24">
    <cacheField name="District Code" numFmtId="0">
      <sharedItems count="320">
        <s v="14005"/>
        <s v="21226"/>
        <s v="22017"/>
        <s v="29103"/>
        <s v="31016"/>
        <s v="02420"/>
        <s v="17408"/>
        <s v="18303"/>
        <s v="06119"/>
        <s v="17405"/>
        <s v="37501"/>
        <s v="01122"/>
        <s v="27403"/>
        <s v="20203"/>
        <s v="37503"/>
        <s v="21234"/>
        <s v="18100"/>
        <s v="24111"/>
        <s v="09075"/>
        <s v="16046"/>
        <s v="29100"/>
        <s v="06117"/>
        <s v="05401"/>
        <s v="27019"/>
        <s v="04228"/>
        <s v="04222"/>
        <s v="08401"/>
        <s v="18901"/>
        <s v="20215"/>
        <s v="18401"/>
        <s v="32356"/>
        <s v="21401"/>
        <s v="21302"/>
        <s v="32360"/>
        <s v="33036"/>
        <s v="27901"/>
        <s v="16049"/>
        <s v="02250"/>
        <s v="19404"/>
        <s v="27400"/>
        <s v="38300"/>
        <s v="36250"/>
        <s v="38306"/>
        <s v="33206"/>
        <s v="36400"/>
        <s v="33115"/>
        <s v="29011"/>
        <s v="29317"/>
        <s v="14099"/>
        <s v="13151"/>
        <s v="15204"/>
        <s v="05313"/>
        <s v="22073"/>
        <s v="10050"/>
        <s v="26059"/>
        <s v="19007"/>
        <s v="31330"/>
        <s v="22207"/>
        <s v="07002"/>
        <s v="32414"/>
        <s v="27343"/>
        <s v="36101"/>
        <s v="32361"/>
        <s v="39090"/>
        <s v="09206"/>
        <s v="19028"/>
        <s v="27404"/>
        <s v="31015"/>
        <s v="19401"/>
        <s v="14068"/>
        <s v="38308"/>
        <s v="04127"/>
        <s v="17216"/>
        <s v="13165"/>
        <s v="21036"/>
        <s v="31002"/>
        <s v="06114"/>
        <s v="33205"/>
        <s v="17210"/>
        <s v="37502"/>
        <s v="27417"/>
        <s v="03053"/>
        <s v="27402"/>
        <s v="32358"/>
        <s v="38302"/>
        <s v="20401"/>
        <s v="20404"/>
        <s v="13301"/>
        <s v="39200"/>
        <s v="39204"/>
        <s v="31332"/>
        <s v="23054"/>
        <s v="32312"/>
        <s v="06103"/>
        <s v="34324"/>
        <s v="22204"/>
        <s v="39203"/>
        <s v="17401"/>
        <s v="06098"/>
        <s v="23404"/>
        <s v="14028"/>
        <s v="17919"/>
        <s v="27902"/>
        <s v="17911"/>
        <s v="17916"/>
        <s v="10070"/>
        <s v="31063"/>
        <s v="32907"/>
        <s v="17411"/>
        <s v="11056"/>
        <s v="08402"/>
        <s v="10003"/>
        <s v="08458"/>
        <s v="03017"/>
        <s v="17415"/>
        <s v="33212"/>
        <s v="03052"/>
        <s v="19403"/>
        <s v="20402"/>
        <s v="29311"/>
        <s v="06101"/>
        <s v="38126"/>
        <s v="04129"/>
        <s v="31004"/>
        <s v="17414"/>
        <s v="31306"/>
        <s v="38264"/>
        <s v="32362"/>
        <s v="01158"/>
        <s v="08122"/>
        <s v="33183"/>
        <s v="28144"/>
        <s v="32903"/>
        <s v="37903"/>
        <s v="20406"/>
        <s v="37504"/>
        <s v="39120"/>
        <s v="09207"/>
        <s v="04019"/>
        <s v="23311"/>
        <s v="33207"/>
        <s v="31025"/>
        <s v="14065"/>
        <s v="32354"/>
        <s v="32326"/>
        <s v="17400"/>
        <s v="37505"/>
        <s v="24350"/>
        <s v="30031"/>
        <s v="31103"/>
        <s v="14066"/>
        <s v="21214"/>
        <s v="13161"/>
        <s v="21206"/>
        <s v="39209"/>
        <s v="37507"/>
        <s v="30029"/>
        <s v="29320"/>
        <s v="17903"/>
        <s v="31006"/>
        <s v="39003"/>
        <s v="21014"/>
        <s v="25155"/>
        <s v="24014"/>
        <s v="26056"/>
        <s v="32325"/>
        <s v="37506"/>
        <s v="14064"/>
        <s v="11051"/>
        <s v="18400"/>
        <s v="23403"/>
        <s v="25200"/>
        <s v="34003"/>
        <s v="33211"/>
        <s v="17417"/>
        <s v="15201"/>
        <s v="38324"/>
        <s v="14400"/>
        <s v="25101"/>
        <s v="14172"/>
        <s v="22105"/>
        <s v="24105"/>
        <s v="34111"/>
        <s v="24019"/>
        <s v="21300"/>
        <s v="33030"/>
        <s v="28137"/>
        <s v="32123"/>
        <s v="10065"/>
        <s v="09013"/>
        <s v="24410"/>
        <s v="27344"/>
        <s v="01147"/>
        <s v="09102"/>
        <s v="38301"/>
        <s v="24915"/>
        <s v="11001"/>
        <s v="24122"/>
        <s v="03050"/>
        <s v="21301"/>
        <s v="27401"/>
        <s v="04901"/>
        <s v="23402"/>
        <s v="12110"/>
        <s v="05121"/>
        <s v="16050"/>
        <s v="36402"/>
        <s v="03116"/>
        <s v="38267"/>
        <s v="27003"/>
        <s v="16020"/>
        <s v="16048"/>
        <s v="05903"/>
        <s v="05402"/>
        <s v="14097"/>
        <s v="13144"/>
        <s v="34307"/>
        <s v="17908"/>
        <s v="17910"/>
        <s v="25116"/>
        <s v="22009"/>
        <s v="17403"/>
        <s v="10309"/>
        <s v="03400"/>
        <s v="06122"/>
        <s v="01160"/>
        <s v="32416"/>
        <s v="17407"/>
        <s v="34401"/>
        <s v="20403"/>
        <s v="06901"/>
        <s v="38320"/>
        <s v="13160"/>
        <s v="28149"/>
        <s v="14104"/>
        <s v="17001"/>
        <s v="29101"/>
        <s v="39119"/>
        <s v="26070"/>
        <s v="05323"/>
        <s v="28010"/>
        <s v="23309"/>
        <s v="17412"/>
        <s v="30002"/>
        <s v="17404"/>
        <s v="31201"/>
        <s v="17410"/>
        <s v="13156"/>
        <s v="25118"/>
        <s v="18402"/>
        <s v="15206"/>
        <s v="23042"/>
        <s v="32081"/>
        <s v="32901"/>
        <s v="22008"/>
        <s v="38322"/>
        <s v="31401"/>
        <s v="11054"/>
        <s v="07035"/>
        <s v="04069"/>
        <s v="27001"/>
        <s v="38304"/>
        <s v="30303"/>
        <s v="31311"/>
        <s v="17905"/>
        <s v="27905"/>
        <s v="17902"/>
        <s v="33202"/>
        <s v="27320"/>
        <s v="39201"/>
        <s v="18902"/>
        <s v="27010"/>
        <s v="14077"/>
        <s v="17409"/>
        <s v="38265"/>
        <s v="34402"/>
        <s v="19400"/>
        <s v="21237"/>
        <s v="24404"/>
        <s v="39202"/>
        <s v="36300"/>
        <s v="08130"/>
        <s v="20400"/>
        <s v="17406"/>
        <s v="34033"/>
        <s v="39002"/>
        <s v="27083"/>
        <s v="33070"/>
        <s v="06037"/>
        <s v="17402"/>
        <s v="34901"/>
        <s v="35200"/>
        <s v="13073"/>
        <s v="36401"/>
        <s v="36140"/>
        <s v="39207"/>
        <s v="13146"/>
        <s v="06112"/>
        <s v="01109"/>
        <s v="09209"/>
        <s v="33049"/>
        <s v="04246"/>
        <s v="32363"/>
        <s v="39208"/>
        <s v="37902"/>
        <s v="21303"/>
        <s v="27416"/>
        <s v="20405"/>
        <s v="17917"/>
        <s v="22200"/>
        <s v="25160"/>
        <s v="13167"/>
        <s v="21232"/>
        <s v="14117"/>
        <s v="20094"/>
        <s v="08404"/>
        <s v="39901"/>
        <s v="39007"/>
        <s v="34002"/>
        <s v="39205"/>
      </sharedItems>
    </cacheField>
    <cacheField name="District Name" numFmtId="0">
      <sharedItems/>
    </cacheField>
    <cacheField name="School Code" numFmtId="0">
      <sharedItems containsSemiMixedTypes="0" containsString="0" containsNumber="1" containsInteger="1" minValue="1502" maxValue="5961"/>
    </cacheField>
    <cacheField name="School Name" numFmtId="0">
      <sharedItems/>
    </cacheField>
    <cacheField name="Eligible for High Poverty Schools Allocation" numFmtId="169">
      <sharedItems count="2">
        <s v="Yes"/>
        <s v="No"/>
      </sharedItems>
    </cacheField>
    <cacheField name="AAFTE w/TK 2024-25 as of  May 2025" numFmtId="43">
      <sharedItems containsSemiMixedTypes="0" containsString="0" containsNumber="1" minValue="0" maxValue="3037.58"/>
    </cacheField>
    <cacheField name="Adjusted 2024-25 AAFTE  w/TK" numFmtId="167">
      <sharedItems containsSemiMixedTypes="0" containsString="0" containsNumber="1" containsInteger="1" minValue="0" maxValue="0"/>
    </cacheField>
    <cacheField name="Reported 2024-25 AAFTE w/TK for LAP High Poverty Schools Allocation                                    (For  F-203)" numFmtId="43">
      <sharedItems containsSemiMixedTypes="0" containsString="0" containsNumber="1" minValue="0" maxValue="3037.58"/>
    </cacheField>
    <cacheField name="2025-26 Reg Base" numFmtId="174">
      <sharedItems containsSemiMixedTypes="0" containsString="0" containsNumber="1" minValue="1" maxValue="1.18"/>
    </cacheField>
    <cacheField name="2025-26 Reg Inc" numFmtId="174">
      <sharedItems containsSemiMixedTypes="0" containsString="0" containsNumber="1" minValue="1" maxValue="1.22"/>
    </cacheField>
    <cacheField name="High Poverty Schools Prior Year AAFTE" numFmtId="43">
      <sharedItems containsSemiMixedTypes="0" containsString="0" containsNumber="1" minValue="0" maxValue="3037.58"/>
    </cacheField>
    <cacheField name="Formulated Staff Units" numFmtId="173">
      <sharedItems containsSemiMixedTypes="0" containsString="0" containsNumber="1" minValue="0" maxValue="8.91"/>
    </cacheField>
    <cacheField name="CIS Sal" numFmtId="166">
      <sharedItems containsSemiMixedTypes="0" containsString="0" containsNumber="1" containsInteger="1" minValue="78209" maxValue="78209"/>
    </cacheField>
    <cacheField name="CIS Sal Inc" numFmtId="166">
      <sharedItems containsSemiMixedTypes="0" containsString="0" containsNumber="1" containsInteger="1" minValue="80164" maxValue="80164"/>
    </cacheField>
    <cacheField name="LAP CIS Salary/YR" numFmtId="166">
      <sharedItems containsSemiMixedTypes="0" containsString="0" containsNumber="1" minValue="0" maxValue="696842.19"/>
    </cacheField>
    <cacheField name="LAP CIS Salary Incr/YR" numFmtId="166">
      <sharedItems containsSemiMixedTypes="0" containsString="0" containsNumber="1" minValue="0" maxValue="23358.960000000021"/>
    </cacheField>
    <cacheField name="LAP CIS Health Ins Inc Rate" numFmtId="166">
      <sharedItems containsSemiMixedTypes="0" containsString="0" containsNumber="1" minValue="15997.68" maxValue="15997.68"/>
    </cacheField>
    <cacheField name="LAP CIS Fringe Benefit Rate" numFmtId="10">
      <sharedItems containsSemiMixedTypes="0" containsString="0" containsNumber="1" minValue="0.16020000000000001" maxValue="0.16020000000000001"/>
    </cacheField>
    <cacheField name="LAP CIS Fringe Benefit Inc Rate" numFmtId="10">
      <sharedItems containsSemiMixedTypes="0" containsString="0" containsNumber="1" minValue="0.15390000000000001" maxValue="0.15390000000000001"/>
    </cacheField>
    <cacheField name="Fringe + Health" numFmtId="166">
      <sharedItems containsSemiMixedTypes="0" containsString="0" containsNumber="1" minValue="0" maxValue="256854.24"/>
    </cacheField>
    <cacheField name="LAP Prof Learning Days Salaries" numFmtId="166">
      <sharedItems containsSemiMixedTypes="0" containsString="0" containsNumber="1" minValue="0" maxValue="11904.35"/>
    </cacheField>
    <cacheField name="LAP Prof Learning Days Fringe Benefit" numFmtId="166">
      <sharedItems containsSemiMixedTypes="0" containsString="0" containsNumber="1" minValue="0" maxValue="1832.08"/>
    </cacheField>
    <cacheField name="LAP Prof Learning Days Total" numFmtId="166">
      <sharedItems containsSemiMixedTypes="0" containsString="0" containsNumber="1" minValue="0" maxValue="13736.43"/>
    </cacheField>
    <cacheField name="High Poverty Schools Allocation" numFmtId="166">
      <sharedItems containsSemiMixedTypes="0" containsString="0" containsNumber="1" minValue="0" maxValue="984851.9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ckie McDonald" refreshedDate="45812.469393402775" createdVersion="8" refreshedVersion="8" minRefreshableVersion="3" recordCount="2376" xr:uid="{4D51FF10-B217-406A-A2C6-1B6490423D96}">
  <cacheSource type="worksheet">
    <worksheetSource ref="A9:X2385" sheet="HP Schools Calculation"/>
  </cacheSource>
  <cacheFields count="24">
    <cacheField name="District Code" numFmtId="0">
      <sharedItems containsBlank="1" count="322">
        <s v="14005"/>
        <s v="21226"/>
        <s v="22017"/>
        <s v="29103"/>
        <s v="31016"/>
        <s v="02420"/>
        <s v="17408"/>
        <s v="18303"/>
        <s v="06119"/>
        <s v="17405"/>
        <s v="37501"/>
        <s v="01122"/>
        <s v="27403"/>
        <s v="20203"/>
        <s v="37503"/>
        <s v="21234"/>
        <s v="18100"/>
        <s v="24111"/>
        <s v="09075"/>
        <s v="16046"/>
        <s v="29100"/>
        <s v="06117"/>
        <s v="05401"/>
        <s v="27019"/>
        <s v="04228"/>
        <s v="04222"/>
        <s v="08401"/>
        <s v="18901"/>
        <s v="20215"/>
        <s v="18401"/>
        <s v="32356"/>
        <s v="21401"/>
        <s v="21302"/>
        <s v="32360"/>
        <s v="33036"/>
        <s v="27901"/>
        <s v="16049"/>
        <s v="02250"/>
        <s v="19404"/>
        <s v="27400"/>
        <s v="38300"/>
        <s v="36250"/>
        <s v="38306"/>
        <s v="33206"/>
        <s v="36400"/>
        <s v="33115"/>
        <s v="29011"/>
        <s v="29317"/>
        <s v="14099"/>
        <s v="13151"/>
        <s v="15204"/>
        <s v="05313"/>
        <s v="22073"/>
        <s v="10050"/>
        <s v="26059"/>
        <s v="19007"/>
        <s v="31330"/>
        <s v="22207"/>
        <s v="07002"/>
        <s v="32414"/>
        <s v="27343"/>
        <s v="36101"/>
        <s v="32361"/>
        <s v="39090"/>
        <s v="09206"/>
        <s v="19028"/>
        <s v="27404"/>
        <s v="31015"/>
        <s v="19401"/>
        <s v="14068"/>
        <s v="38308"/>
        <s v="04127"/>
        <s v="17216"/>
        <s v="13165"/>
        <s v="21036"/>
        <s v="31002"/>
        <s v="06114"/>
        <s v="33205"/>
        <s v="17210"/>
        <s v="37502"/>
        <s v="27417"/>
        <s v="03053"/>
        <s v="27402"/>
        <s v="32358"/>
        <s v="38302"/>
        <s v="20401"/>
        <s v="20404"/>
        <s v="13301"/>
        <s v="39200"/>
        <s v="39204"/>
        <s v="31332"/>
        <s v="23054"/>
        <s v="32312"/>
        <s v="06103"/>
        <s v="34324"/>
        <s v="22204"/>
        <s v="39203"/>
        <s v="17401"/>
        <s v="06098"/>
        <s v="23404"/>
        <s v="14028"/>
        <s v="17919"/>
        <s v="27902"/>
        <s v="17911"/>
        <s v="17916"/>
        <s v="10070"/>
        <s v="31063"/>
        <s v="32907"/>
        <s v="17411"/>
        <s v="11056"/>
        <s v="08402"/>
        <s v="10003"/>
        <s v="08458"/>
        <s v="03017"/>
        <s v="17415"/>
        <s v="33212"/>
        <s v="03052"/>
        <s v="19403"/>
        <s v="20402"/>
        <s v="29311"/>
        <s v="06101"/>
        <s v="38126"/>
        <s v="04129"/>
        <s v="31004"/>
        <s v="17414"/>
        <s v="31306"/>
        <s v="38264"/>
        <s v="32362"/>
        <s v="01158"/>
        <s v="08122"/>
        <s v="33183"/>
        <s v="28144"/>
        <s v="32903"/>
        <s v="37903"/>
        <s v="20406"/>
        <s v="37504"/>
        <s v="39120"/>
        <s v="09207"/>
        <s v="04019"/>
        <s v="23311"/>
        <s v="33207"/>
        <s v="31025"/>
        <s v="14065"/>
        <s v="32354"/>
        <s v="32326"/>
        <s v="17400"/>
        <s v="37505"/>
        <s v="24350"/>
        <s v="30031"/>
        <s v="31103"/>
        <s v="14066"/>
        <s v="21214"/>
        <s v="13161"/>
        <s v="21206"/>
        <s v="39209"/>
        <s v="37507"/>
        <s v="30029"/>
        <s v="29320"/>
        <s v="17903"/>
        <s v="31006"/>
        <s v="39003"/>
        <s v="21014"/>
        <s v="25155"/>
        <s v="24014"/>
        <s v="26056"/>
        <s v="32325"/>
        <s v="37506"/>
        <s v="14064"/>
        <s v="11051"/>
        <s v="18400"/>
        <s v="23403"/>
        <s v="25200"/>
        <s v="34003"/>
        <s v="33211"/>
        <s v="17417"/>
        <s v="15201"/>
        <s v="38324"/>
        <s v="14400"/>
        <s v="25101"/>
        <s v="14172"/>
        <s v="22105"/>
        <s v="24105"/>
        <s v="34111"/>
        <s v="24019"/>
        <s v="21300"/>
        <s v="33030"/>
        <s v="28137"/>
        <s v="32123"/>
        <s v="10065"/>
        <s v="09013"/>
        <s v="24410"/>
        <s v="27344"/>
        <s v="01147"/>
        <s v="09102"/>
        <s v="38301"/>
        <s v="24915"/>
        <s v="11001"/>
        <s v="24122"/>
        <s v="03050"/>
        <s v="21301"/>
        <s v="27401"/>
        <s v="04901"/>
        <s v="23402"/>
        <s v="12110"/>
        <s v="05121"/>
        <s v="16050"/>
        <s v="36402"/>
        <s v="03116"/>
        <s v="38267"/>
        <s v="27003"/>
        <s v="16020"/>
        <s v="16048"/>
        <s v="05903"/>
        <s v="05402"/>
        <s v="14097"/>
        <s v="13144"/>
        <s v="34307"/>
        <s v="17908"/>
        <s v="17910"/>
        <s v="25116"/>
        <s v="22009"/>
        <s v="17403"/>
        <s v="10309"/>
        <s v="03400"/>
        <s v="06122"/>
        <s v="01160"/>
        <s v="32416"/>
        <s v="17407"/>
        <s v="34401"/>
        <s v="20403"/>
        <s v="06901"/>
        <s v="38320"/>
        <s v="13160"/>
        <s v="28149"/>
        <s v="14104"/>
        <s v="17001"/>
        <s v="29101"/>
        <s v="39119"/>
        <s v="26070"/>
        <s v="05323"/>
        <s v="28010"/>
        <s v="23309"/>
        <s v="17412"/>
        <s v="30002"/>
        <s v="17404"/>
        <s v="31201"/>
        <s v="17410"/>
        <s v="13156"/>
        <s v="25118"/>
        <s v="18402"/>
        <s v="15206"/>
        <s v="23042"/>
        <s v="32081"/>
        <s v="32901"/>
        <s v="22008"/>
        <s v="38322"/>
        <s v="31401"/>
        <s v="11054"/>
        <s v="07035"/>
        <s v="04069"/>
        <s v="27001"/>
        <s v="38304"/>
        <s v="30303"/>
        <s v="31311"/>
        <s v="17905"/>
        <s v="27905"/>
        <s v="17902"/>
        <s v="33202"/>
        <s v="27320"/>
        <s v="39201"/>
        <s v="18902"/>
        <s v="27010"/>
        <s v="14077"/>
        <s v="17409"/>
        <s v="38265"/>
        <s v="34402"/>
        <s v="19400"/>
        <s v="21237"/>
        <s v="24404"/>
        <s v="39202"/>
        <s v="36300"/>
        <s v="08130"/>
        <s v="20400"/>
        <s v="17406"/>
        <s v="34033"/>
        <s v="39002"/>
        <s v="27083"/>
        <s v="33070"/>
        <s v="06037"/>
        <s v="17402"/>
        <s v="34901"/>
        <s v="35200"/>
        <s v="13073"/>
        <s v="36401"/>
        <s v="36140"/>
        <s v="39207"/>
        <s v="13146"/>
        <s v="06112"/>
        <s v="01109"/>
        <s v="09209"/>
        <s v="33049"/>
        <s v="04246"/>
        <s v="32363"/>
        <s v="39208"/>
        <s v="37902"/>
        <s v="21303"/>
        <s v="27416"/>
        <s v="20405"/>
        <s v="17917"/>
        <s v="22200"/>
        <s v="25160"/>
        <s v="13167"/>
        <s v="21232"/>
        <s v="14117"/>
        <s v="20094"/>
        <s v="08404"/>
        <s v="39901"/>
        <s v="39007"/>
        <s v="34002"/>
        <s v="39205"/>
        <m/>
        <s v="38901" u="1"/>
      </sharedItems>
    </cacheField>
    <cacheField name="District Name" numFmtId="0">
      <sharedItems containsBlank="1"/>
    </cacheField>
    <cacheField name="School Code" numFmtId="0">
      <sharedItems containsString="0" containsBlank="1" containsNumber="1" containsInteger="1" minValue="1502" maxValue="5961"/>
    </cacheField>
    <cacheField name="School Name" numFmtId="0">
      <sharedItems containsBlank="1"/>
    </cacheField>
    <cacheField name="Eligible for High Poverty Schools Allocation" numFmtId="169">
      <sharedItems containsBlank="1"/>
    </cacheField>
    <cacheField name="AAFTE w/TK 2024-25 as of  May 2025" numFmtId="43">
      <sharedItems containsString="0" containsBlank="1" containsNumber="1" minValue="0" maxValue="3037.58"/>
    </cacheField>
    <cacheField name="Adjusted 2024-25 AAFTE  w/TK" numFmtId="167">
      <sharedItems containsString="0" containsBlank="1" containsNumber="1" containsInteger="1" minValue="0" maxValue="0"/>
    </cacheField>
    <cacheField name="Reported 2024-25 AAFTE w/TK for LAP High Poverty Schools Allocation                                    (For  F-203)" numFmtId="43">
      <sharedItems containsString="0" containsBlank="1" containsNumber="1" minValue="0" maxValue="3037.58"/>
    </cacheField>
    <cacheField name="2025-26 Reg Base" numFmtId="174">
      <sharedItems containsString="0" containsBlank="1" containsNumber="1" minValue="1" maxValue="1.18"/>
    </cacheField>
    <cacheField name="2025-26 Reg Inc" numFmtId="174">
      <sharedItems containsString="0" containsBlank="1" containsNumber="1" minValue="1" maxValue="1.22"/>
    </cacheField>
    <cacheField name="High Poverty Schools Prior Year AAFTE" numFmtId="43">
      <sharedItems containsString="0" containsBlank="1" containsNumber="1" minValue="0" maxValue="3037.58"/>
    </cacheField>
    <cacheField name="Formulated Staff Units" numFmtId="173">
      <sharedItems containsString="0" containsBlank="1" containsNumber="1" minValue="0" maxValue="8.91"/>
    </cacheField>
    <cacheField name="CIS Sal" numFmtId="166">
      <sharedItems containsString="0" containsBlank="1" containsNumber="1" containsInteger="1" minValue="78209" maxValue="78209"/>
    </cacheField>
    <cacheField name="CIS Sal Inc" numFmtId="166">
      <sharedItems containsString="0" containsBlank="1" containsNumber="1" containsInteger="1" minValue="80164" maxValue="80164"/>
    </cacheField>
    <cacheField name="LAP CIS Salary/YR" numFmtId="166">
      <sharedItems containsString="0" containsBlank="1" containsNumber="1" minValue="0" maxValue="696842.19"/>
    </cacheField>
    <cacheField name="LAP CIS Salary Incr/YR" numFmtId="166">
      <sharedItems containsString="0" containsBlank="1" containsNumber="1" minValue="0" maxValue="23358.960000000021"/>
    </cacheField>
    <cacheField name="LAP CIS Health Ins Inc Rate" numFmtId="166">
      <sharedItems containsString="0" containsBlank="1" containsNumber="1" minValue="15997.68" maxValue="15997.68"/>
    </cacheField>
    <cacheField name="LAP CIS Fringe Benefit Rate" numFmtId="10">
      <sharedItems containsString="0" containsBlank="1" containsNumber="1" minValue="0.16020000000000001" maxValue="0.16020000000000001"/>
    </cacheField>
    <cacheField name="LAP CIS Fringe Benefit Inc Rate" numFmtId="10">
      <sharedItems containsString="0" containsBlank="1" containsNumber="1" minValue="0.15390000000000001" maxValue="0.15390000000000001"/>
    </cacheField>
    <cacheField name="Fringe + Health" numFmtId="166">
      <sharedItems containsString="0" containsBlank="1" containsNumber="1" minValue="0" maxValue="256854.24"/>
    </cacheField>
    <cacheField name="LAP Prof Learning Days Salaries" numFmtId="166">
      <sharedItems containsString="0" containsBlank="1" containsNumber="1" minValue="0" maxValue="11904.35"/>
    </cacheField>
    <cacheField name="LAP Prof Learning Days Fringe Benefit" numFmtId="166">
      <sharedItems containsString="0" containsBlank="1" containsNumber="1" minValue="0" maxValue="1832.08"/>
    </cacheField>
    <cacheField name="LAP Prof Learning Days Total" numFmtId="166">
      <sharedItems containsString="0" containsBlank="1" containsNumber="1" minValue="0" maxValue="13736.43"/>
    </cacheField>
    <cacheField name="High Poverty Schools Allocation" numFmtId="166">
      <sharedItems containsString="0" containsBlank="1" containsNumber="1" minValue="0" maxValue="984851.9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69">
  <r>
    <x v="0"/>
    <s v="Aberdeen"/>
    <n v="2305"/>
    <s v="Miller Junior High"/>
    <x v="0"/>
    <n v="655.15"/>
    <n v="0"/>
    <n v="655.15"/>
    <n v="1"/>
    <n v="1"/>
    <n v="655.15"/>
    <n v="1.9219999999999999"/>
    <n v="78209"/>
    <n v="80164"/>
    <n v="150317.70000000001"/>
    <n v="3757.5099999999802"/>
    <n v="15997.68"/>
    <n v="0.16020000000000001"/>
    <n v="0.15390000000000001"/>
    <n v="55406.720000000001"/>
    <n v="2567.92"/>
    <n v="395.2"/>
    <n v="2963.12"/>
    <n v="212445.05"/>
  </r>
  <r>
    <x v="0"/>
    <s v="Aberdeen"/>
    <n v="2449"/>
    <s v="McDermoth Elementary"/>
    <x v="0"/>
    <n v="284.8"/>
    <n v="0"/>
    <n v="284.8"/>
    <n v="1"/>
    <n v="1"/>
    <n v="284.8"/>
    <n v="0.83499999999999996"/>
    <n v="78209"/>
    <n v="80164"/>
    <n v="65304.52"/>
    <n v="1632.4200000000055"/>
    <n v="15997.68"/>
    <n v="0.16020000000000001"/>
    <n v="0.15390000000000001"/>
    <n v="24071.08"/>
    <n v="1115.6199999999999"/>
    <n v="171.69"/>
    <n v="1287.31"/>
    <n v="92295.330000000016"/>
  </r>
  <r>
    <x v="0"/>
    <s v="Aberdeen"/>
    <n v="2763"/>
    <s v="Robert Gray Elementary"/>
    <x v="0"/>
    <n v="217"/>
    <n v="0"/>
    <n v="217"/>
    <n v="1"/>
    <n v="1"/>
    <n v="217"/>
    <n v="0.63700000000000001"/>
    <n v="78209"/>
    <n v="80164"/>
    <n v="49819.13"/>
    <n v="1245.3400000000038"/>
    <n v="15997.68"/>
    <n v="0.16020000000000001"/>
    <n v="0.15390000000000001"/>
    <n v="18363.2"/>
    <n v="851.07"/>
    <n v="130.97999999999999"/>
    <n v="982.05000000000007"/>
    <n v="70409.720000000016"/>
  </r>
  <r>
    <x v="0"/>
    <s v="Aberdeen"/>
    <n v="2834"/>
    <s v="A J West Elementary"/>
    <x v="0"/>
    <n v="291.13"/>
    <n v="0"/>
    <n v="291.13"/>
    <n v="1"/>
    <n v="1"/>
    <n v="291.13"/>
    <n v="0.85399999999999998"/>
    <n v="78209"/>
    <n v="80164"/>
    <n v="66790.490000000005"/>
    <n v="1669.5699999999924"/>
    <n v="15997.68"/>
    <n v="0.16020000000000001"/>
    <n v="0.15390000000000001"/>
    <n v="24618.799999999999"/>
    <n v="1141"/>
    <n v="175.6"/>
    <n v="1316.6"/>
    <n v="94395.46"/>
  </r>
  <r>
    <x v="0"/>
    <s v="Aberdeen"/>
    <n v="2971"/>
    <s v="Stevens Elementary School"/>
    <x v="0"/>
    <n v="291.89"/>
    <n v="0"/>
    <n v="291.89"/>
    <n v="1"/>
    <n v="1"/>
    <n v="291.89"/>
    <n v="0.85599999999999998"/>
    <n v="78209"/>
    <n v="80164"/>
    <n v="66946.899999999994"/>
    <n v="1673.4800000000105"/>
    <n v="15997.68"/>
    <n v="0.16020000000000001"/>
    <n v="0.15390000000000001"/>
    <n v="24676.46"/>
    <n v="1143.67"/>
    <n v="176.01"/>
    <n v="1319.68"/>
    <n v="94616.51999999999"/>
  </r>
  <r>
    <x v="0"/>
    <s v="Aberdeen"/>
    <n v="3216"/>
    <s v="Central Park Elementary"/>
    <x v="0"/>
    <n v="122.67"/>
    <n v="0"/>
    <n v="122.67"/>
    <n v="1"/>
    <n v="1"/>
    <n v="122.67"/>
    <n v="0.36"/>
    <n v="78209"/>
    <n v="80164"/>
    <n v="28155.24"/>
    <n v="703.79999999999927"/>
    <n v="15997.68"/>
    <n v="0.16020000000000001"/>
    <n v="0.15390000000000001"/>
    <n v="10377.950000000001"/>
    <n v="480.98"/>
    <n v="74.02"/>
    <n v="555"/>
    <n v="39791.990000000005"/>
  </r>
  <r>
    <x v="0"/>
    <s v="Aberdeen"/>
    <n v="3476"/>
    <s v="J M Weatherwax High School"/>
    <x v="0"/>
    <n v="910.31000000000006"/>
    <n v="0"/>
    <n v="910.31000000000006"/>
    <n v="1"/>
    <n v="1"/>
    <n v="910.31000000000006"/>
    <n v="2.67"/>
    <n v="78209"/>
    <n v="80164"/>
    <n v="208818.03"/>
    <n v="5219.8500000000058"/>
    <n v="15997.68"/>
    <n v="0.16020000000000001"/>
    <n v="0.15390000000000001"/>
    <n v="76969.789999999994"/>
    <n v="3567.3"/>
    <n v="549.01"/>
    <n v="4116.3100000000004"/>
    <n v="295123.98000000004"/>
  </r>
  <r>
    <x v="0"/>
    <s v="Aberdeen"/>
    <n v="3857"/>
    <s v="Harbor Junior/Senior High School"/>
    <x v="0"/>
    <n v="120.97999999999999"/>
    <n v="0"/>
    <n v="120.97999999999999"/>
    <n v="1"/>
    <n v="1"/>
    <n v="120.97999999999999"/>
    <n v="0.35499999999999998"/>
    <n v="78209"/>
    <n v="80164"/>
    <n v="27764.2"/>
    <n v="694.02000000000044"/>
    <n v="15997.68"/>
    <n v="0.16020000000000001"/>
    <n v="0.15390000000000001"/>
    <n v="10233.81"/>
    <n v="474.3"/>
    <n v="72.989999999999995"/>
    <n v="547.29"/>
    <n v="39239.32"/>
  </r>
  <r>
    <x v="0"/>
    <s v="Aberdeen"/>
    <n v="5208"/>
    <s v="Twin Harbors - A Branch of New Market Skills Center"/>
    <x v="1"/>
    <n v="45.84"/>
    <n v="0"/>
    <n v="0"/>
    <n v="1"/>
    <n v="1"/>
    <n v="0"/>
    <n v="0"/>
    <n v="78209"/>
    <n v="80164"/>
    <n v="0"/>
    <n v="0"/>
    <n v="15997.68"/>
    <n v="0.16020000000000001"/>
    <n v="0.15390000000000001"/>
    <n v="0"/>
    <n v="0"/>
    <n v="0"/>
    <n v="0"/>
    <n v="0"/>
  </r>
  <r>
    <x v="0"/>
    <s v="Aberdeen"/>
    <n v="5514"/>
    <s v="Grays Harbor Academy"/>
    <x v="0"/>
    <n v="76.2"/>
    <n v="0"/>
    <n v="76.2"/>
    <n v="1"/>
    <n v="1"/>
    <n v="76.2"/>
    <n v="0.224"/>
    <n v="78209"/>
    <n v="80164"/>
    <n v="17518.82"/>
    <n v="437.92000000000189"/>
    <n v="15997.68"/>
    <n v="0.16020000000000001"/>
    <n v="0.15390000000000001"/>
    <n v="6457.39"/>
    <n v="299.27999999999997"/>
    <n v="46.06"/>
    <n v="345.34"/>
    <n v="24759.47"/>
  </r>
  <r>
    <x v="0"/>
    <s v="Aberdeen"/>
    <n v="5663"/>
    <s v="Harbor Open Doors"/>
    <x v="0"/>
    <n v="62.31"/>
    <n v="0"/>
    <n v="62.31"/>
    <n v="1"/>
    <n v="1"/>
    <n v="62.31"/>
    <n v="0.183"/>
    <n v="78209"/>
    <n v="80164"/>
    <n v="14312.25"/>
    <n v="357.76000000000022"/>
    <n v="15997.68"/>
    <n v="0.16020000000000001"/>
    <n v="0.15390000000000001"/>
    <n v="5275.46"/>
    <n v="244.5"/>
    <n v="37.630000000000003"/>
    <n v="282.13"/>
    <n v="20227.600000000002"/>
  </r>
  <r>
    <x v="1"/>
    <s v="Adna"/>
    <n v="2227"/>
    <s v="Adna Elementary School"/>
    <x v="1"/>
    <n v="254.31"/>
    <n v="0"/>
    <n v="0"/>
    <n v="1"/>
    <n v="1.04"/>
    <n v="0"/>
    <n v="0"/>
    <n v="78209"/>
    <n v="80164"/>
    <n v="0"/>
    <n v="0"/>
    <n v="15997.68"/>
    <n v="0.16020000000000001"/>
    <n v="0.15390000000000001"/>
    <n v="0"/>
    <n v="0"/>
    <n v="0"/>
    <n v="0"/>
    <n v="0"/>
  </r>
  <r>
    <x v="1"/>
    <s v="Adna"/>
    <n v="2441"/>
    <s v="Adna Middle/High School"/>
    <x v="1"/>
    <n v="365.58"/>
    <n v="0"/>
    <n v="0"/>
    <n v="1"/>
    <n v="1.04"/>
    <n v="0"/>
    <n v="0"/>
    <n v="78209"/>
    <n v="80164"/>
    <n v="0"/>
    <n v="0"/>
    <n v="15997.68"/>
    <n v="0.16020000000000001"/>
    <n v="0.15390000000000001"/>
    <n v="0"/>
    <n v="0"/>
    <n v="0"/>
    <n v="0"/>
    <n v="0"/>
  </r>
  <r>
    <x v="2"/>
    <s v="Almira"/>
    <n v="2860"/>
    <s v="Almira Elementary School"/>
    <x v="1"/>
    <n v="107.4"/>
    <n v="0"/>
    <n v="0"/>
    <n v="1"/>
    <n v="1"/>
    <n v="0"/>
    <n v="0"/>
    <n v="78209"/>
    <n v="80164"/>
    <n v="0"/>
    <n v="0"/>
    <n v="15997.68"/>
    <n v="0.16020000000000001"/>
    <n v="0.15390000000000001"/>
    <n v="0"/>
    <n v="0"/>
    <n v="0"/>
    <n v="0"/>
    <n v="0"/>
  </r>
  <r>
    <x v="3"/>
    <s v="Anacortes"/>
    <n v="2467"/>
    <s v="Anacortes High School"/>
    <x v="1"/>
    <n v="742.27"/>
    <n v="0"/>
    <n v="0"/>
    <n v="1.1200000000000001"/>
    <n v="1.1600000000000001"/>
    <n v="0"/>
    <n v="0"/>
    <n v="78209"/>
    <n v="80164"/>
    <n v="0"/>
    <n v="0"/>
    <n v="15997.68"/>
    <n v="0.16020000000000001"/>
    <n v="0.15390000000000001"/>
    <n v="0"/>
    <n v="0"/>
    <n v="0"/>
    <n v="0"/>
    <n v="0"/>
  </r>
  <r>
    <x v="3"/>
    <s v="Anacortes"/>
    <n v="2707"/>
    <s v="Anacortes Middle School"/>
    <x v="1"/>
    <n v="614.01"/>
    <n v="0"/>
    <n v="0"/>
    <n v="1.1200000000000001"/>
    <n v="1.1600000000000001"/>
    <n v="0"/>
    <n v="0"/>
    <n v="78209"/>
    <n v="80164"/>
    <n v="0"/>
    <n v="0"/>
    <n v="15997.68"/>
    <n v="0.16020000000000001"/>
    <n v="0.15390000000000001"/>
    <n v="0"/>
    <n v="0"/>
    <n v="0"/>
    <n v="0"/>
    <n v="0"/>
  </r>
  <r>
    <x v="3"/>
    <s v="Anacortes"/>
    <n v="3057"/>
    <s v="Mount Erie Elementary"/>
    <x v="1"/>
    <n v="324.52"/>
    <n v="0"/>
    <n v="0"/>
    <n v="1.1200000000000001"/>
    <n v="1.1600000000000001"/>
    <n v="0"/>
    <n v="0"/>
    <n v="78209"/>
    <n v="80164"/>
    <n v="0"/>
    <n v="0"/>
    <n v="15997.68"/>
    <n v="0.16020000000000001"/>
    <n v="0.15390000000000001"/>
    <n v="0"/>
    <n v="0"/>
    <n v="0"/>
    <n v="0"/>
    <n v="0"/>
  </r>
  <r>
    <x v="3"/>
    <s v="Anacortes"/>
    <n v="3182"/>
    <s v="Fidalgo Elementary"/>
    <x v="1"/>
    <n v="344.04"/>
    <n v="0"/>
    <n v="0"/>
    <n v="1.1200000000000001"/>
    <n v="1.1600000000000001"/>
    <n v="0"/>
    <n v="0"/>
    <n v="78209"/>
    <n v="80164"/>
    <n v="0"/>
    <n v="0"/>
    <n v="15997.68"/>
    <n v="0.16020000000000001"/>
    <n v="0.15390000000000001"/>
    <n v="0"/>
    <n v="0"/>
    <n v="0"/>
    <n v="0"/>
    <n v="0"/>
  </r>
  <r>
    <x v="3"/>
    <s v="Anacortes"/>
    <n v="3252"/>
    <s v="Island View Elementary"/>
    <x v="1"/>
    <n v="463.93"/>
    <n v="0"/>
    <n v="0"/>
    <n v="1.1200000000000001"/>
    <n v="1.1600000000000001"/>
    <n v="0"/>
    <n v="0"/>
    <n v="78209"/>
    <n v="80164"/>
    <n v="0"/>
    <n v="0"/>
    <n v="15997.68"/>
    <n v="0.16020000000000001"/>
    <n v="0.15390000000000001"/>
    <n v="0"/>
    <n v="0"/>
    <n v="0"/>
    <n v="0"/>
    <n v="0"/>
  </r>
  <r>
    <x v="3"/>
    <s v="Anacortes"/>
    <n v="3404"/>
    <s v="Whitney Early Childhood Education Center"/>
    <x v="1"/>
    <n v="0"/>
    <n v="0"/>
    <n v="0"/>
    <n v="1.1200000000000001"/>
    <n v="1.1600000000000001"/>
    <n v="0"/>
    <n v="0"/>
    <n v="78209"/>
    <n v="80164"/>
    <n v="0"/>
    <n v="0"/>
    <n v="15997.68"/>
    <n v="0.16020000000000001"/>
    <n v="0.15390000000000001"/>
    <n v="0"/>
    <n v="0"/>
    <n v="0"/>
    <n v="0"/>
    <n v="0"/>
  </r>
  <r>
    <x v="3"/>
    <s v="Anacortes"/>
    <n v="5176"/>
    <s v="Cap Sante High School"/>
    <x v="0"/>
    <n v="46.93"/>
    <n v="0"/>
    <n v="46.93"/>
    <n v="1.1200000000000001"/>
    <n v="1.1600000000000001"/>
    <n v="46.93"/>
    <n v="0.13800000000000001"/>
    <n v="78209"/>
    <n v="80164"/>
    <n v="12087.98"/>
    <n v="744.67000000000007"/>
    <n v="15997.68"/>
    <n v="0.16020000000000001"/>
    <n v="0.15390000000000001"/>
    <n v="4258.78"/>
    <n v="213.88"/>
    <n v="32.92"/>
    <n v="246.8"/>
    <n v="17338.23"/>
  </r>
  <r>
    <x v="3"/>
    <s v="Anacortes"/>
    <n v="5588"/>
    <s v="Open Doors"/>
    <x v="0"/>
    <n v="3.7"/>
    <n v="0"/>
    <n v="3.7"/>
    <n v="1.1200000000000001"/>
    <n v="1.1600000000000001"/>
    <n v="3.7"/>
    <n v="1.0999999999999999E-2"/>
    <n v="78209"/>
    <n v="80164"/>
    <n v="963.53"/>
    <n v="59.360000000000014"/>
    <n v="15997.68"/>
    <n v="0.16020000000000001"/>
    <n v="0.15390000000000001"/>
    <n v="339.47"/>
    <n v="17.05"/>
    <n v="2.62"/>
    <n v="19.670000000000002"/>
    <n v="1382.0300000000002"/>
  </r>
  <r>
    <x v="4"/>
    <s v="Arlington"/>
    <n v="1714"/>
    <s v="Stillaguamish Valley Learning Center"/>
    <x v="1"/>
    <n v="281.23"/>
    <n v="0"/>
    <n v="0"/>
    <n v="1.1200000000000001"/>
    <n v="1.1600000000000001"/>
    <n v="0"/>
    <n v="0"/>
    <n v="78209"/>
    <n v="80164"/>
    <n v="0"/>
    <n v="0"/>
    <n v="15997.68"/>
    <n v="0.16020000000000001"/>
    <n v="0.15390000000000001"/>
    <n v="0"/>
    <n v="0"/>
    <n v="0"/>
    <n v="0"/>
    <n v="0"/>
  </r>
  <r>
    <x v="4"/>
    <s v="Arlington"/>
    <n v="2523"/>
    <s v="Arlington High School"/>
    <x v="1"/>
    <n v="1595.24"/>
    <n v="0"/>
    <n v="0"/>
    <n v="1.1200000000000001"/>
    <n v="1.1600000000000001"/>
    <n v="0"/>
    <n v="0"/>
    <n v="78209"/>
    <n v="80164"/>
    <n v="0"/>
    <n v="0"/>
    <n v="15997.68"/>
    <n v="0.16020000000000001"/>
    <n v="0.15390000000000001"/>
    <n v="0"/>
    <n v="0"/>
    <n v="0"/>
    <n v="0"/>
    <n v="0"/>
  </r>
  <r>
    <x v="4"/>
    <s v="Arlington"/>
    <n v="3124"/>
    <s v="Post Middle School"/>
    <x v="1"/>
    <n v="643.34"/>
    <n v="0"/>
    <n v="0"/>
    <n v="1.1200000000000001"/>
    <n v="1.1600000000000001"/>
    <n v="0"/>
    <n v="0"/>
    <n v="78209"/>
    <n v="80164"/>
    <n v="0"/>
    <n v="0"/>
    <n v="15997.68"/>
    <n v="0.16020000000000001"/>
    <n v="0.15390000000000001"/>
    <n v="0"/>
    <n v="0"/>
    <n v="0"/>
    <n v="0"/>
    <n v="0"/>
  </r>
  <r>
    <x v="4"/>
    <s v="Arlington"/>
    <n v="4154"/>
    <s v="Presidents Elementary"/>
    <x v="1"/>
    <n v="518.9"/>
    <n v="0"/>
    <n v="0"/>
    <n v="1.1200000000000001"/>
    <n v="1.1600000000000001"/>
    <n v="0"/>
    <n v="0"/>
    <n v="78209"/>
    <n v="80164"/>
    <n v="0"/>
    <n v="0"/>
    <n v="15997.68"/>
    <n v="0.16020000000000001"/>
    <n v="0.15390000000000001"/>
    <n v="0"/>
    <n v="0"/>
    <n v="0"/>
    <n v="0"/>
    <n v="0"/>
  </r>
  <r>
    <x v="4"/>
    <s v="Arlington"/>
    <n v="4287"/>
    <s v="Weston High School"/>
    <x v="0"/>
    <n v="94.73"/>
    <n v="0"/>
    <n v="94.73"/>
    <n v="1.1200000000000001"/>
    <n v="1.1600000000000001"/>
    <n v="94.73"/>
    <n v="0.27800000000000002"/>
    <n v="78209"/>
    <n v="80164"/>
    <n v="24351.15"/>
    <n v="1500.1399999999994"/>
    <n v="15997.68"/>
    <n v="0.16020000000000001"/>
    <n v="0.15390000000000001"/>
    <n v="8579.2800000000007"/>
    <n v="430.85"/>
    <n v="66.31"/>
    <n v="497.16"/>
    <n v="34927.730000000003"/>
  </r>
  <r>
    <x v="4"/>
    <s v="Arlington"/>
    <n v="4327"/>
    <s v="Eagle Creek Elementary"/>
    <x v="1"/>
    <n v="665.15"/>
    <n v="0"/>
    <n v="0"/>
    <n v="1.1200000000000001"/>
    <n v="1.1600000000000001"/>
    <n v="0"/>
    <n v="0"/>
    <n v="78209"/>
    <n v="80164"/>
    <n v="0"/>
    <n v="0"/>
    <n v="15997.68"/>
    <n v="0.16020000000000001"/>
    <n v="0.15390000000000001"/>
    <n v="0"/>
    <n v="0"/>
    <n v="0"/>
    <n v="0"/>
    <n v="0"/>
  </r>
  <r>
    <x v="4"/>
    <s v="Arlington"/>
    <n v="4436"/>
    <s v="Kent Prairie Elementary"/>
    <x v="1"/>
    <n v="619.97"/>
    <n v="0"/>
    <n v="0"/>
    <n v="1.1200000000000001"/>
    <n v="1.1600000000000001"/>
    <n v="0"/>
    <n v="0"/>
    <n v="78209"/>
    <n v="80164"/>
    <n v="0"/>
    <n v="0"/>
    <n v="15997.68"/>
    <n v="0.16020000000000001"/>
    <n v="0.15390000000000001"/>
    <n v="0"/>
    <n v="0"/>
    <n v="0"/>
    <n v="0"/>
    <n v="0"/>
  </r>
  <r>
    <x v="4"/>
    <s v="Arlington"/>
    <n v="4573"/>
    <s v="Pioneer Elementary"/>
    <x v="1"/>
    <n v="501.61"/>
    <n v="0"/>
    <n v="0"/>
    <n v="1.1200000000000001"/>
    <n v="1.1600000000000001"/>
    <n v="0"/>
    <n v="0"/>
    <n v="78209"/>
    <n v="80164"/>
    <n v="0"/>
    <n v="0"/>
    <n v="15997.68"/>
    <n v="0.16020000000000001"/>
    <n v="0.15390000000000001"/>
    <n v="0"/>
    <n v="0"/>
    <n v="0"/>
    <n v="0"/>
    <n v="0"/>
  </r>
  <r>
    <x v="4"/>
    <s v="Arlington"/>
    <n v="5010"/>
    <s v="Haller Middle School"/>
    <x v="1"/>
    <n v="573.66999999999996"/>
    <n v="0"/>
    <n v="0"/>
    <n v="1.1200000000000001"/>
    <n v="1.1600000000000001"/>
    <n v="0"/>
    <n v="0"/>
    <n v="78209"/>
    <n v="80164"/>
    <n v="0"/>
    <n v="0"/>
    <n v="15997.68"/>
    <n v="0.16020000000000001"/>
    <n v="0.15390000000000001"/>
    <n v="0"/>
    <n v="0"/>
    <n v="0"/>
    <n v="0"/>
    <n v="0"/>
  </r>
  <r>
    <x v="4"/>
    <s v="Arlington"/>
    <n v="5495"/>
    <s v="Arlington Open Doors"/>
    <x v="0"/>
    <n v="59.44"/>
    <n v="0"/>
    <n v="59.44"/>
    <n v="1.1200000000000001"/>
    <n v="1.1600000000000001"/>
    <n v="59.44"/>
    <n v="0.17399999999999999"/>
    <n v="78209"/>
    <n v="80164"/>
    <n v="15241.37"/>
    <n v="938.92999999999847"/>
    <n v="15997.68"/>
    <n v="0.16020000000000001"/>
    <n v="0.15390000000000001"/>
    <n v="5369.77"/>
    <n v="269.67"/>
    <n v="41.5"/>
    <n v="311.17"/>
    <n v="21861.239999999998"/>
  </r>
  <r>
    <x v="5"/>
    <s v="Asotin-Anatone"/>
    <n v="2434"/>
    <s v="Asotin Jr Sr High"/>
    <x v="1"/>
    <n v="342.3"/>
    <n v="0"/>
    <n v="0"/>
    <n v="1"/>
    <n v="1"/>
    <n v="0"/>
    <n v="0"/>
    <n v="78209"/>
    <n v="80164"/>
    <n v="0"/>
    <n v="0"/>
    <n v="15997.68"/>
    <n v="0.16020000000000001"/>
    <n v="0.15390000000000001"/>
    <n v="0"/>
    <n v="0"/>
    <n v="0"/>
    <n v="0"/>
    <n v="0"/>
  </r>
  <r>
    <x v="5"/>
    <s v="Asotin-Anatone"/>
    <n v="2507"/>
    <s v="Asotin Elementary"/>
    <x v="1"/>
    <n v="313.01"/>
    <n v="0"/>
    <n v="0"/>
    <n v="1"/>
    <n v="1"/>
    <n v="0"/>
    <n v="0"/>
    <n v="78209"/>
    <n v="80164"/>
    <n v="0"/>
    <n v="0"/>
    <n v="15997.68"/>
    <n v="0.16020000000000001"/>
    <n v="0.15390000000000001"/>
    <n v="0"/>
    <n v="0"/>
    <n v="0"/>
    <n v="0"/>
    <n v="0"/>
  </r>
  <r>
    <x v="6"/>
    <s v="Auburn"/>
    <n v="1915"/>
    <s v="Special Ed School"/>
    <x v="1"/>
    <n v="0"/>
    <n v="0"/>
    <n v="0"/>
    <n v="1.1200000000000001"/>
    <n v="1.1200000000000001"/>
    <n v="0"/>
    <n v="0"/>
    <n v="78209"/>
    <n v="80164"/>
    <n v="0"/>
    <n v="0"/>
    <n v="15997.68"/>
    <n v="0.16020000000000001"/>
    <n v="0.15390000000000001"/>
    <n v="0"/>
    <n v="0"/>
    <n v="0"/>
    <n v="0"/>
    <n v="0"/>
  </r>
  <r>
    <x v="6"/>
    <s v="Auburn"/>
    <n v="2326"/>
    <s v="Washington Elementary School"/>
    <x v="0"/>
    <n v="466.78"/>
    <n v="0"/>
    <n v="466.78"/>
    <n v="1.1200000000000001"/>
    <n v="1.1200000000000001"/>
    <n v="466.78"/>
    <n v="1.369"/>
    <n v="78209"/>
    <n v="80164"/>
    <n v="119916.3"/>
    <n v="2997.5599999999977"/>
    <n v="15997.68"/>
    <n v="0.16020000000000001"/>
    <n v="0.15390000000000001"/>
    <n v="41572.74"/>
    <n v="2048.56"/>
    <n v="315.27"/>
    <n v="2363.83"/>
    <n v="166850.43"/>
  </r>
  <r>
    <x v="6"/>
    <s v="Auburn"/>
    <n v="2394"/>
    <s v="Cascade Middle School"/>
    <x v="0"/>
    <n v="950.88"/>
    <n v="0"/>
    <n v="950.88"/>
    <n v="1.1200000000000001"/>
    <n v="1.1200000000000001"/>
    <n v="950.88"/>
    <n v="2.7890000000000001"/>
    <n v="78209"/>
    <n v="80164"/>
    <n v="244299.89"/>
    <n v="6106.789999999979"/>
    <n v="15997.68"/>
    <n v="0.16020000000000001"/>
    <n v="0.15390000000000001"/>
    <n v="84694.21"/>
    <n v="4173.4399999999996"/>
    <n v="642.29"/>
    <n v="4815.7299999999996"/>
    <n v="339916.62"/>
  </r>
  <r>
    <x v="6"/>
    <s v="Auburn"/>
    <n v="2659"/>
    <s v="Terminal Park Elementary School"/>
    <x v="0"/>
    <n v="553.33000000000004"/>
    <n v="0"/>
    <n v="553.33000000000004"/>
    <n v="1.1200000000000001"/>
    <n v="1.1200000000000001"/>
    <n v="553.33000000000004"/>
    <n v="1.623"/>
    <n v="78209"/>
    <n v="80164"/>
    <n v="142165.19"/>
    <n v="3553.7200000000012"/>
    <n v="15997.68"/>
    <n v="0.16020000000000001"/>
    <n v="0.15390000000000001"/>
    <n v="49286.02"/>
    <n v="2428.65"/>
    <n v="373.77"/>
    <n v="2802.42"/>
    <n v="197807.35"/>
  </r>
  <r>
    <x v="6"/>
    <s v="Auburn"/>
    <n v="2795"/>
    <s v="Auburn Senior High School"/>
    <x v="0"/>
    <n v="1910.83"/>
    <n v="0"/>
    <n v="1910.83"/>
    <n v="1.1200000000000001"/>
    <n v="1.1200000000000001"/>
    <n v="1910.83"/>
    <n v="5.6050000000000004"/>
    <n v="78209"/>
    <n v="80164"/>
    <n v="490964.82"/>
    <n v="12272.710000000021"/>
    <n v="15997.68"/>
    <n v="0.16020000000000001"/>
    <n v="0.15390000000000001"/>
    <n v="170208.33"/>
    <n v="8387.2900000000009"/>
    <n v="1290.8"/>
    <n v="9678.09"/>
    <n v="683123.95000000007"/>
  </r>
  <r>
    <x v="6"/>
    <s v="Auburn"/>
    <n v="2932"/>
    <s v="Dick Scobee Elementary School"/>
    <x v="0"/>
    <n v="629.42999999999995"/>
    <n v="0"/>
    <n v="629.42999999999995"/>
    <n v="1.1200000000000001"/>
    <n v="1.1200000000000001"/>
    <n v="629.42999999999995"/>
    <n v="1.8460000000000001"/>
    <n v="78209"/>
    <n v="80164"/>
    <n v="161698.67000000001"/>
    <n v="4042"/>
    <n v="15997.68"/>
    <n v="0.16020000000000001"/>
    <n v="0.15390000000000001"/>
    <n v="56057.91"/>
    <n v="2762.34"/>
    <n v="425.12"/>
    <n v="3187.46"/>
    <n v="224986.04"/>
  </r>
  <r>
    <x v="6"/>
    <s v="Auburn"/>
    <n v="3169"/>
    <s v="Olympic Middle School"/>
    <x v="0"/>
    <n v="953.05"/>
    <n v="0"/>
    <n v="953.05"/>
    <n v="1.1200000000000001"/>
    <n v="1.1200000000000001"/>
    <n v="953.05"/>
    <n v="2.7959999999999998"/>
    <n v="78209"/>
    <n v="80164"/>
    <n v="244913.05"/>
    <n v="6122.1200000000244"/>
    <n v="15997.68"/>
    <n v="0.16020000000000001"/>
    <n v="0.15390000000000001"/>
    <n v="84906.78"/>
    <n v="4183.92"/>
    <n v="643.91"/>
    <n v="4827.83"/>
    <n v="340769.77999999997"/>
  </r>
  <r>
    <x v="6"/>
    <s v="Auburn"/>
    <n v="3227"/>
    <s v="Pioneer Elementary School"/>
    <x v="0"/>
    <n v="567.07000000000005"/>
    <n v="0"/>
    <n v="567.07000000000005"/>
    <n v="1.1200000000000001"/>
    <n v="1.1200000000000001"/>
    <n v="567.07000000000005"/>
    <n v="1.663"/>
    <n v="78209"/>
    <n v="80164"/>
    <n v="145668.96"/>
    <n v="3641.3000000000175"/>
    <n v="15997.68"/>
    <n v="0.16020000000000001"/>
    <n v="0.15390000000000001"/>
    <n v="50500.71"/>
    <n v="2488.5"/>
    <n v="382.98"/>
    <n v="2871.48"/>
    <n v="202682.45"/>
  </r>
  <r>
    <x v="6"/>
    <s v="Auburn"/>
    <n v="3439"/>
    <s v="Chinook Elementary School"/>
    <x v="0"/>
    <n v="632.63"/>
    <n v="0"/>
    <n v="632.63"/>
    <n v="1.1200000000000001"/>
    <n v="1.1200000000000001"/>
    <n v="632.63"/>
    <n v="1.8560000000000001"/>
    <n v="78209"/>
    <n v="80164"/>
    <n v="162574.60999999999"/>
    <n v="4063.9000000000233"/>
    <n v="15997.68"/>
    <n v="0.16020000000000001"/>
    <n v="0.15390000000000001"/>
    <n v="56361.58"/>
    <n v="2777.31"/>
    <n v="427.43"/>
    <n v="3204.74"/>
    <n v="226204.83000000002"/>
  </r>
  <r>
    <x v="6"/>
    <s v="Auburn"/>
    <n v="3525"/>
    <s v="Lea Hill Elementary School"/>
    <x v="0"/>
    <n v="532.62"/>
    <n v="0"/>
    <n v="532.62"/>
    <n v="1.1200000000000001"/>
    <n v="1.1200000000000001"/>
    <n v="532.62"/>
    <n v="1.5620000000000001"/>
    <n v="78209"/>
    <n v="80164"/>
    <n v="136821.95000000001"/>
    <n v="3420.1599999999744"/>
    <n v="15997.68"/>
    <n v="0.16020000000000001"/>
    <n v="0.15390000000000001"/>
    <n v="47433.62"/>
    <n v="2337.37"/>
    <n v="359.72"/>
    <n v="2697.09"/>
    <n v="190372.81999999998"/>
  </r>
  <r>
    <x v="6"/>
    <s v="Auburn"/>
    <n v="3669"/>
    <s v="Gildo Rey Elementary School"/>
    <x v="0"/>
    <n v="375.11"/>
    <n v="0"/>
    <n v="375.11"/>
    <n v="1.1200000000000001"/>
    <n v="1.1200000000000001"/>
    <n v="375.11"/>
    <n v="1.1000000000000001"/>
    <n v="78209"/>
    <n v="80164"/>
    <n v="96353.49"/>
    <n v="2408.5599999999977"/>
    <n v="15997.68"/>
    <n v="0.16020000000000001"/>
    <n v="0.15390000000000001"/>
    <n v="33403.949999999997"/>
    <n v="1646.03"/>
    <n v="253.32"/>
    <n v="1899.35"/>
    <n v="134065.35"/>
  </r>
  <r>
    <x v="6"/>
    <s v="Auburn"/>
    <n v="3745"/>
    <s v="Evergreen Heights Elementary"/>
    <x v="1"/>
    <n v="434.81"/>
    <n v="0"/>
    <n v="0"/>
    <n v="1.1200000000000001"/>
    <n v="1.1200000000000001"/>
    <n v="0"/>
    <n v="0"/>
    <n v="78209"/>
    <n v="80164"/>
    <n v="0"/>
    <n v="0"/>
    <n v="15997.68"/>
    <n v="0.16020000000000001"/>
    <n v="0.15390000000000001"/>
    <n v="0"/>
    <n v="0"/>
    <n v="0"/>
    <n v="0"/>
    <n v="0"/>
  </r>
  <r>
    <x v="6"/>
    <s v="Auburn"/>
    <n v="3825"/>
    <s v="Alpac Elementary School"/>
    <x v="0"/>
    <n v="496.68"/>
    <n v="0"/>
    <n v="496.68"/>
    <n v="1.1200000000000001"/>
    <n v="1.1200000000000001"/>
    <n v="496.68"/>
    <n v="1.4570000000000001"/>
    <n v="78209"/>
    <n v="80164"/>
    <n v="127624.57"/>
    <n v="3190.25"/>
    <n v="15997.68"/>
    <n v="0.16020000000000001"/>
    <n v="0.15390000000000001"/>
    <n v="44245.06"/>
    <n v="2180.25"/>
    <n v="335.54"/>
    <n v="2515.79"/>
    <n v="177575.67"/>
  </r>
  <r>
    <x v="6"/>
    <s v="Auburn"/>
    <n v="4120"/>
    <s v="Lake View Elementary School"/>
    <x v="1"/>
    <n v="389.22"/>
    <n v="0"/>
    <n v="0"/>
    <n v="1.1200000000000001"/>
    <n v="1.1200000000000001"/>
    <n v="0"/>
    <n v="0"/>
    <n v="78209"/>
    <n v="80164"/>
    <n v="0"/>
    <n v="0"/>
    <n v="15997.68"/>
    <n v="0.16020000000000001"/>
    <n v="0.15390000000000001"/>
    <n v="0"/>
    <n v="0"/>
    <n v="0"/>
    <n v="0"/>
    <n v="0"/>
  </r>
  <r>
    <x v="6"/>
    <s v="Auburn"/>
    <n v="4347"/>
    <s v="Hazelwood Elementary School"/>
    <x v="1"/>
    <n v="495.76"/>
    <n v="0"/>
    <n v="0"/>
    <n v="1.1200000000000001"/>
    <n v="1.1200000000000001"/>
    <n v="0"/>
    <n v="0"/>
    <n v="78209"/>
    <n v="80164"/>
    <n v="0"/>
    <n v="0"/>
    <n v="15997.68"/>
    <n v="0.16020000000000001"/>
    <n v="0.15390000000000001"/>
    <n v="0"/>
    <n v="0"/>
    <n v="0"/>
    <n v="0"/>
    <n v="0"/>
  </r>
  <r>
    <x v="6"/>
    <s v="Auburn"/>
    <n v="4385"/>
    <s v="Rainier Middle School"/>
    <x v="0"/>
    <n v="894.34"/>
    <n v="0"/>
    <n v="894.34"/>
    <n v="1.1200000000000001"/>
    <n v="1.1200000000000001"/>
    <n v="894.34"/>
    <n v="2.6230000000000002"/>
    <n v="78209"/>
    <n v="80164"/>
    <n v="229759.27"/>
    <n v="5743.320000000007"/>
    <n v="15997.68"/>
    <n v="0.16020000000000001"/>
    <n v="0.15390000000000001"/>
    <n v="79653.25"/>
    <n v="3925.04"/>
    <n v="604.05999999999995"/>
    <n v="4529.1000000000004"/>
    <n v="319684.94"/>
  </r>
  <r>
    <x v="6"/>
    <s v="Auburn"/>
    <n v="4417"/>
    <s v="Ilalko Elementary School"/>
    <x v="0"/>
    <n v="441.23"/>
    <n v="0"/>
    <n v="441.23"/>
    <n v="1.1200000000000001"/>
    <n v="1.1200000000000001"/>
    <n v="441.23"/>
    <n v="1.294"/>
    <n v="78209"/>
    <n v="80164"/>
    <n v="113346.74"/>
    <n v="2833.3399999999965"/>
    <n v="15997.68"/>
    <n v="0.16020000000000001"/>
    <n v="0.15390000000000001"/>
    <n v="39295.199999999997"/>
    <n v="1936.33"/>
    <n v="298"/>
    <n v="2234.33"/>
    <n v="157709.60999999999"/>
  </r>
  <r>
    <x v="6"/>
    <s v="Auburn"/>
    <n v="4462"/>
    <s v="Mt Baker Middle School"/>
    <x v="0"/>
    <n v="911.6"/>
    <n v="0"/>
    <n v="911.6"/>
    <n v="1.1200000000000001"/>
    <n v="1.1200000000000001"/>
    <n v="911.6"/>
    <n v="2.6739999999999999"/>
    <n v="78209"/>
    <n v="80164"/>
    <n v="234226.57"/>
    <n v="5854.9899999999907"/>
    <n v="15997.68"/>
    <n v="0.16020000000000001"/>
    <n v="0.15390000000000001"/>
    <n v="81201.98"/>
    <n v="4001.36"/>
    <n v="615.80999999999995"/>
    <n v="4617.17"/>
    <n v="325900.70999999996"/>
  </r>
  <r>
    <x v="6"/>
    <s v="Auburn"/>
    <n v="4474"/>
    <s v="Auburn Riverside High School"/>
    <x v="1"/>
    <n v="1827.32"/>
    <n v="0"/>
    <n v="0"/>
    <n v="1.1200000000000001"/>
    <n v="1.1200000000000001"/>
    <n v="0"/>
    <n v="0"/>
    <n v="78209"/>
    <n v="80164"/>
    <n v="0"/>
    <n v="0"/>
    <n v="15997.68"/>
    <n v="0.16020000000000001"/>
    <n v="0.15390000000000001"/>
    <n v="0"/>
    <n v="0"/>
    <n v="0"/>
    <n v="0"/>
    <n v="0"/>
  </r>
  <r>
    <x v="6"/>
    <s v="Auburn"/>
    <n v="5037"/>
    <s v="Auburn Mountainview High School"/>
    <x v="0"/>
    <n v="1555.13"/>
    <n v="0"/>
    <n v="1555.13"/>
    <n v="1.1200000000000001"/>
    <n v="1.1200000000000001"/>
    <n v="1555.13"/>
    <n v="4.5620000000000003"/>
    <n v="78209"/>
    <n v="80164"/>
    <n v="399604.19"/>
    <n v="9988.960000000021"/>
    <n v="15997.68"/>
    <n v="0.16020000000000001"/>
    <n v="0.15390000000000001"/>
    <n v="138535.31"/>
    <n v="6826.55"/>
    <n v="1050.6099999999999"/>
    <n v="7877.16"/>
    <n v="556005.62"/>
  </r>
  <r>
    <x v="6"/>
    <s v="Auburn"/>
    <n v="5051"/>
    <s v="Lakeland Hills Elementary"/>
    <x v="1"/>
    <n v="498"/>
    <n v="0"/>
    <n v="0"/>
    <n v="1.1200000000000001"/>
    <n v="1.1200000000000001"/>
    <n v="0"/>
    <n v="0"/>
    <n v="78209"/>
    <n v="80164"/>
    <n v="0"/>
    <n v="0"/>
    <n v="15997.68"/>
    <n v="0.16020000000000001"/>
    <n v="0.15390000000000001"/>
    <n v="0"/>
    <n v="0"/>
    <n v="0"/>
    <n v="0"/>
    <n v="0"/>
  </r>
  <r>
    <x v="6"/>
    <s v="Auburn"/>
    <n v="5082"/>
    <s v="Arthur Jacobsen Elementary"/>
    <x v="0"/>
    <n v="331.78"/>
    <n v="0"/>
    <n v="331.78"/>
    <n v="1.1200000000000001"/>
    <n v="1.1200000000000001"/>
    <n v="331.78"/>
    <n v="0.97299999999999998"/>
    <n v="78209"/>
    <n v="80164"/>
    <n v="85229.04"/>
    <n v="2130.4800000000105"/>
    <n v="15997.68"/>
    <n v="0.16020000000000001"/>
    <n v="0.15390000000000001"/>
    <n v="29547.32"/>
    <n v="1455.99"/>
    <n v="224.08"/>
    <n v="1680.07"/>
    <n v="118586.91"/>
  </r>
  <r>
    <x v="6"/>
    <s v="Auburn"/>
    <n v="5522"/>
    <s v="Auburn Opportunity Project"/>
    <x v="0"/>
    <n v="86.81"/>
    <n v="0"/>
    <n v="86.81"/>
    <n v="1.1200000000000001"/>
    <n v="1.1200000000000001"/>
    <n v="86.81"/>
    <n v="0.255"/>
    <n v="78209"/>
    <n v="80164"/>
    <n v="22336.49"/>
    <n v="558.34999999999854"/>
    <n v="15997.68"/>
    <n v="0.16020000000000001"/>
    <n v="0.15390000000000001"/>
    <n v="7743.64"/>
    <n v="381.58"/>
    <n v="58.73"/>
    <n v="440.31"/>
    <n v="31078.79"/>
  </r>
  <r>
    <x v="6"/>
    <s v="Auburn"/>
    <n v="5610"/>
    <s v="Bowman Creek Elementary"/>
    <x v="1"/>
    <n v="411.56"/>
    <n v="0"/>
    <n v="0"/>
    <n v="1.1200000000000001"/>
    <n v="1.1200000000000001"/>
    <n v="0"/>
    <n v="0"/>
    <n v="78209"/>
    <n v="80164"/>
    <n v="0"/>
    <n v="0"/>
    <n v="15997.68"/>
    <n v="0.16020000000000001"/>
    <n v="0.15390000000000001"/>
    <n v="0"/>
    <n v="0"/>
    <n v="0"/>
    <n v="0"/>
    <n v="0"/>
  </r>
  <r>
    <x v="6"/>
    <s v="Auburn"/>
    <n v="5717"/>
    <s v="Willow Crest Elementary"/>
    <x v="1"/>
    <n v="603.91999999999996"/>
    <n v="0"/>
    <n v="0"/>
    <n v="1.1200000000000001"/>
    <n v="1.1200000000000001"/>
    <n v="0"/>
    <n v="0"/>
    <n v="78209"/>
    <n v="80164"/>
    <n v="0"/>
    <n v="0"/>
    <n v="15997.68"/>
    <n v="0.16020000000000001"/>
    <n v="0.15390000000000001"/>
    <n v="0"/>
    <n v="0"/>
    <n v="0"/>
    <n v="0"/>
    <n v="0"/>
  </r>
  <r>
    <x v="6"/>
    <s v="Auburn"/>
    <n v="5733"/>
    <s v="West Auburn Senior High School"/>
    <x v="0"/>
    <n v="501.79"/>
    <n v="0"/>
    <n v="501.79"/>
    <n v="1.1200000000000001"/>
    <n v="1.1200000000000001"/>
    <n v="501.79"/>
    <n v="1.472"/>
    <n v="78209"/>
    <n v="80164"/>
    <n v="128938.49"/>
    <n v="3223.089999999982"/>
    <n v="15997.68"/>
    <n v="0.16020000000000001"/>
    <n v="0.15390000000000001"/>
    <n v="44700.56"/>
    <n v="2202.69"/>
    <n v="338.99"/>
    <n v="2541.6800000000003"/>
    <n v="179403.81999999995"/>
  </r>
  <r>
    <x v="7"/>
    <s v="Bainbridge"/>
    <n v="1699"/>
    <s v="Odyssey Multiage Program"/>
    <x v="1"/>
    <n v="179.94"/>
    <n v="0"/>
    <n v="0"/>
    <n v="1.18"/>
    <n v="1.22"/>
    <n v="0"/>
    <n v="0"/>
    <n v="78209"/>
    <n v="80164"/>
    <n v="0"/>
    <n v="0"/>
    <n v="15997.68"/>
    <n v="0.16020000000000001"/>
    <n v="0.15390000000000001"/>
    <n v="0"/>
    <n v="0"/>
    <n v="0"/>
    <n v="0"/>
    <n v="0"/>
  </r>
  <r>
    <x v="7"/>
    <s v="Bainbridge"/>
    <n v="1841"/>
    <s v="Mosaic Home Education Partnership"/>
    <x v="1"/>
    <n v="57.99"/>
    <n v="0"/>
    <n v="0"/>
    <n v="1.18"/>
    <n v="1.22"/>
    <n v="0"/>
    <n v="0"/>
    <n v="78209"/>
    <n v="80164"/>
    <n v="0"/>
    <n v="0"/>
    <n v="15997.68"/>
    <n v="0.16020000000000001"/>
    <n v="0.15390000000000001"/>
    <n v="0"/>
    <n v="0"/>
    <n v="0"/>
    <n v="0"/>
    <n v="0"/>
  </r>
  <r>
    <x v="7"/>
    <s v="Bainbridge"/>
    <n v="1935"/>
    <s v="Eagle Harbor High School"/>
    <x v="1"/>
    <n v="66.3"/>
    <n v="0"/>
    <n v="0"/>
    <n v="1.18"/>
    <n v="1.22"/>
    <n v="0"/>
    <n v="0"/>
    <n v="78209"/>
    <n v="80164"/>
    <n v="0"/>
    <n v="0"/>
    <n v="15997.68"/>
    <n v="0.16020000000000001"/>
    <n v="0.15390000000000001"/>
    <n v="0"/>
    <n v="0"/>
    <n v="0"/>
    <n v="0"/>
    <n v="0"/>
  </r>
  <r>
    <x v="7"/>
    <s v="Bainbridge"/>
    <n v="1939"/>
    <s v="Bainbridge Special Education Services"/>
    <x v="1"/>
    <n v="5.63"/>
    <n v="0"/>
    <n v="0"/>
    <n v="1.18"/>
    <n v="1.22"/>
    <n v="0"/>
    <n v="0"/>
    <n v="78209"/>
    <n v="80164"/>
    <n v="0"/>
    <n v="0"/>
    <n v="15997.68"/>
    <n v="0.16020000000000001"/>
    <n v="0.15390000000000001"/>
    <n v="0"/>
    <n v="0"/>
    <n v="0"/>
    <n v="0"/>
    <n v="0"/>
  </r>
  <r>
    <x v="7"/>
    <s v="Bainbridge"/>
    <n v="2395"/>
    <s v="Bainbridge High School"/>
    <x v="1"/>
    <n v="1199.8400000000001"/>
    <n v="0"/>
    <n v="0"/>
    <n v="1.18"/>
    <n v="1.22"/>
    <n v="0"/>
    <n v="0"/>
    <n v="78209"/>
    <n v="80164"/>
    <n v="0"/>
    <n v="0"/>
    <n v="15997.68"/>
    <n v="0.16020000000000001"/>
    <n v="0.15390000000000001"/>
    <n v="0"/>
    <n v="0"/>
    <n v="0"/>
    <n v="0"/>
    <n v="0"/>
  </r>
  <r>
    <x v="7"/>
    <s v="Bainbridge"/>
    <n v="3043"/>
    <s v="Halilts Elementary School"/>
    <x v="1"/>
    <n v="331.91"/>
    <n v="0"/>
    <n v="0"/>
    <n v="1.18"/>
    <n v="1.22"/>
    <n v="0"/>
    <n v="0"/>
    <n v="78209"/>
    <n v="80164"/>
    <n v="0"/>
    <n v="0"/>
    <n v="15997.68"/>
    <n v="0.16020000000000001"/>
    <n v="0.15390000000000001"/>
    <n v="0"/>
    <n v="0"/>
    <n v="0"/>
    <n v="0"/>
    <n v="0"/>
  </r>
  <r>
    <x v="7"/>
    <s v="Bainbridge"/>
    <n v="3552"/>
    <s v="Capt Johnston Blakely Elem Sch"/>
    <x v="1"/>
    <n v="340.14"/>
    <n v="0"/>
    <n v="0"/>
    <n v="1.18"/>
    <n v="1.22"/>
    <n v="0"/>
    <n v="0"/>
    <n v="78209"/>
    <n v="80164"/>
    <n v="0"/>
    <n v="0"/>
    <n v="15997.68"/>
    <n v="0.16020000000000001"/>
    <n v="0.15390000000000001"/>
    <n v="0"/>
    <n v="0"/>
    <n v="0"/>
    <n v="0"/>
    <n v="0"/>
  </r>
  <r>
    <x v="7"/>
    <s v="Bainbridge"/>
    <n v="4062"/>
    <s v="Ordway Elementary"/>
    <x v="1"/>
    <n v="321.27"/>
    <n v="0"/>
    <n v="0"/>
    <n v="1.18"/>
    <n v="1.22"/>
    <n v="0"/>
    <n v="0"/>
    <n v="78209"/>
    <n v="80164"/>
    <n v="0"/>
    <n v="0"/>
    <n v="15997.68"/>
    <n v="0.16020000000000001"/>
    <n v="0.15390000000000001"/>
    <n v="0"/>
    <n v="0"/>
    <n v="0"/>
    <n v="0"/>
    <n v="0"/>
  </r>
  <r>
    <x v="7"/>
    <s v="Bainbridge"/>
    <n v="4505"/>
    <s v="Woodward Middle School"/>
    <x v="1"/>
    <n v="484.11"/>
    <n v="0"/>
    <n v="0"/>
    <n v="1.18"/>
    <n v="1.22"/>
    <n v="0"/>
    <n v="0"/>
    <n v="78209"/>
    <n v="80164"/>
    <n v="0"/>
    <n v="0"/>
    <n v="15997.68"/>
    <n v="0.16020000000000001"/>
    <n v="0.15390000000000001"/>
    <n v="0"/>
    <n v="0"/>
    <n v="0"/>
    <n v="0"/>
    <n v="0"/>
  </r>
  <r>
    <x v="7"/>
    <s v="Bainbridge"/>
    <n v="4542"/>
    <s v="Sakai Intermediate"/>
    <x v="1"/>
    <n v="465.11"/>
    <n v="0"/>
    <n v="0"/>
    <n v="1.18"/>
    <n v="1.22"/>
    <n v="0"/>
    <n v="0"/>
    <n v="78209"/>
    <n v="80164"/>
    <n v="0"/>
    <n v="0"/>
    <n v="15997.68"/>
    <n v="0.16020000000000001"/>
    <n v="0.15390000000000001"/>
    <n v="0"/>
    <n v="0"/>
    <n v="0"/>
    <n v="0"/>
    <n v="0"/>
  </r>
  <r>
    <x v="8"/>
    <s v="Battle Ground"/>
    <n v="1836"/>
    <s v="CAM Academy"/>
    <x v="1"/>
    <n v="500.97"/>
    <n v="0"/>
    <n v="0"/>
    <n v="1.06"/>
    <n v="1.1000000000000001"/>
    <n v="0"/>
    <n v="0"/>
    <n v="78209"/>
    <n v="80164"/>
    <n v="0"/>
    <n v="0"/>
    <n v="15997.68"/>
    <n v="0.16020000000000001"/>
    <n v="0.15390000000000001"/>
    <n v="0"/>
    <n v="0"/>
    <n v="0"/>
    <n v="0"/>
    <n v="0"/>
  </r>
  <r>
    <x v="8"/>
    <s v="Battle Ground"/>
    <n v="1875"/>
    <s v="River HomeLink"/>
    <x v="1"/>
    <n v="864.17"/>
    <n v="0"/>
    <n v="0"/>
    <n v="1.06"/>
    <n v="1.1000000000000001"/>
    <n v="0"/>
    <n v="0"/>
    <n v="78209"/>
    <n v="80164"/>
    <n v="0"/>
    <n v="0"/>
    <n v="15997.68"/>
    <n v="0.16020000000000001"/>
    <n v="0.15390000000000001"/>
    <n v="0"/>
    <n v="0"/>
    <n v="0"/>
    <n v="0"/>
    <n v="0"/>
  </r>
  <r>
    <x v="8"/>
    <s v="Battle Ground"/>
    <n v="2415"/>
    <s v="Battle Ground High School"/>
    <x v="1"/>
    <n v="1708.28"/>
    <n v="0"/>
    <n v="0"/>
    <n v="1.06"/>
    <n v="1.1000000000000001"/>
    <n v="0"/>
    <n v="0"/>
    <n v="78209"/>
    <n v="80164"/>
    <n v="0"/>
    <n v="0"/>
    <n v="15997.68"/>
    <n v="0.16020000000000001"/>
    <n v="0.15390000000000001"/>
    <n v="0"/>
    <n v="0"/>
    <n v="0"/>
    <n v="0"/>
    <n v="0"/>
  </r>
  <r>
    <x v="8"/>
    <s v="Battle Ground"/>
    <n v="2671"/>
    <s v="Amboy Middle School"/>
    <x v="1"/>
    <n v="501.81"/>
    <n v="0"/>
    <n v="0"/>
    <n v="1.06"/>
    <n v="1.1000000000000001"/>
    <n v="0"/>
    <n v="0"/>
    <n v="78209"/>
    <n v="80164"/>
    <n v="0"/>
    <n v="0"/>
    <n v="15997.68"/>
    <n v="0.16020000000000001"/>
    <n v="0.15390000000000001"/>
    <n v="0"/>
    <n v="0"/>
    <n v="0"/>
    <n v="0"/>
    <n v="0"/>
  </r>
  <r>
    <x v="8"/>
    <s v="Battle Ground"/>
    <n v="2910"/>
    <s v="Yacolt Primary"/>
    <x v="1"/>
    <n v="746.86"/>
    <n v="0"/>
    <n v="0"/>
    <n v="1.06"/>
    <n v="1.1000000000000001"/>
    <n v="0"/>
    <n v="0"/>
    <n v="78209"/>
    <n v="80164"/>
    <n v="0"/>
    <n v="0"/>
    <n v="15997.68"/>
    <n v="0.16020000000000001"/>
    <n v="0.15390000000000001"/>
    <n v="0"/>
    <n v="0"/>
    <n v="0"/>
    <n v="0"/>
    <n v="0"/>
  </r>
  <r>
    <x v="8"/>
    <s v="Battle Ground"/>
    <n v="3018"/>
    <s v="Glenwood Heights Primary"/>
    <x v="1"/>
    <n v="603"/>
    <n v="0"/>
    <n v="0"/>
    <n v="1.06"/>
    <n v="1.1000000000000001"/>
    <n v="0"/>
    <n v="0"/>
    <n v="78209"/>
    <n v="80164"/>
    <n v="0"/>
    <n v="0"/>
    <n v="15997.68"/>
    <n v="0.16020000000000001"/>
    <n v="0.15390000000000001"/>
    <n v="0"/>
    <n v="0"/>
    <n v="0"/>
    <n v="0"/>
    <n v="0"/>
  </r>
  <r>
    <x v="8"/>
    <s v="Battle Ground"/>
    <n v="3545"/>
    <s v="Laurin Middle School"/>
    <x v="0"/>
    <n v="745.61"/>
    <n v="0"/>
    <n v="745.61"/>
    <n v="1.06"/>
    <n v="1.1000000000000001"/>
    <n v="745.61"/>
    <n v="2.1869999999999998"/>
    <n v="78209"/>
    <n v="80164"/>
    <n v="181305.67"/>
    <n v="11544.859999999986"/>
    <n v="15997.68"/>
    <n v="0.16020000000000001"/>
    <n v="0.15390000000000001"/>
    <n v="65808.850000000006"/>
    <n v="3214.18"/>
    <n v="494.66"/>
    <n v="3708.8399999999997"/>
    <n v="262368.22000000003"/>
  </r>
  <r>
    <x v="8"/>
    <s v="Battle Ground"/>
    <n v="3996"/>
    <s v="Pleasant Valley Primary"/>
    <x v="1"/>
    <n v="574.01"/>
    <n v="0"/>
    <n v="0"/>
    <n v="1.06"/>
    <n v="1.1000000000000001"/>
    <n v="0"/>
    <n v="0"/>
    <n v="78209"/>
    <n v="80164"/>
    <n v="0"/>
    <n v="0"/>
    <n v="15997.68"/>
    <n v="0.16020000000000001"/>
    <n v="0.15390000000000001"/>
    <n v="0"/>
    <n v="0"/>
    <n v="0"/>
    <n v="0"/>
    <n v="0"/>
  </r>
  <r>
    <x v="8"/>
    <s v="Battle Ground"/>
    <n v="3997"/>
    <s v="Pleasant Valley Middle"/>
    <x v="1"/>
    <n v="451.46"/>
    <n v="0"/>
    <n v="0"/>
    <n v="1.06"/>
    <n v="1.1000000000000001"/>
    <n v="0"/>
    <n v="0"/>
    <n v="78209"/>
    <n v="80164"/>
    <n v="0"/>
    <n v="0"/>
    <n v="15997.68"/>
    <n v="0.16020000000000001"/>
    <n v="0.15390000000000001"/>
    <n v="0"/>
    <n v="0"/>
    <n v="0"/>
    <n v="0"/>
    <n v="0"/>
  </r>
  <r>
    <x v="8"/>
    <s v="Battle Ground"/>
    <n v="4104"/>
    <s v="Prairie High School"/>
    <x v="1"/>
    <n v="1466.68"/>
    <n v="0"/>
    <n v="0"/>
    <n v="1.06"/>
    <n v="1.1000000000000001"/>
    <n v="0"/>
    <n v="0"/>
    <n v="78209"/>
    <n v="80164"/>
    <n v="0"/>
    <n v="0"/>
    <n v="15997.68"/>
    <n v="0.16020000000000001"/>
    <n v="0.15390000000000001"/>
    <n v="0"/>
    <n v="0"/>
    <n v="0"/>
    <n v="0"/>
    <n v="0"/>
  </r>
  <r>
    <x v="8"/>
    <s v="Battle Ground"/>
    <n v="4144"/>
    <s v="Maple Grove Primary"/>
    <x v="1"/>
    <n v="509.98"/>
    <n v="0"/>
    <n v="0"/>
    <n v="1.06"/>
    <n v="1.1000000000000001"/>
    <n v="0"/>
    <n v="0"/>
    <n v="78209"/>
    <n v="80164"/>
    <n v="0"/>
    <n v="0"/>
    <n v="15997.68"/>
    <n v="0.16020000000000001"/>
    <n v="0.15390000000000001"/>
    <n v="0"/>
    <n v="0"/>
    <n v="0"/>
    <n v="0"/>
    <n v="0"/>
  </r>
  <r>
    <x v="8"/>
    <s v="Battle Ground"/>
    <n v="4352"/>
    <s v="Captain Strong"/>
    <x v="1"/>
    <n v="579.22"/>
    <n v="0"/>
    <n v="0"/>
    <n v="1.06"/>
    <n v="1.1000000000000001"/>
    <n v="0"/>
    <n v="0"/>
    <n v="78209"/>
    <n v="80164"/>
    <n v="0"/>
    <n v="0"/>
    <n v="15997.68"/>
    <n v="0.16020000000000001"/>
    <n v="0.15390000000000001"/>
    <n v="0"/>
    <n v="0"/>
    <n v="0"/>
    <n v="0"/>
    <n v="0"/>
  </r>
  <r>
    <x v="8"/>
    <s v="Battle Ground"/>
    <n v="4450"/>
    <s v="Summit View High School"/>
    <x v="1"/>
    <n v="332.55"/>
    <n v="0"/>
    <n v="0"/>
    <n v="1.06"/>
    <n v="1.1000000000000001"/>
    <n v="0"/>
    <n v="0"/>
    <n v="78209"/>
    <n v="80164"/>
    <n v="0"/>
    <n v="0"/>
    <n v="15997.68"/>
    <n v="0.16020000000000001"/>
    <n v="0.15390000000000001"/>
    <n v="0"/>
    <n v="0"/>
    <n v="0"/>
    <n v="0"/>
    <n v="0"/>
  </r>
  <r>
    <x v="8"/>
    <s v="Battle Ground"/>
    <n v="5089"/>
    <s v="Daybreak Middle"/>
    <x v="1"/>
    <n v="486.54"/>
    <n v="0"/>
    <n v="0"/>
    <n v="1.06"/>
    <n v="1.1000000000000001"/>
    <n v="0"/>
    <n v="0"/>
    <n v="78209"/>
    <n v="80164"/>
    <n v="0"/>
    <n v="0"/>
    <n v="15997.68"/>
    <n v="0.16020000000000001"/>
    <n v="0.15390000000000001"/>
    <n v="0"/>
    <n v="0"/>
    <n v="0"/>
    <n v="0"/>
    <n v="0"/>
  </r>
  <r>
    <x v="8"/>
    <s v="Battle Ground"/>
    <n v="5090"/>
    <s v="Daybreak Primary"/>
    <x v="1"/>
    <n v="532.62"/>
    <n v="0"/>
    <n v="0"/>
    <n v="1.06"/>
    <n v="1.1000000000000001"/>
    <n v="0"/>
    <n v="0"/>
    <n v="78209"/>
    <n v="80164"/>
    <n v="0"/>
    <n v="0"/>
    <n v="15997.68"/>
    <n v="0.16020000000000001"/>
    <n v="0.15390000000000001"/>
    <n v="0"/>
    <n v="0"/>
    <n v="0"/>
    <n v="0"/>
    <n v="0"/>
  </r>
  <r>
    <x v="8"/>
    <s v="Battle Ground"/>
    <n v="5131"/>
    <s v="Tukes Valley Middle School"/>
    <x v="1"/>
    <n v="460.44"/>
    <n v="0"/>
    <n v="0"/>
    <n v="1.06"/>
    <n v="1.1000000000000001"/>
    <n v="0"/>
    <n v="0"/>
    <n v="78209"/>
    <n v="80164"/>
    <n v="0"/>
    <n v="0"/>
    <n v="15997.68"/>
    <n v="0.16020000000000001"/>
    <n v="0.15390000000000001"/>
    <n v="0"/>
    <n v="0"/>
    <n v="0"/>
    <n v="0"/>
    <n v="0"/>
  </r>
  <r>
    <x v="8"/>
    <s v="Battle Ground"/>
    <n v="5132"/>
    <s v="Tukes Valley Primary "/>
    <x v="1"/>
    <n v="526.25"/>
    <n v="0"/>
    <n v="0"/>
    <n v="1.06"/>
    <n v="1.1000000000000001"/>
    <n v="0"/>
    <n v="0"/>
    <n v="78209"/>
    <n v="80164"/>
    <n v="0"/>
    <n v="0"/>
    <n v="15997.68"/>
    <n v="0.16020000000000001"/>
    <n v="0.15390000000000001"/>
    <n v="0"/>
    <n v="0"/>
    <n v="0"/>
    <n v="0"/>
    <n v="0"/>
  </r>
  <r>
    <x v="8"/>
    <s v="Battle Ground"/>
    <n v="5133"/>
    <s v="Chief Umtuch Middle"/>
    <x v="1"/>
    <n v="533.49"/>
    <n v="0"/>
    <n v="0"/>
    <n v="1.06"/>
    <n v="1.1000000000000001"/>
    <n v="0"/>
    <n v="0"/>
    <n v="78209"/>
    <n v="80164"/>
    <n v="0"/>
    <n v="0"/>
    <n v="15997.68"/>
    <n v="0.16020000000000001"/>
    <n v="0.15390000000000001"/>
    <n v="0"/>
    <n v="0"/>
    <n v="0"/>
    <n v="0"/>
    <n v="0"/>
  </r>
  <r>
    <x v="8"/>
    <s v="Battle Ground"/>
    <n v="5360"/>
    <s v="Open Doors Battle Ground"/>
    <x v="1"/>
    <n v="35.67"/>
    <n v="0"/>
    <n v="0"/>
    <n v="1.06"/>
    <n v="1.1000000000000001"/>
    <n v="0"/>
    <n v="0"/>
    <n v="78209"/>
    <n v="80164"/>
    <n v="0"/>
    <n v="0"/>
    <n v="15997.68"/>
    <n v="0.16020000000000001"/>
    <n v="0.15390000000000001"/>
    <n v="0"/>
    <n v="0"/>
    <n v="0"/>
    <n v="0"/>
    <n v="0"/>
  </r>
  <r>
    <x v="8"/>
    <s v="Battle Ground"/>
    <n v="5749"/>
    <s v="Battle Ground Virtual Academy"/>
    <x v="1"/>
    <n v="428.37"/>
    <n v="0"/>
    <n v="0"/>
    <n v="1.06"/>
    <n v="1.1000000000000001"/>
    <n v="0"/>
    <n v="0"/>
    <n v="78209"/>
    <n v="80164"/>
    <n v="0"/>
    <n v="0"/>
    <n v="15997.68"/>
    <n v="0.16020000000000001"/>
    <n v="0.15390000000000001"/>
    <n v="0"/>
    <n v="0"/>
    <n v="0"/>
    <n v="0"/>
    <n v="0"/>
  </r>
  <r>
    <x v="9"/>
    <s v="Bellevue"/>
    <n v="2701"/>
    <s v="Bellevue High School"/>
    <x v="1"/>
    <n v="1692.5400000000002"/>
    <n v="0"/>
    <n v="0"/>
    <n v="1.18"/>
    <n v="1.18"/>
    <n v="0"/>
    <n v="0"/>
    <n v="78209"/>
    <n v="80164"/>
    <n v="0"/>
    <n v="0"/>
    <n v="15997.68"/>
    <n v="0.16020000000000001"/>
    <n v="0.15390000000000001"/>
    <n v="0"/>
    <n v="0"/>
    <n v="0"/>
    <n v="0"/>
    <n v="0"/>
  </r>
  <r>
    <x v="9"/>
    <s v="Bellevue"/>
    <n v="2846"/>
    <s v="Enatai Elementary School"/>
    <x v="1"/>
    <n v="473.56"/>
    <n v="0"/>
    <n v="0"/>
    <n v="1.18"/>
    <n v="1.18"/>
    <n v="0"/>
    <n v="0"/>
    <n v="78209"/>
    <n v="80164"/>
    <n v="0"/>
    <n v="0"/>
    <n v="15997.68"/>
    <n v="0.16020000000000001"/>
    <n v="0.15390000000000001"/>
    <n v="0"/>
    <n v="0"/>
    <n v="0"/>
    <n v="0"/>
    <n v="0"/>
  </r>
  <r>
    <x v="9"/>
    <s v="Bellevue"/>
    <n v="2847"/>
    <s v="Clyde Hill Elementary"/>
    <x v="1"/>
    <n v="526.01"/>
    <n v="0"/>
    <n v="0"/>
    <n v="1.18"/>
    <n v="1.18"/>
    <n v="0"/>
    <n v="0"/>
    <n v="78209"/>
    <n v="80164"/>
    <n v="0"/>
    <n v="0"/>
    <n v="15997.68"/>
    <n v="0.16020000000000001"/>
    <n v="0.15390000000000001"/>
    <n v="0"/>
    <n v="0"/>
    <n v="0"/>
    <n v="0"/>
    <n v="0"/>
  </r>
  <r>
    <x v="9"/>
    <s v="Bellevue"/>
    <n v="3100"/>
    <s v="Stevenson Elementary"/>
    <x v="0"/>
    <n v="494.83"/>
    <n v="0"/>
    <n v="494.83"/>
    <n v="1.18"/>
    <n v="1.18"/>
    <n v="494.83"/>
    <n v="1.452"/>
    <n v="78209"/>
    <n v="80164"/>
    <n v="134000.17000000001"/>
    <n v="3349.6199999999953"/>
    <n v="15997.68"/>
    <n v="0.16020000000000001"/>
    <n v="0.15390000000000001"/>
    <n v="45210.97"/>
    <n v="2289.16"/>
    <n v="352.3"/>
    <n v="2641.46"/>
    <n v="185202.22"/>
  </r>
  <r>
    <x v="9"/>
    <s v="Bellevue"/>
    <n v="3166"/>
    <s v="Highland Middle School"/>
    <x v="0"/>
    <n v="584.19000000000005"/>
    <n v="0"/>
    <n v="584.19000000000005"/>
    <n v="1.18"/>
    <n v="1.18"/>
    <n v="584.19000000000005"/>
    <n v="1.714"/>
    <n v="78209"/>
    <n v="80164"/>
    <n v="158179.26999999999"/>
    <n v="3954.0200000000186"/>
    <n v="15997.68"/>
    <n v="0.16020000000000001"/>
    <n v="0.15390000000000001"/>
    <n v="53368.87"/>
    <n v="2702.22"/>
    <n v="415.87"/>
    <n v="3118.0899999999997"/>
    <n v="218620.25"/>
  </r>
  <r>
    <x v="9"/>
    <s v="Bellevue"/>
    <n v="3167"/>
    <s v="Woodridge Elementary"/>
    <x v="1"/>
    <n v="514.51"/>
    <n v="0"/>
    <n v="0"/>
    <n v="1.18"/>
    <n v="1.18"/>
    <n v="0"/>
    <n v="0"/>
    <n v="78209"/>
    <n v="80164"/>
    <n v="0"/>
    <n v="0"/>
    <n v="15997.68"/>
    <n v="0.16020000000000001"/>
    <n v="0.15390000000000001"/>
    <n v="0"/>
    <n v="0"/>
    <n v="0"/>
    <n v="0"/>
    <n v="0"/>
  </r>
  <r>
    <x v="9"/>
    <s v="Bellevue"/>
    <n v="3168"/>
    <s v="Phantom Lake Elementary"/>
    <x v="1"/>
    <n v="331.44"/>
    <n v="0"/>
    <n v="0"/>
    <n v="1.18"/>
    <n v="1.18"/>
    <n v="0"/>
    <n v="0"/>
    <n v="78209"/>
    <n v="80164"/>
    <n v="0"/>
    <n v="0"/>
    <n v="15997.68"/>
    <n v="0.16020000000000001"/>
    <n v="0.15390000000000001"/>
    <n v="0"/>
    <n v="0"/>
    <n v="0"/>
    <n v="0"/>
    <n v="0"/>
  </r>
  <r>
    <x v="9"/>
    <s v="Bellevue"/>
    <n v="3224"/>
    <s v="Puesta del Sol Elementary School"/>
    <x v="1"/>
    <n v="458.44"/>
    <n v="0"/>
    <n v="0"/>
    <n v="1.18"/>
    <n v="1.18"/>
    <n v="0"/>
    <n v="0"/>
    <n v="78209"/>
    <n v="80164"/>
    <n v="0"/>
    <n v="0"/>
    <n v="15997.68"/>
    <n v="0.16020000000000001"/>
    <n v="0.15390000000000001"/>
    <n v="0"/>
    <n v="0"/>
    <n v="0"/>
    <n v="0"/>
    <n v="0"/>
  </r>
  <r>
    <x v="9"/>
    <s v="Bellevue"/>
    <n v="3225"/>
    <s v="Lake Hills Elementary"/>
    <x v="0"/>
    <n v="453.76"/>
    <n v="0"/>
    <n v="453.76"/>
    <n v="1.18"/>
    <n v="1.18"/>
    <n v="453.76"/>
    <n v="1.331"/>
    <n v="78209"/>
    <n v="80164"/>
    <n v="122833.49"/>
    <n v="3070.4899999999907"/>
    <n v="15997.68"/>
    <n v="0.16020000000000001"/>
    <n v="0.15390000000000001"/>
    <n v="41443.39"/>
    <n v="2098.4"/>
    <n v="322.94"/>
    <n v="2421.34"/>
    <n v="169768.71"/>
  </r>
  <r>
    <x v="9"/>
    <s v="Bellevue"/>
    <n v="3282"/>
    <s v="Sammamish Senior High"/>
    <x v="1"/>
    <n v="1329.97"/>
    <n v="0"/>
    <n v="0"/>
    <n v="1.18"/>
    <n v="1.18"/>
    <n v="0"/>
    <n v="0"/>
    <n v="78209"/>
    <n v="80164"/>
    <n v="0"/>
    <n v="0"/>
    <n v="15997.68"/>
    <n v="0.16020000000000001"/>
    <n v="0.15390000000000001"/>
    <n v="0"/>
    <n v="0"/>
    <n v="0"/>
    <n v="0"/>
    <n v="0"/>
  </r>
  <r>
    <x v="9"/>
    <s v="Bellevue"/>
    <n v="3283"/>
    <s v="Tyee Middle School"/>
    <x v="1"/>
    <n v="1008.05"/>
    <n v="0"/>
    <n v="0"/>
    <n v="1.18"/>
    <n v="1.18"/>
    <n v="0"/>
    <n v="0"/>
    <n v="78209"/>
    <n v="80164"/>
    <n v="0"/>
    <n v="0"/>
    <n v="15997.68"/>
    <n v="0.16020000000000001"/>
    <n v="0.15390000000000001"/>
    <n v="0"/>
    <n v="0"/>
    <n v="0"/>
    <n v="0"/>
    <n v="0"/>
  </r>
  <r>
    <x v="9"/>
    <s v="Bellevue"/>
    <n v="3338"/>
    <s v="Chinook Middle School"/>
    <x v="1"/>
    <n v="752.83"/>
    <n v="0"/>
    <n v="0"/>
    <n v="1.18"/>
    <n v="1.18"/>
    <n v="0"/>
    <n v="0"/>
    <n v="78209"/>
    <n v="80164"/>
    <n v="0"/>
    <n v="0"/>
    <n v="15997.68"/>
    <n v="0.16020000000000001"/>
    <n v="0.15390000000000001"/>
    <n v="0"/>
    <n v="0"/>
    <n v="0"/>
    <n v="0"/>
    <n v="0"/>
  </r>
  <r>
    <x v="9"/>
    <s v="Bellevue"/>
    <n v="3339"/>
    <s v="Sherwood Forest Elementary"/>
    <x v="0"/>
    <n v="361.13"/>
    <n v="0"/>
    <n v="361.13"/>
    <n v="1.18"/>
    <n v="1.18"/>
    <n v="361.13"/>
    <n v="1.0589999999999999"/>
    <n v="78209"/>
    <n v="80164"/>
    <n v="97731.53"/>
    <n v="2443.0099999999948"/>
    <n v="15997.68"/>
    <n v="0.16020000000000001"/>
    <n v="0.15390000000000001"/>
    <n v="32974.11"/>
    <n v="1669.58"/>
    <n v="256.95"/>
    <n v="1926.53"/>
    <n v="135075.18"/>
  </r>
  <r>
    <x v="9"/>
    <s v="Bellevue"/>
    <n v="3435"/>
    <s v="Tillicum Middle School"/>
    <x v="1"/>
    <n v="672.46"/>
    <n v="0"/>
    <n v="0"/>
    <n v="1.18"/>
    <n v="1.18"/>
    <n v="0"/>
    <n v="0"/>
    <n v="78209"/>
    <n v="80164"/>
    <n v="0"/>
    <n v="0"/>
    <n v="15997.68"/>
    <n v="0.16020000000000001"/>
    <n v="0.15390000000000001"/>
    <n v="0"/>
    <n v="0"/>
    <n v="0"/>
    <n v="0"/>
    <n v="0"/>
  </r>
  <r>
    <x v="9"/>
    <s v="Bellevue"/>
    <n v="3436"/>
    <s v="Medina Elementary School"/>
    <x v="1"/>
    <n v="563.80999999999995"/>
    <n v="0"/>
    <n v="0"/>
    <n v="1.18"/>
    <n v="1.18"/>
    <n v="0"/>
    <n v="0"/>
    <n v="78209"/>
    <n v="80164"/>
    <n v="0"/>
    <n v="0"/>
    <n v="15997.68"/>
    <n v="0.16020000000000001"/>
    <n v="0.15390000000000001"/>
    <n v="0"/>
    <n v="0"/>
    <n v="0"/>
    <n v="0"/>
    <n v="0"/>
  </r>
  <r>
    <x v="9"/>
    <s v="Bellevue"/>
    <n v="3437"/>
    <s v="Newport Heights Elementary"/>
    <x v="1"/>
    <n v="476.44"/>
    <n v="0"/>
    <n v="0"/>
    <n v="1.18"/>
    <n v="1.18"/>
    <n v="0"/>
    <n v="0"/>
    <n v="78209"/>
    <n v="80164"/>
    <n v="0"/>
    <n v="0"/>
    <n v="15997.68"/>
    <n v="0.16020000000000001"/>
    <n v="0.15390000000000001"/>
    <n v="0"/>
    <n v="0"/>
    <n v="0"/>
    <n v="0"/>
    <n v="0"/>
  </r>
  <r>
    <x v="9"/>
    <s v="Bellevue"/>
    <n v="3486"/>
    <s v="Newport Senior High School"/>
    <x v="1"/>
    <n v="1854.53"/>
    <n v="0"/>
    <n v="0"/>
    <n v="1.18"/>
    <n v="1.18"/>
    <n v="0"/>
    <n v="0"/>
    <n v="78209"/>
    <n v="80164"/>
    <n v="0"/>
    <n v="0"/>
    <n v="15997.68"/>
    <n v="0.16020000000000001"/>
    <n v="0.15390000000000001"/>
    <n v="0"/>
    <n v="0"/>
    <n v="0"/>
    <n v="0"/>
    <n v="0"/>
  </r>
  <r>
    <x v="9"/>
    <s v="Bellevue"/>
    <n v="3522"/>
    <s v="International School"/>
    <x v="1"/>
    <n v="597.09"/>
    <n v="0"/>
    <n v="0"/>
    <n v="1.18"/>
    <n v="1.18"/>
    <n v="0"/>
    <n v="0"/>
    <n v="78209"/>
    <n v="80164"/>
    <n v="0"/>
    <n v="0"/>
    <n v="15997.68"/>
    <n v="0.16020000000000001"/>
    <n v="0.15390000000000001"/>
    <n v="0"/>
    <n v="0"/>
    <n v="0"/>
    <n v="0"/>
    <n v="0"/>
  </r>
  <r>
    <x v="9"/>
    <s v="Bellevue"/>
    <n v="3588"/>
    <s v="Interlake Senior High School"/>
    <x v="1"/>
    <n v="1619.53"/>
    <n v="0"/>
    <n v="0"/>
    <n v="1.18"/>
    <n v="1.18"/>
    <n v="0"/>
    <n v="0"/>
    <n v="78209"/>
    <n v="80164"/>
    <n v="0"/>
    <n v="0"/>
    <n v="15997.68"/>
    <n v="0.16020000000000001"/>
    <n v="0.15390000000000001"/>
    <n v="0"/>
    <n v="0"/>
    <n v="0"/>
    <n v="0"/>
    <n v="0"/>
  </r>
  <r>
    <x v="9"/>
    <s v="Bellevue"/>
    <n v="3631"/>
    <s v="Odle Middle School"/>
    <x v="1"/>
    <n v="968.71"/>
    <n v="0"/>
    <n v="0"/>
    <n v="1.18"/>
    <n v="1.18"/>
    <n v="0"/>
    <n v="0"/>
    <n v="78209"/>
    <n v="80164"/>
    <n v="0"/>
    <n v="0"/>
    <n v="15997.68"/>
    <n v="0.16020000000000001"/>
    <n v="0.15390000000000001"/>
    <n v="0"/>
    <n v="0"/>
    <n v="0"/>
    <n v="0"/>
    <n v="0"/>
  </r>
  <r>
    <x v="9"/>
    <s v="Bellevue"/>
    <n v="3633"/>
    <s v="Ardmore Elementary School"/>
    <x v="1"/>
    <n v="349.89"/>
    <n v="0"/>
    <n v="0"/>
    <n v="1.18"/>
    <n v="1.18"/>
    <n v="0"/>
    <n v="0"/>
    <n v="78209"/>
    <n v="80164"/>
    <n v="0"/>
    <n v="0"/>
    <n v="15997.68"/>
    <n v="0.16020000000000001"/>
    <n v="0.15390000000000001"/>
    <n v="0"/>
    <n v="0"/>
    <n v="0"/>
    <n v="0"/>
    <n v="0"/>
  </r>
  <r>
    <x v="9"/>
    <s v="Bellevue"/>
    <n v="3634"/>
    <s v="Spiritridge Elementary School"/>
    <x v="1"/>
    <n v="552.83000000000004"/>
    <n v="0"/>
    <n v="0"/>
    <n v="1.18"/>
    <n v="1.18"/>
    <n v="0"/>
    <n v="0"/>
    <n v="78209"/>
    <n v="80164"/>
    <n v="0"/>
    <n v="0"/>
    <n v="15997.68"/>
    <n v="0.16020000000000001"/>
    <n v="0.15390000000000001"/>
    <n v="0"/>
    <n v="0"/>
    <n v="0"/>
    <n v="0"/>
    <n v="0"/>
  </r>
  <r>
    <x v="9"/>
    <s v="Bellevue"/>
    <n v="3705"/>
    <s v="Bennett Elementary School"/>
    <x v="1"/>
    <n v="458.13"/>
    <n v="0"/>
    <n v="0"/>
    <n v="1.18"/>
    <n v="1.18"/>
    <n v="0"/>
    <n v="0"/>
    <n v="78209"/>
    <n v="80164"/>
    <n v="0"/>
    <n v="0"/>
    <n v="15997.68"/>
    <n v="0.16020000000000001"/>
    <n v="0.15390000000000001"/>
    <n v="0"/>
    <n v="0"/>
    <n v="0"/>
    <n v="0"/>
    <n v="0"/>
  </r>
  <r>
    <x v="9"/>
    <s v="Bellevue"/>
    <n v="3742"/>
    <s v="Cherry Crest Elementary School"/>
    <x v="1"/>
    <n v="541.33000000000004"/>
    <n v="0"/>
    <n v="0"/>
    <n v="1.18"/>
    <n v="1.18"/>
    <n v="0"/>
    <n v="0"/>
    <n v="78209"/>
    <n v="80164"/>
    <n v="0"/>
    <n v="0"/>
    <n v="15997.68"/>
    <n v="0.16020000000000001"/>
    <n v="0.15390000000000001"/>
    <n v="0"/>
    <n v="0"/>
    <n v="0"/>
    <n v="0"/>
    <n v="0"/>
  </r>
  <r>
    <x v="9"/>
    <s v="Bellevue"/>
    <n v="3789"/>
    <s v="Somerset Elementary School"/>
    <x v="1"/>
    <n v="751.86"/>
    <n v="0"/>
    <n v="0"/>
    <n v="1.18"/>
    <n v="1.18"/>
    <n v="0"/>
    <n v="0"/>
    <n v="78209"/>
    <n v="80164"/>
    <n v="0"/>
    <n v="0"/>
    <n v="15997.68"/>
    <n v="0.16020000000000001"/>
    <n v="0.15390000000000001"/>
    <n v="0"/>
    <n v="0"/>
    <n v="0"/>
    <n v="0"/>
    <n v="0"/>
  </r>
  <r>
    <x v="9"/>
    <s v="Bellevue"/>
    <n v="5240"/>
    <s v="Bellevue Big Picture School"/>
    <x v="1"/>
    <n v="353.26"/>
    <n v="0"/>
    <n v="0"/>
    <n v="1.18"/>
    <n v="1.18"/>
    <n v="0"/>
    <n v="0"/>
    <n v="78209"/>
    <n v="80164"/>
    <n v="0"/>
    <n v="0"/>
    <n v="15997.68"/>
    <n v="0.16020000000000001"/>
    <n v="0.15390000000000001"/>
    <n v="0"/>
    <n v="0"/>
    <n v="0"/>
    <n v="0"/>
    <n v="0"/>
  </r>
  <r>
    <x v="9"/>
    <s v="Bellevue"/>
    <n v="5281"/>
    <s v="Central Educational Services"/>
    <x v="1"/>
    <n v="0"/>
    <n v="0"/>
    <n v="0"/>
    <n v="1.18"/>
    <n v="1.18"/>
    <n v="0"/>
    <n v="0"/>
    <n v="78209"/>
    <n v="80164"/>
    <n v="0"/>
    <n v="0"/>
    <n v="15997.68"/>
    <n v="0.16020000000000001"/>
    <n v="0.15390000000000001"/>
    <n v="0"/>
    <n v="0"/>
    <n v="0"/>
    <n v="0"/>
    <n v="0"/>
  </r>
  <r>
    <x v="9"/>
    <s v="Bellevue"/>
    <n v="5308"/>
    <s v="Jing Mei Elementary School"/>
    <x v="1"/>
    <n v="499.89"/>
    <n v="0"/>
    <n v="0"/>
    <n v="1.18"/>
    <n v="1.18"/>
    <n v="0"/>
    <n v="0"/>
    <n v="78209"/>
    <n v="80164"/>
    <n v="0"/>
    <n v="0"/>
    <n v="15997.68"/>
    <n v="0.16020000000000001"/>
    <n v="0.15390000000000001"/>
    <n v="0"/>
    <n v="0"/>
    <n v="0"/>
    <n v="0"/>
    <n v="0"/>
  </r>
  <r>
    <x v="9"/>
    <s v="Bellevue"/>
    <n v="5325"/>
    <s v="Bellevue Open Doors"/>
    <x v="1"/>
    <n v="22.44"/>
    <n v="0"/>
    <n v="0"/>
    <n v="1.18"/>
    <n v="1.18"/>
    <n v="0"/>
    <n v="0"/>
    <n v="78209"/>
    <n v="80164"/>
    <n v="0"/>
    <n v="0"/>
    <n v="15997.68"/>
    <n v="0.16020000000000001"/>
    <n v="0.15390000000000001"/>
    <n v="0"/>
    <n v="0"/>
    <n v="0"/>
    <n v="0"/>
    <n v="0"/>
  </r>
  <r>
    <x v="9"/>
    <s v="Bellevue"/>
    <n v="5714"/>
    <s v="Bellevue Digital Discovery"/>
    <x v="1"/>
    <n v="295.15999999999997"/>
    <n v="0"/>
    <n v="0"/>
    <n v="1.18"/>
    <n v="1.18"/>
    <n v="0"/>
    <n v="0"/>
    <n v="78209"/>
    <n v="80164"/>
    <n v="0"/>
    <n v="0"/>
    <n v="15997.68"/>
    <n v="0.16020000000000001"/>
    <n v="0.15390000000000001"/>
    <n v="0"/>
    <n v="0"/>
    <n v="0"/>
    <n v="0"/>
    <n v="0"/>
  </r>
  <r>
    <x v="10"/>
    <s v="Bellingham"/>
    <n v="1647"/>
    <s v="Options High School"/>
    <x v="0"/>
    <n v="208.74"/>
    <n v="0"/>
    <n v="208.74"/>
    <n v="1.06"/>
    <n v="1.06"/>
    <n v="208.74"/>
    <n v="0.61199999999999999"/>
    <n v="78209"/>
    <n v="80164"/>
    <n v="50735.74"/>
    <n v="1268.25"/>
    <n v="15997.68"/>
    <n v="0.16020000000000001"/>
    <n v="0.15390000000000001"/>
    <n v="18113.63"/>
    <n v="866.73"/>
    <n v="133.38999999999999"/>
    <n v="1000.12"/>
    <n v="71117.739999999991"/>
  </r>
  <r>
    <x v="10"/>
    <s v="Bellingham"/>
    <n v="1799"/>
    <s v="Visions (Seamar Youth Center)"/>
    <x v="1"/>
    <n v="3.84"/>
    <n v="0"/>
    <n v="0"/>
    <n v="1.06"/>
    <n v="1.06"/>
    <n v="0"/>
    <n v="0"/>
    <n v="78209"/>
    <n v="80164"/>
    <n v="0"/>
    <n v="0"/>
    <n v="15997.68"/>
    <n v="0.16020000000000001"/>
    <n v="0.15390000000000001"/>
    <n v="0"/>
    <n v="0"/>
    <n v="0"/>
    <n v="0"/>
    <n v="0"/>
  </r>
  <r>
    <x v="10"/>
    <s v="Bellingham"/>
    <n v="2066"/>
    <s v="Fairhaven Middle School"/>
    <x v="1"/>
    <n v="584.63"/>
    <n v="0"/>
    <n v="0"/>
    <n v="1.06"/>
    <n v="1.06"/>
    <n v="0"/>
    <n v="0"/>
    <n v="78209"/>
    <n v="80164"/>
    <n v="0"/>
    <n v="0"/>
    <n v="15997.68"/>
    <n v="0.16020000000000001"/>
    <n v="0.15390000000000001"/>
    <n v="0"/>
    <n v="0"/>
    <n v="0"/>
    <n v="0"/>
    <n v="0"/>
  </r>
  <r>
    <x v="10"/>
    <s v="Bellingham"/>
    <n v="2067"/>
    <s v="Roosevelt Elementary School"/>
    <x v="1"/>
    <n v="347.52"/>
    <n v="0"/>
    <n v="0"/>
    <n v="1.06"/>
    <n v="1.06"/>
    <n v="0"/>
    <n v="0"/>
    <n v="78209"/>
    <n v="80164"/>
    <n v="0"/>
    <n v="0"/>
    <n v="15997.68"/>
    <n v="0.16020000000000001"/>
    <n v="0.15390000000000001"/>
    <n v="0"/>
    <n v="0"/>
    <n v="0"/>
    <n v="0"/>
    <n v="0"/>
  </r>
  <r>
    <x v="10"/>
    <s v="Bellingham"/>
    <n v="2075"/>
    <s v="Whatcom Middle School"/>
    <x v="1"/>
    <n v="631.66"/>
    <n v="0"/>
    <n v="0"/>
    <n v="1.06"/>
    <n v="1.06"/>
    <n v="0"/>
    <n v="0"/>
    <n v="78209"/>
    <n v="80164"/>
    <n v="0"/>
    <n v="0"/>
    <n v="15997.68"/>
    <n v="0.16020000000000001"/>
    <n v="0.15390000000000001"/>
    <n v="0"/>
    <n v="0"/>
    <n v="0"/>
    <n v="0"/>
    <n v="0"/>
  </r>
  <r>
    <x v="10"/>
    <s v="Bellingham"/>
    <n v="2175"/>
    <s v="Silver Beach Elementary School"/>
    <x v="1"/>
    <n v="309.45999999999998"/>
    <n v="0"/>
    <n v="0"/>
    <n v="1.06"/>
    <n v="1.06"/>
    <n v="0"/>
    <n v="0"/>
    <n v="78209"/>
    <n v="80164"/>
    <n v="0"/>
    <n v="0"/>
    <n v="15997.68"/>
    <n v="0.16020000000000001"/>
    <n v="0.15390000000000001"/>
    <n v="0"/>
    <n v="0"/>
    <n v="0"/>
    <n v="0"/>
    <n v="0"/>
  </r>
  <r>
    <x v="10"/>
    <s v="Bellingham"/>
    <n v="2225"/>
    <s v="Lowell Elementary School "/>
    <x v="1"/>
    <n v="335.89"/>
    <n v="0"/>
    <n v="0"/>
    <n v="1.06"/>
    <n v="1.06"/>
    <n v="0"/>
    <n v="0"/>
    <n v="78209"/>
    <n v="80164"/>
    <n v="0"/>
    <n v="0"/>
    <n v="15997.68"/>
    <n v="0.16020000000000001"/>
    <n v="0.15390000000000001"/>
    <n v="0"/>
    <n v="0"/>
    <n v="0"/>
    <n v="0"/>
    <n v="0"/>
  </r>
  <r>
    <x v="10"/>
    <s v="Bellingham"/>
    <n v="2262"/>
    <s v="Geneva Elementary School"/>
    <x v="1"/>
    <n v="405.02"/>
    <n v="0"/>
    <n v="0"/>
    <n v="1.06"/>
    <n v="1.06"/>
    <n v="0"/>
    <n v="0"/>
    <n v="78209"/>
    <n v="80164"/>
    <n v="0"/>
    <n v="0"/>
    <n v="15997.68"/>
    <n v="0.16020000000000001"/>
    <n v="0.15390000000000001"/>
    <n v="0"/>
    <n v="0"/>
    <n v="0"/>
    <n v="0"/>
    <n v="0"/>
  </r>
  <r>
    <x v="10"/>
    <s v="Bellingham"/>
    <n v="2365"/>
    <s v="Columbia Elementary School"/>
    <x v="1"/>
    <n v="190.35"/>
    <n v="0"/>
    <n v="0"/>
    <n v="1.06"/>
    <n v="1.06"/>
    <n v="0"/>
    <n v="0"/>
    <n v="78209"/>
    <n v="80164"/>
    <n v="0"/>
    <n v="0"/>
    <n v="15997.68"/>
    <n v="0.16020000000000001"/>
    <n v="0.15390000000000001"/>
    <n v="0"/>
    <n v="0"/>
    <n v="0"/>
    <n v="0"/>
    <n v="0"/>
  </r>
  <r>
    <x v="10"/>
    <s v="Bellingham"/>
    <n v="2387"/>
    <s v="Sunnyland Elementary School"/>
    <x v="1"/>
    <n v="282.79000000000002"/>
    <n v="0"/>
    <n v="0"/>
    <n v="1.06"/>
    <n v="1.06"/>
    <n v="0"/>
    <n v="0"/>
    <n v="78209"/>
    <n v="80164"/>
    <n v="0"/>
    <n v="0"/>
    <n v="15997.68"/>
    <n v="0.16020000000000001"/>
    <n v="0.15390000000000001"/>
    <n v="0"/>
    <n v="0"/>
    <n v="0"/>
    <n v="0"/>
    <n v="0"/>
  </r>
  <r>
    <x v="10"/>
    <s v="Bellingham"/>
    <n v="2431"/>
    <s v="Birchwood Elementary School"/>
    <x v="0"/>
    <n v="335.71"/>
    <n v="0"/>
    <n v="335.71"/>
    <n v="1.06"/>
    <n v="1.06"/>
    <n v="335.71"/>
    <n v="0.98499999999999999"/>
    <n v="78209"/>
    <n v="80164"/>
    <n v="81658.02"/>
    <n v="2041.2099999999919"/>
    <n v="15997.68"/>
    <n v="0.16020000000000001"/>
    <n v="0.15390000000000001"/>
    <n v="29153.47"/>
    <n v="1394.99"/>
    <n v="214.69"/>
    <n v="1609.68"/>
    <n v="114462.37999999999"/>
  </r>
  <r>
    <x v="10"/>
    <s v="Bellingham"/>
    <n v="2553"/>
    <s v="Bellingham High School"/>
    <x v="1"/>
    <n v="1096.25"/>
    <n v="0"/>
    <n v="0"/>
    <n v="1.06"/>
    <n v="1.06"/>
    <n v="0"/>
    <n v="0"/>
    <n v="78209"/>
    <n v="80164"/>
    <n v="0"/>
    <n v="0"/>
    <n v="15997.68"/>
    <n v="0.16020000000000001"/>
    <n v="0.15390000000000001"/>
    <n v="0"/>
    <n v="0"/>
    <n v="0"/>
    <n v="0"/>
    <n v="0"/>
  </r>
  <r>
    <x v="10"/>
    <s v="Bellingham"/>
    <n v="2817"/>
    <s v="Carl Cozier Elementary School"/>
    <x v="1"/>
    <n v="323.58999999999997"/>
    <n v="0"/>
    <n v="0"/>
    <n v="1.06"/>
    <n v="1.06"/>
    <n v="0"/>
    <n v="0"/>
    <n v="78209"/>
    <n v="80164"/>
    <n v="0"/>
    <n v="0"/>
    <n v="15997.68"/>
    <n v="0.16020000000000001"/>
    <n v="0.15390000000000001"/>
    <n v="0"/>
    <n v="0"/>
    <n v="0"/>
    <n v="0"/>
    <n v="0"/>
  </r>
  <r>
    <x v="10"/>
    <s v="Bellingham"/>
    <n v="3134"/>
    <s v="Happy Valley Elementary School"/>
    <x v="1"/>
    <n v="438.15"/>
    <n v="0"/>
    <n v="0"/>
    <n v="1.06"/>
    <n v="1.06"/>
    <n v="0"/>
    <n v="0"/>
    <n v="78209"/>
    <n v="80164"/>
    <n v="0"/>
    <n v="0"/>
    <n v="15997.68"/>
    <n v="0.16020000000000001"/>
    <n v="0.15390000000000001"/>
    <n v="0"/>
    <n v="0"/>
    <n v="0"/>
    <n v="0"/>
    <n v="0"/>
  </r>
  <r>
    <x v="10"/>
    <s v="Bellingham"/>
    <n v="3200"/>
    <s v="Alderwood Elementary School"/>
    <x v="0"/>
    <n v="290.27999999999997"/>
    <n v="0"/>
    <n v="290.27999999999997"/>
    <n v="1.06"/>
    <n v="1.06"/>
    <n v="290.27999999999997"/>
    <n v="0.85099999999999998"/>
    <n v="78209"/>
    <n v="80164"/>
    <n v="70549.210000000006"/>
    <n v="1763.5299999999988"/>
    <n v="15997.68"/>
    <n v="0.16020000000000001"/>
    <n v="0.15390000000000001"/>
    <n v="25187.42"/>
    <n v="1205.21"/>
    <n v="185.48"/>
    <n v="1390.69"/>
    <n v="98890.85"/>
  </r>
  <r>
    <x v="10"/>
    <s v="Bellingham"/>
    <n v="3201"/>
    <s v="Shuksan Middle School"/>
    <x v="0"/>
    <n v="599.41"/>
    <n v="0"/>
    <n v="599.41"/>
    <n v="1.06"/>
    <n v="1.06"/>
    <n v="599.41"/>
    <n v="1.758"/>
    <n v="78209"/>
    <n v="80164"/>
    <n v="145740.91"/>
    <n v="3643.1000000000058"/>
    <n v="15997.68"/>
    <n v="0.16020000000000001"/>
    <n v="0.15390000000000001"/>
    <n v="52032.29"/>
    <n v="2489.73"/>
    <n v="383.17"/>
    <n v="2872.9"/>
    <n v="204289.2"/>
  </r>
  <r>
    <x v="10"/>
    <s v="Bellingham"/>
    <n v="3202"/>
    <s v="Parkview Elementary School"/>
    <x v="1"/>
    <n v="418.04"/>
    <n v="0"/>
    <n v="0"/>
    <n v="1.06"/>
    <n v="1.06"/>
    <n v="0"/>
    <n v="0"/>
    <n v="78209"/>
    <n v="80164"/>
    <n v="0"/>
    <n v="0"/>
    <n v="15997.68"/>
    <n v="0.16020000000000001"/>
    <n v="0.15390000000000001"/>
    <n v="0"/>
    <n v="0"/>
    <n v="0"/>
    <n v="0"/>
    <n v="0"/>
  </r>
  <r>
    <x v="10"/>
    <s v="Bellingham"/>
    <n v="3576"/>
    <s v="Sehome High School"/>
    <x v="1"/>
    <n v="1060.3700000000001"/>
    <n v="0"/>
    <n v="0"/>
    <n v="1.06"/>
    <n v="1.06"/>
    <n v="0"/>
    <n v="0"/>
    <n v="78209"/>
    <n v="80164"/>
    <n v="0"/>
    <n v="0"/>
    <n v="15997.68"/>
    <n v="0.16020000000000001"/>
    <n v="0.15390000000000001"/>
    <n v="0"/>
    <n v="0"/>
    <n v="0"/>
    <n v="0"/>
    <n v="0"/>
  </r>
  <r>
    <x v="10"/>
    <s v="Bellingham"/>
    <n v="4442"/>
    <s v="Kulshan Middle School"/>
    <x v="1"/>
    <n v="574.11"/>
    <n v="0"/>
    <n v="0"/>
    <n v="1.06"/>
    <n v="1.06"/>
    <n v="0"/>
    <n v="0"/>
    <n v="78209"/>
    <n v="80164"/>
    <n v="0"/>
    <n v="0"/>
    <n v="15997.68"/>
    <n v="0.16020000000000001"/>
    <n v="0.15390000000000001"/>
    <n v="0"/>
    <n v="0"/>
    <n v="0"/>
    <n v="0"/>
    <n v="0"/>
  </r>
  <r>
    <x v="10"/>
    <s v="Bellingham"/>
    <n v="4515"/>
    <s v="Squalicum High School"/>
    <x v="1"/>
    <n v="1196.72"/>
    <n v="0"/>
    <n v="0"/>
    <n v="1.06"/>
    <n v="1.06"/>
    <n v="0"/>
    <n v="0"/>
    <n v="78209"/>
    <n v="80164"/>
    <n v="0"/>
    <n v="0"/>
    <n v="15997.68"/>
    <n v="0.16020000000000001"/>
    <n v="0.15390000000000001"/>
    <n v="0"/>
    <n v="0"/>
    <n v="0"/>
    <n v="0"/>
    <n v="0"/>
  </r>
  <r>
    <x v="10"/>
    <s v="Bellingham"/>
    <n v="4571"/>
    <s v="Northern Heights Elementary Schl"/>
    <x v="1"/>
    <n v="396.26"/>
    <n v="0"/>
    <n v="0"/>
    <n v="1.06"/>
    <n v="1.06"/>
    <n v="0"/>
    <n v="0"/>
    <n v="78209"/>
    <n v="80164"/>
    <n v="0"/>
    <n v="0"/>
    <n v="15997.68"/>
    <n v="0.16020000000000001"/>
    <n v="0.15390000000000001"/>
    <n v="0"/>
    <n v="0"/>
    <n v="0"/>
    <n v="0"/>
    <n v="0"/>
  </r>
  <r>
    <x v="10"/>
    <s v="Bellingham"/>
    <n v="5125"/>
    <s v="Wade King Elementary School"/>
    <x v="1"/>
    <n v="289.7"/>
    <n v="0"/>
    <n v="0"/>
    <n v="1.06"/>
    <n v="1.06"/>
    <n v="0"/>
    <n v="0"/>
    <n v="78209"/>
    <n v="80164"/>
    <n v="0"/>
    <n v="0"/>
    <n v="15997.68"/>
    <n v="0.16020000000000001"/>
    <n v="0.15390000000000001"/>
    <n v="0"/>
    <n v="0"/>
    <n v="0"/>
    <n v="0"/>
    <n v="0"/>
  </r>
  <r>
    <x v="10"/>
    <s v="Bellingham"/>
    <n v="5239"/>
    <s v="Cordata Elementary School"/>
    <x v="0"/>
    <n v="351.2"/>
    <n v="0"/>
    <n v="351.2"/>
    <n v="1.06"/>
    <n v="1.06"/>
    <n v="351.2"/>
    <n v="1.03"/>
    <n v="78209"/>
    <n v="80164"/>
    <n v="85388.59"/>
    <n v="2134.4700000000012"/>
    <n v="15997.68"/>
    <n v="0.16020000000000001"/>
    <n v="0.15390000000000001"/>
    <n v="30485.360000000001"/>
    <n v="1458.72"/>
    <n v="224.5"/>
    <n v="1683.22"/>
    <n v="119691.64"/>
  </r>
  <r>
    <x v="10"/>
    <s v="Bellingham"/>
    <n v="5340"/>
    <s v="Bellingham Re-Engagement Program"/>
    <x v="0"/>
    <n v="114.78"/>
    <n v="0"/>
    <n v="114.78"/>
    <n v="1.06"/>
    <n v="1.06"/>
    <n v="114.78"/>
    <n v="0.33700000000000002"/>
    <n v="78209"/>
    <n v="80164"/>
    <n v="27937.82"/>
    <n v="698.36000000000058"/>
    <n v="15997.68"/>
    <n v="0.16020000000000001"/>
    <n v="0.15390000000000001"/>
    <n v="9974.33"/>
    <n v="477.27"/>
    <n v="73.45"/>
    <n v="550.72"/>
    <n v="39161.230000000003"/>
  </r>
  <r>
    <x v="10"/>
    <s v="Bellingham"/>
    <n v="5366"/>
    <s v="Bellingham Family Partnership Program"/>
    <x v="1"/>
    <n v="281.16000000000003"/>
    <n v="0"/>
    <n v="0"/>
    <n v="1.06"/>
    <n v="1.06"/>
    <n v="0"/>
    <n v="0"/>
    <n v="78209"/>
    <n v="80164"/>
    <n v="0"/>
    <n v="0"/>
    <n v="15997.68"/>
    <n v="0.16020000000000001"/>
    <n v="0.15390000000000001"/>
    <n v="0"/>
    <n v="0"/>
    <n v="0"/>
    <n v="0"/>
    <n v="0"/>
  </r>
  <r>
    <x v="11"/>
    <s v="Benge"/>
    <n v="3142"/>
    <s v="Benge Elementary"/>
    <x v="1"/>
    <n v="13.44"/>
    <n v="0"/>
    <n v="0"/>
    <n v="1"/>
    <n v="1"/>
    <n v="0"/>
    <n v="0"/>
    <n v="78209"/>
    <n v="80164"/>
    <n v="0"/>
    <n v="0"/>
    <n v="15997.68"/>
    <n v="0.16020000000000001"/>
    <n v="0.15390000000000001"/>
    <n v="0"/>
    <n v="0"/>
    <n v="0"/>
    <n v="0"/>
    <n v="0"/>
  </r>
  <r>
    <x v="12"/>
    <s v="Bethel"/>
    <n v="1510"/>
    <s v="Challenger High School"/>
    <x v="0"/>
    <n v="321.34999999999997"/>
    <n v="0"/>
    <n v="321.34999999999997"/>
    <n v="1.06"/>
    <n v="1.06"/>
    <n v="321.34999999999997"/>
    <n v="0.94299999999999995"/>
    <n v="78209"/>
    <n v="80164"/>
    <n v="78176.149999999994"/>
    <n v="1954.1800000000076"/>
    <n v="15997.68"/>
    <n v="0.16020000000000001"/>
    <n v="0.15390000000000001"/>
    <n v="27910.38"/>
    <n v="1335.51"/>
    <n v="205.53"/>
    <n v="1541.04"/>
    <n v="109581.75"/>
  </r>
  <r>
    <x v="12"/>
    <s v="Bethel"/>
    <n v="1560"/>
    <s v="Thompson Preschool"/>
    <x v="1"/>
    <n v="0"/>
    <n v="0"/>
    <n v="0"/>
    <n v="1.06"/>
    <n v="1.06"/>
    <n v="0"/>
    <n v="0"/>
    <n v="78209"/>
    <n v="80164"/>
    <n v="0"/>
    <n v="0"/>
    <n v="15997.68"/>
    <n v="0.16020000000000001"/>
    <n v="0.15390000000000001"/>
    <n v="0"/>
    <n v="0"/>
    <n v="0"/>
    <n v="0"/>
    <n v="0"/>
  </r>
  <r>
    <x v="12"/>
    <s v="Bethel"/>
    <n v="2399"/>
    <s v="Spanaway Elementary"/>
    <x v="0"/>
    <n v="373.11"/>
    <n v="0"/>
    <n v="373.11"/>
    <n v="1.06"/>
    <n v="1.06"/>
    <n v="373.11"/>
    <n v="1.0940000000000001"/>
    <n v="78209"/>
    <n v="80164"/>
    <n v="90694.28"/>
    <n v="2267.1000000000058"/>
    <n v="15997.68"/>
    <n v="0.16020000000000001"/>
    <n v="0.15390000000000001"/>
    <n v="32379.59"/>
    <n v="1549.36"/>
    <n v="238.45"/>
    <n v="1787.81"/>
    <n v="127128.78"/>
  </r>
  <r>
    <x v="12"/>
    <s v="Bethel"/>
    <n v="2543"/>
    <s v="Roy Elementary"/>
    <x v="0"/>
    <n v="280.44"/>
    <n v="0"/>
    <n v="280.44"/>
    <n v="1.06"/>
    <n v="1.06"/>
    <n v="280.44"/>
    <n v="0.82299999999999995"/>
    <n v="78209"/>
    <n v="80164"/>
    <n v="68227.97"/>
    <n v="1705.5"/>
    <n v="15997.68"/>
    <n v="0.16020000000000001"/>
    <n v="0.15390000000000001"/>
    <n v="24358.69"/>
    <n v="1165.56"/>
    <n v="179.38"/>
    <n v="1344.94"/>
    <n v="95637.1"/>
  </r>
  <r>
    <x v="12"/>
    <s v="Bethel"/>
    <n v="2576"/>
    <s v="Clover Creek Elementary"/>
    <x v="1"/>
    <n v="614.46"/>
    <n v="0"/>
    <n v="0"/>
    <n v="1.06"/>
    <n v="1.06"/>
    <n v="0"/>
    <n v="0"/>
    <n v="78209"/>
    <n v="80164"/>
    <n v="0"/>
    <n v="0"/>
    <n v="15997.68"/>
    <n v="0.16020000000000001"/>
    <n v="0.15390000000000001"/>
    <n v="0"/>
    <n v="0"/>
    <n v="0"/>
    <n v="0"/>
    <n v="0"/>
  </r>
  <r>
    <x v="12"/>
    <s v="Bethel"/>
    <n v="2748"/>
    <s v="Kapowsin Elementary"/>
    <x v="1"/>
    <n v="324"/>
    <n v="0"/>
    <n v="0"/>
    <n v="1.06"/>
    <n v="1.06"/>
    <n v="0"/>
    <n v="0"/>
    <n v="78209"/>
    <n v="80164"/>
    <n v="0"/>
    <n v="0"/>
    <n v="15997.68"/>
    <n v="0.16020000000000001"/>
    <n v="0.15390000000000001"/>
    <n v="0"/>
    <n v="0"/>
    <n v="0"/>
    <n v="0"/>
    <n v="0"/>
  </r>
  <r>
    <x v="12"/>
    <s v="Bethel"/>
    <n v="2807"/>
    <s v="Bethel High School"/>
    <x v="1"/>
    <n v="1604.3"/>
    <n v="0"/>
    <n v="0"/>
    <n v="1.06"/>
    <n v="1.06"/>
    <n v="0"/>
    <n v="0"/>
    <n v="78209"/>
    <n v="80164"/>
    <n v="0"/>
    <n v="0"/>
    <n v="15997.68"/>
    <n v="0.16020000000000001"/>
    <n v="0.15390000000000001"/>
    <n v="0"/>
    <n v="0"/>
    <n v="0"/>
    <n v="0"/>
    <n v="0"/>
  </r>
  <r>
    <x v="12"/>
    <s v="Bethel"/>
    <n v="2877"/>
    <s v="Elk Plain School of Choice"/>
    <x v="1"/>
    <n v="569.55999999999995"/>
    <n v="0"/>
    <n v="0"/>
    <n v="1.06"/>
    <n v="1.06"/>
    <n v="0"/>
    <n v="0"/>
    <n v="78209"/>
    <n v="80164"/>
    <n v="0"/>
    <n v="0"/>
    <n v="15997.68"/>
    <n v="0.16020000000000001"/>
    <n v="0.15390000000000001"/>
    <n v="0"/>
    <n v="0"/>
    <n v="0"/>
    <n v="0"/>
    <n v="0"/>
  </r>
  <r>
    <x v="12"/>
    <s v="Bethel"/>
    <n v="3250"/>
    <s v="Bethel Middle School"/>
    <x v="0"/>
    <n v="670.74"/>
    <n v="0"/>
    <n v="670.74"/>
    <n v="1.06"/>
    <n v="1.06"/>
    <n v="670.74"/>
    <n v="1.968"/>
    <n v="78209"/>
    <n v="80164"/>
    <n v="163150.23000000001"/>
    <n v="4078.289999999979"/>
    <n v="15997.68"/>
    <n v="0.16020000000000001"/>
    <n v="0.15390000000000001"/>
    <n v="58247.75"/>
    <n v="2787.14"/>
    <n v="428.94"/>
    <n v="3216.08"/>
    <n v="228692.34999999998"/>
  </r>
  <r>
    <x v="12"/>
    <s v="Bethel"/>
    <n v="3649"/>
    <s v="Chester H Thompson Elementary"/>
    <x v="0"/>
    <n v="686.34"/>
    <n v="0"/>
    <n v="686.34"/>
    <n v="1.06"/>
    <n v="1.06"/>
    <n v="686.34"/>
    <n v="2.0129999999999999"/>
    <n v="78209"/>
    <n v="80164"/>
    <n v="166880.79999999999"/>
    <n v="4171.5400000000081"/>
    <n v="15997.68"/>
    <n v="0.16020000000000001"/>
    <n v="0.15390000000000001"/>
    <n v="59579.63"/>
    <n v="2850.87"/>
    <n v="438.75"/>
    <n v="3289.62"/>
    <n v="233921.59"/>
  </r>
  <r>
    <x v="12"/>
    <s v="Bethel"/>
    <n v="3751"/>
    <s v="Spanaway Middle School"/>
    <x v="0"/>
    <n v="751.32"/>
    <n v="0"/>
    <n v="751.32"/>
    <n v="1.06"/>
    <n v="1.06"/>
    <n v="751.32"/>
    <n v="2.2040000000000002"/>
    <n v="78209"/>
    <n v="80164"/>
    <n v="182714.99"/>
    <n v="4567.3500000000058"/>
    <n v="15997.68"/>
    <n v="0.16020000000000001"/>
    <n v="0.15390000000000001"/>
    <n v="65232.74"/>
    <n v="3121.37"/>
    <n v="480.38"/>
    <n v="3601.75"/>
    <n v="256116.83"/>
  </r>
  <r>
    <x v="12"/>
    <s v="Bethel"/>
    <n v="4099"/>
    <s v="Evergreen Elementary"/>
    <x v="0"/>
    <n v="526.16"/>
    <n v="0"/>
    <n v="526.16"/>
    <n v="1.06"/>
    <n v="1.06"/>
    <n v="526.16"/>
    <n v="1.5429999999999999"/>
    <n v="78209"/>
    <n v="80164"/>
    <n v="127917.08"/>
    <n v="3197.5600000000122"/>
    <n v="15997.68"/>
    <n v="0.16020000000000001"/>
    <n v="0.15390000000000001"/>
    <n v="45668.84"/>
    <n v="2185.2399999999998"/>
    <n v="336.31"/>
    <n v="2521.5499999999997"/>
    <n v="179305.02999999997"/>
  </r>
  <r>
    <x v="12"/>
    <s v="Bethel"/>
    <n v="4102"/>
    <s v="Naches Trail Elementary"/>
    <x v="0"/>
    <n v="471.21999999999997"/>
    <n v="0"/>
    <n v="471.21999999999997"/>
    <n v="1.06"/>
    <n v="1.06"/>
    <n v="471.21999999999997"/>
    <n v="1.3819999999999999"/>
    <n v="78209"/>
    <n v="80164"/>
    <n v="114569.93"/>
    <n v="2863.9200000000128"/>
    <n v="15997.68"/>
    <n v="0.16020000000000001"/>
    <n v="0.15390000000000001"/>
    <n v="40903.65"/>
    <n v="1957.23"/>
    <n v="301.22000000000003"/>
    <n v="2258.4499999999998"/>
    <n v="160595.95000000001"/>
  </r>
  <r>
    <x v="12"/>
    <s v="Bethel"/>
    <n v="4103"/>
    <s v="Shining Mountain Elementary"/>
    <x v="0"/>
    <n v="614.44000000000005"/>
    <n v="0"/>
    <n v="614.44000000000005"/>
    <n v="1.06"/>
    <n v="1.06"/>
    <n v="614.44000000000005"/>
    <n v="1.802"/>
    <n v="78209"/>
    <n v="80164"/>
    <n v="149388.57999999999"/>
    <n v="3734.2799999999988"/>
    <n v="15997.68"/>
    <n v="0.16020000000000001"/>
    <n v="0.15390000000000001"/>
    <n v="53334.58"/>
    <n v="2552.0500000000002"/>
    <n v="392.76"/>
    <n v="2944.8100000000004"/>
    <n v="209402.24999999997"/>
  </r>
  <r>
    <x v="12"/>
    <s v="Bethel"/>
    <n v="4158"/>
    <s v="Spanaway Lake High School"/>
    <x v="0"/>
    <n v="1648.58"/>
    <n v="0"/>
    <n v="1648.58"/>
    <n v="1.06"/>
    <n v="1.06"/>
    <n v="1648.58"/>
    <n v="4.8360000000000003"/>
    <n v="78209"/>
    <n v="80164"/>
    <n v="400911.85"/>
    <n v="10021.640000000014"/>
    <n v="15997.68"/>
    <n v="0.16020000000000001"/>
    <n v="0.15390000000000001"/>
    <n v="143133.19"/>
    <n v="6848.89"/>
    <n v="1054.04"/>
    <n v="7902.93"/>
    <n v="561969.6100000001"/>
  </r>
  <r>
    <x v="12"/>
    <s v="Bethel"/>
    <n v="4186"/>
    <s v="Cedarcrest Middle School"/>
    <x v="0"/>
    <n v="751.25"/>
    <n v="0"/>
    <n v="751.25"/>
    <n v="1.06"/>
    <n v="1.06"/>
    <n v="751.25"/>
    <n v="2.2040000000000002"/>
    <n v="78209"/>
    <n v="80164"/>
    <n v="182714.99"/>
    <n v="4567.3500000000058"/>
    <n v="15997.68"/>
    <n v="0.16020000000000001"/>
    <n v="0.15390000000000001"/>
    <n v="65232.74"/>
    <n v="3121.37"/>
    <n v="480.38"/>
    <n v="3601.75"/>
    <n v="256116.83"/>
  </r>
  <r>
    <x v="12"/>
    <s v="Bethel"/>
    <n v="4227"/>
    <s v="Rocky Ridge Elementary"/>
    <x v="0"/>
    <n v="435.44"/>
    <n v="0"/>
    <n v="435.44"/>
    <n v="1.06"/>
    <n v="1.06"/>
    <n v="435.44"/>
    <n v="1.2769999999999999"/>
    <n v="78209"/>
    <n v="80164"/>
    <n v="105865.27"/>
    <n v="2646.3199999999924"/>
    <n v="15997.68"/>
    <n v="0.16020000000000001"/>
    <n v="0.15390000000000001"/>
    <n v="37795.919999999998"/>
    <n v="1808.53"/>
    <n v="278.33"/>
    <n v="2086.86"/>
    <n v="148394.37"/>
  </r>
  <r>
    <x v="12"/>
    <s v="Bethel"/>
    <n v="4296"/>
    <s v="Camas Prairie Elementary"/>
    <x v="0"/>
    <n v="525.85"/>
    <n v="0"/>
    <n v="525.85"/>
    <n v="1.06"/>
    <n v="1.06"/>
    <n v="525.85"/>
    <n v="1.542"/>
    <n v="78209"/>
    <n v="80164"/>
    <n v="127834.17"/>
    <n v="3195.4900000000052"/>
    <n v="15997.68"/>
    <n v="0.16020000000000001"/>
    <n v="0.15390000000000001"/>
    <n v="45639.24"/>
    <n v="2183.83"/>
    <n v="336.09"/>
    <n v="2519.92"/>
    <n v="179188.82000000004"/>
  </r>
  <r>
    <x v="12"/>
    <s v="Bethel"/>
    <n v="4297"/>
    <s v="Graham Elementary"/>
    <x v="1"/>
    <n v="433.35"/>
    <n v="0"/>
    <n v="0"/>
    <n v="1.06"/>
    <n v="1.06"/>
    <n v="0"/>
    <n v="0"/>
    <n v="78209"/>
    <n v="80164"/>
    <n v="0"/>
    <n v="0"/>
    <n v="15997.68"/>
    <n v="0.16020000000000001"/>
    <n v="0.15390000000000001"/>
    <n v="0"/>
    <n v="0"/>
    <n v="0"/>
    <n v="0"/>
    <n v="0"/>
  </r>
  <r>
    <x v="12"/>
    <s v="Bethel"/>
    <n v="4331"/>
    <s v="Centennial Elementary Bethel"/>
    <x v="0"/>
    <n v="554.66999999999996"/>
    <n v="0"/>
    <n v="554.66999999999996"/>
    <n v="1.06"/>
    <n v="1.06"/>
    <n v="554.66999999999996"/>
    <n v="1.627"/>
    <n v="78209"/>
    <n v="80164"/>
    <n v="134880.81"/>
    <n v="3371.6300000000047"/>
    <n v="15997.68"/>
    <n v="0.16020000000000001"/>
    <n v="0.15390000000000001"/>
    <n v="48155.02"/>
    <n v="2304.21"/>
    <n v="354.62"/>
    <n v="2658.83"/>
    <n v="189066.28999999998"/>
  </r>
  <r>
    <x v="12"/>
    <s v="Bethel"/>
    <n v="4381"/>
    <s v="Pioneer Valley Elementary"/>
    <x v="0"/>
    <n v="524.9"/>
    <n v="0"/>
    <n v="524.9"/>
    <n v="1.06"/>
    <n v="1.06"/>
    <n v="524.9"/>
    <n v="1.54"/>
    <n v="78209"/>
    <n v="80164"/>
    <n v="127668.37"/>
    <n v="3191.3400000000111"/>
    <n v="15997.68"/>
    <n v="0.16020000000000001"/>
    <n v="0.15390000000000001"/>
    <n v="45580.05"/>
    <n v="2181"/>
    <n v="335.66"/>
    <n v="2516.66"/>
    <n v="178956.42"/>
  </r>
  <r>
    <x v="12"/>
    <s v="Bethel"/>
    <n v="4407"/>
    <s v="Frontier Middle School"/>
    <x v="1"/>
    <n v="613.99"/>
    <n v="0"/>
    <n v="0"/>
    <n v="1.06"/>
    <n v="1.06"/>
    <n v="0"/>
    <n v="0"/>
    <n v="78209"/>
    <n v="80164"/>
    <n v="0"/>
    <n v="0"/>
    <n v="15997.68"/>
    <n v="0.16020000000000001"/>
    <n v="0.15390000000000001"/>
    <n v="0"/>
    <n v="0"/>
    <n v="0"/>
    <n v="0"/>
    <n v="0"/>
  </r>
  <r>
    <x v="12"/>
    <s v="Bethel"/>
    <n v="4538"/>
    <s v="North Star Elementary"/>
    <x v="1"/>
    <n v="450.11"/>
    <n v="0"/>
    <n v="0"/>
    <n v="1.06"/>
    <n v="1.06"/>
    <n v="0"/>
    <n v="0"/>
    <n v="78209"/>
    <n v="80164"/>
    <n v="0"/>
    <n v="0"/>
    <n v="15997.68"/>
    <n v="0.16020000000000001"/>
    <n v="0.15390000000000001"/>
    <n v="0"/>
    <n v="0"/>
    <n v="0"/>
    <n v="0"/>
    <n v="0"/>
  </r>
  <r>
    <x v="12"/>
    <s v="Bethel"/>
    <n v="4578"/>
    <s v="Cougar Mountain Middle School"/>
    <x v="1"/>
    <n v="597.61"/>
    <n v="0"/>
    <n v="0"/>
    <n v="1.06"/>
    <n v="1.06"/>
    <n v="0"/>
    <n v="0"/>
    <n v="78209"/>
    <n v="80164"/>
    <n v="0"/>
    <n v="0"/>
    <n v="15997.68"/>
    <n v="0.16020000000000001"/>
    <n v="0.15390000000000001"/>
    <n v="0"/>
    <n v="0"/>
    <n v="0"/>
    <n v="0"/>
    <n v="0"/>
  </r>
  <r>
    <x v="12"/>
    <s v="Bethel"/>
    <n v="5033"/>
    <s v="Graham Kapowsin High School"/>
    <x v="1"/>
    <n v="1994.68"/>
    <n v="0"/>
    <n v="0"/>
    <n v="1.06"/>
    <n v="1.06"/>
    <n v="0"/>
    <n v="0"/>
    <n v="78209"/>
    <n v="80164"/>
    <n v="0"/>
    <n v="0"/>
    <n v="15997.68"/>
    <n v="0.16020000000000001"/>
    <n v="0.15390000000000001"/>
    <n v="0"/>
    <n v="0"/>
    <n v="0"/>
    <n v="0"/>
    <n v="0"/>
  </r>
  <r>
    <x v="12"/>
    <s v="Bethel"/>
    <n v="5159"/>
    <s v="Frederickson Elementary"/>
    <x v="0"/>
    <n v="537.22"/>
    <n v="0"/>
    <n v="537.22"/>
    <n v="1.06"/>
    <n v="1.06"/>
    <n v="537.22"/>
    <n v="1.5760000000000001"/>
    <n v="78209"/>
    <n v="80164"/>
    <n v="130652.83"/>
    <n v="3265.9399999999878"/>
    <n v="15997.68"/>
    <n v="0.16020000000000001"/>
    <n v="0.15390000000000001"/>
    <n v="46645.56"/>
    <n v="2231.98"/>
    <n v="343.5"/>
    <n v="2575.48"/>
    <n v="183139.81000000003"/>
  </r>
  <r>
    <x v="12"/>
    <s v="Bethel"/>
    <n v="5160"/>
    <s v="Nelson Elementary School"/>
    <x v="1"/>
    <n v="459.03"/>
    <n v="0"/>
    <n v="0"/>
    <n v="1.06"/>
    <n v="1.06"/>
    <n v="0"/>
    <n v="0"/>
    <n v="78209"/>
    <n v="80164"/>
    <n v="0"/>
    <n v="0"/>
    <n v="15997.68"/>
    <n v="0.16020000000000001"/>
    <n v="0.15390000000000001"/>
    <n v="0"/>
    <n v="0"/>
    <n v="0"/>
    <n v="0"/>
    <n v="0"/>
  </r>
  <r>
    <x v="12"/>
    <s v="Bethel"/>
    <n v="5206"/>
    <s v="Liberty Middle School"/>
    <x v="0"/>
    <n v="859.39"/>
    <n v="0"/>
    <n v="859.39"/>
    <n v="1.06"/>
    <n v="1.06"/>
    <n v="859.39"/>
    <n v="2.5209999999999999"/>
    <n v="78209"/>
    <n v="80164"/>
    <n v="208994.78"/>
    <n v="5224.2699999999895"/>
    <n v="15997.68"/>
    <n v="0.16020000000000001"/>
    <n v="0.15390000000000001"/>
    <n v="74615.13"/>
    <n v="3570.32"/>
    <n v="549.47"/>
    <n v="4119.79"/>
    <n v="292953.97000000003"/>
  </r>
  <r>
    <x v="12"/>
    <s v="Bethel"/>
    <n v="5372"/>
    <s v="Acceleration Academy"/>
    <x v="1"/>
    <n v="407.56"/>
    <n v="0"/>
    <n v="0"/>
    <n v="1.06"/>
    <n v="1.06"/>
    <n v="0"/>
    <n v="0"/>
    <n v="78209"/>
    <n v="80164"/>
    <n v="0"/>
    <n v="0"/>
    <n v="15997.68"/>
    <n v="0.16020000000000001"/>
    <n v="0.15390000000000001"/>
    <n v="0"/>
    <n v="0"/>
    <n v="0"/>
    <n v="0"/>
    <n v="0"/>
  </r>
  <r>
    <x v="12"/>
    <s v="Bethel"/>
    <n v="5633"/>
    <s v="Bethel Virtual Academy"/>
    <x v="0"/>
    <n v="547.43000000000006"/>
    <n v="0"/>
    <n v="547.43000000000006"/>
    <n v="1.06"/>
    <n v="1.06"/>
    <n v="547.43000000000006"/>
    <n v="1.6060000000000001"/>
    <n v="78209"/>
    <n v="80164"/>
    <n v="133139.87"/>
    <n v="3328.1199999999953"/>
    <n v="15997.68"/>
    <n v="0.16020000000000001"/>
    <n v="0.15390000000000001"/>
    <n v="47533.48"/>
    <n v="2274.4699999999998"/>
    <n v="350.04"/>
    <n v="2624.5099999999998"/>
    <n v="186625.98"/>
  </r>
  <r>
    <x v="12"/>
    <s v="Bethel"/>
    <n v="5635"/>
    <s v="Katherine G. Johnson Elementary School"/>
    <x v="1"/>
    <n v="599.49"/>
    <n v="0"/>
    <n v="0"/>
    <n v="1.06"/>
    <n v="1.06"/>
    <n v="0"/>
    <n v="0"/>
    <n v="78209"/>
    <n v="80164"/>
    <n v="0"/>
    <n v="0"/>
    <n v="15997.68"/>
    <n v="0.16020000000000001"/>
    <n v="0.15390000000000001"/>
    <n v="0"/>
    <n v="0"/>
    <n v="0"/>
    <n v="0"/>
    <n v="0"/>
  </r>
  <r>
    <x v="12"/>
    <s v="Bethel"/>
    <n v="5665"/>
    <s v="BETHEL HOPE EARLY LEARNING CENTER"/>
    <x v="1"/>
    <n v="0"/>
    <n v="0"/>
    <n v="0"/>
    <n v="1.06"/>
    <n v="1.06"/>
    <n v="0"/>
    <n v="0"/>
    <n v="78209"/>
    <n v="80164"/>
    <n v="0"/>
    <n v="0"/>
    <n v="15997.68"/>
    <n v="0.16020000000000001"/>
    <n v="0.15390000000000001"/>
    <n v="0"/>
    <n v="0"/>
    <n v="0"/>
    <n v="0"/>
    <n v="0"/>
  </r>
  <r>
    <x v="12"/>
    <s v="Bethel"/>
    <n v="5754"/>
    <s v="Transition 18-22 Program"/>
    <x v="1"/>
    <n v="35.56"/>
    <n v="0"/>
    <n v="0"/>
    <n v="1.06"/>
    <n v="1.06"/>
    <n v="0"/>
    <n v="0"/>
    <n v="78209"/>
    <n v="80164"/>
    <n v="0"/>
    <n v="0"/>
    <n v="15997.68"/>
    <n v="0.16020000000000001"/>
    <n v="0.15390000000000001"/>
    <n v="0"/>
    <n v="0"/>
    <n v="0"/>
    <n v="0"/>
    <n v="0"/>
  </r>
  <r>
    <x v="12"/>
    <s v="Bethel"/>
    <n v="5757"/>
    <s v="Expedition Elementary"/>
    <x v="1"/>
    <n v="538.57000000000005"/>
    <n v="0"/>
    <n v="0"/>
    <n v="1.06"/>
    <n v="1.06"/>
    <n v="0"/>
    <n v="0"/>
    <n v="78209"/>
    <n v="80164"/>
    <n v="0"/>
    <n v="0"/>
    <n v="15997.68"/>
    <n v="0.16020000000000001"/>
    <n v="0.15390000000000001"/>
    <n v="0"/>
    <n v="0"/>
    <n v="0"/>
    <n v="0"/>
    <n v="0"/>
  </r>
  <r>
    <x v="12"/>
    <s v="Bethel"/>
    <n v="5961"/>
    <s v="Pierce County Skills Center"/>
    <x v="1"/>
    <n v="406.62"/>
    <n v="0"/>
    <n v="0"/>
    <n v="1.06"/>
    <n v="1.06"/>
    <n v="0"/>
    <n v="0"/>
    <n v="78209"/>
    <n v="80164"/>
    <n v="0"/>
    <n v="0"/>
    <n v="15997.68"/>
    <n v="0.16020000000000001"/>
    <n v="0.15390000000000001"/>
    <n v="0"/>
    <n v="0"/>
    <n v="0"/>
    <n v="0"/>
    <n v="0"/>
  </r>
  <r>
    <x v="13"/>
    <s v="Bickleton"/>
    <n v="3392"/>
    <s v="Bickleton Elementary &amp; High Schl"/>
    <x v="1"/>
    <n v="92.97"/>
    <n v="0"/>
    <n v="0"/>
    <n v="1"/>
    <n v="1"/>
    <n v="0"/>
    <n v="0"/>
    <n v="78209"/>
    <n v="80164"/>
    <n v="0"/>
    <n v="0"/>
    <n v="15997.68"/>
    <n v="0.16020000000000001"/>
    <n v="0.15390000000000001"/>
    <n v="0"/>
    <n v="0"/>
    <n v="0"/>
    <n v="0"/>
    <n v="0"/>
  </r>
  <r>
    <x v="14"/>
    <s v="Blaine"/>
    <n v="2713"/>
    <s v="Blaine Elementary School"/>
    <x v="0"/>
    <n v="465.32"/>
    <n v="0"/>
    <n v="465.32"/>
    <n v="1.1200000000000001"/>
    <n v="1.1200000000000001"/>
    <n v="465.32"/>
    <n v="1.365"/>
    <n v="78209"/>
    <n v="80164"/>
    <n v="119565.92"/>
    <n v="2988.8000000000029"/>
    <n v="15997.68"/>
    <n v="0.16020000000000001"/>
    <n v="0.15390000000000001"/>
    <n v="41451.269999999997"/>
    <n v="2042.58"/>
    <n v="314.35000000000002"/>
    <n v="2356.9299999999998"/>
    <n v="166362.91999999998"/>
  </r>
  <r>
    <x v="14"/>
    <s v="Blaine"/>
    <n v="3136"/>
    <s v="Blaine High School"/>
    <x v="1"/>
    <n v="571.41999999999996"/>
    <n v="0"/>
    <n v="0"/>
    <n v="1.1200000000000001"/>
    <n v="1.1200000000000001"/>
    <n v="0"/>
    <n v="0"/>
    <n v="78209"/>
    <n v="80164"/>
    <n v="0"/>
    <n v="0"/>
    <n v="15997.68"/>
    <n v="0.16020000000000001"/>
    <n v="0.15390000000000001"/>
    <n v="0"/>
    <n v="0"/>
    <n v="0"/>
    <n v="0"/>
    <n v="0"/>
  </r>
  <r>
    <x v="14"/>
    <s v="Blaine"/>
    <n v="3796"/>
    <s v="Blaine Middle School"/>
    <x v="1"/>
    <n v="468.83"/>
    <n v="0"/>
    <n v="0"/>
    <n v="1.1200000000000001"/>
    <n v="1.1200000000000001"/>
    <n v="0"/>
    <n v="0"/>
    <n v="78209"/>
    <n v="80164"/>
    <n v="0"/>
    <n v="0"/>
    <n v="15997.68"/>
    <n v="0.16020000000000001"/>
    <n v="0.15390000000000001"/>
    <n v="0"/>
    <n v="0"/>
    <n v="0"/>
    <n v="0"/>
    <n v="0"/>
  </r>
  <r>
    <x v="14"/>
    <s v="Blaine"/>
    <n v="4459"/>
    <s v="Point Roberts Primary"/>
    <x v="1"/>
    <n v="5"/>
    <n v="0"/>
    <n v="0"/>
    <n v="1.1200000000000001"/>
    <n v="1.1200000000000001"/>
    <n v="0"/>
    <n v="0"/>
    <n v="78209"/>
    <n v="80164"/>
    <n v="0"/>
    <n v="0"/>
    <n v="15997.68"/>
    <n v="0.16020000000000001"/>
    <n v="0.15390000000000001"/>
    <n v="0"/>
    <n v="0"/>
    <n v="0"/>
    <n v="0"/>
    <n v="0"/>
  </r>
  <r>
    <x v="14"/>
    <s v="Blaine"/>
    <n v="4476"/>
    <s v="Blaine Primary School"/>
    <x v="0"/>
    <n v="400.59999999999997"/>
    <n v="0"/>
    <n v="400.59999999999997"/>
    <n v="1.1200000000000001"/>
    <n v="1.1200000000000001"/>
    <n v="400.59999999999997"/>
    <n v="1.175"/>
    <n v="78209"/>
    <n v="80164"/>
    <n v="102923.04"/>
    <n v="2572.7800000000134"/>
    <n v="15997.68"/>
    <n v="0.16020000000000001"/>
    <n v="0.15390000000000001"/>
    <n v="35681.5"/>
    <n v="1758.26"/>
    <n v="270.60000000000002"/>
    <n v="2028.8600000000001"/>
    <n v="143206.18"/>
  </r>
  <r>
    <x v="14"/>
    <s v="Blaine"/>
    <n v="5021"/>
    <s v="Blaine HomeConnection"/>
    <x v="1"/>
    <n v="44.7"/>
    <n v="0"/>
    <n v="0"/>
    <n v="1.1200000000000001"/>
    <n v="1.1200000000000001"/>
    <n v="0"/>
    <n v="0"/>
    <n v="78209"/>
    <n v="80164"/>
    <n v="0"/>
    <n v="0"/>
    <n v="15997.68"/>
    <n v="0.16020000000000001"/>
    <n v="0.15390000000000001"/>
    <n v="0"/>
    <n v="0"/>
    <n v="0"/>
    <n v="0"/>
    <n v="0"/>
  </r>
  <r>
    <x v="14"/>
    <s v="Blaine"/>
    <n v="5465"/>
    <s v="Blaine Re-Engagement"/>
    <x v="0"/>
    <n v="14.770000000000001"/>
    <n v="0"/>
    <n v="14.770000000000001"/>
    <n v="1.1200000000000001"/>
    <n v="1.1200000000000001"/>
    <n v="14.770000000000001"/>
    <n v="4.2999999999999997E-2"/>
    <n v="78209"/>
    <n v="80164"/>
    <n v="3766.55"/>
    <n v="94.149999999999636"/>
    <n v="15997.68"/>
    <n v="0.16020000000000001"/>
    <n v="0.15390000000000001"/>
    <n v="1305.79"/>
    <n v="64.34"/>
    <n v="9.9"/>
    <n v="74.240000000000009"/>
    <n v="5240.7299999999996"/>
  </r>
  <r>
    <x v="15"/>
    <s v="Boistfort"/>
    <n v="2516"/>
    <s v="Boistfort Elem"/>
    <x v="0"/>
    <n v="74.67"/>
    <n v="0"/>
    <n v="74.67"/>
    <n v="1"/>
    <n v="1"/>
    <n v="74.67"/>
    <n v="0.219"/>
    <n v="78209"/>
    <n v="80164"/>
    <n v="17127.77"/>
    <n v="428.14999999999782"/>
    <n v="15997.68"/>
    <n v="0.16020000000000001"/>
    <n v="0.15390000000000001"/>
    <n v="6313.25"/>
    <n v="292.60000000000002"/>
    <n v="45.03"/>
    <n v="337.63"/>
    <n v="24206.799999999999"/>
  </r>
  <r>
    <x v="15"/>
    <s v="Boistfort"/>
    <n v="5748"/>
    <s v="BOISTFORT ONLINE SCHOOL"/>
    <x v="1"/>
    <n v="215.49"/>
    <n v="0"/>
    <n v="0"/>
    <n v="1"/>
    <n v="1"/>
    <n v="0"/>
    <n v="0"/>
    <n v="78209"/>
    <n v="80164"/>
    <n v="0"/>
    <n v="0"/>
    <n v="15997.68"/>
    <n v="0.16020000000000001"/>
    <n v="0.15390000000000001"/>
    <n v="0"/>
    <n v="0"/>
    <n v="0"/>
    <n v="0"/>
    <n v="0"/>
  </r>
  <r>
    <x v="16"/>
    <s v="Bremerton"/>
    <n v="1737"/>
    <s v="Renaissance Alternative High School"/>
    <x v="0"/>
    <n v="78.59"/>
    <n v="0"/>
    <n v="78.59"/>
    <n v="1.18"/>
    <n v="1.18"/>
    <n v="78.59"/>
    <n v="0.23100000000000001"/>
    <n v="78209"/>
    <n v="80164"/>
    <n v="21318.21"/>
    <n v="532.88999999999942"/>
    <n v="15997.68"/>
    <n v="0.16020000000000001"/>
    <n v="0.15390000000000001"/>
    <n v="7192.65"/>
    <n v="364.19"/>
    <n v="56.05"/>
    <n v="420.24"/>
    <n v="29463.99"/>
  </r>
  <r>
    <x v="16"/>
    <s v="Bremerton"/>
    <n v="1749"/>
    <s v="Bremerton Home Link Program"/>
    <x v="1"/>
    <n v="71.83"/>
    <n v="0"/>
    <n v="0"/>
    <n v="1.18"/>
    <n v="1.18"/>
    <n v="0"/>
    <n v="0"/>
    <n v="78209"/>
    <n v="80164"/>
    <n v="0"/>
    <n v="0"/>
    <n v="15997.68"/>
    <n v="0.16020000000000001"/>
    <n v="0.15390000000000001"/>
    <n v="0"/>
    <n v="0"/>
    <n v="0"/>
    <n v="0"/>
    <n v="0"/>
  </r>
  <r>
    <x v="16"/>
    <s v="Bremerton"/>
    <n v="2613"/>
    <s v="West Hills S.T.E.M. Academy"/>
    <x v="0"/>
    <n v="266.32"/>
    <n v="0"/>
    <n v="266.32"/>
    <n v="1.18"/>
    <n v="1.18"/>
    <n v="266.32"/>
    <n v="0.78100000000000003"/>
    <n v="78209"/>
    <n v="80164"/>
    <n v="72075.850000000006"/>
    <n v="1801.6899999999878"/>
    <n v="15997.68"/>
    <n v="0.16020000000000001"/>
    <n v="0.15390000000000001"/>
    <n v="24318.02"/>
    <n v="1231.29"/>
    <n v="189.5"/>
    <n v="1420.79"/>
    <n v="99616.349999999991"/>
  </r>
  <r>
    <x v="16"/>
    <s v="Bremerton"/>
    <n v="2853"/>
    <s v="View Ridge Elementary Arts Academy"/>
    <x v="0"/>
    <n v="388.98"/>
    <n v="0"/>
    <n v="388.98"/>
    <n v="1.18"/>
    <n v="1.18"/>
    <n v="388.98"/>
    <n v="1.141"/>
    <n v="78209"/>
    <n v="80164"/>
    <n v="105299.03"/>
    <n v="2632.1800000000076"/>
    <n v="15997.68"/>
    <n v="0.16020000000000001"/>
    <n v="0.15390000000000001"/>
    <n v="35527.35"/>
    <n v="1798.85"/>
    <n v="276.83999999999997"/>
    <n v="2075.69"/>
    <n v="145534.25"/>
  </r>
  <r>
    <x v="16"/>
    <s v="Bremerton"/>
    <n v="3108"/>
    <s v="Crownhill Elementary School"/>
    <x v="0"/>
    <n v="308"/>
    <n v="0"/>
    <n v="308"/>
    <n v="1.18"/>
    <n v="1.18"/>
    <n v="308"/>
    <n v="0.90300000000000002"/>
    <n v="78209"/>
    <n v="80164"/>
    <n v="83334.820000000007"/>
    <n v="2083.1299999999901"/>
    <n v="15997.68"/>
    <n v="0.16020000000000001"/>
    <n v="0.15390000000000001"/>
    <n v="28116.74"/>
    <n v="1423.63"/>
    <n v="219.1"/>
    <n v="1642.73"/>
    <n v="115177.42"/>
  </r>
  <r>
    <x v="16"/>
    <s v="Bremerton"/>
    <n v="3109"/>
    <s v="Bremerton High School"/>
    <x v="0"/>
    <n v="1167.1300000000001"/>
    <n v="0"/>
    <n v="1167.1300000000001"/>
    <n v="1.18"/>
    <n v="1.18"/>
    <n v="1167.1300000000001"/>
    <n v="3.4239999999999999"/>
    <n v="78209"/>
    <n v="80164"/>
    <n v="315989.39"/>
    <n v="7898.820000000007"/>
    <n v="15997.68"/>
    <n v="0.16020000000000001"/>
    <n v="0.15390000000000001"/>
    <n v="106613.18"/>
    <n v="5398.14"/>
    <n v="830.77"/>
    <n v="6228.91"/>
    <n v="436730.3"/>
  </r>
  <r>
    <x v="16"/>
    <s v="Bremerton"/>
    <n v="3171"/>
    <s v="Naval Avenue Elementary School"/>
    <x v="0"/>
    <n v="248.72"/>
    <n v="0"/>
    <n v="248.72"/>
    <n v="1.18"/>
    <n v="1.18"/>
    <n v="248.72"/>
    <n v="0.73"/>
    <n v="78209"/>
    <n v="80164"/>
    <n v="67369.23"/>
    <n v="1684.0400000000081"/>
    <n v="15997.68"/>
    <n v="0.16020000000000001"/>
    <n v="0.15390000000000001"/>
    <n v="22730.03"/>
    <n v="1150.8900000000001"/>
    <n v="177.12"/>
    <n v="1328.0100000000002"/>
    <n v="93111.31"/>
  </r>
  <r>
    <x v="16"/>
    <s v="Bremerton"/>
    <n v="3641"/>
    <s v="Armin Jahr Elementary"/>
    <x v="0"/>
    <n v="484.78"/>
    <n v="0"/>
    <n v="484.78"/>
    <n v="1.18"/>
    <n v="1.18"/>
    <n v="484.78"/>
    <n v="1.4219999999999999"/>
    <n v="78209"/>
    <n v="80164"/>
    <n v="131231.57"/>
    <n v="3280.4199999999837"/>
    <n v="15997.68"/>
    <n v="0.16020000000000001"/>
    <n v="0.15390000000000001"/>
    <n v="44276.86"/>
    <n v="2241.87"/>
    <n v="345.02"/>
    <n v="2586.89"/>
    <n v="181375.74"/>
  </r>
  <r>
    <x v="16"/>
    <s v="Bremerton"/>
    <n v="4038"/>
    <s v="West Sound Technical Skills Center"/>
    <x v="1"/>
    <n v="269.36"/>
    <n v="0"/>
    <n v="0"/>
    <n v="1.18"/>
    <n v="1.18"/>
    <n v="0"/>
    <n v="0"/>
    <n v="78209"/>
    <n v="80164"/>
    <n v="0"/>
    <n v="0"/>
    <n v="15997.68"/>
    <n v="0.16020000000000001"/>
    <n v="0.15390000000000001"/>
    <n v="0"/>
    <n v="0"/>
    <n v="0"/>
    <n v="0"/>
    <n v="0"/>
  </r>
  <r>
    <x v="16"/>
    <s v="Bremerton"/>
    <n v="4421"/>
    <s v="Kitsap Lake Elementary"/>
    <x v="1"/>
    <n v="336.11"/>
    <n v="0"/>
    <n v="0"/>
    <n v="1.18"/>
    <n v="1.18"/>
    <n v="0"/>
    <n v="0"/>
    <n v="78209"/>
    <n v="80164"/>
    <n v="0"/>
    <n v="0"/>
    <n v="15997.68"/>
    <n v="0.16020000000000001"/>
    <n v="0.15390000000000001"/>
    <n v="0"/>
    <n v="0"/>
    <n v="0"/>
    <n v="0"/>
    <n v="0"/>
  </r>
  <r>
    <x v="16"/>
    <s v="Bremerton"/>
    <n v="4441"/>
    <s v="Mountain View Middle School"/>
    <x v="0"/>
    <n v="845.81"/>
    <n v="0"/>
    <n v="845.81"/>
    <n v="1.18"/>
    <n v="1.18"/>
    <n v="845.81"/>
    <n v="2.4809999999999999"/>
    <n v="78209"/>
    <n v="80164"/>
    <n v="228963.1"/>
    <n v="5723.4199999999837"/>
    <n v="15997.68"/>
    <n v="0.16020000000000001"/>
    <n v="0.15390000000000001"/>
    <n v="77250.97"/>
    <n v="3911.44"/>
    <n v="601.97"/>
    <n v="4513.41"/>
    <n v="316450.89999999997"/>
  </r>
  <r>
    <x v="16"/>
    <s v="Bremerton"/>
    <n v="5161"/>
    <s v="Special Services"/>
    <x v="0"/>
    <n v="0"/>
    <n v="0"/>
    <n v="0"/>
    <n v="1.18"/>
    <n v="1.18"/>
    <n v="0"/>
    <n v="0"/>
    <n v="78209"/>
    <n v="80164"/>
    <n v="0"/>
    <n v="0"/>
    <n v="15997.68"/>
    <n v="0.16020000000000001"/>
    <n v="0.15390000000000001"/>
    <n v="0"/>
    <n v="0"/>
    <n v="0"/>
    <n v="0"/>
    <n v="0"/>
  </r>
  <r>
    <x v="17"/>
    <s v="Brewster"/>
    <n v="2800"/>
    <s v="Brewster High School"/>
    <x v="0"/>
    <n v="341.29999999999995"/>
    <n v="0"/>
    <n v="341.29999999999995"/>
    <n v="1"/>
    <n v="1"/>
    <n v="341.29999999999995"/>
    <n v="1.0009999999999999"/>
    <n v="78209"/>
    <n v="80164"/>
    <n v="78287.210000000006"/>
    <n v="1956.9499999999971"/>
    <n v="15997.68"/>
    <n v="0.16020000000000001"/>
    <n v="0.15390000000000001"/>
    <n v="28856.46"/>
    <n v="1337.4"/>
    <n v="205.83"/>
    <n v="1543.23"/>
    <n v="110643.85"/>
  </r>
  <r>
    <x v="17"/>
    <s v="Brewster"/>
    <n v="3293"/>
    <s v="Brewster Elementary School"/>
    <x v="0"/>
    <n v="405.41"/>
    <n v="0"/>
    <n v="405.41"/>
    <n v="1"/>
    <n v="1"/>
    <n v="405.41"/>
    <n v="1.1890000000000001"/>
    <n v="78209"/>
    <n v="80164"/>
    <n v="92990.5"/>
    <n v="2324.5"/>
    <n v="15997.68"/>
    <n v="0.16020000000000001"/>
    <n v="0.15390000000000001"/>
    <n v="34276.06"/>
    <n v="1588.58"/>
    <n v="244.48"/>
    <n v="1833.06"/>
    <n v="131424.12"/>
  </r>
  <r>
    <x v="17"/>
    <s v="Brewster"/>
    <n v="4223"/>
    <s v="Brewster Middle School"/>
    <x v="0"/>
    <n v="219.55"/>
    <n v="0"/>
    <n v="219.55"/>
    <n v="1"/>
    <n v="1"/>
    <n v="219.55"/>
    <n v="0.64400000000000002"/>
    <n v="78209"/>
    <n v="80164"/>
    <n v="50366.6"/>
    <n v="1259.0200000000041"/>
    <n v="15997.68"/>
    <n v="0.16020000000000001"/>
    <n v="0.15390000000000001"/>
    <n v="18565"/>
    <n v="860.43"/>
    <n v="132.41999999999999"/>
    <n v="992.84999999999991"/>
    <n v="71183.470000000016"/>
  </r>
  <r>
    <x v="17"/>
    <s v="Brewster"/>
    <n v="5272"/>
    <s v="Brewster Alternative School"/>
    <x v="0"/>
    <n v="13.92"/>
    <n v="0"/>
    <n v="13.92"/>
    <n v="1"/>
    <n v="1"/>
    <n v="13.92"/>
    <n v="4.1000000000000002E-2"/>
    <n v="78209"/>
    <n v="80164"/>
    <n v="3206.57"/>
    <n v="80.149999999999636"/>
    <n v="15997.68"/>
    <n v="0.16020000000000001"/>
    <n v="0.15390000000000001"/>
    <n v="1181.93"/>
    <n v="54.78"/>
    <n v="8.43"/>
    <n v="63.21"/>
    <n v="4531.8599999999997"/>
  </r>
  <r>
    <x v="18"/>
    <s v="Bridgeport"/>
    <n v="1900"/>
    <s v="Bridgeport Aurora High School"/>
    <x v="0"/>
    <n v="30.11"/>
    <n v="0"/>
    <n v="30.11"/>
    <n v="1"/>
    <n v="1"/>
    <n v="30.11"/>
    <n v="8.7999999999999995E-2"/>
    <n v="78209"/>
    <n v="80164"/>
    <n v="6882.39"/>
    <n v="172.03999999999996"/>
    <n v="15997.68"/>
    <n v="0.16020000000000001"/>
    <n v="0.15390000000000001"/>
    <n v="2536.83"/>
    <n v="117.57"/>
    <n v="18.09"/>
    <n v="135.66"/>
    <n v="9726.9200000000019"/>
  </r>
  <r>
    <x v="18"/>
    <s v="Bridgeport"/>
    <n v="2562"/>
    <s v="Bridgeport Elementary"/>
    <x v="0"/>
    <n v="335.71"/>
    <n v="0"/>
    <n v="335.71"/>
    <n v="1"/>
    <n v="1"/>
    <n v="335.71"/>
    <n v="0.98499999999999999"/>
    <n v="78209"/>
    <n v="80164"/>
    <n v="77035.87"/>
    <n v="1925.6699999999983"/>
    <n v="15997.68"/>
    <n v="0.16020000000000001"/>
    <n v="0.15390000000000001"/>
    <n v="28395.22"/>
    <n v="1316.03"/>
    <n v="202.54"/>
    <n v="1518.57"/>
    <n v="108875.33"/>
  </r>
  <r>
    <x v="18"/>
    <s v="Bridgeport"/>
    <n v="2788"/>
    <s v="Bridgeport High School"/>
    <x v="0"/>
    <n v="231.47"/>
    <n v="0"/>
    <n v="231.47"/>
    <n v="1"/>
    <n v="1"/>
    <n v="231.47"/>
    <n v="0.67900000000000005"/>
    <n v="78209"/>
    <n v="80164"/>
    <n v="53103.91"/>
    <n v="1327.4499999999971"/>
    <n v="15997.68"/>
    <n v="0.16020000000000001"/>
    <n v="0.15390000000000001"/>
    <n v="19573.97"/>
    <n v="907.19"/>
    <n v="139.62"/>
    <n v="1046.81"/>
    <n v="75052.14"/>
  </r>
  <r>
    <x v="18"/>
    <s v="Bridgeport"/>
    <n v="4213"/>
    <s v="Bridgeport Middle School"/>
    <x v="0"/>
    <n v="152.78"/>
    <n v="0"/>
    <n v="152.78"/>
    <n v="1"/>
    <n v="1"/>
    <n v="152.78"/>
    <n v="0.44800000000000001"/>
    <n v="78209"/>
    <n v="80164"/>
    <n v="35037.629999999997"/>
    <n v="875.84000000000378"/>
    <n v="15997.68"/>
    <n v="0.16020000000000001"/>
    <n v="0.15390000000000001"/>
    <n v="12914.78"/>
    <n v="598.55999999999995"/>
    <n v="92.12"/>
    <n v="690.68"/>
    <n v="49518.93"/>
  </r>
  <r>
    <x v="19"/>
    <s v="Brinnon"/>
    <n v="2836"/>
    <s v="Brinnon Elementary"/>
    <x v="0"/>
    <n v="71.56"/>
    <n v="0"/>
    <n v="71.56"/>
    <n v="1"/>
    <n v="1"/>
    <n v="71.56"/>
    <n v="0.21"/>
    <n v="78209"/>
    <n v="80164"/>
    <n v="16423.89"/>
    <n v="410.54999999999927"/>
    <n v="15997.68"/>
    <n v="0.16020000000000001"/>
    <n v="0.15390000000000001"/>
    <n v="6053.8"/>
    <n v="280.57"/>
    <n v="43.18"/>
    <n v="323.75"/>
    <n v="23211.989999999998"/>
  </r>
  <r>
    <x v="20"/>
    <s v="Burlington Edison"/>
    <n v="1928"/>
    <s v="Burlington-Edison Alternative School"/>
    <x v="0"/>
    <n v="14.86"/>
    <n v="0"/>
    <n v="14.86"/>
    <n v="1.1200000000000001"/>
    <n v="1.1200000000000001"/>
    <n v="14.86"/>
    <n v="4.3999999999999997E-2"/>
    <n v="78209"/>
    <n v="80164"/>
    <n v="3854.14"/>
    <n v="96.340000000000146"/>
    <n v="15997.68"/>
    <n v="0.16020000000000001"/>
    <n v="0.15390000000000001"/>
    <n v="1336.16"/>
    <n v="65.84"/>
    <n v="10.130000000000001"/>
    <n v="75.97"/>
    <n v="5362.6100000000006"/>
  </r>
  <r>
    <x v="20"/>
    <s v="Burlington Edison"/>
    <n v="2362"/>
    <s v="Burlington Edison High School"/>
    <x v="0"/>
    <n v="1005.81"/>
    <n v="0"/>
    <n v="1005.81"/>
    <n v="1.1200000000000001"/>
    <n v="1.1200000000000001"/>
    <n v="1005.81"/>
    <n v="2.95"/>
    <n v="78209"/>
    <n v="80164"/>
    <n v="258402.54"/>
    <n v="6459.3199999999779"/>
    <n v="15997.68"/>
    <n v="0.16020000000000001"/>
    <n v="0.15390000000000001"/>
    <n v="89583.33"/>
    <n v="4414.3599999999997"/>
    <n v="679.37"/>
    <n v="5093.7299999999996"/>
    <n v="359538.91999999993"/>
  </r>
  <r>
    <x v="20"/>
    <s v="Burlington Edison"/>
    <n v="2379"/>
    <s v="Edison Elementary - Burlington/Edison"/>
    <x v="1"/>
    <n v="396.98"/>
    <n v="0"/>
    <n v="0"/>
    <n v="1.1200000000000001"/>
    <n v="1.1200000000000001"/>
    <n v="0"/>
    <n v="0"/>
    <n v="78209"/>
    <n v="80164"/>
    <n v="0"/>
    <n v="0"/>
    <n v="15997.68"/>
    <n v="0.16020000000000001"/>
    <n v="0.15390000000000001"/>
    <n v="0"/>
    <n v="0"/>
    <n v="0"/>
    <n v="0"/>
    <n v="0"/>
  </r>
  <r>
    <x v="20"/>
    <s v="Burlington Edison"/>
    <n v="2946"/>
    <s v="West View Elementary"/>
    <x v="0"/>
    <n v="354.78"/>
    <n v="0"/>
    <n v="354.78"/>
    <n v="1.1200000000000001"/>
    <n v="1.1200000000000001"/>
    <n v="354.78"/>
    <n v="1.0409999999999999"/>
    <n v="78209"/>
    <n v="80164"/>
    <n v="91185.44"/>
    <n v="2279.3699999999953"/>
    <n v="15997.68"/>
    <n v="0.16020000000000001"/>
    <n v="0.15390000000000001"/>
    <n v="31612.29"/>
    <n v="1557.75"/>
    <n v="239.74"/>
    <n v="1797.49"/>
    <n v="126874.59000000001"/>
  </r>
  <r>
    <x v="20"/>
    <s v="Burlington Edison"/>
    <n v="3251"/>
    <s v="Lucille Umbarger Elementary"/>
    <x v="0"/>
    <n v="613.36"/>
    <n v="0"/>
    <n v="613.36"/>
    <n v="1.1200000000000001"/>
    <n v="1.1200000000000001"/>
    <n v="613.36"/>
    <n v="1.7989999999999999"/>
    <n v="78209"/>
    <n v="80164"/>
    <n v="157581.75"/>
    <n v="3939.0899999999965"/>
    <n v="15997.68"/>
    <n v="0.16020000000000001"/>
    <n v="0.15390000000000001"/>
    <n v="54630.65"/>
    <n v="2692.01"/>
    <n v="414.3"/>
    <n v="3106.3100000000004"/>
    <n v="219257.8"/>
  </r>
  <r>
    <x v="20"/>
    <s v="Burlington Edison"/>
    <n v="3603"/>
    <s v="Allen Elementary"/>
    <x v="0"/>
    <n v="378.78000000000003"/>
    <n v="0"/>
    <n v="378.78000000000003"/>
    <n v="1.1200000000000001"/>
    <n v="1.1200000000000001"/>
    <n v="378.78000000000003"/>
    <n v="1.111"/>
    <n v="78209"/>
    <n v="80164"/>
    <n v="97317.02"/>
    <n v="2432.6499999999942"/>
    <n v="15997.68"/>
    <n v="0.16020000000000001"/>
    <n v="0.15390000000000001"/>
    <n v="33737.99"/>
    <n v="1662.49"/>
    <n v="255.86"/>
    <n v="1918.35"/>
    <n v="135406.01"/>
  </r>
  <r>
    <x v="20"/>
    <s v="Burlington Edison"/>
    <n v="4412"/>
    <s v="Bay View Elementary"/>
    <x v="1"/>
    <n v="417.98999999999995"/>
    <n v="0"/>
    <n v="0"/>
    <n v="1.1200000000000001"/>
    <n v="1.1200000000000001"/>
    <n v="0"/>
    <n v="0"/>
    <n v="78209"/>
    <n v="80164"/>
    <n v="0"/>
    <n v="0"/>
    <n v="15997.68"/>
    <n v="0.16020000000000001"/>
    <n v="0.15390000000000001"/>
    <n v="0"/>
    <n v="0"/>
    <n v="0"/>
    <n v="0"/>
    <n v="0"/>
  </r>
  <r>
    <x v="20"/>
    <s v="Burlington Edison"/>
    <n v="5525"/>
    <s v="Open Doors"/>
    <x v="0"/>
    <n v="13.049999999999999"/>
    <n v="0"/>
    <n v="13.049999999999999"/>
    <n v="1.1200000000000001"/>
    <n v="1.1200000000000001"/>
    <n v="13.049999999999999"/>
    <n v="3.7999999999999999E-2"/>
    <n v="78209"/>
    <n v="80164"/>
    <n v="3328.58"/>
    <n v="83.200000000000273"/>
    <n v="15997.68"/>
    <n v="0.16020000000000001"/>
    <n v="0.15390000000000001"/>
    <n v="1153.95"/>
    <n v="56.86"/>
    <n v="8.75"/>
    <n v="65.61"/>
    <n v="4631.3399999999992"/>
  </r>
  <r>
    <x v="21"/>
    <s v="Camas"/>
    <n v="2725"/>
    <s v="Helen Baller Elem"/>
    <x v="1"/>
    <n v="491.84"/>
    <n v="0"/>
    <n v="0"/>
    <n v="1.06"/>
    <n v="1.1000000000000001"/>
    <n v="0"/>
    <n v="0"/>
    <n v="78209"/>
    <n v="80164"/>
    <n v="0"/>
    <n v="0"/>
    <n v="15997.68"/>
    <n v="0.16020000000000001"/>
    <n v="0.15390000000000001"/>
    <n v="0"/>
    <n v="0"/>
    <n v="0"/>
    <n v="0"/>
    <n v="0"/>
  </r>
  <r>
    <x v="21"/>
    <s v="Camas"/>
    <n v="3474"/>
    <s v="Lacamas Lake Elementary"/>
    <x v="1"/>
    <n v="352.72"/>
    <n v="0"/>
    <n v="0"/>
    <n v="1.06"/>
    <n v="1.1000000000000001"/>
    <n v="0"/>
    <n v="0"/>
    <n v="78209"/>
    <n v="80164"/>
    <n v="0"/>
    <n v="0"/>
    <n v="15997.68"/>
    <n v="0.16020000000000001"/>
    <n v="0.15390000000000001"/>
    <n v="0"/>
    <n v="0"/>
    <n v="0"/>
    <n v="0"/>
    <n v="0"/>
  </r>
  <r>
    <x v="21"/>
    <s v="Camas"/>
    <n v="4182"/>
    <s v="Dorothy Fox"/>
    <x v="1"/>
    <n v="496.69"/>
    <n v="0"/>
    <n v="0"/>
    <n v="1.06"/>
    <n v="1.1000000000000001"/>
    <n v="0"/>
    <n v="0"/>
    <n v="78209"/>
    <n v="80164"/>
    <n v="0"/>
    <n v="0"/>
    <n v="15997.68"/>
    <n v="0.16020000000000001"/>
    <n v="0.15390000000000001"/>
    <n v="0"/>
    <n v="0"/>
    <n v="0"/>
    <n v="0"/>
    <n v="0"/>
  </r>
  <r>
    <x v="21"/>
    <s v="Camas"/>
    <n v="4508"/>
    <s v="Skyridge Middle School"/>
    <x v="1"/>
    <n v="759.93"/>
    <n v="0"/>
    <n v="0"/>
    <n v="1.06"/>
    <n v="1.1000000000000001"/>
    <n v="0"/>
    <n v="0"/>
    <n v="78209"/>
    <n v="80164"/>
    <n v="0"/>
    <n v="0"/>
    <n v="15997.68"/>
    <n v="0.16020000000000001"/>
    <n v="0.15390000000000001"/>
    <n v="0"/>
    <n v="0"/>
    <n v="0"/>
    <n v="0"/>
    <n v="0"/>
  </r>
  <r>
    <x v="21"/>
    <s v="Camas"/>
    <n v="4563"/>
    <s v="Prune Hill Elem"/>
    <x v="1"/>
    <n v="421.89"/>
    <n v="0"/>
    <n v="0"/>
    <n v="1.06"/>
    <n v="1.1000000000000001"/>
    <n v="0"/>
    <n v="0"/>
    <n v="78209"/>
    <n v="80164"/>
    <n v="0"/>
    <n v="0"/>
    <n v="15997.68"/>
    <n v="0.16020000000000001"/>
    <n v="0.15390000000000001"/>
    <n v="0"/>
    <n v="0"/>
    <n v="0"/>
    <n v="0"/>
    <n v="0"/>
  </r>
  <r>
    <x v="21"/>
    <s v="Camas"/>
    <n v="4567"/>
    <s v="Camas High School"/>
    <x v="1"/>
    <n v="2003.51"/>
    <n v="0"/>
    <n v="0"/>
    <n v="1.06"/>
    <n v="1.1000000000000001"/>
    <n v="0"/>
    <n v="0"/>
    <n v="78209"/>
    <n v="80164"/>
    <n v="0"/>
    <n v="0"/>
    <n v="15997.68"/>
    <n v="0.16020000000000001"/>
    <n v="0.15390000000000001"/>
    <n v="0"/>
    <n v="0"/>
    <n v="0"/>
    <n v="0"/>
    <n v="0"/>
  </r>
  <r>
    <x v="21"/>
    <s v="Camas"/>
    <n v="5054"/>
    <s v="Liberty Middle School"/>
    <x v="1"/>
    <n v="712.02"/>
    <n v="0"/>
    <n v="0"/>
    <n v="1.06"/>
    <n v="1.1000000000000001"/>
    <n v="0"/>
    <n v="0"/>
    <n v="78209"/>
    <n v="80164"/>
    <n v="0"/>
    <n v="0"/>
    <n v="15997.68"/>
    <n v="0.16020000000000001"/>
    <n v="0.15390000000000001"/>
    <n v="0"/>
    <n v="0"/>
    <n v="0"/>
    <n v="0"/>
    <n v="0"/>
  </r>
  <r>
    <x v="21"/>
    <s v="Camas"/>
    <n v="5104"/>
    <s v="Hayes Freedom High School"/>
    <x v="1"/>
    <n v="154.91999999999999"/>
    <n v="0"/>
    <n v="0"/>
    <n v="1.06"/>
    <n v="1.1000000000000001"/>
    <n v="0"/>
    <n v="0"/>
    <n v="78209"/>
    <n v="80164"/>
    <n v="0"/>
    <n v="0"/>
    <n v="15997.68"/>
    <n v="0.16020000000000001"/>
    <n v="0.15390000000000001"/>
    <n v="0"/>
    <n v="0"/>
    <n v="0"/>
    <n v="0"/>
    <n v="0"/>
  </r>
  <r>
    <x v="21"/>
    <s v="Camas"/>
    <n v="5158"/>
    <s v="Grass Valley Elementary"/>
    <x v="1"/>
    <n v="447.19"/>
    <n v="0"/>
    <n v="0"/>
    <n v="1.06"/>
    <n v="1.1000000000000001"/>
    <n v="0"/>
    <n v="0"/>
    <n v="78209"/>
    <n v="80164"/>
    <n v="0"/>
    <n v="0"/>
    <n v="15997.68"/>
    <n v="0.16020000000000001"/>
    <n v="0.15390000000000001"/>
    <n v="0"/>
    <n v="0"/>
    <n v="0"/>
    <n v="0"/>
    <n v="0"/>
  </r>
  <r>
    <x v="21"/>
    <s v="Camas"/>
    <n v="5309"/>
    <s v="Woodburn Elementary"/>
    <x v="1"/>
    <n v="558.37"/>
    <n v="0"/>
    <n v="0"/>
    <n v="1.06"/>
    <n v="1.1000000000000001"/>
    <n v="0"/>
    <n v="0"/>
    <n v="78209"/>
    <n v="80164"/>
    <n v="0"/>
    <n v="0"/>
    <n v="15997.68"/>
    <n v="0.16020000000000001"/>
    <n v="0.15390000000000001"/>
    <n v="0"/>
    <n v="0"/>
    <n v="0"/>
    <n v="0"/>
    <n v="0"/>
  </r>
  <r>
    <x v="21"/>
    <s v="Camas"/>
    <n v="5532"/>
    <s v="Camas School District Open Doors"/>
    <x v="1"/>
    <n v="6.7799999999999994"/>
    <n v="0"/>
    <n v="0"/>
    <n v="1.06"/>
    <n v="1.1000000000000001"/>
    <n v="0"/>
    <n v="0"/>
    <n v="78209"/>
    <n v="80164"/>
    <n v="0"/>
    <n v="0"/>
    <n v="15997.68"/>
    <n v="0.16020000000000001"/>
    <n v="0.15390000000000001"/>
    <n v="0"/>
    <n v="0"/>
    <n v="0"/>
    <n v="0"/>
    <n v="0"/>
  </r>
  <r>
    <x v="21"/>
    <s v="Camas"/>
    <n v="5533"/>
    <s v="Discovery High School"/>
    <x v="1"/>
    <n v="196.55"/>
    <n v="0"/>
    <n v="0"/>
    <n v="1.06"/>
    <n v="1.1000000000000001"/>
    <n v="0"/>
    <n v="0"/>
    <n v="78209"/>
    <n v="80164"/>
    <n v="0"/>
    <n v="0"/>
    <n v="15997.68"/>
    <n v="0.16020000000000001"/>
    <n v="0.15390000000000001"/>
    <n v="0"/>
    <n v="0"/>
    <n v="0"/>
    <n v="0"/>
    <n v="0"/>
  </r>
  <r>
    <x v="21"/>
    <s v="Camas"/>
    <n v="5534"/>
    <s v="Odyssey Middle School"/>
    <x v="1"/>
    <n v="275.54000000000002"/>
    <n v="0"/>
    <n v="0"/>
    <n v="1.06"/>
    <n v="1.1000000000000001"/>
    <n v="0"/>
    <n v="0"/>
    <n v="78209"/>
    <n v="80164"/>
    <n v="0"/>
    <n v="0"/>
    <n v="15997.68"/>
    <n v="0.16020000000000001"/>
    <n v="0.15390000000000001"/>
    <n v="0"/>
    <n v="0"/>
    <n v="0"/>
    <n v="0"/>
    <n v="0"/>
  </r>
  <r>
    <x v="21"/>
    <s v="Camas"/>
    <n v="5702"/>
    <s v="Camas Connect Academy"/>
    <x v="1"/>
    <n v="194.85999999999999"/>
    <n v="0"/>
    <n v="0"/>
    <n v="1.06"/>
    <n v="1.1000000000000001"/>
    <n v="0"/>
    <n v="0"/>
    <n v="78209"/>
    <n v="80164"/>
    <n v="0"/>
    <n v="0"/>
    <n v="15997.68"/>
    <n v="0.16020000000000001"/>
    <n v="0.15390000000000001"/>
    <n v="0"/>
    <n v="0"/>
    <n v="0"/>
    <n v="0"/>
    <n v="0"/>
  </r>
  <r>
    <x v="22"/>
    <s v="Cape Flattery"/>
    <n v="2594"/>
    <s v="Neah Bay Elementary School"/>
    <x v="0"/>
    <n v="180.56"/>
    <n v="0"/>
    <n v="180.56"/>
    <n v="1"/>
    <n v="1"/>
    <n v="180.56"/>
    <n v="0.53"/>
    <n v="78209"/>
    <n v="80164"/>
    <n v="41450.769999999997"/>
    <n v="1036.1500000000015"/>
    <n v="15997.68"/>
    <n v="0.16020000000000001"/>
    <n v="0.15390000000000001"/>
    <n v="15278.65"/>
    <n v="708.12"/>
    <n v="108.98"/>
    <n v="817.1"/>
    <n v="58582.67"/>
  </r>
  <r>
    <x v="22"/>
    <s v="Cape Flattery"/>
    <n v="3145"/>
    <s v="Neah Bay Junior/ Senior High School"/>
    <x v="0"/>
    <n v="201.70999999999998"/>
    <n v="0"/>
    <n v="201.70999999999998"/>
    <n v="1"/>
    <n v="1"/>
    <n v="201.70999999999998"/>
    <n v="0.59199999999999997"/>
    <n v="78209"/>
    <n v="80164"/>
    <n v="46299.73"/>
    <n v="1157.3599999999933"/>
    <n v="15997.68"/>
    <n v="0.16020000000000001"/>
    <n v="0.15390000000000001"/>
    <n v="17065.96"/>
    <n v="790.95"/>
    <n v="121.73"/>
    <n v="912.68000000000006"/>
    <n v="65435.729999999996"/>
  </r>
  <r>
    <x v="22"/>
    <s v="Cape Flattery"/>
    <n v="3422"/>
    <s v="Clallam Bay High &amp; Elementary"/>
    <x v="0"/>
    <n v="100.95"/>
    <n v="0"/>
    <n v="100.95"/>
    <n v="1"/>
    <n v="1"/>
    <n v="100.95"/>
    <n v="0.29599999999999999"/>
    <n v="78209"/>
    <n v="80164"/>
    <n v="23149.86"/>
    <n v="578.68000000000029"/>
    <n v="15997.68"/>
    <n v="0.16020000000000001"/>
    <n v="0.15390000000000001"/>
    <n v="8532.98"/>
    <n v="395.48"/>
    <n v="60.86"/>
    <n v="456.34000000000003"/>
    <n v="32717.86"/>
  </r>
  <r>
    <x v="23"/>
    <s v="Carbonado"/>
    <n v="2466"/>
    <s v="Carbonado Historical School 19"/>
    <x v="1"/>
    <n v="177.33"/>
    <n v="0"/>
    <n v="0"/>
    <n v="1.06"/>
    <n v="1.06"/>
    <n v="0"/>
    <n v="0"/>
    <n v="78209"/>
    <n v="80164"/>
    <n v="0"/>
    <n v="0"/>
    <n v="15997.68"/>
    <n v="0.16020000000000001"/>
    <n v="0.15390000000000001"/>
    <n v="0"/>
    <n v="0"/>
    <n v="0"/>
    <n v="0"/>
    <n v="0"/>
  </r>
  <r>
    <x v="24"/>
    <s v="Cascade"/>
    <n v="2760"/>
    <s v="Peshastin Dryden Elementary"/>
    <x v="1"/>
    <n v="238.89"/>
    <n v="0"/>
    <n v="0"/>
    <n v="1"/>
    <n v="1"/>
    <n v="0"/>
    <n v="0"/>
    <n v="78209"/>
    <n v="80164"/>
    <n v="0"/>
    <n v="0"/>
    <n v="15997.68"/>
    <n v="0.16020000000000001"/>
    <n v="0.15390000000000001"/>
    <n v="0"/>
    <n v="0"/>
    <n v="0"/>
    <n v="0"/>
    <n v="0"/>
  </r>
  <r>
    <x v="24"/>
    <s v="Cascade"/>
    <n v="2827"/>
    <s v="Alpine Lakes Elementary"/>
    <x v="1"/>
    <n v="252.56"/>
    <n v="0"/>
    <n v="0"/>
    <n v="1"/>
    <n v="1"/>
    <n v="0"/>
    <n v="0"/>
    <n v="78209"/>
    <n v="80164"/>
    <n v="0"/>
    <n v="0"/>
    <n v="15997.68"/>
    <n v="0.16020000000000001"/>
    <n v="0.15390000000000001"/>
    <n v="0"/>
    <n v="0"/>
    <n v="0"/>
    <n v="0"/>
    <n v="0"/>
  </r>
  <r>
    <x v="24"/>
    <s v="Cascade"/>
    <n v="3564"/>
    <s v="Cascade High School"/>
    <x v="1"/>
    <n v="397.09"/>
    <n v="0"/>
    <n v="0"/>
    <n v="1"/>
    <n v="1"/>
    <n v="0"/>
    <n v="0"/>
    <n v="78209"/>
    <n v="80164"/>
    <n v="0"/>
    <n v="0"/>
    <n v="15997.68"/>
    <n v="0.16020000000000001"/>
    <n v="0.15390000000000001"/>
    <n v="0"/>
    <n v="0"/>
    <n v="0"/>
    <n v="0"/>
    <n v="0"/>
  </r>
  <r>
    <x v="24"/>
    <s v="Cascade"/>
    <n v="4403"/>
    <s v="Icicle River Middle School"/>
    <x v="1"/>
    <n v="259.29000000000002"/>
    <n v="0"/>
    <n v="0"/>
    <n v="1"/>
    <n v="1"/>
    <n v="0"/>
    <n v="0"/>
    <n v="78209"/>
    <n v="80164"/>
    <n v="0"/>
    <n v="0"/>
    <n v="15997.68"/>
    <n v="0.16020000000000001"/>
    <n v="0.15390000000000001"/>
    <n v="0"/>
    <n v="0"/>
    <n v="0"/>
    <n v="0"/>
    <n v="0"/>
  </r>
  <r>
    <x v="24"/>
    <s v="Cascade"/>
    <n v="4566"/>
    <s v="Beaver Valley School"/>
    <x v="1"/>
    <n v="23"/>
    <n v="0"/>
    <n v="0"/>
    <n v="1"/>
    <n v="1"/>
    <n v="0"/>
    <n v="0"/>
    <n v="78209"/>
    <n v="80164"/>
    <n v="0"/>
    <n v="0"/>
    <n v="15997.68"/>
    <n v="0.16020000000000001"/>
    <n v="0.15390000000000001"/>
    <n v="0"/>
    <n v="0"/>
    <n v="0"/>
    <n v="0"/>
    <n v="0"/>
  </r>
  <r>
    <x v="24"/>
    <s v="Cascade"/>
    <n v="5418"/>
    <s v="Cascade Home-Link"/>
    <x v="1"/>
    <n v="34.700000000000003"/>
    <n v="0"/>
    <n v="0"/>
    <n v="1"/>
    <n v="1"/>
    <n v="0"/>
    <n v="0"/>
    <n v="78209"/>
    <n v="80164"/>
    <n v="0"/>
    <n v="0"/>
    <n v="15997.68"/>
    <n v="0.16020000000000001"/>
    <n v="0.15390000000000001"/>
    <n v="0"/>
    <n v="0"/>
    <n v="0"/>
    <n v="0"/>
    <n v="0"/>
  </r>
  <r>
    <x v="24"/>
    <s v="Cascade"/>
    <n v="5640"/>
    <s v="Kodiak Virtual Academy"/>
    <x v="1"/>
    <n v="1.77"/>
    <n v="0"/>
    <n v="0"/>
    <n v="1"/>
    <n v="1"/>
    <n v="0"/>
    <n v="0"/>
    <n v="78209"/>
    <n v="80164"/>
    <n v="0"/>
    <n v="0"/>
    <n v="15997.68"/>
    <n v="0.16020000000000001"/>
    <n v="0.15390000000000001"/>
    <n v="0"/>
    <n v="0"/>
    <n v="0"/>
    <n v="0"/>
    <n v="0"/>
  </r>
  <r>
    <x v="25"/>
    <s v="Cashmere"/>
    <n v="2315"/>
    <s v="CASHMERE MIDDLE SCHOOL"/>
    <x v="1"/>
    <n v="489.98"/>
    <n v="0"/>
    <n v="0"/>
    <n v="1"/>
    <n v="1.04"/>
    <n v="0"/>
    <n v="0"/>
    <n v="78209"/>
    <n v="80164"/>
    <n v="0"/>
    <n v="0"/>
    <n v="15997.68"/>
    <n v="0.16020000000000001"/>
    <n v="0.15390000000000001"/>
    <n v="0"/>
    <n v="0"/>
    <n v="0"/>
    <n v="0"/>
    <n v="0"/>
  </r>
  <r>
    <x v="25"/>
    <s v="Cashmere"/>
    <n v="2787"/>
    <s v="VALE ELEMENTARY SCHOOL"/>
    <x v="1"/>
    <n v="583.92999999999995"/>
    <n v="0"/>
    <n v="0"/>
    <n v="1"/>
    <n v="1.04"/>
    <n v="0"/>
    <n v="0"/>
    <n v="78209"/>
    <n v="80164"/>
    <n v="0"/>
    <n v="0"/>
    <n v="15997.68"/>
    <n v="0.16020000000000001"/>
    <n v="0.15390000000000001"/>
    <n v="0"/>
    <n v="0"/>
    <n v="0"/>
    <n v="0"/>
    <n v="0"/>
  </r>
  <r>
    <x v="25"/>
    <s v="Cashmere"/>
    <n v="3268"/>
    <s v="CASHMERE HIGH SCHOOL"/>
    <x v="1"/>
    <n v="530.56999999999994"/>
    <n v="0"/>
    <n v="0"/>
    <n v="1"/>
    <n v="1.04"/>
    <n v="0"/>
    <n v="0"/>
    <n v="78209"/>
    <n v="80164"/>
    <n v="0"/>
    <n v="0"/>
    <n v="15997.68"/>
    <n v="0.16020000000000001"/>
    <n v="0.15390000000000001"/>
    <n v="0"/>
    <n v="0"/>
    <n v="0"/>
    <n v="0"/>
    <n v="0"/>
  </r>
  <r>
    <x v="26"/>
    <s v="Castle Rock"/>
    <n v="2281"/>
    <s v="Castle Rock High School"/>
    <x v="1"/>
    <n v="418.58"/>
    <n v="0"/>
    <n v="0"/>
    <n v="1"/>
    <n v="1"/>
    <n v="0"/>
    <n v="0"/>
    <n v="78209"/>
    <n v="80164"/>
    <n v="0"/>
    <n v="0"/>
    <n v="15997.68"/>
    <n v="0.16020000000000001"/>
    <n v="0.15390000000000001"/>
    <n v="0"/>
    <n v="0"/>
    <n v="0"/>
    <n v="0"/>
    <n v="0"/>
  </r>
  <r>
    <x v="26"/>
    <s v="Castle Rock"/>
    <n v="2762"/>
    <s v="Castle Rock Elementary"/>
    <x v="0"/>
    <n v="669.36"/>
    <n v="0"/>
    <n v="669.36"/>
    <n v="1"/>
    <n v="1"/>
    <n v="669.36"/>
    <n v="1.9630000000000001"/>
    <n v="78209"/>
    <n v="80164"/>
    <n v="153524.26999999999"/>
    <n v="3837.6600000000035"/>
    <n v="15997.68"/>
    <n v="0.16020000000000001"/>
    <n v="0.15390000000000001"/>
    <n v="56588.65"/>
    <n v="2622.7"/>
    <n v="403.63"/>
    <n v="3026.33"/>
    <n v="216976.90999999997"/>
  </r>
  <r>
    <x v="26"/>
    <s v="Castle Rock"/>
    <n v="3969"/>
    <s v="Castle Rock Middle School"/>
    <x v="0"/>
    <n v="314.8"/>
    <n v="0"/>
    <n v="314.8"/>
    <n v="1"/>
    <n v="1"/>
    <n v="314.8"/>
    <n v="0.92300000000000004"/>
    <n v="78209"/>
    <n v="80164"/>
    <n v="72186.91"/>
    <n v="1804.4599999999919"/>
    <n v="15997.68"/>
    <n v="0.16020000000000001"/>
    <n v="0.15390000000000001"/>
    <n v="26607.91"/>
    <n v="1233.19"/>
    <n v="189.79"/>
    <n v="1422.98"/>
    <n v="102022.26"/>
  </r>
  <r>
    <x v="26"/>
    <s v="Castle Rock"/>
    <n v="5666"/>
    <s v="Rocket Virtual Academy"/>
    <x v="0"/>
    <n v="19.309999999999999"/>
    <n v="0"/>
    <n v="19.309999999999999"/>
    <n v="1"/>
    <n v="1"/>
    <n v="19.309999999999999"/>
    <n v="5.7000000000000002E-2"/>
    <n v="78209"/>
    <n v="80164"/>
    <n v="4457.91"/>
    <n v="111.44000000000051"/>
    <n v="15997.68"/>
    <n v="0.16020000000000001"/>
    <n v="0.15390000000000001"/>
    <n v="1643.18"/>
    <n v="76.16"/>
    <n v="11.72"/>
    <n v="87.88"/>
    <n v="6300.4100000000008"/>
  </r>
  <r>
    <x v="27"/>
    <s v="Catalyst Charter"/>
    <n v="5607"/>
    <s v="Catalyst Public Schools"/>
    <x v="1"/>
    <n v="502.61"/>
    <n v="0"/>
    <n v="0"/>
    <n v="1.18"/>
    <n v="1.18"/>
    <n v="0"/>
    <n v="0"/>
    <n v="78209"/>
    <n v="80164"/>
    <n v="0"/>
    <n v="0"/>
    <n v="15997.68"/>
    <n v="0.16020000000000001"/>
    <n v="0.15390000000000001"/>
    <n v="0"/>
    <n v="0"/>
    <n v="0"/>
    <n v="0"/>
    <n v="0"/>
  </r>
  <r>
    <x v="28"/>
    <s v="Centerville"/>
    <n v="2251"/>
    <s v="Centerville Elementary"/>
    <x v="1"/>
    <n v="89.22"/>
    <n v="0"/>
    <n v="0"/>
    <n v="1"/>
    <n v="1"/>
    <n v="0"/>
    <n v="0"/>
    <n v="78209"/>
    <n v="80164"/>
    <n v="0"/>
    <n v="0"/>
    <n v="15997.68"/>
    <n v="0.16020000000000001"/>
    <n v="0.15390000000000001"/>
    <n v="0"/>
    <n v="0"/>
    <n v="0"/>
    <n v="0"/>
    <n v="0"/>
  </r>
  <r>
    <x v="29"/>
    <s v="Central Kitsap"/>
    <n v="2615"/>
    <s v="Central Kitsap High School"/>
    <x v="1"/>
    <n v="1527.58"/>
    <n v="0"/>
    <n v="0"/>
    <n v="1.18"/>
    <n v="1.22"/>
    <n v="0"/>
    <n v="0"/>
    <n v="78209"/>
    <n v="80164"/>
    <n v="0"/>
    <n v="0"/>
    <n v="15997.68"/>
    <n v="0.16020000000000001"/>
    <n v="0.15390000000000001"/>
    <n v="0"/>
    <n v="0"/>
    <n v="0"/>
    <n v="0"/>
    <n v="0"/>
  </r>
  <r>
    <x v="29"/>
    <s v="Central Kitsap"/>
    <n v="2994"/>
    <s v="Brownsville Elementary"/>
    <x v="1"/>
    <n v="415"/>
    <n v="0"/>
    <n v="0"/>
    <n v="1.18"/>
    <n v="1.22"/>
    <n v="0"/>
    <n v="0"/>
    <n v="78209"/>
    <n v="80164"/>
    <n v="0"/>
    <n v="0"/>
    <n v="15997.68"/>
    <n v="0.16020000000000001"/>
    <n v="0.15390000000000001"/>
    <n v="0"/>
    <n v="0"/>
    <n v="0"/>
    <n v="0"/>
    <n v="0"/>
  </r>
  <r>
    <x v="29"/>
    <s v="Central Kitsap"/>
    <n v="3237"/>
    <s v="Central Kitsap Middle School"/>
    <x v="1"/>
    <n v="564.71"/>
    <n v="0"/>
    <n v="0"/>
    <n v="1.18"/>
    <n v="1.22"/>
    <n v="0"/>
    <n v="0"/>
    <n v="78209"/>
    <n v="80164"/>
    <n v="0"/>
    <n v="0"/>
    <n v="15997.68"/>
    <n v="0.16020000000000001"/>
    <n v="0.15390000000000001"/>
    <n v="0"/>
    <n v="0"/>
    <n v="0"/>
    <n v="0"/>
    <n v="0"/>
  </r>
  <r>
    <x v="29"/>
    <s v="Central Kitsap"/>
    <n v="3594"/>
    <s v="John D. Bud Hawk Elementary at Jackson Park"/>
    <x v="1"/>
    <n v="443.89"/>
    <n v="0"/>
    <n v="0"/>
    <n v="1.18"/>
    <n v="1.22"/>
    <n v="0"/>
    <n v="0"/>
    <n v="78209"/>
    <n v="80164"/>
    <n v="0"/>
    <n v="0"/>
    <n v="15997.68"/>
    <n v="0.16020000000000001"/>
    <n v="0.15390000000000001"/>
    <n v="0"/>
    <n v="0"/>
    <n v="0"/>
    <n v="0"/>
    <n v="0"/>
  </r>
  <r>
    <x v="29"/>
    <s v="Central Kitsap"/>
    <n v="3791"/>
    <s v="Fairview Middle School"/>
    <x v="0"/>
    <n v="604.75"/>
    <n v="0"/>
    <n v="604.75"/>
    <n v="1.18"/>
    <n v="1.22"/>
    <n v="604.75"/>
    <n v="1.774"/>
    <n v="78209"/>
    <n v="80164"/>
    <n v="163716.46"/>
    <n v="9780.8800000000047"/>
    <n v="15997.68"/>
    <n v="0.16020000000000001"/>
    <n v="0.15390000000000001"/>
    <n v="56112.54"/>
    <n v="2891.62"/>
    <n v="445.02"/>
    <n v="3336.64"/>
    <n v="232946.52000000002"/>
  </r>
  <r>
    <x v="29"/>
    <s v="Central Kitsap"/>
    <n v="4014"/>
    <s v="Cottonwood Elementary School"/>
    <x v="1"/>
    <n v="359.33"/>
    <n v="0"/>
    <n v="0"/>
    <n v="1.18"/>
    <n v="1.22"/>
    <n v="0"/>
    <n v="0"/>
    <n v="78209"/>
    <n v="80164"/>
    <n v="0"/>
    <n v="0"/>
    <n v="15997.68"/>
    <n v="0.16020000000000001"/>
    <n v="0.15390000000000001"/>
    <n v="0"/>
    <n v="0"/>
    <n v="0"/>
    <n v="0"/>
    <n v="0"/>
  </r>
  <r>
    <x v="29"/>
    <s v="Central Kitsap"/>
    <n v="4015"/>
    <s v="Esquire Hills Elementary"/>
    <x v="0"/>
    <n v="288.66000000000003"/>
    <n v="0"/>
    <n v="288.66000000000003"/>
    <n v="1.18"/>
    <n v="1.22"/>
    <n v="288.66000000000003"/>
    <n v="0.84699999999999998"/>
    <n v="78209"/>
    <n v="80164"/>
    <n v="78166.77"/>
    <n v="4669.8999999999942"/>
    <n v="15997.68"/>
    <n v="0.16020000000000001"/>
    <n v="0.15390000000000001"/>
    <n v="26791.05"/>
    <n v="1380.61"/>
    <n v="212.48"/>
    <n v="1593.09"/>
    <n v="111220.81"/>
  </r>
  <r>
    <x v="29"/>
    <s v="Central Kitsap"/>
    <n v="4016"/>
    <s v="Clear Creek Elementary School"/>
    <x v="0"/>
    <n v="433"/>
    <n v="0"/>
    <n v="433"/>
    <n v="1.18"/>
    <n v="1.22"/>
    <n v="433"/>
    <n v="1.27"/>
    <n v="78209"/>
    <n v="80164"/>
    <n v="117204.01"/>
    <n v="7002.0900000000111"/>
    <n v="15997.68"/>
    <n v="0.16020000000000001"/>
    <n v="0.15390000000000001"/>
    <n v="40170.76"/>
    <n v="2070.1"/>
    <n v="318.58999999999997"/>
    <n v="2388.69"/>
    <n v="166765.54999999999"/>
  </r>
  <r>
    <x v="29"/>
    <s v="Central Kitsap"/>
    <n v="4100"/>
    <s v="Olympic High School"/>
    <x v="1"/>
    <n v="1135.21"/>
    <n v="0"/>
    <n v="0"/>
    <n v="1.18"/>
    <n v="1.22"/>
    <n v="0"/>
    <n v="0"/>
    <n v="78209"/>
    <n v="80164"/>
    <n v="0"/>
    <n v="0"/>
    <n v="15997.68"/>
    <n v="0.16020000000000001"/>
    <n v="0.15390000000000001"/>
    <n v="0"/>
    <n v="0"/>
    <n v="0"/>
    <n v="0"/>
    <n v="0"/>
  </r>
  <r>
    <x v="29"/>
    <s v="Central Kitsap"/>
    <n v="4101"/>
    <s v="Silverdale Elementary"/>
    <x v="1"/>
    <n v="412.22"/>
    <n v="0"/>
    <n v="0"/>
    <n v="1.18"/>
    <n v="1.22"/>
    <n v="0"/>
    <n v="0"/>
    <n v="78209"/>
    <n v="80164"/>
    <n v="0"/>
    <n v="0"/>
    <n v="15997.68"/>
    <n v="0.16020000000000001"/>
    <n v="0.15390000000000001"/>
    <n v="0"/>
    <n v="0"/>
    <n v="0"/>
    <n v="0"/>
    <n v="0"/>
  </r>
  <r>
    <x v="29"/>
    <s v="Central Kitsap"/>
    <n v="4135"/>
    <s v="Woodlands Elementary"/>
    <x v="0"/>
    <n v="375.89"/>
    <n v="0"/>
    <n v="375.89"/>
    <n v="1.18"/>
    <n v="1.22"/>
    <n v="375.89"/>
    <n v="1.103"/>
    <n v="78209"/>
    <n v="80164"/>
    <n v="101792.14"/>
    <n v="6081.3500000000058"/>
    <n v="15997.68"/>
    <n v="0.16020000000000001"/>
    <n v="0.15390000000000001"/>
    <n v="34888.46"/>
    <n v="1797.89"/>
    <n v="276.7"/>
    <n v="2074.59"/>
    <n v="144836.54"/>
  </r>
  <r>
    <x v="29"/>
    <s v="Central Kitsap"/>
    <n v="4249"/>
    <s v="Ridgetop Middle School"/>
    <x v="1"/>
    <n v="784.5"/>
    <n v="0"/>
    <n v="0"/>
    <n v="1.18"/>
    <n v="1.22"/>
    <n v="0"/>
    <n v="0"/>
    <n v="78209"/>
    <n v="80164"/>
    <n v="0"/>
    <n v="0"/>
    <n v="15997.68"/>
    <n v="0.16020000000000001"/>
    <n v="0.15390000000000001"/>
    <n v="0"/>
    <n v="0"/>
    <n v="0"/>
    <n v="0"/>
    <n v="0"/>
  </r>
  <r>
    <x v="29"/>
    <s v="Central Kitsap"/>
    <n v="4341"/>
    <s v="Cougar Valley Elementary"/>
    <x v="1"/>
    <n v="395"/>
    <n v="0"/>
    <n v="0"/>
    <n v="1.18"/>
    <n v="1.22"/>
    <n v="0"/>
    <n v="0"/>
    <n v="78209"/>
    <n v="80164"/>
    <n v="0"/>
    <n v="0"/>
    <n v="15997.68"/>
    <n v="0.16020000000000001"/>
    <n v="0.15390000000000001"/>
    <n v="0"/>
    <n v="0"/>
    <n v="0"/>
    <n v="0"/>
    <n v="0"/>
  </r>
  <r>
    <x v="29"/>
    <s v="Central Kitsap"/>
    <n v="4372"/>
    <s v="Silver Ridge Elementary"/>
    <x v="1"/>
    <n v="427.77"/>
    <n v="0"/>
    <n v="0"/>
    <n v="1.18"/>
    <n v="1.22"/>
    <n v="0"/>
    <n v="0"/>
    <n v="78209"/>
    <n v="80164"/>
    <n v="0"/>
    <n v="0"/>
    <n v="15997.68"/>
    <n v="0.16020000000000001"/>
    <n v="0.15390000000000001"/>
    <n v="0"/>
    <n v="0"/>
    <n v="0"/>
    <n v="0"/>
    <n v="0"/>
  </r>
  <r>
    <x v="29"/>
    <s v="Central Kitsap"/>
    <n v="4393"/>
    <s v="Green Mountain Elementary"/>
    <x v="1"/>
    <n v="367.56"/>
    <n v="0"/>
    <n v="0"/>
    <n v="1.18"/>
    <n v="1.22"/>
    <n v="0"/>
    <n v="0"/>
    <n v="78209"/>
    <n v="80164"/>
    <n v="0"/>
    <n v="0"/>
    <n v="15997.68"/>
    <n v="0.16020000000000001"/>
    <n v="0.15390000000000001"/>
    <n v="0"/>
    <n v="0"/>
    <n v="0"/>
    <n v="0"/>
    <n v="0"/>
  </r>
  <r>
    <x v="29"/>
    <s v="Central Kitsap"/>
    <n v="4444"/>
    <s v="Emerald Heights Elementary"/>
    <x v="1"/>
    <n v="459.33"/>
    <n v="0"/>
    <n v="0"/>
    <n v="1.18"/>
    <n v="1.22"/>
    <n v="0"/>
    <n v="0"/>
    <n v="78209"/>
    <n v="80164"/>
    <n v="0"/>
    <n v="0"/>
    <n v="15997.68"/>
    <n v="0.16020000000000001"/>
    <n v="0.15390000000000001"/>
    <n v="0"/>
    <n v="0"/>
    <n v="0"/>
    <n v="0"/>
    <n v="0"/>
  </r>
  <r>
    <x v="29"/>
    <s v="Central Kitsap"/>
    <n v="4509"/>
    <s v="Klahowya Secondary"/>
    <x v="1"/>
    <n v="979.21"/>
    <n v="0"/>
    <n v="0"/>
    <n v="1.18"/>
    <n v="1.22"/>
    <n v="0"/>
    <n v="0"/>
    <n v="78209"/>
    <n v="80164"/>
    <n v="0"/>
    <n v="0"/>
    <n v="15997.68"/>
    <n v="0.16020000000000001"/>
    <n v="0.15390000000000001"/>
    <n v="0"/>
    <n v="0"/>
    <n v="0"/>
    <n v="0"/>
    <n v="0"/>
  </r>
  <r>
    <x v="29"/>
    <s v="Central Kitsap"/>
    <n v="4527"/>
    <s v="Pinecrest Elementary"/>
    <x v="1"/>
    <n v="395"/>
    <n v="0"/>
    <n v="0"/>
    <n v="1.18"/>
    <n v="1.22"/>
    <n v="0"/>
    <n v="0"/>
    <n v="78209"/>
    <n v="80164"/>
    <n v="0"/>
    <n v="0"/>
    <n v="15997.68"/>
    <n v="0.16020000000000001"/>
    <n v="0.15390000000000001"/>
    <n v="0"/>
    <n v="0"/>
    <n v="0"/>
    <n v="0"/>
    <n v="0"/>
  </r>
  <r>
    <x v="29"/>
    <s v="Central Kitsap"/>
    <n v="5472"/>
    <s v="Barker Creek Community School"/>
    <x v="1"/>
    <n v="556.11"/>
    <n v="0"/>
    <n v="0"/>
    <n v="1.18"/>
    <n v="1.22"/>
    <n v="0"/>
    <n v="0"/>
    <n v="78209"/>
    <n v="80164"/>
    <n v="0"/>
    <n v="0"/>
    <n v="15997.68"/>
    <n v="0.16020000000000001"/>
    <n v="0.15390000000000001"/>
    <n v="0"/>
    <n v="0"/>
    <n v="0"/>
    <n v="0"/>
    <n v="0"/>
  </r>
  <r>
    <x v="30"/>
    <s v="Central Valley"/>
    <n v="2113"/>
    <s v="Opportunity Elementary"/>
    <x v="0"/>
    <n v="624.33000000000004"/>
    <n v="0"/>
    <n v="624.33000000000004"/>
    <n v="1"/>
    <n v="1.04"/>
    <n v="624.33000000000004"/>
    <n v="1.831"/>
    <n v="78209"/>
    <n v="80164"/>
    <n v="143200.68"/>
    <n v="9450.820000000007"/>
    <n v="15997.68"/>
    <n v="0.16020000000000001"/>
    <n v="0.15390000000000001"/>
    <n v="53686.98"/>
    <n v="2544.19"/>
    <n v="391.55"/>
    <n v="2935.7400000000002"/>
    <n v="209274.22"/>
  </r>
  <r>
    <x v="30"/>
    <s v="Central Valley"/>
    <n v="2157"/>
    <s v="Greenacres Elementary"/>
    <x v="0"/>
    <n v="628.99"/>
    <n v="0"/>
    <n v="628.99"/>
    <n v="1"/>
    <n v="1.04"/>
    <n v="628.99"/>
    <n v="1.845"/>
    <n v="78209"/>
    <n v="80164"/>
    <n v="144295.60999999999"/>
    <n v="9523.070000000007"/>
    <n v="15997.68"/>
    <n v="0.16020000000000001"/>
    <n v="0.15390000000000001"/>
    <n v="54097.48"/>
    <n v="2563.64"/>
    <n v="394.54"/>
    <n v="2958.18"/>
    <n v="210874.34"/>
  </r>
  <r>
    <x v="30"/>
    <s v="Central Valley"/>
    <n v="2776"/>
    <s v="North Pines Middle School"/>
    <x v="0"/>
    <n v="494.88"/>
    <n v="0"/>
    <n v="494.88"/>
    <n v="1"/>
    <n v="1.04"/>
    <n v="494.88"/>
    <n v="1.452"/>
    <n v="78209"/>
    <n v="80164"/>
    <n v="113559.47"/>
    <n v="7494.5800000000017"/>
    <n v="15997.68"/>
    <n v="0.16020000000000001"/>
    <n v="0.15390000000000001"/>
    <n v="42574.27"/>
    <n v="2017.57"/>
    <n v="310.5"/>
    <n v="2328.0699999999997"/>
    <n v="165956.39000000001"/>
  </r>
  <r>
    <x v="30"/>
    <s v="Central Valley"/>
    <n v="2892"/>
    <s v="Broadway Elementary"/>
    <x v="0"/>
    <n v="289.14999999999998"/>
    <n v="0"/>
    <n v="289.14999999999998"/>
    <n v="1"/>
    <n v="1.04"/>
    <n v="289.14999999999998"/>
    <n v="0.84799999999999998"/>
    <n v="78209"/>
    <n v="80164"/>
    <n v="66321.23"/>
    <n v="4377"/>
    <n v="15997.68"/>
    <n v="0.16020000000000001"/>
    <n v="0.15390000000000001"/>
    <n v="24864.31"/>
    <n v="1178.3"/>
    <n v="181.34"/>
    <n v="1359.6399999999999"/>
    <n v="96922.18"/>
  </r>
  <r>
    <x v="30"/>
    <s v="Central Valley"/>
    <n v="2953"/>
    <s v="Progress Elementary School"/>
    <x v="0"/>
    <n v="247.46"/>
    <n v="0"/>
    <n v="247.46"/>
    <n v="1"/>
    <n v="1.04"/>
    <n v="247.46"/>
    <n v="0.72599999999999998"/>
    <n v="78209"/>
    <n v="80164"/>
    <n v="56779.73"/>
    <n v="3747.2999999999956"/>
    <n v="15997.68"/>
    <n v="0.16020000000000001"/>
    <n v="0.15390000000000001"/>
    <n v="21287.14"/>
    <n v="1008.78"/>
    <n v="155.25"/>
    <n v="1164.03"/>
    <n v="82978.199999999983"/>
  </r>
  <r>
    <x v="30"/>
    <s v="Central Valley"/>
    <n v="3064"/>
    <s v="University Elementary School"/>
    <x v="0"/>
    <n v="263.62"/>
    <n v="0"/>
    <n v="263.62"/>
    <n v="1"/>
    <n v="1.04"/>
    <n v="263.62"/>
    <n v="0.77300000000000002"/>
    <n v="78209"/>
    <n v="80164"/>
    <n v="60455.56"/>
    <n v="3989.8800000000047"/>
    <n v="15997.68"/>
    <n v="0.16020000000000001"/>
    <n v="0.15390000000000001"/>
    <n v="22665.23"/>
    <n v="1074.0899999999999"/>
    <n v="165.3"/>
    <n v="1239.3899999999999"/>
    <n v="88350.06"/>
  </r>
  <r>
    <x v="30"/>
    <s v="Central Valley"/>
    <n v="3065"/>
    <s v="Central Valley High School"/>
    <x v="1"/>
    <n v="1305.6999999999998"/>
    <n v="0"/>
    <n v="0"/>
    <n v="1"/>
    <n v="1.04"/>
    <n v="0"/>
    <n v="0"/>
    <n v="78209"/>
    <n v="80164"/>
    <n v="0"/>
    <n v="0"/>
    <n v="15997.68"/>
    <n v="0.16020000000000001"/>
    <n v="0.15390000000000001"/>
    <n v="0"/>
    <n v="0"/>
    <n v="0"/>
    <n v="0"/>
    <n v="0"/>
  </r>
  <r>
    <x v="30"/>
    <s v="Central Valley"/>
    <n v="3127"/>
    <s v="McDonald Elementary School"/>
    <x v="0"/>
    <n v="287.52"/>
    <n v="0"/>
    <n v="287.52"/>
    <n v="1"/>
    <n v="1.04"/>
    <n v="287.52"/>
    <n v="0.84299999999999997"/>
    <n v="78209"/>
    <n v="80164"/>
    <n v="65930.19"/>
    <n v="4351.1900000000023"/>
    <n v="15997.68"/>
    <n v="0.16020000000000001"/>
    <n v="0.15390000000000001"/>
    <n v="24717.71"/>
    <n v="1171.3599999999999"/>
    <n v="180.27"/>
    <n v="1351.6299999999999"/>
    <n v="96350.720000000001"/>
  </r>
  <r>
    <x v="30"/>
    <s v="Central Valley"/>
    <n v="3259"/>
    <s v="Adams Elementary"/>
    <x v="0"/>
    <n v="375.47"/>
    <n v="0"/>
    <n v="375.47"/>
    <n v="1"/>
    <n v="1.04"/>
    <n v="375.47"/>
    <n v="1.101"/>
    <n v="78209"/>
    <n v="80164"/>
    <n v="86108.11"/>
    <n v="5682.8800000000047"/>
    <n v="15997.68"/>
    <n v="0.16020000000000001"/>
    <n v="0.15390000000000001"/>
    <n v="32282.560000000001"/>
    <n v="1529.85"/>
    <n v="235.44"/>
    <n v="1765.29"/>
    <n v="125838.84"/>
  </r>
  <r>
    <x v="30"/>
    <s v="Central Valley"/>
    <n v="3260"/>
    <s v="Bowdish Middle School"/>
    <x v="0"/>
    <n v="360.86"/>
    <n v="0"/>
    <n v="360.86"/>
    <n v="1"/>
    <n v="1.04"/>
    <n v="360.86"/>
    <n v="1.0589999999999999"/>
    <n v="78209"/>
    <n v="80164"/>
    <n v="82823.33"/>
    <n v="5466.0899999999965"/>
    <n v="15997.68"/>
    <n v="0.16020000000000001"/>
    <n v="0.15390000000000001"/>
    <n v="31051.07"/>
    <n v="1471.49"/>
    <n v="226.46"/>
    <n v="1697.95"/>
    <n v="121038.43999999999"/>
  </r>
  <r>
    <x v="30"/>
    <s v="Central Valley"/>
    <n v="3307"/>
    <s v="South Pines Elementary"/>
    <x v="0"/>
    <n v="256.93"/>
    <n v="0"/>
    <n v="256.93"/>
    <n v="1"/>
    <n v="1.04"/>
    <n v="256.93"/>
    <n v="0.754"/>
    <n v="78209"/>
    <n v="80164"/>
    <n v="58969.59"/>
    <n v="3891.8100000000049"/>
    <n v="15997.68"/>
    <n v="0.16020000000000001"/>
    <n v="0.15390000000000001"/>
    <n v="22108.13"/>
    <n v="1047.69"/>
    <n v="161.24"/>
    <n v="1208.93"/>
    <n v="86178.459999999992"/>
  </r>
  <r>
    <x v="30"/>
    <s v="Central Valley"/>
    <n v="3415"/>
    <s v="University High School"/>
    <x v="1"/>
    <n v="1353.6"/>
    <n v="0"/>
    <n v="0"/>
    <n v="1"/>
    <n v="1.04"/>
    <n v="0"/>
    <n v="0"/>
    <n v="78209"/>
    <n v="80164"/>
    <n v="0"/>
    <n v="0"/>
    <n v="15997.68"/>
    <n v="0.16020000000000001"/>
    <n v="0.15390000000000001"/>
    <n v="0"/>
    <n v="0"/>
    <n v="0"/>
    <n v="0"/>
    <n v="0"/>
  </r>
  <r>
    <x v="30"/>
    <s v="Central Valley"/>
    <n v="3465"/>
    <s v="Summit School"/>
    <x v="1"/>
    <n v="380.44"/>
    <n v="0"/>
    <n v="0"/>
    <n v="1"/>
    <n v="1.04"/>
    <n v="0"/>
    <n v="0"/>
    <n v="78209"/>
    <n v="80164"/>
    <n v="0"/>
    <n v="0"/>
    <n v="15997.68"/>
    <n v="0.16020000000000001"/>
    <n v="0.15390000000000001"/>
    <n v="0"/>
    <n v="0"/>
    <n v="0"/>
    <n v="0"/>
    <n v="0"/>
  </r>
  <r>
    <x v="30"/>
    <s v="Central Valley"/>
    <n v="3573"/>
    <s v="Greenacres Middle School"/>
    <x v="1"/>
    <n v="551.79999999999995"/>
    <n v="0"/>
    <n v="0"/>
    <n v="1"/>
    <n v="1.04"/>
    <n v="0"/>
    <n v="0"/>
    <n v="78209"/>
    <n v="80164"/>
    <n v="0"/>
    <n v="0"/>
    <n v="15997.68"/>
    <n v="0.16020000000000001"/>
    <n v="0.15390000000000001"/>
    <n v="0"/>
    <n v="0"/>
    <n v="0"/>
    <n v="0"/>
    <n v="0"/>
  </r>
  <r>
    <x v="30"/>
    <s v="Central Valley"/>
    <n v="3890"/>
    <s v="Evergreen Middle School"/>
    <x v="1"/>
    <n v="661.07"/>
    <n v="0"/>
    <n v="0"/>
    <n v="1"/>
    <n v="1.04"/>
    <n v="0"/>
    <n v="0"/>
    <n v="78209"/>
    <n v="80164"/>
    <n v="0"/>
    <n v="0"/>
    <n v="15997.68"/>
    <n v="0.16020000000000001"/>
    <n v="0.15390000000000001"/>
    <n v="0"/>
    <n v="0"/>
    <n v="0"/>
    <n v="0"/>
    <n v="0"/>
  </r>
  <r>
    <x v="30"/>
    <s v="Central Valley"/>
    <n v="3918"/>
    <s v="Mica Peak High School"/>
    <x v="0"/>
    <n v="104.72999999999999"/>
    <n v="0"/>
    <n v="104.72999999999999"/>
    <n v="1"/>
    <n v="1.04"/>
    <n v="104.72999999999999"/>
    <n v="0.307"/>
    <n v="78209"/>
    <n v="80164"/>
    <n v="24010.16"/>
    <n v="1584.5999999999985"/>
    <n v="15997.68"/>
    <n v="0.16020000000000001"/>
    <n v="0.15390000000000001"/>
    <n v="9001.59"/>
    <n v="426.58"/>
    <n v="65.650000000000006"/>
    <n v="492.23"/>
    <n v="35088.58"/>
  </r>
  <r>
    <x v="30"/>
    <s v="Central Valley"/>
    <n v="3929"/>
    <s v="Chester Elementary School"/>
    <x v="1"/>
    <n v="411"/>
    <n v="0"/>
    <n v="0"/>
    <n v="1"/>
    <n v="1.04"/>
    <n v="0"/>
    <n v="0"/>
    <n v="78209"/>
    <n v="80164"/>
    <n v="0"/>
    <n v="0"/>
    <n v="15997.68"/>
    <n v="0.16020000000000001"/>
    <n v="0.15390000000000001"/>
    <n v="0"/>
    <n v="0"/>
    <n v="0"/>
    <n v="0"/>
    <n v="0"/>
  </r>
  <r>
    <x v="30"/>
    <s v="Central Valley"/>
    <n v="4098"/>
    <s v="Ponderosa Elementary"/>
    <x v="1"/>
    <n v="344.47"/>
    <n v="0"/>
    <n v="0"/>
    <n v="1"/>
    <n v="1.04"/>
    <n v="0"/>
    <n v="0"/>
    <n v="78209"/>
    <n v="80164"/>
    <n v="0"/>
    <n v="0"/>
    <n v="15997.68"/>
    <n v="0.16020000000000001"/>
    <n v="0.15390000000000001"/>
    <n v="0"/>
    <n v="0"/>
    <n v="0"/>
    <n v="0"/>
    <n v="0"/>
  </r>
  <r>
    <x v="30"/>
    <s v="Central Valley"/>
    <n v="4160"/>
    <s v="Sunrise Elementary"/>
    <x v="1"/>
    <n v="636.28"/>
    <n v="0"/>
    <n v="0"/>
    <n v="1"/>
    <n v="1.04"/>
    <n v="0"/>
    <n v="0"/>
    <n v="78209"/>
    <n v="80164"/>
    <n v="0"/>
    <n v="0"/>
    <n v="15997.68"/>
    <n v="0.16020000000000001"/>
    <n v="0.15390000000000001"/>
    <n v="0"/>
    <n v="0"/>
    <n v="0"/>
    <n v="0"/>
    <n v="0"/>
  </r>
  <r>
    <x v="30"/>
    <s v="Central Valley"/>
    <n v="4185"/>
    <s v="Horizon Middle School"/>
    <x v="1"/>
    <n v="472.73"/>
    <n v="0"/>
    <n v="0"/>
    <n v="1"/>
    <n v="1.04"/>
    <n v="0"/>
    <n v="0"/>
    <n v="78209"/>
    <n v="80164"/>
    <n v="0"/>
    <n v="0"/>
    <n v="15997.68"/>
    <n v="0.16020000000000001"/>
    <n v="0.15390000000000001"/>
    <n v="0"/>
    <n v="0"/>
    <n v="0"/>
    <n v="0"/>
    <n v="0"/>
  </r>
  <r>
    <x v="30"/>
    <s v="Central Valley"/>
    <n v="4529"/>
    <s v="Liberty Lake Elementary"/>
    <x v="1"/>
    <n v="522.11"/>
    <n v="0"/>
    <n v="0"/>
    <n v="1"/>
    <n v="1.04"/>
    <n v="0"/>
    <n v="0"/>
    <n v="78209"/>
    <n v="80164"/>
    <n v="0"/>
    <n v="0"/>
    <n v="15997.68"/>
    <n v="0.16020000000000001"/>
    <n v="0.15390000000000001"/>
    <n v="0"/>
    <n v="0"/>
    <n v="0"/>
    <n v="0"/>
    <n v="0"/>
  </r>
  <r>
    <x v="30"/>
    <s v="Central Valley"/>
    <n v="5003"/>
    <s v="School to Life"/>
    <x v="0"/>
    <n v="38.22"/>
    <n v="0"/>
    <n v="38.22"/>
    <n v="1"/>
    <n v="1.04"/>
    <n v="38.22"/>
    <n v="0.112"/>
    <n v="78209"/>
    <n v="80164"/>
    <n v="8759.41"/>
    <n v="578.09000000000015"/>
    <n v="15997.68"/>
    <n v="0.16020000000000001"/>
    <n v="0.15390000000000001"/>
    <n v="3283.97"/>
    <n v="155.63"/>
    <n v="23.95"/>
    <n v="179.57999999999998"/>
    <n v="12801.05"/>
  </r>
  <r>
    <x v="30"/>
    <s v="Central Valley"/>
    <n v="5278"/>
    <s v="Spokane Valley Tech"/>
    <x v="1"/>
    <n v="45.68"/>
    <n v="0"/>
    <n v="0"/>
    <n v="1"/>
    <n v="1.04"/>
    <n v="0"/>
    <n v="0"/>
    <n v="78209"/>
    <n v="80164"/>
    <n v="0"/>
    <n v="0"/>
    <n v="15997.68"/>
    <n v="0.16020000000000001"/>
    <n v="0.15390000000000001"/>
    <n v="0"/>
    <n v="0"/>
    <n v="0"/>
    <n v="0"/>
    <n v="0"/>
  </r>
  <r>
    <x v="30"/>
    <s v="Central Valley"/>
    <n v="5328"/>
    <s v="CVSD Open Doors Programs"/>
    <x v="1"/>
    <n v="109.08"/>
    <n v="0"/>
    <n v="0"/>
    <n v="1"/>
    <n v="1.04"/>
    <n v="0"/>
    <n v="0"/>
    <n v="78209"/>
    <n v="80164"/>
    <n v="0"/>
    <n v="0"/>
    <n v="15997.68"/>
    <n v="0.16020000000000001"/>
    <n v="0.15390000000000001"/>
    <n v="0"/>
    <n v="0"/>
    <n v="0"/>
    <n v="0"/>
    <n v="0"/>
  </r>
  <r>
    <x v="30"/>
    <s v="Central Valley"/>
    <n v="5507"/>
    <s v="Liberty Creek Elementary School"/>
    <x v="1"/>
    <n v="461.24"/>
    <n v="0"/>
    <n v="0"/>
    <n v="1"/>
    <n v="1.04"/>
    <n v="0"/>
    <n v="0"/>
    <n v="78209"/>
    <n v="80164"/>
    <n v="0"/>
    <n v="0"/>
    <n v="15997.68"/>
    <n v="0.16020000000000001"/>
    <n v="0.15390000000000001"/>
    <n v="0"/>
    <n v="0"/>
    <n v="0"/>
    <n v="0"/>
    <n v="0"/>
  </r>
  <r>
    <x v="30"/>
    <s v="Central Valley"/>
    <n v="5541"/>
    <s v="Riverbend Elementary School"/>
    <x v="1"/>
    <n v="610.95000000000005"/>
    <n v="0"/>
    <n v="0"/>
    <n v="1"/>
    <n v="1.04"/>
    <n v="0"/>
    <n v="0"/>
    <n v="78209"/>
    <n v="80164"/>
    <n v="0"/>
    <n v="0"/>
    <n v="15997.68"/>
    <n v="0.16020000000000001"/>
    <n v="0.15390000000000001"/>
    <n v="0"/>
    <n v="0"/>
    <n v="0"/>
    <n v="0"/>
    <n v="0"/>
  </r>
  <r>
    <x v="30"/>
    <s v="Central Valley"/>
    <n v="5542"/>
    <s v="Stem Academy at SVT"/>
    <x v="1"/>
    <n v="159.95999999999998"/>
    <n v="0"/>
    <n v="0"/>
    <n v="1"/>
    <n v="1.04"/>
    <n v="0"/>
    <n v="0"/>
    <n v="78209"/>
    <n v="80164"/>
    <n v="0"/>
    <n v="0"/>
    <n v="15997.68"/>
    <n v="0.16020000000000001"/>
    <n v="0.15390000000000001"/>
    <n v="0"/>
    <n v="0"/>
    <n v="0"/>
    <n v="0"/>
    <n v="0"/>
  </r>
  <r>
    <x v="30"/>
    <s v="Central Valley"/>
    <n v="5552"/>
    <s v="Selkirk Middle School"/>
    <x v="1"/>
    <n v="614.35"/>
    <n v="0"/>
    <n v="0"/>
    <n v="1"/>
    <n v="1.04"/>
    <n v="0"/>
    <n v="0"/>
    <n v="78209"/>
    <n v="80164"/>
    <n v="0"/>
    <n v="0"/>
    <n v="15997.68"/>
    <n v="0.16020000000000001"/>
    <n v="0.15390000000000001"/>
    <n v="0"/>
    <n v="0"/>
    <n v="0"/>
    <n v="0"/>
    <n v="0"/>
  </r>
  <r>
    <x v="30"/>
    <s v="Central Valley"/>
    <n v="5660"/>
    <s v="Ridgeline High School"/>
    <x v="1"/>
    <n v="1448.3300000000002"/>
    <n v="0"/>
    <n v="0"/>
    <n v="1"/>
    <n v="1.04"/>
    <n v="0"/>
    <n v="0"/>
    <n v="78209"/>
    <n v="80164"/>
    <n v="0"/>
    <n v="0"/>
    <n v="15997.68"/>
    <n v="0.16020000000000001"/>
    <n v="0.15390000000000001"/>
    <n v="0"/>
    <n v="0"/>
    <n v="0"/>
    <n v="0"/>
    <n v="0"/>
  </r>
  <r>
    <x v="30"/>
    <s v="Central Valley"/>
    <n v="5667"/>
    <s v="Central Valley Virtual Learning"/>
    <x v="0"/>
    <n v="180.22"/>
    <n v="0"/>
    <n v="180.22"/>
    <n v="1"/>
    <n v="1.04"/>
    <n v="180.22"/>
    <n v="0.52900000000000003"/>
    <n v="78209"/>
    <n v="80164"/>
    <n v="41372.559999999998"/>
    <n v="2730.4700000000012"/>
    <n v="15997.68"/>
    <n v="0.16020000000000001"/>
    <n v="0.15390000000000001"/>
    <n v="15510.88"/>
    <n v="735.05"/>
    <n v="113.12"/>
    <n v="848.17"/>
    <n v="60462.079999999994"/>
  </r>
  <r>
    <x v="30"/>
    <s v="Central Valley"/>
    <n v="5764"/>
    <s v="Central Valley Virtual Learning High School"/>
    <x v="0"/>
    <n v="238.15"/>
    <n v="0"/>
    <n v="238.15"/>
    <n v="1"/>
    <n v="1.04"/>
    <n v="238.15"/>
    <n v="0.69899999999999995"/>
    <n v="78209"/>
    <n v="80164"/>
    <n v="54668.09"/>
    <n v="3607.9300000000003"/>
    <n v="15997.68"/>
    <n v="0.16020000000000001"/>
    <n v="0.15390000000000001"/>
    <n v="20495.47"/>
    <n v="971.27"/>
    <n v="149.47999999999999"/>
    <n v="1120.75"/>
    <n v="79892.239999999991"/>
  </r>
  <r>
    <x v="31"/>
    <s v="Centralia"/>
    <n v="2166"/>
    <s v="Centralia High School"/>
    <x v="0"/>
    <n v="961.07"/>
    <n v="0"/>
    <n v="961.07"/>
    <n v="1"/>
    <n v="1"/>
    <n v="961.07"/>
    <n v="2.819"/>
    <n v="78209"/>
    <n v="80164"/>
    <n v="220471.17"/>
    <n v="5511.1499999999942"/>
    <n v="15997.68"/>
    <n v="0.16020000000000001"/>
    <n v="0.15390000000000001"/>
    <n v="81265.11"/>
    <n v="3766.37"/>
    <n v="579.64"/>
    <n v="4346.01"/>
    <n v="311593.44000000006"/>
  </r>
  <r>
    <x v="31"/>
    <s v="Centralia"/>
    <n v="2244"/>
    <s v="Edison Elementary"/>
    <x v="0"/>
    <n v="319.22000000000003"/>
    <n v="0"/>
    <n v="319.22000000000003"/>
    <n v="1"/>
    <n v="1"/>
    <n v="319.22000000000003"/>
    <n v="0.93600000000000005"/>
    <n v="78209"/>
    <n v="80164"/>
    <n v="73203.62"/>
    <n v="1829.8800000000047"/>
    <n v="15997.68"/>
    <n v="0.16020000000000001"/>
    <n v="0.15390000000000001"/>
    <n v="26982.67"/>
    <n v="1250.56"/>
    <n v="192.46"/>
    <n v="1443.02"/>
    <n v="103459.19"/>
  </r>
  <r>
    <x v="31"/>
    <s v="Centralia"/>
    <n v="2291"/>
    <s v="Oakview Elementary School"/>
    <x v="0"/>
    <n v="312.22000000000003"/>
    <n v="0"/>
    <n v="312.22000000000003"/>
    <n v="1"/>
    <n v="1"/>
    <n v="312.22000000000003"/>
    <n v="0.91600000000000004"/>
    <n v="78209"/>
    <n v="80164"/>
    <n v="71639.44"/>
    <n v="1790.7799999999988"/>
    <n v="15997.68"/>
    <n v="0.16020000000000001"/>
    <n v="0.15390000000000001"/>
    <n v="26406.11"/>
    <n v="1223.8399999999999"/>
    <n v="188.35"/>
    <n v="1412.1899999999998"/>
    <n v="101248.52"/>
  </r>
  <r>
    <x v="31"/>
    <s v="Centralia"/>
    <n v="2704"/>
    <s v="Fords Prairie Elementary"/>
    <x v="0"/>
    <n v="443.67"/>
    <n v="0"/>
    <n v="443.67"/>
    <n v="1"/>
    <n v="1"/>
    <n v="443.67"/>
    <n v="1.3009999999999999"/>
    <n v="78209"/>
    <n v="80164"/>
    <n v="101749.91"/>
    <n v="2543.4499999999971"/>
    <n v="15997.68"/>
    <n v="0.16020000000000001"/>
    <n v="0.15390000000000001"/>
    <n v="37504.75"/>
    <n v="1738.22"/>
    <n v="267.51"/>
    <n v="2005.73"/>
    <n v="143803.84"/>
  </r>
  <r>
    <x v="31"/>
    <s v="Centralia"/>
    <n v="2768"/>
    <s v="Washington Elementary School"/>
    <x v="0"/>
    <n v="300.26"/>
    <n v="0"/>
    <n v="300.26"/>
    <n v="1"/>
    <n v="1"/>
    <n v="300.26"/>
    <n v="0.88100000000000001"/>
    <n v="78209"/>
    <n v="80164"/>
    <n v="68902.13"/>
    <n v="1722.3499999999913"/>
    <n v="15997.68"/>
    <n v="0.16020000000000001"/>
    <n v="0.15390000000000001"/>
    <n v="25397.15"/>
    <n v="1177.07"/>
    <n v="181.15"/>
    <n v="1358.22"/>
    <n v="97379.849999999991"/>
  </r>
  <r>
    <x v="31"/>
    <s v="Centralia"/>
    <n v="3172"/>
    <s v="Jefferson Lincoln Elementary"/>
    <x v="0"/>
    <n v="363.38"/>
    <n v="0"/>
    <n v="363.38"/>
    <n v="1"/>
    <n v="1"/>
    <n v="363.38"/>
    <n v="1.0660000000000001"/>
    <n v="78209"/>
    <n v="80164"/>
    <n v="83370.789999999994"/>
    <n v="2084.0300000000134"/>
    <n v="15997.68"/>
    <n v="0.16020000000000001"/>
    <n v="0.15390000000000001"/>
    <n v="30730.26"/>
    <n v="1424.25"/>
    <n v="219.19"/>
    <n v="1643.44"/>
    <n v="117828.52"/>
  </r>
  <r>
    <x v="31"/>
    <s v="Centralia"/>
    <n v="3240"/>
    <s v="Centralia Middle School"/>
    <x v="0"/>
    <n v="470.18"/>
    <n v="0"/>
    <n v="470.18"/>
    <n v="1"/>
    <n v="1"/>
    <n v="470.18"/>
    <n v="1.379"/>
    <n v="78209"/>
    <n v="80164"/>
    <n v="107850.21"/>
    <n v="2695.9499999999971"/>
    <n v="15997.68"/>
    <n v="0.16020000000000001"/>
    <n v="0.15390000000000001"/>
    <n v="39753.31"/>
    <n v="1842.44"/>
    <n v="283.55"/>
    <n v="2125.9900000000002"/>
    <n v="152425.46000000002"/>
  </r>
  <r>
    <x v="31"/>
    <s v="Centralia"/>
    <n v="5359"/>
    <s v="Futurus High School"/>
    <x v="0"/>
    <n v="94.94"/>
    <n v="0"/>
    <n v="94.94"/>
    <n v="1"/>
    <n v="1"/>
    <n v="94.94"/>
    <n v="0.27800000000000002"/>
    <n v="78209"/>
    <n v="80164"/>
    <n v="21742.1"/>
    <n v="543.4900000000016"/>
    <n v="15997.68"/>
    <n v="0.16020000000000001"/>
    <n v="0.15390000000000001"/>
    <n v="8014.08"/>
    <n v="371.43"/>
    <n v="57.16"/>
    <n v="428.59000000000003"/>
    <n v="30728.260000000002"/>
  </r>
  <r>
    <x v="32"/>
    <s v="Chehalis"/>
    <n v="2799"/>
    <s v="W F West High School"/>
    <x v="0"/>
    <n v="951.43000000000006"/>
    <n v="0"/>
    <n v="951.43000000000006"/>
    <n v="1"/>
    <n v="1.04"/>
    <n v="951.43000000000006"/>
    <n v="2.7909999999999999"/>
    <n v="78209"/>
    <n v="80164"/>
    <n v="218281.32"/>
    <n v="14405.910000000003"/>
    <n v="15997.68"/>
    <n v="0.16020000000000001"/>
    <n v="0.15390000000000001"/>
    <n v="81835.259999999995"/>
    <n v="3878.12"/>
    <n v="596.84"/>
    <n v="4474.96"/>
    <n v="318997.45"/>
  </r>
  <r>
    <x v="32"/>
    <s v="Chehalis"/>
    <n v="4311"/>
    <s v="Chehalis Middle School"/>
    <x v="1"/>
    <n v="690.7"/>
    <n v="0"/>
    <n v="0"/>
    <n v="1"/>
    <n v="1.04"/>
    <n v="0"/>
    <n v="0"/>
    <n v="78209"/>
    <n v="80164"/>
    <n v="0"/>
    <n v="0"/>
    <n v="15997.68"/>
    <n v="0.16020000000000001"/>
    <n v="0.15390000000000001"/>
    <n v="0"/>
    <n v="0"/>
    <n v="0"/>
    <n v="0"/>
    <n v="0"/>
  </r>
  <r>
    <x v="32"/>
    <s v="Chehalis"/>
    <n v="5369"/>
    <s v="Lewis County Alternative School"/>
    <x v="0"/>
    <n v="33.67"/>
    <n v="0"/>
    <n v="33.67"/>
    <n v="1"/>
    <n v="1.04"/>
    <n v="33.67"/>
    <n v="9.9000000000000005E-2"/>
    <n v="78209"/>
    <n v="80164"/>
    <n v="7742.69"/>
    <n v="511.00000000000091"/>
    <n v="15997.68"/>
    <n v="0.16020000000000001"/>
    <n v="0.15390000000000001"/>
    <n v="2902.79"/>
    <n v="137.56"/>
    <n v="21.17"/>
    <n v="158.73000000000002"/>
    <n v="11315.21"/>
  </r>
  <r>
    <x v="32"/>
    <s v="Chehalis"/>
    <n v="5509"/>
    <s v="James W Lintott Elementary School"/>
    <x v="1"/>
    <n v="601.94000000000005"/>
    <n v="0"/>
    <n v="0"/>
    <n v="1"/>
    <n v="1.04"/>
    <n v="0"/>
    <n v="0"/>
    <n v="78209"/>
    <n v="80164"/>
    <n v="0"/>
    <n v="0"/>
    <n v="15997.68"/>
    <n v="0.16020000000000001"/>
    <n v="0.15390000000000001"/>
    <n v="0"/>
    <n v="0"/>
    <n v="0"/>
    <n v="0"/>
    <n v="0"/>
  </r>
  <r>
    <x v="32"/>
    <s v="Chehalis"/>
    <n v="5510"/>
    <s v="Orin C Smith Elementary School"/>
    <x v="0"/>
    <n v="654.41"/>
    <n v="0"/>
    <n v="654.41"/>
    <n v="1"/>
    <n v="1.04"/>
    <n v="654.41"/>
    <n v="1.92"/>
    <n v="78209"/>
    <n v="80164"/>
    <n v="150161.28"/>
    <n v="9910.2000000000116"/>
    <n v="15997.68"/>
    <n v="0.16020000000000001"/>
    <n v="0.15390000000000001"/>
    <n v="56296.56"/>
    <n v="2667.86"/>
    <n v="410.58"/>
    <n v="3078.44"/>
    <n v="219446.48"/>
  </r>
  <r>
    <x v="33"/>
    <s v="Cheney"/>
    <n v="1769"/>
    <s v="Three Springs High School"/>
    <x v="0"/>
    <n v="108.75"/>
    <n v="0"/>
    <n v="108.75"/>
    <n v="1"/>
    <n v="1"/>
    <n v="108.75"/>
    <n v="0.31900000000000001"/>
    <n v="78209"/>
    <n v="80164"/>
    <n v="24948.67"/>
    <n v="623.65000000000146"/>
    <n v="15997.68"/>
    <n v="0.16020000000000001"/>
    <n v="0.15390000000000001"/>
    <n v="9196.02"/>
    <n v="426.21"/>
    <n v="65.59"/>
    <n v="491.79999999999995"/>
    <n v="35260.140000000007"/>
  </r>
  <r>
    <x v="33"/>
    <s v="Cheney"/>
    <n v="2447"/>
    <s v="Cheney Middle School"/>
    <x v="0"/>
    <n v="624.16999999999996"/>
    <n v="0"/>
    <n v="624.16999999999996"/>
    <n v="1"/>
    <n v="1"/>
    <n v="624.16999999999996"/>
    <n v="1.831"/>
    <n v="78209"/>
    <n v="80164"/>
    <n v="143200.68"/>
    <n v="3579.6000000000058"/>
    <n v="15997.68"/>
    <n v="0.16020000000000001"/>
    <n v="0.15390000000000001"/>
    <n v="52783.4"/>
    <n v="2446.34"/>
    <n v="376.49"/>
    <n v="2822.83"/>
    <n v="202386.50999999998"/>
  </r>
  <r>
    <x v="33"/>
    <s v="Cheney"/>
    <n v="2814"/>
    <s v="Sunset Elementary"/>
    <x v="0"/>
    <n v="596.16999999999996"/>
    <n v="0"/>
    <n v="596.16999999999996"/>
    <n v="1"/>
    <n v="1"/>
    <n v="596.16999999999996"/>
    <n v="1.7490000000000001"/>
    <n v="78209"/>
    <n v="80164"/>
    <n v="136787.54"/>
    <n v="3419.2999999999884"/>
    <n v="15997.68"/>
    <n v="0.16020000000000001"/>
    <n v="0.15390000000000001"/>
    <n v="50419.54"/>
    <n v="2336.7800000000002"/>
    <n v="359.63"/>
    <n v="2696.4100000000003"/>
    <n v="193322.79"/>
  </r>
  <r>
    <x v="33"/>
    <s v="Cheney"/>
    <n v="2954"/>
    <s v="Betz Elementary"/>
    <x v="0"/>
    <n v="479.39"/>
    <n v="0"/>
    <n v="479.39"/>
    <n v="1"/>
    <n v="1"/>
    <n v="479.39"/>
    <n v="1.4059999999999999"/>
    <n v="78209"/>
    <n v="80164"/>
    <n v="109961.85"/>
    <n v="2748.7299999999959"/>
    <n v="15997.68"/>
    <n v="0.16020000000000001"/>
    <n v="0.15390000000000001"/>
    <n v="40531.660000000003"/>
    <n v="1878.51"/>
    <n v="289.10000000000002"/>
    <n v="2167.61"/>
    <n v="155409.84999999998"/>
  </r>
  <r>
    <x v="33"/>
    <s v="Cheney"/>
    <n v="3309"/>
    <s v="Windsor Elementary"/>
    <x v="1"/>
    <n v="524.33000000000004"/>
    <n v="0"/>
    <n v="0"/>
    <n v="1"/>
    <n v="1"/>
    <n v="0"/>
    <n v="0"/>
    <n v="78209"/>
    <n v="80164"/>
    <n v="0"/>
    <n v="0"/>
    <n v="15997.68"/>
    <n v="0.16020000000000001"/>
    <n v="0.15390000000000001"/>
    <n v="0"/>
    <n v="0"/>
    <n v="0"/>
    <n v="0"/>
    <n v="0"/>
  </r>
  <r>
    <x v="33"/>
    <s v="Cheney"/>
    <n v="3610"/>
    <s v="Cheney High School"/>
    <x v="1"/>
    <n v="1455.78"/>
    <n v="0"/>
    <n v="0"/>
    <n v="1"/>
    <n v="1"/>
    <n v="0"/>
    <n v="0"/>
    <n v="78209"/>
    <n v="80164"/>
    <n v="0"/>
    <n v="0"/>
    <n v="15997.68"/>
    <n v="0.16020000000000001"/>
    <n v="0.15390000000000001"/>
    <n v="0"/>
    <n v="0"/>
    <n v="0"/>
    <n v="0"/>
    <n v="0"/>
  </r>
  <r>
    <x v="33"/>
    <s v="Cheney"/>
    <n v="3761"/>
    <s v="Salnave Elementary"/>
    <x v="0"/>
    <n v="329.22"/>
    <n v="0"/>
    <n v="329.22"/>
    <n v="1"/>
    <n v="1"/>
    <n v="329.22"/>
    <n v="0.96599999999999997"/>
    <n v="78209"/>
    <n v="80164"/>
    <n v="75549.89"/>
    <n v="1888.5299999999988"/>
    <n v="15997.68"/>
    <n v="0.16020000000000001"/>
    <n v="0.15390000000000001"/>
    <n v="27847.5"/>
    <n v="1290.6400000000001"/>
    <n v="198.63"/>
    <n v="1489.27"/>
    <n v="106775.19"/>
  </r>
  <r>
    <x v="33"/>
    <s v="Cheney"/>
    <n v="5035"/>
    <s v="HomeWorks"/>
    <x v="1"/>
    <n v="142.62"/>
    <n v="0"/>
    <n v="0"/>
    <n v="1"/>
    <n v="1"/>
    <n v="0"/>
    <n v="0"/>
    <n v="78209"/>
    <n v="80164"/>
    <n v="0"/>
    <n v="0"/>
    <n v="15997.68"/>
    <n v="0.16020000000000001"/>
    <n v="0.15390000000000001"/>
    <n v="0"/>
    <n v="0"/>
    <n v="0"/>
    <n v="0"/>
    <n v="0"/>
  </r>
  <r>
    <x v="33"/>
    <s v="Cheney"/>
    <n v="5269"/>
    <s v="Westwood Middle School"/>
    <x v="0"/>
    <n v="630.65"/>
    <n v="0"/>
    <n v="630.65"/>
    <n v="1"/>
    <n v="1"/>
    <n v="630.65"/>
    <n v="1.85"/>
    <n v="78209"/>
    <n v="80164"/>
    <n v="144686.65"/>
    <n v="3616.75"/>
    <n v="15997.68"/>
    <n v="0.16020000000000001"/>
    <n v="0.15390000000000001"/>
    <n v="53331.13"/>
    <n v="2471.7199999999998"/>
    <n v="380.4"/>
    <n v="2852.12"/>
    <n v="204486.65"/>
  </r>
  <r>
    <x v="33"/>
    <s v="Cheney"/>
    <n v="5294"/>
    <s v="Phil Snowdon Elementary"/>
    <x v="1"/>
    <n v="498.36"/>
    <n v="0"/>
    <n v="0"/>
    <n v="1"/>
    <n v="1"/>
    <n v="0"/>
    <n v="0"/>
    <n v="78209"/>
    <n v="80164"/>
    <n v="0"/>
    <n v="0"/>
    <n v="15997.68"/>
    <n v="0.16020000000000001"/>
    <n v="0.15390000000000001"/>
    <n v="0"/>
    <n v="0"/>
    <n v="0"/>
    <n v="0"/>
    <n v="0"/>
  </r>
  <r>
    <x v="33"/>
    <s v="Cheney"/>
    <n v="5396"/>
    <s v="Cheney Open Doors"/>
    <x v="0"/>
    <n v="11.35"/>
    <n v="0"/>
    <n v="11.35"/>
    <n v="1"/>
    <n v="1"/>
    <n v="11.35"/>
    <n v="3.3000000000000002E-2"/>
    <n v="78209"/>
    <n v="80164"/>
    <n v="2580.9"/>
    <n v="64.509999999999764"/>
    <n v="15997.68"/>
    <n v="0.16020000000000001"/>
    <n v="0.15390000000000001"/>
    <n v="951.31"/>
    <n v="44.09"/>
    <n v="6.79"/>
    <n v="50.88"/>
    <n v="3647.6"/>
  </r>
  <r>
    <x v="33"/>
    <s v="Cheney"/>
    <n v="5750"/>
    <s v="WIN Academy"/>
    <x v="0"/>
    <n v="66.64"/>
    <n v="0"/>
    <n v="66.64"/>
    <n v="1"/>
    <n v="1"/>
    <n v="66.64"/>
    <n v="0.19500000000000001"/>
    <n v="78209"/>
    <n v="80164"/>
    <n v="15250.76"/>
    <n v="381.21999999999935"/>
    <n v="15997.68"/>
    <n v="0.16020000000000001"/>
    <n v="0.15390000000000001"/>
    <n v="5621.39"/>
    <n v="260.52999999999997"/>
    <n v="40.1"/>
    <n v="300.63"/>
    <n v="21554.000000000004"/>
  </r>
  <r>
    <x v="34"/>
    <s v="Chewelah"/>
    <n v="1763"/>
    <s v="Quartzite Learning"/>
    <x v="0"/>
    <n v="118.42"/>
    <n v="0"/>
    <n v="118.42"/>
    <n v="1"/>
    <n v="1"/>
    <n v="118.42"/>
    <n v="0.34699999999999998"/>
    <n v="78209"/>
    <n v="80164"/>
    <n v="27138.52"/>
    <n v="678.38999999999942"/>
    <n v="15997.68"/>
    <n v="0.16020000000000001"/>
    <n v="0.15390000000000001"/>
    <n v="10003.19"/>
    <n v="463.62"/>
    <n v="71.349999999999994"/>
    <n v="534.97"/>
    <n v="38355.07"/>
  </r>
  <r>
    <x v="34"/>
    <s v="Chewelah"/>
    <n v="2404"/>
    <s v="Jenkins Junior/Senior High"/>
    <x v="0"/>
    <n v="316.03000000000003"/>
    <n v="0"/>
    <n v="316.03000000000003"/>
    <n v="1"/>
    <n v="1"/>
    <n v="316.03000000000003"/>
    <n v="0.92700000000000005"/>
    <n v="78209"/>
    <n v="80164"/>
    <n v="72499.740000000005"/>
    <n v="1812.2899999999936"/>
    <n v="15997.68"/>
    <n v="0.16020000000000001"/>
    <n v="0.15390000000000001"/>
    <n v="26723.22"/>
    <n v="1238.53"/>
    <n v="190.61"/>
    <n v="1429.1399999999999"/>
    <n v="102464.39"/>
  </r>
  <r>
    <x v="34"/>
    <s v="Chewelah"/>
    <n v="2664"/>
    <s v="Gess Elementary"/>
    <x v="0"/>
    <n v="325.39"/>
    <n v="0"/>
    <n v="325.39"/>
    <n v="1"/>
    <n v="1"/>
    <n v="325.39"/>
    <n v="0.95399999999999996"/>
    <n v="78209"/>
    <n v="80164"/>
    <n v="74611.39"/>
    <n v="1865.070000000007"/>
    <n v="15997.68"/>
    <n v="0.16020000000000001"/>
    <n v="0.15390000000000001"/>
    <n v="27501.57"/>
    <n v="1274.6099999999999"/>
    <n v="196.16"/>
    <n v="1470.77"/>
    <n v="105448.8"/>
  </r>
  <r>
    <x v="34"/>
    <s v="Chewelah"/>
    <n v="5523"/>
    <s v="Chewelah Open Doors Reengagement Program"/>
    <x v="0"/>
    <n v="25.45"/>
    <n v="0"/>
    <n v="25.45"/>
    <n v="1"/>
    <n v="1"/>
    <n v="25.45"/>
    <n v="7.4999999999999997E-2"/>
    <n v="78209"/>
    <n v="80164"/>
    <n v="5865.68"/>
    <n v="146.61999999999989"/>
    <n v="15997.68"/>
    <n v="0.16020000000000001"/>
    <n v="0.15390000000000001"/>
    <n v="2162.0700000000002"/>
    <n v="100.21"/>
    <n v="15.42"/>
    <n v="115.63"/>
    <n v="8290"/>
  </r>
  <r>
    <x v="35"/>
    <s v="Chief Leschi Tribal"/>
    <n v="5549"/>
    <s v="Chief Leschi Schools"/>
    <x v="0"/>
    <n v="644.05000000000007"/>
    <n v="0"/>
    <n v="644.05000000000007"/>
    <n v="1.1200000000000001"/>
    <n v="1.1200000000000001"/>
    <n v="644.05000000000007"/>
    <n v="1.889"/>
    <n v="78209"/>
    <n v="80164"/>
    <n v="165465.22"/>
    <n v="4136.1499999999942"/>
    <n v="15997.68"/>
    <n v="0.16020000000000001"/>
    <n v="0.15390000000000001"/>
    <n v="57363.7"/>
    <n v="2826.69"/>
    <n v="435.03"/>
    <n v="3261.7200000000003"/>
    <n v="230226.78999999998"/>
  </r>
  <r>
    <x v="36"/>
    <s v="Chimacum"/>
    <n v="1724"/>
    <s v="PI Program"/>
    <x v="0"/>
    <n v="49.35"/>
    <n v="0"/>
    <n v="49.35"/>
    <n v="1.1200000000000001"/>
    <n v="1.1200000000000001"/>
    <n v="49.35"/>
    <n v="0.14499999999999999"/>
    <n v="78209"/>
    <n v="80164"/>
    <n v="12701.14"/>
    <n v="317.48999999999978"/>
    <n v="15997.68"/>
    <n v="0.16020000000000001"/>
    <n v="0.15390000000000001"/>
    <n v="4403.25"/>
    <n v="216.98"/>
    <n v="33.39"/>
    <n v="250.37"/>
    <n v="17672.249999999996"/>
  </r>
  <r>
    <x v="36"/>
    <s v="Chimacum"/>
    <n v="2697"/>
    <s v="Chimacum Elementary School"/>
    <x v="0"/>
    <n v="252.56"/>
    <n v="0"/>
    <n v="252.56"/>
    <n v="1.1200000000000001"/>
    <n v="1.1200000000000001"/>
    <n v="252.56"/>
    <n v="0.74099999999999999"/>
    <n v="78209"/>
    <n v="80164"/>
    <n v="64907.21"/>
    <n v="1622.5000000000073"/>
    <n v="15997.68"/>
    <n v="0.16020000000000001"/>
    <n v="0.15390000000000001"/>
    <n v="22502.12"/>
    <n v="1108.83"/>
    <n v="170.65"/>
    <n v="1279.48"/>
    <n v="90311.310000000012"/>
  </r>
  <r>
    <x v="36"/>
    <s v="Chimacum"/>
    <n v="3275"/>
    <s v="Chimacum Junior/Senior High School"/>
    <x v="0"/>
    <n v="244.77"/>
    <n v="0"/>
    <n v="244.77"/>
    <n v="1.1200000000000001"/>
    <n v="1.1200000000000001"/>
    <n v="244.77"/>
    <n v="0.71799999999999997"/>
    <n v="78209"/>
    <n v="80164"/>
    <n v="62892.55"/>
    <n v="1572.1299999999974"/>
    <n v="15997.68"/>
    <n v="0.16020000000000001"/>
    <n v="0.15390000000000001"/>
    <n v="21803.67"/>
    <n v="1074.4100000000001"/>
    <n v="165.35"/>
    <n v="1239.76"/>
    <n v="87508.11"/>
  </r>
  <r>
    <x v="36"/>
    <s v="Chimacum"/>
    <n v="4552"/>
    <s v="Chimacum Creek Primary School"/>
    <x v="0"/>
    <n v="130.56"/>
    <n v="0"/>
    <n v="130.56"/>
    <n v="1.1200000000000001"/>
    <n v="1.1200000000000001"/>
    <n v="130.56"/>
    <n v="0.38300000000000001"/>
    <n v="78209"/>
    <n v="80164"/>
    <n v="33548.53"/>
    <n v="838.62000000000262"/>
    <n v="15997.68"/>
    <n v="0.16020000000000001"/>
    <n v="0.15390000000000001"/>
    <n v="11630.65"/>
    <n v="573.12"/>
    <n v="88.2"/>
    <n v="661.32"/>
    <n v="46679.12"/>
  </r>
  <r>
    <x v="37"/>
    <s v="Clarkston"/>
    <n v="1617"/>
    <s v="Educational Opportunity Center"/>
    <x v="0"/>
    <n v="81.67"/>
    <n v="0"/>
    <n v="81.67"/>
    <n v="1"/>
    <n v="1"/>
    <n v="81.67"/>
    <n v="0.24"/>
    <n v="78209"/>
    <n v="80164"/>
    <n v="18770.16"/>
    <n v="469.20000000000073"/>
    <n v="15997.68"/>
    <n v="0.16020000000000001"/>
    <n v="0.15390000000000001"/>
    <n v="6918.63"/>
    <n v="320.66000000000003"/>
    <n v="49.35"/>
    <n v="370.01000000000005"/>
    <n v="26528"/>
  </r>
  <r>
    <x v="37"/>
    <s v="Clarkston"/>
    <n v="2299"/>
    <s v="Charles Francis Adams High School"/>
    <x v="1"/>
    <n v="647.24"/>
    <n v="0"/>
    <n v="0"/>
    <n v="1"/>
    <n v="1"/>
    <n v="0"/>
    <n v="0"/>
    <n v="78209"/>
    <n v="80164"/>
    <n v="0"/>
    <n v="0"/>
    <n v="15997.68"/>
    <n v="0.16020000000000001"/>
    <n v="0.15390000000000001"/>
    <n v="0"/>
    <n v="0"/>
    <n v="0"/>
    <n v="0"/>
    <n v="0"/>
  </r>
  <r>
    <x v="37"/>
    <s v="Clarkston"/>
    <n v="2501"/>
    <s v="Lincoln Middle School"/>
    <x v="0"/>
    <n v="344.67"/>
    <n v="0"/>
    <n v="344.67"/>
    <n v="1"/>
    <n v="1"/>
    <n v="344.67"/>
    <n v="1.0109999999999999"/>
    <n v="78209"/>
    <n v="80164"/>
    <n v="79069.3"/>
    <n v="1976.5"/>
    <n v="15997.68"/>
    <n v="0.16020000000000001"/>
    <n v="0.15390000000000001"/>
    <n v="29144.74"/>
    <n v="1350.76"/>
    <n v="207.88"/>
    <n v="1558.6399999999999"/>
    <n v="111749.18000000001"/>
  </r>
  <r>
    <x v="37"/>
    <s v="Clarkston"/>
    <n v="2823"/>
    <s v="Parkway Elementary"/>
    <x v="0"/>
    <n v="320.3"/>
    <n v="0"/>
    <n v="320.3"/>
    <n v="1"/>
    <n v="1"/>
    <n v="320.3"/>
    <n v="0.94"/>
    <n v="78209"/>
    <n v="80164"/>
    <n v="73516.460000000006"/>
    <n v="1837.6999999999971"/>
    <n v="15997.68"/>
    <n v="0.16020000000000001"/>
    <n v="0.15390000000000001"/>
    <n v="27097.98"/>
    <n v="1255.9000000000001"/>
    <n v="193.28"/>
    <n v="1449.18"/>
    <n v="103901.31999999999"/>
  </r>
  <r>
    <x v="37"/>
    <s v="Clarkston"/>
    <n v="2962"/>
    <s v="Grantham Elementary"/>
    <x v="0"/>
    <n v="248.43"/>
    <n v="0"/>
    <n v="248.43"/>
    <n v="1"/>
    <n v="1"/>
    <n v="248.43"/>
    <n v="0.72899999999999998"/>
    <n v="78209"/>
    <n v="80164"/>
    <n v="57014.36"/>
    <n v="1425.1999999999971"/>
    <n v="15997.68"/>
    <n v="0.16020000000000001"/>
    <n v="0.15390000000000001"/>
    <n v="21015.35"/>
    <n v="973.99"/>
    <n v="149.9"/>
    <n v="1123.8900000000001"/>
    <n v="80578.799999999988"/>
  </r>
  <r>
    <x v="37"/>
    <s v="Clarkston"/>
    <n v="3266"/>
    <s v="Highland Elementary"/>
    <x v="0"/>
    <n v="284.08000000000004"/>
    <n v="0"/>
    <n v="284.08000000000004"/>
    <n v="1"/>
    <n v="1"/>
    <n v="284.08000000000004"/>
    <n v="0.83299999999999996"/>
    <n v="78209"/>
    <n v="80164"/>
    <n v="65148.1"/>
    <n v="1628.510000000002"/>
    <n v="15997.68"/>
    <n v="0.16020000000000001"/>
    <n v="0.15390000000000001"/>
    <n v="24013.42"/>
    <n v="1112.94"/>
    <n v="171.28"/>
    <n v="1284.22"/>
    <n v="92074.25"/>
  </r>
  <r>
    <x v="37"/>
    <s v="Clarkston"/>
    <n v="3616"/>
    <s v="Special Services"/>
    <x v="1"/>
    <n v="9.08"/>
    <n v="0"/>
    <n v="0"/>
    <n v="1"/>
    <n v="1"/>
    <n v="0"/>
    <n v="0"/>
    <n v="78209"/>
    <n v="80164"/>
    <n v="0"/>
    <n v="0"/>
    <n v="15997.68"/>
    <n v="0.16020000000000001"/>
    <n v="0.15390000000000001"/>
    <n v="0"/>
    <n v="0"/>
    <n v="0"/>
    <n v="0"/>
    <n v="0"/>
  </r>
  <r>
    <x v="37"/>
    <s v="Clarkston"/>
    <n v="4384"/>
    <s v="Heights Elementary"/>
    <x v="1"/>
    <n v="355.55"/>
    <n v="0"/>
    <n v="0"/>
    <n v="1"/>
    <n v="1"/>
    <n v="0"/>
    <n v="0"/>
    <n v="78209"/>
    <n v="80164"/>
    <n v="0"/>
    <n v="0"/>
    <n v="15997.68"/>
    <n v="0.16020000000000001"/>
    <n v="0.15390000000000001"/>
    <n v="0"/>
    <n v="0"/>
    <n v="0"/>
    <n v="0"/>
    <n v="0"/>
  </r>
  <r>
    <x v="37"/>
    <s v="Clarkston"/>
    <n v="5413"/>
    <s v="Educational Opportunity Center Reengagement"/>
    <x v="1"/>
    <n v="3.22"/>
    <n v="0"/>
    <n v="0"/>
    <n v="1"/>
    <n v="1"/>
    <n v="0"/>
    <n v="0"/>
    <n v="78209"/>
    <n v="80164"/>
    <n v="0"/>
    <n v="0"/>
    <n v="15997.68"/>
    <n v="0.16020000000000001"/>
    <n v="0.15390000000000001"/>
    <n v="0"/>
    <n v="0"/>
    <n v="0"/>
    <n v="0"/>
    <n v="0"/>
  </r>
  <r>
    <x v="37"/>
    <s v="Clarkston"/>
    <n v="5644"/>
    <s v="Discovery Virtual School"/>
    <x v="1"/>
    <n v="107.21"/>
    <n v="0"/>
    <n v="0"/>
    <n v="1"/>
    <n v="1"/>
    <n v="0"/>
    <n v="0"/>
    <n v="78209"/>
    <n v="80164"/>
    <n v="0"/>
    <n v="0"/>
    <n v="15997.68"/>
    <n v="0.16020000000000001"/>
    <n v="0.15390000000000001"/>
    <n v="0"/>
    <n v="0"/>
    <n v="0"/>
    <n v="0"/>
    <n v="0"/>
  </r>
  <r>
    <x v="38"/>
    <s v="Cle Elum-Roslyn"/>
    <n v="1987"/>
    <s v="Swiftwater Learning Center"/>
    <x v="0"/>
    <n v="23.08"/>
    <n v="0"/>
    <n v="23.08"/>
    <n v="1.06"/>
    <n v="1.06"/>
    <n v="23.08"/>
    <n v="6.8000000000000005E-2"/>
    <n v="78209"/>
    <n v="80164"/>
    <n v="5637.3"/>
    <n v="140.92000000000007"/>
    <n v="15997.68"/>
    <n v="0.16020000000000001"/>
    <n v="0.15390000000000001"/>
    <n v="2012.63"/>
    <n v="96.3"/>
    <n v="14.82"/>
    <n v="111.12"/>
    <n v="7901.97"/>
  </r>
  <r>
    <x v="38"/>
    <s v="Cle Elum-Roslyn"/>
    <n v="2328"/>
    <s v="Cle Elum Roslyn Elementary"/>
    <x v="1"/>
    <n v="452.17999999999995"/>
    <n v="0"/>
    <n v="0"/>
    <n v="1.06"/>
    <n v="1.06"/>
    <n v="0"/>
    <n v="0"/>
    <n v="78209"/>
    <n v="80164"/>
    <n v="0"/>
    <n v="0"/>
    <n v="15997.68"/>
    <n v="0.16020000000000001"/>
    <n v="0.15390000000000001"/>
    <n v="0"/>
    <n v="0"/>
    <n v="0"/>
    <n v="0"/>
    <n v="0"/>
  </r>
  <r>
    <x v="38"/>
    <s v="Cle Elum-Roslyn"/>
    <n v="2329"/>
    <s v="Cle Elum Roslyn High School"/>
    <x v="1"/>
    <n v="296.5"/>
    <n v="0"/>
    <n v="0"/>
    <n v="1.06"/>
    <n v="1.06"/>
    <n v="0"/>
    <n v="0"/>
    <n v="78209"/>
    <n v="80164"/>
    <n v="0"/>
    <n v="0"/>
    <n v="15997.68"/>
    <n v="0.16020000000000001"/>
    <n v="0.15390000000000001"/>
    <n v="0"/>
    <n v="0"/>
    <n v="0"/>
    <n v="0"/>
    <n v="0"/>
  </r>
  <r>
    <x v="38"/>
    <s v="Cle Elum-Roslyn"/>
    <n v="2570"/>
    <s v="Walter Strom Middle School"/>
    <x v="1"/>
    <n v="199.17"/>
    <n v="0"/>
    <n v="0"/>
    <n v="1.06"/>
    <n v="1.06"/>
    <n v="0"/>
    <n v="0"/>
    <n v="78209"/>
    <n v="80164"/>
    <n v="0"/>
    <n v="0"/>
    <n v="15997.68"/>
    <n v="0.16020000000000001"/>
    <n v="0.15390000000000001"/>
    <n v="0"/>
    <n v="0"/>
    <n v="0"/>
    <n v="0"/>
    <n v="0"/>
  </r>
  <r>
    <x v="39"/>
    <s v="Clover Park"/>
    <n v="1825"/>
    <s v="Alfaretta House"/>
    <x v="0"/>
    <n v="39.150000000000006"/>
    <n v="0"/>
    <n v="39.150000000000006"/>
    <n v="1.06"/>
    <n v="1.06"/>
    <n v="39.150000000000006"/>
    <n v="0.115"/>
    <n v="78209"/>
    <n v="80164"/>
    <n v="9533.68"/>
    <n v="238.30999999999949"/>
    <n v="15997.68"/>
    <n v="0.16020000000000001"/>
    <n v="0.15390000000000001"/>
    <n v="3403.7"/>
    <n v="162.87"/>
    <n v="25.07"/>
    <n v="187.94"/>
    <n v="13363.630000000001"/>
  </r>
  <r>
    <x v="39"/>
    <s v="Clover Park"/>
    <n v="1880"/>
    <s v="Re-Entry High School"/>
    <x v="0"/>
    <n v="4.78"/>
    <n v="0"/>
    <n v="4.78"/>
    <n v="1.06"/>
    <n v="1.06"/>
    <n v="4.78"/>
    <n v="1.4E-2"/>
    <n v="78209"/>
    <n v="80164"/>
    <n v="1160.6199999999999"/>
    <n v="29.010000000000218"/>
    <n v="15997.68"/>
    <n v="0.16020000000000001"/>
    <n v="0.15390000000000001"/>
    <n v="414.36"/>
    <n v="19.829999999999998"/>
    <n v="3.05"/>
    <n v="22.88"/>
    <n v="1626.8700000000003"/>
  </r>
  <r>
    <x v="39"/>
    <s v="Clover Park"/>
    <n v="1881"/>
    <s v="Re-Entry Middle School"/>
    <x v="1"/>
    <n v="0.89"/>
    <n v="0"/>
    <n v="0"/>
    <n v="1.06"/>
    <n v="1.06"/>
    <n v="0"/>
    <n v="0"/>
    <n v="78209"/>
    <n v="80164"/>
    <n v="0"/>
    <n v="0"/>
    <n v="15997.68"/>
    <n v="0.16020000000000001"/>
    <n v="0.15390000000000001"/>
    <n v="0"/>
    <n v="0"/>
    <n v="0"/>
    <n v="0"/>
    <n v="0"/>
  </r>
  <r>
    <x v="39"/>
    <s v="Clover Park"/>
    <n v="1882"/>
    <s v="Special Education Services/relife"/>
    <x v="1"/>
    <n v="1.75"/>
    <n v="0"/>
    <n v="0"/>
    <n v="1.06"/>
    <n v="1.06"/>
    <n v="0"/>
    <n v="0"/>
    <n v="78209"/>
    <n v="80164"/>
    <n v="0"/>
    <n v="0"/>
    <n v="15997.68"/>
    <n v="0.16020000000000001"/>
    <n v="0.15390000000000001"/>
    <n v="0"/>
    <n v="0"/>
    <n v="0"/>
    <n v="0"/>
    <n v="0"/>
  </r>
  <r>
    <x v="39"/>
    <s v="Clover Park"/>
    <n v="2189"/>
    <s v="Park Lodge Elementary School"/>
    <x v="0"/>
    <n v="363.79"/>
    <n v="0"/>
    <n v="363.79"/>
    <n v="1.06"/>
    <n v="1.06"/>
    <n v="363.79"/>
    <n v="1.0669999999999999"/>
    <n v="78209"/>
    <n v="80164"/>
    <n v="88455.94"/>
    <n v="2211.1499999999942"/>
    <n v="15997.68"/>
    <n v="0.16020000000000001"/>
    <n v="0.15390000000000001"/>
    <n v="31580.46"/>
    <n v="1511.12"/>
    <n v="232.56"/>
    <n v="1743.6799999999998"/>
    <n v="123991.22999999998"/>
  </r>
  <r>
    <x v="39"/>
    <s v="Clover Park"/>
    <n v="2425"/>
    <s v="Clover Park High School"/>
    <x v="0"/>
    <n v="1168.97"/>
    <n v="0"/>
    <n v="1168.97"/>
    <n v="1.06"/>
    <n v="1.06"/>
    <n v="1168.97"/>
    <n v="3.4289999999999998"/>
    <n v="78209"/>
    <n v="80164"/>
    <n v="284269.38"/>
    <n v="7105.9199999999837"/>
    <n v="15997.68"/>
    <n v="0.16020000000000001"/>
    <n v="0.15390000000000001"/>
    <n v="101489.60000000001"/>
    <n v="4856.25"/>
    <n v="747.38"/>
    <n v="5603.63"/>
    <n v="398468.52999999997"/>
  </r>
  <r>
    <x v="39"/>
    <s v="Clover Park"/>
    <n v="2651"/>
    <s v="Tillicum Elementary School"/>
    <x v="0"/>
    <n v="234.56"/>
    <n v="0"/>
    <n v="234.56"/>
    <n v="1.06"/>
    <n v="1.06"/>
    <n v="234.56"/>
    <n v="0.68799999999999994"/>
    <n v="78209"/>
    <n v="80164"/>
    <n v="57036.26"/>
    <n v="1425.739999999998"/>
    <n v="15997.68"/>
    <n v="0.16020000000000001"/>
    <n v="0.15390000000000001"/>
    <n v="20363.03"/>
    <n v="974.37"/>
    <n v="149.96"/>
    <n v="1124.33"/>
    <n v="79949.36"/>
  </r>
  <r>
    <x v="39"/>
    <s v="Clover Park"/>
    <n v="2652"/>
    <s v="Lakeview Hope Academy"/>
    <x v="0"/>
    <n v="549.64"/>
    <n v="0"/>
    <n v="549.64"/>
    <n v="1.06"/>
    <n v="1.06"/>
    <n v="549.64"/>
    <n v="1.6120000000000001"/>
    <n v="78209"/>
    <n v="80164"/>
    <n v="133637.28"/>
    <n v="3340.5499999999884"/>
    <n v="15997.68"/>
    <n v="0.16020000000000001"/>
    <n v="0.15390000000000001"/>
    <n v="47711.06"/>
    <n v="2282.96"/>
    <n v="351.35"/>
    <n v="2634.31"/>
    <n v="187323.19999999998"/>
  </r>
  <r>
    <x v="39"/>
    <s v="Clover Park"/>
    <n v="2943"/>
    <s v="Custer Elementary School"/>
    <x v="0"/>
    <n v="261.69"/>
    <n v="0"/>
    <n v="261.69"/>
    <n v="1.06"/>
    <n v="1.06"/>
    <n v="261.69"/>
    <n v="0.76800000000000002"/>
    <n v="78209"/>
    <n v="80164"/>
    <n v="63668.38"/>
    <n v="1591.5300000000061"/>
    <n v="15997.68"/>
    <n v="0.16020000000000001"/>
    <n v="0.15390000000000001"/>
    <n v="22730.83"/>
    <n v="1087.67"/>
    <n v="167.39"/>
    <n v="1255.06"/>
    <n v="89245.799999999988"/>
  </r>
  <r>
    <x v="39"/>
    <s v="Clover Park"/>
    <n v="3117"/>
    <s v="Idlewild Elementary School"/>
    <x v="1"/>
    <n v="379.11"/>
    <n v="0"/>
    <n v="0"/>
    <n v="1.06"/>
    <n v="1.06"/>
    <n v="0"/>
    <n v="0"/>
    <n v="78209"/>
    <n v="80164"/>
    <n v="0"/>
    <n v="0"/>
    <n v="15997.68"/>
    <n v="0.16020000000000001"/>
    <n v="0.15390000000000001"/>
    <n v="0"/>
    <n v="0"/>
    <n v="0"/>
    <n v="0"/>
    <n v="0"/>
  </r>
  <r>
    <x v="39"/>
    <s v="Clover Park"/>
    <n v="3248"/>
    <s v="Hudtloff Middle School"/>
    <x v="0"/>
    <n v="559.24"/>
    <n v="0"/>
    <n v="559.24"/>
    <n v="1.06"/>
    <n v="1.06"/>
    <n v="559.24"/>
    <n v="1.64"/>
    <n v="78209"/>
    <n v="80164"/>
    <n v="135958.53"/>
    <n v="3398.570000000007"/>
    <n v="15997.68"/>
    <n v="0.16020000000000001"/>
    <n v="0.15390000000000001"/>
    <n v="48539.79"/>
    <n v="2322.62"/>
    <n v="357.45"/>
    <n v="2680.0699999999997"/>
    <n v="190576.96000000002"/>
  </r>
  <r>
    <x v="39"/>
    <s v="Clover Park"/>
    <n v="3249"/>
    <s v="Tyee Park Elementary School"/>
    <x v="0"/>
    <n v="365.44"/>
    <n v="0"/>
    <n v="365.44"/>
    <n v="1.06"/>
    <n v="1.06"/>
    <n v="365.44"/>
    <n v="1.0720000000000001"/>
    <n v="78209"/>
    <n v="80164"/>
    <n v="88870.45"/>
    <n v="2221.5100000000093"/>
    <n v="15997.68"/>
    <n v="0.16020000000000001"/>
    <n v="0.15390000000000001"/>
    <n v="31728.45"/>
    <n v="1518.2"/>
    <n v="233.65"/>
    <n v="1751.8500000000001"/>
    <n v="124572.26000000001"/>
  </r>
  <r>
    <x v="39"/>
    <s v="Clover Park"/>
    <n v="3298"/>
    <s v="Hillside Elementary School"/>
    <x v="0"/>
    <n v="488.6"/>
    <n v="0"/>
    <n v="488.6"/>
    <n v="1.06"/>
    <n v="1.06"/>
    <n v="488.6"/>
    <n v="1.4330000000000001"/>
    <n v="78209"/>
    <n v="80164"/>
    <n v="118797.91"/>
    <n v="2969.5999999999913"/>
    <n v="15997.68"/>
    <n v="0.16020000000000001"/>
    <n v="0.15390000000000001"/>
    <n v="42413.120000000003"/>
    <n v="2029.46"/>
    <n v="312.33"/>
    <n v="2341.79"/>
    <n v="166522.42000000001"/>
  </r>
  <r>
    <x v="39"/>
    <s v="Clover Park"/>
    <n v="3351"/>
    <s v="Lake Louise Elementary School"/>
    <x v="0"/>
    <n v="460.6"/>
    <n v="0"/>
    <n v="460.6"/>
    <n v="1.06"/>
    <n v="1.06"/>
    <n v="460.6"/>
    <n v="1.351"/>
    <n v="78209"/>
    <n v="80164"/>
    <n v="111999.98"/>
    <n v="2799.6800000000076"/>
    <n v="15997.68"/>
    <n v="0.16020000000000001"/>
    <n v="0.15390000000000001"/>
    <n v="39986.129999999997"/>
    <n v="1913.33"/>
    <n v="294.45999999999998"/>
    <n v="2207.79"/>
    <n v="156993.57999999999"/>
  </r>
  <r>
    <x v="39"/>
    <s v="Clover Park"/>
    <n v="3454"/>
    <s v="Beachwood Elementary School"/>
    <x v="1"/>
    <n v="325"/>
    <n v="0"/>
    <n v="0"/>
    <n v="1.06"/>
    <n v="1.06"/>
    <n v="0"/>
    <n v="0"/>
    <n v="78209"/>
    <n v="80164"/>
    <n v="0"/>
    <n v="0"/>
    <n v="15997.68"/>
    <n v="0.16020000000000001"/>
    <n v="0.15390000000000001"/>
    <n v="0"/>
    <n v="0"/>
    <n v="0"/>
    <n v="0"/>
    <n v="0"/>
  </r>
  <r>
    <x v="39"/>
    <s v="Clover Park"/>
    <n v="3455"/>
    <s v="Dower Elementary School"/>
    <x v="0"/>
    <n v="278.11"/>
    <n v="0"/>
    <n v="278.11"/>
    <n v="1.06"/>
    <n v="1.06"/>
    <n v="278.11"/>
    <n v="0.81599999999999995"/>
    <n v="78209"/>
    <n v="80164"/>
    <n v="67647.66"/>
    <n v="1690.9899999999907"/>
    <n v="15997.68"/>
    <n v="0.16020000000000001"/>
    <n v="0.15390000000000001"/>
    <n v="24151.51"/>
    <n v="1155.6400000000001"/>
    <n v="177.85"/>
    <n v="1333.49"/>
    <n v="94823.65"/>
  </r>
  <r>
    <x v="39"/>
    <s v="Clover Park"/>
    <n v="3456"/>
    <s v="Lakes High School"/>
    <x v="0"/>
    <n v="1163.99"/>
    <n v="0"/>
    <n v="1163.99"/>
    <n v="1.06"/>
    <n v="1.06"/>
    <n v="1163.99"/>
    <n v="3.4140000000000001"/>
    <n v="78209"/>
    <n v="80164"/>
    <n v="283025.86"/>
    <n v="7074.8300000000163"/>
    <n v="15997.68"/>
    <n v="0.16020000000000001"/>
    <n v="0.15390000000000001"/>
    <n v="101045.64"/>
    <n v="4835.01"/>
    <n v="744.11"/>
    <n v="5579.12"/>
    <n v="396725.45"/>
  </r>
  <r>
    <x v="39"/>
    <s v="Clover Park"/>
    <n v="3457"/>
    <s v="Carter Lake Elementary School"/>
    <x v="1"/>
    <n v="422"/>
    <n v="0"/>
    <n v="0"/>
    <n v="1.06"/>
    <n v="1.06"/>
    <n v="0"/>
    <n v="0"/>
    <n v="78209"/>
    <n v="80164"/>
    <n v="0"/>
    <n v="0"/>
    <n v="15997.68"/>
    <n v="0.16020000000000001"/>
    <n v="0.15390000000000001"/>
    <n v="0"/>
    <n v="0"/>
    <n v="0"/>
    <n v="0"/>
    <n v="0"/>
  </r>
  <r>
    <x v="39"/>
    <s v="Clover Park"/>
    <n v="3500"/>
    <s v="Thomas Middle School"/>
    <x v="0"/>
    <n v="929.31"/>
    <n v="0"/>
    <n v="929.31"/>
    <n v="1.06"/>
    <n v="1.06"/>
    <n v="929.31"/>
    <n v="2.726"/>
    <n v="78209"/>
    <n v="80164"/>
    <n v="225989.6"/>
    <n v="5649.0899999999965"/>
    <n v="15997.68"/>
    <n v="0.16020000000000001"/>
    <n v="0.15390000000000001"/>
    <n v="80682.600000000006"/>
    <n v="3860.64"/>
    <n v="594.15"/>
    <n v="4454.79"/>
    <n v="316776.08"/>
  </r>
  <r>
    <x v="39"/>
    <s v="Clover Park"/>
    <n v="3602"/>
    <s v="Lochburn Middle School"/>
    <x v="0"/>
    <n v="510.44"/>
    <n v="0"/>
    <n v="510.44"/>
    <n v="1.06"/>
    <n v="1.06"/>
    <n v="510.44"/>
    <n v="1.4970000000000001"/>
    <n v="78209"/>
    <n v="80164"/>
    <n v="124103.61"/>
    <n v="3102.2299999999959"/>
    <n v="15997.68"/>
    <n v="0.16020000000000001"/>
    <n v="0.15390000000000001"/>
    <n v="44307.360000000001"/>
    <n v="2120.1"/>
    <n v="326.27999999999997"/>
    <n v="2446.38"/>
    <n v="173959.58000000002"/>
  </r>
  <r>
    <x v="39"/>
    <s v="Clover Park"/>
    <n v="3763"/>
    <s v="Oakbrook Elementary School"/>
    <x v="0"/>
    <n v="283.89"/>
    <n v="0"/>
    <n v="283.89"/>
    <n v="1.06"/>
    <n v="1.06"/>
    <n v="283.89"/>
    <n v="0.83299999999999996"/>
    <n v="78209"/>
    <n v="80164"/>
    <n v="69056.98"/>
    <n v="1726.2300000000105"/>
    <n v="15997.68"/>
    <n v="0.16020000000000001"/>
    <n v="0.15390000000000001"/>
    <n v="24654.66"/>
    <n v="1179.72"/>
    <n v="181.56"/>
    <n v="1361.28"/>
    <n v="96799.150000000009"/>
  </r>
  <r>
    <x v="39"/>
    <s v="Clover Park"/>
    <n v="4396"/>
    <s v="Evergreen Elementary School"/>
    <x v="0"/>
    <n v="364.16"/>
    <n v="0"/>
    <n v="364.16"/>
    <n v="1.06"/>
    <n v="1.06"/>
    <n v="364.16"/>
    <n v="1.0680000000000001"/>
    <n v="78209"/>
    <n v="80164"/>
    <n v="88538.84"/>
    <n v="2213.2200000000012"/>
    <n v="15997.68"/>
    <n v="0.16020000000000001"/>
    <n v="0.15390000000000001"/>
    <n v="31610.06"/>
    <n v="1512.53"/>
    <n v="232.78"/>
    <n v="1745.31"/>
    <n v="124107.43"/>
  </r>
  <r>
    <x v="39"/>
    <s v="Clover Park"/>
    <n v="5027"/>
    <s v="Harrison Prep School"/>
    <x v="0"/>
    <n v="729.29000000000008"/>
    <n v="0"/>
    <n v="729.29000000000008"/>
    <n v="1.06"/>
    <n v="1.06"/>
    <n v="729.29000000000008"/>
    <n v="2.1389999999999998"/>
    <n v="78209"/>
    <n v="80164"/>
    <n v="177326.39"/>
    <n v="4432.6499999999942"/>
    <n v="15997.68"/>
    <n v="0.16020000000000001"/>
    <n v="0.15390000000000001"/>
    <n v="63308.91"/>
    <n v="3029.32"/>
    <n v="466.21"/>
    <n v="3495.53"/>
    <n v="248563.48"/>
  </r>
  <r>
    <x v="39"/>
    <s v="Clover Park"/>
    <n v="5297"/>
    <s v="Transition Day Students"/>
    <x v="0"/>
    <n v="11.92"/>
    <n v="0"/>
    <n v="11.92"/>
    <n v="1.06"/>
    <n v="1.06"/>
    <n v="11.92"/>
    <n v="3.5000000000000003E-2"/>
    <n v="78209"/>
    <n v="80164"/>
    <n v="2901.55"/>
    <n v="72.529999999999745"/>
    <n v="15997.68"/>
    <n v="0.16020000000000001"/>
    <n v="0.15390000000000001"/>
    <n v="1035.9100000000001"/>
    <n v="49.57"/>
    <n v="7.63"/>
    <n v="57.2"/>
    <n v="4067.1899999999996"/>
  </r>
  <r>
    <x v="39"/>
    <s v="Clover Park"/>
    <n v="5364"/>
    <s v="Meriwether Elementary School"/>
    <x v="1"/>
    <n v="233.85"/>
    <n v="0"/>
    <n v="0"/>
    <n v="1.06"/>
    <n v="1.06"/>
    <n v="0"/>
    <n v="0"/>
    <n v="78209"/>
    <n v="80164"/>
    <n v="0"/>
    <n v="0"/>
    <n v="15997.68"/>
    <n v="0.16020000000000001"/>
    <n v="0.15390000000000001"/>
    <n v="0"/>
    <n v="0"/>
    <n v="0"/>
    <n v="0"/>
    <n v="0"/>
  </r>
  <r>
    <x v="39"/>
    <s v="Clover Park"/>
    <n v="5365"/>
    <s v="Rainier Elementary School"/>
    <x v="1"/>
    <n v="572.58000000000004"/>
    <n v="0"/>
    <n v="0"/>
    <n v="1.06"/>
    <n v="1.06"/>
    <n v="0"/>
    <n v="0"/>
    <n v="78209"/>
    <n v="80164"/>
    <n v="0"/>
    <n v="0"/>
    <n v="15997.68"/>
    <n v="0.16020000000000001"/>
    <n v="0.15390000000000001"/>
    <n v="0"/>
    <n v="0"/>
    <n v="0"/>
    <n v="0"/>
    <n v="0"/>
  </r>
  <r>
    <x v="39"/>
    <s v="Clover Park"/>
    <n v="5386"/>
    <s v="Clover Park Early Learning Program"/>
    <x v="1"/>
    <n v="0"/>
    <n v="0"/>
    <n v="0"/>
    <n v="1.06"/>
    <n v="1.06"/>
    <n v="0"/>
    <n v="0"/>
    <n v="78209"/>
    <n v="80164"/>
    <n v="0"/>
    <n v="0"/>
    <n v="15997.68"/>
    <n v="0.16020000000000001"/>
    <n v="0.15390000000000001"/>
    <n v="0"/>
    <n v="0"/>
    <n v="0"/>
    <n v="0"/>
    <n v="0"/>
  </r>
  <r>
    <x v="39"/>
    <s v="Clover Park"/>
    <n v="5387"/>
    <s v="Four Heroes Elementary"/>
    <x v="0"/>
    <n v="547.54"/>
    <n v="0"/>
    <n v="547.54"/>
    <n v="1.06"/>
    <n v="1.06"/>
    <n v="547.54"/>
    <n v="1.6060000000000001"/>
    <n v="78209"/>
    <n v="80164"/>
    <n v="133139.87"/>
    <n v="3328.1199999999953"/>
    <n v="15997.68"/>
    <n v="0.16020000000000001"/>
    <n v="0.15390000000000001"/>
    <n v="47533.48"/>
    <n v="2274.4699999999998"/>
    <n v="350.04"/>
    <n v="2624.5099999999998"/>
    <n v="186625.98"/>
  </r>
  <r>
    <x v="39"/>
    <s v="Clover Park"/>
    <n v="5411"/>
    <s v="CPSD Open Doors Program"/>
    <x v="0"/>
    <n v="280.61"/>
    <n v="0"/>
    <n v="280.61"/>
    <n v="1.06"/>
    <n v="1.06"/>
    <n v="280.61"/>
    <n v="0.82299999999999995"/>
    <n v="78209"/>
    <n v="80164"/>
    <n v="68227.97"/>
    <n v="1705.5"/>
    <n v="15997.68"/>
    <n v="0.16020000000000001"/>
    <n v="0.15390000000000001"/>
    <n v="24358.69"/>
    <n v="1165.56"/>
    <n v="179.38"/>
    <n v="1344.94"/>
    <n v="95637.1"/>
  </r>
  <r>
    <x v="39"/>
    <s v="Clover Park"/>
    <n v="5751"/>
    <s v="Gravelly Lake K-12 Academy"/>
    <x v="0"/>
    <n v="170.09"/>
    <n v="0"/>
    <n v="170.09"/>
    <n v="1.06"/>
    <n v="1.06"/>
    <n v="170.09"/>
    <n v="0.499"/>
    <n v="78209"/>
    <n v="80164"/>
    <n v="41367.870000000003"/>
    <n v="1034.0799999999945"/>
    <n v="15997.68"/>
    <n v="0.16020000000000001"/>
    <n v="0.15390000000000001"/>
    <n v="14769.12"/>
    <n v="706.7"/>
    <n v="108.76"/>
    <n v="815.46"/>
    <n v="57986.53"/>
  </r>
  <r>
    <x v="40"/>
    <s v="Colfax"/>
    <n v="2894"/>
    <s v="Leonard M Jennings Elementary"/>
    <x v="1"/>
    <n v="271.44"/>
    <n v="0"/>
    <n v="0"/>
    <n v="1"/>
    <n v="1.04"/>
    <n v="0"/>
    <n v="0"/>
    <n v="78209"/>
    <n v="80164"/>
    <n v="0"/>
    <n v="0"/>
    <n v="15997.68"/>
    <n v="0.16020000000000001"/>
    <n v="0.15390000000000001"/>
    <n v="0"/>
    <n v="0"/>
    <n v="0"/>
    <n v="0"/>
    <n v="0"/>
  </r>
  <r>
    <x v="40"/>
    <s v="Colfax"/>
    <n v="3366"/>
    <s v="Colfax High School"/>
    <x v="1"/>
    <n v="262.49"/>
    <n v="0"/>
    <n v="0"/>
    <n v="1"/>
    <n v="1.04"/>
    <n v="0"/>
    <n v="0"/>
    <n v="78209"/>
    <n v="80164"/>
    <n v="0"/>
    <n v="0"/>
    <n v="15997.68"/>
    <n v="0.16020000000000001"/>
    <n v="0.15390000000000001"/>
    <n v="0"/>
    <n v="0"/>
    <n v="0"/>
    <n v="0"/>
    <n v="0"/>
  </r>
  <r>
    <x v="41"/>
    <s v="College Place"/>
    <n v="2114"/>
    <s v="Davis Elementary"/>
    <x v="0"/>
    <n v="664.55"/>
    <n v="0"/>
    <n v="664.55"/>
    <n v="1"/>
    <n v="1"/>
    <n v="664.55"/>
    <n v="1.9490000000000001"/>
    <n v="78209"/>
    <n v="80164"/>
    <n v="152429.34"/>
    <n v="3810.3000000000175"/>
    <n v="15997.68"/>
    <n v="0.16020000000000001"/>
    <n v="0.15390000000000001"/>
    <n v="56185.06"/>
    <n v="2603.9899999999998"/>
    <n v="400.75"/>
    <n v="3004.74"/>
    <n v="215429.44"/>
  </r>
  <r>
    <x v="41"/>
    <s v="College Place"/>
    <n v="3541"/>
    <s v="John Sager Middle School"/>
    <x v="0"/>
    <n v="331.78"/>
    <n v="0"/>
    <n v="331.78"/>
    <n v="1"/>
    <n v="1"/>
    <n v="331.78"/>
    <n v="0.97299999999999998"/>
    <n v="78209"/>
    <n v="80164"/>
    <n v="76097.36"/>
    <n v="1902.2100000000064"/>
    <n v="15997.68"/>
    <n v="0.16020000000000001"/>
    <n v="0.15390000000000001"/>
    <n v="28049.29"/>
    <n v="1299.99"/>
    <n v="200.07"/>
    <n v="1500.06"/>
    <n v="107548.92"/>
  </r>
  <r>
    <x v="41"/>
    <s v="College Place"/>
    <n v="5362"/>
    <s v="College Place High School"/>
    <x v="0"/>
    <n v="467.03000000000003"/>
    <n v="0"/>
    <n v="467.03000000000003"/>
    <n v="1"/>
    <n v="1"/>
    <n v="467.03000000000003"/>
    <n v="1.37"/>
    <n v="78209"/>
    <n v="80164"/>
    <n v="107146.33"/>
    <n v="2678.3499999999913"/>
    <n v="15997.68"/>
    <n v="0.16020000000000001"/>
    <n v="0.15390000000000001"/>
    <n v="39493.86"/>
    <n v="1830.41"/>
    <n v="281.7"/>
    <n v="2112.11"/>
    <n v="151430.64999999997"/>
  </r>
  <r>
    <x v="41"/>
    <s v="College Place"/>
    <n v="5575"/>
    <s v="College Place Open Doors Program"/>
    <x v="0"/>
    <n v="11.92"/>
    <n v="0"/>
    <n v="11.92"/>
    <n v="1"/>
    <n v="1"/>
    <n v="11.92"/>
    <n v="3.5000000000000003E-2"/>
    <n v="78209"/>
    <n v="80164"/>
    <n v="2737.32"/>
    <n v="68.419999999999618"/>
    <n v="15997.68"/>
    <n v="0.16020000000000001"/>
    <n v="0.15390000000000001"/>
    <n v="1008.97"/>
    <n v="46.76"/>
    <n v="7.2"/>
    <n v="53.96"/>
    <n v="3868.6699999999996"/>
  </r>
  <r>
    <x v="42"/>
    <s v="Colton"/>
    <n v="2588"/>
    <s v="Colton School"/>
    <x v="1"/>
    <n v="151.83000000000001"/>
    <n v="0"/>
    <n v="0"/>
    <n v="1"/>
    <n v="1"/>
    <n v="0"/>
    <n v="0"/>
    <n v="78209"/>
    <n v="80164"/>
    <n v="0"/>
    <n v="0"/>
    <n v="15997.68"/>
    <n v="0.16020000000000001"/>
    <n v="0.15390000000000001"/>
    <n v="0"/>
    <n v="0"/>
    <n v="0"/>
    <n v="0"/>
    <n v="0"/>
  </r>
  <r>
    <x v="43"/>
    <s v="Columbia (Stev)"/>
    <n v="3508"/>
    <s v="Columbia High And Elementary"/>
    <x v="0"/>
    <n v="111.42000000000002"/>
    <n v="0"/>
    <n v="111.42000000000002"/>
    <n v="1"/>
    <n v="1"/>
    <n v="111.42000000000002"/>
    <n v="0.32700000000000001"/>
    <n v="78209"/>
    <n v="80164"/>
    <n v="25574.34"/>
    <n v="639.29000000000087"/>
    <n v="15997.68"/>
    <n v="0.16020000000000001"/>
    <n v="0.15390000000000001"/>
    <n v="9426.64"/>
    <n v="436.89"/>
    <n v="67.239999999999995"/>
    <n v="504.13"/>
    <n v="36144.399999999994"/>
  </r>
  <r>
    <x v="44"/>
    <s v="Columbia (Walla)"/>
    <n v="3012"/>
    <s v="Columbia Middle School"/>
    <x v="0"/>
    <n v="172.86"/>
    <n v="0"/>
    <n v="172.86"/>
    <n v="1"/>
    <n v="1"/>
    <n v="172.86"/>
    <n v="0.50700000000000001"/>
    <n v="78209"/>
    <n v="80164"/>
    <n v="39651.96"/>
    <n v="991.19000000000233"/>
    <n v="15997.68"/>
    <n v="0.16020000000000001"/>
    <n v="0.15390000000000001"/>
    <n v="14615.61"/>
    <n v="677.39"/>
    <n v="104.25"/>
    <n v="781.64"/>
    <n v="56040.4"/>
  </r>
  <r>
    <x v="44"/>
    <s v="Columbia (Walla)"/>
    <n v="3613"/>
    <s v="Columbia Elementary"/>
    <x v="0"/>
    <n v="372.23"/>
    <n v="0"/>
    <n v="372.23"/>
    <n v="1"/>
    <n v="1"/>
    <n v="372.23"/>
    <n v="1.0920000000000001"/>
    <n v="78209"/>
    <n v="80164"/>
    <n v="85404.23"/>
    <n v="2134.8600000000006"/>
    <n v="15997.68"/>
    <n v="0.16020000000000001"/>
    <n v="0.15390000000000001"/>
    <n v="31479.78"/>
    <n v="1458.98"/>
    <n v="224.54"/>
    <n v="1683.52"/>
    <n v="120702.39"/>
  </r>
  <r>
    <x v="44"/>
    <s v="Columbia (Walla)"/>
    <n v="4049"/>
    <s v="Columbia High School"/>
    <x v="0"/>
    <n v="236.03999999999996"/>
    <n v="0"/>
    <n v="236.03999999999996"/>
    <n v="1"/>
    <n v="1"/>
    <n v="236.03999999999996"/>
    <n v="0.69199999999999995"/>
    <n v="78209"/>
    <n v="80164"/>
    <n v="54120.63"/>
    <n v="1352.8600000000006"/>
    <n v="15997.68"/>
    <n v="0.16020000000000001"/>
    <n v="0.15390000000000001"/>
    <n v="19948.72"/>
    <n v="924.56"/>
    <n v="142.29"/>
    <n v="1066.8499999999999"/>
    <n v="76489.060000000012"/>
  </r>
  <r>
    <x v="45"/>
    <s v="Colville"/>
    <n v="1594"/>
    <s v="Panorama School"/>
    <x v="0"/>
    <n v="65.789999999999992"/>
    <n v="0"/>
    <n v="65.789999999999992"/>
    <n v="1"/>
    <n v="1.04"/>
    <n v="65.789999999999992"/>
    <n v="0.193"/>
    <n v="78209"/>
    <n v="80164"/>
    <n v="15094.34"/>
    <n v="996.18000000000029"/>
    <n v="15997.68"/>
    <n v="0.16020000000000001"/>
    <n v="0.15390000000000001"/>
    <n v="5658.98"/>
    <n v="268.18"/>
    <n v="41.27"/>
    <n v="309.45"/>
    <n v="22058.95"/>
  </r>
  <r>
    <x v="45"/>
    <s v="Colville"/>
    <n v="2957"/>
    <s v="Hofstetter Elementary"/>
    <x v="0"/>
    <n v="405.51"/>
    <n v="0"/>
    <n v="405.51"/>
    <n v="1"/>
    <n v="1.04"/>
    <n v="405.51"/>
    <n v="1.1890000000000001"/>
    <n v="78209"/>
    <n v="80164"/>
    <n v="92990.5"/>
    <n v="6137.1000000000058"/>
    <n v="15997.68"/>
    <n v="0.16020000000000001"/>
    <n v="0.15390000000000001"/>
    <n v="34862.82"/>
    <n v="1652.13"/>
    <n v="254.26"/>
    <n v="1906.39"/>
    <n v="135896.81000000003"/>
  </r>
  <r>
    <x v="45"/>
    <s v="Colville"/>
    <n v="3310"/>
    <s v="Colville Senior High School"/>
    <x v="0"/>
    <n v="496.25"/>
    <n v="0"/>
    <n v="496.25"/>
    <n v="1"/>
    <n v="1.04"/>
    <n v="496.25"/>
    <n v="1.456"/>
    <n v="78209"/>
    <n v="80164"/>
    <n v="113872.3"/>
    <n v="7515.2399999999907"/>
    <n v="15997.68"/>
    <n v="0.16020000000000001"/>
    <n v="0.15390000000000001"/>
    <n v="42691.56"/>
    <n v="2023.13"/>
    <n v="311.36"/>
    <n v="2334.4900000000002"/>
    <n v="166413.58999999997"/>
  </r>
  <r>
    <x v="45"/>
    <s v="Colville"/>
    <n v="3831"/>
    <s v="Colville Junior High School"/>
    <x v="0"/>
    <n v="396.47"/>
    <n v="0"/>
    <n v="396.47"/>
    <n v="1"/>
    <n v="1.04"/>
    <n v="396.47"/>
    <n v="1.163"/>
    <n v="78209"/>
    <n v="80164"/>
    <n v="90957.07"/>
    <n v="6002.8899999999994"/>
    <n v="15997.68"/>
    <n v="0.16020000000000001"/>
    <n v="0.15390000000000001"/>
    <n v="34100.47"/>
    <n v="1616"/>
    <n v="248.7"/>
    <n v="1864.7"/>
    <n v="132925.13"/>
  </r>
  <r>
    <x v="45"/>
    <s v="Colville"/>
    <n v="4180"/>
    <s v="Fort Colville Elementary"/>
    <x v="0"/>
    <n v="354.35"/>
    <n v="0"/>
    <n v="354.35"/>
    <n v="1"/>
    <n v="1.04"/>
    <n v="354.35"/>
    <n v="1.0389999999999999"/>
    <n v="78209"/>
    <n v="80164"/>
    <n v="81259.149999999994"/>
    <n v="5362.8600000000006"/>
    <n v="15997.68"/>
    <n v="0.16020000000000001"/>
    <n v="0.15390000000000001"/>
    <n v="30464.65"/>
    <n v="1443.7"/>
    <n v="222.19"/>
    <n v="1665.89"/>
    <n v="118752.54999999999"/>
  </r>
  <r>
    <x v="45"/>
    <s v="Colville"/>
    <n v="5604"/>
    <s v="Colville Fish Hatchery"/>
    <x v="1"/>
    <n v="14.36"/>
    <n v="0"/>
    <n v="0"/>
    <n v="1"/>
    <n v="1.04"/>
    <n v="0"/>
    <n v="0"/>
    <n v="78209"/>
    <n v="80164"/>
    <n v="0"/>
    <n v="0"/>
    <n v="15997.68"/>
    <n v="0.16020000000000001"/>
    <n v="0.15390000000000001"/>
    <n v="0"/>
    <n v="0"/>
    <n v="0"/>
    <n v="0"/>
    <n v="0"/>
  </r>
  <r>
    <x v="46"/>
    <s v="Concrete"/>
    <n v="2577"/>
    <s v="Concrete Elementary"/>
    <x v="0"/>
    <n v="302.05999999999995"/>
    <n v="0"/>
    <n v="302.05999999999995"/>
    <n v="1.06"/>
    <n v="1.06"/>
    <n v="302.05999999999995"/>
    <n v="0.88600000000000001"/>
    <n v="78209"/>
    <n v="80164"/>
    <n v="73450.759999999995"/>
    <n v="1836.0600000000122"/>
    <n v="15997.68"/>
    <n v="0.16020000000000001"/>
    <n v="0.15390000000000001"/>
    <n v="26223.33"/>
    <n v="1254.78"/>
    <n v="193.11"/>
    <n v="1447.8899999999999"/>
    <n v="102958.04000000001"/>
  </r>
  <r>
    <x v="46"/>
    <s v="Concrete"/>
    <n v="2810"/>
    <s v="Concrete High School"/>
    <x v="0"/>
    <n v="211.57"/>
    <n v="0"/>
    <n v="211.57"/>
    <n v="1.06"/>
    <n v="1.06"/>
    <n v="211.57"/>
    <n v="0.621"/>
    <n v="78209"/>
    <n v="80164"/>
    <n v="51481.86"/>
    <n v="1286.8899999999994"/>
    <n v="15997.68"/>
    <n v="0.16020000000000001"/>
    <n v="0.15390000000000001"/>
    <n v="18380.009999999998"/>
    <n v="879.48"/>
    <n v="135.35"/>
    <n v="1014.83"/>
    <n v="72163.59"/>
  </r>
  <r>
    <x v="47"/>
    <s v="Conway"/>
    <n v="2578"/>
    <s v="Conway School"/>
    <x v="1"/>
    <n v="417.36"/>
    <n v="0"/>
    <n v="0"/>
    <n v="1.1200000000000001"/>
    <n v="1.1600000000000001"/>
    <n v="0"/>
    <n v="0"/>
    <n v="78209"/>
    <n v="80164"/>
    <n v="0"/>
    <n v="0"/>
    <n v="15997.68"/>
    <n v="0.16020000000000001"/>
    <n v="0.15390000000000001"/>
    <n v="0"/>
    <n v="0"/>
    <n v="0"/>
    <n v="0"/>
    <n v="0"/>
  </r>
  <r>
    <x v="48"/>
    <s v="Cosmopolis"/>
    <n v="3326"/>
    <s v="Cosmopolis Elementary School"/>
    <x v="0"/>
    <n v="185.47000000000003"/>
    <n v="0"/>
    <n v="185.47000000000003"/>
    <n v="1"/>
    <n v="1"/>
    <n v="185.47000000000003"/>
    <n v="0.54400000000000004"/>
    <n v="78209"/>
    <n v="80164"/>
    <n v="42545.7"/>
    <n v="1063.5200000000041"/>
    <n v="15997.68"/>
    <n v="0.16020000000000001"/>
    <n v="0.15390000000000001"/>
    <n v="15682.23"/>
    <n v="726.82"/>
    <n v="111.86"/>
    <n v="838.68000000000006"/>
    <n v="60130.13"/>
  </r>
  <r>
    <x v="49"/>
    <s v="Coulee/Hartline"/>
    <n v="2693"/>
    <s v="Coulee City Elementary"/>
    <x v="1"/>
    <n v="83.58"/>
    <n v="0"/>
    <n v="0"/>
    <n v="1"/>
    <n v="1"/>
    <n v="0"/>
    <n v="0"/>
    <n v="78209"/>
    <n v="80164"/>
    <n v="0"/>
    <n v="0"/>
    <n v="15997.68"/>
    <n v="0.16020000000000001"/>
    <n v="0.15390000000000001"/>
    <n v="0"/>
    <n v="0"/>
    <n v="0"/>
    <n v="0"/>
    <n v="0"/>
  </r>
  <r>
    <x v="49"/>
    <s v="Coulee/Hartline"/>
    <n v="2968"/>
    <s v="Almira Coulee Hartline High School"/>
    <x v="1"/>
    <n v="111.55"/>
    <n v="0"/>
    <n v="0"/>
    <n v="1"/>
    <n v="1"/>
    <n v="0"/>
    <n v="0"/>
    <n v="78209"/>
    <n v="80164"/>
    <n v="0"/>
    <n v="0"/>
    <n v="15997.68"/>
    <n v="0.16020000000000001"/>
    <n v="0.15390000000000001"/>
    <n v="0"/>
    <n v="0"/>
    <n v="0"/>
    <n v="0"/>
    <n v="0"/>
  </r>
  <r>
    <x v="50"/>
    <s v="Coupeville"/>
    <n v="2625"/>
    <s v="Coupeville High School"/>
    <x v="1"/>
    <n v="274.35000000000002"/>
    <n v="0"/>
    <n v="0"/>
    <n v="1.1200000000000001"/>
    <n v="1.1200000000000001"/>
    <n v="0"/>
    <n v="0"/>
    <n v="78209"/>
    <n v="80164"/>
    <n v="0"/>
    <n v="0"/>
    <n v="15997.68"/>
    <n v="0.16020000000000001"/>
    <n v="0.15390000000000001"/>
    <n v="0"/>
    <n v="0"/>
    <n v="0"/>
    <n v="0"/>
    <n v="0"/>
  </r>
  <r>
    <x v="50"/>
    <s v="Coupeville"/>
    <n v="3664"/>
    <s v="Coupeville Elementary School"/>
    <x v="1"/>
    <n v="473.34"/>
    <n v="0"/>
    <n v="0"/>
    <n v="1.1200000000000001"/>
    <n v="1.1200000000000001"/>
    <n v="0"/>
    <n v="0"/>
    <n v="78209"/>
    <n v="80164"/>
    <n v="0"/>
    <n v="0"/>
    <n v="15997.68"/>
    <n v="0.16020000000000001"/>
    <n v="0.15390000000000001"/>
    <n v="0"/>
    <n v="0"/>
    <n v="0"/>
    <n v="0"/>
    <n v="0"/>
  </r>
  <r>
    <x v="50"/>
    <s v="Coupeville"/>
    <n v="4004"/>
    <s v="Coupeville Middle School"/>
    <x v="1"/>
    <n v="231.25"/>
    <n v="0"/>
    <n v="0"/>
    <n v="1.1200000000000001"/>
    <n v="1.1200000000000001"/>
    <n v="0"/>
    <n v="0"/>
    <n v="78209"/>
    <n v="80164"/>
    <n v="0"/>
    <n v="0"/>
    <n v="15997.68"/>
    <n v="0.16020000000000001"/>
    <n v="0.15390000000000001"/>
    <n v="0"/>
    <n v="0"/>
    <n v="0"/>
    <n v="0"/>
    <n v="0"/>
  </r>
  <r>
    <x v="50"/>
    <s v="Coupeville"/>
    <n v="5412"/>
    <s v="Coupeville Open Academy"/>
    <x v="1"/>
    <n v="49.67"/>
    <n v="0"/>
    <n v="0"/>
    <n v="1.1200000000000001"/>
    <n v="1.1200000000000001"/>
    <n v="0"/>
    <n v="0"/>
    <n v="78209"/>
    <n v="80164"/>
    <n v="0"/>
    <n v="0"/>
    <n v="15997.68"/>
    <n v="0.16020000000000001"/>
    <n v="0.15390000000000001"/>
    <n v="0"/>
    <n v="0"/>
    <n v="0"/>
    <n v="0"/>
    <n v="0"/>
  </r>
  <r>
    <x v="51"/>
    <s v="Crescent"/>
    <n v="3473"/>
    <s v="Crescent School"/>
    <x v="0"/>
    <n v="229.2"/>
    <n v="0"/>
    <n v="229.2"/>
    <n v="1"/>
    <n v="1"/>
    <n v="229.2"/>
    <n v="0.67200000000000004"/>
    <n v="78209"/>
    <n v="80164"/>
    <n v="52556.45"/>
    <n v="1313.760000000002"/>
    <n v="15997.68"/>
    <n v="0.16020000000000001"/>
    <n v="0.15390000000000001"/>
    <n v="19372.169999999998"/>
    <n v="897.84"/>
    <n v="138.18"/>
    <n v="1036.02"/>
    <n v="74278.400000000009"/>
  </r>
  <r>
    <x v="51"/>
    <s v="Crescent"/>
    <n v="5030"/>
    <s v="HomeConnection"/>
    <x v="1"/>
    <n v="152.02000000000001"/>
    <n v="0"/>
    <n v="0"/>
    <n v="1"/>
    <n v="1"/>
    <n v="0"/>
    <n v="0"/>
    <n v="78209"/>
    <n v="80164"/>
    <n v="0"/>
    <n v="0"/>
    <n v="15997.68"/>
    <n v="0.16020000000000001"/>
    <n v="0.15390000000000001"/>
    <n v="0"/>
    <n v="0"/>
    <n v="0"/>
    <n v="0"/>
    <n v="0"/>
  </r>
  <r>
    <x v="52"/>
    <s v="Creston"/>
    <n v="2862"/>
    <s v="Creston Elementary"/>
    <x v="0"/>
    <n v="39.409999999999997"/>
    <n v="0"/>
    <n v="39.409999999999997"/>
    <n v="1"/>
    <n v="1"/>
    <n v="39.409999999999997"/>
    <n v="0.11600000000000001"/>
    <n v="78209"/>
    <n v="80164"/>
    <n v="9072.24"/>
    <n v="226.78000000000065"/>
    <n v="15997.68"/>
    <n v="0.16020000000000001"/>
    <n v="0.15390000000000001"/>
    <n v="3344.01"/>
    <n v="154.97999999999999"/>
    <n v="23.85"/>
    <n v="178.82999999999998"/>
    <n v="12821.86"/>
  </r>
  <r>
    <x v="52"/>
    <s v="Creston"/>
    <n v="2863"/>
    <s v="Creston Jr-Sr High School"/>
    <x v="1"/>
    <n v="33.510000000000005"/>
    <n v="0"/>
    <n v="0"/>
    <n v="1"/>
    <n v="1"/>
    <n v="0"/>
    <n v="0"/>
    <n v="78209"/>
    <n v="80164"/>
    <n v="0"/>
    <n v="0"/>
    <n v="15997.68"/>
    <n v="0.16020000000000001"/>
    <n v="0.15390000000000001"/>
    <n v="0"/>
    <n v="0"/>
    <n v="0"/>
    <n v="0"/>
    <n v="0"/>
  </r>
  <r>
    <x v="53"/>
    <s v="Curlew"/>
    <n v="2006"/>
    <s v="Curlew Elem &amp; High School"/>
    <x v="0"/>
    <n v="216.41"/>
    <n v="0"/>
    <n v="216.41"/>
    <n v="1"/>
    <n v="1"/>
    <n v="216.41"/>
    <n v="0.63500000000000001"/>
    <n v="78209"/>
    <n v="80164"/>
    <n v="49662.720000000001"/>
    <n v="1241.4199999999983"/>
    <n v="15997.68"/>
    <n v="0.16020000000000001"/>
    <n v="0.15390000000000001"/>
    <n v="18305.55"/>
    <n v="848.4"/>
    <n v="130.57"/>
    <n v="978.97"/>
    <n v="70188.66"/>
  </r>
  <r>
    <x v="53"/>
    <s v="Curlew"/>
    <n v="5530"/>
    <s v="Ferry County Open Doors"/>
    <x v="1"/>
    <n v="56.33"/>
    <n v="0"/>
    <n v="0"/>
    <n v="1"/>
    <n v="1"/>
    <n v="0"/>
    <n v="0"/>
    <n v="78209"/>
    <n v="80164"/>
    <n v="0"/>
    <n v="0"/>
    <n v="15997.68"/>
    <n v="0.16020000000000001"/>
    <n v="0.15390000000000001"/>
    <n v="0"/>
    <n v="0"/>
    <n v="0"/>
    <n v="0"/>
    <n v="0"/>
  </r>
  <r>
    <x v="54"/>
    <s v="Cusick"/>
    <n v="2423"/>
    <s v="Cusick Jr Sr High School"/>
    <x v="0"/>
    <n v="146.17000000000002"/>
    <n v="0"/>
    <n v="146.17000000000002"/>
    <n v="1"/>
    <n v="1"/>
    <n v="146.17000000000002"/>
    <n v="0.42899999999999999"/>
    <n v="78209"/>
    <n v="80164"/>
    <n v="33551.660000000003"/>
    <n v="838.69999999999709"/>
    <n v="15997.68"/>
    <n v="0.16020000000000001"/>
    <n v="0.15390000000000001"/>
    <n v="12367.06"/>
    <n v="573.16999999999996"/>
    <n v="88.21"/>
    <n v="661.38"/>
    <n v="47418.799999999996"/>
  </r>
  <r>
    <x v="54"/>
    <s v="Cusick"/>
    <n v="2770"/>
    <s v="Bess Herian Elementary"/>
    <x v="0"/>
    <n v="125.19"/>
    <n v="0"/>
    <n v="125.19"/>
    <n v="1"/>
    <n v="1"/>
    <n v="125.19"/>
    <n v="0.36699999999999999"/>
    <n v="78209"/>
    <n v="80164"/>
    <n v="28702.7"/>
    <n v="717.48999999999796"/>
    <n v="15997.68"/>
    <n v="0.16020000000000001"/>
    <n v="0.15390000000000001"/>
    <n v="10579.74"/>
    <n v="490.34"/>
    <n v="75.459999999999994"/>
    <n v="565.79999999999995"/>
    <n v="40565.730000000003"/>
  </r>
  <r>
    <x v="54"/>
    <s v="Cusick"/>
    <n v="5538"/>
    <s v="Home Pride"/>
    <x v="0"/>
    <n v="103.9"/>
    <n v="0"/>
    <n v="103.9"/>
    <n v="1"/>
    <n v="1"/>
    <n v="103.9"/>
    <n v="0.30499999999999999"/>
    <n v="78209"/>
    <n v="80164"/>
    <n v="23853.75"/>
    <n v="596.27000000000044"/>
    <n v="15997.68"/>
    <n v="0.16020000000000001"/>
    <n v="0.15390000000000001"/>
    <n v="8792.43"/>
    <n v="407.5"/>
    <n v="62.71"/>
    <n v="470.21"/>
    <n v="33712.659999999996"/>
  </r>
  <r>
    <x v="54"/>
    <s v="Cusick"/>
    <n v="5539"/>
    <s v="Kalispel Language Immersion School"/>
    <x v="1"/>
    <n v="9.85"/>
    <n v="0"/>
    <n v="0"/>
    <n v="1"/>
    <n v="1"/>
    <n v="0"/>
    <n v="0"/>
    <n v="78209"/>
    <n v="80164"/>
    <n v="0"/>
    <n v="0"/>
    <n v="15997.68"/>
    <n v="0.16020000000000001"/>
    <n v="0.15390000000000001"/>
    <n v="0"/>
    <n v="0"/>
    <n v="0"/>
    <n v="0"/>
    <n v="0"/>
  </r>
  <r>
    <x v="55"/>
    <s v="Damman"/>
    <n v="2077"/>
    <s v="Damman Elementary"/>
    <x v="1"/>
    <n v="45.67"/>
    <n v="0"/>
    <n v="0"/>
    <n v="1"/>
    <n v="1.04"/>
    <n v="0"/>
    <n v="0"/>
    <n v="78209"/>
    <n v="80164"/>
    <n v="0"/>
    <n v="0"/>
    <n v="15997.68"/>
    <n v="0.16020000000000001"/>
    <n v="0.15390000000000001"/>
    <n v="0"/>
    <n v="0"/>
    <n v="0"/>
    <n v="0"/>
    <n v="0"/>
  </r>
  <r>
    <x v="56"/>
    <s v="Darrington"/>
    <n v="3188"/>
    <s v="Darrington High School"/>
    <x v="1"/>
    <n v="107.83"/>
    <n v="0"/>
    <n v="0"/>
    <n v="1.1200000000000001"/>
    <n v="1.1200000000000001"/>
    <n v="0"/>
    <n v="0"/>
    <n v="78209"/>
    <n v="80164"/>
    <n v="0"/>
    <n v="0"/>
    <n v="15997.68"/>
    <n v="0.16020000000000001"/>
    <n v="0.15390000000000001"/>
    <n v="0"/>
    <n v="0"/>
    <n v="0"/>
    <n v="0"/>
    <n v="0"/>
  </r>
  <r>
    <x v="56"/>
    <s v="Darrington"/>
    <n v="3609"/>
    <s v="Darrington Elementary School"/>
    <x v="0"/>
    <n v="317.08"/>
    <n v="0"/>
    <n v="317.08"/>
    <n v="1.1200000000000001"/>
    <n v="1.1200000000000001"/>
    <n v="317.08"/>
    <n v="0.93"/>
    <n v="78209"/>
    <n v="80164"/>
    <n v="81462.490000000005"/>
    <n v="2036.3300000000017"/>
    <n v="15997.68"/>
    <n v="0.16020000000000001"/>
    <n v="0.15390000000000001"/>
    <n v="28241.52"/>
    <n v="1391.65"/>
    <n v="214.17"/>
    <n v="1605.8200000000002"/>
    <n v="113346.16000000002"/>
  </r>
  <r>
    <x v="57"/>
    <s v="Davenport"/>
    <n v="2668"/>
    <s v="Davenport Elementary"/>
    <x v="0"/>
    <n v="331.02"/>
    <n v="0"/>
    <n v="331.02"/>
    <n v="1"/>
    <n v="1"/>
    <n v="331.02"/>
    <n v="0.97099999999999997"/>
    <n v="78209"/>
    <n v="80164"/>
    <n v="75940.94"/>
    <n v="1898.3000000000029"/>
    <n v="15997.68"/>
    <n v="0.16020000000000001"/>
    <n v="0.15390000000000001"/>
    <n v="27991.63"/>
    <n v="1297.32"/>
    <n v="199.66"/>
    <n v="1496.98"/>
    <n v="107327.85"/>
  </r>
  <r>
    <x v="57"/>
    <s v="Davenport"/>
    <n v="3173"/>
    <s v="Davenport Senior High School"/>
    <x v="0"/>
    <n v="318.58999999999997"/>
    <n v="0"/>
    <n v="318.58999999999997"/>
    <n v="1"/>
    <n v="1"/>
    <n v="318.58999999999997"/>
    <n v="0.93500000000000005"/>
    <n v="78209"/>
    <n v="80164"/>
    <n v="73125.42"/>
    <n v="1827.9199999999983"/>
    <n v="15997.68"/>
    <n v="0.16020000000000001"/>
    <n v="0.15390000000000001"/>
    <n v="26953.84"/>
    <n v="1249.22"/>
    <n v="192.25"/>
    <n v="1441.47"/>
    <n v="103348.65"/>
  </r>
  <r>
    <x v="57"/>
    <s v="Davenport"/>
    <n v="5643"/>
    <s v="Lincoln County Virtual Academy"/>
    <x v="1"/>
    <n v="6.87"/>
    <n v="0"/>
    <n v="0"/>
    <n v="1"/>
    <n v="1"/>
    <n v="0"/>
    <n v="0"/>
    <n v="78209"/>
    <n v="80164"/>
    <n v="0"/>
    <n v="0"/>
    <n v="15997.68"/>
    <n v="0.16020000000000001"/>
    <n v="0.15390000000000001"/>
    <n v="0"/>
    <n v="0"/>
    <n v="0"/>
    <n v="0"/>
    <n v="0"/>
  </r>
  <r>
    <x v="57"/>
    <s v="Davenport"/>
    <n v="5728"/>
    <s v="LINCOLN COUNTY PATHWAYS ACADEMY"/>
    <x v="0"/>
    <n v="19.13"/>
    <n v="0"/>
    <n v="19.13"/>
    <n v="1"/>
    <n v="1"/>
    <n v="19.13"/>
    <n v="5.6000000000000001E-2"/>
    <n v="78209"/>
    <n v="80164"/>
    <n v="4379.7"/>
    <n v="109.48000000000047"/>
    <n v="15997.68"/>
    <n v="0.16020000000000001"/>
    <n v="0.15390000000000001"/>
    <n v="1614.35"/>
    <n v="74.819999999999993"/>
    <n v="11.51"/>
    <n v="86.33"/>
    <n v="6189.86"/>
  </r>
  <r>
    <x v="58"/>
    <s v="Dayton"/>
    <n v="2302"/>
    <s v="Dayton High School"/>
    <x v="0"/>
    <n v="85.23"/>
    <n v="0"/>
    <n v="85.23"/>
    <n v="1"/>
    <n v="1.04"/>
    <n v="85.23"/>
    <n v="0.25"/>
    <n v="78209"/>
    <n v="80164"/>
    <n v="19552.25"/>
    <n v="1290.3899999999994"/>
    <n v="15997.68"/>
    <n v="0.16020000000000001"/>
    <n v="0.15390000000000001"/>
    <n v="7330.28"/>
    <n v="347.38"/>
    <n v="53.46"/>
    <n v="400.84"/>
    <n v="28573.759999999998"/>
  </r>
  <r>
    <x v="58"/>
    <s v="Dayton"/>
    <n v="2830"/>
    <s v="Dayton Elementary School"/>
    <x v="0"/>
    <n v="166.33"/>
    <n v="0"/>
    <n v="166.33"/>
    <n v="1"/>
    <n v="1.04"/>
    <n v="166.33"/>
    <n v="0.48799999999999999"/>
    <n v="78209"/>
    <n v="80164"/>
    <n v="38165.99"/>
    <n v="2518.8400000000038"/>
    <n v="15997.68"/>
    <n v="0.16020000000000001"/>
    <n v="0.15390000000000001"/>
    <n v="14308.71"/>
    <n v="678.08"/>
    <n v="104.36"/>
    <n v="782.44"/>
    <n v="55775.98"/>
  </r>
  <r>
    <x v="58"/>
    <s v="Dayton"/>
    <n v="4011"/>
    <s v="Dayton Middle School"/>
    <x v="0"/>
    <n v="87.23"/>
    <n v="0"/>
    <n v="87.23"/>
    <n v="1"/>
    <n v="1.04"/>
    <n v="87.23"/>
    <n v="0.25600000000000001"/>
    <n v="78209"/>
    <n v="80164"/>
    <n v="20021.5"/>
    <n v="1321.3600000000006"/>
    <n v="15997.68"/>
    <n v="0.16020000000000001"/>
    <n v="0.15390000000000001"/>
    <n v="7506.21"/>
    <n v="355.71"/>
    <n v="54.74"/>
    <n v="410.45"/>
    <n v="29259.52"/>
  </r>
  <r>
    <x v="58"/>
    <s v="Dayton"/>
    <n v="5617"/>
    <s v="Dayton School District Alternative Program"/>
    <x v="0"/>
    <n v="12.89"/>
    <n v="0"/>
    <n v="12.89"/>
    <n v="1"/>
    <n v="1.04"/>
    <n v="12.89"/>
    <n v="3.7999999999999999E-2"/>
    <n v="78209"/>
    <n v="80164"/>
    <n v="2971.94"/>
    <n v="196.13999999999987"/>
    <n v="15997.68"/>
    <n v="0.16020000000000001"/>
    <n v="0.15390000000000001"/>
    <n v="1114.2"/>
    <n v="52.8"/>
    <n v="8.1300000000000008"/>
    <n v="60.93"/>
    <n v="4343.2100000000009"/>
  </r>
  <r>
    <x v="59"/>
    <s v="Deer Park"/>
    <n v="1852"/>
    <s v="Deer Park Home Link Program"/>
    <x v="1"/>
    <n v="566.94000000000005"/>
    <n v="0"/>
    <n v="0"/>
    <n v="1"/>
    <n v="1"/>
    <n v="0"/>
    <n v="0"/>
    <n v="78209"/>
    <n v="80164"/>
    <n v="0"/>
    <n v="0"/>
    <n v="15997.68"/>
    <n v="0.16020000000000001"/>
    <n v="0.15390000000000001"/>
    <n v="0"/>
    <n v="0"/>
    <n v="0"/>
    <n v="0"/>
    <n v="0"/>
  </r>
  <r>
    <x v="59"/>
    <s v="Deer Park"/>
    <n v="2173"/>
    <s v="Arcadia Elementary"/>
    <x v="0"/>
    <n v="460.22"/>
    <n v="0"/>
    <n v="460.22"/>
    <n v="1"/>
    <n v="1"/>
    <n v="460.22"/>
    <n v="1.35"/>
    <n v="78209"/>
    <n v="80164"/>
    <n v="105582.15"/>
    <n v="2639.25"/>
    <n v="15997.68"/>
    <n v="0.16020000000000001"/>
    <n v="0.15390000000000001"/>
    <n v="38917.31"/>
    <n v="1803.69"/>
    <n v="277.58999999999997"/>
    <n v="2081.2800000000002"/>
    <n v="149219.99"/>
  </r>
  <r>
    <x v="59"/>
    <s v="Deer Park"/>
    <n v="2430"/>
    <s v="Deer Park Elementary"/>
    <x v="0"/>
    <n v="405.78"/>
    <n v="0"/>
    <n v="405.78"/>
    <n v="1"/>
    <n v="1"/>
    <n v="405.78"/>
    <n v="1.19"/>
    <n v="78209"/>
    <n v="80164"/>
    <n v="93068.71"/>
    <n v="2326.4499999999971"/>
    <n v="15997.68"/>
    <n v="0.16020000000000001"/>
    <n v="0.15390000000000001"/>
    <n v="34304.89"/>
    <n v="1589.92"/>
    <n v="244.69"/>
    <n v="1834.6100000000001"/>
    <n v="131534.66"/>
  </r>
  <r>
    <x v="59"/>
    <s v="Deer Park"/>
    <n v="3261"/>
    <s v="Deer Park Middle School"/>
    <x v="0"/>
    <n v="498.78"/>
    <n v="0"/>
    <n v="498.78"/>
    <n v="1"/>
    <n v="1"/>
    <n v="498.78"/>
    <n v="1.4630000000000001"/>
    <n v="78209"/>
    <n v="80164"/>
    <n v="114419.77"/>
    <n v="2860.1599999999889"/>
    <n v="15997.68"/>
    <n v="0.16020000000000001"/>
    <n v="0.15390000000000001"/>
    <n v="42174.83"/>
    <n v="1954.67"/>
    <n v="300.82"/>
    <n v="2255.4900000000002"/>
    <n v="161710.25"/>
  </r>
  <r>
    <x v="59"/>
    <s v="Deer Park"/>
    <n v="4123"/>
    <s v="Deer Park High School"/>
    <x v="1"/>
    <n v="601.58000000000004"/>
    <n v="0"/>
    <n v="0"/>
    <n v="1"/>
    <n v="1"/>
    <n v="0"/>
    <n v="0"/>
    <n v="78209"/>
    <n v="80164"/>
    <n v="0"/>
    <n v="0"/>
    <n v="15997.68"/>
    <n v="0.16020000000000001"/>
    <n v="0.15390000000000001"/>
    <n v="0"/>
    <n v="0"/>
    <n v="0"/>
    <n v="0"/>
    <n v="0"/>
  </r>
  <r>
    <x v="59"/>
    <s v="Deer Park"/>
    <n v="5270"/>
    <s v="Deer Park Early Learning Center"/>
    <x v="1"/>
    <n v="0"/>
    <n v="0"/>
    <n v="0"/>
    <n v="1"/>
    <n v="1"/>
    <n v="0"/>
    <n v="0"/>
    <n v="78209"/>
    <n v="80164"/>
    <n v="0"/>
    <n v="0"/>
    <n v="15997.68"/>
    <n v="0.16020000000000001"/>
    <n v="0.15390000000000001"/>
    <n v="0"/>
    <n v="0"/>
    <n v="0"/>
    <n v="0"/>
    <n v="0"/>
  </r>
  <r>
    <x v="59"/>
    <s v="Deer Park"/>
    <n v="5734"/>
    <s v="Deer Park Achievement High School"/>
    <x v="0"/>
    <n v="106.62"/>
    <n v="0"/>
    <n v="106.62"/>
    <n v="1"/>
    <n v="1"/>
    <n v="106.62"/>
    <n v="0.313"/>
    <n v="78209"/>
    <n v="80164"/>
    <n v="24479.42"/>
    <n v="611.91000000000349"/>
    <n v="15997.68"/>
    <n v="0.16020000000000001"/>
    <n v="0.15390000000000001"/>
    <n v="9023.0499999999993"/>
    <n v="418.19"/>
    <n v="64.36"/>
    <n v="482.55"/>
    <n v="34596.930000000008"/>
  </r>
  <r>
    <x v="60"/>
    <s v="Dieringer"/>
    <n v="3683"/>
    <s v="Lake Tapps Elementary"/>
    <x v="1"/>
    <n v="464.14"/>
    <n v="0"/>
    <n v="0"/>
    <n v="1.1200000000000001"/>
    <n v="1.1600000000000001"/>
    <n v="0"/>
    <n v="0"/>
    <n v="78209"/>
    <n v="80164"/>
    <n v="0"/>
    <n v="0"/>
    <n v="15997.68"/>
    <n v="0.16020000000000001"/>
    <n v="0.15390000000000001"/>
    <n v="0"/>
    <n v="0"/>
    <n v="0"/>
    <n v="0"/>
    <n v="0"/>
  </r>
  <r>
    <x v="60"/>
    <s v="Dieringer"/>
    <n v="4416"/>
    <s v="North Tapps Middle School"/>
    <x v="1"/>
    <n v="522.41999999999996"/>
    <n v="0"/>
    <n v="0"/>
    <n v="1.1200000000000001"/>
    <n v="1.1600000000000001"/>
    <n v="0"/>
    <n v="0"/>
    <n v="78209"/>
    <n v="80164"/>
    <n v="0"/>
    <n v="0"/>
    <n v="15997.68"/>
    <n v="0.16020000000000001"/>
    <n v="0.15390000000000001"/>
    <n v="0"/>
    <n v="0"/>
    <n v="0"/>
    <n v="0"/>
    <n v="0"/>
  </r>
  <r>
    <x v="60"/>
    <s v="Dieringer"/>
    <n v="4548"/>
    <s v="Dieringer Heights Elementary"/>
    <x v="1"/>
    <n v="439.27"/>
    <n v="0"/>
    <n v="0"/>
    <n v="1.1200000000000001"/>
    <n v="1.1600000000000001"/>
    <n v="0"/>
    <n v="0"/>
    <n v="78209"/>
    <n v="80164"/>
    <n v="0"/>
    <n v="0"/>
    <n v="15997.68"/>
    <n v="0.16020000000000001"/>
    <n v="0.15390000000000001"/>
    <n v="0"/>
    <n v="0"/>
    <n v="0"/>
    <n v="0"/>
    <n v="0"/>
  </r>
  <r>
    <x v="61"/>
    <s v="Dixie"/>
    <n v="2278"/>
    <s v="Dixie Elementary School"/>
    <x v="0"/>
    <n v="14.33"/>
    <n v="0"/>
    <n v="14.33"/>
    <n v="1"/>
    <n v="1.04"/>
    <n v="14.33"/>
    <n v="4.2000000000000003E-2"/>
    <n v="78209"/>
    <n v="80164"/>
    <n v="3284.78"/>
    <n v="216.77999999999975"/>
    <n v="15997.68"/>
    <n v="0.16020000000000001"/>
    <n v="0.15390000000000001"/>
    <n v="1231.49"/>
    <n v="58.36"/>
    <n v="8.98"/>
    <n v="67.34"/>
    <n v="4800.3900000000003"/>
  </r>
  <r>
    <x v="62"/>
    <s v="East Valley (Spok"/>
    <n v="1712"/>
    <s v="Continuous Curriculum School"/>
    <x v="1"/>
    <n v="382.58"/>
    <n v="0"/>
    <n v="0"/>
    <n v="1"/>
    <n v="1.04"/>
    <n v="0"/>
    <n v="0"/>
    <n v="78209"/>
    <n v="80164"/>
    <n v="0"/>
    <n v="0"/>
    <n v="15997.68"/>
    <n v="0.16020000000000001"/>
    <n v="0.15390000000000001"/>
    <n v="0"/>
    <n v="0"/>
    <n v="0"/>
    <n v="0"/>
    <n v="0"/>
  </r>
  <r>
    <x v="62"/>
    <s v="East Valley (Spok"/>
    <n v="2653"/>
    <s v="Trent School"/>
    <x v="0"/>
    <n v="441.06"/>
    <n v="0"/>
    <n v="441.06"/>
    <n v="1"/>
    <n v="1.04"/>
    <n v="441.06"/>
    <n v="1.294"/>
    <n v="78209"/>
    <n v="80164"/>
    <n v="101202.45"/>
    <n v="6679.0500000000029"/>
    <n v="15997.68"/>
    <n v="0.16020000000000001"/>
    <n v="0.15390000000000001"/>
    <n v="37941.54"/>
    <n v="1798.03"/>
    <n v="276.72000000000003"/>
    <n v="2074.75"/>
    <n v="147897.78999999998"/>
  </r>
  <r>
    <x v="62"/>
    <s v="East Valley (Spok"/>
    <n v="2955"/>
    <s v="Otis Orchards School"/>
    <x v="0"/>
    <n v="313.56"/>
    <n v="0"/>
    <n v="313.56"/>
    <n v="1"/>
    <n v="1.04"/>
    <n v="313.56"/>
    <n v="0.92"/>
    <n v="78209"/>
    <n v="80164"/>
    <n v="71952.28"/>
    <n v="4748.6399999999994"/>
    <n v="15997.68"/>
    <n v="0.16020000000000001"/>
    <n v="0.15390000000000001"/>
    <n v="26975.439999999999"/>
    <n v="1278.3499999999999"/>
    <n v="196.74"/>
    <n v="1475.09"/>
    <n v="105151.45"/>
  </r>
  <r>
    <x v="62"/>
    <s v="East Valley (Spok"/>
    <n v="3128"/>
    <s v="Trentwood School"/>
    <x v="0"/>
    <n v="378.78"/>
    <n v="0"/>
    <n v="378.78"/>
    <n v="1"/>
    <n v="1.04"/>
    <n v="378.78"/>
    <n v="1.111"/>
    <n v="78209"/>
    <n v="80164"/>
    <n v="86890.2"/>
    <n v="5734.4900000000052"/>
    <n v="15997.68"/>
    <n v="0.16020000000000001"/>
    <n v="0.15390000000000001"/>
    <n v="32575.77"/>
    <n v="1543.74"/>
    <n v="237.58"/>
    <n v="1781.32"/>
    <n v="126981.78000000001"/>
  </r>
  <r>
    <x v="62"/>
    <s v="East Valley (Spok"/>
    <n v="3360"/>
    <s v="East Valley High School"/>
    <x v="0"/>
    <n v="891.59"/>
    <n v="0"/>
    <n v="891.59"/>
    <n v="1"/>
    <n v="1.04"/>
    <n v="891.59"/>
    <n v="2.6150000000000002"/>
    <n v="78209"/>
    <n v="80164"/>
    <n v="204516.54"/>
    <n v="13497.470000000001"/>
    <n v="15997.68"/>
    <n v="0.16020000000000001"/>
    <n v="0.15390000000000001"/>
    <n v="76674.740000000005"/>
    <n v="3633.57"/>
    <n v="559.21"/>
    <n v="4192.7800000000007"/>
    <n v="298881.53000000003"/>
  </r>
  <r>
    <x v="62"/>
    <s v="East Valley (Spok"/>
    <n v="4097"/>
    <s v="East Farms STEAM School"/>
    <x v="0"/>
    <n v="331.11"/>
    <n v="0"/>
    <n v="331.11"/>
    <n v="1"/>
    <n v="1.04"/>
    <n v="331.11"/>
    <n v="0.97099999999999997"/>
    <n v="78209"/>
    <n v="80164"/>
    <n v="75940.94"/>
    <n v="5011.8699999999953"/>
    <n v="15997.68"/>
    <n v="0.16020000000000001"/>
    <n v="0.15390000000000001"/>
    <n v="28470.81"/>
    <n v="1349.21"/>
    <n v="207.64"/>
    <n v="1556.85"/>
    <n v="110980.47"/>
  </r>
  <r>
    <x v="62"/>
    <s v="East Valley (Spok"/>
    <n v="5346"/>
    <s v="East Valley Middle School"/>
    <x v="0"/>
    <n v="386.28"/>
    <n v="0"/>
    <n v="386.28"/>
    <n v="1"/>
    <n v="1.04"/>
    <n v="386.28"/>
    <n v="1.133"/>
    <n v="78209"/>
    <n v="80164"/>
    <n v="88610.8"/>
    <n v="5848.0399999999936"/>
    <n v="15997.68"/>
    <n v="0.16020000000000001"/>
    <n v="0.15390000000000001"/>
    <n v="33220.83"/>
    <n v="1574.31"/>
    <n v="242.29"/>
    <n v="1816.6"/>
    <n v="129496.27"/>
  </r>
  <r>
    <x v="62"/>
    <s v="East Valley (Spok"/>
    <n v="5432"/>
    <s v="EV Online"/>
    <x v="0"/>
    <n v="50.800000000000004"/>
    <n v="0"/>
    <n v="50.800000000000004"/>
    <n v="1"/>
    <n v="1.04"/>
    <n v="50.800000000000004"/>
    <n v="0.14899999999999999"/>
    <n v="78209"/>
    <n v="80164"/>
    <n v="11653.14"/>
    <n v="769.06999999999971"/>
    <n v="15997.68"/>
    <n v="0.16020000000000001"/>
    <n v="0.15390000000000001"/>
    <n v="4368.8500000000004"/>
    <n v="207.04"/>
    <n v="31.86"/>
    <n v="238.89999999999998"/>
    <n v="17029.96"/>
  </r>
  <r>
    <x v="62"/>
    <s v="East Valley (Spok"/>
    <n v="5433"/>
    <s v="EV Parent Partnership"/>
    <x v="1"/>
    <n v="216.29"/>
    <n v="0"/>
    <n v="0"/>
    <n v="1"/>
    <n v="1.04"/>
    <n v="0"/>
    <n v="0"/>
    <n v="78209"/>
    <n v="80164"/>
    <n v="0"/>
    <n v="0"/>
    <n v="15997.68"/>
    <n v="0.16020000000000001"/>
    <n v="0.15390000000000001"/>
    <n v="0"/>
    <n v="0"/>
    <n v="0"/>
    <n v="0"/>
    <n v="0"/>
  </r>
  <r>
    <x v="63"/>
    <s v="East Valley (Yak)"/>
    <n v="2344"/>
    <s v="East Valley High School"/>
    <x v="0"/>
    <n v="1065.21"/>
    <n v="0"/>
    <n v="1065.21"/>
    <n v="1"/>
    <n v="1"/>
    <n v="1065.21"/>
    <n v="3.125"/>
    <n v="78209"/>
    <n v="80164"/>
    <n v="244403.13"/>
    <n v="6109.3699999999953"/>
    <n v="15997.68"/>
    <n v="0.16020000000000001"/>
    <n v="0.15390000000000001"/>
    <n v="90086.36"/>
    <n v="4175.21"/>
    <n v="642.55999999999995"/>
    <n v="4817.7700000000004"/>
    <n v="345416.63"/>
  </r>
  <r>
    <x v="63"/>
    <s v="East Valley (Yak)"/>
    <n v="2530"/>
    <s v="Moxee Elementary"/>
    <x v="0"/>
    <n v="513.87"/>
    <n v="0"/>
    <n v="513.87"/>
    <n v="1"/>
    <n v="1"/>
    <n v="513.87"/>
    <n v="1.5069999999999999"/>
    <n v="78209"/>
    <n v="80164"/>
    <n v="117860.96"/>
    <n v="2946.1899999999878"/>
    <n v="15997.68"/>
    <n v="0.16020000000000001"/>
    <n v="0.15390000000000001"/>
    <n v="43443.25"/>
    <n v="2013.45"/>
    <n v="309.87"/>
    <n v="2323.3200000000002"/>
    <n v="166573.72000000003"/>
  </r>
  <r>
    <x v="63"/>
    <s v="East Valley (Yak)"/>
    <n v="2821"/>
    <s v="Terrace Heights Elementary"/>
    <x v="0"/>
    <n v="458.81"/>
    <n v="0"/>
    <n v="458.81"/>
    <n v="1"/>
    <n v="1"/>
    <n v="458.81"/>
    <n v="1.3460000000000001"/>
    <n v="78209"/>
    <n v="80164"/>
    <n v="105269.31"/>
    <n v="2631.4300000000076"/>
    <n v="15997.68"/>
    <n v="0.16020000000000001"/>
    <n v="0.15390000000000001"/>
    <n v="38802"/>
    <n v="1798.35"/>
    <n v="276.77"/>
    <n v="2075.12"/>
    <n v="148777.85999999999"/>
  </r>
  <r>
    <x v="63"/>
    <s v="East Valley (Yak)"/>
    <n v="4055"/>
    <s v="East Valley Central Middle School"/>
    <x v="0"/>
    <n v="789.11"/>
    <n v="0"/>
    <n v="789.11"/>
    <n v="1"/>
    <n v="1"/>
    <n v="789.11"/>
    <n v="2.3149999999999999"/>
    <n v="78209"/>
    <n v="80164"/>
    <n v="181053.84"/>
    <n v="4525.820000000007"/>
    <n v="15997.68"/>
    <n v="0.16020000000000001"/>
    <n v="0.15390000000000001"/>
    <n v="66735.98"/>
    <n v="3092.99"/>
    <n v="476.01"/>
    <n v="3569"/>
    <n v="255884.64"/>
  </r>
  <r>
    <x v="63"/>
    <s v="East Valley (Yak)"/>
    <n v="4487"/>
    <s v="East Valley Elementary"/>
    <x v="0"/>
    <n v="530.19000000000005"/>
    <n v="0"/>
    <n v="530.19000000000005"/>
    <n v="1"/>
    <n v="1"/>
    <n v="530.19000000000005"/>
    <n v="1.5549999999999999"/>
    <n v="78209"/>
    <n v="80164"/>
    <n v="121615"/>
    <n v="3040.0200000000041"/>
    <n v="15997.68"/>
    <n v="0.16020000000000001"/>
    <n v="0.15390000000000001"/>
    <n v="44826.97"/>
    <n v="2077.58"/>
    <n v="319.74"/>
    <n v="2397.3199999999997"/>
    <n v="171879.31"/>
  </r>
  <r>
    <x v="64"/>
    <s v="Eastmont"/>
    <n v="2563"/>
    <s v="Rock Island Elementary"/>
    <x v="0"/>
    <n v="289.02999999999997"/>
    <n v="0"/>
    <n v="289.02999999999997"/>
    <n v="1"/>
    <n v="1"/>
    <n v="289.02999999999997"/>
    <n v="0.84799999999999998"/>
    <n v="78209"/>
    <n v="80164"/>
    <n v="66321.23"/>
    <n v="1657.8400000000111"/>
    <n v="15997.68"/>
    <n v="0.16020000000000001"/>
    <n v="0.15390000000000001"/>
    <n v="24445.84"/>
    <n v="1132.98"/>
    <n v="174.37"/>
    <n v="1307.3499999999999"/>
    <n v="93732.260000000009"/>
  </r>
  <r>
    <x v="64"/>
    <s v="Eastmont"/>
    <n v="2727"/>
    <s v="Eastmont Senior High"/>
    <x v="0"/>
    <n v="1506.61"/>
    <n v="0"/>
    <n v="1506.61"/>
    <n v="1"/>
    <n v="1"/>
    <n v="1506.61"/>
    <n v="4.4189999999999996"/>
    <n v="78209"/>
    <n v="80164"/>
    <n v="345605.57"/>
    <n v="8639.1499999999651"/>
    <n v="15997.68"/>
    <n v="0.16020000000000001"/>
    <n v="0.15390000000000001"/>
    <n v="127389.33"/>
    <n v="5904.08"/>
    <n v="908.64"/>
    <n v="6812.72"/>
    <n v="488446.76999999996"/>
  </r>
  <r>
    <x v="64"/>
    <s v="Eastmont"/>
    <n v="2966"/>
    <s v="Grant Elementary School"/>
    <x v="0"/>
    <n v="530.85"/>
    <n v="0"/>
    <n v="530.85"/>
    <n v="1"/>
    <n v="1"/>
    <n v="530.85"/>
    <n v="1.5569999999999999"/>
    <n v="78209"/>
    <n v="80164"/>
    <n v="121771.41"/>
    <n v="3043.9400000000023"/>
    <n v="15997.68"/>
    <n v="0.16020000000000001"/>
    <n v="0.15390000000000001"/>
    <n v="44884.63"/>
    <n v="2080.2600000000002"/>
    <n v="320.14999999999998"/>
    <n v="2400.4100000000003"/>
    <n v="172100.39"/>
  </r>
  <r>
    <x v="64"/>
    <s v="Eastmont"/>
    <n v="3083"/>
    <s v="Lee Elementary"/>
    <x v="0"/>
    <n v="527.30999999999995"/>
    <n v="0"/>
    <n v="527.30999999999995"/>
    <n v="1"/>
    <n v="1"/>
    <n v="527.30999999999995"/>
    <n v="1.5469999999999999"/>
    <n v="78209"/>
    <n v="80164"/>
    <n v="120989.32"/>
    <n v="3024.3899999999994"/>
    <n v="15997.68"/>
    <n v="0.16020000000000001"/>
    <n v="0.15390000000000001"/>
    <n v="44596.35"/>
    <n v="2066.9"/>
    <n v="318.10000000000002"/>
    <n v="2385"/>
    <n v="170995.06"/>
  </r>
  <r>
    <x v="64"/>
    <s v="Eastmont"/>
    <n v="3212"/>
    <s v="Kenroy Elementary"/>
    <x v="0"/>
    <n v="530.02"/>
    <n v="0"/>
    <n v="530.02"/>
    <n v="1"/>
    <n v="1"/>
    <n v="530.02"/>
    <n v="1.5549999999999999"/>
    <n v="78209"/>
    <n v="80164"/>
    <n v="121615"/>
    <n v="3040.0200000000041"/>
    <n v="15997.68"/>
    <n v="0.16020000000000001"/>
    <n v="0.15390000000000001"/>
    <n v="44826.97"/>
    <n v="2077.58"/>
    <n v="319.74"/>
    <n v="2397.3199999999997"/>
    <n v="171879.31"/>
  </r>
  <r>
    <x v="64"/>
    <s v="Eastmont"/>
    <n v="3372"/>
    <s v="Eastmont Junior High"/>
    <x v="0"/>
    <n v="697.89"/>
    <n v="0"/>
    <n v="697.89"/>
    <n v="1"/>
    <n v="1"/>
    <n v="697.89"/>
    <n v="2.0470000000000002"/>
    <n v="78209"/>
    <n v="80164"/>
    <n v="160093.82"/>
    <n v="4001.8899999999849"/>
    <n v="15997.68"/>
    <n v="0.16020000000000001"/>
    <n v="0.15390000000000001"/>
    <n v="59010.17"/>
    <n v="2734.93"/>
    <n v="420.91"/>
    <n v="3155.8399999999997"/>
    <n v="226261.71999999997"/>
  </r>
  <r>
    <x v="64"/>
    <s v="Eastmont"/>
    <n v="3659"/>
    <s v="Cascade Elementary"/>
    <x v="0"/>
    <n v="566.04999999999995"/>
    <n v="0"/>
    <n v="566.04999999999995"/>
    <n v="1"/>
    <n v="1"/>
    <n v="566.04999999999995"/>
    <n v="1.66"/>
    <n v="78209"/>
    <n v="80164"/>
    <n v="129826.94"/>
    <n v="3245.2999999999884"/>
    <n v="15997.68"/>
    <n v="0.16020000000000001"/>
    <n v="0.15390000000000001"/>
    <n v="47853.88"/>
    <n v="2217.87"/>
    <n v="341.33"/>
    <n v="2559.1999999999998"/>
    <n v="183485.32"/>
  </r>
  <r>
    <x v="64"/>
    <s v="Eastmont"/>
    <n v="5130"/>
    <s v="Eastmont Preschools"/>
    <x v="1"/>
    <n v="0"/>
    <n v="0"/>
    <n v="0"/>
    <n v="1"/>
    <n v="1"/>
    <n v="0"/>
    <n v="0"/>
    <n v="78209"/>
    <n v="80164"/>
    <n v="0"/>
    <n v="0"/>
    <n v="15997.68"/>
    <n v="0.16020000000000001"/>
    <n v="0.15390000000000001"/>
    <n v="0"/>
    <n v="0"/>
    <n v="0"/>
    <n v="0"/>
    <n v="0"/>
  </r>
  <r>
    <x v="64"/>
    <s v="Eastmont"/>
    <n v="5668"/>
    <s v="Eastmont Academy"/>
    <x v="0"/>
    <n v="23.99"/>
    <n v="0"/>
    <n v="23.99"/>
    <n v="1"/>
    <n v="1"/>
    <n v="23.99"/>
    <n v="7.0000000000000007E-2"/>
    <n v="78209"/>
    <n v="80164"/>
    <n v="5474.63"/>
    <n v="136.84999999999945"/>
    <n v="15997.68"/>
    <n v="0.16020000000000001"/>
    <n v="0.15390000000000001"/>
    <n v="2017.93"/>
    <n v="93.52"/>
    <n v="14.39"/>
    <n v="107.91"/>
    <n v="7737.32"/>
  </r>
  <r>
    <x v="64"/>
    <s v="Eastmont"/>
    <n v="5700"/>
    <s v="Clovis Point Elementary School"/>
    <x v="0"/>
    <n v="515.11"/>
    <n v="0"/>
    <n v="515.11"/>
    <n v="1"/>
    <n v="1"/>
    <n v="515.11"/>
    <n v="1.5109999999999999"/>
    <n v="78209"/>
    <n v="80164"/>
    <n v="118173.8"/>
    <n v="2954"/>
    <n v="15997.68"/>
    <n v="0.16020000000000001"/>
    <n v="0.15390000000000001"/>
    <n v="43558.559999999998"/>
    <n v="2018.8"/>
    <n v="310.69"/>
    <n v="2329.4899999999998"/>
    <n v="167015.84999999998"/>
  </r>
  <r>
    <x v="64"/>
    <s v="Eastmont"/>
    <n v="5701"/>
    <s v="Sterling Junior High School"/>
    <x v="0"/>
    <n v="655.09"/>
    <n v="0"/>
    <n v="655.09"/>
    <n v="1"/>
    <n v="1"/>
    <n v="655.09"/>
    <n v="1.9219999999999999"/>
    <n v="78209"/>
    <n v="80164"/>
    <n v="150317.70000000001"/>
    <n v="3757.5099999999802"/>
    <n v="15997.68"/>
    <n v="0.16020000000000001"/>
    <n v="0.15390000000000001"/>
    <n v="55406.720000000001"/>
    <n v="2567.92"/>
    <n v="395.2"/>
    <n v="2963.12"/>
    <n v="212445.05"/>
  </r>
  <r>
    <x v="65"/>
    <s v="Easton"/>
    <n v="3554"/>
    <s v="Easton School"/>
    <x v="0"/>
    <n v="84"/>
    <n v="0"/>
    <n v="84"/>
    <n v="1.1200000000000001"/>
    <n v="1.1200000000000001"/>
    <n v="84"/>
    <n v="0.246"/>
    <n v="78209"/>
    <n v="80164"/>
    <n v="21548.14"/>
    <n v="538.65000000000146"/>
    <n v="15997.68"/>
    <n v="0.16020000000000001"/>
    <n v="0.15390000000000001"/>
    <n v="7470.34"/>
    <n v="368.11"/>
    <n v="56.65"/>
    <n v="424.76"/>
    <n v="29981.89"/>
  </r>
  <r>
    <x v="66"/>
    <s v="Eatonville"/>
    <n v="2205"/>
    <s v="Eatonville Elementary School"/>
    <x v="1"/>
    <n v="395.9"/>
    <n v="0"/>
    <n v="0"/>
    <n v="1"/>
    <n v="1"/>
    <n v="0"/>
    <n v="0"/>
    <n v="78209"/>
    <n v="80164"/>
    <n v="0"/>
    <n v="0"/>
    <n v="15997.68"/>
    <n v="0.16020000000000001"/>
    <n v="0.15390000000000001"/>
    <n v="0"/>
    <n v="0"/>
    <n v="0"/>
    <n v="0"/>
    <n v="0"/>
  </r>
  <r>
    <x v="66"/>
    <s v="Eatonville"/>
    <n v="2206"/>
    <s v="Eatonville High School"/>
    <x v="1"/>
    <n v="578.62"/>
    <n v="0"/>
    <n v="0"/>
    <n v="1"/>
    <n v="1"/>
    <n v="0"/>
    <n v="0"/>
    <n v="78209"/>
    <n v="80164"/>
    <n v="0"/>
    <n v="0"/>
    <n v="15997.68"/>
    <n v="0.16020000000000001"/>
    <n v="0.15390000000000001"/>
    <n v="0"/>
    <n v="0"/>
    <n v="0"/>
    <n v="0"/>
    <n v="0"/>
  </r>
  <r>
    <x v="66"/>
    <s v="Eatonville"/>
    <n v="2361"/>
    <s v="Weyerhaeuser Elementary"/>
    <x v="1"/>
    <n v="363"/>
    <n v="0"/>
    <n v="0"/>
    <n v="1"/>
    <n v="1"/>
    <n v="0"/>
    <n v="0"/>
    <n v="78209"/>
    <n v="80164"/>
    <n v="0"/>
    <n v="0"/>
    <n v="15997.68"/>
    <n v="0.16020000000000001"/>
    <n v="0.15390000000000001"/>
    <n v="0"/>
    <n v="0"/>
    <n v="0"/>
    <n v="0"/>
    <n v="0"/>
  </r>
  <r>
    <x v="66"/>
    <s v="Eatonville"/>
    <n v="2808"/>
    <s v="Columbia Crest A-STEM Academy"/>
    <x v="0"/>
    <n v="203.29000000000002"/>
    <n v="0"/>
    <n v="203.29000000000002"/>
    <n v="1"/>
    <n v="1"/>
    <n v="203.29000000000002"/>
    <n v="0.59599999999999997"/>
    <n v="78209"/>
    <n v="80164"/>
    <n v="46612.56"/>
    <n v="1165.1800000000003"/>
    <n v="15997.68"/>
    <n v="0.16020000000000001"/>
    <n v="0.15390000000000001"/>
    <n v="17181.27"/>
    <n v="796.3"/>
    <n v="122.55"/>
    <n v="918.84999999999991"/>
    <n v="65877.86"/>
  </r>
  <r>
    <x v="66"/>
    <s v="Eatonville"/>
    <n v="4230"/>
    <s v="Eatonville Middle School"/>
    <x v="1"/>
    <n v="416.87"/>
    <n v="0"/>
    <n v="0"/>
    <n v="1"/>
    <n v="1"/>
    <n v="0"/>
    <n v="0"/>
    <n v="78209"/>
    <n v="80164"/>
    <n v="0"/>
    <n v="0"/>
    <n v="15997.68"/>
    <n v="0.16020000000000001"/>
    <n v="0.15390000000000001"/>
    <n v="0"/>
    <n v="0"/>
    <n v="0"/>
    <n v="0"/>
    <n v="0"/>
  </r>
  <r>
    <x v="66"/>
    <s v="Eatonville"/>
    <n v="5332"/>
    <s v="New Beginnings"/>
    <x v="1"/>
    <n v="24.44"/>
    <n v="0"/>
    <n v="0"/>
    <n v="1"/>
    <n v="1"/>
    <n v="0"/>
    <n v="0"/>
    <n v="78209"/>
    <n v="80164"/>
    <n v="0"/>
    <n v="0"/>
    <n v="15997.68"/>
    <n v="0.16020000000000001"/>
    <n v="0.15390000000000001"/>
    <n v="0"/>
    <n v="0"/>
    <n v="0"/>
    <n v="0"/>
    <n v="0"/>
  </r>
  <r>
    <x v="66"/>
    <s v="Eatonville"/>
    <n v="5531"/>
    <s v="Eatonville Online Academy"/>
    <x v="0"/>
    <n v="20.11"/>
    <n v="0"/>
    <n v="20.11"/>
    <n v="1"/>
    <n v="1"/>
    <n v="20.11"/>
    <n v="5.8999999999999997E-2"/>
    <n v="78209"/>
    <n v="80164"/>
    <n v="4614.33"/>
    <n v="115.35000000000036"/>
    <n v="15997.68"/>
    <n v="0.16020000000000001"/>
    <n v="0.15390000000000001"/>
    <n v="1700.83"/>
    <n v="78.83"/>
    <n v="12.13"/>
    <n v="90.96"/>
    <n v="6521.47"/>
  </r>
  <r>
    <x v="67"/>
    <s v="Edmonds"/>
    <n v="1519"/>
    <s v="Edmonds eLearning Academy"/>
    <x v="0"/>
    <n v="309.15999999999997"/>
    <n v="0"/>
    <n v="309.15999999999997"/>
    <n v="1.18"/>
    <n v="1.18"/>
    <n v="309.15999999999997"/>
    <n v="0.90700000000000003"/>
    <n v="78209"/>
    <n v="80164"/>
    <n v="83703.960000000006"/>
    <n v="2092.3600000000006"/>
    <n v="15997.68"/>
    <n v="0.16020000000000001"/>
    <n v="0.15390000000000001"/>
    <n v="28241.279999999999"/>
    <n v="1429.94"/>
    <n v="220.07"/>
    <n v="1650.01"/>
    <n v="115687.61"/>
  </r>
  <r>
    <x v="67"/>
    <s v="Edmonds"/>
    <n v="1520"/>
    <s v="Challenge Elementary"/>
    <x v="1"/>
    <n v="413.5"/>
    <n v="0"/>
    <n v="0"/>
    <n v="1.18"/>
    <n v="1.18"/>
    <n v="0"/>
    <n v="0"/>
    <n v="78209"/>
    <n v="80164"/>
    <n v="0"/>
    <n v="0"/>
    <n v="15997.68"/>
    <n v="0.16020000000000001"/>
    <n v="0.15390000000000001"/>
    <n v="0"/>
    <n v="0"/>
    <n v="0"/>
    <n v="0"/>
    <n v="0"/>
  </r>
  <r>
    <x v="67"/>
    <s v="Edmonds"/>
    <n v="1685"/>
    <s v="Maplewood Parent Coop"/>
    <x v="1"/>
    <n v="468.13"/>
    <n v="0"/>
    <n v="0"/>
    <n v="1.18"/>
    <n v="1.18"/>
    <n v="0"/>
    <n v="0"/>
    <n v="78209"/>
    <n v="80164"/>
    <n v="0"/>
    <n v="0"/>
    <n v="15997.68"/>
    <n v="0.16020000000000001"/>
    <n v="0.15390000000000001"/>
    <n v="0"/>
    <n v="0"/>
    <n v="0"/>
    <n v="0"/>
    <n v="0"/>
  </r>
  <r>
    <x v="67"/>
    <s v="Edmonds"/>
    <n v="1830"/>
    <s v="Contracted Schools"/>
    <x v="1"/>
    <n v="19.96"/>
    <n v="0"/>
    <n v="0"/>
    <n v="1.18"/>
    <n v="1.18"/>
    <n v="0"/>
    <n v="0"/>
    <n v="78209"/>
    <n v="80164"/>
    <n v="0"/>
    <n v="0"/>
    <n v="15997.68"/>
    <n v="0.16020000000000001"/>
    <n v="0.15390000000000001"/>
    <n v="0"/>
    <n v="0"/>
    <n v="0"/>
    <n v="0"/>
    <n v="0"/>
  </r>
  <r>
    <x v="67"/>
    <s v="Edmonds"/>
    <n v="1966"/>
    <s v="Edmonds Heights K-12"/>
    <x v="1"/>
    <n v="592.51"/>
    <n v="0"/>
    <n v="0"/>
    <n v="1.18"/>
    <n v="1.18"/>
    <n v="0"/>
    <n v="0"/>
    <n v="78209"/>
    <n v="80164"/>
    <n v="0"/>
    <n v="0"/>
    <n v="15997.68"/>
    <n v="0.16020000000000001"/>
    <n v="0.15390000000000001"/>
    <n v="0"/>
    <n v="0"/>
    <n v="0"/>
    <n v="0"/>
    <n v="0"/>
  </r>
  <r>
    <x v="67"/>
    <s v="Edmonds"/>
    <n v="2887"/>
    <s v="Martha Lake Elementary"/>
    <x v="1"/>
    <n v="541.21"/>
    <n v="0"/>
    <n v="0"/>
    <n v="1.18"/>
    <n v="1.18"/>
    <n v="0"/>
    <n v="0"/>
    <n v="78209"/>
    <n v="80164"/>
    <n v="0"/>
    <n v="0"/>
    <n v="15997.68"/>
    <n v="0.16020000000000001"/>
    <n v="0.15390000000000001"/>
    <n v="0"/>
    <n v="0"/>
    <n v="0"/>
    <n v="0"/>
    <n v="0"/>
  </r>
  <r>
    <x v="67"/>
    <s v="Edmonds"/>
    <n v="2888"/>
    <s v="Terrace Park Elementary"/>
    <x v="1"/>
    <n v="295.06"/>
    <n v="0"/>
    <n v="0"/>
    <n v="1.18"/>
    <n v="1.18"/>
    <n v="0"/>
    <n v="0"/>
    <n v="78209"/>
    <n v="80164"/>
    <n v="0"/>
    <n v="0"/>
    <n v="15997.68"/>
    <n v="0.16020000000000001"/>
    <n v="0.15390000000000001"/>
    <n v="0"/>
    <n v="0"/>
    <n v="0"/>
    <n v="0"/>
    <n v="0"/>
  </r>
  <r>
    <x v="67"/>
    <s v="Edmonds"/>
    <n v="3122"/>
    <s v="Lynndale Elementary"/>
    <x v="0"/>
    <n v="384.8"/>
    <n v="0"/>
    <n v="384.8"/>
    <n v="1.18"/>
    <n v="1.18"/>
    <n v="384.8"/>
    <n v="1.129"/>
    <n v="78209"/>
    <n v="80164"/>
    <n v="104191.59"/>
    <n v="2604.4900000000052"/>
    <n v="15997.68"/>
    <n v="0.16020000000000001"/>
    <n v="0.15390000000000001"/>
    <n v="35153.699999999997"/>
    <n v="1779.93"/>
    <n v="273.93"/>
    <n v="2053.86"/>
    <n v="144003.63999999996"/>
  </r>
  <r>
    <x v="67"/>
    <s v="Edmonds"/>
    <n v="3123"/>
    <s v="Edmonds Woodway High School"/>
    <x v="1"/>
    <n v="1498.26"/>
    <n v="0"/>
    <n v="0"/>
    <n v="1.18"/>
    <n v="1.18"/>
    <n v="0"/>
    <n v="0"/>
    <n v="78209"/>
    <n v="80164"/>
    <n v="0"/>
    <n v="0"/>
    <n v="15997.68"/>
    <n v="0.16020000000000001"/>
    <n v="0.15390000000000001"/>
    <n v="0"/>
    <n v="0"/>
    <n v="0"/>
    <n v="0"/>
    <n v="0"/>
  </r>
  <r>
    <x v="67"/>
    <s v="Edmonds"/>
    <n v="3186"/>
    <s v="Westgate Elementary"/>
    <x v="1"/>
    <n v="477.8"/>
    <n v="0"/>
    <n v="0"/>
    <n v="1.18"/>
    <n v="1.18"/>
    <n v="0"/>
    <n v="0"/>
    <n v="78209"/>
    <n v="80164"/>
    <n v="0"/>
    <n v="0"/>
    <n v="15997.68"/>
    <n v="0.16020000000000001"/>
    <n v="0.15390000000000001"/>
    <n v="0"/>
    <n v="0"/>
    <n v="0"/>
    <n v="0"/>
    <n v="0"/>
  </r>
  <r>
    <x v="67"/>
    <s v="Edmonds"/>
    <n v="3254"/>
    <s v="Mountlake Terrace Elementary"/>
    <x v="0"/>
    <n v="420.09"/>
    <n v="0"/>
    <n v="420.09"/>
    <n v="1.18"/>
    <n v="1.18"/>
    <n v="420.09"/>
    <n v="1.232"/>
    <n v="78209"/>
    <n v="80164"/>
    <n v="113697.12"/>
    <n v="2842.1000000000058"/>
    <n v="15997.68"/>
    <n v="0.16020000000000001"/>
    <n v="0.15390000000000001"/>
    <n v="38360.82"/>
    <n v="1942.32"/>
    <n v="298.92"/>
    <n v="2241.2399999999998"/>
    <n v="157141.28"/>
  </r>
  <r>
    <x v="67"/>
    <s v="Edmonds"/>
    <n v="3302"/>
    <s v="Beverly Elementary"/>
    <x v="1"/>
    <n v="410.69"/>
    <n v="0"/>
    <n v="0"/>
    <n v="1.18"/>
    <n v="1.18"/>
    <n v="0"/>
    <n v="0"/>
    <n v="78209"/>
    <n v="80164"/>
    <n v="0"/>
    <n v="0"/>
    <n v="15997.68"/>
    <n v="0.16020000000000001"/>
    <n v="0.15390000000000001"/>
    <n v="0"/>
    <n v="0"/>
    <n v="0"/>
    <n v="0"/>
    <n v="0"/>
  </r>
  <r>
    <x v="67"/>
    <s v="Edmonds"/>
    <n v="3303"/>
    <s v="Mountlake Terrace High School"/>
    <x v="1"/>
    <n v="1404.14"/>
    <n v="0"/>
    <n v="0"/>
    <n v="1.18"/>
    <n v="1.18"/>
    <n v="0"/>
    <n v="0"/>
    <n v="78209"/>
    <n v="80164"/>
    <n v="0"/>
    <n v="0"/>
    <n v="15997.68"/>
    <n v="0.16020000000000001"/>
    <n v="0.15390000000000001"/>
    <n v="0"/>
    <n v="0"/>
    <n v="0"/>
    <n v="0"/>
    <n v="0"/>
  </r>
  <r>
    <x v="67"/>
    <s v="Edmonds"/>
    <n v="3304"/>
    <s v="Cedar Way Elementary"/>
    <x v="0"/>
    <n v="521.85"/>
    <n v="0"/>
    <n v="521.85"/>
    <n v="1.18"/>
    <n v="1.18"/>
    <n v="521.85"/>
    <n v="1.5309999999999999"/>
    <n v="78209"/>
    <n v="80164"/>
    <n v="141290.82"/>
    <n v="3531.859999999986"/>
    <n v="15997.68"/>
    <n v="0.16020000000000001"/>
    <n v="0.15390000000000001"/>
    <n v="47670.79"/>
    <n v="2413.71"/>
    <n v="371.47"/>
    <n v="2785.1800000000003"/>
    <n v="195278.65"/>
  </r>
  <r>
    <x v="67"/>
    <s v="Edmonds"/>
    <n v="3353"/>
    <s v="Meadowdale Middle School"/>
    <x v="1"/>
    <n v="743.76"/>
    <n v="0"/>
    <n v="0"/>
    <n v="1.18"/>
    <n v="1.18"/>
    <n v="0"/>
    <n v="0"/>
    <n v="78209"/>
    <n v="80164"/>
    <n v="0"/>
    <n v="0"/>
    <n v="15997.68"/>
    <n v="0.16020000000000001"/>
    <n v="0.15390000000000001"/>
    <n v="0"/>
    <n v="0"/>
    <n v="0"/>
    <n v="0"/>
    <n v="0"/>
  </r>
  <r>
    <x v="67"/>
    <s v="Edmonds"/>
    <n v="3409"/>
    <s v="Cedar Valley Elementary"/>
    <x v="0"/>
    <n v="432.67"/>
    <n v="0"/>
    <n v="432.67"/>
    <n v="1.18"/>
    <n v="1.18"/>
    <n v="432.67"/>
    <n v="1.2689999999999999"/>
    <n v="78209"/>
    <n v="80164"/>
    <n v="117111.72"/>
    <n v="2927.4599999999919"/>
    <n v="15997.68"/>
    <n v="0.16020000000000001"/>
    <n v="0.15390000000000001"/>
    <n v="39512.89"/>
    <n v="2000.65"/>
    <n v="307.89999999999998"/>
    <n v="2308.5500000000002"/>
    <n v="161860.61999999997"/>
  </r>
  <r>
    <x v="67"/>
    <s v="Edmonds"/>
    <n v="3410"/>
    <s v="Spruce Elementary"/>
    <x v="0"/>
    <n v="637"/>
    <n v="0"/>
    <n v="637"/>
    <n v="1.18"/>
    <n v="1.18"/>
    <n v="637"/>
    <n v="1.869"/>
    <n v="78209"/>
    <n v="80164"/>
    <n v="172483.69"/>
    <n v="4311.6000000000058"/>
    <n v="15997.68"/>
    <n v="0.16020000000000001"/>
    <n v="0.15390000000000001"/>
    <n v="58195.11"/>
    <n v="2946.59"/>
    <n v="453.48"/>
    <n v="3400.07"/>
    <n v="238390.47"/>
  </r>
  <r>
    <x v="67"/>
    <s v="Edmonds"/>
    <n v="3461"/>
    <s v="Seaview Elementary"/>
    <x v="1"/>
    <n v="409.79"/>
    <n v="0"/>
    <n v="0"/>
    <n v="1.18"/>
    <n v="1.18"/>
    <n v="0"/>
    <n v="0"/>
    <n v="78209"/>
    <n v="80164"/>
    <n v="0"/>
    <n v="0"/>
    <n v="15997.68"/>
    <n v="0.16020000000000001"/>
    <n v="0.15390000000000001"/>
    <n v="0"/>
    <n v="0"/>
    <n v="0"/>
    <n v="0"/>
    <n v="0"/>
  </r>
  <r>
    <x v="67"/>
    <s v="Edmonds"/>
    <n v="3463"/>
    <s v="Madrona K-8 School"/>
    <x v="1"/>
    <n v="628.78"/>
    <n v="0"/>
    <n v="0"/>
    <n v="1.18"/>
    <n v="1.18"/>
    <n v="0"/>
    <n v="0"/>
    <n v="78209"/>
    <n v="80164"/>
    <n v="0"/>
    <n v="0"/>
    <n v="15997.68"/>
    <n v="0.16020000000000001"/>
    <n v="0.15390000000000001"/>
    <n v="0"/>
    <n v="0"/>
    <n v="0"/>
    <n v="0"/>
    <n v="0"/>
  </r>
  <r>
    <x v="67"/>
    <s v="Edmonds"/>
    <n v="3464"/>
    <s v="Meadowdale High School"/>
    <x v="1"/>
    <n v="1457.3600000000001"/>
    <n v="0"/>
    <n v="0"/>
    <n v="1.18"/>
    <n v="1.18"/>
    <n v="0"/>
    <n v="0"/>
    <n v="78209"/>
    <n v="80164"/>
    <n v="0"/>
    <n v="0"/>
    <n v="15997.68"/>
    <n v="0.16020000000000001"/>
    <n v="0.15390000000000001"/>
    <n v="0"/>
    <n v="0"/>
    <n v="0"/>
    <n v="0"/>
    <n v="0"/>
  </r>
  <r>
    <x v="67"/>
    <s v="Edmonds"/>
    <n v="3503"/>
    <s v="Lynnwood Elementary"/>
    <x v="1"/>
    <n v="573.38"/>
    <n v="0"/>
    <n v="0"/>
    <n v="1.18"/>
    <n v="1.18"/>
    <n v="0"/>
    <n v="0"/>
    <n v="78209"/>
    <n v="80164"/>
    <n v="0"/>
    <n v="0"/>
    <n v="15997.68"/>
    <n v="0.16020000000000001"/>
    <n v="0.15390000000000001"/>
    <n v="0"/>
    <n v="0"/>
    <n v="0"/>
    <n v="0"/>
    <n v="0"/>
  </r>
  <r>
    <x v="67"/>
    <s v="Edmonds"/>
    <n v="3504"/>
    <s v="Meadowdale Elementary"/>
    <x v="1"/>
    <n v="427.75"/>
    <n v="0"/>
    <n v="0"/>
    <n v="1.18"/>
    <n v="1.18"/>
    <n v="0"/>
    <n v="0"/>
    <n v="78209"/>
    <n v="80164"/>
    <n v="0"/>
    <n v="0"/>
    <n v="15997.68"/>
    <n v="0.16020000000000001"/>
    <n v="0.15390000000000001"/>
    <n v="0"/>
    <n v="0"/>
    <n v="0"/>
    <n v="0"/>
    <n v="0"/>
  </r>
  <r>
    <x v="67"/>
    <s v="Edmonds"/>
    <n v="3534"/>
    <s v="Chase Lake Elementary"/>
    <x v="0"/>
    <n v="360.58"/>
    <n v="0"/>
    <n v="360.58"/>
    <n v="1.18"/>
    <n v="1.18"/>
    <n v="360.58"/>
    <n v="1.0580000000000001"/>
    <n v="78209"/>
    <n v="80164"/>
    <n v="97639.24"/>
    <n v="2440.6999999999971"/>
    <n v="15997.68"/>
    <n v="0.16020000000000001"/>
    <n v="0.15390000000000001"/>
    <n v="32942.980000000003"/>
    <n v="1668"/>
    <n v="256.70999999999998"/>
    <n v="1924.71"/>
    <n v="134947.62999999998"/>
  </r>
  <r>
    <x v="67"/>
    <s v="Edmonds"/>
    <n v="3536"/>
    <s v="Brier Elementary"/>
    <x v="1"/>
    <n v="392.31"/>
    <n v="0"/>
    <n v="0"/>
    <n v="1.18"/>
    <n v="1.18"/>
    <n v="0"/>
    <n v="0"/>
    <n v="78209"/>
    <n v="80164"/>
    <n v="0"/>
    <n v="0"/>
    <n v="15997.68"/>
    <n v="0.16020000000000001"/>
    <n v="0.15390000000000001"/>
    <n v="0"/>
    <n v="0"/>
    <n v="0"/>
    <n v="0"/>
    <n v="0"/>
  </r>
  <r>
    <x v="67"/>
    <s v="Edmonds"/>
    <n v="3560"/>
    <s v="Alderwood Middle School"/>
    <x v="0"/>
    <n v="680.53"/>
    <n v="0"/>
    <n v="680.53"/>
    <n v="1.18"/>
    <n v="1.18"/>
    <n v="680.53"/>
    <n v="1.996"/>
    <n v="78209"/>
    <n v="80164"/>
    <n v="184204.09"/>
    <n v="4604.5800000000163"/>
    <n v="15997.68"/>
    <n v="0.16020000000000001"/>
    <n v="0.15390000000000001"/>
    <n v="62149.51"/>
    <n v="3146.81"/>
    <n v="484.29"/>
    <n v="3631.1"/>
    <n v="254589.28000000003"/>
  </r>
  <r>
    <x v="67"/>
    <s v="Edmonds"/>
    <n v="3605"/>
    <s v="Sherwood Elementary"/>
    <x v="1"/>
    <n v="499.91"/>
    <n v="0"/>
    <n v="0"/>
    <n v="1.18"/>
    <n v="1.18"/>
    <n v="0"/>
    <n v="0"/>
    <n v="78209"/>
    <n v="80164"/>
    <n v="0"/>
    <n v="0"/>
    <n v="15997.68"/>
    <n v="0.16020000000000001"/>
    <n v="0.15390000000000001"/>
    <n v="0"/>
    <n v="0"/>
    <n v="0"/>
    <n v="0"/>
    <n v="0"/>
  </r>
  <r>
    <x v="67"/>
    <s v="Edmonds"/>
    <n v="3606"/>
    <s v="Edmonds Elementary"/>
    <x v="1"/>
    <n v="293.67"/>
    <n v="0"/>
    <n v="0"/>
    <n v="1.18"/>
    <n v="1.18"/>
    <n v="0"/>
    <n v="0"/>
    <n v="78209"/>
    <n v="80164"/>
    <n v="0"/>
    <n v="0"/>
    <n v="15997.68"/>
    <n v="0.16020000000000001"/>
    <n v="0.15390000000000001"/>
    <n v="0"/>
    <n v="0"/>
    <n v="0"/>
    <n v="0"/>
    <n v="0"/>
  </r>
  <r>
    <x v="67"/>
    <s v="Edmonds"/>
    <n v="3607"/>
    <s v="Hazelwood Elementary"/>
    <x v="1"/>
    <n v="419.19"/>
    <n v="0"/>
    <n v="0"/>
    <n v="1.18"/>
    <n v="1.18"/>
    <n v="0"/>
    <n v="0"/>
    <n v="78209"/>
    <n v="80164"/>
    <n v="0"/>
    <n v="0"/>
    <n v="15997.68"/>
    <n v="0.16020000000000001"/>
    <n v="0.15390000000000001"/>
    <n v="0"/>
    <n v="0"/>
    <n v="0"/>
    <n v="0"/>
    <n v="0"/>
  </r>
  <r>
    <x v="67"/>
    <s v="Edmonds"/>
    <n v="3608"/>
    <s v="Oak Heights Elementary"/>
    <x v="1"/>
    <n v="528.67999999999995"/>
    <n v="0"/>
    <n v="0"/>
    <n v="1.18"/>
    <n v="1.18"/>
    <n v="0"/>
    <n v="0"/>
    <n v="78209"/>
    <n v="80164"/>
    <n v="0"/>
    <n v="0"/>
    <n v="15997.68"/>
    <n v="0.16020000000000001"/>
    <n v="0.15390000000000001"/>
    <n v="0"/>
    <n v="0"/>
    <n v="0"/>
    <n v="0"/>
    <n v="0"/>
  </r>
  <r>
    <x v="67"/>
    <s v="Edmonds"/>
    <n v="3650"/>
    <s v="Brier Terrace Middle School"/>
    <x v="1"/>
    <n v="643.82000000000005"/>
    <n v="0"/>
    <n v="0"/>
    <n v="1.18"/>
    <n v="1.18"/>
    <n v="0"/>
    <n v="0"/>
    <n v="78209"/>
    <n v="80164"/>
    <n v="0"/>
    <n v="0"/>
    <n v="15997.68"/>
    <n v="0.16020000000000001"/>
    <n v="0.15390000000000001"/>
    <n v="0"/>
    <n v="0"/>
    <n v="0"/>
    <n v="0"/>
    <n v="0"/>
  </r>
  <r>
    <x v="67"/>
    <s v="Edmonds"/>
    <n v="3689"/>
    <s v="Hilltop Elementary"/>
    <x v="1"/>
    <n v="559.77"/>
    <n v="0"/>
    <n v="0"/>
    <n v="1.18"/>
    <n v="1.18"/>
    <n v="0"/>
    <n v="0"/>
    <n v="78209"/>
    <n v="80164"/>
    <n v="0"/>
    <n v="0"/>
    <n v="15997.68"/>
    <n v="0.16020000000000001"/>
    <n v="0.15390000000000001"/>
    <n v="0"/>
    <n v="0"/>
    <n v="0"/>
    <n v="0"/>
    <n v="0"/>
  </r>
  <r>
    <x v="67"/>
    <s v="Edmonds"/>
    <n v="3691"/>
    <s v="College Place Elementary"/>
    <x v="0"/>
    <n v="479.2"/>
    <n v="0"/>
    <n v="479.2"/>
    <n v="1.18"/>
    <n v="1.18"/>
    <n v="479.2"/>
    <n v="1.4059999999999999"/>
    <n v="78209"/>
    <n v="80164"/>
    <n v="129754.99"/>
    <n v="3243.4999999999854"/>
    <n v="15997.68"/>
    <n v="0.16020000000000001"/>
    <n v="0.15390000000000001"/>
    <n v="43778.66"/>
    <n v="2216.64"/>
    <n v="341.14"/>
    <n v="2557.7799999999997"/>
    <n v="179334.93000000002"/>
  </r>
  <r>
    <x v="67"/>
    <s v="Edmonds"/>
    <n v="3754"/>
    <s v="College Place Middle School"/>
    <x v="0"/>
    <n v="473.78"/>
    <n v="0"/>
    <n v="473.78"/>
    <n v="1.18"/>
    <n v="1.18"/>
    <n v="473.78"/>
    <n v="1.39"/>
    <n v="78209"/>
    <n v="80164"/>
    <n v="128278.39999999999"/>
    <n v="3206.5899999999965"/>
    <n v="15997.68"/>
    <n v="0.16020000000000001"/>
    <n v="0.15390000000000001"/>
    <n v="43280.47"/>
    <n v="2191.42"/>
    <n v="337.26"/>
    <n v="2528.6800000000003"/>
    <n v="177294.13999999998"/>
  </r>
  <r>
    <x v="67"/>
    <s v="Edmonds"/>
    <n v="3755"/>
    <s v="Lynnwood High School"/>
    <x v="1"/>
    <n v="1286.0899999999999"/>
    <n v="0"/>
    <n v="0"/>
    <n v="1.18"/>
    <n v="1.18"/>
    <n v="0"/>
    <n v="0"/>
    <n v="78209"/>
    <n v="80164"/>
    <n v="0"/>
    <n v="0"/>
    <n v="15997.68"/>
    <n v="0.16020000000000001"/>
    <n v="0.15390000000000001"/>
    <n v="0"/>
    <n v="0"/>
    <n v="0"/>
    <n v="0"/>
    <n v="0"/>
  </r>
  <r>
    <x v="67"/>
    <s v="Edmonds"/>
    <n v="3854"/>
    <s v="Scriber Lake High School"/>
    <x v="0"/>
    <n v="179.20000000000002"/>
    <n v="0"/>
    <n v="179.20000000000002"/>
    <n v="1.18"/>
    <n v="1.18"/>
    <n v="179.20000000000002"/>
    <n v="0.52600000000000002"/>
    <n v="78209"/>
    <n v="80164"/>
    <n v="48542.76"/>
    <n v="1213.4300000000003"/>
    <n v="15997.68"/>
    <n v="0.16020000000000001"/>
    <n v="0.15390000000000001"/>
    <n v="16378.08"/>
    <n v="829.27"/>
    <n v="127.62"/>
    <n v="956.89"/>
    <n v="67091.16"/>
  </r>
  <r>
    <x v="67"/>
    <s v="Edmonds"/>
    <n v="5358"/>
    <s v="Edmonds Career Access Program"/>
    <x v="1"/>
    <n v="324.79000000000002"/>
    <n v="0"/>
    <n v="0"/>
    <n v="1.18"/>
    <n v="1.18"/>
    <n v="0"/>
    <n v="0"/>
    <n v="78209"/>
    <n v="80164"/>
    <n v="0"/>
    <n v="0"/>
    <n v="15997.68"/>
    <n v="0.16020000000000001"/>
    <n v="0.15390000000000001"/>
    <n v="0"/>
    <n v="0"/>
    <n v="0"/>
    <n v="0"/>
    <n v="0"/>
  </r>
  <r>
    <x v="68"/>
    <s v="Ellensburg"/>
    <n v="2453"/>
    <s v="Morgan Middle School"/>
    <x v="0"/>
    <n v="770.15"/>
    <n v="0"/>
    <n v="770.15"/>
    <n v="1"/>
    <n v="1"/>
    <n v="770.15"/>
    <n v="2.2589999999999999"/>
    <n v="78209"/>
    <n v="80164"/>
    <n v="176674.13"/>
    <n v="4416.3500000000058"/>
    <n v="15997.68"/>
    <n v="0.16020000000000001"/>
    <n v="0.15390000000000001"/>
    <n v="65121.63"/>
    <n v="3018.17"/>
    <n v="464.5"/>
    <n v="3482.67"/>
    <n v="249694.78000000003"/>
  </r>
  <r>
    <x v="68"/>
    <s v="Ellensburg"/>
    <n v="2741"/>
    <s v="Lincoln Elementary"/>
    <x v="1"/>
    <n v="331.46999999999997"/>
    <n v="0"/>
    <n v="0"/>
    <n v="1"/>
    <n v="1"/>
    <n v="0"/>
    <n v="0"/>
    <n v="78209"/>
    <n v="80164"/>
    <n v="0"/>
    <n v="0"/>
    <n v="15997.68"/>
    <n v="0.16020000000000001"/>
    <n v="0.15390000000000001"/>
    <n v="0"/>
    <n v="0"/>
    <n v="0"/>
    <n v="0"/>
    <n v="0"/>
  </r>
  <r>
    <x v="68"/>
    <s v="Ellensburg"/>
    <n v="2996"/>
    <s v="Ellensburg High School"/>
    <x v="1"/>
    <n v="930.93000000000006"/>
    <n v="0"/>
    <n v="0"/>
    <n v="1"/>
    <n v="1"/>
    <n v="0"/>
    <n v="0"/>
    <n v="78209"/>
    <n v="80164"/>
    <n v="0"/>
    <n v="0"/>
    <n v="15997.68"/>
    <n v="0.16020000000000001"/>
    <n v="0.15390000000000001"/>
    <n v="0"/>
    <n v="0"/>
    <n v="0"/>
    <n v="0"/>
    <n v="0"/>
  </r>
  <r>
    <x v="68"/>
    <s v="Ellensburg"/>
    <n v="3596"/>
    <s v="Mt. Stuart Elementary"/>
    <x v="0"/>
    <n v="330.61"/>
    <n v="0"/>
    <n v="330.61"/>
    <n v="1"/>
    <n v="1"/>
    <n v="330.61"/>
    <n v="0.97"/>
    <n v="78209"/>
    <n v="80164"/>
    <n v="75862.73"/>
    <n v="1896.3500000000058"/>
    <n v="15997.68"/>
    <n v="0.16020000000000001"/>
    <n v="0.15390000000000001"/>
    <n v="27962.81"/>
    <n v="1295.98"/>
    <n v="199.45"/>
    <n v="1495.43"/>
    <n v="107217.31999999999"/>
  </r>
  <r>
    <x v="68"/>
    <s v="Ellensburg"/>
    <n v="4411"/>
    <s v="Valley View Elementary School"/>
    <x v="1"/>
    <n v="409.89"/>
    <n v="0"/>
    <n v="0"/>
    <n v="1"/>
    <n v="1"/>
    <n v="0"/>
    <n v="0"/>
    <n v="78209"/>
    <n v="80164"/>
    <n v="0"/>
    <n v="0"/>
    <n v="15997.68"/>
    <n v="0.16020000000000001"/>
    <n v="0.15390000000000001"/>
    <n v="0"/>
    <n v="0"/>
    <n v="0"/>
    <n v="0"/>
    <n v="0"/>
  </r>
  <r>
    <x v="68"/>
    <s v="Ellensburg"/>
    <n v="5097"/>
    <s v="Ellensburg Choice Schools"/>
    <x v="0"/>
    <n v="158.76999999999998"/>
    <n v="0"/>
    <n v="158.76999999999998"/>
    <n v="1"/>
    <n v="1"/>
    <n v="158.76999999999998"/>
    <n v="0.46600000000000003"/>
    <n v="78209"/>
    <n v="80164"/>
    <n v="36445.39"/>
    <n v="911.02999999999884"/>
    <n v="15997.68"/>
    <n v="0.16020000000000001"/>
    <n v="0.15390000000000001"/>
    <n v="13433.68"/>
    <n v="622.61"/>
    <n v="95.82"/>
    <n v="718.43000000000006"/>
    <n v="51508.53"/>
  </r>
  <r>
    <x v="68"/>
    <s v="Ellensburg"/>
    <n v="5718"/>
    <s v="Ida Nason Aronica Elementary"/>
    <x v="0"/>
    <n v="361.15"/>
    <n v="0"/>
    <n v="361.15"/>
    <n v="1"/>
    <n v="1"/>
    <n v="361.15"/>
    <n v="1.0589999999999999"/>
    <n v="78209"/>
    <n v="80164"/>
    <n v="82823.33"/>
    <n v="2070.3499999999913"/>
    <n v="15997.68"/>
    <n v="0.16020000000000001"/>
    <n v="0.15390000000000001"/>
    <n v="30528.47"/>
    <n v="1414.89"/>
    <n v="217.75"/>
    <n v="1632.64"/>
    <n v="117054.79"/>
  </r>
  <r>
    <x v="68"/>
    <s v="Ellensburg"/>
    <n v="5959"/>
    <s v="Ellensburg Open Doors"/>
    <x v="0"/>
    <n v="5.44"/>
    <n v="0"/>
    <n v="5.44"/>
    <n v="1"/>
    <n v="1"/>
    <n v="5.44"/>
    <n v="1.6E-2"/>
    <n v="78209"/>
    <n v="80164"/>
    <n v="1251.3399999999999"/>
    <n v="31.279999999999973"/>
    <n v="15997.68"/>
    <n v="0.16020000000000001"/>
    <n v="0.15390000000000001"/>
    <n v="461.24"/>
    <n v="21.38"/>
    <n v="3.29"/>
    <n v="24.669999999999998"/>
    <n v="1768.53"/>
  </r>
  <r>
    <x v="69"/>
    <s v="Elma"/>
    <n v="1629"/>
    <s v="East Grays Harbor High School"/>
    <x v="0"/>
    <n v="13.32"/>
    <n v="0"/>
    <n v="13.32"/>
    <n v="1"/>
    <n v="1"/>
    <n v="13.32"/>
    <n v="3.9E-2"/>
    <n v="78209"/>
    <n v="80164"/>
    <n v="3050.15"/>
    <n v="76.25"/>
    <n v="15997.68"/>
    <n v="0.16020000000000001"/>
    <n v="0.15390000000000001"/>
    <n v="1124.28"/>
    <n v="52.11"/>
    <n v="8.02"/>
    <n v="60.129999999999995"/>
    <n v="4310.8100000000004"/>
  </r>
  <r>
    <x v="69"/>
    <s v="Elma"/>
    <n v="2137"/>
    <s v="Elma High School"/>
    <x v="0"/>
    <n v="560.99"/>
    <n v="0"/>
    <n v="560.99"/>
    <n v="1"/>
    <n v="1"/>
    <n v="560.99"/>
    <n v="1.6459999999999999"/>
    <n v="78209"/>
    <n v="80164"/>
    <n v="128732.01"/>
    <n v="3217.9300000000076"/>
    <n v="15997.68"/>
    <n v="0.16020000000000001"/>
    <n v="0.15390000000000001"/>
    <n v="47450.29"/>
    <n v="2199.17"/>
    <n v="338.45"/>
    <n v="2537.62"/>
    <n v="181937.84999999998"/>
  </r>
  <r>
    <x v="69"/>
    <s v="Elma"/>
    <n v="3217"/>
    <s v="Elma Elementary School"/>
    <x v="0"/>
    <n v="644.76"/>
    <n v="0"/>
    <n v="644.76"/>
    <n v="1"/>
    <n v="1"/>
    <n v="644.76"/>
    <n v="1.891"/>
    <n v="78209"/>
    <n v="80164"/>
    <n v="147893.22"/>
    <n v="3696.8999999999942"/>
    <n v="15997.68"/>
    <n v="0.16020000000000001"/>
    <n v="0.15390000000000001"/>
    <n v="54513.06"/>
    <n v="2526.5"/>
    <n v="388.83"/>
    <n v="2915.33"/>
    <n v="209018.50999999998"/>
  </r>
  <r>
    <x v="69"/>
    <s v="Elma"/>
    <n v="4245"/>
    <s v="Elma Middle School"/>
    <x v="0"/>
    <n v="320.92"/>
    <n v="0"/>
    <n v="320.92"/>
    <n v="1"/>
    <n v="1"/>
    <n v="320.92"/>
    <n v="0.94099999999999995"/>
    <n v="78209"/>
    <n v="80164"/>
    <n v="73594.67"/>
    <n v="1839.6500000000087"/>
    <n v="15997.68"/>
    <n v="0.16020000000000001"/>
    <n v="0.15390000000000001"/>
    <n v="27126.81"/>
    <n v="1257.24"/>
    <n v="193.49"/>
    <n v="1450.73"/>
    <n v="104011.86"/>
  </r>
  <r>
    <x v="69"/>
    <s v="Elma"/>
    <n v="5416"/>
    <s v="East Grays Harbor Open Doors"/>
    <x v="0"/>
    <n v="41.47"/>
    <n v="0"/>
    <n v="41.47"/>
    <n v="1"/>
    <n v="1"/>
    <n v="41.47"/>
    <n v="0.122"/>
    <n v="78209"/>
    <n v="80164"/>
    <n v="9541.5"/>
    <n v="238.51000000000022"/>
    <n v="15997.68"/>
    <n v="0.16020000000000001"/>
    <n v="0.15390000000000001"/>
    <n v="3516.97"/>
    <n v="163"/>
    <n v="25.09"/>
    <n v="188.09"/>
    <n v="13485.07"/>
  </r>
  <r>
    <x v="69"/>
    <s v="Elma"/>
    <n v="5715"/>
    <s v="Eagle Virtual Sky Academy"/>
    <x v="0"/>
    <n v="50.62"/>
    <n v="0"/>
    <n v="50.62"/>
    <n v="1"/>
    <n v="1"/>
    <n v="50.62"/>
    <n v="0.14799999999999999"/>
    <n v="78209"/>
    <n v="80164"/>
    <n v="11574.93"/>
    <n v="289.34000000000015"/>
    <n v="15997.68"/>
    <n v="0.16020000000000001"/>
    <n v="0.15390000000000001"/>
    <n v="4266.49"/>
    <n v="197.74"/>
    <n v="30.43"/>
    <n v="228.17000000000002"/>
    <n v="16358.93"/>
  </r>
  <r>
    <x v="70"/>
    <s v="Endicott"/>
    <n v="2207"/>
    <s v="Endicott/St John Elem and Middle"/>
    <x v="0"/>
    <n v="71.3"/>
    <n v="0"/>
    <n v="71.3"/>
    <n v="1"/>
    <n v="1"/>
    <n v="71.3"/>
    <n v="0.20899999999999999"/>
    <n v="78209"/>
    <n v="80164"/>
    <n v="16345.68"/>
    <n v="408.59999999999854"/>
    <n v="15997.68"/>
    <n v="0.16020000000000001"/>
    <n v="0.15390000000000001"/>
    <n v="6024.98"/>
    <n v="279.24"/>
    <n v="42.98"/>
    <n v="322.22000000000003"/>
    <n v="23101.48"/>
  </r>
  <r>
    <x v="71"/>
    <s v="Entiat"/>
    <n v="2688"/>
    <s v="Paul Rumburg Elementary"/>
    <x v="0"/>
    <n v="204.03"/>
    <n v="0"/>
    <n v="204.03"/>
    <n v="1"/>
    <n v="1.04"/>
    <n v="204.03"/>
    <n v="0.59799999999999998"/>
    <n v="78209"/>
    <n v="80164"/>
    <n v="46768.98"/>
    <n v="3086.6099999999933"/>
    <n v="15997.68"/>
    <n v="0.16020000000000001"/>
    <n v="0.15390000000000001"/>
    <n v="17534.03"/>
    <n v="830.93"/>
    <n v="127.88"/>
    <n v="958.81"/>
    <n v="68348.429999999993"/>
  </r>
  <r>
    <x v="71"/>
    <s v="Entiat"/>
    <n v="3317"/>
    <s v="Entiat Middle and High School"/>
    <x v="0"/>
    <n v="200.01000000000002"/>
    <n v="0"/>
    <n v="200.01000000000002"/>
    <n v="1"/>
    <n v="1.04"/>
    <n v="200.01000000000002"/>
    <n v="0.58699999999999997"/>
    <n v="78209"/>
    <n v="80164"/>
    <n v="45908.68"/>
    <n v="3029.8399999999965"/>
    <n v="15997.68"/>
    <n v="0.16020000000000001"/>
    <n v="0.15390000000000001"/>
    <n v="17211.5"/>
    <n v="815.64"/>
    <n v="125.53"/>
    <n v="941.17"/>
    <n v="67091.189999999988"/>
  </r>
  <r>
    <x v="72"/>
    <s v="Enumclaw"/>
    <n v="2980"/>
    <s v="Byron Kibler Elementary School"/>
    <x v="1"/>
    <n v="443.48"/>
    <n v="0"/>
    <n v="0"/>
    <n v="1.1200000000000001"/>
    <n v="1.1200000000000001"/>
    <n v="0"/>
    <n v="0"/>
    <n v="78209"/>
    <n v="80164"/>
    <n v="0"/>
    <n v="0"/>
    <n v="15997.68"/>
    <n v="0.16020000000000001"/>
    <n v="0.15390000000000001"/>
    <n v="0"/>
    <n v="0"/>
    <n v="0"/>
    <n v="0"/>
    <n v="0"/>
  </r>
  <r>
    <x v="72"/>
    <s v="Enumclaw"/>
    <n v="3330"/>
    <s v="Enumclaw Sr High School"/>
    <x v="1"/>
    <n v="1311.23"/>
    <n v="0"/>
    <n v="0"/>
    <n v="1.1200000000000001"/>
    <n v="1.1200000000000001"/>
    <n v="0"/>
    <n v="0"/>
    <n v="78209"/>
    <n v="80164"/>
    <n v="0"/>
    <n v="0"/>
    <n v="15997.68"/>
    <n v="0.16020000000000001"/>
    <n v="0.15390000000000001"/>
    <n v="0"/>
    <n v="0"/>
    <n v="0"/>
    <n v="0"/>
    <n v="0"/>
  </r>
  <r>
    <x v="72"/>
    <s v="Enumclaw"/>
    <n v="3430"/>
    <s v="Black Diamond Elementary"/>
    <x v="1"/>
    <n v="417.33"/>
    <n v="0"/>
    <n v="0"/>
    <n v="1.1200000000000001"/>
    <n v="1.1200000000000001"/>
    <n v="0"/>
    <n v="0"/>
    <n v="78209"/>
    <n v="80164"/>
    <n v="0"/>
    <n v="0"/>
    <n v="15997.68"/>
    <n v="0.16020000000000001"/>
    <n v="0.15390000000000001"/>
    <n v="0"/>
    <n v="0"/>
    <n v="0"/>
    <n v="0"/>
    <n v="0"/>
  </r>
  <r>
    <x v="72"/>
    <s v="Enumclaw"/>
    <n v="3585"/>
    <s v="Westwood Elementary School"/>
    <x v="1"/>
    <n v="408.62"/>
    <n v="0"/>
    <n v="0"/>
    <n v="1.1200000000000001"/>
    <n v="1.1200000000000001"/>
    <n v="0"/>
    <n v="0"/>
    <n v="78209"/>
    <n v="80164"/>
    <n v="0"/>
    <n v="0"/>
    <n v="15997.68"/>
    <n v="0.16020000000000001"/>
    <n v="0.15390000000000001"/>
    <n v="0"/>
    <n v="0"/>
    <n v="0"/>
    <n v="0"/>
    <n v="0"/>
  </r>
  <r>
    <x v="72"/>
    <s v="Enumclaw"/>
    <n v="3739"/>
    <s v="Southwood Elementary School"/>
    <x v="1"/>
    <n v="352.74"/>
    <n v="0"/>
    <n v="0"/>
    <n v="1.1200000000000001"/>
    <n v="1.1200000000000001"/>
    <n v="0"/>
    <n v="0"/>
    <n v="78209"/>
    <n v="80164"/>
    <n v="0"/>
    <n v="0"/>
    <n v="15997.68"/>
    <n v="0.16020000000000001"/>
    <n v="0.15390000000000001"/>
    <n v="0"/>
    <n v="0"/>
    <n v="0"/>
    <n v="0"/>
    <n v="0"/>
  </r>
  <r>
    <x v="72"/>
    <s v="Enumclaw"/>
    <n v="4210"/>
    <s v="Enumclaw Middle School"/>
    <x v="1"/>
    <n v="514.27"/>
    <n v="0"/>
    <n v="0"/>
    <n v="1.1200000000000001"/>
    <n v="1.1200000000000001"/>
    <n v="0"/>
    <n v="0"/>
    <n v="78209"/>
    <n v="80164"/>
    <n v="0"/>
    <n v="0"/>
    <n v="15997.68"/>
    <n v="0.16020000000000001"/>
    <n v="0.15390000000000001"/>
    <n v="0"/>
    <n v="0"/>
    <n v="0"/>
    <n v="0"/>
    <n v="0"/>
  </r>
  <r>
    <x v="72"/>
    <s v="Enumclaw"/>
    <n v="4289"/>
    <s v="Sunrise Elementary"/>
    <x v="1"/>
    <n v="377.57"/>
    <n v="0"/>
    <n v="0"/>
    <n v="1.1200000000000001"/>
    <n v="1.1200000000000001"/>
    <n v="0"/>
    <n v="0"/>
    <n v="78209"/>
    <n v="80164"/>
    <n v="0"/>
    <n v="0"/>
    <n v="15997.68"/>
    <n v="0.16020000000000001"/>
    <n v="0.15390000000000001"/>
    <n v="0"/>
    <n v="0"/>
    <n v="0"/>
    <n v="0"/>
    <n v="0"/>
  </r>
  <r>
    <x v="72"/>
    <s v="Enumclaw"/>
    <n v="4550"/>
    <s v="Thunder Mountain Middle School"/>
    <x v="1"/>
    <n v="501.02"/>
    <n v="0"/>
    <n v="0"/>
    <n v="1.1200000000000001"/>
    <n v="1.1200000000000001"/>
    <n v="0"/>
    <n v="0"/>
    <n v="78209"/>
    <n v="80164"/>
    <n v="0"/>
    <n v="0"/>
    <n v="15997.68"/>
    <n v="0.16020000000000001"/>
    <n v="0.15390000000000001"/>
    <n v="0"/>
    <n v="0"/>
    <n v="0"/>
    <n v="0"/>
    <n v="0"/>
  </r>
  <r>
    <x v="72"/>
    <s v="Enumclaw"/>
    <n v="5491"/>
    <s v="JJ Smith Elementary"/>
    <x v="1"/>
    <n v="40"/>
    <n v="0"/>
    <n v="0"/>
    <n v="1.1200000000000001"/>
    <n v="1.1200000000000001"/>
    <n v="0"/>
    <n v="0"/>
    <n v="78209"/>
    <n v="80164"/>
    <n v="0"/>
    <n v="0"/>
    <n v="15997.68"/>
    <n v="0.16020000000000001"/>
    <n v="0.15390000000000001"/>
    <n v="0"/>
    <n v="0"/>
    <n v="0"/>
    <n v="0"/>
    <n v="0"/>
  </r>
  <r>
    <x v="73"/>
    <s v="Ephrata"/>
    <n v="2695"/>
    <s v="Parkway School"/>
    <x v="0"/>
    <n v="405.75"/>
    <n v="0"/>
    <n v="405.75"/>
    <n v="1"/>
    <n v="1.04"/>
    <n v="405.75"/>
    <n v="1.19"/>
    <n v="78209"/>
    <n v="80164"/>
    <n v="93068.71"/>
    <n v="6142.2599999999948"/>
    <n v="15997.68"/>
    <n v="0.16020000000000001"/>
    <n v="0.15390000000000001"/>
    <n v="34892.14"/>
    <n v="1653.52"/>
    <n v="254.48"/>
    <n v="1908"/>
    <n v="136011.10999999999"/>
  </r>
  <r>
    <x v="73"/>
    <s v="Ephrata"/>
    <n v="2793"/>
    <s v="Columbia Ridge Elementary"/>
    <x v="0"/>
    <n v="479.76"/>
    <n v="0"/>
    <n v="479.76"/>
    <n v="1"/>
    <n v="1.04"/>
    <n v="479.76"/>
    <n v="1.407"/>
    <n v="78209"/>
    <n v="80164"/>
    <n v="110040.06"/>
    <n v="7262.320000000007"/>
    <n v="15997.68"/>
    <n v="0.16020000000000001"/>
    <n v="0.15390000000000001"/>
    <n v="41254.82"/>
    <n v="1955.04"/>
    <n v="300.88"/>
    <n v="2255.92"/>
    <n v="160813.12000000002"/>
  </r>
  <r>
    <x v="73"/>
    <s v="Ephrata"/>
    <n v="2920"/>
    <s v="Ephrata High School"/>
    <x v="0"/>
    <n v="848.65000000000009"/>
    <n v="0"/>
    <n v="848.65000000000009"/>
    <n v="1"/>
    <n v="1.04"/>
    <n v="848.65000000000009"/>
    <n v="2.4889999999999999"/>
    <n v="78209"/>
    <n v="80164"/>
    <n v="194662.2"/>
    <n v="12847.119999999995"/>
    <n v="15997.68"/>
    <n v="0.16020000000000001"/>
    <n v="0.15390000000000001"/>
    <n v="72980.28"/>
    <n v="3458.49"/>
    <n v="532.26"/>
    <n v="3990.75"/>
    <n v="284480.34999999998"/>
  </r>
  <r>
    <x v="73"/>
    <s v="Ephrata"/>
    <n v="3092"/>
    <s v="Grant Elementary"/>
    <x v="0"/>
    <n v="468.42"/>
    <n v="0"/>
    <n v="468.42"/>
    <n v="1"/>
    <n v="1.04"/>
    <n v="468.42"/>
    <n v="1.3740000000000001"/>
    <n v="78209"/>
    <n v="80164"/>
    <n v="107459.17"/>
    <n v="7091.9799999999959"/>
    <n v="15997.68"/>
    <n v="0.16020000000000001"/>
    <n v="0.15390000000000001"/>
    <n v="40287.230000000003"/>
    <n v="1909.19"/>
    <n v="293.82"/>
    <n v="2203.0100000000002"/>
    <n v="157041.39000000001"/>
  </r>
  <r>
    <x v="73"/>
    <s v="Ephrata"/>
    <n v="3373"/>
    <s v="Ephrata Middle School"/>
    <x v="0"/>
    <n v="469.37"/>
    <n v="0"/>
    <n v="469.37"/>
    <n v="1"/>
    <n v="1.04"/>
    <n v="469.37"/>
    <n v="1.377"/>
    <n v="78209"/>
    <n v="80164"/>
    <n v="107693.79"/>
    <n v="7107.4700000000012"/>
    <n v="15997.68"/>
    <n v="0.16020000000000001"/>
    <n v="0.15390000000000001"/>
    <n v="40375.19"/>
    <n v="1913.35"/>
    <n v="294.45999999999998"/>
    <n v="2207.81"/>
    <n v="157384.25999999998"/>
  </r>
  <r>
    <x v="73"/>
    <s v="Ephrata"/>
    <n v="4229"/>
    <s v="Beezley Springs Elementary"/>
    <x v="1"/>
    <n v="0"/>
    <n v="0"/>
    <n v="0"/>
    <n v="1"/>
    <n v="1.04"/>
    <n v="0"/>
    <n v="0"/>
    <n v="78209"/>
    <n v="80164"/>
    <n v="0"/>
    <n v="0"/>
    <n v="15997.68"/>
    <n v="0.16020000000000001"/>
    <n v="0.15390000000000001"/>
    <n v="0"/>
    <n v="0"/>
    <n v="0"/>
    <n v="0"/>
    <n v="0"/>
  </r>
  <r>
    <x v="73"/>
    <s v="Ephrata"/>
    <n v="5497"/>
    <s v="Sage Hills Open Doors Youth Re-Engagement Program"/>
    <x v="0"/>
    <n v="34.56"/>
    <n v="0"/>
    <n v="34.56"/>
    <n v="1"/>
    <n v="1.04"/>
    <n v="34.56"/>
    <n v="0.10100000000000001"/>
    <n v="78209"/>
    <n v="80164"/>
    <n v="7899.11"/>
    <n v="521.32000000000062"/>
    <n v="15997.68"/>
    <n v="0.16020000000000001"/>
    <n v="0.15390000000000001"/>
    <n v="2961.43"/>
    <n v="140.34"/>
    <n v="21.6"/>
    <n v="161.94"/>
    <n v="11543.800000000001"/>
  </r>
  <r>
    <x v="74"/>
    <s v="Evaline"/>
    <n v="2355"/>
    <s v="Evaline Elementary School"/>
    <x v="0"/>
    <n v="53.67"/>
    <n v="0"/>
    <n v="53.67"/>
    <n v="1"/>
    <n v="1"/>
    <n v="53.67"/>
    <n v="0.157"/>
    <n v="78209"/>
    <n v="80164"/>
    <n v="12278.81"/>
    <n v="306.94000000000051"/>
    <n v="15997.68"/>
    <n v="0.16020000000000001"/>
    <n v="0.15390000000000001"/>
    <n v="4525.9399999999996"/>
    <n v="209.76"/>
    <n v="32.28"/>
    <n v="242.04"/>
    <n v="17353.730000000003"/>
  </r>
  <r>
    <x v="75"/>
    <s v="Everett"/>
    <n v="1663"/>
    <s v="NW Learning Center"/>
    <x v="0"/>
    <n v="3.22"/>
    <n v="0"/>
    <n v="3.22"/>
    <n v="1.18"/>
    <n v="1.18"/>
    <n v="3.22"/>
    <n v="8.9999999999999993E-3"/>
    <n v="78209"/>
    <n v="80164"/>
    <n v="830.58"/>
    <n v="20.759999999999991"/>
    <n v="15997.68"/>
    <n v="0.16020000000000001"/>
    <n v="0.15390000000000001"/>
    <n v="280.23"/>
    <n v="14.19"/>
    <n v="2.1800000000000002"/>
    <n v="16.37"/>
    <n v="1147.9399999999998"/>
  </r>
  <r>
    <x v="75"/>
    <s v="Everett"/>
    <n v="1907"/>
    <s v="Port Gardner"/>
    <x v="1"/>
    <n v="90.02000000000001"/>
    <n v="0"/>
    <n v="0"/>
    <n v="1.18"/>
    <n v="1.18"/>
    <n v="0"/>
    <n v="0"/>
    <n v="78209"/>
    <n v="80164"/>
    <n v="0"/>
    <n v="0"/>
    <n v="15997.68"/>
    <n v="0.16020000000000001"/>
    <n v="0.15390000000000001"/>
    <n v="0"/>
    <n v="0"/>
    <n v="0"/>
    <n v="0"/>
    <n v="0"/>
  </r>
  <r>
    <x v="75"/>
    <s v="Everett"/>
    <n v="2065"/>
    <s v="Garfield Elementary School"/>
    <x v="0"/>
    <n v="391.78"/>
    <n v="0"/>
    <n v="391.78"/>
    <n v="1.18"/>
    <n v="1.18"/>
    <n v="391.78"/>
    <n v="1.149"/>
    <n v="78209"/>
    <n v="80164"/>
    <n v="106037.33"/>
    <n v="2650.6199999999953"/>
    <n v="15997.68"/>
    <n v="0.16020000000000001"/>
    <n v="0.15390000000000001"/>
    <n v="35776.449999999997"/>
    <n v="1811.47"/>
    <n v="278.79000000000002"/>
    <n v="2090.2600000000002"/>
    <n v="146554.66"/>
  </r>
  <r>
    <x v="75"/>
    <s v="Everett"/>
    <n v="2126"/>
    <s v="Everett High School"/>
    <x v="0"/>
    <n v="1551.94"/>
    <n v="0"/>
    <n v="1551.94"/>
    <n v="1.18"/>
    <n v="1.18"/>
    <n v="1551.94"/>
    <n v="4.5519999999999996"/>
    <n v="78209"/>
    <n v="80164"/>
    <n v="420088.69"/>
    <n v="10501.010000000009"/>
    <n v="15997.68"/>
    <n v="0.16020000000000001"/>
    <n v="0.15390000000000001"/>
    <n v="141735.75"/>
    <n v="7176.5"/>
    <n v="1104.46"/>
    <n v="8280.9599999999991"/>
    <n v="580606.40999999992"/>
  </r>
  <r>
    <x v="75"/>
    <s v="Everett"/>
    <n v="2364"/>
    <s v="North Middle School"/>
    <x v="0"/>
    <n v="708.82"/>
    <n v="0"/>
    <n v="708.82"/>
    <n v="1.18"/>
    <n v="1.18"/>
    <n v="708.82"/>
    <n v="2.0790000000000002"/>
    <n v="78209"/>
    <n v="80164"/>
    <n v="191863.88"/>
    <n v="4796.0499999999884"/>
    <n v="15997.68"/>
    <n v="0.16020000000000001"/>
    <n v="0.15390000000000001"/>
    <n v="64733.88"/>
    <n v="3277.67"/>
    <n v="504.43"/>
    <n v="3782.1"/>
    <n v="265175.90999999997"/>
  </r>
  <r>
    <x v="75"/>
    <s v="Everett"/>
    <n v="2545"/>
    <s v="Silver Lake Elementary - Everett"/>
    <x v="0"/>
    <n v="498.46000000000004"/>
    <n v="0"/>
    <n v="498.46000000000004"/>
    <n v="1.18"/>
    <n v="1.18"/>
    <n v="498.46000000000004"/>
    <n v="1.462"/>
    <n v="78209"/>
    <n v="80164"/>
    <n v="134923.04"/>
    <n v="3372.6900000000023"/>
    <n v="15997.68"/>
    <n v="0.16020000000000001"/>
    <n v="0.15390000000000001"/>
    <n v="45522.34"/>
    <n v="2304.9299999999998"/>
    <n v="354.73"/>
    <n v="2659.66"/>
    <n v="186477.73"/>
  </r>
  <r>
    <x v="75"/>
    <s v="Everett"/>
    <n v="2669"/>
    <s v="Madison Elementary"/>
    <x v="0"/>
    <n v="376.11"/>
    <n v="0"/>
    <n v="376.11"/>
    <n v="1.18"/>
    <n v="1.18"/>
    <n v="376.11"/>
    <n v="1.103"/>
    <n v="78209"/>
    <n v="80164"/>
    <n v="101792.14"/>
    <n v="2544.5099999999948"/>
    <n v="15997.68"/>
    <n v="0.16020000000000001"/>
    <n v="0.15390000000000001"/>
    <n v="34344.14"/>
    <n v="1738.94"/>
    <n v="267.62"/>
    <n v="2006.56"/>
    <n v="140687.34999999998"/>
  </r>
  <r>
    <x v="75"/>
    <s v="Everett"/>
    <n v="2751"/>
    <s v="Jackson Elementary School"/>
    <x v="0"/>
    <n v="303.56"/>
    <n v="0"/>
    <n v="303.56"/>
    <n v="1.18"/>
    <n v="1.18"/>
    <n v="303.56"/>
    <n v="0.89"/>
    <n v="78209"/>
    <n v="80164"/>
    <n v="82135.09"/>
    <n v="2053.1399999999994"/>
    <n v="15997.68"/>
    <n v="0.16020000000000001"/>
    <n v="0.15390000000000001"/>
    <n v="27711.95"/>
    <n v="1403.14"/>
    <n v="215.94"/>
    <n v="1619.0800000000002"/>
    <n v="113519.26"/>
  </r>
  <r>
    <x v="75"/>
    <s v="Everett"/>
    <n v="2752"/>
    <s v="Whittier Elementary"/>
    <x v="1"/>
    <n v="418.72"/>
    <n v="0"/>
    <n v="0"/>
    <n v="1.18"/>
    <n v="1.18"/>
    <n v="0"/>
    <n v="0"/>
    <n v="78209"/>
    <n v="80164"/>
    <n v="0"/>
    <n v="0"/>
    <n v="15997.68"/>
    <n v="0.16020000000000001"/>
    <n v="0.15390000000000001"/>
    <n v="0"/>
    <n v="0"/>
    <n v="0"/>
    <n v="0"/>
    <n v="0"/>
  </r>
  <r>
    <x v="75"/>
    <s v="Everett"/>
    <n v="2811"/>
    <s v="Lowell Elementary - Everett"/>
    <x v="0"/>
    <n v="481.91"/>
    <n v="0"/>
    <n v="481.91"/>
    <n v="1.18"/>
    <n v="1.18"/>
    <n v="481.91"/>
    <n v="1.4139999999999999"/>
    <n v="78209"/>
    <n v="80164"/>
    <n v="130493.28"/>
    <n v="3261.9599999999919"/>
    <n v="15997.68"/>
    <n v="0.16020000000000001"/>
    <n v="0.15390000000000001"/>
    <n v="44027.76"/>
    <n v="2229.25"/>
    <n v="343.08"/>
    <n v="2572.33"/>
    <n v="180355.33"/>
  </r>
  <r>
    <x v="75"/>
    <s v="Everett"/>
    <n v="2883"/>
    <s v="Hawthorne Elementary School - Everett"/>
    <x v="0"/>
    <n v="361.39"/>
    <n v="0"/>
    <n v="361.39"/>
    <n v="1.18"/>
    <n v="1.18"/>
    <n v="361.39"/>
    <n v="1.06"/>
    <n v="78209"/>
    <n v="80164"/>
    <n v="97823.82"/>
    <n v="2445.3099999999977"/>
    <n v="15997.68"/>
    <n v="0.16020000000000001"/>
    <n v="0.15390000000000001"/>
    <n v="33005.25"/>
    <n v="1671.15"/>
    <n v="257.19"/>
    <n v="1928.3400000000001"/>
    <n v="135202.72"/>
  </r>
  <r>
    <x v="75"/>
    <s v="Everett"/>
    <n v="3002"/>
    <s v="View Ridge Elementary"/>
    <x v="0"/>
    <n v="509.6"/>
    <n v="0"/>
    <n v="509.6"/>
    <n v="1.18"/>
    <n v="1.18"/>
    <n v="509.6"/>
    <n v="1.4950000000000001"/>
    <n v="78209"/>
    <n v="80164"/>
    <n v="137968.5"/>
    <n v="3448.8099999999977"/>
    <n v="15997.68"/>
    <n v="0.16020000000000001"/>
    <n v="0.15390000000000001"/>
    <n v="46549.86"/>
    <n v="2356.96"/>
    <n v="362.74"/>
    <n v="2719.7"/>
    <n v="190686.87"/>
  </r>
  <r>
    <x v="75"/>
    <s v="Everett"/>
    <n v="3184"/>
    <s v="Emerson Elementary School"/>
    <x v="0"/>
    <n v="623.11"/>
    <n v="0"/>
    <n v="623.11"/>
    <n v="1.18"/>
    <n v="1.18"/>
    <n v="623.11"/>
    <n v="1.8280000000000001"/>
    <n v="78209"/>
    <n v="80164"/>
    <n v="168699.94"/>
    <n v="4217.0100000000093"/>
    <n v="15997.68"/>
    <n v="0.16020000000000001"/>
    <n v="0.15390000000000001"/>
    <n v="56918.49"/>
    <n v="2881.95"/>
    <n v="443.53"/>
    <n v="3325.4799999999996"/>
    <n v="233160.92"/>
  </r>
  <r>
    <x v="75"/>
    <s v="Everett"/>
    <n v="3253"/>
    <s v="Evergreen Middle School"/>
    <x v="0"/>
    <n v="884.54"/>
    <n v="0"/>
    <n v="884.54"/>
    <n v="1.18"/>
    <n v="1.18"/>
    <n v="884.54"/>
    <n v="2.5950000000000002"/>
    <n v="78209"/>
    <n v="80164"/>
    <n v="239483.78"/>
    <n v="5986.3999999999942"/>
    <n v="15997.68"/>
    <n v="0.16020000000000001"/>
    <n v="0.15390000000000001"/>
    <n v="80800.59"/>
    <n v="4091.17"/>
    <n v="629.63"/>
    <n v="4720.8"/>
    <n v="330991.57"/>
  </r>
  <r>
    <x v="75"/>
    <s v="Everett"/>
    <n v="3407"/>
    <s v="Cascade High School"/>
    <x v="0"/>
    <n v="1615.25"/>
    <n v="0"/>
    <n v="1615.25"/>
    <n v="1.18"/>
    <n v="1.18"/>
    <n v="1615.25"/>
    <n v="4.7380000000000004"/>
    <n v="78209"/>
    <n v="80164"/>
    <n v="437254.01"/>
    <n v="10930.089999999967"/>
    <n v="15997.68"/>
    <n v="0.16020000000000001"/>
    <n v="0.15390000000000001"/>
    <n v="147527.24"/>
    <n v="7469.73"/>
    <n v="1149.5899999999999"/>
    <n v="8619.32"/>
    <n v="604330.65999999992"/>
  </r>
  <r>
    <x v="75"/>
    <s v="Everett"/>
    <n v="3533"/>
    <s v="Jefferson Elementary"/>
    <x v="1"/>
    <n v="505.25"/>
    <n v="0"/>
    <n v="0"/>
    <n v="1.18"/>
    <n v="1.18"/>
    <n v="0"/>
    <n v="0"/>
    <n v="78209"/>
    <n v="80164"/>
    <n v="0"/>
    <n v="0"/>
    <n v="15997.68"/>
    <n v="0.16020000000000001"/>
    <n v="0.15390000000000001"/>
    <n v="0"/>
    <n v="0"/>
    <n v="0"/>
    <n v="0"/>
    <n v="0"/>
  </r>
  <r>
    <x v="75"/>
    <s v="Everett"/>
    <n v="3686"/>
    <s v="Monroe Elementary"/>
    <x v="0"/>
    <n v="495.95"/>
    <n v="0"/>
    <n v="495.95"/>
    <n v="1.18"/>
    <n v="1.18"/>
    <n v="495.95"/>
    <n v="1.4550000000000001"/>
    <n v="78209"/>
    <n v="80164"/>
    <n v="134277.03"/>
    <n v="3356.5400000000081"/>
    <n v="15997.68"/>
    <n v="0.16020000000000001"/>
    <n v="0.15390000000000001"/>
    <n v="45304.38"/>
    <n v="2293.89"/>
    <n v="353.03"/>
    <n v="2646.92"/>
    <n v="185584.87000000002"/>
  </r>
  <r>
    <x v="75"/>
    <s v="Everett"/>
    <n v="3752"/>
    <s v="Eisenhower Middle School"/>
    <x v="0"/>
    <n v="906.88"/>
    <n v="0"/>
    <n v="906.88"/>
    <n v="1.18"/>
    <n v="1.18"/>
    <n v="906.88"/>
    <n v="2.66"/>
    <n v="78209"/>
    <n v="80164"/>
    <n v="245482.41"/>
    <n v="6136.3500000000058"/>
    <n v="15997.68"/>
    <n v="0.16020000000000001"/>
    <n v="0.15390000000000001"/>
    <n v="82824.5"/>
    <n v="4193.6499999999996"/>
    <n v="645.4"/>
    <n v="4839.0499999999993"/>
    <n v="339282.31"/>
  </r>
  <r>
    <x v="75"/>
    <s v="Everett"/>
    <n v="3903"/>
    <s v="Special Services"/>
    <x v="1"/>
    <n v="20.11"/>
    <n v="0"/>
    <n v="0"/>
    <n v="1.18"/>
    <n v="1.18"/>
    <n v="0"/>
    <n v="0"/>
    <n v="78209"/>
    <n v="80164"/>
    <n v="0"/>
    <n v="0"/>
    <n v="15997.68"/>
    <n v="0.16020000000000001"/>
    <n v="0.15390000000000001"/>
    <n v="0"/>
    <n v="0"/>
    <n v="0"/>
    <n v="0"/>
    <n v="0"/>
  </r>
  <r>
    <x v="75"/>
    <s v="Everett"/>
    <n v="4125"/>
    <s v="Woodside Elementary"/>
    <x v="1"/>
    <n v="592.62"/>
    <n v="0"/>
    <n v="0"/>
    <n v="1.18"/>
    <n v="1.18"/>
    <n v="0"/>
    <n v="0"/>
    <n v="78209"/>
    <n v="80164"/>
    <n v="0"/>
    <n v="0"/>
    <n v="15997.68"/>
    <n v="0.16020000000000001"/>
    <n v="0.15390000000000001"/>
    <n v="0"/>
    <n v="0"/>
    <n v="0"/>
    <n v="0"/>
    <n v="0"/>
  </r>
  <r>
    <x v="75"/>
    <s v="Everett"/>
    <n v="4137"/>
    <s v="Sequoia High School"/>
    <x v="0"/>
    <n v="156.74"/>
    <n v="0"/>
    <n v="156.74"/>
    <n v="1.18"/>
    <n v="1.18"/>
    <n v="156.74"/>
    <n v="0.46"/>
    <n v="78209"/>
    <n v="80164"/>
    <n v="42451.85"/>
    <n v="1061.1699999999983"/>
    <n v="15997.68"/>
    <n v="0.16020000000000001"/>
    <n v="0.15390000000000001"/>
    <n v="14323.03"/>
    <n v="725.22"/>
    <n v="111.61"/>
    <n v="836.83"/>
    <n v="58672.88"/>
  </r>
  <r>
    <x v="75"/>
    <s v="Everett"/>
    <n v="4298"/>
    <s v="Silver Firs Elementary"/>
    <x v="1"/>
    <n v="492.22"/>
    <n v="0"/>
    <n v="0"/>
    <n v="1.18"/>
    <n v="1.18"/>
    <n v="0"/>
    <n v="0"/>
    <n v="78209"/>
    <n v="80164"/>
    <n v="0"/>
    <n v="0"/>
    <n v="15997.68"/>
    <n v="0.16020000000000001"/>
    <n v="0.15390000000000001"/>
    <n v="0"/>
    <n v="0"/>
    <n v="0"/>
    <n v="0"/>
    <n v="0"/>
  </r>
  <r>
    <x v="75"/>
    <s v="Everett"/>
    <n v="4316"/>
    <s v="Mill Creek Elementary"/>
    <x v="1"/>
    <n v="701.78"/>
    <n v="0"/>
    <n v="0"/>
    <n v="1.18"/>
    <n v="1.18"/>
    <n v="0"/>
    <n v="0"/>
    <n v="78209"/>
    <n v="80164"/>
    <n v="0"/>
    <n v="0"/>
    <n v="15997.68"/>
    <n v="0.16020000000000001"/>
    <n v="0.15390000000000001"/>
    <n v="0"/>
    <n v="0"/>
    <n v="0"/>
    <n v="0"/>
    <n v="0"/>
  </r>
  <r>
    <x v="75"/>
    <s v="Everett"/>
    <n v="4334"/>
    <s v="Heatherwood Middle School"/>
    <x v="1"/>
    <n v="1031.92"/>
    <n v="0"/>
    <n v="0"/>
    <n v="1.18"/>
    <n v="1.18"/>
    <n v="0"/>
    <n v="0"/>
    <n v="78209"/>
    <n v="80164"/>
    <n v="0"/>
    <n v="0"/>
    <n v="15997.68"/>
    <n v="0.16020000000000001"/>
    <n v="0.15390000000000001"/>
    <n v="0"/>
    <n v="0"/>
    <n v="0"/>
    <n v="0"/>
    <n v="0"/>
  </r>
  <r>
    <x v="75"/>
    <s v="Everett"/>
    <n v="4382"/>
    <s v="Cedar Wood Elementary"/>
    <x v="1"/>
    <n v="659.22"/>
    <n v="0"/>
    <n v="0"/>
    <n v="1.18"/>
    <n v="1.18"/>
    <n v="0"/>
    <n v="0"/>
    <n v="78209"/>
    <n v="80164"/>
    <n v="0"/>
    <n v="0"/>
    <n v="15997.68"/>
    <n v="0.16020000000000001"/>
    <n v="0.15390000000000001"/>
    <n v="0"/>
    <n v="0"/>
    <n v="0"/>
    <n v="0"/>
    <n v="0"/>
  </r>
  <r>
    <x v="75"/>
    <s v="Everett"/>
    <n v="4437"/>
    <s v="Gateway Middle School"/>
    <x v="1"/>
    <n v="1060.29"/>
    <n v="0"/>
    <n v="0"/>
    <n v="1.18"/>
    <n v="1.18"/>
    <n v="0"/>
    <n v="0"/>
    <n v="78209"/>
    <n v="80164"/>
    <n v="0"/>
    <n v="0"/>
    <n v="15997.68"/>
    <n v="0.16020000000000001"/>
    <n v="0.15390000000000001"/>
    <n v="0"/>
    <n v="0"/>
    <n v="0"/>
    <n v="0"/>
    <n v="0"/>
  </r>
  <r>
    <x v="75"/>
    <s v="Everett"/>
    <n v="4438"/>
    <s v="Henry M. Jackson High School"/>
    <x v="1"/>
    <n v="2076.17"/>
    <n v="0"/>
    <n v="0"/>
    <n v="1.18"/>
    <n v="1.18"/>
    <n v="0"/>
    <n v="0"/>
    <n v="78209"/>
    <n v="80164"/>
    <n v="0"/>
    <n v="0"/>
    <n v="15997.68"/>
    <n v="0.16020000000000001"/>
    <n v="0.15390000000000001"/>
    <n v="0"/>
    <n v="0"/>
    <n v="0"/>
    <n v="0"/>
    <n v="0"/>
  </r>
  <r>
    <x v="75"/>
    <s v="Everett"/>
    <n v="4530"/>
    <s v="Penny Creek Elementary"/>
    <x v="1"/>
    <n v="790.72"/>
    <n v="0"/>
    <n v="0"/>
    <n v="1.18"/>
    <n v="1.18"/>
    <n v="0"/>
    <n v="0"/>
    <n v="78209"/>
    <n v="80164"/>
    <n v="0"/>
    <n v="0"/>
    <n v="15997.68"/>
    <n v="0.16020000000000001"/>
    <n v="0.15390000000000001"/>
    <n v="0"/>
    <n v="0"/>
    <n v="0"/>
    <n v="0"/>
    <n v="0"/>
  </r>
  <r>
    <x v="75"/>
    <s v="Everett"/>
    <n v="5091"/>
    <s v="Forest View Elementary School"/>
    <x v="1"/>
    <n v="637.22"/>
    <n v="0"/>
    <n v="0"/>
    <n v="1.18"/>
    <n v="1.18"/>
    <n v="0"/>
    <n v="0"/>
    <n v="78209"/>
    <n v="80164"/>
    <n v="0"/>
    <n v="0"/>
    <n v="15997.68"/>
    <n v="0.16020000000000001"/>
    <n v="0.15390000000000001"/>
    <n v="0"/>
    <n v="0"/>
    <n v="0"/>
    <n v="0"/>
    <n v="0"/>
  </r>
  <r>
    <x v="75"/>
    <s v="Everett"/>
    <n v="5330"/>
    <s v="Everett Reengagement Academy"/>
    <x v="0"/>
    <n v="188.49"/>
    <n v="0"/>
    <n v="188.49"/>
    <n v="1.18"/>
    <n v="1.18"/>
    <n v="188.49"/>
    <n v="0.55300000000000005"/>
    <n v="78209"/>
    <n v="80164"/>
    <n v="51034.5"/>
    <n v="1275.7200000000012"/>
    <n v="15997.68"/>
    <n v="0.16020000000000001"/>
    <n v="0.15390000000000001"/>
    <n v="17218.78"/>
    <n v="871.84"/>
    <n v="134.18"/>
    <n v="1006.02"/>
    <n v="70535.02"/>
  </r>
  <r>
    <x v="75"/>
    <s v="Everett"/>
    <n v="5570"/>
    <s v="Tambark Creek Elementary School"/>
    <x v="1"/>
    <n v="740.88"/>
    <n v="0"/>
    <n v="0"/>
    <n v="1.18"/>
    <n v="1.18"/>
    <n v="0"/>
    <n v="0"/>
    <n v="78209"/>
    <n v="80164"/>
    <n v="0"/>
    <n v="0"/>
    <n v="15997.68"/>
    <n v="0.16020000000000001"/>
    <n v="0.15390000000000001"/>
    <n v="0"/>
    <n v="0"/>
    <n v="0"/>
    <n v="0"/>
    <n v="0"/>
  </r>
  <r>
    <x v="75"/>
    <s v="Everett"/>
    <n v="5735"/>
    <s v="Everett Virtual Academy"/>
    <x v="0"/>
    <n v="59.22"/>
    <n v="0"/>
    <n v="59.22"/>
    <n v="1.18"/>
    <n v="1.18"/>
    <n v="59.22"/>
    <n v="0.17399999999999999"/>
    <n v="78209"/>
    <n v="80164"/>
    <n v="16057.87"/>
    <n v="401.39999999999964"/>
    <n v="15997.68"/>
    <n v="0.16020000000000001"/>
    <n v="0.15390000000000001"/>
    <n v="5417.84"/>
    <n v="274.32"/>
    <n v="42.22"/>
    <n v="316.53999999999996"/>
    <n v="22193.65"/>
  </r>
  <r>
    <x v="76"/>
    <s v="Evergreen (Clark)"/>
    <n v="1646"/>
    <s v="Hollingsworth Academy"/>
    <x v="0"/>
    <n v="96.16"/>
    <n v="0"/>
    <n v="96.16"/>
    <n v="1.06"/>
    <n v="1.1000000000000001"/>
    <n v="96.16"/>
    <n v="0.28199999999999997"/>
    <n v="78209"/>
    <n v="80164"/>
    <n v="23378.23"/>
    <n v="1488.6399999999994"/>
    <n v="15997.68"/>
    <n v="0.16020000000000001"/>
    <n v="0.15390000000000001"/>
    <n v="8485.64"/>
    <n v="414.45"/>
    <n v="63.78"/>
    <n v="478.23"/>
    <n v="33830.74"/>
  </r>
  <r>
    <x v="76"/>
    <s v="Evergreen (Clark)"/>
    <n v="1926"/>
    <s v="Home Choice Academy"/>
    <x v="0"/>
    <n v="202.88"/>
    <n v="0"/>
    <n v="202.88"/>
    <n v="1.06"/>
    <n v="1.1000000000000001"/>
    <n v="202.88"/>
    <n v="0.59499999999999997"/>
    <n v="78209"/>
    <n v="80164"/>
    <n v="49326.42"/>
    <n v="3140.9199999999983"/>
    <n v="15997.68"/>
    <n v="0.16020000000000001"/>
    <n v="0.15390000000000001"/>
    <n v="17904.099999999999"/>
    <n v="874.46"/>
    <n v="134.58000000000001"/>
    <n v="1009.0400000000001"/>
    <n v="71380.479999999981"/>
  </r>
  <r>
    <x v="76"/>
    <s v="Evergreen (Clark)"/>
    <n v="2724"/>
    <s v="Evergreen High School"/>
    <x v="0"/>
    <n v="1365.32"/>
    <n v="0"/>
    <n v="1365.32"/>
    <n v="1.06"/>
    <n v="1.1000000000000001"/>
    <n v="1365.32"/>
    <n v="4.0049999999999999"/>
    <n v="78209"/>
    <n v="80164"/>
    <n v="332020.67"/>
    <n v="21141.830000000016"/>
    <n v="15997.68"/>
    <n v="0.16020000000000001"/>
    <n v="0.15390000000000001"/>
    <n v="120514.15"/>
    <n v="5886.04"/>
    <n v="905.86"/>
    <n v="6791.9"/>
    <n v="480468.55"/>
  </r>
  <r>
    <x v="76"/>
    <s v="Evergreen (Clark)"/>
    <n v="2829"/>
    <s v="Mill Plain Elementary School"/>
    <x v="0"/>
    <n v="368.36"/>
    <n v="0"/>
    <n v="368.36"/>
    <n v="1.06"/>
    <n v="1.1000000000000001"/>
    <n v="368.36"/>
    <n v="1.081"/>
    <n v="78209"/>
    <n v="80164"/>
    <n v="89616.56"/>
    <n v="5706.4499999999971"/>
    <n v="15997.68"/>
    <n v="0.16020000000000001"/>
    <n v="0.15390000000000001"/>
    <n v="32528.29"/>
    <n v="1588.72"/>
    <n v="244.5"/>
    <n v="1833.22"/>
    <n v="129684.52"/>
  </r>
  <r>
    <x v="76"/>
    <s v="Evergreen (Clark)"/>
    <n v="2912"/>
    <s v="Orchards Elementary School"/>
    <x v="0"/>
    <n v="397.16"/>
    <n v="0"/>
    <n v="397.16"/>
    <n v="1.06"/>
    <n v="1.1000000000000001"/>
    <n v="397.16"/>
    <n v="1.165"/>
    <n v="78209"/>
    <n v="80164"/>
    <n v="96580.29"/>
    <n v="6149.8800000000047"/>
    <n v="15997.68"/>
    <n v="0.16020000000000001"/>
    <n v="0.15390000000000001"/>
    <n v="35055.93"/>
    <n v="1712.17"/>
    <n v="263.5"/>
    <n v="1975.67"/>
    <n v="139761.77000000002"/>
  </r>
  <r>
    <x v="76"/>
    <s v="Evergreen (Clark)"/>
    <n v="3148"/>
    <s v="Ellsworth Elementary School"/>
    <x v="0"/>
    <n v="398.28"/>
    <n v="0"/>
    <n v="398.28"/>
    <n v="1.06"/>
    <n v="1.1000000000000001"/>
    <n v="398.28"/>
    <n v="1.1679999999999999"/>
    <n v="78209"/>
    <n v="80164"/>
    <n v="96829"/>
    <n v="6165.7100000000064"/>
    <n v="15997.68"/>
    <n v="0.16020000000000001"/>
    <n v="0.15390000000000001"/>
    <n v="35146.199999999997"/>
    <n v="1716.58"/>
    <n v="264.18"/>
    <n v="1980.76"/>
    <n v="140121.67000000004"/>
  </r>
  <r>
    <x v="76"/>
    <s v="Evergreen (Clark)"/>
    <n v="3149"/>
    <s v="Sifton Elementary School"/>
    <x v="0"/>
    <n v="489.58"/>
    <n v="0"/>
    <n v="489.58"/>
    <n v="1.06"/>
    <n v="1.1000000000000001"/>
    <n v="489.58"/>
    <n v="1.4359999999999999"/>
    <n v="78209"/>
    <n v="80164"/>
    <n v="119046.61"/>
    <n v="7580.4400000000023"/>
    <n v="15997.68"/>
    <n v="0.16020000000000001"/>
    <n v="0.15390000000000001"/>
    <n v="43210.57"/>
    <n v="2110.4499999999998"/>
    <n v="324.8"/>
    <n v="2435.25"/>
    <n v="172272.87"/>
  </r>
  <r>
    <x v="76"/>
    <s v="Evergreen (Clark)"/>
    <n v="3320"/>
    <s v="Covington Middle School"/>
    <x v="0"/>
    <n v="820.82"/>
    <n v="0"/>
    <n v="820.82"/>
    <n v="1.06"/>
    <n v="1.1000000000000001"/>
    <n v="820.82"/>
    <n v="2.4079999999999999"/>
    <n v="78209"/>
    <n v="80164"/>
    <n v="199626.91"/>
    <n v="12711.489999999991"/>
    <n v="15997.68"/>
    <n v="0.16020000000000001"/>
    <n v="0.15390000000000001"/>
    <n v="72458.94"/>
    <n v="3538.97"/>
    <n v="544.65"/>
    <n v="4083.62"/>
    <n v="288880.95999999996"/>
  </r>
  <r>
    <x v="76"/>
    <s v="Evergreen (Clark)"/>
    <n v="3618"/>
    <s v="Marrion Elementary School"/>
    <x v="0"/>
    <n v="524.04999999999995"/>
    <n v="0"/>
    <n v="524.04999999999995"/>
    <n v="1.06"/>
    <n v="1.1000000000000001"/>
    <n v="524.04999999999995"/>
    <n v="1.5369999999999999"/>
    <n v="78209"/>
    <n v="80164"/>
    <n v="127419.67"/>
    <n v="8113.5999999999913"/>
    <n v="15997.68"/>
    <n v="0.16020000000000001"/>
    <n v="0.15390000000000001"/>
    <n v="46249.75"/>
    <n v="2258.89"/>
    <n v="347.64"/>
    <n v="2606.5299999999997"/>
    <n v="184389.54999999996"/>
  </r>
  <r>
    <x v="76"/>
    <s v="Evergreen (Clark)"/>
    <n v="3736"/>
    <s v="Burton Elementary School"/>
    <x v="0"/>
    <n v="455.94"/>
    <n v="0"/>
    <n v="455.94"/>
    <n v="1.06"/>
    <n v="1.1000000000000001"/>
    <n v="455.94"/>
    <n v="1.337"/>
    <n v="78209"/>
    <n v="80164"/>
    <n v="110839.36"/>
    <n v="7057.8300000000017"/>
    <n v="15997.68"/>
    <n v="0.16020000000000001"/>
    <n v="0.15390000000000001"/>
    <n v="40231.56"/>
    <n v="1964.95"/>
    <n v="302.41000000000003"/>
    <n v="2267.36"/>
    <n v="160396.10999999999"/>
  </r>
  <r>
    <x v="76"/>
    <s v="Evergreen (Clark)"/>
    <n v="3785"/>
    <s v="Cascade Middle School"/>
    <x v="0"/>
    <n v="813.72"/>
    <n v="0"/>
    <n v="813.72"/>
    <n v="1.06"/>
    <n v="1.1000000000000001"/>
    <n v="813.72"/>
    <n v="2.387"/>
    <n v="78209"/>
    <n v="80164"/>
    <n v="197885.98"/>
    <n v="12600.629999999976"/>
    <n v="15997.68"/>
    <n v="0.16020000000000001"/>
    <n v="0.15390000000000001"/>
    <n v="71827.03"/>
    <n v="3508.11"/>
    <n v="539.9"/>
    <n v="4048.01"/>
    <n v="286361.65000000002"/>
  </r>
  <r>
    <x v="76"/>
    <s v="Evergreen (Clark)"/>
    <n v="3822"/>
    <s v="Crestline Elementary School"/>
    <x v="0"/>
    <n v="402.41"/>
    <n v="0"/>
    <n v="402.41"/>
    <n v="1.06"/>
    <n v="1.1000000000000001"/>
    <n v="402.41"/>
    <n v="1.18"/>
    <n v="78209"/>
    <n v="80164"/>
    <n v="97823.82"/>
    <n v="6229.0499999999884"/>
    <n v="15997.68"/>
    <n v="0.16020000000000001"/>
    <n v="0.15390000000000001"/>
    <n v="35507.29"/>
    <n v="1734.21"/>
    <n v="266.89"/>
    <n v="2001.1"/>
    <n v="141561.26"/>
  </r>
  <r>
    <x v="76"/>
    <s v="Evergreen (Clark)"/>
    <n v="3823"/>
    <s v="Silver Star Elementary School"/>
    <x v="0"/>
    <n v="380.67"/>
    <n v="0"/>
    <n v="380.67"/>
    <n v="1.06"/>
    <n v="1.1000000000000001"/>
    <n v="380.67"/>
    <n v="1.117"/>
    <n v="78209"/>
    <n v="80164"/>
    <n v="92601.02"/>
    <n v="5896.4899999999907"/>
    <n v="15997.68"/>
    <n v="0.16020000000000001"/>
    <n v="0.15390000000000001"/>
    <n v="33611.56"/>
    <n v="1641.63"/>
    <n v="252.65"/>
    <n v="1894.2800000000002"/>
    <n v="134003.35"/>
  </r>
  <r>
    <x v="76"/>
    <s v="Evergreen (Clark)"/>
    <n v="3970"/>
    <s v="Sunset Elementary School"/>
    <x v="0"/>
    <n v="417.76000000000005"/>
    <n v="0"/>
    <n v="417.76000000000005"/>
    <n v="1.06"/>
    <n v="1.1000000000000001"/>
    <n v="417.76000000000005"/>
    <n v="1.2250000000000001"/>
    <n v="78209"/>
    <n v="80164"/>
    <n v="101554.39"/>
    <n v="6466.6000000000058"/>
    <n v="15997.68"/>
    <n v="0.16020000000000001"/>
    <n v="0.15390000000000001"/>
    <n v="36861.379999999997"/>
    <n v="1800.35"/>
    <n v="277.07"/>
    <n v="2077.42"/>
    <n v="146959.79"/>
  </r>
  <r>
    <x v="76"/>
    <s v="Evergreen (Clark)"/>
    <n v="3971"/>
    <s v="Fircrest Elementary School"/>
    <x v="0"/>
    <n v="341.75"/>
    <n v="0"/>
    <n v="341.75"/>
    <n v="1.06"/>
    <n v="1.1000000000000001"/>
    <n v="341.75"/>
    <n v="1.002"/>
    <n v="78209"/>
    <n v="80164"/>
    <n v="83067.34"/>
    <n v="5289.4199999999983"/>
    <n v="15997.68"/>
    <n v="0.16020000000000001"/>
    <n v="0.15390000000000001"/>
    <n v="30151.1"/>
    <n v="1472.61"/>
    <n v="226.63"/>
    <n v="1699.2399999999998"/>
    <n v="120207.1"/>
  </r>
  <r>
    <x v="76"/>
    <s v="Evergreen (Clark)"/>
    <n v="3994"/>
    <s v="Image Elementary School"/>
    <x v="0"/>
    <n v="459.61"/>
    <n v="0"/>
    <n v="459.61"/>
    <n v="1.06"/>
    <n v="1.1000000000000001"/>
    <n v="459.61"/>
    <n v="1.3480000000000001"/>
    <n v="78209"/>
    <n v="80164"/>
    <n v="111751.28"/>
    <n v="7115.8999999999942"/>
    <n v="15997.68"/>
    <n v="0.16020000000000001"/>
    <n v="0.15390000000000001"/>
    <n v="40562.559999999998"/>
    <n v="1981.12"/>
    <n v="304.89"/>
    <n v="2286.0099999999998"/>
    <n v="161715.75"/>
  </r>
  <r>
    <x v="76"/>
    <s v="Evergreen (Clark)"/>
    <n v="3995"/>
    <s v="Riverview Elementary School"/>
    <x v="1"/>
    <n v="328.32"/>
    <n v="0"/>
    <n v="0"/>
    <n v="1.06"/>
    <n v="1.1000000000000001"/>
    <n v="0"/>
    <n v="0"/>
    <n v="78209"/>
    <n v="80164"/>
    <n v="0"/>
    <n v="0"/>
    <n v="15997.68"/>
    <n v="0.16020000000000001"/>
    <n v="0.15390000000000001"/>
    <n v="0"/>
    <n v="0"/>
    <n v="0"/>
    <n v="0"/>
    <n v="0"/>
  </r>
  <r>
    <x v="76"/>
    <s v="Evergreen (Clark)"/>
    <n v="4042"/>
    <s v="Legacy High School"/>
    <x v="0"/>
    <n v="385.09000000000003"/>
    <n v="0"/>
    <n v="385.09000000000003"/>
    <n v="1.06"/>
    <n v="1.1000000000000001"/>
    <n v="385.09000000000003"/>
    <n v="1.1299999999999999"/>
    <n v="78209"/>
    <n v="80164"/>
    <n v="93678.74"/>
    <n v="5965.1100000000006"/>
    <n v="15997.68"/>
    <n v="0.16020000000000001"/>
    <n v="0.15390000000000001"/>
    <n v="34002.74"/>
    <n v="1660.73"/>
    <n v="255.59"/>
    <n v="1916.32"/>
    <n v="135562.91000000003"/>
  </r>
  <r>
    <x v="76"/>
    <s v="Evergreen (Clark)"/>
    <n v="4051"/>
    <s v="Wyeast Middle School"/>
    <x v="0"/>
    <n v="748.56"/>
    <n v="0"/>
    <n v="748.56"/>
    <n v="1.06"/>
    <n v="1.1000000000000001"/>
    <n v="748.56"/>
    <n v="2.1960000000000002"/>
    <n v="78209"/>
    <n v="80164"/>
    <n v="182051.78"/>
    <n v="11592.380000000005"/>
    <n v="15997.68"/>
    <n v="0.16020000000000001"/>
    <n v="0.15390000000000001"/>
    <n v="66079.67"/>
    <n v="3227.4"/>
    <n v="496.7"/>
    <n v="3724.1"/>
    <n v="263447.93"/>
  </r>
  <r>
    <x v="76"/>
    <s v="Evergreen (Clark)"/>
    <n v="4162"/>
    <s v="Mountain View High School"/>
    <x v="1"/>
    <n v="1462.3300000000002"/>
    <n v="0"/>
    <n v="0"/>
    <n v="1.06"/>
    <n v="1.1000000000000001"/>
    <n v="0"/>
    <n v="0"/>
    <n v="78209"/>
    <n v="80164"/>
    <n v="0"/>
    <n v="0"/>
    <n v="15997.68"/>
    <n v="0.16020000000000001"/>
    <n v="0.15390000000000001"/>
    <n v="0"/>
    <n v="0"/>
    <n v="0"/>
    <n v="0"/>
    <n v="0"/>
  </r>
  <r>
    <x v="76"/>
    <s v="Evergreen (Clark)"/>
    <n v="4163"/>
    <s v="Hearthwood Elementary School"/>
    <x v="0"/>
    <n v="310.87"/>
    <n v="0"/>
    <n v="310.87"/>
    <n v="1.06"/>
    <n v="1.1000000000000001"/>
    <n v="310.87"/>
    <n v="0.91200000000000003"/>
    <n v="78209"/>
    <n v="80164"/>
    <n v="75606.2"/>
    <n v="4814.320000000007"/>
    <n v="15997.68"/>
    <n v="0.16020000000000001"/>
    <n v="0.15390000000000001"/>
    <n v="27442.92"/>
    <n v="1340.34"/>
    <n v="206.28"/>
    <n v="1546.62"/>
    <n v="109410.06"/>
  </r>
  <r>
    <x v="76"/>
    <s v="Evergreen (Clark)"/>
    <n v="4203"/>
    <s v="Cascadia Technical Academy Skills Center"/>
    <x v="0"/>
    <n v="770.16"/>
    <n v="0"/>
    <n v="770.16"/>
    <n v="1.06"/>
    <n v="1.1000000000000001"/>
    <n v="770.16"/>
    <n v="2.2589999999999999"/>
    <n v="78209"/>
    <n v="80164"/>
    <n v="187274.58"/>
    <n v="11924.940000000002"/>
    <n v="15997.68"/>
    <n v="0.16020000000000001"/>
    <n v="0.15390000000000001"/>
    <n v="67975.399999999994"/>
    <n v="3319.99"/>
    <n v="510.95"/>
    <n v="3830.9399999999996"/>
    <n v="271005.86"/>
  </r>
  <r>
    <x v="76"/>
    <s v="Evergreen (Clark)"/>
    <n v="4209"/>
    <s v="Pacific Middle School"/>
    <x v="1"/>
    <n v="807.87"/>
    <n v="0"/>
    <n v="0"/>
    <n v="1.06"/>
    <n v="1.1000000000000001"/>
    <n v="0"/>
    <n v="0"/>
    <n v="78209"/>
    <n v="80164"/>
    <n v="0"/>
    <n v="0"/>
    <n v="15997.68"/>
    <n v="0.16020000000000001"/>
    <n v="0.15390000000000001"/>
    <n v="0"/>
    <n v="0"/>
    <n v="0"/>
    <n v="0"/>
    <n v="0"/>
  </r>
  <r>
    <x v="76"/>
    <s v="Evergreen (Clark)"/>
    <n v="4299"/>
    <s v="Burnt Bridge Creek Elementary Sch"/>
    <x v="0"/>
    <n v="304.11"/>
    <n v="0"/>
    <n v="304.11"/>
    <n v="1.06"/>
    <n v="1.1000000000000001"/>
    <n v="304.11"/>
    <n v="0.89200000000000002"/>
    <n v="78209"/>
    <n v="80164"/>
    <n v="73948.17"/>
    <n v="4708.75"/>
    <n v="15997.68"/>
    <n v="0.16020000000000001"/>
    <n v="0.15390000000000001"/>
    <n v="26841.1"/>
    <n v="1310.95"/>
    <n v="201.76"/>
    <n v="1512.71"/>
    <n v="107010.73"/>
  </r>
  <r>
    <x v="76"/>
    <s v="Evergreen (Clark)"/>
    <n v="4380"/>
    <s v="Harmony Elementary School"/>
    <x v="1"/>
    <n v="472.87"/>
    <n v="0"/>
    <n v="0"/>
    <n v="1.06"/>
    <n v="1.1000000000000001"/>
    <n v="0"/>
    <n v="0"/>
    <n v="78209"/>
    <n v="80164"/>
    <n v="0"/>
    <n v="0"/>
    <n v="15997.68"/>
    <n v="0.16020000000000001"/>
    <n v="0.15390000000000001"/>
    <n v="0"/>
    <n v="0"/>
    <n v="0"/>
    <n v="0"/>
    <n v="0"/>
  </r>
  <r>
    <x v="76"/>
    <s v="Evergreen (Clark)"/>
    <n v="4445"/>
    <s v="Pioneer Elementary School"/>
    <x v="1"/>
    <n v="544.30999999999995"/>
    <n v="0"/>
    <n v="0"/>
    <n v="1.06"/>
    <n v="1.1000000000000001"/>
    <n v="0"/>
    <n v="0"/>
    <n v="78209"/>
    <n v="80164"/>
    <n v="0"/>
    <n v="0"/>
    <n v="15997.68"/>
    <n v="0.16020000000000001"/>
    <n v="0.15390000000000001"/>
    <n v="0"/>
    <n v="0"/>
    <n v="0"/>
    <n v="0"/>
    <n v="0"/>
  </r>
  <r>
    <x v="76"/>
    <s v="Evergreen (Clark)"/>
    <n v="4498"/>
    <s v="Frontier Middle School"/>
    <x v="0"/>
    <n v="764.46"/>
    <n v="0"/>
    <n v="764.46"/>
    <n v="1.06"/>
    <n v="1.1000000000000001"/>
    <n v="764.46"/>
    <n v="2.242"/>
    <n v="78209"/>
    <n v="80164"/>
    <n v="185865.25"/>
    <n v="11835.209999999992"/>
    <n v="15997.68"/>
    <n v="0.16020000000000001"/>
    <n v="0.15390000000000001"/>
    <n v="67463.850000000006"/>
    <n v="3295.01"/>
    <n v="507.1"/>
    <n v="3802.11"/>
    <n v="268966.42"/>
  </r>
  <r>
    <x v="76"/>
    <s v="Evergreen (Clark)"/>
    <n v="4499"/>
    <s v="Fishers Landing Elementary School"/>
    <x v="1"/>
    <n v="405"/>
    <n v="0"/>
    <n v="0"/>
    <n v="1.06"/>
    <n v="1.1000000000000001"/>
    <n v="0"/>
    <n v="0"/>
    <n v="78209"/>
    <n v="80164"/>
    <n v="0"/>
    <n v="0"/>
    <n v="15997.68"/>
    <n v="0.16020000000000001"/>
    <n v="0.15390000000000001"/>
    <n v="0"/>
    <n v="0"/>
    <n v="0"/>
    <n v="0"/>
    <n v="0"/>
  </r>
  <r>
    <x v="76"/>
    <s v="Evergreen (Clark)"/>
    <n v="4523"/>
    <s v="Heritage High School"/>
    <x v="0"/>
    <n v="1508.43"/>
    <n v="0"/>
    <n v="1508.43"/>
    <n v="1.06"/>
    <n v="1.1000000000000001"/>
    <n v="1508.43"/>
    <n v="4.4249999999999998"/>
    <n v="78209"/>
    <n v="80164"/>
    <n v="366839.31"/>
    <n v="23358.960000000021"/>
    <n v="15997.68"/>
    <n v="0.16020000000000001"/>
    <n v="0.15390000000000001"/>
    <n v="133152.34"/>
    <n v="6503.3"/>
    <n v="1000.86"/>
    <n v="7504.16"/>
    <n v="530854.77"/>
  </r>
  <r>
    <x v="76"/>
    <s v="Evergreen (Clark)"/>
    <n v="4560"/>
    <s v="Illahee Elementary School"/>
    <x v="1"/>
    <n v="368.58"/>
    <n v="0"/>
    <n v="0"/>
    <n v="1.06"/>
    <n v="1.1000000000000001"/>
    <n v="0"/>
    <n v="0"/>
    <n v="78209"/>
    <n v="80164"/>
    <n v="0"/>
    <n v="0"/>
    <n v="15997.68"/>
    <n v="0.16020000000000001"/>
    <n v="0.15390000000000001"/>
    <n v="0"/>
    <n v="0"/>
    <n v="0"/>
    <n v="0"/>
    <n v="0"/>
  </r>
  <r>
    <x v="76"/>
    <s v="Evergreen (Clark)"/>
    <n v="4561"/>
    <s v="Shahala Middle School"/>
    <x v="1"/>
    <n v="740.92"/>
    <n v="0"/>
    <n v="0"/>
    <n v="1.06"/>
    <n v="1.1000000000000001"/>
    <n v="0"/>
    <n v="0"/>
    <n v="78209"/>
    <n v="80164"/>
    <n v="0"/>
    <n v="0"/>
    <n v="15997.68"/>
    <n v="0.16020000000000001"/>
    <n v="0.15390000000000001"/>
    <n v="0"/>
    <n v="0"/>
    <n v="0"/>
    <n v="0"/>
    <n v="0"/>
  </r>
  <r>
    <x v="76"/>
    <s v="Evergreen (Clark)"/>
    <n v="4579"/>
    <s v="York Elementary School"/>
    <x v="1"/>
    <n v="340.14"/>
    <n v="0"/>
    <n v="0"/>
    <n v="1.06"/>
    <n v="1.1000000000000001"/>
    <n v="0"/>
    <n v="0"/>
    <n v="78209"/>
    <n v="80164"/>
    <n v="0"/>
    <n v="0"/>
    <n v="15997.68"/>
    <n v="0.16020000000000001"/>
    <n v="0.15390000000000001"/>
    <n v="0"/>
    <n v="0"/>
    <n v="0"/>
    <n v="0"/>
    <n v="0"/>
  </r>
  <r>
    <x v="76"/>
    <s v="Evergreen (Clark)"/>
    <n v="4587"/>
    <s v="Columbia Valley Elementary"/>
    <x v="1"/>
    <n v="359.56"/>
    <n v="0"/>
    <n v="0"/>
    <n v="1.06"/>
    <n v="1.1000000000000001"/>
    <n v="0"/>
    <n v="0"/>
    <n v="78209"/>
    <n v="80164"/>
    <n v="0"/>
    <n v="0"/>
    <n v="15997.68"/>
    <n v="0.16020000000000001"/>
    <n v="0.15390000000000001"/>
    <n v="0"/>
    <n v="0"/>
    <n v="0"/>
    <n v="0"/>
    <n v="0"/>
  </r>
  <r>
    <x v="76"/>
    <s v="Evergreen (Clark)"/>
    <n v="5111"/>
    <s v="Union High School"/>
    <x v="1"/>
    <n v="1921.53"/>
    <n v="0"/>
    <n v="0"/>
    <n v="1.06"/>
    <n v="1.1000000000000001"/>
    <n v="0"/>
    <n v="0"/>
    <n v="78209"/>
    <n v="80164"/>
    <n v="0"/>
    <n v="0"/>
    <n v="15997.68"/>
    <n v="0.16020000000000001"/>
    <n v="0.15390000000000001"/>
    <n v="0"/>
    <n v="0"/>
    <n v="0"/>
    <n v="0"/>
    <n v="0"/>
  </r>
  <r>
    <x v="76"/>
    <s v="Evergreen (Clark)"/>
    <n v="5136"/>
    <s v="Endeavour Elementary School"/>
    <x v="0"/>
    <n v="488.22"/>
    <n v="0"/>
    <n v="488.22"/>
    <n v="1.06"/>
    <n v="1.1000000000000001"/>
    <n v="488.22"/>
    <n v="1.4319999999999999"/>
    <n v="78209"/>
    <n v="80164"/>
    <n v="118715.01"/>
    <n v="7559.320000000007"/>
    <n v="15997.68"/>
    <n v="0.16020000000000001"/>
    <n v="0.15390000000000001"/>
    <n v="43090.2"/>
    <n v="2104.5700000000002"/>
    <n v="323.89"/>
    <n v="2428.46"/>
    <n v="171792.99"/>
  </r>
  <r>
    <x v="76"/>
    <s v="Evergreen (Clark)"/>
    <n v="5310"/>
    <s v="Henrietta Lacks Health and Bioscience High School"/>
    <x v="1"/>
    <n v="461.47"/>
    <n v="0"/>
    <n v="0"/>
    <n v="1.06"/>
    <n v="1.1000000000000001"/>
    <n v="0"/>
    <n v="0"/>
    <n v="78209"/>
    <n v="80164"/>
    <n v="0"/>
    <n v="0"/>
    <n v="15997.68"/>
    <n v="0.16020000000000001"/>
    <n v="0.15390000000000001"/>
    <n v="0"/>
    <n v="0"/>
    <n v="0"/>
    <n v="0"/>
    <n v="0"/>
  </r>
  <r>
    <x v="76"/>
    <s v="Evergreen (Clark)"/>
    <n v="5435"/>
    <s v="Open Doors Evergreen"/>
    <x v="0"/>
    <n v="146"/>
    <n v="0"/>
    <n v="146"/>
    <n v="1.06"/>
    <n v="1.1000000000000001"/>
    <n v="146"/>
    <n v="0.42799999999999999"/>
    <n v="78209"/>
    <n v="80164"/>
    <n v="35481.86"/>
    <n v="2259.3499999999985"/>
    <n v="15997.68"/>
    <n v="0.16020000000000001"/>
    <n v="0.15390000000000001"/>
    <n v="12878.91"/>
    <n v="629.02"/>
    <n v="96.81"/>
    <n v="725.82999999999993"/>
    <n v="51345.950000000004"/>
  </r>
  <r>
    <x v="76"/>
    <s v="Evergreen (Clark)"/>
    <n v="5612"/>
    <s v="Emerald Elementary School"/>
    <x v="1"/>
    <n v="449.67"/>
    <n v="0"/>
    <n v="0"/>
    <n v="1.06"/>
    <n v="1.1000000000000001"/>
    <n v="0"/>
    <n v="0"/>
    <n v="78209"/>
    <n v="80164"/>
    <n v="0"/>
    <n v="0"/>
    <n v="15997.68"/>
    <n v="0.16020000000000001"/>
    <n v="0.15390000000000001"/>
    <n v="0"/>
    <n v="0"/>
    <n v="0"/>
    <n v="0"/>
    <n v="0"/>
  </r>
  <r>
    <x v="77"/>
    <s v="Evergreen (Stev)"/>
    <n v="3197"/>
    <s v="Evergreen School"/>
    <x v="0"/>
    <n v="38.89"/>
    <n v="0"/>
    <n v="38.89"/>
    <n v="1"/>
    <n v="1"/>
    <n v="38.89"/>
    <n v="0.114"/>
    <n v="78209"/>
    <n v="80164"/>
    <n v="8915.83"/>
    <n v="222.8700000000008"/>
    <n v="15997.68"/>
    <n v="0.16020000000000001"/>
    <n v="0.15390000000000001"/>
    <n v="3286.35"/>
    <n v="152.31"/>
    <n v="23.44"/>
    <n v="175.75"/>
    <n v="12600.800000000001"/>
  </r>
  <r>
    <x v="78"/>
    <s v="Federal Way"/>
    <n v="1759"/>
    <s v="Internet Academy"/>
    <x v="0"/>
    <n v="367.21999999999997"/>
    <n v="0"/>
    <n v="367.21999999999997"/>
    <n v="1.1200000000000001"/>
    <n v="1.1200000000000001"/>
    <n v="367.21999999999997"/>
    <n v="1.077"/>
    <n v="78209"/>
    <n v="80164"/>
    <n v="94338.82"/>
    <n v="2358.1999999999971"/>
    <n v="15997.68"/>
    <n v="0.16020000000000001"/>
    <n v="0.15390000000000001"/>
    <n v="32705.51"/>
    <n v="1611.62"/>
    <n v="248.03"/>
    <n v="1859.6499999999999"/>
    <n v="131262.18"/>
  </r>
  <r>
    <x v="78"/>
    <s v="Federal Way"/>
    <n v="1789"/>
    <s v="Federal Way Public Academy"/>
    <x v="1"/>
    <n v="306.85000000000002"/>
    <n v="0"/>
    <n v="0"/>
    <n v="1.1200000000000001"/>
    <n v="1.1200000000000001"/>
    <n v="0"/>
    <n v="0"/>
    <n v="78209"/>
    <n v="80164"/>
    <n v="0"/>
    <n v="0"/>
    <n v="15997.68"/>
    <n v="0.16020000000000001"/>
    <n v="0.15390000000000001"/>
    <n v="0"/>
    <n v="0"/>
    <n v="0"/>
    <n v="0"/>
    <n v="0"/>
  </r>
  <r>
    <x v="78"/>
    <s v="Federal Way"/>
    <n v="1950"/>
    <s v="Employment Transition Program"/>
    <x v="0"/>
    <n v="61.69"/>
    <n v="0"/>
    <n v="61.69"/>
    <n v="1.1200000000000001"/>
    <n v="1.1200000000000001"/>
    <n v="61.69"/>
    <n v="0.18099999999999999"/>
    <n v="78209"/>
    <n v="80164"/>
    <n v="15854.53"/>
    <n v="396.31999999999971"/>
    <n v="15997.68"/>
    <n v="0.16020000000000001"/>
    <n v="0.15390000000000001"/>
    <n v="5496.47"/>
    <n v="270.85000000000002"/>
    <n v="41.68"/>
    <n v="312.53000000000003"/>
    <n v="22059.85"/>
  </r>
  <r>
    <x v="78"/>
    <s v="Federal Way"/>
    <n v="1951"/>
    <s v="Support School"/>
    <x v="0"/>
    <n v="10.66"/>
    <n v="0"/>
    <n v="10.66"/>
    <n v="1.1200000000000001"/>
    <n v="1.1200000000000001"/>
    <n v="10.66"/>
    <n v="3.1E-2"/>
    <n v="78209"/>
    <n v="80164"/>
    <n v="2715.42"/>
    <n v="67.869999999999891"/>
    <n v="15997.68"/>
    <n v="0.16020000000000001"/>
    <n v="0.15390000000000001"/>
    <n v="941.38"/>
    <n v="46.39"/>
    <n v="7.14"/>
    <n v="53.53"/>
    <n v="3778.2000000000003"/>
  </r>
  <r>
    <x v="78"/>
    <s v="Federal Way"/>
    <n v="2417"/>
    <s v="Federal Way High School"/>
    <x v="0"/>
    <n v="1632.92"/>
    <n v="0"/>
    <n v="1632.92"/>
    <n v="1.1200000000000001"/>
    <n v="1.1200000000000001"/>
    <n v="1632.92"/>
    <n v="4.79"/>
    <n v="78209"/>
    <n v="80164"/>
    <n v="419575.64"/>
    <n v="10488.190000000002"/>
    <n v="15997.68"/>
    <n v="0.16020000000000001"/>
    <n v="0.15390000000000001"/>
    <n v="145459.04"/>
    <n v="7167.73"/>
    <n v="1103.1099999999999"/>
    <n v="8270.84"/>
    <n v="583793.71000000008"/>
  </r>
  <r>
    <x v="78"/>
    <s v="Federal Way"/>
    <n v="2841"/>
    <s v="Lakeland Elementary School"/>
    <x v="0"/>
    <n v="425.56"/>
    <n v="0"/>
    <n v="425.56"/>
    <n v="1.1200000000000001"/>
    <n v="1.1200000000000001"/>
    <n v="425.56"/>
    <n v="1.248"/>
    <n v="78209"/>
    <n v="80164"/>
    <n v="109317.41"/>
    <n v="2732.6199999999953"/>
    <n v="15997.68"/>
    <n v="0.16020000000000001"/>
    <n v="0.15390000000000001"/>
    <n v="37898.300000000003"/>
    <n v="1867.5"/>
    <n v="287.41000000000003"/>
    <n v="2154.91"/>
    <n v="152103.24000000002"/>
  </r>
  <r>
    <x v="78"/>
    <s v="Federal Way"/>
    <n v="3159"/>
    <s v="Mirror Lake Elementary School"/>
    <x v="0"/>
    <n v="491.12"/>
    <n v="0"/>
    <n v="491.12"/>
    <n v="1.1200000000000001"/>
    <n v="1.1200000000000001"/>
    <n v="491.12"/>
    <n v="1.4410000000000001"/>
    <n v="78209"/>
    <n v="80164"/>
    <n v="126223.07"/>
    <n v="3155.2099999999919"/>
    <n v="15997.68"/>
    <n v="0.16020000000000001"/>
    <n v="0.15390000000000001"/>
    <n v="43759.18"/>
    <n v="2156.3000000000002"/>
    <n v="331.85"/>
    <n v="2488.15"/>
    <n v="175625.61"/>
  </r>
  <r>
    <x v="78"/>
    <s v="Federal Way"/>
    <n v="3160"/>
    <s v="Star Lake Elementary School"/>
    <x v="0"/>
    <n v="397.07"/>
    <n v="0"/>
    <n v="397.07"/>
    <n v="1.1200000000000001"/>
    <n v="1.1200000000000001"/>
    <n v="397.07"/>
    <n v="1.165"/>
    <n v="78209"/>
    <n v="80164"/>
    <n v="102047.1"/>
    <n v="2550.8899999999994"/>
    <n v="15997.68"/>
    <n v="0.16020000000000001"/>
    <n v="0.15390000000000001"/>
    <n v="35377.82"/>
    <n v="1743.3"/>
    <n v="268.29000000000002"/>
    <n v="2011.59"/>
    <n v="141987.4"/>
  </r>
  <r>
    <x v="78"/>
    <s v="Federal Way"/>
    <n v="3328"/>
    <s v="Woodmont K-8 School"/>
    <x v="0"/>
    <n v="474.94"/>
    <n v="0"/>
    <n v="474.94"/>
    <n v="1.1200000000000001"/>
    <n v="1.1200000000000001"/>
    <n v="474.94"/>
    <n v="1.393"/>
    <n v="78209"/>
    <n v="80164"/>
    <n v="122018.55"/>
    <n v="3050.1199999999953"/>
    <n v="15997.68"/>
    <n v="0.16020000000000001"/>
    <n v="0.15390000000000001"/>
    <n v="42301.55"/>
    <n v="2084.48"/>
    <n v="320.8"/>
    <n v="2405.2800000000002"/>
    <n v="169775.5"/>
  </r>
  <r>
    <x v="78"/>
    <s v="Federal Way"/>
    <n v="3329"/>
    <s v="Panther Lake Elementary School"/>
    <x v="0"/>
    <n v="420.89"/>
    <n v="0"/>
    <n v="420.89"/>
    <n v="1.1200000000000001"/>
    <n v="1.1200000000000001"/>
    <n v="420.89"/>
    <n v="1.2350000000000001"/>
    <n v="78209"/>
    <n v="80164"/>
    <n v="108178.69"/>
    <n v="2704.1499999999942"/>
    <n v="15997.68"/>
    <n v="0.16020000000000001"/>
    <n v="0.15390000000000001"/>
    <n v="37503.53"/>
    <n v="1848.05"/>
    <n v="284.41000000000003"/>
    <n v="2132.46"/>
    <n v="150518.82999999999"/>
  </r>
  <r>
    <x v="78"/>
    <s v="Federal Way"/>
    <n v="3381"/>
    <s v="Lakota Middle School"/>
    <x v="0"/>
    <n v="634.30999999999995"/>
    <n v="0"/>
    <n v="634.30999999999995"/>
    <n v="1.1200000000000001"/>
    <n v="1.1200000000000001"/>
    <n v="634.30999999999995"/>
    <n v="1.861"/>
    <n v="78209"/>
    <n v="80164"/>
    <n v="163012.57999999999"/>
    <n v="4074.8500000000058"/>
    <n v="15997.68"/>
    <n v="0.16020000000000001"/>
    <n v="0.15390000000000001"/>
    <n v="56513.42"/>
    <n v="2784.79"/>
    <n v="428.58"/>
    <n v="3213.37"/>
    <n v="226814.22"/>
  </r>
  <r>
    <x v="78"/>
    <s v="Federal Way"/>
    <n v="3431"/>
    <s v="Evergreen Middle School"/>
    <x v="0"/>
    <n v="810.61"/>
    <n v="0"/>
    <n v="810.61"/>
    <n v="1.1200000000000001"/>
    <n v="1.1200000000000001"/>
    <n v="810.61"/>
    <n v="2.3780000000000001"/>
    <n v="78209"/>
    <n v="80164"/>
    <n v="208298.72"/>
    <n v="5206.8699999999953"/>
    <n v="15997.68"/>
    <n v="0.16020000000000001"/>
    <n v="0.15390000000000001"/>
    <n v="72213.279999999999"/>
    <n v="3558.43"/>
    <n v="547.64"/>
    <n v="4106.07"/>
    <n v="289824.94"/>
  </r>
  <r>
    <x v="78"/>
    <s v="Federal Way"/>
    <n v="3432"/>
    <s v="Olympic View Elementary School"/>
    <x v="0"/>
    <n v="546.77"/>
    <n v="0"/>
    <n v="546.77"/>
    <n v="1.1200000000000001"/>
    <n v="1.1200000000000001"/>
    <n v="546.77"/>
    <n v="1.6040000000000001"/>
    <n v="78209"/>
    <n v="80164"/>
    <n v="140500.9"/>
    <n v="3512.1199999999953"/>
    <n v="15997.68"/>
    <n v="0.16020000000000001"/>
    <n v="0.15390000000000001"/>
    <n v="48709.04"/>
    <n v="2400.2199999999998"/>
    <n v="369.39"/>
    <n v="2769.6099999999997"/>
    <n v="195491.66999999998"/>
  </r>
  <r>
    <x v="78"/>
    <s v="Federal Way"/>
    <n v="3519"/>
    <s v="Adelaide Elementary School"/>
    <x v="0"/>
    <n v="269.08999999999997"/>
    <n v="0"/>
    <n v="269.08999999999997"/>
    <n v="1.1200000000000001"/>
    <n v="1.1200000000000001"/>
    <n v="269.08999999999997"/>
    <n v="0.78900000000000003"/>
    <n v="78209"/>
    <n v="80164"/>
    <n v="69111.73"/>
    <n v="1727.5900000000111"/>
    <n v="15997.68"/>
    <n v="0.16020000000000001"/>
    <n v="0.15390000000000001"/>
    <n v="23959.74"/>
    <n v="1180.6600000000001"/>
    <n v="181.7"/>
    <n v="1362.3600000000001"/>
    <n v="96161.420000000013"/>
  </r>
  <r>
    <x v="78"/>
    <s v="Federal Way"/>
    <n v="3547"/>
    <s v="Camelot Elementary School"/>
    <x v="0"/>
    <n v="252.56"/>
    <n v="0"/>
    <n v="252.56"/>
    <n v="1.1200000000000001"/>
    <n v="1.1200000000000001"/>
    <n v="252.56"/>
    <n v="0.74099999999999999"/>
    <n v="78209"/>
    <n v="80164"/>
    <n v="64907.21"/>
    <n v="1622.5000000000073"/>
    <n v="15997.68"/>
    <n v="0.16020000000000001"/>
    <n v="0.15390000000000001"/>
    <n v="22502.12"/>
    <n v="1108.83"/>
    <n v="170.65"/>
    <n v="1279.48"/>
    <n v="90311.310000000012"/>
  </r>
  <r>
    <x v="78"/>
    <s v="Federal Way"/>
    <n v="3567"/>
    <s v="Sunnycrest Elementary School"/>
    <x v="0"/>
    <n v="520.44000000000005"/>
    <n v="0"/>
    <n v="520.44000000000005"/>
    <n v="1.1200000000000001"/>
    <n v="1.1200000000000001"/>
    <n v="520.44000000000005"/>
    <n v="1.5269999999999999"/>
    <n v="78209"/>
    <n v="80164"/>
    <n v="133756.16"/>
    <n v="3343.5199999999895"/>
    <n v="15997.68"/>
    <n v="0.16020000000000001"/>
    <n v="0.15390000000000001"/>
    <n v="46370.76"/>
    <n v="2284.9899999999998"/>
    <n v="351.66"/>
    <n v="2636.6499999999996"/>
    <n v="186107.09"/>
  </r>
  <r>
    <x v="78"/>
    <s v="Federal Way"/>
    <n v="3568"/>
    <s v="Lake Grove Elementary School"/>
    <x v="0"/>
    <n v="384.56"/>
    <n v="0"/>
    <n v="384.56"/>
    <n v="1.1200000000000001"/>
    <n v="1.1200000000000001"/>
    <n v="384.56"/>
    <n v="1.1279999999999999"/>
    <n v="78209"/>
    <n v="80164"/>
    <n v="98806.12"/>
    <n v="2469.8700000000099"/>
    <n v="15997.68"/>
    <n v="0.16020000000000001"/>
    <n v="0.15390000000000001"/>
    <n v="34254.239999999998"/>
    <n v="1687.93"/>
    <n v="259.77"/>
    <n v="1947.7"/>
    <n v="137477.93"/>
  </r>
  <r>
    <x v="78"/>
    <s v="Federal Way"/>
    <n v="3582"/>
    <s v="Valhalla Elementary School"/>
    <x v="0"/>
    <n v="506.56"/>
    <n v="0"/>
    <n v="506.56"/>
    <n v="1.1200000000000001"/>
    <n v="1.1200000000000001"/>
    <n v="506.56"/>
    <n v="1.486"/>
    <n v="78209"/>
    <n v="80164"/>
    <n v="130164.8"/>
    <n v="3253.7499999999854"/>
    <n v="15997.68"/>
    <n v="0.16020000000000001"/>
    <n v="0.15390000000000001"/>
    <n v="45125.71"/>
    <n v="2223.64"/>
    <n v="342.22"/>
    <n v="2565.8599999999997"/>
    <n v="181110.12"/>
  </r>
  <r>
    <x v="78"/>
    <s v="Federal Way"/>
    <n v="3583"/>
    <s v="Wildwood Elementary School"/>
    <x v="0"/>
    <n v="537.58000000000004"/>
    <n v="0"/>
    <n v="537.58000000000004"/>
    <n v="1.1200000000000001"/>
    <n v="1.1200000000000001"/>
    <n v="537.58000000000004"/>
    <n v="1.577"/>
    <n v="78209"/>
    <n v="80164"/>
    <n v="138135.85999999999"/>
    <n v="3453"/>
    <n v="15997.68"/>
    <n v="0.16020000000000001"/>
    <n v="0.15390000000000001"/>
    <n v="47889.120000000003"/>
    <n v="2359.81"/>
    <n v="363.17"/>
    <n v="2722.98"/>
    <n v="192200.95999999999"/>
  </r>
  <r>
    <x v="78"/>
    <s v="Federal Way"/>
    <n v="3584"/>
    <s v="Thomas Jefferson High School"/>
    <x v="0"/>
    <n v="1742.68"/>
    <n v="0"/>
    <n v="1742.68"/>
    <n v="1.1200000000000001"/>
    <n v="1.1200000000000001"/>
    <n v="1742.68"/>
    <n v="5.1120000000000001"/>
    <n v="78209"/>
    <n v="80164"/>
    <n v="447780.94"/>
    <n v="11193.229999999981"/>
    <n v="15997.68"/>
    <n v="0.16020000000000001"/>
    <n v="0.15390000000000001"/>
    <n v="155237.28"/>
    <n v="7649.57"/>
    <n v="1177.27"/>
    <n v="8826.84"/>
    <n v="623038.28999999992"/>
  </r>
  <r>
    <x v="78"/>
    <s v="Federal Way"/>
    <n v="3625"/>
    <s v="Nautilus K-8 School"/>
    <x v="0"/>
    <n v="466.33"/>
    <n v="0"/>
    <n v="466.33"/>
    <n v="1.1200000000000001"/>
    <n v="1.1200000000000001"/>
    <n v="466.33"/>
    <n v="1.3680000000000001"/>
    <n v="78209"/>
    <n v="80164"/>
    <n v="119828.7"/>
    <n v="2995.3700000000099"/>
    <n v="15997.68"/>
    <n v="0.16020000000000001"/>
    <n v="0.15390000000000001"/>
    <n v="41542.370000000003"/>
    <n v="2047.07"/>
    <n v="315.04000000000002"/>
    <n v="2362.11"/>
    <n v="166728.54999999999"/>
  </r>
  <r>
    <x v="78"/>
    <s v="Federal Way"/>
    <n v="3626"/>
    <s v="Sacajawea Middle School"/>
    <x v="0"/>
    <n v="674.39"/>
    <n v="0"/>
    <n v="674.39"/>
    <n v="1.1200000000000001"/>
    <n v="1.1200000000000001"/>
    <n v="674.39"/>
    <n v="1.978"/>
    <n v="78209"/>
    <n v="80164"/>
    <n v="173261.09"/>
    <n v="4331.0299999999988"/>
    <n v="15997.68"/>
    <n v="0.16020000000000001"/>
    <n v="0.15390000000000001"/>
    <n v="60066.38"/>
    <n v="2959.87"/>
    <n v="455.52"/>
    <n v="3415.39"/>
    <n v="241073.89"/>
  </r>
  <r>
    <x v="78"/>
    <s v="Federal Way"/>
    <n v="3627"/>
    <s v="Mark Twain Elementary School"/>
    <x v="0"/>
    <n v="527.11"/>
    <n v="0"/>
    <n v="527.11"/>
    <n v="1.1200000000000001"/>
    <n v="1.1200000000000001"/>
    <n v="527.11"/>
    <n v="1.546"/>
    <n v="78209"/>
    <n v="80164"/>
    <n v="135420.45000000001"/>
    <n v="3385.1199999999953"/>
    <n v="15997.68"/>
    <n v="0.16020000000000001"/>
    <n v="0.15390000000000001"/>
    <n v="46947.74"/>
    <n v="2313.4299999999998"/>
    <n v="356.04"/>
    <n v="2669.47"/>
    <n v="188422.78"/>
  </r>
  <r>
    <x v="78"/>
    <s v="Federal Way"/>
    <n v="3628"/>
    <s v="Twin Lakes Elementary School"/>
    <x v="0"/>
    <n v="338.22"/>
    <n v="0"/>
    <n v="338.22"/>
    <n v="1.1200000000000001"/>
    <n v="1.1200000000000001"/>
    <n v="338.22"/>
    <n v="0.99199999999999999"/>
    <n v="78209"/>
    <n v="80164"/>
    <n v="86893.33"/>
    <n v="2172.0800000000017"/>
    <n v="15997.68"/>
    <n v="0.16020000000000001"/>
    <n v="0.15390000000000001"/>
    <n v="30124.29"/>
    <n v="1484.42"/>
    <n v="228.45"/>
    <n v="1712.8700000000001"/>
    <n v="120902.56999999999"/>
  </r>
  <r>
    <x v="78"/>
    <s v="Federal Way"/>
    <n v="3700"/>
    <s v="Brigadoon Elementary School"/>
    <x v="0"/>
    <n v="327.71"/>
    <n v="0"/>
    <n v="327.71"/>
    <n v="1.1200000000000001"/>
    <n v="1.1200000000000001"/>
    <n v="327.71"/>
    <n v="0.96099999999999997"/>
    <n v="78209"/>
    <n v="80164"/>
    <n v="84177.91"/>
    <n v="2104.2099999999919"/>
    <n v="15997.68"/>
    <n v="0.16020000000000001"/>
    <n v="0.15390000000000001"/>
    <n v="29182.91"/>
    <n v="1438.04"/>
    <n v="221.31"/>
    <n v="1659.35"/>
    <n v="117124.38"/>
  </r>
  <r>
    <x v="78"/>
    <s v="Federal Way"/>
    <n v="3701"/>
    <s v="Kilo Middle School"/>
    <x v="0"/>
    <n v="669.91"/>
    <n v="0"/>
    <n v="669.91"/>
    <n v="1.1200000000000001"/>
    <n v="1.1200000000000001"/>
    <n v="669.91"/>
    <n v="1.9650000000000001"/>
    <n v="78209"/>
    <n v="80164"/>
    <n v="172122.37"/>
    <n v="4302.5599999999977"/>
    <n v="15997.68"/>
    <n v="0.16020000000000001"/>
    <n v="0.15390000000000001"/>
    <n v="59671.61"/>
    <n v="2940.42"/>
    <n v="452.53"/>
    <n v="3392.95"/>
    <n v="239489.49"/>
  </r>
  <r>
    <x v="78"/>
    <s v="Federal Way"/>
    <n v="3738"/>
    <s v="Lake Dolloff Elementary School"/>
    <x v="0"/>
    <n v="533"/>
    <n v="0"/>
    <n v="533"/>
    <n v="1.1200000000000001"/>
    <n v="1.1200000000000001"/>
    <n v="533"/>
    <n v="1.5629999999999999"/>
    <n v="78209"/>
    <n v="80164"/>
    <n v="136909.54999999999"/>
    <n v="3422.3400000000256"/>
    <n v="15997.68"/>
    <n v="0.16020000000000001"/>
    <n v="0.15390000000000001"/>
    <n v="47463.98"/>
    <n v="2338.86"/>
    <n v="359.95"/>
    <n v="2698.81"/>
    <n v="190494.68000000002"/>
  </r>
  <r>
    <x v="78"/>
    <s v="Federal Way"/>
    <n v="3766"/>
    <s v="Decatur High School"/>
    <x v="0"/>
    <n v="1329.8700000000001"/>
    <n v="0"/>
    <n v="1329.8700000000001"/>
    <n v="1.1200000000000001"/>
    <n v="1.1200000000000001"/>
    <n v="1329.8700000000001"/>
    <n v="3.9009999999999998"/>
    <n v="78209"/>
    <n v="80164"/>
    <n v="341704.51"/>
    <n v="8541.6300000000047"/>
    <n v="15997.68"/>
    <n v="0.16020000000000001"/>
    <n v="0.15390000000000001"/>
    <n v="118462.57"/>
    <n v="5837.44"/>
    <n v="898.38"/>
    <n v="6735.82"/>
    <n v="475444.53"/>
  </r>
  <r>
    <x v="78"/>
    <s v="Federal Way"/>
    <n v="3898"/>
    <s v="Illahee Middle School"/>
    <x v="0"/>
    <n v="650.51"/>
    <n v="0"/>
    <n v="650.51"/>
    <n v="1.1200000000000001"/>
    <n v="1.1200000000000001"/>
    <n v="650.51"/>
    <n v="1.9079999999999999"/>
    <n v="78209"/>
    <n v="80164"/>
    <n v="167129.5"/>
    <n v="4177.7600000000093"/>
    <n v="15997.68"/>
    <n v="0.16020000000000001"/>
    <n v="0.15390000000000001"/>
    <n v="57940.68"/>
    <n v="2855.12"/>
    <n v="439.4"/>
    <n v="3294.52"/>
    <n v="232542.46"/>
  </r>
  <r>
    <x v="78"/>
    <s v="Federal Way"/>
    <n v="4343"/>
    <s v="Silver Lake Elementary School"/>
    <x v="0"/>
    <n v="380.55"/>
    <n v="0"/>
    <n v="380.55"/>
    <n v="1.1200000000000001"/>
    <n v="1.1200000000000001"/>
    <n v="380.55"/>
    <n v="1.1160000000000001"/>
    <n v="78209"/>
    <n v="80164"/>
    <n v="97754.99"/>
    <n v="2443.5999999999913"/>
    <n v="15997.68"/>
    <n v="0.16020000000000001"/>
    <n v="0.15390000000000001"/>
    <n v="33889.83"/>
    <n v="1669.98"/>
    <n v="257.01"/>
    <n v="1926.99"/>
    <n v="136015.40999999997"/>
  </r>
  <r>
    <x v="78"/>
    <s v="Federal Way"/>
    <n v="4374"/>
    <s v="Sherwood Forest Elementary School"/>
    <x v="0"/>
    <n v="324.89999999999998"/>
    <n v="0"/>
    <n v="324.89999999999998"/>
    <n v="1.1200000000000001"/>
    <n v="1.1200000000000001"/>
    <n v="324.89999999999998"/>
    <n v="0.95299999999999996"/>
    <n v="78209"/>
    <n v="80164"/>
    <n v="83477.16"/>
    <n v="2086.6900000000023"/>
    <n v="15997.68"/>
    <n v="0.16020000000000001"/>
    <n v="0.15390000000000001"/>
    <n v="28939.97"/>
    <n v="1426.06"/>
    <n v="219.47"/>
    <n v="1645.53"/>
    <n v="116149.35"/>
  </r>
  <r>
    <x v="78"/>
    <s v="Federal Way"/>
    <n v="4422"/>
    <s v="Rainier View Elementary School"/>
    <x v="0"/>
    <n v="463.33"/>
    <n v="0"/>
    <n v="463.33"/>
    <n v="1.1200000000000001"/>
    <n v="1.1200000000000001"/>
    <n v="463.33"/>
    <n v="1.359"/>
    <n v="78209"/>
    <n v="80164"/>
    <n v="119040.35"/>
    <n v="2975.6699999999983"/>
    <n v="15997.68"/>
    <n v="0.16020000000000001"/>
    <n v="0.15390000000000001"/>
    <n v="41269.07"/>
    <n v="2033.6"/>
    <n v="312.97000000000003"/>
    <n v="2346.5699999999997"/>
    <n v="165631.66000000003"/>
  </r>
  <r>
    <x v="78"/>
    <s v="Federal Way"/>
    <n v="4426"/>
    <s v="Green Gables Elementary School"/>
    <x v="0"/>
    <n v="282.44"/>
    <n v="0"/>
    <n v="282.44"/>
    <n v="1.1200000000000001"/>
    <n v="1.1200000000000001"/>
    <n v="282.44"/>
    <n v="0.82799999999999996"/>
    <n v="78209"/>
    <n v="80164"/>
    <n v="72527.899999999994"/>
    <n v="1812.9900000000052"/>
    <n v="15997.68"/>
    <n v="0.16020000000000001"/>
    <n v="0.15390000000000001"/>
    <n v="25144.07"/>
    <n v="1239.01"/>
    <n v="190.68"/>
    <n v="1429.69"/>
    <n v="100914.65000000001"/>
  </r>
  <r>
    <x v="78"/>
    <s v="Federal Way"/>
    <n v="4470"/>
    <s v="Enterprise Elementary School"/>
    <x v="0"/>
    <n v="430.53"/>
    <n v="0"/>
    <n v="430.53"/>
    <n v="1.1200000000000001"/>
    <n v="1.1200000000000001"/>
    <n v="430.53"/>
    <n v="1.2629999999999999"/>
    <n v="78209"/>
    <n v="80164"/>
    <n v="110631.32"/>
    <n v="2765.4699999999866"/>
    <n v="15997.68"/>
    <n v="0.16020000000000001"/>
    <n v="0.15390000000000001"/>
    <n v="38353.81"/>
    <n v="1889.95"/>
    <n v="290.86"/>
    <n v="2180.81"/>
    <n v="153931.40999999997"/>
  </r>
  <r>
    <x v="78"/>
    <s v="Federal Way"/>
    <n v="4480"/>
    <s v="Meredith Hill Elementary School"/>
    <x v="0"/>
    <n v="406.34"/>
    <n v="0"/>
    <n v="406.34"/>
    <n v="1.1200000000000001"/>
    <n v="1.1200000000000001"/>
    <n v="406.34"/>
    <n v="1.1919999999999999"/>
    <n v="78209"/>
    <n v="80164"/>
    <n v="104412.14"/>
    <n v="2610.0099999999948"/>
    <n v="15997.68"/>
    <n v="0.16020000000000001"/>
    <n v="0.15390000000000001"/>
    <n v="36197.74"/>
    <n v="1783.7"/>
    <n v="274.51"/>
    <n v="2058.21"/>
    <n v="145278.1"/>
  </r>
  <r>
    <x v="78"/>
    <s v="Federal Way"/>
    <n v="4570"/>
    <s v="Todd Beamer High School"/>
    <x v="0"/>
    <n v="1314.11"/>
    <n v="0"/>
    <n v="1314.11"/>
    <n v="1.1200000000000001"/>
    <n v="1.1200000000000001"/>
    <n v="1314.11"/>
    <n v="3.855"/>
    <n v="78209"/>
    <n v="80164"/>
    <n v="337675.18"/>
    <n v="8440.9100000000326"/>
    <n v="15997.68"/>
    <n v="0.16020000000000001"/>
    <n v="0.15390000000000001"/>
    <n v="117065.68"/>
    <n v="5768.6"/>
    <n v="887.79"/>
    <n v="6656.39"/>
    <n v="469838.16000000003"/>
  </r>
  <r>
    <x v="78"/>
    <s v="Federal Way"/>
    <n v="5029"/>
    <s v="Sequoyah Middle School"/>
    <x v="0"/>
    <n v="554.75"/>
    <n v="0"/>
    <n v="554.75"/>
    <n v="1.1200000000000001"/>
    <n v="1.1200000000000001"/>
    <n v="554.75"/>
    <n v="1.627"/>
    <n v="78209"/>
    <n v="80164"/>
    <n v="142515.57"/>
    <n v="3562.4799999999814"/>
    <n v="15997.68"/>
    <n v="0.16020000000000001"/>
    <n v="0.15390000000000001"/>
    <n v="49407.49"/>
    <n v="2434.63"/>
    <n v="374.69"/>
    <n v="2809.32"/>
    <n v="198294.86"/>
  </r>
  <r>
    <x v="78"/>
    <s v="Federal Way"/>
    <n v="5107"/>
    <s v="Federal Way Running Start Home School"/>
    <x v="1"/>
    <n v="18.149999999999999"/>
    <n v="0"/>
    <n v="0"/>
    <n v="1.1200000000000001"/>
    <n v="1.1200000000000001"/>
    <n v="0"/>
    <n v="0"/>
    <n v="78209"/>
    <n v="80164"/>
    <n v="0"/>
    <n v="0"/>
    <n v="15997.68"/>
    <n v="0.16020000000000001"/>
    <n v="0.15390000000000001"/>
    <n v="0"/>
    <n v="0"/>
    <n v="0"/>
    <n v="0"/>
    <n v="0"/>
  </r>
  <r>
    <x v="78"/>
    <s v="Federal Way"/>
    <n v="5163"/>
    <s v="Career Academy at Truman High School"/>
    <x v="0"/>
    <n v="80.56"/>
    <n v="0"/>
    <n v="80.56"/>
    <n v="1.1200000000000001"/>
    <n v="1.1200000000000001"/>
    <n v="80.56"/>
    <n v="0.23599999999999999"/>
    <n v="78209"/>
    <n v="80164"/>
    <n v="20672.2"/>
    <n v="516.75"/>
    <n v="15997.68"/>
    <n v="0.16020000000000001"/>
    <n v="0.15390000000000001"/>
    <n v="7166.67"/>
    <n v="353.15"/>
    <n v="54.35"/>
    <n v="407.5"/>
    <n v="28763.120000000003"/>
  </r>
  <r>
    <x v="78"/>
    <s v="Federal Way"/>
    <n v="5255"/>
    <s v="Gateway to College"/>
    <x v="0"/>
    <n v="19.86"/>
    <n v="0"/>
    <n v="19.86"/>
    <n v="1.1200000000000001"/>
    <n v="1.1200000000000001"/>
    <n v="19.86"/>
    <n v="5.8000000000000003E-2"/>
    <n v="78209"/>
    <n v="80164"/>
    <n v="5080.46"/>
    <n v="126.98999999999978"/>
    <n v="15997.68"/>
    <n v="0.16020000000000001"/>
    <n v="0.15390000000000001"/>
    <n v="1761.3"/>
    <n v="86.79"/>
    <n v="13.36"/>
    <n v="100.15"/>
    <n v="7068.9"/>
  </r>
  <r>
    <x v="78"/>
    <s v="Federal Way"/>
    <n v="5348"/>
    <s v="Open Doors Youth Reengagement (1418)"/>
    <x v="0"/>
    <n v="150"/>
    <n v="0"/>
    <n v="150"/>
    <n v="1.1200000000000001"/>
    <n v="1.1200000000000001"/>
    <n v="150"/>
    <n v="0.44"/>
    <n v="78209"/>
    <n v="80164"/>
    <n v="38541.4"/>
    <n v="963.41999999999825"/>
    <n v="15997.68"/>
    <n v="0.16020000000000001"/>
    <n v="0.15390000000000001"/>
    <n v="13361.58"/>
    <n v="658.41"/>
    <n v="101.33"/>
    <n v="759.74"/>
    <n v="53626.14"/>
  </r>
  <r>
    <x v="78"/>
    <s v="Federal Way"/>
    <n v="5473"/>
    <s v="TAFA at Saghalie"/>
    <x v="0"/>
    <n v="526.91"/>
    <n v="0"/>
    <n v="526.91"/>
    <n v="1.1200000000000001"/>
    <n v="1.1200000000000001"/>
    <n v="526.91"/>
    <n v="1.546"/>
    <n v="78209"/>
    <n v="80164"/>
    <n v="135420.45000000001"/>
    <n v="3385.1199999999953"/>
    <n v="15997.68"/>
    <n v="0.16020000000000001"/>
    <n v="0.15390000000000001"/>
    <n v="46947.74"/>
    <n v="2313.4299999999998"/>
    <n v="356.04"/>
    <n v="2669.47"/>
    <n v="188422.78"/>
  </r>
  <r>
    <x v="79"/>
    <s v="Ferndale"/>
    <n v="2263"/>
    <s v="Beach Elem"/>
    <x v="0"/>
    <n v="30"/>
    <n v="0"/>
    <n v="30"/>
    <n v="1.06"/>
    <n v="1.06"/>
    <n v="30"/>
    <n v="8.7999999999999995E-2"/>
    <n v="78209"/>
    <n v="80164"/>
    <n v="7295.34"/>
    <n v="182.35999999999967"/>
    <n v="15997.68"/>
    <n v="0.16020000000000001"/>
    <n v="0.15390000000000001"/>
    <n v="2604.5700000000002"/>
    <n v="124.63"/>
    <n v="19.18"/>
    <n v="143.81"/>
    <n v="10226.08"/>
  </r>
  <r>
    <x v="79"/>
    <s v="Ferndale"/>
    <n v="2458"/>
    <s v="Central Elementary"/>
    <x v="0"/>
    <n v="314.01"/>
    <n v="0"/>
    <n v="314.01"/>
    <n v="1.06"/>
    <n v="1.06"/>
    <n v="314.01"/>
    <n v="0.92100000000000004"/>
    <n v="78209"/>
    <n v="80164"/>
    <n v="76352.320000000007"/>
    <n v="1908.5899999999965"/>
    <n v="15997.68"/>
    <n v="0.16020000000000001"/>
    <n v="0.15390000000000001"/>
    <n v="27259.24"/>
    <n v="1304.3499999999999"/>
    <n v="200.74"/>
    <n v="1505.09"/>
    <n v="107025.24"/>
  </r>
  <r>
    <x v="79"/>
    <s v="Ferndale"/>
    <n v="2488"/>
    <s v="Ferndale High School"/>
    <x v="1"/>
    <n v="1346.23"/>
    <n v="0"/>
    <n v="0"/>
    <n v="1.06"/>
    <n v="1.06"/>
    <n v="0"/>
    <n v="0"/>
    <n v="78209"/>
    <n v="80164"/>
    <n v="0"/>
    <n v="0"/>
    <n v="15997.68"/>
    <n v="0.16020000000000001"/>
    <n v="0.15390000000000001"/>
    <n v="0"/>
    <n v="0"/>
    <n v="0"/>
    <n v="0"/>
    <n v="0"/>
  </r>
  <r>
    <x v="79"/>
    <s v="Ferndale"/>
    <n v="2607"/>
    <s v="Custer Elem"/>
    <x v="1"/>
    <n v="392.33000000000004"/>
    <n v="0"/>
    <n v="0"/>
    <n v="1.06"/>
    <n v="1.06"/>
    <n v="0"/>
    <n v="0"/>
    <n v="78209"/>
    <n v="80164"/>
    <n v="0"/>
    <n v="0"/>
    <n v="15997.68"/>
    <n v="0.16020000000000001"/>
    <n v="0.15390000000000001"/>
    <n v="0"/>
    <n v="0"/>
    <n v="0"/>
    <n v="0"/>
    <n v="0"/>
  </r>
  <r>
    <x v="79"/>
    <s v="Ferndale"/>
    <n v="3762"/>
    <s v="Vista Middle School"/>
    <x v="0"/>
    <n v="549.27"/>
    <n v="0"/>
    <n v="549.27"/>
    <n v="1.06"/>
    <n v="1.06"/>
    <n v="549.27"/>
    <n v="1.611"/>
    <n v="78209"/>
    <n v="80164"/>
    <n v="133554.38"/>
    <n v="3338.4799999999814"/>
    <n v="15997.68"/>
    <n v="0.16020000000000001"/>
    <n v="0.15390000000000001"/>
    <n v="47681.47"/>
    <n v="2281.5500000000002"/>
    <n v="351.13"/>
    <n v="2632.6800000000003"/>
    <n v="187207.00999999998"/>
  </r>
  <r>
    <x v="79"/>
    <s v="Ferndale"/>
    <n v="4130"/>
    <s v="Skyline Elementary School"/>
    <x v="0"/>
    <n v="500.52"/>
    <n v="0"/>
    <n v="500.52"/>
    <n v="1.06"/>
    <n v="1.06"/>
    <n v="500.52"/>
    <n v="1.468"/>
    <n v="78209"/>
    <n v="80164"/>
    <n v="121699.46"/>
    <n v="3042.1399999999994"/>
    <n v="15997.68"/>
    <n v="0.16020000000000001"/>
    <n v="0.15390000000000001"/>
    <n v="43449.03"/>
    <n v="2079.0300000000002"/>
    <n v="319.95999999999998"/>
    <n v="2398.9900000000002"/>
    <n v="170589.62"/>
  </r>
  <r>
    <x v="79"/>
    <s v="Ferndale"/>
    <n v="4482"/>
    <s v="Eagleridge Elementary"/>
    <x v="0"/>
    <n v="463.49"/>
    <n v="0"/>
    <n v="463.49"/>
    <n v="1.06"/>
    <n v="1.06"/>
    <n v="463.49"/>
    <n v="1.36"/>
    <n v="78209"/>
    <n v="80164"/>
    <n v="112746.09"/>
    <n v="2818.3300000000017"/>
    <n v="15997.68"/>
    <n v="0.16020000000000001"/>
    <n v="0.15390000000000001"/>
    <n v="40252.51"/>
    <n v="1926.07"/>
    <n v="296.42"/>
    <n v="2222.4899999999998"/>
    <n v="158039.41999999998"/>
  </r>
  <r>
    <x v="79"/>
    <s v="Ferndale"/>
    <n v="4554"/>
    <s v="Horizon Middle School"/>
    <x v="0"/>
    <n v="430.46"/>
    <n v="0"/>
    <n v="430.46"/>
    <n v="1.06"/>
    <n v="1.06"/>
    <n v="430.46"/>
    <n v="1.2629999999999999"/>
    <n v="78209"/>
    <n v="80164"/>
    <n v="104704.65"/>
    <n v="2617.3100000000122"/>
    <n v="15997.68"/>
    <n v="0.16020000000000001"/>
    <n v="0.15390000000000001"/>
    <n v="37381.56"/>
    <n v="1788.7"/>
    <n v="275.27999999999997"/>
    <n v="2063.98"/>
    <n v="146767.50000000003"/>
  </r>
  <r>
    <x v="79"/>
    <s v="Ferndale"/>
    <n v="5207"/>
    <s v="Cascadia Elementary"/>
    <x v="0"/>
    <n v="433.27"/>
    <n v="0"/>
    <n v="433.27"/>
    <n v="1.06"/>
    <n v="1.06"/>
    <n v="433.27"/>
    <n v="1.2709999999999999"/>
    <n v="78209"/>
    <n v="80164"/>
    <n v="105367.86"/>
    <n v="2633.8899999999994"/>
    <n v="15997.68"/>
    <n v="0.16020000000000001"/>
    <n v="0.15390000000000001"/>
    <n v="37618.339999999997"/>
    <n v="1800.03"/>
    <n v="277.02"/>
    <n v="2077.0500000000002"/>
    <n v="147697.14000000001"/>
  </r>
  <r>
    <x v="79"/>
    <s v="Ferndale"/>
    <n v="5464"/>
    <s v="Ferndale Re-Engagement"/>
    <x v="0"/>
    <n v="41.55"/>
    <n v="0"/>
    <n v="41.55"/>
    <n v="1.06"/>
    <n v="1.06"/>
    <n v="41.55"/>
    <n v="0.122"/>
    <n v="78209"/>
    <n v="80164"/>
    <n v="10113.99"/>
    <n v="252.81999999999971"/>
    <n v="15997.68"/>
    <n v="0.16020000000000001"/>
    <n v="0.15390000000000001"/>
    <n v="3610.89"/>
    <n v="172.78"/>
    <n v="26.59"/>
    <n v="199.37"/>
    <n v="14177.07"/>
  </r>
  <r>
    <x v="79"/>
    <s v="Ferndale"/>
    <n v="5579"/>
    <s v="Ferndale Virtual Academy"/>
    <x v="0"/>
    <n v="172.56"/>
    <n v="0"/>
    <n v="172.56"/>
    <n v="1.06"/>
    <n v="1.06"/>
    <n v="172.56"/>
    <n v="0.50600000000000001"/>
    <n v="78209"/>
    <n v="80164"/>
    <n v="41948.18"/>
    <n v="1048.5800000000017"/>
    <n v="15997.68"/>
    <n v="0.16020000000000001"/>
    <n v="0.15390000000000001"/>
    <n v="14976.3"/>
    <n v="716.61"/>
    <n v="110.29"/>
    <n v="826.9"/>
    <n v="58799.96"/>
  </r>
  <r>
    <x v="79"/>
    <s v="Ferndale"/>
    <n v="5747"/>
    <s v="Mountain View Learning Center"/>
    <x v="0"/>
    <n v="11.33"/>
    <n v="0"/>
    <n v="11.33"/>
    <n v="1.06"/>
    <n v="1.06"/>
    <n v="11.33"/>
    <n v="3.3000000000000002E-2"/>
    <n v="78209"/>
    <n v="80164"/>
    <n v="2735.75"/>
    <n v="68.389999999999873"/>
    <n v="15997.68"/>
    <n v="0.16020000000000001"/>
    <n v="0.15390000000000001"/>
    <n v="976.72"/>
    <n v="46.74"/>
    <n v="7.19"/>
    <n v="53.93"/>
    <n v="3834.79"/>
  </r>
  <r>
    <x v="80"/>
    <s v="Fife"/>
    <n v="2773"/>
    <s v="Fife High School"/>
    <x v="1"/>
    <n v="866.39"/>
    <n v="0"/>
    <n v="0"/>
    <n v="1.1200000000000001"/>
    <n v="1.1200000000000001"/>
    <n v="0"/>
    <n v="0"/>
    <n v="78209"/>
    <n v="80164"/>
    <n v="0"/>
    <n v="0"/>
    <n v="15997.68"/>
    <n v="0.16020000000000001"/>
    <n v="0.15390000000000001"/>
    <n v="0"/>
    <n v="0"/>
    <n v="0"/>
    <n v="0"/>
    <n v="0"/>
  </r>
  <r>
    <x v="80"/>
    <s v="Fife"/>
    <n v="2878"/>
    <s v="Discovery Primary School"/>
    <x v="1"/>
    <n v="454.13"/>
    <n v="0"/>
    <n v="0"/>
    <n v="1.1200000000000001"/>
    <n v="1.1200000000000001"/>
    <n v="0"/>
    <n v="0"/>
    <n v="78209"/>
    <n v="80164"/>
    <n v="0"/>
    <n v="0"/>
    <n v="15997.68"/>
    <n v="0.16020000000000001"/>
    <n v="0.15390000000000001"/>
    <n v="0"/>
    <n v="0"/>
    <n v="0"/>
    <n v="0"/>
    <n v="0"/>
  </r>
  <r>
    <x v="80"/>
    <s v="Fife"/>
    <n v="3798"/>
    <s v="Surprise Lake Middle School"/>
    <x v="0"/>
    <n v="604.27"/>
    <n v="0"/>
    <n v="604.27"/>
    <n v="1.1200000000000001"/>
    <n v="1.1200000000000001"/>
    <n v="604.27"/>
    <n v="1.7729999999999999"/>
    <n v="78209"/>
    <n v="80164"/>
    <n v="155304.29999999999"/>
    <n v="3882.1600000000035"/>
    <n v="15997.68"/>
    <n v="0.16020000000000001"/>
    <n v="0.15390000000000001"/>
    <n v="53841.1"/>
    <n v="2653.11"/>
    <n v="408.31"/>
    <n v="3061.42"/>
    <n v="216088.98"/>
  </r>
  <r>
    <x v="80"/>
    <s v="Fife"/>
    <n v="4557"/>
    <s v="Hedden Elementary School"/>
    <x v="1"/>
    <n v="472.8"/>
    <n v="0"/>
    <n v="0"/>
    <n v="1.1200000000000001"/>
    <n v="1.1200000000000001"/>
    <n v="0"/>
    <n v="0"/>
    <n v="78209"/>
    <n v="80164"/>
    <n v="0"/>
    <n v="0"/>
    <n v="15997.68"/>
    <n v="0.16020000000000001"/>
    <n v="0.15390000000000001"/>
    <n v="0"/>
    <n v="0"/>
    <n v="0"/>
    <n v="0"/>
    <n v="0"/>
  </r>
  <r>
    <x v="80"/>
    <s v="Fife"/>
    <n v="4582"/>
    <s v="Columbia Junior High School"/>
    <x v="1"/>
    <n v="602.29"/>
    <n v="0"/>
    <n v="0"/>
    <n v="1.1200000000000001"/>
    <n v="1.1200000000000001"/>
    <n v="0"/>
    <n v="0"/>
    <n v="78209"/>
    <n v="80164"/>
    <n v="0"/>
    <n v="0"/>
    <n v="15997.68"/>
    <n v="0.16020000000000001"/>
    <n v="0.15390000000000001"/>
    <n v="0"/>
    <n v="0"/>
    <n v="0"/>
    <n v="0"/>
    <n v="0"/>
  </r>
  <r>
    <x v="80"/>
    <s v="Fife"/>
    <n v="5582"/>
    <s v="Fife Open Doors"/>
    <x v="0"/>
    <n v="19.22"/>
    <n v="0"/>
    <n v="19.22"/>
    <n v="1.1200000000000001"/>
    <n v="1.1200000000000001"/>
    <n v="19.22"/>
    <n v="5.6000000000000001E-2"/>
    <n v="78209"/>
    <n v="80164"/>
    <n v="4905.2700000000004"/>
    <n v="122.61999999999989"/>
    <n v="15997.68"/>
    <n v="0.16020000000000001"/>
    <n v="0.15390000000000001"/>
    <n v="1700.57"/>
    <n v="83.8"/>
    <n v="12.9"/>
    <n v="96.7"/>
    <n v="6825.16"/>
  </r>
  <r>
    <x v="80"/>
    <s v="Fife"/>
    <n v="5671"/>
    <s v="Fife Elementary School"/>
    <x v="0"/>
    <n v="860.33"/>
    <n v="0"/>
    <n v="860.33"/>
    <n v="1.1200000000000001"/>
    <n v="1.1200000000000001"/>
    <n v="860.33"/>
    <n v="2.524"/>
    <n v="78209"/>
    <n v="80164"/>
    <n v="221087.46"/>
    <n v="5526.5500000000175"/>
    <n v="15997.68"/>
    <n v="0.16020000000000001"/>
    <n v="0.15390000000000001"/>
    <n v="76646.89"/>
    <n v="3776.9"/>
    <n v="581.26"/>
    <n v="4358.16"/>
    <n v="307619.06"/>
  </r>
  <r>
    <x v="81"/>
    <s v="Finley"/>
    <n v="2367"/>
    <s v="River View High School"/>
    <x v="0"/>
    <n v="299.45"/>
    <n v="0"/>
    <n v="299.45"/>
    <n v="1"/>
    <n v="1"/>
    <n v="299.45"/>
    <n v="0.878"/>
    <n v="78209"/>
    <n v="80164"/>
    <n v="68667.5"/>
    <n v="1716.4900000000052"/>
    <n v="15997.68"/>
    <n v="0.16020000000000001"/>
    <n v="0.15390000000000001"/>
    <n v="25310.66"/>
    <n v="1173.07"/>
    <n v="180.54"/>
    <n v="1353.61"/>
    <n v="97048.260000000009"/>
  </r>
  <r>
    <x v="81"/>
    <s v="Finley"/>
    <n v="3078"/>
    <s v="Finley Elementary"/>
    <x v="0"/>
    <n v="357.26"/>
    <n v="0"/>
    <n v="357.26"/>
    <n v="1"/>
    <n v="1"/>
    <n v="357.26"/>
    <n v="1.048"/>
    <n v="78209"/>
    <n v="80164"/>
    <n v="81963.03"/>
    <n v="2048.8399999999965"/>
    <n v="15997.68"/>
    <n v="0.16020000000000001"/>
    <n v="0.15390000000000001"/>
    <n v="30211.360000000001"/>
    <n v="1400.2"/>
    <n v="215.49"/>
    <n v="1615.69"/>
    <n v="115838.92"/>
  </r>
  <r>
    <x v="81"/>
    <s v="Finley"/>
    <n v="4031"/>
    <s v="Finley Middle School"/>
    <x v="0"/>
    <n v="200.58"/>
    <n v="0"/>
    <n v="200.58"/>
    <n v="1"/>
    <n v="1"/>
    <n v="200.58"/>
    <n v="0.58799999999999997"/>
    <n v="78209"/>
    <n v="80164"/>
    <n v="45986.89"/>
    <n v="1149.5400000000009"/>
    <n v="15997.68"/>
    <n v="0.16020000000000001"/>
    <n v="0.15390000000000001"/>
    <n v="16950.650000000001"/>
    <n v="785.61"/>
    <n v="120.91"/>
    <n v="906.52"/>
    <n v="64993.599999999999"/>
  </r>
  <r>
    <x v="82"/>
    <s v="Franklin Pierce"/>
    <n v="2257"/>
    <s v="Collins Elementary"/>
    <x v="0"/>
    <n v="464.02"/>
    <n v="0"/>
    <n v="464.02"/>
    <n v="1.06"/>
    <n v="1.06"/>
    <n v="464.02"/>
    <n v="1.361"/>
    <n v="78209"/>
    <n v="80164"/>
    <n v="112829"/>
    <n v="2820.3999999999942"/>
    <n v="15997.68"/>
    <n v="0.16020000000000001"/>
    <n v="0.15390000000000001"/>
    <n v="40282.11"/>
    <n v="1927.49"/>
    <n v="296.64"/>
    <n v="2224.13"/>
    <n v="158155.63999999998"/>
  </r>
  <r>
    <x v="82"/>
    <s v="Franklin Pierce"/>
    <n v="2340"/>
    <s v="Midland Elementary"/>
    <x v="0"/>
    <n v="396.44"/>
    <n v="0"/>
    <n v="396.44"/>
    <n v="1.06"/>
    <n v="1.06"/>
    <n v="396.44"/>
    <n v="1.163"/>
    <n v="78209"/>
    <n v="80164"/>
    <n v="96414.49"/>
    <n v="2410.0899999999965"/>
    <n v="15997.68"/>
    <n v="0.16020000000000001"/>
    <n v="0.15390000000000001"/>
    <n v="34421.82"/>
    <n v="1647.08"/>
    <n v="253.49"/>
    <n v="1900.57"/>
    <n v="135146.97"/>
  </r>
  <r>
    <x v="82"/>
    <s v="Franklin Pierce"/>
    <n v="2398"/>
    <s v="Central Avenue Elementary"/>
    <x v="0"/>
    <n v="362.33"/>
    <n v="0"/>
    <n v="362.33"/>
    <n v="1.06"/>
    <n v="1.06"/>
    <n v="362.33"/>
    <n v="1.0629999999999999"/>
    <n v="78209"/>
    <n v="80164"/>
    <n v="88124.34"/>
    <n v="2202.8500000000058"/>
    <n v="15997.68"/>
    <n v="0.16020000000000001"/>
    <n v="0.15390000000000001"/>
    <n v="31462.07"/>
    <n v="1505.45"/>
    <n v="231.69"/>
    <n v="1737.14"/>
    <n v="123526.40000000001"/>
  </r>
  <r>
    <x v="82"/>
    <s v="Franklin Pierce"/>
    <n v="2876"/>
    <s v="Franklin Pierce High School"/>
    <x v="0"/>
    <n v="997.32999999999993"/>
    <n v="0"/>
    <n v="997.32999999999993"/>
    <n v="1.06"/>
    <n v="1.06"/>
    <n v="997.32999999999993"/>
    <n v="2.9260000000000002"/>
    <n v="78209"/>
    <n v="80164"/>
    <n v="242569.91"/>
    <n v="6063.5499999999884"/>
    <n v="15997.68"/>
    <n v="0.16020000000000001"/>
    <n v="0.15390000000000001"/>
    <n v="86602.09"/>
    <n v="4143.8900000000003"/>
    <n v="637.74"/>
    <n v="4781.63"/>
    <n v="340017.18"/>
  </r>
  <r>
    <x v="82"/>
    <s v="Franklin Pierce"/>
    <n v="2945"/>
    <s v="James Sales Elementary"/>
    <x v="0"/>
    <n v="385.78"/>
    <n v="0"/>
    <n v="385.78"/>
    <n v="1.06"/>
    <n v="1.06"/>
    <n v="385.78"/>
    <n v="1.1319999999999999"/>
    <n v="78209"/>
    <n v="80164"/>
    <n v="93844.54"/>
    <n v="2345.8500000000058"/>
    <n v="15997.68"/>
    <n v="0.16020000000000001"/>
    <n v="0.15390000000000001"/>
    <n v="33504.300000000003"/>
    <n v="1603.17"/>
    <n v="246.73"/>
    <n v="1849.9"/>
    <n v="131544.59"/>
  </r>
  <r>
    <x v="82"/>
    <s v="Franklin Pierce"/>
    <n v="3000"/>
    <s v="Harvard Elementary"/>
    <x v="0"/>
    <n v="448.89"/>
    <n v="0"/>
    <n v="448.89"/>
    <n v="1.06"/>
    <n v="1.06"/>
    <n v="448.89"/>
    <n v="1.3169999999999999"/>
    <n v="78209"/>
    <n v="80164"/>
    <n v="109181.33"/>
    <n v="2729.2200000000012"/>
    <n v="15997.68"/>
    <n v="0.16020000000000001"/>
    <n v="0.15390000000000001"/>
    <n v="38979.82"/>
    <n v="1865.18"/>
    <n v="287.05"/>
    <n v="2152.23"/>
    <n v="153042.6"/>
  </r>
  <r>
    <x v="82"/>
    <s v="Franklin Pierce"/>
    <n v="3180"/>
    <s v="Brookdale Elementary"/>
    <x v="0"/>
    <n v="470.78"/>
    <n v="0"/>
    <n v="470.78"/>
    <n v="1.06"/>
    <n v="1.06"/>
    <n v="470.78"/>
    <n v="1.381"/>
    <n v="78209"/>
    <n v="80164"/>
    <n v="114487.03"/>
    <n v="2861.8399999999965"/>
    <n v="15997.68"/>
    <n v="0.16020000000000001"/>
    <n v="0.15390000000000001"/>
    <n v="40874.06"/>
    <n v="1955.81"/>
    <n v="301"/>
    <n v="2256.81"/>
    <n v="160479.74"/>
  </r>
  <r>
    <x v="82"/>
    <s v="Franklin Pierce"/>
    <n v="3300"/>
    <s v="Morris Ford Middle School"/>
    <x v="0"/>
    <n v="835.51"/>
    <n v="0"/>
    <n v="835.51"/>
    <n v="1.06"/>
    <n v="1.06"/>
    <n v="835.51"/>
    <n v="2.4510000000000001"/>
    <n v="78209"/>
    <n v="80164"/>
    <n v="203191.67"/>
    <n v="5079.2099999999919"/>
    <n v="15997.68"/>
    <n v="0.16020000000000001"/>
    <n v="0.15390000000000001"/>
    <n v="72543.31"/>
    <n v="3471.18"/>
    <n v="534.21"/>
    <n v="4005.39"/>
    <n v="284819.57999999996"/>
  </r>
  <r>
    <x v="82"/>
    <s v="Franklin Pierce"/>
    <n v="3301"/>
    <s v="Christensen Elementary"/>
    <x v="0"/>
    <n v="339.11"/>
    <n v="0"/>
    <n v="339.11"/>
    <n v="1.06"/>
    <n v="1.06"/>
    <n v="339.11"/>
    <n v="0.995"/>
    <n v="78209"/>
    <n v="80164"/>
    <n v="82487.03"/>
    <n v="2061.9400000000023"/>
    <n v="15997.68"/>
    <n v="0.16020000000000001"/>
    <n v="0.15390000000000001"/>
    <n v="29449.45"/>
    <n v="1409.15"/>
    <n v="216.87"/>
    <n v="1626.02"/>
    <n v="115624.44"/>
  </r>
  <r>
    <x v="82"/>
    <s v="Franklin Pierce"/>
    <n v="3401"/>
    <s v="Perry G Keithley Middle School"/>
    <x v="0"/>
    <n v="785.24"/>
    <n v="0"/>
    <n v="785.24"/>
    <n v="1.06"/>
    <n v="1.06"/>
    <n v="785.24"/>
    <n v="2.3029999999999999"/>
    <n v="78209"/>
    <n v="80164"/>
    <n v="190922.25"/>
    <n v="4772.5"/>
    <n v="15997.68"/>
    <n v="0.16020000000000001"/>
    <n v="0.15390000000000001"/>
    <n v="68162.89"/>
    <n v="3261.58"/>
    <n v="501.96"/>
    <n v="3763.54"/>
    <n v="267621.18"/>
  </r>
  <r>
    <x v="82"/>
    <s v="Franklin Pierce"/>
    <n v="3532"/>
    <s v="Elmhurst Elementary School"/>
    <x v="0"/>
    <n v="336.34"/>
    <n v="0"/>
    <n v="336.34"/>
    <n v="1.06"/>
    <n v="1.06"/>
    <n v="336.34"/>
    <n v="0.98699999999999999"/>
    <n v="78209"/>
    <n v="80164"/>
    <n v="81823.820000000007"/>
    <n v="2045.359999999986"/>
    <n v="15997.68"/>
    <n v="0.16020000000000001"/>
    <n v="0.15390000000000001"/>
    <n v="29212.67"/>
    <n v="1397.82"/>
    <n v="215.12"/>
    <n v="1612.94"/>
    <n v="114694.79"/>
  </r>
  <r>
    <x v="82"/>
    <s v="Franklin Pierce"/>
    <n v="3648"/>
    <s v="Washington High School"/>
    <x v="0"/>
    <n v="985.04"/>
    <n v="0"/>
    <n v="985.04"/>
    <n v="1.06"/>
    <n v="1.06"/>
    <n v="985.04"/>
    <n v="2.8889999999999998"/>
    <n v="78209"/>
    <n v="80164"/>
    <n v="239502.55"/>
    <n v="5986.8700000000244"/>
    <n v="15997.68"/>
    <n v="0.16020000000000001"/>
    <n v="0.15390000000000001"/>
    <n v="85506.99"/>
    <n v="4091.49"/>
    <n v="629.67999999999995"/>
    <n v="4721.17"/>
    <n v="335717.58"/>
  </r>
  <r>
    <x v="82"/>
    <s v="Franklin Pierce"/>
    <n v="4063"/>
    <s v="GATES Secondary School"/>
    <x v="0"/>
    <n v="114.23"/>
    <n v="0"/>
    <n v="114.23"/>
    <n v="1.06"/>
    <n v="1.06"/>
    <n v="114.23"/>
    <n v="0.33500000000000002"/>
    <n v="78209"/>
    <n v="80164"/>
    <n v="27772.02"/>
    <n v="694.22000000000116"/>
    <n v="15997.68"/>
    <n v="0.16020000000000001"/>
    <n v="0.15390000000000001"/>
    <n v="9915.14"/>
    <n v="474.44"/>
    <n v="73.02"/>
    <n v="547.46"/>
    <n v="38928.840000000004"/>
  </r>
  <r>
    <x v="83"/>
    <s v="Freeman"/>
    <n v="3192"/>
    <s v="Freeman High School"/>
    <x v="1"/>
    <n v="286.74"/>
    <n v="0"/>
    <n v="0"/>
    <n v="1"/>
    <n v="1.04"/>
    <n v="0"/>
    <n v="0"/>
    <n v="78209"/>
    <n v="80164"/>
    <n v="0"/>
    <n v="0"/>
    <n v="15997.68"/>
    <n v="0.16020000000000001"/>
    <n v="0.15390000000000001"/>
    <n v="0"/>
    <n v="0"/>
    <n v="0"/>
    <n v="0"/>
    <n v="0"/>
  </r>
  <r>
    <x v="83"/>
    <s v="Freeman"/>
    <n v="3794"/>
    <s v="Freeman Elementary School"/>
    <x v="1"/>
    <n v="384.45"/>
    <n v="0"/>
    <n v="0"/>
    <n v="1"/>
    <n v="1.04"/>
    <n v="0"/>
    <n v="0"/>
    <n v="78209"/>
    <n v="80164"/>
    <n v="0"/>
    <n v="0"/>
    <n v="15997.68"/>
    <n v="0.16020000000000001"/>
    <n v="0.15390000000000001"/>
    <n v="0"/>
    <n v="0"/>
    <n v="0"/>
    <n v="0"/>
    <n v="0"/>
  </r>
  <r>
    <x v="83"/>
    <s v="Freeman"/>
    <n v="4593"/>
    <s v="Freeman Middle School"/>
    <x v="1"/>
    <n v="201.24"/>
    <n v="0"/>
    <n v="0"/>
    <n v="1"/>
    <n v="1.04"/>
    <n v="0"/>
    <n v="0"/>
    <n v="78209"/>
    <n v="80164"/>
    <n v="0"/>
    <n v="0"/>
    <n v="15997.68"/>
    <n v="0.16020000000000001"/>
    <n v="0.15390000000000001"/>
    <n v="0"/>
    <n v="0"/>
    <n v="0"/>
    <n v="0"/>
    <n v="0"/>
  </r>
  <r>
    <x v="84"/>
    <s v="Garfield"/>
    <n v="1962"/>
    <s v="Garfield at Palouse High School"/>
    <x v="0"/>
    <n v="43.13"/>
    <n v="0"/>
    <n v="43.13"/>
    <n v="1"/>
    <n v="1"/>
    <n v="43.13"/>
    <n v="0.127"/>
    <n v="78209"/>
    <n v="80164"/>
    <n v="9932.5400000000009"/>
    <n v="248.28999999999905"/>
    <n v="15997.68"/>
    <n v="0.16020000000000001"/>
    <n v="0.15390000000000001"/>
    <n v="3661.11"/>
    <n v="169.68"/>
    <n v="26.11"/>
    <n v="195.79000000000002"/>
    <n v="14037.730000000001"/>
  </r>
  <r>
    <x v="84"/>
    <s v="Garfield"/>
    <n v="2895"/>
    <s v="Garfield Elementary"/>
    <x v="0"/>
    <n v="43.89"/>
    <n v="0"/>
    <n v="43.89"/>
    <n v="1"/>
    <n v="1"/>
    <n v="43.89"/>
    <n v="0.129"/>
    <n v="78209"/>
    <n v="80164"/>
    <n v="10088.959999999999"/>
    <n v="252.20000000000073"/>
    <n v="15997.68"/>
    <n v="0.16020000000000001"/>
    <n v="0.15390000000000001"/>
    <n v="3718.77"/>
    <n v="172.35"/>
    <n v="26.52"/>
    <n v="198.87"/>
    <n v="14258.800000000001"/>
  </r>
  <r>
    <x v="84"/>
    <s v="Garfield"/>
    <n v="2896"/>
    <s v="Garfield Middle School"/>
    <x v="1"/>
    <n v="28.33"/>
    <n v="0"/>
    <n v="0"/>
    <n v="1"/>
    <n v="1"/>
    <n v="0"/>
    <n v="0"/>
    <n v="78209"/>
    <n v="80164"/>
    <n v="0"/>
    <n v="0"/>
    <n v="15997.68"/>
    <n v="0.16020000000000001"/>
    <n v="0.15390000000000001"/>
    <n v="0"/>
    <n v="0"/>
    <n v="0"/>
    <n v="0"/>
    <n v="0"/>
  </r>
  <r>
    <x v="85"/>
    <s v="Glenwood"/>
    <n v="3047"/>
    <s v="Glenwood Elementary"/>
    <x v="1"/>
    <n v="26"/>
    <n v="0"/>
    <n v="0"/>
    <n v="1"/>
    <n v="1.04"/>
    <n v="0"/>
    <n v="0"/>
    <n v="78209"/>
    <n v="80164"/>
    <n v="0"/>
    <n v="0"/>
    <n v="15997.68"/>
    <n v="0.16020000000000001"/>
    <n v="0.15390000000000001"/>
    <n v="0"/>
    <n v="0"/>
    <n v="0"/>
    <n v="0"/>
    <n v="0"/>
  </r>
  <r>
    <x v="85"/>
    <s v="Glenwood"/>
    <n v="3048"/>
    <s v="Glenwood Secondary"/>
    <x v="1"/>
    <n v="27.89"/>
    <n v="0"/>
    <n v="0"/>
    <n v="1"/>
    <n v="1.04"/>
    <n v="0"/>
    <n v="0"/>
    <n v="78209"/>
    <n v="80164"/>
    <n v="0"/>
    <n v="0"/>
    <n v="15997.68"/>
    <n v="0.16020000000000001"/>
    <n v="0.15390000000000001"/>
    <n v="0"/>
    <n v="0"/>
    <n v="0"/>
    <n v="0"/>
    <n v="0"/>
  </r>
  <r>
    <x v="86"/>
    <s v="Goldendale"/>
    <n v="2677"/>
    <s v="Goldendale Primary School"/>
    <x v="0"/>
    <n v="300.95"/>
    <n v="0"/>
    <n v="300.95"/>
    <n v="1"/>
    <n v="1"/>
    <n v="300.95"/>
    <n v="0.88300000000000001"/>
    <n v="78209"/>
    <n v="80164"/>
    <n v="69058.55"/>
    <n v="1726.2599999999948"/>
    <n v="15997.68"/>
    <n v="0.16020000000000001"/>
    <n v="0.15390000000000001"/>
    <n v="25454.799999999999"/>
    <n v="1179.75"/>
    <n v="181.56"/>
    <n v="1361.31"/>
    <n v="97600.92"/>
  </r>
  <r>
    <x v="86"/>
    <s v="Goldendale"/>
    <n v="2856"/>
    <s v="Goldendale High School"/>
    <x v="0"/>
    <n v="314.67"/>
    <n v="0"/>
    <n v="314.67"/>
    <n v="1"/>
    <n v="1"/>
    <n v="314.67"/>
    <n v="0.92300000000000004"/>
    <n v="78209"/>
    <n v="80164"/>
    <n v="72186.91"/>
    <n v="1804.4599999999919"/>
    <n v="15997.68"/>
    <n v="0.16020000000000001"/>
    <n v="0.15390000000000001"/>
    <n v="26607.91"/>
    <n v="1233.19"/>
    <n v="189.79"/>
    <n v="1422.98"/>
    <n v="102022.26"/>
  </r>
  <r>
    <x v="86"/>
    <s v="Goldendale"/>
    <n v="3393"/>
    <s v="Goldendale Middle School"/>
    <x v="0"/>
    <n v="253.04"/>
    <n v="0"/>
    <n v="253.04"/>
    <n v="1"/>
    <n v="1"/>
    <n v="253.04"/>
    <n v="0.74199999999999999"/>
    <n v="78209"/>
    <n v="80164"/>
    <n v="58031.08"/>
    <n v="1450.6100000000006"/>
    <n v="15997.68"/>
    <n v="0.16020000000000001"/>
    <n v="0.15390000000000001"/>
    <n v="21390.11"/>
    <n v="991.36"/>
    <n v="152.57"/>
    <n v="1143.93"/>
    <n v="82015.73"/>
  </r>
  <r>
    <x v="86"/>
    <s v="Goldendale"/>
    <n v="5618"/>
    <s v="Washington Connections Academy Goldendale"/>
    <x v="1"/>
    <n v="2079.34"/>
    <n v="0"/>
    <n v="0"/>
    <n v="1"/>
    <n v="1"/>
    <n v="0"/>
    <n v="0"/>
    <n v="78209"/>
    <n v="80164"/>
    <n v="0"/>
    <n v="0"/>
    <n v="15997.68"/>
    <n v="0.16020000000000001"/>
    <n v="0.15390000000000001"/>
    <n v="0"/>
    <n v="0"/>
    <n v="0"/>
    <n v="0"/>
    <n v="0"/>
  </r>
  <r>
    <x v="87"/>
    <s v="Grand Coulee Dam"/>
    <n v="2801"/>
    <s v="Lake Roosevelt Jr/Sr High School"/>
    <x v="0"/>
    <n v="296.77999999999997"/>
    <n v="0"/>
    <n v="296.77999999999997"/>
    <n v="1"/>
    <n v="1"/>
    <n v="296.77999999999997"/>
    <n v="0.871"/>
    <n v="78209"/>
    <n v="80164"/>
    <n v="68120.039999999994"/>
    <n v="1702.8000000000029"/>
    <n v="15997.68"/>
    <n v="0.16020000000000001"/>
    <n v="0.15390000000000001"/>
    <n v="25108.87"/>
    <n v="1163.71"/>
    <n v="179.09"/>
    <n v="1342.8"/>
    <n v="96274.51"/>
  </r>
  <r>
    <x v="87"/>
    <s v="Grand Coulee Dam"/>
    <n v="2802"/>
    <s v="Lake Roosevelt Elementary "/>
    <x v="0"/>
    <n v="328.31"/>
    <n v="0"/>
    <n v="328.31"/>
    <n v="1"/>
    <n v="1"/>
    <n v="328.31"/>
    <n v="0.96299999999999997"/>
    <n v="78209"/>
    <n v="80164"/>
    <n v="75315.27"/>
    <n v="1882.6599999999889"/>
    <n v="15997.68"/>
    <n v="0.16020000000000001"/>
    <n v="0.15390000000000001"/>
    <n v="27761.01"/>
    <n v="1286.6300000000001"/>
    <n v="198.01"/>
    <n v="1484.64"/>
    <n v="106443.57999999999"/>
  </r>
  <r>
    <x v="87"/>
    <s v="Grand Coulee Dam"/>
    <n v="5336"/>
    <s v="Lake Roosevelt Alternative School"/>
    <x v="0"/>
    <n v="33.68"/>
    <n v="0"/>
    <n v="33.68"/>
    <n v="1"/>
    <n v="1"/>
    <n v="33.68"/>
    <n v="9.9000000000000005E-2"/>
    <n v="78209"/>
    <n v="80164"/>
    <n v="7742.69"/>
    <n v="193.55000000000018"/>
    <n v="15997.68"/>
    <n v="0.16020000000000001"/>
    <n v="0.15390000000000001"/>
    <n v="2853.94"/>
    <n v="132.27000000000001"/>
    <n v="20.36"/>
    <n v="152.63"/>
    <n v="10942.81"/>
  </r>
  <r>
    <x v="88"/>
    <s v="Grandview"/>
    <n v="1776"/>
    <s v="Contract Learning Center"/>
    <x v="0"/>
    <n v="37"/>
    <n v="0"/>
    <n v="37"/>
    <n v="1"/>
    <n v="1"/>
    <n v="37"/>
    <n v="0.109"/>
    <n v="78209"/>
    <n v="80164"/>
    <n v="8524.7800000000007"/>
    <n v="213.09999999999854"/>
    <n v="15997.68"/>
    <n v="0.16020000000000001"/>
    <n v="0.15390000000000001"/>
    <n v="3142.21"/>
    <n v="145.63"/>
    <n v="22.41"/>
    <n v="168.04"/>
    <n v="12048.130000000001"/>
  </r>
  <r>
    <x v="88"/>
    <s v="Grandview"/>
    <n v="2345"/>
    <s v="Mcclure Elementary School"/>
    <x v="0"/>
    <n v="542.55999999999995"/>
    <n v="0"/>
    <n v="542.55999999999995"/>
    <n v="1"/>
    <n v="1"/>
    <n v="542.55999999999995"/>
    <n v="1.5920000000000001"/>
    <n v="78209"/>
    <n v="80164"/>
    <n v="124508.73"/>
    <n v="3112.3600000000006"/>
    <n v="15997.68"/>
    <n v="0.16020000000000001"/>
    <n v="0.15390000000000001"/>
    <n v="45893.599999999999"/>
    <n v="2127.02"/>
    <n v="327.35000000000002"/>
    <n v="2454.37"/>
    <n v="175969.06"/>
  </r>
  <r>
    <x v="88"/>
    <s v="Grandview"/>
    <n v="2555"/>
    <s v="Grandview High School"/>
    <x v="0"/>
    <n v="1143.05"/>
    <n v="0"/>
    <n v="1143.05"/>
    <n v="1"/>
    <n v="1"/>
    <n v="1143.05"/>
    <n v="3.3530000000000002"/>
    <n v="78209"/>
    <n v="80164"/>
    <n v="262234.78000000003"/>
    <n v="6555.109999999986"/>
    <n v="15997.68"/>
    <n v="0.16020000000000001"/>
    <n v="0.15390000000000001"/>
    <n v="96659.06"/>
    <n v="4479.83"/>
    <n v="689.45"/>
    <n v="5169.28"/>
    <n v="370618.23000000004"/>
  </r>
  <r>
    <x v="88"/>
    <s v="Grandview"/>
    <n v="2756"/>
    <s v="Thompson Elementary School"/>
    <x v="0"/>
    <n v="524.78"/>
    <n v="0"/>
    <n v="524.78"/>
    <n v="1"/>
    <n v="1"/>
    <n v="524.78"/>
    <n v="1.5389999999999999"/>
    <n v="78209"/>
    <n v="80164"/>
    <n v="120363.65"/>
    <n v="3008.75"/>
    <n v="15997.68"/>
    <n v="0.16020000000000001"/>
    <n v="0.15390000000000001"/>
    <n v="44365.73"/>
    <n v="2056.21"/>
    <n v="316.45"/>
    <n v="2372.66"/>
    <n v="170110.79"/>
  </r>
  <r>
    <x v="88"/>
    <s v="Grandview"/>
    <n v="3013"/>
    <s v="Smith Elementary School"/>
    <x v="0"/>
    <n v="478.9"/>
    <n v="0"/>
    <n v="478.9"/>
    <n v="1"/>
    <n v="1"/>
    <n v="478.9"/>
    <n v="1.405"/>
    <n v="78209"/>
    <n v="80164"/>
    <n v="109883.65"/>
    <n v="2746.7700000000041"/>
    <n v="15997.68"/>
    <n v="0.16020000000000001"/>
    <n v="0.15390000000000001"/>
    <n v="40502.83"/>
    <n v="1877.17"/>
    <n v="288.89999999999998"/>
    <n v="2166.0700000000002"/>
    <n v="155299.32"/>
  </r>
  <r>
    <x v="88"/>
    <s v="Grandview"/>
    <n v="3071"/>
    <s v="Grandview Middle School"/>
    <x v="0"/>
    <n v="808.03"/>
    <n v="0"/>
    <n v="808.03"/>
    <n v="1"/>
    <n v="1"/>
    <n v="808.03"/>
    <n v="2.37"/>
    <n v="78209"/>
    <n v="80164"/>
    <n v="185355.33"/>
    <n v="4633.3500000000058"/>
    <n v="15997.68"/>
    <n v="0.16020000000000001"/>
    <n v="0.15390000000000001"/>
    <n v="68321.5"/>
    <n v="3166.48"/>
    <n v="487.32"/>
    <n v="3653.8"/>
    <n v="261963.97999999998"/>
  </r>
  <r>
    <x v="88"/>
    <s v="Grandview"/>
    <n v="5399"/>
    <s v="Step Up to College Open Doors High School"/>
    <x v="0"/>
    <n v="6.33"/>
    <n v="0"/>
    <n v="6.33"/>
    <n v="1"/>
    <n v="1"/>
    <n v="6.33"/>
    <n v="1.9E-2"/>
    <n v="78209"/>
    <n v="80164"/>
    <n v="1485.97"/>
    <n v="37.149999999999864"/>
    <n v="15997.68"/>
    <n v="0.16020000000000001"/>
    <n v="0.15390000000000001"/>
    <n v="547.73"/>
    <n v="25.39"/>
    <n v="3.91"/>
    <n v="29.3"/>
    <n v="2100.15"/>
  </r>
  <r>
    <x v="89"/>
    <s v="Granger"/>
    <n v="2531"/>
    <s v="Granger Middle School"/>
    <x v="0"/>
    <n v="425.78"/>
    <n v="0"/>
    <n v="425.78"/>
    <n v="1"/>
    <n v="1"/>
    <n v="425.78"/>
    <n v="1.2490000000000001"/>
    <n v="78209"/>
    <n v="80164"/>
    <n v="97683.04"/>
    <n v="2441.8000000000029"/>
    <n v="15997.68"/>
    <n v="0.16020000000000001"/>
    <n v="0.15390000000000001"/>
    <n v="36005.72"/>
    <n v="1668.75"/>
    <n v="256.82"/>
    <n v="1925.57"/>
    <n v="138056.13"/>
  </r>
  <r>
    <x v="89"/>
    <s v="Granger"/>
    <n v="3314"/>
    <s v="Granger High School"/>
    <x v="0"/>
    <n v="432.72"/>
    <n v="0"/>
    <n v="432.72"/>
    <n v="1"/>
    <n v="1"/>
    <n v="432.72"/>
    <n v="1.2689999999999999"/>
    <n v="78209"/>
    <n v="80164"/>
    <n v="99247.22"/>
    <n v="2480.8999999999942"/>
    <n v="15997.68"/>
    <n v="0.16020000000000001"/>
    <n v="0.15390000000000001"/>
    <n v="36582.269999999997"/>
    <n v="1695.47"/>
    <n v="260.93"/>
    <n v="1956.4"/>
    <n v="140266.78999999998"/>
  </r>
  <r>
    <x v="89"/>
    <s v="Granger"/>
    <n v="4535"/>
    <s v="Roosevelt Elementary"/>
    <x v="0"/>
    <n v="523.55999999999995"/>
    <n v="0"/>
    <n v="523.55999999999995"/>
    <n v="1"/>
    <n v="1"/>
    <n v="523.55999999999995"/>
    <n v="1.536"/>
    <n v="78209"/>
    <n v="80164"/>
    <n v="120129.02"/>
    <n v="3002.8799999999901"/>
    <n v="15997.68"/>
    <n v="0.16020000000000001"/>
    <n v="0.15390000000000001"/>
    <n v="44279.25"/>
    <n v="2052.1999999999998"/>
    <n v="315.83"/>
    <n v="2368.0299999999997"/>
    <n v="169779.18000000002"/>
  </r>
  <r>
    <x v="90"/>
    <s v="Granite Falls"/>
    <n v="2580"/>
    <s v="Granite Falls High School"/>
    <x v="1"/>
    <n v="579.43000000000006"/>
    <n v="0"/>
    <n v="0"/>
    <n v="1.1200000000000001"/>
    <n v="1.1200000000000001"/>
    <n v="0"/>
    <n v="0"/>
    <n v="78209"/>
    <n v="80164"/>
    <n v="0"/>
    <n v="0"/>
    <n v="15997.68"/>
    <n v="0.16020000000000001"/>
    <n v="0.15390000000000001"/>
    <n v="0"/>
    <n v="0"/>
    <n v="0"/>
    <n v="0"/>
    <n v="0"/>
  </r>
  <r>
    <x v="90"/>
    <s v="Granite Falls"/>
    <n v="4113"/>
    <s v="Granite Falls Middle School"/>
    <x v="1"/>
    <n v="443.8"/>
    <n v="0"/>
    <n v="0"/>
    <n v="1.1200000000000001"/>
    <n v="1.1200000000000001"/>
    <n v="0"/>
    <n v="0"/>
    <n v="78209"/>
    <n v="80164"/>
    <n v="0"/>
    <n v="0"/>
    <n v="15997.68"/>
    <n v="0.16020000000000001"/>
    <n v="0.15390000000000001"/>
    <n v="0"/>
    <n v="0"/>
    <n v="0"/>
    <n v="0"/>
    <n v="0"/>
  </r>
  <r>
    <x v="90"/>
    <s v="Granite Falls"/>
    <n v="4330"/>
    <s v="Mountain Way Elementary"/>
    <x v="1"/>
    <n v="468.23"/>
    <n v="0"/>
    <n v="0"/>
    <n v="1.1200000000000001"/>
    <n v="1.1200000000000001"/>
    <n v="0"/>
    <n v="0"/>
    <n v="78209"/>
    <n v="80164"/>
    <n v="0"/>
    <n v="0"/>
    <n v="15997.68"/>
    <n v="0.16020000000000001"/>
    <n v="0.15390000000000001"/>
    <n v="0"/>
    <n v="0"/>
    <n v="0"/>
    <n v="0"/>
    <n v="0"/>
  </r>
  <r>
    <x v="90"/>
    <s v="Granite Falls"/>
    <n v="4479"/>
    <s v="Monte Cristo Elementary"/>
    <x v="1"/>
    <n v="491.29"/>
    <n v="0"/>
    <n v="0"/>
    <n v="1.1200000000000001"/>
    <n v="1.1200000000000001"/>
    <n v="0"/>
    <n v="0"/>
    <n v="78209"/>
    <n v="80164"/>
    <n v="0"/>
    <n v="0"/>
    <n v="15997.68"/>
    <n v="0.16020000000000001"/>
    <n v="0.15390000000000001"/>
    <n v="0"/>
    <n v="0"/>
    <n v="0"/>
    <n v="0"/>
    <n v="0"/>
  </r>
  <r>
    <x v="90"/>
    <s v="Granite Falls"/>
    <n v="5171"/>
    <s v="Crossroads High School"/>
    <x v="0"/>
    <n v="187.83"/>
    <n v="0"/>
    <n v="187.83"/>
    <n v="1.1200000000000001"/>
    <n v="1.1200000000000001"/>
    <n v="187.83"/>
    <n v="0.55100000000000005"/>
    <n v="78209"/>
    <n v="80164"/>
    <n v="48264.34"/>
    <n v="1206.4700000000012"/>
    <n v="15997.68"/>
    <n v="0.16020000000000001"/>
    <n v="0.15390000000000001"/>
    <n v="16732.34"/>
    <n v="824.51"/>
    <n v="126.89"/>
    <n v="951.4"/>
    <n v="67154.549999999988"/>
  </r>
  <r>
    <x v="90"/>
    <s v="Granite Falls"/>
    <n v="5349"/>
    <s v="Granite Falls Open Doors"/>
    <x v="0"/>
    <n v="44.11"/>
    <n v="0"/>
    <n v="44.11"/>
    <n v="1.1200000000000001"/>
    <n v="1.1200000000000001"/>
    <n v="44.11"/>
    <n v="0.129"/>
    <n v="78209"/>
    <n v="80164"/>
    <n v="11299.64"/>
    <n v="282.45000000000073"/>
    <n v="15997.68"/>
    <n v="0.16020000000000001"/>
    <n v="0.15390000000000001"/>
    <n v="3917.37"/>
    <n v="193.03"/>
    <n v="29.71"/>
    <n v="222.74"/>
    <n v="15722.199999999999"/>
  </r>
  <r>
    <x v="91"/>
    <s v="Grapeview"/>
    <n v="2145"/>
    <s v="Grapeview Elementary &amp; Middle School"/>
    <x v="1"/>
    <n v="226.15"/>
    <n v="0"/>
    <n v="0"/>
    <n v="1.06"/>
    <n v="1.06"/>
    <n v="0"/>
    <n v="0"/>
    <n v="78209"/>
    <n v="80164"/>
    <n v="0"/>
    <n v="0"/>
    <n v="15997.68"/>
    <n v="0.16020000000000001"/>
    <n v="0.15390000000000001"/>
    <n v="0"/>
    <n v="0"/>
    <n v="0"/>
    <n v="0"/>
    <n v="0"/>
  </r>
  <r>
    <x v="92"/>
    <s v="Great Northern"/>
    <n v="2097"/>
    <s v="Great Northern Elementary"/>
    <x v="0"/>
    <n v="41.56"/>
    <n v="0"/>
    <n v="41.56"/>
    <n v="1"/>
    <n v="1"/>
    <n v="41.56"/>
    <n v="0.122"/>
    <n v="78209"/>
    <n v="80164"/>
    <n v="9541.5"/>
    <n v="238.51000000000022"/>
    <n v="15997.68"/>
    <n v="0.16020000000000001"/>
    <n v="0.15390000000000001"/>
    <n v="3516.97"/>
    <n v="163"/>
    <n v="25.09"/>
    <n v="188.09"/>
    <n v="13485.07"/>
  </r>
  <r>
    <x v="93"/>
    <s v="Green Mountain"/>
    <n v="2484"/>
    <s v="Green Mountain School"/>
    <x v="1"/>
    <n v="163.92"/>
    <n v="0"/>
    <n v="0"/>
    <n v="1.06"/>
    <n v="1.06"/>
    <n v="0"/>
    <n v="0"/>
    <n v="78209"/>
    <n v="80164"/>
    <n v="0"/>
    <n v="0"/>
    <n v="15997.68"/>
    <n v="0.16020000000000001"/>
    <n v="0.15390000000000001"/>
    <n v="0"/>
    <n v="0"/>
    <n v="0"/>
    <n v="0"/>
    <n v="0"/>
  </r>
  <r>
    <x v="94"/>
    <s v="Griffin"/>
    <n v="2406"/>
    <s v="Griffin School"/>
    <x v="1"/>
    <n v="582.83999999999992"/>
    <n v="0"/>
    <n v="0"/>
    <n v="1"/>
    <n v="1"/>
    <n v="0"/>
    <n v="0"/>
    <n v="78209"/>
    <n v="80164"/>
    <n v="0"/>
    <n v="0"/>
    <n v="15997.68"/>
    <n v="0.16020000000000001"/>
    <n v="0.15390000000000001"/>
    <n v="0"/>
    <n v="0"/>
    <n v="0"/>
    <n v="0"/>
    <n v="0"/>
  </r>
  <r>
    <x v="95"/>
    <s v="Harrington"/>
    <n v="2743"/>
    <s v="Harrington Elementary School"/>
    <x v="0"/>
    <n v="64.040000000000006"/>
    <n v="0"/>
    <n v="64.040000000000006"/>
    <n v="1"/>
    <n v="1.04"/>
    <n v="64.040000000000006"/>
    <n v="0.188"/>
    <n v="78209"/>
    <n v="80164"/>
    <n v="14703.29"/>
    <n v="970.3799999999992"/>
    <n v="15997.68"/>
    <n v="0.16020000000000001"/>
    <n v="0.15390000000000001"/>
    <n v="5512.37"/>
    <n v="261.23"/>
    <n v="40.200000000000003"/>
    <n v="301.43"/>
    <n v="21487.47"/>
  </r>
  <r>
    <x v="95"/>
    <s v="Harrington"/>
    <n v="3113"/>
    <s v="Harrington High School"/>
    <x v="0"/>
    <n v="50.56"/>
    <n v="0"/>
    <n v="50.56"/>
    <n v="1"/>
    <n v="1.04"/>
    <n v="50.56"/>
    <n v="0.14799999999999999"/>
    <n v="78209"/>
    <n v="80164"/>
    <n v="11574.93"/>
    <n v="763.90999999999985"/>
    <n v="15997.68"/>
    <n v="0.16020000000000001"/>
    <n v="0.15390000000000001"/>
    <n v="4339.53"/>
    <n v="205.65"/>
    <n v="31.65"/>
    <n v="237.3"/>
    <n v="16915.669999999998"/>
  </r>
  <r>
    <x v="96"/>
    <s v="Highland"/>
    <n v="2718"/>
    <s v="Highland Middle School"/>
    <x v="0"/>
    <n v="245.5"/>
    <n v="0"/>
    <n v="245.5"/>
    <n v="1"/>
    <n v="1"/>
    <n v="245.5"/>
    <n v="0.72"/>
    <n v="78209"/>
    <n v="80164"/>
    <n v="56310.48"/>
    <n v="1407.5999999999985"/>
    <n v="15997.68"/>
    <n v="0.16020000000000001"/>
    <n v="0.15390000000000001"/>
    <n v="20755.900000000001"/>
    <n v="961.97"/>
    <n v="148.05000000000001"/>
    <n v="1110.02"/>
    <n v="79584.000000000015"/>
  </r>
  <r>
    <x v="96"/>
    <s v="Highland"/>
    <n v="3072"/>
    <s v="Marcus Whitman-Cowiche Elementary"/>
    <x v="0"/>
    <n v="245.28000000000003"/>
    <n v="0"/>
    <n v="245.28000000000003"/>
    <n v="1"/>
    <n v="1"/>
    <n v="245.28000000000003"/>
    <n v="0.71899999999999997"/>
    <n v="78209"/>
    <n v="80164"/>
    <n v="56232.27"/>
    <n v="1405.6500000000015"/>
    <n v="15997.68"/>
    <n v="0.16020000000000001"/>
    <n v="0.15390000000000001"/>
    <n v="20727.07"/>
    <n v="960.63"/>
    <n v="147.84"/>
    <n v="1108.47"/>
    <n v="79473.459999999992"/>
  </r>
  <r>
    <x v="96"/>
    <s v="Highland"/>
    <n v="3073"/>
    <s v="Tieton Elementary School"/>
    <x v="0"/>
    <n v="203.33"/>
    <n v="0"/>
    <n v="203.33"/>
    <n v="1"/>
    <n v="1"/>
    <n v="203.33"/>
    <n v="0.59599999999999997"/>
    <n v="78209"/>
    <n v="80164"/>
    <n v="46612.56"/>
    <n v="1165.1800000000003"/>
    <n v="15997.68"/>
    <n v="0.16020000000000001"/>
    <n v="0.15390000000000001"/>
    <n v="17181.27"/>
    <n v="796.3"/>
    <n v="122.55"/>
    <n v="918.84999999999991"/>
    <n v="65877.86"/>
  </r>
  <r>
    <x v="96"/>
    <s v="Highland"/>
    <n v="4559"/>
    <s v="Highland High School"/>
    <x v="0"/>
    <n v="358.07"/>
    <n v="0"/>
    <n v="358.07"/>
    <n v="1"/>
    <n v="1"/>
    <n v="358.07"/>
    <n v="1.05"/>
    <n v="78209"/>
    <n v="80164"/>
    <n v="82119.45"/>
    <n v="2052.75"/>
    <n v="15997.68"/>
    <n v="0.16020000000000001"/>
    <n v="0.15390000000000001"/>
    <n v="30269.02"/>
    <n v="1402.87"/>
    <n v="215.9"/>
    <n v="1618.77"/>
    <n v="116059.99"/>
  </r>
  <r>
    <x v="97"/>
    <s v="Highline"/>
    <n v="1539"/>
    <s v="CHOICE Academy"/>
    <x v="1"/>
    <n v="164.31"/>
    <n v="0"/>
    <n v="0"/>
    <n v="1.18"/>
    <n v="1.18"/>
    <n v="0"/>
    <n v="0"/>
    <n v="78209"/>
    <n v="80164"/>
    <n v="0"/>
    <n v="0"/>
    <n v="15997.68"/>
    <n v="0.16020000000000001"/>
    <n v="0.15390000000000001"/>
    <n v="0"/>
    <n v="0"/>
    <n v="0"/>
    <n v="0"/>
    <n v="0"/>
  </r>
  <r>
    <x v="97"/>
    <s v="Highline"/>
    <n v="1972"/>
    <s v="Innovation Heights Academy"/>
    <x v="0"/>
    <n v="158.24"/>
    <n v="0"/>
    <n v="158.24"/>
    <n v="1.18"/>
    <n v="1.18"/>
    <n v="158.24"/>
    <n v="0.46400000000000002"/>
    <n v="78209"/>
    <n v="80164"/>
    <n v="42820.99"/>
    <n v="1070.4000000000015"/>
    <n v="15997.68"/>
    <n v="0.16020000000000001"/>
    <n v="0.15390000000000001"/>
    <n v="14447.58"/>
    <n v="731.52"/>
    <n v="112.58"/>
    <n v="844.1"/>
    <n v="59183.07"/>
  </r>
  <r>
    <x v="97"/>
    <s v="Highline"/>
    <n v="1973"/>
    <s v="Satellite High School"/>
    <x v="1"/>
    <n v="93.26"/>
    <n v="0"/>
    <n v="0"/>
    <n v="1.18"/>
    <n v="1.18"/>
    <n v="0"/>
    <n v="0"/>
    <n v="78209"/>
    <n v="80164"/>
    <n v="0"/>
    <n v="0"/>
    <n v="15997.68"/>
    <n v="0.16020000000000001"/>
    <n v="0.15390000000000001"/>
    <n v="0"/>
    <n v="0"/>
    <n v="0"/>
    <n v="0"/>
    <n v="0"/>
  </r>
  <r>
    <x v="97"/>
    <s v="Highline"/>
    <n v="2144"/>
    <s v="Mount View Elementary"/>
    <x v="0"/>
    <n v="403.31"/>
    <n v="0"/>
    <n v="403.31"/>
    <n v="1.18"/>
    <n v="1.18"/>
    <n v="403.31"/>
    <n v="1.1830000000000001"/>
    <n v="78209"/>
    <n v="80164"/>
    <n v="109175.07"/>
    <n v="2729.0599999999977"/>
    <n v="15997.68"/>
    <n v="0.16020000000000001"/>
    <n v="0.15390000000000001"/>
    <n v="36835.1"/>
    <n v="1865.07"/>
    <n v="287.02999999999997"/>
    <n v="2152.1"/>
    <n v="150891.33000000002"/>
  </r>
  <r>
    <x v="97"/>
    <s v="Highline"/>
    <n v="2270"/>
    <s v="Puget Sound Skills Center"/>
    <x v="0"/>
    <n v="506.76"/>
    <n v="0"/>
    <n v="506.76"/>
    <n v="1.18"/>
    <n v="1.18"/>
    <n v="506.76"/>
    <n v="1.486"/>
    <n v="78209"/>
    <n v="80164"/>
    <n v="137137.92000000001"/>
    <n v="3428.0499999999884"/>
    <n v="15997.68"/>
    <n v="0.16020000000000001"/>
    <n v="0.15390000000000001"/>
    <n v="46269.62"/>
    <n v="2342.77"/>
    <n v="360.55"/>
    <n v="2703.32"/>
    <n v="189538.91"/>
  </r>
  <r>
    <x v="97"/>
    <s v="Highline"/>
    <n v="2325"/>
    <s v="Highline High School"/>
    <x v="0"/>
    <n v="1281.8699999999999"/>
    <n v="0"/>
    <n v="1281.8699999999999"/>
    <n v="1.18"/>
    <n v="1.18"/>
    <n v="1281.8699999999999"/>
    <n v="3.76"/>
    <n v="78209"/>
    <n v="80164"/>
    <n v="346997.69"/>
    <n v="8673.9500000000116"/>
    <n v="15997.68"/>
    <n v="0.16020000000000001"/>
    <n v="0.15390000000000001"/>
    <n v="117075.23"/>
    <n v="5927.86"/>
    <n v="912.3"/>
    <n v="6840.16"/>
    <n v="479587.02999999997"/>
  </r>
  <r>
    <x v="97"/>
    <s v="Highline"/>
    <n v="2418"/>
    <s v="Des Moines Elementary"/>
    <x v="0"/>
    <n v="454.2"/>
    <n v="0"/>
    <n v="454.2"/>
    <n v="1.18"/>
    <n v="1.18"/>
    <n v="454.2"/>
    <n v="1.3320000000000001"/>
    <n v="78209"/>
    <n v="80164"/>
    <n v="122925.78"/>
    <n v="3072.7900000000081"/>
    <n v="15997.68"/>
    <n v="0.16020000000000001"/>
    <n v="0.15390000000000001"/>
    <n v="41474.519999999997"/>
    <n v="2099.98"/>
    <n v="323.19"/>
    <n v="2423.17"/>
    <n v="169896.26"/>
  </r>
  <r>
    <x v="97"/>
    <s v="Highline"/>
    <n v="2639"/>
    <s v="White Center Heights Elementary"/>
    <x v="0"/>
    <n v="518.33000000000004"/>
    <n v="0"/>
    <n v="518.33000000000004"/>
    <n v="1.18"/>
    <n v="1.18"/>
    <n v="518.33000000000004"/>
    <n v="1.52"/>
    <n v="78209"/>
    <n v="80164"/>
    <n v="140275.66"/>
    <n v="3506.4899999999907"/>
    <n v="15997.68"/>
    <n v="0.16020000000000001"/>
    <n v="0.15390000000000001"/>
    <n v="47328.28"/>
    <n v="2396.37"/>
    <n v="368.8"/>
    <n v="2765.17"/>
    <n v="193875.6"/>
  </r>
  <r>
    <x v="97"/>
    <s v="Highline"/>
    <n v="2699"/>
    <s v="Hazel Valley Elementary"/>
    <x v="0"/>
    <n v="469.02"/>
    <n v="0"/>
    <n v="469.02"/>
    <n v="1.18"/>
    <n v="1.18"/>
    <n v="469.02"/>
    <n v="1.3759999999999999"/>
    <n v="78209"/>
    <n v="80164"/>
    <n v="126986.39"/>
    <n v="3174.2899999999936"/>
    <n v="15997.68"/>
    <n v="0.16020000000000001"/>
    <n v="0.15390000000000001"/>
    <n v="42844.55"/>
    <n v="2169.34"/>
    <n v="333.86"/>
    <n v="2503.2000000000003"/>
    <n v="175508.43"/>
  </r>
  <r>
    <x v="97"/>
    <s v="Highline"/>
    <n v="2734"/>
    <s v="McMicken Heights Elementary"/>
    <x v="0"/>
    <n v="491.04"/>
    <n v="0"/>
    <n v="491.04"/>
    <n v="1.18"/>
    <n v="1.18"/>
    <n v="491.04"/>
    <n v="1.44"/>
    <n v="78209"/>
    <n v="80164"/>
    <n v="132892.73000000001"/>
    <n v="3321.9400000000023"/>
    <n v="15997.68"/>
    <n v="0.16020000000000001"/>
    <n v="0.15390000000000001"/>
    <n v="44837.32"/>
    <n v="2270.2399999999998"/>
    <n v="349.39"/>
    <n v="2619.6299999999997"/>
    <n v="183671.62000000002"/>
  </r>
  <r>
    <x v="97"/>
    <s v="Highline"/>
    <n v="2765"/>
    <s v="Beverly Park Elem at Glendale"/>
    <x v="0"/>
    <n v="380.55"/>
    <n v="0"/>
    <n v="380.55"/>
    <n v="1.18"/>
    <n v="1.18"/>
    <n v="380.55"/>
    <n v="1.1160000000000001"/>
    <n v="78209"/>
    <n v="80164"/>
    <n v="102991.87"/>
    <n v="2574.5"/>
    <n v="15997.68"/>
    <n v="0.16020000000000001"/>
    <n v="0.15390000000000001"/>
    <n v="34748.92"/>
    <n v="1759.44"/>
    <n v="270.77999999999997"/>
    <n v="2030.22"/>
    <n v="142345.50999999998"/>
  </r>
  <r>
    <x v="97"/>
    <s v="Highline"/>
    <n v="2842"/>
    <s v="Shorewood Elementary"/>
    <x v="0"/>
    <n v="407.89"/>
    <n v="0"/>
    <n v="407.89"/>
    <n v="1.18"/>
    <n v="1.18"/>
    <n v="407.89"/>
    <n v="1.196"/>
    <n v="78209"/>
    <n v="80164"/>
    <n v="110374.8"/>
    <n v="2759.0500000000029"/>
    <n v="15997.68"/>
    <n v="0.16020000000000001"/>
    <n v="0.15390000000000001"/>
    <n v="37239.89"/>
    <n v="1885.56"/>
    <n v="290.19"/>
    <n v="2175.75"/>
    <n v="152549.49"/>
  </r>
  <r>
    <x v="97"/>
    <s v="Highline"/>
    <n v="2844"/>
    <s v="Gregory Heights Elementary"/>
    <x v="1"/>
    <n v="455.11"/>
    <n v="0"/>
    <n v="0"/>
    <n v="1.18"/>
    <n v="1.18"/>
    <n v="0"/>
    <n v="0"/>
    <n v="78209"/>
    <n v="80164"/>
    <n v="0"/>
    <n v="0"/>
    <n v="15997.68"/>
    <n v="0.16020000000000001"/>
    <n v="0.15390000000000001"/>
    <n v="0"/>
    <n v="0"/>
    <n v="0"/>
    <n v="0"/>
    <n v="0"/>
  </r>
  <r>
    <x v="97"/>
    <s v="Highline"/>
    <n v="2926"/>
    <s v="Cedarhurst Elementary"/>
    <x v="0"/>
    <n v="407.22"/>
    <n v="0"/>
    <n v="407.22"/>
    <n v="1.18"/>
    <n v="1.18"/>
    <n v="407.22"/>
    <n v="1.1950000000000001"/>
    <n v="78209"/>
    <n v="80164"/>
    <n v="110282.51"/>
    <n v="2756.75"/>
    <n v="15997.68"/>
    <n v="0.16020000000000001"/>
    <n v="0.15390000000000001"/>
    <n v="37208.75"/>
    <n v="1883.99"/>
    <n v="289.95"/>
    <n v="2173.94"/>
    <n v="152421.95000000001"/>
  </r>
  <r>
    <x v="97"/>
    <s v="Highline"/>
    <n v="2927"/>
    <s v="Sylvester Middle School"/>
    <x v="1"/>
    <n v="585.83000000000004"/>
    <n v="0"/>
    <n v="0"/>
    <n v="1.18"/>
    <n v="1.18"/>
    <n v="0"/>
    <n v="0"/>
    <n v="78209"/>
    <n v="80164"/>
    <n v="0"/>
    <n v="0"/>
    <n v="15997.68"/>
    <n v="0.16020000000000001"/>
    <n v="0.15390000000000001"/>
    <n v="0"/>
    <n v="0"/>
    <n v="0"/>
    <n v="0"/>
    <n v="0"/>
  </r>
  <r>
    <x v="97"/>
    <s v="Highline"/>
    <n v="2982"/>
    <s v="Bow Lake Elementary"/>
    <x v="0"/>
    <n v="522.11"/>
    <n v="0"/>
    <n v="522.11"/>
    <n v="1.18"/>
    <n v="1.18"/>
    <n v="522.11"/>
    <n v="1.532"/>
    <n v="78209"/>
    <n v="80164"/>
    <n v="141383.1"/>
    <n v="3534.1699999999837"/>
    <n v="15997.68"/>
    <n v="0.16020000000000001"/>
    <n v="0.15390000000000001"/>
    <n v="47701.93"/>
    <n v="2415.29"/>
    <n v="371.71"/>
    <n v="2787"/>
    <n v="195406.19999999998"/>
  </r>
  <r>
    <x v="97"/>
    <s v="Highline"/>
    <n v="2983"/>
    <s v="North Hill Elementary"/>
    <x v="1"/>
    <n v="512.55999999999995"/>
    <n v="0"/>
    <n v="0"/>
    <n v="1.18"/>
    <n v="1.18"/>
    <n v="0"/>
    <n v="0"/>
    <n v="78209"/>
    <n v="80164"/>
    <n v="0"/>
    <n v="0"/>
    <n v="15997.68"/>
    <n v="0.16020000000000001"/>
    <n v="0.15390000000000001"/>
    <n v="0"/>
    <n v="0"/>
    <n v="0"/>
    <n v="0"/>
    <n v="0"/>
  </r>
  <r>
    <x v="97"/>
    <s v="Highline"/>
    <n v="2984"/>
    <s v="Midway Elementary"/>
    <x v="0"/>
    <n v="548.44000000000005"/>
    <n v="0"/>
    <n v="548.44000000000005"/>
    <n v="1.18"/>
    <n v="1.18"/>
    <n v="548.44000000000005"/>
    <n v="1.609"/>
    <n v="78209"/>
    <n v="80164"/>
    <n v="148489.17000000001"/>
    <n v="3711.7999999999884"/>
    <n v="15997.68"/>
    <n v="0.16020000000000001"/>
    <n v="0.15390000000000001"/>
    <n v="50099.48"/>
    <n v="2536.6799999999998"/>
    <n v="390.4"/>
    <n v="2927.08"/>
    <n v="205227.53"/>
  </r>
  <r>
    <x v="97"/>
    <s v="Highline"/>
    <n v="3097"/>
    <s v="Marvista Elementary"/>
    <x v="1"/>
    <n v="528.79999999999995"/>
    <n v="0"/>
    <n v="0"/>
    <n v="1.18"/>
    <n v="1.18"/>
    <n v="0"/>
    <n v="0"/>
    <n v="78209"/>
    <n v="80164"/>
    <n v="0"/>
    <n v="0"/>
    <n v="15997.68"/>
    <n v="0.16020000000000001"/>
    <n v="0.15390000000000001"/>
    <n v="0"/>
    <n v="0"/>
    <n v="0"/>
    <n v="0"/>
    <n v="0"/>
  </r>
  <r>
    <x v="97"/>
    <s v="Highline"/>
    <n v="3098"/>
    <s v="Chinook Middle School"/>
    <x v="0"/>
    <n v="619.89"/>
    <n v="0"/>
    <n v="619.89"/>
    <n v="1.18"/>
    <n v="1.18"/>
    <n v="619.89"/>
    <n v="1.8180000000000001"/>
    <n v="78209"/>
    <n v="80164"/>
    <n v="167777.08"/>
    <n v="4193.9400000000023"/>
    <n v="15997.68"/>
    <n v="0.16020000000000001"/>
    <n v="0.15390000000000001"/>
    <n v="56607.12"/>
    <n v="2866.18"/>
    <n v="441.11"/>
    <n v="3307.29"/>
    <n v="231885.43"/>
  </r>
  <r>
    <x v="97"/>
    <s v="Highline"/>
    <n v="3099"/>
    <s v="Evergreen High School"/>
    <x v="0"/>
    <n v="995"/>
    <n v="0"/>
    <n v="995"/>
    <n v="1.18"/>
    <n v="1.18"/>
    <n v="995"/>
    <n v="2.919"/>
    <n v="78209"/>
    <n v="80164"/>
    <n v="269384.64"/>
    <n v="6733.8399999999674"/>
    <n v="15997.68"/>
    <n v="0.16020000000000001"/>
    <n v="0.15390000000000001"/>
    <n v="90888.99"/>
    <n v="4601.97"/>
    <n v="708.24"/>
    <n v="5310.21"/>
    <n v="372317.68"/>
  </r>
  <r>
    <x v="97"/>
    <s v="Highline"/>
    <n v="3163"/>
    <s v="Cascade Middle School"/>
    <x v="0"/>
    <n v="670.31"/>
    <n v="0"/>
    <n v="670.31"/>
    <n v="1.18"/>
    <n v="1.18"/>
    <n v="670.31"/>
    <n v="1.966"/>
    <n v="78209"/>
    <n v="80164"/>
    <n v="181435.49"/>
    <n v="4535.3699999999953"/>
    <n v="15997.68"/>
    <n v="0.16020000000000001"/>
    <n v="0.15390000000000001"/>
    <n v="61215.4"/>
    <n v="3099.51"/>
    <n v="477.01"/>
    <n v="3576.5200000000004"/>
    <n v="250762.77999999997"/>
  </r>
  <r>
    <x v="97"/>
    <s v="Highline"/>
    <n v="3165"/>
    <s v="Hilltop Elementary"/>
    <x v="0"/>
    <n v="442.11"/>
    <n v="0"/>
    <n v="442.11"/>
    <n v="1.18"/>
    <n v="1.18"/>
    <n v="442.11"/>
    <n v="1.2969999999999999"/>
    <n v="78209"/>
    <n v="80164"/>
    <n v="119695.75"/>
    <n v="2992.0500000000029"/>
    <n v="15997.68"/>
    <n v="0.16020000000000001"/>
    <n v="0.15390000000000001"/>
    <n v="40384.730000000003"/>
    <n v="2044.8"/>
    <n v="314.69"/>
    <n v="2359.4899999999998"/>
    <n v="165432.02000000002"/>
  </r>
  <r>
    <x v="97"/>
    <s v="Highline"/>
    <n v="3278"/>
    <s v="Madrona Elementary"/>
    <x v="0"/>
    <n v="317.11"/>
    <n v="0"/>
    <n v="317.11"/>
    <n v="1.18"/>
    <n v="1.18"/>
    <n v="317.11"/>
    <n v="0.93"/>
    <n v="78209"/>
    <n v="80164"/>
    <n v="85826.559999999998"/>
    <n v="2145.4100000000035"/>
    <n v="15997.68"/>
    <n v="0.16020000000000001"/>
    <n v="0.15390000000000001"/>
    <n v="28957.439999999999"/>
    <n v="1466.2"/>
    <n v="225.65"/>
    <n v="1691.8500000000001"/>
    <n v="118621.26000000001"/>
  </r>
  <r>
    <x v="97"/>
    <s v="Highline"/>
    <n v="3279"/>
    <s v="Mount Rainier High School"/>
    <x v="0"/>
    <n v="1653.52"/>
    <n v="0"/>
    <n v="1653.52"/>
    <n v="1.18"/>
    <n v="1.18"/>
    <n v="1653.52"/>
    <n v="4.8499999999999996"/>
    <n v="78209"/>
    <n v="80164"/>
    <n v="447590.11"/>
    <n v="11188.460000000021"/>
    <n v="15997.68"/>
    <n v="0.16020000000000001"/>
    <n v="0.15390000000000001"/>
    <n v="151014.59"/>
    <n v="7646.31"/>
    <n v="1176.77"/>
    <n v="8823.08"/>
    <n v="618616.23999999987"/>
  </r>
  <r>
    <x v="97"/>
    <s v="Highline"/>
    <n v="3333"/>
    <s v="Pacific Middle School"/>
    <x v="0"/>
    <n v="614.29999999999995"/>
    <n v="0"/>
    <n v="614.29999999999995"/>
    <n v="1.18"/>
    <n v="1.18"/>
    <n v="614.29999999999995"/>
    <n v="1.802"/>
    <n v="78209"/>
    <n v="80164"/>
    <n v="166300.49"/>
    <n v="4157.0299999999988"/>
    <n v="15997.68"/>
    <n v="0.16020000000000001"/>
    <n v="0.15390000000000001"/>
    <n v="56108.92"/>
    <n v="2840.96"/>
    <n v="437.22"/>
    <n v="3278.1800000000003"/>
    <n v="229844.61999999997"/>
  </r>
  <r>
    <x v="97"/>
    <s v="Highline"/>
    <n v="3335"/>
    <s v="Parkside Elementary"/>
    <x v="0"/>
    <n v="548.76"/>
    <n v="0"/>
    <n v="548.76"/>
    <n v="1.18"/>
    <n v="1.18"/>
    <n v="548.76"/>
    <n v="1.61"/>
    <n v="78209"/>
    <n v="80164"/>
    <n v="148581.46"/>
    <n v="3714.1100000000151"/>
    <n v="15997.68"/>
    <n v="0.16020000000000001"/>
    <n v="0.15390000000000001"/>
    <n v="50130.62"/>
    <n v="2538.2600000000002"/>
    <n v="390.64"/>
    <n v="2928.9"/>
    <n v="205355.09"/>
  </r>
  <r>
    <x v="97"/>
    <s v="Highline"/>
    <n v="3382"/>
    <s v="Seahurst Elementary School"/>
    <x v="0"/>
    <n v="398.26"/>
    <n v="0"/>
    <n v="398.26"/>
    <n v="1.18"/>
    <n v="1.18"/>
    <n v="398.26"/>
    <n v="1.1679999999999999"/>
    <n v="78209"/>
    <n v="80164"/>
    <n v="107790.77"/>
    <n v="2694.4599999999919"/>
    <n v="15997.68"/>
    <n v="0.16020000000000001"/>
    <n v="0.15390000000000001"/>
    <n v="36368.050000000003"/>
    <n v="1841.42"/>
    <n v="283.39"/>
    <n v="2124.81"/>
    <n v="148978.09"/>
  </r>
  <r>
    <x v="97"/>
    <s v="Highline"/>
    <n v="3483"/>
    <s v="Tyee High School"/>
    <x v="0"/>
    <n v="577.16999999999996"/>
    <n v="0"/>
    <n v="577.16999999999996"/>
    <n v="1.18"/>
    <n v="1.18"/>
    <n v="577.16999999999996"/>
    <n v="1.6930000000000001"/>
    <n v="78209"/>
    <n v="80164"/>
    <n v="156241.25"/>
    <n v="3905.5799999999872"/>
    <n v="15997.68"/>
    <n v="0.16020000000000001"/>
    <n v="0.15390000000000001"/>
    <n v="52714.99"/>
    <n v="2669.11"/>
    <n v="410.78"/>
    <n v="3079.8900000000003"/>
    <n v="215941.71"/>
  </r>
  <r>
    <x v="97"/>
    <s v="Highline"/>
    <n v="3553"/>
    <s v="Raisbeck Aviation High School"/>
    <x v="1"/>
    <n v="388.54"/>
    <n v="0"/>
    <n v="0"/>
    <n v="1.18"/>
    <n v="1.18"/>
    <n v="0"/>
    <n v="0"/>
    <n v="78209"/>
    <n v="80164"/>
    <n v="0"/>
    <n v="0"/>
    <n v="15997.68"/>
    <n v="0.16020000000000001"/>
    <n v="0.15390000000000001"/>
    <n v="0"/>
    <n v="0"/>
    <n v="0"/>
    <n v="0"/>
    <n v="0"/>
  </r>
  <r>
    <x v="97"/>
    <s v="Highline"/>
    <n v="5028"/>
    <s v="Big Picture School"/>
    <x v="0"/>
    <n v="227.79000000000002"/>
    <n v="0"/>
    <n v="227.79000000000002"/>
    <n v="1.18"/>
    <n v="1.18"/>
    <n v="227.79000000000002"/>
    <n v="0.66800000000000004"/>
    <n v="78209"/>
    <n v="80164"/>
    <n v="61647.46"/>
    <n v="1541.010000000002"/>
    <n v="15997.68"/>
    <n v="0.16020000000000001"/>
    <n v="0.15390000000000001"/>
    <n v="20799.53"/>
    <n v="1053.1400000000001"/>
    <n v="162.08000000000001"/>
    <n v="1215.22"/>
    <n v="85203.22"/>
  </r>
  <r>
    <x v="97"/>
    <s v="Highline"/>
    <n v="5370"/>
    <s v="Highline Open Doors 1418"/>
    <x v="1"/>
    <n v="226.52"/>
    <n v="0"/>
    <n v="0"/>
    <n v="1.18"/>
    <n v="1.18"/>
    <n v="0"/>
    <n v="0"/>
    <n v="78209"/>
    <n v="80164"/>
    <n v="0"/>
    <n v="0"/>
    <n v="15997.68"/>
    <n v="0.16020000000000001"/>
    <n v="0.15390000000000001"/>
    <n v="0"/>
    <n v="0"/>
    <n v="0"/>
    <n v="0"/>
    <n v="0"/>
  </r>
  <r>
    <x v="97"/>
    <s v="Highline"/>
    <n v="5371"/>
    <s v="Highline Home School Center"/>
    <x v="1"/>
    <n v="6.58"/>
    <n v="0"/>
    <n v="0"/>
    <n v="1.18"/>
    <n v="1.18"/>
    <n v="0"/>
    <n v="0"/>
    <n v="78209"/>
    <n v="80164"/>
    <n v="0"/>
    <n v="0"/>
    <n v="15997.68"/>
    <n v="0.16020000000000001"/>
    <n v="0.15390000000000001"/>
    <n v="0"/>
    <n v="0"/>
    <n v="0"/>
    <n v="0"/>
    <n v="0"/>
  </r>
  <r>
    <x v="97"/>
    <s v="Highline"/>
    <n v="5551"/>
    <s v="Glacier Middle School"/>
    <x v="0"/>
    <n v="799.22"/>
    <n v="0"/>
    <n v="799.22"/>
    <n v="1.18"/>
    <n v="1.18"/>
    <n v="799.22"/>
    <n v="2.3439999999999999"/>
    <n v="78209"/>
    <n v="80164"/>
    <n v="216319.84"/>
    <n v="5407.3699999999953"/>
    <n v="15997.68"/>
    <n v="0.16020000000000001"/>
    <n v="0.15390000000000001"/>
    <n v="72985.19"/>
    <n v="3695.45"/>
    <n v="568.73"/>
    <n v="4264.18"/>
    <n v="298976.58"/>
  </r>
  <r>
    <x v="97"/>
    <s v="Highline"/>
    <n v="5622"/>
    <s v="Highline Public Schools Virtual Academy"/>
    <x v="0"/>
    <n v="217.45"/>
    <n v="0"/>
    <n v="217.45"/>
    <n v="1.18"/>
    <n v="1.18"/>
    <n v="217.45"/>
    <n v="0.63800000000000001"/>
    <n v="78209"/>
    <n v="80164"/>
    <n v="58878.86"/>
    <n v="1471.8099999999977"/>
    <n v="15997.68"/>
    <n v="0.16020000000000001"/>
    <n v="0.15390000000000001"/>
    <n v="19865.419999999998"/>
    <n v="1005.84"/>
    <n v="154.80000000000001"/>
    <n v="1160.6400000000001"/>
    <n v="81376.73"/>
  </r>
  <r>
    <x v="97"/>
    <s v="Highline"/>
    <n v="5672"/>
    <s v="Maritime High School"/>
    <x v="1"/>
    <n v="129.69"/>
    <n v="0"/>
    <n v="0"/>
    <n v="1.18"/>
    <n v="1.18"/>
    <n v="0"/>
    <n v="0"/>
    <n v="78209"/>
    <n v="80164"/>
    <n v="0"/>
    <n v="0"/>
    <n v="15997.68"/>
    <n v="0.16020000000000001"/>
    <n v="0.15390000000000001"/>
    <n v="0"/>
    <n v="0"/>
    <n v="0"/>
    <n v="0"/>
    <n v="0"/>
  </r>
  <r>
    <x v="98"/>
    <s v="Hockinson"/>
    <n v="3319"/>
    <s v="Hockinson Middle School"/>
    <x v="1"/>
    <n v="480.15"/>
    <n v="0"/>
    <n v="0"/>
    <n v="1.06"/>
    <n v="1.06"/>
    <n v="0"/>
    <n v="0"/>
    <n v="78209"/>
    <n v="80164"/>
    <n v="0"/>
    <n v="0"/>
    <n v="15997.68"/>
    <n v="0.16020000000000001"/>
    <n v="0.15390000000000001"/>
    <n v="0"/>
    <n v="0"/>
    <n v="0"/>
    <n v="0"/>
    <n v="0"/>
  </r>
  <r>
    <x v="98"/>
    <s v="Hockinson"/>
    <n v="4568"/>
    <s v="Hockinson High School"/>
    <x v="1"/>
    <n v="670.55"/>
    <n v="0"/>
    <n v="0"/>
    <n v="1.06"/>
    <n v="1.06"/>
    <n v="0"/>
    <n v="0"/>
    <n v="78209"/>
    <n v="80164"/>
    <n v="0"/>
    <n v="0"/>
    <n v="15997.68"/>
    <n v="0.16020000000000001"/>
    <n v="0.15390000000000001"/>
    <n v="0"/>
    <n v="0"/>
    <n v="0"/>
    <n v="0"/>
    <n v="0"/>
  </r>
  <r>
    <x v="98"/>
    <s v="Hockinson"/>
    <n v="5311"/>
    <s v="Hockinson Heights Elementary School"/>
    <x v="1"/>
    <n v="921.46"/>
    <n v="0"/>
    <n v="0"/>
    <n v="1.06"/>
    <n v="1.06"/>
    <n v="0"/>
    <n v="0"/>
    <n v="78209"/>
    <n v="80164"/>
    <n v="0"/>
    <n v="0"/>
    <n v="15997.68"/>
    <n v="0.16020000000000001"/>
    <n v="0.15390000000000001"/>
    <n v="0"/>
    <n v="0"/>
    <n v="0"/>
    <n v="0"/>
    <n v="0"/>
  </r>
  <r>
    <x v="99"/>
    <s v="Hood Canal"/>
    <n v="2310"/>
    <s v="Hood Canal Elementary School"/>
    <x v="0"/>
    <n v="317.90999999999997"/>
    <n v="0"/>
    <n v="317.90999999999997"/>
    <n v="1"/>
    <n v="1"/>
    <n v="317.90999999999997"/>
    <n v="0.93300000000000005"/>
    <n v="78209"/>
    <n v="80164"/>
    <n v="72969"/>
    <n v="1824.0099999999948"/>
    <n v="15997.68"/>
    <n v="0.16020000000000001"/>
    <n v="0.15390000000000001"/>
    <n v="26896.18"/>
    <n v="1246.55"/>
    <n v="191.84"/>
    <n v="1438.3899999999999"/>
    <n v="103127.57999999999"/>
  </r>
  <r>
    <x v="100"/>
    <s v="Hoquiam"/>
    <n v="2268"/>
    <s v="Emerson Elementary"/>
    <x v="0"/>
    <n v="191"/>
    <n v="0"/>
    <n v="191"/>
    <n v="1"/>
    <n v="1"/>
    <n v="191"/>
    <n v="0.56000000000000005"/>
    <n v="78209"/>
    <n v="80164"/>
    <n v="43797.04"/>
    <n v="1094.7999999999956"/>
    <n v="15997.68"/>
    <n v="0.16020000000000001"/>
    <n v="0.15390000000000001"/>
    <n v="16143.48"/>
    <n v="748.2"/>
    <n v="115.15"/>
    <n v="863.35"/>
    <n v="61898.67"/>
  </r>
  <r>
    <x v="100"/>
    <s v="Hoquiam"/>
    <n v="2391"/>
    <s v="Hoquiam Middle School"/>
    <x v="0"/>
    <n v="359.16"/>
    <n v="0"/>
    <n v="359.16"/>
    <n v="1"/>
    <n v="1"/>
    <n v="359.16"/>
    <n v="1.054"/>
    <n v="78209"/>
    <n v="80164"/>
    <n v="82432.289999999994"/>
    <n v="2060.570000000007"/>
    <n v="15997.68"/>
    <n v="0.16020000000000001"/>
    <n v="0.15390000000000001"/>
    <n v="30384.33"/>
    <n v="1408.21"/>
    <n v="216.72"/>
    <n v="1624.93"/>
    <n v="116502.12"/>
  </r>
  <r>
    <x v="100"/>
    <s v="Hoquiam"/>
    <n v="2972"/>
    <s v="Central Elementary School"/>
    <x v="0"/>
    <n v="227"/>
    <n v="0"/>
    <n v="227"/>
    <n v="1"/>
    <n v="1"/>
    <n v="227"/>
    <n v="0.66600000000000004"/>
    <n v="78209"/>
    <n v="80164"/>
    <n v="52087.19"/>
    <n v="1302.0299999999988"/>
    <n v="15997.68"/>
    <n v="0.16020000000000001"/>
    <n v="0.15390000000000001"/>
    <n v="19199.21"/>
    <n v="889.82"/>
    <n v="136.94"/>
    <n v="1026.76"/>
    <n v="73615.189999999988"/>
  </r>
  <r>
    <x v="100"/>
    <s v="Hoquiam"/>
    <n v="3621"/>
    <s v="Lincoln Elementary"/>
    <x v="0"/>
    <n v="229"/>
    <n v="0"/>
    <n v="229"/>
    <n v="1"/>
    <n v="1"/>
    <n v="229"/>
    <n v="0.67200000000000004"/>
    <n v="78209"/>
    <n v="80164"/>
    <n v="52556.45"/>
    <n v="1313.760000000002"/>
    <n v="15997.68"/>
    <n v="0.16020000000000001"/>
    <n v="0.15390000000000001"/>
    <n v="19372.169999999998"/>
    <n v="897.84"/>
    <n v="138.18"/>
    <n v="1036.02"/>
    <n v="74278.400000000009"/>
  </r>
  <r>
    <x v="100"/>
    <s v="Hoquiam"/>
    <n v="3622"/>
    <s v="Hoquiam High School"/>
    <x v="0"/>
    <n v="456.66999999999996"/>
    <n v="0"/>
    <n v="456.66999999999996"/>
    <n v="1"/>
    <n v="1"/>
    <n v="456.66999999999996"/>
    <n v="1.34"/>
    <n v="78209"/>
    <n v="80164"/>
    <n v="104800.06"/>
    <n v="2619.6999999999971"/>
    <n v="15997.68"/>
    <n v="0.16020000000000001"/>
    <n v="0.15390000000000001"/>
    <n v="38629.03"/>
    <n v="1790.33"/>
    <n v="275.52999999999997"/>
    <n v="2065.8599999999997"/>
    <n v="148114.64999999997"/>
  </r>
  <r>
    <x v="100"/>
    <s v="Hoquiam"/>
    <n v="5191"/>
    <s v="Hoquiam Homelink School"/>
    <x v="0"/>
    <n v="96.64"/>
    <n v="0"/>
    <n v="96.64"/>
    <n v="1"/>
    <n v="1"/>
    <n v="96.64"/>
    <n v="0.28299999999999997"/>
    <n v="78209"/>
    <n v="80164"/>
    <n v="22133.15"/>
    <n v="553.2599999999984"/>
    <n v="15997.68"/>
    <n v="0.16020000000000001"/>
    <n v="0.15390000000000001"/>
    <n v="8158.22"/>
    <n v="378.11"/>
    <n v="58.19"/>
    <n v="436.3"/>
    <n v="31280.93"/>
  </r>
  <r>
    <x v="101"/>
    <s v="Impact Black River Charter"/>
    <n v="5736"/>
    <s v="Impact | Black River Elementary"/>
    <x v="0"/>
    <n v="202.11"/>
    <n v="0"/>
    <n v="202.11"/>
    <n v="1.18"/>
    <n v="1.18"/>
    <n v="202.11"/>
    <n v="0.59299999999999997"/>
    <n v="78209"/>
    <n v="80164"/>
    <n v="54725.97"/>
    <n v="1367.989999999998"/>
    <n v="15997.68"/>
    <n v="0.16020000000000001"/>
    <n v="0.15390000000000001"/>
    <n v="18464.259999999998"/>
    <n v="934.9"/>
    <n v="143.88"/>
    <n v="1078.78"/>
    <n v="75637"/>
  </r>
  <r>
    <x v="102"/>
    <s v="Impact Com Bay Charter"/>
    <n v="5661"/>
    <s v="Impact | Commencement Bay Elementary"/>
    <x v="0"/>
    <n v="226.56"/>
    <n v="0"/>
    <n v="226.56"/>
    <n v="1.1200000000000001"/>
    <n v="1.1200000000000001"/>
    <n v="226.56"/>
    <n v="0.66500000000000004"/>
    <n v="78209"/>
    <n v="80164"/>
    <n v="58250.06"/>
    <n v="1456.0900000000038"/>
    <n v="15997.68"/>
    <n v="0.16020000000000001"/>
    <n v="0.15390000000000001"/>
    <n v="20194.21"/>
    <n v="995.1"/>
    <n v="153.15"/>
    <n v="1148.25"/>
    <n v="81048.609999999986"/>
  </r>
  <r>
    <x v="103"/>
    <s v="Impact Puget Sound Charter"/>
    <n v="5517"/>
    <s v="Impact | Puget Sound Elementary"/>
    <x v="0"/>
    <n v="494.11"/>
    <n v="0"/>
    <n v="494.11"/>
    <n v="1.18"/>
    <n v="1.18"/>
    <n v="494.11"/>
    <n v="1.4490000000000001"/>
    <n v="78209"/>
    <n v="80164"/>
    <n v="133723.31"/>
    <n v="3342.7000000000116"/>
    <n v="15997.68"/>
    <n v="0.16020000000000001"/>
    <n v="0.15390000000000001"/>
    <n v="45117.55"/>
    <n v="2284.4299999999998"/>
    <n v="351.57"/>
    <n v="2636"/>
    <n v="184819.56"/>
  </r>
  <r>
    <x v="104"/>
    <s v="Impact Salish Sea Charter"/>
    <n v="5608"/>
    <s v="Impact | Salish Sea Elementary"/>
    <x v="0"/>
    <n v="385"/>
    <n v="0"/>
    <n v="385"/>
    <n v="1.18"/>
    <n v="1.18"/>
    <n v="385"/>
    <n v="1.129"/>
    <n v="78209"/>
    <n v="80164"/>
    <n v="104191.59"/>
    <n v="2604.4900000000052"/>
    <n v="15997.68"/>
    <n v="0.16020000000000001"/>
    <n v="0.15390000000000001"/>
    <n v="35153.699999999997"/>
    <n v="1779.93"/>
    <n v="273.93"/>
    <n v="2053.86"/>
    <n v="144003.63999999996"/>
  </r>
  <r>
    <x v="105"/>
    <s v="Inchelium"/>
    <n v="2603"/>
    <s v="Inchelium High School"/>
    <x v="0"/>
    <n v="61.12"/>
    <n v="0"/>
    <n v="61.12"/>
    <n v="1"/>
    <n v="1"/>
    <n v="61.12"/>
    <n v="0.17899999999999999"/>
    <n v="78209"/>
    <n v="80164"/>
    <n v="13999.41"/>
    <n v="349.95000000000073"/>
    <n v="15997.68"/>
    <n v="0.16020000000000001"/>
    <n v="0.15390000000000001"/>
    <n v="5160.1499999999996"/>
    <n v="239.16"/>
    <n v="36.81"/>
    <n v="275.97000000000003"/>
    <n v="19785.48"/>
  </r>
  <r>
    <x v="105"/>
    <s v="Inchelium"/>
    <n v="4214"/>
    <s v="Inchelium Middle School"/>
    <x v="0"/>
    <n v="46.11"/>
    <n v="0"/>
    <n v="46.11"/>
    <n v="1"/>
    <n v="1"/>
    <n v="46.11"/>
    <n v="0.13500000000000001"/>
    <n v="78209"/>
    <n v="80164"/>
    <n v="10558.22"/>
    <n v="263.92000000000007"/>
    <n v="15997.68"/>
    <n v="0.16020000000000001"/>
    <n v="0.15390000000000001"/>
    <n v="3891.73"/>
    <n v="180.37"/>
    <n v="27.76"/>
    <n v="208.13"/>
    <n v="14921.999999999998"/>
  </r>
  <r>
    <x v="105"/>
    <s v="Inchelium"/>
    <n v="4215"/>
    <s v="Inchelium Elementary School"/>
    <x v="0"/>
    <n v="79.56"/>
    <n v="0"/>
    <n v="79.56"/>
    <n v="1"/>
    <n v="1"/>
    <n v="79.56"/>
    <n v="0.23300000000000001"/>
    <n v="78209"/>
    <n v="80164"/>
    <n v="18222.7"/>
    <n v="455.5099999999984"/>
    <n v="15997.68"/>
    <n v="0.16020000000000001"/>
    <n v="0.15390000000000001"/>
    <n v="6716.84"/>
    <n v="311.3"/>
    <n v="47.91"/>
    <n v="359.21000000000004"/>
    <n v="25754.26"/>
  </r>
  <r>
    <x v="106"/>
    <s v="Index"/>
    <n v="2948"/>
    <s v="Index Elementary School"/>
    <x v="1"/>
    <n v="33.14"/>
    <n v="0"/>
    <n v="0"/>
    <n v="1.18"/>
    <n v="1.18"/>
    <n v="0"/>
    <n v="0"/>
    <n v="78209"/>
    <n v="80164"/>
    <n v="0"/>
    <n v="0"/>
    <n v="15997.68"/>
    <n v="0.16020000000000001"/>
    <n v="0.15390000000000001"/>
    <n v="0"/>
    <n v="0"/>
    <n v="0"/>
    <n v="0"/>
    <n v="0"/>
  </r>
  <r>
    <x v="107"/>
    <s v="Innovation Spokane Charter"/>
    <n v="5339"/>
    <s v="Innovation High School"/>
    <x v="0"/>
    <n v="231.23"/>
    <n v="0"/>
    <n v="231.23"/>
    <n v="1"/>
    <n v="1"/>
    <n v="231.23"/>
    <n v="0.67800000000000005"/>
    <n v="78209"/>
    <n v="80164"/>
    <n v="53025.7"/>
    <n v="1325.4900000000052"/>
    <n v="15997.68"/>
    <n v="0.16020000000000001"/>
    <n v="0.15390000000000001"/>
    <n v="19545.14"/>
    <n v="905.85"/>
    <n v="139.41"/>
    <n v="1045.26"/>
    <n v="74941.59"/>
  </r>
  <r>
    <x v="108"/>
    <s v="Issaquah"/>
    <n v="1624"/>
    <s v="Issaquah Special Services"/>
    <x v="1"/>
    <n v="37"/>
    <n v="0"/>
    <n v="0"/>
    <n v="1.18"/>
    <n v="1.18"/>
    <n v="0"/>
    <n v="0"/>
    <n v="78209"/>
    <n v="80164"/>
    <n v="0"/>
    <n v="0"/>
    <n v="15997.68"/>
    <n v="0.16020000000000001"/>
    <n v="0.15390000000000001"/>
    <n v="0"/>
    <n v="0"/>
    <n v="0"/>
    <n v="0"/>
    <n v="0"/>
  </r>
  <r>
    <x v="108"/>
    <s v="Issaquah"/>
    <n v="2738"/>
    <s v="Clark Elementary"/>
    <x v="1"/>
    <n v="581.63"/>
    <n v="0"/>
    <n v="0"/>
    <n v="1.18"/>
    <n v="1.18"/>
    <n v="0"/>
    <n v="0"/>
    <n v="78209"/>
    <n v="80164"/>
    <n v="0"/>
    <n v="0"/>
    <n v="15997.68"/>
    <n v="0.16020000000000001"/>
    <n v="0.15390000000000001"/>
    <n v="0"/>
    <n v="0"/>
    <n v="0"/>
    <n v="0"/>
    <n v="0"/>
  </r>
  <r>
    <x v="108"/>
    <s v="Issaquah"/>
    <n v="3038"/>
    <s v="Issaquah Middle School"/>
    <x v="1"/>
    <n v="804.66"/>
    <n v="0"/>
    <n v="0"/>
    <n v="1.18"/>
    <n v="1.18"/>
    <n v="0"/>
    <n v="0"/>
    <n v="78209"/>
    <n v="80164"/>
    <n v="0"/>
    <n v="0"/>
    <n v="15997.68"/>
    <n v="0.16020000000000001"/>
    <n v="0.15390000000000001"/>
    <n v="0"/>
    <n v="0"/>
    <n v="0"/>
    <n v="0"/>
    <n v="0"/>
  </r>
  <r>
    <x v="108"/>
    <s v="Issaquah"/>
    <n v="3228"/>
    <s v="Sunset Elementary"/>
    <x v="1"/>
    <n v="501.57"/>
    <n v="0"/>
    <n v="0"/>
    <n v="1.18"/>
    <n v="1.18"/>
    <n v="0"/>
    <n v="0"/>
    <n v="78209"/>
    <n v="80164"/>
    <n v="0"/>
    <n v="0"/>
    <n v="15997.68"/>
    <n v="0.16020000000000001"/>
    <n v="0.15390000000000001"/>
    <n v="0"/>
    <n v="0"/>
    <n v="0"/>
    <n v="0"/>
    <n v="0"/>
  </r>
  <r>
    <x v="108"/>
    <s v="Issaquah"/>
    <n v="3385"/>
    <s v="Issaquah High School"/>
    <x v="1"/>
    <n v="2411.4900000000002"/>
    <n v="0"/>
    <n v="0"/>
    <n v="1.18"/>
    <n v="1.18"/>
    <n v="0"/>
    <n v="0"/>
    <n v="78209"/>
    <n v="80164"/>
    <n v="0"/>
    <n v="0"/>
    <n v="15997.68"/>
    <n v="0.16020000000000001"/>
    <n v="0.15390000000000001"/>
    <n v="0"/>
    <n v="0"/>
    <n v="0"/>
    <n v="0"/>
    <n v="0"/>
  </r>
  <r>
    <x v="108"/>
    <s v="Issaquah"/>
    <n v="3386"/>
    <s v="Sunny Hills Elementary"/>
    <x v="1"/>
    <n v="573.53"/>
    <n v="0"/>
    <n v="0"/>
    <n v="1.18"/>
    <n v="1.18"/>
    <n v="0"/>
    <n v="0"/>
    <n v="78209"/>
    <n v="80164"/>
    <n v="0"/>
    <n v="0"/>
    <n v="15997.68"/>
    <n v="0.16020000000000001"/>
    <n v="0.15390000000000001"/>
    <n v="0"/>
    <n v="0"/>
    <n v="0"/>
    <n v="0"/>
    <n v="0"/>
  </r>
  <r>
    <x v="108"/>
    <s v="Issaquah"/>
    <n v="3440"/>
    <s v="Briarwood Elementary"/>
    <x v="1"/>
    <n v="575.36"/>
    <n v="0"/>
    <n v="0"/>
    <n v="1.18"/>
    <n v="1.18"/>
    <n v="0"/>
    <n v="0"/>
    <n v="78209"/>
    <n v="80164"/>
    <n v="0"/>
    <n v="0"/>
    <n v="15997.68"/>
    <n v="0.16020000000000001"/>
    <n v="0.15390000000000001"/>
    <n v="0"/>
    <n v="0"/>
    <n v="0"/>
    <n v="0"/>
    <n v="0"/>
  </r>
  <r>
    <x v="108"/>
    <s v="Issaquah"/>
    <n v="3636"/>
    <s v="Maywood Middle School"/>
    <x v="1"/>
    <n v="827.74"/>
    <n v="0"/>
    <n v="0"/>
    <n v="1.18"/>
    <n v="1.18"/>
    <n v="0"/>
    <n v="0"/>
    <n v="78209"/>
    <n v="80164"/>
    <n v="0"/>
    <n v="0"/>
    <n v="15997.68"/>
    <n v="0.16020000000000001"/>
    <n v="0.15390000000000001"/>
    <n v="0"/>
    <n v="0"/>
    <n v="0"/>
    <n v="0"/>
    <n v="0"/>
  </r>
  <r>
    <x v="108"/>
    <s v="Issaquah"/>
    <n v="3637"/>
    <s v="Maple Hills Elementary"/>
    <x v="1"/>
    <n v="461.12"/>
    <n v="0"/>
    <n v="0"/>
    <n v="1.18"/>
    <n v="1.18"/>
    <n v="0"/>
    <n v="0"/>
    <n v="78209"/>
    <n v="80164"/>
    <n v="0"/>
    <n v="0"/>
    <n v="15997.68"/>
    <n v="0.16020000000000001"/>
    <n v="0.15390000000000001"/>
    <n v="0"/>
    <n v="0"/>
    <n v="0"/>
    <n v="0"/>
    <n v="0"/>
  </r>
  <r>
    <x v="108"/>
    <s v="Issaquah"/>
    <n v="3673"/>
    <s v="Issaquah Valley Elementary"/>
    <x v="1"/>
    <n v="643.35"/>
    <n v="0"/>
    <n v="0"/>
    <n v="1.18"/>
    <n v="1.18"/>
    <n v="0"/>
    <n v="0"/>
    <n v="78209"/>
    <n v="80164"/>
    <n v="0"/>
    <n v="0"/>
    <n v="15997.68"/>
    <n v="0.16020000000000001"/>
    <n v="0.15390000000000001"/>
    <n v="0"/>
    <n v="0"/>
    <n v="0"/>
    <n v="0"/>
    <n v="0"/>
  </r>
  <r>
    <x v="108"/>
    <s v="Issaquah"/>
    <n v="3746"/>
    <s v="Apollo Elementary"/>
    <x v="1"/>
    <n v="495.95"/>
    <n v="0"/>
    <n v="0"/>
    <n v="1.18"/>
    <n v="1.18"/>
    <n v="0"/>
    <n v="0"/>
    <n v="78209"/>
    <n v="80164"/>
    <n v="0"/>
    <n v="0"/>
    <n v="15997.68"/>
    <n v="0.16020000000000001"/>
    <n v="0.15390000000000001"/>
    <n v="0"/>
    <n v="0"/>
    <n v="0"/>
    <n v="0"/>
    <n v="0"/>
  </r>
  <r>
    <x v="108"/>
    <s v="Issaquah"/>
    <n v="3879"/>
    <s v="Pine Lake Middle School"/>
    <x v="1"/>
    <n v="882.64"/>
    <n v="0"/>
    <n v="0"/>
    <n v="1.18"/>
    <n v="1.18"/>
    <n v="0"/>
    <n v="0"/>
    <n v="78209"/>
    <n v="80164"/>
    <n v="0"/>
    <n v="0"/>
    <n v="15997.68"/>
    <n v="0.16020000000000001"/>
    <n v="0.15390000000000001"/>
    <n v="0"/>
    <n v="0"/>
    <n v="0"/>
    <n v="0"/>
    <n v="0"/>
  </r>
  <r>
    <x v="108"/>
    <s v="Issaquah"/>
    <n v="3962"/>
    <s v="Liberty Sr High School"/>
    <x v="1"/>
    <n v="1473.62"/>
    <n v="0"/>
    <n v="0"/>
    <n v="1.18"/>
    <n v="1.18"/>
    <n v="0"/>
    <n v="0"/>
    <n v="78209"/>
    <n v="80164"/>
    <n v="0"/>
    <n v="0"/>
    <n v="15997.68"/>
    <n v="0.16020000000000001"/>
    <n v="0.15390000000000001"/>
    <n v="0"/>
    <n v="0"/>
    <n v="0"/>
    <n v="0"/>
    <n v="0"/>
  </r>
  <r>
    <x v="108"/>
    <s v="Issaquah"/>
    <n v="4300"/>
    <s v="Challenger Elementary"/>
    <x v="1"/>
    <n v="355.22"/>
    <n v="0"/>
    <n v="0"/>
    <n v="1.18"/>
    <n v="1.18"/>
    <n v="0"/>
    <n v="0"/>
    <n v="78209"/>
    <n v="80164"/>
    <n v="0"/>
    <n v="0"/>
    <n v="15997.68"/>
    <n v="0.16020000000000001"/>
    <n v="0.15390000000000001"/>
    <n v="0"/>
    <n v="0"/>
    <n v="0"/>
    <n v="0"/>
    <n v="0"/>
  </r>
  <r>
    <x v="108"/>
    <s v="Issaquah"/>
    <n v="4375"/>
    <s v="Cougar Ridge Elementary"/>
    <x v="1"/>
    <n v="459.04"/>
    <n v="0"/>
    <n v="0"/>
    <n v="1.18"/>
    <n v="1.18"/>
    <n v="0"/>
    <n v="0"/>
    <n v="78209"/>
    <n v="80164"/>
    <n v="0"/>
    <n v="0"/>
    <n v="15997.68"/>
    <n v="0.16020000000000001"/>
    <n v="0.15390000000000001"/>
    <n v="0"/>
    <n v="0"/>
    <n v="0"/>
    <n v="0"/>
    <n v="0"/>
  </r>
  <r>
    <x v="108"/>
    <s v="Issaquah"/>
    <n v="4376"/>
    <s v="Discovery Elementary"/>
    <x v="1"/>
    <n v="483.90999999999997"/>
    <n v="0"/>
    <n v="0"/>
    <n v="1.18"/>
    <n v="1.18"/>
    <n v="0"/>
    <n v="0"/>
    <n v="78209"/>
    <n v="80164"/>
    <n v="0"/>
    <n v="0"/>
    <n v="15997.68"/>
    <n v="0.16020000000000001"/>
    <n v="0.15390000000000001"/>
    <n v="0"/>
    <n v="0"/>
    <n v="0"/>
    <n v="0"/>
    <n v="0"/>
  </r>
  <r>
    <x v="108"/>
    <s v="Issaquah"/>
    <n v="4460"/>
    <s v="Beaver Lake Middle School"/>
    <x v="1"/>
    <n v="699.03"/>
    <n v="0"/>
    <n v="0"/>
    <n v="1.18"/>
    <n v="1.18"/>
    <n v="0"/>
    <n v="0"/>
    <n v="78209"/>
    <n v="80164"/>
    <n v="0"/>
    <n v="0"/>
    <n v="15997.68"/>
    <n v="0.16020000000000001"/>
    <n v="0.15390000000000001"/>
    <n v="0"/>
    <n v="0"/>
    <n v="0"/>
    <n v="0"/>
    <n v="0"/>
  </r>
  <r>
    <x v="108"/>
    <s v="Issaquah"/>
    <n v="4493"/>
    <s v="Endeavour Elementary School"/>
    <x v="1"/>
    <n v="475.67"/>
    <n v="0"/>
    <n v="0"/>
    <n v="1.18"/>
    <n v="1.18"/>
    <n v="0"/>
    <n v="0"/>
    <n v="78209"/>
    <n v="80164"/>
    <n v="0"/>
    <n v="0"/>
    <n v="15997.68"/>
    <n v="0.16020000000000001"/>
    <n v="0.15390000000000001"/>
    <n v="0"/>
    <n v="0"/>
    <n v="0"/>
    <n v="0"/>
    <n v="0"/>
  </r>
  <r>
    <x v="108"/>
    <s v="Issaquah"/>
    <n v="4495"/>
    <s v="Skyline High School"/>
    <x v="1"/>
    <n v="2236.8900000000003"/>
    <n v="0"/>
    <n v="0"/>
    <n v="1.18"/>
    <n v="1.18"/>
    <n v="0"/>
    <n v="0"/>
    <n v="78209"/>
    <n v="80164"/>
    <n v="0"/>
    <n v="0"/>
    <n v="15997.68"/>
    <n v="0.16020000000000001"/>
    <n v="0.15390000000000001"/>
    <n v="0"/>
    <n v="0"/>
    <n v="0"/>
    <n v="0"/>
    <n v="0"/>
  </r>
  <r>
    <x v="108"/>
    <s v="Issaquah"/>
    <n v="4565"/>
    <s v="Cascade Ridge Elementary"/>
    <x v="1"/>
    <n v="390.51"/>
    <n v="0"/>
    <n v="0"/>
    <n v="1.18"/>
    <n v="1.18"/>
    <n v="0"/>
    <n v="0"/>
    <n v="78209"/>
    <n v="80164"/>
    <n v="0"/>
    <n v="0"/>
    <n v="15997.68"/>
    <n v="0.16020000000000001"/>
    <n v="0.15390000000000001"/>
    <n v="0"/>
    <n v="0"/>
    <n v="0"/>
    <n v="0"/>
    <n v="0"/>
  </r>
  <r>
    <x v="108"/>
    <s v="Issaquah"/>
    <n v="4592"/>
    <s v="Newcastle Elementary School"/>
    <x v="1"/>
    <n v="453.42"/>
    <n v="0"/>
    <n v="0"/>
    <n v="1.18"/>
    <n v="1.18"/>
    <n v="0"/>
    <n v="0"/>
    <n v="78209"/>
    <n v="80164"/>
    <n v="0"/>
    <n v="0"/>
    <n v="15997.68"/>
    <n v="0.16020000000000001"/>
    <n v="0.15390000000000001"/>
    <n v="0"/>
    <n v="0"/>
    <n v="0"/>
    <n v="0"/>
    <n v="0"/>
  </r>
  <r>
    <x v="108"/>
    <s v="Issaquah"/>
    <n v="5056"/>
    <s v="Grand Ridge Elementary"/>
    <x v="1"/>
    <n v="565.22"/>
    <n v="0"/>
    <n v="0"/>
    <n v="1.18"/>
    <n v="1.18"/>
    <n v="0"/>
    <n v="0"/>
    <n v="78209"/>
    <n v="80164"/>
    <n v="0"/>
    <n v="0"/>
    <n v="15997.68"/>
    <n v="0.16020000000000001"/>
    <n v="0.15390000000000001"/>
    <n v="0"/>
    <n v="0"/>
    <n v="0"/>
    <n v="0"/>
    <n v="0"/>
  </r>
  <r>
    <x v="108"/>
    <s v="Issaquah"/>
    <n v="5200"/>
    <s v="Pacific Cascade Middle School"/>
    <x v="1"/>
    <n v="605.22"/>
    <n v="0"/>
    <n v="0"/>
    <n v="1.18"/>
    <n v="1.18"/>
    <n v="0"/>
    <n v="0"/>
    <n v="78209"/>
    <n v="80164"/>
    <n v="0"/>
    <n v="0"/>
    <n v="15997.68"/>
    <n v="0.16020000000000001"/>
    <n v="0.15390000000000001"/>
    <n v="0"/>
    <n v="0"/>
    <n v="0"/>
    <n v="0"/>
    <n v="0"/>
  </r>
  <r>
    <x v="108"/>
    <s v="Issaquah"/>
    <n v="5201"/>
    <s v="Creekside Elementary"/>
    <x v="1"/>
    <n v="554.38"/>
    <n v="0"/>
    <n v="0"/>
    <n v="1.18"/>
    <n v="1.18"/>
    <n v="0"/>
    <n v="0"/>
    <n v="78209"/>
    <n v="80164"/>
    <n v="0"/>
    <n v="0"/>
    <n v="15997.68"/>
    <n v="0.16020000000000001"/>
    <n v="0.15390000000000001"/>
    <n v="0"/>
    <n v="0"/>
    <n v="0"/>
    <n v="0"/>
    <n v="0"/>
  </r>
  <r>
    <x v="108"/>
    <s v="Issaquah"/>
    <n v="5437"/>
    <s v="Gibson Ek High School"/>
    <x v="1"/>
    <n v="207.85"/>
    <n v="0"/>
    <n v="0"/>
    <n v="1.18"/>
    <n v="1.18"/>
    <n v="0"/>
    <n v="0"/>
    <n v="78209"/>
    <n v="80164"/>
    <n v="0"/>
    <n v="0"/>
    <n v="15997.68"/>
    <n v="0.16020000000000001"/>
    <n v="0.15390000000000001"/>
    <n v="0"/>
    <n v="0"/>
    <n v="0"/>
    <n v="0"/>
    <n v="0"/>
  </r>
  <r>
    <x v="108"/>
    <s v="Issaquah"/>
    <n v="5577"/>
    <s v="Holly Street Early Learning Center"/>
    <x v="0"/>
    <n v="0"/>
    <n v="0"/>
    <n v="0"/>
    <n v="1.18"/>
    <n v="1.18"/>
    <n v="0"/>
    <n v="0"/>
    <n v="78209"/>
    <n v="80164"/>
    <n v="0"/>
    <n v="0"/>
    <n v="15997.68"/>
    <n v="0.16020000000000001"/>
    <n v="0.15390000000000001"/>
    <n v="0"/>
    <n v="0"/>
    <n v="0"/>
    <n v="0"/>
    <n v="0"/>
  </r>
  <r>
    <x v="108"/>
    <s v="Issaquah"/>
    <n v="5673"/>
    <s v="Cedar Trails Elementary"/>
    <x v="1"/>
    <n v="380"/>
    <n v="0"/>
    <n v="0"/>
    <n v="1.18"/>
    <n v="1.18"/>
    <n v="0"/>
    <n v="0"/>
    <n v="78209"/>
    <n v="80164"/>
    <n v="0"/>
    <n v="0"/>
    <n v="15997.68"/>
    <n v="0.16020000000000001"/>
    <n v="0.15390000000000001"/>
    <n v="0"/>
    <n v="0"/>
    <n v="0"/>
    <n v="0"/>
    <n v="0"/>
  </r>
  <r>
    <x v="108"/>
    <s v="Issaquah"/>
    <n v="5674"/>
    <s v="Cougar Mountain Middle School"/>
    <x v="1"/>
    <n v="618.72"/>
    <n v="0"/>
    <n v="0"/>
    <n v="1.18"/>
    <n v="1.18"/>
    <n v="0"/>
    <n v="0"/>
    <n v="78209"/>
    <n v="80164"/>
    <n v="0"/>
    <n v="0"/>
    <n v="15997.68"/>
    <n v="0.16020000000000001"/>
    <n v="0.15390000000000001"/>
    <n v="0"/>
    <n v="0"/>
    <n v="0"/>
    <n v="0"/>
    <n v="0"/>
  </r>
  <r>
    <x v="109"/>
    <s v="Kahlotus"/>
    <n v="3214"/>
    <s v="Kahlotus Elem &amp; High"/>
    <x v="0"/>
    <n v="54.56"/>
    <n v="0"/>
    <n v="54.56"/>
    <n v="1"/>
    <n v="1"/>
    <n v="54.56"/>
    <n v="0.16"/>
    <n v="78209"/>
    <n v="80164"/>
    <n v="12513.44"/>
    <n v="312.79999999999927"/>
    <n v="15997.68"/>
    <n v="0.16020000000000001"/>
    <n v="0.15390000000000001"/>
    <n v="4612.42"/>
    <n v="213.77"/>
    <n v="32.9"/>
    <n v="246.67000000000002"/>
    <n v="17685.329999999998"/>
  </r>
  <r>
    <x v="110"/>
    <s v="Kalama"/>
    <n v="2561"/>
    <s v="Kalama Middle School"/>
    <x v="1"/>
    <n v="264.48"/>
    <n v="0"/>
    <n v="0"/>
    <n v="1"/>
    <n v="1"/>
    <n v="0"/>
    <n v="0"/>
    <n v="78209"/>
    <n v="80164"/>
    <n v="0"/>
    <n v="0"/>
    <n v="15997.68"/>
    <n v="0.16020000000000001"/>
    <n v="0.15390000000000001"/>
    <n v="0"/>
    <n v="0"/>
    <n v="0"/>
    <n v="0"/>
    <n v="0"/>
  </r>
  <r>
    <x v="110"/>
    <s v="Kalama"/>
    <n v="2915"/>
    <s v="Kalama Elem School"/>
    <x v="1"/>
    <n v="532.36"/>
    <n v="0"/>
    <n v="0"/>
    <n v="1"/>
    <n v="1"/>
    <n v="0"/>
    <n v="0"/>
    <n v="78209"/>
    <n v="80164"/>
    <n v="0"/>
    <n v="0"/>
    <n v="15997.68"/>
    <n v="0.16020000000000001"/>
    <n v="0.15390000000000001"/>
    <n v="0"/>
    <n v="0"/>
    <n v="0"/>
    <n v="0"/>
    <n v="0"/>
  </r>
  <r>
    <x v="110"/>
    <s v="Kalama"/>
    <n v="5545"/>
    <s v="Kalama High School"/>
    <x v="1"/>
    <n v="344.15"/>
    <n v="0"/>
    <n v="0"/>
    <n v="1"/>
    <n v="1"/>
    <n v="0"/>
    <n v="0"/>
    <n v="78209"/>
    <n v="80164"/>
    <n v="0"/>
    <n v="0"/>
    <n v="15997.68"/>
    <n v="0.16020000000000001"/>
    <n v="0.15390000000000001"/>
    <n v="0"/>
    <n v="0"/>
    <n v="0"/>
    <n v="0"/>
    <n v="0"/>
  </r>
  <r>
    <x v="111"/>
    <s v="Keller"/>
    <n v="2602"/>
    <s v="Keller Elementary School"/>
    <x v="0"/>
    <n v="37.56"/>
    <n v="0"/>
    <n v="37.56"/>
    <n v="1"/>
    <n v="1"/>
    <n v="37.56"/>
    <n v="0.11"/>
    <n v="78209"/>
    <n v="80164"/>
    <n v="8602.99"/>
    <n v="215.05000000000109"/>
    <n v="15997.68"/>
    <n v="0.16020000000000001"/>
    <n v="0.15390000000000001"/>
    <n v="3171.04"/>
    <n v="146.97"/>
    <n v="22.62"/>
    <n v="169.59"/>
    <n v="12158.67"/>
  </r>
  <r>
    <x v="112"/>
    <s v="Kelso"/>
    <n v="1934"/>
    <s v="Loowit High School"/>
    <x v="0"/>
    <n v="9.85"/>
    <n v="0"/>
    <n v="9.85"/>
    <n v="1"/>
    <n v="1"/>
    <n v="9.85"/>
    <n v="2.9000000000000001E-2"/>
    <n v="78209"/>
    <n v="80164"/>
    <n v="2268.06"/>
    <n v="56.700000000000273"/>
    <n v="15997.68"/>
    <n v="0.16020000000000001"/>
    <n v="0.15390000000000001"/>
    <n v="836"/>
    <n v="38.75"/>
    <n v="5.96"/>
    <n v="44.71"/>
    <n v="3205.4700000000003"/>
  </r>
  <r>
    <x v="112"/>
    <s v="Kelso"/>
    <n v="2266"/>
    <s v="Kelso High School"/>
    <x v="0"/>
    <n v="1421.5"/>
    <n v="0"/>
    <n v="1421.5"/>
    <n v="1"/>
    <n v="1"/>
    <n v="1421.5"/>
    <n v="4.17"/>
    <n v="78209"/>
    <n v="80164"/>
    <n v="326131.53000000003"/>
    <n v="8152.3499999999767"/>
    <n v="15997.68"/>
    <n v="0.16020000000000001"/>
    <n v="0.15390000000000001"/>
    <n v="120211.24"/>
    <n v="5571.4"/>
    <n v="857.44"/>
    <n v="6428.84"/>
    <n v="460923.96"/>
  </r>
  <r>
    <x v="112"/>
    <s v="Kelso"/>
    <n v="2596"/>
    <s v="Rose Valley Elementary"/>
    <x v="1"/>
    <n v="192.10999999999999"/>
    <n v="0"/>
    <n v="0"/>
    <n v="1"/>
    <n v="1"/>
    <n v="0"/>
    <n v="0"/>
    <n v="78209"/>
    <n v="80164"/>
    <n v="0"/>
    <n v="0"/>
    <n v="15997.68"/>
    <n v="0.16020000000000001"/>
    <n v="0.15390000000000001"/>
    <n v="0"/>
    <n v="0"/>
    <n v="0"/>
    <n v="0"/>
    <n v="0"/>
  </r>
  <r>
    <x v="112"/>
    <s v="Kelso"/>
    <n v="2624"/>
    <s v="Wallace Elementary"/>
    <x v="0"/>
    <n v="341.33000000000004"/>
    <n v="0"/>
    <n v="341.33000000000004"/>
    <n v="1"/>
    <n v="1"/>
    <n v="341.33000000000004"/>
    <n v="1.0009999999999999"/>
    <n v="78209"/>
    <n v="80164"/>
    <n v="78287.210000000006"/>
    <n v="1956.9499999999971"/>
    <n v="15997.68"/>
    <n v="0.16020000000000001"/>
    <n v="0.15390000000000001"/>
    <n v="28856.46"/>
    <n v="1337.4"/>
    <n v="205.83"/>
    <n v="1543.23"/>
    <n v="110643.85"/>
  </r>
  <r>
    <x v="112"/>
    <s v="Kelso"/>
    <n v="2913"/>
    <s v="Carrolls Elementary"/>
    <x v="1"/>
    <n v="104.11"/>
    <n v="0"/>
    <n v="0"/>
    <n v="1"/>
    <n v="1"/>
    <n v="0"/>
    <n v="0"/>
    <n v="78209"/>
    <n v="80164"/>
    <n v="0"/>
    <n v="0"/>
    <n v="15997.68"/>
    <n v="0.16020000000000001"/>
    <n v="0.15390000000000001"/>
    <n v="0"/>
    <n v="0"/>
    <n v="0"/>
    <n v="0"/>
    <n v="0"/>
  </r>
  <r>
    <x v="112"/>
    <s v="Kelso"/>
    <n v="2916"/>
    <s v="Huntington Middle School"/>
    <x v="0"/>
    <n v="547.08000000000004"/>
    <n v="0"/>
    <n v="547.08000000000004"/>
    <n v="1"/>
    <n v="1"/>
    <n v="547.08000000000004"/>
    <n v="1.605"/>
    <n v="78209"/>
    <n v="80164"/>
    <n v="125525.45"/>
    <n v="3137.7700000000041"/>
    <n v="15997.68"/>
    <n v="0.16020000000000001"/>
    <n v="0.15390000000000001"/>
    <n v="46268.36"/>
    <n v="2144.39"/>
    <n v="330.02"/>
    <n v="2474.41"/>
    <n v="177405.99000000002"/>
  </r>
  <r>
    <x v="112"/>
    <s v="Kelso"/>
    <n v="3082"/>
    <s v="Butler Acres Elementary"/>
    <x v="0"/>
    <n v="425.24"/>
    <n v="0"/>
    <n v="425.24"/>
    <n v="1"/>
    <n v="1"/>
    <n v="425.24"/>
    <n v="1.2470000000000001"/>
    <n v="78209"/>
    <n v="80164"/>
    <n v="97526.62"/>
    <n v="2437.8899999999994"/>
    <n v="15997.68"/>
    <n v="0.16020000000000001"/>
    <n v="0.15390000000000001"/>
    <n v="35948.06"/>
    <n v="1666.08"/>
    <n v="256.41000000000003"/>
    <n v="1922.49"/>
    <n v="137835.06"/>
  </r>
  <r>
    <x v="112"/>
    <s v="Kelso"/>
    <n v="3322"/>
    <s v="Coweeman Middle School"/>
    <x v="0"/>
    <n v="502.59"/>
    <n v="0"/>
    <n v="502.59"/>
    <n v="1"/>
    <n v="1"/>
    <n v="502.59"/>
    <n v="1.474"/>
    <n v="78209"/>
    <n v="80164"/>
    <n v="115280.07"/>
    <n v="2881.6699999999983"/>
    <n v="15997.68"/>
    <n v="0.16020000000000001"/>
    <n v="0.15390000000000001"/>
    <n v="42491.94"/>
    <n v="1969.36"/>
    <n v="303.08"/>
    <n v="2272.44"/>
    <n v="162926.12"/>
  </r>
  <r>
    <x v="112"/>
    <s v="Kelso"/>
    <n v="3323"/>
    <s v="Barnes Elementary"/>
    <x v="0"/>
    <n v="347.60999999999996"/>
    <n v="0"/>
    <n v="347.60999999999996"/>
    <n v="1"/>
    <n v="1"/>
    <n v="347.60999999999996"/>
    <n v="1.02"/>
    <n v="78209"/>
    <n v="80164"/>
    <n v="79773.179999999993"/>
    <n v="1994.1000000000058"/>
    <n v="15997.68"/>
    <n v="0.16020000000000001"/>
    <n v="0.15390000000000001"/>
    <n v="29404.19"/>
    <n v="1362.79"/>
    <n v="209.73"/>
    <n v="1572.52"/>
    <n v="112743.99"/>
  </r>
  <r>
    <x v="112"/>
    <s v="Kelso"/>
    <n v="5076"/>
    <s v="Special Education"/>
    <x v="1"/>
    <n v="0"/>
    <n v="0"/>
    <n v="0"/>
    <n v="1"/>
    <n v="1"/>
    <n v="0"/>
    <n v="0"/>
    <n v="78209"/>
    <n v="80164"/>
    <n v="0"/>
    <n v="0"/>
    <n v="15997.68"/>
    <n v="0.16020000000000001"/>
    <n v="0.15390000000000001"/>
    <n v="0"/>
    <n v="0"/>
    <n v="0"/>
    <n v="0"/>
    <n v="0"/>
  </r>
  <r>
    <x v="112"/>
    <s v="Kelso"/>
    <n v="5194"/>
    <s v="Kelso Virtual Academy"/>
    <x v="0"/>
    <n v="266.77"/>
    <n v="0"/>
    <n v="266.77"/>
    <n v="1"/>
    <n v="1"/>
    <n v="266.77"/>
    <n v="0.78300000000000003"/>
    <n v="78209"/>
    <n v="80164"/>
    <n v="61237.65"/>
    <n v="1530.760000000002"/>
    <n v="15997.68"/>
    <n v="0.16020000000000001"/>
    <n v="0.15390000000000001"/>
    <n v="22572.04"/>
    <n v="1046.1400000000001"/>
    <n v="161"/>
    <n v="1207.1400000000001"/>
    <n v="86547.590000000011"/>
  </r>
  <r>
    <x v="112"/>
    <s v="Kelso"/>
    <n v="5547"/>
    <s v="Kelso Goal Oriented Learning Design"/>
    <x v="0"/>
    <n v="10.52"/>
    <n v="0"/>
    <n v="10.52"/>
    <n v="1"/>
    <n v="1"/>
    <n v="10.52"/>
    <n v="3.1E-2"/>
    <n v="78209"/>
    <n v="80164"/>
    <n v="2424.48"/>
    <n v="60.599999999999909"/>
    <n v="15997.68"/>
    <n v="0.16020000000000001"/>
    <n v="0.15390000000000001"/>
    <n v="893.66"/>
    <n v="41.42"/>
    <n v="6.37"/>
    <n v="47.79"/>
    <n v="3426.5299999999997"/>
  </r>
  <r>
    <x v="112"/>
    <s v="Kelso"/>
    <n v="5675"/>
    <s v="Lexington Elementary"/>
    <x v="0"/>
    <n v="859.25"/>
    <n v="0"/>
    <n v="859.25"/>
    <n v="1"/>
    <n v="1"/>
    <n v="859.25"/>
    <n v="2.52"/>
    <n v="78209"/>
    <n v="80164"/>
    <n v="197086.68"/>
    <n v="4926.6000000000058"/>
    <n v="15997.68"/>
    <n v="0.16020000000000001"/>
    <n v="0.15390000000000001"/>
    <n v="72645.64"/>
    <n v="3366.89"/>
    <n v="518.16"/>
    <n v="3885.0499999999997"/>
    <n v="278543.97000000003"/>
  </r>
  <r>
    <x v="113"/>
    <s v="Kennewick"/>
    <n v="1884"/>
    <s v="Legacy High School"/>
    <x v="0"/>
    <n v="289.39999999999998"/>
    <n v="0"/>
    <n v="289.39999999999998"/>
    <n v="1"/>
    <n v="1"/>
    <n v="289.39999999999998"/>
    <n v="0.84899999999999998"/>
    <n v="78209"/>
    <n v="80164"/>
    <n v="66399.44"/>
    <n v="1659.8000000000029"/>
    <n v="15997.68"/>
    <n v="0.16020000000000001"/>
    <n v="0.15390000000000001"/>
    <n v="24474.66"/>
    <n v="1134.32"/>
    <n v="174.57"/>
    <n v="1308.8899999999999"/>
    <n v="93842.790000000008"/>
  </r>
  <r>
    <x v="113"/>
    <s v="Kennewick"/>
    <n v="1941"/>
    <s v="Mid-Columbia Parent Partnership"/>
    <x v="1"/>
    <n v="500.12"/>
    <n v="0"/>
    <n v="0"/>
    <n v="1"/>
    <n v="1"/>
    <n v="0"/>
    <n v="0"/>
    <n v="78209"/>
    <n v="80164"/>
    <n v="0"/>
    <n v="0"/>
    <n v="15997.68"/>
    <n v="0.16020000000000001"/>
    <n v="0.15390000000000001"/>
    <n v="0"/>
    <n v="0"/>
    <n v="0"/>
    <n v="0"/>
    <n v="0"/>
  </r>
  <r>
    <x v="113"/>
    <s v="Kennewick"/>
    <n v="2824"/>
    <s v="Eastgate Elementary School"/>
    <x v="0"/>
    <n v="471.89"/>
    <n v="0"/>
    <n v="471.89"/>
    <n v="1"/>
    <n v="1"/>
    <n v="471.89"/>
    <n v="1.3839999999999999"/>
    <n v="78209"/>
    <n v="80164"/>
    <n v="108241.26"/>
    <n v="2705.7200000000012"/>
    <n v="15997.68"/>
    <n v="0.16020000000000001"/>
    <n v="0.15390000000000001"/>
    <n v="39897.449999999997"/>
    <n v="1849.12"/>
    <n v="284.58"/>
    <n v="2133.6999999999998"/>
    <n v="152978.13"/>
  </r>
  <r>
    <x v="113"/>
    <s v="Kennewick"/>
    <n v="2825"/>
    <s v="Westgate Elementary School"/>
    <x v="0"/>
    <n v="429.11"/>
    <n v="0"/>
    <n v="429.11"/>
    <n v="1"/>
    <n v="1"/>
    <n v="429.11"/>
    <n v="1.2589999999999999"/>
    <n v="78209"/>
    <n v="80164"/>
    <n v="98465.13"/>
    <n v="2461.3499999999913"/>
    <n v="15997.68"/>
    <n v="0.16020000000000001"/>
    <n v="0.15390000000000001"/>
    <n v="36293.99"/>
    <n v="1682.11"/>
    <n v="258.88"/>
    <n v="1940.9899999999998"/>
    <n v="139161.45999999996"/>
  </r>
  <r>
    <x v="113"/>
    <s v="Kennewick"/>
    <n v="2826"/>
    <s v="Kennewick High School"/>
    <x v="0"/>
    <n v="1779.7800000000002"/>
    <n v="0"/>
    <n v="1779.7800000000002"/>
    <n v="1"/>
    <n v="1"/>
    <n v="1779.7800000000002"/>
    <n v="5.2210000000000001"/>
    <n v="78209"/>
    <n v="80164"/>
    <n v="408329.19"/>
    <n v="10207.049999999988"/>
    <n v="15997.68"/>
    <n v="0.16020000000000001"/>
    <n v="0.15390000000000001"/>
    <n v="150509.09"/>
    <n v="6975.6"/>
    <n v="1073.54"/>
    <n v="8049.14"/>
    <n v="577094.47000000009"/>
  </r>
  <r>
    <x v="113"/>
    <s v="Kennewick"/>
    <n v="3077"/>
    <s v="Hawthorne Elementary School - Kennewick"/>
    <x v="0"/>
    <n v="415.62"/>
    <n v="0"/>
    <n v="415.62"/>
    <n v="1"/>
    <n v="1"/>
    <n v="415.62"/>
    <n v="1.2190000000000001"/>
    <n v="78209"/>
    <n v="80164"/>
    <n v="95336.77"/>
    <n v="2383.1499999999942"/>
    <n v="15997.68"/>
    <n v="0.16020000000000001"/>
    <n v="0.15390000000000001"/>
    <n v="35140.89"/>
    <n v="1628.67"/>
    <n v="250.65"/>
    <n v="1879.3200000000002"/>
    <n v="134740.13"/>
  </r>
  <r>
    <x v="113"/>
    <s v="Kennewick"/>
    <n v="3144"/>
    <s v="Washington Elementary School"/>
    <x v="0"/>
    <n v="401.65999999999997"/>
    <n v="0"/>
    <n v="401.65999999999997"/>
    <n v="1"/>
    <n v="1"/>
    <n v="401.65999999999997"/>
    <n v="1.1779999999999999"/>
    <n v="78209"/>
    <n v="80164"/>
    <n v="92130.2"/>
    <n v="2302.9900000000052"/>
    <n v="15997.68"/>
    <n v="0.16020000000000001"/>
    <n v="0.15390000000000001"/>
    <n v="33958.959999999999"/>
    <n v="1573.89"/>
    <n v="242.22"/>
    <n v="1816.1100000000001"/>
    <n v="130208.26000000001"/>
  </r>
  <r>
    <x v="113"/>
    <s v="Kennewick"/>
    <n v="3267"/>
    <s v="Highlands Middle School"/>
    <x v="0"/>
    <n v="735.54"/>
    <n v="0"/>
    <n v="735.54"/>
    <n v="1"/>
    <n v="1"/>
    <n v="735.54"/>
    <n v="2.1579999999999999"/>
    <n v="78209"/>
    <n v="80164"/>
    <n v="168775.02"/>
    <n v="4218.890000000014"/>
    <n v="15997.68"/>
    <n v="0.16020000000000001"/>
    <n v="0.15390000000000001"/>
    <n v="62210.04"/>
    <n v="2883.23"/>
    <n v="443.73"/>
    <n v="3326.96"/>
    <n v="238530.91"/>
  </r>
  <r>
    <x v="113"/>
    <s v="Kennewick"/>
    <n v="3315"/>
    <s v="Edison Elementary School - Kennewick"/>
    <x v="0"/>
    <n v="379.33"/>
    <n v="0"/>
    <n v="379.33"/>
    <n v="1"/>
    <n v="1"/>
    <n v="379.33"/>
    <n v="1.113"/>
    <n v="78209"/>
    <n v="80164"/>
    <n v="87046.62"/>
    <n v="2175.9100000000035"/>
    <n v="15997.68"/>
    <n v="0.16020000000000001"/>
    <n v="0.15390000000000001"/>
    <n v="32085.16"/>
    <n v="1487.04"/>
    <n v="228.86"/>
    <n v="1715.9"/>
    <n v="123023.59"/>
  </r>
  <r>
    <x v="113"/>
    <s v="Kennewick"/>
    <n v="3369"/>
    <s v="Vista Elementary School"/>
    <x v="0"/>
    <n v="397.11"/>
    <n v="0"/>
    <n v="397.11"/>
    <n v="1"/>
    <n v="1"/>
    <n v="397.11"/>
    <n v="1.165"/>
    <n v="78209"/>
    <n v="80164"/>
    <n v="91113.49"/>
    <n v="2277.5699999999924"/>
    <n v="15997.68"/>
    <n v="0.16020000000000001"/>
    <n v="0.15390000000000001"/>
    <n v="33584.199999999997"/>
    <n v="1556.52"/>
    <n v="239.55"/>
    <n v="1796.07"/>
    <n v="128771.33"/>
  </r>
  <r>
    <x v="113"/>
    <s v="Kennewick"/>
    <n v="3472"/>
    <s v="Park Middle School"/>
    <x v="0"/>
    <n v="696.02"/>
    <n v="0"/>
    <n v="696.02"/>
    <n v="1"/>
    <n v="1"/>
    <n v="696.02"/>
    <n v="2.0419999999999998"/>
    <n v="78209"/>
    <n v="80164"/>
    <n v="159702.78"/>
    <n v="3992.1100000000151"/>
    <n v="15997.68"/>
    <n v="0.16020000000000001"/>
    <n v="0.15390000000000001"/>
    <n v="58866.03"/>
    <n v="2728.25"/>
    <n v="419.88"/>
    <n v="3148.13"/>
    <n v="225709.05000000002"/>
  </r>
  <r>
    <x v="113"/>
    <s v="Kennewick"/>
    <n v="3731"/>
    <s v="Kamiakin High School"/>
    <x v="1"/>
    <n v="1820.88"/>
    <n v="0"/>
    <n v="0"/>
    <n v="1"/>
    <n v="1"/>
    <n v="0"/>
    <n v="0"/>
    <n v="78209"/>
    <n v="80164"/>
    <n v="0"/>
    <n v="0"/>
    <n v="15997.68"/>
    <n v="0.16020000000000001"/>
    <n v="0.15390000000000001"/>
    <n v="0"/>
    <n v="0"/>
    <n v="0"/>
    <n v="0"/>
    <n v="0"/>
  </r>
  <r>
    <x v="113"/>
    <s v="Kennewick"/>
    <n v="4028"/>
    <s v="Desert Hills Middle School"/>
    <x v="1"/>
    <n v="898.44"/>
    <n v="0"/>
    <n v="0"/>
    <n v="1"/>
    <n v="1"/>
    <n v="0"/>
    <n v="0"/>
    <n v="78209"/>
    <n v="80164"/>
    <n v="0"/>
    <n v="0"/>
    <n v="15997.68"/>
    <n v="0.16020000000000001"/>
    <n v="0.15390000000000001"/>
    <n v="0"/>
    <n v="0"/>
    <n v="0"/>
    <n v="0"/>
    <n v="0"/>
  </r>
  <r>
    <x v="113"/>
    <s v="Kennewick"/>
    <n v="4072"/>
    <s v="Canyon View Elementary School"/>
    <x v="0"/>
    <n v="353"/>
    <n v="0"/>
    <n v="353"/>
    <n v="1"/>
    <n v="1"/>
    <n v="353"/>
    <n v="1.0349999999999999"/>
    <n v="78209"/>
    <n v="80164"/>
    <n v="80946.320000000007"/>
    <n v="2023.4199999999983"/>
    <n v="15997.68"/>
    <n v="0.16020000000000001"/>
    <n v="0.15390000000000001"/>
    <n v="29836.6"/>
    <n v="1382.83"/>
    <n v="212.82"/>
    <n v="1595.6499999999999"/>
    <n v="114401.99"/>
  </r>
  <r>
    <x v="113"/>
    <s v="Kennewick"/>
    <n v="4073"/>
    <s v="Southgate Elementary School"/>
    <x v="0"/>
    <n v="416.11"/>
    <n v="0"/>
    <n v="416.11"/>
    <n v="1"/>
    <n v="1"/>
    <n v="416.11"/>
    <n v="1.2210000000000001"/>
    <n v="78209"/>
    <n v="80164"/>
    <n v="95493.19"/>
    <n v="2387.0500000000029"/>
    <n v="15997.68"/>
    <n v="0.16020000000000001"/>
    <n v="0.15390000000000001"/>
    <n v="35198.54"/>
    <n v="1631.34"/>
    <n v="251.06"/>
    <n v="1882.3999999999999"/>
    <n v="134961.18000000002"/>
  </r>
  <r>
    <x v="113"/>
    <s v="Kennewick"/>
    <n v="4118"/>
    <s v="Tri-Tech Skills Center"/>
    <x v="1"/>
    <n v="601.54"/>
    <n v="0"/>
    <n v="0"/>
    <n v="1"/>
    <n v="1"/>
    <n v="0"/>
    <n v="0"/>
    <n v="78209"/>
    <n v="80164"/>
    <n v="0"/>
    <n v="0"/>
    <n v="15997.68"/>
    <n v="0.16020000000000001"/>
    <n v="0.15390000000000001"/>
    <n v="0"/>
    <n v="0"/>
    <n v="0"/>
    <n v="0"/>
    <n v="0"/>
  </r>
  <r>
    <x v="113"/>
    <s v="Kennewick"/>
    <n v="4136"/>
    <s v="Sunset View Elementary School"/>
    <x v="0"/>
    <n v="412.89"/>
    <n v="0"/>
    <n v="412.89"/>
    <n v="1"/>
    <n v="1"/>
    <n v="412.89"/>
    <n v="1.2110000000000001"/>
    <n v="78209"/>
    <n v="80164"/>
    <n v="94711.1"/>
    <n v="2367.5"/>
    <n v="15997.68"/>
    <n v="0.16020000000000001"/>
    <n v="0.15390000000000001"/>
    <n v="34910.269999999997"/>
    <n v="1617.98"/>
    <n v="249.01"/>
    <n v="1866.99"/>
    <n v="133855.85999999999"/>
  </r>
  <r>
    <x v="113"/>
    <s v="Kennewick"/>
    <n v="4181"/>
    <s v="Lincoln Elementary School"/>
    <x v="0"/>
    <n v="435.78"/>
    <n v="0"/>
    <n v="435.78"/>
    <n v="1"/>
    <n v="1"/>
    <n v="435.78"/>
    <n v="1.278"/>
    <n v="78209"/>
    <n v="80164"/>
    <n v="99951.1"/>
    <n v="2498.4899999999907"/>
    <n v="15997.68"/>
    <n v="0.16020000000000001"/>
    <n v="0.15390000000000001"/>
    <n v="36841.72"/>
    <n v="1707.49"/>
    <n v="262.77999999999997"/>
    <n v="1970.27"/>
    <n v="141261.57999999999"/>
  </r>
  <r>
    <x v="113"/>
    <s v="Kennewick"/>
    <n v="4202"/>
    <s v="Cascade Elementary School"/>
    <x v="0"/>
    <n v="508.13"/>
    <n v="0"/>
    <n v="508.13"/>
    <n v="1"/>
    <n v="1"/>
    <n v="508.13"/>
    <n v="1.4910000000000001"/>
    <n v="78209"/>
    <n v="80164"/>
    <n v="116609.62"/>
    <n v="2914.9000000000087"/>
    <n v="15997.68"/>
    <n v="0.16020000000000001"/>
    <n v="0.15390000000000001"/>
    <n v="42982.01"/>
    <n v="1992.08"/>
    <n v="306.58"/>
    <n v="2298.66"/>
    <n v="164805.19000000003"/>
  </r>
  <r>
    <x v="113"/>
    <s v="Kennewick"/>
    <n v="4418"/>
    <s v="Amistad Elementary School"/>
    <x v="0"/>
    <n v="674.33999999999992"/>
    <n v="0"/>
    <n v="674.33999999999992"/>
    <n v="1"/>
    <n v="1"/>
    <n v="674.33999999999992"/>
    <n v="1.978"/>
    <n v="78209"/>
    <n v="80164"/>
    <n v="154697.4"/>
    <n v="3866.9900000000198"/>
    <n v="15997.68"/>
    <n v="0.16020000000000001"/>
    <n v="0.15390000000000001"/>
    <n v="57021.06"/>
    <n v="2642.74"/>
    <n v="406.72"/>
    <n v="3049.46"/>
    <n v="218634.91"/>
  </r>
  <r>
    <x v="113"/>
    <s v="Kennewick"/>
    <n v="4429"/>
    <s v="Horse Heaven Hills Middle School"/>
    <x v="0"/>
    <n v="848.08"/>
    <n v="0"/>
    <n v="848.08"/>
    <n v="1"/>
    <n v="1"/>
    <n v="848.08"/>
    <n v="2.488"/>
    <n v="78209"/>
    <n v="80164"/>
    <n v="194583.99"/>
    <n v="4864.0400000000081"/>
    <n v="15997.68"/>
    <n v="0.16020000000000001"/>
    <n v="0.15390000000000001"/>
    <n v="71723.16"/>
    <n v="3324.13"/>
    <n v="511.58"/>
    <n v="3835.71"/>
    <n v="275006.90000000008"/>
  </r>
  <r>
    <x v="113"/>
    <s v="Kennewick"/>
    <n v="4446"/>
    <s v="Ridge View Elementary School"/>
    <x v="1"/>
    <n v="484.13"/>
    <n v="0"/>
    <n v="0"/>
    <n v="1"/>
    <n v="1"/>
    <n v="0"/>
    <n v="0"/>
    <n v="78209"/>
    <n v="80164"/>
    <n v="0"/>
    <n v="0"/>
    <n v="15997.68"/>
    <n v="0.16020000000000001"/>
    <n v="0.15390000000000001"/>
    <n v="0"/>
    <n v="0"/>
    <n v="0"/>
    <n v="0"/>
    <n v="0"/>
  </r>
  <r>
    <x v="113"/>
    <s v="Kennewick"/>
    <n v="4484"/>
    <s v="Southridge High School"/>
    <x v="0"/>
    <n v="1521.3200000000002"/>
    <n v="0"/>
    <n v="1521.3200000000002"/>
    <n v="1"/>
    <n v="1"/>
    <n v="1521.3200000000002"/>
    <n v="4.4630000000000001"/>
    <n v="78209"/>
    <n v="80164"/>
    <n v="349046.77"/>
    <n v="8725.1599999999744"/>
    <n v="15997.68"/>
    <n v="0.16020000000000001"/>
    <n v="0.15390000000000001"/>
    <n v="128657.74"/>
    <n v="5962.87"/>
    <n v="917.69"/>
    <n v="6880.5599999999995"/>
    <n v="493310.23"/>
  </r>
  <r>
    <x v="113"/>
    <s v="Kennewick"/>
    <n v="5106"/>
    <s v="Phoenix High School"/>
    <x v="0"/>
    <n v="64.13"/>
    <n v="0"/>
    <n v="64.13"/>
    <n v="1"/>
    <n v="1"/>
    <n v="64.13"/>
    <n v="0.188"/>
    <n v="78209"/>
    <n v="80164"/>
    <n v="14703.29"/>
    <n v="367.53999999999905"/>
    <n v="15997.68"/>
    <n v="0.16020000000000001"/>
    <n v="0.15390000000000001"/>
    <n v="5419.6"/>
    <n v="251.18"/>
    <n v="38.659999999999997"/>
    <n v="289.84000000000003"/>
    <n v="20780.27"/>
  </r>
  <r>
    <x v="113"/>
    <s v="Kennewick"/>
    <n v="5220"/>
    <s v="Cottonwood Elementary"/>
    <x v="1"/>
    <n v="475"/>
    <n v="0"/>
    <n v="0"/>
    <n v="1"/>
    <n v="1"/>
    <n v="0"/>
    <n v="0"/>
    <n v="78209"/>
    <n v="80164"/>
    <n v="0"/>
    <n v="0"/>
    <n v="15997.68"/>
    <n v="0.16020000000000001"/>
    <n v="0.15390000000000001"/>
    <n v="0"/>
    <n v="0"/>
    <n v="0"/>
    <n v="0"/>
    <n v="0"/>
  </r>
  <r>
    <x v="113"/>
    <s v="Kennewick"/>
    <n v="5438"/>
    <s v="Sage Crest Elementary"/>
    <x v="1"/>
    <n v="513.92999999999995"/>
    <n v="0"/>
    <n v="0"/>
    <n v="1"/>
    <n v="1"/>
    <n v="0"/>
    <n v="0"/>
    <n v="78209"/>
    <n v="80164"/>
    <n v="0"/>
    <n v="0"/>
    <n v="15997.68"/>
    <n v="0.16020000000000001"/>
    <n v="0.15390000000000001"/>
    <n v="0"/>
    <n v="0"/>
    <n v="0"/>
    <n v="0"/>
    <n v="0"/>
  </r>
  <r>
    <x v="113"/>
    <s v="Kennewick"/>
    <n v="5439"/>
    <s v="Chinook Middle School"/>
    <x v="0"/>
    <n v="950.84"/>
    <n v="0"/>
    <n v="950.84"/>
    <n v="1"/>
    <n v="1"/>
    <n v="950.84"/>
    <n v="2.7890000000000001"/>
    <n v="78209"/>
    <n v="80164"/>
    <n v="218124.9"/>
    <n v="5452.5"/>
    <n v="15997.68"/>
    <n v="0.16020000000000001"/>
    <n v="0.15390000000000001"/>
    <n v="80400.28"/>
    <n v="3726.29"/>
    <n v="573.48"/>
    <n v="4299.7700000000004"/>
    <n v="308277.45"/>
  </r>
  <r>
    <x v="113"/>
    <s v="Kennewick"/>
    <n v="5520"/>
    <s v="Amon Creek Elementary"/>
    <x v="1"/>
    <n v="581.95000000000005"/>
    <n v="0"/>
    <n v="0"/>
    <n v="1"/>
    <n v="1"/>
    <n v="0"/>
    <n v="0"/>
    <n v="78209"/>
    <n v="80164"/>
    <n v="0"/>
    <n v="0"/>
    <n v="15997.68"/>
    <n v="0.16020000000000001"/>
    <n v="0.15390000000000001"/>
    <n v="0"/>
    <n v="0"/>
    <n v="0"/>
    <n v="0"/>
    <n v="0"/>
  </r>
  <r>
    <x v="113"/>
    <s v="Kennewick"/>
    <n v="5521"/>
    <s v="Fuerza Elementary"/>
    <x v="0"/>
    <n v="635.66999999999996"/>
    <n v="0"/>
    <n v="635.66999999999996"/>
    <n v="1"/>
    <n v="1"/>
    <n v="635.66999999999996"/>
    <n v="1.865"/>
    <n v="78209"/>
    <n v="80164"/>
    <n v="145859.79"/>
    <n v="3646.0699999999779"/>
    <n v="15997.68"/>
    <n v="0.16020000000000001"/>
    <n v="0.15390000000000001"/>
    <n v="53763.54"/>
    <n v="2491.7600000000002"/>
    <n v="383.48"/>
    <n v="2875.2400000000002"/>
    <n v="206144.63999999998"/>
  </r>
  <r>
    <x v="113"/>
    <s v="Kennewick"/>
    <n v="5727"/>
    <s v="Endeavor High School"/>
    <x v="0"/>
    <n v="85.690000000000012"/>
    <n v="0"/>
    <n v="85.690000000000012"/>
    <n v="1"/>
    <n v="1"/>
    <n v="85.690000000000012"/>
    <n v="0.251"/>
    <n v="78209"/>
    <n v="80164"/>
    <n v="19630.46"/>
    <n v="490.70000000000073"/>
    <n v="15997.68"/>
    <n v="0.16020000000000001"/>
    <n v="0.15390000000000001"/>
    <n v="7235.74"/>
    <n v="335.35"/>
    <n v="51.61"/>
    <n v="386.96000000000004"/>
    <n v="27743.859999999997"/>
  </r>
  <r>
    <x v="114"/>
    <s v="Kent"/>
    <n v="2565"/>
    <s v="Meridian Elementary School"/>
    <x v="1"/>
    <n v="367.79"/>
    <n v="0"/>
    <n v="0"/>
    <n v="1.18"/>
    <n v="1.18"/>
    <n v="0"/>
    <n v="0"/>
    <n v="78209"/>
    <n v="80164"/>
    <n v="0"/>
    <n v="0"/>
    <n v="15997.68"/>
    <n v="0.16020000000000001"/>
    <n v="0.15390000000000001"/>
    <n v="0"/>
    <n v="0"/>
    <n v="0"/>
    <n v="0"/>
    <n v="0"/>
  </r>
  <r>
    <x v="114"/>
    <s v="Kent"/>
    <n v="2797"/>
    <s v="Kent-Meridian High School"/>
    <x v="0"/>
    <n v="1627.8500000000001"/>
    <n v="0"/>
    <n v="1627.8500000000001"/>
    <n v="1.18"/>
    <n v="1.18"/>
    <n v="1627.8500000000001"/>
    <n v="4.7750000000000004"/>
    <n v="78209"/>
    <n v="80164"/>
    <n v="440668.61"/>
    <n v="11015.450000000012"/>
    <n v="15997.68"/>
    <n v="0.16020000000000001"/>
    <n v="0.15390000000000001"/>
    <n v="148679.31"/>
    <n v="7528.07"/>
    <n v="1158.57"/>
    <n v="8686.64"/>
    <n v="609050.00999999989"/>
  </r>
  <r>
    <x v="114"/>
    <s v="Kent"/>
    <n v="2851"/>
    <s v="East Hill Elementary School"/>
    <x v="0"/>
    <n v="351.1"/>
    <n v="0"/>
    <n v="351.1"/>
    <n v="1.18"/>
    <n v="1.18"/>
    <n v="351.1"/>
    <n v="1.03"/>
    <n v="78209"/>
    <n v="80164"/>
    <n v="95055.22"/>
    <n v="2376.1100000000006"/>
    <n v="15997.68"/>
    <n v="0.16020000000000001"/>
    <n v="0.15390000000000001"/>
    <n v="32071.14"/>
    <n v="1623.86"/>
    <n v="249.91"/>
    <n v="1873.77"/>
    <n v="131376.24"/>
  </r>
  <r>
    <x v="114"/>
    <s v="Kent"/>
    <n v="3233"/>
    <s v="Meridian Middle School"/>
    <x v="0"/>
    <n v="653.76"/>
    <n v="0"/>
    <n v="653.76"/>
    <n v="1.18"/>
    <n v="1.18"/>
    <n v="653.76"/>
    <n v="1.9179999999999999"/>
    <n v="78209"/>
    <n v="80164"/>
    <n v="177005.74"/>
    <n v="4424.6300000000047"/>
    <n v="15997.68"/>
    <n v="0.16020000000000001"/>
    <n v="0.15390000000000001"/>
    <n v="59720.82"/>
    <n v="3023.84"/>
    <n v="465.37"/>
    <n v="3489.21"/>
    <n v="244640.4"/>
  </r>
  <r>
    <x v="114"/>
    <s v="Kent"/>
    <n v="3388"/>
    <s v="Covington Elementary School"/>
    <x v="0"/>
    <n v="416.62"/>
    <n v="0"/>
    <n v="416.62"/>
    <n v="1.18"/>
    <n v="1.18"/>
    <n v="416.62"/>
    <n v="1.222"/>
    <n v="78209"/>
    <n v="80164"/>
    <n v="112774.25"/>
    <n v="2819.0299999999988"/>
    <n v="15997.68"/>
    <n v="0.16020000000000001"/>
    <n v="0.15390000000000001"/>
    <n v="38049.449999999997"/>
    <n v="1926.55"/>
    <n v="296.5"/>
    <n v="2223.0500000000002"/>
    <n v="155865.78"/>
  </r>
  <r>
    <x v="114"/>
    <s v="Kent"/>
    <n v="3389"/>
    <s v="Scenic Hill Elementary School"/>
    <x v="0"/>
    <n v="488.78"/>
    <n v="0"/>
    <n v="488.78"/>
    <n v="1.18"/>
    <n v="1.18"/>
    <n v="488.78"/>
    <n v="1.4339999999999999"/>
    <n v="78209"/>
    <n v="80164"/>
    <n v="132339.01"/>
    <n v="3308.0999999999767"/>
    <n v="15997.68"/>
    <n v="0.16020000000000001"/>
    <n v="0.15390000000000001"/>
    <n v="44650.5"/>
    <n v="2260.79"/>
    <n v="347.94"/>
    <n v="2608.73"/>
    <n v="182906.34"/>
  </r>
  <r>
    <x v="114"/>
    <s v="Kent"/>
    <n v="3491"/>
    <s v="Park Orchard Elementary School"/>
    <x v="0"/>
    <n v="448.33"/>
    <n v="0"/>
    <n v="448.33"/>
    <n v="1.18"/>
    <n v="1.18"/>
    <n v="448.33"/>
    <n v="1.3149999999999999"/>
    <n v="78209"/>
    <n v="80164"/>
    <n v="121356.91"/>
    <n v="3033.5699999999924"/>
    <n v="15997.68"/>
    <n v="0.16020000000000001"/>
    <n v="0.15390000000000001"/>
    <n v="40945.19"/>
    <n v="2073.17"/>
    <n v="319.06"/>
    <n v="2392.23"/>
    <n v="167727.9"/>
  </r>
  <r>
    <x v="114"/>
    <s v="Kent"/>
    <n v="3550"/>
    <s v="Lake Youngs Elementary School"/>
    <x v="1"/>
    <n v="429.45"/>
    <n v="0"/>
    <n v="0"/>
    <n v="1.18"/>
    <n v="1.18"/>
    <n v="0"/>
    <n v="0"/>
    <n v="78209"/>
    <n v="80164"/>
    <n v="0"/>
    <n v="0"/>
    <n v="15997.68"/>
    <n v="0.16020000000000001"/>
    <n v="0.15390000000000001"/>
    <n v="0"/>
    <n v="0"/>
    <n v="0"/>
    <n v="0"/>
    <n v="0"/>
  </r>
  <r>
    <x v="114"/>
    <s v="Kent"/>
    <n v="3593"/>
    <s v="Pine Tree Elementary School"/>
    <x v="0"/>
    <n v="305.02999999999997"/>
    <n v="0"/>
    <n v="305.02999999999997"/>
    <n v="1.18"/>
    <n v="1.18"/>
    <n v="305.02999999999997"/>
    <n v="0.89500000000000002"/>
    <n v="78209"/>
    <n v="80164"/>
    <n v="82596.52"/>
    <n v="2064.679999999993"/>
    <n v="15997.68"/>
    <n v="0.16020000000000001"/>
    <n v="0.15390000000000001"/>
    <n v="27867.64"/>
    <n v="1411.02"/>
    <n v="217.16"/>
    <n v="1628.18"/>
    <n v="114157.01999999999"/>
  </r>
  <r>
    <x v="114"/>
    <s v="Kent"/>
    <n v="3640"/>
    <s v="Kentridge High School"/>
    <x v="1"/>
    <n v="2188.58"/>
    <n v="0"/>
    <n v="0"/>
    <n v="1.18"/>
    <n v="1.18"/>
    <n v="0"/>
    <n v="0"/>
    <n v="78209"/>
    <n v="80164"/>
    <n v="0"/>
    <n v="0"/>
    <n v="15997.68"/>
    <n v="0.16020000000000001"/>
    <n v="0.15390000000000001"/>
    <n v="0"/>
    <n v="0"/>
    <n v="0"/>
    <n v="0"/>
    <n v="0"/>
  </r>
  <r>
    <x v="114"/>
    <s v="Kent"/>
    <n v="3676"/>
    <s v="Cedar Valley Elementary School"/>
    <x v="1"/>
    <n v="274.92"/>
    <n v="0"/>
    <n v="0"/>
    <n v="1.18"/>
    <n v="1.18"/>
    <n v="0"/>
    <n v="0"/>
    <n v="78209"/>
    <n v="80164"/>
    <n v="0"/>
    <n v="0"/>
    <n v="15997.68"/>
    <n v="0.16020000000000001"/>
    <n v="0.15390000000000001"/>
    <n v="0"/>
    <n v="0"/>
    <n v="0"/>
    <n v="0"/>
    <n v="0"/>
  </r>
  <r>
    <x v="114"/>
    <s v="Kent"/>
    <n v="3677"/>
    <s v="Springbrook Elementary School"/>
    <x v="0"/>
    <n v="356.44"/>
    <n v="0"/>
    <n v="356.44"/>
    <n v="1.18"/>
    <n v="1.18"/>
    <n v="356.44"/>
    <n v="1.046"/>
    <n v="78209"/>
    <n v="80164"/>
    <n v="96531.8"/>
    <n v="2413.0200000000041"/>
    <n v="15997.68"/>
    <n v="0.16020000000000001"/>
    <n v="0.15390000000000001"/>
    <n v="32569.33"/>
    <n v="1649.08"/>
    <n v="253.79"/>
    <n v="1902.87"/>
    <n v="133417.02000000002"/>
  </r>
  <r>
    <x v="114"/>
    <s v="Kent"/>
    <n v="3678"/>
    <s v="Fairwood Elementary School"/>
    <x v="1"/>
    <n v="320.11"/>
    <n v="0"/>
    <n v="0"/>
    <n v="1.18"/>
    <n v="1.18"/>
    <n v="0"/>
    <n v="0"/>
    <n v="78209"/>
    <n v="80164"/>
    <n v="0"/>
    <n v="0"/>
    <n v="15997.68"/>
    <n v="0.16020000000000001"/>
    <n v="0.15390000000000001"/>
    <n v="0"/>
    <n v="0"/>
    <n v="0"/>
    <n v="0"/>
    <n v="0"/>
  </r>
  <r>
    <x v="114"/>
    <s v="Kent"/>
    <n v="3707"/>
    <s v="Soos Creek Elementary School"/>
    <x v="1"/>
    <n v="255.74"/>
    <n v="0"/>
    <n v="0"/>
    <n v="1.18"/>
    <n v="1.18"/>
    <n v="0"/>
    <n v="0"/>
    <n v="78209"/>
    <n v="80164"/>
    <n v="0"/>
    <n v="0"/>
    <n v="15997.68"/>
    <n v="0.16020000000000001"/>
    <n v="0.15390000000000001"/>
    <n v="0"/>
    <n v="0"/>
    <n v="0"/>
    <n v="0"/>
    <n v="0"/>
  </r>
  <r>
    <x v="114"/>
    <s v="Kent"/>
    <n v="3708"/>
    <s v="Grass Lake Elementary School"/>
    <x v="1"/>
    <n v="355.56"/>
    <n v="0"/>
    <n v="0"/>
    <n v="1.18"/>
    <n v="1.18"/>
    <n v="0"/>
    <n v="0"/>
    <n v="78209"/>
    <n v="80164"/>
    <n v="0"/>
    <n v="0"/>
    <n v="15997.68"/>
    <n v="0.16020000000000001"/>
    <n v="0.15390000000000001"/>
    <n v="0"/>
    <n v="0"/>
    <n v="0"/>
    <n v="0"/>
    <n v="0"/>
  </r>
  <r>
    <x v="114"/>
    <s v="Kent"/>
    <n v="3764"/>
    <s v="Meeker Middle School"/>
    <x v="0"/>
    <n v="801.88"/>
    <n v="0"/>
    <n v="801.88"/>
    <n v="1.18"/>
    <n v="1.18"/>
    <n v="801.88"/>
    <n v="2.3519999999999999"/>
    <n v="78209"/>
    <n v="80164"/>
    <n v="217058.13"/>
    <n v="5425.8299999999872"/>
    <n v="15997.68"/>
    <n v="0.16020000000000001"/>
    <n v="0.15390000000000001"/>
    <n v="73234.289999999994"/>
    <n v="3708.07"/>
    <n v="570.66999999999996"/>
    <n v="4278.74"/>
    <n v="299996.99"/>
  </r>
  <r>
    <x v="114"/>
    <s v="Kent"/>
    <n v="4126"/>
    <s v="Crestwood Elementary School"/>
    <x v="1"/>
    <n v="387.11"/>
    <n v="0"/>
    <n v="0"/>
    <n v="1.18"/>
    <n v="1.18"/>
    <n v="0"/>
    <n v="0"/>
    <n v="78209"/>
    <n v="80164"/>
    <n v="0"/>
    <n v="0"/>
    <n v="15997.68"/>
    <n v="0.16020000000000001"/>
    <n v="0.15390000000000001"/>
    <n v="0"/>
    <n v="0"/>
    <n v="0"/>
    <n v="0"/>
    <n v="0"/>
  </r>
  <r>
    <x v="114"/>
    <s v="Kent"/>
    <n v="4127"/>
    <s v="Mattson Middle School"/>
    <x v="1"/>
    <n v="727.29"/>
    <n v="0"/>
    <n v="0"/>
    <n v="1.18"/>
    <n v="1.18"/>
    <n v="0"/>
    <n v="0"/>
    <n v="78209"/>
    <n v="80164"/>
    <n v="0"/>
    <n v="0"/>
    <n v="15997.68"/>
    <n v="0.16020000000000001"/>
    <n v="0.15390000000000001"/>
    <n v="0"/>
    <n v="0"/>
    <n v="0"/>
    <n v="0"/>
    <n v="0"/>
  </r>
  <r>
    <x v="114"/>
    <s v="Kent"/>
    <n v="4128"/>
    <s v="Kentwood High School"/>
    <x v="1"/>
    <n v="1967.24"/>
    <n v="0"/>
    <n v="0"/>
    <n v="1.18"/>
    <n v="1.18"/>
    <n v="0"/>
    <n v="0"/>
    <n v="78209"/>
    <n v="80164"/>
    <n v="0"/>
    <n v="0"/>
    <n v="15997.68"/>
    <n v="0.16020000000000001"/>
    <n v="0.15390000000000001"/>
    <n v="0"/>
    <n v="0"/>
    <n v="0"/>
    <n v="0"/>
    <n v="0"/>
  </r>
  <r>
    <x v="114"/>
    <s v="Kent"/>
    <n v="4293"/>
    <s v="Ridgewood Elementary School"/>
    <x v="1"/>
    <n v="410.6"/>
    <n v="0"/>
    <n v="0"/>
    <n v="1.18"/>
    <n v="1.18"/>
    <n v="0"/>
    <n v="0"/>
    <n v="78209"/>
    <n v="80164"/>
    <n v="0"/>
    <n v="0"/>
    <n v="15997.68"/>
    <n v="0.16020000000000001"/>
    <n v="0.15390000000000001"/>
    <n v="0"/>
    <n v="0"/>
    <n v="0"/>
    <n v="0"/>
    <n v="0"/>
  </r>
  <r>
    <x v="114"/>
    <s v="Kent"/>
    <n v="4294"/>
    <s v="Martin Sortun Elementary School"/>
    <x v="0"/>
    <n v="454.59"/>
    <n v="0"/>
    <n v="454.59"/>
    <n v="1.18"/>
    <n v="1.18"/>
    <n v="454.59"/>
    <n v="1.333"/>
    <n v="78209"/>
    <n v="80164"/>
    <n v="123018.06"/>
    <n v="3075.1000000000058"/>
    <n v="15997.68"/>
    <n v="0.16020000000000001"/>
    <n v="0.15390000000000001"/>
    <n v="41505.660000000003"/>
    <n v="2101.5500000000002"/>
    <n v="323.43"/>
    <n v="2424.98"/>
    <n v="170023.80000000002"/>
  </r>
  <r>
    <x v="114"/>
    <s v="Kent"/>
    <n v="4301"/>
    <s v="Jenkins Creek Elementary School"/>
    <x v="1"/>
    <n v="357.37"/>
    <n v="0"/>
    <n v="0"/>
    <n v="1.18"/>
    <n v="1.18"/>
    <n v="0"/>
    <n v="0"/>
    <n v="78209"/>
    <n v="80164"/>
    <n v="0"/>
    <n v="0"/>
    <n v="15997.68"/>
    <n v="0.16020000000000001"/>
    <n v="0.15390000000000001"/>
    <n v="0"/>
    <n v="0"/>
    <n v="0"/>
    <n v="0"/>
    <n v="0"/>
  </r>
  <r>
    <x v="114"/>
    <s v="Kent"/>
    <n v="4345"/>
    <s v="Horizon Elementary School"/>
    <x v="0"/>
    <n v="407.67"/>
    <n v="0"/>
    <n v="407.67"/>
    <n v="1.18"/>
    <n v="1.18"/>
    <n v="407.67"/>
    <n v="1.196"/>
    <n v="78209"/>
    <n v="80164"/>
    <n v="110374.8"/>
    <n v="2759.0500000000029"/>
    <n v="15997.68"/>
    <n v="0.16020000000000001"/>
    <n v="0.15390000000000001"/>
    <n v="37239.89"/>
    <n v="1885.56"/>
    <n v="290.19"/>
    <n v="2175.75"/>
    <n v="152549.49"/>
  </r>
  <r>
    <x v="114"/>
    <s v="Kent"/>
    <n v="4353"/>
    <s v="Carriage Crest Elementary School"/>
    <x v="1"/>
    <n v="328.2"/>
    <n v="0"/>
    <n v="0"/>
    <n v="1.18"/>
    <n v="1.18"/>
    <n v="0"/>
    <n v="0"/>
    <n v="78209"/>
    <n v="80164"/>
    <n v="0"/>
    <n v="0"/>
    <n v="15997.68"/>
    <n v="0.16020000000000001"/>
    <n v="0.15390000000000001"/>
    <n v="0"/>
    <n v="0"/>
    <n v="0"/>
    <n v="0"/>
    <n v="0"/>
  </r>
  <r>
    <x v="114"/>
    <s v="Kent"/>
    <n v="4356"/>
    <s v="Neely O Brien Elementary School"/>
    <x v="0"/>
    <n v="490.45"/>
    <n v="0"/>
    <n v="490.45"/>
    <n v="1.18"/>
    <n v="1.18"/>
    <n v="490.45"/>
    <n v="1.4390000000000001"/>
    <n v="78209"/>
    <n v="80164"/>
    <n v="132800.45000000001"/>
    <n v="3319.6299999999756"/>
    <n v="15997.68"/>
    <n v="0.16020000000000001"/>
    <n v="0.15390000000000001"/>
    <n v="44806.18"/>
    <n v="2268.67"/>
    <n v="349.15"/>
    <n v="2617.8200000000002"/>
    <n v="183544.08"/>
  </r>
  <r>
    <x v="114"/>
    <s v="Kent"/>
    <n v="4413"/>
    <s v="George T. Daniel Elementary School"/>
    <x v="0"/>
    <n v="291.67"/>
    <n v="0"/>
    <n v="291.67"/>
    <n v="1.18"/>
    <n v="1.18"/>
    <n v="291.67"/>
    <n v="0.85599999999999998"/>
    <n v="78209"/>
    <n v="80164"/>
    <n v="78997.350000000006"/>
    <n v="1974.6999999999971"/>
    <n v="15997.68"/>
    <n v="0.16020000000000001"/>
    <n v="0.15390000000000001"/>
    <n v="26653.3"/>
    <n v="1349.53"/>
    <n v="207.69"/>
    <n v="1557.22"/>
    <n v="109182.57"/>
  </r>
  <r>
    <x v="114"/>
    <s v="Kent"/>
    <n v="4420"/>
    <s v="Sunrise Elementary School"/>
    <x v="1"/>
    <n v="531.73"/>
    <n v="0"/>
    <n v="0"/>
    <n v="1.18"/>
    <n v="1.18"/>
    <n v="0"/>
    <n v="0"/>
    <n v="78209"/>
    <n v="80164"/>
    <n v="0"/>
    <n v="0"/>
    <n v="15997.68"/>
    <n v="0.16020000000000001"/>
    <n v="0.15390000000000001"/>
    <n v="0"/>
    <n v="0"/>
    <n v="0"/>
    <n v="0"/>
    <n v="0"/>
  </r>
  <r>
    <x v="114"/>
    <s v="Kent"/>
    <n v="4440"/>
    <s v="Cedar Heights Middle School"/>
    <x v="1"/>
    <n v="884.36"/>
    <n v="0"/>
    <n v="0"/>
    <n v="1.18"/>
    <n v="1.18"/>
    <n v="0"/>
    <n v="0"/>
    <n v="78209"/>
    <n v="80164"/>
    <n v="0"/>
    <n v="0"/>
    <n v="15997.68"/>
    <n v="0.16020000000000001"/>
    <n v="0.15390000000000001"/>
    <n v="0"/>
    <n v="0"/>
    <n v="0"/>
    <n v="0"/>
    <n v="0"/>
  </r>
  <r>
    <x v="114"/>
    <s v="Kent"/>
    <n v="4465"/>
    <s v="Meadow Ridge Elementary School"/>
    <x v="0"/>
    <n v="409.71"/>
    <n v="0"/>
    <n v="409.71"/>
    <n v="1.18"/>
    <n v="1.18"/>
    <n v="409.71"/>
    <n v="1.202"/>
    <n v="78209"/>
    <n v="80164"/>
    <n v="110928.52"/>
    <n v="2772.8899999999994"/>
    <n v="15997.68"/>
    <n v="0.16020000000000001"/>
    <n v="0.15390000000000001"/>
    <n v="37426.71"/>
    <n v="1895.02"/>
    <n v="291.64"/>
    <n v="2186.66"/>
    <n v="153314.78"/>
  </r>
  <r>
    <x v="114"/>
    <s v="Kent"/>
    <n v="4466"/>
    <s v="Sawyer Woods Elementary School"/>
    <x v="1"/>
    <n v="298.36"/>
    <n v="0"/>
    <n v="0"/>
    <n v="1.18"/>
    <n v="1.18"/>
    <n v="0"/>
    <n v="0"/>
    <n v="78209"/>
    <n v="80164"/>
    <n v="0"/>
    <n v="0"/>
    <n v="15997.68"/>
    <n v="0.16020000000000001"/>
    <n v="0.15390000000000001"/>
    <n v="0"/>
    <n v="0"/>
    <n v="0"/>
    <n v="0"/>
    <n v="0"/>
  </r>
  <r>
    <x v="114"/>
    <s v="Kent"/>
    <n v="4485"/>
    <s v="Northwood Middle School"/>
    <x v="1"/>
    <n v="917.67"/>
    <n v="0"/>
    <n v="0"/>
    <n v="1.18"/>
    <n v="1.18"/>
    <n v="0"/>
    <n v="0"/>
    <n v="78209"/>
    <n v="80164"/>
    <n v="0"/>
    <n v="0"/>
    <n v="15997.68"/>
    <n v="0.16020000000000001"/>
    <n v="0.15390000000000001"/>
    <n v="0"/>
    <n v="0"/>
    <n v="0"/>
    <n v="0"/>
    <n v="0"/>
  </r>
  <r>
    <x v="114"/>
    <s v="Kent"/>
    <n v="4489"/>
    <s v="Glenridge Elementary"/>
    <x v="0"/>
    <n v="308.22000000000003"/>
    <n v="0"/>
    <n v="308.22000000000003"/>
    <n v="1.18"/>
    <n v="1.18"/>
    <n v="308.22000000000003"/>
    <n v="0.90400000000000003"/>
    <n v="78209"/>
    <n v="80164"/>
    <n v="83427.100000000006"/>
    <n v="2085.4399999999878"/>
    <n v="15997.68"/>
    <n v="0.16020000000000001"/>
    <n v="0.15390000000000001"/>
    <n v="28147.87"/>
    <n v="1425.21"/>
    <n v="219.34"/>
    <n v="1644.55"/>
    <n v="115304.95999999999"/>
  </r>
  <r>
    <x v="114"/>
    <s v="Kent"/>
    <n v="4492"/>
    <s v="Kentlake High School"/>
    <x v="1"/>
    <n v="1546.23"/>
    <n v="0"/>
    <n v="0"/>
    <n v="1.18"/>
    <n v="1.18"/>
    <n v="0"/>
    <n v="0"/>
    <n v="78209"/>
    <n v="80164"/>
    <n v="0"/>
    <n v="0"/>
    <n v="15997.68"/>
    <n v="0.16020000000000001"/>
    <n v="0.15390000000000001"/>
    <n v="0"/>
    <n v="0"/>
    <n v="0"/>
    <n v="0"/>
    <n v="0"/>
  </r>
  <r>
    <x v="114"/>
    <s v="Kent"/>
    <n v="4520"/>
    <s v="Kent Elementary School"/>
    <x v="0"/>
    <n v="447"/>
    <n v="0"/>
    <n v="447"/>
    <n v="1.18"/>
    <n v="1.18"/>
    <n v="447"/>
    <n v="1.3109999999999999"/>
    <n v="78209"/>
    <n v="80164"/>
    <n v="120987.76"/>
    <n v="3024.3400000000111"/>
    <n v="15997.68"/>
    <n v="0.16020000000000001"/>
    <n v="0.15390000000000001"/>
    <n v="40820.639999999999"/>
    <n v="2066.87"/>
    <n v="318.08999999999997"/>
    <n v="2384.96"/>
    <n v="167217.69999999998"/>
  </r>
  <r>
    <x v="114"/>
    <s v="Kent"/>
    <n v="4545"/>
    <s v="Emerald Park Elementary School"/>
    <x v="0"/>
    <n v="317.08"/>
    <n v="0"/>
    <n v="317.08"/>
    <n v="1.18"/>
    <n v="1.18"/>
    <n v="317.08"/>
    <n v="0.93"/>
    <n v="78209"/>
    <n v="80164"/>
    <n v="85826.559999999998"/>
    <n v="2145.4100000000035"/>
    <n v="15997.68"/>
    <n v="0.16020000000000001"/>
    <n v="0.15390000000000001"/>
    <n v="28957.439999999999"/>
    <n v="1466.2"/>
    <n v="225.65"/>
    <n v="1691.8500000000001"/>
    <n v="118621.26000000001"/>
  </r>
  <r>
    <x v="114"/>
    <s v="Kent"/>
    <n v="4581"/>
    <s v="Millennium Elementary School"/>
    <x v="0"/>
    <n v="479.33"/>
    <n v="0"/>
    <n v="479.33"/>
    <n v="1.18"/>
    <n v="1.18"/>
    <n v="479.33"/>
    <n v="1.4059999999999999"/>
    <n v="78209"/>
    <n v="80164"/>
    <n v="129754.99"/>
    <n v="3243.4999999999854"/>
    <n v="15997.68"/>
    <n v="0.16020000000000001"/>
    <n v="0.15390000000000001"/>
    <n v="43778.66"/>
    <n v="2216.64"/>
    <n v="341.14"/>
    <n v="2557.7799999999997"/>
    <n v="179334.93000000002"/>
  </r>
  <r>
    <x v="114"/>
    <s v="Kent"/>
    <n v="5016"/>
    <s v="Mill Creek Middle School"/>
    <x v="0"/>
    <n v="877.59"/>
    <n v="0"/>
    <n v="877.59"/>
    <n v="1.18"/>
    <n v="1.18"/>
    <n v="877.59"/>
    <n v="2.5739999999999998"/>
    <n v="78209"/>
    <n v="80164"/>
    <n v="237545.76"/>
    <n v="5937.9599999999919"/>
    <n v="15997.68"/>
    <n v="0.16020000000000001"/>
    <n v="0.15390000000000001"/>
    <n v="80146.710000000006"/>
    <n v="4058.06"/>
    <n v="624.54"/>
    <n v="4682.6000000000004"/>
    <n v="328313.03000000003"/>
  </r>
  <r>
    <x v="114"/>
    <s v="Kent"/>
    <n v="5178"/>
    <s v="Panther Lake Elementary School"/>
    <x v="0"/>
    <n v="408.78"/>
    <n v="0"/>
    <n v="408.78"/>
    <n v="1.18"/>
    <n v="1.18"/>
    <n v="408.78"/>
    <n v="1.1990000000000001"/>
    <n v="78209"/>
    <n v="80164"/>
    <n v="110651.66"/>
    <n v="2765.9700000000012"/>
    <n v="15997.68"/>
    <n v="0.16020000000000001"/>
    <n v="0.15390000000000001"/>
    <n v="37333.300000000003"/>
    <n v="1890.29"/>
    <n v="290.92"/>
    <n v="2181.21"/>
    <n v="152932.14000000001"/>
  </r>
  <r>
    <x v="114"/>
    <s v="Kent"/>
    <n v="5275"/>
    <s v="iGrad"/>
    <x v="0"/>
    <n v="315.5"/>
    <n v="0"/>
    <n v="315.5"/>
    <n v="1.18"/>
    <n v="1.18"/>
    <n v="315.5"/>
    <n v="0.92500000000000004"/>
    <n v="78209"/>
    <n v="80164"/>
    <n v="85365.119999999995"/>
    <n v="2133.8899999999994"/>
    <n v="15997.68"/>
    <n v="0.16020000000000001"/>
    <n v="0.15390000000000001"/>
    <n v="28801.75"/>
    <n v="1458.32"/>
    <n v="224.44"/>
    <n v="1682.76"/>
    <n v="117983.51999999999"/>
  </r>
  <r>
    <x v="114"/>
    <s v="Kent"/>
    <n v="5440"/>
    <s v="The Outreach Program"/>
    <x v="0"/>
    <n v="75.67"/>
    <n v="0"/>
    <n v="75.67"/>
    <n v="1.18"/>
    <n v="1.18"/>
    <n v="75.67"/>
    <n v="0.222"/>
    <n v="78209"/>
    <n v="80164"/>
    <n v="20487.63"/>
    <n v="512.12999999999738"/>
    <n v="15997.68"/>
    <n v="0.16020000000000001"/>
    <n v="0.15390000000000001"/>
    <n v="6912.42"/>
    <n v="350"/>
    <n v="53.87"/>
    <n v="403.87"/>
    <n v="28316.05"/>
  </r>
  <r>
    <x v="114"/>
    <s v="Kent"/>
    <n v="5676"/>
    <s v="Kent Laboratory Academy"/>
    <x v="1"/>
    <n v="310.25"/>
    <n v="0"/>
    <n v="0"/>
    <n v="1.18"/>
    <n v="1.18"/>
    <n v="0"/>
    <n v="0"/>
    <n v="78209"/>
    <n v="80164"/>
    <n v="0"/>
    <n v="0"/>
    <n v="15997.68"/>
    <n v="0.16020000000000001"/>
    <n v="0.15390000000000001"/>
    <n v="0"/>
    <n v="0"/>
    <n v="0"/>
    <n v="0"/>
    <n v="0"/>
  </r>
  <r>
    <x v="114"/>
    <s v="Kent"/>
    <n v="5677"/>
    <s v="River Ridge Elementary"/>
    <x v="0"/>
    <n v="671.11"/>
    <n v="0"/>
    <n v="671.11"/>
    <n v="1.18"/>
    <n v="1.18"/>
    <n v="671.11"/>
    <n v="1.9690000000000001"/>
    <n v="78209"/>
    <n v="80164"/>
    <n v="181712.35"/>
    <n v="4542.2900000000081"/>
    <n v="15997.68"/>
    <n v="0.16020000000000001"/>
    <n v="0.15390000000000001"/>
    <n v="61308.81"/>
    <n v="3104.24"/>
    <n v="477.74"/>
    <n v="3581.9799999999996"/>
    <n v="251145.43000000002"/>
  </r>
  <r>
    <x v="114"/>
    <s v="Kent"/>
    <n v="5729"/>
    <s v="Kent Virtual Academy"/>
    <x v="0"/>
    <n v="158.26000000000002"/>
    <n v="0"/>
    <n v="158.26000000000002"/>
    <n v="1.18"/>
    <n v="1.18"/>
    <n v="158.26000000000002"/>
    <n v="0.46400000000000002"/>
    <n v="78209"/>
    <n v="80164"/>
    <n v="42820.99"/>
    <n v="1070.4000000000015"/>
    <n v="15997.68"/>
    <n v="0.16020000000000001"/>
    <n v="0.15390000000000001"/>
    <n v="14447.58"/>
    <n v="731.52"/>
    <n v="112.58"/>
    <n v="844.1"/>
    <n v="59183.07"/>
  </r>
  <r>
    <x v="114"/>
    <s v="Kent"/>
    <n v="5738"/>
    <s v="Canyon Ridge Middle School"/>
    <x v="0"/>
    <n v="827.46"/>
    <n v="0"/>
    <n v="827.46"/>
    <n v="1.18"/>
    <n v="1.18"/>
    <n v="827.46"/>
    <n v="2.427"/>
    <n v="78209"/>
    <n v="80164"/>
    <n v="223979.63"/>
    <n v="5598.8399999999965"/>
    <n v="15997.68"/>
    <n v="0.16020000000000001"/>
    <n v="0.15390000000000001"/>
    <n v="75569.570000000007"/>
    <n v="3826.31"/>
    <n v="588.87"/>
    <n v="4415.18"/>
    <n v="309563.22000000003"/>
  </r>
  <r>
    <x v="115"/>
    <s v="Kettle Falls"/>
    <n v="2385"/>
    <s v="Kettle Falls Elementary School"/>
    <x v="0"/>
    <n v="243.51999999999998"/>
    <n v="0"/>
    <n v="243.51999999999998"/>
    <n v="1"/>
    <n v="1"/>
    <n v="243.51999999999998"/>
    <n v="0.71399999999999997"/>
    <n v="78209"/>
    <n v="80164"/>
    <n v="55841.23"/>
    <n v="1395.8699999999953"/>
    <n v="15997.68"/>
    <n v="0.16020000000000001"/>
    <n v="0.15390000000000001"/>
    <n v="20582.93"/>
    <n v="953.95"/>
    <n v="146.81"/>
    <n v="1100.76"/>
    <n v="78920.789999999994"/>
  </r>
  <r>
    <x v="115"/>
    <s v="Kettle Falls"/>
    <n v="3198"/>
    <s v="Kettle Falls Middle School"/>
    <x v="0"/>
    <n v="204.06"/>
    <n v="0"/>
    <n v="204.06"/>
    <n v="1"/>
    <n v="1"/>
    <n v="204.06"/>
    <n v="0.59899999999999998"/>
    <n v="78209"/>
    <n v="80164"/>
    <n v="46847.19"/>
    <n v="1171.0499999999956"/>
    <n v="15997.68"/>
    <n v="0.16020000000000001"/>
    <n v="0.15390000000000001"/>
    <n v="17267.75"/>
    <n v="800.3"/>
    <n v="123.17"/>
    <n v="923.46999999999991"/>
    <n v="66209.459999999992"/>
  </r>
  <r>
    <x v="115"/>
    <s v="Kettle Falls"/>
    <n v="4206"/>
    <s v="Kettle Falls High School"/>
    <x v="0"/>
    <n v="227.65999999999997"/>
    <n v="0"/>
    <n v="227.65999999999997"/>
    <n v="1"/>
    <n v="1"/>
    <n v="227.65999999999997"/>
    <n v="0.66800000000000004"/>
    <n v="78209"/>
    <n v="80164"/>
    <n v="52243.61"/>
    <n v="1305.9400000000023"/>
    <n v="15997.68"/>
    <n v="0.16020000000000001"/>
    <n v="0.15390000000000001"/>
    <n v="19256.86"/>
    <n v="892.49"/>
    <n v="137.35"/>
    <n v="1029.8399999999999"/>
    <n v="73836.25"/>
  </r>
  <r>
    <x v="115"/>
    <s v="Kettle Falls"/>
    <n v="5180"/>
    <s v="Columbia Virtual Academy - Kettle Falls"/>
    <x v="1"/>
    <n v="411.83"/>
    <n v="0"/>
    <n v="0"/>
    <n v="1"/>
    <n v="1"/>
    <n v="0"/>
    <n v="0"/>
    <n v="78209"/>
    <n v="80164"/>
    <n v="0"/>
    <n v="0"/>
    <n v="15997.68"/>
    <n v="0.16020000000000001"/>
    <n v="0.15390000000000001"/>
    <n v="0"/>
    <n v="0"/>
    <n v="0"/>
    <n v="0"/>
    <n v="0"/>
  </r>
  <r>
    <x v="115"/>
    <s v="Kettle Falls"/>
    <n v="5516"/>
    <s v="Kettle Falls Early Learning Center"/>
    <x v="1"/>
    <n v="0"/>
    <n v="0"/>
    <n v="0"/>
    <n v="1"/>
    <n v="1"/>
    <n v="0"/>
    <n v="0"/>
    <n v="78209"/>
    <n v="80164"/>
    <n v="0"/>
    <n v="0"/>
    <n v="15997.68"/>
    <n v="0.16020000000000001"/>
    <n v="0.15390000000000001"/>
    <n v="0"/>
    <n v="0"/>
    <n v="0"/>
    <n v="0"/>
    <n v="0"/>
  </r>
  <r>
    <x v="116"/>
    <s v="Kiona Benton"/>
    <n v="2904"/>
    <s v="Kiona-Benton City High School"/>
    <x v="0"/>
    <n v="416.51000000000005"/>
    <n v="0"/>
    <n v="416.51000000000005"/>
    <n v="1"/>
    <n v="1.04"/>
    <n v="416.51000000000005"/>
    <n v="1.222"/>
    <n v="78209"/>
    <n v="80164"/>
    <n v="95571.4"/>
    <n v="6307.4200000000128"/>
    <n v="15997.68"/>
    <n v="0.16020000000000001"/>
    <n v="0.15390000000000001"/>
    <n v="35830.42"/>
    <n v="1697.98"/>
    <n v="261.32"/>
    <n v="1959.3"/>
    <n v="139668.54"/>
  </r>
  <r>
    <x v="116"/>
    <s v="Kiona Benton"/>
    <n v="3961"/>
    <s v="Kiona-Benton City Middle School"/>
    <x v="0"/>
    <n v="336.6"/>
    <n v="0"/>
    <n v="336.6"/>
    <n v="1"/>
    <n v="1.04"/>
    <n v="336.6"/>
    <n v="0.98699999999999999"/>
    <n v="78209"/>
    <n v="80164"/>
    <n v="77192.28"/>
    <n v="5094.4600000000064"/>
    <n v="15997.68"/>
    <n v="0.16020000000000001"/>
    <n v="0.15390000000000001"/>
    <n v="28939.95"/>
    <n v="1371.45"/>
    <n v="211.07"/>
    <n v="1582.52"/>
    <n v="112809.21"/>
  </r>
  <r>
    <x v="116"/>
    <s v="Kiona Benton"/>
    <n v="5719"/>
    <s v="Kiona-Benton City Elementary"/>
    <x v="0"/>
    <n v="572.53"/>
    <n v="0"/>
    <n v="572.53"/>
    <n v="1"/>
    <n v="1.04"/>
    <n v="572.53"/>
    <n v="1.679"/>
    <n v="78209"/>
    <n v="80164"/>
    <n v="131312.91"/>
    <n v="8666.2600000000093"/>
    <n v="15997.68"/>
    <n v="0.16020000000000001"/>
    <n v="0.15390000000000001"/>
    <n v="49230.17"/>
    <n v="2332.9899999999998"/>
    <n v="359.05"/>
    <n v="2692.04"/>
    <n v="191901.38000000003"/>
  </r>
  <r>
    <x v="117"/>
    <s v="Kittitas"/>
    <n v="2569"/>
    <s v="Kittitas Elementary School"/>
    <x v="1"/>
    <n v="247.56"/>
    <n v="0"/>
    <n v="0"/>
    <n v="1"/>
    <n v="1"/>
    <n v="0"/>
    <n v="0"/>
    <n v="78209"/>
    <n v="80164"/>
    <n v="0"/>
    <n v="0"/>
    <n v="15997.68"/>
    <n v="0.16020000000000001"/>
    <n v="0.15390000000000001"/>
    <n v="0"/>
    <n v="0"/>
    <n v="0"/>
    <n v="0"/>
    <n v="0"/>
  </r>
  <r>
    <x v="117"/>
    <s v="Kittitas"/>
    <n v="2766"/>
    <s v="Kittitas High School"/>
    <x v="0"/>
    <n v="321.45000000000005"/>
    <n v="0"/>
    <n v="321.45000000000005"/>
    <n v="1"/>
    <n v="1"/>
    <n v="321.45000000000005"/>
    <n v="0.94299999999999995"/>
    <n v="78209"/>
    <n v="80164"/>
    <n v="73751.09"/>
    <n v="1843.5599999999977"/>
    <n v="15997.68"/>
    <n v="0.16020000000000001"/>
    <n v="0.15390000000000001"/>
    <n v="27184.46"/>
    <n v="1259.9100000000001"/>
    <n v="193.9"/>
    <n v="1453.8100000000002"/>
    <n v="104232.91999999998"/>
  </r>
  <r>
    <x v="118"/>
    <s v="Klickitat"/>
    <n v="3494"/>
    <s v="Klickitat Elem &amp; High"/>
    <x v="1"/>
    <n v="71.89"/>
    <n v="0"/>
    <n v="0"/>
    <n v="1"/>
    <n v="1.04"/>
    <n v="0"/>
    <n v="0"/>
    <n v="78209"/>
    <n v="80164"/>
    <n v="0"/>
    <n v="0"/>
    <n v="15997.68"/>
    <n v="0.16020000000000001"/>
    <n v="0.15390000000000001"/>
    <n v="0"/>
    <n v="0"/>
    <n v="0"/>
    <n v="0"/>
    <n v="0"/>
  </r>
  <r>
    <x v="119"/>
    <s v="La Conner"/>
    <n v="2276"/>
    <s v="La Conner High School"/>
    <x v="0"/>
    <n v="169.28000000000003"/>
    <n v="0"/>
    <n v="169.28000000000003"/>
    <n v="1.1200000000000001"/>
    <n v="1.1200000000000001"/>
    <n v="169.28000000000003"/>
    <n v="0.497"/>
    <n v="78209"/>
    <n v="80164"/>
    <n v="43534.26"/>
    <n v="1088.2299999999959"/>
    <n v="15997.68"/>
    <n v="0.16020000000000001"/>
    <n v="0.15390000000000001"/>
    <n v="15092.51"/>
    <n v="743.71"/>
    <n v="114.46"/>
    <n v="858.17000000000007"/>
    <n v="60573.17"/>
  </r>
  <r>
    <x v="119"/>
    <s v="La Conner"/>
    <n v="2522"/>
    <s v="La Conner Elementary"/>
    <x v="0"/>
    <n v="183.89"/>
    <n v="0"/>
    <n v="183.89"/>
    <n v="1.1200000000000001"/>
    <n v="1.1200000000000001"/>
    <n v="183.89"/>
    <n v="0.53900000000000003"/>
    <n v="78209"/>
    <n v="80164"/>
    <n v="47213.21"/>
    <n v="1180.1900000000023"/>
    <n v="15997.68"/>
    <n v="0.16020000000000001"/>
    <n v="0.15390000000000001"/>
    <n v="16367.94"/>
    <n v="806.56"/>
    <n v="124.13"/>
    <n v="930.68999999999994"/>
    <n v="65692.03"/>
  </r>
  <r>
    <x v="119"/>
    <s v="La Conner"/>
    <n v="3900"/>
    <s v="La Conner Middle"/>
    <x v="0"/>
    <n v="118.55"/>
    <n v="0"/>
    <n v="118.55"/>
    <n v="1.1200000000000001"/>
    <n v="1.1200000000000001"/>
    <n v="118.55"/>
    <n v="0.34799999999999998"/>
    <n v="78209"/>
    <n v="80164"/>
    <n v="30482.74"/>
    <n v="761.97999999999956"/>
    <n v="15997.68"/>
    <n v="0.16020000000000001"/>
    <n v="0.15390000000000001"/>
    <n v="10567.8"/>
    <n v="520.75"/>
    <n v="80.14"/>
    <n v="600.89"/>
    <n v="42413.41"/>
  </r>
  <r>
    <x v="120"/>
    <s v="Lacenter"/>
    <n v="2558"/>
    <s v="La Center Elementary"/>
    <x v="1"/>
    <n v="768.46"/>
    <n v="0"/>
    <n v="0"/>
    <n v="1.06"/>
    <n v="1.1000000000000001"/>
    <n v="0"/>
    <n v="0"/>
    <n v="78209"/>
    <n v="80164"/>
    <n v="0"/>
    <n v="0"/>
    <n v="15997.68"/>
    <n v="0.16020000000000001"/>
    <n v="0.15390000000000001"/>
    <n v="0"/>
    <n v="0"/>
    <n v="0"/>
    <n v="0"/>
    <n v="0"/>
  </r>
  <r>
    <x v="120"/>
    <s v="Lacenter"/>
    <n v="3371"/>
    <s v="La Center Middle School"/>
    <x v="1"/>
    <n v="437.42"/>
    <n v="0"/>
    <n v="0"/>
    <n v="1.06"/>
    <n v="1.1000000000000001"/>
    <n v="0"/>
    <n v="0"/>
    <n v="78209"/>
    <n v="80164"/>
    <n v="0"/>
    <n v="0"/>
    <n v="15997.68"/>
    <n v="0.16020000000000001"/>
    <n v="0.15390000000000001"/>
    <n v="0"/>
    <n v="0"/>
    <n v="0"/>
    <n v="0"/>
    <n v="0"/>
  </r>
  <r>
    <x v="120"/>
    <s v="Lacenter"/>
    <n v="4431"/>
    <s v="La Center High School"/>
    <x v="1"/>
    <n v="553.76"/>
    <n v="0"/>
    <n v="0"/>
    <n v="1.06"/>
    <n v="1.1000000000000001"/>
    <n v="0"/>
    <n v="0"/>
    <n v="78209"/>
    <n v="80164"/>
    <n v="0"/>
    <n v="0"/>
    <n v="15997.68"/>
    <n v="0.16020000000000001"/>
    <n v="0.15390000000000001"/>
    <n v="0"/>
    <n v="0"/>
    <n v="0"/>
    <n v="0"/>
    <n v="0"/>
  </r>
  <r>
    <x v="120"/>
    <s v="Lacenter"/>
    <n v="5326"/>
    <s v="La Center Academy"/>
    <x v="1"/>
    <n v="36.67"/>
    <n v="0"/>
    <n v="0"/>
    <n v="1.06"/>
    <n v="1.1000000000000001"/>
    <n v="0"/>
    <n v="0"/>
    <n v="78209"/>
    <n v="80164"/>
    <n v="0"/>
    <n v="0"/>
    <n v="15997.68"/>
    <n v="0.16020000000000001"/>
    <n v="0.15390000000000001"/>
    <n v="0"/>
    <n v="0"/>
    <n v="0"/>
    <n v="0"/>
    <n v="0"/>
  </r>
  <r>
    <x v="121"/>
    <s v="Lacrosse Joint"/>
    <n v="2087"/>
    <s v="Lacrosse Elementary School"/>
    <x v="0"/>
    <n v="34.24"/>
    <n v="0"/>
    <n v="34.24"/>
    <n v="1"/>
    <n v="1"/>
    <n v="34.24"/>
    <n v="0.1"/>
    <n v="78209"/>
    <n v="80164"/>
    <n v="7820.9"/>
    <n v="195.5"/>
    <n v="15997.68"/>
    <n v="0.16020000000000001"/>
    <n v="0.15390000000000001"/>
    <n v="2882.76"/>
    <n v="133.61000000000001"/>
    <n v="20.56"/>
    <n v="154.17000000000002"/>
    <n v="11053.33"/>
  </r>
  <r>
    <x v="121"/>
    <s v="Lacrosse Joint"/>
    <n v="2088"/>
    <s v="Lacrosse High School"/>
    <x v="1"/>
    <n v="42.639999999999993"/>
    <n v="0"/>
    <n v="0"/>
    <n v="1"/>
    <n v="1"/>
    <n v="0"/>
    <n v="0"/>
    <n v="78209"/>
    <n v="80164"/>
    <n v="0"/>
    <n v="0"/>
    <n v="15997.68"/>
    <n v="0.16020000000000001"/>
    <n v="0.15390000000000001"/>
    <n v="0"/>
    <n v="0"/>
    <n v="0"/>
    <n v="0"/>
    <n v="0"/>
  </r>
  <r>
    <x v="122"/>
    <s v="Lake Chelan"/>
    <n v="1940"/>
    <s v="Chelan School of Innovation"/>
    <x v="0"/>
    <n v="54.56"/>
    <n v="0"/>
    <n v="54.56"/>
    <n v="1"/>
    <n v="1"/>
    <n v="54.56"/>
    <n v="0.16"/>
    <n v="78209"/>
    <n v="80164"/>
    <n v="12513.44"/>
    <n v="312.79999999999927"/>
    <n v="15997.68"/>
    <n v="0.16020000000000001"/>
    <n v="0.15390000000000001"/>
    <n v="4612.42"/>
    <n v="213.77"/>
    <n v="32.9"/>
    <n v="246.67000000000002"/>
    <n v="17685.329999999998"/>
  </r>
  <r>
    <x v="122"/>
    <s v="Lake Chelan"/>
    <n v="2317"/>
    <s v="Chelan Middle School"/>
    <x v="0"/>
    <n v="279.31"/>
    <n v="0"/>
    <n v="279.31"/>
    <n v="1"/>
    <n v="1"/>
    <n v="279.31"/>
    <n v="0.81899999999999995"/>
    <n v="78209"/>
    <n v="80164"/>
    <n v="64053.17"/>
    <n v="1601.1500000000087"/>
    <n v="15997.68"/>
    <n v="0.16020000000000001"/>
    <n v="0.15390000000000001"/>
    <n v="23609.83"/>
    <n v="1094.24"/>
    <n v="168.4"/>
    <n v="1262.6400000000001"/>
    <n v="90526.790000000008"/>
  </r>
  <r>
    <x v="122"/>
    <s v="Lake Chelan"/>
    <n v="2689"/>
    <s v="Morgen Owings Elementary School"/>
    <x v="0"/>
    <n v="468.06"/>
    <n v="0"/>
    <n v="468.06"/>
    <n v="1"/>
    <n v="1"/>
    <n v="468.06"/>
    <n v="1.373"/>
    <n v="78209"/>
    <n v="80164"/>
    <n v="107380.96"/>
    <n v="2684.2099999999919"/>
    <n v="15997.68"/>
    <n v="0.16020000000000001"/>
    <n v="0.15390000000000001"/>
    <n v="39580.339999999997"/>
    <n v="1834.42"/>
    <n v="282.32"/>
    <n v="2116.7400000000002"/>
    <n v="151762.24999999997"/>
  </r>
  <r>
    <x v="122"/>
    <s v="Lake Chelan"/>
    <n v="3861"/>
    <s v="Holden Village Community School"/>
    <x v="1"/>
    <n v="4.78"/>
    <n v="0"/>
    <n v="0"/>
    <n v="1"/>
    <n v="1"/>
    <n v="0"/>
    <n v="0"/>
    <n v="78209"/>
    <n v="80164"/>
    <n v="0"/>
    <n v="0"/>
    <n v="15997.68"/>
    <n v="0.16020000000000001"/>
    <n v="0.15390000000000001"/>
    <n v="0"/>
    <n v="0"/>
    <n v="0"/>
    <n v="0"/>
    <n v="0"/>
  </r>
  <r>
    <x v="122"/>
    <s v="Lake Chelan"/>
    <n v="4260"/>
    <s v="Chelan High School"/>
    <x v="0"/>
    <n v="439.94"/>
    <n v="0"/>
    <n v="439.94"/>
    <n v="1"/>
    <n v="1"/>
    <n v="439.94"/>
    <n v="1.29"/>
    <n v="78209"/>
    <n v="80164"/>
    <n v="100889.61"/>
    <n v="2521.9499999999971"/>
    <n v="15997.68"/>
    <n v="0.16020000000000001"/>
    <n v="0.15390000000000001"/>
    <n v="37187.65"/>
    <n v="1723.53"/>
    <n v="265.25"/>
    <n v="1988.78"/>
    <n v="142587.99000000002"/>
  </r>
  <r>
    <x v="123"/>
    <s v="Lake Stevens"/>
    <n v="1753"/>
    <s v="Homelink"/>
    <x v="1"/>
    <n v="61.38"/>
    <n v="0"/>
    <n v="0"/>
    <n v="1.18"/>
    <n v="1.18"/>
    <n v="0"/>
    <n v="0"/>
    <n v="78209"/>
    <n v="80164"/>
    <n v="0"/>
    <n v="0"/>
    <n v="15997.68"/>
    <n v="0.16020000000000001"/>
    <n v="0.15390000000000001"/>
    <n v="0"/>
    <n v="0"/>
    <n v="0"/>
    <n v="0"/>
    <n v="0"/>
  </r>
  <r>
    <x v="123"/>
    <s v="Lake Stevens"/>
    <n v="2426"/>
    <s v="Lake Stevens Sr High School"/>
    <x v="1"/>
    <n v="2120.6"/>
    <n v="0"/>
    <n v="0"/>
    <n v="1.18"/>
    <n v="1.18"/>
    <n v="0"/>
    <n v="0"/>
    <n v="78209"/>
    <n v="80164"/>
    <n v="0"/>
    <n v="0"/>
    <n v="15997.68"/>
    <n v="0.16020000000000001"/>
    <n v="0.15390000000000001"/>
    <n v="0"/>
    <n v="0"/>
    <n v="0"/>
    <n v="0"/>
    <n v="0"/>
  </r>
  <r>
    <x v="123"/>
    <s v="Lake Stevens"/>
    <n v="2884"/>
    <s v="Mt. Pilchuck Elementary School"/>
    <x v="1"/>
    <n v="551.14"/>
    <n v="0"/>
    <n v="0"/>
    <n v="1.18"/>
    <n v="1.18"/>
    <n v="0"/>
    <n v="0"/>
    <n v="78209"/>
    <n v="80164"/>
    <n v="0"/>
    <n v="0"/>
    <n v="15997.68"/>
    <n v="0.16020000000000001"/>
    <n v="0.15390000000000001"/>
    <n v="0"/>
    <n v="0"/>
    <n v="0"/>
    <n v="0"/>
    <n v="0"/>
  </r>
  <r>
    <x v="123"/>
    <s v="Lake Stevens"/>
    <n v="2885"/>
    <s v="Hillcrest Elementary School"/>
    <x v="1"/>
    <n v="854.9"/>
    <n v="0"/>
    <n v="0"/>
    <n v="1.18"/>
    <n v="1.18"/>
    <n v="0"/>
    <n v="0"/>
    <n v="78209"/>
    <n v="80164"/>
    <n v="0"/>
    <n v="0"/>
    <n v="15997.68"/>
    <n v="0.16020000000000001"/>
    <n v="0.15390000000000001"/>
    <n v="0"/>
    <n v="0"/>
    <n v="0"/>
    <n v="0"/>
    <n v="0"/>
  </r>
  <r>
    <x v="123"/>
    <s v="Lake Stevens"/>
    <n v="3408"/>
    <s v="Lake Stevens Middle School"/>
    <x v="1"/>
    <n v="703.17"/>
    <n v="0"/>
    <n v="0"/>
    <n v="1.18"/>
    <n v="1.18"/>
    <n v="0"/>
    <n v="0"/>
    <n v="78209"/>
    <n v="80164"/>
    <n v="0"/>
    <n v="0"/>
    <n v="15997.68"/>
    <n v="0.16020000000000001"/>
    <n v="0.15390000000000001"/>
    <n v="0"/>
    <n v="0"/>
    <n v="0"/>
    <n v="0"/>
    <n v="0"/>
  </r>
  <r>
    <x v="123"/>
    <s v="Lake Stevens"/>
    <n v="3753"/>
    <s v="Sunnycrest Elementary School"/>
    <x v="1"/>
    <n v="707.57"/>
    <n v="0"/>
    <n v="0"/>
    <n v="1.18"/>
    <n v="1.18"/>
    <n v="0"/>
    <n v="0"/>
    <n v="78209"/>
    <n v="80164"/>
    <n v="0"/>
    <n v="0"/>
    <n v="15997.68"/>
    <n v="0.16020000000000001"/>
    <n v="0.15390000000000001"/>
    <n v="0"/>
    <n v="0"/>
    <n v="0"/>
    <n v="0"/>
    <n v="0"/>
  </r>
  <r>
    <x v="123"/>
    <s v="Lake Stevens"/>
    <n v="4139"/>
    <s v="North Lake Middle School"/>
    <x v="1"/>
    <n v="852.01"/>
    <n v="0"/>
    <n v="0"/>
    <n v="1.18"/>
    <n v="1.18"/>
    <n v="0"/>
    <n v="0"/>
    <n v="78209"/>
    <n v="80164"/>
    <n v="0"/>
    <n v="0"/>
    <n v="15997.68"/>
    <n v="0.16020000000000001"/>
    <n v="0.15390000000000001"/>
    <n v="0"/>
    <n v="0"/>
    <n v="0"/>
    <n v="0"/>
    <n v="0"/>
  </r>
  <r>
    <x v="123"/>
    <s v="Lake Stevens"/>
    <n v="4391"/>
    <s v="Glenwood Elementary"/>
    <x v="1"/>
    <n v="642.1"/>
    <n v="0"/>
    <n v="0"/>
    <n v="1.18"/>
    <n v="1.18"/>
    <n v="0"/>
    <n v="0"/>
    <n v="78209"/>
    <n v="80164"/>
    <n v="0"/>
    <n v="0"/>
    <n v="15997.68"/>
    <n v="0.16020000000000001"/>
    <n v="0.15390000000000001"/>
    <n v="0"/>
    <n v="0"/>
    <n v="0"/>
    <n v="0"/>
    <n v="0"/>
  </r>
  <r>
    <x v="123"/>
    <s v="Lake Stevens"/>
    <n v="4392"/>
    <s v="Skyline Elementary"/>
    <x v="1"/>
    <n v="562.78"/>
    <n v="0"/>
    <n v="0"/>
    <n v="1.18"/>
    <n v="1.18"/>
    <n v="0"/>
    <n v="0"/>
    <n v="78209"/>
    <n v="80164"/>
    <n v="0"/>
    <n v="0"/>
    <n v="15997.68"/>
    <n v="0.16020000000000001"/>
    <n v="0.15390000000000001"/>
    <n v="0"/>
    <n v="0"/>
    <n v="0"/>
    <n v="0"/>
    <n v="0"/>
  </r>
  <r>
    <x v="123"/>
    <s v="Lake Stevens"/>
    <n v="4534"/>
    <s v="Highland Elementary"/>
    <x v="1"/>
    <n v="556.29"/>
    <n v="0"/>
    <n v="0"/>
    <n v="1.18"/>
    <n v="1.18"/>
    <n v="0"/>
    <n v="0"/>
    <n v="78209"/>
    <n v="80164"/>
    <n v="0"/>
    <n v="0"/>
    <n v="15997.68"/>
    <n v="0.16020000000000001"/>
    <n v="0.15390000000000001"/>
    <n v="0"/>
    <n v="0"/>
    <n v="0"/>
    <n v="0"/>
    <n v="0"/>
  </r>
  <r>
    <x v="123"/>
    <s v="Lake Stevens"/>
    <n v="5099"/>
    <s v="Cavelero Mid High School"/>
    <x v="1"/>
    <n v="1471.49"/>
    <n v="0"/>
    <n v="0"/>
    <n v="1.18"/>
    <n v="1.18"/>
    <n v="0"/>
    <n v="0"/>
    <n v="78209"/>
    <n v="80164"/>
    <n v="0"/>
    <n v="0"/>
    <n v="15997.68"/>
    <n v="0.16020000000000001"/>
    <n v="0.15390000000000001"/>
    <n v="0"/>
    <n v="0"/>
    <n v="0"/>
    <n v="0"/>
    <n v="0"/>
  </r>
  <r>
    <x v="123"/>
    <s v="Lake Stevens"/>
    <n v="5477"/>
    <s v="Stevens Creek Elementary"/>
    <x v="1"/>
    <n v="706.03"/>
    <n v="0"/>
    <n v="0"/>
    <n v="1.18"/>
    <n v="1.18"/>
    <n v="0"/>
    <n v="0"/>
    <n v="78209"/>
    <n v="80164"/>
    <n v="0"/>
    <n v="0"/>
    <n v="15997.68"/>
    <n v="0.16020000000000001"/>
    <n v="0.15390000000000001"/>
    <n v="0"/>
    <n v="0"/>
    <n v="0"/>
    <n v="0"/>
    <n v="0"/>
  </r>
  <r>
    <x v="123"/>
    <s v="Lake Stevens"/>
    <n v="5742"/>
    <s v="LSSD Open Doors"/>
    <x v="1"/>
    <n v="20.909999999999997"/>
    <n v="0"/>
    <n v="0"/>
    <n v="1.18"/>
    <n v="1.18"/>
    <n v="0"/>
    <n v="0"/>
    <n v="78209"/>
    <n v="80164"/>
    <n v="0"/>
    <n v="0"/>
    <n v="15997.68"/>
    <n v="0.16020000000000001"/>
    <n v="0.15390000000000001"/>
    <n v="0"/>
    <n v="0"/>
    <n v="0"/>
    <n v="0"/>
    <n v="0"/>
  </r>
  <r>
    <x v="124"/>
    <s v="Lake Washington"/>
    <n v="1649"/>
    <s v="Contractual Schools"/>
    <x v="1"/>
    <n v="35.590000000000003"/>
    <n v="0"/>
    <n v="0"/>
    <n v="1.18"/>
    <n v="1.18"/>
    <n v="0"/>
    <n v="0"/>
    <n v="78209"/>
    <n v="80164"/>
    <n v="0"/>
    <n v="0"/>
    <n v="15997.68"/>
    <n v="0.16020000000000001"/>
    <n v="0.15390000000000001"/>
    <n v="0"/>
    <n v="0"/>
    <n v="0"/>
    <n v="0"/>
    <n v="0"/>
  </r>
  <r>
    <x v="124"/>
    <s v="Lake Washington"/>
    <n v="1658"/>
    <s v="Discovery School"/>
    <x v="1"/>
    <n v="70.36"/>
    <n v="0"/>
    <n v="0"/>
    <n v="1.18"/>
    <n v="1.18"/>
    <n v="0"/>
    <n v="0"/>
    <n v="78209"/>
    <n v="80164"/>
    <n v="0"/>
    <n v="0"/>
    <n v="15997.68"/>
    <n v="0.16020000000000001"/>
    <n v="0.15390000000000001"/>
    <n v="0"/>
    <n v="0"/>
    <n v="0"/>
    <n v="0"/>
    <n v="0"/>
  </r>
  <r>
    <x v="124"/>
    <s v="Lake Washington"/>
    <n v="1687"/>
    <s v="Explorer Community School"/>
    <x v="1"/>
    <n v="65.44"/>
    <n v="0"/>
    <n v="0"/>
    <n v="1.18"/>
    <n v="1.18"/>
    <n v="0"/>
    <n v="0"/>
    <n v="78209"/>
    <n v="80164"/>
    <n v="0"/>
    <n v="0"/>
    <n v="15997.68"/>
    <n v="0.16020000000000001"/>
    <n v="0.15390000000000001"/>
    <n v="0"/>
    <n v="0"/>
    <n v="0"/>
    <n v="0"/>
    <n v="0"/>
  </r>
  <r>
    <x v="124"/>
    <s v="Lake Washington"/>
    <n v="1688"/>
    <s v="Emerson K-12"/>
    <x v="1"/>
    <n v="77.040000000000006"/>
    <n v="0"/>
    <n v="0"/>
    <n v="1.18"/>
    <n v="1.18"/>
    <n v="0"/>
    <n v="0"/>
    <n v="78209"/>
    <n v="80164"/>
    <n v="0"/>
    <n v="0"/>
    <n v="15997.68"/>
    <n v="0.16020000000000001"/>
    <n v="0.15390000000000001"/>
    <n v="0"/>
    <n v="0"/>
    <n v="0"/>
    <n v="0"/>
    <n v="0"/>
  </r>
  <r>
    <x v="124"/>
    <s v="Lake Washington"/>
    <n v="1706"/>
    <s v="International Community School"/>
    <x v="1"/>
    <n v="423.46999999999997"/>
    <n v="0"/>
    <n v="0"/>
    <n v="1.18"/>
    <n v="1.18"/>
    <n v="0"/>
    <n v="0"/>
    <n v="78209"/>
    <n v="80164"/>
    <n v="0"/>
    <n v="0"/>
    <n v="15997.68"/>
    <n v="0.16020000000000001"/>
    <n v="0.15390000000000001"/>
    <n v="0"/>
    <n v="0"/>
    <n v="0"/>
    <n v="0"/>
    <n v="0"/>
  </r>
  <r>
    <x v="124"/>
    <s v="Lake Washington"/>
    <n v="1800"/>
    <s v="Environmental &amp; Adventure School"/>
    <x v="1"/>
    <n v="141.41"/>
    <n v="0"/>
    <n v="0"/>
    <n v="1.18"/>
    <n v="1.18"/>
    <n v="0"/>
    <n v="0"/>
    <n v="78209"/>
    <n v="80164"/>
    <n v="0"/>
    <n v="0"/>
    <n v="15997.68"/>
    <n v="0.16020000000000001"/>
    <n v="0.15390000000000001"/>
    <n v="0"/>
    <n v="0"/>
    <n v="0"/>
    <n v="0"/>
    <n v="0"/>
  </r>
  <r>
    <x v="124"/>
    <s v="Lake Washington"/>
    <n v="1975"/>
    <s v="Stella Schola"/>
    <x v="1"/>
    <n v="89.78"/>
    <n v="0"/>
    <n v="0"/>
    <n v="1.18"/>
    <n v="1.18"/>
    <n v="0"/>
    <n v="0"/>
    <n v="78209"/>
    <n v="80164"/>
    <n v="0"/>
    <n v="0"/>
    <n v="15997.68"/>
    <n v="0.16020000000000001"/>
    <n v="0.15390000000000001"/>
    <n v="0"/>
    <n v="0"/>
    <n v="0"/>
    <n v="0"/>
    <n v="0"/>
  </r>
  <r>
    <x v="124"/>
    <s v="Lake Washington"/>
    <n v="2289"/>
    <s v="Redmond Elementary"/>
    <x v="1"/>
    <n v="544.91"/>
    <n v="0"/>
    <n v="0"/>
    <n v="1.18"/>
    <n v="1.18"/>
    <n v="0"/>
    <n v="0"/>
    <n v="78209"/>
    <n v="80164"/>
    <n v="0"/>
    <n v="0"/>
    <n v="15997.68"/>
    <n v="0.16020000000000001"/>
    <n v="0.15390000000000001"/>
    <n v="0"/>
    <n v="0"/>
    <n v="0"/>
    <n v="0"/>
    <n v="0"/>
  </r>
  <r>
    <x v="124"/>
    <s v="Lake Washington"/>
    <n v="2308"/>
    <s v="Kirkland Middle School"/>
    <x v="1"/>
    <n v="743.73"/>
    <n v="0"/>
    <n v="0"/>
    <n v="1.18"/>
    <n v="1.18"/>
    <n v="0"/>
    <n v="0"/>
    <n v="78209"/>
    <n v="80164"/>
    <n v="0"/>
    <n v="0"/>
    <n v="15997.68"/>
    <n v="0.16020000000000001"/>
    <n v="0.15390000000000001"/>
    <n v="0"/>
    <n v="0"/>
    <n v="0"/>
    <n v="0"/>
    <n v="0"/>
  </r>
  <r>
    <x v="124"/>
    <s v="Lake Washington"/>
    <n v="2739"/>
    <s v="Lake Washington High"/>
    <x v="1"/>
    <n v="2034.81"/>
    <n v="0"/>
    <n v="0"/>
    <n v="1.18"/>
    <n v="1.18"/>
    <n v="0"/>
    <n v="0"/>
    <n v="78209"/>
    <n v="80164"/>
    <n v="0"/>
    <n v="0"/>
    <n v="15997.68"/>
    <n v="0.16020000000000001"/>
    <n v="0.15390000000000001"/>
    <n v="0"/>
    <n v="0"/>
    <n v="0"/>
    <n v="0"/>
    <n v="0"/>
  </r>
  <r>
    <x v="124"/>
    <s v="Lake Washington"/>
    <n v="2796"/>
    <s v="Juanita Elementary"/>
    <x v="1"/>
    <n v="325.33999999999997"/>
    <n v="0"/>
    <n v="0"/>
    <n v="1.18"/>
    <n v="1.18"/>
    <n v="0"/>
    <n v="0"/>
    <n v="78209"/>
    <n v="80164"/>
    <n v="0"/>
    <n v="0"/>
    <n v="15997.68"/>
    <n v="0.16020000000000001"/>
    <n v="0.15390000000000001"/>
    <n v="0"/>
    <n v="0"/>
    <n v="0"/>
    <n v="0"/>
    <n v="0"/>
  </r>
  <r>
    <x v="124"/>
    <s v="Lake Washington"/>
    <n v="2992"/>
    <s v="Rose Hill Elementary"/>
    <x v="1"/>
    <n v="566.64"/>
    <n v="0"/>
    <n v="0"/>
    <n v="1.18"/>
    <n v="1.18"/>
    <n v="0"/>
    <n v="0"/>
    <n v="78209"/>
    <n v="80164"/>
    <n v="0"/>
    <n v="0"/>
    <n v="15997.68"/>
    <n v="0.16020000000000001"/>
    <n v="0.15390000000000001"/>
    <n v="0"/>
    <n v="0"/>
    <n v="0"/>
    <n v="0"/>
    <n v="0"/>
  </r>
  <r>
    <x v="124"/>
    <s v="Lake Washington"/>
    <n v="3041"/>
    <s v="Lakeview Elementary"/>
    <x v="1"/>
    <n v="600.55999999999995"/>
    <n v="0"/>
    <n v="0"/>
    <n v="1.18"/>
    <n v="1.18"/>
    <n v="0"/>
    <n v="0"/>
    <n v="78209"/>
    <n v="80164"/>
    <n v="0"/>
    <n v="0"/>
    <n v="15997.68"/>
    <n v="0.16020000000000001"/>
    <n v="0.15390000000000001"/>
    <n v="0"/>
    <n v="0"/>
    <n v="0"/>
    <n v="0"/>
    <n v="0"/>
  </r>
  <r>
    <x v="124"/>
    <s v="Lake Washington"/>
    <n v="3232"/>
    <s v="Redmond Middle School"/>
    <x v="1"/>
    <n v="1006.28"/>
    <n v="0"/>
    <n v="0"/>
    <n v="1.18"/>
    <n v="1.18"/>
    <n v="0"/>
    <n v="0"/>
    <n v="78209"/>
    <n v="80164"/>
    <n v="0"/>
    <n v="0"/>
    <n v="15997.68"/>
    <n v="0.16020000000000001"/>
    <n v="0.15390000000000001"/>
    <n v="0"/>
    <n v="0"/>
    <n v="0"/>
    <n v="0"/>
    <n v="0"/>
  </r>
  <r>
    <x v="124"/>
    <s v="Lake Washington"/>
    <n v="3441"/>
    <s v="Twain Elementary"/>
    <x v="1"/>
    <n v="549.73"/>
    <n v="0"/>
    <n v="0"/>
    <n v="1.18"/>
    <n v="1.18"/>
    <n v="0"/>
    <n v="0"/>
    <n v="78209"/>
    <n v="80164"/>
    <n v="0"/>
    <n v="0"/>
    <n v="15997.68"/>
    <n v="0.16020000000000001"/>
    <n v="0.15390000000000001"/>
    <n v="0"/>
    <n v="0"/>
    <n v="0"/>
    <n v="0"/>
    <n v="0"/>
  </r>
  <r>
    <x v="124"/>
    <s v="Lake Washington"/>
    <n v="3490"/>
    <s v="Thoreau Elementary"/>
    <x v="1"/>
    <n v="402"/>
    <n v="0"/>
    <n v="0"/>
    <n v="1.18"/>
    <n v="1.18"/>
    <n v="0"/>
    <n v="0"/>
    <n v="78209"/>
    <n v="80164"/>
    <n v="0"/>
    <n v="0"/>
    <n v="15997.68"/>
    <n v="0.16020000000000001"/>
    <n v="0.15390000000000001"/>
    <n v="0"/>
    <n v="0"/>
    <n v="0"/>
    <n v="0"/>
    <n v="0"/>
  </r>
  <r>
    <x v="124"/>
    <s v="Lake Washington"/>
    <n v="3528"/>
    <s v="Redmond High"/>
    <x v="1"/>
    <n v="2257.09"/>
    <n v="0"/>
    <n v="0"/>
    <n v="1.18"/>
    <n v="1.18"/>
    <n v="0"/>
    <n v="0"/>
    <n v="78209"/>
    <n v="80164"/>
    <n v="0"/>
    <n v="0"/>
    <n v="15997.68"/>
    <n v="0.16020000000000001"/>
    <n v="0.15390000000000001"/>
    <n v="0"/>
    <n v="0"/>
    <n v="0"/>
    <n v="0"/>
    <n v="0"/>
  </r>
  <r>
    <x v="124"/>
    <s v="Lake Washington"/>
    <n v="3529"/>
    <s v="Mann Elementary"/>
    <x v="1"/>
    <n v="392.43"/>
    <n v="0"/>
    <n v="0"/>
    <n v="1.18"/>
    <n v="1.18"/>
    <n v="0"/>
    <n v="0"/>
    <n v="78209"/>
    <n v="80164"/>
    <n v="0"/>
    <n v="0"/>
    <n v="15997.68"/>
    <n v="0.16020000000000001"/>
    <n v="0.15390000000000001"/>
    <n v="0"/>
    <n v="0"/>
    <n v="0"/>
    <n v="0"/>
    <n v="0"/>
  </r>
  <r>
    <x v="124"/>
    <s v="Lake Washington"/>
    <n v="3548"/>
    <s v="Audubon Elementary"/>
    <x v="1"/>
    <n v="429.85"/>
    <n v="0"/>
    <n v="0"/>
    <n v="1.18"/>
    <n v="1.18"/>
    <n v="0"/>
    <n v="0"/>
    <n v="78209"/>
    <n v="80164"/>
    <n v="0"/>
    <n v="0"/>
    <n v="15997.68"/>
    <n v="0.16020000000000001"/>
    <n v="0.15390000000000001"/>
    <n v="0"/>
    <n v="0"/>
    <n v="0"/>
    <n v="0"/>
    <n v="0"/>
  </r>
  <r>
    <x v="124"/>
    <s v="Lake Washington"/>
    <n v="3590"/>
    <s v="Finn Hill Middle School"/>
    <x v="1"/>
    <n v="664.6"/>
    <n v="0"/>
    <n v="0"/>
    <n v="1.18"/>
    <n v="1.18"/>
    <n v="0"/>
    <n v="0"/>
    <n v="78209"/>
    <n v="80164"/>
    <n v="0"/>
    <n v="0"/>
    <n v="15997.68"/>
    <n v="0.16020000000000001"/>
    <n v="0.15390000000000001"/>
    <n v="0"/>
    <n v="0"/>
    <n v="0"/>
    <n v="0"/>
    <n v="0"/>
  </r>
  <r>
    <x v="124"/>
    <s v="Lake Washington"/>
    <n v="3591"/>
    <s v="Franklin Elementary"/>
    <x v="1"/>
    <n v="446.12"/>
    <n v="0"/>
    <n v="0"/>
    <n v="1.18"/>
    <n v="1.18"/>
    <n v="0"/>
    <n v="0"/>
    <n v="78209"/>
    <n v="80164"/>
    <n v="0"/>
    <n v="0"/>
    <n v="15997.68"/>
    <n v="0.16020000000000001"/>
    <n v="0.15390000000000001"/>
    <n v="0"/>
    <n v="0"/>
    <n v="0"/>
    <n v="0"/>
    <n v="0"/>
  </r>
  <r>
    <x v="124"/>
    <s v="Lake Washington"/>
    <n v="3592"/>
    <s v="Bell Elementary"/>
    <x v="1"/>
    <n v="429.25"/>
    <n v="0"/>
    <n v="0"/>
    <n v="1.18"/>
    <n v="1.18"/>
    <n v="0"/>
    <n v="0"/>
    <n v="78209"/>
    <n v="80164"/>
    <n v="0"/>
    <n v="0"/>
    <n v="15997.68"/>
    <n v="0.16020000000000001"/>
    <n v="0.15390000000000001"/>
    <n v="0"/>
    <n v="0"/>
    <n v="0"/>
    <n v="0"/>
    <n v="0"/>
  </r>
  <r>
    <x v="124"/>
    <s v="Lake Washington"/>
    <n v="3675"/>
    <s v="Frost Elementary"/>
    <x v="1"/>
    <n v="435.13"/>
    <n v="0"/>
    <n v="0"/>
    <n v="1.18"/>
    <n v="1.18"/>
    <n v="0"/>
    <n v="0"/>
    <n v="78209"/>
    <n v="80164"/>
    <n v="0"/>
    <n v="0"/>
    <n v="15997.68"/>
    <n v="0.16020000000000001"/>
    <n v="0.15390000000000001"/>
    <n v="0"/>
    <n v="0"/>
    <n v="0"/>
    <n v="0"/>
    <n v="0"/>
  </r>
  <r>
    <x v="124"/>
    <s v="Lake Washington"/>
    <n v="3703"/>
    <s v="Rush Elementary"/>
    <x v="1"/>
    <n v="619.75"/>
    <n v="0"/>
    <n v="0"/>
    <n v="1.18"/>
    <n v="1.18"/>
    <n v="0"/>
    <n v="0"/>
    <n v="78209"/>
    <n v="80164"/>
    <n v="0"/>
    <n v="0"/>
    <n v="15997.68"/>
    <n v="0.16020000000000001"/>
    <n v="0.15390000000000001"/>
    <n v="0"/>
    <n v="0"/>
    <n v="0"/>
    <n v="0"/>
    <n v="0"/>
  </r>
  <r>
    <x v="124"/>
    <s v="Lake Washington"/>
    <n v="3704"/>
    <s v="Keller Elementary"/>
    <x v="1"/>
    <n v="298.89999999999998"/>
    <n v="0"/>
    <n v="0"/>
    <n v="1.18"/>
    <n v="1.18"/>
    <n v="0"/>
    <n v="0"/>
    <n v="78209"/>
    <n v="80164"/>
    <n v="0"/>
    <n v="0"/>
    <n v="15997.68"/>
    <n v="0.16020000000000001"/>
    <n v="0.15390000000000001"/>
    <n v="0"/>
    <n v="0"/>
    <n v="0"/>
    <n v="0"/>
    <n v="0"/>
  </r>
  <r>
    <x v="124"/>
    <s v="Lake Washington"/>
    <n v="3706"/>
    <s v="Rose Hill Middle School"/>
    <x v="1"/>
    <n v="899.28"/>
    <n v="0"/>
    <n v="0"/>
    <n v="1.18"/>
    <n v="1.18"/>
    <n v="0"/>
    <n v="0"/>
    <n v="78209"/>
    <n v="80164"/>
    <n v="0"/>
    <n v="0"/>
    <n v="15997.68"/>
    <n v="0.16020000000000001"/>
    <n v="0.15390000000000001"/>
    <n v="0"/>
    <n v="0"/>
    <n v="0"/>
    <n v="0"/>
    <n v="0"/>
  </r>
  <r>
    <x v="124"/>
    <s v="Lake Washington"/>
    <n v="3747"/>
    <s v="Sandburg Elementary"/>
    <x v="1"/>
    <n v="375.79"/>
    <n v="0"/>
    <n v="0"/>
    <n v="1.18"/>
    <n v="1.18"/>
    <n v="0"/>
    <n v="0"/>
    <n v="78209"/>
    <n v="80164"/>
    <n v="0"/>
    <n v="0"/>
    <n v="15997.68"/>
    <n v="0.16020000000000001"/>
    <n v="0.15390000000000001"/>
    <n v="0"/>
    <n v="0"/>
    <n v="0"/>
    <n v="0"/>
    <n v="0"/>
  </r>
  <r>
    <x v="124"/>
    <s v="Lake Washington"/>
    <n v="3748"/>
    <s v="Muir Elementary"/>
    <x v="1"/>
    <n v="329.69"/>
    <n v="0"/>
    <n v="0"/>
    <n v="1.18"/>
    <n v="1.18"/>
    <n v="0"/>
    <n v="0"/>
    <n v="78209"/>
    <n v="80164"/>
    <n v="0"/>
    <n v="0"/>
    <n v="15997.68"/>
    <n v="0.16020000000000001"/>
    <n v="0.15390000000000001"/>
    <n v="0"/>
    <n v="0"/>
    <n v="0"/>
    <n v="0"/>
    <n v="0"/>
  </r>
  <r>
    <x v="124"/>
    <s v="Lake Washington"/>
    <n v="3771"/>
    <s v="Juanita High"/>
    <x v="1"/>
    <n v="1709.94"/>
    <n v="0"/>
    <n v="0"/>
    <n v="1.18"/>
    <n v="1.18"/>
    <n v="0"/>
    <n v="0"/>
    <n v="78209"/>
    <n v="80164"/>
    <n v="0"/>
    <n v="0"/>
    <n v="15997.68"/>
    <n v="0.16020000000000001"/>
    <n v="0.15390000000000001"/>
    <n v="0"/>
    <n v="0"/>
    <n v="0"/>
    <n v="0"/>
    <n v="0"/>
  </r>
  <r>
    <x v="124"/>
    <s v="Lake Washington"/>
    <n v="3855"/>
    <s v="Emerson High School"/>
    <x v="1"/>
    <n v="69.86999999999999"/>
    <n v="0"/>
    <n v="0"/>
    <n v="1.18"/>
    <n v="1.18"/>
    <n v="0"/>
    <n v="0"/>
    <n v="78209"/>
    <n v="80164"/>
    <n v="0"/>
    <n v="0"/>
    <n v="15997.68"/>
    <n v="0.16020000000000001"/>
    <n v="0.15390000000000001"/>
    <n v="0"/>
    <n v="0"/>
    <n v="0"/>
    <n v="0"/>
    <n v="0"/>
  </r>
  <r>
    <x v="124"/>
    <s v="Lake Washington"/>
    <n v="3856"/>
    <s v="Community School"/>
    <x v="1"/>
    <n v="69"/>
    <n v="0"/>
    <n v="0"/>
    <n v="1.18"/>
    <n v="1.18"/>
    <n v="0"/>
    <n v="0"/>
    <n v="78209"/>
    <n v="80164"/>
    <n v="0"/>
    <n v="0"/>
    <n v="15997.68"/>
    <n v="0.16020000000000001"/>
    <n v="0.15390000000000001"/>
    <n v="0"/>
    <n v="0"/>
    <n v="0"/>
    <n v="0"/>
    <n v="0"/>
  </r>
  <r>
    <x v="124"/>
    <s v="Lake Washington"/>
    <n v="3922"/>
    <s v="Kamiakin Middle School"/>
    <x v="1"/>
    <n v="580.89"/>
    <n v="0"/>
    <n v="0"/>
    <n v="1.18"/>
    <n v="1.18"/>
    <n v="0"/>
    <n v="0"/>
    <n v="78209"/>
    <n v="80164"/>
    <n v="0"/>
    <n v="0"/>
    <n v="15997.68"/>
    <n v="0.16020000000000001"/>
    <n v="0.15390000000000001"/>
    <n v="0"/>
    <n v="0"/>
    <n v="0"/>
    <n v="0"/>
    <n v="0"/>
  </r>
  <r>
    <x v="124"/>
    <s v="Lake Washington"/>
    <n v="3941"/>
    <s v="Kirk Elementary"/>
    <x v="1"/>
    <n v="595.66999999999996"/>
    <n v="0"/>
    <n v="0"/>
    <n v="1.18"/>
    <n v="1.18"/>
    <n v="0"/>
    <n v="0"/>
    <n v="78209"/>
    <n v="80164"/>
    <n v="0"/>
    <n v="0"/>
    <n v="15997.68"/>
    <n v="0.16020000000000001"/>
    <n v="0.15390000000000001"/>
    <n v="0"/>
    <n v="0"/>
    <n v="0"/>
    <n v="0"/>
    <n v="0"/>
  </r>
  <r>
    <x v="124"/>
    <s v="Lake Washington"/>
    <n v="4018"/>
    <s v="Dickinson Elementary"/>
    <x v="1"/>
    <n v="299.06"/>
    <n v="0"/>
    <n v="0"/>
    <n v="1.18"/>
    <n v="1.18"/>
    <n v="0"/>
    <n v="0"/>
    <n v="78209"/>
    <n v="80164"/>
    <n v="0"/>
    <n v="0"/>
    <n v="15997.68"/>
    <n v="0.16020000000000001"/>
    <n v="0.15390000000000001"/>
    <n v="0"/>
    <n v="0"/>
    <n v="0"/>
    <n v="0"/>
    <n v="0"/>
  </r>
  <r>
    <x v="124"/>
    <s v="Lake Washington"/>
    <n v="4096"/>
    <s v="Mead Elementary"/>
    <x v="1"/>
    <n v="585.80999999999995"/>
    <n v="0"/>
    <n v="0"/>
    <n v="1.18"/>
    <n v="1.18"/>
    <n v="0"/>
    <n v="0"/>
    <n v="78209"/>
    <n v="80164"/>
    <n v="0"/>
    <n v="0"/>
    <n v="15997.68"/>
    <n v="0.16020000000000001"/>
    <n v="0.15390000000000001"/>
    <n v="0"/>
    <n v="0"/>
    <n v="0"/>
    <n v="0"/>
    <n v="0"/>
  </r>
  <r>
    <x v="124"/>
    <s v="Lake Washington"/>
    <n v="4147"/>
    <s v="Rockwell Elementary"/>
    <x v="1"/>
    <n v="420.03"/>
    <n v="0"/>
    <n v="0"/>
    <n v="1.18"/>
    <n v="1.18"/>
    <n v="0"/>
    <n v="0"/>
    <n v="78209"/>
    <n v="80164"/>
    <n v="0"/>
    <n v="0"/>
    <n v="15997.68"/>
    <n v="0.16020000000000001"/>
    <n v="0.15390000000000001"/>
    <n v="0"/>
    <n v="0"/>
    <n v="0"/>
    <n v="0"/>
    <n v="0"/>
  </r>
  <r>
    <x v="124"/>
    <s v="Lake Washington"/>
    <n v="4148"/>
    <s v="Evergreen Middle School"/>
    <x v="1"/>
    <n v="771.19"/>
    <n v="0"/>
    <n v="0"/>
    <n v="1.18"/>
    <n v="1.18"/>
    <n v="0"/>
    <n v="0"/>
    <n v="78209"/>
    <n v="80164"/>
    <n v="0"/>
    <n v="0"/>
    <n v="15997.68"/>
    <n v="0.16020000000000001"/>
    <n v="0.15390000000000001"/>
    <n v="0"/>
    <n v="0"/>
    <n v="0"/>
    <n v="0"/>
    <n v="0"/>
  </r>
  <r>
    <x v="124"/>
    <s v="Lake Washington"/>
    <n v="4167"/>
    <s v="Northstar Middle School"/>
    <x v="1"/>
    <n v="88.88"/>
    <n v="0"/>
    <n v="0"/>
    <n v="1.18"/>
    <n v="1.18"/>
    <n v="0"/>
    <n v="0"/>
    <n v="78209"/>
    <n v="80164"/>
    <n v="0"/>
    <n v="0"/>
    <n v="15997.68"/>
    <n v="0.16020000000000001"/>
    <n v="0.15390000000000001"/>
    <n v="0"/>
    <n v="0"/>
    <n v="0"/>
    <n v="0"/>
    <n v="0"/>
  </r>
  <r>
    <x v="124"/>
    <s v="Lake Washington"/>
    <n v="4256"/>
    <s v="Alcott Elementary"/>
    <x v="1"/>
    <n v="629.26"/>
    <n v="0"/>
    <n v="0"/>
    <n v="1.18"/>
    <n v="1.18"/>
    <n v="0"/>
    <n v="0"/>
    <n v="78209"/>
    <n v="80164"/>
    <n v="0"/>
    <n v="0"/>
    <n v="15997.68"/>
    <n v="0.16020000000000001"/>
    <n v="0.15390000000000001"/>
    <n v="0"/>
    <n v="0"/>
    <n v="0"/>
    <n v="0"/>
    <n v="0"/>
  </r>
  <r>
    <x v="124"/>
    <s v="Lake Washington"/>
    <n v="4302"/>
    <s v="Smith Elementary"/>
    <x v="1"/>
    <n v="549.55999999999995"/>
    <n v="0"/>
    <n v="0"/>
    <n v="1.18"/>
    <n v="1.18"/>
    <n v="0"/>
    <n v="0"/>
    <n v="78209"/>
    <n v="80164"/>
    <n v="0"/>
    <n v="0"/>
    <n v="15997.68"/>
    <n v="0.16020000000000001"/>
    <n v="0.15390000000000001"/>
    <n v="0"/>
    <n v="0"/>
    <n v="0"/>
    <n v="0"/>
    <n v="0"/>
  </r>
  <r>
    <x v="124"/>
    <s v="Lake Washington"/>
    <n v="4336"/>
    <s v="Wilder Elementary"/>
    <x v="1"/>
    <n v="271.13"/>
    <n v="0"/>
    <n v="0"/>
    <n v="1.18"/>
    <n v="1.18"/>
    <n v="0"/>
    <n v="0"/>
    <n v="78209"/>
    <n v="80164"/>
    <n v="0"/>
    <n v="0"/>
    <n v="15997.68"/>
    <n v="0.16020000000000001"/>
    <n v="0.15390000000000001"/>
    <n v="0"/>
    <n v="0"/>
    <n v="0"/>
    <n v="0"/>
    <n v="0"/>
  </r>
  <r>
    <x v="124"/>
    <s v="Lake Washington"/>
    <n v="4354"/>
    <s v="Mcauliffe Elementary"/>
    <x v="1"/>
    <n v="479.23"/>
    <n v="0"/>
    <n v="0"/>
    <n v="1.18"/>
    <n v="1.18"/>
    <n v="0"/>
    <n v="0"/>
    <n v="78209"/>
    <n v="80164"/>
    <n v="0"/>
    <n v="0"/>
    <n v="15997.68"/>
    <n v="0.16020000000000001"/>
    <n v="0.15390000000000001"/>
    <n v="0"/>
    <n v="0"/>
    <n v="0"/>
    <n v="0"/>
    <n v="0"/>
  </r>
  <r>
    <x v="124"/>
    <s v="Lake Washington"/>
    <n v="4386"/>
    <s v="Inglewood Middle School"/>
    <x v="1"/>
    <n v="1230.04"/>
    <n v="0"/>
    <n v="0"/>
    <n v="1.18"/>
    <n v="1.18"/>
    <n v="0"/>
    <n v="0"/>
    <n v="78209"/>
    <n v="80164"/>
    <n v="0"/>
    <n v="0"/>
    <n v="15997.68"/>
    <n v="0.16020000000000001"/>
    <n v="0.15390000000000001"/>
    <n v="0"/>
    <n v="0"/>
    <n v="0"/>
    <n v="0"/>
    <n v="0"/>
  </r>
  <r>
    <x v="124"/>
    <s v="Lake Washington"/>
    <n v="4424"/>
    <s v="Einstein Elementary"/>
    <x v="1"/>
    <n v="446.54"/>
    <n v="0"/>
    <n v="0"/>
    <n v="1.18"/>
    <n v="1.18"/>
    <n v="0"/>
    <n v="0"/>
    <n v="78209"/>
    <n v="80164"/>
    <n v="0"/>
    <n v="0"/>
    <n v="15997.68"/>
    <n v="0.16020000000000001"/>
    <n v="0.15390000000000001"/>
    <n v="0"/>
    <n v="0"/>
    <n v="0"/>
    <n v="0"/>
    <n v="0"/>
  </r>
  <r>
    <x v="124"/>
    <s v="Lake Washington"/>
    <n v="4439"/>
    <s v="Eastlake High School"/>
    <x v="1"/>
    <n v="2459.6"/>
    <n v="0"/>
    <n v="0"/>
    <n v="1.18"/>
    <n v="1.18"/>
    <n v="0"/>
    <n v="0"/>
    <n v="78209"/>
    <n v="80164"/>
    <n v="0"/>
    <n v="0"/>
    <n v="15997.68"/>
    <n v="0.16020000000000001"/>
    <n v="0.15390000000000001"/>
    <n v="0"/>
    <n v="0"/>
    <n v="0"/>
    <n v="0"/>
    <n v="0"/>
  </r>
  <r>
    <x v="124"/>
    <s v="Lake Washington"/>
    <n v="4532"/>
    <s v="Blackwell Elementary"/>
    <x v="1"/>
    <n v="481.36"/>
    <n v="0"/>
    <n v="0"/>
    <n v="1.18"/>
    <n v="1.18"/>
    <n v="0"/>
    <n v="0"/>
    <n v="78209"/>
    <n v="80164"/>
    <n v="0"/>
    <n v="0"/>
    <n v="15997.68"/>
    <n v="0.16020000000000001"/>
    <n v="0.15390000000000001"/>
    <n v="0"/>
    <n v="0"/>
    <n v="0"/>
    <n v="0"/>
    <n v="0"/>
  </r>
  <r>
    <x v="124"/>
    <s v="Lake Washington"/>
    <n v="5053"/>
    <s v="Rosa Parks Elementary"/>
    <x v="1"/>
    <n v="455.91"/>
    <n v="0"/>
    <n v="0"/>
    <n v="1.18"/>
    <n v="1.18"/>
    <n v="0"/>
    <n v="0"/>
    <n v="78209"/>
    <n v="80164"/>
    <n v="0"/>
    <n v="0"/>
    <n v="15997.68"/>
    <n v="0.16020000000000001"/>
    <n v="0.15390000000000001"/>
    <n v="0"/>
    <n v="0"/>
    <n v="0"/>
    <n v="0"/>
    <n v="0"/>
  </r>
  <r>
    <x v="124"/>
    <s v="Lake Washington"/>
    <n v="5057"/>
    <s v="Renaissance School"/>
    <x v="1"/>
    <n v="83.43"/>
    <n v="0"/>
    <n v="0"/>
    <n v="1.18"/>
    <n v="1.18"/>
    <n v="0"/>
    <n v="0"/>
    <n v="78209"/>
    <n v="80164"/>
    <n v="0"/>
    <n v="0"/>
    <n v="15997.68"/>
    <n v="0.16020000000000001"/>
    <n v="0.15390000000000001"/>
    <n v="0"/>
    <n v="0"/>
    <n v="0"/>
    <n v="0"/>
    <n v="0"/>
  </r>
  <r>
    <x v="124"/>
    <s v="Lake Washington"/>
    <n v="5139"/>
    <s v="Carson Elementary"/>
    <x v="1"/>
    <n v="445.23"/>
    <n v="0"/>
    <n v="0"/>
    <n v="1.18"/>
    <n v="1.18"/>
    <n v="0"/>
    <n v="0"/>
    <n v="78209"/>
    <n v="80164"/>
    <n v="0"/>
    <n v="0"/>
    <n v="15997.68"/>
    <n v="0.16020000000000001"/>
    <n v="0.15390000000000001"/>
    <n v="0"/>
    <n v="0"/>
    <n v="0"/>
    <n v="0"/>
    <n v="0"/>
  </r>
  <r>
    <x v="124"/>
    <s v="Lake Washington"/>
    <n v="5265"/>
    <s v="Tesla STEM High School"/>
    <x v="1"/>
    <n v="602.41999999999996"/>
    <n v="0"/>
    <n v="0"/>
    <n v="1.18"/>
    <n v="1.18"/>
    <n v="0"/>
    <n v="0"/>
    <n v="78209"/>
    <n v="80164"/>
    <n v="0"/>
    <n v="0"/>
    <n v="15997.68"/>
    <n v="0.16020000000000001"/>
    <n v="0.15390000000000001"/>
    <n v="0"/>
    <n v="0"/>
    <n v="0"/>
    <n v="0"/>
    <n v="0"/>
  </r>
  <r>
    <x v="124"/>
    <s v="Lake Washington"/>
    <n v="5511"/>
    <s v="Clara Barton Elementary School"/>
    <x v="1"/>
    <n v="451.49"/>
    <n v="0"/>
    <n v="0"/>
    <n v="1.18"/>
    <n v="1.18"/>
    <n v="0"/>
    <n v="0"/>
    <n v="78209"/>
    <n v="80164"/>
    <n v="0"/>
    <n v="0"/>
    <n v="15997.68"/>
    <n v="0.16020000000000001"/>
    <n v="0.15390000000000001"/>
    <n v="0"/>
    <n v="0"/>
    <n v="0"/>
    <n v="0"/>
    <n v="0"/>
  </r>
  <r>
    <x v="124"/>
    <s v="Lake Washington"/>
    <n v="5512"/>
    <s v="Ella Baker Elementary School"/>
    <x v="1"/>
    <n v="403.15"/>
    <n v="0"/>
    <n v="0"/>
    <n v="1.18"/>
    <n v="1.18"/>
    <n v="0"/>
    <n v="0"/>
    <n v="78209"/>
    <n v="80164"/>
    <n v="0"/>
    <n v="0"/>
    <n v="15997.68"/>
    <n v="0.16020000000000001"/>
    <n v="0.15390000000000001"/>
    <n v="0"/>
    <n v="0"/>
    <n v="0"/>
    <n v="0"/>
    <n v="0"/>
  </r>
  <r>
    <x v="124"/>
    <s v="Lake Washington"/>
    <n v="5597"/>
    <s v="Timberline Middle School"/>
    <x v="1"/>
    <n v="787.14"/>
    <n v="0"/>
    <n v="0"/>
    <n v="1.18"/>
    <n v="1.18"/>
    <n v="0"/>
    <n v="0"/>
    <n v="78209"/>
    <n v="80164"/>
    <n v="0"/>
    <n v="0"/>
    <n v="15997.68"/>
    <n v="0.16020000000000001"/>
    <n v="0.15390000000000001"/>
    <n v="0"/>
    <n v="0"/>
    <n v="0"/>
    <n v="0"/>
    <n v="0"/>
  </r>
  <r>
    <x v="124"/>
    <s v="Lake Washington"/>
    <n v="5958"/>
    <s v="Washington Network for Innovative Careers Skill Center"/>
    <x v="1"/>
    <n v="400.41"/>
    <n v="0"/>
    <n v="0"/>
    <n v="1.18"/>
    <n v="1.18"/>
    <n v="0"/>
    <n v="0"/>
    <n v="78209"/>
    <n v="80164"/>
    <n v="0"/>
    <n v="0"/>
    <n v="15997.68"/>
    <n v="0.16020000000000001"/>
    <n v="0.15390000000000001"/>
    <n v="0"/>
    <n v="0"/>
    <n v="0"/>
    <n v="0"/>
    <n v="0"/>
  </r>
  <r>
    <x v="125"/>
    <s v="Lakewood"/>
    <n v="3255"/>
    <s v="Lakewood Elementary School"/>
    <x v="0"/>
    <n v="419.58"/>
    <n v="0"/>
    <n v="419.58"/>
    <n v="1.1200000000000001"/>
    <n v="1.1200000000000001"/>
    <n v="419.58"/>
    <n v="1.2310000000000001"/>
    <n v="78209"/>
    <n v="80164"/>
    <n v="107828.31"/>
    <n v="2695.4000000000087"/>
    <n v="15997.68"/>
    <n v="0.16020000000000001"/>
    <n v="0.15390000000000001"/>
    <n v="37382.06"/>
    <n v="1842.06"/>
    <n v="283.49"/>
    <n v="2125.5500000000002"/>
    <n v="150031.32"/>
  </r>
  <r>
    <x v="125"/>
    <s v="Lakewood"/>
    <n v="3893"/>
    <s v="Lakewood Middle School"/>
    <x v="1"/>
    <n v="663.17"/>
    <n v="0"/>
    <n v="0"/>
    <n v="1.1200000000000001"/>
    <n v="1.1200000000000001"/>
    <n v="0"/>
    <n v="0"/>
    <n v="78209"/>
    <n v="80164"/>
    <n v="0"/>
    <n v="0"/>
    <n v="15997.68"/>
    <n v="0.16020000000000001"/>
    <n v="0.15390000000000001"/>
    <n v="0"/>
    <n v="0"/>
    <n v="0"/>
    <n v="0"/>
    <n v="0"/>
  </r>
  <r>
    <x v="125"/>
    <s v="Lakewood"/>
    <n v="4204"/>
    <s v="Lakewood High School"/>
    <x v="1"/>
    <n v="776.78"/>
    <n v="0"/>
    <n v="0"/>
    <n v="1.1200000000000001"/>
    <n v="1.1200000000000001"/>
    <n v="0"/>
    <n v="0"/>
    <n v="78209"/>
    <n v="80164"/>
    <n v="0"/>
    <n v="0"/>
    <n v="15997.68"/>
    <n v="0.16020000000000001"/>
    <n v="0.15390000000000001"/>
    <n v="0"/>
    <n v="0"/>
    <n v="0"/>
    <n v="0"/>
    <n v="0"/>
  </r>
  <r>
    <x v="125"/>
    <s v="Lakewood"/>
    <n v="4477"/>
    <s v="English Crossing Elementary"/>
    <x v="1"/>
    <n v="336.35"/>
    <n v="0"/>
    <n v="0"/>
    <n v="1.1200000000000001"/>
    <n v="1.1200000000000001"/>
    <n v="0"/>
    <n v="0"/>
    <n v="78209"/>
    <n v="80164"/>
    <n v="0"/>
    <n v="0"/>
    <n v="15997.68"/>
    <n v="0.16020000000000001"/>
    <n v="0.15390000000000001"/>
    <n v="0"/>
    <n v="0"/>
    <n v="0"/>
    <n v="0"/>
    <n v="0"/>
  </r>
  <r>
    <x v="125"/>
    <s v="Lakewood"/>
    <n v="4576"/>
    <s v="Cougar Creek Elementary School"/>
    <x v="1"/>
    <n v="417.83"/>
    <n v="0"/>
    <n v="0"/>
    <n v="1.1200000000000001"/>
    <n v="1.1200000000000001"/>
    <n v="0"/>
    <n v="0"/>
    <n v="78209"/>
    <n v="80164"/>
    <n v="0"/>
    <n v="0"/>
    <n v="15997.68"/>
    <n v="0.16020000000000001"/>
    <n v="0.15390000000000001"/>
    <n v="0"/>
    <n v="0"/>
    <n v="0"/>
    <n v="0"/>
    <n v="0"/>
  </r>
  <r>
    <x v="126"/>
    <s v="Lamont"/>
    <n v="3137"/>
    <s v="Lamont Middle School"/>
    <x v="0"/>
    <n v="30.54"/>
    <n v="0"/>
    <n v="30.54"/>
    <n v="1"/>
    <n v="1"/>
    <n v="30.54"/>
    <n v="0.09"/>
    <n v="78209"/>
    <n v="80164"/>
    <n v="7038.81"/>
    <n v="175.94999999999982"/>
    <n v="15997.68"/>
    <n v="0.16020000000000001"/>
    <n v="0.15390000000000001"/>
    <n v="2594.4899999999998"/>
    <n v="120.25"/>
    <n v="18.510000000000002"/>
    <n v="138.76"/>
    <n v="9948.01"/>
  </r>
  <r>
    <x v="127"/>
    <s v="Liberty"/>
    <n v="3416"/>
    <s v="Liberty High School"/>
    <x v="1"/>
    <n v="164.54"/>
    <n v="0"/>
    <n v="0"/>
    <n v="1"/>
    <n v="1"/>
    <n v="0"/>
    <n v="0"/>
    <n v="78209"/>
    <n v="80164"/>
    <n v="0"/>
    <n v="0"/>
    <n v="15997.68"/>
    <n v="0.16020000000000001"/>
    <n v="0.15390000000000001"/>
    <n v="0"/>
    <n v="0"/>
    <n v="0"/>
    <n v="0"/>
    <n v="0"/>
  </r>
  <r>
    <x v="127"/>
    <s v="Liberty"/>
    <n v="4226"/>
    <s v="Liberty Jr High &amp; Elementary"/>
    <x v="1"/>
    <n v="435.33"/>
    <n v="0"/>
    <n v="0"/>
    <n v="1"/>
    <n v="1"/>
    <n v="0"/>
    <n v="0"/>
    <n v="78209"/>
    <n v="80164"/>
    <n v="0"/>
    <n v="0"/>
    <n v="15997.68"/>
    <n v="0.16020000000000001"/>
    <n v="0.15390000000000001"/>
    <n v="0"/>
    <n v="0"/>
    <n v="0"/>
    <n v="0"/>
    <n v="0"/>
  </r>
  <r>
    <x v="128"/>
    <s v="Lind"/>
    <n v="2903"/>
    <s v="Lind-Ritzville High School"/>
    <x v="0"/>
    <n v="47.44"/>
    <n v="0"/>
    <n v="47.44"/>
    <n v="1"/>
    <n v="1"/>
    <n v="47.44"/>
    <n v="0.13900000000000001"/>
    <n v="78209"/>
    <n v="80164"/>
    <n v="10871.05"/>
    <n v="271.75"/>
    <n v="15997.68"/>
    <n v="0.16020000000000001"/>
    <n v="0.15390000000000001"/>
    <n v="4007.04"/>
    <n v="185.71"/>
    <n v="28.58"/>
    <n v="214.29000000000002"/>
    <n v="15364.130000000001"/>
  </r>
  <r>
    <x v="128"/>
    <s v="Lind"/>
    <n v="3421"/>
    <s v="Lind Elementary School"/>
    <x v="0"/>
    <n v="75.44"/>
    <n v="0"/>
    <n v="75.44"/>
    <n v="1"/>
    <n v="1"/>
    <n v="75.44"/>
    <n v="0.221"/>
    <n v="78209"/>
    <n v="80164"/>
    <n v="17284.189999999999"/>
    <n v="432.05000000000291"/>
    <n v="15997.68"/>
    <n v="0.16020000000000001"/>
    <n v="0.15390000000000001"/>
    <n v="6370.91"/>
    <n v="295.27"/>
    <n v="45.44"/>
    <n v="340.71"/>
    <n v="24427.86"/>
  </r>
  <r>
    <x v="128"/>
    <s v="Lind"/>
    <n v="5293"/>
    <s v="Lind-Ritzville Middle School"/>
    <x v="0"/>
    <n v="49.52"/>
    <n v="0"/>
    <n v="49.52"/>
    <n v="1"/>
    <n v="1"/>
    <n v="49.52"/>
    <n v="0.14499999999999999"/>
    <n v="78209"/>
    <n v="80164"/>
    <n v="11340.31"/>
    <n v="283.47000000000116"/>
    <n v="15997.68"/>
    <n v="0.16020000000000001"/>
    <n v="0.15390000000000001"/>
    <n v="4180.01"/>
    <n v="193.73"/>
    <n v="29.82"/>
    <n v="223.54999999999998"/>
    <n v="16027.34"/>
  </r>
  <r>
    <x v="129"/>
    <s v="Longview"/>
    <n v="2319"/>
    <s v="Kessler Elementary School"/>
    <x v="0"/>
    <n v="347.58"/>
    <n v="0"/>
    <n v="347.58"/>
    <n v="1"/>
    <n v="1"/>
    <n v="347.58"/>
    <n v="1.02"/>
    <n v="78209"/>
    <n v="80164"/>
    <n v="79773.179999999993"/>
    <n v="1994.1000000000058"/>
    <n v="15997.68"/>
    <n v="0.16020000000000001"/>
    <n v="0.15390000000000001"/>
    <n v="29404.19"/>
    <n v="1362.79"/>
    <n v="209.73"/>
    <n v="1572.52"/>
    <n v="112743.99"/>
  </r>
  <r>
    <x v="129"/>
    <s v="Longview"/>
    <n v="2369"/>
    <s v="Columbia Valley Garden Elem Schl"/>
    <x v="0"/>
    <n v="368.73"/>
    <n v="0"/>
    <n v="368.73"/>
    <n v="1"/>
    <n v="1"/>
    <n v="368.73"/>
    <n v="1.0820000000000001"/>
    <n v="78209"/>
    <n v="80164"/>
    <n v="84622.14"/>
    <n v="2115.3099999999977"/>
    <n v="15997.68"/>
    <n v="0.16020000000000001"/>
    <n v="0.15390000000000001"/>
    <n v="31191.5"/>
    <n v="1445.62"/>
    <n v="222.48"/>
    <n v="1668.1"/>
    <n v="119597.05"/>
  </r>
  <r>
    <x v="129"/>
    <s v="Longview"/>
    <n v="2370"/>
    <s v="Saint Helens Elementary"/>
    <x v="0"/>
    <n v="308.85999999999996"/>
    <n v="0"/>
    <n v="308.85999999999996"/>
    <n v="1"/>
    <n v="1"/>
    <n v="308.85999999999996"/>
    <n v="0.90600000000000003"/>
    <n v="78209"/>
    <n v="80164"/>
    <n v="70857.350000000006"/>
    <n v="1771.2299999999959"/>
    <n v="15997.68"/>
    <n v="0.16020000000000001"/>
    <n v="0.15390000000000001"/>
    <n v="26117.84"/>
    <n v="1210.48"/>
    <n v="186.29"/>
    <n v="1396.77"/>
    <n v="100143.19"/>
  </r>
  <r>
    <x v="129"/>
    <s v="Longview"/>
    <n v="2416"/>
    <s v="R A Long High School"/>
    <x v="0"/>
    <n v="883.82999999999993"/>
    <n v="0"/>
    <n v="883.82999999999993"/>
    <n v="1"/>
    <n v="1"/>
    <n v="883.82999999999993"/>
    <n v="2.593"/>
    <n v="78209"/>
    <n v="80164"/>
    <n v="202795.94"/>
    <n v="5069.3099999999977"/>
    <n v="15997.68"/>
    <n v="0.16020000000000001"/>
    <n v="0.15390000000000001"/>
    <n v="74750.06"/>
    <n v="3464.42"/>
    <n v="533.16999999999996"/>
    <n v="3997.59"/>
    <n v="286612.90000000002"/>
  </r>
  <r>
    <x v="129"/>
    <s v="Longview"/>
    <n v="2665"/>
    <s v="Broadway Learning Center"/>
    <x v="1"/>
    <n v="63.7"/>
    <n v="0"/>
    <n v="0"/>
    <n v="1"/>
    <n v="1"/>
    <n v="0"/>
    <n v="0"/>
    <n v="78209"/>
    <n v="80164"/>
    <n v="0"/>
    <n v="0"/>
    <n v="15997.68"/>
    <n v="0.16020000000000001"/>
    <n v="0.15390000000000001"/>
    <n v="0"/>
    <n v="0"/>
    <n v="0"/>
    <n v="0"/>
    <n v="0"/>
  </r>
  <r>
    <x v="129"/>
    <s v="Longview"/>
    <n v="2726"/>
    <s v="Olympic Elementary School"/>
    <x v="0"/>
    <n v="376.31"/>
    <n v="0"/>
    <n v="376.31"/>
    <n v="1"/>
    <n v="1"/>
    <n v="376.31"/>
    <n v="1.1040000000000001"/>
    <n v="78209"/>
    <n v="80164"/>
    <n v="86342.74"/>
    <n v="2158.3199999999924"/>
    <n v="15997.68"/>
    <n v="0.16020000000000001"/>
    <n v="0.15390000000000001"/>
    <n v="31825.71"/>
    <n v="1475.02"/>
    <n v="227.01"/>
    <n v="1702.03"/>
    <n v="122028.8"/>
  </r>
  <r>
    <x v="129"/>
    <s v="Longview"/>
    <n v="2831"/>
    <s v="Monticello Middle School"/>
    <x v="0"/>
    <n v="521.29"/>
    <n v="0"/>
    <n v="521.29"/>
    <n v="1"/>
    <n v="1"/>
    <n v="521.29"/>
    <n v="1.5289999999999999"/>
    <n v="78209"/>
    <n v="80164"/>
    <n v="119581.56"/>
    <n v="2989.1999999999971"/>
    <n v="15997.68"/>
    <n v="0.16020000000000001"/>
    <n v="0.15390000000000001"/>
    <n v="44077.46"/>
    <n v="2042.85"/>
    <n v="314.39"/>
    <n v="2357.2399999999998"/>
    <n v="169005.45999999996"/>
  </r>
  <r>
    <x v="129"/>
    <s v="Longview"/>
    <n v="2914"/>
    <s v="Northlake Elementary School"/>
    <x v="0"/>
    <n v="306.74"/>
    <n v="0"/>
    <n v="306.74"/>
    <n v="1"/>
    <n v="1"/>
    <n v="306.74"/>
    <n v="0.9"/>
    <n v="78209"/>
    <n v="80164"/>
    <n v="70388.100000000006"/>
    <n v="1759.5"/>
    <n v="15997.68"/>
    <n v="0.16020000000000001"/>
    <n v="0.15390000000000001"/>
    <n v="25944.87"/>
    <n v="1202.46"/>
    <n v="185.06"/>
    <n v="1387.52"/>
    <n v="99479.99"/>
  </r>
  <r>
    <x v="129"/>
    <s v="Longview"/>
    <n v="3019"/>
    <s v="Robert Gray Elementary"/>
    <x v="0"/>
    <n v="414.26"/>
    <n v="0"/>
    <n v="414.26"/>
    <n v="1"/>
    <n v="1"/>
    <n v="414.26"/>
    <n v="1.2150000000000001"/>
    <n v="78209"/>
    <n v="80164"/>
    <n v="95023.94"/>
    <n v="2375.3199999999924"/>
    <n v="15997.68"/>
    <n v="0.16020000000000001"/>
    <n v="0.15390000000000001"/>
    <n v="35025.58"/>
    <n v="1623.32"/>
    <n v="249.83"/>
    <n v="1873.1499999999999"/>
    <n v="134297.99"/>
  </r>
  <r>
    <x v="129"/>
    <s v="Longview"/>
    <n v="3151"/>
    <s v="Mark Morris High School"/>
    <x v="0"/>
    <n v="919.42"/>
    <n v="0"/>
    <n v="919.42"/>
    <n v="1"/>
    <n v="1"/>
    <n v="919.42"/>
    <n v="2.6970000000000001"/>
    <n v="78209"/>
    <n v="80164"/>
    <n v="210929.67"/>
    <n v="5272.6399999999849"/>
    <n v="15997.68"/>
    <n v="0.16020000000000001"/>
    <n v="0.15390000000000001"/>
    <n v="77748.14"/>
    <n v="3603.37"/>
    <n v="554.55999999999995"/>
    <n v="4157.93"/>
    <n v="298108.37999999995"/>
  </r>
  <r>
    <x v="129"/>
    <s v="Longview"/>
    <n v="3211"/>
    <s v="Columbia Heights Elementary"/>
    <x v="0"/>
    <n v="332.55"/>
    <n v="0"/>
    <n v="332.55"/>
    <n v="1"/>
    <n v="1"/>
    <n v="332.55"/>
    <n v="0.97499999999999998"/>
    <n v="78209"/>
    <n v="80164"/>
    <n v="76253.78"/>
    <n v="1906.1199999999953"/>
    <n v="15997.68"/>
    <n v="0.16020000000000001"/>
    <n v="0.15390000000000001"/>
    <n v="28106.95"/>
    <n v="1302.67"/>
    <n v="200.48"/>
    <n v="1503.15"/>
    <n v="107769.99999999999"/>
  </r>
  <r>
    <x v="129"/>
    <s v="Longview"/>
    <n v="3475"/>
    <s v="Cascade Middle School"/>
    <x v="0"/>
    <n v="455.84"/>
    <n v="0"/>
    <n v="455.84"/>
    <n v="1"/>
    <n v="1"/>
    <n v="455.84"/>
    <n v="1.337"/>
    <n v="78209"/>
    <n v="80164"/>
    <n v="104565.43"/>
    <n v="2613.8400000000111"/>
    <n v="15997.68"/>
    <n v="0.16020000000000001"/>
    <n v="0.15390000000000001"/>
    <n v="38542.550000000003"/>
    <n v="1786.32"/>
    <n v="274.91000000000003"/>
    <n v="2061.23"/>
    <n v="147783.05000000002"/>
  </r>
  <r>
    <x v="129"/>
    <s v="Longview"/>
    <n v="3658"/>
    <s v="Mint Valley Elementary"/>
    <x v="0"/>
    <n v="373.62"/>
    <n v="0"/>
    <n v="373.62"/>
    <n v="1"/>
    <n v="1"/>
    <n v="373.62"/>
    <n v="1.0960000000000001"/>
    <n v="78209"/>
    <n v="80164"/>
    <n v="85717.06"/>
    <n v="2142.6800000000076"/>
    <n v="15997.68"/>
    <n v="0.16020000000000001"/>
    <n v="0.15390000000000001"/>
    <n v="31595.09"/>
    <n v="1464.33"/>
    <n v="225.36"/>
    <n v="1689.69"/>
    <n v="121144.52"/>
  </r>
  <r>
    <x v="129"/>
    <s v="Longview"/>
    <n v="4574"/>
    <s v="Mt. Solo Middle School"/>
    <x v="0"/>
    <n v="401.43"/>
    <n v="0"/>
    <n v="401.43"/>
    <n v="1"/>
    <n v="1"/>
    <n v="401.43"/>
    <n v="1.1779999999999999"/>
    <n v="78209"/>
    <n v="80164"/>
    <n v="92130.2"/>
    <n v="2302.9900000000052"/>
    <n v="15997.68"/>
    <n v="0.16020000000000001"/>
    <n v="0.15390000000000001"/>
    <n v="33958.959999999999"/>
    <n v="1573.89"/>
    <n v="242.22"/>
    <n v="1816.1100000000001"/>
    <n v="130208.26000000001"/>
  </r>
  <r>
    <x v="129"/>
    <s v="Longview"/>
    <n v="5312"/>
    <s v="Discovery High School"/>
    <x v="0"/>
    <n v="56.17"/>
    <n v="0"/>
    <n v="56.17"/>
    <n v="1"/>
    <n v="1"/>
    <n v="56.17"/>
    <n v="0.16500000000000001"/>
    <n v="78209"/>
    <n v="80164"/>
    <n v="12904.49"/>
    <n v="322.56999999999971"/>
    <n v="15997.68"/>
    <n v="0.16020000000000001"/>
    <n v="0.15390000000000001"/>
    <n v="4756.5600000000004"/>
    <n v="220.45"/>
    <n v="33.93"/>
    <n v="254.38"/>
    <n v="18238"/>
  </r>
  <r>
    <x v="129"/>
    <s v="Longview"/>
    <n v="5400"/>
    <s v="Discovery High School-Achieve"/>
    <x v="0"/>
    <n v="65.63"/>
    <n v="0"/>
    <n v="65.63"/>
    <n v="1"/>
    <n v="1"/>
    <n v="65.63"/>
    <n v="0.193"/>
    <n v="78209"/>
    <n v="80164"/>
    <n v="15094.34"/>
    <n v="377.30999999999949"/>
    <n v="15997.68"/>
    <n v="0.16020000000000001"/>
    <n v="0.15390000000000001"/>
    <n v="5563.73"/>
    <n v="257.86"/>
    <n v="39.68"/>
    <n v="297.54000000000002"/>
    <n v="21332.92"/>
  </r>
  <r>
    <x v="129"/>
    <s v="Longview"/>
    <n v="5614"/>
    <s v="Longview Virtual Academy"/>
    <x v="0"/>
    <n v="103.33"/>
    <n v="0"/>
    <n v="103.33"/>
    <n v="1"/>
    <n v="1"/>
    <n v="103.33"/>
    <n v="0.30299999999999999"/>
    <n v="78209"/>
    <n v="80164"/>
    <n v="23697.33"/>
    <n v="592.35999999999694"/>
    <n v="15997.68"/>
    <n v="0.16020000000000001"/>
    <n v="0.15390000000000001"/>
    <n v="8734.77"/>
    <n v="404.83"/>
    <n v="62.3"/>
    <n v="467.13"/>
    <n v="33491.589999999997"/>
  </r>
  <r>
    <x v="130"/>
    <s v="Loon Lake"/>
    <n v="1922"/>
    <s v="Loon Lake Homelink Program"/>
    <x v="1"/>
    <n v="157.11000000000001"/>
    <n v="0"/>
    <n v="0"/>
    <n v="1"/>
    <n v="1"/>
    <n v="0"/>
    <n v="0"/>
    <n v="78209"/>
    <n v="80164"/>
    <n v="0"/>
    <n v="0"/>
    <n v="15997.68"/>
    <n v="0.16020000000000001"/>
    <n v="0.15390000000000001"/>
    <n v="0"/>
    <n v="0"/>
    <n v="0"/>
    <n v="0"/>
    <n v="0"/>
  </r>
  <r>
    <x v="130"/>
    <s v="Loon Lake"/>
    <n v="2480"/>
    <s v="Loon Lake Elementary School"/>
    <x v="0"/>
    <n v="99.33"/>
    <n v="0"/>
    <n v="99.33"/>
    <n v="1"/>
    <n v="1"/>
    <n v="99.33"/>
    <n v="0.29099999999999998"/>
    <n v="78209"/>
    <n v="80164"/>
    <n v="22758.82"/>
    <n v="568.90000000000146"/>
    <n v="15997.68"/>
    <n v="0.16020000000000001"/>
    <n v="0.15390000000000001"/>
    <n v="8388.84"/>
    <n v="388.8"/>
    <n v="59.84"/>
    <n v="448.64"/>
    <n v="32165.200000000001"/>
  </r>
  <r>
    <x v="131"/>
    <s v="Lopez"/>
    <n v="2632"/>
    <s v="Lopez Middle High School"/>
    <x v="0"/>
    <n v="108.19"/>
    <n v="0"/>
    <n v="108.19"/>
    <n v="1.1200000000000001"/>
    <n v="1.1200000000000001"/>
    <n v="108.19"/>
    <n v="0.317"/>
    <n v="78209"/>
    <n v="80164"/>
    <n v="27767.32"/>
    <n v="694.11000000000058"/>
    <n v="15997.68"/>
    <n v="0.16020000000000001"/>
    <n v="0.15390000000000001"/>
    <n v="9626.41"/>
    <n v="474.36"/>
    <n v="73"/>
    <n v="547.36"/>
    <n v="38635.199999999997"/>
  </r>
  <r>
    <x v="131"/>
    <s v="Lopez"/>
    <n v="4107"/>
    <s v="Lopez Elementary School"/>
    <x v="0"/>
    <n v="88.89"/>
    <n v="0"/>
    <n v="88.89"/>
    <n v="1.1200000000000001"/>
    <n v="1.1200000000000001"/>
    <n v="88.89"/>
    <n v="0.26100000000000001"/>
    <n v="78209"/>
    <n v="80164"/>
    <n v="22862.05"/>
    <n v="571.4900000000016"/>
    <n v="15997.68"/>
    <n v="0.16020000000000001"/>
    <n v="0.15390000000000001"/>
    <n v="7925.85"/>
    <n v="390.56"/>
    <n v="60.11"/>
    <n v="450.67"/>
    <n v="31810.06"/>
  </r>
  <r>
    <x v="131"/>
    <s v="Lopez"/>
    <n v="4178"/>
    <s v="Decatur Elementary"/>
    <x v="0"/>
    <n v="2.2200000000000002"/>
    <n v="0"/>
    <n v="2.2200000000000002"/>
    <n v="1.1200000000000001"/>
    <n v="1.1200000000000001"/>
    <n v="2.2200000000000002"/>
    <n v="7.0000000000000001E-3"/>
    <n v="78209"/>
    <n v="80164"/>
    <n v="613.16"/>
    <n v="15.330000000000041"/>
    <n v="15997.68"/>
    <n v="0.16020000000000001"/>
    <n v="0.15390000000000001"/>
    <n v="212.57"/>
    <n v="10.47"/>
    <n v="1.61"/>
    <n v="12.08"/>
    <n v="853.1400000000001"/>
  </r>
  <r>
    <x v="132"/>
    <s v="Lumen Charter"/>
    <n v="5609"/>
    <s v="Lumen High School"/>
    <x v="0"/>
    <n v="28.84"/>
    <n v="0"/>
    <n v="28.84"/>
    <n v="1"/>
    <n v="1"/>
    <n v="28.84"/>
    <n v="8.5000000000000006E-2"/>
    <n v="78209"/>
    <n v="80164"/>
    <n v="6647.77"/>
    <n v="166.16999999999916"/>
    <n v="15997.68"/>
    <n v="0.16020000000000001"/>
    <n v="0.15390000000000001"/>
    <n v="2450.35"/>
    <n v="113.57"/>
    <n v="17.48"/>
    <n v="131.04999999999998"/>
    <n v="9395.34"/>
  </r>
  <r>
    <x v="133"/>
    <s v="Lummi Tribal"/>
    <n v="5373"/>
    <s v="Lummi Nation School"/>
    <x v="0"/>
    <n v="422.03000000000003"/>
    <n v="0"/>
    <n v="422.03000000000003"/>
    <n v="1.06"/>
    <n v="1.06"/>
    <n v="422.03000000000003"/>
    <n v="1.238"/>
    <n v="78209"/>
    <n v="80164"/>
    <n v="102632.11"/>
    <n v="2565.5"/>
    <n v="15997.68"/>
    <n v="0.16020000000000001"/>
    <n v="0.15390000000000001"/>
    <n v="36641.620000000003"/>
    <n v="1753.29"/>
    <n v="269.83"/>
    <n v="2023.12"/>
    <n v="143862.35"/>
  </r>
  <r>
    <x v="134"/>
    <s v="Lyle"/>
    <n v="3049"/>
    <s v="Dallesport Elementary"/>
    <x v="0"/>
    <n v="87.39"/>
    <n v="0"/>
    <n v="87.39"/>
    <n v="1"/>
    <n v="1"/>
    <n v="87.39"/>
    <n v="0.25600000000000001"/>
    <n v="78209"/>
    <n v="80164"/>
    <n v="20021.5"/>
    <n v="500.47999999999956"/>
    <n v="15997.68"/>
    <n v="0.16020000000000001"/>
    <n v="0.15390000000000001"/>
    <n v="7379.87"/>
    <n v="342.03"/>
    <n v="52.64"/>
    <n v="394.66999999999996"/>
    <n v="28296.519999999997"/>
  </r>
  <r>
    <x v="134"/>
    <s v="Lyle"/>
    <n v="3111"/>
    <s v="Lyle High School"/>
    <x v="0"/>
    <n v="42.949999999999996"/>
    <n v="0"/>
    <n v="42.949999999999996"/>
    <n v="1"/>
    <n v="1"/>
    <n v="42.949999999999996"/>
    <n v="0.126"/>
    <n v="78209"/>
    <n v="80164"/>
    <n v="9854.33"/>
    <n v="246.32999999999993"/>
    <n v="15997.68"/>
    <n v="0.16020000000000001"/>
    <n v="0.15390000000000001"/>
    <n v="3632.28"/>
    <n v="168.34"/>
    <n v="25.91"/>
    <n v="194.25"/>
    <n v="13927.19"/>
  </r>
  <r>
    <x v="134"/>
    <s v="Lyle"/>
    <n v="3643"/>
    <s v="Lyle Middle School"/>
    <x v="0"/>
    <n v="58.33"/>
    <n v="0"/>
    <n v="58.33"/>
    <n v="1"/>
    <n v="1"/>
    <n v="58.33"/>
    <n v="0.17100000000000001"/>
    <n v="78209"/>
    <n v="80164"/>
    <n v="13373.74"/>
    <n v="334.30000000000109"/>
    <n v="15997.68"/>
    <n v="0.16020000000000001"/>
    <n v="0.15390000000000001"/>
    <n v="4929.53"/>
    <n v="228.47"/>
    <n v="35.159999999999997"/>
    <n v="263.63"/>
    <n v="18901.2"/>
  </r>
  <r>
    <x v="135"/>
    <s v="Lynden"/>
    <n v="1983"/>
    <s v="Lynden Academy"/>
    <x v="1"/>
    <n v="419.71999999999997"/>
    <n v="0"/>
    <n v="0"/>
    <n v="1.1200000000000001"/>
    <n v="1.1200000000000001"/>
    <n v="0"/>
    <n v="0"/>
    <n v="78209"/>
    <n v="80164"/>
    <n v="0"/>
    <n v="0"/>
    <n v="15997.68"/>
    <n v="0.16020000000000001"/>
    <n v="0.15390000000000001"/>
    <n v="0"/>
    <n v="0"/>
    <n v="0"/>
    <n v="0"/>
    <n v="0"/>
  </r>
  <r>
    <x v="135"/>
    <s v="Lynden"/>
    <n v="2219"/>
    <s v="Lynden Middle School"/>
    <x v="1"/>
    <n v="710.34"/>
    <n v="0"/>
    <n v="0"/>
    <n v="1.1200000000000001"/>
    <n v="1.1200000000000001"/>
    <n v="0"/>
    <n v="0"/>
    <n v="78209"/>
    <n v="80164"/>
    <n v="0"/>
    <n v="0"/>
    <n v="15997.68"/>
    <n v="0.16020000000000001"/>
    <n v="0.15390000000000001"/>
    <n v="0"/>
    <n v="0"/>
    <n v="0"/>
    <n v="0"/>
    <n v="0"/>
  </r>
  <r>
    <x v="135"/>
    <s v="Lynden"/>
    <n v="3417"/>
    <s v="Fisher Elementary School"/>
    <x v="1"/>
    <n v="547.04"/>
    <n v="0"/>
    <n v="0"/>
    <n v="1.1200000000000001"/>
    <n v="1.1200000000000001"/>
    <n v="0"/>
    <n v="0"/>
    <n v="78209"/>
    <n v="80164"/>
    <n v="0"/>
    <n v="0"/>
    <n v="15997.68"/>
    <n v="0.16020000000000001"/>
    <n v="0.15390000000000001"/>
    <n v="0"/>
    <n v="0"/>
    <n v="0"/>
    <n v="0"/>
    <n v="0"/>
  </r>
  <r>
    <x v="135"/>
    <s v="Lynden"/>
    <n v="4201"/>
    <s v="Lynden High School"/>
    <x v="1"/>
    <n v="954.16"/>
    <n v="0"/>
    <n v="0"/>
    <n v="1.1200000000000001"/>
    <n v="1.1200000000000001"/>
    <n v="0"/>
    <n v="0"/>
    <n v="78209"/>
    <n v="80164"/>
    <n v="0"/>
    <n v="0"/>
    <n v="15997.68"/>
    <n v="0.16020000000000001"/>
    <n v="0.15390000000000001"/>
    <n v="0"/>
    <n v="0"/>
    <n v="0"/>
    <n v="0"/>
    <n v="0"/>
  </r>
  <r>
    <x v="135"/>
    <s v="Lynden"/>
    <n v="4324"/>
    <s v="Isom Elementary School"/>
    <x v="1"/>
    <n v="409.92"/>
    <n v="0"/>
    <n v="0"/>
    <n v="1.1200000000000001"/>
    <n v="1.1200000000000001"/>
    <n v="0"/>
    <n v="0"/>
    <n v="78209"/>
    <n v="80164"/>
    <n v="0"/>
    <n v="0"/>
    <n v="15997.68"/>
    <n v="0.16020000000000001"/>
    <n v="0.15390000000000001"/>
    <n v="0"/>
    <n v="0"/>
    <n v="0"/>
    <n v="0"/>
    <n v="0"/>
  </r>
  <r>
    <x v="135"/>
    <s v="Lynden"/>
    <n v="4517"/>
    <s v="Vossbeck Elementary School"/>
    <x v="1"/>
    <n v="469.27"/>
    <n v="0"/>
    <n v="0"/>
    <n v="1.1200000000000001"/>
    <n v="1.1200000000000001"/>
    <n v="0"/>
    <n v="0"/>
    <n v="78209"/>
    <n v="80164"/>
    <n v="0"/>
    <n v="0"/>
    <n v="15997.68"/>
    <n v="0.16020000000000001"/>
    <n v="0.15390000000000001"/>
    <n v="0"/>
    <n v="0"/>
    <n v="0"/>
    <n v="0"/>
    <n v="0"/>
  </r>
  <r>
    <x v="135"/>
    <s v="Lynden"/>
    <n v="5466"/>
    <s v="IMPACT Reengagement Program"/>
    <x v="1"/>
    <n v="36.78"/>
    <n v="0"/>
    <n v="0"/>
    <n v="1.1200000000000001"/>
    <n v="1.1200000000000001"/>
    <n v="0"/>
    <n v="0"/>
    <n v="78209"/>
    <n v="80164"/>
    <n v="0"/>
    <n v="0"/>
    <n v="15997.68"/>
    <n v="0.16020000000000001"/>
    <n v="0.15390000000000001"/>
    <n v="0"/>
    <n v="0"/>
    <n v="0"/>
    <n v="0"/>
    <n v="0"/>
  </r>
  <r>
    <x v="136"/>
    <s v="Mabton"/>
    <n v="3070"/>
    <s v="Artz Fox Elementary"/>
    <x v="0"/>
    <n v="380.11"/>
    <n v="0"/>
    <n v="380.11"/>
    <n v="1"/>
    <n v="1"/>
    <n v="380.11"/>
    <n v="1.115"/>
    <n v="78209"/>
    <n v="80164"/>
    <n v="87203.04"/>
    <n v="2179.820000000007"/>
    <n v="15997.68"/>
    <n v="0.16020000000000001"/>
    <n v="0.15390000000000001"/>
    <n v="32142.81"/>
    <n v="1489.71"/>
    <n v="229.27"/>
    <n v="1718.98"/>
    <n v="123244.65"/>
  </r>
  <r>
    <x v="136"/>
    <s v="Mabton"/>
    <n v="5289"/>
    <s v="Mabton Jr. Sr. High"/>
    <x v="0"/>
    <n v="352.24999999999994"/>
    <n v="0"/>
    <n v="352.24999999999994"/>
    <n v="1"/>
    <n v="1"/>
    <n v="352.24999999999994"/>
    <n v="1.0329999999999999"/>
    <n v="78209"/>
    <n v="80164"/>
    <n v="80789.899999999994"/>
    <n v="2019.5100000000093"/>
    <n v="15997.68"/>
    <n v="0.16020000000000001"/>
    <n v="0.15390000000000001"/>
    <n v="29778.95"/>
    <n v="1380.16"/>
    <n v="212.41"/>
    <n v="1592.5700000000002"/>
    <n v="114180.93000000001"/>
  </r>
  <r>
    <x v="136"/>
    <s v="Mabton"/>
    <n v="5443"/>
    <s v="Mabton Step Up To College"/>
    <x v="0"/>
    <n v="2.2200000000000002"/>
    <n v="0"/>
    <n v="2.2200000000000002"/>
    <n v="1"/>
    <n v="1"/>
    <n v="2.2200000000000002"/>
    <n v="7.0000000000000001E-3"/>
    <n v="78209"/>
    <n v="80164"/>
    <n v="547.46"/>
    <n v="13.689999999999941"/>
    <n v="15997.68"/>
    <n v="0.16020000000000001"/>
    <n v="0.15390000000000001"/>
    <n v="201.79"/>
    <n v="9.35"/>
    <n v="1.44"/>
    <n v="10.79"/>
    <n v="773.7299999999999"/>
  </r>
  <r>
    <x v="137"/>
    <s v="Mansfield"/>
    <n v="2233"/>
    <s v="Mansfield Elem and High School"/>
    <x v="0"/>
    <n v="97.06"/>
    <n v="0"/>
    <n v="97.06"/>
    <n v="1"/>
    <n v="1"/>
    <n v="97.06"/>
    <n v="0.28499999999999998"/>
    <n v="78209"/>
    <n v="80164"/>
    <n v="22289.57"/>
    <n v="557.17000000000189"/>
    <n v="15997.68"/>
    <n v="0.16020000000000001"/>
    <n v="0.15390000000000001"/>
    <n v="8215.8799999999992"/>
    <n v="380.78"/>
    <n v="58.6"/>
    <n v="439.38"/>
    <n v="31502"/>
  </r>
  <r>
    <x v="138"/>
    <s v="Manson"/>
    <n v="2196"/>
    <s v="Manson Elementary"/>
    <x v="0"/>
    <n v="280.88"/>
    <n v="0"/>
    <n v="280.88"/>
    <n v="1"/>
    <n v="1"/>
    <n v="280.88"/>
    <n v="0.82399999999999995"/>
    <n v="78209"/>
    <n v="80164"/>
    <n v="64444.22"/>
    <n v="1610.9199999999983"/>
    <n v="15997.68"/>
    <n v="0.16020000000000001"/>
    <n v="0.15390000000000001"/>
    <n v="23753.97"/>
    <n v="1100.92"/>
    <n v="169.43"/>
    <n v="1270.3500000000001"/>
    <n v="91079.46"/>
  </r>
  <r>
    <x v="138"/>
    <s v="Manson"/>
    <n v="2623"/>
    <s v="Manson High School"/>
    <x v="0"/>
    <n v="217.93"/>
    <n v="0"/>
    <n v="217.93"/>
    <n v="1"/>
    <n v="1"/>
    <n v="217.93"/>
    <n v="0.63900000000000001"/>
    <n v="78209"/>
    <n v="80164"/>
    <n v="49975.55"/>
    <n v="1249.25"/>
    <n v="15997.68"/>
    <n v="0.16020000000000001"/>
    <n v="0.15390000000000001"/>
    <n v="18420.86"/>
    <n v="853.75"/>
    <n v="131.38999999999999"/>
    <n v="985.14"/>
    <n v="70630.8"/>
  </r>
  <r>
    <x v="138"/>
    <s v="Manson"/>
    <n v="5286"/>
    <s v="Manson Middle School"/>
    <x v="0"/>
    <n v="126.37"/>
    <n v="0"/>
    <n v="126.37"/>
    <n v="1"/>
    <n v="1"/>
    <n v="126.37"/>
    <n v="0.371"/>
    <n v="78209"/>
    <n v="80164"/>
    <n v="29015.54"/>
    <n v="725.29999999999927"/>
    <n v="15997.68"/>
    <n v="0.16020000000000001"/>
    <n v="0.15390000000000001"/>
    <n v="10695.05"/>
    <n v="495.68"/>
    <n v="76.290000000000006"/>
    <n v="571.97"/>
    <n v="41007.86"/>
  </r>
  <r>
    <x v="139"/>
    <s v="Mary M Knight"/>
    <n v="5444"/>
    <s v="Mary M. Knight School"/>
    <x v="0"/>
    <n v="178.88"/>
    <n v="0"/>
    <n v="178.88"/>
    <n v="1"/>
    <n v="1"/>
    <n v="178.88"/>
    <n v="0.52500000000000002"/>
    <n v="78209"/>
    <n v="80164"/>
    <n v="41059.730000000003"/>
    <n v="1026.3699999999953"/>
    <n v="15997.68"/>
    <n v="0.16020000000000001"/>
    <n v="0.15390000000000001"/>
    <n v="15134.51"/>
    <n v="701.44"/>
    <n v="107.95"/>
    <n v="809.3900000000001"/>
    <n v="58030"/>
  </r>
  <r>
    <x v="139"/>
    <s v="Mary M Knight"/>
    <n v="5445"/>
    <s v="Washington Connections Academy - Mary M. Knight"/>
    <x v="1"/>
    <n v="572.89"/>
    <n v="0"/>
    <n v="0"/>
    <n v="1"/>
    <n v="1"/>
    <n v="0"/>
    <n v="0"/>
    <n v="78209"/>
    <n v="80164"/>
    <n v="0"/>
    <n v="0"/>
    <n v="15997.68"/>
    <n v="0.16020000000000001"/>
    <n v="0.15390000000000001"/>
    <n v="0"/>
    <n v="0"/>
    <n v="0"/>
    <n v="0"/>
    <n v="0"/>
  </r>
  <r>
    <x v="140"/>
    <s v="Mary Walker"/>
    <n v="2297"/>
    <s v="Springdale Elementary"/>
    <x v="0"/>
    <n v="201"/>
    <n v="0"/>
    <n v="201"/>
    <n v="1"/>
    <n v="1"/>
    <n v="201"/>
    <n v="0.59"/>
    <n v="78209"/>
    <n v="80164"/>
    <n v="46143.31"/>
    <n v="1153.4500000000044"/>
    <n v="15997.68"/>
    <n v="0.16020000000000001"/>
    <n v="0.15390000000000001"/>
    <n v="17008.310000000001"/>
    <n v="788.28"/>
    <n v="121.32"/>
    <n v="909.59999999999991"/>
    <n v="65214.67"/>
  </r>
  <r>
    <x v="140"/>
    <s v="Mary Walker"/>
    <n v="3311"/>
    <s v="Mary Walker High School"/>
    <x v="0"/>
    <n v="144.84"/>
    <n v="0"/>
    <n v="144.84"/>
    <n v="1"/>
    <n v="1"/>
    <n v="144.84"/>
    <n v="0.42499999999999999"/>
    <n v="78209"/>
    <n v="80164"/>
    <n v="33238.83"/>
    <n v="830.86999999999534"/>
    <n v="15997.68"/>
    <n v="0.16020000000000001"/>
    <n v="0.15390000000000001"/>
    <n v="12251.75"/>
    <n v="567.83000000000004"/>
    <n v="87.39"/>
    <n v="655.22"/>
    <n v="46976.67"/>
  </r>
  <r>
    <x v="140"/>
    <s v="Mary Walker"/>
    <n v="3894"/>
    <s v="Springdale Middle School"/>
    <x v="0"/>
    <n v="103.94"/>
    <n v="0"/>
    <n v="103.94"/>
    <n v="1"/>
    <n v="1"/>
    <n v="103.94"/>
    <n v="0.30499999999999999"/>
    <n v="78209"/>
    <n v="80164"/>
    <n v="23853.75"/>
    <n v="596.27000000000044"/>
    <n v="15997.68"/>
    <n v="0.16020000000000001"/>
    <n v="0.15390000000000001"/>
    <n v="8792.43"/>
    <n v="407.5"/>
    <n v="62.71"/>
    <n v="470.21"/>
    <n v="33712.659999999996"/>
  </r>
  <r>
    <x v="140"/>
    <s v="Mary Walker"/>
    <n v="5446"/>
    <s v="Mary Walker Alternative Learning Experience"/>
    <x v="0"/>
    <n v="76.22"/>
    <n v="0"/>
    <n v="76.22"/>
    <n v="1"/>
    <n v="1"/>
    <n v="76.22"/>
    <n v="0.224"/>
    <n v="78209"/>
    <n v="80164"/>
    <n v="17518.82"/>
    <n v="437.92000000000189"/>
    <n v="15997.68"/>
    <n v="0.16020000000000001"/>
    <n v="0.15390000000000001"/>
    <n v="6457.39"/>
    <n v="299.27999999999997"/>
    <n v="46.06"/>
    <n v="345.34"/>
    <n v="24759.47"/>
  </r>
  <r>
    <x v="141"/>
    <s v="Marysville"/>
    <n v="1656"/>
    <s v="10th Street School"/>
    <x v="1"/>
    <n v="216.93"/>
    <n v="0"/>
    <n v="0"/>
    <n v="1.18"/>
    <n v="1.18"/>
    <n v="0"/>
    <n v="0"/>
    <n v="78209"/>
    <n v="80164"/>
    <n v="0"/>
    <n v="0"/>
    <n v="15997.68"/>
    <n v="0.16020000000000001"/>
    <n v="0.15390000000000001"/>
    <n v="0"/>
    <n v="0"/>
    <n v="0"/>
    <n v="0"/>
    <n v="0"/>
  </r>
  <r>
    <x v="141"/>
    <s v="Marysville"/>
    <n v="1657"/>
    <s v="Heritage School"/>
    <x v="0"/>
    <n v="117.26"/>
    <n v="0"/>
    <n v="117.26"/>
    <n v="1.18"/>
    <n v="1.18"/>
    <n v="117.26"/>
    <n v="0.34399999999999997"/>
    <n v="78209"/>
    <n v="80164"/>
    <n v="31746.6"/>
    <n v="793.56999999999971"/>
    <n v="15997.68"/>
    <n v="0.16020000000000001"/>
    <n v="0.15390000000000001"/>
    <n v="10711.14"/>
    <n v="542.34"/>
    <n v="83.47"/>
    <n v="625.81000000000006"/>
    <n v="43877.119999999995"/>
  </r>
  <r>
    <x v="141"/>
    <s v="Marysville"/>
    <n v="1744"/>
    <s v="School Home Partnership Program"/>
    <x v="1"/>
    <n v="20.69"/>
    <n v="0"/>
    <n v="0"/>
    <n v="1.18"/>
    <n v="1.18"/>
    <n v="0"/>
    <n v="0"/>
    <n v="78209"/>
    <n v="80164"/>
    <n v="0"/>
    <n v="0"/>
    <n v="15997.68"/>
    <n v="0.16020000000000001"/>
    <n v="0.15390000000000001"/>
    <n v="0"/>
    <n v="0"/>
    <n v="0"/>
    <n v="0"/>
    <n v="0"/>
  </r>
  <r>
    <x v="141"/>
    <s v="Marysville"/>
    <n v="1862"/>
    <s v="Marysville Coop Program"/>
    <x v="1"/>
    <n v="149.88999999999999"/>
    <n v="0"/>
    <n v="0"/>
    <n v="1.18"/>
    <n v="1.18"/>
    <n v="0"/>
    <n v="0"/>
    <n v="78209"/>
    <n v="80164"/>
    <n v="0"/>
    <n v="0"/>
    <n v="15997.68"/>
    <n v="0.16020000000000001"/>
    <n v="0.15390000000000001"/>
    <n v="0"/>
    <n v="0"/>
    <n v="0"/>
    <n v="0"/>
    <n v="0"/>
  </r>
  <r>
    <x v="141"/>
    <s v="Marysville"/>
    <n v="1910"/>
    <s v="Marysville SD Special"/>
    <x v="1"/>
    <n v="16.04"/>
    <n v="0"/>
    <n v="0"/>
    <n v="1.18"/>
    <n v="1.18"/>
    <n v="0"/>
    <n v="0"/>
    <n v="78209"/>
    <n v="80164"/>
    <n v="0"/>
    <n v="0"/>
    <n v="15997.68"/>
    <n v="0.16020000000000001"/>
    <n v="0.15390000000000001"/>
    <n v="0"/>
    <n v="0"/>
    <n v="0"/>
    <n v="0"/>
    <n v="0"/>
  </r>
  <r>
    <x v="141"/>
    <s v="Marysville"/>
    <n v="1927"/>
    <s v="Legacy High School"/>
    <x v="0"/>
    <n v="142.55000000000001"/>
    <n v="0"/>
    <n v="142.55000000000001"/>
    <n v="1.18"/>
    <n v="1.18"/>
    <n v="142.55000000000001"/>
    <n v="0.41799999999999998"/>
    <n v="78209"/>
    <n v="80164"/>
    <n v="38575.81"/>
    <n v="964.27999999999884"/>
    <n v="15997.68"/>
    <n v="0.16020000000000001"/>
    <n v="0.15390000000000001"/>
    <n v="13015.28"/>
    <n v="659"/>
    <n v="101.42"/>
    <n v="760.42"/>
    <n v="53315.789999999994"/>
  </r>
  <r>
    <x v="141"/>
    <s v="Marysville"/>
    <n v="2813"/>
    <s v="Totem Middle School"/>
    <x v="0"/>
    <n v="520.34"/>
    <n v="0"/>
    <n v="520.34"/>
    <n v="1.18"/>
    <n v="1.18"/>
    <n v="520.34"/>
    <n v="1.526"/>
    <n v="78209"/>
    <n v="80164"/>
    <n v="140829.38"/>
    <n v="3520.3299999999872"/>
    <n v="15997.68"/>
    <n v="0.16020000000000001"/>
    <n v="0.15390000000000001"/>
    <n v="47515.11"/>
    <n v="2405.83"/>
    <n v="370.26"/>
    <n v="2776.09"/>
    <n v="194640.90999999997"/>
  </r>
  <r>
    <x v="141"/>
    <s v="Marysville"/>
    <n v="3059"/>
    <s v="Cascade Elementary"/>
    <x v="0"/>
    <n v="393.62"/>
    <n v="0"/>
    <n v="393.62"/>
    <n v="1.18"/>
    <n v="1.18"/>
    <n v="393.62"/>
    <n v="1.155"/>
    <n v="78209"/>
    <n v="80164"/>
    <n v="106591.05"/>
    <n v="2664.4700000000012"/>
    <n v="15997.68"/>
    <n v="0.16020000000000001"/>
    <n v="0.15390000000000001"/>
    <n v="35963.269999999997"/>
    <n v="1820.93"/>
    <n v="280.24"/>
    <n v="2101.17"/>
    <n v="147319.96000000002"/>
  </r>
  <r>
    <x v="141"/>
    <s v="Marysville"/>
    <n v="3187"/>
    <s v="Shoultes Elementary"/>
    <x v="0"/>
    <n v="358.86"/>
    <n v="0"/>
    <n v="358.86"/>
    <n v="1.18"/>
    <n v="1.18"/>
    <n v="358.86"/>
    <n v="1.0529999999999999"/>
    <n v="78209"/>
    <n v="80164"/>
    <n v="97177.81"/>
    <n v="2429.1699999999983"/>
    <n v="15997.68"/>
    <n v="0.16020000000000001"/>
    <n v="0.15390000000000001"/>
    <n v="32787.29"/>
    <n v="1660.12"/>
    <n v="255.49"/>
    <n v="1915.61"/>
    <n v="134309.88"/>
  </r>
  <r>
    <x v="141"/>
    <s v="Marysville"/>
    <n v="3355"/>
    <s v="Marysville Middle School"/>
    <x v="0"/>
    <n v="657.45"/>
    <n v="0"/>
    <n v="657.45"/>
    <n v="1.18"/>
    <n v="1.18"/>
    <n v="657.45"/>
    <n v="1.929"/>
    <n v="78209"/>
    <n v="80164"/>
    <n v="178020.89"/>
    <n v="4450.0099999999802"/>
    <n v="15997.68"/>
    <n v="0.16020000000000001"/>
    <n v="0.15390000000000001"/>
    <n v="60063.33"/>
    <n v="3041.18"/>
    <n v="468.04"/>
    <n v="3509.22"/>
    <n v="246043.45"/>
  </r>
  <r>
    <x v="141"/>
    <s v="Marysville"/>
    <n v="3537"/>
    <s v="Sunnyside Elementary"/>
    <x v="1"/>
    <n v="454.81"/>
    <n v="0"/>
    <n v="0"/>
    <n v="1.18"/>
    <n v="1.18"/>
    <n v="0"/>
    <n v="0"/>
    <n v="78209"/>
    <n v="80164"/>
    <n v="0"/>
    <n v="0"/>
    <n v="15997.68"/>
    <n v="0.16020000000000001"/>
    <n v="0.15390000000000001"/>
    <n v="0"/>
    <n v="0"/>
    <n v="0"/>
    <n v="0"/>
    <n v="0"/>
  </r>
  <r>
    <x v="141"/>
    <s v="Marysville"/>
    <n v="3651"/>
    <s v="Pinewood Elementary"/>
    <x v="0"/>
    <n v="392.33"/>
    <n v="0"/>
    <n v="392.33"/>
    <n v="1.18"/>
    <n v="1.18"/>
    <n v="392.33"/>
    <n v="1.151"/>
    <n v="78209"/>
    <n v="80164"/>
    <n v="106221.9"/>
    <n v="2655.2400000000052"/>
    <n v="15997.68"/>
    <n v="0.16020000000000001"/>
    <n v="0.15390000000000001"/>
    <n v="35838.720000000001"/>
    <n v="1814.62"/>
    <n v="279.27"/>
    <n v="2093.89"/>
    <n v="146809.75"/>
  </r>
  <r>
    <x v="141"/>
    <s v="Marysville"/>
    <n v="3964"/>
    <s v="Liberty Elementary"/>
    <x v="0"/>
    <n v="407.96"/>
    <n v="0"/>
    <n v="407.96"/>
    <n v="1.18"/>
    <n v="1.18"/>
    <n v="407.96"/>
    <n v="1.1970000000000001"/>
    <n v="78209"/>
    <n v="80164"/>
    <n v="110467.08"/>
    <n v="2761.3600000000006"/>
    <n v="15997.68"/>
    <n v="0.16020000000000001"/>
    <n v="0.15390000000000001"/>
    <n v="37271.019999999997"/>
    <n v="1887.14"/>
    <n v="290.43"/>
    <n v="2177.5700000000002"/>
    <n v="152677.03000000003"/>
  </r>
  <r>
    <x v="141"/>
    <s v="Marysville"/>
    <n v="4150"/>
    <s v="Marshall Elementary"/>
    <x v="0"/>
    <n v="329.34"/>
    <n v="0"/>
    <n v="329.34"/>
    <n v="1.18"/>
    <n v="1.18"/>
    <n v="329.34"/>
    <n v="0.96599999999999997"/>
    <n v="78209"/>
    <n v="80164"/>
    <n v="89148.87"/>
    <n v="2228.4700000000012"/>
    <n v="15997.68"/>
    <n v="0.16020000000000001"/>
    <n v="0.15390000000000001"/>
    <n v="30078.37"/>
    <n v="1522.96"/>
    <n v="234.38"/>
    <n v="1757.3400000000001"/>
    <n v="123213.04999999999"/>
  </r>
  <r>
    <x v="141"/>
    <s v="Marysville"/>
    <n v="4323"/>
    <s v="Kellogg Marsh Elementary School"/>
    <x v="0"/>
    <n v="465.56"/>
    <n v="0"/>
    <n v="465.56"/>
    <n v="1.18"/>
    <n v="1.18"/>
    <n v="465.56"/>
    <n v="1.3660000000000001"/>
    <n v="78209"/>
    <n v="80164"/>
    <n v="126063.52"/>
    <n v="3151.2299999999959"/>
    <n v="15997.68"/>
    <n v="0.16020000000000001"/>
    <n v="0.15390000000000001"/>
    <n v="42533.18"/>
    <n v="2153.58"/>
    <n v="331.44"/>
    <n v="2485.02"/>
    <n v="174232.94999999998"/>
  </r>
  <r>
    <x v="141"/>
    <s v="Marysville"/>
    <n v="4357"/>
    <s v="Cedarcrest School"/>
    <x v="0"/>
    <n v="696.28"/>
    <n v="0"/>
    <n v="696.28"/>
    <n v="1.18"/>
    <n v="1.18"/>
    <n v="696.28"/>
    <n v="2.0419999999999998"/>
    <n v="78209"/>
    <n v="80164"/>
    <n v="188449.28"/>
    <n v="4710.6900000000023"/>
    <n v="15997.68"/>
    <n v="0.16020000000000001"/>
    <n v="0.15390000000000001"/>
    <n v="63581.81"/>
    <n v="3219.33"/>
    <n v="495.45"/>
    <n v="3714.7799999999997"/>
    <n v="260456.56"/>
  </r>
  <r>
    <x v="141"/>
    <s v="Marysville"/>
    <n v="4454"/>
    <s v="Allen Creek Elementary School"/>
    <x v="1"/>
    <n v="437.71"/>
    <n v="0"/>
    <n v="0"/>
    <n v="1.18"/>
    <n v="1.18"/>
    <n v="0"/>
    <n v="0"/>
    <n v="78209"/>
    <n v="80164"/>
    <n v="0"/>
    <n v="0"/>
    <n v="15997.68"/>
    <n v="0.16020000000000001"/>
    <n v="0.15390000000000001"/>
    <n v="0"/>
    <n v="0"/>
    <n v="0"/>
    <n v="0"/>
    <n v="0"/>
  </r>
  <r>
    <x v="141"/>
    <s v="Marysville"/>
    <n v="5123"/>
    <s v="Grove Elementary"/>
    <x v="1"/>
    <n v="388.49"/>
    <n v="0"/>
    <n v="0"/>
    <n v="1.18"/>
    <n v="1.18"/>
    <n v="0"/>
    <n v="0"/>
    <n v="78209"/>
    <n v="80164"/>
    <n v="0"/>
    <n v="0"/>
    <n v="15997.68"/>
    <n v="0.16020000000000001"/>
    <n v="0.15390000000000001"/>
    <n v="0"/>
    <n v="0"/>
    <n v="0"/>
    <n v="0"/>
    <n v="0"/>
  </r>
  <r>
    <x v="141"/>
    <s v="Marysville"/>
    <n v="5213"/>
    <s v="Marysville Pilchuck High School"/>
    <x v="0"/>
    <n v="1092.4199999999998"/>
    <n v="0"/>
    <n v="1092.4199999999998"/>
    <n v="1.18"/>
    <n v="1.18"/>
    <n v="1092.4199999999998"/>
    <n v="3.2040000000000002"/>
    <n v="78209"/>
    <n v="80164"/>
    <n v="295686.33"/>
    <n v="7391.3099999999977"/>
    <n v="15997.68"/>
    <n v="0.16020000000000001"/>
    <n v="0.15390000000000001"/>
    <n v="99763.04"/>
    <n v="5051.29"/>
    <n v="777.39"/>
    <n v="5828.68"/>
    <n v="408669.36"/>
  </r>
  <r>
    <x v="141"/>
    <s v="Marysville"/>
    <n v="5350"/>
    <s v="Quil Ceda Tulalip Elementary"/>
    <x v="0"/>
    <n v="494.12"/>
    <n v="0"/>
    <n v="494.12"/>
    <n v="1.18"/>
    <n v="1.18"/>
    <n v="494.12"/>
    <n v="1.4490000000000001"/>
    <n v="78209"/>
    <n v="80164"/>
    <n v="133723.31"/>
    <n v="3342.7000000000116"/>
    <n v="15997.68"/>
    <n v="0.16020000000000001"/>
    <n v="0.15390000000000001"/>
    <n v="45117.55"/>
    <n v="2284.4299999999998"/>
    <n v="351.57"/>
    <n v="2636"/>
    <n v="184819.56"/>
  </r>
  <r>
    <x v="141"/>
    <s v="Marysville"/>
    <n v="5402"/>
    <s v="Marysville NWESD 189 Youth Engagement"/>
    <x v="0"/>
    <n v="157.16"/>
    <n v="0"/>
    <n v="157.16"/>
    <n v="1.18"/>
    <n v="1.18"/>
    <n v="157.16"/>
    <n v="0.46100000000000002"/>
    <n v="78209"/>
    <n v="80164"/>
    <n v="42544.13"/>
    <n v="1063.4800000000032"/>
    <n v="15997.68"/>
    <n v="0.16020000000000001"/>
    <n v="0.15390000000000001"/>
    <n v="14354.17"/>
    <n v="726.79"/>
    <n v="111.85"/>
    <n v="838.64"/>
    <n v="58800.42"/>
  </r>
  <r>
    <x v="141"/>
    <s v="Marysville"/>
    <n v="5478"/>
    <s v="Marysville Getchell High School"/>
    <x v="1"/>
    <n v="1331.88"/>
    <n v="0"/>
    <n v="0"/>
    <n v="1.18"/>
    <n v="1.18"/>
    <n v="0"/>
    <n v="0"/>
    <n v="78209"/>
    <n v="80164"/>
    <n v="0"/>
    <n v="0"/>
    <n v="15997.68"/>
    <n v="0.16020000000000001"/>
    <n v="0.15390000000000001"/>
    <n v="0"/>
    <n v="0"/>
    <n v="0"/>
    <n v="0"/>
    <n v="0"/>
  </r>
  <r>
    <x v="142"/>
    <s v="Mc Cleary"/>
    <n v="2835"/>
    <s v="Mccleary Elem"/>
    <x v="0"/>
    <n v="310.89999999999998"/>
    <n v="0"/>
    <n v="310.89999999999998"/>
    <n v="1"/>
    <n v="1"/>
    <n v="310.89999999999998"/>
    <n v="0.91200000000000003"/>
    <n v="78209"/>
    <n v="80164"/>
    <n v="71326.61"/>
    <n v="1782.9600000000064"/>
    <n v="15997.68"/>
    <n v="0.16020000000000001"/>
    <n v="0.15390000000000001"/>
    <n v="26290.799999999999"/>
    <n v="1218.49"/>
    <n v="187.53"/>
    <n v="1406.02"/>
    <n v="100806.39000000001"/>
  </r>
  <r>
    <x v="143"/>
    <s v="Mead"/>
    <n v="1858"/>
    <s v="Mead Learning Options"/>
    <x v="1"/>
    <n v="776.01"/>
    <n v="0"/>
    <n v="0"/>
    <n v="1"/>
    <n v="1.04"/>
    <n v="0"/>
    <n v="0"/>
    <n v="78209"/>
    <n v="80164"/>
    <n v="0"/>
    <n v="0"/>
    <n v="15997.68"/>
    <n v="0.16020000000000001"/>
    <n v="0.15390000000000001"/>
    <n v="0"/>
    <n v="0"/>
    <n v="0"/>
    <n v="0"/>
    <n v="0"/>
  </r>
  <r>
    <x v="143"/>
    <s v="Mead"/>
    <n v="2402"/>
    <s v="Mead Senior High School"/>
    <x v="1"/>
    <n v="1749.79"/>
    <n v="0"/>
    <n v="0"/>
    <n v="1"/>
    <n v="1.04"/>
    <n v="0"/>
    <n v="0"/>
    <n v="78209"/>
    <n v="80164"/>
    <n v="0"/>
    <n v="0"/>
    <n v="15997.68"/>
    <n v="0.16020000000000001"/>
    <n v="0.15390000000000001"/>
    <n v="0"/>
    <n v="0"/>
    <n v="0"/>
    <n v="0"/>
    <n v="0"/>
  </r>
  <r>
    <x v="143"/>
    <s v="Mead"/>
    <n v="3191"/>
    <s v="Mountainside Middle School"/>
    <x v="1"/>
    <n v="805.47"/>
    <n v="0"/>
    <n v="0"/>
    <n v="1"/>
    <n v="1.04"/>
    <n v="0"/>
    <n v="0"/>
    <n v="78209"/>
    <n v="80164"/>
    <n v="0"/>
    <n v="0"/>
    <n v="15997.68"/>
    <n v="0.16020000000000001"/>
    <n v="0.15390000000000001"/>
    <n v="0"/>
    <n v="0"/>
    <n v="0"/>
    <n v="0"/>
    <n v="0"/>
  </r>
  <r>
    <x v="143"/>
    <s v="Mead"/>
    <n v="3414"/>
    <s v="Evergreen Elementary School"/>
    <x v="1"/>
    <n v="432"/>
    <n v="0"/>
    <n v="0"/>
    <n v="1"/>
    <n v="1.04"/>
    <n v="0"/>
    <n v="0"/>
    <n v="78209"/>
    <n v="80164"/>
    <n v="0"/>
    <n v="0"/>
    <n v="15997.68"/>
    <n v="0.16020000000000001"/>
    <n v="0.15390000000000001"/>
    <n v="0"/>
    <n v="0"/>
    <n v="0"/>
    <n v="0"/>
    <n v="0"/>
  </r>
  <r>
    <x v="143"/>
    <s v="Mead"/>
    <n v="3562"/>
    <s v="Colbert Elementary School"/>
    <x v="1"/>
    <n v="362.44"/>
    <n v="0"/>
    <n v="0"/>
    <n v="1"/>
    <n v="1.04"/>
    <n v="0"/>
    <n v="0"/>
    <n v="78209"/>
    <n v="80164"/>
    <n v="0"/>
    <n v="0"/>
    <n v="15997.68"/>
    <n v="0.16020000000000001"/>
    <n v="0.15390000000000001"/>
    <n v="0"/>
    <n v="0"/>
    <n v="0"/>
    <n v="0"/>
    <n v="0"/>
  </r>
  <r>
    <x v="143"/>
    <s v="Mead"/>
    <n v="3693"/>
    <s v="Brentwood Elementary School"/>
    <x v="1"/>
    <n v="473.67"/>
    <n v="0"/>
    <n v="0"/>
    <n v="1"/>
    <n v="1.04"/>
    <n v="0"/>
    <n v="0"/>
    <n v="78209"/>
    <n v="80164"/>
    <n v="0"/>
    <n v="0"/>
    <n v="15997.68"/>
    <n v="0.16020000000000001"/>
    <n v="0.15390000000000001"/>
    <n v="0"/>
    <n v="0"/>
    <n v="0"/>
    <n v="0"/>
    <n v="0"/>
  </r>
  <r>
    <x v="143"/>
    <s v="Mead"/>
    <n v="3759"/>
    <s v="Farwell Elementary School"/>
    <x v="1"/>
    <n v="463.89"/>
    <n v="0"/>
    <n v="0"/>
    <n v="1"/>
    <n v="1.04"/>
    <n v="0"/>
    <n v="0"/>
    <n v="78209"/>
    <n v="80164"/>
    <n v="0"/>
    <n v="0"/>
    <n v="15997.68"/>
    <n v="0.16020000000000001"/>
    <n v="0.15390000000000001"/>
    <n v="0"/>
    <n v="0"/>
    <n v="0"/>
    <n v="0"/>
    <n v="0"/>
  </r>
  <r>
    <x v="143"/>
    <s v="Mead"/>
    <n v="3851"/>
    <s v="Northwood Middle School"/>
    <x v="1"/>
    <n v="796.25"/>
    <n v="0"/>
    <n v="0"/>
    <n v="1"/>
    <n v="1.04"/>
    <n v="0"/>
    <n v="0"/>
    <n v="78209"/>
    <n v="80164"/>
    <n v="0"/>
    <n v="0"/>
    <n v="15997.68"/>
    <n v="0.16020000000000001"/>
    <n v="0.15390000000000001"/>
    <n v="0"/>
    <n v="0"/>
    <n v="0"/>
    <n v="0"/>
    <n v="0"/>
  </r>
  <r>
    <x v="143"/>
    <s v="Mead"/>
    <n v="4133"/>
    <s v="Midway Elementary"/>
    <x v="1"/>
    <n v="421.67"/>
    <n v="0"/>
    <n v="0"/>
    <n v="1"/>
    <n v="1.04"/>
    <n v="0"/>
    <n v="0"/>
    <n v="78209"/>
    <n v="80164"/>
    <n v="0"/>
    <n v="0"/>
    <n v="15997.68"/>
    <n v="0.16020000000000001"/>
    <n v="0.15390000000000001"/>
    <n v="0"/>
    <n v="0"/>
    <n v="0"/>
    <n v="0"/>
    <n v="0"/>
  </r>
  <r>
    <x v="143"/>
    <s v="Mead"/>
    <n v="4134"/>
    <s v="Shiloh Hills Elementary"/>
    <x v="0"/>
    <n v="468.56"/>
    <n v="0"/>
    <n v="468.56"/>
    <n v="1"/>
    <n v="1.04"/>
    <n v="468.56"/>
    <n v="1.3740000000000001"/>
    <n v="78209"/>
    <n v="80164"/>
    <n v="107459.17"/>
    <n v="7091.9799999999959"/>
    <n v="15997.68"/>
    <n v="0.16020000000000001"/>
    <n v="0.15390000000000001"/>
    <n v="40287.230000000003"/>
    <n v="1909.19"/>
    <n v="293.82"/>
    <n v="2203.0100000000002"/>
    <n v="157041.39000000001"/>
  </r>
  <r>
    <x v="143"/>
    <s v="Mead"/>
    <n v="4400"/>
    <s v="Meadow Ridge Elementary"/>
    <x v="1"/>
    <n v="449"/>
    <n v="0"/>
    <n v="0"/>
    <n v="1"/>
    <n v="1.04"/>
    <n v="0"/>
    <n v="0"/>
    <n v="78209"/>
    <n v="80164"/>
    <n v="0"/>
    <n v="0"/>
    <n v="15997.68"/>
    <n v="0.16020000000000001"/>
    <n v="0.15390000000000001"/>
    <n v="0"/>
    <n v="0"/>
    <n v="0"/>
    <n v="0"/>
    <n v="0"/>
  </r>
  <r>
    <x v="143"/>
    <s v="Mead"/>
    <n v="4491"/>
    <s v="Mt Spokane High School"/>
    <x v="1"/>
    <n v="1425.8100000000002"/>
    <n v="0"/>
    <n v="0"/>
    <n v="1"/>
    <n v="1.04"/>
    <n v="0"/>
    <n v="0"/>
    <n v="78209"/>
    <n v="80164"/>
    <n v="0"/>
    <n v="0"/>
    <n v="15997.68"/>
    <n v="0.16020000000000001"/>
    <n v="0.15390000000000001"/>
    <n v="0"/>
    <n v="0"/>
    <n v="0"/>
    <n v="0"/>
    <n v="0"/>
  </r>
  <r>
    <x v="143"/>
    <s v="Mead"/>
    <n v="5094"/>
    <s v="Prairie View Elementary"/>
    <x v="1"/>
    <n v="389.33"/>
    <n v="0"/>
    <n v="0"/>
    <n v="1"/>
    <n v="1.04"/>
    <n v="0"/>
    <n v="0"/>
    <n v="78209"/>
    <n v="80164"/>
    <n v="0"/>
    <n v="0"/>
    <n v="15997.68"/>
    <n v="0.16020000000000001"/>
    <n v="0.15390000000000001"/>
    <n v="0"/>
    <n v="0"/>
    <n v="0"/>
    <n v="0"/>
    <n v="0"/>
  </r>
  <r>
    <x v="143"/>
    <s v="Mead"/>
    <n v="5401"/>
    <s v="Mead Open Doors"/>
    <x v="1"/>
    <n v="13.42"/>
    <n v="0"/>
    <n v="0"/>
    <n v="1"/>
    <n v="1.04"/>
    <n v="0"/>
    <n v="0"/>
    <n v="78209"/>
    <n v="80164"/>
    <n v="0"/>
    <n v="0"/>
    <n v="15997.68"/>
    <n v="0.16020000000000001"/>
    <n v="0.15390000000000001"/>
    <n v="0"/>
    <n v="0"/>
    <n v="0"/>
    <n v="0"/>
    <n v="0"/>
  </r>
  <r>
    <x v="143"/>
    <s v="Mead"/>
    <n v="5571"/>
    <s v="Highland Middle School"/>
    <x v="1"/>
    <n v="704.33"/>
    <n v="0"/>
    <n v="0"/>
    <n v="1"/>
    <n v="1.04"/>
    <n v="0"/>
    <n v="0"/>
    <n v="78209"/>
    <n v="80164"/>
    <n v="0"/>
    <n v="0"/>
    <n v="15997.68"/>
    <n v="0.16020000000000001"/>
    <n v="0.15390000000000001"/>
    <n v="0"/>
    <n v="0"/>
    <n v="0"/>
    <n v="0"/>
    <n v="0"/>
  </r>
  <r>
    <x v="143"/>
    <s v="Mead"/>
    <n v="5572"/>
    <s v="Creekside Elementary School"/>
    <x v="0"/>
    <n v="223.11"/>
    <n v="0"/>
    <n v="223.11"/>
    <n v="1"/>
    <n v="1.04"/>
    <n v="223.11"/>
    <n v="0.65400000000000003"/>
    <n v="78209"/>
    <n v="80164"/>
    <n v="51148.69"/>
    <n v="3375.6599999999962"/>
    <n v="15997.68"/>
    <n v="0.16020000000000001"/>
    <n v="0.15390000000000001"/>
    <n v="19176.02"/>
    <n v="908.74"/>
    <n v="139.86000000000001"/>
    <n v="1048.5999999999999"/>
    <n v="74748.97"/>
  </r>
  <r>
    <x v="143"/>
    <s v="Mead"/>
    <n v="5658"/>
    <s v="Skyline Elementary"/>
    <x v="1"/>
    <n v="418.78"/>
    <n v="0"/>
    <n v="0"/>
    <n v="1"/>
    <n v="1.04"/>
    <n v="0"/>
    <n v="0"/>
    <n v="78209"/>
    <n v="80164"/>
    <n v="0"/>
    <n v="0"/>
    <n v="15997.68"/>
    <n v="0.16020000000000001"/>
    <n v="0.15390000000000001"/>
    <n v="0"/>
    <n v="0"/>
    <n v="0"/>
    <n v="0"/>
    <n v="0"/>
  </r>
  <r>
    <x v="144"/>
    <s v="Medical Lake"/>
    <n v="2890"/>
    <s v="Medical Lake High School"/>
    <x v="1"/>
    <n v="489.36"/>
    <n v="0"/>
    <n v="0"/>
    <n v="1"/>
    <n v="1"/>
    <n v="0"/>
    <n v="0"/>
    <n v="78209"/>
    <n v="80164"/>
    <n v="0"/>
    <n v="0"/>
    <n v="15997.68"/>
    <n v="0.16020000000000001"/>
    <n v="0.15390000000000001"/>
    <n v="0"/>
    <n v="0"/>
    <n v="0"/>
    <n v="0"/>
    <n v="0"/>
  </r>
  <r>
    <x v="144"/>
    <s v="Medical Lake"/>
    <n v="3965"/>
    <s v="Medical Lake Middle School"/>
    <x v="1"/>
    <n v="382.56"/>
    <n v="0"/>
    <n v="0"/>
    <n v="1"/>
    <n v="1"/>
    <n v="0"/>
    <n v="0"/>
    <n v="78209"/>
    <n v="80164"/>
    <n v="0"/>
    <n v="0"/>
    <n v="15997.68"/>
    <n v="0.16020000000000001"/>
    <n v="0.15390000000000001"/>
    <n v="0"/>
    <n v="0"/>
    <n v="0"/>
    <n v="0"/>
    <n v="0"/>
  </r>
  <r>
    <x v="144"/>
    <s v="Medical Lake"/>
    <n v="4483"/>
    <s v="Hallett Elementary School"/>
    <x v="1"/>
    <n v="481.55"/>
    <n v="0"/>
    <n v="0"/>
    <n v="1"/>
    <n v="1"/>
    <n v="0"/>
    <n v="0"/>
    <n v="78209"/>
    <n v="80164"/>
    <n v="0"/>
    <n v="0"/>
    <n v="15997.68"/>
    <n v="0.16020000000000001"/>
    <n v="0.15390000000000001"/>
    <n v="0"/>
    <n v="0"/>
    <n v="0"/>
    <n v="0"/>
    <n v="0"/>
  </r>
  <r>
    <x v="144"/>
    <s v="Medical Lake"/>
    <n v="4577"/>
    <s v="Michael Anderson Elementary School"/>
    <x v="1"/>
    <n v="374.33000000000004"/>
    <n v="0"/>
    <n v="0"/>
    <n v="1"/>
    <n v="1"/>
    <n v="0"/>
    <n v="0"/>
    <n v="78209"/>
    <n v="80164"/>
    <n v="0"/>
    <n v="0"/>
    <n v="15997.68"/>
    <n v="0.16020000000000001"/>
    <n v="0.15390000000000001"/>
    <n v="0"/>
    <n v="0"/>
    <n v="0"/>
    <n v="0"/>
    <n v="0"/>
  </r>
  <r>
    <x v="145"/>
    <s v="Mercer Island"/>
    <n v="2981"/>
    <s v="Lakeridge Elementary School"/>
    <x v="1"/>
    <n v="398.61"/>
    <n v="0"/>
    <n v="0"/>
    <n v="1.18"/>
    <n v="1.18"/>
    <n v="0"/>
    <n v="0"/>
    <n v="78209"/>
    <n v="80164"/>
    <n v="0"/>
    <n v="0"/>
    <n v="15997.68"/>
    <n v="0.16020000000000001"/>
    <n v="0.15390000000000001"/>
    <n v="0"/>
    <n v="0"/>
    <n v="0"/>
    <n v="0"/>
    <n v="0"/>
  </r>
  <r>
    <x v="145"/>
    <s v="Mercer Island"/>
    <n v="3029"/>
    <s v="Mercer Island High School"/>
    <x v="1"/>
    <n v="1433.64"/>
    <n v="0"/>
    <n v="0"/>
    <n v="1.18"/>
    <n v="1.18"/>
    <n v="0"/>
    <n v="0"/>
    <n v="78209"/>
    <n v="80164"/>
    <n v="0"/>
    <n v="0"/>
    <n v="15997.68"/>
    <n v="0.16020000000000001"/>
    <n v="0.15390000000000001"/>
    <n v="0"/>
    <n v="0"/>
    <n v="0"/>
    <n v="0"/>
    <n v="0"/>
  </r>
  <r>
    <x v="145"/>
    <s v="Mercer Island"/>
    <n v="3162"/>
    <s v="Island Park Elementary"/>
    <x v="1"/>
    <n v="366.15"/>
    <n v="0"/>
    <n v="0"/>
    <n v="1.18"/>
    <n v="1.18"/>
    <n v="0"/>
    <n v="0"/>
    <n v="78209"/>
    <n v="80164"/>
    <n v="0"/>
    <n v="0"/>
    <n v="15997.68"/>
    <n v="0.16020000000000001"/>
    <n v="0.15390000000000001"/>
    <n v="0"/>
    <n v="0"/>
    <n v="0"/>
    <n v="0"/>
    <n v="0"/>
  </r>
  <r>
    <x v="145"/>
    <s v="Mercer Island"/>
    <n v="3219"/>
    <s v="Islander Middle School"/>
    <x v="1"/>
    <n v="951.16"/>
    <n v="0"/>
    <n v="0"/>
    <n v="1.18"/>
    <n v="1.18"/>
    <n v="0"/>
    <n v="0"/>
    <n v="78209"/>
    <n v="80164"/>
    <n v="0"/>
    <n v="0"/>
    <n v="15997.68"/>
    <n v="0.16020000000000001"/>
    <n v="0.15390000000000001"/>
    <n v="0"/>
    <n v="0"/>
    <n v="0"/>
    <n v="0"/>
    <n v="0"/>
  </r>
  <r>
    <x v="145"/>
    <s v="Mercer Island"/>
    <n v="3433"/>
    <s v="West Mercer Elementary"/>
    <x v="1"/>
    <n v="430.07"/>
    <n v="0"/>
    <n v="0"/>
    <n v="1.18"/>
    <n v="1.18"/>
    <n v="0"/>
    <n v="0"/>
    <n v="78209"/>
    <n v="80164"/>
    <n v="0"/>
    <n v="0"/>
    <n v="15997.68"/>
    <n v="0.16020000000000001"/>
    <n v="0.15390000000000001"/>
    <n v="0"/>
    <n v="0"/>
    <n v="0"/>
    <n v="0"/>
    <n v="0"/>
  </r>
  <r>
    <x v="145"/>
    <s v="Mercer Island"/>
    <n v="5447"/>
    <s v="Northwood Elementary School"/>
    <x v="1"/>
    <n v="373.88"/>
    <n v="0"/>
    <n v="0"/>
    <n v="1.18"/>
    <n v="1.18"/>
    <n v="0"/>
    <n v="0"/>
    <n v="78209"/>
    <n v="80164"/>
    <n v="0"/>
    <n v="0"/>
    <n v="15997.68"/>
    <n v="0.16020000000000001"/>
    <n v="0.15390000000000001"/>
    <n v="0"/>
    <n v="0"/>
    <n v="0"/>
    <n v="0"/>
    <n v="0"/>
  </r>
  <r>
    <x v="146"/>
    <s v="Meridian"/>
    <n v="1743"/>
    <s v="Meridian Special Programs"/>
    <x v="1"/>
    <n v="0"/>
    <n v="0"/>
    <n v="0"/>
    <n v="1.1200000000000001"/>
    <n v="1.1200000000000001"/>
    <n v="0"/>
    <n v="0"/>
    <n v="78209"/>
    <n v="80164"/>
    <n v="0"/>
    <n v="0"/>
    <n v="15997.68"/>
    <n v="0.16020000000000001"/>
    <n v="0.15390000000000001"/>
    <n v="0"/>
    <n v="0"/>
    <n v="0"/>
    <n v="0"/>
    <n v="0"/>
  </r>
  <r>
    <x v="146"/>
    <s v="Meridian"/>
    <n v="2554"/>
    <s v="Meridian High School"/>
    <x v="1"/>
    <n v="524.93999999999994"/>
    <n v="0"/>
    <n v="0"/>
    <n v="1.1200000000000001"/>
    <n v="1.1200000000000001"/>
    <n v="0"/>
    <n v="0"/>
    <n v="78209"/>
    <n v="80164"/>
    <n v="0"/>
    <n v="0"/>
    <n v="15997.68"/>
    <n v="0.16020000000000001"/>
    <n v="0.15390000000000001"/>
    <n v="0"/>
    <n v="0"/>
    <n v="0"/>
    <n v="0"/>
    <n v="0"/>
  </r>
  <r>
    <x v="146"/>
    <s v="Meridian"/>
    <n v="2584"/>
    <s v="Irene Reither Elementary School"/>
    <x v="1"/>
    <n v="767.66000000000008"/>
    <n v="0"/>
    <n v="0"/>
    <n v="1.1200000000000001"/>
    <n v="1.1200000000000001"/>
    <n v="0"/>
    <n v="0"/>
    <n v="78209"/>
    <n v="80164"/>
    <n v="0"/>
    <n v="0"/>
    <n v="15997.68"/>
    <n v="0.16020000000000001"/>
    <n v="0.15390000000000001"/>
    <n v="0"/>
    <n v="0"/>
    <n v="0"/>
    <n v="0"/>
    <n v="0"/>
  </r>
  <r>
    <x v="146"/>
    <s v="Meridian"/>
    <n v="3930"/>
    <s v="Meridian Middle School"/>
    <x v="1"/>
    <n v="344.17"/>
    <n v="0"/>
    <n v="0"/>
    <n v="1.1200000000000001"/>
    <n v="1.1200000000000001"/>
    <n v="0"/>
    <n v="0"/>
    <n v="78209"/>
    <n v="80164"/>
    <n v="0"/>
    <n v="0"/>
    <n v="15997.68"/>
    <n v="0.16020000000000001"/>
    <n v="0.15390000000000001"/>
    <n v="0"/>
    <n v="0"/>
    <n v="0"/>
    <n v="0"/>
    <n v="0"/>
  </r>
  <r>
    <x v="146"/>
    <s v="Meridian"/>
    <n v="5047"/>
    <s v="Meridian Parent Partnership Program"/>
    <x v="1"/>
    <n v="214.18"/>
    <n v="0"/>
    <n v="0"/>
    <n v="1.1200000000000001"/>
    <n v="1.1200000000000001"/>
    <n v="0"/>
    <n v="0"/>
    <n v="78209"/>
    <n v="80164"/>
    <n v="0"/>
    <n v="0"/>
    <n v="15997.68"/>
    <n v="0.16020000000000001"/>
    <n v="0.15390000000000001"/>
    <n v="0"/>
    <n v="0"/>
    <n v="0"/>
    <n v="0"/>
    <n v="0"/>
  </r>
  <r>
    <x v="146"/>
    <s v="Meridian"/>
    <n v="5448"/>
    <s v="Meridian Impact Re-Engagement"/>
    <x v="1"/>
    <n v="21"/>
    <n v="0"/>
    <n v="0"/>
    <n v="1.1200000000000001"/>
    <n v="1.1200000000000001"/>
    <n v="0"/>
    <n v="0"/>
    <n v="78209"/>
    <n v="80164"/>
    <n v="0"/>
    <n v="0"/>
    <n v="15997.68"/>
    <n v="0.16020000000000001"/>
    <n v="0.15390000000000001"/>
    <n v="0"/>
    <n v="0"/>
    <n v="0"/>
    <n v="0"/>
    <n v="0"/>
  </r>
  <r>
    <x v="147"/>
    <s v="Methow Valley"/>
    <n v="1621"/>
    <s v="Methow Valley Independent Learning Cente"/>
    <x v="0"/>
    <n v="34.06"/>
    <n v="0"/>
    <n v="34.06"/>
    <n v="1"/>
    <n v="1"/>
    <n v="34.06"/>
    <n v="0.1"/>
    <n v="78209"/>
    <n v="80164"/>
    <n v="7820.9"/>
    <n v="195.5"/>
    <n v="15997.68"/>
    <n v="0.16020000000000001"/>
    <n v="0.15390000000000001"/>
    <n v="2882.76"/>
    <n v="133.61000000000001"/>
    <n v="20.56"/>
    <n v="154.17000000000002"/>
    <n v="11053.33"/>
  </r>
  <r>
    <x v="147"/>
    <s v="Methow Valley"/>
    <n v="1845"/>
    <s v="Home School Experience"/>
    <x v="1"/>
    <n v="28.35"/>
    <n v="0"/>
    <n v="0"/>
    <n v="1"/>
    <n v="1"/>
    <n v="0"/>
    <n v="0"/>
    <n v="78209"/>
    <n v="80164"/>
    <n v="0"/>
    <n v="0"/>
    <n v="15997.68"/>
    <n v="0.16020000000000001"/>
    <n v="0.15390000000000001"/>
    <n v="0"/>
    <n v="0"/>
    <n v="0"/>
    <n v="0"/>
    <n v="0"/>
  </r>
  <r>
    <x v="147"/>
    <s v="Methow Valley"/>
    <n v="2146"/>
    <s v="Liberty Bell Jr Sr High"/>
    <x v="1"/>
    <n v="352.89"/>
    <n v="0"/>
    <n v="0"/>
    <n v="1"/>
    <n v="1"/>
    <n v="0"/>
    <n v="0"/>
    <n v="78209"/>
    <n v="80164"/>
    <n v="0"/>
    <n v="0"/>
    <n v="15997.68"/>
    <n v="0.16020000000000001"/>
    <n v="0.15390000000000001"/>
    <n v="0"/>
    <n v="0"/>
    <n v="0"/>
    <n v="0"/>
    <n v="0"/>
  </r>
  <r>
    <x v="147"/>
    <s v="Methow Valley"/>
    <n v="4501"/>
    <s v="Methow Valley Elementary"/>
    <x v="1"/>
    <n v="347.78"/>
    <n v="0"/>
    <n v="0"/>
    <n v="1"/>
    <n v="1"/>
    <n v="0"/>
    <n v="0"/>
    <n v="78209"/>
    <n v="80164"/>
    <n v="0"/>
    <n v="0"/>
    <n v="15997.68"/>
    <n v="0.16020000000000001"/>
    <n v="0.15390000000000001"/>
    <n v="0"/>
    <n v="0"/>
    <n v="0"/>
    <n v="0"/>
    <n v="0"/>
  </r>
  <r>
    <x v="148"/>
    <s v="Mill A"/>
    <n v="3406"/>
    <s v="Mill A Elementary School"/>
    <x v="1"/>
    <n v="41"/>
    <n v="0"/>
    <n v="0"/>
    <n v="1"/>
    <n v="1"/>
    <n v="0"/>
    <n v="0"/>
    <n v="78209"/>
    <n v="80164"/>
    <n v="0"/>
    <n v="0"/>
    <n v="15997.68"/>
    <n v="0.16020000000000001"/>
    <n v="0.15390000000000001"/>
    <n v="0"/>
    <n v="0"/>
    <n v="0"/>
    <n v="0"/>
    <n v="0"/>
  </r>
  <r>
    <x v="148"/>
    <s v="Mill A"/>
    <n v="5480"/>
    <s v="Pacific Crest Innovation Academy"/>
    <x v="1"/>
    <n v="17.989999999999998"/>
    <n v="0"/>
    <n v="0"/>
    <n v="1"/>
    <n v="1"/>
    <n v="0"/>
    <n v="0"/>
    <n v="78209"/>
    <n v="80164"/>
    <n v="0"/>
    <n v="0"/>
    <n v="15997.68"/>
    <n v="0.16020000000000001"/>
    <n v="0.15390000000000001"/>
    <n v="0"/>
    <n v="0"/>
    <n v="0"/>
    <n v="0"/>
    <n v="0"/>
  </r>
  <r>
    <x v="149"/>
    <s v="Monroe"/>
    <n v="1570"/>
    <s v="Monroe Special Ed Preschool"/>
    <x v="1"/>
    <n v="0"/>
    <n v="0"/>
    <n v="0"/>
    <n v="1.18"/>
    <n v="1.18"/>
    <n v="0"/>
    <n v="0"/>
    <n v="78209"/>
    <n v="80164"/>
    <n v="0"/>
    <n v="0"/>
    <n v="15997.68"/>
    <n v="0.16020000000000001"/>
    <n v="0.15390000000000001"/>
    <n v="0"/>
    <n v="0"/>
    <n v="0"/>
    <n v="0"/>
    <n v="0"/>
  </r>
  <r>
    <x v="149"/>
    <s v="Monroe"/>
    <n v="1643"/>
    <s v="Out Of District Special Ed"/>
    <x v="1"/>
    <n v="21.89"/>
    <n v="0"/>
    <n v="0"/>
    <n v="1.18"/>
    <n v="1.18"/>
    <n v="0"/>
    <n v="0"/>
    <n v="78209"/>
    <n v="80164"/>
    <n v="0"/>
    <n v="0"/>
    <n v="15997.68"/>
    <n v="0.16020000000000001"/>
    <n v="0.15390000000000001"/>
    <n v="0"/>
    <n v="0"/>
    <n v="0"/>
    <n v="0"/>
    <n v="0"/>
  </r>
  <r>
    <x v="149"/>
    <s v="Monroe"/>
    <n v="1777"/>
    <s v="Sky Valley Education Center"/>
    <x v="1"/>
    <n v="919.30000000000007"/>
    <n v="0"/>
    <n v="0"/>
    <n v="1.18"/>
    <n v="1.18"/>
    <n v="0"/>
    <n v="0"/>
    <n v="78209"/>
    <n v="80164"/>
    <n v="0"/>
    <n v="0"/>
    <n v="15997.68"/>
    <n v="0.16020000000000001"/>
    <n v="0.15390000000000001"/>
    <n v="0"/>
    <n v="0"/>
    <n v="0"/>
    <n v="0"/>
    <n v="0"/>
  </r>
  <r>
    <x v="149"/>
    <s v="Monroe"/>
    <n v="1806"/>
    <s v="Leaders In Learning"/>
    <x v="0"/>
    <n v="41.37"/>
    <n v="0"/>
    <n v="41.37"/>
    <n v="1.18"/>
    <n v="1.18"/>
    <n v="41.37"/>
    <n v="0.121"/>
    <n v="78209"/>
    <n v="80164"/>
    <n v="11166.68"/>
    <n v="279.13999999999942"/>
    <n v="15997.68"/>
    <n v="0.16020000000000001"/>
    <n v="0.15390000000000001"/>
    <n v="3767.58"/>
    <n v="190.76"/>
    <n v="29.36"/>
    <n v="220.12"/>
    <n v="15433.52"/>
  </r>
  <r>
    <x v="149"/>
    <s v="Monroe"/>
    <n v="2546"/>
    <s v="Maltby Elementary"/>
    <x v="1"/>
    <n v="334.91"/>
    <n v="0"/>
    <n v="0"/>
    <n v="1.18"/>
    <n v="1.18"/>
    <n v="0"/>
    <n v="0"/>
    <n v="78209"/>
    <n v="80164"/>
    <n v="0"/>
    <n v="0"/>
    <n v="15997.68"/>
    <n v="0.16020000000000001"/>
    <n v="0.15390000000000001"/>
    <n v="0"/>
    <n v="0"/>
    <n v="0"/>
    <n v="0"/>
    <n v="0"/>
  </r>
  <r>
    <x v="149"/>
    <s v="Monroe"/>
    <n v="3060"/>
    <s v="Frank Wagner Elementary"/>
    <x v="0"/>
    <n v="539.13"/>
    <n v="0"/>
    <n v="539.13"/>
    <n v="1.18"/>
    <n v="1.18"/>
    <n v="539.13"/>
    <n v="1.581"/>
    <n v="78209"/>
    <n v="80164"/>
    <n v="145905.15"/>
    <n v="3647.2099999999919"/>
    <n v="15997.68"/>
    <n v="0.16020000000000001"/>
    <n v="0.15390000000000001"/>
    <n v="49227.64"/>
    <n v="2492.54"/>
    <n v="383.6"/>
    <n v="2876.14"/>
    <n v="201656.13999999998"/>
  </r>
  <r>
    <x v="149"/>
    <s v="Monroe"/>
    <n v="4159"/>
    <s v="Salem Woods Elementary School"/>
    <x v="1"/>
    <n v="516.94000000000005"/>
    <n v="0"/>
    <n v="0"/>
    <n v="1.18"/>
    <n v="1.18"/>
    <n v="0"/>
    <n v="0"/>
    <n v="78209"/>
    <n v="80164"/>
    <n v="0"/>
    <n v="0"/>
    <n v="15997.68"/>
    <n v="0.16020000000000001"/>
    <n v="0.15390000000000001"/>
    <n v="0"/>
    <n v="0"/>
    <n v="0"/>
    <n v="0"/>
    <n v="0"/>
  </r>
  <r>
    <x v="149"/>
    <s v="Monroe"/>
    <n v="4362"/>
    <s v="Chain Lake Elementary School"/>
    <x v="1"/>
    <n v="432.93"/>
    <n v="0"/>
    <n v="0"/>
    <n v="1.18"/>
    <n v="1.18"/>
    <n v="0"/>
    <n v="0"/>
    <n v="78209"/>
    <n v="80164"/>
    <n v="0"/>
    <n v="0"/>
    <n v="15997.68"/>
    <n v="0.16020000000000001"/>
    <n v="0.15390000000000001"/>
    <n v="0"/>
    <n v="0"/>
    <n v="0"/>
    <n v="0"/>
    <n v="0"/>
  </r>
  <r>
    <x v="149"/>
    <s v="Monroe"/>
    <n v="4528"/>
    <s v="Monroe High School"/>
    <x v="1"/>
    <n v="1406.9199999999998"/>
    <n v="0"/>
    <n v="0"/>
    <n v="1.18"/>
    <n v="1.18"/>
    <n v="0"/>
    <n v="0"/>
    <n v="78209"/>
    <n v="80164"/>
    <n v="0"/>
    <n v="0"/>
    <n v="15997.68"/>
    <n v="0.16020000000000001"/>
    <n v="0.15390000000000001"/>
    <n v="0"/>
    <n v="0"/>
    <n v="0"/>
    <n v="0"/>
    <n v="0"/>
  </r>
  <r>
    <x v="149"/>
    <s v="Monroe"/>
    <n v="4544"/>
    <s v="Hidden River Middle School"/>
    <x v="1"/>
    <n v="308.83999999999997"/>
    <n v="0"/>
    <n v="0"/>
    <n v="1.18"/>
    <n v="1.18"/>
    <n v="0"/>
    <n v="0"/>
    <n v="78209"/>
    <n v="80164"/>
    <n v="0"/>
    <n v="0"/>
    <n v="15997.68"/>
    <n v="0.16020000000000001"/>
    <n v="0.15390000000000001"/>
    <n v="0"/>
    <n v="0"/>
    <n v="0"/>
    <n v="0"/>
    <n v="0"/>
  </r>
  <r>
    <x v="149"/>
    <s v="Monroe"/>
    <n v="4594"/>
    <s v="Fryelands Elementary"/>
    <x v="1"/>
    <n v="373.44"/>
    <n v="0"/>
    <n v="0"/>
    <n v="1.18"/>
    <n v="1.18"/>
    <n v="0"/>
    <n v="0"/>
    <n v="78209"/>
    <n v="80164"/>
    <n v="0"/>
    <n v="0"/>
    <n v="15997.68"/>
    <n v="0.16020000000000001"/>
    <n v="0.15390000000000001"/>
    <n v="0"/>
    <n v="0"/>
    <n v="0"/>
    <n v="0"/>
    <n v="0"/>
  </r>
  <r>
    <x v="149"/>
    <s v="Monroe"/>
    <n v="5040"/>
    <s v="Park Place Middle School"/>
    <x v="1"/>
    <n v="753.83"/>
    <n v="0"/>
    <n v="0"/>
    <n v="1.18"/>
    <n v="1.18"/>
    <n v="0"/>
    <n v="0"/>
    <n v="78209"/>
    <n v="80164"/>
    <n v="0"/>
    <n v="0"/>
    <n v="15997.68"/>
    <n v="0.16020000000000001"/>
    <n v="0.15390000000000001"/>
    <n v="0"/>
    <n v="0"/>
    <n v="0"/>
    <n v="0"/>
    <n v="0"/>
  </r>
  <r>
    <x v="150"/>
    <s v="Montesano"/>
    <n v="2180"/>
    <s v="Montesano Jr-Sr High"/>
    <x v="1"/>
    <n v="742.07999999999993"/>
    <n v="0"/>
    <n v="0"/>
    <n v="1"/>
    <n v="1.04"/>
    <n v="0"/>
    <n v="0"/>
    <n v="78209"/>
    <n v="80164"/>
    <n v="0"/>
    <n v="0"/>
    <n v="15997.68"/>
    <n v="0.16020000000000001"/>
    <n v="0.15390000000000001"/>
    <n v="0"/>
    <n v="0"/>
    <n v="0"/>
    <n v="0"/>
    <n v="0"/>
  </r>
  <r>
    <x v="150"/>
    <s v="Montesano"/>
    <n v="3374"/>
    <s v="Simpson Avenue Elementary"/>
    <x v="1"/>
    <n v="402.79"/>
    <n v="0"/>
    <n v="0"/>
    <n v="1"/>
    <n v="1.04"/>
    <n v="0"/>
    <n v="0"/>
    <n v="78209"/>
    <n v="80164"/>
    <n v="0"/>
    <n v="0"/>
    <n v="15997.68"/>
    <n v="0.16020000000000001"/>
    <n v="0.15390000000000001"/>
    <n v="0"/>
    <n v="0"/>
    <n v="0"/>
    <n v="0"/>
    <n v="0"/>
  </r>
  <r>
    <x v="150"/>
    <s v="Montesano"/>
    <n v="3661"/>
    <s v="Beacon Avenue Elementary School"/>
    <x v="1"/>
    <n v="322.77999999999997"/>
    <n v="0"/>
    <n v="0"/>
    <n v="1"/>
    <n v="1.04"/>
    <n v="0"/>
    <n v="0"/>
    <n v="78209"/>
    <n v="80164"/>
    <n v="0"/>
    <n v="0"/>
    <n v="15997.68"/>
    <n v="0.16020000000000001"/>
    <n v="0.15390000000000001"/>
    <n v="0"/>
    <n v="0"/>
    <n v="0"/>
    <n v="0"/>
    <n v="0"/>
  </r>
  <r>
    <x v="151"/>
    <s v="Morton"/>
    <n v="2678"/>
    <s v="Morton Elementary School"/>
    <x v="0"/>
    <n v="200.77"/>
    <n v="0"/>
    <n v="200.77"/>
    <n v="1"/>
    <n v="1"/>
    <n v="200.77"/>
    <n v="0.58899999999999997"/>
    <n v="78209"/>
    <n v="80164"/>
    <n v="46065.1"/>
    <n v="1151.5"/>
    <n v="15997.68"/>
    <n v="0.16020000000000001"/>
    <n v="0.15390000000000001"/>
    <n v="16979.48"/>
    <n v="786.94"/>
    <n v="121.11"/>
    <n v="908.05000000000007"/>
    <n v="65104.130000000005"/>
  </r>
  <r>
    <x v="151"/>
    <s v="Morton"/>
    <n v="3112"/>
    <s v="Morton Junior-Senior High"/>
    <x v="0"/>
    <n v="195.46"/>
    <n v="0"/>
    <n v="195.46"/>
    <n v="1"/>
    <n v="1"/>
    <n v="195.46"/>
    <n v="0.57299999999999995"/>
    <n v="78209"/>
    <n v="80164"/>
    <n v="44813.760000000002"/>
    <n v="1120.2099999999991"/>
    <n v="15997.68"/>
    <n v="0.16020000000000001"/>
    <n v="0.15390000000000001"/>
    <n v="16518.240000000002"/>
    <n v="765.57"/>
    <n v="117.82"/>
    <n v="883.3900000000001"/>
    <n v="63335.6"/>
  </r>
  <r>
    <x v="151"/>
    <s v="Morton"/>
    <n v="5758"/>
    <s v="Morton Intermediate School"/>
    <x v="1"/>
    <n v="35.56"/>
    <n v="0"/>
    <n v="0"/>
    <n v="1"/>
    <n v="1"/>
    <n v="0"/>
    <n v="0"/>
    <n v="78209"/>
    <n v="80164"/>
    <n v="0"/>
    <n v="0"/>
    <n v="15997.68"/>
    <n v="0.16020000000000001"/>
    <n v="0.15390000000000001"/>
    <n v="0"/>
    <n v="0"/>
    <n v="0"/>
    <n v="0"/>
    <n v="0"/>
  </r>
  <r>
    <x v="152"/>
    <s v="Moses Lake"/>
    <n v="2673"/>
    <s v="Frontier Middle School"/>
    <x v="0"/>
    <n v="688.34"/>
    <n v="0"/>
    <n v="688.34"/>
    <n v="1"/>
    <n v="1"/>
    <n v="688.34"/>
    <n v="2.0190000000000001"/>
    <n v="78209"/>
    <n v="80164"/>
    <n v="157903.97"/>
    <n v="3947.1499999999942"/>
    <n v="15997.68"/>
    <n v="0.16020000000000001"/>
    <n v="0.15390000000000001"/>
    <n v="58203"/>
    <n v="2697.52"/>
    <n v="415.15"/>
    <n v="3112.67"/>
    <n v="223166.79"/>
  </r>
  <r>
    <x v="152"/>
    <s v="Moses Lake"/>
    <n v="2832"/>
    <s v="Peninsula Elementary"/>
    <x v="0"/>
    <n v="384.77"/>
    <n v="0"/>
    <n v="384.77"/>
    <n v="1"/>
    <n v="1"/>
    <n v="384.77"/>
    <n v="1.129"/>
    <n v="78209"/>
    <n v="80164"/>
    <n v="88297.96"/>
    <n v="2207.1999999999971"/>
    <n v="15997.68"/>
    <n v="0.16020000000000001"/>
    <n v="0.15390000000000001"/>
    <n v="32546.400000000001"/>
    <n v="1508.42"/>
    <n v="232.15"/>
    <n v="1740.5700000000002"/>
    <n v="124792.13000000002"/>
  </r>
  <r>
    <x v="152"/>
    <s v="Moses Lake"/>
    <n v="2833"/>
    <s v="Knolls Vista Elementary"/>
    <x v="0"/>
    <n v="286.29000000000002"/>
    <n v="0"/>
    <n v="286.29000000000002"/>
    <n v="1"/>
    <n v="1"/>
    <n v="286.29000000000002"/>
    <n v="0.84"/>
    <n v="78209"/>
    <n v="80164"/>
    <n v="65695.56"/>
    <n v="1642.1999999999971"/>
    <n v="15997.68"/>
    <n v="0.16020000000000001"/>
    <n v="0.15390000000000001"/>
    <n v="24215.21"/>
    <n v="1122.3"/>
    <n v="172.72"/>
    <n v="1295.02"/>
    <n v="92847.989999999991"/>
  </r>
  <r>
    <x v="152"/>
    <s v="Moses Lake"/>
    <n v="2969"/>
    <s v="Lakeview Terrace Elementary"/>
    <x v="0"/>
    <n v="316.02"/>
    <n v="0"/>
    <n v="316.02"/>
    <n v="1"/>
    <n v="1"/>
    <n v="316.02"/>
    <n v="0.92700000000000005"/>
    <n v="78209"/>
    <n v="80164"/>
    <n v="72499.740000000005"/>
    <n v="1812.2899999999936"/>
    <n v="15997.68"/>
    <n v="0.16020000000000001"/>
    <n v="0.15390000000000001"/>
    <n v="26723.22"/>
    <n v="1238.53"/>
    <n v="190.61"/>
    <n v="1429.1399999999999"/>
    <n v="102464.39"/>
  </r>
  <r>
    <x v="152"/>
    <s v="Moses Lake"/>
    <n v="2970"/>
    <s v="Midway Elementary"/>
    <x v="0"/>
    <n v="227.04"/>
    <n v="0"/>
    <n v="227.04"/>
    <n v="1"/>
    <n v="1"/>
    <n v="227.04"/>
    <n v="0.66600000000000004"/>
    <n v="78209"/>
    <n v="80164"/>
    <n v="52087.19"/>
    <n v="1302.0299999999988"/>
    <n v="15997.68"/>
    <n v="0.16020000000000001"/>
    <n v="0.15390000000000001"/>
    <n v="19199.21"/>
    <n v="889.82"/>
    <n v="136.94"/>
    <n v="1026.76"/>
    <n v="73615.189999999988"/>
  </r>
  <r>
    <x v="152"/>
    <s v="Moses Lake"/>
    <n v="3021"/>
    <s v="Larson Heights Elementary"/>
    <x v="0"/>
    <n v="291.14999999999998"/>
    <n v="0"/>
    <n v="291.14999999999998"/>
    <n v="1"/>
    <n v="1"/>
    <n v="291.14999999999998"/>
    <n v="0.85399999999999998"/>
    <n v="78209"/>
    <n v="80164"/>
    <n v="66790.490000000005"/>
    <n v="1669.5699999999924"/>
    <n v="15997.68"/>
    <n v="0.16020000000000001"/>
    <n v="0.15390000000000001"/>
    <n v="24618.799999999999"/>
    <n v="1141"/>
    <n v="175.6"/>
    <n v="1316.6"/>
    <n v="94395.46"/>
  </r>
  <r>
    <x v="152"/>
    <s v="Moses Lake"/>
    <n v="3022"/>
    <s v="Columbia Middle School"/>
    <x v="0"/>
    <n v="891.2"/>
    <n v="0"/>
    <n v="891.2"/>
    <n v="1"/>
    <n v="1"/>
    <n v="891.2"/>
    <n v="2.6139999999999999"/>
    <n v="78209"/>
    <n v="80164"/>
    <n v="204438.33"/>
    <n v="5110.3700000000244"/>
    <n v="15997.68"/>
    <n v="0.16020000000000001"/>
    <n v="0.15390000000000001"/>
    <n v="75355.44"/>
    <n v="3492.48"/>
    <n v="537.49"/>
    <n v="4029.9700000000003"/>
    <n v="288934.11"/>
  </r>
  <r>
    <x v="152"/>
    <s v="Moses Lake"/>
    <n v="3091"/>
    <s v="Garden Heights Elementary"/>
    <x v="0"/>
    <n v="331.45"/>
    <n v="0"/>
    <n v="331.45"/>
    <n v="1"/>
    <n v="1"/>
    <n v="331.45"/>
    <n v="0.97199999999999998"/>
    <n v="78209"/>
    <n v="80164"/>
    <n v="76019.149999999994"/>
    <n v="1900.2600000000093"/>
    <n v="15997.68"/>
    <n v="0.16020000000000001"/>
    <n v="0.15390000000000001"/>
    <n v="28020.46"/>
    <n v="1298.6600000000001"/>
    <n v="199.86"/>
    <n v="1498.52"/>
    <n v="107438.39"/>
  </r>
  <r>
    <x v="152"/>
    <s v="Moses Lake"/>
    <n v="3153"/>
    <s v="Longview Elementary"/>
    <x v="0"/>
    <n v="371.33"/>
    <n v="0"/>
    <n v="371.33"/>
    <n v="1"/>
    <n v="1"/>
    <n v="371.33"/>
    <n v="1.089"/>
    <n v="78209"/>
    <n v="80164"/>
    <n v="85169.600000000006"/>
    <n v="2129"/>
    <n v="15997.68"/>
    <n v="0.16020000000000001"/>
    <n v="0.15390000000000001"/>
    <n v="31393.3"/>
    <n v="1454.98"/>
    <n v="223.92"/>
    <n v="1678.9"/>
    <n v="120370.8"/>
  </r>
  <r>
    <x v="152"/>
    <s v="Moses Lake"/>
    <n v="3215"/>
    <s v="Moses Lake High School"/>
    <x v="0"/>
    <n v="1773.23"/>
    <n v="0"/>
    <n v="1773.23"/>
    <n v="1"/>
    <n v="1"/>
    <n v="1773.23"/>
    <n v="5.2009999999999996"/>
    <n v="78209"/>
    <n v="80164"/>
    <n v="406765.01"/>
    <n v="10167.950000000012"/>
    <n v="15997.68"/>
    <n v="0.16020000000000001"/>
    <n v="0.15390000000000001"/>
    <n v="149932.54"/>
    <n v="6948.88"/>
    <n v="1069.43"/>
    <n v="8018.31"/>
    <n v="574883.81000000006"/>
  </r>
  <r>
    <x v="152"/>
    <s v="Moses Lake"/>
    <n v="3779"/>
    <s v="North Elementary"/>
    <x v="0"/>
    <n v="294.56"/>
    <n v="0"/>
    <n v="294.56"/>
    <n v="1"/>
    <n v="1"/>
    <n v="294.56"/>
    <n v="0.86399999999999999"/>
    <n v="78209"/>
    <n v="80164"/>
    <n v="67572.58"/>
    <n v="1689.1199999999953"/>
    <n v="15997.68"/>
    <n v="0.16020000000000001"/>
    <n v="0.15390000000000001"/>
    <n v="24907.08"/>
    <n v="1154.3599999999999"/>
    <n v="177.66"/>
    <n v="1332.02"/>
    <n v="95500.800000000003"/>
  </r>
  <r>
    <x v="152"/>
    <s v="Moses Lake"/>
    <n v="5173"/>
    <s v="Sage Point Elementary School"/>
    <x v="1"/>
    <n v="335.68"/>
    <n v="0"/>
    <n v="0"/>
    <n v="1"/>
    <n v="1"/>
    <n v="0"/>
    <n v="0"/>
    <n v="78209"/>
    <n v="80164"/>
    <n v="0"/>
    <n v="0"/>
    <n v="15997.68"/>
    <n v="0.16020000000000001"/>
    <n v="0.15390000000000001"/>
    <n v="0"/>
    <n v="0"/>
    <n v="0"/>
    <n v="0"/>
    <n v="0"/>
  </r>
  <r>
    <x v="152"/>
    <s v="Moses Lake"/>
    <n v="5251"/>
    <s v="Park Orchard Elementary School "/>
    <x v="0"/>
    <n v="461.13"/>
    <n v="0"/>
    <n v="461.13"/>
    <n v="1"/>
    <n v="1"/>
    <n v="461.13"/>
    <n v="1.353"/>
    <n v="78209"/>
    <n v="80164"/>
    <n v="105816.78"/>
    <n v="2645.1100000000006"/>
    <n v="15997.68"/>
    <n v="0.16020000000000001"/>
    <n v="0.15390000000000001"/>
    <n v="39003.79"/>
    <n v="1807.7"/>
    <n v="278.20999999999998"/>
    <n v="2085.91"/>
    <n v="149551.59"/>
  </r>
  <r>
    <x v="152"/>
    <s v="Moses Lake"/>
    <n v="5273"/>
    <s v="Columbia Basin Technical Skills Center "/>
    <x v="1"/>
    <n v="281.36"/>
    <n v="0"/>
    <n v="0"/>
    <n v="1"/>
    <n v="1"/>
    <n v="0"/>
    <n v="0"/>
    <n v="78209"/>
    <n v="80164"/>
    <n v="0"/>
    <n v="0"/>
    <n v="15997.68"/>
    <n v="0.16020000000000001"/>
    <n v="0.15390000000000001"/>
    <n v="0"/>
    <n v="0"/>
    <n v="0"/>
    <n v="0"/>
    <n v="0"/>
  </r>
  <r>
    <x v="152"/>
    <s v="Moses Lake"/>
    <n v="5323"/>
    <s v="MLSD Open Doors Re-Engagement Program"/>
    <x v="0"/>
    <n v="62.55"/>
    <n v="0"/>
    <n v="62.55"/>
    <n v="1"/>
    <n v="1"/>
    <n v="62.55"/>
    <n v="0.183"/>
    <n v="78209"/>
    <n v="80164"/>
    <n v="14312.25"/>
    <n v="357.76000000000022"/>
    <n v="15997.68"/>
    <n v="0.16020000000000001"/>
    <n v="0.15390000000000001"/>
    <n v="5275.46"/>
    <n v="244.5"/>
    <n v="37.630000000000003"/>
    <n v="282.13"/>
    <n v="20227.600000000002"/>
  </r>
  <r>
    <x v="152"/>
    <s v="Moses Lake"/>
    <n v="5354"/>
    <s v="Endeavor Middle School "/>
    <x v="0"/>
    <n v="269.08999999999997"/>
    <n v="0"/>
    <n v="269.08999999999997"/>
    <n v="1"/>
    <n v="1"/>
    <n v="269.08999999999997"/>
    <n v="0.78900000000000003"/>
    <n v="78209"/>
    <n v="80164"/>
    <n v="61706.9"/>
    <n v="1542.5"/>
    <n v="15997.68"/>
    <n v="0.16020000000000001"/>
    <n v="0.15390000000000001"/>
    <n v="22745.01"/>
    <n v="1054.1600000000001"/>
    <n v="162.24"/>
    <n v="1216.4000000000001"/>
    <n v="87210.81"/>
  </r>
  <r>
    <x v="152"/>
    <s v="Moses Lake"/>
    <n v="5679"/>
    <s v="Digital Learning Center"/>
    <x v="0"/>
    <n v="389.33"/>
    <n v="0"/>
    <n v="389.33"/>
    <n v="1"/>
    <n v="1"/>
    <n v="389.33"/>
    <n v="1.1419999999999999"/>
    <n v="78209"/>
    <n v="80164"/>
    <n v="89314.68"/>
    <n v="2232.6100000000006"/>
    <n v="15997.68"/>
    <n v="0.16020000000000001"/>
    <n v="0.15390000000000001"/>
    <n v="32921.160000000003"/>
    <n v="1525.79"/>
    <n v="234.82"/>
    <n v="1760.61"/>
    <n v="126229.06"/>
  </r>
  <r>
    <x v="152"/>
    <s v="Moses Lake"/>
    <n v="5680"/>
    <s v="Groff Elementary School"/>
    <x v="1"/>
    <n v="415.64"/>
    <n v="0"/>
    <n v="0"/>
    <n v="1"/>
    <n v="1"/>
    <n v="0"/>
    <n v="0"/>
    <n v="78209"/>
    <n v="80164"/>
    <n v="0"/>
    <n v="0"/>
    <n v="15997.68"/>
    <n v="0.16020000000000001"/>
    <n v="0.15390000000000001"/>
    <n v="0"/>
    <n v="0"/>
    <n v="0"/>
    <n v="0"/>
    <n v="0"/>
  </r>
  <r>
    <x v="152"/>
    <s v="Moses Lake"/>
    <n v="5726"/>
    <s v="Vanguard Academy"/>
    <x v="0"/>
    <n v="358.66"/>
    <n v="0"/>
    <n v="358.66"/>
    <n v="1"/>
    <n v="1"/>
    <n v="358.66"/>
    <n v="1.052"/>
    <n v="78209"/>
    <n v="80164"/>
    <n v="82275.87"/>
    <n v="2056.6600000000035"/>
    <n v="15997.68"/>
    <n v="0.16020000000000001"/>
    <n v="0.15390000000000001"/>
    <n v="30326.67"/>
    <n v="1405.54"/>
    <n v="216.31"/>
    <n v="1621.85"/>
    <n v="116281.05"/>
  </r>
  <r>
    <x v="153"/>
    <s v="Mossyrock"/>
    <n v="2572"/>
    <s v="Mossyrock Elementary School"/>
    <x v="0"/>
    <n v="349.11"/>
    <n v="0"/>
    <n v="349.11"/>
    <n v="1"/>
    <n v="1"/>
    <n v="349.11"/>
    <n v="1.024"/>
    <n v="78209"/>
    <n v="80164"/>
    <n v="80086.02"/>
    <n v="2001.9199999999983"/>
    <n v="15997.68"/>
    <n v="0.16020000000000001"/>
    <n v="0.15390000000000001"/>
    <n v="29519.5"/>
    <n v="1368.13"/>
    <n v="210.56"/>
    <n v="1578.69"/>
    <n v="113186.13"/>
  </r>
  <r>
    <x v="153"/>
    <s v="Mossyrock"/>
    <n v="3238"/>
    <s v="Mossyrock Jr./Sr. High School"/>
    <x v="0"/>
    <n v="284.20999999999998"/>
    <n v="0"/>
    <n v="284.20999999999998"/>
    <n v="1"/>
    <n v="1"/>
    <n v="284.20999999999998"/>
    <n v="0.83399999999999996"/>
    <n v="78209"/>
    <n v="80164"/>
    <n v="65226.31"/>
    <n v="1630.4700000000012"/>
    <n v="15997.68"/>
    <n v="0.16020000000000001"/>
    <n v="0.15390000000000001"/>
    <n v="24042.25"/>
    <n v="1114.28"/>
    <n v="171.49"/>
    <n v="1285.77"/>
    <n v="92184.8"/>
  </r>
  <r>
    <x v="153"/>
    <s v="Mossyrock"/>
    <n v="5415"/>
    <s v="Mossyrock Academy"/>
    <x v="0"/>
    <n v="10.01"/>
    <n v="0"/>
    <n v="10.01"/>
    <n v="1"/>
    <n v="1"/>
    <n v="10.01"/>
    <n v="2.9000000000000001E-2"/>
    <n v="78209"/>
    <n v="80164"/>
    <n v="2268.06"/>
    <n v="56.700000000000273"/>
    <n v="15997.68"/>
    <n v="0.16020000000000001"/>
    <n v="0.15390000000000001"/>
    <n v="836"/>
    <n v="38.75"/>
    <n v="5.96"/>
    <n v="44.71"/>
    <n v="3205.4700000000003"/>
  </r>
  <r>
    <x v="154"/>
    <s v="Mount Adams"/>
    <n v="2389"/>
    <s v="Mount Adams Middle School"/>
    <x v="0"/>
    <n v="134.56"/>
    <n v="0"/>
    <n v="134.56"/>
    <n v="1"/>
    <n v="1"/>
    <n v="134.56"/>
    <n v="0.39500000000000002"/>
    <n v="78209"/>
    <n v="80164"/>
    <n v="30892.560000000001"/>
    <n v="772.21999999999753"/>
    <n v="15997.68"/>
    <n v="0.16020000000000001"/>
    <n v="0.15390000000000001"/>
    <n v="11386.92"/>
    <n v="527.75"/>
    <n v="81.22"/>
    <n v="608.97"/>
    <n v="43660.67"/>
  </r>
  <r>
    <x v="154"/>
    <s v="Mount Adams"/>
    <n v="2506"/>
    <s v="Harrah Elementary School"/>
    <x v="0"/>
    <n v="436.56"/>
    <n v="0"/>
    <n v="436.56"/>
    <n v="1"/>
    <n v="1"/>
    <n v="436.56"/>
    <n v="1.2809999999999999"/>
    <n v="78209"/>
    <n v="80164"/>
    <n v="100185.73"/>
    <n v="2504.3500000000058"/>
    <n v="15997.68"/>
    <n v="0.16020000000000001"/>
    <n v="0.15390000000000001"/>
    <n v="36928.199999999997"/>
    <n v="1711.5"/>
    <n v="263.39999999999998"/>
    <n v="1974.9"/>
    <n v="141593.18"/>
  </r>
  <r>
    <x v="154"/>
    <s v="Mount Adams"/>
    <n v="2532"/>
    <s v="White Swan High School"/>
    <x v="0"/>
    <n v="254.6"/>
    <n v="0"/>
    <n v="254.6"/>
    <n v="1"/>
    <n v="1"/>
    <n v="254.6"/>
    <n v="0.747"/>
    <n v="78209"/>
    <n v="80164"/>
    <n v="58422.12"/>
    <n v="1460.3899999999994"/>
    <n v="15997.68"/>
    <n v="0.16020000000000001"/>
    <n v="0.15390000000000001"/>
    <n v="21534.240000000002"/>
    <n v="998.04"/>
    <n v="153.6"/>
    <n v="1151.6399999999999"/>
    <n v="82568.39"/>
  </r>
  <r>
    <x v="155"/>
    <s v="Mount Baker"/>
    <n v="2343"/>
    <s v="Mount Baker Senior High"/>
    <x v="1"/>
    <n v="498.99"/>
    <n v="0"/>
    <n v="0"/>
    <n v="1.06"/>
    <n v="1.06"/>
    <n v="0"/>
    <n v="0"/>
    <n v="78209"/>
    <n v="80164"/>
    <n v="0"/>
    <n v="0"/>
    <n v="15997.68"/>
    <n v="0.16020000000000001"/>
    <n v="0.15390000000000001"/>
    <n v="0"/>
    <n v="0"/>
    <n v="0"/>
    <n v="0"/>
    <n v="0"/>
  </r>
  <r>
    <x v="155"/>
    <s v="Mount Baker"/>
    <n v="2585"/>
    <s v="Acme Elementary"/>
    <x v="0"/>
    <n v="168.1"/>
    <n v="0"/>
    <n v="168.1"/>
    <n v="1.06"/>
    <n v="1.06"/>
    <n v="168.1"/>
    <n v="0.49299999999999999"/>
    <n v="78209"/>
    <n v="80164"/>
    <n v="40870.46"/>
    <n v="1021.6399999999994"/>
    <n v="15997.68"/>
    <n v="0.16020000000000001"/>
    <n v="0.15390000000000001"/>
    <n v="14591.53"/>
    <n v="698.2"/>
    <n v="107.45"/>
    <n v="805.65000000000009"/>
    <n v="57289.279999999999"/>
  </r>
  <r>
    <x v="155"/>
    <s v="Mount Baker"/>
    <n v="3003"/>
    <s v="Mount Baker Junior High"/>
    <x v="0"/>
    <n v="245.05"/>
    <n v="0"/>
    <n v="245.05"/>
    <n v="1.06"/>
    <n v="1.06"/>
    <n v="245.05"/>
    <n v="0.71899999999999997"/>
    <n v="78209"/>
    <n v="80164"/>
    <n v="59606.21"/>
    <n v="1489.9800000000032"/>
    <n v="15997.68"/>
    <n v="0.16020000000000001"/>
    <n v="0.15390000000000001"/>
    <n v="21280.55"/>
    <n v="1018.27"/>
    <n v="156.71"/>
    <n v="1174.98"/>
    <n v="83551.719999999987"/>
  </r>
  <r>
    <x v="155"/>
    <s v="Mount Baker"/>
    <n v="3365"/>
    <s v="Harmony Elementary"/>
    <x v="1"/>
    <n v="286.89999999999998"/>
    <n v="0"/>
    <n v="0"/>
    <n v="1.06"/>
    <n v="1.06"/>
    <n v="0"/>
    <n v="0"/>
    <n v="78209"/>
    <n v="80164"/>
    <n v="0"/>
    <n v="0"/>
    <n v="15997.68"/>
    <n v="0.16020000000000001"/>
    <n v="0.15390000000000001"/>
    <n v="0"/>
    <n v="0"/>
    <n v="0"/>
    <n v="0"/>
    <n v="0"/>
  </r>
  <r>
    <x v="155"/>
    <s v="Mount Baker"/>
    <n v="4533"/>
    <s v="Kendall Elementary"/>
    <x v="0"/>
    <n v="321.51"/>
    <n v="0"/>
    <n v="321.51"/>
    <n v="1.06"/>
    <n v="1.06"/>
    <n v="321.51"/>
    <n v="0.94299999999999995"/>
    <n v="78209"/>
    <n v="80164"/>
    <n v="78176.149999999994"/>
    <n v="1954.1800000000076"/>
    <n v="15997.68"/>
    <n v="0.16020000000000001"/>
    <n v="0.15390000000000001"/>
    <n v="27910.38"/>
    <n v="1335.51"/>
    <n v="205.53"/>
    <n v="1541.04"/>
    <n v="109581.75"/>
  </r>
  <r>
    <x v="155"/>
    <s v="Mount Baker"/>
    <n v="5112"/>
    <s v="Mount Baker Academy"/>
    <x v="0"/>
    <n v="28.49"/>
    <n v="0"/>
    <n v="28.49"/>
    <n v="1.06"/>
    <n v="1.06"/>
    <n v="28.49"/>
    <n v="8.4000000000000005E-2"/>
    <n v="78209"/>
    <n v="80164"/>
    <n v="6963.73"/>
    <n v="174.07000000000062"/>
    <n v="15997.68"/>
    <n v="0.16020000000000001"/>
    <n v="0.15390000000000001"/>
    <n v="2486.1799999999998"/>
    <n v="118.96"/>
    <n v="18.309999999999999"/>
    <n v="137.26999999999998"/>
    <n v="9761.25"/>
  </r>
  <r>
    <x v="156"/>
    <s v="Mount Pleasant"/>
    <n v="3459"/>
    <s v="Mount Pleasant School"/>
    <x v="1"/>
    <n v="71.67"/>
    <n v="0"/>
    <n v="0"/>
    <n v="1.06"/>
    <n v="1.06"/>
    <n v="0"/>
    <n v="0"/>
    <n v="78209"/>
    <n v="80164"/>
    <n v="0"/>
    <n v="0"/>
    <n v="15997.68"/>
    <n v="0.16020000000000001"/>
    <n v="0.15390000000000001"/>
    <n v="0"/>
    <n v="0"/>
    <n v="0"/>
    <n v="0"/>
    <n v="0"/>
  </r>
  <r>
    <x v="157"/>
    <s v="Mt Vernon"/>
    <n v="1992"/>
    <s v="Skagit Academy"/>
    <x v="1"/>
    <n v="254.18"/>
    <n v="0"/>
    <n v="0"/>
    <n v="1.1200000000000001"/>
    <n v="1.1200000000000001"/>
    <n v="0"/>
    <n v="0"/>
    <n v="78209"/>
    <n v="80164"/>
    <n v="0"/>
    <n v="0"/>
    <n v="15997.68"/>
    <n v="0.16020000000000001"/>
    <n v="0.15390000000000001"/>
    <n v="0"/>
    <n v="0"/>
    <n v="0"/>
    <n v="0"/>
    <n v="0"/>
  </r>
  <r>
    <x v="157"/>
    <s v="Mt Vernon"/>
    <n v="2295"/>
    <s v="Mount Vernon High School"/>
    <x v="0"/>
    <n v="1805.05"/>
    <n v="0"/>
    <n v="1805.05"/>
    <n v="1.1200000000000001"/>
    <n v="1.1200000000000001"/>
    <n v="1805.05"/>
    <n v="5.2949999999999999"/>
    <n v="78209"/>
    <n v="80164"/>
    <n v="463810.65"/>
    <n v="11593.940000000002"/>
    <n v="15997.68"/>
    <n v="0.16020000000000001"/>
    <n v="0.15390000000000001"/>
    <n v="160794.49"/>
    <n v="7923.41"/>
    <n v="1219.4100000000001"/>
    <n v="9142.82"/>
    <n v="645341.9"/>
  </r>
  <r>
    <x v="157"/>
    <s v="Mt Vernon"/>
    <n v="2880"/>
    <s v="Washington Elementary School"/>
    <x v="0"/>
    <n v="342.11"/>
    <n v="0"/>
    <n v="342.11"/>
    <n v="1.1200000000000001"/>
    <n v="1.1200000000000001"/>
    <n v="342.11"/>
    <n v="1.004"/>
    <n v="78209"/>
    <n v="80164"/>
    <n v="87944.46"/>
    <n v="2198.3499999999913"/>
    <n v="15997.68"/>
    <n v="0.16020000000000001"/>
    <n v="0.15390000000000001"/>
    <n v="30488.7"/>
    <n v="1502.38"/>
    <n v="231.22"/>
    <n v="1733.6000000000001"/>
    <n v="122365.11"/>
  </r>
  <r>
    <x v="157"/>
    <s v="Mt Vernon"/>
    <n v="3001"/>
    <s v="Madison Elementary"/>
    <x v="0"/>
    <n v="523.77"/>
    <n v="0"/>
    <n v="523.77"/>
    <n v="1.1200000000000001"/>
    <n v="1.1200000000000001"/>
    <n v="523.77"/>
    <n v="1.536"/>
    <n v="78209"/>
    <n v="80164"/>
    <n v="134544.51"/>
    <n v="3363.2200000000012"/>
    <n v="15997.68"/>
    <n v="0.16020000000000001"/>
    <n v="0.15390000000000001"/>
    <n v="46644.07"/>
    <n v="2298.46"/>
    <n v="353.73"/>
    <n v="2652.19"/>
    <n v="187203.99000000002"/>
  </r>
  <r>
    <x v="157"/>
    <s v="Mt Vernon"/>
    <n v="3183"/>
    <s v="Jefferson Elementary"/>
    <x v="0"/>
    <n v="469.65999999999997"/>
    <n v="0"/>
    <n v="469.65999999999997"/>
    <n v="1.1200000000000001"/>
    <n v="1.1200000000000001"/>
    <n v="469.65999999999997"/>
    <n v="1.3779999999999999"/>
    <n v="78209"/>
    <n v="80164"/>
    <n v="120704.64"/>
    <n v="3017.2700000000041"/>
    <n v="15997.68"/>
    <n v="0.16020000000000001"/>
    <n v="0.15390000000000001"/>
    <n v="41846.04"/>
    <n v="2062.0300000000002"/>
    <n v="317.35000000000002"/>
    <n v="2379.38"/>
    <n v="167947.33000000002"/>
  </r>
  <r>
    <x v="157"/>
    <s v="Mt Vernon"/>
    <n v="3821"/>
    <s v="La Venture Middle School"/>
    <x v="0"/>
    <n v="662.35"/>
    <n v="0"/>
    <n v="662.35"/>
    <n v="1.1200000000000001"/>
    <n v="1.1200000000000001"/>
    <n v="662.35"/>
    <n v="1.9430000000000001"/>
    <n v="78209"/>
    <n v="80164"/>
    <n v="170195.3"/>
    <n v="4254.390000000014"/>
    <n v="15997.68"/>
    <n v="0.16020000000000001"/>
    <n v="0.15390000000000001"/>
    <n v="59003.53"/>
    <n v="2907.49"/>
    <n v="447.46"/>
    <n v="3354.95"/>
    <n v="236808.17"/>
  </r>
  <r>
    <x v="157"/>
    <s v="Mt Vernon"/>
    <n v="3829"/>
    <s v="Mount Vernon Special Ed"/>
    <x v="0"/>
    <n v="41.16"/>
    <n v="0"/>
    <n v="41.16"/>
    <n v="1.1200000000000001"/>
    <n v="1.1200000000000001"/>
    <n v="41.16"/>
    <n v="0.121"/>
    <n v="78209"/>
    <n v="80164"/>
    <n v="10598.88"/>
    <n v="264.95000000000073"/>
    <n v="15997.68"/>
    <n v="0.16020000000000001"/>
    <n v="0.15390000000000001"/>
    <n v="3674.44"/>
    <n v="181.06"/>
    <n v="27.87"/>
    <n v="208.93"/>
    <n v="14747.2"/>
  </r>
  <r>
    <x v="157"/>
    <s v="Mt Vernon"/>
    <n v="4013"/>
    <s v="Little Mountain Elementary"/>
    <x v="0"/>
    <n v="410.78000000000003"/>
    <n v="0"/>
    <n v="410.78000000000003"/>
    <n v="1.1200000000000001"/>
    <n v="1.1200000000000001"/>
    <n v="410.78000000000003"/>
    <n v="1.2050000000000001"/>
    <n v="78209"/>
    <n v="80164"/>
    <n v="105550.87"/>
    <n v="2638.4600000000064"/>
    <n v="15997.68"/>
    <n v="0.16020000000000001"/>
    <n v="0.15390000000000001"/>
    <n v="36592.51"/>
    <n v="1803.16"/>
    <n v="277.51"/>
    <n v="2080.67"/>
    <n v="146862.51000000004"/>
  </r>
  <r>
    <x v="157"/>
    <s v="Mt Vernon"/>
    <n v="4329"/>
    <s v="Centennial Elementary School "/>
    <x v="0"/>
    <n v="456"/>
    <n v="0"/>
    <n v="456"/>
    <n v="1.1200000000000001"/>
    <n v="1.1200000000000001"/>
    <n v="456"/>
    <n v="1.3380000000000001"/>
    <n v="78209"/>
    <n v="80164"/>
    <n v="117200.88"/>
    <n v="2929.679999999993"/>
    <n v="15997.68"/>
    <n v="0.16020000000000001"/>
    <n v="0.15390000000000001"/>
    <n v="40631.35"/>
    <n v="2002.18"/>
    <n v="308.14"/>
    <n v="2310.3200000000002"/>
    <n v="163072.23000000001"/>
  </r>
  <r>
    <x v="157"/>
    <s v="Mt Vernon"/>
    <n v="4511"/>
    <s v="Mount Baker Middle School"/>
    <x v="0"/>
    <n v="567.16"/>
    <n v="0"/>
    <n v="567.16"/>
    <n v="1.1200000000000001"/>
    <n v="1.1200000000000001"/>
    <n v="567.16"/>
    <n v="1.6639999999999999"/>
    <n v="78209"/>
    <n v="80164"/>
    <n v="145756.54999999999"/>
    <n v="3643.4900000000198"/>
    <n v="15997.68"/>
    <n v="0.16020000000000001"/>
    <n v="0.15390000000000001"/>
    <n v="50531.07"/>
    <n v="2490"/>
    <n v="383.21"/>
    <n v="2873.21"/>
    <n v="202804.32"/>
  </r>
  <r>
    <x v="157"/>
    <s v="Mt Vernon"/>
    <n v="5449"/>
    <s v="Mount Vernon Open Doors"/>
    <x v="0"/>
    <n v="58.46"/>
    <n v="0"/>
    <n v="58.46"/>
    <n v="1.1200000000000001"/>
    <n v="1.1200000000000001"/>
    <n v="58.46"/>
    <n v="0.17100000000000001"/>
    <n v="78209"/>
    <n v="80164"/>
    <n v="14978.59"/>
    <n v="374.42000000000007"/>
    <n v="15997.68"/>
    <n v="0.16020000000000001"/>
    <n v="0.15390000000000001"/>
    <n v="5192.8"/>
    <n v="255.88"/>
    <n v="39.380000000000003"/>
    <n v="295.26"/>
    <n v="20841.069999999996"/>
  </r>
  <r>
    <x v="157"/>
    <s v="Mt Vernon"/>
    <n v="5589"/>
    <s v="Harriet Rowley Elementary"/>
    <x v="0"/>
    <n v="455.73"/>
    <n v="0"/>
    <n v="455.73"/>
    <n v="1.1200000000000001"/>
    <n v="1.1200000000000001"/>
    <n v="455.73"/>
    <n v="1.337"/>
    <n v="78209"/>
    <n v="80164"/>
    <n v="117113.28"/>
    <n v="2927.5"/>
    <n v="15997.68"/>
    <n v="0.16020000000000001"/>
    <n v="0.15390000000000001"/>
    <n v="40600.99"/>
    <n v="2000.68"/>
    <n v="307.89999999999998"/>
    <n v="2308.58"/>
    <n v="162950.34999999998"/>
  </r>
  <r>
    <x v="157"/>
    <s v="Mt Vernon"/>
    <n v="5625"/>
    <s v="Aspire Academy"/>
    <x v="0"/>
    <n v="157.34"/>
    <n v="0"/>
    <n v="157.34"/>
    <n v="1.1200000000000001"/>
    <n v="1.1200000000000001"/>
    <n v="157.34"/>
    <n v="0.46200000000000002"/>
    <n v="78209"/>
    <n v="80164"/>
    <n v="40468.46"/>
    <n v="1011.5999999999985"/>
    <n v="15997.68"/>
    <n v="0.16020000000000001"/>
    <n v="0.15390000000000001"/>
    <n v="14029.66"/>
    <n v="691.33"/>
    <n v="106.4"/>
    <n v="797.73"/>
    <n v="56307.45"/>
  </r>
  <r>
    <x v="157"/>
    <s v="Mt Vernon"/>
    <n v="5960"/>
    <s v="Northwest Career &amp; Technical Academy"/>
    <x v="1"/>
    <n v="317.08"/>
    <n v="0"/>
    <n v="0"/>
    <n v="1.1200000000000001"/>
    <n v="1.1200000000000001"/>
    <n v="0"/>
    <n v="0"/>
    <n v="78209"/>
    <n v="80164"/>
    <n v="0"/>
    <n v="0"/>
    <n v="15997.68"/>
    <n v="0.16020000000000001"/>
    <n v="0.15390000000000001"/>
    <n v="0"/>
    <n v="0"/>
    <n v="0"/>
    <n v="0"/>
    <n v="0"/>
  </r>
  <r>
    <x v="158"/>
    <s v="Muckleshoot Tribal"/>
    <n v="1986"/>
    <s v="Muckleshoot Tribal School"/>
    <x v="0"/>
    <n v="465.16"/>
    <n v="0"/>
    <n v="465.16"/>
    <n v="1.1200000000000001"/>
    <n v="1.1200000000000001"/>
    <n v="465.16"/>
    <n v="1.3640000000000001"/>
    <n v="78209"/>
    <n v="80164"/>
    <n v="119478.33"/>
    <n v="2986.6100000000006"/>
    <n v="15997.68"/>
    <n v="0.16020000000000001"/>
    <n v="0.15390000000000001"/>
    <n v="41420.9"/>
    <n v="2041.08"/>
    <n v="314.12"/>
    <n v="2355.1999999999998"/>
    <n v="166241.04000000004"/>
  </r>
  <r>
    <x v="159"/>
    <s v="Mukilteo"/>
    <n v="1848"/>
    <s v="Special Services"/>
    <x v="1"/>
    <n v="28.64"/>
    <n v="0"/>
    <n v="0"/>
    <n v="1.18"/>
    <n v="1.18"/>
    <n v="0"/>
    <n v="0"/>
    <n v="78209"/>
    <n v="80164"/>
    <n v="0"/>
    <n v="0"/>
    <n v="15997.68"/>
    <n v="0.16020000000000001"/>
    <n v="0.15390000000000001"/>
    <n v="0"/>
    <n v="0"/>
    <n v="0"/>
    <n v="0"/>
    <n v="0"/>
  </r>
  <r>
    <x v="159"/>
    <s v="Mukilteo"/>
    <n v="2886"/>
    <s v="Fairmount Elementary"/>
    <x v="0"/>
    <n v="503.56"/>
    <n v="0"/>
    <n v="503.56"/>
    <n v="1.18"/>
    <n v="1.18"/>
    <n v="503.56"/>
    <n v="1.4770000000000001"/>
    <n v="78209"/>
    <n v="80164"/>
    <n v="136307.34"/>
    <n v="3407.2900000000081"/>
    <n v="15997.68"/>
    <n v="0.16020000000000001"/>
    <n v="0.15390000000000001"/>
    <n v="45989.39"/>
    <n v="2328.58"/>
    <n v="358.37"/>
    <n v="2686.95"/>
    <n v="188390.97"/>
  </r>
  <r>
    <x v="159"/>
    <s v="Mukilteo"/>
    <n v="3120"/>
    <s v="Olympic View Middle School"/>
    <x v="1"/>
    <n v="842.97"/>
    <n v="0"/>
    <n v="0"/>
    <n v="1.18"/>
    <n v="1.18"/>
    <n v="0"/>
    <n v="0"/>
    <n v="78209"/>
    <n v="80164"/>
    <n v="0"/>
    <n v="0"/>
    <n v="15997.68"/>
    <n v="0.16020000000000001"/>
    <n v="0.15390000000000001"/>
    <n v="0"/>
    <n v="0"/>
    <n v="0"/>
    <n v="0"/>
    <n v="0"/>
  </r>
  <r>
    <x v="159"/>
    <s v="Mukilteo"/>
    <n v="3121"/>
    <s v="Olivia Park Elementary"/>
    <x v="0"/>
    <n v="554.22"/>
    <n v="0"/>
    <n v="554.22"/>
    <n v="1.18"/>
    <n v="1.18"/>
    <n v="554.22"/>
    <n v="1.6259999999999999"/>
    <n v="78209"/>
    <n v="80164"/>
    <n v="150058.04"/>
    <n v="3751.0199999999895"/>
    <n v="15997.68"/>
    <n v="0.16020000000000001"/>
    <n v="0.15390000000000001"/>
    <n v="50628.81"/>
    <n v="2563.48"/>
    <n v="394.52"/>
    <n v="2958"/>
    <n v="207395.87"/>
  </r>
  <r>
    <x v="159"/>
    <s v="Mukilteo"/>
    <n v="3687"/>
    <s v="Serene Lake Elementary"/>
    <x v="1"/>
    <n v="453.67"/>
    <n v="0"/>
    <n v="0"/>
    <n v="1.18"/>
    <n v="1.18"/>
    <n v="0"/>
    <n v="0"/>
    <n v="78209"/>
    <n v="80164"/>
    <n v="0"/>
    <n v="0"/>
    <n v="15997.68"/>
    <n v="0.16020000000000001"/>
    <n v="0.15390000000000001"/>
    <n v="0"/>
    <n v="0"/>
    <n v="0"/>
    <n v="0"/>
    <n v="0"/>
  </r>
  <r>
    <x v="159"/>
    <s v="Mukilteo"/>
    <n v="3688"/>
    <s v="Mariner High School"/>
    <x v="0"/>
    <n v="2013.0200000000002"/>
    <n v="0"/>
    <n v="2013.0200000000002"/>
    <n v="1.18"/>
    <n v="1.18"/>
    <n v="2013.0200000000002"/>
    <n v="5.9050000000000002"/>
    <n v="78209"/>
    <n v="80164"/>
    <n v="544952.49"/>
    <n v="13622.25"/>
    <n v="15997.68"/>
    <n v="0.16020000000000001"/>
    <n v="0.15390000000000001"/>
    <n v="183864.15"/>
    <n v="9309.58"/>
    <n v="1432.74"/>
    <n v="10742.32"/>
    <n v="753181.21"/>
  </r>
  <r>
    <x v="159"/>
    <s v="Mukilteo"/>
    <n v="4164"/>
    <s v="Mukilteo Elementary"/>
    <x v="1"/>
    <n v="521"/>
    <n v="0"/>
    <n v="0"/>
    <n v="1.18"/>
    <n v="1.18"/>
    <n v="0"/>
    <n v="0"/>
    <n v="78209"/>
    <n v="80164"/>
    <n v="0"/>
    <n v="0"/>
    <n v="15997.68"/>
    <n v="0.16020000000000001"/>
    <n v="0.15390000000000001"/>
    <n v="0"/>
    <n v="0"/>
    <n v="0"/>
    <n v="0"/>
    <n v="0"/>
  </r>
  <r>
    <x v="159"/>
    <s v="Mukilteo"/>
    <n v="4165"/>
    <s v="Picnic Point Elementary"/>
    <x v="1"/>
    <n v="454.54"/>
    <n v="0"/>
    <n v="0"/>
    <n v="1.18"/>
    <n v="1.18"/>
    <n v="0"/>
    <n v="0"/>
    <n v="78209"/>
    <n v="80164"/>
    <n v="0"/>
    <n v="0"/>
    <n v="15997.68"/>
    <n v="0.16020000000000001"/>
    <n v="0.15390000000000001"/>
    <n v="0"/>
    <n v="0"/>
    <n v="0"/>
    <n v="0"/>
    <n v="0"/>
  </r>
  <r>
    <x v="159"/>
    <s v="Mukilteo"/>
    <n v="4231"/>
    <s v="Explorer Middle School"/>
    <x v="0"/>
    <n v="781.04"/>
    <n v="0"/>
    <n v="781.04"/>
    <n v="1.18"/>
    <n v="1.18"/>
    <n v="781.04"/>
    <n v="2.2909999999999999"/>
    <n v="78209"/>
    <n v="80164"/>
    <n v="211428.65"/>
    <n v="5285.1000000000058"/>
    <n v="15997.68"/>
    <n v="0.16020000000000001"/>
    <n v="0.15390000000000001"/>
    <n v="71334.929999999993"/>
    <n v="3611.9"/>
    <n v="555.87"/>
    <n v="4167.7700000000004"/>
    <n v="292216.44999999995"/>
  </r>
  <r>
    <x v="159"/>
    <s v="Mukilteo"/>
    <n v="4247"/>
    <s v="ACES High School"/>
    <x v="0"/>
    <n v="124.92"/>
    <n v="0"/>
    <n v="124.92"/>
    <n v="1.18"/>
    <n v="1.18"/>
    <n v="124.92"/>
    <n v="0.36599999999999999"/>
    <n v="78209"/>
    <n v="80164"/>
    <n v="33776.9"/>
    <n v="844.33000000000175"/>
    <n v="15997.68"/>
    <n v="0.16020000000000001"/>
    <n v="0.15390000000000001"/>
    <n v="11396.15"/>
    <n v="577.02"/>
    <n v="88.8"/>
    <n v="665.81999999999994"/>
    <n v="46683.200000000004"/>
  </r>
  <r>
    <x v="159"/>
    <s v="Mukilteo"/>
    <n v="4303"/>
    <s v="Challenger Elementary"/>
    <x v="0"/>
    <n v="598.62"/>
    <n v="0"/>
    <n v="598.62"/>
    <n v="1.18"/>
    <n v="1.18"/>
    <n v="598.62"/>
    <n v="1.756"/>
    <n v="78209"/>
    <n v="80164"/>
    <n v="162055.29999999999"/>
    <n v="4050.9200000000128"/>
    <n v="15997.68"/>
    <n v="0.16020000000000001"/>
    <n v="0.15390000000000001"/>
    <n v="54676.62"/>
    <n v="2768.44"/>
    <n v="426.06"/>
    <n v="3194.5"/>
    <n v="223977.34"/>
  </r>
  <r>
    <x v="159"/>
    <s v="Mukilteo"/>
    <n v="4304"/>
    <s v="Discovery Elementary"/>
    <x v="0"/>
    <n v="647.33000000000004"/>
    <n v="0"/>
    <n v="647.33000000000004"/>
    <n v="1.18"/>
    <n v="1.18"/>
    <n v="647.33000000000004"/>
    <n v="1.899"/>
    <n v="78209"/>
    <n v="80164"/>
    <n v="175252.29"/>
    <n v="4380.7999999999884"/>
    <n v="15997.68"/>
    <n v="0.16020000000000001"/>
    <n v="0.15390000000000001"/>
    <n v="59129.22"/>
    <n v="2993.88"/>
    <n v="460.76"/>
    <n v="3454.6400000000003"/>
    <n v="242216.95"/>
  </r>
  <r>
    <x v="159"/>
    <s v="Mukilteo"/>
    <n v="4342"/>
    <s v="Columbia Elementary"/>
    <x v="1"/>
    <n v="504.05"/>
    <n v="0"/>
    <n v="0"/>
    <n v="1.18"/>
    <n v="1.18"/>
    <n v="0"/>
    <n v="0"/>
    <n v="78209"/>
    <n v="80164"/>
    <n v="0"/>
    <n v="0"/>
    <n v="15997.68"/>
    <n v="0.16020000000000001"/>
    <n v="0.15390000000000001"/>
    <n v="0"/>
    <n v="0"/>
    <n v="0"/>
    <n v="0"/>
    <n v="0"/>
  </r>
  <r>
    <x v="159"/>
    <s v="Mukilteo"/>
    <n v="4344"/>
    <s v="Horizon Elementary"/>
    <x v="0"/>
    <n v="552.89"/>
    <n v="0"/>
    <n v="552.89"/>
    <n v="1.18"/>
    <n v="1.18"/>
    <n v="552.89"/>
    <n v="1.6220000000000001"/>
    <n v="78209"/>
    <n v="80164"/>
    <n v="149688.9"/>
    <n v="3741.7900000000081"/>
    <n v="15997.68"/>
    <n v="0.16020000000000001"/>
    <n v="0.15390000000000001"/>
    <n v="50504.26"/>
    <n v="2557.1799999999998"/>
    <n v="393.55"/>
    <n v="2950.73"/>
    <n v="206885.68000000002"/>
  </r>
  <r>
    <x v="159"/>
    <s v="Mukilteo"/>
    <n v="4425"/>
    <s v="Voyager Middle School"/>
    <x v="0"/>
    <n v="895.06"/>
    <n v="0"/>
    <n v="895.06"/>
    <n v="1.18"/>
    <n v="1.18"/>
    <n v="895.06"/>
    <n v="2.6259999999999999"/>
    <n v="78209"/>
    <n v="80164"/>
    <n v="242344.66"/>
    <n v="6057.9199999999837"/>
    <n v="15997.68"/>
    <n v="0.16020000000000001"/>
    <n v="0.15390000000000001"/>
    <n v="81765.84"/>
    <n v="4140.04"/>
    <n v="637.15"/>
    <n v="4777.1899999999996"/>
    <n v="334945.61"/>
  </r>
  <r>
    <x v="159"/>
    <s v="Mukilteo"/>
    <n v="4430"/>
    <s v="Harbour Pointe Middle School"/>
    <x v="1"/>
    <n v="809.06"/>
    <n v="0"/>
    <n v="0"/>
    <n v="1.18"/>
    <n v="1.18"/>
    <n v="0"/>
    <n v="0"/>
    <n v="78209"/>
    <n v="80164"/>
    <n v="0"/>
    <n v="0"/>
    <n v="15997.68"/>
    <n v="0.16020000000000001"/>
    <n v="0.15390000000000001"/>
    <n v="0"/>
    <n v="0"/>
    <n v="0"/>
    <n v="0"/>
    <n v="0"/>
  </r>
  <r>
    <x v="159"/>
    <s v="Mukilteo"/>
    <n v="4433"/>
    <s v="Kamiak High School"/>
    <x v="1"/>
    <n v="2302.9"/>
    <n v="0"/>
    <n v="0"/>
    <n v="1.18"/>
    <n v="1.18"/>
    <n v="0"/>
    <n v="0"/>
    <n v="78209"/>
    <n v="80164"/>
    <n v="0"/>
    <n v="0"/>
    <n v="15997.68"/>
    <n v="0.16020000000000001"/>
    <n v="0.15390000000000001"/>
    <n v="0"/>
    <n v="0"/>
    <n v="0"/>
    <n v="0"/>
    <n v="0"/>
  </r>
  <r>
    <x v="159"/>
    <s v="Mukilteo"/>
    <n v="4469"/>
    <s v="Endeavour Elementary"/>
    <x v="1"/>
    <n v="435.78"/>
    <n v="0"/>
    <n v="0"/>
    <n v="1.18"/>
    <n v="1.18"/>
    <n v="0"/>
    <n v="0"/>
    <n v="78209"/>
    <n v="80164"/>
    <n v="0"/>
    <n v="0"/>
    <n v="15997.68"/>
    <n v="0.16020000000000001"/>
    <n v="0.15390000000000001"/>
    <n v="0"/>
    <n v="0"/>
    <n v="0"/>
    <n v="0"/>
    <n v="0"/>
  </r>
  <r>
    <x v="159"/>
    <s v="Mukilteo"/>
    <n v="4583"/>
    <s v="Odyssey Elementary"/>
    <x v="0"/>
    <n v="527.55999999999995"/>
    <n v="0"/>
    <n v="527.55999999999995"/>
    <n v="1.18"/>
    <n v="1.18"/>
    <n v="527.55999999999995"/>
    <n v="1.548"/>
    <n v="78209"/>
    <n v="80164"/>
    <n v="142859.69"/>
    <n v="3571.0799999999872"/>
    <n v="15997.68"/>
    <n v="0.16020000000000001"/>
    <n v="0.15390000000000001"/>
    <n v="48200.12"/>
    <n v="2440.5100000000002"/>
    <n v="375.59"/>
    <n v="2816.1000000000004"/>
    <n v="197446.99"/>
  </r>
  <r>
    <x v="159"/>
    <s v="Mukilteo"/>
    <n v="5450"/>
    <s v="Lake Stickney Elementary School"/>
    <x v="0"/>
    <n v="611.66999999999996"/>
    <n v="0"/>
    <n v="611.66999999999996"/>
    <n v="1.18"/>
    <n v="1.18"/>
    <n v="611.66999999999996"/>
    <n v="1.794"/>
    <n v="78209"/>
    <n v="80164"/>
    <n v="165562.20000000001"/>
    <n v="4138.5699999999779"/>
    <n v="15997.68"/>
    <n v="0.16020000000000001"/>
    <n v="0.15390000000000001"/>
    <n v="55859.83"/>
    <n v="2828.35"/>
    <n v="435.28"/>
    <n v="3263.63"/>
    <n v="228824.23"/>
  </r>
  <r>
    <x v="159"/>
    <s v="Mukilteo"/>
    <n v="5482"/>
    <s v="Pathfinder Kindergarten Center"/>
    <x v="0"/>
    <n v="363.56"/>
    <n v="0"/>
    <n v="363.56"/>
    <n v="1.18"/>
    <n v="1.18"/>
    <n v="363.56"/>
    <n v="1.0660000000000001"/>
    <n v="78209"/>
    <n v="80164"/>
    <n v="98377.54"/>
    <n v="2459.1500000000087"/>
    <n v="15997.68"/>
    <n v="0.16020000000000001"/>
    <n v="0.15390000000000001"/>
    <n v="33192.07"/>
    <n v="1680.61"/>
    <n v="258.64999999999998"/>
    <n v="1939.2599999999998"/>
    <n v="135968.02000000002"/>
  </r>
  <r>
    <x v="159"/>
    <s v="Mukilteo"/>
    <n v="5498"/>
    <s v="Mukilteo Reengagement Academy Open Doors"/>
    <x v="0"/>
    <n v="83.67"/>
    <n v="0"/>
    <n v="83.67"/>
    <n v="1.18"/>
    <n v="1.18"/>
    <n v="83.67"/>
    <n v="0.245"/>
    <n v="78209"/>
    <n v="80164"/>
    <n v="22610.22"/>
    <n v="565.18999999999869"/>
    <n v="15997.68"/>
    <n v="0.16020000000000001"/>
    <n v="0.15390000000000001"/>
    <n v="7628.57"/>
    <n v="386.26"/>
    <n v="59.45"/>
    <n v="445.71"/>
    <n v="31249.69"/>
  </r>
  <r>
    <x v="160"/>
    <s v="Naches Valley"/>
    <n v="2591"/>
    <s v="Naches Valley High School"/>
    <x v="0"/>
    <n v="394.62"/>
    <n v="0"/>
    <n v="394.62"/>
    <n v="1"/>
    <n v="1"/>
    <n v="394.62"/>
    <n v="1.1579999999999999"/>
    <n v="78209"/>
    <n v="80164"/>
    <n v="90566.02"/>
    <n v="2263.8899999999994"/>
    <n v="15997.68"/>
    <n v="0.16020000000000001"/>
    <n v="0.15390000000000001"/>
    <n v="33382.400000000001"/>
    <n v="1547.17"/>
    <n v="238.11"/>
    <n v="1785.2800000000002"/>
    <n v="127997.59000000001"/>
  </r>
  <r>
    <x v="160"/>
    <s v="Naches Valley"/>
    <n v="2898"/>
    <s v="Naches Valley Middle School"/>
    <x v="0"/>
    <n v="412.83"/>
    <n v="0"/>
    <n v="412.83"/>
    <n v="1"/>
    <n v="1"/>
    <n v="412.83"/>
    <n v="1.2110000000000001"/>
    <n v="78209"/>
    <n v="80164"/>
    <n v="94711.1"/>
    <n v="2367.5"/>
    <n v="15997.68"/>
    <n v="0.16020000000000001"/>
    <n v="0.15390000000000001"/>
    <n v="34910.269999999997"/>
    <n v="1617.98"/>
    <n v="249.01"/>
    <n v="1866.99"/>
    <n v="133855.85999999999"/>
  </r>
  <r>
    <x v="160"/>
    <s v="Naches Valley"/>
    <n v="5451"/>
    <s v="Naches Valley Elementary School"/>
    <x v="0"/>
    <n v="488.95"/>
    <n v="0"/>
    <n v="488.95"/>
    <n v="1"/>
    <n v="1"/>
    <n v="488.95"/>
    <n v="1.4339999999999999"/>
    <n v="78209"/>
    <n v="80164"/>
    <n v="112151.71"/>
    <n v="2803.4699999999866"/>
    <n v="15997.68"/>
    <n v="0.16020000000000001"/>
    <n v="0.15390000000000001"/>
    <n v="41338.83"/>
    <n v="1915.92"/>
    <n v="294.86"/>
    <n v="2210.7800000000002"/>
    <n v="158504.79"/>
  </r>
  <r>
    <x v="161"/>
    <s v="Napavine"/>
    <n v="2273"/>
    <s v="Napavine Jr Sr High School"/>
    <x v="1"/>
    <n v="418.1"/>
    <n v="0"/>
    <n v="0"/>
    <n v="1"/>
    <n v="1"/>
    <n v="0"/>
    <n v="0"/>
    <n v="78209"/>
    <n v="80164"/>
    <n v="0"/>
    <n v="0"/>
    <n v="15997.68"/>
    <n v="0.16020000000000001"/>
    <n v="0.15390000000000001"/>
    <n v="0"/>
    <n v="0"/>
    <n v="0"/>
    <n v="0"/>
    <n v="0"/>
  </r>
  <r>
    <x v="161"/>
    <s v="Napavine"/>
    <n v="3288"/>
    <s v="Napavine Elementary"/>
    <x v="1"/>
    <n v="397.78"/>
    <n v="0"/>
    <n v="0"/>
    <n v="1"/>
    <n v="1"/>
    <n v="0"/>
    <n v="0"/>
    <n v="78209"/>
    <n v="80164"/>
    <n v="0"/>
    <n v="0"/>
    <n v="15997.68"/>
    <n v="0.16020000000000001"/>
    <n v="0.15390000000000001"/>
    <n v="0"/>
    <n v="0"/>
    <n v="0"/>
    <n v="0"/>
    <n v="0"/>
  </r>
  <r>
    <x v="162"/>
    <s v="Naselle Grays Riv"/>
    <n v="2868"/>
    <s v="Naselle Elementary"/>
    <x v="0"/>
    <n v="128.33000000000001"/>
    <n v="0"/>
    <n v="128.33000000000001"/>
    <n v="1"/>
    <n v="1"/>
    <n v="128.33000000000001"/>
    <n v="0.376"/>
    <n v="78209"/>
    <n v="80164"/>
    <n v="29406.58"/>
    <n v="735.07999999999811"/>
    <n v="15997.68"/>
    <n v="0.16020000000000001"/>
    <n v="0.15390000000000001"/>
    <n v="10839.19"/>
    <n v="502.36"/>
    <n v="77.31"/>
    <n v="579.67000000000007"/>
    <n v="41560.520000000004"/>
  </r>
  <r>
    <x v="162"/>
    <s v="Naselle Grays Riv"/>
    <n v="3295"/>
    <s v="Naselle Jr Sr High Schools"/>
    <x v="0"/>
    <n v="187.60999999999999"/>
    <n v="0"/>
    <n v="187.60999999999999"/>
    <n v="1"/>
    <n v="1"/>
    <n v="187.60999999999999"/>
    <n v="0.55000000000000004"/>
    <n v="78209"/>
    <n v="80164"/>
    <n v="43014.95"/>
    <n v="1075.25"/>
    <n v="15997.68"/>
    <n v="0.16020000000000001"/>
    <n v="0.15390000000000001"/>
    <n v="15855.2"/>
    <n v="734.84"/>
    <n v="113.09"/>
    <n v="847.93000000000006"/>
    <n v="60793.329999999994"/>
  </r>
  <r>
    <x v="163"/>
    <s v="Nespelem"/>
    <n v="2494"/>
    <s v="Nespelem Elementary"/>
    <x v="0"/>
    <n v="134.33999999999997"/>
    <n v="0"/>
    <n v="134.33999999999997"/>
    <n v="1"/>
    <n v="1"/>
    <n v="134.33999999999997"/>
    <n v="0.39400000000000002"/>
    <n v="78209"/>
    <n v="80164"/>
    <n v="30814.35"/>
    <n v="770.27000000000044"/>
    <n v="15997.68"/>
    <n v="0.16020000000000001"/>
    <n v="0.15390000000000001"/>
    <n v="11358.09"/>
    <n v="526.41"/>
    <n v="81.010000000000005"/>
    <n v="607.41999999999996"/>
    <n v="43550.130000000005"/>
  </r>
  <r>
    <x v="163"/>
    <s v="Nespelem"/>
    <n v="5740"/>
    <s v="Nespelem High School"/>
    <x v="0"/>
    <n v="41.67"/>
    <n v="0"/>
    <n v="41.67"/>
    <n v="1"/>
    <n v="1"/>
    <n v="41.67"/>
    <n v="0.122"/>
    <n v="78209"/>
    <n v="80164"/>
    <n v="9541.5"/>
    <n v="238.51000000000022"/>
    <n v="15997.68"/>
    <n v="0.16020000000000001"/>
    <n v="0.15390000000000001"/>
    <n v="3516.97"/>
    <n v="163"/>
    <n v="25.09"/>
    <n v="188.09"/>
    <n v="13485.07"/>
  </r>
  <r>
    <x v="164"/>
    <s v="Newport"/>
    <n v="2518"/>
    <s v="Newport High School"/>
    <x v="0"/>
    <n v="284.83"/>
    <n v="0"/>
    <n v="284.83"/>
    <n v="1"/>
    <n v="1"/>
    <n v="284.83"/>
    <n v="0.83599999999999997"/>
    <n v="78209"/>
    <n v="80164"/>
    <n v="65382.720000000001"/>
    <n v="1634.3800000000047"/>
    <n v="15997.68"/>
    <n v="0.16020000000000001"/>
    <n v="0.15390000000000001"/>
    <n v="24099.9"/>
    <n v="1116.95"/>
    <n v="171.9"/>
    <n v="1288.8500000000001"/>
    <n v="92405.85"/>
  </r>
  <r>
    <x v="164"/>
    <s v="Newport"/>
    <n v="3968"/>
    <s v="Sadie Halstead Middle School"/>
    <x v="0"/>
    <n v="279.05"/>
    <n v="0"/>
    <n v="279.05"/>
    <n v="1"/>
    <n v="1"/>
    <n v="279.05"/>
    <n v="0.81899999999999995"/>
    <n v="78209"/>
    <n v="80164"/>
    <n v="64053.17"/>
    <n v="1601.1500000000087"/>
    <n v="15997.68"/>
    <n v="0.16020000000000001"/>
    <n v="0.15390000000000001"/>
    <n v="23609.83"/>
    <n v="1094.24"/>
    <n v="168.4"/>
    <n v="1262.6400000000001"/>
    <n v="90526.790000000008"/>
  </r>
  <r>
    <x v="164"/>
    <s v="Newport"/>
    <n v="4478"/>
    <s v="Stratton Elementary"/>
    <x v="0"/>
    <n v="370.74"/>
    <n v="0"/>
    <n v="370.74"/>
    <n v="1"/>
    <n v="1"/>
    <n v="370.74"/>
    <n v="1.0880000000000001"/>
    <n v="78209"/>
    <n v="80164"/>
    <n v="85091.39"/>
    <n v="2127.0399999999936"/>
    <n v="15997.68"/>
    <n v="0.16020000000000001"/>
    <n v="0.15390000000000001"/>
    <n v="31364.47"/>
    <n v="1453.64"/>
    <n v="223.72"/>
    <n v="1677.3600000000001"/>
    <n v="120260.26"/>
  </r>
  <r>
    <x v="164"/>
    <s v="Newport"/>
    <n v="5118"/>
    <s v="Pend Oreille River School"/>
    <x v="0"/>
    <n v="53.309999999999995"/>
    <n v="0"/>
    <n v="53.309999999999995"/>
    <n v="1"/>
    <n v="1"/>
    <n v="53.309999999999995"/>
    <n v="0.156"/>
    <n v="78209"/>
    <n v="80164"/>
    <n v="12200.6"/>
    <n v="304.97999999999956"/>
    <n v="15997.68"/>
    <n v="0.16020000000000001"/>
    <n v="0.15390000000000001"/>
    <n v="4497.1099999999997"/>
    <n v="208.43"/>
    <n v="32.08"/>
    <n v="240.51"/>
    <n v="17243.199999999997"/>
  </r>
  <r>
    <x v="164"/>
    <s v="Newport"/>
    <n v="5681"/>
    <s v="Newport Home Link"/>
    <x v="0"/>
    <n v="178.55"/>
    <n v="0"/>
    <n v="178.55"/>
    <n v="1"/>
    <n v="1"/>
    <n v="178.55"/>
    <n v="0.52400000000000002"/>
    <n v="78209"/>
    <n v="80164"/>
    <n v="40981.519999999997"/>
    <n v="1024.4200000000055"/>
    <n v="15997.68"/>
    <n v="0.16020000000000001"/>
    <n v="0.15390000000000001"/>
    <n v="15105.68"/>
    <n v="700.1"/>
    <n v="107.75"/>
    <n v="807.85"/>
    <n v="57919.47"/>
  </r>
  <r>
    <x v="165"/>
    <s v="Nine Mile Falls"/>
    <n v="2341"/>
    <s v="Nine Mile Falls Elementary"/>
    <x v="1"/>
    <n v="135.89000000000001"/>
    <n v="0"/>
    <n v="0"/>
    <n v="1"/>
    <n v="1.04"/>
    <n v="0"/>
    <n v="0"/>
    <n v="78209"/>
    <n v="80164"/>
    <n v="0"/>
    <n v="0"/>
    <n v="15997.68"/>
    <n v="0.16020000000000001"/>
    <n v="0.15390000000000001"/>
    <n v="0"/>
    <n v="0"/>
    <n v="0"/>
    <n v="0"/>
    <n v="0"/>
  </r>
  <r>
    <x v="165"/>
    <s v="Nine Mile Falls"/>
    <n v="4036"/>
    <s v="Lake Spokane Elementary"/>
    <x v="1"/>
    <n v="441.58000000000004"/>
    <n v="0"/>
    <n v="0"/>
    <n v="1"/>
    <n v="1.04"/>
    <n v="0"/>
    <n v="0"/>
    <n v="78209"/>
    <n v="80164"/>
    <n v="0"/>
    <n v="0"/>
    <n v="15997.68"/>
    <n v="0.16020000000000001"/>
    <n v="0.15390000000000001"/>
    <n v="0"/>
    <n v="0"/>
    <n v="0"/>
    <n v="0"/>
    <n v="0"/>
  </r>
  <r>
    <x v="165"/>
    <s v="Nine Mile Falls"/>
    <n v="4333"/>
    <s v="Lakeside High School"/>
    <x v="1"/>
    <n v="478.87"/>
    <n v="0"/>
    <n v="0"/>
    <n v="1"/>
    <n v="1.04"/>
    <n v="0"/>
    <n v="0"/>
    <n v="78209"/>
    <n v="80164"/>
    <n v="0"/>
    <n v="0"/>
    <n v="15997.68"/>
    <n v="0.16020000000000001"/>
    <n v="0.15390000000000001"/>
    <n v="0"/>
    <n v="0"/>
    <n v="0"/>
    <n v="0"/>
    <n v="0"/>
  </r>
  <r>
    <x v="165"/>
    <s v="Nine Mile Falls"/>
    <n v="4521"/>
    <s v="Lakeside Middle School"/>
    <x v="1"/>
    <n v="296.24"/>
    <n v="0"/>
    <n v="0"/>
    <n v="1"/>
    <n v="1.04"/>
    <n v="0"/>
    <n v="0"/>
    <n v="78209"/>
    <n v="80164"/>
    <n v="0"/>
    <n v="0"/>
    <n v="15997.68"/>
    <n v="0.16020000000000001"/>
    <n v="0.15390000000000001"/>
    <n v="0"/>
    <n v="0"/>
    <n v="0"/>
    <n v="0"/>
    <n v="0"/>
  </r>
  <r>
    <x v="165"/>
    <s v="Nine Mile Falls"/>
    <n v="5417"/>
    <s v="Re-Engagement School (Nine Mile Falls)"/>
    <x v="0"/>
    <n v="6.02"/>
    <n v="0"/>
    <n v="6.02"/>
    <n v="1"/>
    <n v="1.04"/>
    <n v="6.02"/>
    <n v="1.7999999999999999E-2"/>
    <n v="78209"/>
    <n v="80164"/>
    <n v="1407.76"/>
    <n v="92.910000000000082"/>
    <n v="15997.68"/>
    <n v="0.16020000000000001"/>
    <n v="0.15390000000000001"/>
    <n v="527.78"/>
    <n v="25.01"/>
    <n v="3.85"/>
    <n v="28.860000000000003"/>
    <n v="2057.31"/>
  </r>
  <r>
    <x v="165"/>
    <s v="Nine Mile Falls"/>
    <n v="5752"/>
    <s v="Nine Mile Family Partnership Program"/>
    <x v="1"/>
    <n v="51.98"/>
    <n v="0"/>
    <n v="0"/>
    <n v="1"/>
    <n v="1.04"/>
    <n v="0"/>
    <n v="0"/>
    <n v="78209"/>
    <n v="80164"/>
    <n v="0"/>
    <n v="0"/>
    <n v="15997.68"/>
    <n v="0.16020000000000001"/>
    <n v="0.15390000000000001"/>
    <n v="0"/>
    <n v="0"/>
    <n v="0"/>
    <n v="0"/>
    <n v="0"/>
  </r>
  <r>
    <x v="166"/>
    <s v="Nooksack Valley"/>
    <n v="2459"/>
    <s v="Nooksack Valley High School"/>
    <x v="0"/>
    <n v="520.13"/>
    <n v="0"/>
    <n v="520.13"/>
    <n v="1.06"/>
    <n v="1.06"/>
    <n v="520.13"/>
    <n v="1.526"/>
    <n v="78209"/>
    <n v="80164"/>
    <n v="126507.75"/>
    <n v="3162.3300000000017"/>
    <n v="15997.68"/>
    <n v="0.16020000000000001"/>
    <n v="0.15390000000000001"/>
    <n v="45165.68"/>
    <n v="2161.17"/>
    <n v="332.6"/>
    <n v="2493.77"/>
    <n v="177329.53"/>
  </r>
  <r>
    <x v="166"/>
    <s v="Nooksack Valley"/>
    <n v="2489"/>
    <s v="Sumas Elementary"/>
    <x v="0"/>
    <n v="292.86"/>
    <n v="0"/>
    <n v="292.86"/>
    <n v="1.06"/>
    <n v="1.06"/>
    <n v="292.86"/>
    <n v="0.85899999999999999"/>
    <n v="78209"/>
    <n v="80164"/>
    <n v="71212.42"/>
    <n v="1780.1100000000006"/>
    <n v="15997.68"/>
    <n v="0.16020000000000001"/>
    <n v="0.15390000000000001"/>
    <n v="25424.2"/>
    <n v="1216.54"/>
    <n v="187.23"/>
    <n v="1403.77"/>
    <n v="99820.5"/>
  </r>
  <r>
    <x v="166"/>
    <s v="Nooksack Valley"/>
    <n v="2687"/>
    <s v="Nooksack Valley Middle School"/>
    <x v="0"/>
    <n v="465.28"/>
    <n v="0"/>
    <n v="465.28"/>
    <n v="1.06"/>
    <n v="1.06"/>
    <n v="465.28"/>
    <n v="1.365"/>
    <n v="78209"/>
    <n v="80164"/>
    <n v="113160.6"/>
    <n v="2828.6899999999878"/>
    <n v="15997.68"/>
    <n v="0.16020000000000001"/>
    <n v="0.15390000000000001"/>
    <n v="40400.5"/>
    <n v="1933.15"/>
    <n v="297.51"/>
    <n v="2230.66"/>
    <n v="158620.44999999998"/>
  </r>
  <r>
    <x v="166"/>
    <s v="Nooksack Valley"/>
    <n v="4428"/>
    <s v="Everson Elementary"/>
    <x v="0"/>
    <n v="287.70000000000005"/>
    <n v="0"/>
    <n v="287.70000000000005"/>
    <n v="1.06"/>
    <n v="1.06"/>
    <n v="287.70000000000005"/>
    <n v="0.84399999999999997"/>
    <n v="78209"/>
    <n v="80164"/>
    <n v="69968.899999999994"/>
    <n v="1749.0200000000041"/>
    <n v="15997.68"/>
    <n v="0.16020000000000001"/>
    <n v="0.15390000000000001"/>
    <n v="24980.23"/>
    <n v="1195.3"/>
    <n v="183.96"/>
    <n v="1379.26"/>
    <n v="98077.409999999989"/>
  </r>
  <r>
    <x v="166"/>
    <s v="Nooksack Valley"/>
    <n v="4525"/>
    <s v="Nooksack Elementary"/>
    <x v="0"/>
    <n v="409.28000000000003"/>
    <n v="0"/>
    <n v="409.28000000000003"/>
    <n v="1.06"/>
    <n v="1.06"/>
    <n v="409.28000000000003"/>
    <n v="1.2010000000000001"/>
    <n v="78209"/>
    <n v="80164"/>
    <n v="99564.75"/>
    <n v="2488.8300000000017"/>
    <n v="15997.68"/>
    <n v="0.16020000000000001"/>
    <n v="0.15390000000000001"/>
    <n v="35546.519999999997"/>
    <n v="1700.89"/>
    <n v="261.77"/>
    <n v="1962.66"/>
    <n v="139562.75999999998"/>
  </r>
  <r>
    <x v="166"/>
    <s v="Nooksack Valley"/>
    <n v="5554"/>
    <s v="Nooksack Reengagement"/>
    <x v="0"/>
    <n v="14.989999999999998"/>
    <n v="0"/>
    <n v="14.989999999999998"/>
    <n v="1.06"/>
    <n v="1.06"/>
    <n v="14.989999999999998"/>
    <n v="4.3999999999999997E-2"/>
    <n v="78209"/>
    <n v="80164"/>
    <n v="3647.67"/>
    <n v="91.179999999999836"/>
    <n v="15997.68"/>
    <n v="0.16020000000000001"/>
    <n v="0.15390000000000001"/>
    <n v="1302.29"/>
    <n v="62.31"/>
    <n v="9.59"/>
    <n v="71.900000000000006"/>
    <n v="5113.0399999999991"/>
  </r>
  <r>
    <x v="167"/>
    <s v="North Beach"/>
    <n v="2728"/>
    <s v="North Beach Senior High School"/>
    <x v="0"/>
    <n v="201.99"/>
    <n v="0"/>
    <n v="201.99"/>
    <n v="1"/>
    <n v="1"/>
    <n v="201.99"/>
    <n v="0.59299999999999997"/>
    <n v="78209"/>
    <n v="80164"/>
    <n v="46377.94"/>
    <n v="1159.3099999999977"/>
    <n v="15997.68"/>
    <n v="0.16020000000000001"/>
    <n v="0.15390000000000001"/>
    <n v="17094.79"/>
    <n v="792.29"/>
    <n v="121.93"/>
    <n v="914.22"/>
    <n v="65546.259999999995"/>
  </r>
  <r>
    <x v="167"/>
    <s v="North Beach"/>
    <n v="3155"/>
    <s v="Pacific Beach Elementary School"/>
    <x v="0"/>
    <n v="92.55"/>
    <n v="0"/>
    <n v="92.55"/>
    <n v="1"/>
    <n v="1"/>
    <n v="92.55"/>
    <n v="0.27100000000000002"/>
    <n v="78209"/>
    <n v="80164"/>
    <n v="21194.639999999999"/>
    <n v="529.79999999999927"/>
    <n v="15997.68"/>
    <n v="0.16020000000000001"/>
    <n v="0.15390000000000001"/>
    <n v="7812.29"/>
    <n v="362.07"/>
    <n v="55.72"/>
    <n v="417.78999999999996"/>
    <n v="29954.52"/>
  </r>
  <r>
    <x v="167"/>
    <s v="North Beach"/>
    <n v="3787"/>
    <s v="Ocean Shores Elementary"/>
    <x v="0"/>
    <n v="237.25"/>
    <n v="0"/>
    <n v="237.25"/>
    <n v="1"/>
    <n v="1"/>
    <n v="237.25"/>
    <n v="0.69599999999999995"/>
    <n v="78209"/>
    <n v="80164"/>
    <n v="54433.46"/>
    <n v="1360.6800000000003"/>
    <n v="15997.68"/>
    <n v="0.16020000000000001"/>
    <n v="0.15390000000000001"/>
    <n v="20064.03"/>
    <n v="929.9"/>
    <n v="143.11000000000001"/>
    <n v="1073.01"/>
    <n v="76931.179999999978"/>
  </r>
  <r>
    <x v="167"/>
    <s v="North Beach"/>
    <n v="3788"/>
    <s v="North Beach Junior High School"/>
    <x v="0"/>
    <n v="92.9"/>
    <n v="0"/>
    <n v="92.9"/>
    <n v="1"/>
    <n v="1"/>
    <n v="92.9"/>
    <n v="0.27300000000000002"/>
    <n v="78209"/>
    <n v="80164"/>
    <n v="21351.06"/>
    <n v="533.70999999999913"/>
    <n v="15997.68"/>
    <n v="0.16020000000000001"/>
    <n v="0.15390000000000001"/>
    <n v="7869.94"/>
    <n v="364.75"/>
    <n v="56.14"/>
    <n v="420.89"/>
    <n v="30175.599999999999"/>
  </r>
  <r>
    <x v="168"/>
    <s v="North Franklin"/>
    <n v="1754"/>
    <s v="Palouse Junction High School"/>
    <x v="0"/>
    <n v="34.31"/>
    <n v="0"/>
    <n v="34.31"/>
    <n v="1"/>
    <n v="1"/>
    <n v="34.31"/>
    <n v="0.10100000000000001"/>
    <n v="78209"/>
    <n v="80164"/>
    <n v="7899.11"/>
    <n v="197.45000000000073"/>
    <n v="15997.68"/>
    <n v="0.16020000000000001"/>
    <n v="0.15390000000000001"/>
    <n v="2911.59"/>
    <n v="134.94"/>
    <n v="20.77"/>
    <n v="155.71"/>
    <n v="11163.86"/>
  </r>
  <r>
    <x v="168"/>
    <s v="North Franklin"/>
    <n v="2198"/>
    <s v="Robert L Olds Junior High School"/>
    <x v="0"/>
    <n v="319.35000000000002"/>
    <n v="0"/>
    <n v="319.35000000000002"/>
    <n v="1"/>
    <n v="1"/>
    <n v="319.35000000000002"/>
    <n v="0.93700000000000006"/>
    <n v="78209"/>
    <n v="80164"/>
    <n v="73281.83"/>
    <n v="1831.8399999999965"/>
    <n v="15997.68"/>
    <n v="0.16020000000000001"/>
    <n v="0.15390000000000001"/>
    <n v="27011.5"/>
    <n v="1251.8900000000001"/>
    <n v="192.67"/>
    <n v="1444.5600000000002"/>
    <n v="103569.73"/>
  </r>
  <r>
    <x v="168"/>
    <s v="North Franklin"/>
    <n v="2918"/>
    <s v="Connell Elem"/>
    <x v="0"/>
    <n v="494"/>
    <n v="0"/>
    <n v="494"/>
    <n v="1"/>
    <n v="1"/>
    <n v="494"/>
    <n v="1.4490000000000001"/>
    <n v="78209"/>
    <n v="80164"/>
    <n v="113324.84"/>
    <n v="2832.8000000000029"/>
    <n v="15997.68"/>
    <n v="0.16020000000000001"/>
    <n v="0.15390000000000001"/>
    <n v="41771.25"/>
    <n v="1935.96"/>
    <n v="297.94"/>
    <n v="2233.9"/>
    <n v="160162.79"/>
  </r>
  <r>
    <x v="168"/>
    <s v="North Franklin"/>
    <n v="3086"/>
    <s v="Mesa Elem"/>
    <x v="0"/>
    <n v="217.11"/>
    <n v="0"/>
    <n v="217.11"/>
    <n v="1"/>
    <n v="1"/>
    <n v="217.11"/>
    <n v="0.63700000000000001"/>
    <n v="78209"/>
    <n v="80164"/>
    <n v="49819.13"/>
    <n v="1245.3400000000038"/>
    <n v="15997.68"/>
    <n v="0.16020000000000001"/>
    <n v="0.15390000000000001"/>
    <n v="18363.2"/>
    <n v="851.07"/>
    <n v="130.97999999999999"/>
    <n v="982.05000000000007"/>
    <n v="70409.720000000016"/>
  </r>
  <r>
    <x v="168"/>
    <s v="North Franklin"/>
    <n v="3272"/>
    <s v="Connell High School"/>
    <x v="0"/>
    <n v="578.95000000000005"/>
    <n v="0"/>
    <n v="578.95000000000005"/>
    <n v="1"/>
    <n v="1"/>
    <n v="578.95000000000005"/>
    <n v="1.698"/>
    <n v="78209"/>
    <n v="80164"/>
    <n v="132798.88"/>
    <n v="3319.5899999999965"/>
    <n v="15997.68"/>
    <n v="0.16020000000000001"/>
    <n v="0.15390000000000001"/>
    <n v="48949.33"/>
    <n v="2268.64"/>
    <n v="349.14"/>
    <n v="2617.7799999999997"/>
    <n v="187685.58000000002"/>
  </r>
  <r>
    <x v="168"/>
    <s v="North Franklin"/>
    <n v="3325"/>
    <s v="Basin City Elem"/>
    <x v="0"/>
    <n v="325.60000000000002"/>
    <n v="0"/>
    <n v="325.60000000000002"/>
    <n v="1"/>
    <n v="1"/>
    <n v="325.60000000000002"/>
    <n v="0.95499999999999996"/>
    <n v="78209"/>
    <n v="80164"/>
    <n v="74689.600000000006"/>
    <n v="1867.0199999999895"/>
    <n v="15997.68"/>
    <n v="0.16020000000000001"/>
    <n v="0.15390000000000001"/>
    <n v="27530.39"/>
    <n v="1275.94"/>
    <n v="196.37"/>
    <n v="1472.31"/>
    <n v="105559.31999999999"/>
  </r>
  <r>
    <x v="168"/>
    <s v="North Franklin"/>
    <n v="5499"/>
    <s v="CRCC-Open Doors"/>
    <x v="1"/>
    <n v="10.44"/>
    <n v="0"/>
    <n v="0"/>
    <n v="1"/>
    <n v="1"/>
    <n v="0"/>
    <n v="0"/>
    <n v="78209"/>
    <n v="80164"/>
    <n v="0"/>
    <n v="0"/>
    <n v="15997.68"/>
    <n v="0.16020000000000001"/>
    <n v="0.15390000000000001"/>
    <n v="0"/>
    <n v="0"/>
    <n v="0"/>
    <n v="0"/>
    <n v="0"/>
  </r>
  <r>
    <x v="168"/>
    <s v="North Franklin"/>
    <n v="5653"/>
    <s v="North Franklin Virtual Academy"/>
    <x v="0"/>
    <n v="46.57"/>
    <n v="0"/>
    <n v="46.57"/>
    <n v="1"/>
    <n v="1"/>
    <n v="46.57"/>
    <n v="0.13700000000000001"/>
    <n v="78209"/>
    <n v="80164"/>
    <n v="10714.63"/>
    <n v="267.84000000000015"/>
    <n v="15997.68"/>
    <n v="0.16020000000000001"/>
    <n v="0.15390000000000001"/>
    <n v="3949.39"/>
    <n v="183.04"/>
    <n v="28.17"/>
    <n v="211.20999999999998"/>
    <n v="15143.069999999998"/>
  </r>
  <r>
    <x v="169"/>
    <s v="North Kitsap"/>
    <n v="1677"/>
    <s v="District Programs"/>
    <x v="1"/>
    <n v="2.2200000000000002"/>
    <n v="0"/>
    <n v="0"/>
    <n v="1.18"/>
    <n v="1.22"/>
    <n v="0"/>
    <n v="0"/>
    <n v="78209"/>
    <n v="80164"/>
    <n v="0"/>
    <n v="0"/>
    <n v="15997.68"/>
    <n v="0.16020000000000001"/>
    <n v="0.15390000000000001"/>
    <n v="0"/>
    <n v="0"/>
    <n v="0"/>
    <n v="0"/>
    <n v="0"/>
  </r>
  <r>
    <x v="169"/>
    <s v="North Kitsap"/>
    <n v="1733"/>
    <s v="NKOA &amp; PAL"/>
    <x v="1"/>
    <n v="55.13"/>
    <n v="0"/>
    <n v="0"/>
    <n v="1.18"/>
    <n v="1.22"/>
    <n v="0"/>
    <n v="0"/>
    <n v="78209"/>
    <n v="80164"/>
    <n v="0"/>
    <n v="0"/>
    <n v="15997.68"/>
    <n v="0.16020000000000001"/>
    <n v="0.15390000000000001"/>
    <n v="0"/>
    <n v="0"/>
    <n v="0"/>
    <n v="0"/>
    <n v="0"/>
  </r>
  <r>
    <x v="169"/>
    <s v="North Kitsap"/>
    <n v="2026"/>
    <s v="Poulsbo Elementary School"/>
    <x v="1"/>
    <n v="454.91"/>
    <n v="0"/>
    <n v="0"/>
    <n v="1.18"/>
    <n v="1.22"/>
    <n v="0"/>
    <n v="0"/>
    <n v="78209"/>
    <n v="80164"/>
    <n v="0"/>
    <n v="0"/>
    <n v="15997.68"/>
    <n v="0.16020000000000001"/>
    <n v="0.15390000000000001"/>
    <n v="0"/>
    <n v="0"/>
    <n v="0"/>
    <n v="0"/>
    <n v="0"/>
  </r>
  <r>
    <x v="169"/>
    <s v="North Kitsap"/>
    <n v="2476"/>
    <s v="Poulsbo Middle School"/>
    <x v="1"/>
    <n v="718.77"/>
    <n v="0"/>
    <n v="0"/>
    <n v="1.18"/>
    <n v="1.22"/>
    <n v="0"/>
    <n v="0"/>
    <n v="78209"/>
    <n v="80164"/>
    <n v="0"/>
    <n v="0"/>
    <n v="15997.68"/>
    <n v="0.16020000000000001"/>
    <n v="0.15390000000000001"/>
    <n v="0"/>
    <n v="0"/>
    <n v="0"/>
    <n v="0"/>
    <n v="0"/>
  </r>
  <r>
    <x v="169"/>
    <s v="North Kitsap"/>
    <n v="2798"/>
    <s v="David Wolfle Elementary"/>
    <x v="0"/>
    <n v="272.8"/>
    <n v="0"/>
    <n v="272.8"/>
    <n v="1.18"/>
    <n v="1.22"/>
    <n v="272.8"/>
    <n v="0.8"/>
    <n v="78209"/>
    <n v="80164"/>
    <n v="73829.3"/>
    <n v="4410.7599999999948"/>
    <n v="15997.68"/>
    <n v="0.16020000000000001"/>
    <n v="0.15390000000000001"/>
    <n v="25304.41"/>
    <n v="1304"/>
    <n v="200.69"/>
    <n v="1504.69"/>
    <n v="105049.16"/>
  </r>
  <r>
    <x v="169"/>
    <s v="North Kitsap"/>
    <n v="2854"/>
    <s v="Hilder Pearson Elementary"/>
    <x v="1"/>
    <n v="280.42"/>
    <n v="0"/>
    <n v="0"/>
    <n v="1.18"/>
    <n v="1.22"/>
    <n v="0"/>
    <n v="0"/>
    <n v="78209"/>
    <n v="80164"/>
    <n v="0"/>
    <n v="0"/>
    <n v="15997.68"/>
    <n v="0.16020000000000001"/>
    <n v="0.15390000000000001"/>
    <n v="0"/>
    <n v="0"/>
    <n v="0"/>
    <n v="0"/>
    <n v="0"/>
  </r>
  <r>
    <x v="169"/>
    <s v="North Kitsap"/>
    <n v="3236"/>
    <s v="North Kitsap High School"/>
    <x v="1"/>
    <n v="1069.97"/>
    <n v="0"/>
    <n v="0"/>
    <n v="1.18"/>
    <n v="1.22"/>
    <n v="0"/>
    <n v="0"/>
    <n v="78209"/>
    <n v="80164"/>
    <n v="0"/>
    <n v="0"/>
    <n v="15997.68"/>
    <n v="0.16020000000000001"/>
    <n v="0.15390000000000001"/>
    <n v="0"/>
    <n v="0"/>
    <n v="0"/>
    <n v="0"/>
    <n v="0"/>
  </r>
  <r>
    <x v="169"/>
    <s v="North Kitsap"/>
    <n v="3391"/>
    <s v="Suquamish Elementary School"/>
    <x v="1"/>
    <n v="296.64999999999998"/>
    <n v="0"/>
    <n v="0"/>
    <n v="1.18"/>
    <n v="1.22"/>
    <n v="0"/>
    <n v="0"/>
    <n v="78209"/>
    <n v="80164"/>
    <n v="0"/>
    <n v="0"/>
    <n v="15997.68"/>
    <n v="0.16020000000000001"/>
    <n v="0.15390000000000001"/>
    <n v="0"/>
    <n v="0"/>
    <n v="0"/>
    <n v="0"/>
    <n v="0"/>
  </r>
  <r>
    <x v="169"/>
    <s v="North Kitsap"/>
    <n v="4359"/>
    <s v="Kingston Middle School"/>
    <x v="1"/>
    <n v="454.03"/>
    <n v="0"/>
    <n v="0"/>
    <n v="1.18"/>
    <n v="1.22"/>
    <n v="0"/>
    <n v="0"/>
    <n v="78209"/>
    <n v="80164"/>
    <n v="0"/>
    <n v="0"/>
    <n v="15997.68"/>
    <n v="0.16020000000000001"/>
    <n v="0.15390000000000001"/>
    <n v="0"/>
    <n v="0"/>
    <n v="0"/>
    <n v="0"/>
    <n v="0"/>
  </r>
  <r>
    <x v="169"/>
    <s v="North Kitsap"/>
    <n v="4461"/>
    <s v="Vinland Elementary"/>
    <x v="1"/>
    <n v="526.95000000000005"/>
    <n v="0"/>
    <n v="0"/>
    <n v="1.18"/>
    <n v="1.22"/>
    <n v="0"/>
    <n v="0"/>
    <n v="78209"/>
    <n v="80164"/>
    <n v="0"/>
    <n v="0"/>
    <n v="15997.68"/>
    <n v="0.16020000000000001"/>
    <n v="0.15390000000000001"/>
    <n v="0"/>
    <n v="0"/>
    <n v="0"/>
    <n v="0"/>
    <n v="0"/>
  </r>
  <r>
    <x v="169"/>
    <s v="North Kitsap"/>
    <n v="4467"/>
    <s v="Richard Gordon Elementary"/>
    <x v="1"/>
    <n v="359.44"/>
    <n v="0"/>
    <n v="0"/>
    <n v="1.18"/>
    <n v="1.22"/>
    <n v="0"/>
    <n v="0"/>
    <n v="78209"/>
    <n v="80164"/>
    <n v="0"/>
    <n v="0"/>
    <n v="15997.68"/>
    <n v="0.16020000000000001"/>
    <n v="0.15390000000000001"/>
    <n v="0"/>
    <n v="0"/>
    <n v="0"/>
    <n v="0"/>
    <n v="0"/>
  </r>
  <r>
    <x v="169"/>
    <s v="North Kitsap"/>
    <n v="5085"/>
    <s v="Kingston High School"/>
    <x v="1"/>
    <n v="583.58000000000004"/>
    <n v="0"/>
    <n v="0"/>
    <n v="1.18"/>
    <n v="1.22"/>
    <n v="0"/>
    <n v="0"/>
    <n v="78209"/>
    <n v="80164"/>
    <n v="0"/>
    <n v="0"/>
    <n v="15997.68"/>
    <n v="0.16020000000000001"/>
    <n v="0.15390000000000001"/>
    <n v="0"/>
    <n v="0"/>
    <n v="0"/>
    <n v="0"/>
    <n v="0"/>
  </r>
  <r>
    <x v="169"/>
    <s v="North Kitsap"/>
    <n v="5546"/>
    <s v="Choice Academy"/>
    <x v="0"/>
    <n v="53.91"/>
    <n v="0"/>
    <n v="53.91"/>
    <n v="1.18"/>
    <n v="1.22"/>
    <n v="53.91"/>
    <n v="0.158"/>
    <n v="78209"/>
    <n v="80164"/>
    <n v="14581.29"/>
    <n v="871.11999999999898"/>
    <n v="15997.68"/>
    <n v="0.16020000000000001"/>
    <n v="0.15390000000000001"/>
    <n v="4997.62"/>
    <n v="257.54000000000002"/>
    <n v="39.64"/>
    <n v="297.18"/>
    <n v="20747.21"/>
  </r>
  <r>
    <x v="169"/>
    <s v="North Kitsap"/>
    <n v="5646"/>
    <s v="North Kitsap Options"/>
    <x v="1"/>
    <n v="85.67"/>
    <n v="0"/>
    <n v="0"/>
    <n v="1.18"/>
    <n v="1.22"/>
    <n v="0"/>
    <n v="0"/>
    <n v="78209"/>
    <n v="80164"/>
    <n v="0"/>
    <n v="0"/>
    <n v="15997.68"/>
    <n v="0.16020000000000001"/>
    <n v="0.15390000000000001"/>
    <n v="0"/>
    <n v="0"/>
    <n v="0"/>
    <n v="0"/>
    <n v="0"/>
  </r>
  <r>
    <x v="170"/>
    <s v="North Mason"/>
    <n v="1680"/>
    <s v="James A. Taylor High School"/>
    <x v="0"/>
    <n v="68.290000000000006"/>
    <n v="0"/>
    <n v="68.290000000000006"/>
    <n v="1.1200000000000001"/>
    <n v="1.1200000000000001"/>
    <n v="68.290000000000006"/>
    <n v="0.2"/>
    <n v="78209"/>
    <n v="80164"/>
    <n v="17518.82"/>
    <n v="437.92000000000189"/>
    <n v="15997.68"/>
    <n v="0.16020000000000001"/>
    <n v="0.15390000000000001"/>
    <n v="6073.45"/>
    <n v="299.27999999999997"/>
    <n v="46.06"/>
    <n v="345.34"/>
    <n v="24375.530000000002"/>
  </r>
  <r>
    <x v="170"/>
    <s v="North Mason"/>
    <n v="1861"/>
    <s v="North Mason Homelink Program"/>
    <x v="1"/>
    <n v="70.959999999999994"/>
    <n v="0"/>
    <n v="0"/>
    <n v="1.1200000000000001"/>
    <n v="1.1200000000000001"/>
    <n v="0"/>
    <n v="0"/>
    <n v="78209"/>
    <n v="80164"/>
    <n v="0"/>
    <n v="0"/>
    <n v="15997.68"/>
    <n v="0.16020000000000001"/>
    <n v="0.15390000000000001"/>
    <n v="0"/>
    <n v="0"/>
    <n v="0"/>
    <n v="0"/>
    <n v="0"/>
  </r>
  <r>
    <x v="170"/>
    <s v="North Mason"/>
    <n v="2662"/>
    <s v="Belfair Elementary"/>
    <x v="0"/>
    <n v="404.24"/>
    <n v="0"/>
    <n v="404.24"/>
    <n v="1.1200000000000001"/>
    <n v="1.1200000000000001"/>
    <n v="404.24"/>
    <n v="1.1859999999999999"/>
    <n v="78209"/>
    <n v="80164"/>
    <n v="103886.58"/>
    <n v="2596.8600000000006"/>
    <n v="15997.68"/>
    <n v="0.16020000000000001"/>
    <n v="0.15390000000000001"/>
    <n v="36015.54"/>
    <n v="1774.72"/>
    <n v="273.13"/>
    <n v="2047.85"/>
    <n v="144546.82999999999"/>
  </r>
  <r>
    <x v="170"/>
    <s v="North Mason"/>
    <n v="3174"/>
    <s v="Hawkins Middle School"/>
    <x v="0"/>
    <n v="482.53"/>
    <n v="0"/>
    <n v="482.53"/>
    <n v="1.1200000000000001"/>
    <n v="1.1200000000000001"/>
    <n v="482.53"/>
    <n v="1.415"/>
    <n v="78209"/>
    <n v="80164"/>
    <n v="123945.62"/>
    <n v="3098.2900000000081"/>
    <n v="15997.68"/>
    <n v="0.16020000000000001"/>
    <n v="0.15390000000000001"/>
    <n v="42969.63"/>
    <n v="2117.4"/>
    <n v="325.87"/>
    <n v="2443.27"/>
    <n v="172456.81"/>
  </r>
  <r>
    <x v="170"/>
    <s v="North Mason"/>
    <n v="3175"/>
    <s v="North Mason Senior High School"/>
    <x v="1"/>
    <n v="710.81000000000006"/>
    <n v="0"/>
    <n v="0"/>
    <n v="1.1200000000000001"/>
    <n v="1.1200000000000001"/>
    <n v="0"/>
    <n v="0"/>
    <n v="78209"/>
    <n v="80164"/>
    <n v="0"/>
    <n v="0"/>
    <n v="15997.68"/>
    <n v="0.16020000000000001"/>
    <n v="0.15390000000000001"/>
    <n v="0"/>
    <n v="0"/>
    <n v="0"/>
    <n v="0"/>
    <n v="0"/>
  </r>
  <r>
    <x v="170"/>
    <s v="North Mason"/>
    <n v="4320"/>
    <s v="Sand Hill Elementary"/>
    <x v="0"/>
    <n v="540.58000000000004"/>
    <n v="0"/>
    <n v="540.58000000000004"/>
    <n v="1.1200000000000001"/>
    <n v="1.1200000000000001"/>
    <n v="540.58000000000004"/>
    <n v="1.5860000000000001"/>
    <n v="78209"/>
    <n v="80164"/>
    <n v="138924.21"/>
    <n v="3472.710000000021"/>
    <n v="15997.68"/>
    <n v="0.16020000000000001"/>
    <n v="0.15390000000000001"/>
    <n v="48162.43"/>
    <n v="2373.2800000000002"/>
    <n v="365.25"/>
    <n v="2738.53"/>
    <n v="193297.88"/>
  </r>
  <r>
    <x v="170"/>
    <s v="North Mason"/>
    <n v="5513"/>
    <s v="Mary E. Theler Early Learning Center"/>
    <x v="1"/>
    <n v="33.89"/>
    <n v="0"/>
    <n v="0"/>
    <n v="1.1200000000000001"/>
    <n v="1.1200000000000001"/>
    <n v="0"/>
    <n v="0"/>
    <n v="78209"/>
    <n v="80164"/>
    <n v="0"/>
    <n v="0"/>
    <n v="15997.68"/>
    <n v="0.16020000000000001"/>
    <n v="0.15390000000000001"/>
    <n v="0"/>
    <n v="0"/>
    <n v="0"/>
    <n v="0"/>
    <n v="0"/>
  </r>
  <r>
    <x v="171"/>
    <s v="North River"/>
    <n v="2292"/>
    <s v="North River School"/>
    <x v="0"/>
    <n v="52.6"/>
    <n v="0"/>
    <n v="52.6"/>
    <n v="1"/>
    <n v="1"/>
    <n v="52.6"/>
    <n v="0.154"/>
    <n v="78209"/>
    <n v="80164"/>
    <n v="12044.19"/>
    <n v="301.06999999999971"/>
    <n v="15997.68"/>
    <n v="0.16020000000000001"/>
    <n v="0.15390000000000001"/>
    <n v="4439.46"/>
    <n v="205.75"/>
    <n v="31.66"/>
    <n v="237.41"/>
    <n v="17022.13"/>
  </r>
  <r>
    <x v="172"/>
    <s v="North Thurston"/>
    <n v="2754"/>
    <s v="South Bay Elementary"/>
    <x v="1"/>
    <n v="580.09"/>
    <n v="0"/>
    <n v="0"/>
    <n v="1"/>
    <n v="1"/>
    <n v="0"/>
    <n v="0"/>
    <n v="78209"/>
    <n v="80164"/>
    <n v="0"/>
    <n v="0"/>
    <n v="15997.68"/>
    <n v="0.16020000000000001"/>
    <n v="0.15390000000000001"/>
    <n v="0"/>
    <n v="0"/>
    <n v="0"/>
    <n v="0"/>
    <n v="0"/>
  </r>
  <r>
    <x v="172"/>
    <s v="North Thurston"/>
    <n v="3010"/>
    <s v="North Thurston High School"/>
    <x v="1"/>
    <n v="1321.96"/>
    <n v="0"/>
    <n v="0"/>
    <n v="1"/>
    <n v="1"/>
    <n v="0"/>
    <n v="0"/>
    <n v="78209"/>
    <n v="80164"/>
    <n v="0"/>
    <n v="0"/>
    <n v="15997.68"/>
    <n v="0.16020000000000001"/>
    <n v="0.15390000000000001"/>
    <n v="0"/>
    <n v="0"/>
    <n v="0"/>
    <n v="0"/>
    <n v="0"/>
  </r>
  <r>
    <x v="172"/>
    <s v="North Thurston"/>
    <n v="3130"/>
    <s v="Mountain View Elementary"/>
    <x v="0"/>
    <n v="640.16"/>
    <n v="0"/>
    <n v="640.16"/>
    <n v="1"/>
    <n v="1"/>
    <n v="640.16"/>
    <n v="1.8779999999999999"/>
    <n v="78209"/>
    <n v="80164"/>
    <n v="146876.5"/>
    <n v="3671.4899999999907"/>
    <n v="15997.68"/>
    <n v="0.16020000000000001"/>
    <n v="0.15390000000000001"/>
    <n v="54138.3"/>
    <n v="2509.13"/>
    <n v="386.16"/>
    <n v="2895.29"/>
    <n v="207581.58"/>
  </r>
  <r>
    <x v="172"/>
    <s v="North Thurston"/>
    <n v="3262"/>
    <s v="Lydia Hawk Elementary"/>
    <x v="0"/>
    <n v="509.7"/>
    <n v="0"/>
    <n v="509.7"/>
    <n v="1"/>
    <n v="1"/>
    <n v="509.7"/>
    <n v="1.4950000000000001"/>
    <n v="78209"/>
    <n v="80164"/>
    <n v="116922.46"/>
    <n v="2922.7199999999866"/>
    <n v="15997.68"/>
    <n v="0.16020000000000001"/>
    <n v="0.15390000000000001"/>
    <n v="43097.32"/>
    <n v="1997.42"/>
    <n v="307.39999999999998"/>
    <n v="2304.8200000000002"/>
    <n v="165247.32"/>
  </r>
  <r>
    <x v="172"/>
    <s v="North Thurston"/>
    <n v="3361"/>
    <s v="Chinook Middle School"/>
    <x v="0"/>
    <n v="743.27"/>
    <n v="0"/>
    <n v="743.27"/>
    <n v="1"/>
    <n v="1"/>
    <n v="743.27"/>
    <n v="2.1800000000000002"/>
    <n v="78209"/>
    <n v="80164"/>
    <n v="170495.62"/>
    <n v="4261.8999999999942"/>
    <n v="15997.68"/>
    <n v="0.16020000000000001"/>
    <n v="0.15390000000000001"/>
    <n v="62844.25"/>
    <n v="2912.63"/>
    <n v="448.25"/>
    <n v="3360.88"/>
    <n v="240962.65"/>
  </r>
  <r>
    <x v="172"/>
    <s v="North Thurston"/>
    <n v="3539"/>
    <s v="Lakes Elementary School"/>
    <x v="1"/>
    <n v="522.29"/>
    <n v="0"/>
    <n v="0"/>
    <n v="1"/>
    <n v="1"/>
    <n v="0"/>
    <n v="0"/>
    <n v="78209"/>
    <n v="80164"/>
    <n v="0"/>
    <n v="0"/>
    <n v="15997.68"/>
    <n v="0.16020000000000001"/>
    <n v="0.15390000000000001"/>
    <n v="0"/>
    <n v="0"/>
    <n v="0"/>
    <n v="0"/>
    <n v="0"/>
  </r>
  <r>
    <x v="172"/>
    <s v="North Thurston"/>
    <n v="3611"/>
    <s v="Nisqually Middle School"/>
    <x v="0"/>
    <n v="775.82"/>
    <n v="0"/>
    <n v="775.82"/>
    <n v="1"/>
    <n v="1"/>
    <n v="775.82"/>
    <n v="2.2759999999999998"/>
    <n v="78209"/>
    <n v="80164"/>
    <n v="178003.68"/>
    <n v="4449.5800000000163"/>
    <n v="15997.68"/>
    <n v="0.16020000000000001"/>
    <n v="0.15390000000000001"/>
    <n v="65611.7"/>
    <n v="3040.89"/>
    <n v="467.99"/>
    <n v="3508.88"/>
    <n v="251573.84000000003"/>
  </r>
  <r>
    <x v="172"/>
    <s v="North Thurston"/>
    <n v="3653"/>
    <s v="Lacey Elementary"/>
    <x v="0"/>
    <n v="370.71000000000004"/>
    <n v="0"/>
    <n v="370.71000000000004"/>
    <n v="1"/>
    <n v="1"/>
    <n v="370.71000000000004"/>
    <n v="1.087"/>
    <n v="78209"/>
    <n v="80164"/>
    <n v="85013.18"/>
    <n v="2125.0900000000111"/>
    <n v="15997.68"/>
    <n v="0.16020000000000001"/>
    <n v="0.15390000000000001"/>
    <n v="31335.64"/>
    <n v="1452.3"/>
    <n v="223.51"/>
    <n v="1675.81"/>
    <n v="120149.72"/>
  </r>
  <r>
    <x v="172"/>
    <s v="North Thurston"/>
    <n v="3709"/>
    <s v="Olympic View Elementary"/>
    <x v="1"/>
    <n v="568.91000000000008"/>
    <n v="0"/>
    <n v="0"/>
    <n v="1"/>
    <n v="1"/>
    <n v="0"/>
    <n v="0"/>
    <n v="78209"/>
    <n v="80164"/>
    <n v="0"/>
    <n v="0"/>
    <n v="15997.68"/>
    <n v="0.16020000000000001"/>
    <n v="0.15390000000000001"/>
    <n v="0"/>
    <n v="0"/>
    <n v="0"/>
    <n v="0"/>
    <n v="0"/>
  </r>
  <r>
    <x v="172"/>
    <s v="North Thurston"/>
    <n v="3710"/>
    <s v="Timberline High School"/>
    <x v="1"/>
    <n v="1373.11"/>
    <n v="0"/>
    <n v="0"/>
    <n v="1"/>
    <n v="1"/>
    <n v="0"/>
    <n v="0"/>
    <n v="78209"/>
    <n v="80164"/>
    <n v="0"/>
    <n v="0"/>
    <n v="15997.68"/>
    <n v="0.16020000000000001"/>
    <n v="0.15390000000000001"/>
    <n v="0"/>
    <n v="0"/>
    <n v="0"/>
    <n v="0"/>
    <n v="0"/>
  </r>
  <r>
    <x v="172"/>
    <s v="North Thurston"/>
    <n v="4058"/>
    <s v="Evergreen Forest Elementary"/>
    <x v="1"/>
    <n v="444.72"/>
    <n v="0"/>
    <n v="0"/>
    <n v="1"/>
    <n v="1"/>
    <n v="0"/>
    <n v="0"/>
    <n v="78209"/>
    <n v="80164"/>
    <n v="0"/>
    <n v="0"/>
    <n v="15997.68"/>
    <n v="0.16020000000000001"/>
    <n v="0.15390000000000001"/>
    <n v="0"/>
    <n v="0"/>
    <n v="0"/>
    <n v="0"/>
    <n v="0"/>
  </r>
  <r>
    <x v="172"/>
    <s v="North Thurston"/>
    <n v="4122"/>
    <s v="Woodland Elementary"/>
    <x v="1"/>
    <n v="399.64"/>
    <n v="0"/>
    <n v="0"/>
    <n v="1"/>
    <n v="1"/>
    <n v="0"/>
    <n v="0"/>
    <n v="78209"/>
    <n v="80164"/>
    <n v="0"/>
    <n v="0"/>
    <n v="15997.68"/>
    <n v="0.16020000000000001"/>
    <n v="0.15390000000000001"/>
    <n v="0"/>
    <n v="0"/>
    <n v="0"/>
    <n v="0"/>
    <n v="0"/>
  </r>
  <r>
    <x v="172"/>
    <s v="North Thurston"/>
    <n v="4255"/>
    <s v="Meadows Elementary"/>
    <x v="1"/>
    <n v="666.96"/>
    <n v="0"/>
    <n v="0"/>
    <n v="1"/>
    <n v="1"/>
    <n v="0"/>
    <n v="0"/>
    <n v="78209"/>
    <n v="80164"/>
    <n v="0"/>
    <n v="0"/>
    <n v="15997.68"/>
    <n v="0.16020000000000001"/>
    <n v="0.15390000000000001"/>
    <n v="0"/>
    <n v="0"/>
    <n v="0"/>
    <n v="0"/>
    <n v="0"/>
  </r>
  <r>
    <x v="172"/>
    <s v="North Thurston"/>
    <n v="4271"/>
    <s v="Pleasant Glade Elementary"/>
    <x v="0"/>
    <n v="487.27"/>
    <n v="0"/>
    <n v="487.27"/>
    <n v="1"/>
    <n v="1"/>
    <n v="487.27"/>
    <n v="1.429"/>
    <n v="78209"/>
    <n v="80164"/>
    <n v="111760.66"/>
    <n v="2793.6999999999971"/>
    <n v="15997.68"/>
    <n v="0.16020000000000001"/>
    <n v="0.15390000000000001"/>
    <n v="41194.69"/>
    <n v="1909.24"/>
    <n v="293.83"/>
    <n v="2203.0700000000002"/>
    <n v="157952.12"/>
  </r>
  <r>
    <x v="172"/>
    <s v="North Thurston"/>
    <n v="4368"/>
    <s v="Seven Oaks Elementary"/>
    <x v="1"/>
    <n v="442.42"/>
    <n v="0"/>
    <n v="0"/>
    <n v="1"/>
    <n v="1"/>
    <n v="0"/>
    <n v="0"/>
    <n v="78209"/>
    <n v="80164"/>
    <n v="0"/>
    <n v="0"/>
    <n v="15997.68"/>
    <n v="0.16020000000000001"/>
    <n v="0.15390000000000001"/>
    <n v="0"/>
    <n v="0"/>
    <n v="0"/>
    <n v="0"/>
    <n v="0"/>
  </r>
  <r>
    <x v="172"/>
    <s v="North Thurston"/>
    <n v="4408"/>
    <s v="Horizons Elementary"/>
    <x v="1"/>
    <n v="577.25"/>
    <n v="0"/>
    <n v="0"/>
    <n v="1"/>
    <n v="1"/>
    <n v="0"/>
    <n v="0"/>
    <n v="78209"/>
    <n v="80164"/>
    <n v="0"/>
    <n v="0"/>
    <n v="15997.68"/>
    <n v="0.16020000000000001"/>
    <n v="0.15390000000000001"/>
    <n v="0"/>
    <n v="0"/>
    <n v="0"/>
    <n v="0"/>
    <n v="0"/>
  </r>
  <r>
    <x v="172"/>
    <s v="North Thurston"/>
    <n v="4409"/>
    <s v="Komachin Middle School"/>
    <x v="1"/>
    <n v="636.96"/>
    <n v="0"/>
    <n v="0"/>
    <n v="1"/>
    <n v="1"/>
    <n v="0"/>
    <n v="0"/>
    <n v="78209"/>
    <n v="80164"/>
    <n v="0"/>
    <n v="0"/>
    <n v="15997.68"/>
    <n v="0.16020000000000001"/>
    <n v="0.15390000000000001"/>
    <n v="0"/>
    <n v="0"/>
    <n v="0"/>
    <n v="0"/>
    <n v="0"/>
  </r>
  <r>
    <x v="172"/>
    <s v="North Thurston"/>
    <n v="4427"/>
    <s v="River Ridge High School"/>
    <x v="1"/>
    <n v="1496.77"/>
    <n v="0"/>
    <n v="0"/>
    <n v="1"/>
    <n v="1"/>
    <n v="0"/>
    <n v="0"/>
    <n v="78209"/>
    <n v="80164"/>
    <n v="0"/>
    <n v="0"/>
    <n v="15997.68"/>
    <n v="0.16020000000000001"/>
    <n v="0.15390000000000001"/>
    <n v="0"/>
    <n v="0"/>
    <n v="0"/>
    <n v="0"/>
    <n v="0"/>
  </r>
  <r>
    <x v="172"/>
    <s v="North Thurston"/>
    <n v="5167"/>
    <s v="Chambers Prairie Elementary School"/>
    <x v="0"/>
    <n v="513"/>
    <n v="0"/>
    <n v="513"/>
    <n v="1"/>
    <n v="1"/>
    <n v="513"/>
    <n v="1.5049999999999999"/>
    <n v="78209"/>
    <n v="80164"/>
    <n v="117704.55"/>
    <n v="2942.2700000000041"/>
    <n v="15997.68"/>
    <n v="0.16020000000000001"/>
    <n v="0.15390000000000001"/>
    <n v="43385.59"/>
    <n v="2010.78"/>
    <n v="309.45999999999998"/>
    <n v="2320.2399999999998"/>
    <n v="166352.65000000002"/>
  </r>
  <r>
    <x v="172"/>
    <s v="North Thurston"/>
    <n v="5168"/>
    <s v="Aspire Performing Arts Academy"/>
    <x v="1"/>
    <n v="319.97000000000003"/>
    <n v="0"/>
    <n v="0"/>
    <n v="1"/>
    <n v="1"/>
    <n v="0"/>
    <n v="0"/>
    <n v="78209"/>
    <n v="80164"/>
    <n v="0"/>
    <n v="0"/>
    <n v="15997.68"/>
    <n v="0.16020000000000001"/>
    <n v="0.15390000000000001"/>
    <n v="0"/>
    <n v="0"/>
    <n v="0"/>
    <n v="0"/>
    <n v="0"/>
  </r>
  <r>
    <x v="172"/>
    <s v="North Thurston"/>
    <n v="5452"/>
    <s v="Salish Middle School"/>
    <x v="1"/>
    <n v="750.84"/>
    <n v="0"/>
    <n v="0"/>
    <n v="1"/>
    <n v="1"/>
    <n v="0"/>
    <n v="0"/>
    <n v="78209"/>
    <n v="80164"/>
    <n v="0"/>
    <n v="0"/>
    <n v="15997.68"/>
    <n v="0.16020000000000001"/>
    <n v="0.15390000000000001"/>
    <n v="0"/>
    <n v="0"/>
    <n v="0"/>
    <n v="0"/>
    <n v="0"/>
  </r>
  <r>
    <x v="172"/>
    <s v="North Thurston"/>
    <n v="5654"/>
    <s v="Envision Career Academy"/>
    <x v="0"/>
    <n v="239.17000000000002"/>
    <n v="0"/>
    <n v="239.17000000000002"/>
    <n v="1"/>
    <n v="1"/>
    <n v="239.17000000000002"/>
    <n v="0.70199999999999996"/>
    <n v="78209"/>
    <n v="80164"/>
    <n v="54902.720000000001"/>
    <n v="1372.4099999999962"/>
    <n v="15997.68"/>
    <n v="0.16020000000000001"/>
    <n v="0.15390000000000001"/>
    <n v="20237"/>
    <n v="937.92"/>
    <n v="144.35"/>
    <n v="1082.27"/>
    <n v="77594.400000000009"/>
  </r>
  <r>
    <x v="172"/>
    <s v="North Thurston"/>
    <n v="5682"/>
    <s v="Ignite Family Academy"/>
    <x v="1"/>
    <n v="98.87"/>
    <n v="0"/>
    <n v="0"/>
    <n v="1"/>
    <n v="1"/>
    <n v="0"/>
    <n v="0"/>
    <n v="78209"/>
    <n v="80164"/>
    <n v="0"/>
    <n v="0"/>
    <n v="15997.68"/>
    <n v="0.16020000000000001"/>
    <n v="0.15390000000000001"/>
    <n v="0"/>
    <n v="0"/>
    <n v="0"/>
    <n v="0"/>
    <n v="0"/>
  </r>
  <r>
    <x v="172"/>
    <s v="North Thurston"/>
    <n v="5683"/>
    <s v="Summit Virtual Academy"/>
    <x v="0"/>
    <n v="376.21"/>
    <n v="0"/>
    <n v="376.21"/>
    <n v="1"/>
    <n v="1"/>
    <n v="376.21"/>
    <n v="1.1040000000000001"/>
    <n v="78209"/>
    <n v="80164"/>
    <n v="86342.74"/>
    <n v="2158.3199999999924"/>
    <n v="15997.68"/>
    <n v="0.16020000000000001"/>
    <n v="0.15390000000000001"/>
    <n v="31825.71"/>
    <n v="1475.02"/>
    <n v="227.01"/>
    <n v="1702.03"/>
    <n v="122028.8"/>
  </r>
  <r>
    <x v="173"/>
    <s v="Northport"/>
    <n v="2062"/>
    <s v="Northport Elementary School"/>
    <x v="0"/>
    <n v="107.33"/>
    <n v="0"/>
    <n v="107.33"/>
    <n v="1"/>
    <n v="1"/>
    <n v="107.33"/>
    <n v="0.315"/>
    <n v="78209"/>
    <n v="80164"/>
    <n v="24635.84"/>
    <n v="615.81999999999971"/>
    <n v="15997.68"/>
    <n v="0.16020000000000001"/>
    <n v="0.15390000000000001"/>
    <n v="9080.7099999999991"/>
    <n v="420.86"/>
    <n v="64.77"/>
    <n v="485.63"/>
    <n v="34818"/>
  </r>
  <r>
    <x v="173"/>
    <s v="Northport"/>
    <n v="2958"/>
    <s v="Northport High School"/>
    <x v="0"/>
    <n v="60.53"/>
    <n v="0"/>
    <n v="60.53"/>
    <n v="1"/>
    <n v="1"/>
    <n v="60.53"/>
    <n v="0.17799999999999999"/>
    <n v="78209"/>
    <n v="80164"/>
    <n v="13921.2"/>
    <n v="347.98999999999978"/>
    <n v="15997.68"/>
    <n v="0.16020000000000001"/>
    <n v="0.15390000000000001"/>
    <n v="5131.32"/>
    <n v="237.82"/>
    <n v="36.6"/>
    <n v="274.42"/>
    <n v="19674.93"/>
  </r>
  <r>
    <x v="173"/>
    <s v="Northport"/>
    <n v="5252"/>
    <s v="Northport Homelink Program"/>
    <x v="1"/>
    <n v="99.699999999999989"/>
    <n v="0"/>
    <n v="0"/>
    <n v="1"/>
    <n v="1"/>
    <n v="0"/>
    <n v="0"/>
    <n v="78209"/>
    <n v="80164"/>
    <n v="0"/>
    <n v="0"/>
    <n v="15997.68"/>
    <n v="0.16020000000000001"/>
    <n v="0.15390000000000001"/>
    <n v="0"/>
    <n v="0"/>
    <n v="0"/>
    <n v="0"/>
    <n v="0"/>
  </r>
  <r>
    <x v="174"/>
    <s v="Northshore"/>
    <n v="1815"/>
    <s v="Northshore Special Services"/>
    <x v="1"/>
    <n v="24.82"/>
    <n v="0"/>
    <n v="0"/>
    <n v="1.18"/>
    <n v="1.18"/>
    <n v="0"/>
    <n v="0"/>
    <n v="78209"/>
    <n v="80164"/>
    <n v="0"/>
    <n v="0"/>
    <n v="15997.68"/>
    <n v="0.16020000000000001"/>
    <n v="0.15390000000000001"/>
    <n v="0"/>
    <n v="0"/>
    <n v="0"/>
    <n v="0"/>
    <n v="0"/>
  </r>
  <r>
    <x v="174"/>
    <s v="Northshore"/>
    <n v="2993"/>
    <s v="Kenmore Elementary"/>
    <x v="1"/>
    <n v="389.69"/>
    <n v="0"/>
    <n v="0"/>
    <n v="1.18"/>
    <n v="1.18"/>
    <n v="0"/>
    <n v="0"/>
    <n v="78209"/>
    <n v="80164"/>
    <n v="0"/>
    <n v="0"/>
    <n v="15997.68"/>
    <n v="0.16020000000000001"/>
    <n v="0.15390000000000001"/>
    <n v="0"/>
    <n v="0"/>
    <n v="0"/>
    <n v="0"/>
    <n v="0"/>
  </r>
  <r>
    <x v="174"/>
    <s v="Northshore"/>
    <n v="3105"/>
    <s v="Crystal Springs Elementary"/>
    <x v="1"/>
    <n v="492.27"/>
    <n v="0"/>
    <n v="0"/>
    <n v="1.18"/>
    <n v="1.18"/>
    <n v="0"/>
    <n v="0"/>
    <n v="78209"/>
    <n v="80164"/>
    <n v="0"/>
    <n v="0"/>
    <n v="15997.68"/>
    <n v="0.16020000000000001"/>
    <n v="0.15390000000000001"/>
    <n v="0"/>
    <n v="0"/>
    <n v="0"/>
    <n v="0"/>
    <n v="0"/>
  </r>
  <r>
    <x v="174"/>
    <s v="Northshore"/>
    <n v="3106"/>
    <s v="Bothell High School"/>
    <x v="1"/>
    <n v="1714.02"/>
    <n v="0"/>
    <n v="0"/>
    <n v="1.18"/>
    <n v="1.18"/>
    <n v="0"/>
    <n v="0"/>
    <n v="78209"/>
    <n v="80164"/>
    <n v="0"/>
    <n v="0"/>
    <n v="15997.68"/>
    <n v="0.16020000000000001"/>
    <n v="0.15390000000000001"/>
    <n v="0"/>
    <n v="0"/>
    <n v="0"/>
    <n v="0"/>
    <n v="0"/>
  </r>
  <r>
    <x v="174"/>
    <s v="Northshore"/>
    <n v="3107"/>
    <s v="Arrowhead Elementary"/>
    <x v="1"/>
    <n v="290.63"/>
    <n v="0"/>
    <n v="0"/>
    <n v="1.18"/>
    <n v="1.18"/>
    <n v="0"/>
    <n v="0"/>
    <n v="78209"/>
    <n v="80164"/>
    <n v="0"/>
    <n v="0"/>
    <n v="15997.68"/>
    <n v="0.16020000000000001"/>
    <n v="0.15390000000000001"/>
    <n v="0"/>
    <n v="0"/>
    <n v="0"/>
    <n v="0"/>
    <n v="0"/>
  </r>
  <r>
    <x v="174"/>
    <s v="Northshore"/>
    <n v="3234"/>
    <s v="Cottage Lake Elementary"/>
    <x v="1"/>
    <n v="257.31"/>
    <n v="0"/>
    <n v="0"/>
    <n v="1.18"/>
    <n v="1.18"/>
    <n v="0"/>
    <n v="0"/>
    <n v="78209"/>
    <n v="80164"/>
    <n v="0"/>
    <n v="0"/>
    <n v="15997.68"/>
    <n v="0.16020000000000001"/>
    <n v="0.15390000000000001"/>
    <n v="0"/>
    <n v="0"/>
    <n v="0"/>
    <n v="0"/>
    <n v="0"/>
  </r>
  <r>
    <x v="174"/>
    <s v="Northshore"/>
    <n v="3287"/>
    <s v="Westhill Elementary"/>
    <x v="1"/>
    <n v="419.24"/>
    <n v="0"/>
    <n v="0"/>
    <n v="1.18"/>
    <n v="1.18"/>
    <n v="0"/>
    <n v="0"/>
    <n v="78209"/>
    <n v="80164"/>
    <n v="0"/>
    <n v="0"/>
    <n v="15997.68"/>
    <n v="0.16020000000000001"/>
    <n v="0.15390000000000001"/>
    <n v="0"/>
    <n v="0"/>
    <n v="0"/>
    <n v="0"/>
    <n v="0"/>
  </r>
  <r>
    <x v="174"/>
    <s v="Northshore"/>
    <n v="3344"/>
    <s v="Maywood Hills Elementary"/>
    <x v="1"/>
    <n v="462.89"/>
    <n v="0"/>
    <n v="0"/>
    <n v="1.18"/>
    <n v="1.18"/>
    <n v="0"/>
    <n v="0"/>
    <n v="78209"/>
    <n v="80164"/>
    <n v="0"/>
    <n v="0"/>
    <n v="15997.68"/>
    <n v="0.16020000000000001"/>
    <n v="0.15390000000000001"/>
    <n v="0"/>
    <n v="0"/>
    <n v="0"/>
    <n v="0"/>
    <n v="0"/>
  </r>
  <r>
    <x v="174"/>
    <s v="Northshore"/>
    <n v="3345"/>
    <s v="Kenmore Middle School"/>
    <x v="1"/>
    <n v="730.16"/>
    <n v="0"/>
    <n v="0"/>
    <n v="1.18"/>
    <n v="1.18"/>
    <n v="0"/>
    <n v="0"/>
    <n v="78209"/>
    <n v="80164"/>
    <n v="0"/>
    <n v="0"/>
    <n v="15997.68"/>
    <n v="0.16020000000000001"/>
    <n v="0.15390000000000001"/>
    <n v="0"/>
    <n v="0"/>
    <n v="0"/>
    <n v="0"/>
    <n v="0"/>
  </r>
  <r>
    <x v="174"/>
    <s v="Northshore"/>
    <n v="3390"/>
    <s v="Lockwood Elementary"/>
    <x v="1"/>
    <n v="526.05999999999995"/>
    <n v="0"/>
    <n v="0"/>
    <n v="1.18"/>
    <n v="1.18"/>
    <n v="0"/>
    <n v="0"/>
    <n v="78209"/>
    <n v="80164"/>
    <n v="0"/>
    <n v="0"/>
    <n v="15997.68"/>
    <n v="0.16020000000000001"/>
    <n v="0.15390000000000001"/>
    <n v="0"/>
    <n v="0"/>
    <n v="0"/>
    <n v="0"/>
    <n v="0"/>
  </r>
  <r>
    <x v="174"/>
    <s v="Northshore"/>
    <n v="3442"/>
    <s v="Moorlands Elementary"/>
    <x v="1"/>
    <n v="578.24"/>
    <n v="0"/>
    <n v="0"/>
    <n v="1.18"/>
    <n v="1.18"/>
    <n v="0"/>
    <n v="0"/>
    <n v="78209"/>
    <n v="80164"/>
    <n v="0"/>
    <n v="0"/>
    <n v="15997.68"/>
    <n v="0.16020000000000001"/>
    <n v="0.15390000000000001"/>
    <n v="0"/>
    <n v="0"/>
    <n v="0"/>
    <n v="0"/>
    <n v="0"/>
  </r>
  <r>
    <x v="174"/>
    <s v="Northshore"/>
    <n v="3492"/>
    <s v="Inglemoor HS"/>
    <x v="1"/>
    <n v="1419.98"/>
    <n v="0"/>
    <n v="0"/>
    <n v="1.18"/>
    <n v="1.18"/>
    <n v="0"/>
    <n v="0"/>
    <n v="78209"/>
    <n v="80164"/>
    <n v="0"/>
    <n v="0"/>
    <n v="15997.68"/>
    <n v="0.16020000000000001"/>
    <n v="0.15390000000000001"/>
    <n v="0"/>
    <n v="0"/>
    <n v="0"/>
    <n v="0"/>
    <n v="0"/>
  </r>
  <r>
    <x v="174"/>
    <s v="Northshore"/>
    <n v="3493"/>
    <s v="Canyon Park Middle School"/>
    <x v="1"/>
    <n v="904.02"/>
    <n v="0"/>
    <n v="0"/>
    <n v="1.18"/>
    <n v="1.18"/>
    <n v="0"/>
    <n v="0"/>
    <n v="78209"/>
    <n v="80164"/>
    <n v="0"/>
    <n v="0"/>
    <n v="15997.68"/>
    <n v="0.16020000000000001"/>
    <n v="0.15390000000000001"/>
    <n v="0"/>
    <n v="0"/>
    <n v="0"/>
    <n v="0"/>
    <n v="0"/>
  </r>
  <r>
    <x v="174"/>
    <s v="Northshore"/>
    <n v="3679"/>
    <s v="Shelton View Elementary"/>
    <x v="1"/>
    <n v="502.68"/>
    <n v="0"/>
    <n v="0"/>
    <n v="1.18"/>
    <n v="1.18"/>
    <n v="0"/>
    <n v="0"/>
    <n v="78209"/>
    <n v="80164"/>
    <n v="0"/>
    <n v="0"/>
    <n v="15997.68"/>
    <n v="0.16020000000000001"/>
    <n v="0.15390000000000001"/>
    <n v="0"/>
    <n v="0"/>
    <n v="0"/>
    <n v="0"/>
    <n v="0"/>
  </r>
  <r>
    <x v="174"/>
    <s v="Northshore"/>
    <n v="3749"/>
    <s v="Woodin Elementary"/>
    <x v="1"/>
    <n v="466.58"/>
    <n v="0"/>
    <n v="0"/>
    <n v="1.18"/>
    <n v="1.18"/>
    <n v="0"/>
    <n v="0"/>
    <n v="78209"/>
    <n v="80164"/>
    <n v="0"/>
    <n v="0"/>
    <n v="15997.68"/>
    <n v="0.16020000000000001"/>
    <n v="0.15390000000000001"/>
    <n v="0"/>
    <n v="0"/>
    <n v="0"/>
    <n v="0"/>
    <n v="0"/>
  </r>
  <r>
    <x v="174"/>
    <s v="Northshore"/>
    <n v="3790"/>
    <s v="Leota Middle School"/>
    <x v="1"/>
    <n v="852.5"/>
    <n v="0"/>
    <n v="0"/>
    <n v="1.18"/>
    <n v="1.18"/>
    <n v="0"/>
    <n v="0"/>
    <n v="78209"/>
    <n v="80164"/>
    <n v="0"/>
    <n v="0"/>
    <n v="15997.68"/>
    <n v="0.16020000000000001"/>
    <n v="0.15390000000000001"/>
    <n v="0"/>
    <n v="0"/>
    <n v="0"/>
    <n v="0"/>
    <n v="0"/>
  </r>
  <r>
    <x v="174"/>
    <s v="Northshore"/>
    <n v="3811"/>
    <s v="Secondary Academy for Success"/>
    <x v="1"/>
    <n v="82.61"/>
    <n v="0"/>
    <n v="0"/>
    <n v="1.18"/>
    <n v="1.18"/>
    <n v="0"/>
    <n v="0"/>
    <n v="78209"/>
    <n v="80164"/>
    <n v="0"/>
    <n v="0"/>
    <n v="15997.68"/>
    <n v="0.16020000000000001"/>
    <n v="0.15390000000000001"/>
    <n v="0"/>
    <n v="0"/>
    <n v="0"/>
    <n v="0"/>
    <n v="0"/>
  </r>
  <r>
    <x v="174"/>
    <s v="Northshore"/>
    <n v="4017"/>
    <s v="Canyon Creek Elementary"/>
    <x v="1"/>
    <n v="865.28"/>
    <n v="0"/>
    <n v="0"/>
    <n v="1.18"/>
    <n v="1.18"/>
    <n v="0"/>
    <n v="0"/>
    <n v="78209"/>
    <n v="80164"/>
    <n v="0"/>
    <n v="0"/>
    <n v="15997.68"/>
    <n v="0.16020000000000001"/>
    <n v="0.15390000000000001"/>
    <n v="0"/>
    <n v="0"/>
    <n v="0"/>
    <n v="0"/>
    <n v="0"/>
  </r>
  <r>
    <x v="174"/>
    <s v="Northshore"/>
    <n v="4021"/>
    <s v="Northshore Middle School"/>
    <x v="1"/>
    <n v="755.59"/>
    <n v="0"/>
    <n v="0"/>
    <n v="1.18"/>
    <n v="1.18"/>
    <n v="0"/>
    <n v="0"/>
    <n v="78209"/>
    <n v="80164"/>
    <n v="0"/>
    <n v="0"/>
    <n v="15997.68"/>
    <n v="0.16020000000000001"/>
    <n v="0.15390000000000001"/>
    <n v="0"/>
    <n v="0"/>
    <n v="0"/>
    <n v="0"/>
    <n v="0"/>
  </r>
  <r>
    <x v="174"/>
    <s v="Northshore"/>
    <n v="4069"/>
    <s v="Wellington Elementary"/>
    <x v="1"/>
    <n v="377.11"/>
    <n v="0"/>
    <n v="0"/>
    <n v="1.18"/>
    <n v="1.18"/>
    <n v="0"/>
    <n v="0"/>
    <n v="78209"/>
    <n v="80164"/>
    <n v="0"/>
    <n v="0"/>
    <n v="15997.68"/>
    <n v="0.16020000000000001"/>
    <n v="0.15390000000000001"/>
    <n v="0"/>
    <n v="0"/>
    <n v="0"/>
    <n v="0"/>
    <n v="0"/>
  </r>
  <r>
    <x v="174"/>
    <s v="Northshore"/>
    <n v="4124"/>
    <s v="Hollywood Hill Elementary"/>
    <x v="1"/>
    <n v="327.44"/>
    <n v="0"/>
    <n v="0"/>
    <n v="1.18"/>
    <n v="1.18"/>
    <n v="0"/>
    <n v="0"/>
    <n v="78209"/>
    <n v="80164"/>
    <n v="0"/>
    <n v="0"/>
    <n v="15997.68"/>
    <n v="0.16020000000000001"/>
    <n v="0.15390000000000001"/>
    <n v="0"/>
    <n v="0"/>
    <n v="0"/>
    <n v="0"/>
    <n v="0"/>
  </r>
  <r>
    <x v="174"/>
    <s v="Northshore"/>
    <n v="4187"/>
    <s v="Sunrise Elementary"/>
    <x v="1"/>
    <n v="324.7"/>
    <n v="0"/>
    <n v="0"/>
    <n v="1.18"/>
    <n v="1.18"/>
    <n v="0"/>
    <n v="0"/>
    <n v="78209"/>
    <n v="80164"/>
    <n v="0"/>
    <n v="0"/>
    <n v="15997.68"/>
    <n v="0.16020000000000001"/>
    <n v="0.15390000000000001"/>
    <n v="0"/>
    <n v="0"/>
    <n v="0"/>
    <n v="0"/>
    <n v="0"/>
  </r>
  <r>
    <x v="174"/>
    <s v="Northshore"/>
    <n v="4208"/>
    <s v="Woodinville HS"/>
    <x v="1"/>
    <n v="1618.75"/>
    <n v="0"/>
    <n v="0"/>
    <n v="1.18"/>
    <n v="1.18"/>
    <n v="0"/>
    <n v="0"/>
    <n v="78209"/>
    <n v="80164"/>
    <n v="0"/>
    <n v="0"/>
    <n v="15997.68"/>
    <n v="0.16020000000000001"/>
    <n v="0.15390000000000001"/>
    <n v="0"/>
    <n v="0"/>
    <n v="0"/>
    <n v="0"/>
    <n v="0"/>
  </r>
  <r>
    <x v="174"/>
    <s v="Northshore"/>
    <n v="4306"/>
    <s v="Fernwood Elementary"/>
    <x v="1"/>
    <n v="711.93"/>
    <n v="0"/>
    <n v="0"/>
    <n v="1.18"/>
    <n v="1.18"/>
    <n v="0"/>
    <n v="0"/>
    <n v="78209"/>
    <n v="80164"/>
    <n v="0"/>
    <n v="0"/>
    <n v="15997.68"/>
    <n v="0.16020000000000001"/>
    <n v="0.15390000000000001"/>
    <n v="0"/>
    <n v="0"/>
    <n v="0"/>
    <n v="0"/>
    <n v="0"/>
  </r>
  <r>
    <x v="174"/>
    <s v="Northshore"/>
    <n v="4355"/>
    <s v="Frank Love Elementary"/>
    <x v="1"/>
    <n v="495.37"/>
    <n v="0"/>
    <n v="0"/>
    <n v="1.18"/>
    <n v="1.18"/>
    <n v="0"/>
    <n v="0"/>
    <n v="78209"/>
    <n v="80164"/>
    <n v="0"/>
    <n v="0"/>
    <n v="15997.68"/>
    <n v="0.16020000000000001"/>
    <n v="0.15390000000000001"/>
    <n v="0"/>
    <n v="0"/>
    <n v="0"/>
    <n v="0"/>
    <n v="0"/>
  </r>
  <r>
    <x v="174"/>
    <s v="Northshore"/>
    <n v="4371"/>
    <s v="Skyview Middle School"/>
    <x v="1"/>
    <n v="1210.96"/>
    <n v="0"/>
    <n v="0"/>
    <n v="1.18"/>
    <n v="1.18"/>
    <n v="0"/>
    <n v="0"/>
    <n v="78209"/>
    <n v="80164"/>
    <n v="0"/>
    <n v="0"/>
    <n v="15997.68"/>
    <n v="0.16020000000000001"/>
    <n v="0.15390000000000001"/>
    <n v="0"/>
    <n v="0"/>
    <n v="0"/>
    <n v="0"/>
    <n v="0"/>
  </r>
  <r>
    <x v="174"/>
    <s v="Northshore"/>
    <n v="4377"/>
    <s v="Woodmoor Elementary"/>
    <x v="1"/>
    <n v="486.33"/>
    <n v="0"/>
    <n v="0"/>
    <n v="1.18"/>
    <n v="1.18"/>
    <n v="0"/>
    <n v="0"/>
    <n v="78209"/>
    <n v="80164"/>
    <n v="0"/>
    <n v="0"/>
    <n v="15997.68"/>
    <n v="0.16020000000000001"/>
    <n v="0.15390000000000001"/>
    <n v="0"/>
    <n v="0"/>
    <n v="0"/>
    <n v="0"/>
    <n v="0"/>
  </r>
  <r>
    <x v="174"/>
    <s v="Northshore"/>
    <n v="4379"/>
    <s v="East Ridge Elementary"/>
    <x v="1"/>
    <n v="427.22"/>
    <n v="0"/>
    <n v="0"/>
    <n v="1.18"/>
    <n v="1.18"/>
    <n v="0"/>
    <n v="0"/>
    <n v="78209"/>
    <n v="80164"/>
    <n v="0"/>
    <n v="0"/>
    <n v="15997.68"/>
    <n v="0.16020000000000001"/>
    <n v="0.15390000000000001"/>
    <n v="0"/>
    <n v="0"/>
    <n v="0"/>
    <n v="0"/>
    <n v="0"/>
  </r>
  <r>
    <x v="174"/>
    <s v="Northshore"/>
    <n v="4455"/>
    <s v="Kokanee Elementary"/>
    <x v="1"/>
    <n v="653.42999999999995"/>
    <n v="0"/>
    <n v="0"/>
    <n v="1.18"/>
    <n v="1.18"/>
    <n v="0"/>
    <n v="0"/>
    <n v="78209"/>
    <n v="80164"/>
    <n v="0"/>
    <n v="0"/>
    <n v="15997.68"/>
    <n v="0.16020000000000001"/>
    <n v="0.15390000000000001"/>
    <n v="0"/>
    <n v="0"/>
    <n v="0"/>
    <n v="0"/>
    <n v="0"/>
  </r>
  <r>
    <x v="174"/>
    <s v="Northshore"/>
    <n v="4516"/>
    <s v="Timbercrest Middle School"/>
    <x v="1"/>
    <n v="664.08"/>
    <n v="0"/>
    <n v="0"/>
    <n v="1.18"/>
    <n v="1.18"/>
    <n v="0"/>
    <n v="0"/>
    <n v="78209"/>
    <n v="80164"/>
    <n v="0"/>
    <n v="0"/>
    <n v="15997.68"/>
    <n v="0.16020000000000001"/>
    <n v="0.15390000000000001"/>
    <n v="0"/>
    <n v="0"/>
    <n v="0"/>
    <n v="0"/>
    <n v="0"/>
  </r>
  <r>
    <x v="174"/>
    <s v="Northshore"/>
    <n v="5331"/>
    <s v="Northshore Online School"/>
    <x v="1"/>
    <n v="12.78"/>
    <n v="0"/>
    <n v="0"/>
    <n v="1.18"/>
    <n v="1.18"/>
    <n v="0"/>
    <n v="0"/>
    <n v="78209"/>
    <n v="80164"/>
    <n v="0"/>
    <n v="0"/>
    <n v="15997.68"/>
    <n v="0.16020000000000001"/>
    <n v="0.15390000000000001"/>
    <n v="0"/>
    <n v="0"/>
    <n v="0"/>
    <n v="0"/>
    <n v="0"/>
  </r>
  <r>
    <x v="174"/>
    <s v="Northshore"/>
    <n v="5481"/>
    <s v="North Creek High School"/>
    <x v="1"/>
    <n v="1914.29"/>
    <n v="0"/>
    <n v="0"/>
    <n v="1.18"/>
    <n v="1.18"/>
    <n v="0"/>
    <n v="0"/>
    <n v="78209"/>
    <n v="80164"/>
    <n v="0"/>
    <n v="0"/>
    <n v="15997.68"/>
    <n v="0.16020000000000001"/>
    <n v="0.15390000000000001"/>
    <n v="0"/>
    <n v="0"/>
    <n v="0"/>
    <n v="0"/>
    <n v="0"/>
  </r>
  <r>
    <x v="174"/>
    <s v="Northshore"/>
    <n v="5605"/>
    <s v="Ruby Bridges Elementary"/>
    <x v="1"/>
    <n v="499.05"/>
    <n v="0"/>
    <n v="0"/>
    <n v="1.18"/>
    <n v="1.18"/>
    <n v="0"/>
    <n v="0"/>
    <n v="78209"/>
    <n v="80164"/>
    <n v="0"/>
    <n v="0"/>
    <n v="15997.68"/>
    <n v="0.16020000000000001"/>
    <n v="0.15390000000000001"/>
    <n v="0"/>
    <n v="0"/>
    <n v="0"/>
    <n v="0"/>
    <n v="0"/>
  </r>
  <r>
    <x v="174"/>
    <s v="Northshore"/>
    <n v="5606"/>
    <s v="Innovation Lab High School"/>
    <x v="1"/>
    <n v="254.17"/>
    <n v="0"/>
    <n v="0"/>
    <n v="1.18"/>
    <n v="1.18"/>
    <n v="0"/>
    <n v="0"/>
    <n v="78209"/>
    <n v="80164"/>
    <n v="0"/>
    <n v="0"/>
    <n v="15997.68"/>
    <n v="0.16020000000000001"/>
    <n v="0.15390000000000001"/>
    <n v="0"/>
    <n v="0"/>
    <n v="0"/>
    <n v="0"/>
    <n v="0"/>
  </r>
  <r>
    <x v="174"/>
    <s v="Northshore"/>
    <n v="5753"/>
    <s v="Northshore Learning Options"/>
    <x v="1"/>
    <n v="419.59999999999997"/>
    <n v="0"/>
    <n v="0"/>
    <n v="1.18"/>
    <n v="1.18"/>
    <n v="0"/>
    <n v="0"/>
    <n v="78209"/>
    <n v="80164"/>
    <n v="0"/>
    <n v="0"/>
    <n v="15997.68"/>
    <n v="0.16020000000000001"/>
    <n v="0.15390000000000001"/>
    <n v="0"/>
    <n v="0"/>
    <n v="0"/>
    <n v="0"/>
    <n v="0"/>
  </r>
  <r>
    <x v="175"/>
    <s v="Oak Harbor"/>
    <n v="1758"/>
    <s v="Homeconnection"/>
    <x v="1"/>
    <n v="352.48"/>
    <n v="0"/>
    <n v="0"/>
    <n v="1.1200000000000001"/>
    <n v="1.1200000000000001"/>
    <n v="0"/>
    <n v="0"/>
    <n v="78209"/>
    <n v="80164"/>
    <n v="0"/>
    <n v="0"/>
    <n v="15997.68"/>
    <n v="0.16020000000000001"/>
    <n v="0.15390000000000001"/>
    <n v="0"/>
    <n v="0"/>
    <n v="0"/>
    <n v="0"/>
    <n v="0"/>
  </r>
  <r>
    <x v="175"/>
    <s v="Oak Harbor"/>
    <n v="2696"/>
    <s v="Oak Harbor Elementary"/>
    <x v="1"/>
    <n v="403.13"/>
    <n v="0"/>
    <n v="0"/>
    <n v="1.1200000000000001"/>
    <n v="1.1200000000000001"/>
    <n v="0"/>
    <n v="0"/>
    <n v="78209"/>
    <n v="80164"/>
    <n v="0"/>
    <n v="0"/>
    <n v="15997.68"/>
    <n v="0.16020000000000001"/>
    <n v="0.15390000000000001"/>
    <n v="0"/>
    <n v="0"/>
    <n v="0"/>
    <n v="0"/>
    <n v="0"/>
  </r>
  <r>
    <x v="175"/>
    <s v="Oak Harbor"/>
    <n v="2974"/>
    <s v="Oak Harbor High School"/>
    <x v="1"/>
    <n v="1572.0900000000001"/>
    <n v="0"/>
    <n v="0"/>
    <n v="1.1200000000000001"/>
    <n v="1.1200000000000001"/>
    <n v="0"/>
    <n v="0"/>
    <n v="78209"/>
    <n v="80164"/>
    <n v="0"/>
    <n v="0"/>
    <n v="15997.68"/>
    <n v="0.16020000000000001"/>
    <n v="0.15390000000000001"/>
    <n v="0"/>
    <n v="0"/>
    <n v="0"/>
    <n v="0"/>
    <n v="0"/>
  </r>
  <r>
    <x v="175"/>
    <s v="Oak Harbor"/>
    <n v="3274"/>
    <s v="Oak Harbor Intermediate School"/>
    <x v="1"/>
    <n v="763.12"/>
    <n v="0"/>
    <n v="0"/>
    <n v="1.1200000000000001"/>
    <n v="1.1200000000000001"/>
    <n v="0"/>
    <n v="0"/>
    <n v="78209"/>
    <n v="80164"/>
    <n v="0"/>
    <n v="0"/>
    <n v="15997.68"/>
    <n v="0.16020000000000001"/>
    <n v="0.15390000000000001"/>
    <n v="0"/>
    <n v="0"/>
    <n v="0"/>
    <n v="0"/>
    <n v="0"/>
  </r>
  <r>
    <x v="175"/>
    <s v="Oak Harbor"/>
    <n v="3377"/>
    <s v="Crescent Harbor Elem"/>
    <x v="0"/>
    <n v="421.63"/>
    <n v="0"/>
    <n v="421.63"/>
    <n v="1.1200000000000001"/>
    <n v="1.1200000000000001"/>
    <n v="421.63"/>
    <n v="1.2370000000000001"/>
    <n v="78209"/>
    <n v="80164"/>
    <n v="108353.88"/>
    <n v="2708.5299999999988"/>
    <n v="15997.68"/>
    <n v="0.16020000000000001"/>
    <n v="0.15390000000000001"/>
    <n v="37564.26"/>
    <n v="1851.04"/>
    <n v="284.88"/>
    <n v="2135.92"/>
    <n v="150762.59000000003"/>
  </r>
  <r>
    <x v="175"/>
    <s v="Oak Harbor"/>
    <n v="3477"/>
    <s v="Broad View Elementary"/>
    <x v="1"/>
    <n v="367.09999999999997"/>
    <n v="0"/>
    <n v="0"/>
    <n v="1.1200000000000001"/>
    <n v="1.1200000000000001"/>
    <n v="0"/>
    <n v="0"/>
    <n v="78209"/>
    <n v="80164"/>
    <n v="0"/>
    <n v="0"/>
    <n v="15997.68"/>
    <n v="0.16020000000000001"/>
    <n v="0.15390000000000001"/>
    <n v="0"/>
    <n v="0"/>
    <n v="0"/>
    <n v="0"/>
    <n v="0"/>
  </r>
  <r>
    <x v="175"/>
    <s v="Oak Harbor"/>
    <n v="3566"/>
    <s v="Olympic View Elem"/>
    <x v="0"/>
    <n v="404.92"/>
    <n v="0"/>
    <n v="404.92"/>
    <n v="1.1200000000000001"/>
    <n v="1.1200000000000001"/>
    <n v="404.92"/>
    <n v="1.1879999999999999"/>
    <n v="78209"/>
    <n v="80164"/>
    <n v="104061.77"/>
    <n v="2601.2399999999907"/>
    <n v="15997.68"/>
    <n v="0.16020000000000001"/>
    <n v="0.15390000000000001"/>
    <n v="36076.269999999997"/>
    <n v="1777.72"/>
    <n v="273.58999999999997"/>
    <n v="2051.31"/>
    <n v="144790.59"/>
  </r>
  <r>
    <x v="175"/>
    <s v="Oak Harbor"/>
    <n v="3939"/>
    <s v="North Whidbey Middle School"/>
    <x v="1"/>
    <n v="713.95"/>
    <n v="0"/>
    <n v="0"/>
    <n v="1.1200000000000001"/>
    <n v="1.1200000000000001"/>
    <n v="0"/>
    <n v="0"/>
    <n v="78209"/>
    <n v="80164"/>
    <n v="0"/>
    <n v="0"/>
    <n v="15997.68"/>
    <n v="0.16020000000000001"/>
    <n v="0.15390000000000001"/>
    <n v="0"/>
    <n v="0"/>
    <n v="0"/>
    <n v="0"/>
    <n v="0"/>
  </r>
  <r>
    <x v="175"/>
    <s v="Oak Harbor"/>
    <n v="4328"/>
    <s v="Hillcrest Elementary"/>
    <x v="1"/>
    <n v="461.5"/>
    <n v="0"/>
    <n v="0"/>
    <n v="1.1200000000000001"/>
    <n v="1.1200000000000001"/>
    <n v="0"/>
    <n v="0"/>
    <n v="78209"/>
    <n v="80164"/>
    <n v="0"/>
    <n v="0"/>
    <n v="15997.68"/>
    <n v="0.16020000000000001"/>
    <n v="0.15390000000000001"/>
    <n v="0"/>
    <n v="0"/>
    <n v="0"/>
    <n v="0"/>
    <n v="0"/>
  </r>
  <r>
    <x v="175"/>
    <s v="Oak Harbor"/>
    <n v="5343"/>
    <s v="iGrad Academy"/>
    <x v="0"/>
    <n v="11.67"/>
    <n v="0"/>
    <n v="11.67"/>
    <n v="1.1200000000000001"/>
    <n v="1.1200000000000001"/>
    <n v="11.67"/>
    <n v="3.4000000000000002E-2"/>
    <n v="78209"/>
    <n v="80164"/>
    <n v="2978.2"/>
    <n v="74.450000000000273"/>
    <n v="15997.68"/>
    <n v="0.16020000000000001"/>
    <n v="0.15390000000000001"/>
    <n v="1032.49"/>
    <n v="50.88"/>
    <n v="7.83"/>
    <n v="58.71"/>
    <n v="4143.8499999999995"/>
  </r>
  <r>
    <x v="176"/>
    <s v="Oakesdale"/>
    <n v="2432"/>
    <s v="Oakesdale High School"/>
    <x v="1"/>
    <n v="81.27"/>
    <n v="0"/>
    <n v="0"/>
    <n v="1"/>
    <n v="1"/>
    <n v="0"/>
    <n v="0"/>
    <n v="78209"/>
    <n v="80164"/>
    <n v="0"/>
    <n v="0"/>
    <n v="15997.68"/>
    <n v="0.16020000000000001"/>
    <n v="0.15390000000000001"/>
    <n v="0"/>
    <n v="0"/>
    <n v="0"/>
    <n v="0"/>
    <n v="0"/>
  </r>
  <r>
    <x v="176"/>
    <s v="Oakesdale"/>
    <n v="3205"/>
    <s v="Oakesdale Elementary School"/>
    <x v="1"/>
    <n v="65.64"/>
    <n v="0"/>
    <n v="0"/>
    <n v="1"/>
    <n v="1"/>
    <n v="0"/>
    <n v="0"/>
    <n v="78209"/>
    <n v="80164"/>
    <n v="0"/>
    <n v="0"/>
    <n v="15997.68"/>
    <n v="0.16020000000000001"/>
    <n v="0.15390000000000001"/>
    <n v="0"/>
    <n v="0"/>
    <n v="0"/>
    <n v="0"/>
    <n v="0"/>
  </r>
  <r>
    <x v="177"/>
    <s v="Oakville"/>
    <n v="2283"/>
    <s v="Oakville High School"/>
    <x v="0"/>
    <n v="138.73000000000002"/>
    <n v="0"/>
    <n v="138.73000000000002"/>
    <n v="1"/>
    <n v="1"/>
    <n v="138.73000000000002"/>
    <n v="0.40699999999999997"/>
    <n v="78209"/>
    <n v="80164"/>
    <n v="31831.06"/>
    <n v="795.68999999999869"/>
    <n v="15997.68"/>
    <n v="0.16020000000000001"/>
    <n v="0.15390000000000001"/>
    <n v="11732.85"/>
    <n v="543.78"/>
    <n v="83.69"/>
    <n v="627.47"/>
    <n v="44987.070000000007"/>
  </r>
  <r>
    <x v="177"/>
    <s v="Oakville"/>
    <n v="2922"/>
    <s v="Oakville Elementary"/>
    <x v="0"/>
    <n v="159.76999999999998"/>
    <n v="0"/>
    <n v="159.76999999999998"/>
    <n v="1"/>
    <n v="1"/>
    <n v="159.76999999999998"/>
    <n v="0.46899999999999997"/>
    <n v="78209"/>
    <n v="80164"/>
    <n v="36680.019999999997"/>
    <n v="916.90000000000146"/>
    <n v="15997.68"/>
    <n v="0.16020000000000001"/>
    <n v="0.15390000000000001"/>
    <n v="13520.16"/>
    <n v="626.62"/>
    <n v="96.44"/>
    <n v="723.06"/>
    <n v="51840.139999999992"/>
  </r>
  <r>
    <x v="177"/>
    <s v="Oakville"/>
    <n v="5584"/>
    <s v="Oakville Homelink"/>
    <x v="0"/>
    <n v="22.16"/>
    <n v="0"/>
    <n v="22.16"/>
    <n v="1"/>
    <n v="1"/>
    <n v="22.16"/>
    <n v="6.5000000000000002E-2"/>
    <n v="78209"/>
    <n v="80164"/>
    <n v="5083.59"/>
    <n v="127.06999999999971"/>
    <n v="15997.68"/>
    <n v="0.16020000000000001"/>
    <n v="0.15390000000000001"/>
    <n v="1873.8"/>
    <n v="86.84"/>
    <n v="13.36"/>
    <n v="100.2"/>
    <n v="7184.66"/>
  </r>
  <r>
    <x v="178"/>
    <s v="Ocean Beach"/>
    <n v="2517"/>
    <s v="Hilltop School"/>
    <x v="0"/>
    <n v="189.85"/>
    <n v="0"/>
    <n v="189.85"/>
    <n v="1"/>
    <n v="1"/>
    <n v="189.85"/>
    <n v="0.55700000000000005"/>
    <n v="78209"/>
    <n v="80164"/>
    <n v="43562.41"/>
    <n v="1088.9399999999951"/>
    <n v="15997.68"/>
    <n v="0.16020000000000001"/>
    <n v="0.15390000000000001"/>
    <n v="16056.99"/>
    <n v="744.19"/>
    <n v="114.53"/>
    <n v="858.72"/>
    <n v="61567.06"/>
  </r>
  <r>
    <x v="178"/>
    <s v="Ocean Beach"/>
    <n v="3531"/>
    <s v="Long Beach Elementary School"/>
    <x v="0"/>
    <n v="188.22"/>
    <n v="0"/>
    <n v="188.22"/>
    <n v="1"/>
    <n v="1"/>
    <n v="188.22"/>
    <n v="0.55200000000000005"/>
    <n v="78209"/>
    <n v="80164"/>
    <n v="43171.37"/>
    <n v="1079.1599999999962"/>
    <n v="15997.68"/>
    <n v="0.16020000000000001"/>
    <n v="0.15390000000000001"/>
    <n v="15912.86"/>
    <n v="737.51"/>
    <n v="113.5"/>
    <n v="851.01"/>
    <n v="61014.400000000001"/>
  </r>
  <r>
    <x v="178"/>
    <s v="Ocean Beach"/>
    <n v="4039"/>
    <s v="Ocean Park Elementary"/>
    <x v="0"/>
    <n v="208.97"/>
    <n v="0"/>
    <n v="208.97"/>
    <n v="1"/>
    <n v="1"/>
    <n v="208.97"/>
    <n v="0.61299999999999999"/>
    <n v="78209"/>
    <n v="80164"/>
    <n v="47942.12"/>
    <n v="1198.4099999999962"/>
    <n v="15997.68"/>
    <n v="0.16020000000000001"/>
    <n v="0.15390000000000001"/>
    <n v="17671.34"/>
    <n v="819.01"/>
    <n v="126.05"/>
    <n v="945.06"/>
    <n v="67756.929999999993"/>
  </r>
  <r>
    <x v="178"/>
    <s v="Ocean Beach"/>
    <n v="4220"/>
    <s v="Ilwaco High School"/>
    <x v="0"/>
    <n v="292.57"/>
    <n v="0"/>
    <n v="292.57"/>
    <n v="1"/>
    <n v="1"/>
    <n v="292.57"/>
    <n v="0.85799999999999998"/>
    <n v="78209"/>
    <n v="80164"/>
    <n v="67103.320000000007"/>
    <n v="1677.3899999999994"/>
    <n v="15997.68"/>
    <n v="0.16020000000000001"/>
    <n v="0.15390000000000001"/>
    <n v="24734.11"/>
    <n v="1146.3499999999999"/>
    <n v="176.42"/>
    <n v="1322.77"/>
    <n v="94837.590000000011"/>
  </r>
  <r>
    <x v="178"/>
    <s v="Ocean Beach"/>
    <n v="5647"/>
    <s v="Ocean Beach Options Academy"/>
    <x v="0"/>
    <n v="58.71"/>
    <n v="0"/>
    <n v="58.71"/>
    <n v="1"/>
    <n v="1"/>
    <n v="58.71"/>
    <n v="0.17199999999999999"/>
    <n v="78209"/>
    <n v="80164"/>
    <n v="13451.95"/>
    <n v="336.2599999999984"/>
    <n v="15997.68"/>
    <n v="0.16020000000000001"/>
    <n v="0.15390000000000001"/>
    <n v="4958.3500000000004"/>
    <n v="229.8"/>
    <n v="35.369999999999997"/>
    <n v="265.17"/>
    <n v="19011.73"/>
  </r>
  <r>
    <x v="179"/>
    <s v="Ocosta"/>
    <n v="3024"/>
    <s v="Ocosta Junior - Senior High"/>
    <x v="0"/>
    <n v="269.78999999999996"/>
    <n v="0"/>
    <n v="269.78999999999996"/>
    <n v="1"/>
    <n v="1"/>
    <n v="269.78999999999996"/>
    <n v="0.79100000000000004"/>
    <n v="78209"/>
    <n v="80164"/>
    <n v="61863.32"/>
    <n v="1546.4000000000015"/>
    <n v="15997.68"/>
    <n v="0.16020000000000001"/>
    <n v="0.15390000000000001"/>
    <n v="22802.66"/>
    <n v="1056.83"/>
    <n v="162.65"/>
    <n v="1219.48"/>
    <n v="87431.86"/>
  </r>
  <r>
    <x v="179"/>
    <s v="Ocosta"/>
    <n v="3025"/>
    <s v="Ocosta Elementary School"/>
    <x v="0"/>
    <n v="306.39"/>
    <n v="0"/>
    <n v="306.39"/>
    <n v="1"/>
    <n v="1"/>
    <n v="306.39"/>
    <n v="0.89900000000000002"/>
    <n v="78209"/>
    <n v="80164"/>
    <n v="70309.89"/>
    <n v="1757.5500000000029"/>
    <n v="15997.68"/>
    <n v="0.16020000000000001"/>
    <n v="0.15390000000000001"/>
    <n v="25916.05"/>
    <n v="1201.1199999999999"/>
    <n v="184.85"/>
    <n v="1385.9699999999998"/>
    <n v="99369.46"/>
  </r>
  <r>
    <x v="179"/>
    <s v="Ocosta"/>
    <n v="5708"/>
    <s v="Ocosta ALE"/>
    <x v="0"/>
    <n v="5.34"/>
    <n v="0"/>
    <n v="5.34"/>
    <n v="1"/>
    <n v="1"/>
    <n v="5.34"/>
    <n v="1.6E-2"/>
    <n v="78209"/>
    <n v="80164"/>
    <n v="1251.3399999999999"/>
    <n v="31.279999999999973"/>
    <n v="15997.68"/>
    <n v="0.16020000000000001"/>
    <n v="0.15390000000000001"/>
    <n v="461.24"/>
    <n v="21.38"/>
    <n v="3.29"/>
    <n v="24.669999999999998"/>
    <n v="1768.53"/>
  </r>
  <r>
    <x v="180"/>
    <s v="Odessa"/>
    <n v="2443"/>
    <s v="Odessa High School"/>
    <x v="0"/>
    <n v="98.059999999999988"/>
    <n v="0"/>
    <n v="98.059999999999988"/>
    <n v="1"/>
    <n v="1.04"/>
    <n v="98.059999999999988"/>
    <n v="0.28799999999999998"/>
    <n v="78209"/>
    <n v="80164"/>
    <n v="22524.19"/>
    <n v="1486.5300000000025"/>
    <n v="15997.68"/>
    <n v="0.16020000000000001"/>
    <n v="0.15390000000000001"/>
    <n v="8444.48"/>
    <n v="400.18"/>
    <n v="61.59"/>
    <n v="461.77"/>
    <n v="32916.97"/>
  </r>
  <r>
    <x v="180"/>
    <s v="Odessa"/>
    <n v="2769"/>
    <s v="P C Jantz Elementary"/>
    <x v="0"/>
    <n v="118.73"/>
    <n v="0"/>
    <n v="118.73"/>
    <n v="1"/>
    <n v="1.04"/>
    <n v="118.73"/>
    <n v="0.34799999999999998"/>
    <n v="78209"/>
    <n v="80164"/>
    <n v="27216.73"/>
    <n v="1796.2200000000012"/>
    <n v="15997.68"/>
    <n v="0.16020000000000001"/>
    <n v="0.15390000000000001"/>
    <n v="10203.75"/>
    <n v="483.55"/>
    <n v="74.42"/>
    <n v="557.97"/>
    <n v="39774.67"/>
  </r>
  <r>
    <x v="181"/>
    <s v="Okanogan"/>
    <n v="1980"/>
    <s v="Okanogan Alternative High School"/>
    <x v="0"/>
    <n v="33.56"/>
    <n v="0"/>
    <n v="33.56"/>
    <n v="1"/>
    <n v="1"/>
    <n v="33.56"/>
    <n v="9.8000000000000004E-2"/>
    <n v="78209"/>
    <n v="80164"/>
    <n v="7664.48"/>
    <n v="191.59000000000015"/>
    <n v="15997.68"/>
    <n v="0.16020000000000001"/>
    <n v="0.15390000000000001"/>
    <n v="2825.11"/>
    <n v="130.93"/>
    <n v="20.149999999999999"/>
    <n v="151.08000000000001"/>
    <n v="10832.26"/>
  </r>
  <r>
    <x v="181"/>
    <s v="Okanogan"/>
    <n v="2245"/>
    <s v="Okanogan Middle School"/>
    <x v="0"/>
    <n v="238.72"/>
    <n v="0"/>
    <n v="238.72"/>
    <n v="1"/>
    <n v="1"/>
    <n v="238.72"/>
    <n v="0.7"/>
    <n v="78209"/>
    <n v="80164"/>
    <n v="54746.3"/>
    <n v="1368.5"/>
    <n v="15997.68"/>
    <n v="0.16020000000000001"/>
    <n v="0.15390000000000001"/>
    <n v="20179.349999999999"/>
    <n v="935.25"/>
    <n v="143.93"/>
    <n v="1079.18"/>
    <n v="77373.329999999987"/>
  </r>
  <r>
    <x v="181"/>
    <s v="Okanogan"/>
    <n v="2246"/>
    <s v="Okanogan High School"/>
    <x v="0"/>
    <n v="299.91999999999996"/>
    <n v="0"/>
    <n v="299.91999999999996"/>
    <n v="1"/>
    <n v="1"/>
    <n v="299.91999999999996"/>
    <n v="0.88"/>
    <n v="78209"/>
    <n v="80164"/>
    <n v="68823.92"/>
    <n v="1720.4000000000087"/>
    <n v="15997.68"/>
    <n v="0.16020000000000001"/>
    <n v="0.15390000000000001"/>
    <n v="25368.32"/>
    <n v="1175.74"/>
    <n v="180.95"/>
    <n v="1356.69"/>
    <n v="97269.33"/>
  </r>
  <r>
    <x v="181"/>
    <s v="Okanogan"/>
    <n v="2539"/>
    <s v="Grainger Elementary"/>
    <x v="0"/>
    <n v="410.33"/>
    <n v="0"/>
    <n v="410.33"/>
    <n v="1"/>
    <n v="1"/>
    <n v="410.33"/>
    <n v="1.204"/>
    <n v="78209"/>
    <n v="80164"/>
    <n v="94163.64"/>
    <n v="2353.820000000007"/>
    <n v="15997.68"/>
    <n v="0.16020000000000001"/>
    <n v="0.15390000000000001"/>
    <n v="34708.47"/>
    <n v="1608.62"/>
    <n v="247.57"/>
    <n v="1856.1899999999998"/>
    <n v="133082.12"/>
  </r>
  <r>
    <x v="181"/>
    <s v="Okanogan"/>
    <n v="5151"/>
    <s v="Okanogan Outreach Alternative School"/>
    <x v="0"/>
    <n v="83.65"/>
    <n v="0"/>
    <n v="83.65"/>
    <n v="1"/>
    <n v="1"/>
    <n v="83.65"/>
    <n v="0.245"/>
    <n v="78209"/>
    <n v="80164"/>
    <n v="19161.21"/>
    <n v="478.97000000000116"/>
    <n v="15997.68"/>
    <n v="0.16020000000000001"/>
    <n v="0.15390000000000001"/>
    <n v="7062.77"/>
    <n v="327.33999999999997"/>
    <n v="50.38"/>
    <n v="377.71999999999997"/>
    <n v="27080.670000000002"/>
  </r>
  <r>
    <x v="182"/>
    <s v="Olympia"/>
    <n v="1768"/>
    <s v="Avanti High School"/>
    <x v="1"/>
    <n v="240.8"/>
    <n v="0"/>
    <n v="0"/>
    <n v="1"/>
    <n v="1.04"/>
    <n v="0"/>
    <n v="0"/>
    <n v="78209"/>
    <n v="80164"/>
    <n v="0"/>
    <n v="0"/>
    <n v="15997.68"/>
    <n v="0.16020000000000001"/>
    <n v="0.15390000000000001"/>
    <n v="0"/>
    <n v="0"/>
    <n v="0"/>
    <n v="0"/>
    <n v="0"/>
  </r>
  <r>
    <x v="182"/>
    <s v="Olympia"/>
    <n v="2342"/>
    <s v="Lincoln Elementary School"/>
    <x v="1"/>
    <n v="301.54000000000002"/>
    <n v="0"/>
    <n v="0"/>
    <n v="1"/>
    <n v="1.04"/>
    <n v="0"/>
    <n v="0"/>
    <n v="78209"/>
    <n v="80164"/>
    <n v="0"/>
    <n v="0"/>
    <n v="15997.68"/>
    <n v="0.16020000000000001"/>
    <n v="0.15390000000000001"/>
    <n v="0"/>
    <n v="0"/>
    <n v="0"/>
    <n v="0"/>
    <n v="0"/>
  </r>
  <r>
    <x v="182"/>
    <s v="Olympia"/>
    <n v="2448"/>
    <s v="Garfield Elementary School"/>
    <x v="0"/>
    <n v="282.97000000000003"/>
    <n v="0"/>
    <n v="282.97000000000003"/>
    <n v="1"/>
    <n v="1.04"/>
    <n v="282.97000000000003"/>
    <n v="0.83"/>
    <n v="78209"/>
    <n v="80164"/>
    <n v="64913.47"/>
    <n v="4284.0899999999965"/>
    <n v="15997.68"/>
    <n v="0.16020000000000001"/>
    <n v="0.15390000000000001"/>
    <n v="24336.53"/>
    <n v="1153.29"/>
    <n v="177.49"/>
    <n v="1330.78"/>
    <n v="94864.87"/>
  </r>
  <r>
    <x v="182"/>
    <s v="Olympia"/>
    <n v="2487"/>
    <s v="Boston Harbor Elementary"/>
    <x v="1"/>
    <n v="179.45"/>
    <n v="0"/>
    <n v="0"/>
    <n v="1"/>
    <n v="1.04"/>
    <n v="0"/>
    <n v="0"/>
    <n v="78209"/>
    <n v="80164"/>
    <n v="0"/>
    <n v="0"/>
    <n v="15997.68"/>
    <n v="0.16020000000000001"/>
    <n v="0.15390000000000001"/>
    <n v="0"/>
    <n v="0"/>
    <n v="0"/>
    <n v="0"/>
    <n v="0"/>
  </r>
  <r>
    <x v="182"/>
    <s v="Olympia"/>
    <n v="2621"/>
    <s v="McLane Elementary School"/>
    <x v="1"/>
    <n v="386.26"/>
    <n v="0"/>
    <n v="0"/>
    <n v="1"/>
    <n v="1.04"/>
    <n v="0"/>
    <n v="0"/>
    <n v="78209"/>
    <n v="80164"/>
    <n v="0"/>
    <n v="0"/>
    <n v="15997.68"/>
    <n v="0.16020000000000001"/>
    <n v="0.15390000000000001"/>
    <n v="0"/>
    <n v="0"/>
    <n v="0"/>
    <n v="0"/>
    <n v="0"/>
  </r>
  <r>
    <x v="182"/>
    <s v="Olympia"/>
    <n v="2778"/>
    <s v="Roosevelt Elementary School"/>
    <x v="1"/>
    <n v="341.83"/>
    <n v="0"/>
    <n v="0"/>
    <n v="1"/>
    <n v="1.04"/>
    <n v="0"/>
    <n v="0"/>
    <n v="78209"/>
    <n v="80164"/>
    <n v="0"/>
    <n v="0"/>
    <n v="15997.68"/>
    <n v="0.16020000000000001"/>
    <n v="0.15390000000000001"/>
    <n v="0"/>
    <n v="0"/>
    <n v="0"/>
    <n v="0"/>
    <n v="0"/>
  </r>
  <r>
    <x v="182"/>
    <s v="Olympia"/>
    <n v="3066"/>
    <s v="Madison Elementary School"/>
    <x v="1"/>
    <n v="204.89"/>
    <n v="0"/>
    <n v="0"/>
    <n v="1"/>
    <n v="1.04"/>
    <n v="0"/>
    <n v="0"/>
    <n v="78209"/>
    <n v="80164"/>
    <n v="0"/>
    <n v="0"/>
    <n v="15997.68"/>
    <n v="0.16020000000000001"/>
    <n v="0.15390000000000001"/>
    <n v="0"/>
    <n v="0"/>
    <n v="0"/>
    <n v="0"/>
    <n v="0"/>
  </r>
  <r>
    <x v="182"/>
    <s v="Olympia"/>
    <n v="3132"/>
    <s v="Olympia High School"/>
    <x v="1"/>
    <n v="1891.25"/>
    <n v="0"/>
    <n v="0"/>
    <n v="1"/>
    <n v="1.04"/>
    <n v="0"/>
    <n v="0"/>
    <n v="78209"/>
    <n v="80164"/>
    <n v="0"/>
    <n v="0"/>
    <n v="15997.68"/>
    <n v="0.16020000000000001"/>
    <n v="0.15390000000000001"/>
    <n v="0"/>
    <n v="0"/>
    <n v="0"/>
    <n v="0"/>
    <n v="0"/>
  </r>
  <r>
    <x v="182"/>
    <s v="Olympia"/>
    <n v="3133"/>
    <s v="Jefferson Middle School"/>
    <x v="1"/>
    <n v="458.83"/>
    <n v="0"/>
    <n v="0"/>
    <n v="1"/>
    <n v="1.04"/>
    <n v="0"/>
    <n v="0"/>
    <n v="78209"/>
    <n v="80164"/>
    <n v="0"/>
    <n v="0"/>
    <n v="15997.68"/>
    <n v="0.16020000000000001"/>
    <n v="0.15390000000000001"/>
    <n v="0"/>
    <n v="0"/>
    <n v="0"/>
    <n v="0"/>
    <n v="0"/>
  </r>
  <r>
    <x v="182"/>
    <s v="Olympia"/>
    <n v="3540"/>
    <s v="Leland P Brown Elementary"/>
    <x v="0"/>
    <n v="333.22"/>
    <n v="0"/>
    <n v="333.22"/>
    <n v="1"/>
    <n v="1.04"/>
    <n v="333.22"/>
    <n v="0.97699999999999998"/>
    <n v="78209"/>
    <n v="80164"/>
    <n v="76410.19"/>
    <n v="5042.8499999999913"/>
    <n v="15997.68"/>
    <n v="0.16020000000000001"/>
    <n v="0.15390000000000001"/>
    <n v="28646.74"/>
    <n v="1357.55"/>
    <n v="208.93"/>
    <n v="1566.48"/>
    <n v="111666.26"/>
  </r>
  <r>
    <x v="182"/>
    <s v="Olympia"/>
    <n v="3696"/>
    <s v="Reeves Middle School"/>
    <x v="1"/>
    <n v="401.12"/>
    <n v="0"/>
    <n v="0"/>
    <n v="1"/>
    <n v="1.04"/>
    <n v="0"/>
    <n v="0"/>
    <n v="78209"/>
    <n v="80164"/>
    <n v="0"/>
    <n v="0"/>
    <n v="15997.68"/>
    <n v="0.16020000000000001"/>
    <n v="0.15390000000000001"/>
    <n v="0"/>
    <n v="0"/>
    <n v="0"/>
    <n v="0"/>
    <n v="0"/>
  </r>
  <r>
    <x v="182"/>
    <s v="Olympia"/>
    <n v="3697"/>
    <s v="Pioneer Elementary School"/>
    <x v="1"/>
    <n v="381.95"/>
    <n v="0"/>
    <n v="0"/>
    <n v="1"/>
    <n v="1.04"/>
    <n v="0"/>
    <n v="0"/>
    <n v="78209"/>
    <n v="80164"/>
    <n v="0"/>
    <n v="0"/>
    <n v="15997.68"/>
    <n v="0.16020000000000001"/>
    <n v="0.15390000000000001"/>
    <n v="0"/>
    <n v="0"/>
    <n v="0"/>
    <n v="0"/>
    <n v="0"/>
  </r>
  <r>
    <x v="182"/>
    <s v="Olympia"/>
    <n v="3711"/>
    <s v="Washington Middle School"/>
    <x v="1"/>
    <n v="707.08"/>
    <n v="0"/>
    <n v="0"/>
    <n v="1"/>
    <n v="1.04"/>
    <n v="0"/>
    <n v="0"/>
    <n v="78209"/>
    <n v="80164"/>
    <n v="0"/>
    <n v="0"/>
    <n v="15997.68"/>
    <n v="0.16020000000000001"/>
    <n v="0.15390000000000001"/>
    <n v="0"/>
    <n v="0"/>
    <n v="0"/>
    <n v="0"/>
    <n v="0"/>
  </r>
  <r>
    <x v="182"/>
    <s v="Olympia"/>
    <n v="3960"/>
    <s v="Capital High School"/>
    <x v="1"/>
    <n v="1312.09"/>
    <n v="0"/>
    <n v="0"/>
    <n v="1"/>
    <n v="1.04"/>
    <n v="0"/>
    <n v="0"/>
    <n v="78209"/>
    <n v="80164"/>
    <n v="0"/>
    <n v="0"/>
    <n v="15997.68"/>
    <n v="0.16020000000000001"/>
    <n v="0.15390000000000001"/>
    <n v="0"/>
    <n v="0"/>
    <n v="0"/>
    <n v="0"/>
    <n v="0"/>
  </r>
  <r>
    <x v="182"/>
    <s v="Olympia"/>
    <n v="4367"/>
    <s v="Centennial Elementary Olympia"/>
    <x v="1"/>
    <n v="439.66"/>
    <n v="0"/>
    <n v="0"/>
    <n v="1"/>
    <n v="1.04"/>
    <n v="0"/>
    <n v="0"/>
    <n v="78209"/>
    <n v="80164"/>
    <n v="0"/>
    <n v="0"/>
    <n v="15997.68"/>
    <n v="0.16020000000000001"/>
    <n v="0.15390000000000001"/>
    <n v="0"/>
    <n v="0"/>
    <n v="0"/>
    <n v="0"/>
    <n v="0"/>
  </r>
  <r>
    <x v="182"/>
    <s v="Olympia"/>
    <n v="4458"/>
    <s v="McKenny Elementary"/>
    <x v="1"/>
    <n v="271.89"/>
    <n v="0"/>
    <n v="0"/>
    <n v="1"/>
    <n v="1.04"/>
    <n v="0"/>
    <n v="0"/>
    <n v="78209"/>
    <n v="80164"/>
    <n v="0"/>
    <n v="0"/>
    <n v="15997.68"/>
    <n v="0.16020000000000001"/>
    <n v="0.15390000000000001"/>
    <n v="0"/>
    <n v="0"/>
    <n v="0"/>
    <n v="0"/>
    <n v="0"/>
  </r>
  <r>
    <x v="182"/>
    <s v="Olympia"/>
    <n v="4472"/>
    <s v="Julia Butler Hansen Elementary"/>
    <x v="1"/>
    <n v="379.57"/>
    <n v="0"/>
    <n v="0"/>
    <n v="1"/>
    <n v="1.04"/>
    <n v="0"/>
    <n v="0"/>
    <n v="78209"/>
    <n v="80164"/>
    <n v="0"/>
    <n v="0"/>
    <n v="15997.68"/>
    <n v="0.16020000000000001"/>
    <n v="0.15390000000000001"/>
    <n v="0"/>
    <n v="0"/>
    <n v="0"/>
    <n v="0"/>
    <n v="0"/>
  </r>
  <r>
    <x v="182"/>
    <s v="Olympia"/>
    <n v="4473"/>
    <s v="Thurgood Marshall Middle School"/>
    <x v="1"/>
    <n v="485.13"/>
    <n v="0"/>
    <n v="0"/>
    <n v="1"/>
    <n v="1.04"/>
    <n v="0"/>
    <n v="0"/>
    <n v="78209"/>
    <n v="80164"/>
    <n v="0"/>
    <n v="0"/>
    <n v="15997.68"/>
    <n v="0.16020000000000001"/>
    <n v="0.15390000000000001"/>
    <n v="0"/>
    <n v="0"/>
    <n v="0"/>
    <n v="0"/>
    <n v="0"/>
  </r>
  <r>
    <x v="182"/>
    <s v="Olympia"/>
    <n v="5078"/>
    <s v="Olympia Regional Learning Academy"/>
    <x v="1"/>
    <n v="525.28"/>
    <n v="0"/>
    <n v="0"/>
    <n v="1"/>
    <n v="1.04"/>
    <n v="0"/>
    <n v="0"/>
    <n v="78209"/>
    <n v="80164"/>
    <n v="0"/>
    <n v="0"/>
    <n v="15997.68"/>
    <n v="0.16020000000000001"/>
    <n v="0.15390000000000001"/>
    <n v="0"/>
    <n v="0"/>
    <n v="0"/>
    <n v="0"/>
    <n v="0"/>
  </r>
  <r>
    <x v="183"/>
    <s v="Omak"/>
    <n v="2031"/>
    <s v="Omak High School"/>
    <x v="0"/>
    <n v="417.48"/>
    <n v="0"/>
    <n v="417.48"/>
    <n v="1"/>
    <n v="1"/>
    <n v="417.48"/>
    <n v="1.2250000000000001"/>
    <n v="78209"/>
    <n v="80164"/>
    <n v="95806.03"/>
    <n v="2394.8699999999953"/>
    <n v="15997.68"/>
    <n v="0.16020000000000001"/>
    <n v="0.15390000000000001"/>
    <n v="35313.85"/>
    <n v="1636.68"/>
    <n v="251.89"/>
    <n v="1888.5700000000002"/>
    <n v="135403.32"/>
  </r>
  <r>
    <x v="183"/>
    <s v="Omak"/>
    <n v="2999"/>
    <s v="N Omak Elementary"/>
    <x v="0"/>
    <n v="316.55"/>
    <n v="0"/>
    <n v="316.55"/>
    <n v="1"/>
    <n v="1"/>
    <n v="316.55"/>
    <n v="0.92900000000000005"/>
    <n v="78209"/>
    <n v="80164"/>
    <n v="72656.160000000003"/>
    <n v="1816.1999999999971"/>
    <n v="15997.68"/>
    <n v="0.16020000000000001"/>
    <n v="0.15390000000000001"/>
    <n v="26780.87"/>
    <n v="1241.21"/>
    <n v="191.02"/>
    <n v="1432.23"/>
    <n v="102685.45999999999"/>
  </r>
  <r>
    <x v="183"/>
    <s v="Omak"/>
    <n v="3051"/>
    <s v="E Omak Elementary"/>
    <x v="0"/>
    <n v="329.01"/>
    <n v="0"/>
    <n v="329.01"/>
    <n v="1"/>
    <n v="1"/>
    <n v="329.01"/>
    <n v="0.96499999999999997"/>
    <n v="78209"/>
    <n v="80164"/>
    <n v="75471.69"/>
    <n v="1886.5699999999924"/>
    <n v="15997.68"/>
    <n v="0.16020000000000001"/>
    <n v="0.15390000000000001"/>
    <n v="27818.67"/>
    <n v="1289.3"/>
    <n v="198.42"/>
    <n v="1487.72"/>
    <n v="106664.65"/>
  </r>
  <r>
    <x v="183"/>
    <s v="Omak"/>
    <n v="4237"/>
    <s v="Omak Middle School"/>
    <x v="0"/>
    <n v="309.89"/>
    <n v="0"/>
    <n v="309.89"/>
    <n v="1"/>
    <n v="1"/>
    <n v="309.89"/>
    <n v="0.90900000000000003"/>
    <n v="78209"/>
    <n v="80164"/>
    <n v="71091.98"/>
    <n v="1777.1000000000058"/>
    <n v="15997.68"/>
    <n v="0.16020000000000001"/>
    <n v="0.15390000000000001"/>
    <n v="26204.32"/>
    <n v="1214.48"/>
    <n v="186.91"/>
    <n v="1401.39"/>
    <n v="100474.79"/>
  </r>
  <r>
    <x v="183"/>
    <s v="Omak"/>
    <n v="5195"/>
    <s v="Washington Virtual Academy Omak Elementary"/>
    <x v="0"/>
    <n v="1354.43"/>
    <n v="0"/>
    <n v="1354.43"/>
    <n v="1"/>
    <n v="1"/>
    <n v="1354.43"/>
    <n v="3.9729999999999999"/>
    <n v="78209"/>
    <n v="80164"/>
    <n v="310724.36"/>
    <n v="7767.210000000021"/>
    <n v="15997.68"/>
    <n v="0.16020000000000001"/>
    <n v="0.15390000000000001"/>
    <n v="114532.2"/>
    <n v="5308.19"/>
    <n v="816.93"/>
    <n v="6125.12"/>
    <n v="439148.89"/>
  </r>
  <r>
    <x v="183"/>
    <s v="Omak"/>
    <n v="5196"/>
    <s v="Washington Virtual Academy Omak Middle School"/>
    <x v="0"/>
    <n v="1297.21"/>
    <n v="0"/>
    <n v="1297.21"/>
    <n v="1"/>
    <n v="1"/>
    <n v="1297.21"/>
    <n v="3.8050000000000002"/>
    <n v="78209"/>
    <n v="80164"/>
    <n v="297585.25"/>
    <n v="7438.7700000000186"/>
    <n v="15997.68"/>
    <n v="0.16020000000000001"/>
    <n v="0.15390000000000001"/>
    <n v="109689.16"/>
    <n v="5083.7299999999996"/>
    <n v="782.39"/>
    <n v="5866.12"/>
    <n v="420579.30000000005"/>
  </r>
  <r>
    <x v="183"/>
    <s v="Omak"/>
    <n v="5197"/>
    <s v="Washington Virtual Academy Omak High School"/>
    <x v="0"/>
    <n v="1915.53"/>
    <n v="0"/>
    <n v="1915.53"/>
    <n v="1"/>
    <n v="1"/>
    <n v="1915.53"/>
    <n v="5.6189999999999998"/>
    <n v="78209"/>
    <n v="80164"/>
    <n v="439456.37"/>
    <n v="10985.150000000023"/>
    <n v="15997.68"/>
    <n v="0.16020000000000001"/>
    <n v="0.15390000000000001"/>
    <n v="161982.49"/>
    <n v="7507.36"/>
    <n v="1155.3800000000001"/>
    <n v="8662.74"/>
    <n v="621086.75"/>
  </r>
  <r>
    <x v="183"/>
    <s v="Omak"/>
    <n v="5746"/>
    <s v="Highlands"/>
    <x v="0"/>
    <n v="102.25"/>
    <n v="0"/>
    <n v="102.25"/>
    <n v="1"/>
    <n v="1"/>
    <n v="102.25"/>
    <n v="0.3"/>
    <n v="78209"/>
    <n v="80164"/>
    <n v="23462.7"/>
    <n v="586.5"/>
    <n v="15997.68"/>
    <n v="0.16020000000000001"/>
    <n v="0.15390000000000001"/>
    <n v="8648.2900000000009"/>
    <n v="400.82"/>
    <n v="61.69"/>
    <n v="462.51"/>
    <n v="33160"/>
  </r>
  <r>
    <x v="184"/>
    <s v="Onalaska"/>
    <n v="2331"/>
    <s v="Onalaska High School"/>
    <x v="0"/>
    <n v="279.12000000000006"/>
    <n v="0"/>
    <n v="279.12000000000006"/>
    <n v="1"/>
    <n v="1"/>
    <n v="279.12000000000006"/>
    <n v="0.81899999999999995"/>
    <n v="78209"/>
    <n v="80164"/>
    <n v="64053.17"/>
    <n v="1601.1500000000087"/>
    <n v="15997.68"/>
    <n v="0.16020000000000001"/>
    <n v="0.15390000000000001"/>
    <n v="23609.83"/>
    <n v="1094.24"/>
    <n v="168.4"/>
    <n v="1262.6400000000001"/>
    <n v="90526.790000000008"/>
  </r>
  <r>
    <x v="184"/>
    <s v="Onalaska"/>
    <n v="3239"/>
    <s v="Onalaska Elementary School"/>
    <x v="0"/>
    <n v="400.89000000000004"/>
    <n v="0"/>
    <n v="400.89000000000004"/>
    <n v="1"/>
    <n v="1"/>
    <n v="400.89000000000004"/>
    <n v="1.1759999999999999"/>
    <n v="78209"/>
    <n v="80164"/>
    <n v="91973.78"/>
    <n v="2299.0800000000017"/>
    <n v="15997.68"/>
    <n v="0.16020000000000001"/>
    <n v="0.15390000000000001"/>
    <n v="33901.300000000003"/>
    <n v="1571.21"/>
    <n v="241.81"/>
    <n v="1813.02"/>
    <n v="129987.18000000001"/>
  </r>
  <r>
    <x v="184"/>
    <s v="Onalaska"/>
    <n v="4335"/>
    <s v="Onalaska Middle School "/>
    <x v="0"/>
    <n v="193.11"/>
    <n v="0"/>
    <n v="193.11"/>
    <n v="1"/>
    <n v="1"/>
    <n v="193.11"/>
    <n v="0.56599999999999995"/>
    <n v="78209"/>
    <n v="80164"/>
    <n v="44266.29"/>
    <n v="1106.5299999999988"/>
    <n v="15997.68"/>
    <n v="0.16020000000000001"/>
    <n v="0.15390000000000001"/>
    <n v="16316.44"/>
    <n v="756.21"/>
    <n v="116.38"/>
    <n v="872.59"/>
    <n v="62561.85"/>
  </r>
  <r>
    <x v="185"/>
    <s v="Onion Creek"/>
    <n v="2049"/>
    <s v="Onion Creek Elementary"/>
    <x v="0"/>
    <n v="40.619999999999997"/>
    <n v="0"/>
    <n v="40.619999999999997"/>
    <n v="1"/>
    <n v="1"/>
    <n v="40.619999999999997"/>
    <n v="0.11899999999999999"/>
    <n v="78209"/>
    <n v="80164"/>
    <n v="9306.8700000000008"/>
    <n v="232.64999999999964"/>
    <n v="15997.68"/>
    <n v="0.16020000000000001"/>
    <n v="0.15390000000000001"/>
    <n v="3430.49"/>
    <n v="158.99"/>
    <n v="24.47"/>
    <n v="183.46"/>
    <n v="13153.47"/>
  </r>
  <r>
    <x v="186"/>
    <s v="Orcas"/>
    <n v="1892"/>
    <s v="OASIS K-12"/>
    <x v="1"/>
    <n v="328.04"/>
    <n v="0"/>
    <n v="0"/>
    <n v="1.1200000000000001"/>
    <n v="1.1200000000000001"/>
    <n v="0"/>
    <n v="0"/>
    <n v="78209"/>
    <n v="80164"/>
    <n v="0"/>
    <n v="0"/>
    <n v="15997.68"/>
    <n v="0.16020000000000001"/>
    <n v="0.15390000000000001"/>
    <n v="0"/>
    <n v="0"/>
    <n v="0"/>
    <n v="0"/>
    <n v="0"/>
  </r>
  <r>
    <x v="186"/>
    <s v="Orcas"/>
    <n v="2749"/>
    <s v="Orcas Island Elementary School"/>
    <x v="1"/>
    <n v="151.97"/>
    <n v="0"/>
    <n v="0"/>
    <n v="1.1200000000000001"/>
    <n v="1.1200000000000001"/>
    <n v="0"/>
    <n v="0"/>
    <n v="78209"/>
    <n v="80164"/>
    <n v="0"/>
    <n v="0"/>
    <n v="15997.68"/>
    <n v="0.16020000000000001"/>
    <n v="0.15390000000000001"/>
    <n v="0"/>
    <n v="0"/>
    <n v="0"/>
    <n v="0"/>
    <n v="0"/>
  </r>
  <r>
    <x v="186"/>
    <s v="Orcas"/>
    <n v="2750"/>
    <s v="Orcas Island High School"/>
    <x v="1"/>
    <n v="170.44"/>
    <n v="0"/>
    <n v="0"/>
    <n v="1.1200000000000001"/>
    <n v="1.1200000000000001"/>
    <n v="0"/>
    <n v="0"/>
    <n v="78209"/>
    <n v="80164"/>
    <n v="0"/>
    <n v="0"/>
    <n v="15997.68"/>
    <n v="0.16020000000000001"/>
    <n v="0.15390000000000001"/>
    <n v="0"/>
    <n v="0"/>
    <n v="0"/>
    <n v="0"/>
    <n v="0"/>
  </r>
  <r>
    <x v="186"/>
    <s v="Orcas"/>
    <n v="3808"/>
    <s v="Waldron Island School"/>
    <x v="1"/>
    <n v="6"/>
    <n v="0"/>
    <n v="0"/>
    <n v="1.1200000000000001"/>
    <n v="1.1200000000000001"/>
    <n v="0"/>
    <n v="0"/>
    <n v="78209"/>
    <n v="80164"/>
    <n v="0"/>
    <n v="0"/>
    <n v="15997.68"/>
    <n v="0.16020000000000001"/>
    <n v="0.15390000000000001"/>
    <n v="0"/>
    <n v="0"/>
    <n v="0"/>
    <n v="0"/>
    <n v="0"/>
  </r>
  <r>
    <x v="186"/>
    <s v="Orcas"/>
    <n v="4558"/>
    <s v="Orcas Island Middle School"/>
    <x v="1"/>
    <n v="99.17"/>
    <n v="0"/>
    <n v="0"/>
    <n v="1.1200000000000001"/>
    <n v="1.1200000000000001"/>
    <n v="0"/>
    <n v="0"/>
    <n v="78209"/>
    <n v="80164"/>
    <n v="0"/>
    <n v="0"/>
    <n v="15997.68"/>
    <n v="0.16020000000000001"/>
    <n v="0.15390000000000001"/>
    <n v="0"/>
    <n v="0"/>
    <n v="0"/>
    <n v="0"/>
    <n v="0"/>
  </r>
  <r>
    <x v="186"/>
    <s v="Orcas"/>
    <n v="5555"/>
    <s v="Orcas Island Montessori Public"/>
    <x v="1"/>
    <n v="23.44"/>
    <n v="0"/>
    <n v="0"/>
    <n v="1.1200000000000001"/>
    <n v="1.1200000000000001"/>
    <n v="0"/>
    <n v="0"/>
    <n v="78209"/>
    <n v="80164"/>
    <n v="0"/>
    <n v="0"/>
    <n v="15997.68"/>
    <n v="0.16020000000000001"/>
    <n v="0.15390000000000001"/>
    <n v="0"/>
    <n v="0"/>
    <n v="0"/>
    <n v="0"/>
    <n v="0"/>
  </r>
  <r>
    <x v="187"/>
    <s v="Orchard Prairie"/>
    <n v="3723"/>
    <s v="Orchard Prairie Elementary"/>
    <x v="1"/>
    <n v="76.89"/>
    <n v="0"/>
    <n v="0"/>
    <n v="1"/>
    <n v="1"/>
    <n v="0"/>
    <n v="0"/>
    <n v="78209"/>
    <n v="80164"/>
    <n v="0"/>
    <n v="0"/>
    <n v="15997.68"/>
    <n v="0.16020000000000001"/>
    <n v="0.15390000000000001"/>
    <n v="0"/>
    <n v="0"/>
    <n v="0"/>
    <n v="0"/>
    <n v="0"/>
  </r>
  <r>
    <x v="188"/>
    <s v="Orient"/>
    <n v="2136"/>
    <s v="Orient Elementary School"/>
    <x v="0"/>
    <n v="42.93"/>
    <n v="0"/>
    <n v="42.93"/>
    <n v="1"/>
    <n v="1"/>
    <n v="42.93"/>
    <n v="0.126"/>
    <n v="78209"/>
    <n v="80164"/>
    <n v="9854.33"/>
    <n v="246.32999999999993"/>
    <n v="15997.68"/>
    <n v="0.16020000000000001"/>
    <n v="0.15390000000000001"/>
    <n v="3632.28"/>
    <n v="168.34"/>
    <n v="25.91"/>
    <n v="194.25"/>
    <n v="13927.19"/>
  </r>
  <r>
    <x v="189"/>
    <s v="Orondo"/>
    <n v="2666"/>
    <s v="Orondo Elementary and Middle School"/>
    <x v="0"/>
    <n v="108.11"/>
    <n v="0"/>
    <n v="108.11"/>
    <n v="1"/>
    <n v="1"/>
    <n v="108.11"/>
    <n v="0.317"/>
    <n v="78209"/>
    <n v="80164"/>
    <n v="24792.25"/>
    <n v="619.7400000000016"/>
    <n v="15997.68"/>
    <n v="0.16020000000000001"/>
    <n v="0.15390000000000001"/>
    <n v="9138.36"/>
    <n v="423.53"/>
    <n v="65.180000000000007"/>
    <n v="488.71"/>
    <n v="35039.060000000005"/>
  </r>
  <r>
    <x v="190"/>
    <s v="Oroville"/>
    <n v="2422"/>
    <s v="Oroville Elementary"/>
    <x v="0"/>
    <n v="271.35000000000002"/>
    <n v="0"/>
    <n v="271.35000000000002"/>
    <n v="1"/>
    <n v="1"/>
    <n v="271.35000000000002"/>
    <n v="0.79600000000000004"/>
    <n v="78209"/>
    <n v="80164"/>
    <n v="62254.36"/>
    <n v="1556.1800000000003"/>
    <n v="15997.68"/>
    <n v="0.16020000000000001"/>
    <n v="0.15390000000000001"/>
    <n v="22946.799999999999"/>
    <n v="1063.51"/>
    <n v="163.66999999999999"/>
    <n v="1227.18"/>
    <n v="87984.51999999999"/>
  </r>
  <r>
    <x v="190"/>
    <s v="Oroville"/>
    <n v="2706"/>
    <s v="Oroville Middle-High School"/>
    <x v="0"/>
    <n v="240.75"/>
    <n v="0"/>
    <n v="240.75"/>
    <n v="1"/>
    <n v="1"/>
    <n v="240.75"/>
    <n v="0.70599999999999996"/>
    <n v="78209"/>
    <n v="80164"/>
    <n v="55215.55"/>
    <n v="1380.2299999999959"/>
    <n v="15997.68"/>
    <n v="0.16020000000000001"/>
    <n v="0.15390000000000001"/>
    <n v="20352.310000000001"/>
    <n v="943.26"/>
    <n v="145.16999999999999"/>
    <n v="1088.43"/>
    <n v="78036.51999999999"/>
  </r>
  <r>
    <x v="191"/>
    <s v="Orting"/>
    <n v="2360"/>
    <s v="Orting Elementary School"/>
    <x v="1"/>
    <n v="572.03"/>
    <n v="0"/>
    <n v="0"/>
    <n v="1.06"/>
    <n v="1.06"/>
    <n v="0"/>
    <n v="0"/>
    <n v="78209"/>
    <n v="80164"/>
    <n v="0"/>
    <n v="0"/>
    <n v="15997.68"/>
    <n v="0.16020000000000001"/>
    <n v="0.15390000000000001"/>
    <n v="0"/>
    <n v="0"/>
    <n v="0"/>
    <n v="0"/>
    <n v="0"/>
  </r>
  <r>
    <x v="191"/>
    <s v="Orting"/>
    <n v="2942"/>
    <s v="Orting High School"/>
    <x v="1"/>
    <n v="888.82"/>
    <n v="0"/>
    <n v="0"/>
    <n v="1.06"/>
    <n v="1.06"/>
    <n v="0"/>
    <n v="0"/>
    <n v="78209"/>
    <n v="80164"/>
    <n v="0"/>
    <n v="0"/>
    <n v="15997.68"/>
    <n v="0.16020000000000001"/>
    <n v="0.15390000000000001"/>
    <n v="0"/>
    <n v="0"/>
    <n v="0"/>
    <n v="0"/>
    <n v="0"/>
  </r>
  <r>
    <x v="191"/>
    <s v="Orting"/>
    <n v="4262"/>
    <s v="Orting Middle School"/>
    <x v="1"/>
    <n v="646.33000000000004"/>
    <n v="0"/>
    <n v="0"/>
    <n v="1.06"/>
    <n v="1.06"/>
    <n v="0"/>
    <n v="0"/>
    <n v="78209"/>
    <n v="80164"/>
    <n v="0"/>
    <n v="0"/>
    <n v="15997.68"/>
    <n v="0.16020000000000001"/>
    <n v="0.15390000000000001"/>
    <n v="0"/>
    <n v="0"/>
    <n v="0"/>
    <n v="0"/>
    <n v="0"/>
  </r>
  <r>
    <x v="191"/>
    <s v="Orting"/>
    <n v="4547"/>
    <s v="Ptarmigan Ridge Elementary School"/>
    <x v="1"/>
    <n v="680.09"/>
    <n v="0"/>
    <n v="0"/>
    <n v="1.06"/>
    <n v="1.06"/>
    <n v="0"/>
    <n v="0"/>
    <n v="78209"/>
    <n v="80164"/>
    <n v="0"/>
    <n v="0"/>
    <n v="15997.68"/>
    <n v="0.16020000000000001"/>
    <n v="0.15390000000000001"/>
    <n v="0"/>
    <n v="0"/>
    <n v="0"/>
    <n v="0"/>
    <n v="0"/>
  </r>
  <r>
    <x v="192"/>
    <s v="Othello"/>
    <n v="2902"/>
    <s v="Lutacaga Elementary"/>
    <x v="0"/>
    <n v="532.73"/>
    <n v="0"/>
    <n v="532.73"/>
    <n v="1"/>
    <n v="1"/>
    <n v="532.73"/>
    <n v="1.5629999999999999"/>
    <n v="78209"/>
    <n v="80164"/>
    <n v="122240.67"/>
    <n v="3055.6600000000035"/>
    <n v="15997.68"/>
    <n v="0.16020000000000001"/>
    <n v="0.15390000000000001"/>
    <n v="45057.599999999999"/>
    <n v="2088.27"/>
    <n v="321.38"/>
    <n v="2409.65"/>
    <n v="172763.58"/>
  </r>
  <r>
    <x v="192"/>
    <s v="Othello"/>
    <n v="2961"/>
    <s v="Hiawatha Elementary School"/>
    <x v="0"/>
    <n v="591.37"/>
    <n v="0"/>
    <n v="591.37"/>
    <n v="1"/>
    <n v="1"/>
    <n v="591.37"/>
    <n v="1.7350000000000001"/>
    <n v="78209"/>
    <n v="80164"/>
    <n v="135692.62"/>
    <n v="3391.9200000000128"/>
    <n v="15997.68"/>
    <n v="0.16020000000000001"/>
    <n v="0.15390000000000001"/>
    <n v="50015.95"/>
    <n v="2318.08"/>
    <n v="356.75"/>
    <n v="2674.83"/>
    <n v="191775.32"/>
  </r>
  <r>
    <x v="192"/>
    <s v="Othello"/>
    <n v="3015"/>
    <s v="Othello High School"/>
    <x v="0"/>
    <n v="1321.48"/>
    <n v="0"/>
    <n v="1321.48"/>
    <n v="1"/>
    <n v="1"/>
    <n v="1321.48"/>
    <n v="3.8759999999999999"/>
    <n v="78209"/>
    <n v="80164"/>
    <n v="303138.08"/>
    <n v="7577.5799999999581"/>
    <n v="15997.68"/>
    <n v="0.16020000000000001"/>
    <n v="0.15390000000000001"/>
    <n v="111735.92"/>
    <n v="5178.59"/>
    <n v="796.99"/>
    <n v="5975.58"/>
    <n v="428427.16"/>
  </r>
  <r>
    <x v="192"/>
    <s v="Othello"/>
    <n v="3471"/>
    <s v="McFarland Middle School"/>
    <x v="0"/>
    <n v="702.62"/>
    <n v="0"/>
    <n v="702.62"/>
    <n v="1"/>
    <n v="1"/>
    <n v="702.62"/>
    <n v="2.0609999999999999"/>
    <n v="78209"/>
    <n v="80164"/>
    <n v="161188.75"/>
    <n v="4029.25"/>
    <n v="15997.68"/>
    <n v="0.16020000000000001"/>
    <n v="0.15390000000000001"/>
    <n v="59413.760000000002"/>
    <n v="2753.63"/>
    <n v="423.78"/>
    <n v="3177.41"/>
    <n v="227809.17"/>
  </r>
  <r>
    <x v="192"/>
    <s v="Othello"/>
    <n v="3730"/>
    <s v="Scootney Springs Elementary"/>
    <x v="0"/>
    <n v="603.26"/>
    <n v="0"/>
    <n v="603.26"/>
    <n v="1"/>
    <n v="1"/>
    <n v="603.26"/>
    <n v="1.77"/>
    <n v="78209"/>
    <n v="80164"/>
    <n v="138429.93"/>
    <n v="3460.3500000000058"/>
    <n v="15997.68"/>
    <n v="0.16020000000000001"/>
    <n v="0.15390000000000001"/>
    <n v="51024.92"/>
    <n v="2364.84"/>
    <n v="363.95"/>
    <n v="2728.79"/>
    <n v="195643.99"/>
  </r>
  <r>
    <x v="192"/>
    <s v="Othello"/>
    <n v="5285"/>
    <s v="Wahitis Elementary School"/>
    <x v="0"/>
    <n v="612.11"/>
    <n v="0"/>
    <n v="612.11"/>
    <n v="1"/>
    <n v="1"/>
    <n v="612.11"/>
    <n v="1.796"/>
    <n v="78209"/>
    <n v="80164"/>
    <n v="140463.35999999999"/>
    <n v="3511.1800000000221"/>
    <n v="15997.68"/>
    <n v="0.16020000000000001"/>
    <n v="0.15390000000000001"/>
    <n v="51774.43"/>
    <n v="2399.58"/>
    <n v="369.3"/>
    <n v="2768.88"/>
    <n v="198517.85"/>
  </r>
  <r>
    <x v="192"/>
    <s v="Othello"/>
    <n v="5367"/>
    <s v="Desert Oasis High School"/>
    <x v="0"/>
    <n v="127.36"/>
    <n v="0"/>
    <n v="127.36"/>
    <n v="1"/>
    <n v="1"/>
    <n v="127.36"/>
    <n v="0.374"/>
    <n v="78209"/>
    <n v="80164"/>
    <n v="29250.17"/>
    <n v="731.17000000000189"/>
    <n v="15997.68"/>
    <n v="0.16020000000000001"/>
    <n v="0.15390000000000001"/>
    <n v="10781.54"/>
    <n v="499.69"/>
    <n v="76.900000000000006"/>
    <n v="576.59"/>
    <n v="41339.47"/>
  </r>
  <r>
    <x v="192"/>
    <s v="Othello"/>
    <n v="5528"/>
    <s v="Early Childhood Center"/>
    <x v="0"/>
    <n v="22.46"/>
    <n v="0"/>
    <n v="22.46"/>
    <n v="1"/>
    <n v="1"/>
    <n v="22.46"/>
    <n v="6.6000000000000003E-2"/>
    <n v="78209"/>
    <n v="80164"/>
    <n v="5161.79"/>
    <n v="129.02999999999975"/>
    <n v="15997.68"/>
    <n v="0.16020000000000001"/>
    <n v="0.15390000000000001"/>
    <n v="1902.62"/>
    <n v="88.18"/>
    <n v="13.57"/>
    <n v="101.75"/>
    <n v="7295.19"/>
  </r>
  <r>
    <x v="192"/>
    <s v="Othello"/>
    <n v="5634"/>
    <s v="Open Door Re-Engagement"/>
    <x v="0"/>
    <n v="20.11"/>
    <n v="0"/>
    <n v="20.11"/>
    <n v="1"/>
    <n v="1"/>
    <n v="20.11"/>
    <n v="5.8999999999999997E-2"/>
    <n v="78209"/>
    <n v="80164"/>
    <n v="4614.33"/>
    <n v="115.35000000000036"/>
    <n v="15997.68"/>
    <n v="0.16020000000000001"/>
    <n v="0.15390000000000001"/>
    <n v="1700.83"/>
    <n v="78.83"/>
    <n v="12.13"/>
    <n v="90.96"/>
    <n v="6521.47"/>
  </r>
  <r>
    <x v="193"/>
    <s v="Palisades"/>
    <n v="2502"/>
    <s v="Palisades Elementary School"/>
    <x v="0"/>
    <n v="31.11"/>
    <n v="0"/>
    <n v="31.11"/>
    <n v="1"/>
    <n v="1"/>
    <n v="31.11"/>
    <n v="9.0999999999999998E-2"/>
    <n v="78209"/>
    <n v="80164"/>
    <n v="7117.02"/>
    <n v="177.89999999999964"/>
    <n v="15997.68"/>
    <n v="0.16020000000000001"/>
    <n v="0.15390000000000001"/>
    <n v="2623.31"/>
    <n v="121.58"/>
    <n v="18.71"/>
    <n v="140.29"/>
    <n v="10058.52"/>
  </r>
  <r>
    <x v="194"/>
    <s v="Palouse"/>
    <n v="1961"/>
    <s v="Palouse at Garfield Middle School"/>
    <x v="1"/>
    <n v="32"/>
    <n v="0"/>
    <n v="0"/>
    <n v="1"/>
    <n v="1"/>
    <n v="0"/>
    <n v="0"/>
    <n v="78209"/>
    <n v="80164"/>
    <n v="0"/>
    <n v="0"/>
    <n v="15997.68"/>
    <n v="0.16020000000000001"/>
    <n v="0.15390000000000001"/>
    <n v="0"/>
    <n v="0"/>
    <n v="0"/>
    <n v="0"/>
    <n v="0"/>
  </r>
  <r>
    <x v="194"/>
    <s v="Palouse"/>
    <n v="2622"/>
    <s v="Palouse Elementary"/>
    <x v="1"/>
    <n v="90.929999999999993"/>
    <n v="0"/>
    <n v="0"/>
    <n v="1"/>
    <n v="1"/>
    <n v="0"/>
    <n v="0"/>
    <n v="78209"/>
    <n v="80164"/>
    <n v="0"/>
    <n v="0"/>
    <n v="15997.68"/>
    <n v="0.16020000000000001"/>
    <n v="0.15390000000000001"/>
    <n v="0"/>
    <n v="0"/>
    <n v="0"/>
    <n v="0"/>
    <n v="0"/>
  </r>
  <r>
    <x v="194"/>
    <s v="Palouse"/>
    <n v="2634"/>
    <s v="Palouse High School"/>
    <x v="1"/>
    <n v="54.910000000000004"/>
    <n v="0"/>
    <n v="0"/>
    <n v="1"/>
    <n v="1"/>
    <n v="0"/>
    <n v="0"/>
    <n v="78209"/>
    <n v="80164"/>
    <n v="0"/>
    <n v="0"/>
    <n v="15997.68"/>
    <n v="0.16020000000000001"/>
    <n v="0.15390000000000001"/>
    <n v="0"/>
    <n v="0"/>
    <n v="0"/>
    <n v="0"/>
    <n v="0"/>
  </r>
  <r>
    <x v="195"/>
    <s v="Paschal Sherman Tribal"/>
    <n v="5756"/>
    <s v="Paschal Sherman Indian School"/>
    <x v="0"/>
    <n v="147.97"/>
    <n v="0"/>
    <n v="147.97"/>
    <n v="1"/>
    <n v="1"/>
    <n v="147.97"/>
    <n v="0.434"/>
    <n v="78209"/>
    <n v="80164"/>
    <n v="33942.71"/>
    <n v="848.47000000000116"/>
    <n v="15997.68"/>
    <n v="0.16020000000000001"/>
    <n v="0.15390000000000001"/>
    <n v="12511.19"/>
    <n v="579.85"/>
    <n v="89.24"/>
    <n v="669.09"/>
    <n v="47971.46"/>
  </r>
  <r>
    <x v="196"/>
    <s v="Pasco"/>
    <n v="2267"/>
    <s v="Mcloughlin Middle School"/>
    <x v="0"/>
    <n v="1164.9000000000001"/>
    <n v="0"/>
    <n v="1164.9000000000001"/>
    <n v="1"/>
    <n v="1"/>
    <n v="1164.9000000000001"/>
    <n v="3.4169999999999998"/>
    <n v="78209"/>
    <n v="80164"/>
    <n v="267240.15000000002"/>
    <n v="6680.2399999999907"/>
    <n v="15997.68"/>
    <n v="0.16020000000000001"/>
    <n v="0.15390000000000001"/>
    <n v="98504.03"/>
    <n v="4565.34"/>
    <n v="702.61"/>
    <n v="5267.95"/>
    <n v="377692.37000000005"/>
  </r>
  <r>
    <x v="196"/>
    <s v="Pasco"/>
    <n v="2790"/>
    <s v="Longfellow Elementary"/>
    <x v="0"/>
    <n v="305.69"/>
    <n v="0"/>
    <n v="305.69"/>
    <n v="1"/>
    <n v="1"/>
    <n v="305.69"/>
    <n v="0.89700000000000002"/>
    <n v="78209"/>
    <n v="80164"/>
    <n v="70153.47"/>
    <n v="1753.6399999999994"/>
    <n v="15997.68"/>
    <n v="0.16020000000000001"/>
    <n v="0.15390000000000001"/>
    <n v="25858.39"/>
    <n v="1198.45"/>
    <n v="184.44"/>
    <n v="1382.89"/>
    <n v="99148.39"/>
  </r>
  <r>
    <x v="196"/>
    <s v="Pasco"/>
    <n v="2917"/>
    <s v="Pasco Senior High School"/>
    <x v="0"/>
    <n v="2472.2400000000002"/>
    <n v="0"/>
    <n v="2472.2400000000002"/>
    <n v="1"/>
    <n v="1"/>
    <n v="2472.2400000000002"/>
    <n v="7.2519999999999998"/>
    <n v="78209"/>
    <n v="80164"/>
    <n v="567171.67000000004"/>
    <n v="14177.659999999916"/>
    <n v="15997.68"/>
    <n v="0.16020000000000001"/>
    <n v="0.15390000000000001"/>
    <n v="209058.02"/>
    <n v="9689.16"/>
    <n v="1491.16"/>
    <n v="11180.32"/>
    <n v="801587.66999999993"/>
  </r>
  <r>
    <x v="196"/>
    <s v="Pasco"/>
    <n v="2967"/>
    <s v="Emerson Elementary"/>
    <x v="0"/>
    <n v="456.28"/>
    <n v="0"/>
    <n v="456.28"/>
    <n v="1"/>
    <n v="1"/>
    <n v="456.28"/>
    <n v="1.3380000000000001"/>
    <n v="78209"/>
    <n v="80164"/>
    <n v="104643.64"/>
    <n v="2615.7899999999936"/>
    <n v="15997.68"/>
    <n v="0.16020000000000001"/>
    <n v="0.15390000000000001"/>
    <n v="38571.379999999997"/>
    <n v="1787.66"/>
    <n v="275.12"/>
    <n v="2062.7800000000002"/>
    <n v="147893.59"/>
  </r>
  <r>
    <x v="196"/>
    <s v="Pasco"/>
    <n v="3085"/>
    <s v="Mark Twain Elementary"/>
    <x v="0"/>
    <n v="585.66000000000008"/>
    <n v="0"/>
    <n v="585.66000000000008"/>
    <n v="1"/>
    <n v="1"/>
    <n v="585.66000000000008"/>
    <n v="1.718"/>
    <n v="78209"/>
    <n v="80164"/>
    <n v="134363.06"/>
    <n v="3358.6900000000023"/>
    <n v="15997.68"/>
    <n v="0.16020000000000001"/>
    <n v="0.15390000000000001"/>
    <n v="49525.88"/>
    <n v="2295.36"/>
    <n v="353.26"/>
    <n v="2648.62"/>
    <n v="189896.25"/>
  </r>
  <r>
    <x v="196"/>
    <s v="Pasco"/>
    <n v="3324"/>
    <s v="Stevens Middle School"/>
    <x v="0"/>
    <n v="949.42"/>
    <n v="0"/>
    <n v="949.42"/>
    <n v="1"/>
    <n v="1"/>
    <n v="949.42"/>
    <n v="2.7850000000000001"/>
    <n v="78209"/>
    <n v="80164"/>
    <n v="217812.07"/>
    <n v="5444.6699999999837"/>
    <n v="15997.68"/>
    <n v="0.16020000000000001"/>
    <n v="0.15390000000000001"/>
    <n v="80284.97"/>
    <n v="3720.95"/>
    <n v="572.65"/>
    <n v="4293.5999999999995"/>
    <n v="307835.31"/>
  </r>
  <r>
    <x v="196"/>
    <s v="Pasco"/>
    <n v="3425"/>
    <s v="Edwin Markham Elementary"/>
    <x v="0"/>
    <n v="222.44"/>
    <n v="0"/>
    <n v="222.44"/>
    <n v="1"/>
    <n v="1"/>
    <n v="222.44"/>
    <n v="0.65200000000000002"/>
    <n v="78209"/>
    <n v="80164"/>
    <n v="50992.27"/>
    <n v="1274.6600000000035"/>
    <n v="15997.68"/>
    <n v="0.16020000000000001"/>
    <n v="0.15390000000000001"/>
    <n v="18795.62"/>
    <n v="871.12"/>
    <n v="134.07"/>
    <n v="1005.19"/>
    <n v="72067.740000000005"/>
  </r>
  <r>
    <x v="196"/>
    <s v="Pasco"/>
    <n v="3515"/>
    <s v="Robert Frost Elementary"/>
    <x v="0"/>
    <n v="459.33"/>
    <n v="0"/>
    <n v="459.33"/>
    <n v="1"/>
    <n v="1"/>
    <n v="459.33"/>
    <n v="1.347"/>
    <n v="78209"/>
    <n v="80164"/>
    <n v="105347.52"/>
    <n v="2633.3899999999994"/>
    <n v="15997.68"/>
    <n v="0.16020000000000001"/>
    <n v="0.15390000000000001"/>
    <n v="38830.83"/>
    <n v="1799.68"/>
    <n v="276.97000000000003"/>
    <n v="2076.65"/>
    <n v="148888.38999999998"/>
  </r>
  <r>
    <x v="196"/>
    <s v="Pasco"/>
    <n v="3912"/>
    <s v="New Horizons High School"/>
    <x v="0"/>
    <n v="323.79000000000002"/>
    <n v="0"/>
    <n v="323.79000000000002"/>
    <n v="1"/>
    <n v="1"/>
    <n v="323.79000000000002"/>
    <n v="0.95"/>
    <n v="78209"/>
    <n v="80164"/>
    <n v="74298.55"/>
    <n v="1857.25"/>
    <n v="15997.68"/>
    <n v="0.16020000000000001"/>
    <n v="0.15390000000000001"/>
    <n v="27386.25"/>
    <n v="1269.26"/>
    <n v="195.34"/>
    <n v="1464.6"/>
    <n v="105006.65000000001"/>
  </r>
  <r>
    <x v="196"/>
    <s v="Pasco"/>
    <n v="4041"/>
    <s v="Ruth Livingston Elementary"/>
    <x v="1"/>
    <n v="540.75"/>
    <n v="0"/>
    <n v="0"/>
    <n v="1"/>
    <n v="1"/>
    <n v="0"/>
    <n v="0"/>
    <n v="78209"/>
    <n v="80164"/>
    <n v="0"/>
    <n v="0"/>
    <n v="15997.68"/>
    <n v="0.16020000000000001"/>
    <n v="0.15390000000000001"/>
    <n v="0"/>
    <n v="0"/>
    <n v="0"/>
    <n v="0"/>
    <n v="0"/>
  </r>
  <r>
    <x v="196"/>
    <s v="Pasco"/>
    <n v="4155"/>
    <s v="James McGee Elementary"/>
    <x v="0"/>
    <n v="498.6"/>
    <n v="0"/>
    <n v="498.6"/>
    <n v="1"/>
    <n v="1"/>
    <n v="498.6"/>
    <n v="1.4630000000000001"/>
    <n v="78209"/>
    <n v="80164"/>
    <n v="114419.77"/>
    <n v="2860.1599999999889"/>
    <n v="15997.68"/>
    <n v="0.16020000000000001"/>
    <n v="0.15390000000000001"/>
    <n v="42174.83"/>
    <n v="1954.67"/>
    <n v="300.82"/>
    <n v="2255.4900000000002"/>
    <n v="161710.25"/>
  </r>
  <r>
    <x v="196"/>
    <s v="Pasco"/>
    <n v="4526"/>
    <s v="Whittier Elementary"/>
    <x v="0"/>
    <n v="378.47"/>
    <n v="0"/>
    <n v="378.47"/>
    <n v="1"/>
    <n v="1"/>
    <n v="378.47"/>
    <n v="1.1100000000000001"/>
    <n v="78209"/>
    <n v="80164"/>
    <n v="86811.99"/>
    <n v="2170.0499999999884"/>
    <n v="15997.68"/>
    <n v="0.16020000000000001"/>
    <n v="0.15390000000000001"/>
    <n v="31998.68"/>
    <n v="1483.03"/>
    <n v="228.24"/>
    <n v="1711.27"/>
    <n v="122691.99"/>
  </r>
  <r>
    <x v="196"/>
    <s v="Pasco"/>
    <n v="4555"/>
    <s v="Rowena Chess Elementary"/>
    <x v="0"/>
    <n v="431"/>
    <n v="0"/>
    <n v="431"/>
    <n v="1"/>
    <n v="1"/>
    <n v="431"/>
    <n v="1.264"/>
    <n v="78209"/>
    <n v="80164"/>
    <n v="98856.18"/>
    <n v="2471.1200000000099"/>
    <n v="15997.68"/>
    <n v="0.16020000000000001"/>
    <n v="0.15390000000000001"/>
    <n v="36438.129999999997"/>
    <n v="1688.79"/>
    <n v="259.89999999999998"/>
    <n v="1948.69"/>
    <n v="139714.12"/>
  </r>
  <r>
    <x v="196"/>
    <s v="Pasco"/>
    <n v="4564"/>
    <s v="Ellen Ochoa Middle School"/>
    <x v="0"/>
    <n v="813.11"/>
    <n v="0"/>
    <n v="813.11"/>
    <n v="1"/>
    <n v="1"/>
    <n v="813.11"/>
    <n v="2.3849999999999998"/>
    <n v="78209"/>
    <n v="80164"/>
    <n v="186528.47"/>
    <n v="4662.6700000000128"/>
    <n v="15997.68"/>
    <n v="0.16020000000000001"/>
    <n v="0.15390000000000001"/>
    <n v="68753.91"/>
    <n v="3186.52"/>
    <n v="490.41"/>
    <n v="3676.93"/>
    <n v="263621.98000000004"/>
  </r>
  <r>
    <x v="196"/>
    <s v="Pasco"/>
    <n v="4595"/>
    <s v="Maya Angelou Elementary"/>
    <x v="0"/>
    <n v="582.79"/>
    <n v="0"/>
    <n v="582.79"/>
    <n v="1"/>
    <n v="1"/>
    <n v="582.79"/>
    <n v="1.71"/>
    <n v="78209"/>
    <n v="80164"/>
    <n v="133737.39000000001"/>
    <n v="3343.0499999999884"/>
    <n v="15997.68"/>
    <n v="0.16020000000000001"/>
    <n v="0.15390000000000001"/>
    <n v="49295.26"/>
    <n v="2284.67"/>
    <n v="351.61"/>
    <n v="2636.28"/>
    <n v="189011.98"/>
  </r>
  <r>
    <x v="196"/>
    <s v="Pasco"/>
    <n v="5020"/>
    <s v="Virgie Robinson Elementary"/>
    <x v="0"/>
    <n v="473.46"/>
    <n v="0"/>
    <n v="473.46"/>
    <n v="1"/>
    <n v="1"/>
    <n v="473.46"/>
    <n v="1.389"/>
    <n v="78209"/>
    <n v="80164"/>
    <n v="108632.3"/>
    <n v="2715.5"/>
    <n v="15997.68"/>
    <n v="0.16020000000000001"/>
    <n v="0.15390000000000001"/>
    <n v="40041.589999999997"/>
    <n v="1855.8"/>
    <n v="285.61"/>
    <n v="2141.41"/>
    <n v="153530.80000000002"/>
  </r>
  <r>
    <x v="196"/>
    <s v="Pasco"/>
    <n v="5164"/>
    <s v="Chiawana High School"/>
    <x v="0"/>
    <n v="2937.22"/>
    <n v="0"/>
    <n v="2937.22"/>
    <n v="1"/>
    <n v="1"/>
    <n v="2937.22"/>
    <n v="8.6159999999999997"/>
    <n v="78209"/>
    <n v="80164"/>
    <n v="673848.74"/>
    <n v="16844.280000000028"/>
    <n v="15997.68"/>
    <n v="0.16020000000000001"/>
    <n v="0.15390000000000001"/>
    <n v="248378.91"/>
    <n v="11511.55"/>
    <n v="1771.63"/>
    <n v="13283.18"/>
    <n v="952355.1100000001"/>
  </r>
  <r>
    <x v="196"/>
    <s v="Pasco"/>
    <n v="5345"/>
    <s v="Rosalind Franklin STEM Elementary"/>
    <x v="1"/>
    <n v="552.97"/>
    <n v="0"/>
    <n v="0"/>
    <n v="1"/>
    <n v="1"/>
    <n v="0"/>
    <n v="0"/>
    <n v="78209"/>
    <n v="80164"/>
    <n v="0"/>
    <n v="0"/>
    <n v="15997.68"/>
    <n v="0.16020000000000001"/>
    <n v="0.15390000000000001"/>
    <n v="0"/>
    <n v="0"/>
    <n v="0"/>
    <n v="0"/>
    <n v="0"/>
  </r>
  <r>
    <x v="196"/>
    <s v="Pasco"/>
    <n v="5391"/>
    <s v="Barbara McClintock STEM Elementary"/>
    <x v="0"/>
    <n v="568.63"/>
    <n v="0"/>
    <n v="568.63"/>
    <n v="1"/>
    <n v="1"/>
    <n v="568.63"/>
    <n v="1.6679999999999999"/>
    <n v="78209"/>
    <n v="80164"/>
    <n v="130452.61"/>
    <n v="3260.9399999999878"/>
    <n v="15997.68"/>
    <n v="0.16020000000000001"/>
    <n v="0.15390000000000001"/>
    <n v="48084.5"/>
    <n v="2228.56"/>
    <n v="342.98"/>
    <n v="2571.54"/>
    <n v="184369.59"/>
  </r>
  <r>
    <x v="196"/>
    <s v="Pasco"/>
    <n v="5392"/>
    <s v="Captain Gray STEM Elementary"/>
    <x v="0"/>
    <n v="407.33"/>
    <n v="0"/>
    <n v="407.33"/>
    <n v="1"/>
    <n v="1"/>
    <n v="407.33"/>
    <n v="1.1950000000000001"/>
    <n v="78209"/>
    <n v="80164"/>
    <n v="93459.76"/>
    <n v="2336.2200000000012"/>
    <n v="15997.68"/>
    <n v="0.16020000000000001"/>
    <n v="0.15390000000000001"/>
    <n v="34449.03"/>
    <n v="1596.6"/>
    <n v="245.72"/>
    <n v="1842.32"/>
    <n v="132087.32999999999"/>
  </r>
  <r>
    <x v="196"/>
    <s v="Pasco"/>
    <n v="5393"/>
    <s v="Internet Pasco Academy of Learning"/>
    <x v="0"/>
    <n v="51.06"/>
    <n v="0"/>
    <n v="51.06"/>
    <n v="1"/>
    <n v="1"/>
    <n v="51.06"/>
    <n v="0.15"/>
    <n v="78209"/>
    <n v="80164"/>
    <n v="11731.35"/>
    <n v="293.25"/>
    <n v="15997.68"/>
    <n v="0.16020000000000001"/>
    <n v="0.15390000000000001"/>
    <n v="4324.1499999999996"/>
    <n v="200.41"/>
    <n v="30.84"/>
    <n v="231.25"/>
    <n v="16580"/>
  </r>
  <r>
    <x v="196"/>
    <s v="Pasco"/>
    <n v="5394"/>
    <s v="Marie Curie STEM Elementary"/>
    <x v="0"/>
    <n v="371.76"/>
    <n v="0"/>
    <n v="371.76"/>
    <n v="1"/>
    <n v="1"/>
    <n v="371.76"/>
    <n v="1.0900000000000001"/>
    <n v="78209"/>
    <n v="80164"/>
    <n v="85247.81"/>
    <n v="2130.9499999999971"/>
    <n v="15997.68"/>
    <n v="0.16020000000000001"/>
    <n v="0.15390000000000001"/>
    <n v="31422.12"/>
    <n v="1456.31"/>
    <n v="224.13"/>
    <n v="1680.44"/>
    <n v="120481.31999999999"/>
  </r>
  <r>
    <x v="196"/>
    <s v="Pasco"/>
    <n v="5556"/>
    <s v="Three Rivers Elementary"/>
    <x v="0"/>
    <n v="658.44"/>
    <n v="0"/>
    <n v="658.44"/>
    <n v="1"/>
    <n v="1"/>
    <n v="658.44"/>
    <n v="1.931"/>
    <n v="78209"/>
    <n v="80164"/>
    <n v="151021.57999999999"/>
    <n v="3775.1000000000058"/>
    <n v="15997.68"/>
    <n v="0.16020000000000001"/>
    <n v="0.15390000000000001"/>
    <n v="55666.17"/>
    <n v="2579.94"/>
    <n v="397.05"/>
    <n v="2976.9900000000002"/>
    <n v="213439.84"/>
  </r>
  <r>
    <x v="196"/>
    <s v="Pasco"/>
    <n v="5596"/>
    <s v="Soar to Success"/>
    <x v="1"/>
    <n v="57.88"/>
    <n v="0"/>
    <n v="0"/>
    <n v="1"/>
    <n v="1"/>
    <n v="0"/>
    <n v="0"/>
    <n v="78209"/>
    <n v="80164"/>
    <n v="0"/>
    <n v="0"/>
    <n v="15997.68"/>
    <n v="0.16020000000000001"/>
    <n v="0.15390000000000001"/>
    <n v="0"/>
    <n v="0"/>
    <n v="0"/>
    <n v="0"/>
    <n v="0"/>
  </r>
  <r>
    <x v="196"/>
    <s v="Pasco"/>
    <n v="5623"/>
    <s v="Columbia River Elementary"/>
    <x v="0"/>
    <n v="622.33000000000004"/>
    <n v="0"/>
    <n v="622.33000000000004"/>
    <n v="1"/>
    <n v="1"/>
    <n v="622.33000000000004"/>
    <n v="1.8260000000000001"/>
    <n v="78209"/>
    <n v="80164"/>
    <n v="142809.63"/>
    <n v="3569.8299999999872"/>
    <n v="15997.68"/>
    <n v="0.16020000000000001"/>
    <n v="0.15390000000000001"/>
    <n v="52639.26"/>
    <n v="2439.66"/>
    <n v="375.46"/>
    <n v="2815.12"/>
    <n v="201833.84"/>
  </r>
  <r>
    <x v="196"/>
    <s v="Pasco"/>
    <n v="5624"/>
    <s v="Ray Reynolds Middle School"/>
    <x v="0"/>
    <n v="1285.06"/>
    <n v="0"/>
    <n v="1285.06"/>
    <n v="1"/>
    <n v="1"/>
    <n v="1285.06"/>
    <n v="3.77"/>
    <n v="78209"/>
    <n v="80164"/>
    <n v="294847.93"/>
    <n v="7370.3500000000349"/>
    <n v="15997.68"/>
    <n v="0.16020000000000001"/>
    <n v="0.15390000000000001"/>
    <n v="108680.19"/>
    <n v="5036.97"/>
    <n v="775.19"/>
    <n v="5812.16"/>
    <n v="416710.63"/>
  </r>
  <r>
    <x v="196"/>
    <s v="Pasco"/>
    <n v="5711"/>
    <s v="Pasco Innovative Experiences and e-Learning"/>
    <x v="0"/>
    <n v="99.22"/>
    <n v="0"/>
    <n v="99.22"/>
    <n v="1"/>
    <n v="1"/>
    <n v="99.22"/>
    <n v="0.29099999999999998"/>
    <n v="78209"/>
    <n v="80164"/>
    <n v="22758.82"/>
    <n v="568.90000000000146"/>
    <n v="15997.68"/>
    <n v="0.16020000000000001"/>
    <n v="0.15390000000000001"/>
    <n v="8388.84"/>
    <n v="388.8"/>
    <n v="59.84"/>
    <n v="448.64"/>
    <n v="32165.200000000001"/>
  </r>
  <r>
    <x v="197"/>
    <s v="Pateros"/>
    <n v="2396"/>
    <s v="Pateros Elementary"/>
    <x v="0"/>
    <n v="116.78"/>
    <n v="0"/>
    <n v="116.78"/>
    <n v="1"/>
    <n v="1"/>
    <n v="116.78"/>
    <n v="0.34300000000000003"/>
    <n v="78209"/>
    <n v="80164"/>
    <n v="26825.69"/>
    <n v="670.56000000000131"/>
    <n v="15997.68"/>
    <n v="0.16020000000000001"/>
    <n v="0.15390000000000001"/>
    <n v="9887.8799999999992"/>
    <n v="458.27"/>
    <n v="70.53"/>
    <n v="528.79999999999995"/>
    <n v="37912.930000000008"/>
  </r>
  <r>
    <x v="197"/>
    <s v="Pateros"/>
    <n v="2397"/>
    <s v="Pateros High School"/>
    <x v="0"/>
    <n v="111.92"/>
    <n v="0"/>
    <n v="111.92"/>
    <n v="1"/>
    <n v="1"/>
    <n v="111.92"/>
    <n v="0.32800000000000001"/>
    <n v="78209"/>
    <n v="80164"/>
    <n v="25652.55"/>
    <n v="641.2400000000016"/>
    <n v="15997.68"/>
    <n v="0.16020000000000001"/>
    <n v="0.15390000000000001"/>
    <n v="9455.4599999999991"/>
    <n v="438.23"/>
    <n v="67.44"/>
    <n v="505.67"/>
    <n v="36254.92"/>
  </r>
  <r>
    <x v="197"/>
    <s v="Pateros"/>
    <n v="5639"/>
    <s v="Pateros Alternative School"/>
    <x v="1"/>
    <n v="3.16"/>
    <n v="0"/>
    <n v="0"/>
    <n v="1"/>
    <n v="1"/>
    <n v="0"/>
    <n v="0"/>
    <n v="78209"/>
    <n v="80164"/>
    <n v="0"/>
    <n v="0"/>
    <n v="15997.68"/>
    <n v="0.16020000000000001"/>
    <n v="0.15390000000000001"/>
    <n v="0"/>
    <n v="0"/>
    <n v="0"/>
    <n v="0"/>
    <n v="0"/>
  </r>
  <r>
    <x v="198"/>
    <s v="Paterson"/>
    <n v="2133"/>
    <s v="Paterson Elementary School"/>
    <x v="0"/>
    <n v="136"/>
    <n v="0"/>
    <n v="136"/>
    <n v="1"/>
    <n v="1"/>
    <n v="136"/>
    <n v="0.39900000000000002"/>
    <n v="78209"/>
    <n v="80164"/>
    <n v="31205.39"/>
    <n v="780.04999999999927"/>
    <n v="15997.68"/>
    <n v="0.16020000000000001"/>
    <n v="0.15390000000000001"/>
    <n v="11502.23"/>
    <n v="533.09"/>
    <n v="82.04"/>
    <n v="615.13"/>
    <n v="44102.799999999996"/>
  </r>
  <r>
    <x v="199"/>
    <s v="Pe Ell"/>
    <n v="2858"/>
    <s v="Pe Ell School"/>
    <x v="0"/>
    <n v="280.54000000000002"/>
    <n v="0"/>
    <n v="280.54000000000002"/>
    <n v="1"/>
    <n v="1.04"/>
    <n v="280.54000000000002"/>
    <n v="0.82299999999999995"/>
    <n v="78209"/>
    <n v="80164"/>
    <n v="64366.01"/>
    <n v="4247.9599999999991"/>
    <n v="15997.68"/>
    <n v="0.16020000000000001"/>
    <n v="0.15390000000000001"/>
    <n v="24131.29"/>
    <n v="1143.57"/>
    <n v="176"/>
    <n v="1319.57"/>
    <n v="94064.830000000016"/>
  </r>
  <r>
    <x v="200"/>
    <s v="Peninsula"/>
    <n v="1516"/>
    <s v="Henderson Bay Alt High School"/>
    <x v="1"/>
    <n v="139.69999999999999"/>
    <n v="0"/>
    <n v="0"/>
    <n v="1.1200000000000001"/>
    <n v="1.1200000000000001"/>
    <n v="0"/>
    <n v="0"/>
    <n v="78209"/>
    <n v="80164"/>
    <n v="0"/>
    <n v="0"/>
    <n v="15997.68"/>
    <n v="0.16020000000000001"/>
    <n v="0.15390000000000001"/>
    <n v="0"/>
    <n v="0"/>
    <n v="0"/>
    <n v="0"/>
    <n v="0"/>
  </r>
  <r>
    <x v="200"/>
    <s v="Peninsula"/>
    <n v="2294"/>
    <s v="Goodman Middle School"/>
    <x v="1"/>
    <n v="517.57000000000005"/>
    <n v="0"/>
    <n v="0"/>
    <n v="1.1200000000000001"/>
    <n v="1.1200000000000001"/>
    <n v="0"/>
    <n v="0"/>
    <n v="78209"/>
    <n v="80164"/>
    <n v="0"/>
    <n v="0"/>
    <n v="15997.68"/>
    <n v="0.16020000000000001"/>
    <n v="0.15390000000000001"/>
    <n v="0"/>
    <n v="0"/>
    <n v="0"/>
    <n v="0"/>
    <n v="0"/>
  </r>
  <r>
    <x v="200"/>
    <s v="Peninsula"/>
    <n v="2681"/>
    <s v="Peninsula High School"/>
    <x v="1"/>
    <n v="1292.4100000000001"/>
    <n v="0"/>
    <n v="0"/>
    <n v="1.1200000000000001"/>
    <n v="1.1200000000000001"/>
    <n v="0"/>
    <n v="0"/>
    <n v="78209"/>
    <n v="80164"/>
    <n v="0"/>
    <n v="0"/>
    <n v="15997.68"/>
    <n v="0.16020000000000001"/>
    <n v="0.15390000000000001"/>
    <n v="0"/>
    <n v="0"/>
    <n v="0"/>
    <n v="0"/>
    <n v="0"/>
  </r>
  <r>
    <x v="200"/>
    <s v="Peninsula"/>
    <n v="2944"/>
    <s v="Harbor Heights Elementary School"/>
    <x v="1"/>
    <n v="394.64"/>
    <n v="0"/>
    <n v="0"/>
    <n v="1.1200000000000001"/>
    <n v="1.1200000000000001"/>
    <n v="0"/>
    <n v="0"/>
    <n v="78209"/>
    <n v="80164"/>
    <n v="0"/>
    <n v="0"/>
    <n v="15997.68"/>
    <n v="0.16020000000000001"/>
    <n v="0.15390000000000001"/>
    <n v="0"/>
    <n v="0"/>
    <n v="0"/>
    <n v="0"/>
    <n v="0"/>
  </r>
  <r>
    <x v="200"/>
    <s v="Peninsula"/>
    <n v="3055"/>
    <s v="Evergreen Elementary"/>
    <x v="0"/>
    <n v="319.2"/>
    <n v="0"/>
    <n v="319.2"/>
    <n v="1.1200000000000001"/>
    <n v="1.1200000000000001"/>
    <n v="319.2"/>
    <n v="0.93600000000000005"/>
    <n v="78209"/>
    <n v="80164"/>
    <n v="81988.06"/>
    <n v="2049.4600000000064"/>
    <n v="15997.68"/>
    <n v="0.16020000000000001"/>
    <n v="0.15390000000000001"/>
    <n v="28423.73"/>
    <n v="1400.63"/>
    <n v="215.56"/>
    <n v="1616.19"/>
    <n v="114077.44"/>
  </r>
  <r>
    <x v="200"/>
    <s v="Peninsula"/>
    <n v="3056"/>
    <s v="Vaughn Elementary School"/>
    <x v="1"/>
    <n v="292.36"/>
    <n v="0"/>
    <n v="0"/>
    <n v="1.1200000000000001"/>
    <n v="1.1200000000000001"/>
    <n v="0"/>
    <n v="0"/>
    <n v="78209"/>
    <n v="80164"/>
    <n v="0"/>
    <n v="0"/>
    <n v="15997.68"/>
    <n v="0.16020000000000001"/>
    <n v="0.15390000000000001"/>
    <n v="0"/>
    <n v="0"/>
    <n v="0"/>
    <n v="0"/>
    <n v="0"/>
  </r>
  <r>
    <x v="200"/>
    <s v="Peninsula"/>
    <n v="3299"/>
    <s v="Artondale Elementary School"/>
    <x v="1"/>
    <n v="381.02"/>
    <n v="0"/>
    <n v="0"/>
    <n v="1.1200000000000001"/>
    <n v="1.1200000000000001"/>
    <n v="0"/>
    <n v="0"/>
    <n v="78209"/>
    <n v="80164"/>
    <n v="0"/>
    <n v="0"/>
    <n v="15997.68"/>
    <n v="0.16020000000000001"/>
    <n v="0.15390000000000001"/>
    <n v="0"/>
    <n v="0"/>
    <n v="0"/>
    <n v="0"/>
    <n v="0"/>
  </r>
  <r>
    <x v="200"/>
    <s v="Peninsula"/>
    <n v="3685"/>
    <s v="Purdy Elementary School"/>
    <x v="1"/>
    <n v="447.11"/>
    <n v="0"/>
    <n v="0"/>
    <n v="1.1200000000000001"/>
    <n v="1.1200000000000001"/>
    <n v="0"/>
    <n v="0"/>
    <n v="78209"/>
    <n v="80164"/>
    <n v="0"/>
    <n v="0"/>
    <n v="15997.68"/>
    <n v="0.16020000000000001"/>
    <n v="0.15390000000000001"/>
    <n v="0"/>
    <n v="0"/>
    <n v="0"/>
    <n v="0"/>
    <n v="0"/>
  </r>
  <r>
    <x v="200"/>
    <s v="Peninsula"/>
    <n v="4080"/>
    <s v="Discovery Elementary School"/>
    <x v="1"/>
    <n v="381.6"/>
    <n v="0"/>
    <n v="0"/>
    <n v="1.1200000000000001"/>
    <n v="1.1200000000000001"/>
    <n v="0"/>
    <n v="0"/>
    <n v="78209"/>
    <n v="80164"/>
    <n v="0"/>
    <n v="0"/>
    <n v="15997.68"/>
    <n v="0.16020000000000001"/>
    <n v="0.15390000000000001"/>
    <n v="0"/>
    <n v="0"/>
    <n v="0"/>
    <n v="0"/>
    <n v="0"/>
  </r>
  <r>
    <x v="200"/>
    <s v="Peninsula"/>
    <n v="4081"/>
    <s v="Gig Harbor High"/>
    <x v="1"/>
    <n v="1286.9000000000001"/>
    <n v="0"/>
    <n v="0"/>
    <n v="1.1200000000000001"/>
    <n v="1.1200000000000001"/>
    <n v="0"/>
    <n v="0"/>
    <n v="78209"/>
    <n v="80164"/>
    <n v="0"/>
    <n v="0"/>
    <n v="15997.68"/>
    <n v="0.16020000000000001"/>
    <n v="0.15390000000000001"/>
    <n v="0"/>
    <n v="0"/>
    <n v="0"/>
    <n v="0"/>
    <n v="0"/>
  </r>
  <r>
    <x v="200"/>
    <s v="Peninsula"/>
    <n v="4156"/>
    <s v="Key Peninsula Middle School"/>
    <x v="1"/>
    <n v="438.51"/>
    <n v="0"/>
    <n v="0"/>
    <n v="1.1200000000000001"/>
    <n v="1.1200000000000001"/>
    <n v="0"/>
    <n v="0"/>
    <n v="78209"/>
    <n v="80164"/>
    <n v="0"/>
    <n v="0"/>
    <n v="15997.68"/>
    <n v="0.16020000000000001"/>
    <n v="0.15390000000000001"/>
    <n v="0"/>
    <n v="0"/>
    <n v="0"/>
    <n v="0"/>
    <n v="0"/>
  </r>
  <r>
    <x v="200"/>
    <s v="Peninsula"/>
    <n v="4189"/>
    <s v="Minter Creek Elementary"/>
    <x v="1"/>
    <n v="264.36"/>
    <n v="0"/>
    <n v="0"/>
    <n v="1.1200000000000001"/>
    <n v="1.1200000000000001"/>
    <n v="0"/>
    <n v="0"/>
    <n v="78209"/>
    <n v="80164"/>
    <n v="0"/>
    <n v="0"/>
    <n v="15997.68"/>
    <n v="0.16020000000000001"/>
    <n v="0.15390000000000001"/>
    <n v="0"/>
    <n v="0"/>
    <n v="0"/>
    <n v="0"/>
    <n v="0"/>
  </r>
  <r>
    <x v="200"/>
    <s v="Peninsula"/>
    <n v="4219"/>
    <s v="Kopachuck Middle School"/>
    <x v="1"/>
    <n v="514.66999999999996"/>
    <n v="0"/>
    <n v="0"/>
    <n v="1.1200000000000001"/>
    <n v="1.1200000000000001"/>
    <n v="0"/>
    <n v="0"/>
    <n v="78209"/>
    <n v="80164"/>
    <n v="0"/>
    <n v="0"/>
    <n v="15997.68"/>
    <n v="0.16020000000000001"/>
    <n v="0.15390000000000001"/>
    <n v="0"/>
    <n v="0"/>
    <n v="0"/>
    <n v="0"/>
    <n v="0"/>
  </r>
  <r>
    <x v="200"/>
    <s v="Peninsula"/>
    <n v="4307"/>
    <s v="Voyager Elementary"/>
    <x v="1"/>
    <n v="439.47999999999996"/>
    <n v="0"/>
    <n v="0"/>
    <n v="1.1200000000000001"/>
    <n v="1.1200000000000001"/>
    <n v="0"/>
    <n v="0"/>
    <n v="78209"/>
    <n v="80164"/>
    <n v="0"/>
    <n v="0"/>
    <n v="15997.68"/>
    <n v="0.16020000000000001"/>
    <n v="0.15390000000000001"/>
    <n v="0"/>
    <n v="0"/>
    <n v="0"/>
    <n v="0"/>
    <n v="0"/>
  </r>
  <r>
    <x v="200"/>
    <s v="Peninsula"/>
    <n v="4387"/>
    <s v="Harbor Ridge Middle School"/>
    <x v="1"/>
    <n v="629.63"/>
    <n v="0"/>
    <n v="0"/>
    <n v="1.1200000000000001"/>
    <n v="1.1200000000000001"/>
    <n v="0"/>
    <n v="0"/>
    <n v="78209"/>
    <n v="80164"/>
    <n v="0"/>
    <n v="0"/>
    <n v="15997.68"/>
    <n v="0.16020000000000001"/>
    <n v="0.15390000000000001"/>
    <n v="0"/>
    <n v="0"/>
    <n v="0"/>
    <n v="0"/>
    <n v="0"/>
  </r>
  <r>
    <x v="200"/>
    <s v="Peninsula"/>
    <n v="5631"/>
    <s v="Pioneer Elementary School"/>
    <x v="1"/>
    <n v="478.06"/>
    <n v="0"/>
    <n v="0"/>
    <n v="1.1200000000000001"/>
    <n v="1.1200000000000001"/>
    <n v="0"/>
    <n v="0"/>
    <n v="78209"/>
    <n v="80164"/>
    <n v="0"/>
    <n v="0"/>
    <n v="15997.68"/>
    <n v="0.16020000000000001"/>
    <n v="0.15390000000000001"/>
    <n v="0"/>
    <n v="0"/>
    <n v="0"/>
    <n v="0"/>
    <n v="0"/>
  </r>
  <r>
    <x v="200"/>
    <s v="Peninsula"/>
    <n v="5685"/>
    <s v="Swift Water Elementary"/>
    <x v="1"/>
    <n v="526.20000000000005"/>
    <n v="0"/>
    <n v="0"/>
    <n v="1.1200000000000001"/>
    <n v="1.1200000000000001"/>
    <n v="0"/>
    <n v="0"/>
    <n v="78209"/>
    <n v="80164"/>
    <n v="0"/>
    <n v="0"/>
    <n v="15997.68"/>
    <n v="0.16020000000000001"/>
    <n v="0.15390000000000001"/>
    <n v="0"/>
    <n v="0"/>
    <n v="0"/>
    <n v="0"/>
    <n v="0"/>
  </r>
  <r>
    <x v="201"/>
    <s v="Pinnacle Prep Charter"/>
    <n v="5686"/>
    <s v="Pinnacles Prep"/>
    <x v="1"/>
    <n v="224.22"/>
    <n v="0"/>
    <n v="0"/>
    <n v="1"/>
    <n v="1"/>
    <n v="0"/>
    <n v="0"/>
    <n v="78209"/>
    <n v="80164"/>
    <n v="0"/>
    <n v="0"/>
    <n v="15997.68"/>
    <n v="0.16020000000000001"/>
    <n v="0.15390000000000001"/>
    <n v="0"/>
    <n v="0"/>
    <n v="0"/>
    <n v="0"/>
    <n v="0"/>
  </r>
  <r>
    <x v="202"/>
    <s v="Pioneer"/>
    <n v="2865"/>
    <s v="Pioneer Middle School"/>
    <x v="0"/>
    <n v="250.55"/>
    <n v="0"/>
    <n v="250.55"/>
    <n v="1.06"/>
    <n v="1.06"/>
    <n v="250.55"/>
    <n v="0.73499999999999999"/>
    <n v="78209"/>
    <n v="80164"/>
    <n v="60932.63"/>
    <n v="1523.1399999999994"/>
    <n v="15997.68"/>
    <n v="0.16020000000000001"/>
    <n v="0.15390000000000001"/>
    <n v="21754.11"/>
    <n v="1040.93"/>
    <n v="160.19999999999999"/>
    <n v="1201.1300000000001"/>
    <n v="85411.01"/>
  </r>
  <r>
    <x v="202"/>
    <s v="Pioneer"/>
    <n v="4463"/>
    <s v="Pioneer Elementary School"/>
    <x v="0"/>
    <n v="468.55"/>
    <n v="0"/>
    <n v="468.55"/>
    <n v="1.06"/>
    <n v="1.06"/>
    <n v="468.55"/>
    <n v="1.3740000000000001"/>
    <n v="78209"/>
    <n v="80164"/>
    <n v="113906.72"/>
    <n v="2847.3399999999965"/>
    <n v="15997.68"/>
    <n v="0.16020000000000001"/>
    <n v="0.15390000000000001"/>
    <n v="40666.870000000003"/>
    <n v="1945.9"/>
    <n v="299.47000000000003"/>
    <n v="2245.37"/>
    <n v="159666.29999999999"/>
  </r>
  <r>
    <x v="203"/>
    <s v="Pomeroy"/>
    <n v="2241"/>
    <s v="Pomeroy Jr Sr High School"/>
    <x v="0"/>
    <n v="137.96"/>
    <n v="0"/>
    <n v="137.96"/>
    <n v="1"/>
    <n v="1"/>
    <n v="137.96"/>
    <n v="0.40500000000000003"/>
    <n v="78209"/>
    <n v="80164"/>
    <n v="31674.65"/>
    <n v="791.7699999999968"/>
    <n v="15997.68"/>
    <n v="0.16020000000000001"/>
    <n v="0.15390000000000001"/>
    <n v="11675.19"/>
    <n v="541.11"/>
    <n v="83.28"/>
    <n v="624.39"/>
    <n v="44766"/>
  </r>
  <r>
    <x v="203"/>
    <s v="Pomeroy"/>
    <n v="3087"/>
    <s v="Pomeroy Elementary School"/>
    <x v="1"/>
    <n v="202.08"/>
    <n v="0"/>
    <n v="0"/>
    <n v="1"/>
    <n v="1"/>
    <n v="0"/>
    <n v="0"/>
    <n v="78209"/>
    <n v="80164"/>
    <n v="0"/>
    <n v="0"/>
    <n v="15997.68"/>
    <n v="0.16020000000000001"/>
    <n v="0.15390000000000001"/>
    <n v="0"/>
    <n v="0"/>
    <n v="0"/>
    <n v="0"/>
    <n v="0"/>
  </r>
  <r>
    <x v="204"/>
    <s v="Port Angeles"/>
    <n v="1897"/>
    <s v="Special Education"/>
    <x v="1"/>
    <n v="0"/>
    <n v="0"/>
    <n v="0"/>
    <n v="1"/>
    <n v="1.04"/>
    <n v="0"/>
    <n v="0"/>
    <n v="78209"/>
    <n v="80164"/>
    <n v="0"/>
    <n v="0"/>
    <n v="15997.68"/>
    <n v="0.16020000000000001"/>
    <n v="0.15390000000000001"/>
    <n v="0"/>
    <n v="0"/>
    <n v="0"/>
    <n v="0"/>
    <n v="0"/>
  </r>
  <r>
    <x v="204"/>
    <s v="Port Angeles"/>
    <n v="2368"/>
    <s v="Jefferson Elementary"/>
    <x v="0"/>
    <n v="237.03"/>
    <n v="0"/>
    <n v="237.03"/>
    <n v="1"/>
    <n v="1.04"/>
    <n v="237.03"/>
    <n v="0.69499999999999995"/>
    <n v="78209"/>
    <n v="80164"/>
    <n v="54355.26"/>
    <n v="3587.2799999999988"/>
    <n v="15997.68"/>
    <n v="0.16020000000000001"/>
    <n v="0.15390000000000001"/>
    <n v="20378.18"/>
    <n v="965.71"/>
    <n v="148.62"/>
    <n v="1114.33"/>
    <n v="79435.05"/>
  </r>
  <r>
    <x v="204"/>
    <s v="Port Angeles"/>
    <n v="2908"/>
    <s v="Port Angeles High School"/>
    <x v="0"/>
    <n v="904.94"/>
    <n v="0"/>
    <n v="904.94"/>
    <n v="1"/>
    <n v="1.04"/>
    <n v="904.94"/>
    <n v="2.6539999999999999"/>
    <n v="78209"/>
    <n v="80164"/>
    <n v="207566.69"/>
    <n v="13698.779999999999"/>
    <n v="15997.68"/>
    <n v="0.16020000000000001"/>
    <n v="0.15390000000000001"/>
    <n v="77818.27"/>
    <n v="3687.76"/>
    <n v="567.54999999999995"/>
    <n v="4255.3100000000004"/>
    <n v="303339.05"/>
  </r>
  <r>
    <x v="204"/>
    <s v="Port Angeles"/>
    <n v="2909"/>
    <s v="Franklin Elementary"/>
    <x v="0"/>
    <n v="318.14999999999998"/>
    <n v="0"/>
    <n v="318.14999999999998"/>
    <n v="1"/>
    <n v="1.04"/>
    <n v="318.14999999999998"/>
    <n v="0.93300000000000005"/>
    <n v="78209"/>
    <n v="80164"/>
    <n v="72969"/>
    <n v="4815.7299999999959"/>
    <n v="15997.68"/>
    <n v="0.16020000000000001"/>
    <n v="0.15390000000000001"/>
    <n v="27356.61"/>
    <n v="1296.4100000000001"/>
    <n v="199.52"/>
    <n v="1495.93"/>
    <n v="106637.26999999999"/>
  </r>
  <r>
    <x v="204"/>
    <s v="Port Angeles"/>
    <n v="3079"/>
    <s v="Hamilton Elementary"/>
    <x v="0"/>
    <n v="333.41"/>
    <n v="0"/>
    <n v="333.41"/>
    <n v="1"/>
    <n v="1.04"/>
    <n v="333.41"/>
    <n v="0.97799999999999998"/>
    <n v="78209"/>
    <n v="80164"/>
    <n v="76488.399999999994"/>
    <n v="5048.0100000000093"/>
    <n v="15997.68"/>
    <n v="0.16020000000000001"/>
    <n v="0.15390000000000001"/>
    <n v="28676.06"/>
    <n v="1358.94"/>
    <n v="209.14"/>
    <n v="1568.08"/>
    <n v="111780.55"/>
  </r>
  <r>
    <x v="204"/>
    <s v="Port Angeles"/>
    <n v="3318"/>
    <s v="Stevens Middle School"/>
    <x v="0"/>
    <n v="446.59"/>
    <n v="0"/>
    <n v="446.59"/>
    <n v="1"/>
    <n v="1.04"/>
    <n v="446.59"/>
    <n v="1.31"/>
    <n v="78209"/>
    <n v="80164"/>
    <n v="102453.79"/>
    <n v="6761.6399999999994"/>
    <n v="15997.68"/>
    <n v="0.16020000000000001"/>
    <n v="0.15390000000000001"/>
    <n v="38410.67"/>
    <n v="1820.26"/>
    <n v="280.14"/>
    <n v="2100.4"/>
    <n v="149726.49999999997"/>
  </r>
  <r>
    <x v="204"/>
    <s v="Port Angeles"/>
    <n v="4003"/>
    <s v="Lincoln High School"/>
    <x v="0"/>
    <n v="57.24"/>
    <n v="0"/>
    <n v="57.24"/>
    <n v="1"/>
    <n v="1.04"/>
    <n v="57.24"/>
    <n v="0.16800000000000001"/>
    <n v="78209"/>
    <n v="80164"/>
    <n v="13139.11"/>
    <n v="867.13999999999942"/>
    <n v="15997.68"/>
    <n v="0.16020000000000001"/>
    <n v="0.15390000000000001"/>
    <n v="4925.95"/>
    <n v="233.44"/>
    <n v="35.93"/>
    <n v="269.37"/>
    <n v="19201.57"/>
  </r>
  <r>
    <x v="204"/>
    <s v="Port Angeles"/>
    <n v="4494"/>
    <s v="Dry Creek Elementary"/>
    <x v="0"/>
    <n v="373.13"/>
    <n v="0"/>
    <n v="373.13"/>
    <n v="1"/>
    <n v="1.04"/>
    <n v="373.13"/>
    <n v="1.095"/>
    <n v="78209"/>
    <n v="80164"/>
    <n v="85638.86"/>
    <n v="5651.8999999999942"/>
    <n v="15997.68"/>
    <n v="0.16020000000000001"/>
    <n v="0.15390000000000001"/>
    <n v="32106.63"/>
    <n v="1521.51"/>
    <n v="234.16"/>
    <n v="1755.67"/>
    <n v="125153.06"/>
  </r>
  <r>
    <x v="204"/>
    <s v="Port Angeles"/>
    <n v="5115"/>
    <s v="Roosevelt Elementary School"/>
    <x v="0"/>
    <n v="407.21999999999997"/>
    <n v="0"/>
    <n v="407.21999999999997"/>
    <n v="1"/>
    <n v="1.04"/>
    <n v="407.21999999999997"/>
    <n v="1.1950000000000001"/>
    <n v="78209"/>
    <n v="80164"/>
    <n v="93459.76"/>
    <n v="6168.0600000000122"/>
    <n v="15997.68"/>
    <n v="0.16020000000000001"/>
    <n v="0.15390000000000001"/>
    <n v="35038.75"/>
    <n v="1660.46"/>
    <n v="255.54"/>
    <n v="1916"/>
    <n v="136582.57"/>
  </r>
  <r>
    <x v="204"/>
    <s v="Port Angeles"/>
    <n v="5611"/>
    <s v="SEAVIEW ACADEMY"/>
    <x v="0"/>
    <n v="339.90999999999997"/>
    <n v="0"/>
    <n v="339.90999999999997"/>
    <n v="1"/>
    <n v="1.04"/>
    <n v="339.90999999999997"/>
    <n v="0.997"/>
    <n v="78209"/>
    <n v="80164"/>
    <n v="77974.37"/>
    <n v="5146.0800000000017"/>
    <n v="15997.68"/>
    <n v="0.16020000000000001"/>
    <n v="0.15390000000000001"/>
    <n v="29233.16"/>
    <n v="1385.34"/>
    <n v="213.2"/>
    <n v="1598.54"/>
    <n v="113952.15"/>
  </r>
  <r>
    <x v="205"/>
    <s v="Port Townsend"/>
    <n v="1798"/>
    <s v="OCEAN"/>
    <x v="0"/>
    <n v="150.79999999999998"/>
    <n v="0"/>
    <n v="150.79999999999998"/>
    <n v="1.1200000000000001"/>
    <n v="1.1200000000000001"/>
    <n v="150.79999999999998"/>
    <n v="0.442"/>
    <n v="78209"/>
    <n v="80164"/>
    <n v="38716.58"/>
    <n v="967.80999999999767"/>
    <n v="15997.68"/>
    <n v="0.16020000000000001"/>
    <n v="0.15390000000000001"/>
    <n v="13422.32"/>
    <n v="661.41"/>
    <n v="101.79"/>
    <n v="763.19999999999993"/>
    <n v="53869.909999999996"/>
  </r>
  <r>
    <x v="205"/>
    <s v="Port Townsend"/>
    <n v="2503"/>
    <s v="Port Townsend High School"/>
    <x v="1"/>
    <n v="366.61"/>
    <n v="0"/>
    <n v="0"/>
    <n v="1.1200000000000001"/>
    <n v="1.1200000000000001"/>
    <n v="0"/>
    <n v="0"/>
    <n v="78209"/>
    <n v="80164"/>
    <n v="0"/>
    <n v="0"/>
    <n v="15997.68"/>
    <n v="0.16020000000000001"/>
    <n v="0.15390000000000001"/>
    <n v="0"/>
    <n v="0"/>
    <n v="0"/>
    <n v="0"/>
    <n v="0"/>
  </r>
  <r>
    <x v="205"/>
    <s v="Port Townsend"/>
    <n v="3094"/>
    <s v="Salish Coast Elementary"/>
    <x v="0"/>
    <n v="512.85"/>
    <n v="0"/>
    <n v="512.85"/>
    <n v="1.1200000000000001"/>
    <n v="1.1200000000000001"/>
    <n v="512.85"/>
    <n v="1.504"/>
    <n v="78209"/>
    <n v="80164"/>
    <n v="131741.5"/>
    <n v="3293.1499999999942"/>
    <n v="15997.68"/>
    <n v="0.16020000000000001"/>
    <n v="0.15390000000000001"/>
    <n v="45672.31"/>
    <n v="2250.58"/>
    <n v="346.36"/>
    <n v="2596.94"/>
    <n v="183303.9"/>
  </r>
  <r>
    <x v="205"/>
    <s v="Port Townsend"/>
    <n v="4475"/>
    <s v="Blue Heron Middle School"/>
    <x v="1"/>
    <n v="221.2"/>
    <n v="0"/>
    <n v="0"/>
    <n v="1.1200000000000001"/>
    <n v="1.1200000000000001"/>
    <n v="0"/>
    <n v="0"/>
    <n v="78209"/>
    <n v="80164"/>
    <n v="0"/>
    <n v="0"/>
    <n v="15997.68"/>
    <n v="0.16020000000000001"/>
    <n v="0.15390000000000001"/>
    <n v="0"/>
    <n v="0"/>
    <n v="0"/>
    <n v="0"/>
    <n v="0"/>
  </r>
  <r>
    <x v="206"/>
    <s v="Prescott"/>
    <n v="3574"/>
    <s v="Prescott Elementary School"/>
    <x v="0"/>
    <n v="140.44"/>
    <n v="0"/>
    <n v="140.44"/>
    <n v="1"/>
    <n v="1"/>
    <n v="140.44"/>
    <n v="0.41199999999999998"/>
    <n v="78209"/>
    <n v="80164"/>
    <n v="32222.11"/>
    <n v="805.45999999999913"/>
    <n v="15997.68"/>
    <n v="0.16020000000000001"/>
    <n v="0.15390000000000001"/>
    <n v="11876.99"/>
    <n v="550.46"/>
    <n v="84.72"/>
    <n v="635.18000000000006"/>
    <n v="45539.74"/>
  </r>
  <r>
    <x v="206"/>
    <s v="Prescott"/>
    <n v="3575"/>
    <s v="Prescott High School"/>
    <x v="0"/>
    <n v="76.639999999999986"/>
    <n v="0"/>
    <n v="76.639999999999986"/>
    <n v="1"/>
    <n v="1"/>
    <n v="76.639999999999986"/>
    <n v="0.22500000000000001"/>
    <n v="78209"/>
    <n v="80164"/>
    <n v="17597.03"/>
    <n v="439.87000000000262"/>
    <n v="15997.68"/>
    <n v="0.16020000000000001"/>
    <n v="0.15390000000000001"/>
    <n v="6486.22"/>
    <n v="300.62"/>
    <n v="46.27"/>
    <n v="346.89"/>
    <n v="24870.010000000002"/>
  </r>
  <r>
    <x v="206"/>
    <s v="Prescott"/>
    <n v="5687"/>
    <s v="Prescott Middle School"/>
    <x v="0"/>
    <n v="53.78"/>
    <n v="0"/>
    <n v="53.78"/>
    <n v="1"/>
    <n v="1"/>
    <n v="53.78"/>
    <n v="0.158"/>
    <n v="78209"/>
    <n v="80164"/>
    <n v="12357.02"/>
    <n v="308.88999999999942"/>
    <n v="15997.68"/>
    <n v="0.16020000000000001"/>
    <n v="0.15390000000000001"/>
    <n v="4554.7700000000004"/>
    <n v="211.1"/>
    <n v="32.49"/>
    <n v="243.59"/>
    <n v="17464.27"/>
  </r>
  <r>
    <x v="207"/>
    <s v="Prosser"/>
    <n v="2195"/>
    <s v="Keene-Riverview Elementary"/>
    <x v="0"/>
    <n v="396.13"/>
    <n v="0"/>
    <n v="396.13"/>
    <n v="1"/>
    <n v="1"/>
    <n v="396.13"/>
    <n v="1.1619999999999999"/>
    <n v="78209"/>
    <n v="80164"/>
    <n v="90878.86"/>
    <n v="2271.7100000000064"/>
    <n v="15997.68"/>
    <n v="0.16020000000000001"/>
    <n v="0.15390000000000001"/>
    <n v="33497.71"/>
    <n v="1552.51"/>
    <n v="238.93"/>
    <n v="1791.44"/>
    <n v="128439.72000000002"/>
  </r>
  <r>
    <x v="207"/>
    <s v="Prosser"/>
    <n v="2508"/>
    <s v="Prosser High School"/>
    <x v="0"/>
    <n v="826.7700000000001"/>
    <n v="0"/>
    <n v="826.7700000000001"/>
    <n v="1"/>
    <n v="1"/>
    <n v="826.7700000000001"/>
    <n v="2.4249999999999998"/>
    <n v="78209"/>
    <n v="80164"/>
    <n v="189656.83"/>
    <n v="4740.8700000000244"/>
    <n v="15997.68"/>
    <n v="0.16020000000000001"/>
    <n v="0.15390000000000001"/>
    <n v="69907.02"/>
    <n v="3239.96"/>
    <n v="498.63"/>
    <n v="3738.59"/>
    <n v="268043.31"/>
  </r>
  <r>
    <x v="207"/>
    <s v="Prosser"/>
    <n v="2905"/>
    <s v="Whitstran Elementary"/>
    <x v="0"/>
    <n v="247.06"/>
    <n v="0"/>
    <n v="247.06"/>
    <n v="1"/>
    <n v="1"/>
    <n v="247.06"/>
    <n v="0.72499999999999998"/>
    <n v="78209"/>
    <n v="80164"/>
    <n v="56701.53"/>
    <n v="1417.3700000000026"/>
    <n v="15997.68"/>
    <n v="0.16020000000000001"/>
    <n v="0.15390000000000001"/>
    <n v="20900.04"/>
    <n v="968.65"/>
    <n v="149.08000000000001"/>
    <n v="1117.73"/>
    <n v="80136.67"/>
  </r>
  <r>
    <x v="207"/>
    <s v="Prosser"/>
    <n v="2906"/>
    <s v="Housel Middle School"/>
    <x v="0"/>
    <n v="522.6"/>
    <n v="0"/>
    <n v="522.6"/>
    <n v="1"/>
    <n v="1"/>
    <n v="522.6"/>
    <n v="1.5329999999999999"/>
    <n v="78209"/>
    <n v="80164"/>
    <n v="119894.39999999999"/>
    <n v="2997.0100000000093"/>
    <n v="15997.68"/>
    <n v="0.16020000000000001"/>
    <n v="0.15390000000000001"/>
    <n v="44192.77"/>
    <n v="2048.19"/>
    <n v="315.22000000000003"/>
    <n v="2363.41"/>
    <n v="169447.59"/>
  </r>
  <r>
    <x v="207"/>
    <s v="Prosser"/>
    <n v="3316"/>
    <s v="Prosser Heights Elementary"/>
    <x v="0"/>
    <n v="411.24"/>
    <n v="0"/>
    <n v="411.24"/>
    <n v="1"/>
    <n v="1"/>
    <n v="411.24"/>
    <n v="1.206"/>
    <n v="78209"/>
    <n v="80164"/>
    <n v="94320.05"/>
    <n v="2357.7299999999959"/>
    <n v="15997.68"/>
    <n v="0.16020000000000001"/>
    <n v="0.15390000000000001"/>
    <n v="34766.129999999997"/>
    <n v="1611.3"/>
    <n v="247.98"/>
    <n v="1859.28"/>
    <n v="133303.18999999997"/>
  </r>
  <r>
    <x v="207"/>
    <s v="Prosser"/>
    <n v="5537"/>
    <s v="Prosser Opportunity Academy"/>
    <x v="0"/>
    <n v="57"/>
    <n v="0"/>
    <n v="57"/>
    <n v="1"/>
    <n v="1"/>
    <n v="57"/>
    <n v="0.16700000000000001"/>
    <n v="78209"/>
    <n v="80164"/>
    <n v="13060.9"/>
    <n v="326.48999999999978"/>
    <n v="15997.68"/>
    <n v="0.16020000000000001"/>
    <n v="0.15390000000000001"/>
    <n v="4814.22"/>
    <n v="223.12"/>
    <n v="34.340000000000003"/>
    <n v="257.46000000000004"/>
    <n v="18459.07"/>
  </r>
  <r>
    <x v="208"/>
    <s v="Pullman"/>
    <n v="2499"/>
    <s v="Pullman High School"/>
    <x v="1"/>
    <n v="807.55"/>
    <n v="0"/>
    <n v="0"/>
    <n v="1"/>
    <n v="1"/>
    <n v="0"/>
    <n v="0"/>
    <n v="78209"/>
    <n v="80164"/>
    <n v="0"/>
    <n v="0"/>
    <n v="15997.68"/>
    <n v="0.16020000000000001"/>
    <n v="0.15390000000000001"/>
    <n v="0"/>
    <n v="0"/>
    <n v="0"/>
    <n v="0"/>
    <n v="0"/>
  </r>
  <r>
    <x v="208"/>
    <s v="Pullman"/>
    <n v="2587"/>
    <s v="Franklin Elementary"/>
    <x v="1"/>
    <n v="276.56"/>
    <n v="0"/>
    <n v="0"/>
    <n v="1"/>
    <n v="1"/>
    <n v="0"/>
    <n v="0"/>
    <n v="78209"/>
    <n v="80164"/>
    <n v="0"/>
    <n v="0"/>
    <n v="15997.68"/>
    <n v="0.16020000000000001"/>
    <n v="0.15390000000000001"/>
    <n v="0"/>
    <n v="0"/>
    <n v="0"/>
    <n v="0"/>
    <n v="0"/>
  </r>
  <r>
    <x v="208"/>
    <s v="Pullman"/>
    <n v="3203"/>
    <s v="Jefferson Elementary"/>
    <x v="0"/>
    <n v="341.3"/>
    <n v="0"/>
    <n v="341.3"/>
    <n v="1"/>
    <n v="1"/>
    <n v="341.3"/>
    <n v="1.0009999999999999"/>
    <n v="78209"/>
    <n v="80164"/>
    <n v="78287.210000000006"/>
    <n v="1956.9499999999971"/>
    <n v="15997.68"/>
    <n v="0.16020000000000001"/>
    <n v="0.15390000000000001"/>
    <n v="28856.46"/>
    <n v="1337.4"/>
    <n v="205.83"/>
    <n v="1543.23"/>
    <n v="110643.85"/>
  </r>
  <r>
    <x v="208"/>
    <s v="Pullman"/>
    <n v="3419"/>
    <s v="Lincoln Middle School"/>
    <x v="1"/>
    <n v="637.16999999999996"/>
    <n v="0"/>
    <n v="0"/>
    <n v="1"/>
    <n v="1"/>
    <n v="0"/>
    <n v="0"/>
    <n v="78209"/>
    <n v="80164"/>
    <n v="0"/>
    <n v="0"/>
    <n v="15997.68"/>
    <n v="0.16020000000000001"/>
    <n v="0.15390000000000001"/>
    <n v="0"/>
    <n v="0"/>
    <n v="0"/>
    <n v="0"/>
    <n v="0"/>
  </r>
  <r>
    <x v="208"/>
    <s v="Pullman"/>
    <n v="3614"/>
    <s v="Sunnyside Elementary"/>
    <x v="1"/>
    <n v="270.44"/>
    <n v="0"/>
    <n v="0"/>
    <n v="1"/>
    <n v="1"/>
    <n v="0"/>
    <n v="0"/>
    <n v="78209"/>
    <n v="80164"/>
    <n v="0"/>
    <n v="0"/>
    <n v="15997.68"/>
    <n v="0.16020000000000001"/>
    <n v="0.15390000000000001"/>
    <n v="0"/>
    <n v="0"/>
    <n v="0"/>
    <n v="0"/>
    <n v="0"/>
  </r>
  <r>
    <x v="208"/>
    <s v="Pullman"/>
    <n v="5574"/>
    <s v="Kamiak Elementary"/>
    <x v="1"/>
    <n v="317.01"/>
    <n v="0"/>
    <n v="0"/>
    <n v="1"/>
    <n v="1"/>
    <n v="0"/>
    <n v="0"/>
    <n v="78209"/>
    <n v="80164"/>
    <n v="0"/>
    <n v="0"/>
    <n v="15997.68"/>
    <n v="0.16020000000000001"/>
    <n v="0.15390000000000001"/>
    <n v="0"/>
    <n v="0"/>
    <n v="0"/>
    <n v="0"/>
    <n v="0"/>
  </r>
  <r>
    <x v="209"/>
    <s v="Puyallup"/>
    <n v="1640"/>
    <s v="Puyallup Online Academy/POA"/>
    <x v="0"/>
    <n v="256.44"/>
    <n v="0"/>
    <n v="256.44"/>
    <n v="1.1200000000000001"/>
    <n v="1.1200000000000001"/>
    <n v="256.44"/>
    <n v="0.752"/>
    <n v="78209"/>
    <n v="80164"/>
    <n v="65870.75"/>
    <n v="1646.5800000000017"/>
    <n v="15997.68"/>
    <n v="0.16020000000000001"/>
    <n v="0.15390000000000001"/>
    <n v="22836.16"/>
    <n v="1125.29"/>
    <n v="173.18"/>
    <n v="1298.47"/>
    <n v="91651.96"/>
  </r>
  <r>
    <x v="209"/>
    <s v="Puyallup"/>
    <n v="2125"/>
    <s v="Puyallup High School"/>
    <x v="1"/>
    <n v="1816.98"/>
    <n v="0"/>
    <n v="0"/>
    <n v="1.1200000000000001"/>
    <n v="1.1200000000000001"/>
    <n v="0"/>
    <n v="0"/>
    <n v="78209"/>
    <n v="80164"/>
    <n v="0"/>
    <n v="0"/>
    <n v="15997.68"/>
    <n v="0.16020000000000001"/>
    <n v="0.15390000000000001"/>
    <n v="0"/>
    <n v="0"/>
    <n v="0"/>
    <n v="0"/>
    <n v="0"/>
  </r>
  <r>
    <x v="209"/>
    <s v="Puyallup"/>
    <n v="2311"/>
    <s v="Stewart Elementary"/>
    <x v="0"/>
    <n v="305.67"/>
    <n v="0"/>
    <n v="305.67"/>
    <n v="1.1200000000000001"/>
    <n v="1.1200000000000001"/>
    <n v="305.67"/>
    <n v="0.89700000000000002"/>
    <n v="78209"/>
    <n v="80164"/>
    <n v="78571.89"/>
    <n v="1964.070000000007"/>
    <n v="15997.68"/>
    <n v="0.16020000000000001"/>
    <n v="0.15390000000000001"/>
    <n v="27239.41"/>
    <n v="1342.27"/>
    <n v="206.58"/>
    <n v="1548.85"/>
    <n v="109324.22000000002"/>
  </r>
  <r>
    <x v="209"/>
    <s v="Puyallup"/>
    <n v="2334"/>
    <s v="Meeker Elementary"/>
    <x v="1"/>
    <n v="364.24"/>
    <n v="0"/>
    <n v="0"/>
    <n v="1.1200000000000001"/>
    <n v="1.1200000000000001"/>
    <n v="0"/>
    <n v="0"/>
    <n v="78209"/>
    <n v="80164"/>
    <n v="0"/>
    <n v="0"/>
    <n v="15997.68"/>
    <n v="0.16020000000000001"/>
    <n v="0.15390000000000001"/>
    <n v="0"/>
    <n v="0"/>
    <n v="0"/>
    <n v="0"/>
    <n v="0"/>
  </r>
  <r>
    <x v="209"/>
    <s v="Puyallup"/>
    <n v="2495"/>
    <s v="Waller Road Elementary"/>
    <x v="0"/>
    <n v="312.24"/>
    <n v="0"/>
    <n v="312.24"/>
    <n v="1.1200000000000001"/>
    <n v="1.1200000000000001"/>
    <n v="312.24"/>
    <n v="0.91600000000000004"/>
    <n v="78209"/>
    <n v="80164"/>
    <n v="80236.179999999993"/>
    <n v="2005.6700000000128"/>
    <n v="15997.68"/>
    <n v="0.16020000000000001"/>
    <n v="0.15390000000000001"/>
    <n v="27816.38"/>
    <n v="1370.7"/>
    <n v="210.95"/>
    <n v="1581.65"/>
    <n v="111639.88"/>
  </r>
  <r>
    <x v="209"/>
    <s v="Puyallup"/>
    <n v="2496"/>
    <s v="Firgrove Elementary"/>
    <x v="0"/>
    <n v="608.45000000000005"/>
    <n v="0"/>
    <n v="608.45000000000005"/>
    <n v="1.1200000000000001"/>
    <n v="1.1200000000000001"/>
    <n v="608.45000000000005"/>
    <n v="1.7849999999999999"/>
    <n v="78209"/>
    <n v="80164"/>
    <n v="156355.43"/>
    <n v="3908.4400000000023"/>
    <n v="15997.68"/>
    <n v="0.16020000000000001"/>
    <n v="0.15390000000000001"/>
    <n v="54205.51"/>
    <n v="2671.06"/>
    <n v="411.08"/>
    <n v="3082.14"/>
    <n v="217551.52000000002"/>
  </r>
  <r>
    <x v="209"/>
    <s v="Puyallup"/>
    <n v="2497"/>
    <s v="Spinning Elementary"/>
    <x v="1"/>
    <n v="313.19"/>
    <n v="0"/>
    <n v="0"/>
    <n v="1.1200000000000001"/>
    <n v="1.1200000000000001"/>
    <n v="0"/>
    <n v="0"/>
    <n v="78209"/>
    <n v="80164"/>
    <n v="0"/>
    <n v="0"/>
    <n v="15997.68"/>
    <n v="0.16020000000000001"/>
    <n v="0.15390000000000001"/>
    <n v="0"/>
    <n v="0"/>
    <n v="0"/>
    <n v="0"/>
    <n v="0"/>
  </r>
  <r>
    <x v="209"/>
    <s v="Puyallup"/>
    <n v="2498"/>
    <s v="Maplewood Elementary"/>
    <x v="1"/>
    <n v="336.49"/>
    <n v="0"/>
    <n v="0"/>
    <n v="1.1200000000000001"/>
    <n v="1.1200000000000001"/>
    <n v="0"/>
    <n v="0"/>
    <n v="78209"/>
    <n v="80164"/>
    <n v="0"/>
    <n v="0"/>
    <n v="15997.68"/>
    <n v="0.16020000000000001"/>
    <n v="0.15390000000000001"/>
    <n v="0"/>
    <n v="0"/>
    <n v="0"/>
    <n v="0"/>
    <n v="0"/>
  </r>
  <r>
    <x v="209"/>
    <s v="Puyallup"/>
    <n v="2519"/>
    <s v="Woodland Elementary"/>
    <x v="1"/>
    <n v="603.84"/>
    <n v="0"/>
    <n v="0"/>
    <n v="1.1200000000000001"/>
    <n v="1.1200000000000001"/>
    <n v="0"/>
    <n v="0"/>
    <n v="78209"/>
    <n v="80164"/>
    <n v="0"/>
    <n v="0"/>
    <n v="15997.68"/>
    <n v="0.16020000000000001"/>
    <n v="0.15390000000000001"/>
    <n v="0"/>
    <n v="0"/>
    <n v="0"/>
    <n v="0"/>
    <n v="0"/>
  </r>
  <r>
    <x v="209"/>
    <s v="Puyallup"/>
    <n v="2575"/>
    <s v="Edgemont Jr High"/>
    <x v="1"/>
    <n v="588.16999999999996"/>
    <n v="0"/>
    <n v="0"/>
    <n v="1.1200000000000001"/>
    <n v="1.1200000000000001"/>
    <n v="0"/>
    <n v="0"/>
    <n v="78209"/>
    <n v="80164"/>
    <n v="0"/>
    <n v="0"/>
    <n v="15997.68"/>
    <n v="0.16020000000000001"/>
    <n v="0.15390000000000001"/>
    <n v="0"/>
    <n v="0"/>
    <n v="0"/>
    <n v="0"/>
    <n v="0"/>
  </r>
  <r>
    <x v="209"/>
    <s v="Puyallup"/>
    <n v="2870"/>
    <s v="Karshner Elementary"/>
    <x v="0"/>
    <n v="409.56"/>
    <n v="0"/>
    <n v="409.56"/>
    <n v="1.1200000000000001"/>
    <n v="1.1200000000000001"/>
    <n v="409.56"/>
    <n v="1.2010000000000001"/>
    <n v="78209"/>
    <n v="80164"/>
    <n v="105200.49"/>
    <n v="2629.7099999999919"/>
    <n v="15997.68"/>
    <n v="0.16020000000000001"/>
    <n v="0.15390000000000001"/>
    <n v="36471.040000000001"/>
    <n v="1797.17"/>
    <n v="276.58"/>
    <n v="2073.75"/>
    <n v="146374.99"/>
  </r>
  <r>
    <x v="209"/>
    <s v="Puyallup"/>
    <n v="3052"/>
    <s v="Kalles Junior High"/>
    <x v="1"/>
    <n v="753.52"/>
    <n v="0"/>
    <n v="0"/>
    <n v="1.1200000000000001"/>
    <n v="1.1200000000000001"/>
    <n v="0"/>
    <n v="0"/>
    <n v="78209"/>
    <n v="80164"/>
    <n v="0"/>
    <n v="0"/>
    <n v="15997.68"/>
    <n v="0.16020000000000001"/>
    <n v="0.15390000000000001"/>
    <n v="0"/>
    <n v="0"/>
    <n v="0"/>
    <n v="0"/>
    <n v="0"/>
  </r>
  <r>
    <x v="209"/>
    <s v="Puyallup"/>
    <n v="3447"/>
    <s v="Aylen Jr High"/>
    <x v="1"/>
    <n v="710.14"/>
    <n v="0"/>
    <n v="0"/>
    <n v="1.1200000000000001"/>
    <n v="1.1200000000000001"/>
    <n v="0"/>
    <n v="0"/>
    <n v="78209"/>
    <n v="80164"/>
    <n v="0"/>
    <n v="0"/>
    <n v="15997.68"/>
    <n v="0.16020000000000001"/>
    <n v="0.15390000000000001"/>
    <n v="0"/>
    <n v="0"/>
    <n v="0"/>
    <n v="0"/>
    <n v="0"/>
  </r>
  <r>
    <x v="209"/>
    <s v="Puyallup"/>
    <n v="3557"/>
    <s v="Fruitland Elementary"/>
    <x v="1"/>
    <n v="569.46"/>
    <n v="0"/>
    <n v="0"/>
    <n v="1.1200000000000001"/>
    <n v="1.1200000000000001"/>
    <n v="0"/>
    <n v="0"/>
    <n v="78209"/>
    <n v="80164"/>
    <n v="0"/>
    <n v="0"/>
    <n v="15997.68"/>
    <n v="0.16020000000000001"/>
    <n v="0.15390000000000001"/>
    <n v="0"/>
    <n v="0"/>
    <n v="0"/>
    <n v="0"/>
    <n v="0"/>
  </r>
  <r>
    <x v="209"/>
    <s v="Puyallup"/>
    <n v="3558"/>
    <s v="Wildwood Elementary"/>
    <x v="0"/>
    <n v="353.71"/>
    <n v="0"/>
    <n v="353.71"/>
    <n v="1.1200000000000001"/>
    <n v="1.1200000000000001"/>
    <n v="353.71"/>
    <n v="1.038"/>
    <n v="78209"/>
    <n v="80164"/>
    <n v="90922.66"/>
    <n v="2272.8000000000029"/>
    <n v="15997.68"/>
    <n v="0.16020000000000001"/>
    <n v="0.15390000000000001"/>
    <n v="31521.19"/>
    <n v="1553.26"/>
    <n v="239.05"/>
    <n v="1792.31"/>
    <n v="126508.96"/>
  </r>
  <r>
    <x v="209"/>
    <s v="Puyallup"/>
    <n v="3572"/>
    <s v="Mt View Elementary"/>
    <x v="1"/>
    <n v="296.66000000000003"/>
    <n v="0"/>
    <n v="0"/>
    <n v="1.1200000000000001"/>
    <n v="1.1200000000000001"/>
    <n v="0"/>
    <n v="0"/>
    <n v="78209"/>
    <n v="80164"/>
    <n v="0"/>
    <n v="0"/>
    <n v="15997.68"/>
    <n v="0.16020000000000001"/>
    <n v="0.15390000000000001"/>
    <n v="0"/>
    <n v="0"/>
    <n v="0"/>
    <n v="0"/>
    <n v="0"/>
  </r>
  <r>
    <x v="209"/>
    <s v="Puyallup"/>
    <n v="3645"/>
    <s v="Rogers High School"/>
    <x v="1"/>
    <n v="1804.48"/>
    <n v="0"/>
    <n v="0"/>
    <n v="1.1200000000000001"/>
    <n v="1.1200000000000001"/>
    <n v="0"/>
    <n v="0"/>
    <n v="78209"/>
    <n v="80164"/>
    <n v="0"/>
    <n v="0"/>
    <n v="15997.68"/>
    <n v="0.16020000000000001"/>
    <n v="0.15390000000000001"/>
    <n v="0"/>
    <n v="0"/>
    <n v="0"/>
    <n v="0"/>
    <n v="0"/>
  </r>
  <r>
    <x v="209"/>
    <s v="Puyallup"/>
    <n v="3750"/>
    <s v="Ballou Jr High"/>
    <x v="1"/>
    <n v="844.65"/>
    <n v="0"/>
    <n v="0"/>
    <n v="1.1200000000000001"/>
    <n v="1.1200000000000001"/>
    <n v="0"/>
    <n v="0"/>
    <n v="78209"/>
    <n v="80164"/>
    <n v="0"/>
    <n v="0"/>
    <n v="15997.68"/>
    <n v="0.16020000000000001"/>
    <n v="0.15390000000000001"/>
    <n v="0"/>
    <n v="0"/>
    <n v="0"/>
    <n v="0"/>
    <n v="0"/>
  </r>
  <r>
    <x v="209"/>
    <s v="Puyallup"/>
    <n v="3896"/>
    <s v="Sunrise Elementary"/>
    <x v="0"/>
    <n v="708.06"/>
    <n v="0"/>
    <n v="708.06"/>
    <n v="1.1200000000000001"/>
    <n v="1.1200000000000001"/>
    <n v="708.06"/>
    <n v="2.077"/>
    <n v="78209"/>
    <n v="80164"/>
    <n v="181932.9"/>
    <n v="4547.8000000000175"/>
    <n v="15997.68"/>
    <n v="0.16020000000000001"/>
    <n v="0.15390000000000001"/>
    <n v="63072.74"/>
    <n v="3108.01"/>
    <n v="478.32"/>
    <n v="3586.3300000000004"/>
    <n v="253139.77"/>
  </r>
  <r>
    <x v="209"/>
    <s v="Puyallup"/>
    <n v="3927"/>
    <s v="Northwood Elementary"/>
    <x v="1"/>
    <n v="723.41"/>
    <n v="0"/>
    <n v="0"/>
    <n v="1.1200000000000001"/>
    <n v="1.1200000000000001"/>
    <n v="0"/>
    <n v="0"/>
    <n v="78209"/>
    <n v="80164"/>
    <n v="0"/>
    <n v="0"/>
    <n v="15997.68"/>
    <n v="0.16020000000000001"/>
    <n v="0.15390000000000001"/>
    <n v="0"/>
    <n v="0"/>
    <n v="0"/>
    <n v="0"/>
    <n v="0"/>
  </r>
  <r>
    <x v="209"/>
    <s v="Puyallup"/>
    <n v="3972"/>
    <s v="Walker High School"/>
    <x v="0"/>
    <n v="156.72"/>
    <n v="0"/>
    <n v="156.72"/>
    <n v="1.1200000000000001"/>
    <n v="1.1200000000000001"/>
    <n v="156.72"/>
    <n v="0.46"/>
    <n v="78209"/>
    <n v="80164"/>
    <n v="40293.279999999999"/>
    <n v="1007.2099999999991"/>
    <n v="15997.68"/>
    <n v="0.16020000000000001"/>
    <n v="0.15390000000000001"/>
    <n v="13968.93"/>
    <n v="688.34"/>
    <n v="105.94"/>
    <n v="794.28"/>
    <n v="56063.7"/>
  </r>
  <r>
    <x v="209"/>
    <s v="Puyallup"/>
    <n v="4121"/>
    <s v="Ridgecrest Elementary"/>
    <x v="1"/>
    <n v="456.56"/>
    <n v="0"/>
    <n v="0"/>
    <n v="1.1200000000000001"/>
    <n v="1.1200000000000001"/>
    <n v="0"/>
    <n v="0"/>
    <n v="78209"/>
    <n v="80164"/>
    <n v="0"/>
    <n v="0"/>
    <n v="15997.68"/>
    <n v="0.16020000000000001"/>
    <n v="0.15390000000000001"/>
    <n v="0"/>
    <n v="0"/>
    <n v="0"/>
    <n v="0"/>
    <n v="0"/>
  </r>
  <r>
    <x v="209"/>
    <s v="Puyallup"/>
    <n v="4146"/>
    <s v="Pope Elementary"/>
    <x v="1"/>
    <n v="733.85"/>
    <n v="0"/>
    <n v="0"/>
    <n v="1.1200000000000001"/>
    <n v="1.1200000000000001"/>
    <n v="0"/>
    <n v="0"/>
    <n v="78209"/>
    <n v="80164"/>
    <n v="0"/>
    <n v="0"/>
    <n v="15997.68"/>
    <n v="0.16020000000000001"/>
    <n v="0.15390000000000001"/>
    <n v="0"/>
    <n v="0"/>
    <n v="0"/>
    <n v="0"/>
    <n v="0"/>
  </r>
  <r>
    <x v="209"/>
    <s v="Puyallup"/>
    <n v="4183"/>
    <s v="Ferrucci Jr High"/>
    <x v="1"/>
    <n v="796.92"/>
    <n v="0"/>
    <n v="0"/>
    <n v="1.1200000000000001"/>
    <n v="1.1200000000000001"/>
    <n v="0"/>
    <n v="0"/>
    <n v="78209"/>
    <n v="80164"/>
    <n v="0"/>
    <n v="0"/>
    <n v="15997.68"/>
    <n v="0.16020000000000001"/>
    <n v="0.15390000000000001"/>
    <n v="0"/>
    <n v="0"/>
    <n v="0"/>
    <n v="0"/>
    <n v="0"/>
  </r>
  <r>
    <x v="209"/>
    <s v="Puyallup"/>
    <n v="4360"/>
    <s v="Hunt Elementary"/>
    <x v="1"/>
    <n v="694.07"/>
    <n v="0"/>
    <n v="0"/>
    <n v="1.1200000000000001"/>
    <n v="1.1200000000000001"/>
    <n v="0"/>
    <n v="0"/>
    <n v="78209"/>
    <n v="80164"/>
    <n v="0"/>
    <n v="0"/>
    <n v="15997.68"/>
    <n v="0.16020000000000001"/>
    <n v="0.15390000000000001"/>
    <n v="0"/>
    <n v="0"/>
    <n v="0"/>
    <n v="0"/>
    <n v="0"/>
  </r>
  <r>
    <x v="209"/>
    <s v="Puyallup"/>
    <n v="4361"/>
    <s v="Brouillet Elementary"/>
    <x v="1"/>
    <n v="563.33999999999992"/>
    <n v="0"/>
    <n v="0"/>
    <n v="1.1200000000000001"/>
    <n v="1.1200000000000001"/>
    <n v="0"/>
    <n v="0"/>
    <n v="78209"/>
    <n v="80164"/>
    <n v="0"/>
    <n v="0"/>
    <n v="15997.68"/>
    <n v="0.16020000000000001"/>
    <n v="0.15390000000000001"/>
    <n v="0"/>
    <n v="0"/>
    <n v="0"/>
    <n v="0"/>
    <n v="0"/>
  </r>
  <r>
    <x v="209"/>
    <s v="Puyallup"/>
    <n v="4414"/>
    <s v="Shaw Road Elementary"/>
    <x v="1"/>
    <n v="636.28"/>
    <n v="0"/>
    <n v="0"/>
    <n v="1.1200000000000001"/>
    <n v="1.1200000000000001"/>
    <n v="0"/>
    <n v="0"/>
    <n v="78209"/>
    <n v="80164"/>
    <n v="0"/>
    <n v="0"/>
    <n v="15997.68"/>
    <n v="0.16020000000000001"/>
    <n v="0.15390000000000001"/>
    <n v="0"/>
    <n v="0"/>
    <n v="0"/>
    <n v="0"/>
    <n v="0"/>
  </r>
  <r>
    <x v="209"/>
    <s v="Puyallup"/>
    <n v="4443"/>
    <s v="Stahl Junior High"/>
    <x v="1"/>
    <n v="847.6"/>
    <n v="0"/>
    <n v="0"/>
    <n v="1.1200000000000001"/>
    <n v="1.1200000000000001"/>
    <n v="0"/>
    <n v="0"/>
    <n v="78209"/>
    <n v="80164"/>
    <n v="0"/>
    <n v="0"/>
    <n v="15997.68"/>
    <n v="0.16020000000000001"/>
    <n v="0.15390000000000001"/>
    <n v="0"/>
    <n v="0"/>
    <n v="0"/>
    <n v="0"/>
    <n v="0"/>
  </r>
  <r>
    <x v="209"/>
    <s v="Puyallup"/>
    <n v="4496"/>
    <s v="Zeiger Elementary"/>
    <x v="0"/>
    <n v="491.35999999999996"/>
    <n v="0"/>
    <n v="491.35999999999996"/>
    <n v="1.1200000000000001"/>
    <n v="1.1200000000000001"/>
    <n v="491.35999999999996"/>
    <n v="1.4410000000000001"/>
    <n v="78209"/>
    <n v="80164"/>
    <n v="126223.07"/>
    <n v="3155.2099999999919"/>
    <n v="15997.68"/>
    <n v="0.16020000000000001"/>
    <n v="0.15390000000000001"/>
    <n v="43759.18"/>
    <n v="2156.3000000000002"/>
    <n v="331.85"/>
    <n v="2488.15"/>
    <n v="175625.61"/>
  </r>
  <r>
    <x v="209"/>
    <s v="Puyallup"/>
    <n v="4540"/>
    <s v="Emerald Ridge High School"/>
    <x v="1"/>
    <n v="1617.3799999999999"/>
    <n v="0"/>
    <n v="0"/>
    <n v="1.1200000000000001"/>
    <n v="1.1200000000000001"/>
    <n v="0"/>
    <n v="0"/>
    <n v="78209"/>
    <n v="80164"/>
    <n v="0"/>
    <n v="0"/>
    <n v="15997.68"/>
    <n v="0.16020000000000001"/>
    <n v="0.15390000000000001"/>
    <n v="0"/>
    <n v="0"/>
    <n v="0"/>
    <n v="0"/>
    <n v="0"/>
  </r>
  <r>
    <x v="209"/>
    <s v="Puyallup"/>
    <n v="5088"/>
    <s v="Carson Elementary"/>
    <x v="1"/>
    <n v="674.33"/>
    <n v="0"/>
    <n v="0"/>
    <n v="1.1200000000000001"/>
    <n v="1.1200000000000001"/>
    <n v="0"/>
    <n v="0"/>
    <n v="78209"/>
    <n v="80164"/>
    <n v="0"/>
    <n v="0"/>
    <n v="15997.68"/>
    <n v="0.16020000000000001"/>
    <n v="0.15390000000000001"/>
    <n v="0"/>
    <n v="0"/>
    <n v="0"/>
    <n v="0"/>
    <n v="0"/>
  </r>
  <r>
    <x v="209"/>
    <s v="Puyallup"/>
    <n v="5093"/>
    <s v="Edgerton Elementary"/>
    <x v="1"/>
    <n v="749.45999999999992"/>
    <n v="0"/>
    <n v="0"/>
    <n v="1.1200000000000001"/>
    <n v="1.1200000000000001"/>
    <n v="0"/>
    <n v="0"/>
    <n v="78209"/>
    <n v="80164"/>
    <n v="0"/>
    <n v="0"/>
    <n v="15997.68"/>
    <n v="0.16020000000000001"/>
    <n v="0.15390000000000001"/>
    <n v="0"/>
    <n v="0"/>
    <n v="0"/>
    <n v="0"/>
    <n v="0"/>
  </r>
  <r>
    <x v="209"/>
    <s v="Puyallup"/>
    <n v="5142"/>
    <s v="Glacier View Junior High"/>
    <x v="1"/>
    <n v="847.09"/>
    <n v="0"/>
    <n v="0"/>
    <n v="1.1200000000000001"/>
    <n v="1.1200000000000001"/>
    <n v="0"/>
    <n v="0"/>
    <n v="78209"/>
    <n v="80164"/>
    <n v="0"/>
    <n v="0"/>
    <n v="15997.68"/>
    <n v="0.16020000000000001"/>
    <n v="0.15390000000000001"/>
    <n v="0"/>
    <n v="0"/>
    <n v="0"/>
    <n v="0"/>
    <n v="0"/>
  </r>
  <r>
    <x v="209"/>
    <s v="Puyallup"/>
    <n v="5321"/>
    <s v="Puyallup Open Doors/POD"/>
    <x v="0"/>
    <n v="119.64"/>
    <n v="0"/>
    <n v="119.64"/>
    <n v="1.1200000000000001"/>
    <n v="1.1200000000000001"/>
    <n v="119.64"/>
    <n v="0.35099999999999998"/>
    <n v="78209"/>
    <n v="80164"/>
    <n v="30745.52"/>
    <n v="768.54999999999927"/>
    <n v="15997.68"/>
    <n v="0.16020000000000001"/>
    <n v="0.15390000000000001"/>
    <n v="10658.9"/>
    <n v="525.23"/>
    <n v="80.83"/>
    <n v="606.06000000000006"/>
    <n v="42779.03"/>
  </r>
  <r>
    <x v="209"/>
    <s v="Puyallup"/>
    <n v="5322"/>
    <s v="Puyallup Parent Partnership Program"/>
    <x v="1"/>
    <n v="101.75"/>
    <n v="0"/>
    <n v="0"/>
    <n v="1.1200000000000001"/>
    <n v="1.1200000000000001"/>
    <n v="0"/>
    <n v="0"/>
    <n v="78209"/>
    <n v="80164"/>
    <n v="0"/>
    <n v="0"/>
    <n v="15997.68"/>
    <n v="0.16020000000000001"/>
    <n v="0.15390000000000001"/>
    <n v="0"/>
    <n v="0"/>
    <n v="0"/>
    <n v="0"/>
    <n v="0"/>
  </r>
  <r>
    <x v="209"/>
    <s v="Puyallup"/>
    <n v="5557"/>
    <s v="Dessie F Evans Elementary "/>
    <x v="1"/>
    <n v="913.54"/>
    <n v="0"/>
    <n v="0"/>
    <n v="1.1200000000000001"/>
    <n v="1.1200000000000001"/>
    <n v="0"/>
    <n v="0"/>
    <n v="78209"/>
    <n v="80164"/>
    <n v="0"/>
    <n v="0"/>
    <n v="15997.68"/>
    <n v="0.16020000000000001"/>
    <n v="0.15390000000000001"/>
    <n v="0"/>
    <n v="0"/>
    <n v="0"/>
    <n v="0"/>
    <n v="0"/>
  </r>
  <r>
    <x v="210"/>
    <s v="Queets-Clearwater"/>
    <n v="2491"/>
    <s v="Queets-Clearwater Elementary"/>
    <x v="0"/>
    <n v="37.33"/>
    <n v="0"/>
    <n v="37.33"/>
    <n v="1"/>
    <n v="1.04"/>
    <n v="37.33"/>
    <n v="0.11"/>
    <n v="78209"/>
    <n v="80164"/>
    <n v="8602.99"/>
    <n v="567.77000000000044"/>
    <n v="15997.68"/>
    <n v="0.16020000000000001"/>
    <n v="0.15390000000000001"/>
    <n v="3225.32"/>
    <n v="152.85"/>
    <n v="23.52"/>
    <n v="176.37"/>
    <n v="12572.45"/>
  </r>
  <r>
    <x v="211"/>
    <s v="Quilcene"/>
    <n v="2474"/>
    <s v="Quilcene High And Elementary"/>
    <x v="0"/>
    <n v="198.79"/>
    <n v="0"/>
    <n v="198.79"/>
    <n v="1.06"/>
    <n v="1.06"/>
    <n v="198.79"/>
    <n v="0.58299999999999996"/>
    <n v="78209"/>
    <n v="80164"/>
    <n v="48331.6"/>
    <n v="1208.1500000000015"/>
    <n v="15997.68"/>
    <n v="0.16020000000000001"/>
    <n v="0.15390000000000001"/>
    <n v="17255.3"/>
    <n v="825.66"/>
    <n v="127.07"/>
    <n v="952.73"/>
    <n v="67747.779999999984"/>
  </r>
  <r>
    <x v="211"/>
    <s v="Quilcene"/>
    <n v="5236"/>
    <s v="PEARL"/>
    <x v="1"/>
    <n v="463.74"/>
    <n v="0"/>
    <n v="0"/>
    <n v="1.06"/>
    <n v="1.06"/>
    <n v="0"/>
    <n v="0"/>
    <n v="78209"/>
    <n v="80164"/>
    <n v="0"/>
    <n v="0"/>
    <n v="15997.68"/>
    <n v="0.16020000000000001"/>
    <n v="0.15390000000000001"/>
    <n v="0"/>
    <n v="0"/>
    <n v="0"/>
    <n v="0"/>
    <n v="0"/>
  </r>
  <r>
    <x v="212"/>
    <s v="Quileute Tribal"/>
    <n v="5430"/>
    <s v="Quileute Tribal School"/>
    <x v="0"/>
    <n v="110.52000000000001"/>
    <n v="0"/>
    <n v="110.52000000000001"/>
    <n v="1"/>
    <n v="1"/>
    <n v="110.52000000000001"/>
    <n v="0.32400000000000001"/>
    <n v="78209"/>
    <n v="80164"/>
    <n v="25339.72"/>
    <n v="633.41999999999825"/>
    <n v="15997.68"/>
    <n v="0.16020000000000001"/>
    <n v="0.15390000000000001"/>
    <n v="9340.15"/>
    <n v="432.89"/>
    <n v="66.62"/>
    <n v="499.51"/>
    <n v="35812.800000000003"/>
  </r>
  <r>
    <x v="213"/>
    <s v="Quillayute Valley"/>
    <n v="1671"/>
    <s v="District Run Home School"/>
    <x v="0"/>
    <n v="44.79"/>
    <n v="0"/>
    <n v="44.79"/>
    <n v="1"/>
    <n v="1"/>
    <n v="44.79"/>
    <n v="0.13100000000000001"/>
    <n v="78209"/>
    <n v="80164"/>
    <n v="10245.379999999999"/>
    <n v="256.10000000000036"/>
    <n v="15997.68"/>
    <n v="0.16020000000000001"/>
    <n v="0.15390000000000001"/>
    <n v="3776.42"/>
    <n v="175.02"/>
    <n v="26.94"/>
    <n v="201.96"/>
    <n v="14479.859999999999"/>
  </r>
  <r>
    <x v="213"/>
    <s v="Quillayute Valley"/>
    <n v="2349"/>
    <s v="Forks High School"/>
    <x v="0"/>
    <n v="264.51"/>
    <n v="0"/>
    <n v="264.51"/>
    <n v="1"/>
    <n v="1"/>
    <n v="264.51"/>
    <n v="0.77600000000000002"/>
    <n v="78209"/>
    <n v="80164"/>
    <n v="60690.18"/>
    <n v="1517.0800000000017"/>
    <n v="15997.68"/>
    <n v="0.16020000000000001"/>
    <n v="0.15390000000000001"/>
    <n v="22370.25"/>
    <n v="1036.79"/>
    <n v="159.56"/>
    <n v="1196.3499999999999"/>
    <n v="85773.86"/>
  </r>
  <r>
    <x v="213"/>
    <s v="Quillayute Valley"/>
    <n v="2609"/>
    <s v="Forks Middle School"/>
    <x v="0"/>
    <n v="235.58"/>
    <n v="0"/>
    <n v="235.58"/>
    <n v="1"/>
    <n v="1"/>
    <n v="235.58"/>
    <n v="0.69099999999999995"/>
    <n v="78209"/>
    <n v="80164"/>
    <n v="54042.42"/>
    <n v="1350.9000000000015"/>
    <n v="15997.68"/>
    <n v="0.16020000000000001"/>
    <n v="0.15390000000000001"/>
    <n v="19919.900000000001"/>
    <n v="923.22"/>
    <n v="142.08000000000001"/>
    <n v="1065.3"/>
    <n v="76378.52"/>
  </r>
  <r>
    <x v="213"/>
    <s v="Quillayute Valley"/>
    <n v="3737"/>
    <s v="Forks Elementary School"/>
    <x v="0"/>
    <n v="364.74"/>
    <n v="0"/>
    <n v="364.74"/>
    <n v="1"/>
    <n v="1"/>
    <n v="364.74"/>
    <n v="1.07"/>
    <n v="78209"/>
    <n v="80164"/>
    <n v="83683.63"/>
    <n v="2091.8499999999913"/>
    <n v="15997.68"/>
    <n v="0.16020000000000001"/>
    <n v="0.15390000000000001"/>
    <n v="30845.57"/>
    <n v="1429.59"/>
    <n v="220.01"/>
    <n v="1649.6"/>
    <n v="118270.65000000001"/>
  </r>
  <r>
    <x v="213"/>
    <s v="Quillayute Valley"/>
    <n v="5071"/>
    <s v="Insight School of Washington"/>
    <x v="0"/>
    <n v="3037.58"/>
    <n v="0"/>
    <n v="3037.58"/>
    <n v="1"/>
    <n v="1"/>
    <n v="3037.58"/>
    <n v="8.91"/>
    <n v="78209"/>
    <n v="80164"/>
    <n v="696842.19"/>
    <n v="17419.050000000047"/>
    <n v="15997.68"/>
    <n v="0.16020000000000001"/>
    <n v="0.15390000000000001"/>
    <n v="256854.24"/>
    <n v="11904.35"/>
    <n v="1832.08"/>
    <n v="13736.43"/>
    <n v="984851.91"/>
  </r>
  <r>
    <x v="213"/>
    <s v="Quillayute Valley"/>
    <n v="5529"/>
    <s v="Insight School of WA Open Doors Program"/>
    <x v="0"/>
    <n v="6.11"/>
    <n v="0"/>
    <n v="6.11"/>
    <n v="1"/>
    <n v="1"/>
    <n v="6.11"/>
    <n v="1.7999999999999999E-2"/>
    <n v="78209"/>
    <n v="80164"/>
    <n v="1407.76"/>
    <n v="35.190000000000055"/>
    <n v="15997.68"/>
    <n v="0.16020000000000001"/>
    <n v="0.15390000000000001"/>
    <n v="518.9"/>
    <n v="24.05"/>
    <n v="3.7"/>
    <n v="27.75"/>
    <n v="1989.6"/>
  </r>
  <r>
    <x v="214"/>
    <s v="Quinault"/>
    <n v="2921"/>
    <s v="Lake Quinault School"/>
    <x v="0"/>
    <n v="210.63000000000002"/>
    <n v="0"/>
    <n v="210.63000000000002"/>
    <n v="1"/>
    <n v="1"/>
    <n v="210.63000000000002"/>
    <n v="0.61799999999999999"/>
    <n v="78209"/>
    <n v="80164"/>
    <n v="48333.16"/>
    <n v="1208.1899999999951"/>
    <n v="15997.68"/>
    <n v="0.16020000000000001"/>
    <n v="0.15390000000000001"/>
    <n v="17815.48"/>
    <n v="825.69"/>
    <n v="127.07"/>
    <n v="952.76"/>
    <n v="68309.589999999982"/>
  </r>
  <r>
    <x v="215"/>
    <s v="Quincy"/>
    <n v="2510"/>
    <s v="Quincy Middle School"/>
    <x v="0"/>
    <n v="732.02"/>
    <n v="0"/>
    <n v="732.02"/>
    <n v="1"/>
    <n v="1"/>
    <n v="732.02"/>
    <n v="2.1469999999999998"/>
    <n v="78209"/>
    <n v="80164"/>
    <n v="167914.72"/>
    <n v="4197.3899999999849"/>
    <n v="15997.68"/>
    <n v="0.16020000000000001"/>
    <n v="0.15390000000000001"/>
    <n v="61892.94"/>
    <n v="2868.54"/>
    <n v="441.47"/>
    <n v="3310.01"/>
    <n v="237315.06"/>
  </r>
  <r>
    <x v="215"/>
    <s v="Quincy"/>
    <n v="2919"/>
    <s v="Pioneer Elementary"/>
    <x v="0"/>
    <n v="284.72000000000003"/>
    <n v="0"/>
    <n v="284.72000000000003"/>
    <n v="1"/>
    <n v="1"/>
    <n v="284.72000000000003"/>
    <n v="0.83499999999999996"/>
    <n v="78209"/>
    <n v="80164"/>
    <n v="65304.52"/>
    <n v="1632.4200000000055"/>
    <n v="15997.68"/>
    <n v="0.16020000000000001"/>
    <n v="0.15390000000000001"/>
    <n v="24071.08"/>
    <n v="1115.6199999999999"/>
    <n v="171.69"/>
    <n v="1287.31"/>
    <n v="92295.330000000016"/>
  </r>
  <r>
    <x v="215"/>
    <s v="Quincy"/>
    <n v="3020"/>
    <s v="Mountain View Elementary"/>
    <x v="0"/>
    <n v="275.66000000000003"/>
    <n v="0"/>
    <n v="275.66000000000003"/>
    <n v="1"/>
    <n v="1"/>
    <n v="275.66000000000003"/>
    <n v="0.80900000000000005"/>
    <n v="78209"/>
    <n v="80164"/>
    <n v="63271.08"/>
    <n v="1581.5999999999985"/>
    <n v="15997.68"/>
    <n v="0.16020000000000001"/>
    <n v="0.15390000000000001"/>
    <n v="23321.56"/>
    <n v="1080.8800000000001"/>
    <n v="166.35"/>
    <n v="1247.23"/>
    <n v="89421.469999999987"/>
  </r>
  <r>
    <x v="215"/>
    <s v="Quincy"/>
    <n v="3088"/>
    <s v="Quincy High School"/>
    <x v="0"/>
    <n v="868.22"/>
    <n v="0"/>
    <n v="868.22"/>
    <n v="1"/>
    <n v="1"/>
    <n v="868.22"/>
    <n v="2.5470000000000002"/>
    <n v="78209"/>
    <n v="80164"/>
    <n v="199198.32"/>
    <n v="4979.3899999999849"/>
    <n v="15997.68"/>
    <n v="0.16020000000000001"/>
    <n v="0.15390000000000001"/>
    <n v="73423.990000000005"/>
    <n v="3402.96"/>
    <n v="523.72"/>
    <n v="3926.6800000000003"/>
    <n v="281528.37999999995"/>
  </r>
  <r>
    <x v="215"/>
    <s v="Quincy"/>
    <n v="3426"/>
    <s v="George Elementary"/>
    <x v="0"/>
    <n v="161.66999999999999"/>
    <n v="0"/>
    <n v="161.66999999999999"/>
    <n v="1"/>
    <n v="1"/>
    <n v="161.66999999999999"/>
    <n v="0.47399999999999998"/>
    <n v="78209"/>
    <n v="80164"/>
    <n v="37071.07"/>
    <n v="926.66999999999825"/>
    <n v="15997.68"/>
    <n v="0.16020000000000001"/>
    <n v="0.15390000000000001"/>
    <n v="13664.3"/>
    <n v="633.29999999999995"/>
    <n v="97.46"/>
    <n v="730.76"/>
    <n v="52392.799999999996"/>
  </r>
  <r>
    <x v="215"/>
    <s v="Quincy"/>
    <n v="4536"/>
    <s v="Monument Elementary"/>
    <x v="0"/>
    <n v="283.29000000000002"/>
    <n v="0"/>
    <n v="283.29000000000002"/>
    <n v="1"/>
    <n v="1"/>
    <n v="283.29000000000002"/>
    <n v="0.83099999999999996"/>
    <n v="78209"/>
    <n v="80164"/>
    <n v="64991.68"/>
    <n v="1624.5999999999985"/>
    <n v="15997.68"/>
    <n v="0.16020000000000001"/>
    <n v="0.15390000000000001"/>
    <n v="23955.77"/>
    <n v="1110.27"/>
    <n v="170.87"/>
    <n v="1281.1399999999999"/>
    <n v="91853.189999999988"/>
  </r>
  <r>
    <x v="215"/>
    <s v="Quincy"/>
    <n v="5585"/>
    <s v="Ancient Lakes Elementary"/>
    <x v="0"/>
    <n v="386.45"/>
    <n v="0"/>
    <n v="386.45"/>
    <n v="1"/>
    <n v="1"/>
    <n v="386.45"/>
    <n v="1.1339999999999999"/>
    <n v="78209"/>
    <n v="80164"/>
    <n v="88689.01"/>
    <n v="2216.9700000000012"/>
    <n v="15997.68"/>
    <n v="0.16020000000000001"/>
    <n v="0.15390000000000001"/>
    <n v="32690.54"/>
    <n v="1515.1"/>
    <n v="233.17"/>
    <n v="1748.27"/>
    <n v="125344.79"/>
  </r>
  <r>
    <x v="215"/>
    <s v="Quincy"/>
    <n v="5648"/>
    <s v="Quincy Innovation Academy"/>
    <x v="0"/>
    <n v="218.29000000000002"/>
    <n v="0"/>
    <n v="218.29000000000002"/>
    <n v="1"/>
    <n v="1"/>
    <n v="218.29000000000002"/>
    <n v="0.64"/>
    <n v="78209"/>
    <n v="80164"/>
    <n v="50053.760000000002"/>
    <n v="1251.1999999999971"/>
    <n v="15997.68"/>
    <n v="0.16020000000000001"/>
    <n v="0.15390000000000001"/>
    <n v="18449.689999999999"/>
    <n v="855.08"/>
    <n v="131.6"/>
    <n v="986.68000000000006"/>
    <n v="70741.329999999987"/>
  </r>
  <r>
    <x v="215"/>
    <s v="Quincy"/>
    <n v="5650"/>
    <s v="Quincy Innovation Academy Big Picture"/>
    <x v="0"/>
    <n v="22.36"/>
    <n v="0"/>
    <n v="22.36"/>
    <n v="1"/>
    <n v="1"/>
    <n v="22.36"/>
    <n v="6.6000000000000003E-2"/>
    <n v="78209"/>
    <n v="80164"/>
    <n v="5161.79"/>
    <n v="129.02999999999975"/>
    <n v="15997.68"/>
    <n v="0.16020000000000001"/>
    <n v="0.15390000000000001"/>
    <n v="1902.62"/>
    <n v="88.18"/>
    <n v="13.57"/>
    <n v="101.75"/>
    <n v="7295.19"/>
  </r>
  <r>
    <x v="216"/>
    <s v="Rainier"/>
    <n v="2158"/>
    <s v="Rainier Middle School"/>
    <x v="1"/>
    <n v="235.57"/>
    <n v="0"/>
    <n v="0"/>
    <n v="1"/>
    <n v="1"/>
    <n v="0"/>
    <n v="0"/>
    <n v="78209"/>
    <n v="80164"/>
    <n v="0"/>
    <n v="0"/>
    <n v="15997.68"/>
    <n v="0.16020000000000001"/>
    <n v="0.15390000000000001"/>
    <n v="0"/>
    <n v="0"/>
    <n v="0"/>
    <n v="0"/>
    <n v="0"/>
  </r>
  <r>
    <x v="216"/>
    <s v="Rainier"/>
    <n v="2468"/>
    <s v="Rainier Senior High School"/>
    <x v="1"/>
    <n v="278.83"/>
    <n v="0"/>
    <n v="0"/>
    <n v="1"/>
    <n v="1"/>
    <n v="0"/>
    <n v="0"/>
    <n v="78209"/>
    <n v="80164"/>
    <n v="0"/>
    <n v="0"/>
    <n v="15997.68"/>
    <n v="0.16020000000000001"/>
    <n v="0.15390000000000001"/>
    <n v="0"/>
    <n v="0"/>
    <n v="0"/>
    <n v="0"/>
    <n v="0"/>
  </r>
  <r>
    <x v="216"/>
    <s v="Rainier"/>
    <n v="4486"/>
    <s v="Rainier Elementary School"/>
    <x v="1"/>
    <n v="449.25"/>
    <n v="0"/>
    <n v="0"/>
    <n v="1"/>
    <n v="1"/>
    <n v="0"/>
    <n v="0"/>
    <n v="78209"/>
    <n v="80164"/>
    <n v="0"/>
    <n v="0"/>
    <n v="15997.68"/>
    <n v="0.16020000000000001"/>
    <n v="0.15390000000000001"/>
    <n v="0"/>
    <n v="0"/>
    <n v="0"/>
    <n v="0"/>
    <n v="0"/>
  </r>
  <r>
    <x v="217"/>
    <s v="Rainier Prep Charter"/>
    <n v="5380"/>
    <s v="Rainier Prep"/>
    <x v="0"/>
    <n v="359"/>
    <n v="0"/>
    <n v="359"/>
    <n v="1.18"/>
    <n v="1.18"/>
    <n v="359"/>
    <n v="1.0529999999999999"/>
    <n v="78209"/>
    <n v="80164"/>
    <n v="97177.81"/>
    <n v="2429.1699999999983"/>
    <n v="15997.68"/>
    <n v="0.16020000000000001"/>
    <n v="0.15390000000000001"/>
    <n v="32787.29"/>
    <n v="1660.12"/>
    <n v="255.49"/>
    <n v="1915.61"/>
    <n v="134309.88"/>
  </r>
  <r>
    <x v="218"/>
    <s v="Rainier Valley Charter"/>
    <n v="5468"/>
    <s v="Rainier Valley Leadership Academy"/>
    <x v="0"/>
    <n v="123.24"/>
    <n v="0"/>
    <n v="123.24"/>
    <n v="1.18"/>
    <n v="1.18"/>
    <n v="123.24"/>
    <n v="0.36199999999999999"/>
    <n v="78209"/>
    <n v="80164"/>
    <n v="33407.760000000002"/>
    <n v="835.08999999999651"/>
    <n v="15997.68"/>
    <n v="0.16020000000000001"/>
    <n v="0.15390000000000001"/>
    <n v="11271.6"/>
    <n v="570.71"/>
    <n v="87.83"/>
    <n v="658.54000000000008"/>
    <n v="46172.99"/>
  </r>
  <r>
    <x v="219"/>
    <s v="Raymond"/>
    <n v="2357"/>
    <s v="Raymond Jr Sr High School"/>
    <x v="0"/>
    <n v="238.70999999999998"/>
    <n v="0"/>
    <n v="238.70999999999998"/>
    <n v="1"/>
    <n v="1"/>
    <n v="238.70999999999998"/>
    <n v="0.7"/>
    <n v="78209"/>
    <n v="80164"/>
    <n v="54746.3"/>
    <n v="1368.5"/>
    <n v="15997.68"/>
    <n v="0.16020000000000001"/>
    <n v="0.15390000000000001"/>
    <n v="20179.349999999999"/>
    <n v="935.25"/>
    <n v="143.93"/>
    <n v="1079.18"/>
    <n v="77373.329999999987"/>
  </r>
  <r>
    <x v="219"/>
    <s v="Raymond"/>
    <n v="2803"/>
    <s v="Raymond Elementary School"/>
    <x v="0"/>
    <n v="242.55"/>
    <n v="0"/>
    <n v="242.55"/>
    <n v="1"/>
    <n v="1"/>
    <n v="242.55"/>
    <n v="0.71099999999999997"/>
    <n v="78209"/>
    <n v="80164"/>
    <n v="55606.6"/>
    <n v="1390"/>
    <n v="15997.68"/>
    <n v="0.16020000000000001"/>
    <n v="0.15390000000000001"/>
    <n v="20496.45"/>
    <n v="949.94"/>
    <n v="146.19999999999999"/>
    <n v="1096.1400000000001"/>
    <n v="78589.19"/>
  </r>
  <r>
    <x v="220"/>
    <s v="Reardan"/>
    <n v="2478"/>
    <s v="Reardan Middle-Senior High School"/>
    <x v="1"/>
    <n v="306.95000000000005"/>
    <n v="0"/>
    <n v="0"/>
    <n v="1"/>
    <n v="1"/>
    <n v="0"/>
    <n v="0"/>
    <n v="78209"/>
    <n v="80164"/>
    <n v="0"/>
    <n v="0"/>
    <n v="15997.68"/>
    <n v="0.16020000000000001"/>
    <n v="0.15390000000000001"/>
    <n v="0"/>
    <n v="0"/>
    <n v="0"/>
    <n v="0"/>
    <n v="0"/>
  </r>
  <r>
    <x v="220"/>
    <s v="Reardan"/>
    <n v="2864"/>
    <s v="Reardan Elementary School"/>
    <x v="0"/>
    <n v="342.91"/>
    <n v="0"/>
    <n v="342.91"/>
    <n v="1"/>
    <n v="1"/>
    <n v="342.91"/>
    <n v="1.006"/>
    <n v="78209"/>
    <n v="80164"/>
    <n v="78678.25"/>
    <n v="1966.7299999999959"/>
    <n v="15997.68"/>
    <n v="0.16020000000000001"/>
    <n v="0.15390000000000001"/>
    <n v="29000.6"/>
    <n v="1344.08"/>
    <n v="206.85"/>
    <n v="1550.9299999999998"/>
    <n v="111196.51"/>
  </r>
  <r>
    <x v="220"/>
    <s v="Reardan"/>
    <n v="5688"/>
    <s v="Reardan Options' Program"/>
    <x v="1"/>
    <n v="61.4"/>
    <n v="0"/>
    <n v="0"/>
    <n v="1"/>
    <n v="1"/>
    <n v="0"/>
    <n v="0"/>
    <n v="78209"/>
    <n v="80164"/>
    <n v="0"/>
    <n v="0"/>
    <n v="15997.68"/>
    <n v="0.16020000000000001"/>
    <n v="0.15390000000000001"/>
    <n v="0"/>
    <n v="0"/>
    <n v="0"/>
    <n v="0"/>
    <n v="0"/>
  </r>
  <r>
    <x v="221"/>
    <s v="Renton"/>
    <n v="1648"/>
    <s v="Out Of District Facility"/>
    <x v="1"/>
    <n v="9.44"/>
    <n v="0"/>
    <n v="0"/>
    <n v="1.18"/>
    <n v="1.18"/>
    <n v="0"/>
    <n v="0"/>
    <n v="78209"/>
    <n v="80164"/>
    <n v="0"/>
    <n v="0"/>
    <n v="15997.68"/>
    <n v="0.16020000000000001"/>
    <n v="0.15390000000000001"/>
    <n v="0"/>
    <n v="0"/>
    <n v="0"/>
    <n v="0"/>
    <n v="0"/>
  </r>
  <r>
    <x v="221"/>
    <s v="Renton"/>
    <n v="1784"/>
    <s v="H.O.M.E. Program"/>
    <x v="1"/>
    <n v="129.16"/>
    <n v="0"/>
    <n v="0"/>
    <n v="1.18"/>
    <n v="1.18"/>
    <n v="0"/>
    <n v="0"/>
    <n v="78209"/>
    <n v="80164"/>
    <n v="0"/>
    <n v="0"/>
    <n v="15997.68"/>
    <n v="0.16020000000000001"/>
    <n v="0.15390000000000001"/>
    <n v="0"/>
    <n v="0"/>
    <n v="0"/>
    <n v="0"/>
    <n v="0"/>
  </r>
  <r>
    <x v="221"/>
    <s v="Renton"/>
    <n v="2439"/>
    <s v="Bryn Mawr Elementary School"/>
    <x v="0"/>
    <n v="417.64"/>
    <n v="0"/>
    <n v="417.64"/>
    <n v="1.18"/>
    <n v="1.18"/>
    <n v="417.64"/>
    <n v="1.2250000000000001"/>
    <n v="78209"/>
    <n v="80164"/>
    <n v="113051.11"/>
    <n v="2825.9499999999971"/>
    <n v="15997.68"/>
    <n v="0.16020000000000001"/>
    <n v="0.15390000000000001"/>
    <n v="38142.86"/>
    <n v="1931.28"/>
    <n v="297.22000000000003"/>
    <n v="2228.5"/>
    <n v="156248.41999999998"/>
  </r>
  <r>
    <x v="221"/>
    <s v="Renton"/>
    <n v="2475"/>
    <s v="Renton Senior High School"/>
    <x v="0"/>
    <n v="1193.05"/>
    <n v="0"/>
    <n v="1193.05"/>
    <n v="1.18"/>
    <n v="1.18"/>
    <n v="1193.05"/>
    <n v="3.5"/>
    <n v="78209"/>
    <n v="80164"/>
    <n v="323003.17"/>
    <n v="8074.1500000000233"/>
    <n v="15997.68"/>
    <n v="0.16020000000000001"/>
    <n v="0.15390000000000001"/>
    <n v="108979.6"/>
    <n v="5517.96"/>
    <n v="849.21"/>
    <n v="6367.17"/>
    <n v="446424.09"/>
  </r>
  <r>
    <x v="221"/>
    <s v="Renton"/>
    <n v="2597"/>
    <s v="Kennydale Elementary School"/>
    <x v="1"/>
    <n v="514.38"/>
    <n v="0"/>
    <n v="0"/>
    <n v="1.18"/>
    <n v="1.18"/>
    <n v="0"/>
    <n v="0"/>
    <n v="78209"/>
    <n v="80164"/>
    <n v="0"/>
    <n v="0"/>
    <n v="15997.68"/>
    <n v="0.16020000000000001"/>
    <n v="0.15390000000000001"/>
    <n v="0"/>
    <n v="0"/>
    <n v="0"/>
    <n v="0"/>
    <n v="0"/>
  </r>
  <r>
    <x v="221"/>
    <s v="Renton"/>
    <n v="2640"/>
    <s v="Highlands Elementary School"/>
    <x v="0"/>
    <n v="393.56"/>
    <n v="0"/>
    <n v="393.56"/>
    <n v="1.18"/>
    <n v="1.18"/>
    <n v="393.56"/>
    <n v="1.1539999999999999"/>
    <n v="78209"/>
    <n v="80164"/>
    <n v="106498.76"/>
    <n v="2662.1600000000035"/>
    <n v="15997.68"/>
    <n v="0.16020000000000001"/>
    <n v="0.15390000000000001"/>
    <n v="35932.129999999997"/>
    <n v="1819.35"/>
    <n v="280"/>
    <n v="2099.35"/>
    <n v="147192.4"/>
  </r>
  <r>
    <x v="221"/>
    <s v="Renton"/>
    <n v="2929"/>
    <s v="Lakeridge Elementary School"/>
    <x v="0"/>
    <n v="285.11"/>
    <n v="0"/>
    <n v="285.11"/>
    <n v="1.18"/>
    <n v="1.18"/>
    <n v="285.11"/>
    <n v="0.83599999999999997"/>
    <n v="78209"/>
    <n v="80164"/>
    <n v="77151.61"/>
    <n v="1928.5699999999924"/>
    <n v="15997.68"/>
    <n v="0.16020000000000001"/>
    <n v="0.15390000000000001"/>
    <n v="26030.560000000001"/>
    <n v="1318"/>
    <n v="202.84"/>
    <n v="1520.84"/>
    <n v="106631.57999999999"/>
  </r>
  <r>
    <x v="221"/>
    <s v="Renton"/>
    <n v="3034"/>
    <s v="Campbell Hill Elementary School"/>
    <x v="0"/>
    <n v="356.51"/>
    <n v="0"/>
    <n v="356.51"/>
    <n v="1.18"/>
    <n v="1.18"/>
    <n v="356.51"/>
    <n v="1.046"/>
    <n v="78209"/>
    <n v="80164"/>
    <n v="96531.8"/>
    <n v="2413.0200000000041"/>
    <n v="15997.68"/>
    <n v="0.16020000000000001"/>
    <n v="0.15390000000000001"/>
    <n v="32569.33"/>
    <n v="1649.08"/>
    <n v="253.79"/>
    <n v="1902.87"/>
    <n v="133417.02000000002"/>
  </r>
  <r>
    <x v="221"/>
    <s v="Renton"/>
    <n v="3035"/>
    <s v="McKnight Middle School"/>
    <x v="1"/>
    <n v="811.62"/>
    <n v="0"/>
    <n v="0"/>
    <n v="1.18"/>
    <n v="1.18"/>
    <n v="0"/>
    <n v="0"/>
    <n v="78209"/>
    <n v="80164"/>
    <n v="0"/>
    <n v="0"/>
    <n v="15997.68"/>
    <n v="0.16020000000000001"/>
    <n v="0.15390000000000001"/>
    <n v="0"/>
    <n v="0"/>
    <n v="0"/>
    <n v="0"/>
    <n v="0"/>
  </r>
  <r>
    <x v="221"/>
    <s v="Renton"/>
    <n v="3280"/>
    <s v="Dimmitt Middle School"/>
    <x v="0"/>
    <n v="605.38"/>
    <n v="0"/>
    <n v="605.38"/>
    <n v="1.18"/>
    <n v="1.18"/>
    <n v="605.38"/>
    <n v="1.776"/>
    <n v="78209"/>
    <n v="80164"/>
    <n v="163901.04"/>
    <n v="4097.0499999999884"/>
    <n v="15997.68"/>
    <n v="0.16020000000000001"/>
    <n v="0.15390000000000001"/>
    <n v="55299.360000000001"/>
    <n v="2799.97"/>
    <n v="430.92"/>
    <n v="3230.89"/>
    <n v="226528.34000000003"/>
  </r>
  <r>
    <x v="221"/>
    <s v="Renton"/>
    <n v="3337"/>
    <s v="Cascade Elementary School"/>
    <x v="0"/>
    <n v="438.93"/>
    <n v="0"/>
    <n v="438.93"/>
    <n v="1.18"/>
    <n v="1.18"/>
    <n v="438.93"/>
    <n v="1.288"/>
    <n v="78209"/>
    <n v="80164"/>
    <n v="118865.17"/>
    <n v="2971.2799999999988"/>
    <n v="15997.68"/>
    <n v="0.16020000000000001"/>
    <n v="0.15390000000000001"/>
    <n v="40104.49"/>
    <n v="2030.61"/>
    <n v="312.51"/>
    <n v="2343.12"/>
    <n v="164284.06"/>
  </r>
  <r>
    <x v="221"/>
    <s v="Renton"/>
    <n v="3434"/>
    <s v="Nelsen Middle School"/>
    <x v="0"/>
    <n v="912.78"/>
    <n v="0"/>
    <n v="912.78"/>
    <n v="1.18"/>
    <n v="1.18"/>
    <n v="912.78"/>
    <n v="2.677"/>
    <n v="78209"/>
    <n v="80164"/>
    <n v="247051.28"/>
    <n v="6175.570000000007"/>
    <n v="15997.68"/>
    <n v="0.16020000000000001"/>
    <n v="0.15390000000000001"/>
    <n v="83353.820000000007"/>
    <n v="4220.45"/>
    <n v="649.53"/>
    <n v="4869.9799999999996"/>
    <n v="341450.64999999997"/>
  </r>
  <r>
    <x v="221"/>
    <s v="Renton"/>
    <n v="3485"/>
    <s v="Hazelwood Elementary School"/>
    <x v="1"/>
    <n v="482.44"/>
    <n v="0"/>
    <n v="0"/>
    <n v="1.18"/>
    <n v="1.18"/>
    <n v="0"/>
    <n v="0"/>
    <n v="78209"/>
    <n v="80164"/>
    <n v="0"/>
    <n v="0"/>
    <n v="15997.68"/>
    <n v="0.16020000000000001"/>
    <n v="0.15390000000000001"/>
    <n v="0"/>
    <n v="0"/>
    <n v="0"/>
    <n v="0"/>
    <n v="0"/>
  </r>
  <r>
    <x v="221"/>
    <s v="Renton"/>
    <n v="3521"/>
    <s v="Renton Park Elementary School"/>
    <x v="0"/>
    <n v="392.85"/>
    <n v="0"/>
    <n v="392.85"/>
    <n v="1.18"/>
    <n v="1.18"/>
    <n v="392.85"/>
    <n v="1.1519999999999999"/>
    <n v="78209"/>
    <n v="80164"/>
    <n v="106314.19"/>
    <n v="2657.5500000000029"/>
    <n v="15997.68"/>
    <n v="0.16020000000000001"/>
    <n v="0.15390000000000001"/>
    <n v="35869.86"/>
    <n v="1816.2"/>
    <n v="279.51"/>
    <n v="2095.71"/>
    <n v="146937.30999999997"/>
  </r>
  <r>
    <x v="221"/>
    <s v="Renton"/>
    <n v="3586"/>
    <s v="Maplewood Heights Elementary School"/>
    <x v="1"/>
    <n v="397.03000000000003"/>
    <n v="0"/>
    <n v="0"/>
    <n v="1.18"/>
    <n v="1.18"/>
    <n v="0"/>
    <n v="0"/>
    <n v="78209"/>
    <n v="80164"/>
    <n v="0"/>
    <n v="0"/>
    <n v="15997.68"/>
    <n v="0.16020000000000001"/>
    <n v="0.15390000000000001"/>
    <n v="0"/>
    <n v="0"/>
    <n v="0"/>
    <n v="0"/>
    <n v="0"/>
  </r>
  <r>
    <x v="221"/>
    <s v="Renton"/>
    <n v="3587"/>
    <s v="Benson Hill Elementary School"/>
    <x v="1"/>
    <n v="477.43"/>
    <n v="0"/>
    <n v="0"/>
    <n v="1.18"/>
    <n v="1.18"/>
    <n v="0"/>
    <n v="0"/>
    <n v="78209"/>
    <n v="80164"/>
    <n v="0"/>
    <n v="0"/>
    <n v="15997.68"/>
    <n v="0.16020000000000001"/>
    <n v="0.15390000000000001"/>
    <n v="0"/>
    <n v="0"/>
    <n v="0"/>
    <n v="0"/>
    <n v="0"/>
  </r>
  <r>
    <x v="221"/>
    <s v="Renton"/>
    <n v="3630"/>
    <s v="Hazen Senior High School"/>
    <x v="1"/>
    <n v="1763.92"/>
    <n v="0"/>
    <n v="0"/>
    <n v="1.18"/>
    <n v="1.18"/>
    <n v="0"/>
    <n v="0"/>
    <n v="78209"/>
    <n v="80164"/>
    <n v="0"/>
    <n v="0"/>
    <n v="15997.68"/>
    <n v="0.16020000000000001"/>
    <n v="0.15390000000000001"/>
    <n v="0"/>
    <n v="0"/>
    <n v="0"/>
    <n v="0"/>
    <n v="0"/>
  </r>
  <r>
    <x v="221"/>
    <s v="Renton"/>
    <n v="3668"/>
    <s v="Sierra Heights Elementary School"/>
    <x v="1"/>
    <n v="338.78000000000003"/>
    <n v="0"/>
    <n v="0"/>
    <n v="1.18"/>
    <n v="1.18"/>
    <n v="0"/>
    <n v="0"/>
    <n v="78209"/>
    <n v="80164"/>
    <n v="0"/>
    <n v="0"/>
    <n v="15997.68"/>
    <n v="0.16020000000000001"/>
    <n v="0.15390000000000001"/>
    <n v="0"/>
    <n v="0"/>
    <n v="0"/>
    <n v="0"/>
    <n v="0"/>
  </r>
  <r>
    <x v="221"/>
    <s v="Renton"/>
    <n v="3702"/>
    <s v="Tiffany Park Elementary School"/>
    <x v="0"/>
    <n v="387.94"/>
    <n v="0"/>
    <n v="387.94"/>
    <n v="1.18"/>
    <n v="1.18"/>
    <n v="387.94"/>
    <n v="1.1379999999999999"/>
    <n v="78209"/>
    <n v="80164"/>
    <n v="105022.17"/>
    <n v="2625.2599999999948"/>
    <n v="15997.68"/>
    <n v="0.16020000000000001"/>
    <n v="0.15390000000000001"/>
    <n v="35433.94"/>
    <n v="1794.12"/>
    <n v="276.12"/>
    <n v="2070.2399999999998"/>
    <n v="145151.60999999999"/>
  </r>
  <r>
    <x v="221"/>
    <s v="Renton"/>
    <n v="3740"/>
    <s v="Talbot Hill Elementary School"/>
    <x v="1"/>
    <n v="448.34000000000003"/>
    <n v="0"/>
    <n v="0"/>
    <n v="1.18"/>
    <n v="1.18"/>
    <n v="0"/>
    <n v="0"/>
    <n v="78209"/>
    <n v="80164"/>
    <n v="0"/>
    <n v="0"/>
    <n v="15997.68"/>
    <n v="0.16020000000000001"/>
    <n v="0.15390000000000001"/>
    <n v="0"/>
    <n v="0"/>
    <n v="0"/>
    <n v="0"/>
    <n v="0"/>
  </r>
  <r>
    <x v="221"/>
    <s v="Renton"/>
    <n v="3741"/>
    <s v="Lindbergh Senior High School"/>
    <x v="0"/>
    <n v="1174.06"/>
    <n v="0"/>
    <n v="1174.06"/>
    <n v="1.18"/>
    <n v="1.18"/>
    <n v="1174.06"/>
    <n v="3.444"/>
    <n v="78209"/>
    <n v="80164"/>
    <n v="317835.12"/>
    <n v="7944.960000000021"/>
    <n v="15997.68"/>
    <n v="0.16020000000000001"/>
    <n v="0.15390000000000001"/>
    <n v="107235.93"/>
    <n v="5429.67"/>
    <n v="835.63"/>
    <n v="6265.3"/>
    <n v="439281.31"/>
  </r>
  <r>
    <x v="221"/>
    <s v="Renton"/>
    <n v="5070"/>
    <s v="Renton Academy"/>
    <x v="0"/>
    <n v="25.12"/>
    <n v="0"/>
    <n v="25.12"/>
    <n v="1.18"/>
    <n v="1.18"/>
    <n v="25.12"/>
    <n v="7.3999999999999996E-2"/>
    <n v="78209"/>
    <n v="80164"/>
    <n v="6829.21"/>
    <n v="170.71000000000004"/>
    <n v="15997.68"/>
    <n v="0.16020000000000001"/>
    <n v="0.15390000000000001"/>
    <n v="2304.14"/>
    <n v="116.67"/>
    <n v="17.96"/>
    <n v="134.63"/>
    <n v="9438.69"/>
  </r>
  <r>
    <x v="221"/>
    <s v="Renton"/>
    <n v="5229"/>
    <s v="Honey Dew Elementary"/>
    <x v="0"/>
    <n v="288.33"/>
    <n v="0"/>
    <n v="288.33"/>
    <n v="1.18"/>
    <n v="1.18"/>
    <n v="288.33"/>
    <n v="0.84599999999999997"/>
    <n v="78209"/>
    <n v="80164"/>
    <n v="78074.48"/>
    <n v="1951.6399999999994"/>
    <n v="15997.68"/>
    <n v="0.16020000000000001"/>
    <n v="0.15390000000000001"/>
    <n v="26341.93"/>
    <n v="1333.77"/>
    <n v="205.27"/>
    <n v="1539.04"/>
    <n v="107907.09"/>
  </r>
  <r>
    <x v="221"/>
    <s v="Renton"/>
    <n v="5282"/>
    <s v="Talley High School"/>
    <x v="0"/>
    <n v="240.12"/>
    <n v="0"/>
    <n v="240.12"/>
    <n v="1.18"/>
    <n v="1.18"/>
    <n v="240.12"/>
    <n v="0.70399999999999996"/>
    <n v="78209"/>
    <n v="80164"/>
    <n v="64969.78"/>
    <n v="1624.0599999999977"/>
    <n v="15997.68"/>
    <n v="0.16020000000000001"/>
    <n v="0.15390000000000001"/>
    <n v="21920.47"/>
    <n v="1109.9000000000001"/>
    <n v="170.81"/>
    <n v="1280.71"/>
    <n v="89795.02"/>
  </r>
  <r>
    <x v="221"/>
    <s v="Renton"/>
    <n v="5335"/>
    <s v="Open Door Youth Reengagement Renton"/>
    <x v="0"/>
    <n v="48.56"/>
    <n v="0"/>
    <n v="48.56"/>
    <n v="1.18"/>
    <n v="1.18"/>
    <n v="48.56"/>
    <n v="0.14199999999999999"/>
    <n v="78209"/>
    <n v="80164"/>
    <n v="13104.7"/>
    <n v="327.57999999999993"/>
    <n v="15997.68"/>
    <n v="0.16020000000000001"/>
    <n v="0.15390000000000001"/>
    <n v="4421.46"/>
    <n v="223.87"/>
    <n v="34.450000000000003"/>
    <n v="258.32"/>
    <n v="18112.059999999998"/>
  </r>
  <r>
    <x v="221"/>
    <s v="Renton"/>
    <n v="5484"/>
    <s v="Risdon Middle School"/>
    <x v="1"/>
    <n v="754.25"/>
    <n v="0"/>
    <n v="0"/>
    <n v="1.18"/>
    <n v="1.18"/>
    <n v="0"/>
    <n v="0"/>
    <n v="78209"/>
    <n v="80164"/>
    <n v="0"/>
    <n v="0"/>
    <n v="15997.68"/>
    <n v="0.16020000000000001"/>
    <n v="0.15390000000000001"/>
    <n v="0"/>
    <n v="0"/>
    <n v="0"/>
    <n v="0"/>
    <n v="0"/>
  </r>
  <r>
    <x v="221"/>
    <s v="Renton"/>
    <n v="5519"/>
    <s v="Sartori Elementary School"/>
    <x v="1"/>
    <n v="514.55999999999995"/>
    <n v="0"/>
    <n v="0"/>
    <n v="1.18"/>
    <n v="1.18"/>
    <n v="0"/>
    <n v="0"/>
    <n v="78209"/>
    <n v="80164"/>
    <n v="0"/>
    <n v="0"/>
    <n v="15997.68"/>
    <n v="0.16020000000000001"/>
    <n v="0.15390000000000001"/>
    <n v="0"/>
    <n v="0"/>
    <n v="0"/>
    <n v="0"/>
    <n v="0"/>
  </r>
  <r>
    <x v="221"/>
    <s v="Renton"/>
    <n v="5741"/>
    <s v="Hilltop Heritage"/>
    <x v="1"/>
    <n v="578.27"/>
    <n v="0"/>
    <n v="0"/>
    <n v="1.18"/>
    <n v="1.18"/>
    <n v="0"/>
    <n v="0"/>
    <n v="78209"/>
    <n v="80164"/>
    <n v="0"/>
    <n v="0"/>
    <n v="15997.68"/>
    <n v="0.16020000000000001"/>
    <n v="0.15390000000000001"/>
    <n v="0"/>
    <n v="0"/>
    <n v="0"/>
    <n v="0"/>
    <n v="0"/>
  </r>
  <r>
    <x v="222"/>
    <s v="Republic"/>
    <n v="1898"/>
    <s v="Republic Parent Partner"/>
    <x v="1"/>
    <n v="186.18"/>
    <n v="0"/>
    <n v="0"/>
    <n v="1"/>
    <n v="1"/>
    <n v="0"/>
    <n v="0"/>
    <n v="78209"/>
    <n v="80164"/>
    <n v="0"/>
    <n v="0"/>
    <n v="15997.68"/>
    <n v="0.16020000000000001"/>
    <n v="0.15390000000000001"/>
    <n v="0"/>
    <n v="0"/>
    <n v="0"/>
    <n v="0"/>
    <n v="0"/>
  </r>
  <r>
    <x v="222"/>
    <s v="Republic"/>
    <n v="2789"/>
    <s v="Republic Elementary School"/>
    <x v="0"/>
    <n v="146.24"/>
    <n v="0"/>
    <n v="146.24"/>
    <n v="1"/>
    <n v="1"/>
    <n v="146.24"/>
    <n v="0.42899999999999999"/>
    <n v="78209"/>
    <n v="80164"/>
    <n v="33551.660000000003"/>
    <n v="838.69999999999709"/>
    <n v="15997.68"/>
    <n v="0.16020000000000001"/>
    <n v="0.15390000000000001"/>
    <n v="12367.06"/>
    <n v="573.16999999999996"/>
    <n v="88.21"/>
    <n v="661.38"/>
    <n v="47418.799999999996"/>
  </r>
  <r>
    <x v="222"/>
    <s v="Republic"/>
    <n v="3559"/>
    <s v="Republic Middle School "/>
    <x v="0"/>
    <n v="83.01"/>
    <n v="0"/>
    <n v="83.01"/>
    <n v="1"/>
    <n v="1"/>
    <n v="83.01"/>
    <n v="0.24299999999999999"/>
    <n v="78209"/>
    <n v="80164"/>
    <n v="19004.79"/>
    <n v="475.05999999999767"/>
    <n v="15997.68"/>
    <n v="0.16020000000000001"/>
    <n v="0.15390000000000001"/>
    <n v="7005.12"/>
    <n v="324.66000000000003"/>
    <n v="49.97"/>
    <n v="374.63"/>
    <n v="26859.599999999999"/>
  </r>
  <r>
    <x v="222"/>
    <s v="Republic"/>
    <n v="3579"/>
    <s v="Republic Senior High School"/>
    <x v="0"/>
    <n v="100.73"/>
    <n v="0"/>
    <n v="100.73"/>
    <n v="1"/>
    <n v="1"/>
    <n v="100.73"/>
    <n v="0.29499999999999998"/>
    <n v="78209"/>
    <n v="80164"/>
    <n v="23071.66"/>
    <n v="576.72000000000116"/>
    <n v="15997.68"/>
    <n v="0.16020000000000001"/>
    <n v="0.15390000000000001"/>
    <n v="8504.15"/>
    <n v="394.14"/>
    <n v="60.66"/>
    <n v="454.79999999999995"/>
    <n v="32607.329999999998"/>
  </r>
  <r>
    <x v="223"/>
    <s v="Richland"/>
    <n v="2001"/>
    <s v="Special Programs"/>
    <x v="1"/>
    <n v="3.93"/>
    <n v="0"/>
    <n v="0"/>
    <n v="1"/>
    <n v="1"/>
    <n v="0"/>
    <n v="0"/>
    <n v="78209"/>
    <n v="80164"/>
    <n v="0"/>
    <n v="0"/>
    <n v="15997.68"/>
    <n v="0.16020000000000001"/>
    <n v="0.15390000000000001"/>
    <n v="0"/>
    <n v="0"/>
    <n v="0"/>
    <n v="0"/>
    <n v="0"/>
  </r>
  <r>
    <x v="223"/>
    <s v="Richland"/>
    <n v="2642"/>
    <s v="Jefferson Elementary"/>
    <x v="0"/>
    <n v="408.89"/>
    <n v="0"/>
    <n v="408.89"/>
    <n v="1"/>
    <n v="1"/>
    <n v="408.89"/>
    <n v="1.1990000000000001"/>
    <n v="78209"/>
    <n v="80164"/>
    <n v="93772.59"/>
    <n v="2344.0500000000029"/>
    <n v="15997.68"/>
    <n v="0.16020000000000001"/>
    <n v="0.15390000000000001"/>
    <n v="34564.339999999997"/>
    <n v="1601.94"/>
    <n v="246.54"/>
    <n v="1848.48"/>
    <n v="132529.46"/>
  </r>
  <r>
    <x v="223"/>
    <s v="Richland"/>
    <n v="2656"/>
    <s v="Marcus Whitman Elementary"/>
    <x v="0"/>
    <n v="467.65"/>
    <n v="0"/>
    <n v="467.65"/>
    <n v="1"/>
    <n v="1"/>
    <n v="467.65"/>
    <n v="1.3720000000000001"/>
    <n v="78209"/>
    <n v="80164"/>
    <n v="107302.75"/>
    <n v="2682.2599999999948"/>
    <n v="15997.68"/>
    <n v="0.16020000000000001"/>
    <n v="0.15390000000000001"/>
    <n v="39551.519999999997"/>
    <n v="1833.08"/>
    <n v="282.11"/>
    <n v="2115.19"/>
    <n v="151651.71999999997"/>
  </r>
  <r>
    <x v="223"/>
    <s v="Richland"/>
    <n v="2657"/>
    <s v="Lewis &amp; Clark Elementary School"/>
    <x v="0"/>
    <n v="475.28"/>
    <n v="0"/>
    <n v="475.28"/>
    <n v="1"/>
    <n v="1"/>
    <n v="475.28"/>
    <n v="1.3939999999999999"/>
    <n v="78209"/>
    <n v="80164"/>
    <n v="109023.35"/>
    <n v="2725.2699999999895"/>
    <n v="15997.68"/>
    <n v="0.16020000000000001"/>
    <n v="0.15390000000000001"/>
    <n v="40185.730000000003"/>
    <n v="1862.48"/>
    <n v="286.64"/>
    <n v="2149.12"/>
    <n v="154083.47"/>
  </r>
  <r>
    <x v="223"/>
    <s v="Richland"/>
    <n v="2721"/>
    <s v="Carmichael Middle School"/>
    <x v="0"/>
    <n v="782.99"/>
    <n v="0"/>
    <n v="782.99"/>
    <n v="1"/>
    <n v="1"/>
    <n v="782.99"/>
    <n v="2.2970000000000002"/>
    <n v="78209"/>
    <n v="80164"/>
    <n v="179646.07"/>
    <n v="4490.6399999999849"/>
    <n v="15997.68"/>
    <n v="0.16020000000000001"/>
    <n v="0.15390000000000001"/>
    <n v="66217.08"/>
    <n v="3068.95"/>
    <n v="472.31"/>
    <n v="3541.2599999999998"/>
    <n v="253895.05000000002"/>
  </r>
  <r>
    <x v="223"/>
    <s v="Richland"/>
    <n v="2785"/>
    <s v="Chief Joseph Middle School"/>
    <x v="0"/>
    <n v="648.39"/>
    <n v="0"/>
    <n v="648.39"/>
    <n v="1"/>
    <n v="1"/>
    <n v="648.39"/>
    <n v="1.9019999999999999"/>
    <n v="78209"/>
    <n v="80164"/>
    <n v="148753.51999999999"/>
    <n v="3718.4100000000035"/>
    <n v="15997.68"/>
    <n v="0.16020000000000001"/>
    <n v="0.15390000000000001"/>
    <n v="54830.16"/>
    <n v="2541.1999999999998"/>
    <n v="391.09"/>
    <n v="2932.29"/>
    <n v="210234.38"/>
  </r>
  <r>
    <x v="223"/>
    <s v="Richland"/>
    <n v="2786"/>
    <s v="Jason Lee Elementary School"/>
    <x v="0"/>
    <n v="523.32000000000005"/>
    <n v="0"/>
    <n v="523.32000000000005"/>
    <n v="1"/>
    <n v="1"/>
    <n v="523.32000000000005"/>
    <n v="1.5349999999999999"/>
    <n v="78209"/>
    <n v="80164"/>
    <n v="120050.82"/>
    <n v="3000.9199999999983"/>
    <n v="15997.68"/>
    <n v="0.16020000000000001"/>
    <n v="0.15390000000000001"/>
    <n v="44250.42"/>
    <n v="2050.86"/>
    <n v="315.63"/>
    <n v="2366.4900000000002"/>
    <n v="169668.64999999997"/>
  </r>
  <r>
    <x v="223"/>
    <s v="Richland"/>
    <n v="3511"/>
    <s v="Richland High School"/>
    <x v="1"/>
    <n v="2073.75"/>
    <n v="0"/>
    <n v="0"/>
    <n v="1"/>
    <n v="1"/>
    <n v="0"/>
    <n v="0"/>
    <n v="78209"/>
    <n v="80164"/>
    <n v="0"/>
    <n v="0"/>
    <n v="15997.68"/>
    <n v="0.16020000000000001"/>
    <n v="0.15390000000000001"/>
    <n v="0"/>
    <n v="0"/>
    <n v="0"/>
    <n v="0"/>
    <n v="0"/>
  </r>
  <r>
    <x v="223"/>
    <s v="Richland"/>
    <n v="3732"/>
    <s v="Sacajawea Elementary"/>
    <x v="1"/>
    <n v="476.45"/>
    <n v="0"/>
    <n v="0"/>
    <n v="1"/>
    <n v="1"/>
    <n v="0"/>
    <n v="0"/>
    <n v="78209"/>
    <n v="80164"/>
    <n v="0"/>
    <n v="0"/>
    <n v="15997.68"/>
    <n v="0.16020000000000001"/>
    <n v="0.15390000000000001"/>
    <n v="0"/>
    <n v="0"/>
    <n v="0"/>
    <n v="0"/>
    <n v="0"/>
  </r>
  <r>
    <x v="223"/>
    <s v="Richland"/>
    <n v="3833"/>
    <s v="Hanford High School"/>
    <x v="1"/>
    <n v="1826.68"/>
    <n v="0"/>
    <n v="0"/>
    <n v="1"/>
    <n v="1"/>
    <n v="0"/>
    <n v="0"/>
    <n v="78209"/>
    <n v="80164"/>
    <n v="0"/>
    <n v="0"/>
    <n v="15997.68"/>
    <n v="0.16020000000000001"/>
    <n v="0.15390000000000001"/>
    <n v="0"/>
    <n v="0"/>
    <n v="0"/>
    <n v="0"/>
    <n v="0"/>
  </r>
  <r>
    <x v="223"/>
    <s v="Richland"/>
    <n v="3926"/>
    <s v="Enterprise Middle School"/>
    <x v="1"/>
    <n v="736.76"/>
    <n v="0"/>
    <n v="0"/>
    <n v="1"/>
    <n v="1"/>
    <n v="0"/>
    <n v="0"/>
    <n v="78209"/>
    <n v="80164"/>
    <n v="0"/>
    <n v="0"/>
    <n v="15997.68"/>
    <n v="0.16020000000000001"/>
    <n v="0.15390000000000001"/>
    <n v="0"/>
    <n v="0"/>
    <n v="0"/>
    <n v="0"/>
    <n v="0"/>
  </r>
  <r>
    <x v="223"/>
    <s v="Richland"/>
    <n v="4059"/>
    <s v="Tapteal Elementary School"/>
    <x v="0"/>
    <n v="459.67"/>
    <n v="0"/>
    <n v="459.67"/>
    <n v="1"/>
    <n v="1"/>
    <n v="459.67"/>
    <n v="1.3480000000000001"/>
    <n v="78209"/>
    <n v="80164"/>
    <n v="105425.73"/>
    <n v="2635.3400000000111"/>
    <n v="15997.68"/>
    <n v="0.16020000000000001"/>
    <n v="0.15390000000000001"/>
    <n v="38859.65"/>
    <n v="1801.02"/>
    <n v="277.18"/>
    <n v="2078.1999999999998"/>
    <n v="148998.92000000004"/>
  </r>
  <r>
    <x v="223"/>
    <s v="Richland"/>
    <n v="4060"/>
    <s v="Badger Mountain Elementary"/>
    <x v="1"/>
    <n v="602.91"/>
    <n v="0"/>
    <n v="0"/>
    <n v="1"/>
    <n v="1"/>
    <n v="0"/>
    <n v="0"/>
    <n v="78209"/>
    <n v="80164"/>
    <n v="0"/>
    <n v="0"/>
    <n v="15997.68"/>
    <n v="0.16020000000000001"/>
    <n v="0.15390000000000001"/>
    <n v="0"/>
    <n v="0"/>
    <n v="0"/>
    <n v="0"/>
    <n v="0"/>
  </r>
  <r>
    <x v="223"/>
    <s v="Richland"/>
    <n v="4295"/>
    <s v="Rivers Edge High School"/>
    <x v="0"/>
    <n v="250.02999999999997"/>
    <n v="0"/>
    <n v="250.02999999999997"/>
    <n v="1"/>
    <n v="1"/>
    <n v="250.02999999999997"/>
    <n v="0.73299999999999998"/>
    <n v="78209"/>
    <n v="80164"/>
    <n v="57327.199999999997"/>
    <n v="1433.010000000002"/>
    <n v="15997.68"/>
    <n v="0.16020000000000001"/>
    <n v="0.15390000000000001"/>
    <n v="21130.66"/>
    <n v="979.34"/>
    <n v="150.72"/>
    <n v="1130.06"/>
    <n v="81020.929999999993"/>
  </r>
  <r>
    <x v="223"/>
    <s v="Richland"/>
    <n v="4543"/>
    <s v="William Wiley Elementary School"/>
    <x v="1"/>
    <n v="489.18"/>
    <n v="0"/>
    <n v="0"/>
    <n v="1"/>
    <n v="1"/>
    <n v="0"/>
    <n v="0"/>
    <n v="78209"/>
    <n v="80164"/>
    <n v="0"/>
    <n v="0"/>
    <n v="15997.68"/>
    <n v="0.16020000000000001"/>
    <n v="0.15390000000000001"/>
    <n v="0"/>
    <n v="0"/>
    <n v="0"/>
    <n v="0"/>
    <n v="0"/>
  </r>
  <r>
    <x v="223"/>
    <s v="Richland"/>
    <n v="5092"/>
    <s v="White Bluffs Elementary School"/>
    <x v="1"/>
    <n v="665.64"/>
    <n v="0"/>
    <n v="0"/>
    <n v="1"/>
    <n v="1"/>
    <n v="0"/>
    <n v="0"/>
    <n v="78209"/>
    <n v="80164"/>
    <n v="0"/>
    <n v="0"/>
    <n v="15997.68"/>
    <n v="0.16020000000000001"/>
    <n v="0.15390000000000001"/>
    <n v="0"/>
    <n v="0"/>
    <n v="0"/>
    <n v="0"/>
    <n v="0"/>
  </r>
  <r>
    <x v="223"/>
    <s v="Richland"/>
    <n v="5165"/>
    <s v="Three Rivers Home Link"/>
    <x v="1"/>
    <n v="744.19999999999993"/>
    <n v="0"/>
    <n v="0"/>
    <n v="1"/>
    <n v="1"/>
    <n v="0"/>
    <n v="0"/>
    <n v="78209"/>
    <n v="80164"/>
    <n v="0"/>
    <n v="0"/>
    <n v="15997.68"/>
    <n v="0.16020000000000001"/>
    <n v="0.15390000000000001"/>
    <n v="0"/>
    <n v="0"/>
    <n v="0"/>
    <n v="0"/>
    <n v="0"/>
  </r>
  <r>
    <x v="223"/>
    <s v="Richland"/>
    <n v="5419"/>
    <s v="Orchard Elementary"/>
    <x v="1"/>
    <n v="599.42999999999995"/>
    <n v="0"/>
    <n v="0"/>
    <n v="1"/>
    <n v="1"/>
    <n v="0"/>
    <n v="0"/>
    <n v="78209"/>
    <n v="80164"/>
    <n v="0"/>
    <n v="0"/>
    <n v="15997.68"/>
    <n v="0.16020000000000001"/>
    <n v="0.15390000000000001"/>
    <n v="0"/>
    <n v="0"/>
    <n v="0"/>
    <n v="0"/>
    <n v="0"/>
  </r>
  <r>
    <x v="223"/>
    <s v="Richland"/>
    <n v="5493"/>
    <s v="Leona Libby Middle School"/>
    <x v="1"/>
    <n v="802.94"/>
    <n v="0"/>
    <n v="0"/>
    <n v="1"/>
    <n v="1"/>
    <n v="0"/>
    <n v="0"/>
    <n v="78209"/>
    <n v="80164"/>
    <n v="0"/>
    <n v="0"/>
    <n v="15997.68"/>
    <n v="0.16020000000000001"/>
    <n v="0.15390000000000001"/>
    <n v="0"/>
    <n v="0"/>
    <n v="0"/>
    <n v="0"/>
    <n v="0"/>
  </r>
  <r>
    <x v="223"/>
    <s v="Richland"/>
    <n v="5689"/>
    <s v="Pacific Crest Online Academy"/>
    <x v="0"/>
    <n v="369.82"/>
    <n v="0"/>
    <n v="369.82"/>
    <n v="1"/>
    <n v="1"/>
    <n v="369.82"/>
    <n v="1.085"/>
    <n v="78209"/>
    <n v="80164"/>
    <n v="84856.77"/>
    <n v="2121.1699999999983"/>
    <n v="15997.68"/>
    <n v="0.16020000000000001"/>
    <n v="0.15390000000000001"/>
    <n v="31277.99"/>
    <n v="1449.63"/>
    <n v="223.1"/>
    <n v="1672.73"/>
    <n v="119928.66"/>
  </r>
  <r>
    <x v="223"/>
    <s v="Richland"/>
    <n v="5732"/>
    <s v="Desert Sky Elementary"/>
    <x v="1"/>
    <n v="440.54"/>
    <n v="0"/>
    <n v="0"/>
    <n v="1"/>
    <n v="1"/>
    <n v="0"/>
    <n v="0"/>
    <n v="78209"/>
    <n v="80164"/>
    <n v="0"/>
    <n v="0"/>
    <n v="15997.68"/>
    <n v="0.16020000000000001"/>
    <n v="0.15390000000000001"/>
    <n v="0"/>
    <n v="0"/>
    <n v="0"/>
    <n v="0"/>
    <n v="0"/>
  </r>
  <r>
    <x v="224"/>
    <s v="Ridgefield"/>
    <n v="2390"/>
    <s v="Ridgefield High School"/>
    <x v="1"/>
    <n v="1225.77"/>
    <n v="0"/>
    <n v="0"/>
    <n v="1.06"/>
    <n v="1.06"/>
    <n v="0"/>
    <n v="0"/>
    <n v="78209"/>
    <n v="80164"/>
    <n v="0"/>
    <n v="0"/>
    <n v="15997.68"/>
    <n v="0.16020000000000001"/>
    <n v="0.15390000000000001"/>
    <n v="0"/>
    <n v="0"/>
    <n v="0"/>
    <n v="0"/>
    <n v="0"/>
  </r>
  <r>
    <x v="224"/>
    <s v="Ridgefield"/>
    <n v="3321"/>
    <s v="South Ridge Elementary"/>
    <x v="1"/>
    <n v="758.72"/>
    <n v="0"/>
    <n v="0"/>
    <n v="1.06"/>
    <n v="1.06"/>
    <n v="0"/>
    <n v="0"/>
    <n v="78209"/>
    <n v="80164"/>
    <n v="0"/>
    <n v="0"/>
    <n v="15997.68"/>
    <n v="0.16020000000000001"/>
    <n v="0.15390000000000001"/>
    <n v="0"/>
    <n v="0"/>
    <n v="0"/>
    <n v="0"/>
    <n v="0"/>
  </r>
  <r>
    <x v="224"/>
    <s v="Ridgefield"/>
    <n v="3786"/>
    <s v="Union Ridge Elementary"/>
    <x v="1"/>
    <n v="702.34"/>
    <n v="0"/>
    <n v="0"/>
    <n v="1.06"/>
    <n v="1.06"/>
    <n v="0"/>
    <n v="0"/>
    <n v="78209"/>
    <n v="80164"/>
    <n v="0"/>
    <n v="0"/>
    <n v="15997.68"/>
    <n v="0.16020000000000001"/>
    <n v="0.15390000000000001"/>
    <n v="0"/>
    <n v="0"/>
    <n v="0"/>
    <n v="0"/>
    <n v="0"/>
  </r>
  <r>
    <x v="224"/>
    <s v="Ridgefield"/>
    <n v="3891"/>
    <s v="View Ridge Middle School"/>
    <x v="1"/>
    <n v="670.19"/>
    <n v="0"/>
    <n v="0"/>
    <n v="1.06"/>
    <n v="1.06"/>
    <n v="0"/>
    <n v="0"/>
    <n v="78209"/>
    <n v="80164"/>
    <n v="0"/>
    <n v="0"/>
    <n v="15997.68"/>
    <n v="0.16020000000000001"/>
    <n v="0.15390000000000001"/>
    <n v="0"/>
    <n v="0"/>
    <n v="0"/>
    <n v="0"/>
    <n v="0"/>
  </r>
  <r>
    <x v="224"/>
    <s v="Ridgefield"/>
    <n v="5518"/>
    <s v="Sunset Ridge Intermediate School"/>
    <x v="1"/>
    <n v="614.36"/>
    <n v="0"/>
    <n v="0"/>
    <n v="1.06"/>
    <n v="1.06"/>
    <n v="0"/>
    <n v="0"/>
    <n v="78209"/>
    <n v="80164"/>
    <n v="0"/>
    <n v="0"/>
    <n v="15997.68"/>
    <n v="0.16020000000000001"/>
    <n v="0.15390000000000001"/>
    <n v="0"/>
    <n v="0"/>
    <n v="0"/>
    <n v="0"/>
    <n v="0"/>
  </r>
  <r>
    <x v="224"/>
    <s v="Ridgefield"/>
    <n v="5690"/>
    <s v="Wisdom Ridge Academy"/>
    <x v="1"/>
    <n v="181.67"/>
    <n v="0"/>
    <n v="0"/>
    <n v="1.06"/>
    <n v="1.06"/>
    <n v="0"/>
    <n v="0"/>
    <n v="78209"/>
    <n v="80164"/>
    <n v="0"/>
    <n v="0"/>
    <n v="15997.68"/>
    <n v="0.16020000000000001"/>
    <n v="0.15390000000000001"/>
    <n v="0"/>
    <n v="0"/>
    <n v="0"/>
    <n v="0"/>
    <n v="0"/>
  </r>
  <r>
    <x v="225"/>
    <s v="Ritzville"/>
    <n v="2132"/>
    <s v="Ritzville High School"/>
    <x v="1"/>
    <n v="130.76000000000002"/>
    <n v="0"/>
    <n v="0"/>
    <n v="1"/>
    <n v="1.04"/>
    <n v="0"/>
    <n v="0"/>
    <n v="78209"/>
    <n v="80164"/>
    <n v="0"/>
    <n v="0"/>
    <n v="15997.68"/>
    <n v="0.16020000000000001"/>
    <n v="0.15390000000000001"/>
    <n v="0"/>
    <n v="0"/>
    <n v="0"/>
    <n v="0"/>
    <n v="0"/>
  </r>
  <r>
    <x v="225"/>
    <s v="Ritzville"/>
    <n v="2719"/>
    <s v="Ritzville Grade School"/>
    <x v="0"/>
    <n v="173.34"/>
    <n v="0"/>
    <n v="173.34"/>
    <n v="1"/>
    <n v="1.04"/>
    <n v="173.34"/>
    <n v="0.50800000000000001"/>
    <n v="78209"/>
    <n v="80164"/>
    <n v="39730.17"/>
    <n v="2622.0699999999997"/>
    <n v="15997.68"/>
    <n v="0.16020000000000001"/>
    <n v="0.15390000000000001"/>
    <n v="14895.13"/>
    <n v="705.87"/>
    <n v="108.63"/>
    <n v="814.5"/>
    <n v="58061.869999999995"/>
  </r>
  <r>
    <x v="225"/>
    <s v="Ritzville"/>
    <n v="5303"/>
    <s v="Lind Ritzville Middle School"/>
    <x v="1"/>
    <n v="90.45"/>
    <n v="0"/>
    <n v="0"/>
    <n v="1"/>
    <n v="1.04"/>
    <n v="0"/>
    <n v="0"/>
    <n v="78209"/>
    <n v="80164"/>
    <n v="0"/>
    <n v="0"/>
    <n v="15997.68"/>
    <n v="0.16020000000000001"/>
    <n v="0.15390000000000001"/>
    <n v="0"/>
    <n v="0"/>
    <n v="0"/>
    <n v="0"/>
    <n v="0"/>
  </r>
  <r>
    <x v="226"/>
    <s v="Riverside"/>
    <n v="1919"/>
    <s v="Independent Scholar"/>
    <x v="0"/>
    <n v="110.88"/>
    <n v="0"/>
    <n v="110.88"/>
    <n v="1"/>
    <n v="1"/>
    <n v="110.88"/>
    <n v="0.32500000000000001"/>
    <n v="78209"/>
    <n v="80164"/>
    <n v="25417.93"/>
    <n v="635.36999999999898"/>
    <n v="15997.68"/>
    <n v="0.16020000000000001"/>
    <n v="0.15390000000000001"/>
    <n v="9368.98"/>
    <n v="434.22"/>
    <n v="66.83"/>
    <n v="501.05"/>
    <n v="35923.33"/>
  </r>
  <r>
    <x v="226"/>
    <s v="Riverside"/>
    <n v="2525"/>
    <s v="Chattaroy Elementary"/>
    <x v="0"/>
    <n v="235.8"/>
    <n v="0"/>
    <n v="235.8"/>
    <n v="1"/>
    <n v="1"/>
    <n v="235.8"/>
    <n v="0.69199999999999995"/>
    <n v="78209"/>
    <n v="80164"/>
    <n v="54120.63"/>
    <n v="1352.8600000000006"/>
    <n v="15997.68"/>
    <n v="0.16020000000000001"/>
    <n v="0.15390000000000001"/>
    <n v="19948.72"/>
    <n v="924.56"/>
    <n v="142.29"/>
    <n v="1066.8499999999999"/>
    <n v="76489.060000000012"/>
  </r>
  <r>
    <x v="226"/>
    <s v="Riverside"/>
    <n v="3466"/>
    <s v="Riverside Middle School"/>
    <x v="0"/>
    <n v="328.06"/>
    <n v="0"/>
    <n v="328.06"/>
    <n v="1"/>
    <n v="1"/>
    <n v="328.06"/>
    <n v="0.96199999999999997"/>
    <n v="78209"/>
    <n v="80164"/>
    <n v="75237.06"/>
    <n v="1880.7100000000064"/>
    <n v="15997.68"/>
    <n v="0.16020000000000001"/>
    <n v="0.15390000000000001"/>
    <n v="27732.19"/>
    <n v="1285.3"/>
    <n v="197.81"/>
    <n v="1483.11"/>
    <n v="106333.07"/>
  </r>
  <r>
    <x v="226"/>
    <s v="Riverside"/>
    <n v="4033"/>
    <s v="Riverside Elementary"/>
    <x v="0"/>
    <n v="373.89"/>
    <n v="0"/>
    <n v="373.89"/>
    <n v="1"/>
    <n v="1"/>
    <n v="373.89"/>
    <n v="1.097"/>
    <n v="78209"/>
    <n v="80164"/>
    <n v="85795.27"/>
    <n v="2144.6399999999994"/>
    <n v="15997.68"/>
    <n v="0.16020000000000001"/>
    <n v="0.15390000000000001"/>
    <n v="31623.919999999998"/>
    <n v="1465.67"/>
    <n v="225.57"/>
    <n v="1691.24"/>
    <n v="121255.07"/>
  </r>
  <r>
    <x v="226"/>
    <s v="Riverside"/>
    <n v="4228"/>
    <s v="Riverside High School"/>
    <x v="1"/>
    <n v="414.34000000000003"/>
    <n v="0"/>
    <n v="0"/>
    <n v="1"/>
    <n v="1"/>
    <n v="0"/>
    <n v="0"/>
    <n v="78209"/>
    <n v="80164"/>
    <n v="0"/>
    <n v="0"/>
    <n v="15997.68"/>
    <n v="0.16020000000000001"/>
    <n v="0.15390000000000001"/>
    <n v="0"/>
    <n v="0"/>
    <n v="0"/>
    <n v="0"/>
    <n v="0"/>
  </r>
  <r>
    <x v="227"/>
    <s v="Riverview"/>
    <n v="1756"/>
    <s v="CLIP"/>
    <x v="1"/>
    <n v="74.31"/>
    <n v="0"/>
    <n v="0"/>
    <n v="1.18"/>
    <n v="1.18"/>
    <n v="0"/>
    <n v="0"/>
    <n v="78209"/>
    <n v="80164"/>
    <n v="0"/>
    <n v="0"/>
    <n v="15997.68"/>
    <n v="0.16020000000000001"/>
    <n v="0.15390000000000001"/>
    <n v="0"/>
    <n v="0"/>
    <n v="0"/>
    <n v="0"/>
    <n v="0"/>
  </r>
  <r>
    <x v="227"/>
    <s v="Riverview"/>
    <n v="1854"/>
    <s v="PARADE"/>
    <x v="1"/>
    <n v="82.52"/>
    <n v="0"/>
    <n v="0"/>
    <n v="1.18"/>
    <n v="1.18"/>
    <n v="0"/>
    <n v="0"/>
    <n v="78209"/>
    <n v="80164"/>
    <n v="0"/>
    <n v="0"/>
    <n v="15997.68"/>
    <n v="0.16020000000000001"/>
    <n v="0.15390000000000001"/>
    <n v="0"/>
    <n v="0"/>
    <n v="0"/>
    <n v="0"/>
    <n v="0"/>
  </r>
  <r>
    <x v="227"/>
    <s v="Riverview"/>
    <n v="2485"/>
    <s v="Carnation Elementary School"/>
    <x v="1"/>
    <n v="355.5"/>
    <n v="0"/>
    <n v="0"/>
    <n v="1.18"/>
    <n v="1.18"/>
    <n v="0"/>
    <n v="0"/>
    <n v="78209"/>
    <n v="80164"/>
    <n v="0"/>
    <n v="0"/>
    <n v="15997.68"/>
    <n v="0.16020000000000001"/>
    <n v="0.15390000000000001"/>
    <n v="0"/>
    <n v="0"/>
    <n v="0"/>
    <n v="0"/>
    <n v="0"/>
  </r>
  <r>
    <x v="227"/>
    <s v="Riverview"/>
    <n v="3101"/>
    <s v="Cherry Valley Elementary School"/>
    <x v="1"/>
    <n v="447.62"/>
    <n v="0"/>
    <n v="0"/>
    <n v="1.18"/>
    <n v="1.18"/>
    <n v="0"/>
    <n v="0"/>
    <n v="78209"/>
    <n v="80164"/>
    <n v="0"/>
    <n v="0"/>
    <n v="15997.68"/>
    <n v="0.16020000000000001"/>
    <n v="0.15390000000000001"/>
    <n v="0"/>
    <n v="0"/>
    <n v="0"/>
    <n v="0"/>
    <n v="0"/>
  </r>
  <r>
    <x v="227"/>
    <s v="Riverview"/>
    <n v="3524"/>
    <s v="Cedarcrest High School"/>
    <x v="1"/>
    <n v="871.64"/>
    <n v="0"/>
    <n v="0"/>
    <n v="1.18"/>
    <n v="1.18"/>
    <n v="0"/>
    <n v="0"/>
    <n v="78209"/>
    <n v="80164"/>
    <n v="0"/>
    <n v="0"/>
    <n v="15997.68"/>
    <n v="0.16020000000000001"/>
    <n v="0.15390000000000001"/>
    <n v="0"/>
    <n v="0"/>
    <n v="0"/>
    <n v="0"/>
    <n v="0"/>
  </r>
  <r>
    <x v="227"/>
    <s v="Riverview"/>
    <n v="4318"/>
    <s v="Tolt Middle School"/>
    <x v="1"/>
    <n v="632.29999999999995"/>
    <n v="0"/>
    <n v="0"/>
    <n v="1.18"/>
    <n v="1.18"/>
    <n v="0"/>
    <n v="0"/>
    <n v="78209"/>
    <n v="80164"/>
    <n v="0"/>
    <n v="0"/>
    <n v="15997.68"/>
    <n v="0.16020000000000001"/>
    <n v="0.15390000000000001"/>
    <n v="0"/>
    <n v="0"/>
    <n v="0"/>
    <n v="0"/>
    <n v="0"/>
  </r>
  <r>
    <x v="227"/>
    <s v="Riverview"/>
    <n v="4332"/>
    <s v="Stillwater Elementary"/>
    <x v="1"/>
    <n v="493.11"/>
    <n v="0"/>
    <n v="0"/>
    <n v="1.18"/>
    <n v="1.18"/>
    <n v="0"/>
    <n v="0"/>
    <n v="78209"/>
    <n v="80164"/>
    <n v="0"/>
    <n v="0"/>
    <n v="15997.68"/>
    <n v="0.16020000000000001"/>
    <n v="0.15390000000000001"/>
    <n v="0"/>
    <n v="0"/>
    <n v="0"/>
    <n v="0"/>
    <n v="0"/>
  </r>
  <r>
    <x v="228"/>
    <s v="Rochester"/>
    <n v="1735"/>
    <s v="H.e.a.r.t. High School"/>
    <x v="0"/>
    <n v="44.72"/>
    <n v="0"/>
    <n v="44.72"/>
    <n v="1"/>
    <n v="1"/>
    <n v="44.72"/>
    <n v="0.13100000000000001"/>
    <n v="78209"/>
    <n v="80164"/>
    <n v="10245.379999999999"/>
    <n v="256.10000000000036"/>
    <n v="15997.68"/>
    <n v="0.16020000000000001"/>
    <n v="0.15390000000000001"/>
    <n v="3776.42"/>
    <n v="175.02"/>
    <n v="26.94"/>
    <n v="201.96"/>
    <n v="14479.859999999999"/>
  </r>
  <r>
    <x v="228"/>
    <s v="Rochester"/>
    <n v="2527"/>
    <s v="Rochester Primary School"/>
    <x v="0"/>
    <n v="456.04"/>
    <n v="0"/>
    <n v="456.04"/>
    <n v="1"/>
    <n v="1"/>
    <n v="456.04"/>
    <n v="1.3380000000000001"/>
    <n v="78209"/>
    <n v="80164"/>
    <n v="104643.64"/>
    <n v="2615.7899999999936"/>
    <n v="15997.68"/>
    <n v="0.16020000000000001"/>
    <n v="0.15390000000000001"/>
    <n v="38571.379999999997"/>
    <n v="1787.66"/>
    <n v="275.12"/>
    <n v="2062.7800000000002"/>
    <n v="147893.59"/>
  </r>
  <r>
    <x v="228"/>
    <s v="Rochester"/>
    <n v="3067"/>
    <s v="Rochester Middle School"/>
    <x v="0"/>
    <n v="528.22"/>
    <n v="0"/>
    <n v="528.22"/>
    <n v="1"/>
    <n v="1"/>
    <n v="528.22"/>
    <n v="1.5489999999999999"/>
    <n v="78209"/>
    <n v="80164"/>
    <n v="121145.74"/>
    <n v="3028.2999999999884"/>
    <n v="15997.68"/>
    <n v="0.16020000000000001"/>
    <n v="0.15390000000000001"/>
    <n v="44654.01"/>
    <n v="2069.5700000000002"/>
    <n v="318.51"/>
    <n v="2388.08"/>
    <n v="171216.12999999998"/>
  </r>
  <r>
    <x v="228"/>
    <s v="Rochester"/>
    <n v="3801"/>
    <s v="Grand Mound Elementary"/>
    <x v="0"/>
    <n v="498.82"/>
    <n v="0"/>
    <n v="498.82"/>
    <n v="1"/>
    <n v="1"/>
    <n v="498.82"/>
    <n v="1.4630000000000001"/>
    <n v="78209"/>
    <n v="80164"/>
    <n v="114419.77"/>
    <n v="2860.1599999999889"/>
    <n v="15997.68"/>
    <n v="0.16020000000000001"/>
    <n v="0.15390000000000001"/>
    <n v="42174.83"/>
    <n v="1954.67"/>
    <n v="300.82"/>
    <n v="2255.4900000000002"/>
    <n v="161710.25"/>
  </r>
  <r>
    <x v="228"/>
    <s v="Rochester"/>
    <n v="4326"/>
    <s v="Rochester High School"/>
    <x v="0"/>
    <n v="574.14"/>
    <n v="0"/>
    <n v="574.14"/>
    <n v="1"/>
    <n v="1"/>
    <n v="574.14"/>
    <n v="1.6839999999999999"/>
    <n v="78209"/>
    <n v="80164"/>
    <n v="131703.96"/>
    <n v="3292.2200000000012"/>
    <n v="15997.68"/>
    <n v="0.16020000000000001"/>
    <n v="0.15390000000000001"/>
    <n v="48545.74"/>
    <n v="2249.94"/>
    <n v="346.27"/>
    <n v="2596.21"/>
    <n v="186138.12999999998"/>
  </r>
  <r>
    <x v="229"/>
    <s v="Roosevelt"/>
    <n v="3530"/>
    <s v="Roosevelt Elementary School"/>
    <x v="1"/>
    <n v="24.78"/>
    <n v="0"/>
    <n v="0"/>
    <n v="1"/>
    <n v="1"/>
    <n v="0"/>
    <n v="0"/>
    <n v="78209"/>
    <n v="80164"/>
    <n v="0"/>
    <n v="0"/>
    <n v="15997.68"/>
    <n v="0.16020000000000001"/>
    <n v="0.15390000000000001"/>
    <n v="0"/>
    <n v="0"/>
    <n v="0"/>
    <n v="0"/>
    <n v="0"/>
  </r>
  <r>
    <x v="230"/>
    <s v="Rooted Schools Charter"/>
    <n v="5755"/>
    <s v="Rooted School Vancouver"/>
    <x v="0"/>
    <n v="53.99"/>
    <n v="0"/>
    <n v="53.99"/>
    <n v="1.06"/>
    <n v="1.06"/>
    <n v="53.99"/>
    <n v="0.158"/>
    <n v="78209"/>
    <n v="80164"/>
    <n v="13098.44"/>
    <n v="327.43000000000029"/>
    <n v="15997.68"/>
    <n v="0.16020000000000001"/>
    <n v="0.15390000000000001"/>
    <n v="4676.3999999999996"/>
    <n v="223.76"/>
    <n v="34.44"/>
    <n v="258.2"/>
    <n v="18360.47"/>
  </r>
  <r>
    <x v="231"/>
    <s v="Rosalia"/>
    <n v="3204"/>
    <s v="Rosalia Elementary &amp; Secondary School"/>
    <x v="0"/>
    <n v="149.72000000000003"/>
    <n v="0"/>
    <n v="149.72000000000003"/>
    <n v="1"/>
    <n v="1.04"/>
    <n v="149.72000000000003"/>
    <n v="0.439"/>
    <n v="78209"/>
    <n v="80164"/>
    <n v="34333.75"/>
    <n v="2265.9300000000003"/>
    <n v="15997.68"/>
    <n v="0.16020000000000001"/>
    <n v="0.15390000000000001"/>
    <n v="12871.97"/>
    <n v="609.99"/>
    <n v="93.88"/>
    <n v="703.87"/>
    <n v="50175.520000000004"/>
  </r>
  <r>
    <x v="232"/>
    <s v="Royal"/>
    <n v="3090"/>
    <s v="Red Rock Elementary"/>
    <x v="0"/>
    <n v="483.99"/>
    <n v="0"/>
    <n v="483.99"/>
    <n v="1"/>
    <n v="1"/>
    <n v="483.99"/>
    <n v="1.42"/>
    <n v="78209"/>
    <n v="80164"/>
    <n v="111056.78"/>
    <n v="2776.1000000000058"/>
    <n v="15997.68"/>
    <n v="0.16020000000000001"/>
    <n v="0.15390000000000001"/>
    <n v="40935.24"/>
    <n v="1897.21"/>
    <n v="291.98"/>
    <n v="2189.19"/>
    <n v="156957.31"/>
  </r>
  <r>
    <x v="232"/>
    <s v="Royal"/>
    <n v="3516"/>
    <s v="Royal High School"/>
    <x v="0"/>
    <n v="585.67000000000007"/>
    <n v="0"/>
    <n v="585.67000000000007"/>
    <n v="1"/>
    <n v="1"/>
    <n v="585.67000000000007"/>
    <n v="1.718"/>
    <n v="78209"/>
    <n v="80164"/>
    <n v="134363.06"/>
    <n v="3358.6900000000023"/>
    <n v="15997.68"/>
    <n v="0.16020000000000001"/>
    <n v="0.15390000000000001"/>
    <n v="49525.88"/>
    <n v="2295.36"/>
    <n v="353.26"/>
    <n v="2648.62"/>
    <n v="189896.25"/>
  </r>
  <r>
    <x v="232"/>
    <s v="Royal"/>
    <n v="3620"/>
    <s v="Royal Middle School"/>
    <x v="0"/>
    <n v="280.32"/>
    <n v="0"/>
    <n v="280.32"/>
    <n v="1"/>
    <n v="1"/>
    <n v="280.32"/>
    <n v="0.82199999999999995"/>
    <n v="78209"/>
    <n v="80164"/>
    <n v="64287.8"/>
    <n v="1607.0099999999948"/>
    <n v="15997.68"/>
    <n v="0.16020000000000001"/>
    <n v="0.15390000000000001"/>
    <n v="23696.32"/>
    <n v="1098.25"/>
    <n v="169.02"/>
    <n v="1267.27"/>
    <n v="90858.4"/>
  </r>
  <r>
    <x v="232"/>
    <s v="Royal"/>
    <n v="5388"/>
    <s v="Royal Intermediate School"/>
    <x v="0"/>
    <n v="378.34"/>
    <n v="0"/>
    <n v="378.34"/>
    <n v="1"/>
    <n v="1"/>
    <n v="378.34"/>
    <n v="1.1100000000000001"/>
    <n v="78209"/>
    <n v="80164"/>
    <n v="86811.99"/>
    <n v="2170.0499999999884"/>
    <n v="15997.68"/>
    <n v="0.16020000000000001"/>
    <n v="0.15390000000000001"/>
    <n v="31998.68"/>
    <n v="1483.03"/>
    <n v="228.24"/>
    <n v="1711.27"/>
    <n v="122691.99"/>
  </r>
  <r>
    <x v="233"/>
    <s v="San Juan"/>
    <n v="1963"/>
    <s v="Griffin Bay School"/>
    <x v="1"/>
    <n v="54.94"/>
    <n v="0"/>
    <n v="0"/>
    <n v="1.1200000000000001"/>
    <n v="1.1200000000000001"/>
    <n v="0"/>
    <n v="0"/>
    <n v="78209"/>
    <n v="80164"/>
    <n v="0"/>
    <n v="0"/>
    <n v="15997.68"/>
    <n v="0.16020000000000001"/>
    <n v="0.15390000000000001"/>
    <n v="0"/>
    <n v="0"/>
    <n v="0"/>
    <n v="0"/>
    <n v="0"/>
  </r>
  <r>
    <x v="233"/>
    <s v="San Juan"/>
    <n v="2520"/>
    <s v="Friday Harbor Elementary School"/>
    <x v="1"/>
    <n v="330.28999999999996"/>
    <n v="0"/>
    <n v="0"/>
    <n v="1.1200000000000001"/>
    <n v="1.1200000000000001"/>
    <n v="0"/>
    <n v="0"/>
    <n v="78209"/>
    <n v="80164"/>
    <n v="0"/>
    <n v="0"/>
    <n v="15997.68"/>
    <n v="0.16020000000000001"/>
    <n v="0.15390000000000001"/>
    <n v="0"/>
    <n v="0"/>
    <n v="0"/>
    <n v="0"/>
    <n v="0"/>
  </r>
  <r>
    <x v="233"/>
    <s v="San Juan"/>
    <n v="2879"/>
    <s v="Friday Harbor High School"/>
    <x v="1"/>
    <n v="250.98"/>
    <n v="0"/>
    <n v="0"/>
    <n v="1.1200000000000001"/>
    <n v="1.1200000000000001"/>
    <n v="0"/>
    <n v="0"/>
    <n v="78209"/>
    <n v="80164"/>
    <n v="0"/>
    <n v="0"/>
    <n v="15997.68"/>
    <n v="0.16020000000000001"/>
    <n v="0.15390000000000001"/>
    <n v="0"/>
    <n v="0"/>
    <n v="0"/>
    <n v="0"/>
    <n v="0"/>
  </r>
  <r>
    <x v="233"/>
    <s v="San Juan"/>
    <n v="3011"/>
    <s v="Friday Harbor Middle School"/>
    <x v="1"/>
    <n v="153.11000000000001"/>
    <n v="0"/>
    <n v="0"/>
    <n v="1.1200000000000001"/>
    <n v="1.1200000000000001"/>
    <n v="0"/>
    <n v="0"/>
    <n v="78209"/>
    <n v="80164"/>
    <n v="0"/>
    <n v="0"/>
    <n v="15997.68"/>
    <n v="0.16020000000000001"/>
    <n v="0.15390000000000001"/>
    <n v="0"/>
    <n v="0"/>
    <n v="0"/>
    <n v="0"/>
    <n v="0"/>
  </r>
  <r>
    <x v="233"/>
    <s v="San Juan"/>
    <n v="5559"/>
    <s v="Griffin Bay School Open Doors"/>
    <x v="1"/>
    <n v="6.33"/>
    <n v="0"/>
    <n v="0"/>
    <n v="1.1200000000000001"/>
    <n v="1.1200000000000001"/>
    <n v="0"/>
    <n v="0"/>
    <n v="78209"/>
    <n v="80164"/>
    <n v="0"/>
    <n v="0"/>
    <n v="15997.68"/>
    <n v="0.16020000000000001"/>
    <n v="0.15390000000000001"/>
    <n v="0"/>
    <n v="0"/>
    <n v="0"/>
    <n v="0"/>
    <n v="0"/>
  </r>
  <r>
    <x v="233"/>
    <s v="San Juan"/>
    <n v="5761"/>
    <s v="Stuart Island Elementary"/>
    <x v="1"/>
    <n v="2.89"/>
    <n v="0"/>
    <n v="0"/>
    <n v="1.1200000000000001"/>
    <n v="1.1200000000000001"/>
    <n v="0"/>
    <n v="0"/>
    <n v="78209"/>
    <n v="80164"/>
    <n v="0"/>
    <n v="0"/>
    <n v="15997.68"/>
    <n v="0.16020000000000001"/>
    <n v="0.15390000000000001"/>
    <n v="0"/>
    <n v="0"/>
    <n v="0"/>
    <n v="0"/>
    <n v="0"/>
  </r>
  <r>
    <x v="234"/>
    <s v="Satsop"/>
    <n v="2010"/>
    <s v="Satsop Elementary"/>
    <x v="0"/>
    <n v="62.22"/>
    <n v="0"/>
    <n v="62.22"/>
    <n v="1"/>
    <n v="1"/>
    <n v="62.22"/>
    <n v="0.183"/>
    <n v="78209"/>
    <n v="80164"/>
    <n v="14312.25"/>
    <n v="357.76000000000022"/>
    <n v="15997.68"/>
    <n v="0.16020000000000001"/>
    <n v="0.15390000000000001"/>
    <n v="5275.46"/>
    <n v="244.5"/>
    <n v="37.630000000000003"/>
    <n v="282.13"/>
    <n v="20227.600000000002"/>
  </r>
  <r>
    <x v="235"/>
    <s v="Seattle"/>
    <n v="1547"/>
    <s v="Middle College High School"/>
    <x v="1"/>
    <n v="96.289999999999992"/>
    <n v="0"/>
    <n v="0"/>
    <n v="1.18"/>
    <n v="1.18"/>
    <n v="0"/>
    <n v="0"/>
    <n v="78209"/>
    <n v="80164"/>
    <n v="0"/>
    <n v="0"/>
    <n v="15997.68"/>
    <n v="0.16020000000000001"/>
    <n v="0.15390000000000001"/>
    <n v="0"/>
    <n v="0"/>
    <n v="0"/>
    <n v="0"/>
    <n v="0"/>
  </r>
  <r>
    <x v="235"/>
    <s v="Seattle"/>
    <n v="1579"/>
    <s v="Tops K-8 School"/>
    <x v="1"/>
    <n v="445.58"/>
    <n v="0"/>
    <n v="0"/>
    <n v="1.18"/>
    <n v="1.18"/>
    <n v="0"/>
    <n v="0"/>
    <n v="78209"/>
    <n v="80164"/>
    <n v="0"/>
    <n v="0"/>
    <n v="15997.68"/>
    <n v="0.16020000000000001"/>
    <n v="0.15390000000000001"/>
    <n v="0"/>
    <n v="0"/>
    <n v="0"/>
    <n v="0"/>
    <n v="0"/>
  </r>
  <r>
    <x v="235"/>
    <s v="Seattle"/>
    <n v="1596"/>
    <s v="Seattle World School"/>
    <x v="0"/>
    <n v="233.52"/>
    <n v="0"/>
    <n v="233.52"/>
    <n v="1.18"/>
    <n v="1.18"/>
    <n v="233.52"/>
    <n v="0.68500000000000005"/>
    <n v="78209"/>
    <n v="80164"/>
    <n v="63216.33"/>
    <n v="1580.2299999999959"/>
    <n v="15997.68"/>
    <n v="0.16020000000000001"/>
    <n v="0.15390000000000001"/>
    <n v="21328.86"/>
    <n v="1079.94"/>
    <n v="166.2"/>
    <n v="1246.1400000000001"/>
    <n v="87371.56"/>
  </r>
  <r>
    <x v="235"/>
    <s v="Seattle"/>
    <n v="1620"/>
    <s v="Pathfinder K-8 School"/>
    <x v="1"/>
    <n v="399.1"/>
    <n v="0"/>
    <n v="0"/>
    <n v="1.18"/>
    <n v="1.18"/>
    <n v="0"/>
    <n v="0"/>
    <n v="78209"/>
    <n v="80164"/>
    <n v="0"/>
    <n v="0"/>
    <n v="15997.68"/>
    <n v="0.16020000000000001"/>
    <n v="0.15390000000000001"/>
    <n v="0"/>
    <n v="0"/>
    <n v="0"/>
    <n v="0"/>
    <n v="0"/>
  </r>
  <r>
    <x v="235"/>
    <s v="Seattle"/>
    <n v="1635"/>
    <s v="Interagency Programs"/>
    <x v="0"/>
    <n v="205.61"/>
    <n v="0"/>
    <n v="205.61"/>
    <n v="1.18"/>
    <n v="1.18"/>
    <n v="205.61"/>
    <n v="0.60299999999999998"/>
    <n v="78209"/>
    <n v="80164"/>
    <n v="55648.83"/>
    <n v="1391.0599999999977"/>
    <n v="15997.68"/>
    <n v="0.16020000000000001"/>
    <n v="0.15390000000000001"/>
    <n v="18775.63"/>
    <n v="950.66"/>
    <n v="146.31"/>
    <n v="1096.97"/>
    <n v="76912.490000000005"/>
  </r>
  <r>
    <x v="235"/>
    <s v="Seattle"/>
    <n v="1751"/>
    <s v="Cascade Parent Partnership Program"/>
    <x v="1"/>
    <n v="446.32"/>
    <n v="0"/>
    <n v="0"/>
    <n v="1.18"/>
    <n v="1.18"/>
    <n v="0"/>
    <n v="0"/>
    <n v="78209"/>
    <n v="80164"/>
    <n v="0"/>
    <n v="0"/>
    <n v="15997.68"/>
    <n v="0.16020000000000001"/>
    <n v="0.15390000000000001"/>
    <n v="0"/>
    <n v="0"/>
    <n v="0"/>
    <n v="0"/>
    <n v="0"/>
  </r>
  <r>
    <x v="235"/>
    <s v="Seattle"/>
    <n v="1796"/>
    <s v="Salmon Bay K-8 School"/>
    <x v="1"/>
    <n v="595.61"/>
    <n v="0"/>
    <n v="0"/>
    <n v="1.18"/>
    <n v="1.18"/>
    <n v="0"/>
    <n v="0"/>
    <n v="78209"/>
    <n v="80164"/>
    <n v="0"/>
    <n v="0"/>
    <n v="15997.68"/>
    <n v="0.16020000000000001"/>
    <n v="0.15390000000000001"/>
    <n v="0"/>
    <n v="0"/>
    <n v="0"/>
    <n v="0"/>
    <n v="0"/>
  </r>
  <r>
    <x v="235"/>
    <s v="Seattle"/>
    <n v="1856"/>
    <s v="The Center School"/>
    <x v="1"/>
    <n v="152.89000000000001"/>
    <n v="0"/>
    <n v="0"/>
    <n v="1.18"/>
    <n v="1.18"/>
    <n v="0"/>
    <n v="0"/>
    <n v="78209"/>
    <n v="80164"/>
    <n v="0"/>
    <n v="0"/>
    <n v="15997.68"/>
    <n v="0.16020000000000001"/>
    <n v="0.15390000000000001"/>
    <n v="0"/>
    <n v="0"/>
    <n v="0"/>
    <n v="0"/>
    <n v="0"/>
  </r>
  <r>
    <x v="235"/>
    <s v="Seattle"/>
    <n v="2061"/>
    <s v="Green Lake Elementary School"/>
    <x v="1"/>
    <n v="363.89"/>
    <n v="0"/>
    <n v="0"/>
    <n v="1.18"/>
    <n v="1.18"/>
    <n v="0"/>
    <n v="0"/>
    <n v="78209"/>
    <n v="80164"/>
    <n v="0"/>
    <n v="0"/>
    <n v="15997.68"/>
    <n v="0.16020000000000001"/>
    <n v="0.15390000000000001"/>
    <n v="0"/>
    <n v="0"/>
    <n v="0"/>
    <n v="0"/>
    <n v="0"/>
  </r>
  <r>
    <x v="235"/>
    <s v="Seattle"/>
    <n v="2063"/>
    <s v="John Hay Elementary School"/>
    <x v="1"/>
    <n v="254.37"/>
    <n v="0"/>
    <n v="0"/>
    <n v="1.18"/>
    <n v="1.18"/>
    <n v="0"/>
    <n v="0"/>
    <n v="78209"/>
    <n v="80164"/>
    <n v="0"/>
    <n v="0"/>
    <n v="15997.68"/>
    <n v="0.16020000000000001"/>
    <n v="0.15390000000000001"/>
    <n v="0"/>
    <n v="0"/>
    <n v="0"/>
    <n v="0"/>
    <n v="0"/>
  </r>
  <r>
    <x v="235"/>
    <s v="Seattle"/>
    <n v="2069"/>
    <s v="Madrona K-5 School"/>
    <x v="1"/>
    <n v="209.78"/>
    <n v="0"/>
    <n v="0"/>
    <n v="1.18"/>
    <n v="1.18"/>
    <n v="0"/>
    <n v="0"/>
    <n v="78209"/>
    <n v="80164"/>
    <n v="0"/>
    <n v="0"/>
    <n v="15997.68"/>
    <n v="0.16020000000000001"/>
    <n v="0.15390000000000001"/>
    <n v="0"/>
    <n v="0"/>
    <n v="0"/>
    <n v="0"/>
    <n v="0"/>
  </r>
  <r>
    <x v="235"/>
    <s v="Seattle"/>
    <n v="2070"/>
    <s v="Beacon Hill International School"/>
    <x v="0"/>
    <n v="361.33"/>
    <n v="0"/>
    <n v="361.33"/>
    <n v="1.18"/>
    <n v="1.18"/>
    <n v="361.33"/>
    <n v="1.06"/>
    <n v="78209"/>
    <n v="80164"/>
    <n v="97823.82"/>
    <n v="2445.3099999999977"/>
    <n v="15997.68"/>
    <n v="0.16020000000000001"/>
    <n v="0.15390000000000001"/>
    <n v="33005.25"/>
    <n v="1671.15"/>
    <n v="257.19"/>
    <n v="1928.3400000000001"/>
    <n v="135202.72"/>
  </r>
  <r>
    <x v="235"/>
    <s v="Seattle"/>
    <n v="2080"/>
    <s v="Stevens Elementary School"/>
    <x v="1"/>
    <n v="152.62"/>
    <n v="0"/>
    <n v="0"/>
    <n v="1.18"/>
    <n v="1.18"/>
    <n v="0"/>
    <n v="0"/>
    <n v="78209"/>
    <n v="80164"/>
    <n v="0"/>
    <n v="0"/>
    <n v="15997.68"/>
    <n v="0.16020000000000001"/>
    <n v="0.15390000000000001"/>
    <n v="0"/>
    <n v="0"/>
    <n v="0"/>
    <n v="0"/>
    <n v="0"/>
  </r>
  <r>
    <x v="235"/>
    <s v="Seattle"/>
    <n v="2081"/>
    <s v="John Stanford International School"/>
    <x v="1"/>
    <n v="421"/>
    <n v="0"/>
    <n v="0"/>
    <n v="1.18"/>
    <n v="1.18"/>
    <n v="0"/>
    <n v="0"/>
    <n v="78209"/>
    <n v="80164"/>
    <n v="0"/>
    <n v="0"/>
    <n v="15997.68"/>
    <n v="0.16020000000000001"/>
    <n v="0.15390000000000001"/>
    <n v="0"/>
    <n v="0"/>
    <n v="0"/>
    <n v="0"/>
    <n v="0"/>
  </r>
  <r>
    <x v="235"/>
    <s v="Seattle"/>
    <n v="2089"/>
    <s v="Martin Luther King Jr. Elementary School"/>
    <x v="0"/>
    <n v="250.78"/>
    <n v="0"/>
    <n v="250.78"/>
    <n v="1.18"/>
    <n v="1.18"/>
    <n v="250.78"/>
    <n v="0.73599999999999999"/>
    <n v="78209"/>
    <n v="80164"/>
    <n v="67922.95"/>
    <n v="1697.8800000000047"/>
    <n v="15997.68"/>
    <n v="0.16020000000000001"/>
    <n v="0.15390000000000001"/>
    <n v="22916.85"/>
    <n v="1160.3499999999999"/>
    <n v="178.58"/>
    <n v="1338.9299999999998"/>
    <n v="93876.609999999986"/>
  </r>
  <r>
    <x v="235"/>
    <s v="Seattle"/>
    <n v="2090"/>
    <s v="Frantz Coe Elementary School"/>
    <x v="1"/>
    <n v="470.78"/>
    <n v="0"/>
    <n v="0"/>
    <n v="1.18"/>
    <n v="1.18"/>
    <n v="0"/>
    <n v="0"/>
    <n v="78209"/>
    <n v="80164"/>
    <n v="0"/>
    <n v="0"/>
    <n v="15997.68"/>
    <n v="0.16020000000000001"/>
    <n v="0.15390000000000001"/>
    <n v="0"/>
    <n v="0"/>
    <n v="0"/>
    <n v="0"/>
    <n v="0"/>
  </r>
  <r>
    <x v="235"/>
    <s v="Seattle"/>
    <n v="2092"/>
    <s v="Whittier Elementary School"/>
    <x v="1"/>
    <n v="349.67"/>
    <n v="0"/>
    <n v="0"/>
    <n v="1.18"/>
    <n v="1.18"/>
    <n v="0"/>
    <n v="0"/>
    <n v="78209"/>
    <n v="80164"/>
    <n v="0"/>
    <n v="0"/>
    <n v="15997.68"/>
    <n v="0.16020000000000001"/>
    <n v="0.15390000000000001"/>
    <n v="0"/>
    <n v="0"/>
    <n v="0"/>
    <n v="0"/>
    <n v="0"/>
  </r>
  <r>
    <x v="235"/>
    <s v="Seattle"/>
    <n v="2118"/>
    <s v="Emerson Elementary School"/>
    <x v="0"/>
    <n v="381.89"/>
    <n v="0"/>
    <n v="381.89"/>
    <n v="1.18"/>
    <n v="1.18"/>
    <n v="381.89"/>
    <n v="1.1200000000000001"/>
    <n v="78209"/>
    <n v="80164"/>
    <n v="103361.01"/>
    <n v="2583.7300000000105"/>
    <n v="15997.68"/>
    <n v="0.16020000000000001"/>
    <n v="0.15390000000000001"/>
    <n v="34873.47"/>
    <n v="1765.75"/>
    <n v="271.75"/>
    <n v="2037.5"/>
    <n v="142855.71"/>
  </r>
  <r>
    <x v="235"/>
    <s v="Seattle"/>
    <n v="2120"/>
    <s v="Rising Star Elementary School"/>
    <x v="0"/>
    <n v="295.77999999999997"/>
    <n v="0"/>
    <n v="295.77999999999997"/>
    <n v="1.18"/>
    <n v="1.18"/>
    <n v="295.77999999999997"/>
    <n v="0.86799999999999999"/>
    <n v="78209"/>
    <n v="80164"/>
    <n v="80104.789999999994"/>
    <n v="2002.3899999999994"/>
    <n v="15997.68"/>
    <n v="0.16020000000000001"/>
    <n v="0.15390000000000001"/>
    <n v="27026.94"/>
    <n v="1368.45"/>
    <n v="210.6"/>
    <n v="1579.05"/>
    <n v="110713.17"/>
  </r>
  <r>
    <x v="235"/>
    <s v="Seattle"/>
    <n v="2121"/>
    <s v="Leschi Elementary School"/>
    <x v="1"/>
    <n v="243.44"/>
    <n v="0"/>
    <n v="0"/>
    <n v="1.18"/>
    <n v="1.18"/>
    <n v="0"/>
    <n v="0"/>
    <n v="78209"/>
    <n v="80164"/>
    <n v="0"/>
    <n v="0"/>
    <n v="15997.68"/>
    <n v="0.16020000000000001"/>
    <n v="0.15390000000000001"/>
    <n v="0"/>
    <n v="0"/>
    <n v="0"/>
    <n v="0"/>
    <n v="0"/>
  </r>
  <r>
    <x v="235"/>
    <s v="Seattle"/>
    <n v="2123"/>
    <s v="Greenwood Elementary School"/>
    <x v="1"/>
    <n v="328.41"/>
    <n v="0"/>
    <n v="0"/>
    <n v="1.18"/>
    <n v="1.18"/>
    <n v="0"/>
    <n v="0"/>
    <n v="78209"/>
    <n v="80164"/>
    <n v="0"/>
    <n v="0"/>
    <n v="15997.68"/>
    <n v="0.16020000000000001"/>
    <n v="0.15390000000000001"/>
    <n v="0"/>
    <n v="0"/>
    <n v="0"/>
    <n v="0"/>
    <n v="0"/>
  </r>
  <r>
    <x v="235"/>
    <s v="Seattle"/>
    <n v="2138"/>
    <s v="Adams Elementary School"/>
    <x v="1"/>
    <n v="286.27999999999997"/>
    <n v="0"/>
    <n v="0"/>
    <n v="1.18"/>
    <n v="1.18"/>
    <n v="0"/>
    <n v="0"/>
    <n v="78209"/>
    <n v="80164"/>
    <n v="0"/>
    <n v="0"/>
    <n v="15997.68"/>
    <n v="0.16020000000000001"/>
    <n v="0.15390000000000001"/>
    <n v="0"/>
    <n v="0"/>
    <n v="0"/>
    <n v="0"/>
    <n v="0"/>
  </r>
  <r>
    <x v="235"/>
    <s v="Seattle"/>
    <n v="2139"/>
    <s v="Gatewood Elementary School"/>
    <x v="1"/>
    <n v="402.22"/>
    <n v="0"/>
    <n v="0"/>
    <n v="1.18"/>
    <n v="1.18"/>
    <n v="0"/>
    <n v="0"/>
    <n v="78209"/>
    <n v="80164"/>
    <n v="0"/>
    <n v="0"/>
    <n v="15997.68"/>
    <n v="0.16020000000000001"/>
    <n v="0.15390000000000001"/>
    <n v="0"/>
    <n v="0"/>
    <n v="0"/>
    <n v="0"/>
    <n v="0"/>
  </r>
  <r>
    <x v="235"/>
    <s v="Seattle"/>
    <n v="2141"/>
    <s v="Thurgood Marshall Elementary"/>
    <x v="1"/>
    <n v="491.67"/>
    <n v="0"/>
    <n v="0"/>
    <n v="1.18"/>
    <n v="1.18"/>
    <n v="0"/>
    <n v="0"/>
    <n v="78209"/>
    <n v="80164"/>
    <n v="0"/>
    <n v="0"/>
    <n v="15997.68"/>
    <n v="0.16020000000000001"/>
    <n v="0.15390000000000001"/>
    <n v="0"/>
    <n v="0"/>
    <n v="0"/>
    <n v="0"/>
    <n v="0"/>
  </r>
  <r>
    <x v="235"/>
    <s v="Seattle"/>
    <n v="2142"/>
    <s v="West Woodland Elementary School"/>
    <x v="1"/>
    <n v="356.68"/>
    <n v="0"/>
    <n v="0"/>
    <n v="1.18"/>
    <n v="1.18"/>
    <n v="0"/>
    <n v="0"/>
    <n v="78209"/>
    <n v="80164"/>
    <n v="0"/>
    <n v="0"/>
    <n v="15997.68"/>
    <n v="0.16020000000000001"/>
    <n v="0.15390000000000001"/>
    <n v="0"/>
    <n v="0"/>
    <n v="0"/>
    <n v="0"/>
    <n v="0"/>
  </r>
  <r>
    <x v="235"/>
    <s v="Seattle"/>
    <n v="2143"/>
    <s v="John Muir Elementary School"/>
    <x v="0"/>
    <n v="316.77999999999997"/>
    <n v="0"/>
    <n v="316.77999999999997"/>
    <n v="1.18"/>
    <n v="1.18"/>
    <n v="316.77999999999997"/>
    <n v="0.92900000000000005"/>
    <n v="78209"/>
    <n v="80164"/>
    <n v="85734.27"/>
    <n v="2143.1100000000006"/>
    <n v="15997.68"/>
    <n v="0.16020000000000001"/>
    <n v="0.15390000000000001"/>
    <n v="28926.3"/>
    <n v="1464.62"/>
    <n v="225.41"/>
    <n v="1690.03"/>
    <n v="118493.71"/>
  </r>
  <r>
    <x v="235"/>
    <s v="Seattle"/>
    <n v="2181"/>
    <s v="Alki Elementary School"/>
    <x v="1"/>
    <n v="268.16000000000003"/>
    <n v="0"/>
    <n v="0"/>
    <n v="1.18"/>
    <n v="1.18"/>
    <n v="0"/>
    <n v="0"/>
    <n v="78209"/>
    <n v="80164"/>
    <n v="0"/>
    <n v="0"/>
    <n v="15997.68"/>
    <n v="0.16020000000000001"/>
    <n v="0.15390000000000001"/>
    <n v="0"/>
    <n v="0"/>
    <n v="0"/>
    <n v="0"/>
    <n v="0"/>
  </r>
  <r>
    <x v="235"/>
    <s v="Seattle"/>
    <n v="2182"/>
    <s v="Franklin High School"/>
    <x v="0"/>
    <n v="1198.22"/>
    <n v="0"/>
    <n v="1198.22"/>
    <n v="1.18"/>
    <n v="1.18"/>
    <n v="1198.22"/>
    <n v="3.5150000000000001"/>
    <n v="78209"/>
    <n v="80164"/>
    <n v="324387.46999999997"/>
    <n v="8108.75"/>
    <n v="15997.68"/>
    <n v="0.16020000000000001"/>
    <n v="0.15390000000000001"/>
    <n v="109446.65"/>
    <n v="5541.6"/>
    <n v="852.85"/>
    <n v="6394.4500000000007"/>
    <n v="448337.32"/>
  </r>
  <r>
    <x v="235"/>
    <s v="Seattle"/>
    <n v="2183"/>
    <s v="Lawton Elementary School"/>
    <x v="1"/>
    <n v="311.11"/>
    <n v="0"/>
    <n v="0"/>
    <n v="1.18"/>
    <n v="1.18"/>
    <n v="0"/>
    <n v="0"/>
    <n v="78209"/>
    <n v="80164"/>
    <n v="0"/>
    <n v="0"/>
    <n v="15997.68"/>
    <n v="0.16020000000000001"/>
    <n v="0.15390000000000001"/>
    <n v="0"/>
    <n v="0"/>
    <n v="0"/>
    <n v="0"/>
    <n v="0"/>
  </r>
  <r>
    <x v="235"/>
    <s v="Seattle"/>
    <n v="2199"/>
    <s v="Concord International School"/>
    <x v="0"/>
    <n v="249.78"/>
    <n v="0"/>
    <n v="249.78"/>
    <n v="1.18"/>
    <n v="1.18"/>
    <n v="249.78"/>
    <n v="0.73299999999999998"/>
    <n v="78209"/>
    <n v="80164"/>
    <n v="67646.09"/>
    <n v="1690.9600000000064"/>
    <n v="15997.68"/>
    <n v="0.16020000000000001"/>
    <n v="0.15390000000000001"/>
    <n v="22823.439999999999"/>
    <n v="1155.6199999999999"/>
    <n v="177.85"/>
    <n v="1333.4699999999998"/>
    <n v="93493.96"/>
  </r>
  <r>
    <x v="235"/>
    <s v="Seattle"/>
    <n v="2201"/>
    <s v="McGilvra Elementary School"/>
    <x v="1"/>
    <n v="195.22"/>
    <n v="0"/>
    <n v="0"/>
    <n v="1.18"/>
    <n v="1.18"/>
    <n v="0"/>
    <n v="0"/>
    <n v="78209"/>
    <n v="80164"/>
    <n v="0"/>
    <n v="0"/>
    <n v="15997.68"/>
    <n v="0.16020000000000001"/>
    <n v="0.15390000000000001"/>
    <n v="0"/>
    <n v="0"/>
    <n v="0"/>
    <n v="0"/>
    <n v="0"/>
  </r>
  <r>
    <x v="235"/>
    <s v="Seattle"/>
    <n v="2209"/>
    <s v="Broadview-Thomson K-8 School"/>
    <x v="0"/>
    <n v="548.5"/>
    <n v="0"/>
    <n v="548.5"/>
    <n v="1.18"/>
    <n v="1.18"/>
    <n v="548.5"/>
    <n v="1.609"/>
    <n v="78209"/>
    <n v="80164"/>
    <n v="148489.17000000001"/>
    <n v="3711.7999999999884"/>
    <n v="15997.68"/>
    <n v="0.16020000000000001"/>
    <n v="0.15390000000000001"/>
    <n v="50099.48"/>
    <n v="2536.6799999999998"/>
    <n v="390.4"/>
    <n v="2927.08"/>
    <n v="205227.53"/>
  </r>
  <r>
    <x v="235"/>
    <s v="Seattle"/>
    <n v="2220"/>
    <s v="Ballard High School"/>
    <x v="1"/>
    <n v="1672.1"/>
    <n v="0"/>
    <n v="0"/>
    <n v="1.18"/>
    <n v="1.18"/>
    <n v="0"/>
    <n v="0"/>
    <n v="78209"/>
    <n v="80164"/>
    <n v="0"/>
    <n v="0"/>
    <n v="15997.68"/>
    <n v="0.16020000000000001"/>
    <n v="0.15390000000000001"/>
    <n v="0"/>
    <n v="0"/>
    <n v="0"/>
    <n v="0"/>
    <n v="0"/>
  </r>
  <r>
    <x v="235"/>
    <s v="Seattle"/>
    <n v="2234"/>
    <s v="West Seattle High School"/>
    <x v="1"/>
    <n v="1447.52"/>
    <n v="0"/>
    <n v="0"/>
    <n v="1.18"/>
    <n v="1.18"/>
    <n v="0"/>
    <n v="0"/>
    <n v="78209"/>
    <n v="80164"/>
    <n v="0"/>
    <n v="0"/>
    <n v="15997.68"/>
    <n v="0.16020000000000001"/>
    <n v="0.15390000000000001"/>
    <n v="0"/>
    <n v="0"/>
    <n v="0"/>
    <n v="0"/>
    <n v="0"/>
  </r>
  <r>
    <x v="235"/>
    <s v="Seattle"/>
    <n v="2256"/>
    <s v="Olympic View Elementary School"/>
    <x v="1"/>
    <n v="347.62"/>
    <n v="0"/>
    <n v="0"/>
    <n v="1.18"/>
    <n v="1.18"/>
    <n v="0"/>
    <n v="0"/>
    <n v="78209"/>
    <n v="80164"/>
    <n v="0"/>
    <n v="0"/>
    <n v="15997.68"/>
    <n v="0.16020000000000001"/>
    <n v="0.15390000000000001"/>
    <n v="0"/>
    <n v="0"/>
    <n v="0"/>
    <n v="0"/>
    <n v="0"/>
  </r>
  <r>
    <x v="235"/>
    <s v="Seattle"/>
    <n v="2269"/>
    <s v="Highland Park Elementary School"/>
    <x v="0"/>
    <n v="274.22000000000003"/>
    <n v="0"/>
    <n v="274.22000000000003"/>
    <n v="1.18"/>
    <n v="1.18"/>
    <n v="274.22000000000003"/>
    <n v="0.80400000000000005"/>
    <n v="78209"/>
    <n v="80164"/>
    <n v="74198.44"/>
    <n v="1854.75"/>
    <n v="15997.68"/>
    <n v="0.16020000000000001"/>
    <n v="0.15390000000000001"/>
    <n v="25034.17"/>
    <n v="1267.55"/>
    <n v="195.08"/>
    <n v="1462.6299999999999"/>
    <n v="102549.99"/>
  </r>
  <r>
    <x v="235"/>
    <s v="Seattle"/>
    <n v="2285"/>
    <s v="Roosevelt High School"/>
    <x v="1"/>
    <n v="1515.9199999999998"/>
    <n v="0"/>
    <n v="0"/>
    <n v="1.18"/>
    <n v="1.18"/>
    <n v="0"/>
    <n v="0"/>
    <n v="78209"/>
    <n v="80164"/>
    <n v="0"/>
    <n v="0"/>
    <n v="15997.68"/>
    <n v="0.16020000000000001"/>
    <n v="0.15390000000000001"/>
    <n v="0"/>
    <n v="0"/>
    <n v="0"/>
    <n v="0"/>
    <n v="0"/>
  </r>
  <r>
    <x v="235"/>
    <s v="Seattle"/>
    <n v="2306"/>
    <s v="Garfield High School"/>
    <x v="1"/>
    <n v="1454.63"/>
    <n v="0"/>
    <n v="0"/>
    <n v="1.18"/>
    <n v="1.18"/>
    <n v="0"/>
    <n v="0"/>
    <n v="78209"/>
    <n v="80164"/>
    <n v="0"/>
    <n v="0"/>
    <n v="15997.68"/>
    <n v="0.16020000000000001"/>
    <n v="0.15390000000000001"/>
    <n v="0"/>
    <n v="0"/>
    <n v="0"/>
    <n v="0"/>
    <n v="0"/>
  </r>
  <r>
    <x v="235"/>
    <s v="Seattle"/>
    <n v="2307"/>
    <s v="Bailey Gatzert Elementary School"/>
    <x v="0"/>
    <n v="381.89"/>
    <n v="0"/>
    <n v="381.89"/>
    <n v="1.18"/>
    <n v="1.18"/>
    <n v="381.89"/>
    <n v="1.1200000000000001"/>
    <n v="78209"/>
    <n v="80164"/>
    <n v="103361.01"/>
    <n v="2583.7300000000105"/>
    <n v="15997.68"/>
    <n v="0.16020000000000001"/>
    <n v="0.15390000000000001"/>
    <n v="34873.47"/>
    <n v="1765.75"/>
    <n v="271.75"/>
    <n v="2037.5"/>
    <n v="142855.71"/>
  </r>
  <r>
    <x v="235"/>
    <s v="Seattle"/>
    <n v="2321"/>
    <s v="Dunlap Elementary School"/>
    <x v="0"/>
    <n v="226.44"/>
    <n v="0"/>
    <n v="226.44"/>
    <n v="1.18"/>
    <n v="1.18"/>
    <n v="226.44"/>
    <n v="0.66400000000000003"/>
    <n v="78209"/>
    <n v="80164"/>
    <n v="61278.32"/>
    <n v="1531.7799999999988"/>
    <n v="15997.68"/>
    <n v="0.16020000000000001"/>
    <n v="0.15390000000000001"/>
    <n v="20674.990000000002"/>
    <n v="1046.83"/>
    <n v="161.11000000000001"/>
    <n v="1207.94"/>
    <n v="84693.03"/>
  </r>
  <r>
    <x v="235"/>
    <s v="Seattle"/>
    <n v="2322"/>
    <s v="Montlake Elementary School"/>
    <x v="1"/>
    <n v="171.72"/>
    <n v="0"/>
    <n v="0"/>
    <n v="1.18"/>
    <n v="1.18"/>
    <n v="0"/>
    <n v="0"/>
    <n v="78209"/>
    <n v="80164"/>
    <n v="0"/>
    <n v="0"/>
    <n v="15997.68"/>
    <n v="0.16020000000000001"/>
    <n v="0.15390000000000001"/>
    <n v="0"/>
    <n v="0"/>
    <n v="0"/>
    <n v="0"/>
    <n v="0"/>
  </r>
  <r>
    <x v="235"/>
    <s v="Seattle"/>
    <n v="2353"/>
    <s v="Maple Elementary School"/>
    <x v="1"/>
    <n v="400"/>
    <n v="0"/>
    <n v="0"/>
    <n v="1.18"/>
    <n v="1.18"/>
    <n v="0"/>
    <n v="0"/>
    <n v="78209"/>
    <n v="80164"/>
    <n v="0"/>
    <n v="0"/>
    <n v="15997.68"/>
    <n v="0.16020000000000001"/>
    <n v="0.15390000000000001"/>
    <n v="0"/>
    <n v="0"/>
    <n v="0"/>
    <n v="0"/>
    <n v="0"/>
  </r>
  <r>
    <x v="235"/>
    <s v="Seattle"/>
    <n v="2371"/>
    <s v="Hamilton International Middle School"/>
    <x v="1"/>
    <n v="988.14"/>
    <n v="0"/>
    <n v="0"/>
    <n v="1.18"/>
    <n v="1.18"/>
    <n v="0"/>
    <n v="0"/>
    <n v="78209"/>
    <n v="80164"/>
    <n v="0"/>
    <n v="0"/>
    <n v="15997.68"/>
    <n v="0.16020000000000001"/>
    <n v="0.15390000000000001"/>
    <n v="0"/>
    <n v="0"/>
    <n v="0"/>
    <n v="0"/>
    <n v="0"/>
  </r>
  <r>
    <x v="235"/>
    <s v="Seattle"/>
    <n v="2372"/>
    <s v="Bryant Elementary School"/>
    <x v="1"/>
    <n v="474.18"/>
    <n v="0"/>
    <n v="0"/>
    <n v="1.18"/>
    <n v="1.18"/>
    <n v="0"/>
    <n v="0"/>
    <n v="78209"/>
    <n v="80164"/>
    <n v="0"/>
    <n v="0"/>
    <n v="15997.68"/>
    <n v="0.16020000000000001"/>
    <n v="0.15390000000000001"/>
    <n v="0"/>
    <n v="0"/>
    <n v="0"/>
    <n v="0"/>
    <n v="0"/>
  </r>
  <r>
    <x v="235"/>
    <s v="Seattle"/>
    <n v="2392"/>
    <s v="Cleveland High School STEM"/>
    <x v="0"/>
    <n v="854.47"/>
    <n v="0"/>
    <n v="854.47"/>
    <n v="1.18"/>
    <n v="1.18"/>
    <n v="854.47"/>
    <n v="2.5059999999999998"/>
    <n v="78209"/>
    <n v="80164"/>
    <n v="231270.27"/>
    <n v="5781.0899999999965"/>
    <n v="15997.68"/>
    <n v="0.16020000000000001"/>
    <n v="0.15390000000000001"/>
    <n v="78029.39"/>
    <n v="3950.86"/>
    <n v="608.04"/>
    <n v="4558.8999999999996"/>
    <n v="319639.65000000002"/>
  </r>
  <r>
    <x v="235"/>
    <s v="Seattle"/>
    <n v="2435"/>
    <s v="Madison Middle School"/>
    <x v="1"/>
    <n v="1020.15"/>
    <n v="0"/>
    <n v="0"/>
    <n v="1.18"/>
    <n v="1.18"/>
    <n v="0"/>
    <n v="0"/>
    <n v="78209"/>
    <n v="80164"/>
    <n v="0"/>
    <n v="0"/>
    <n v="15997.68"/>
    <n v="0.16020000000000001"/>
    <n v="0.15390000000000001"/>
    <n v="0"/>
    <n v="0"/>
    <n v="0"/>
    <n v="0"/>
    <n v="0"/>
  </r>
  <r>
    <x v="235"/>
    <s v="Seattle"/>
    <n v="2437"/>
    <s v="Laurelhurst Elementary School"/>
    <x v="1"/>
    <n v="276.56"/>
    <n v="0"/>
    <n v="0"/>
    <n v="1.18"/>
    <n v="1.18"/>
    <n v="0"/>
    <n v="0"/>
    <n v="78209"/>
    <n v="80164"/>
    <n v="0"/>
    <n v="0"/>
    <n v="15997.68"/>
    <n v="0.16020000000000001"/>
    <n v="0.15390000000000001"/>
    <n v="0"/>
    <n v="0"/>
    <n v="0"/>
    <n v="0"/>
    <n v="0"/>
  </r>
  <r>
    <x v="235"/>
    <s v="Seattle"/>
    <n v="2450"/>
    <s v="Daniel Bagley Elementary School"/>
    <x v="1"/>
    <n v="337.56"/>
    <n v="0"/>
    <n v="0"/>
    <n v="1.18"/>
    <n v="1.18"/>
    <n v="0"/>
    <n v="0"/>
    <n v="78209"/>
    <n v="80164"/>
    <n v="0"/>
    <n v="0"/>
    <n v="15997.68"/>
    <n v="0.16020000000000001"/>
    <n v="0.15390000000000001"/>
    <n v="0"/>
    <n v="0"/>
    <n v="0"/>
    <n v="0"/>
    <n v="0"/>
  </r>
  <r>
    <x v="235"/>
    <s v="Seattle"/>
    <n v="2462"/>
    <s v="Loyal Heights Elementary School"/>
    <x v="1"/>
    <n v="530.44000000000005"/>
    <n v="0"/>
    <n v="0"/>
    <n v="1.18"/>
    <n v="1.18"/>
    <n v="0"/>
    <n v="0"/>
    <n v="78209"/>
    <n v="80164"/>
    <n v="0"/>
    <n v="0"/>
    <n v="15997.68"/>
    <n v="0.16020000000000001"/>
    <n v="0.15390000000000001"/>
    <n v="0"/>
    <n v="0"/>
    <n v="0"/>
    <n v="0"/>
    <n v="0"/>
  </r>
  <r>
    <x v="235"/>
    <s v="Seattle"/>
    <n v="2645"/>
    <s v="West Seattle Elementary School"/>
    <x v="0"/>
    <n v="348.44"/>
    <n v="0"/>
    <n v="348.44"/>
    <n v="1.18"/>
    <n v="1.18"/>
    <n v="348.44"/>
    <n v="1.022"/>
    <n v="78209"/>
    <n v="80164"/>
    <n v="94316.93"/>
    <n v="2357.6500000000087"/>
    <n v="15997.68"/>
    <n v="0.16020000000000001"/>
    <n v="0.15390000000000001"/>
    <n v="31822.04"/>
    <n v="1611.24"/>
    <n v="247.97"/>
    <n v="1859.21"/>
    <n v="130355.83000000002"/>
  </r>
  <r>
    <x v="235"/>
    <s v="Seattle"/>
    <n v="2667"/>
    <s v="View Ridge Elementary School"/>
    <x v="1"/>
    <n v="295.08999999999997"/>
    <n v="0"/>
    <n v="0"/>
    <n v="1.18"/>
    <n v="1.18"/>
    <n v="0"/>
    <n v="0"/>
    <n v="78209"/>
    <n v="80164"/>
    <n v="0"/>
    <n v="0"/>
    <n v="15997.68"/>
    <n v="0.16020000000000001"/>
    <n v="0.15390000000000001"/>
    <n v="0"/>
    <n v="0"/>
    <n v="0"/>
    <n v="0"/>
    <n v="0"/>
  </r>
  <r>
    <x v="235"/>
    <s v="Seattle"/>
    <n v="2729"/>
    <s v="Eckstein Middle School"/>
    <x v="1"/>
    <n v="1025.22"/>
    <n v="0"/>
    <n v="0"/>
    <n v="1.18"/>
    <n v="1.18"/>
    <n v="0"/>
    <n v="0"/>
    <n v="78209"/>
    <n v="80164"/>
    <n v="0"/>
    <n v="0"/>
    <n v="15997.68"/>
    <n v="0.16020000000000001"/>
    <n v="0.15390000000000001"/>
    <n v="0"/>
    <n v="0"/>
    <n v="0"/>
    <n v="0"/>
    <n v="0"/>
  </r>
  <r>
    <x v="235"/>
    <s v="Seattle"/>
    <n v="2730"/>
    <s v="Arbor Heights Elementary School"/>
    <x v="1"/>
    <n v="473"/>
    <n v="0"/>
    <n v="0"/>
    <n v="1.18"/>
    <n v="1.18"/>
    <n v="0"/>
    <n v="0"/>
    <n v="78209"/>
    <n v="80164"/>
    <n v="0"/>
    <n v="0"/>
    <n v="15997.68"/>
    <n v="0.16020000000000001"/>
    <n v="0.15390000000000001"/>
    <n v="0"/>
    <n v="0"/>
    <n v="0"/>
    <n v="0"/>
    <n v="0"/>
  </r>
  <r>
    <x v="235"/>
    <s v="Seattle"/>
    <n v="2733"/>
    <s v="Lafayette Elementary School"/>
    <x v="1"/>
    <n v="512.11"/>
    <n v="0"/>
    <n v="0"/>
    <n v="1.18"/>
    <n v="1.18"/>
    <n v="0"/>
    <n v="0"/>
    <n v="78209"/>
    <n v="80164"/>
    <n v="0"/>
    <n v="0"/>
    <n v="15997.68"/>
    <n v="0.16020000000000001"/>
    <n v="0.15390000000000001"/>
    <n v="0"/>
    <n v="0"/>
    <n v="0"/>
    <n v="0"/>
    <n v="0"/>
  </r>
  <r>
    <x v="235"/>
    <s v="Seattle"/>
    <n v="2838"/>
    <s v="Catharine Blaine K-8 School"/>
    <x v="1"/>
    <n v="439.98"/>
    <n v="0"/>
    <n v="0"/>
    <n v="1.18"/>
    <n v="1.18"/>
    <n v="0"/>
    <n v="0"/>
    <n v="78209"/>
    <n v="80164"/>
    <n v="0"/>
    <n v="0"/>
    <n v="15997.68"/>
    <n v="0.16020000000000001"/>
    <n v="0.15390000000000001"/>
    <n v="0"/>
    <n v="0"/>
    <n v="0"/>
    <n v="0"/>
    <n v="0"/>
  </r>
  <r>
    <x v="235"/>
    <s v="Seattle"/>
    <n v="2839"/>
    <s v="David T. Denny International Middle School"/>
    <x v="0"/>
    <n v="726.16"/>
    <n v="0"/>
    <n v="726.16"/>
    <n v="1.18"/>
    <n v="1.18"/>
    <n v="726.16"/>
    <n v="2.13"/>
    <n v="78209"/>
    <n v="80164"/>
    <n v="196570.5"/>
    <n v="4913.7000000000116"/>
    <n v="15997.68"/>
    <n v="0.16020000000000001"/>
    <n v="0.15390000000000001"/>
    <n v="66321.87"/>
    <n v="3358.07"/>
    <n v="516.80999999999995"/>
    <n v="3874.88"/>
    <n v="271680.95"/>
  </r>
  <r>
    <x v="235"/>
    <s v="Seattle"/>
    <n v="2975"/>
    <s v="John Rogers Elementary School"/>
    <x v="1"/>
    <n v="247.56"/>
    <n v="0"/>
    <n v="0"/>
    <n v="1.18"/>
    <n v="1.18"/>
    <n v="0"/>
    <n v="0"/>
    <n v="78209"/>
    <n v="80164"/>
    <n v="0"/>
    <n v="0"/>
    <n v="15997.68"/>
    <n v="0.16020000000000001"/>
    <n v="0.15390000000000001"/>
    <n v="0"/>
    <n v="0"/>
    <n v="0"/>
    <n v="0"/>
    <n v="0"/>
  </r>
  <r>
    <x v="235"/>
    <s v="Seattle"/>
    <n v="2976"/>
    <s v="Olympic Hills Elementary School"/>
    <x v="0"/>
    <n v="438.11"/>
    <n v="0"/>
    <n v="438.11"/>
    <n v="1.18"/>
    <n v="1.18"/>
    <n v="438.11"/>
    <n v="1.2849999999999999"/>
    <n v="78209"/>
    <n v="80164"/>
    <n v="118588.31"/>
    <n v="2964.3600000000006"/>
    <n v="15997.68"/>
    <n v="0.16020000000000001"/>
    <n v="0.15390000000000001"/>
    <n v="40011.08"/>
    <n v="2025.88"/>
    <n v="311.77999999999997"/>
    <n v="2337.66"/>
    <n v="163901.41"/>
  </r>
  <r>
    <x v="235"/>
    <s v="Seattle"/>
    <n v="2977"/>
    <s v="Viewlands Elementary School"/>
    <x v="1"/>
    <n v="266.11"/>
    <n v="0"/>
    <n v="0"/>
    <n v="1.18"/>
    <n v="1.18"/>
    <n v="0"/>
    <n v="0"/>
    <n v="78209"/>
    <n v="80164"/>
    <n v="0"/>
    <n v="0"/>
    <n v="15997.68"/>
    <n v="0.16020000000000001"/>
    <n v="0.15390000000000001"/>
    <n v="0"/>
    <n v="0"/>
    <n v="0"/>
    <n v="0"/>
    <n v="0"/>
  </r>
  <r>
    <x v="235"/>
    <s v="Seattle"/>
    <n v="3026"/>
    <s v="Wedgwood Elementary School"/>
    <x v="1"/>
    <n v="331.44"/>
    <n v="0"/>
    <n v="0"/>
    <n v="1.18"/>
    <n v="1.18"/>
    <n v="0"/>
    <n v="0"/>
    <n v="78209"/>
    <n v="80164"/>
    <n v="0"/>
    <n v="0"/>
    <n v="15997.68"/>
    <n v="0.16020000000000001"/>
    <n v="0.15390000000000001"/>
    <n v="0"/>
    <n v="0"/>
    <n v="0"/>
    <n v="0"/>
    <n v="0"/>
  </r>
  <r>
    <x v="235"/>
    <s v="Seattle"/>
    <n v="3027"/>
    <s v="James Baldwin Elementary School"/>
    <x v="0"/>
    <n v="237.78"/>
    <n v="0"/>
    <n v="237.78"/>
    <n v="1.18"/>
    <n v="1.18"/>
    <n v="237.78"/>
    <n v="0.69699999999999995"/>
    <n v="78209"/>
    <n v="80164"/>
    <n v="64323.77"/>
    <n v="1607.9099999999962"/>
    <n v="15997.68"/>
    <n v="0.16020000000000001"/>
    <n v="0.15390000000000001"/>
    <n v="21702.51"/>
    <n v="1098.8599999999999"/>
    <n v="169.11"/>
    <n v="1267.9699999999998"/>
    <n v="88902.16"/>
  </r>
  <r>
    <x v="235"/>
    <s v="Seattle"/>
    <n v="3028"/>
    <s v="Sacajawea Elementary School"/>
    <x v="1"/>
    <n v="198.11"/>
    <n v="0"/>
    <n v="0"/>
    <n v="1.18"/>
    <n v="1.18"/>
    <n v="0"/>
    <n v="0"/>
    <n v="78209"/>
    <n v="80164"/>
    <n v="0"/>
    <n v="0"/>
    <n v="15997.68"/>
    <n v="0.16020000000000001"/>
    <n v="0.15390000000000001"/>
    <n v="0"/>
    <n v="0"/>
    <n v="0"/>
    <n v="0"/>
    <n v="0"/>
  </r>
  <r>
    <x v="235"/>
    <s v="Seattle"/>
    <n v="3095"/>
    <s v="Mercer International Middle School"/>
    <x v="0"/>
    <n v="759.56"/>
    <n v="0"/>
    <n v="759.56"/>
    <n v="1.18"/>
    <n v="1.18"/>
    <n v="759.56"/>
    <n v="2.2280000000000002"/>
    <n v="78209"/>
    <n v="80164"/>
    <n v="205614.59"/>
    <n v="5139.7699999999895"/>
    <n v="15997.68"/>
    <n v="0.16020000000000001"/>
    <n v="0.15390000000000001"/>
    <n v="69373.3"/>
    <n v="3512.57"/>
    <n v="540.58000000000004"/>
    <n v="4053.15"/>
    <n v="284180.81000000006"/>
  </r>
  <r>
    <x v="235"/>
    <s v="Seattle"/>
    <n v="3096"/>
    <s v="Chief Sealth International High School"/>
    <x v="0"/>
    <n v="1151.74"/>
    <n v="0"/>
    <n v="1151.74"/>
    <n v="1.18"/>
    <n v="1.18"/>
    <n v="1151.74"/>
    <n v="3.3780000000000001"/>
    <n v="78209"/>
    <n v="80164"/>
    <n v="311744.2"/>
    <n v="7792.7099999999627"/>
    <n v="15997.68"/>
    <n v="0.16020000000000001"/>
    <n v="0.15390000000000001"/>
    <n v="105180.88"/>
    <n v="5325.62"/>
    <n v="819.61"/>
    <n v="6145.23"/>
    <n v="430863.01999999996"/>
  </r>
  <r>
    <x v="235"/>
    <s v="Seattle"/>
    <n v="3157"/>
    <s v="Roxhill Elementary School"/>
    <x v="0"/>
    <n v="255.54"/>
    <n v="0"/>
    <n v="255.54"/>
    <n v="1.18"/>
    <n v="1.18"/>
    <n v="255.54"/>
    <n v="0.75"/>
    <n v="78209"/>
    <n v="80164"/>
    <n v="69214.97"/>
    <n v="1730.1699999999983"/>
    <n v="15997.68"/>
    <n v="0.16020000000000001"/>
    <n v="0.15390000000000001"/>
    <n v="23352.77"/>
    <n v="1182.42"/>
    <n v="181.97"/>
    <n v="1364.39"/>
    <n v="95662.3"/>
  </r>
  <r>
    <x v="235"/>
    <s v="Seattle"/>
    <n v="3218"/>
    <s v="North Beach Elementary School"/>
    <x v="1"/>
    <n v="327.78"/>
    <n v="0"/>
    <n v="0"/>
    <n v="1.18"/>
    <n v="1.18"/>
    <n v="0"/>
    <n v="0"/>
    <n v="78209"/>
    <n v="80164"/>
    <n v="0"/>
    <n v="0"/>
    <n v="15997.68"/>
    <n v="0.16020000000000001"/>
    <n v="0.15390000000000001"/>
    <n v="0"/>
    <n v="0"/>
    <n v="0"/>
    <n v="0"/>
    <n v="0"/>
  </r>
  <r>
    <x v="235"/>
    <s v="Seattle"/>
    <n v="3276"/>
    <s v="Ingraham High School"/>
    <x v="1"/>
    <n v="1368.82"/>
    <n v="0"/>
    <n v="0"/>
    <n v="1.18"/>
    <n v="1.18"/>
    <n v="0"/>
    <n v="0"/>
    <n v="78209"/>
    <n v="80164"/>
    <n v="0"/>
    <n v="0"/>
    <n v="15997.68"/>
    <n v="0.16020000000000001"/>
    <n v="0.15390000000000001"/>
    <n v="0"/>
    <n v="0"/>
    <n v="0"/>
    <n v="0"/>
    <n v="0"/>
  </r>
  <r>
    <x v="235"/>
    <s v="Seattle"/>
    <n v="3277"/>
    <s v="Whitman Middle School"/>
    <x v="1"/>
    <n v="635.83000000000004"/>
    <n v="0"/>
    <n v="0"/>
    <n v="1.18"/>
    <n v="1.18"/>
    <n v="0"/>
    <n v="0"/>
    <n v="78209"/>
    <n v="80164"/>
    <n v="0"/>
    <n v="0"/>
    <n v="15997.68"/>
    <n v="0.16020000000000001"/>
    <n v="0.15390000000000001"/>
    <n v="0"/>
    <n v="0"/>
    <n v="0"/>
    <n v="0"/>
    <n v="0"/>
  </r>
  <r>
    <x v="235"/>
    <s v="Seattle"/>
    <n v="3327"/>
    <s v="Rainier Beach High School"/>
    <x v="0"/>
    <n v="811"/>
    <n v="0"/>
    <n v="811"/>
    <n v="1.18"/>
    <n v="1.18"/>
    <n v="811"/>
    <n v="2.379"/>
    <n v="78209"/>
    <n v="80164"/>
    <n v="219549.87"/>
    <n v="5488.1100000000151"/>
    <n v="15997.68"/>
    <n v="0.16020000000000001"/>
    <n v="0.15390000000000001"/>
    <n v="74074.990000000005"/>
    <n v="3750.63"/>
    <n v="577.22"/>
    <n v="4327.8500000000004"/>
    <n v="303440.81999999995"/>
  </r>
  <r>
    <x v="235"/>
    <s v="Seattle"/>
    <n v="3378"/>
    <s v="Graham Hill Elementary School"/>
    <x v="0"/>
    <n v="269.44"/>
    <n v="0"/>
    <n v="269.44"/>
    <n v="1.18"/>
    <n v="1.18"/>
    <n v="269.44"/>
    <n v="0.79"/>
    <n v="78209"/>
    <n v="80164"/>
    <n v="72906.429999999993"/>
    <n v="1822.4500000000116"/>
    <n v="15997.68"/>
    <n v="0.16020000000000001"/>
    <n v="0.15390000000000001"/>
    <n v="24598.25"/>
    <n v="1245.48"/>
    <n v="191.68"/>
    <n v="1437.16"/>
    <n v="100764.29000000001"/>
  </r>
  <r>
    <x v="235"/>
    <s v="Seattle"/>
    <n v="3380"/>
    <s v="Rainier View Elementary School"/>
    <x v="0"/>
    <n v="164.64"/>
    <n v="0"/>
    <n v="164.64"/>
    <n v="1.18"/>
    <n v="1.18"/>
    <n v="164.64"/>
    <n v="0.48299999999999998"/>
    <n v="78209"/>
    <n v="80164"/>
    <n v="44574.44"/>
    <n v="1114.2299999999959"/>
    <n v="15997.68"/>
    <n v="0.16020000000000001"/>
    <n v="0.15390000000000001"/>
    <n v="15039.18"/>
    <n v="761.48"/>
    <n v="117.19"/>
    <n v="878.67000000000007"/>
    <n v="61606.52"/>
  </r>
  <r>
    <x v="235"/>
    <s v="Seattle"/>
    <n v="3429"/>
    <s v="Genesee Hill Elementary"/>
    <x v="1"/>
    <n v="453.44"/>
    <n v="0"/>
    <n v="0"/>
    <n v="1.18"/>
    <n v="1.18"/>
    <n v="0"/>
    <n v="0"/>
    <n v="78209"/>
    <n v="80164"/>
    <n v="0"/>
    <n v="0"/>
    <n v="15997.68"/>
    <n v="0.16020000000000001"/>
    <n v="0.15390000000000001"/>
    <n v="0"/>
    <n v="0"/>
    <n v="0"/>
    <n v="0"/>
    <n v="0"/>
  </r>
  <r>
    <x v="235"/>
    <s v="Seattle"/>
    <n v="3478"/>
    <s v="Kimball Elementary School"/>
    <x v="1"/>
    <n v="386.11"/>
    <n v="0"/>
    <n v="0"/>
    <n v="1.18"/>
    <n v="1.18"/>
    <n v="0"/>
    <n v="0"/>
    <n v="78209"/>
    <n v="80164"/>
    <n v="0"/>
    <n v="0"/>
    <n v="15997.68"/>
    <n v="0.16020000000000001"/>
    <n v="0.15390000000000001"/>
    <n v="0"/>
    <n v="0"/>
    <n v="0"/>
    <n v="0"/>
    <n v="0"/>
  </r>
  <r>
    <x v="235"/>
    <s v="Seattle"/>
    <n v="3479"/>
    <s v="Nathan Hale High School"/>
    <x v="1"/>
    <n v="1025.81"/>
    <n v="0"/>
    <n v="0"/>
    <n v="1.18"/>
    <n v="1.18"/>
    <n v="0"/>
    <n v="0"/>
    <n v="78209"/>
    <n v="80164"/>
    <n v="0"/>
    <n v="0"/>
    <n v="15997.68"/>
    <n v="0.16020000000000001"/>
    <n v="0.15390000000000001"/>
    <n v="0"/>
    <n v="0"/>
    <n v="0"/>
    <n v="0"/>
    <n v="0"/>
  </r>
  <r>
    <x v="235"/>
    <s v="Seattle"/>
    <n v="3517"/>
    <s v="McClure Middle School"/>
    <x v="1"/>
    <n v="471.36"/>
    <n v="0"/>
    <n v="0"/>
    <n v="1.18"/>
    <n v="1.18"/>
    <n v="0"/>
    <n v="0"/>
    <n v="78209"/>
    <n v="80164"/>
    <n v="0"/>
    <n v="0"/>
    <n v="15997.68"/>
    <n v="0.16020000000000001"/>
    <n v="0.15390000000000001"/>
    <n v="0"/>
    <n v="0"/>
    <n v="0"/>
    <n v="0"/>
    <n v="0"/>
  </r>
  <r>
    <x v="235"/>
    <s v="Seattle"/>
    <n v="3518"/>
    <s v="Fairmount Park Elementary School"/>
    <x v="1"/>
    <n v="346.11"/>
    <n v="0"/>
    <n v="0"/>
    <n v="1.18"/>
    <n v="1.18"/>
    <n v="0"/>
    <n v="0"/>
    <n v="78209"/>
    <n v="80164"/>
    <n v="0"/>
    <n v="0"/>
    <n v="15997.68"/>
    <n v="0.16020000000000001"/>
    <n v="0.15390000000000001"/>
    <n v="0"/>
    <n v="0"/>
    <n v="0"/>
    <n v="0"/>
    <n v="0"/>
  </r>
  <r>
    <x v="235"/>
    <s v="Seattle"/>
    <n v="3581"/>
    <s v="Wing Luke Elementary School"/>
    <x v="0"/>
    <n v="302"/>
    <n v="0"/>
    <n v="302"/>
    <n v="1.18"/>
    <n v="1.18"/>
    <n v="302"/>
    <n v="0.88600000000000001"/>
    <n v="78209"/>
    <n v="80164"/>
    <n v="81765.95"/>
    <n v="2043.9100000000035"/>
    <n v="15997.68"/>
    <n v="0.16020000000000001"/>
    <n v="0.15390000000000001"/>
    <n v="27587.41"/>
    <n v="1396.83"/>
    <n v="214.97"/>
    <n v="1611.8"/>
    <n v="113009.07"/>
  </r>
  <r>
    <x v="235"/>
    <s v="Seattle"/>
    <n v="3665"/>
    <s v="Sanislo Elementary School"/>
    <x v="0"/>
    <n v="151.66999999999999"/>
    <n v="0"/>
    <n v="151.66999999999999"/>
    <n v="1.18"/>
    <n v="1.18"/>
    <n v="151.66999999999999"/>
    <n v="0.44500000000000001"/>
    <n v="78209"/>
    <n v="80164"/>
    <n v="41067.550000000003"/>
    <n v="1026.5699999999997"/>
    <n v="15997.68"/>
    <n v="0.16020000000000001"/>
    <n v="0.15390000000000001"/>
    <n v="13855.98"/>
    <n v="701.57"/>
    <n v="107.97"/>
    <n v="809.54000000000008"/>
    <n v="56759.64"/>
  </r>
  <r>
    <x v="235"/>
    <s v="Seattle"/>
    <n v="3714"/>
    <s v="Lowell Elementary School"/>
    <x v="0"/>
    <n v="366.33"/>
    <n v="0"/>
    <n v="366.33"/>
    <n v="1.18"/>
    <n v="1.18"/>
    <n v="366.33"/>
    <n v="1.075"/>
    <n v="78209"/>
    <n v="80164"/>
    <n v="99208.12"/>
    <n v="2479.9100000000035"/>
    <n v="15997.68"/>
    <n v="0.16020000000000001"/>
    <n v="0.15390000000000001"/>
    <n v="33472.300000000003"/>
    <n v="1694.8"/>
    <n v="260.83"/>
    <n v="1955.6299999999999"/>
    <n v="137115.96"/>
  </r>
  <r>
    <x v="235"/>
    <s v="Seattle"/>
    <n v="3717"/>
    <s v="B F Day Elementary School"/>
    <x v="1"/>
    <n v="363.11"/>
    <n v="0"/>
    <n v="0"/>
    <n v="1.18"/>
    <n v="1.18"/>
    <n v="0"/>
    <n v="0"/>
    <n v="78209"/>
    <n v="80164"/>
    <n v="0"/>
    <n v="0"/>
    <n v="15997.68"/>
    <n v="0.16020000000000001"/>
    <n v="0.15390000000000001"/>
    <n v="0"/>
    <n v="0"/>
    <n v="0"/>
    <n v="0"/>
    <n v="0"/>
  </r>
  <r>
    <x v="235"/>
    <s v="Seattle"/>
    <n v="3774"/>
    <s v="Aki Kurose Middle School"/>
    <x v="0"/>
    <n v="825.46"/>
    <n v="0"/>
    <n v="825.46"/>
    <n v="1.18"/>
    <n v="1.18"/>
    <n v="825.46"/>
    <n v="2.4209999999999998"/>
    <n v="78209"/>
    <n v="80164"/>
    <n v="223425.91"/>
    <n v="5585"/>
    <n v="15997.68"/>
    <n v="0.16020000000000001"/>
    <n v="0.15390000000000001"/>
    <n v="75382.75"/>
    <n v="3816.85"/>
    <n v="587.41"/>
    <n v="4404.26"/>
    <n v="308797.92000000004"/>
  </r>
  <r>
    <x v="235"/>
    <s v="Seattle"/>
    <n v="3778"/>
    <s v="Alan T. Sugiyama High School"/>
    <x v="0"/>
    <n v="43.47"/>
    <n v="0"/>
    <n v="43.47"/>
    <n v="1.18"/>
    <n v="1.18"/>
    <n v="43.47"/>
    <n v="0.128"/>
    <n v="78209"/>
    <n v="80164"/>
    <n v="11812.69"/>
    <n v="295.27999999999884"/>
    <n v="15997.68"/>
    <n v="0.16020000000000001"/>
    <n v="0.15390000000000001"/>
    <n v="3985.54"/>
    <n v="201.8"/>
    <n v="31.06"/>
    <n v="232.86"/>
    <n v="16326.369999999999"/>
  </r>
  <r>
    <x v="235"/>
    <s v="Seattle"/>
    <n v="3803"/>
    <s v="Dearborn Park International School"/>
    <x v="0"/>
    <n v="322"/>
    <n v="0"/>
    <n v="322"/>
    <n v="1.18"/>
    <n v="1.18"/>
    <n v="322"/>
    <n v="0.94499999999999995"/>
    <n v="78209"/>
    <n v="80164"/>
    <n v="87210.86"/>
    <n v="2180.0200000000041"/>
    <n v="15997.68"/>
    <n v="0.16020000000000001"/>
    <n v="0.15390000000000001"/>
    <n v="29424.49"/>
    <n v="1489.85"/>
    <n v="229.29"/>
    <n v="1719.1399999999999"/>
    <n v="120534.51000000001"/>
  </r>
  <r>
    <x v="235"/>
    <s v="Seattle"/>
    <n v="3868"/>
    <s v="Nova High School"/>
    <x v="1"/>
    <n v="242.23"/>
    <n v="0"/>
    <n v="0"/>
    <n v="1.18"/>
    <n v="1.18"/>
    <n v="0"/>
    <n v="0"/>
    <n v="78209"/>
    <n v="80164"/>
    <n v="0"/>
    <n v="0"/>
    <n v="15997.68"/>
    <n v="0.16020000000000001"/>
    <n v="0.15390000000000001"/>
    <n v="0"/>
    <n v="0"/>
    <n v="0"/>
    <n v="0"/>
    <n v="0"/>
  </r>
  <r>
    <x v="235"/>
    <s v="Seattle"/>
    <n v="3874"/>
    <s v="Licton Springs K-8"/>
    <x v="0"/>
    <n v="78.67"/>
    <n v="0"/>
    <n v="78.67"/>
    <n v="1.18"/>
    <n v="1.18"/>
    <n v="78.67"/>
    <n v="0.23100000000000001"/>
    <n v="78209"/>
    <n v="80164"/>
    <n v="21318.21"/>
    <n v="532.88999999999942"/>
    <n v="15997.68"/>
    <n v="0.16020000000000001"/>
    <n v="0.15390000000000001"/>
    <n v="7192.65"/>
    <n v="364.19"/>
    <n v="56.05"/>
    <n v="420.24"/>
    <n v="29463.99"/>
  </r>
  <r>
    <x v="235"/>
    <s v="Seattle"/>
    <n v="3974"/>
    <s v="Thornton Creek Elementary School"/>
    <x v="1"/>
    <n v="368.44"/>
    <n v="0"/>
    <n v="0"/>
    <n v="1.18"/>
    <n v="1.18"/>
    <n v="0"/>
    <n v="0"/>
    <n v="78209"/>
    <n v="80164"/>
    <n v="0"/>
    <n v="0"/>
    <n v="15997.68"/>
    <n v="0.16020000000000001"/>
    <n v="0.15390000000000001"/>
    <n v="0"/>
    <n v="0"/>
    <n v="0"/>
    <n v="0"/>
    <n v="0"/>
  </r>
  <r>
    <x v="235"/>
    <s v="Seattle"/>
    <n v="4064"/>
    <s v="Washington Middle School"/>
    <x v="0"/>
    <n v="575.4"/>
    <n v="0"/>
    <n v="575.4"/>
    <n v="1.18"/>
    <n v="1.18"/>
    <n v="575.4"/>
    <n v="1.6879999999999999"/>
    <n v="78209"/>
    <n v="80164"/>
    <n v="155779.81"/>
    <n v="3894.0499999999884"/>
    <n v="15997.68"/>
    <n v="0.16020000000000001"/>
    <n v="0.15390000000000001"/>
    <n v="52559.3"/>
    <n v="2661.23"/>
    <n v="409.56"/>
    <n v="3070.79"/>
    <n v="215303.94999999998"/>
  </r>
  <r>
    <x v="235"/>
    <s v="Seattle"/>
    <n v="4065"/>
    <s v="Orca K-8 School"/>
    <x v="1"/>
    <n v="277.44"/>
    <n v="0"/>
    <n v="0"/>
    <n v="1.18"/>
    <n v="1.18"/>
    <n v="0"/>
    <n v="0"/>
    <n v="78209"/>
    <n v="80164"/>
    <n v="0"/>
    <n v="0"/>
    <n v="15997.68"/>
    <n v="0.16020000000000001"/>
    <n v="0.15390000000000001"/>
    <n v="0"/>
    <n v="0"/>
    <n v="0"/>
    <n v="0"/>
    <n v="0"/>
  </r>
  <r>
    <x v="235"/>
    <s v="Seattle"/>
    <n v="4218"/>
    <s v="South Shore PK-8 School"/>
    <x v="0"/>
    <n v="502.11"/>
    <n v="0"/>
    <n v="502.11"/>
    <n v="1.18"/>
    <n v="1.18"/>
    <n v="502.11"/>
    <n v="1.4730000000000001"/>
    <n v="78209"/>
    <n v="80164"/>
    <n v="135938.19"/>
    <n v="3398.0599999999977"/>
    <n v="15997.68"/>
    <n v="0.16020000000000001"/>
    <n v="0.15390000000000001"/>
    <n v="45864.84"/>
    <n v="2322.27"/>
    <n v="357.4"/>
    <n v="2679.67"/>
    <n v="187880.76"/>
  </r>
  <r>
    <x v="235"/>
    <s v="Seattle"/>
    <n v="4248"/>
    <s v="Hawthorne Elementary School - Seattle"/>
    <x v="1"/>
    <n v="403.11"/>
    <n v="0"/>
    <n v="0"/>
    <n v="1.18"/>
    <n v="1.18"/>
    <n v="0"/>
    <n v="0"/>
    <n v="78209"/>
    <n v="80164"/>
    <n v="0"/>
    <n v="0"/>
    <n v="15997.68"/>
    <n v="0.16020000000000001"/>
    <n v="0.15390000000000001"/>
    <n v="0"/>
    <n v="0"/>
    <n v="0"/>
    <n v="0"/>
    <n v="0"/>
  </r>
  <r>
    <x v="235"/>
    <s v="Seattle"/>
    <n v="5046"/>
    <s v="Private School Services"/>
    <x v="1"/>
    <n v="51.24"/>
    <n v="0"/>
    <n v="0"/>
    <n v="1.18"/>
    <n v="1.18"/>
    <n v="0"/>
    <n v="0"/>
    <n v="78209"/>
    <n v="80164"/>
    <n v="0"/>
    <n v="0"/>
    <n v="15997.68"/>
    <n v="0.16020000000000001"/>
    <n v="0.15390000000000001"/>
    <n v="0"/>
    <n v="0"/>
    <n v="0"/>
    <n v="0"/>
    <n v="0"/>
  </r>
  <r>
    <x v="235"/>
    <s v="Seattle"/>
    <n v="5175"/>
    <s v="Hazel Wolf K-8"/>
    <x v="1"/>
    <n v="657.66"/>
    <n v="0"/>
    <n v="0"/>
    <n v="1.18"/>
    <n v="1.18"/>
    <n v="0"/>
    <n v="0"/>
    <n v="78209"/>
    <n v="80164"/>
    <n v="0"/>
    <n v="0"/>
    <n v="15997.68"/>
    <n v="0.16020000000000001"/>
    <n v="0.15390000000000001"/>
    <n v="0"/>
    <n v="0"/>
    <n v="0"/>
    <n v="0"/>
    <n v="0"/>
  </r>
  <r>
    <x v="235"/>
    <s v="Seattle"/>
    <n v="5203"/>
    <s v="McDonald International School"/>
    <x v="1"/>
    <n v="439"/>
    <n v="0"/>
    <n v="0"/>
    <n v="1.18"/>
    <n v="1.18"/>
    <n v="0"/>
    <n v="0"/>
    <n v="78209"/>
    <n v="80164"/>
    <n v="0"/>
    <n v="0"/>
    <n v="15997.68"/>
    <n v="0.16020000000000001"/>
    <n v="0.15390000000000001"/>
    <n v="0"/>
    <n v="0"/>
    <n v="0"/>
    <n v="0"/>
    <n v="0"/>
  </r>
  <r>
    <x v="235"/>
    <s v="Seattle"/>
    <n v="5204"/>
    <s v="Queen Anne Elementary"/>
    <x v="1"/>
    <n v="158.78"/>
    <n v="0"/>
    <n v="0"/>
    <n v="1.18"/>
    <n v="1.18"/>
    <n v="0"/>
    <n v="0"/>
    <n v="78209"/>
    <n v="80164"/>
    <n v="0"/>
    <n v="0"/>
    <n v="15997.68"/>
    <n v="0.16020000000000001"/>
    <n v="0.15390000000000001"/>
    <n v="0"/>
    <n v="0"/>
    <n v="0"/>
    <n v="0"/>
    <n v="0"/>
  </r>
  <r>
    <x v="235"/>
    <s v="Seattle"/>
    <n v="5205"/>
    <s v="Sand Point Elementary"/>
    <x v="1"/>
    <n v="146.66999999999999"/>
    <n v="0"/>
    <n v="0"/>
    <n v="1.18"/>
    <n v="1.18"/>
    <n v="0"/>
    <n v="0"/>
    <n v="78209"/>
    <n v="80164"/>
    <n v="0"/>
    <n v="0"/>
    <n v="15997.68"/>
    <n v="0.16020000000000001"/>
    <n v="0.15390000000000001"/>
    <n v="0"/>
    <n v="0"/>
    <n v="0"/>
    <n v="0"/>
    <n v="0"/>
  </r>
  <r>
    <x v="235"/>
    <s v="Seattle"/>
    <n v="5276"/>
    <s v="Louisa Boren STEM K-8"/>
    <x v="1"/>
    <n v="419.7"/>
    <n v="0"/>
    <n v="0"/>
    <n v="1.18"/>
    <n v="1.18"/>
    <n v="0"/>
    <n v="0"/>
    <n v="78209"/>
    <n v="80164"/>
    <n v="0"/>
    <n v="0"/>
    <n v="15997.68"/>
    <n v="0.16020000000000001"/>
    <n v="0.15390000000000001"/>
    <n v="0"/>
    <n v="0"/>
    <n v="0"/>
    <n v="0"/>
    <n v="0"/>
  </r>
  <r>
    <x v="235"/>
    <s v="Seattle"/>
    <n v="5292"/>
    <s v="Cascadia Elementary"/>
    <x v="1"/>
    <n v="532.44000000000005"/>
    <n v="0"/>
    <n v="0"/>
    <n v="1.18"/>
    <n v="1.18"/>
    <n v="0"/>
    <n v="0"/>
    <n v="78209"/>
    <n v="80164"/>
    <n v="0"/>
    <n v="0"/>
    <n v="15997.68"/>
    <n v="0.16020000000000001"/>
    <n v="0.15390000000000001"/>
    <n v="0"/>
    <n v="0"/>
    <n v="0"/>
    <n v="0"/>
    <n v="0"/>
  </r>
  <r>
    <x v="235"/>
    <s v="Seattle"/>
    <n v="5351"/>
    <s v="Jane Addams Middle School"/>
    <x v="1"/>
    <n v="826.3"/>
    <n v="0"/>
    <n v="0"/>
    <n v="1.18"/>
    <n v="1.18"/>
    <n v="0"/>
    <n v="0"/>
    <n v="78209"/>
    <n v="80164"/>
    <n v="0"/>
    <n v="0"/>
    <n v="15997.68"/>
    <n v="0.16020000000000001"/>
    <n v="0.15390000000000001"/>
    <n v="0"/>
    <n v="0"/>
    <n v="0"/>
    <n v="0"/>
    <n v="0"/>
  </r>
  <r>
    <x v="235"/>
    <s v="Seattle"/>
    <n v="5405"/>
    <s v="Interagency Open Doors"/>
    <x v="0"/>
    <n v="79.179999999999993"/>
    <n v="0"/>
    <n v="79.179999999999993"/>
    <n v="1.18"/>
    <n v="1.18"/>
    <n v="79.179999999999993"/>
    <n v="0.23200000000000001"/>
    <n v="78209"/>
    <n v="80164"/>
    <n v="21410.5"/>
    <n v="535.20000000000073"/>
    <n v="15997.68"/>
    <n v="0.16020000000000001"/>
    <n v="0.15390000000000001"/>
    <n v="7223.79"/>
    <n v="365.76"/>
    <n v="56.29"/>
    <n v="422.05"/>
    <n v="29591.54"/>
  </r>
  <r>
    <x v="235"/>
    <s v="Seattle"/>
    <n v="5406"/>
    <s v="Bridges Transition"/>
    <x v="1"/>
    <n v="129.88"/>
    <n v="0"/>
    <n v="0"/>
    <n v="1.18"/>
    <n v="1.18"/>
    <n v="0"/>
    <n v="0"/>
    <n v="78209"/>
    <n v="80164"/>
    <n v="0"/>
    <n v="0"/>
    <n v="15997.68"/>
    <n v="0.16020000000000001"/>
    <n v="0.15390000000000001"/>
    <n v="0"/>
    <n v="0"/>
    <n v="0"/>
    <n v="0"/>
    <n v="0"/>
  </r>
  <r>
    <x v="235"/>
    <s v="Seattle"/>
    <n v="5485"/>
    <s v="Meany Middle School"/>
    <x v="1"/>
    <n v="519.17999999999995"/>
    <n v="0"/>
    <n v="0"/>
    <n v="1.18"/>
    <n v="1.18"/>
    <n v="0"/>
    <n v="0"/>
    <n v="78209"/>
    <n v="80164"/>
    <n v="0"/>
    <n v="0"/>
    <n v="15997.68"/>
    <n v="0.16020000000000001"/>
    <n v="0.15390000000000001"/>
    <n v="0"/>
    <n v="0"/>
    <n v="0"/>
    <n v="0"/>
    <n v="0"/>
  </r>
  <r>
    <x v="235"/>
    <s v="Seattle"/>
    <n v="5486"/>
    <s v="Robert Eagle Staff Middle School"/>
    <x v="1"/>
    <n v="738.14"/>
    <n v="0"/>
    <n v="0"/>
    <n v="1.18"/>
    <n v="1.18"/>
    <n v="0"/>
    <n v="0"/>
    <n v="78209"/>
    <n v="80164"/>
    <n v="0"/>
    <n v="0"/>
    <n v="15997.68"/>
    <n v="0.16020000000000001"/>
    <n v="0.15390000000000001"/>
    <n v="0"/>
    <n v="0"/>
    <n v="0"/>
    <n v="0"/>
    <n v="0"/>
  </r>
  <r>
    <x v="235"/>
    <s v="Seattle"/>
    <n v="5487"/>
    <s v="Cedar Park Elementary School"/>
    <x v="1"/>
    <n v="224.44"/>
    <n v="0"/>
    <n v="0"/>
    <n v="1.18"/>
    <n v="1.18"/>
    <n v="0"/>
    <n v="0"/>
    <n v="78209"/>
    <n v="80164"/>
    <n v="0"/>
    <n v="0"/>
    <n v="15997.68"/>
    <n v="0.16020000000000001"/>
    <n v="0.15390000000000001"/>
    <n v="0"/>
    <n v="0"/>
    <n v="0"/>
    <n v="0"/>
    <n v="0"/>
  </r>
  <r>
    <x v="235"/>
    <s v="Seattle"/>
    <n v="5488"/>
    <s v="Decatur Elementary School"/>
    <x v="1"/>
    <n v="189.18"/>
    <n v="0"/>
    <n v="0"/>
    <n v="1.18"/>
    <n v="1.18"/>
    <n v="0"/>
    <n v="0"/>
    <n v="78209"/>
    <n v="80164"/>
    <n v="0"/>
    <n v="0"/>
    <n v="15997.68"/>
    <n v="0.16020000000000001"/>
    <n v="0.15390000000000001"/>
    <n v="0"/>
    <n v="0"/>
    <n v="0"/>
    <n v="0"/>
    <n v="0"/>
  </r>
  <r>
    <x v="235"/>
    <s v="Seattle"/>
    <n v="5565"/>
    <s v="Magnolia Elementary"/>
    <x v="1"/>
    <n v="319.89999999999998"/>
    <n v="0"/>
    <n v="0"/>
    <n v="1.18"/>
    <n v="1.18"/>
    <n v="0"/>
    <n v="0"/>
    <n v="78209"/>
    <n v="80164"/>
    <n v="0"/>
    <n v="0"/>
    <n v="15997.68"/>
    <n v="0.16020000000000001"/>
    <n v="0.15390000000000001"/>
    <n v="0"/>
    <n v="0"/>
    <n v="0"/>
    <n v="0"/>
    <n v="0"/>
  </r>
  <r>
    <x v="235"/>
    <s v="Seattle"/>
    <n v="5566"/>
    <s v="Lincoln High School"/>
    <x v="1"/>
    <n v="1755.31"/>
    <n v="0"/>
    <n v="0"/>
    <n v="1.18"/>
    <n v="1.18"/>
    <n v="0"/>
    <n v="0"/>
    <n v="78209"/>
    <n v="80164"/>
    <n v="0"/>
    <n v="0"/>
    <n v="15997.68"/>
    <n v="0.16020000000000001"/>
    <n v="0.15390000000000001"/>
    <n v="0"/>
    <n v="0"/>
    <n v="0"/>
    <n v="0"/>
    <n v="0"/>
  </r>
  <r>
    <x v="236"/>
    <s v="Sedro Woolley"/>
    <n v="1537"/>
    <s v="State Street High School"/>
    <x v="0"/>
    <n v="181.95999999999998"/>
    <n v="0"/>
    <n v="181.95999999999998"/>
    <n v="1.1200000000000001"/>
    <n v="1.1200000000000001"/>
    <n v="181.95999999999998"/>
    <n v="0.53400000000000003"/>
    <n v="78209"/>
    <n v="80164"/>
    <n v="46775.24"/>
    <n v="1169.25"/>
    <n v="15997.68"/>
    <n v="0.16020000000000001"/>
    <n v="0.15390000000000001"/>
    <n v="16216.1"/>
    <n v="799.07"/>
    <n v="122.98"/>
    <n v="922.05000000000007"/>
    <n v="65082.64"/>
  </r>
  <r>
    <x v="236"/>
    <s v="Sedro Woolley"/>
    <n v="2150"/>
    <s v="Sedro Woolley Senior High School"/>
    <x v="1"/>
    <n v="1186.96"/>
    <n v="0"/>
    <n v="0"/>
    <n v="1.1200000000000001"/>
    <n v="1.1200000000000001"/>
    <n v="0"/>
    <n v="0"/>
    <n v="78209"/>
    <n v="80164"/>
    <n v="0"/>
    <n v="0"/>
    <n v="15997.68"/>
    <n v="0.16020000000000001"/>
    <n v="0.15390000000000001"/>
    <n v="0"/>
    <n v="0"/>
    <n v="0"/>
    <n v="0"/>
    <n v="0"/>
  </r>
  <r>
    <x v="236"/>
    <s v="Sedro Woolley"/>
    <n v="2380"/>
    <s v="Central Elementary School"/>
    <x v="0"/>
    <n v="478.34"/>
    <n v="0"/>
    <n v="478.34"/>
    <n v="1.1200000000000001"/>
    <n v="1.1200000000000001"/>
    <n v="478.34"/>
    <n v="1.403"/>
    <n v="78209"/>
    <n v="80164"/>
    <n v="122894.49"/>
    <n v="3072.0099999999948"/>
    <n v="15997.68"/>
    <n v="0.16020000000000001"/>
    <n v="0.15390000000000001"/>
    <n v="42605.22"/>
    <n v="2099.44"/>
    <n v="323.10000000000002"/>
    <n v="2422.54"/>
    <n v="170994.26000000004"/>
  </r>
  <r>
    <x v="236"/>
    <s v="Sedro Woolley"/>
    <n v="2521"/>
    <s v="Big Lake Elementary School"/>
    <x v="1"/>
    <n v="282.41999999999996"/>
    <n v="0"/>
    <n v="0"/>
    <n v="1.1200000000000001"/>
    <n v="1.1200000000000001"/>
    <n v="0"/>
    <n v="0"/>
    <n v="78209"/>
    <n v="80164"/>
    <n v="0"/>
    <n v="0"/>
    <n v="15997.68"/>
    <n v="0.16020000000000001"/>
    <n v="0.15390000000000001"/>
    <n v="0"/>
    <n v="0"/>
    <n v="0"/>
    <n v="0"/>
    <n v="0"/>
  </r>
  <r>
    <x v="236"/>
    <s v="Sedro Woolley"/>
    <n v="2620"/>
    <s v="Lyman Elementary School"/>
    <x v="1"/>
    <n v="179.7"/>
    <n v="0"/>
    <n v="0"/>
    <n v="1.1200000000000001"/>
    <n v="1.1200000000000001"/>
    <n v="0"/>
    <n v="0"/>
    <n v="78209"/>
    <n v="80164"/>
    <n v="0"/>
    <n v="0"/>
    <n v="15997.68"/>
    <n v="0.16020000000000001"/>
    <n v="0.15390000000000001"/>
    <n v="0"/>
    <n v="0"/>
    <n v="0"/>
    <n v="0"/>
    <n v="0"/>
  </r>
  <r>
    <x v="236"/>
    <s v="Sedro Woolley"/>
    <n v="2774"/>
    <s v="Mary Purcell Elementary School"/>
    <x v="0"/>
    <n v="459.78000000000003"/>
    <n v="0"/>
    <n v="459.78000000000003"/>
    <n v="1.1200000000000001"/>
    <n v="1.1200000000000001"/>
    <n v="459.78000000000003"/>
    <n v="1.349"/>
    <n v="78209"/>
    <n v="80164"/>
    <n v="118164.41"/>
    <n v="2953.7699999999895"/>
    <n v="15997.68"/>
    <n v="0.16020000000000001"/>
    <n v="0.15390000000000001"/>
    <n v="40965.39"/>
    <n v="2018.64"/>
    <n v="310.67"/>
    <n v="2329.31"/>
    <n v="164412.87999999998"/>
  </r>
  <r>
    <x v="236"/>
    <s v="Sedro Woolley"/>
    <n v="3181"/>
    <s v="Cascade Middle School"/>
    <x v="0"/>
    <n v="666.64"/>
    <n v="0"/>
    <n v="666.64"/>
    <n v="1.1200000000000001"/>
    <n v="1.1200000000000001"/>
    <n v="666.64"/>
    <n v="1.9550000000000001"/>
    <n v="78209"/>
    <n v="80164"/>
    <n v="171246.43"/>
    <n v="4280.6600000000035"/>
    <n v="15997.68"/>
    <n v="0.16020000000000001"/>
    <n v="0.15390000000000001"/>
    <n v="59367.94"/>
    <n v="2925.45"/>
    <n v="450.23"/>
    <n v="3375.68"/>
    <n v="238270.71"/>
  </r>
  <r>
    <x v="236"/>
    <s v="Sedro Woolley"/>
    <n v="3402"/>
    <s v="Samish Elementary School"/>
    <x v="1"/>
    <n v="163.46"/>
    <n v="0"/>
    <n v="0"/>
    <n v="1.1200000000000001"/>
    <n v="1.1200000000000001"/>
    <n v="0"/>
    <n v="0"/>
    <n v="78209"/>
    <n v="80164"/>
    <n v="0"/>
    <n v="0"/>
    <n v="15997.68"/>
    <n v="0.16020000000000001"/>
    <n v="0.15390000000000001"/>
    <n v="0"/>
    <n v="0"/>
    <n v="0"/>
    <n v="0"/>
    <n v="0"/>
  </r>
  <r>
    <x v="236"/>
    <s v="Sedro Woolley"/>
    <n v="3403"/>
    <s v="Clear Lake Elementary School"/>
    <x v="1"/>
    <n v="309.60000000000002"/>
    <n v="0"/>
    <n v="0"/>
    <n v="1.1200000000000001"/>
    <n v="1.1200000000000001"/>
    <n v="0"/>
    <n v="0"/>
    <n v="78209"/>
    <n v="80164"/>
    <n v="0"/>
    <n v="0"/>
    <n v="15997.68"/>
    <n v="0.16020000000000001"/>
    <n v="0.15390000000000001"/>
    <n v="0"/>
    <n v="0"/>
    <n v="0"/>
    <n v="0"/>
    <n v="0"/>
  </r>
  <r>
    <x v="236"/>
    <s v="Sedro Woolley"/>
    <n v="3942"/>
    <s v="Evergreen Elementary School"/>
    <x v="0"/>
    <n v="510.55"/>
    <n v="0"/>
    <n v="510.55"/>
    <n v="1.1200000000000001"/>
    <n v="1.1200000000000001"/>
    <n v="510.55"/>
    <n v="1.498"/>
    <n v="78209"/>
    <n v="80164"/>
    <n v="131215.93"/>
    <n v="3280.0200000000186"/>
    <n v="15997.68"/>
    <n v="0.16020000000000001"/>
    <n v="0.15390000000000001"/>
    <n v="45490.11"/>
    <n v="2241.6"/>
    <n v="344.98"/>
    <n v="2586.58"/>
    <n v="182572.63999999998"/>
  </r>
  <r>
    <x v="236"/>
    <s v="Sedro Woolley"/>
    <n v="5058"/>
    <s v="Good Beginnings Center"/>
    <x v="1"/>
    <n v="0"/>
    <n v="0"/>
    <n v="0"/>
    <n v="1.1200000000000001"/>
    <n v="1.1200000000000001"/>
    <n v="0"/>
    <n v="0"/>
    <n v="78209"/>
    <n v="80164"/>
    <n v="0"/>
    <n v="0"/>
    <n v="15997.68"/>
    <n v="0.16020000000000001"/>
    <n v="0.15390000000000001"/>
    <n v="0"/>
    <n v="0"/>
    <n v="0"/>
    <n v="0"/>
    <n v="0"/>
  </r>
  <r>
    <x v="237"/>
    <s v="Selah"/>
    <n v="2388"/>
    <s v="Selah High School"/>
    <x v="0"/>
    <n v="1120.51"/>
    <n v="0"/>
    <n v="1120.51"/>
    <n v="1"/>
    <n v="1"/>
    <n v="1120.51"/>
    <n v="3.2869999999999999"/>
    <n v="78209"/>
    <n v="80164"/>
    <n v="257072.98"/>
    <n v="6426.0899999999965"/>
    <n v="15997.68"/>
    <n v="0.16020000000000001"/>
    <n v="0.15390000000000001"/>
    <n v="94756.44"/>
    <n v="4391.6499999999996"/>
    <n v="675.87"/>
    <n v="5067.5199999999995"/>
    <n v="363323.03"/>
  </r>
  <r>
    <x v="237"/>
    <s v="Selah"/>
    <n v="4272"/>
    <s v="Selah High School Online"/>
    <x v="1"/>
    <n v="50.69"/>
    <n v="0"/>
    <n v="0"/>
    <n v="1"/>
    <n v="1"/>
    <n v="0"/>
    <n v="0"/>
    <n v="78209"/>
    <n v="80164"/>
    <n v="0"/>
    <n v="0"/>
    <n v="15997.68"/>
    <n v="0.16020000000000001"/>
    <n v="0.15390000000000001"/>
    <n v="0"/>
    <n v="0"/>
    <n v="0"/>
    <n v="0"/>
    <n v="0"/>
  </r>
  <r>
    <x v="237"/>
    <s v="Selah"/>
    <n v="5231"/>
    <s v="Selah K-8 Online"/>
    <x v="0"/>
    <n v="32.57"/>
    <n v="0"/>
    <n v="32.57"/>
    <n v="1"/>
    <n v="1"/>
    <n v="32.57"/>
    <n v="9.6000000000000002E-2"/>
    <n v="78209"/>
    <n v="80164"/>
    <n v="7508.06"/>
    <n v="187.67999999999938"/>
    <n v="15997.68"/>
    <n v="0.16020000000000001"/>
    <n v="0.15390000000000001"/>
    <n v="2767.45"/>
    <n v="128.26"/>
    <n v="19.739999999999998"/>
    <n v="148"/>
    <n v="10611.189999999999"/>
  </r>
  <r>
    <x v="237"/>
    <s v="Selah"/>
    <n v="5232"/>
    <s v="Robert Lince Early Learning Center"/>
    <x v="0"/>
    <n v="238.37"/>
    <n v="0"/>
    <n v="238.37"/>
    <n v="1"/>
    <n v="1"/>
    <n v="238.37"/>
    <n v="0.69899999999999995"/>
    <n v="78209"/>
    <n v="80164"/>
    <n v="54668.09"/>
    <n v="1366.5500000000029"/>
    <n v="15997.68"/>
    <n v="0.16020000000000001"/>
    <n v="0.15390000000000001"/>
    <n v="20150.52"/>
    <n v="933.91"/>
    <n v="143.72999999999999"/>
    <n v="1077.6399999999999"/>
    <n v="77262.8"/>
  </r>
  <r>
    <x v="237"/>
    <s v="Selah"/>
    <n v="5334"/>
    <s v="SELAH ACADEMY REENGAGEMENT PROGRAM "/>
    <x v="1"/>
    <n v="37.22"/>
    <n v="0"/>
    <n v="0"/>
    <n v="1"/>
    <n v="1"/>
    <n v="0"/>
    <n v="0"/>
    <n v="78209"/>
    <n v="80164"/>
    <n v="0"/>
    <n v="0"/>
    <n v="15997.68"/>
    <n v="0.16020000000000001"/>
    <n v="0.15390000000000001"/>
    <n v="0"/>
    <n v="0"/>
    <n v="0"/>
    <n v="0"/>
    <n v="0"/>
  </r>
  <r>
    <x v="237"/>
    <s v="Selah"/>
    <n v="5383"/>
    <s v="John Campbell Primary School"/>
    <x v="0"/>
    <n v="483.16"/>
    <n v="0"/>
    <n v="483.16"/>
    <n v="1"/>
    <n v="1"/>
    <n v="483.16"/>
    <n v="1.417"/>
    <n v="78209"/>
    <n v="80164"/>
    <n v="110822.15"/>
    <n v="2770.2400000000052"/>
    <n v="15997.68"/>
    <n v="0.16020000000000001"/>
    <n v="0.15390000000000001"/>
    <n v="40848.76"/>
    <n v="1893.21"/>
    <n v="291.37"/>
    <n v="2184.58"/>
    <n v="156625.73000000001"/>
  </r>
  <r>
    <x v="237"/>
    <s v="Selah"/>
    <n v="5384"/>
    <s v="Selah Intermediate School"/>
    <x v="0"/>
    <n v="803.71"/>
    <n v="0"/>
    <n v="803.71"/>
    <n v="1"/>
    <n v="1"/>
    <n v="803.71"/>
    <n v="2.3580000000000001"/>
    <n v="78209"/>
    <n v="80164"/>
    <n v="184416.82"/>
    <n v="4609.8899999999849"/>
    <n v="15997.68"/>
    <n v="0.16020000000000001"/>
    <n v="0.15390000000000001"/>
    <n v="67975.570000000007"/>
    <n v="3150.45"/>
    <n v="484.85"/>
    <n v="3635.2999999999997"/>
    <n v="260637.58"/>
  </r>
  <r>
    <x v="237"/>
    <s v="Selah"/>
    <n v="5385"/>
    <s v="Selah Middle School"/>
    <x v="0"/>
    <n v="867.67"/>
    <n v="0"/>
    <n v="867.67"/>
    <n v="1"/>
    <n v="1"/>
    <n v="867.67"/>
    <n v="2.5449999999999999"/>
    <n v="78209"/>
    <n v="80164"/>
    <n v="199041.91"/>
    <n v="4975.4700000000012"/>
    <n v="15997.68"/>
    <n v="0.16020000000000001"/>
    <n v="0.15390000000000001"/>
    <n v="73366.33"/>
    <n v="3400.29"/>
    <n v="523.29999999999995"/>
    <n v="3923.59"/>
    <n v="281307.3"/>
  </r>
  <r>
    <x v="237"/>
    <s v="Selah"/>
    <n v="5560"/>
    <s v="Selah Auxiliary"/>
    <x v="0"/>
    <n v="11.78"/>
    <n v="0"/>
    <n v="11.78"/>
    <n v="1"/>
    <n v="1"/>
    <n v="11.78"/>
    <n v="3.5000000000000003E-2"/>
    <n v="78209"/>
    <n v="80164"/>
    <n v="2737.32"/>
    <n v="68.419999999999618"/>
    <n v="15997.68"/>
    <n v="0.16020000000000001"/>
    <n v="0.15390000000000001"/>
    <n v="1008.97"/>
    <n v="46.76"/>
    <n v="7.2"/>
    <n v="53.96"/>
    <n v="3868.6699999999996"/>
  </r>
  <r>
    <x v="237"/>
    <s v="Selah"/>
    <n v="5561"/>
    <s v="Selah Open Doors"/>
    <x v="0"/>
    <n v="0"/>
    <n v="0"/>
    <n v="0"/>
    <n v="1"/>
    <n v="1"/>
    <n v="0"/>
    <n v="0"/>
    <n v="78209"/>
    <n v="80164"/>
    <n v="0"/>
    <n v="0"/>
    <n v="15997.68"/>
    <n v="0.16020000000000001"/>
    <n v="0.15390000000000001"/>
    <n v="0"/>
    <n v="0"/>
    <n v="0"/>
    <n v="0"/>
    <n v="0"/>
  </r>
  <r>
    <x v="238"/>
    <s v="Selkirk"/>
    <n v="5075"/>
    <s v="Selkirk Elementary"/>
    <x v="0"/>
    <n v="122.22"/>
    <n v="0"/>
    <n v="122.22"/>
    <n v="1"/>
    <n v="1"/>
    <n v="122.22"/>
    <n v="0.35899999999999999"/>
    <n v="78209"/>
    <n v="80164"/>
    <n v="28077.03"/>
    <n v="701.85000000000218"/>
    <n v="15997.68"/>
    <n v="0.16020000000000001"/>
    <n v="0.15390000000000001"/>
    <n v="10349.120000000001"/>
    <n v="479.65"/>
    <n v="73.819999999999993"/>
    <n v="553.47"/>
    <n v="39681.47"/>
  </r>
  <r>
    <x v="238"/>
    <s v="Selkirk"/>
    <n v="5225"/>
    <s v="Selkirk Middle School"/>
    <x v="0"/>
    <n v="52.78"/>
    <n v="0"/>
    <n v="52.78"/>
    <n v="1"/>
    <n v="1"/>
    <n v="52.78"/>
    <n v="0.155"/>
    <n v="78209"/>
    <n v="80164"/>
    <n v="12122.4"/>
    <n v="303.02000000000044"/>
    <n v="15997.68"/>
    <n v="0.16020000000000001"/>
    <n v="0.15390000000000001"/>
    <n v="4468.28"/>
    <n v="207.09"/>
    <n v="31.87"/>
    <n v="238.96"/>
    <n v="17132.66"/>
  </r>
  <r>
    <x v="238"/>
    <s v="Selkirk"/>
    <n v="5226"/>
    <s v="Selkirk High School"/>
    <x v="0"/>
    <n v="80.889999999999986"/>
    <n v="0"/>
    <n v="80.889999999999986"/>
    <n v="1"/>
    <n v="1"/>
    <n v="80.889999999999986"/>
    <n v="0.23699999999999999"/>
    <n v="78209"/>
    <n v="80164"/>
    <n v="18535.53"/>
    <n v="463.34000000000015"/>
    <n v="15997.68"/>
    <n v="0.16020000000000001"/>
    <n v="0.15390000000000001"/>
    <n v="6832.15"/>
    <n v="316.64999999999998"/>
    <n v="48.73"/>
    <n v="365.38"/>
    <n v="26196.400000000001"/>
  </r>
  <r>
    <x v="239"/>
    <s v="Sequim"/>
    <n v="1708"/>
    <s v="Olympic Peninsula Academy"/>
    <x v="1"/>
    <n v="129.04"/>
    <n v="0"/>
    <n v="0"/>
    <n v="1.06"/>
    <n v="1.06"/>
    <n v="0"/>
    <n v="0"/>
    <n v="78209"/>
    <n v="80164"/>
    <n v="0"/>
    <n v="0"/>
    <n v="15997.68"/>
    <n v="0.16020000000000001"/>
    <n v="0.15390000000000001"/>
    <n v="0"/>
    <n v="0"/>
    <n v="0"/>
    <n v="0"/>
    <n v="0"/>
  </r>
  <r>
    <x v="239"/>
    <s v="Sequim"/>
    <n v="2471"/>
    <s v="Sequim Senior High"/>
    <x v="1"/>
    <n v="788.88"/>
    <n v="0"/>
    <n v="0"/>
    <n v="1.06"/>
    <n v="1.06"/>
    <n v="0"/>
    <n v="0"/>
    <n v="78209"/>
    <n v="80164"/>
    <n v="0"/>
    <n v="0"/>
    <n v="15997.68"/>
    <n v="0.16020000000000001"/>
    <n v="0.15390000000000001"/>
    <n v="0"/>
    <n v="0"/>
    <n v="0"/>
    <n v="0"/>
    <n v="0"/>
  </r>
  <r>
    <x v="239"/>
    <s v="Sequim"/>
    <n v="2722"/>
    <s v="Helen Haller Elementary School"/>
    <x v="0"/>
    <n v="522.9"/>
    <n v="0"/>
    <n v="522.9"/>
    <n v="1.06"/>
    <n v="1.06"/>
    <n v="522.9"/>
    <n v="1.534"/>
    <n v="78209"/>
    <n v="80164"/>
    <n v="127170.96"/>
    <n v="3178.9099999999889"/>
    <n v="15997.68"/>
    <n v="0.16020000000000001"/>
    <n v="0.15390000000000001"/>
    <n v="45402.46"/>
    <n v="2172.5"/>
    <n v="334.35"/>
    <n v="2506.85"/>
    <n v="178259.18000000002"/>
  </r>
  <r>
    <x v="239"/>
    <s v="Sequim"/>
    <n v="4378"/>
    <s v="Greywolf Elementary School"/>
    <x v="1"/>
    <n v="467.17"/>
    <n v="0"/>
    <n v="0"/>
    <n v="1.06"/>
    <n v="1.06"/>
    <n v="0"/>
    <n v="0"/>
    <n v="78209"/>
    <n v="80164"/>
    <n v="0"/>
    <n v="0"/>
    <n v="15997.68"/>
    <n v="0.16020000000000001"/>
    <n v="0.15390000000000001"/>
    <n v="0"/>
    <n v="0"/>
    <n v="0"/>
    <n v="0"/>
    <n v="0"/>
  </r>
  <r>
    <x v="239"/>
    <s v="Sequim"/>
    <n v="4519"/>
    <s v="Sequim Middle School"/>
    <x v="1"/>
    <n v="544.27"/>
    <n v="0"/>
    <n v="0"/>
    <n v="1.06"/>
    <n v="1.06"/>
    <n v="0"/>
    <n v="0"/>
    <n v="78209"/>
    <n v="80164"/>
    <n v="0"/>
    <n v="0"/>
    <n v="15997.68"/>
    <n v="0.16020000000000001"/>
    <n v="0.15390000000000001"/>
    <n v="0"/>
    <n v="0"/>
    <n v="0"/>
    <n v="0"/>
    <n v="0"/>
  </r>
  <r>
    <x v="239"/>
    <s v="Sequim"/>
    <n v="5613"/>
    <s v="Dungeness Virtual School"/>
    <x v="1"/>
    <n v="118.55"/>
    <n v="0"/>
    <n v="0"/>
    <n v="1.06"/>
    <n v="1.06"/>
    <n v="0"/>
    <n v="0"/>
    <n v="78209"/>
    <n v="80164"/>
    <n v="0"/>
    <n v="0"/>
    <n v="15997.68"/>
    <n v="0.16020000000000001"/>
    <n v="0.15390000000000001"/>
    <n v="0"/>
    <n v="0"/>
    <n v="0"/>
    <n v="0"/>
    <n v="0"/>
  </r>
  <r>
    <x v="240"/>
    <s v="Shaw"/>
    <n v="3725"/>
    <s v="Shaw Island Elementary School"/>
    <x v="1"/>
    <n v="6.98"/>
    <n v="0"/>
    <n v="0"/>
    <n v="1.18"/>
    <n v="1.18"/>
    <n v="0"/>
    <n v="0"/>
    <n v="78209"/>
    <n v="80164"/>
    <n v="0"/>
    <n v="0"/>
    <n v="15997.68"/>
    <n v="0.16020000000000001"/>
    <n v="0.15390000000000001"/>
    <n v="0"/>
    <n v="0"/>
    <n v="0"/>
    <n v="0"/>
    <n v="0"/>
  </r>
  <r>
    <x v="241"/>
    <s v="Shelton"/>
    <n v="2745"/>
    <s v="Evergreen Elementary School"/>
    <x v="0"/>
    <n v="376.78"/>
    <n v="0"/>
    <n v="376.78"/>
    <n v="1"/>
    <n v="1"/>
    <n v="376.78"/>
    <n v="1.105"/>
    <n v="78209"/>
    <n v="80164"/>
    <n v="86420.95"/>
    <n v="2160.2700000000041"/>
    <n v="15997.68"/>
    <n v="0.16020000000000001"/>
    <n v="0.15390000000000001"/>
    <n v="31854.54"/>
    <n v="1476.35"/>
    <n v="227.21"/>
    <n v="1703.56"/>
    <n v="122139.31999999999"/>
  </r>
  <r>
    <x v="241"/>
    <s v="Shelton"/>
    <n v="3241"/>
    <s v="Shelton High School"/>
    <x v="0"/>
    <n v="1411.18"/>
    <n v="0"/>
    <n v="1411.18"/>
    <n v="1"/>
    <n v="1"/>
    <n v="1411.18"/>
    <n v="4.1390000000000002"/>
    <n v="78209"/>
    <n v="80164"/>
    <n v="323707.05"/>
    <n v="8091.75"/>
    <n v="15997.68"/>
    <n v="0.16020000000000001"/>
    <n v="0.15390000000000001"/>
    <n v="119317.59"/>
    <n v="5529.98"/>
    <n v="851.06"/>
    <n v="6381.0399999999991"/>
    <n v="457497.43"/>
  </r>
  <r>
    <x v="241"/>
    <s v="Shelton"/>
    <n v="3291"/>
    <s v="Bordeaux Elementary School"/>
    <x v="0"/>
    <n v="522.4"/>
    <n v="0"/>
    <n v="522.4"/>
    <n v="1"/>
    <n v="1"/>
    <n v="522.4"/>
    <n v="1.532"/>
    <n v="78209"/>
    <n v="80164"/>
    <n v="119816.19"/>
    <n v="2995.0599999999977"/>
    <n v="15997.68"/>
    <n v="0.16020000000000001"/>
    <n v="0.15390000000000001"/>
    <n v="44163.94"/>
    <n v="2046.85"/>
    <n v="315.01"/>
    <n v="2361.8599999999997"/>
    <n v="169337.05"/>
  </r>
  <r>
    <x v="241"/>
    <s v="Shelton"/>
    <n v="3292"/>
    <s v="Mountain View Elementary"/>
    <x v="0"/>
    <n v="545.01"/>
    <n v="0"/>
    <n v="545.01"/>
    <n v="1"/>
    <n v="1"/>
    <n v="545.01"/>
    <n v="1.599"/>
    <n v="78209"/>
    <n v="80164"/>
    <n v="125056.19"/>
    <n v="3126.0500000000029"/>
    <n v="15997.68"/>
    <n v="0.16020000000000001"/>
    <n v="0.15390000000000001"/>
    <n v="46095.39"/>
    <n v="2136.37"/>
    <n v="328.79"/>
    <n v="2465.16"/>
    <n v="176742.79"/>
  </r>
  <r>
    <x v="241"/>
    <s v="Shelton"/>
    <n v="4288"/>
    <s v="Choice Middle and High School"/>
    <x v="0"/>
    <n v="179.04"/>
    <n v="0"/>
    <n v="179.04"/>
    <n v="1"/>
    <n v="1"/>
    <n v="179.04"/>
    <n v="0.52500000000000002"/>
    <n v="78209"/>
    <n v="80164"/>
    <n v="41059.730000000003"/>
    <n v="1026.3699999999953"/>
    <n v="15997.68"/>
    <n v="0.16020000000000001"/>
    <n v="0.15390000000000001"/>
    <n v="15134.51"/>
    <n v="701.44"/>
    <n v="107.95"/>
    <n v="809.3900000000001"/>
    <n v="58030"/>
  </r>
  <r>
    <x v="241"/>
    <s v="Shelton"/>
    <n v="4363"/>
    <s v="Oakland Bay Junior High School"/>
    <x v="0"/>
    <n v="522.91"/>
    <n v="0"/>
    <n v="522.91"/>
    <n v="1"/>
    <n v="1"/>
    <n v="522.91"/>
    <n v="1.534"/>
    <n v="78209"/>
    <n v="80164"/>
    <n v="119972.61"/>
    <n v="2998.9700000000012"/>
    <n v="15997.68"/>
    <n v="0.16020000000000001"/>
    <n v="0.15390000000000001"/>
    <n v="44221.59"/>
    <n v="2049.5300000000002"/>
    <n v="315.42"/>
    <n v="2364.9500000000003"/>
    <n v="169558.12000000002"/>
  </r>
  <r>
    <x v="241"/>
    <s v="Shelton"/>
    <n v="4586"/>
    <s v="Olympic Middle School"/>
    <x v="0"/>
    <n v="591.73"/>
    <n v="0"/>
    <n v="591.73"/>
    <n v="1"/>
    <n v="1"/>
    <n v="591.73"/>
    <n v="1.736"/>
    <n v="78209"/>
    <n v="80164"/>
    <n v="135770.82"/>
    <n v="3393.8800000000047"/>
    <n v="15997.68"/>
    <n v="0.16020000000000001"/>
    <n v="0.15390000000000001"/>
    <n v="50044.78"/>
    <n v="2319.41"/>
    <n v="356.96"/>
    <n v="2676.37"/>
    <n v="191885.85"/>
  </r>
  <r>
    <x v="241"/>
    <s v="Shelton"/>
    <n v="5548"/>
    <s v="Shelton Open Doors"/>
    <x v="1"/>
    <n v="103.95"/>
    <n v="0"/>
    <n v="0"/>
    <n v="1"/>
    <n v="1"/>
    <n v="0"/>
    <n v="0"/>
    <n v="78209"/>
    <n v="80164"/>
    <n v="0"/>
    <n v="0"/>
    <n v="15997.68"/>
    <n v="0.16020000000000001"/>
    <n v="0.15390000000000001"/>
    <n v="0"/>
    <n v="0"/>
    <n v="0"/>
    <n v="0"/>
    <n v="0"/>
  </r>
  <r>
    <x v="241"/>
    <s v="Shelton"/>
    <n v="5621"/>
    <s v="Cedar High School"/>
    <x v="0"/>
    <n v="98.300000000000011"/>
    <n v="0"/>
    <n v="98.300000000000011"/>
    <n v="1"/>
    <n v="1"/>
    <n v="98.300000000000011"/>
    <n v="0.28799999999999998"/>
    <n v="78209"/>
    <n v="80164"/>
    <n v="22524.19"/>
    <n v="563.04000000000087"/>
    <n v="15997.68"/>
    <n v="0.16020000000000001"/>
    <n v="0.15390000000000001"/>
    <n v="8302.36"/>
    <n v="384.79"/>
    <n v="59.22"/>
    <n v="444.01"/>
    <n v="31833.599999999999"/>
  </r>
  <r>
    <x v="242"/>
    <s v="Shoreline"/>
    <n v="1667"/>
    <s v="Handicapped Contractual Services"/>
    <x v="1"/>
    <n v="11.28"/>
    <n v="0"/>
    <n v="0"/>
    <n v="1.18"/>
    <n v="1.18"/>
    <n v="0"/>
    <n v="0"/>
    <n v="78209"/>
    <n v="80164"/>
    <n v="0"/>
    <n v="0"/>
    <n v="15997.68"/>
    <n v="0.16020000000000001"/>
    <n v="0.15390000000000001"/>
    <n v="0"/>
    <n v="0"/>
    <n v="0"/>
    <n v="0"/>
    <n v="0"/>
  </r>
  <r>
    <x v="242"/>
    <s v="Shoreline"/>
    <n v="1771"/>
    <s v="Home Education Exchange"/>
    <x v="1"/>
    <n v="121.06"/>
    <n v="0"/>
    <n v="0"/>
    <n v="1.18"/>
    <n v="1.18"/>
    <n v="0"/>
    <n v="0"/>
    <n v="78209"/>
    <n v="80164"/>
    <n v="0"/>
    <n v="0"/>
    <n v="15997.68"/>
    <n v="0.16020000000000001"/>
    <n v="0.15390000000000001"/>
    <n v="0"/>
    <n v="0"/>
    <n v="0"/>
    <n v="0"/>
    <n v="0"/>
  </r>
  <r>
    <x v="242"/>
    <s v="Shoreline"/>
    <n v="1942"/>
    <s v="Cascade K-8 Community School"/>
    <x v="1"/>
    <n v="199.02"/>
    <n v="0"/>
    <n v="0"/>
    <n v="1.18"/>
    <n v="1.18"/>
    <n v="0"/>
    <n v="0"/>
    <n v="78209"/>
    <n v="80164"/>
    <n v="0"/>
    <n v="0"/>
    <n v="15997.68"/>
    <n v="0.16020000000000001"/>
    <n v="0.15390000000000001"/>
    <n v="0"/>
    <n v="0"/>
    <n v="0"/>
    <n v="0"/>
    <n v="0"/>
  </r>
  <r>
    <x v="242"/>
    <s v="Shoreline"/>
    <n v="2185"/>
    <s v="Lake Forest Park Elementary"/>
    <x v="1"/>
    <n v="376.11"/>
    <n v="0"/>
    <n v="0"/>
    <n v="1.18"/>
    <n v="1.18"/>
    <n v="0"/>
    <n v="0"/>
    <n v="78209"/>
    <n v="80164"/>
    <n v="0"/>
    <n v="0"/>
    <n v="15997.68"/>
    <n v="0.16020000000000001"/>
    <n v="0.15390000000000001"/>
    <n v="0"/>
    <n v="0"/>
    <n v="0"/>
    <n v="0"/>
    <n v="0"/>
  </r>
  <r>
    <x v="242"/>
    <s v="Shoreline"/>
    <n v="2703"/>
    <s v="Ridgecrest Elementary"/>
    <x v="1"/>
    <n v="427.22"/>
    <n v="0"/>
    <n v="0"/>
    <n v="1.18"/>
    <n v="1.18"/>
    <n v="0"/>
    <n v="0"/>
    <n v="78209"/>
    <n v="80164"/>
    <n v="0"/>
    <n v="0"/>
    <n v="15997.68"/>
    <n v="0.16020000000000001"/>
    <n v="0.15390000000000001"/>
    <n v="0"/>
    <n v="0"/>
    <n v="0"/>
    <n v="0"/>
    <n v="0"/>
  </r>
  <r>
    <x v="242"/>
    <s v="Shoreline"/>
    <n v="2990"/>
    <s v="Briarcrest Elementary"/>
    <x v="1"/>
    <n v="463.04"/>
    <n v="0"/>
    <n v="0"/>
    <n v="1.18"/>
    <n v="1.18"/>
    <n v="0"/>
    <n v="0"/>
    <n v="78209"/>
    <n v="80164"/>
    <n v="0"/>
    <n v="0"/>
    <n v="15997.68"/>
    <n v="0.16020000000000001"/>
    <n v="0.15390000000000001"/>
    <n v="0"/>
    <n v="0"/>
    <n v="0"/>
    <n v="0"/>
    <n v="0"/>
  </r>
  <r>
    <x v="242"/>
    <s v="Shoreline"/>
    <n v="3104"/>
    <s v="Echo Lake Elementary School"/>
    <x v="1"/>
    <n v="423.56"/>
    <n v="0"/>
    <n v="0"/>
    <n v="1.18"/>
    <n v="1.18"/>
    <n v="0"/>
    <n v="0"/>
    <n v="78209"/>
    <n v="80164"/>
    <n v="0"/>
    <n v="0"/>
    <n v="15997.68"/>
    <n v="0.16020000000000001"/>
    <n v="0.15390000000000001"/>
    <n v="0"/>
    <n v="0"/>
    <n v="0"/>
    <n v="0"/>
    <n v="0"/>
  </r>
  <r>
    <x v="242"/>
    <s v="Shoreline"/>
    <n v="3230"/>
    <s v="Brookside Elementary"/>
    <x v="1"/>
    <n v="373.62"/>
    <n v="0"/>
    <n v="0"/>
    <n v="1.18"/>
    <n v="1.18"/>
    <n v="0"/>
    <n v="0"/>
    <n v="78209"/>
    <n v="80164"/>
    <n v="0"/>
    <n v="0"/>
    <n v="15997.68"/>
    <n v="0.16020000000000001"/>
    <n v="0.15390000000000001"/>
    <n v="0"/>
    <n v="0"/>
    <n v="0"/>
    <n v="0"/>
    <n v="0"/>
  </r>
  <r>
    <x v="242"/>
    <s v="Shoreline"/>
    <n v="3231"/>
    <s v="Highland Terrace Elementary"/>
    <x v="1"/>
    <n v="323.22000000000003"/>
    <n v="0"/>
    <n v="0"/>
    <n v="1.18"/>
    <n v="1.18"/>
    <n v="0"/>
    <n v="0"/>
    <n v="78209"/>
    <n v="80164"/>
    <n v="0"/>
    <n v="0"/>
    <n v="15997.68"/>
    <n v="0.16020000000000001"/>
    <n v="0.15390000000000001"/>
    <n v="0"/>
    <n v="0"/>
    <n v="0"/>
    <n v="0"/>
    <n v="0"/>
  </r>
  <r>
    <x v="242"/>
    <s v="Shoreline"/>
    <n v="3343"/>
    <s v="Shorecrest High School"/>
    <x v="1"/>
    <n v="1528.4"/>
    <n v="0"/>
    <n v="0"/>
    <n v="1.18"/>
    <n v="1.18"/>
    <n v="0"/>
    <n v="0"/>
    <n v="78209"/>
    <n v="80164"/>
    <n v="0"/>
    <n v="0"/>
    <n v="15997.68"/>
    <n v="0.16020000000000001"/>
    <n v="0.15390000000000001"/>
    <n v="0"/>
    <n v="0"/>
    <n v="0"/>
    <n v="0"/>
    <n v="0"/>
  </r>
  <r>
    <x v="242"/>
    <s v="Shoreline"/>
    <n v="3387"/>
    <s v="Kellogg Middle School"/>
    <x v="1"/>
    <n v="987.46"/>
    <n v="0"/>
    <n v="0"/>
    <n v="1.18"/>
    <n v="1.18"/>
    <n v="0"/>
    <n v="0"/>
    <n v="78209"/>
    <n v="80164"/>
    <n v="0"/>
    <n v="0"/>
    <n v="15997.68"/>
    <n v="0.16020000000000001"/>
    <n v="0.15390000000000001"/>
    <n v="0"/>
    <n v="0"/>
    <n v="0"/>
    <n v="0"/>
    <n v="0"/>
  </r>
  <r>
    <x v="242"/>
    <s v="Shoreline"/>
    <n v="3489"/>
    <s v="Parkwood Elementary"/>
    <x v="1"/>
    <n v="399.56"/>
    <n v="0"/>
    <n v="0"/>
    <n v="1.18"/>
    <n v="1.18"/>
    <n v="0"/>
    <n v="0"/>
    <n v="78209"/>
    <n v="80164"/>
    <n v="0"/>
    <n v="0"/>
    <n v="15997.68"/>
    <n v="0.16020000000000001"/>
    <n v="0.15390000000000001"/>
    <n v="0"/>
    <n v="0"/>
    <n v="0"/>
    <n v="0"/>
    <n v="0"/>
  </r>
  <r>
    <x v="242"/>
    <s v="Shoreline"/>
    <n v="3527"/>
    <s v="Melvin G Syre Elementary"/>
    <x v="1"/>
    <n v="444.98"/>
    <n v="0"/>
    <n v="0"/>
    <n v="1.18"/>
    <n v="1.18"/>
    <n v="0"/>
    <n v="0"/>
    <n v="78209"/>
    <n v="80164"/>
    <n v="0"/>
    <n v="0"/>
    <n v="15997.68"/>
    <n v="0.16020000000000001"/>
    <n v="0.15390000000000001"/>
    <n v="0"/>
    <n v="0"/>
    <n v="0"/>
    <n v="0"/>
    <n v="0"/>
  </r>
  <r>
    <x v="242"/>
    <s v="Shoreline"/>
    <n v="3674"/>
    <s v="Albert Einstein Middle School"/>
    <x v="1"/>
    <n v="1036.8599999999999"/>
    <n v="0"/>
    <n v="0"/>
    <n v="1.18"/>
    <n v="1.18"/>
    <n v="0"/>
    <n v="0"/>
    <n v="78209"/>
    <n v="80164"/>
    <n v="0"/>
    <n v="0"/>
    <n v="15997.68"/>
    <n v="0.16020000000000001"/>
    <n v="0.15390000000000001"/>
    <n v="0"/>
    <n v="0"/>
    <n v="0"/>
    <n v="0"/>
    <n v="0"/>
  </r>
  <r>
    <x v="242"/>
    <s v="Shoreline"/>
    <n v="3921"/>
    <s v="Shorewood High School"/>
    <x v="1"/>
    <n v="1535.46"/>
    <n v="0"/>
    <n v="0"/>
    <n v="1.18"/>
    <n v="1.18"/>
    <n v="0"/>
    <n v="0"/>
    <n v="78209"/>
    <n v="80164"/>
    <n v="0"/>
    <n v="0"/>
    <n v="15997.68"/>
    <n v="0.16020000000000001"/>
    <n v="0.15390000000000001"/>
    <n v="0"/>
    <n v="0"/>
    <n v="0"/>
    <n v="0"/>
    <n v="0"/>
  </r>
  <r>
    <x v="242"/>
    <s v="Shoreline"/>
    <n v="3958"/>
    <s v="Meridian Park Elementary School"/>
    <x v="1"/>
    <n v="586.11"/>
    <n v="0"/>
    <n v="0"/>
    <n v="1.18"/>
    <n v="1.18"/>
    <n v="0"/>
    <n v="0"/>
    <n v="78209"/>
    <n v="80164"/>
    <n v="0"/>
    <n v="0"/>
    <n v="15997.68"/>
    <n v="0.16020000000000001"/>
    <n v="0.15390000000000001"/>
    <n v="0"/>
    <n v="0"/>
    <n v="0"/>
    <n v="0"/>
    <n v="0"/>
  </r>
  <r>
    <x v="243"/>
    <s v="Skamania"/>
    <n v="3405"/>
    <s v="Skamania Elementary"/>
    <x v="0"/>
    <n v="109.56"/>
    <n v="0"/>
    <n v="109.56"/>
    <n v="1.06"/>
    <n v="1.06"/>
    <n v="109.56"/>
    <n v="0.32100000000000001"/>
    <n v="78209"/>
    <n v="80164"/>
    <n v="26611.39"/>
    <n v="665.20999999999913"/>
    <n v="15997.68"/>
    <n v="0.16020000000000001"/>
    <n v="0.15390000000000001"/>
    <n v="9500.7800000000007"/>
    <n v="454.61"/>
    <n v="69.959999999999994"/>
    <n v="524.57000000000005"/>
    <n v="37301.949999999997"/>
  </r>
  <r>
    <x v="244"/>
    <s v="Skykomish"/>
    <n v="2512"/>
    <s v="Skykomish Elementary School"/>
    <x v="0"/>
    <n v="29.44"/>
    <n v="0"/>
    <n v="29.44"/>
    <n v="1.18"/>
    <n v="1.18"/>
    <n v="29.44"/>
    <n v="8.5999999999999993E-2"/>
    <n v="78209"/>
    <n v="80164"/>
    <n v="7936.65"/>
    <n v="198.39000000000033"/>
    <n v="15997.68"/>
    <n v="0.16020000000000001"/>
    <n v="0.15390000000000001"/>
    <n v="2677.78"/>
    <n v="135.58000000000001"/>
    <n v="20.87"/>
    <n v="156.45000000000002"/>
    <n v="10969.27"/>
  </r>
  <r>
    <x v="244"/>
    <s v="Skykomish"/>
    <n v="2513"/>
    <s v="Skykomish High School"/>
    <x v="0"/>
    <n v="11.34"/>
    <n v="0"/>
    <n v="11.34"/>
    <n v="1.18"/>
    <n v="1.18"/>
    <n v="11.34"/>
    <n v="3.3000000000000002E-2"/>
    <n v="78209"/>
    <n v="80164"/>
    <n v="3045.46"/>
    <n v="76.130000000000109"/>
    <n v="15997.68"/>
    <n v="0.16020000000000001"/>
    <n v="0.15390000000000001"/>
    <n v="1027.52"/>
    <n v="52.03"/>
    <n v="8.01"/>
    <n v="60.04"/>
    <n v="4209.1500000000005"/>
  </r>
  <r>
    <x v="245"/>
    <s v="Snohomish"/>
    <n v="1730"/>
    <s v="Snohomish Center"/>
    <x v="0"/>
    <n v="11.48"/>
    <n v="0"/>
    <n v="11.48"/>
    <n v="1.18"/>
    <n v="1.22"/>
    <n v="11.48"/>
    <n v="3.4000000000000002E-2"/>
    <n v="78209"/>
    <n v="80164"/>
    <n v="3137.75"/>
    <n v="187.44999999999982"/>
    <n v="15997.68"/>
    <n v="0.16020000000000001"/>
    <n v="0.15390000000000001"/>
    <n v="1075.44"/>
    <n v="55.42"/>
    <n v="8.5299999999999994"/>
    <n v="63.95"/>
    <n v="4464.59"/>
  </r>
  <r>
    <x v="245"/>
    <s v="Snohomish"/>
    <n v="1904"/>
    <s v="Parent Partnership"/>
    <x v="1"/>
    <n v="82.16"/>
    <n v="0"/>
    <n v="0"/>
    <n v="1.18"/>
    <n v="1.22"/>
    <n v="0"/>
    <n v="0"/>
    <n v="78209"/>
    <n v="80164"/>
    <n v="0"/>
    <n v="0"/>
    <n v="15997.68"/>
    <n v="0.16020000000000001"/>
    <n v="0.15390000000000001"/>
    <n v="0"/>
    <n v="0"/>
    <n v="0"/>
    <n v="0"/>
    <n v="0"/>
  </r>
  <r>
    <x v="245"/>
    <s v="Snohomish"/>
    <n v="2073"/>
    <s v="Machias Elementary"/>
    <x v="1"/>
    <n v="618.39"/>
    <n v="0"/>
    <n v="0"/>
    <n v="1.18"/>
    <n v="1.22"/>
    <n v="0"/>
    <n v="0"/>
    <n v="78209"/>
    <n v="80164"/>
    <n v="0"/>
    <n v="0"/>
    <n v="15997.68"/>
    <n v="0.16020000000000001"/>
    <n v="0.15390000000000001"/>
    <n v="0"/>
    <n v="0"/>
    <n v="0"/>
    <n v="0"/>
    <n v="0"/>
  </r>
  <r>
    <x v="245"/>
    <s v="Snohomish"/>
    <n v="2428"/>
    <s v="Snohomish High School"/>
    <x v="1"/>
    <n v="1450.11"/>
    <n v="0"/>
    <n v="0"/>
    <n v="1.18"/>
    <n v="1.22"/>
    <n v="0"/>
    <n v="0"/>
    <n v="78209"/>
    <n v="80164"/>
    <n v="0"/>
    <n v="0"/>
    <n v="15997.68"/>
    <n v="0.16020000000000001"/>
    <n v="0.15390000000000001"/>
    <n v="0"/>
    <n v="0"/>
    <n v="0"/>
    <n v="0"/>
    <n v="0"/>
  </r>
  <r>
    <x v="245"/>
    <s v="Snohomish"/>
    <n v="3005"/>
    <s v="Central Emerson Elementary"/>
    <x v="1"/>
    <n v="475.15"/>
    <n v="0"/>
    <n v="0"/>
    <n v="1.18"/>
    <n v="1.22"/>
    <n v="0"/>
    <n v="0"/>
    <n v="78209"/>
    <n v="80164"/>
    <n v="0"/>
    <n v="0"/>
    <n v="15997.68"/>
    <n v="0.16020000000000001"/>
    <n v="0.15390000000000001"/>
    <n v="0"/>
    <n v="0"/>
    <n v="0"/>
    <n v="0"/>
    <n v="0"/>
  </r>
  <r>
    <x v="245"/>
    <s v="Snohomish"/>
    <n v="3305"/>
    <s v="Cathcart Elementary"/>
    <x v="1"/>
    <n v="503.07"/>
    <n v="0"/>
    <n v="0"/>
    <n v="1.18"/>
    <n v="1.22"/>
    <n v="0"/>
    <n v="0"/>
    <n v="78209"/>
    <n v="80164"/>
    <n v="0"/>
    <n v="0"/>
    <n v="15997.68"/>
    <n v="0.16020000000000001"/>
    <n v="0.15390000000000001"/>
    <n v="0"/>
    <n v="0"/>
    <n v="0"/>
    <n v="0"/>
    <n v="0"/>
  </r>
  <r>
    <x v="245"/>
    <s v="Snohomish"/>
    <n v="3561"/>
    <s v="Riverview Elementary"/>
    <x v="1"/>
    <n v="485.35"/>
    <n v="0"/>
    <n v="0"/>
    <n v="1.18"/>
    <n v="1.22"/>
    <n v="0"/>
    <n v="0"/>
    <n v="78209"/>
    <n v="80164"/>
    <n v="0"/>
    <n v="0"/>
    <n v="15997.68"/>
    <n v="0.16020000000000001"/>
    <n v="0.15390000000000001"/>
    <n v="0"/>
    <n v="0"/>
    <n v="0"/>
    <n v="0"/>
    <n v="0"/>
  </r>
  <r>
    <x v="245"/>
    <s v="Snohomish"/>
    <n v="3981"/>
    <s v="High School Re Entry"/>
    <x v="1"/>
    <n v="46.39"/>
    <n v="0"/>
    <n v="0"/>
    <n v="1.18"/>
    <n v="1.22"/>
    <n v="0"/>
    <n v="0"/>
    <n v="78209"/>
    <n v="80164"/>
    <n v="0"/>
    <n v="0"/>
    <n v="15997.68"/>
    <n v="0.16020000000000001"/>
    <n v="0.15390000000000001"/>
    <n v="0"/>
    <n v="0"/>
    <n v="0"/>
    <n v="0"/>
    <n v="0"/>
  </r>
  <r>
    <x v="245"/>
    <s v="Snohomish"/>
    <n v="4145"/>
    <s v="Valley View Middle School"/>
    <x v="1"/>
    <n v="643.01"/>
    <n v="0"/>
    <n v="0"/>
    <n v="1.18"/>
    <n v="1.22"/>
    <n v="0"/>
    <n v="0"/>
    <n v="78209"/>
    <n v="80164"/>
    <n v="0"/>
    <n v="0"/>
    <n v="15997.68"/>
    <n v="0.16020000000000001"/>
    <n v="0.15390000000000001"/>
    <n v="0"/>
    <n v="0"/>
    <n v="0"/>
    <n v="0"/>
    <n v="0"/>
  </r>
  <r>
    <x v="245"/>
    <s v="Snohomish"/>
    <n v="4184"/>
    <s v="Seattle Hill Elementary"/>
    <x v="1"/>
    <n v="572.75"/>
    <n v="0"/>
    <n v="0"/>
    <n v="1.18"/>
    <n v="1.22"/>
    <n v="0"/>
    <n v="0"/>
    <n v="78209"/>
    <n v="80164"/>
    <n v="0"/>
    <n v="0"/>
    <n v="15997.68"/>
    <n v="0.16020000000000001"/>
    <n v="0.15390000000000001"/>
    <n v="0"/>
    <n v="0"/>
    <n v="0"/>
    <n v="0"/>
    <n v="0"/>
  </r>
  <r>
    <x v="245"/>
    <s v="Snohomish"/>
    <n v="4241"/>
    <s v="Dutch Hill Elementary"/>
    <x v="1"/>
    <n v="694.03"/>
    <n v="0"/>
    <n v="0"/>
    <n v="1.18"/>
    <n v="1.22"/>
    <n v="0"/>
    <n v="0"/>
    <n v="78209"/>
    <n v="80164"/>
    <n v="0"/>
    <n v="0"/>
    <n v="15997.68"/>
    <n v="0.16020000000000001"/>
    <n v="0.15390000000000001"/>
    <n v="0"/>
    <n v="0"/>
    <n v="0"/>
    <n v="0"/>
    <n v="0"/>
  </r>
  <r>
    <x v="245"/>
    <s v="Snohomish"/>
    <n v="4265"/>
    <s v="AIM High School"/>
    <x v="1"/>
    <n v="166.36"/>
    <n v="0"/>
    <n v="0"/>
    <n v="1.18"/>
    <n v="1.22"/>
    <n v="0"/>
    <n v="0"/>
    <n v="78209"/>
    <n v="80164"/>
    <n v="0"/>
    <n v="0"/>
    <n v="15997.68"/>
    <n v="0.16020000000000001"/>
    <n v="0.15390000000000001"/>
    <n v="0"/>
    <n v="0"/>
    <n v="0"/>
    <n v="0"/>
    <n v="0"/>
  </r>
  <r>
    <x v="245"/>
    <s v="Snohomish"/>
    <n v="4366"/>
    <s v="Cascade View Elementary"/>
    <x v="1"/>
    <n v="412.03999999999996"/>
    <n v="0"/>
    <n v="0"/>
    <n v="1.18"/>
    <n v="1.22"/>
    <n v="0"/>
    <n v="0"/>
    <n v="78209"/>
    <n v="80164"/>
    <n v="0"/>
    <n v="0"/>
    <n v="15997.68"/>
    <n v="0.16020000000000001"/>
    <n v="0.15390000000000001"/>
    <n v="0"/>
    <n v="0"/>
    <n v="0"/>
    <n v="0"/>
    <n v="0"/>
  </r>
  <r>
    <x v="245"/>
    <s v="Snohomish"/>
    <n v="4383"/>
    <s v="Totem Falls"/>
    <x v="1"/>
    <n v="411.25"/>
    <n v="0"/>
    <n v="0"/>
    <n v="1.18"/>
    <n v="1.22"/>
    <n v="0"/>
    <n v="0"/>
    <n v="78209"/>
    <n v="80164"/>
    <n v="0"/>
    <n v="0"/>
    <n v="15997.68"/>
    <n v="0.16020000000000001"/>
    <n v="0.15390000000000001"/>
    <n v="0"/>
    <n v="0"/>
    <n v="0"/>
    <n v="0"/>
    <n v="0"/>
  </r>
  <r>
    <x v="245"/>
    <s v="Snohomish"/>
    <n v="4395"/>
    <s v="Centennial Middle School"/>
    <x v="1"/>
    <n v="723.47"/>
    <n v="0"/>
    <n v="0"/>
    <n v="1.18"/>
    <n v="1.22"/>
    <n v="0"/>
    <n v="0"/>
    <n v="78209"/>
    <n v="80164"/>
    <n v="0"/>
    <n v="0"/>
    <n v="15997.68"/>
    <n v="0.16020000000000001"/>
    <n v="0.15390000000000001"/>
    <n v="0"/>
    <n v="0"/>
    <n v="0"/>
    <n v="0"/>
    <n v="0"/>
  </r>
  <r>
    <x v="245"/>
    <s v="Snohomish"/>
    <n v="5100"/>
    <s v="Little Cedars Elementary School"/>
    <x v="1"/>
    <n v="658.01"/>
    <n v="0"/>
    <n v="0"/>
    <n v="1.18"/>
    <n v="1.22"/>
    <n v="0"/>
    <n v="0"/>
    <n v="78209"/>
    <n v="80164"/>
    <n v="0"/>
    <n v="0"/>
    <n v="15997.68"/>
    <n v="0.16020000000000001"/>
    <n v="0.15390000000000001"/>
    <n v="0"/>
    <n v="0"/>
    <n v="0"/>
    <n v="0"/>
    <n v="0"/>
  </r>
  <r>
    <x v="245"/>
    <s v="Snohomish"/>
    <n v="5128"/>
    <s v="Glacier Peak High School"/>
    <x v="1"/>
    <n v="1610.22"/>
    <n v="0"/>
    <n v="0"/>
    <n v="1.18"/>
    <n v="1.22"/>
    <n v="0"/>
    <n v="0"/>
    <n v="78209"/>
    <n v="80164"/>
    <n v="0"/>
    <n v="0"/>
    <n v="15997.68"/>
    <n v="0.16020000000000001"/>
    <n v="0.15390000000000001"/>
    <n v="0"/>
    <n v="0"/>
    <n v="0"/>
    <n v="0"/>
    <n v="0"/>
  </r>
  <r>
    <x v="245"/>
    <s v="Snohomish"/>
    <n v="5712"/>
    <s v="Central Primary Center"/>
    <x v="0"/>
    <n v="0"/>
    <n v="0"/>
    <n v="0"/>
    <n v="1.18"/>
    <n v="1.22"/>
    <n v="0"/>
    <n v="0"/>
    <n v="78209"/>
    <n v="80164"/>
    <n v="0"/>
    <n v="0"/>
    <n v="15997.68"/>
    <n v="0.16020000000000001"/>
    <n v="0.15390000000000001"/>
    <n v="0"/>
    <n v="0"/>
    <n v="0"/>
    <n v="0"/>
    <n v="0"/>
  </r>
  <r>
    <x v="246"/>
    <s v="Snoqualmie Valley"/>
    <n v="1502"/>
    <s v="Two Rivers School"/>
    <x v="1"/>
    <n v="54.21"/>
    <n v="0"/>
    <n v="0"/>
    <n v="1.18"/>
    <n v="1.18"/>
    <n v="0"/>
    <n v="0"/>
    <n v="78209"/>
    <n v="80164"/>
    <n v="0"/>
    <n v="0"/>
    <n v="15997.68"/>
    <n v="0.16020000000000001"/>
    <n v="0.15390000000000001"/>
    <n v="0"/>
    <n v="0"/>
    <n v="0"/>
    <n v="0"/>
    <n v="0"/>
  </r>
  <r>
    <x v="246"/>
    <s v="Snoqualmie Valley"/>
    <n v="2124"/>
    <s v="Snoqualmie Middle School"/>
    <x v="1"/>
    <n v="492.24"/>
    <n v="0"/>
    <n v="0"/>
    <n v="1.18"/>
    <n v="1.18"/>
    <n v="0"/>
    <n v="0"/>
    <n v="78209"/>
    <n v="80164"/>
    <n v="0"/>
    <n v="0"/>
    <n v="15997.68"/>
    <n v="0.16020000000000001"/>
    <n v="0.15390000000000001"/>
    <n v="0"/>
    <n v="0"/>
    <n v="0"/>
    <n v="0"/>
    <n v="0"/>
  </r>
  <r>
    <x v="246"/>
    <s v="Snoqualmie Valley"/>
    <n v="2222"/>
    <s v="Fall City Elementary"/>
    <x v="1"/>
    <n v="459.75"/>
    <n v="0"/>
    <n v="0"/>
    <n v="1.18"/>
    <n v="1.18"/>
    <n v="0"/>
    <n v="0"/>
    <n v="78209"/>
    <n v="80164"/>
    <n v="0"/>
    <n v="0"/>
    <n v="15997.68"/>
    <n v="0.16020000000000001"/>
    <n v="0.15390000000000001"/>
    <n v="0"/>
    <n v="0"/>
    <n v="0"/>
    <n v="0"/>
    <n v="0"/>
  </r>
  <r>
    <x v="246"/>
    <s v="Snoqualmie Valley"/>
    <n v="2287"/>
    <s v="North Bend Elementary School"/>
    <x v="1"/>
    <n v="467.56"/>
    <n v="0"/>
    <n v="0"/>
    <n v="1.18"/>
    <n v="1.18"/>
    <n v="0"/>
    <n v="0"/>
    <n v="78209"/>
    <n v="80164"/>
    <n v="0"/>
    <n v="0"/>
    <n v="15997.68"/>
    <n v="0.16020000000000001"/>
    <n v="0.15390000000000001"/>
    <n v="0"/>
    <n v="0"/>
    <n v="0"/>
    <n v="0"/>
    <n v="0"/>
  </r>
  <r>
    <x v="246"/>
    <s v="Snoqualmie Valley"/>
    <n v="2288"/>
    <s v="Snoqualmie Elementary"/>
    <x v="1"/>
    <n v="435.51"/>
    <n v="0"/>
    <n v="0"/>
    <n v="1.18"/>
    <n v="1.18"/>
    <n v="0"/>
    <n v="0"/>
    <n v="78209"/>
    <n v="80164"/>
    <n v="0"/>
    <n v="0"/>
    <n v="15997.68"/>
    <n v="0.16020000000000001"/>
    <n v="0.15390000000000001"/>
    <n v="0"/>
    <n v="0"/>
    <n v="0"/>
    <n v="0"/>
    <n v="0"/>
  </r>
  <r>
    <x v="246"/>
    <s v="Snoqualmie Valley"/>
    <n v="2850"/>
    <s v="Mount Si High School"/>
    <x v="1"/>
    <n v="2145.67"/>
    <n v="0"/>
    <n v="0"/>
    <n v="1.18"/>
    <n v="1.18"/>
    <n v="0"/>
    <n v="0"/>
    <n v="78209"/>
    <n v="80164"/>
    <n v="0"/>
    <n v="0"/>
    <n v="15997.68"/>
    <n v="0.16020000000000001"/>
    <n v="0.15390000000000001"/>
    <n v="0"/>
    <n v="0"/>
    <n v="0"/>
    <n v="0"/>
    <n v="0"/>
  </r>
  <r>
    <x v="246"/>
    <s v="Snoqualmie Valley"/>
    <n v="4308"/>
    <s v="Edwin R Opstad Elementary"/>
    <x v="1"/>
    <n v="586.16"/>
    <n v="0"/>
    <n v="0"/>
    <n v="1.18"/>
    <n v="1.18"/>
    <n v="0"/>
    <n v="0"/>
    <n v="78209"/>
    <n v="80164"/>
    <n v="0"/>
    <n v="0"/>
    <n v="15997.68"/>
    <n v="0.16020000000000001"/>
    <n v="0.15390000000000001"/>
    <n v="0"/>
    <n v="0"/>
    <n v="0"/>
    <n v="0"/>
    <n v="0"/>
  </r>
  <r>
    <x v="246"/>
    <s v="Snoqualmie Valley"/>
    <n v="4397"/>
    <s v="Chief Kanim Middle School"/>
    <x v="1"/>
    <n v="515.99"/>
    <n v="0"/>
    <n v="0"/>
    <n v="1.18"/>
    <n v="1.18"/>
    <n v="0"/>
    <n v="0"/>
    <n v="78209"/>
    <n v="80164"/>
    <n v="0"/>
    <n v="0"/>
    <n v="15997.68"/>
    <n v="0.16020000000000001"/>
    <n v="0.15390000000000001"/>
    <n v="0"/>
    <n v="0"/>
    <n v="0"/>
    <n v="0"/>
    <n v="0"/>
  </r>
  <r>
    <x v="246"/>
    <s v="Snoqualmie Valley"/>
    <n v="5015"/>
    <s v="Cascade View Elementary School"/>
    <x v="1"/>
    <n v="493.99"/>
    <n v="0"/>
    <n v="0"/>
    <n v="1.18"/>
    <n v="1.18"/>
    <n v="0"/>
    <n v="0"/>
    <n v="78209"/>
    <n v="80164"/>
    <n v="0"/>
    <n v="0"/>
    <n v="15997.68"/>
    <n v="0.16020000000000001"/>
    <n v="0.15390000000000001"/>
    <n v="0"/>
    <n v="0"/>
    <n v="0"/>
    <n v="0"/>
    <n v="0"/>
  </r>
  <r>
    <x v="246"/>
    <s v="Snoqualmie Valley"/>
    <n v="5135"/>
    <s v="Twin Falls Middle School"/>
    <x v="1"/>
    <n v="551.53"/>
    <n v="0"/>
    <n v="0"/>
    <n v="1.18"/>
    <n v="1.18"/>
    <n v="0"/>
    <n v="0"/>
    <n v="78209"/>
    <n v="80164"/>
    <n v="0"/>
    <n v="0"/>
    <n v="15997.68"/>
    <n v="0.16020000000000001"/>
    <n v="0.15390000000000001"/>
    <n v="0"/>
    <n v="0"/>
    <n v="0"/>
    <n v="0"/>
    <n v="0"/>
  </r>
  <r>
    <x v="246"/>
    <s v="Snoqualmie Valley"/>
    <n v="5181"/>
    <s v="Snoqualmie Access"/>
    <x v="1"/>
    <n v="15.51"/>
    <n v="0"/>
    <n v="0"/>
    <n v="1.18"/>
    <n v="1.18"/>
    <n v="0"/>
    <n v="0"/>
    <n v="78209"/>
    <n v="80164"/>
    <n v="0"/>
    <n v="0"/>
    <n v="15997.68"/>
    <n v="0.16020000000000001"/>
    <n v="0.15390000000000001"/>
    <n v="0"/>
    <n v="0"/>
    <n v="0"/>
    <n v="0"/>
    <n v="0"/>
  </r>
  <r>
    <x v="246"/>
    <s v="Snoqualmie Valley"/>
    <n v="5296"/>
    <s v="Snoqualmie Parent Partnership Program"/>
    <x v="1"/>
    <n v="215.81"/>
    <n v="0"/>
    <n v="0"/>
    <n v="1.18"/>
    <n v="1.18"/>
    <n v="0"/>
    <n v="0"/>
    <n v="78209"/>
    <n v="80164"/>
    <n v="0"/>
    <n v="0"/>
    <n v="15997.68"/>
    <n v="0.16020000000000001"/>
    <n v="0.15390000000000001"/>
    <n v="0"/>
    <n v="0"/>
    <n v="0"/>
    <n v="0"/>
    <n v="0"/>
  </r>
  <r>
    <x v="246"/>
    <s v="Snoqualmie Valley"/>
    <n v="5457"/>
    <s v="Timber Ridge Elementary School"/>
    <x v="1"/>
    <n v="608.12"/>
    <n v="0"/>
    <n v="0"/>
    <n v="1.18"/>
    <n v="1.18"/>
    <n v="0"/>
    <n v="0"/>
    <n v="78209"/>
    <n v="80164"/>
    <n v="0"/>
    <n v="0"/>
    <n v="15997.68"/>
    <n v="0.16020000000000001"/>
    <n v="0.15390000000000001"/>
    <n v="0"/>
    <n v="0"/>
    <n v="0"/>
    <n v="0"/>
    <n v="0"/>
  </r>
  <r>
    <x v="247"/>
    <s v="Soap Lake"/>
    <n v="2694"/>
    <s v="Soap Lake Elementary"/>
    <x v="0"/>
    <n v="310.52"/>
    <n v="0"/>
    <n v="310.52"/>
    <n v="1"/>
    <n v="1"/>
    <n v="310.52"/>
    <n v="0.91100000000000003"/>
    <n v="78209"/>
    <n v="80164"/>
    <n v="71248.399999999994"/>
    <n v="1781"/>
    <n v="15997.68"/>
    <n v="0.16020000000000001"/>
    <n v="0.15390000000000001"/>
    <n v="26261.98"/>
    <n v="1217.1600000000001"/>
    <n v="187.32"/>
    <n v="1404.48"/>
    <n v="100695.85999999999"/>
  </r>
  <r>
    <x v="247"/>
    <s v="Soap Lake"/>
    <n v="3089"/>
    <s v="Soap Lake Middle &amp; High School"/>
    <x v="0"/>
    <n v="238.45000000000002"/>
    <n v="0"/>
    <n v="238.45000000000002"/>
    <n v="1"/>
    <n v="1"/>
    <n v="238.45000000000002"/>
    <n v="0.69899999999999995"/>
    <n v="78209"/>
    <n v="80164"/>
    <n v="54668.09"/>
    <n v="1366.5500000000029"/>
    <n v="15997.68"/>
    <n v="0.16020000000000001"/>
    <n v="0.15390000000000001"/>
    <n v="20150.52"/>
    <n v="933.91"/>
    <n v="143.72999999999999"/>
    <n v="1077.6399999999999"/>
    <n v="77262.8"/>
  </r>
  <r>
    <x v="248"/>
    <s v="South Bend"/>
    <n v="2214"/>
    <s v="South Bend High School"/>
    <x v="0"/>
    <n v="256.52000000000004"/>
    <n v="0"/>
    <n v="256.52000000000004"/>
    <n v="1"/>
    <n v="1"/>
    <n v="256.52000000000004"/>
    <n v="0.752"/>
    <n v="78209"/>
    <n v="80164"/>
    <n v="58813.17"/>
    <n v="1470.1600000000035"/>
    <n v="15997.68"/>
    <n v="0.16020000000000001"/>
    <n v="0.15390000000000001"/>
    <n v="21678.38"/>
    <n v="1004.72"/>
    <n v="154.63"/>
    <n v="1159.3499999999999"/>
    <n v="83121.060000000012"/>
  </r>
  <r>
    <x v="248"/>
    <s v="South Bend"/>
    <n v="2804"/>
    <s v="Mike Morris Elementary"/>
    <x v="0"/>
    <n v="287.21999999999997"/>
    <n v="0"/>
    <n v="287.21999999999997"/>
    <n v="1"/>
    <n v="1"/>
    <n v="287.21999999999997"/>
    <n v="0.84299999999999997"/>
    <n v="78209"/>
    <n v="80164"/>
    <n v="65930.19"/>
    <n v="1648.0599999999977"/>
    <n v="15997.68"/>
    <n v="0.16020000000000001"/>
    <n v="0.15390000000000001"/>
    <n v="24301.7"/>
    <n v="1126.3"/>
    <n v="173.34"/>
    <n v="1299.6399999999999"/>
    <n v="93179.59"/>
  </r>
  <r>
    <x v="248"/>
    <s v="South Bend"/>
    <n v="5763"/>
    <s v="Washington Online School"/>
    <x v="1"/>
    <n v="54.1"/>
    <n v="0"/>
    <n v="0"/>
    <n v="1"/>
    <n v="1"/>
    <n v="0"/>
    <n v="0"/>
    <n v="78209"/>
    <n v="80164"/>
    <n v="0"/>
    <n v="0"/>
    <n v="15997.68"/>
    <n v="0.16020000000000001"/>
    <n v="0.15390000000000001"/>
    <n v="0"/>
    <n v="0"/>
    <n v="0"/>
    <n v="0"/>
    <n v="0"/>
  </r>
  <r>
    <x v="248"/>
    <s v="South Bend"/>
    <n v="5765"/>
    <s v="Washington Digital Academy"/>
    <x v="1"/>
    <n v="636.08000000000004"/>
    <n v="0"/>
    <n v="0"/>
    <n v="1"/>
    <n v="1"/>
    <n v="0"/>
    <n v="0"/>
    <n v="78209"/>
    <n v="80164"/>
    <n v="0"/>
    <n v="0"/>
    <n v="15997.68"/>
    <n v="0.16020000000000001"/>
    <n v="0.15390000000000001"/>
    <n v="0"/>
    <n v="0"/>
    <n v="0"/>
    <n v="0"/>
    <n v="0"/>
  </r>
  <r>
    <x v="248"/>
    <s v="South Bend"/>
    <n v="5766"/>
    <s v="Astravo Online Academy"/>
    <x v="1"/>
    <n v="122.56"/>
    <n v="0"/>
    <n v="0"/>
    <n v="1"/>
    <n v="1"/>
    <n v="0"/>
    <n v="0"/>
    <n v="78209"/>
    <n v="80164"/>
    <n v="0"/>
    <n v="0"/>
    <n v="15997.68"/>
    <n v="0.16020000000000001"/>
    <n v="0.15390000000000001"/>
    <n v="0"/>
    <n v="0"/>
    <n v="0"/>
    <n v="0"/>
    <n v="0"/>
  </r>
  <r>
    <x v="249"/>
    <s v="South Kitsap"/>
    <n v="1718"/>
    <s v="Explorer Academy"/>
    <x v="1"/>
    <n v="295.47000000000003"/>
    <n v="0"/>
    <n v="0"/>
    <n v="1.18"/>
    <n v="1.18"/>
    <n v="0"/>
    <n v="0"/>
    <n v="78209"/>
    <n v="80164"/>
    <n v="0"/>
    <n v="0"/>
    <n v="15997.68"/>
    <n v="0.16020000000000001"/>
    <n v="0.15390000000000001"/>
    <n v="0"/>
    <n v="0"/>
    <n v="0"/>
    <n v="0"/>
    <n v="0"/>
  </r>
  <r>
    <x v="249"/>
    <s v="South Kitsap"/>
    <n v="2272"/>
    <s v="South Kitsap High School"/>
    <x v="1"/>
    <n v="2388.5"/>
    <n v="0"/>
    <n v="0"/>
    <n v="1.18"/>
    <n v="1.18"/>
    <n v="0"/>
    <n v="0"/>
    <n v="78209"/>
    <n v="80164"/>
    <n v="0"/>
    <n v="0"/>
    <n v="15997.68"/>
    <n v="0.16020000000000001"/>
    <n v="0.15390000000000001"/>
    <n v="0"/>
    <n v="0"/>
    <n v="0"/>
    <n v="0"/>
    <n v="0"/>
  </r>
  <r>
    <x v="249"/>
    <s v="South Kitsap"/>
    <n v="2641"/>
    <s v="East Port Orchard Elementary School"/>
    <x v="0"/>
    <n v="425.41"/>
    <n v="0"/>
    <n v="425.41"/>
    <n v="1.18"/>
    <n v="1.18"/>
    <n v="425.41"/>
    <n v="1.248"/>
    <n v="78209"/>
    <n v="80164"/>
    <n v="115173.7"/>
    <n v="2879.0100000000093"/>
    <n v="15997.68"/>
    <n v="0.16020000000000001"/>
    <n v="0.15390000000000001"/>
    <n v="38859.01"/>
    <n v="1967.55"/>
    <n v="302.81"/>
    <n v="2270.36"/>
    <n v="159182.07999999999"/>
  </r>
  <r>
    <x v="249"/>
    <s v="South Kitsap"/>
    <n v="2650"/>
    <s v="Orchard Heights Elementary School"/>
    <x v="1"/>
    <n v="539.24"/>
    <n v="0"/>
    <n v="0"/>
    <n v="1.18"/>
    <n v="1.18"/>
    <n v="0"/>
    <n v="0"/>
    <n v="78209"/>
    <n v="80164"/>
    <n v="0"/>
    <n v="0"/>
    <n v="15997.68"/>
    <n v="0.16020000000000001"/>
    <n v="0.15390000000000001"/>
    <n v="0"/>
    <n v="0"/>
    <n v="0"/>
    <n v="0"/>
    <n v="0"/>
  </r>
  <r>
    <x v="249"/>
    <s v="South Kitsap"/>
    <n v="2995"/>
    <s v="Olalla Elementary School"/>
    <x v="1"/>
    <n v="259.02999999999997"/>
    <n v="0"/>
    <n v="0"/>
    <n v="1.18"/>
    <n v="1.18"/>
    <n v="0"/>
    <n v="0"/>
    <n v="78209"/>
    <n v="80164"/>
    <n v="0"/>
    <n v="0"/>
    <n v="15997.68"/>
    <n v="0.16020000000000001"/>
    <n v="0.15390000000000001"/>
    <n v="0"/>
    <n v="0"/>
    <n v="0"/>
    <n v="0"/>
    <n v="0"/>
  </r>
  <r>
    <x v="249"/>
    <s v="South Kitsap"/>
    <n v="3046"/>
    <s v="Marcus Whitman Middle School"/>
    <x v="0"/>
    <n v="633.86"/>
    <n v="0"/>
    <n v="633.86"/>
    <n v="1.18"/>
    <n v="1.18"/>
    <n v="633.86"/>
    <n v="1.859"/>
    <n v="78209"/>
    <n v="80164"/>
    <n v="171560.83"/>
    <n v="4288.5200000000186"/>
    <n v="15997.68"/>
    <n v="0.16020000000000001"/>
    <n v="0.15390000000000001"/>
    <n v="57883.74"/>
    <n v="2930.82"/>
    <n v="451.05"/>
    <n v="3381.8700000000003"/>
    <n v="237114.96"/>
  </r>
  <r>
    <x v="249"/>
    <s v="South Kitsap"/>
    <n v="3110"/>
    <s v="South Colby Elementary School"/>
    <x v="1"/>
    <n v="277.51"/>
    <n v="0"/>
    <n v="0"/>
    <n v="1.18"/>
    <n v="1.18"/>
    <n v="0"/>
    <n v="0"/>
    <n v="78209"/>
    <n v="80164"/>
    <n v="0"/>
    <n v="0"/>
    <n v="15997.68"/>
    <n v="0.16020000000000001"/>
    <n v="0.15390000000000001"/>
    <n v="0"/>
    <n v="0"/>
    <n v="0"/>
    <n v="0"/>
    <n v="0"/>
  </r>
  <r>
    <x v="249"/>
    <s v="South Kitsap"/>
    <n v="3680"/>
    <s v="Cedar Heights Middle School"/>
    <x v="1"/>
    <n v="682.78"/>
    <n v="0"/>
    <n v="0"/>
    <n v="1.18"/>
    <n v="1.18"/>
    <n v="0"/>
    <n v="0"/>
    <n v="78209"/>
    <n v="80164"/>
    <n v="0"/>
    <n v="0"/>
    <n v="15997.68"/>
    <n v="0.16020000000000001"/>
    <n v="0.15390000000000001"/>
    <n v="0"/>
    <n v="0"/>
    <n v="0"/>
    <n v="0"/>
    <n v="0"/>
  </r>
  <r>
    <x v="249"/>
    <s v="South Kitsap"/>
    <n v="3899"/>
    <s v="Discovery"/>
    <x v="0"/>
    <n v="215.86"/>
    <n v="0"/>
    <n v="215.86"/>
    <n v="1.18"/>
    <n v="1.18"/>
    <n v="215.86"/>
    <n v="0.63300000000000001"/>
    <n v="78209"/>
    <n v="80164"/>
    <n v="58417.43"/>
    <n v="1460.2699999999968"/>
    <n v="15997.68"/>
    <n v="0.16020000000000001"/>
    <n v="0.15390000000000001"/>
    <n v="19709.740000000002"/>
    <n v="997.96"/>
    <n v="153.59"/>
    <n v="1151.55"/>
    <n v="80738.990000000005"/>
  </r>
  <r>
    <x v="249"/>
    <s v="South Kitsap"/>
    <n v="4029"/>
    <s v="Burley Glenwood Elementary School"/>
    <x v="1"/>
    <n v="446.31"/>
    <n v="0"/>
    <n v="0"/>
    <n v="1.18"/>
    <n v="1.18"/>
    <n v="0"/>
    <n v="0"/>
    <n v="78209"/>
    <n v="80164"/>
    <n v="0"/>
    <n v="0"/>
    <n v="15997.68"/>
    <n v="0.16020000000000001"/>
    <n v="0.15390000000000001"/>
    <n v="0"/>
    <n v="0"/>
    <n v="0"/>
    <n v="0"/>
    <n v="0"/>
  </r>
  <r>
    <x v="249"/>
    <s v="South Kitsap"/>
    <n v="4079"/>
    <s v="Manchester Elementary School"/>
    <x v="1"/>
    <n v="453.51"/>
    <n v="0"/>
    <n v="0"/>
    <n v="1.18"/>
    <n v="1.18"/>
    <n v="0"/>
    <n v="0"/>
    <n v="78209"/>
    <n v="80164"/>
    <n v="0"/>
    <n v="0"/>
    <n v="15997.68"/>
    <n v="0.16020000000000001"/>
    <n v="0.15390000000000001"/>
    <n v="0"/>
    <n v="0"/>
    <n v="0"/>
    <n v="0"/>
    <n v="0"/>
  </r>
  <r>
    <x v="249"/>
    <s v="South Kitsap"/>
    <n v="4141"/>
    <s v="Sunnyslope Elementary School"/>
    <x v="1"/>
    <n v="504.08"/>
    <n v="0"/>
    <n v="0"/>
    <n v="1.18"/>
    <n v="1.18"/>
    <n v="0"/>
    <n v="0"/>
    <n v="78209"/>
    <n v="80164"/>
    <n v="0"/>
    <n v="0"/>
    <n v="15997.68"/>
    <n v="0.16020000000000001"/>
    <n v="0.15390000000000001"/>
    <n v="0"/>
    <n v="0"/>
    <n v="0"/>
    <n v="0"/>
    <n v="0"/>
  </r>
  <r>
    <x v="249"/>
    <s v="South Kitsap"/>
    <n v="4142"/>
    <s v="John Sedgwick Middle School"/>
    <x v="1"/>
    <n v="735.33"/>
    <n v="0"/>
    <n v="0"/>
    <n v="1.18"/>
    <n v="1.18"/>
    <n v="0"/>
    <n v="0"/>
    <n v="78209"/>
    <n v="80164"/>
    <n v="0"/>
    <n v="0"/>
    <n v="15997.68"/>
    <n v="0.16020000000000001"/>
    <n v="0.15390000000000001"/>
    <n v="0"/>
    <n v="0"/>
    <n v="0"/>
    <n v="0"/>
    <n v="0"/>
  </r>
  <r>
    <x v="249"/>
    <s v="South Kitsap"/>
    <n v="4348"/>
    <s v="Hidden Creek Elementary School"/>
    <x v="1"/>
    <n v="444.36"/>
    <n v="0"/>
    <n v="0"/>
    <n v="1.18"/>
    <n v="1.18"/>
    <n v="0"/>
    <n v="0"/>
    <n v="78209"/>
    <n v="80164"/>
    <n v="0"/>
    <n v="0"/>
    <n v="15997.68"/>
    <n v="0.16020000000000001"/>
    <n v="0.15390000000000001"/>
    <n v="0"/>
    <n v="0"/>
    <n v="0"/>
    <n v="0"/>
    <n v="0"/>
  </r>
  <r>
    <x v="249"/>
    <s v="South Kitsap"/>
    <n v="4349"/>
    <s v="Sidney Glen Elementary School"/>
    <x v="1"/>
    <n v="497.26"/>
    <n v="0"/>
    <n v="0"/>
    <n v="1.18"/>
    <n v="1.18"/>
    <n v="0"/>
    <n v="0"/>
    <n v="78209"/>
    <n v="80164"/>
    <n v="0"/>
    <n v="0"/>
    <n v="15997.68"/>
    <n v="0.16020000000000001"/>
    <n v="0.15390000000000001"/>
    <n v="0"/>
    <n v="0"/>
    <n v="0"/>
    <n v="0"/>
    <n v="0"/>
  </r>
  <r>
    <x v="249"/>
    <s v="South Kitsap"/>
    <n v="4350"/>
    <s v="Mullenix Ridge Elementary School"/>
    <x v="1"/>
    <n v="367.8"/>
    <n v="0"/>
    <n v="0"/>
    <n v="1.18"/>
    <n v="1.18"/>
    <n v="0"/>
    <n v="0"/>
    <n v="78209"/>
    <n v="80164"/>
    <n v="0"/>
    <n v="0"/>
    <n v="15997.68"/>
    <n v="0.16020000000000001"/>
    <n v="0.15390000000000001"/>
    <n v="0"/>
    <n v="0"/>
    <n v="0"/>
    <n v="0"/>
    <n v="0"/>
  </r>
  <r>
    <x v="250"/>
    <s v="South Whidbey"/>
    <n v="1682"/>
    <s v="South Whidbey Academy"/>
    <x v="0"/>
    <n v="26.31"/>
    <n v="0"/>
    <n v="26.31"/>
    <n v="1.18"/>
    <n v="1.18"/>
    <n v="26.31"/>
    <n v="7.6999999999999999E-2"/>
    <n v="78209"/>
    <n v="80164"/>
    <n v="7106.07"/>
    <n v="177.63000000000011"/>
    <n v="15997.68"/>
    <n v="0.16020000000000001"/>
    <n v="0.15390000000000001"/>
    <n v="2397.5500000000002"/>
    <n v="121.4"/>
    <n v="18.68"/>
    <n v="140.08000000000001"/>
    <n v="9821.33"/>
  </r>
  <r>
    <x v="250"/>
    <s v="South Whidbey"/>
    <n v="2511"/>
    <s v="South Whidbey Middle"/>
    <x v="1"/>
    <n v="285.41000000000003"/>
    <n v="0"/>
    <n v="0"/>
    <n v="1.18"/>
    <n v="1.18"/>
    <n v="0"/>
    <n v="0"/>
    <n v="78209"/>
    <n v="80164"/>
    <n v="0"/>
    <n v="0"/>
    <n v="15997.68"/>
    <n v="0.16020000000000001"/>
    <n v="0.15390000000000001"/>
    <n v="0"/>
    <n v="0"/>
    <n v="0"/>
    <n v="0"/>
    <n v="0"/>
  </r>
  <r>
    <x v="250"/>
    <s v="South Whidbey"/>
    <n v="4149"/>
    <s v="South Whidbey High School"/>
    <x v="1"/>
    <n v="384.79"/>
    <n v="0"/>
    <n v="0"/>
    <n v="1.18"/>
    <n v="1.18"/>
    <n v="0"/>
    <n v="0"/>
    <n v="78209"/>
    <n v="80164"/>
    <n v="0"/>
    <n v="0"/>
    <n v="15997.68"/>
    <n v="0.16020000000000001"/>
    <n v="0.15390000000000001"/>
    <n v="0"/>
    <n v="0"/>
    <n v="0"/>
    <n v="0"/>
    <n v="0"/>
  </r>
  <r>
    <x v="250"/>
    <s v="South Whidbey"/>
    <n v="4321"/>
    <s v="South Whidbey Elementary"/>
    <x v="1"/>
    <n v="489.44"/>
    <n v="0"/>
    <n v="0"/>
    <n v="1.18"/>
    <n v="1.18"/>
    <n v="0"/>
    <n v="0"/>
    <n v="78209"/>
    <n v="80164"/>
    <n v="0"/>
    <n v="0"/>
    <n v="15997.68"/>
    <n v="0.16020000000000001"/>
    <n v="0.15390000000000001"/>
    <n v="0"/>
    <n v="0"/>
    <n v="0"/>
    <n v="0"/>
    <n v="0"/>
  </r>
  <r>
    <x v="251"/>
    <s v="Southside"/>
    <n v="2744"/>
    <s v="Southside Elementary"/>
    <x v="1"/>
    <n v="209.56"/>
    <n v="0"/>
    <n v="0"/>
    <n v="1"/>
    <n v="1"/>
    <n v="0"/>
    <n v="0"/>
    <n v="78209"/>
    <n v="80164"/>
    <n v="0"/>
    <n v="0"/>
    <n v="15997.68"/>
    <n v="0.16020000000000001"/>
    <n v="0.15390000000000001"/>
    <n v="0"/>
    <n v="0"/>
    <n v="0"/>
    <n v="0"/>
    <n v="0"/>
  </r>
  <r>
    <x v="252"/>
    <s v="Spokane"/>
    <n v="1533"/>
    <s v="A-3 Multiagency Adolescent Prog"/>
    <x v="0"/>
    <n v="28.12"/>
    <n v="0"/>
    <n v="28.12"/>
    <n v="1"/>
    <n v="1"/>
    <n v="28.12"/>
    <n v="8.2000000000000003E-2"/>
    <n v="78209"/>
    <n v="80164"/>
    <n v="6413.14"/>
    <n v="160.30999999999949"/>
    <n v="15997.68"/>
    <n v="0.16020000000000001"/>
    <n v="0.15390000000000001"/>
    <n v="2363.87"/>
    <n v="109.56"/>
    <n v="16.86"/>
    <n v="126.42"/>
    <n v="9063.74"/>
  </r>
  <r>
    <x v="252"/>
    <s v="Spokane"/>
    <n v="1604"/>
    <s v="Alternative Tamarack School"/>
    <x v="1"/>
    <n v="11"/>
    <n v="0"/>
    <n v="0"/>
    <n v="1"/>
    <n v="1"/>
    <n v="0"/>
    <n v="0"/>
    <n v="78209"/>
    <n v="80164"/>
    <n v="0"/>
    <n v="0"/>
    <n v="15997.68"/>
    <n v="0.16020000000000001"/>
    <n v="0.15390000000000001"/>
    <n v="0"/>
    <n v="0"/>
    <n v="0"/>
    <n v="0"/>
    <n v="0"/>
  </r>
  <r>
    <x v="252"/>
    <s v="Spokane"/>
    <n v="1698"/>
    <s v="SCCP Images"/>
    <x v="0"/>
    <n v="59.78"/>
    <n v="0"/>
    <n v="59.78"/>
    <n v="1"/>
    <n v="1"/>
    <n v="59.78"/>
    <n v="0.17499999999999999"/>
    <n v="78209"/>
    <n v="80164"/>
    <n v="13686.58"/>
    <n v="342.1200000000008"/>
    <n v="15997.68"/>
    <n v="0.16020000000000001"/>
    <n v="0.15390000000000001"/>
    <n v="5044.84"/>
    <n v="233.81"/>
    <n v="35.979999999999997"/>
    <n v="269.79000000000002"/>
    <n v="19343.330000000002"/>
  </r>
  <r>
    <x v="252"/>
    <s v="Spokane"/>
    <n v="1767"/>
    <s v="The Healing Lodge"/>
    <x v="1"/>
    <n v="30.44"/>
    <n v="0"/>
    <n v="0"/>
    <n v="1"/>
    <n v="1"/>
    <n v="0"/>
    <n v="0"/>
    <n v="78209"/>
    <n v="80164"/>
    <n v="0"/>
    <n v="0"/>
    <n v="15997.68"/>
    <n v="0.16020000000000001"/>
    <n v="0.15390000000000001"/>
    <n v="0"/>
    <n v="0"/>
    <n v="0"/>
    <n v="0"/>
    <n v="0"/>
  </r>
  <r>
    <x v="252"/>
    <s v="Spokane"/>
    <n v="2056"/>
    <s v="Holmes Elementary"/>
    <x v="0"/>
    <n v="357.06"/>
    <n v="0"/>
    <n v="357.06"/>
    <n v="1"/>
    <n v="1"/>
    <n v="357.06"/>
    <n v="1.0469999999999999"/>
    <n v="78209"/>
    <n v="80164"/>
    <n v="81884.820000000007"/>
    <n v="2046.8899999999994"/>
    <n v="15997.68"/>
    <n v="0.16020000000000001"/>
    <n v="0.15390000000000001"/>
    <n v="30182.54"/>
    <n v="1398.86"/>
    <n v="215.28"/>
    <n v="1614.1399999999999"/>
    <n v="115728.39000000001"/>
  </r>
  <r>
    <x v="252"/>
    <s v="Spokane"/>
    <n v="2086"/>
    <s v="Roosevelt Elementary"/>
    <x v="0"/>
    <n v="391.33"/>
    <n v="0"/>
    <n v="391.33"/>
    <n v="1"/>
    <n v="1"/>
    <n v="391.33"/>
    <n v="1.1479999999999999"/>
    <n v="78209"/>
    <n v="80164"/>
    <n v="89783.93"/>
    <n v="2244.3400000000111"/>
    <n v="15997.68"/>
    <n v="0.16020000000000001"/>
    <n v="0.15390000000000001"/>
    <n v="33094.129999999997"/>
    <n v="1533.8"/>
    <n v="236.05"/>
    <n v="1769.85"/>
    <n v="126892.25000000001"/>
  </r>
  <r>
    <x v="252"/>
    <s v="Spokane"/>
    <n v="2096"/>
    <s v="Regal Elementary"/>
    <x v="0"/>
    <n v="367.36"/>
    <n v="0"/>
    <n v="367.36"/>
    <n v="1"/>
    <n v="1"/>
    <n v="367.36"/>
    <n v="1.0780000000000001"/>
    <n v="78209"/>
    <n v="80164"/>
    <n v="84309.3"/>
    <n v="2107.4899999999907"/>
    <n v="15997.68"/>
    <n v="0.16020000000000001"/>
    <n v="0.15390000000000001"/>
    <n v="31076.19"/>
    <n v="1440.28"/>
    <n v="221.66"/>
    <n v="1661.94"/>
    <n v="119154.92"/>
  </r>
  <r>
    <x v="252"/>
    <s v="Spokane"/>
    <n v="2106"/>
    <s v="North Central High School"/>
    <x v="0"/>
    <n v="1597.95"/>
    <n v="0"/>
    <n v="1597.95"/>
    <n v="1"/>
    <n v="1"/>
    <n v="1597.95"/>
    <n v="4.6870000000000003"/>
    <n v="78209"/>
    <n v="80164"/>
    <n v="366565.58"/>
    <n v="9163.0899999999674"/>
    <n v="15997.68"/>
    <n v="0.16020000000000001"/>
    <n v="0.15390000000000001"/>
    <n v="135115.13"/>
    <n v="6262.14"/>
    <n v="963.74"/>
    <n v="7225.88"/>
    <n v="518069.68"/>
  </r>
  <r>
    <x v="252"/>
    <s v="Spokane"/>
    <n v="2108"/>
    <s v="Stevens Elementary"/>
    <x v="0"/>
    <n v="422.92"/>
    <n v="0"/>
    <n v="422.92"/>
    <n v="1"/>
    <n v="1"/>
    <n v="422.92"/>
    <n v="1.2410000000000001"/>
    <n v="78209"/>
    <n v="80164"/>
    <n v="97057.37"/>
    <n v="2426.1500000000087"/>
    <n v="15997.68"/>
    <n v="0.16020000000000001"/>
    <n v="0.15390000000000001"/>
    <n v="35775.1"/>
    <n v="1658.06"/>
    <n v="255.18"/>
    <n v="1913.24"/>
    <n v="137171.85999999999"/>
  </r>
  <r>
    <x v="252"/>
    <s v="Spokane"/>
    <n v="2109"/>
    <s v="Willard Elementary"/>
    <x v="0"/>
    <n v="370.87"/>
    <n v="0"/>
    <n v="370.87"/>
    <n v="1"/>
    <n v="1"/>
    <n v="370.87"/>
    <n v="1.0880000000000001"/>
    <n v="78209"/>
    <n v="80164"/>
    <n v="85091.39"/>
    <n v="2127.0399999999936"/>
    <n v="15997.68"/>
    <n v="0.16020000000000001"/>
    <n v="0.15390000000000001"/>
    <n v="31364.47"/>
    <n v="1453.64"/>
    <n v="223.72"/>
    <n v="1677.3600000000001"/>
    <n v="120260.26"/>
  </r>
  <r>
    <x v="252"/>
    <s v="Spokane"/>
    <n v="2110"/>
    <s v="Frances Scott Elementary"/>
    <x v="0"/>
    <n v="326.23"/>
    <n v="0"/>
    <n v="326.23"/>
    <n v="1"/>
    <n v="1"/>
    <n v="326.23"/>
    <n v="0.95699999999999996"/>
    <n v="78209"/>
    <n v="80164"/>
    <n v="74846.009999999995"/>
    <n v="1870.9400000000023"/>
    <n v="15997.68"/>
    <n v="0.16020000000000001"/>
    <n v="0.15390000000000001"/>
    <n v="27588.05"/>
    <n v="1278.6199999999999"/>
    <n v="196.78"/>
    <n v="1475.3999999999999"/>
    <n v="105780.4"/>
  </r>
  <r>
    <x v="252"/>
    <s v="Spokane"/>
    <n v="2111"/>
    <s v="Jefferson Elementary"/>
    <x v="1"/>
    <n v="345.54"/>
    <n v="0"/>
    <n v="0"/>
    <n v="1"/>
    <n v="1"/>
    <n v="0"/>
    <n v="0"/>
    <n v="78209"/>
    <n v="80164"/>
    <n v="0"/>
    <n v="0"/>
    <n v="15997.68"/>
    <n v="0.16020000000000001"/>
    <n v="0.15390000000000001"/>
    <n v="0"/>
    <n v="0"/>
    <n v="0"/>
    <n v="0"/>
    <n v="0"/>
  </r>
  <r>
    <x v="252"/>
    <s v="Spokane"/>
    <n v="2127"/>
    <s v="Franklin Elementary"/>
    <x v="0"/>
    <n v="414.12"/>
    <n v="0"/>
    <n v="414.12"/>
    <n v="1"/>
    <n v="1"/>
    <n v="414.12"/>
    <n v="1.2150000000000001"/>
    <n v="78209"/>
    <n v="80164"/>
    <n v="95023.94"/>
    <n v="2375.3199999999924"/>
    <n v="15997.68"/>
    <n v="0.16020000000000001"/>
    <n v="0.15390000000000001"/>
    <n v="35025.58"/>
    <n v="1623.32"/>
    <n v="249.83"/>
    <n v="1873.1499999999999"/>
    <n v="134297.99"/>
  </r>
  <r>
    <x v="252"/>
    <s v="Spokane"/>
    <n v="2128"/>
    <s v="Audubon Elementary"/>
    <x v="0"/>
    <n v="381.63"/>
    <n v="0"/>
    <n v="381.63"/>
    <n v="1"/>
    <n v="1"/>
    <n v="381.63"/>
    <n v="1.119"/>
    <n v="78209"/>
    <n v="80164"/>
    <n v="87515.87"/>
    <n v="2187.6500000000087"/>
    <n v="15997.68"/>
    <n v="0.16020000000000001"/>
    <n v="0.15390000000000001"/>
    <n v="32258.13"/>
    <n v="1495.06"/>
    <n v="230.09"/>
    <n v="1725.1499999999999"/>
    <n v="123686.8"/>
  </r>
  <r>
    <x v="252"/>
    <s v="Spokane"/>
    <n v="2129"/>
    <s v="Cooper Elementary"/>
    <x v="0"/>
    <n v="373.27"/>
    <n v="0"/>
    <n v="373.27"/>
    <n v="1"/>
    <n v="1"/>
    <n v="373.27"/>
    <n v="1.095"/>
    <n v="78209"/>
    <n v="80164"/>
    <n v="85638.86"/>
    <n v="2140.7200000000012"/>
    <n v="15997.68"/>
    <n v="0.16020000000000001"/>
    <n v="0.15390000000000001"/>
    <n v="31566.26"/>
    <n v="1462.99"/>
    <n v="225.15"/>
    <n v="1688.14"/>
    <n v="121033.98"/>
  </r>
  <r>
    <x v="252"/>
    <s v="Spokane"/>
    <n v="2155"/>
    <s v="Bemiss Elementary"/>
    <x v="0"/>
    <n v="358.3"/>
    <n v="0"/>
    <n v="358.3"/>
    <n v="1"/>
    <n v="1"/>
    <n v="358.3"/>
    <n v="1.0509999999999999"/>
    <n v="78209"/>
    <n v="80164"/>
    <n v="82197.66"/>
    <n v="2054.6999999999971"/>
    <n v="15997.68"/>
    <n v="0.16020000000000001"/>
    <n v="0.15390000000000001"/>
    <n v="30297.85"/>
    <n v="1404.21"/>
    <n v="216.11"/>
    <n v="1620.3200000000002"/>
    <n v="116170.53000000001"/>
  </r>
  <r>
    <x v="252"/>
    <s v="Spokane"/>
    <n v="2156"/>
    <s v="Adams Elementary"/>
    <x v="0"/>
    <n v="303.25"/>
    <n v="0"/>
    <n v="303.25"/>
    <n v="1"/>
    <n v="1"/>
    <n v="303.25"/>
    <n v="0.89"/>
    <n v="78209"/>
    <n v="80164"/>
    <n v="69606.009999999995"/>
    <n v="1739.9500000000116"/>
    <n v="15997.68"/>
    <n v="0.16020000000000001"/>
    <n v="0.15390000000000001"/>
    <n v="25656.6"/>
    <n v="1189.0999999999999"/>
    <n v="183"/>
    <n v="1372.1"/>
    <n v="98374.66"/>
  </r>
  <r>
    <x v="252"/>
    <s v="Spokane"/>
    <n v="2172"/>
    <s v="Lewis &amp; Clark High School"/>
    <x v="1"/>
    <n v="1628.03"/>
    <n v="0"/>
    <n v="0"/>
    <n v="1"/>
    <n v="1"/>
    <n v="0"/>
    <n v="0"/>
    <n v="78209"/>
    <n v="80164"/>
    <n v="0"/>
    <n v="0"/>
    <n v="15997.68"/>
    <n v="0.16020000000000001"/>
    <n v="0.15390000000000001"/>
    <n v="0"/>
    <n v="0"/>
    <n v="0"/>
    <n v="0"/>
    <n v="0"/>
  </r>
  <r>
    <x v="252"/>
    <s v="Spokane"/>
    <n v="2191"/>
    <s v="Whitman Elementary"/>
    <x v="0"/>
    <n v="344.37"/>
    <n v="0"/>
    <n v="344.37"/>
    <n v="1"/>
    <n v="1"/>
    <n v="344.37"/>
    <n v="1.01"/>
    <n v="78209"/>
    <n v="80164"/>
    <n v="78991.09"/>
    <n v="1974.5500000000029"/>
    <n v="15997.68"/>
    <n v="0.16020000000000001"/>
    <n v="0.15390000000000001"/>
    <n v="29115.91"/>
    <n v="1349.43"/>
    <n v="207.68"/>
    <n v="1557.1100000000001"/>
    <n v="111638.66"/>
  </r>
  <r>
    <x v="252"/>
    <s v="Spokane"/>
    <n v="2218"/>
    <s v="Browne Elementary"/>
    <x v="0"/>
    <n v="297.49"/>
    <n v="0"/>
    <n v="297.49"/>
    <n v="1"/>
    <n v="1"/>
    <n v="297.49"/>
    <n v="0.873"/>
    <n v="78209"/>
    <n v="80164"/>
    <n v="68276.460000000006"/>
    <n v="1706.7099999999919"/>
    <n v="15997.68"/>
    <n v="0.16020000000000001"/>
    <n v="0.15390000000000001"/>
    <n v="25166.53"/>
    <n v="1166.3900000000001"/>
    <n v="179.51"/>
    <n v="1345.9"/>
    <n v="96495.599999999991"/>
  </r>
  <r>
    <x v="252"/>
    <s v="Spokane"/>
    <n v="2258"/>
    <s v="Hutton Elementary"/>
    <x v="1"/>
    <n v="486.65000000000003"/>
    <n v="0"/>
    <n v="0"/>
    <n v="1"/>
    <n v="1"/>
    <n v="0"/>
    <n v="0"/>
    <n v="78209"/>
    <n v="80164"/>
    <n v="0"/>
    <n v="0"/>
    <n v="15997.68"/>
    <n v="0.16020000000000001"/>
    <n v="0.15390000000000001"/>
    <n v="0"/>
    <n v="0"/>
    <n v="0"/>
    <n v="0"/>
    <n v="0"/>
  </r>
  <r>
    <x v="252"/>
    <s v="Spokane"/>
    <n v="2296"/>
    <s v="Wilson Elementary"/>
    <x v="1"/>
    <n v="299.62"/>
    <n v="0"/>
    <n v="0"/>
    <n v="1"/>
    <n v="1"/>
    <n v="0"/>
    <n v="0"/>
    <n v="78209"/>
    <n v="80164"/>
    <n v="0"/>
    <n v="0"/>
    <n v="15997.68"/>
    <n v="0.16020000000000001"/>
    <n v="0.15390000000000001"/>
    <n v="0"/>
    <n v="0"/>
    <n v="0"/>
    <n v="0"/>
    <n v="0"/>
  </r>
  <r>
    <x v="252"/>
    <s v="Spokane"/>
    <n v="2312"/>
    <s v="Finch Elementary"/>
    <x v="0"/>
    <n v="362.62"/>
    <n v="0"/>
    <n v="362.62"/>
    <n v="1"/>
    <n v="1"/>
    <n v="362.62"/>
    <n v="1.0640000000000001"/>
    <n v="78209"/>
    <n v="80164"/>
    <n v="83214.38"/>
    <n v="2080.1199999999953"/>
    <n v="15997.68"/>
    <n v="0.16020000000000001"/>
    <n v="0.15390000000000001"/>
    <n v="30672.61"/>
    <n v="1421.57"/>
    <n v="218.78"/>
    <n v="1640.35"/>
    <n v="117607.46"/>
  </r>
  <r>
    <x v="252"/>
    <s v="Spokane"/>
    <n v="2381"/>
    <s v="Arlington Elementary"/>
    <x v="0"/>
    <n v="369.85999999999996"/>
    <n v="0"/>
    <n v="369.85999999999996"/>
    <n v="1"/>
    <n v="1"/>
    <n v="369.85999999999996"/>
    <n v="1.085"/>
    <n v="78209"/>
    <n v="80164"/>
    <n v="84856.77"/>
    <n v="2121.1699999999983"/>
    <n v="15997.68"/>
    <n v="0.16020000000000001"/>
    <n v="0.15390000000000001"/>
    <n v="31277.99"/>
    <n v="1449.63"/>
    <n v="223.1"/>
    <n v="1672.73"/>
    <n v="119928.66"/>
  </r>
  <r>
    <x v="252"/>
    <s v="Spokane"/>
    <n v="2401"/>
    <s v="Libby Center"/>
    <x v="1"/>
    <n v="303.99"/>
    <n v="0"/>
    <n v="0"/>
    <n v="1"/>
    <n v="1"/>
    <n v="0"/>
    <n v="0"/>
    <n v="78209"/>
    <n v="80164"/>
    <n v="0"/>
    <n v="0"/>
    <n v="15997.68"/>
    <n v="0.16020000000000001"/>
    <n v="0.15390000000000001"/>
    <n v="0"/>
    <n v="0"/>
    <n v="0"/>
    <n v="0"/>
    <n v="0"/>
  </r>
  <r>
    <x v="252"/>
    <s v="Spokane"/>
    <n v="2479"/>
    <s v="Rogers High School"/>
    <x v="0"/>
    <n v="1431.39"/>
    <n v="0"/>
    <n v="1431.39"/>
    <n v="1"/>
    <n v="1"/>
    <n v="1431.39"/>
    <n v="4.1989999999999998"/>
    <n v="78209"/>
    <n v="80164"/>
    <n v="328399.59000000003"/>
    <n v="8209.0499999999884"/>
    <n v="15997.68"/>
    <n v="0.16020000000000001"/>
    <n v="0.15390000000000001"/>
    <n v="121047.25"/>
    <n v="5610.14"/>
    <n v="863.4"/>
    <n v="6473.54"/>
    <n v="464129.43"/>
  </r>
  <r>
    <x v="252"/>
    <s v="Spokane"/>
    <n v="2708"/>
    <s v="Madison Elementary"/>
    <x v="0"/>
    <n v="261.97999999999996"/>
    <n v="0"/>
    <n v="261.97999999999996"/>
    <n v="1"/>
    <n v="1"/>
    <n v="261.97999999999996"/>
    <n v="0.76800000000000002"/>
    <n v="78209"/>
    <n v="80164"/>
    <n v="60064.51"/>
    <n v="1501.4399999999951"/>
    <n v="15997.68"/>
    <n v="0.16020000000000001"/>
    <n v="0.15390000000000001"/>
    <n v="22139.62"/>
    <n v="1026.0999999999999"/>
    <n v="157.91999999999999"/>
    <n v="1184.02"/>
    <n v="84889.590000000011"/>
  </r>
  <r>
    <x v="252"/>
    <s v="Spokane"/>
    <n v="2950"/>
    <s v="Ridgeview Elementary"/>
    <x v="0"/>
    <n v="292.56"/>
    <n v="0"/>
    <n v="292.56"/>
    <n v="1"/>
    <n v="1"/>
    <n v="292.56"/>
    <n v="0.85799999999999998"/>
    <n v="78209"/>
    <n v="80164"/>
    <n v="67103.320000000007"/>
    <n v="1677.3899999999994"/>
    <n v="15997.68"/>
    <n v="0.16020000000000001"/>
    <n v="0.15390000000000001"/>
    <n v="24734.11"/>
    <n v="1146.3499999999999"/>
    <n v="176.42"/>
    <n v="1322.77"/>
    <n v="94837.590000000011"/>
  </r>
  <r>
    <x v="252"/>
    <s v="Spokane"/>
    <n v="2951"/>
    <s v="Lincoln Heights Elementary"/>
    <x v="0"/>
    <n v="415.94"/>
    <n v="0"/>
    <n v="415.94"/>
    <n v="1"/>
    <n v="1"/>
    <n v="415.94"/>
    <n v="1.22"/>
    <n v="78209"/>
    <n v="80164"/>
    <n v="95414.98"/>
    <n v="2385.1000000000058"/>
    <n v="15997.68"/>
    <n v="0.16020000000000001"/>
    <n v="0.15390000000000001"/>
    <n v="35169.72"/>
    <n v="1630"/>
    <n v="250.86"/>
    <n v="1880.8600000000001"/>
    <n v="134850.65999999997"/>
  </r>
  <r>
    <x v="252"/>
    <s v="Spokane"/>
    <n v="2952"/>
    <s v="Lidgerwood Elementary"/>
    <x v="0"/>
    <n v="270.8"/>
    <n v="0"/>
    <n v="270.8"/>
    <n v="1"/>
    <n v="1"/>
    <n v="270.8"/>
    <n v="0.79400000000000004"/>
    <n v="78209"/>
    <n v="80164"/>
    <n v="62097.95"/>
    <n v="1552.2700000000041"/>
    <n v="15997.68"/>
    <n v="0.16020000000000001"/>
    <n v="0.15390000000000001"/>
    <n v="22889.14"/>
    <n v="1060.8399999999999"/>
    <n v="163.26"/>
    <n v="1224.0999999999999"/>
    <n v="87763.46"/>
  </r>
  <r>
    <x v="252"/>
    <s v="Spokane"/>
    <n v="3007"/>
    <s v="Hamblen Elementary"/>
    <x v="1"/>
    <n v="488"/>
    <n v="0"/>
    <n v="0"/>
    <n v="1"/>
    <n v="1"/>
    <n v="0"/>
    <n v="0"/>
    <n v="78209"/>
    <n v="80164"/>
    <n v="0"/>
    <n v="0"/>
    <n v="15997.68"/>
    <n v="0.16020000000000001"/>
    <n v="0.15390000000000001"/>
    <n v="0"/>
    <n v="0"/>
    <n v="0"/>
    <n v="0"/>
    <n v="0"/>
  </r>
  <r>
    <x v="252"/>
    <s v="Spokane"/>
    <n v="3008"/>
    <s v="Bryant Center"/>
    <x v="1"/>
    <n v="343.57"/>
    <n v="0"/>
    <n v="0"/>
    <n v="1"/>
    <n v="1"/>
    <n v="0"/>
    <n v="0"/>
    <n v="78209"/>
    <n v="80164"/>
    <n v="0"/>
    <n v="0"/>
    <n v="15997.68"/>
    <n v="0.16020000000000001"/>
    <n v="0.15390000000000001"/>
    <n v="0"/>
    <n v="0"/>
    <n v="0"/>
    <n v="0"/>
    <n v="0"/>
  </r>
  <r>
    <x v="252"/>
    <s v="Spokane"/>
    <n v="3063"/>
    <s v="Westview Elementary"/>
    <x v="0"/>
    <n v="314.13"/>
    <n v="0"/>
    <n v="314.13"/>
    <n v="1"/>
    <n v="1"/>
    <n v="314.13"/>
    <n v="0.92100000000000004"/>
    <n v="78209"/>
    <n v="80164"/>
    <n v="72030.490000000005"/>
    <n v="1800.5499999999884"/>
    <n v="15997.68"/>
    <n v="0.16020000000000001"/>
    <n v="0.15390000000000001"/>
    <n v="26550.25"/>
    <n v="1230.52"/>
    <n v="189.38"/>
    <n v="1419.9"/>
    <n v="101801.18999999999"/>
  </r>
  <r>
    <x v="252"/>
    <s v="Spokane"/>
    <n v="3189"/>
    <s v="Shadle Park High School"/>
    <x v="0"/>
    <n v="1405.85"/>
    <n v="0"/>
    <n v="1405.85"/>
    <n v="1"/>
    <n v="1"/>
    <n v="1405.85"/>
    <n v="4.1239999999999997"/>
    <n v="78209"/>
    <n v="80164"/>
    <n v="322533.92"/>
    <n v="8062.4200000000419"/>
    <n v="15997.68"/>
    <n v="0.16020000000000001"/>
    <n v="0.15390000000000001"/>
    <n v="118885.17"/>
    <n v="5509.94"/>
    <n v="847.98"/>
    <n v="6357.92"/>
    <n v="455839.43"/>
  </r>
  <r>
    <x v="252"/>
    <s v="Spokane"/>
    <n v="3190"/>
    <s v="Linwood Elementary"/>
    <x v="0"/>
    <n v="451.32"/>
    <n v="0"/>
    <n v="451.32"/>
    <n v="1"/>
    <n v="1"/>
    <n v="451.32"/>
    <n v="1.3240000000000001"/>
    <n v="78209"/>
    <n v="80164"/>
    <n v="103548.72"/>
    <n v="2588.4199999999983"/>
    <n v="15997.68"/>
    <n v="0.16020000000000001"/>
    <n v="0.15390000000000001"/>
    <n v="38167.79"/>
    <n v="1768.95"/>
    <n v="272.24"/>
    <n v="2041.19"/>
    <n v="146346.12"/>
  </r>
  <r>
    <x v="252"/>
    <s v="Spokane"/>
    <n v="3257"/>
    <s v="Shaw Middle School"/>
    <x v="0"/>
    <n v="672"/>
    <n v="0"/>
    <n v="672"/>
    <n v="1"/>
    <n v="1"/>
    <n v="672"/>
    <n v="1.9710000000000001"/>
    <n v="78209"/>
    <n v="80164"/>
    <n v="154149.94"/>
    <n v="3853.2999999999884"/>
    <n v="15997.68"/>
    <n v="0.16020000000000001"/>
    <n v="0.15390000000000001"/>
    <n v="56819.27"/>
    <n v="2633.39"/>
    <n v="405.28"/>
    <n v="3038.67"/>
    <n v="217861.18"/>
  </r>
  <r>
    <x v="252"/>
    <s v="Spokane"/>
    <n v="3258"/>
    <s v="Glover Middle School"/>
    <x v="0"/>
    <n v="535.05999999999995"/>
    <n v="0"/>
    <n v="535.05999999999995"/>
    <n v="1"/>
    <n v="1"/>
    <n v="535.05999999999995"/>
    <n v="1.57"/>
    <n v="78209"/>
    <n v="80164"/>
    <n v="122788.13"/>
    <n v="3069.3499999999913"/>
    <n v="15997.68"/>
    <n v="0.16020000000000001"/>
    <n v="0.15390000000000001"/>
    <n v="45259.39"/>
    <n v="2097.62"/>
    <n v="322.82"/>
    <n v="2420.44"/>
    <n v="173537.31"/>
  </r>
  <r>
    <x v="252"/>
    <s v="Spokane"/>
    <n v="3356"/>
    <s v="Sacajawea Middle School"/>
    <x v="1"/>
    <n v="861.49"/>
    <n v="0"/>
    <n v="0"/>
    <n v="1"/>
    <n v="1"/>
    <n v="0"/>
    <n v="0"/>
    <n v="78209"/>
    <n v="80164"/>
    <n v="0"/>
    <n v="0"/>
    <n v="15997.68"/>
    <n v="0.16020000000000001"/>
    <n v="0.15390000000000001"/>
    <n v="0"/>
    <n v="0"/>
    <n v="0"/>
    <n v="0"/>
    <n v="0"/>
  </r>
  <r>
    <x v="252"/>
    <s v="Spokane"/>
    <n v="3357"/>
    <s v="Balboa Elementary"/>
    <x v="1"/>
    <n v="238.6"/>
    <n v="0"/>
    <n v="0"/>
    <n v="1"/>
    <n v="1"/>
    <n v="0"/>
    <n v="0"/>
    <n v="78209"/>
    <n v="80164"/>
    <n v="0"/>
    <n v="0"/>
    <n v="15997.68"/>
    <n v="0.16020000000000001"/>
    <n v="0.15390000000000001"/>
    <n v="0"/>
    <n v="0"/>
    <n v="0"/>
    <n v="0"/>
    <n v="0"/>
  </r>
  <r>
    <x v="252"/>
    <s v="Spokane"/>
    <n v="3412"/>
    <s v="Ferris High School"/>
    <x v="1"/>
    <n v="1609.4"/>
    <n v="0"/>
    <n v="0"/>
    <n v="1"/>
    <n v="1"/>
    <n v="0"/>
    <n v="0"/>
    <n v="78209"/>
    <n v="80164"/>
    <n v="0"/>
    <n v="0"/>
    <n v="15997.68"/>
    <n v="0.16020000000000001"/>
    <n v="0.15390000000000001"/>
    <n v="0"/>
    <n v="0"/>
    <n v="0"/>
    <n v="0"/>
    <n v="0"/>
  </r>
  <r>
    <x v="252"/>
    <s v="Spokane"/>
    <n v="3413"/>
    <s v="Salk Middle School"/>
    <x v="0"/>
    <n v="655.36"/>
    <n v="0"/>
    <n v="655.36"/>
    <n v="1"/>
    <n v="1"/>
    <n v="655.36"/>
    <n v="1.9219999999999999"/>
    <n v="78209"/>
    <n v="80164"/>
    <n v="150317.70000000001"/>
    <n v="3757.5099999999802"/>
    <n v="15997.68"/>
    <n v="0.16020000000000001"/>
    <n v="0.15390000000000001"/>
    <n v="55406.720000000001"/>
    <n v="2567.92"/>
    <n v="395.2"/>
    <n v="2963.12"/>
    <n v="212445.05"/>
  </r>
  <r>
    <x v="252"/>
    <s v="Spokane"/>
    <n v="3506"/>
    <s v="Indian Trail Elementary"/>
    <x v="1"/>
    <n v="285.57"/>
    <n v="0"/>
    <n v="0"/>
    <n v="1"/>
    <n v="1"/>
    <n v="0"/>
    <n v="0"/>
    <n v="78209"/>
    <n v="80164"/>
    <n v="0"/>
    <n v="0"/>
    <n v="15997.68"/>
    <n v="0.16020000000000001"/>
    <n v="0.15390000000000001"/>
    <n v="0"/>
    <n v="0"/>
    <n v="0"/>
    <n v="0"/>
    <n v="0"/>
  </r>
  <r>
    <x v="252"/>
    <s v="Spokane"/>
    <n v="3718"/>
    <s v="Longfellow Elementary"/>
    <x v="0"/>
    <n v="356.3"/>
    <n v="0"/>
    <n v="356.3"/>
    <n v="1"/>
    <n v="1"/>
    <n v="356.3"/>
    <n v="1.0449999999999999"/>
    <n v="78209"/>
    <n v="80164"/>
    <n v="81728.41"/>
    <n v="2042.9700000000012"/>
    <n v="15997.68"/>
    <n v="0.16020000000000001"/>
    <n v="0.15390000000000001"/>
    <n v="30124.880000000001"/>
    <n v="1396.19"/>
    <n v="214.87"/>
    <n v="1611.06"/>
    <n v="115507.32"/>
  </r>
  <r>
    <x v="252"/>
    <s v="Spokane"/>
    <n v="3719"/>
    <s v="Logan Elementary"/>
    <x v="0"/>
    <n v="287.89"/>
    <n v="0"/>
    <n v="287.89"/>
    <n v="1"/>
    <n v="1"/>
    <n v="287.89"/>
    <n v="0.84399999999999997"/>
    <n v="78209"/>
    <n v="80164"/>
    <n v="66008.399999999994"/>
    <n v="1650.0200000000041"/>
    <n v="15997.68"/>
    <n v="0.16020000000000001"/>
    <n v="0.15390000000000001"/>
    <n v="24330.53"/>
    <n v="1127.6400000000001"/>
    <n v="173.54"/>
    <n v="1301.18"/>
    <n v="93290.12999999999"/>
  </r>
  <r>
    <x v="252"/>
    <s v="Spokane"/>
    <n v="3727"/>
    <s v="Garfield Elementary"/>
    <x v="0"/>
    <n v="329.47"/>
    <n v="0"/>
    <n v="329.47"/>
    <n v="1"/>
    <n v="1"/>
    <n v="329.47"/>
    <n v="0.96599999999999997"/>
    <n v="78209"/>
    <n v="80164"/>
    <n v="75549.89"/>
    <n v="1888.5299999999988"/>
    <n v="15997.68"/>
    <n v="0.16020000000000001"/>
    <n v="0.15390000000000001"/>
    <n v="27847.5"/>
    <n v="1290.6400000000001"/>
    <n v="198.63"/>
    <n v="1489.27"/>
    <n v="106775.19"/>
  </r>
  <r>
    <x v="252"/>
    <s v="Spokane"/>
    <n v="3729"/>
    <s v="Grant Elementary"/>
    <x v="0"/>
    <n v="252.94"/>
    <n v="0"/>
    <n v="252.94"/>
    <n v="1"/>
    <n v="1"/>
    <n v="252.94"/>
    <n v="0.74199999999999999"/>
    <n v="78209"/>
    <n v="80164"/>
    <n v="58031.08"/>
    <n v="1450.6100000000006"/>
    <n v="15997.68"/>
    <n v="0.16020000000000001"/>
    <n v="0.15390000000000001"/>
    <n v="21390.11"/>
    <n v="991.36"/>
    <n v="152.57"/>
    <n v="1143.93"/>
    <n v="82015.73"/>
  </r>
  <r>
    <x v="252"/>
    <s v="Spokane"/>
    <n v="3758"/>
    <s v="Garry Middle School"/>
    <x v="0"/>
    <n v="413.5"/>
    <n v="0"/>
    <n v="413.5"/>
    <n v="1"/>
    <n v="1"/>
    <n v="413.5"/>
    <n v="1.2130000000000001"/>
    <n v="78209"/>
    <n v="80164"/>
    <n v="94867.520000000004"/>
    <n v="2371.4099999999889"/>
    <n v="15997.68"/>
    <n v="0.16020000000000001"/>
    <n v="0.15390000000000001"/>
    <n v="34967.919999999998"/>
    <n v="1620.65"/>
    <n v="249.42"/>
    <n v="1870.0700000000002"/>
    <n v="134076.91999999998"/>
  </r>
  <r>
    <x v="252"/>
    <s v="Spokane"/>
    <n v="4035"/>
    <s v="Mullan Road Elementary"/>
    <x v="1"/>
    <n v="476.17"/>
    <n v="0"/>
    <n v="0"/>
    <n v="1"/>
    <n v="1"/>
    <n v="0"/>
    <n v="0"/>
    <n v="78209"/>
    <n v="80164"/>
    <n v="0"/>
    <n v="0"/>
    <n v="15997.68"/>
    <n v="0.16020000000000001"/>
    <n v="0.15390000000000001"/>
    <n v="0"/>
    <n v="0"/>
    <n v="0"/>
    <n v="0"/>
    <n v="0"/>
  </r>
  <r>
    <x v="252"/>
    <s v="Spokane"/>
    <n v="4191"/>
    <s v="Spokane Area Professional-Technical Skills Center "/>
    <x v="1"/>
    <n v="459.6"/>
    <n v="0"/>
    <n v="0"/>
    <n v="1"/>
    <n v="1"/>
    <n v="0"/>
    <n v="0"/>
    <n v="78209"/>
    <n v="80164"/>
    <n v="0"/>
    <n v="0"/>
    <n v="15997.68"/>
    <n v="0.16020000000000001"/>
    <n v="0.15390000000000001"/>
    <n v="0"/>
    <n v="0"/>
    <n v="0"/>
    <n v="0"/>
    <n v="0"/>
  </r>
  <r>
    <x v="252"/>
    <s v="Spokane"/>
    <n v="4192"/>
    <s v="Woodridge Elementary"/>
    <x v="1"/>
    <n v="351.77000000000004"/>
    <n v="0"/>
    <n v="0"/>
    <n v="1"/>
    <n v="1"/>
    <n v="0"/>
    <n v="0"/>
    <n v="78209"/>
    <n v="80164"/>
    <n v="0"/>
    <n v="0"/>
    <n v="15997.68"/>
    <n v="0.16020000000000001"/>
    <n v="0.15390000000000001"/>
    <n v="0"/>
    <n v="0"/>
    <n v="0"/>
    <n v="0"/>
    <n v="0"/>
  </r>
  <r>
    <x v="252"/>
    <s v="Spokane"/>
    <n v="4389"/>
    <s v="Moran Prairie Elementary"/>
    <x v="1"/>
    <n v="450.63"/>
    <n v="0"/>
    <n v="0"/>
    <n v="1"/>
    <n v="1"/>
    <n v="0"/>
    <n v="0"/>
    <n v="78209"/>
    <n v="80164"/>
    <n v="0"/>
    <n v="0"/>
    <n v="15997.68"/>
    <n v="0.16020000000000001"/>
    <n v="0.15390000000000001"/>
    <n v="0"/>
    <n v="0"/>
    <n v="0"/>
    <n v="0"/>
    <n v="0"/>
  </r>
  <r>
    <x v="252"/>
    <s v="Spokane"/>
    <n v="4457"/>
    <s v="Chase Middle School"/>
    <x v="0"/>
    <n v="680.62"/>
    <n v="0"/>
    <n v="680.62"/>
    <n v="1"/>
    <n v="1"/>
    <n v="680.62"/>
    <n v="1.996"/>
    <n v="78209"/>
    <n v="80164"/>
    <n v="156105.16"/>
    <n v="3902.179999999993"/>
    <n v="15997.68"/>
    <n v="0.16020000000000001"/>
    <n v="0.15390000000000001"/>
    <n v="57539.96"/>
    <n v="2666.79"/>
    <n v="410.42"/>
    <n v="3077.21"/>
    <n v="220624.50999999998"/>
  </r>
  <r>
    <x v="252"/>
    <s v="Spokane"/>
    <n v="5250"/>
    <s v="On Track Academy"/>
    <x v="0"/>
    <n v="515.21"/>
    <n v="0"/>
    <n v="515.21"/>
    <n v="1"/>
    <n v="1"/>
    <n v="515.21"/>
    <n v="1.5109999999999999"/>
    <n v="78209"/>
    <n v="80164"/>
    <n v="118173.8"/>
    <n v="2954"/>
    <n v="15997.68"/>
    <n v="0.16020000000000001"/>
    <n v="0.15390000000000001"/>
    <n v="43558.559999999998"/>
    <n v="2018.8"/>
    <n v="310.69"/>
    <n v="2329.4899999999998"/>
    <n v="167015.84999999998"/>
  </r>
  <r>
    <x v="252"/>
    <s v="Spokane"/>
    <n v="5301"/>
    <s v="The Community School"/>
    <x v="0"/>
    <n v="151.66"/>
    <n v="0"/>
    <n v="151.66"/>
    <n v="1"/>
    <n v="1"/>
    <n v="151.66"/>
    <n v="0.44500000000000001"/>
    <n v="78209"/>
    <n v="80164"/>
    <n v="34803.01"/>
    <n v="869.97000000000116"/>
    <n v="15997.68"/>
    <n v="0.16020000000000001"/>
    <n v="0.15390000000000001"/>
    <n v="12828.3"/>
    <n v="594.54999999999995"/>
    <n v="91.5"/>
    <n v="686.05"/>
    <n v="49187.33"/>
  </r>
  <r>
    <x v="252"/>
    <s v="Spokane"/>
    <n v="5344"/>
    <s v="Open Doors Youth Re-Engagement Spokane"/>
    <x v="0"/>
    <n v="198.18"/>
    <n v="0"/>
    <n v="198.18"/>
    <n v="1"/>
    <n v="1"/>
    <n v="198.18"/>
    <n v="0.58099999999999996"/>
    <n v="78209"/>
    <n v="80164"/>
    <n v="45439.43"/>
    <n v="1135.8499999999985"/>
    <n v="15997.68"/>
    <n v="0.16020000000000001"/>
    <n v="0.15390000000000001"/>
    <n v="16748.86"/>
    <n v="776.25"/>
    <n v="119.46"/>
    <n v="895.71"/>
    <n v="64219.85"/>
  </r>
  <r>
    <x v="252"/>
    <s v="Spokane"/>
    <n v="5361"/>
    <s v="Spokane Public Montessori"/>
    <x v="1"/>
    <n v="401.48999999999995"/>
    <n v="0"/>
    <n v="0"/>
    <n v="1"/>
    <n v="1"/>
    <n v="0"/>
    <n v="0"/>
    <n v="78209"/>
    <n v="80164"/>
    <n v="0"/>
    <n v="0"/>
    <n v="15997.68"/>
    <n v="0.16020000000000001"/>
    <n v="0.15390000000000001"/>
    <n v="0"/>
    <n v="0"/>
    <n v="0"/>
    <n v="0"/>
    <n v="0"/>
  </r>
  <r>
    <x v="252"/>
    <s v="Spokane"/>
    <n v="5693"/>
    <s v="Flett Middle School"/>
    <x v="0"/>
    <n v="605.37"/>
    <n v="0"/>
    <n v="605.37"/>
    <n v="1"/>
    <n v="1"/>
    <n v="605.37"/>
    <n v="1.776"/>
    <n v="78209"/>
    <n v="80164"/>
    <n v="138899.18"/>
    <n v="3472.0800000000163"/>
    <n v="15997.68"/>
    <n v="0.16020000000000001"/>
    <n v="0.15390000000000001"/>
    <n v="51197.88"/>
    <n v="2372.85"/>
    <n v="365.18"/>
    <n v="2738.0299999999997"/>
    <n v="196307.17"/>
  </r>
  <r>
    <x v="252"/>
    <s v="Spokane"/>
    <n v="5694"/>
    <s v="Spokane Virtual Academy"/>
    <x v="1"/>
    <n v="456.94"/>
    <n v="0"/>
    <n v="0"/>
    <n v="1"/>
    <n v="1"/>
    <n v="0"/>
    <n v="0"/>
    <n v="78209"/>
    <n v="80164"/>
    <n v="0"/>
    <n v="0"/>
    <n v="15997.68"/>
    <n v="0.16020000000000001"/>
    <n v="0.15390000000000001"/>
    <n v="0"/>
    <n v="0"/>
    <n v="0"/>
    <n v="0"/>
    <n v="0"/>
  </r>
  <r>
    <x v="252"/>
    <s v="Spokane"/>
    <n v="5695"/>
    <s v="Yasuhara Middle School"/>
    <x v="0"/>
    <n v="595.28"/>
    <n v="0"/>
    <n v="595.28"/>
    <n v="1"/>
    <n v="1"/>
    <n v="595.28"/>
    <n v="1.746"/>
    <n v="78209"/>
    <n v="80164"/>
    <n v="136552.91"/>
    <n v="3413.429999999993"/>
    <n v="15997.68"/>
    <n v="0.16020000000000001"/>
    <n v="0.15390000000000001"/>
    <n v="50333.05"/>
    <n v="2332.77"/>
    <n v="359.01"/>
    <n v="2691.7799999999997"/>
    <n v="192991.17"/>
  </r>
  <r>
    <x v="252"/>
    <s v="Spokane"/>
    <n v="5730"/>
    <s v="Peperzak Middle School"/>
    <x v="1"/>
    <n v="755.39"/>
    <n v="0"/>
    <n v="0"/>
    <n v="1"/>
    <n v="1"/>
    <n v="0"/>
    <n v="0"/>
    <n v="78209"/>
    <n v="80164"/>
    <n v="0"/>
    <n v="0"/>
    <n v="15997.68"/>
    <n v="0.16020000000000001"/>
    <n v="0.15390000000000001"/>
    <n v="0"/>
    <n v="0"/>
    <n v="0"/>
    <n v="0"/>
    <n v="0"/>
  </r>
  <r>
    <x v="252"/>
    <s v="Spokane"/>
    <n v="5743"/>
    <s v="Trejo Dual Language Academy"/>
    <x v="1"/>
    <n v="279.67"/>
    <n v="0"/>
    <n v="0"/>
    <n v="1"/>
    <n v="1"/>
    <n v="0"/>
    <n v="0"/>
    <n v="78209"/>
    <n v="80164"/>
    <n v="0"/>
    <n v="0"/>
    <n v="15997.68"/>
    <n v="0.16020000000000001"/>
    <n v="0.15390000000000001"/>
    <n v="0"/>
    <n v="0"/>
    <n v="0"/>
    <n v="0"/>
    <n v="0"/>
  </r>
  <r>
    <x v="253"/>
    <s v="Spokane Int'l Charter"/>
    <n v="5381"/>
    <s v="Spokane International Academy"/>
    <x v="0"/>
    <n v="826.83999999999992"/>
    <n v="0"/>
    <n v="826.83999999999992"/>
    <n v="1"/>
    <n v="1"/>
    <n v="826.83999999999992"/>
    <n v="2.4249999999999998"/>
    <n v="78209"/>
    <n v="80164"/>
    <n v="189656.83"/>
    <n v="4740.8700000000244"/>
    <n v="15997.68"/>
    <n v="0.16020000000000001"/>
    <n v="0.15390000000000001"/>
    <n v="69907.02"/>
    <n v="3239.96"/>
    <n v="498.63"/>
    <n v="3738.59"/>
    <n v="268043.31"/>
  </r>
  <r>
    <x v="254"/>
    <s v="Sprague"/>
    <n v="2186"/>
    <s v="Sprague High School"/>
    <x v="0"/>
    <n v="22.23"/>
    <n v="0"/>
    <n v="22.23"/>
    <n v="1"/>
    <n v="1"/>
    <n v="22.23"/>
    <n v="6.5000000000000002E-2"/>
    <n v="78209"/>
    <n v="80164"/>
    <n v="5083.59"/>
    <n v="127.06999999999971"/>
    <n v="15997.68"/>
    <n v="0.16020000000000001"/>
    <n v="0.15390000000000001"/>
    <n v="1873.8"/>
    <n v="86.84"/>
    <n v="13.36"/>
    <n v="100.2"/>
    <n v="7184.66"/>
  </r>
  <r>
    <x v="254"/>
    <s v="Sprague"/>
    <n v="3050"/>
    <s v="Sprague Elementary"/>
    <x v="0"/>
    <n v="25.27"/>
    <n v="0"/>
    <n v="25.27"/>
    <n v="1"/>
    <n v="1"/>
    <n v="25.27"/>
    <n v="7.3999999999999996E-2"/>
    <n v="78209"/>
    <n v="80164"/>
    <n v="5787.47"/>
    <n v="144.67000000000007"/>
    <n v="15997.68"/>
    <n v="0.16020000000000001"/>
    <n v="0.15390000000000001"/>
    <n v="2133.25"/>
    <n v="98.87"/>
    <n v="15.22"/>
    <n v="114.09"/>
    <n v="8179.4800000000005"/>
  </r>
  <r>
    <x v="255"/>
    <s v="St John"/>
    <n v="3068"/>
    <s v="St John/Endicott High"/>
    <x v="0"/>
    <n v="42.029999999999994"/>
    <n v="0"/>
    <n v="42.029999999999994"/>
    <n v="1"/>
    <n v="1"/>
    <n v="42.029999999999994"/>
    <n v="0.123"/>
    <n v="78209"/>
    <n v="80164"/>
    <n v="9619.7099999999991"/>
    <n v="240.46000000000095"/>
    <n v="15997.68"/>
    <n v="0.16020000000000001"/>
    <n v="0.15390000000000001"/>
    <n v="3545.8"/>
    <n v="164.34"/>
    <n v="25.29"/>
    <n v="189.63"/>
    <n v="13595.599999999999"/>
  </r>
  <r>
    <x v="255"/>
    <s v="St John"/>
    <n v="3069"/>
    <s v="St John Elementary"/>
    <x v="1"/>
    <n v="112.22"/>
    <n v="0"/>
    <n v="0"/>
    <n v="1"/>
    <n v="1"/>
    <n v="0"/>
    <n v="0"/>
    <n v="78209"/>
    <n v="80164"/>
    <n v="0"/>
    <n v="0"/>
    <n v="15997.68"/>
    <n v="0.16020000000000001"/>
    <n v="0.15390000000000001"/>
    <n v="0"/>
    <n v="0"/>
    <n v="0"/>
    <n v="0"/>
    <n v="0"/>
  </r>
  <r>
    <x v="256"/>
    <s v="Stanwood"/>
    <n v="1707"/>
    <s v="Lincoln Hill High School"/>
    <x v="1"/>
    <n v="126.69"/>
    <n v="0"/>
    <n v="0"/>
    <n v="1.1200000000000001"/>
    <n v="1.1600000000000001"/>
    <n v="0"/>
    <n v="0"/>
    <n v="78209"/>
    <n v="80164"/>
    <n v="0"/>
    <n v="0"/>
    <n v="15997.68"/>
    <n v="0.16020000000000001"/>
    <n v="0.15390000000000001"/>
    <n v="0"/>
    <n v="0"/>
    <n v="0"/>
    <n v="0"/>
    <n v="0"/>
  </r>
  <r>
    <x v="256"/>
    <s v="Stanwood"/>
    <n v="2400"/>
    <s v="Stanwood Middle School"/>
    <x v="1"/>
    <n v="520.54"/>
    <n v="0"/>
    <n v="0"/>
    <n v="1.1200000000000001"/>
    <n v="1.1600000000000001"/>
    <n v="0"/>
    <n v="0"/>
    <n v="78209"/>
    <n v="80164"/>
    <n v="0"/>
    <n v="0"/>
    <n v="15997.68"/>
    <n v="0.16020000000000001"/>
    <n v="0.15390000000000001"/>
    <n v="0"/>
    <n v="0"/>
    <n v="0"/>
    <n v="0"/>
    <n v="0"/>
  </r>
  <r>
    <x v="256"/>
    <s v="Stanwood"/>
    <n v="2581"/>
    <s v="Stanwood High School"/>
    <x v="1"/>
    <n v="1333.22"/>
    <n v="0"/>
    <n v="0"/>
    <n v="1.1200000000000001"/>
    <n v="1.1600000000000001"/>
    <n v="0"/>
    <n v="0"/>
    <n v="78209"/>
    <n v="80164"/>
    <n v="0"/>
    <n v="0"/>
    <n v="15997.68"/>
    <n v="0.16020000000000001"/>
    <n v="0.15390000000000001"/>
    <n v="0"/>
    <n v="0"/>
    <n v="0"/>
    <n v="0"/>
    <n v="0"/>
  </r>
  <r>
    <x v="256"/>
    <s v="Stanwood"/>
    <n v="3125"/>
    <s v="Stanwood Elementary School"/>
    <x v="1"/>
    <n v="399.14"/>
    <n v="0"/>
    <n v="0"/>
    <n v="1.1200000000000001"/>
    <n v="1.1600000000000001"/>
    <n v="0"/>
    <n v="0"/>
    <n v="78209"/>
    <n v="80164"/>
    <n v="0"/>
    <n v="0"/>
    <n v="15997.68"/>
    <n v="0.16020000000000001"/>
    <n v="0.15390000000000001"/>
    <n v="0"/>
    <n v="0"/>
    <n v="0"/>
    <n v="0"/>
    <n v="0"/>
  </r>
  <r>
    <x v="256"/>
    <s v="Stanwood"/>
    <n v="4364"/>
    <s v="Twin City Elementary"/>
    <x v="1"/>
    <n v="454.91"/>
    <n v="0"/>
    <n v="0"/>
    <n v="1.1200000000000001"/>
    <n v="1.1600000000000001"/>
    <n v="0"/>
    <n v="0"/>
    <n v="78209"/>
    <n v="80164"/>
    <n v="0"/>
    <n v="0"/>
    <n v="15997.68"/>
    <n v="0.16020000000000001"/>
    <n v="0.15390000000000001"/>
    <n v="0"/>
    <n v="0"/>
    <n v="0"/>
    <n v="0"/>
    <n v="0"/>
  </r>
  <r>
    <x v="256"/>
    <s v="Stanwood"/>
    <n v="4512"/>
    <s v="Port Susan Middle School"/>
    <x v="1"/>
    <n v="525.11"/>
    <n v="0"/>
    <n v="0"/>
    <n v="1.1200000000000001"/>
    <n v="1.1600000000000001"/>
    <n v="0"/>
    <n v="0"/>
    <n v="78209"/>
    <n v="80164"/>
    <n v="0"/>
    <n v="0"/>
    <n v="15997.68"/>
    <n v="0.16020000000000001"/>
    <n v="0.15390000000000001"/>
    <n v="0"/>
    <n v="0"/>
    <n v="0"/>
    <n v="0"/>
    <n v="0"/>
  </r>
  <r>
    <x v="256"/>
    <s v="Stanwood"/>
    <n v="4513"/>
    <s v="Cedarhome Elementary School"/>
    <x v="1"/>
    <n v="446.01"/>
    <n v="0"/>
    <n v="0"/>
    <n v="1.1200000000000001"/>
    <n v="1.1600000000000001"/>
    <n v="0"/>
    <n v="0"/>
    <n v="78209"/>
    <n v="80164"/>
    <n v="0"/>
    <n v="0"/>
    <n v="15997.68"/>
    <n v="0.16020000000000001"/>
    <n v="0.15390000000000001"/>
    <n v="0"/>
    <n v="0"/>
    <n v="0"/>
    <n v="0"/>
    <n v="0"/>
  </r>
  <r>
    <x v="256"/>
    <s v="Stanwood"/>
    <n v="4551"/>
    <s v="Utsalady Elementary"/>
    <x v="1"/>
    <n v="402.16"/>
    <n v="0"/>
    <n v="0"/>
    <n v="1.1200000000000001"/>
    <n v="1.1600000000000001"/>
    <n v="0"/>
    <n v="0"/>
    <n v="78209"/>
    <n v="80164"/>
    <n v="0"/>
    <n v="0"/>
    <n v="15997.68"/>
    <n v="0.16020000000000001"/>
    <n v="0.15390000000000001"/>
    <n v="0"/>
    <n v="0"/>
    <n v="0"/>
    <n v="0"/>
    <n v="0"/>
  </r>
  <r>
    <x v="256"/>
    <s v="Stanwood"/>
    <n v="4553"/>
    <s v="Elger Bay Elementary"/>
    <x v="1"/>
    <n v="373.91"/>
    <n v="0"/>
    <n v="0"/>
    <n v="1.1200000000000001"/>
    <n v="1.1600000000000001"/>
    <n v="0"/>
    <n v="0"/>
    <n v="78209"/>
    <n v="80164"/>
    <n v="0"/>
    <n v="0"/>
    <n v="15997.68"/>
    <n v="0.16020000000000001"/>
    <n v="0.15390000000000001"/>
    <n v="0"/>
    <n v="0"/>
    <n v="0"/>
    <n v="0"/>
    <n v="0"/>
  </r>
  <r>
    <x v="256"/>
    <s v="Stanwood"/>
    <n v="5004"/>
    <s v="Saratoga School"/>
    <x v="1"/>
    <n v="196.55"/>
    <n v="0"/>
    <n v="0"/>
    <n v="1.1200000000000001"/>
    <n v="1.1600000000000001"/>
    <n v="0"/>
    <n v="0"/>
    <n v="78209"/>
    <n v="80164"/>
    <n v="0"/>
    <n v="0"/>
    <n v="15997.68"/>
    <n v="0.16020000000000001"/>
    <n v="0.15390000000000001"/>
    <n v="0"/>
    <n v="0"/>
    <n v="0"/>
    <n v="0"/>
    <n v="0"/>
  </r>
  <r>
    <x v="256"/>
    <s v="Stanwood"/>
    <n v="5108"/>
    <s v="Lincoln Academy"/>
    <x v="0"/>
    <n v="18.829999999999998"/>
    <n v="0"/>
    <n v="18.829999999999998"/>
    <n v="1.1200000000000001"/>
    <n v="1.1600000000000001"/>
    <n v="18.829999999999998"/>
    <n v="5.5E-2"/>
    <n v="78209"/>
    <n v="80164"/>
    <n v="4817.67"/>
    <n v="296.78999999999996"/>
    <n v="15997.68"/>
    <n v="0.16020000000000001"/>
    <n v="0.15390000000000001"/>
    <n v="1697.34"/>
    <n v="85.24"/>
    <n v="13.12"/>
    <n v="98.36"/>
    <n v="6910.16"/>
  </r>
  <r>
    <x v="257"/>
    <s v="Star"/>
    <n v="2007"/>
    <s v="Star Elem School"/>
    <x v="1"/>
    <n v="13"/>
    <n v="0"/>
    <n v="0"/>
    <n v="1"/>
    <n v="1"/>
    <n v="0"/>
    <n v="0"/>
    <n v="78209"/>
    <n v="80164"/>
    <n v="0"/>
    <n v="0"/>
    <n v="15997.68"/>
    <n v="0.16020000000000001"/>
    <n v="0.15390000000000001"/>
    <n v="0"/>
    <n v="0"/>
    <n v="0"/>
    <n v="0"/>
    <n v="0"/>
  </r>
  <r>
    <x v="258"/>
    <s v="Starbuck"/>
    <n v="2135"/>
    <s v="Starbuck School"/>
    <x v="0"/>
    <n v="24.45"/>
    <n v="0"/>
    <n v="24.45"/>
    <n v="1"/>
    <n v="1"/>
    <n v="24.45"/>
    <n v="7.1999999999999995E-2"/>
    <n v="78209"/>
    <n v="80164"/>
    <n v="5631.05"/>
    <n v="140.76000000000022"/>
    <n v="15997.68"/>
    <n v="0.16020000000000001"/>
    <n v="0.15390000000000001"/>
    <n v="2075.59"/>
    <n v="96.2"/>
    <n v="14.81"/>
    <n v="111.01"/>
    <n v="7958.4100000000008"/>
  </r>
  <r>
    <x v="258"/>
    <s v="Starbuck"/>
    <n v="5696"/>
    <s v="Virtual Preparatory Academy of Washington"/>
    <x v="1"/>
    <n v="763.43"/>
    <n v="0"/>
    <n v="0"/>
    <n v="1"/>
    <n v="1"/>
    <n v="0"/>
    <n v="0"/>
    <n v="78209"/>
    <n v="80164"/>
    <n v="0"/>
    <n v="0"/>
    <n v="15997.68"/>
    <n v="0.16020000000000001"/>
    <n v="0.15390000000000001"/>
    <n v="0"/>
    <n v="0"/>
    <n v="0"/>
    <n v="0"/>
    <n v="0"/>
  </r>
  <r>
    <x v="259"/>
    <s v="Stehekin"/>
    <n v="2265"/>
    <s v="Stehekin Elementary"/>
    <x v="1"/>
    <n v="11.66"/>
    <n v="0"/>
    <n v="0"/>
    <n v="1"/>
    <n v="1"/>
    <n v="0"/>
    <n v="0"/>
    <n v="78209"/>
    <n v="80164"/>
    <n v="0"/>
    <n v="0"/>
    <n v="15997.68"/>
    <n v="0.16020000000000001"/>
    <n v="0.15390000000000001"/>
    <n v="0"/>
    <n v="0"/>
    <n v="0"/>
    <n v="0"/>
    <n v="0"/>
  </r>
  <r>
    <x v="260"/>
    <s v="Steilacoom Hist."/>
    <n v="2040"/>
    <s v="Anderson Island Elementary"/>
    <x v="0"/>
    <n v="18.439999999999998"/>
    <n v="0"/>
    <n v="18.439999999999998"/>
    <n v="1.06"/>
    <n v="1.06"/>
    <n v="18.439999999999998"/>
    <n v="5.3999999999999999E-2"/>
    <n v="78209"/>
    <n v="80164"/>
    <n v="4476.68"/>
    <n v="111.90999999999985"/>
    <n v="15997.68"/>
    <n v="0.16020000000000001"/>
    <n v="0.15390000000000001"/>
    <n v="1598.26"/>
    <n v="76.48"/>
    <n v="11.77"/>
    <n v="88.25"/>
    <n v="6275.1"/>
  </r>
  <r>
    <x v="260"/>
    <s v="Steilacoom Hist."/>
    <n v="2237"/>
    <s v="Pioneer Middle"/>
    <x v="1"/>
    <n v="753.97"/>
    <n v="0"/>
    <n v="0"/>
    <n v="1.06"/>
    <n v="1.06"/>
    <n v="0"/>
    <n v="0"/>
    <n v="78209"/>
    <n v="80164"/>
    <n v="0"/>
    <n v="0"/>
    <n v="15997.68"/>
    <n v="0.16020000000000001"/>
    <n v="0.15390000000000001"/>
    <n v="0"/>
    <n v="0"/>
    <n v="0"/>
    <n v="0"/>
    <n v="0"/>
  </r>
  <r>
    <x v="260"/>
    <s v="Steilacoom Hist."/>
    <n v="3446"/>
    <s v="Cherrydale Primary"/>
    <x v="1"/>
    <n v="341.49"/>
    <n v="0"/>
    <n v="0"/>
    <n v="1.06"/>
    <n v="1.06"/>
    <n v="0"/>
    <n v="0"/>
    <n v="78209"/>
    <n v="80164"/>
    <n v="0"/>
    <n v="0"/>
    <n v="15997.68"/>
    <n v="0.16020000000000001"/>
    <n v="0.15390000000000001"/>
    <n v="0"/>
    <n v="0"/>
    <n v="0"/>
    <n v="0"/>
    <n v="0"/>
  </r>
  <r>
    <x v="260"/>
    <s v="Steilacoom Hist."/>
    <n v="3827"/>
    <s v="Saltars Point Elementary"/>
    <x v="1"/>
    <n v="444.41"/>
    <n v="0"/>
    <n v="0"/>
    <n v="1.06"/>
    <n v="1.06"/>
    <n v="0"/>
    <n v="0"/>
    <n v="78209"/>
    <n v="80164"/>
    <n v="0"/>
    <n v="0"/>
    <n v="15997.68"/>
    <n v="0.16020000000000001"/>
    <n v="0.15390000000000001"/>
    <n v="0"/>
    <n v="0"/>
    <n v="0"/>
    <n v="0"/>
    <n v="0"/>
  </r>
  <r>
    <x v="260"/>
    <s v="Steilacoom Hist."/>
    <n v="4131"/>
    <s v="Steilacoom High"/>
    <x v="1"/>
    <n v="968.24"/>
    <n v="0"/>
    <n v="0"/>
    <n v="1.06"/>
    <n v="1.06"/>
    <n v="0"/>
    <n v="0"/>
    <n v="78209"/>
    <n v="80164"/>
    <n v="0"/>
    <n v="0"/>
    <n v="15997.68"/>
    <n v="0.16020000000000001"/>
    <n v="0.15390000000000001"/>
    <n v="0"/>
    <n v="0"/>
    <n v="0"/>
    <n v="0"/>
    <n v="0"/>
  </r>
  <r>
    <x v="260"/>
    <s v="Steilacoom Hist."/>
    <n v="4562"/>
    <s v="Chloe Clark Elementary"/>
    <x v="1"/>
    <n v="472.28"/>
    <n v="0"/>
    <n v="0"/>
    <n v="1.06"/>
    <n v="1.06"/>
    <n v="0"/>
    <n v="0"/>
    <n v="78209"/>
    <n v="80164"/>
    <n v="0"/>
    <n v="0"/>
    <n v="15997.68"/>
    <n v="0.16020000000000001"/>
    <n v="0.15390000000000001"/>
    <n v="0"/>
    <n v="0"/>
    <n v="0"/>
    <n v="0"/>
    <n v="0"/>
  </r>
  <r>
    <x v="261"/>
    <s v="Steptoe"/>
    <n v="2115"/>
    <s v="Steptoe Elementary School"/>
    <x v="1"/>
    <n v="31.89"/>
    <n v="0"/>
    <n v="0"/>
    <n v="1"/>
    <n v="1.04"/>
    <n v="0"/>
    <n v="0"/>
    <n v="78209"/>
    <n v="80164"/>
    <n v="0"/>
    <n v="0"/>
    <n v="15997.68"/>
    <n v="0.16020000000000001"/>
    <n v="0.15390000000000001"/>
    <n v="0"/>
    <n v="0"/>
    <n v="0"/>
    <n v="0"/>
    <n v="0"/>
  </r>
  <r>
    <x v="262"/>
    <s v="Stevenson-Carson"/>
    <n v="3119"/>
    <s v="Stevenson High School"/>
    <x v="0"/>
    <n v="263.13"/>
    <n v="0"/>
    <n v="263.13"/>
    <n v="1"/>
    <n v="1"/>
    <n v="263.13"/>
    <n v="0.77200000000000002"/>
    <n v="78209"/>
    <n v="80164"/>
    <n v="60377.35"/>
    <n v="1509.260000000002"/>
    <n v="15997.68"/>
    <n v="0.16020000000000001"/>
    <n v="0.15390000000000001"/>
    <n v="22254.94"/>
    <n v="1031.44"/>
    <n v="158.74"/>
    <n v="1190.18"/>
    <n v="85331.729999999981"/>
  </r>
  <r>
    <x v="262"/>
    <s v="Stevenson-Carson"/>
    <n v="3800"/>
    <s v="Wind River Middle School"/>
    <x v="0"/>
    <n v="184.11"/>
    <n v="0"/>
    <n v="184.11"/>
    <n v="1"/>
    <n v="1"/>
    <n v="184.11"/>
    <n v="0.54"/>
    <n v="78209"/>
    <n v="80164"/>
    <n v="42232.86"/>
    <n v="1055.6999999999971"/>
    <n v="15997.68"/>
    <n v="0.16020000000000001"/>
    <n v="0.15390000000000001"/>
    <n v="15566.92"/>
    <n v="721.48"/>
    <n v="111.04"/>
    <n v="832.52"/>
    <n v="59687.999999999993"/>
  </r>
  <r>
    <x v="262"/>
    <s v="Stevenson-Carson"/>
    <n v="5762"/>
    <s v="Carson Elementary School"/>
    <x v="0"/>
    <n v="285.77999999999997"/>
    <n v="0"/>
    <n v="285.77999999999997"/>
    <n v="1"/>
    <n v="1"/>
    <n v="285.77999999999997"/>
    <n v="0.83799999999999997"/>
    <n v="78209"/>
    <n v="80164"/>
    <n v="65539.14"/>
    <n v="1638.2899999999936"/>
    <n v="15997.68"/>
    <n v="0.16020000000000001"/>
    <n v="0.15390000000000001"/>
    <n v="24157.56"/>
    <n v="1119.6199999999999"/>
    <n v="172.31"/>
    <n v="1291.9299999999998"/>
    <n v="92626.919999999984"/>
  </r>
  <r>
    <x v="263"/>
    <s v="Sultan"/>
    <n v="2105"/>
    <s v="Sultan Middle School"/>
    <x v="0"/>
    <n v="466.56"/>
    <n v="0"/>
    <n v="466.56"/>
    <n v="1.18"/>
    <n v="1.18"/>
    <n v="466.56"/>
    <n v="1.369"/>
    <n v="78209"/>
    <n v="80164"/>
    <n v="126340.38"/>
    <n v="3158.1499999999942"/>
    <n v="15997.68"/>
    <n v="0.16020000000000001"/>
    <n v="0.15390000000000001"/>
    <n v="42626.59"/>
    <n v="2158.31"/>
    <n v="332.16"/>
    <n v="2490.4699999999998"/>
    <n v="174615.59"/>
  </r>
  <r>
    <x v="263"/>
    <s v="Sultan"/>
    <n v="2229"/>
    <s v="Sultan Elementary School"/>
    <x v="0"/>
    <n v="705"/>
    <n v="0"/>
    <n v="705"/>
    <n v="1.18"/>
    <n v="1.18"/>
    <n v="705"/>
    <n v="2.0680000000000001"/>
    <n v="78209"/>
    <n v="80164"/>
    <n v="190848.73"/>
    <n v="4770.6699999999837"/>
    <n v="15997.68"/>
    <n v="0.16020000000000001"/>
    <n v="0.15390000000000001"/>
    <n v="64391.37"/>
    <n v="3260.32"/>
    <n v="501.76"/>
    <n v="3762.08"/>
    <n v="263772.84999999998"/>
  </r>
  <r>
    <x v="263"/>
    <s v="Sultan"/>
    <n v="4274"/>
    <s v="Sultan Senior High School"/>
    <x v="0"/>
    <n v="547.17999999999995"/>
    <n v="0"/>
    <n v="547.17999999999995"/>
    <n v="1.18"/>
    <n v="1.18"/>
    <n v="547.17999999999995"/>
    <n v="1.605"/>
    <n v="78209"/>
    <n v="80164"/>
    <n v="148120.03"/>
    <n v="3702.570000000007"/>
    <n v="15997.68"/>
    <n v="0.16020000000000001"/>
    <n v="0.15390000000000001"/>
    <n v="49974.93"/>
    <n v="2530.38"/>
    <n v="389.43"/>
    <n v="2919.81"/>
    <n v="204717.34"/>
  </r>
  <r>
    <x v="263"/>
    <s v="Sultan"/>
    <n v="4399"/>
    <s v="Gold Bar Elementary"/>
    <x v="0"/>
    <n v="357.07"/>
    <n v="0"/>
    <n v="357.07"/>
    <n v="1.18"/>
    <n v="1.18"/>
    <n v="357.07"/>
    <n v="1.0469999999999999"/>
    <n v="78209"/>
    <n v="80164"/>
    <n v="96624.09"/>
    <n v="2415.3300000000017"/>
    <n v="15997.68"/>
    <n v="0.16020000000000001"/>
    <n v="0.15390000000000001"/>
    <n v="32600.47"/>
    <n v="1650.66"/>
    <n v="254.04"/>
    <n v="1904.7"/>
    <n v="133544.59000000003"/>
  </r>
  <r>
    <x v="263"/>
    <s v="Sultan"/>
    <n v="5114"/>
    <s v="Sky Valley Options"/>
    <x v="1"/>
    <n v="31.71"/>
    <n v="0"/>
    <n v="0"/>
    <n v="1.18"/>
    <n v="1.18"/>
    <n v="0"/>
    <n v="0"/>
    <n v="78209"/>
    <n v="80164"/>
    <n v="0"/>
    <n v="0"/>
    <n v="15997.68"/>
    <n v="0.16020000000000001"/>
    <n v="0.15390000000000001"/>
    <n v="0"/>
    <n v="0"/>
    <n v="0"/>
    <n v="0"/>
    <n v="0"/>
  </r>
  <r>
    <x v="263"/>
    <s v="Sultan"/>
    <n v="5329"/>
    <s v="Open Doors Youth Reengagement Sultan"/>
    <x v="1"/>
    <n v="16.11"/>
    <n v="0"/>
    <n v="0"/>
    <n v="1.18"/>
    <n v="1.18"/>
    <n v="0"/>
    <n v="0"/>
    <n v="78209"/>
    <n v="80164"/>
    <n v="0"/>
    <n v="0"/>
    <n v="15997.68"/>
    <n v="0.16020000000000001"/>
    <n v="0.15390000000000001"/>
    <n v="0"/>
    <n v="0"/>
    <n v="0"/>
    <n v="0"/>
    <n v="0"/>
  </r>
  <r>
    <x v="263"/>
    <s v="Sultan"/>
    <n v="5642"/>
    <s v="Sultan Virtual Academy"/>
    <x v="1"/>
    <n v="33.97"/>
    <n v="0"/>
    <n v="0"/>
    <n v="1.18"/>
    <n v="1.18"/>
    <n v="0"/>
    <n v="0"/>
    <n v="78209"/>
    <n v="80164"/>
    <n v="0"/>
    <n v="0"/>
    <n v="15997.68"/>
    <n v="0.16020000000000001"/>
    <n v="0.15390000000000001"/>
    <n v="0"/>
    <n v="0"/>
    <n v="0"/>
    <n v="0"/>
    <n v="0"/>
  </r>
  <r>
    <x v="264"/>
    <s v="Summit Atlas Charter"/>
    <n v="5469"/>
    <s v="Summit Public School: Atlas"/>
    <x v="1"/>
    <n v="572.46"/>
    <n v="0"/>
    <n v="0"/>
    <n v="1.18"/>
    <n v="1.18"/>
    <n v="0"/>
    <n v="0"/>
    <n v="78209"/>
    <n v="80164"/>
    <n v="0"/>
    <n v="0"/>
    <n v="15997.68"/>
    <n v="0.16020000000000001"/>
    <n v="0.15390000000000001"/>
    <n v="0"/>
    <n v="0"/>
    <n v="0"/>
    <n v="0"/>
    <n v="0"/>
  </r>
  <r>
    <x v="265"/>
    <s v="Summit Olympus Charter"/>
    <n v="5376"/>
    <s v="Summit Public School: Olympus"/>
    <x v="0"/>
    <n v="102.89"/>
    <n v="0"/>
    <n v="102.89"/>
    <n v="1.1200000000000001"/>
    <n v="1.1200000000000001"/>
    <n v="102.89"/>
    <n v="0.30199999999999999"/>
    <n v="78209"/>
    <n v="80164"/>
    <n v="26453.41"/>
    <n v="661.2599999999984"/>
    <n v="15997.68"/>
    <n v="0.16020000000000001"/>
    <n v="0.15390000000000001"/>
    <n v="9170.9"/>
    <n v="451.91"/>
    <n v="69.55"/>
    <n v="521.46"/>
    <n v="36807.029999999992"/>
  </r>
  <r>
    <x v="266"/>
    <s v="Summit Sierra Charter"/>
    <n v="5375"/>
    <s v="Summit Public School: Sierra"/>
    <x v="1"/>
    <n v="213.4"/>
    <n v="0"/>
    <n v="0"/>
    <n v="1.18"/>
    <n v="1.18"/>
    <n v="0"/>
    <n v="0"/>
    <n v="78209"/>
    <n v="80164"/>
    <n v="0"/>
    <n v="0"/>
    <n v="15997.68"/>
    <n v="0.16020000000000001"/>
    <n v="0.15390000000000001"/>
    <n v="0"/>
    <n v="0"/>
    <n v="0"/>
    <n v="0"/>
    <n v="0"/>
  </r>
  <r>
    <x v="267"/>
    <s v="Summit Valley"/>
    <n v="4394"/>
    <s v="Summit Valley School"/>
    <x v="0"/>
    <n v="95.94"/>
    <n v="0"/>
    <n v="95.94"/>
    <n v="1"/>
    <n v="1"/>
    <n v="95.94"/>
    <n v="0.28100000000000003"/>
    <n v="78209"/>
    <n v="80164"/>
    <n v="21976.73"/>
    <n v="549.35000000000218"/>
    <n v="15997.68"/>
    <n v="0.16020000000000001"/>
    <n v="0.15390000000000001"/>
    <n v="8100.57"/>
    <n v="375.43"/>
    <n v="57.78"/>
    <n v="433.21000000000004"/>
    <n v="31059.86"/>
  </r>
  <r>
    <x v="268"/>
    <s v="Sumner"/>
    <n v="2875"/>
    <s v="Maple Lawn Elementary"/>
    <x v="1"/>
    <n v="592.44000000000005"/>
    <n v="0"/>
    <n v="0"/>
    <n v="1.1200000000000001"/>
    <n v="1.1200000000000001"/>
    <n v="0"/>
    <n v="0"/>
    <n v="78209"/>
    <n v="80164"/>
    <n v="0"/>
    <n v="0"/>
    <n v="15997.68"/>
    <n v="0.16020000000000001"/>
    <n v="0.15390000000000001"/>
    <n v="0"/>
    <n v="0"/>
    <n v="0"/>
    <n v="0"/>
    <n v="0"/>
  </r>
  <r>
    <x v="268"/>
    <s v="Sumner"/>
    <n v="3247"/>
    <s v="Sumner High School"/>
    <x v="1"/>
    <n v="1923.8999999999999"/>
    <n v="0"/>
    <n v="0"/>
    <n v="1.1200000000000001"/>
    <n v="1.1200000000000001"/>
    <n v="0"/>
    <n v="0"/>
    <n v="78209"/>
    <n v="80164"/>
    <n v="0"/>
    <n v="0"/>
    <n v="15997.68"/>
    <n v="0.16020000000000001"/>
    <n v="0.15390000000000001"/>
    <n v="0"/>
    <n v="0"/>
    <n v="0"/>
    <n v="0"/>
    <n v="0"/>
  </r>
  <r>
    <x v="268"/>
    <s v="Sumner"/>
    <n v="3349"/>
    <s v="Bonney Lake Elementary"/>
    <x v="1"/>
    <n v="424.94"/>
    <n v="0"/>
    <n v="0"/>
    <n v="1.1200000000000001"/>
    <n v="1.1200000000000001"/>
    <n v="0"/>
    <n v="0"/>
    <n v="78209"/>
    <n v="80164"/>
    <n v="0"/>
    <n v="0"/>
    <n v="15997.68"/>
    <n v="0.16020000000000001"/>
    <n v="0.15390000000000001"/>
    <n v="0"/>
    <n v="0"/>
    <n v="0"/>
    <n v="0"/>
    <n v="0"/>
  </r>
  <r>
    <x v="268"/>
    <s v="Sumner"/>
    <n v="3399"/>
    <s v="Eismann Elementary"/>
    <x v="1"/>
    <n v="639.99"/>
    <n v="0"/>
    <n v="0"/>
    <n v="1.1200000000000001"/>
    <n v="1.1200000000000001"/>
    <n v="0"/>
    <n v="0"/>
    <n v="78209"/>
    <n v="80164"/>
    <n v="0"/>
    <n v="0"/>
    <n v="15997.68"/>
    <n v="0.16020000000000001"/>
    <n v="0.15390000000000001"/>
    <n v="0"/>
    <n v="0"/>
    <n v="0"/>
    <n v="0"/>
    <n v="0"/>
  </r>
  <r>
    <x v="268"/>
    <s v="Sumner"/>
    <n v="3499"/>
    <s v="Sumner Middle School"/>
    <x v="1"/>
    <n v="676.58"/>
    <n v="0"/>
    <n v="0"/>
    <n v="1.1200000000000001"/>
    <n v="1.1200000000000001"/>
    <n v="0"/>
    <n v="0"/>
    <n v="78209"/>
    <n v="80164"/>
    <n v="0"/>
    <n v="0"/>
    <n v="15997.68"/>
    <n v="0.16020000000000001"/>
    <n v="0.15390000000000001"/>
    <n v="0"/>
    <n v="0"/>
    <n v="0"/>
    <n v="0"/>
    <n v="0"/>
  </r>
  <r>
    <x v="268"/>
    <s v="Sumner"/>
    <n v="4132"/>
    <s v="Lakeridge Middle School"/>
    <x v="1"/>
    <n v="761.34"/>
    <n v="0"/>
    <n v="0"/>
    <n v="1.1200000000000001"/>
    <n v="1.1200000000000001"/>
    <n v="0"/>
    <n v="0"/>
    <n v="78209"/>
    <n v="80164"/>
    <n v="0"/>
    <n v="0"/>
    <n v="15997.68"/>
    <n v="0.16020000000000001"/>
    <n v="0.15390000000000001"/>
    <n v="0"/>
    <n v="0"/>
    <n v="0"/>
    <n v="0"/>
    <n v="0"/>
  </r>
  <r>
    <x v="268"/>
    <s v="Sumner"/>
    <n v="4166"/>
    <s v="Victor Falls Elementary"/>
    <x v="1"/>
    <n v="509.92"/>
    <n v="0"/>
    <n v="0"/>
    <n v="1.1200000000000001"/>
    <n v="1.1200000000000001"/>
    <n v="0"/>
    <n v="0"/>
    <n v="78209"/>
    <n v="80164"/>
    <n v="0"/>
    <n v="0"/>
    <n v="15997.68"/>
    <n v="0.16020000000000001"/>
    <n v="0.15390000000000001"/>
    <n v="0"/>
    <n v="0"/>
    <n v="0"/>
    <n v="0"/>
    <n v="0"/>
  </r>
  <r>
    <x v="268"/>
    <s v="Sumner"/>
    <n v="4250"/>
    <s v="Emerald Hills Elementary"/>
    <x v="1"/>
    <n v="553.26"/>
    <n v="0"/>
    <n v="0"/>
    <n v="1.1200000000000001"/>
    <n v="1.1200000000000001"/>
    <n v="0"/>
    <n v="0"/>
    <n v="78209"/>
    <n v="80164"/>
    <n v="0"/>
    <n v="0"/>
    <n v="15997.68"/>
    <n v="0.16020000000000001"/>
    <n v="0.15390000000000001"/>
    <n v="0"/>
    <n v="0"/>
    <n v="0"/>
    <n v="0"/>
    <n v="0"/>
  </r>
  <r>
    <x v="268"/>
    <s v="Sumner"/>
    <n v="4402"/>
    <s v="Liberty Ridge Elementary"/>
    <x v="1"/>
    <n v="454.43"/>
    <n v="0"/>
    <n v="0"/>
    <n v="1.1200000000000001"/>
    <n v="1.1200000000000001"/>
    <n v="0"/>
    <n v="0"/>
    <n v="78209"/>
    <n v="80164"/>
    <n v="0"/>
    <n v="0"/>
    <n v="15997.68"/>
    <n v="0.16020000000000001"/>
    <n v="0.15390000000000001"/>
    <n v="0"/>
    <n v="0"/>
    <n v="0"/>
    <n v="0"/>
    <n v="0"/>
  </r>
  <r>
    <x v="268"/>
    <s v="Sumner"/>
    <n v="4435"/>
    <s v="Crestwood Elementary"/>
    <x v="1"/>
    <n v="347"/>
    <n v="0"/>
    <n v="0"/>
    <n v="1.1200000000000001"/>
    <n v="1.1200000000000001"/>
    <n v="0"/>
    <n v="0"/>
    <n v="78209"/>
    <n v="80164"/>
    <n v="0"/>
    <n v="0"/>
    <n v="15997.68"/>
    <n v="0.16020000000000001"/>
    <n v="0.15390000000000001"/>
    <n v="0"/>
    <n v="0"/>
    <n v="0"/>
    <n v="0"/>
    <n v="0"/>
  </r>
  <r>
    <x v="268"/>
    <s v="Sumner"/>
    <n v="4502"/>
    <s v="Mountain View Middle School"/>
    <x v="1"/>
    <n v="944.87"/>
    <n v="0"/>
    <n v="0"/>
    <n v="1.1200000000000001"/>
    <n v="1.1200000000000001"/>
    <n v="0"/>
    <n v="0"/>
    <n v="78209"/>
    <n v="80164"/>
    <n v="0"/>
    <n v="0"/>
    <n v="15997.68"/>
    <n v="0.16020000000000001"/>
    <n v="0.15390000000000001"/>
    <n v="0"/>
    <n v="0"/>
    <n v="0"/>
    <n v="0"/>
    <n v="0"/>
  </r>
  <r>
    <x v="268"/>
    <s v="Sumner"/>
    <n v="4541"/>
    <s v="Daffodil Valley Elementary"/>
    <x v="0"/>
    <n v="431.95"/>
    <n v="0"/>
    <n v="431.95"/>
    <n v="1.1200000000000001"/>
    <n v="1.1200000000000001"/>
    <n v="431.95"/>
    <n v="1.2669999999999999"/>
    <n v="78209"/>
    <n v="80164"/>
    <n v="110981.7"/>
    <n v="2774.2200000000012"/>
    <n v="15997.68"/>
    <n v="0.16020000000000001"/>
    <n v="0.15390000000000001"/>
    <n v="38475.279999999999"/>
    <n v="1895.93"/>
    <n v="291.77999999999997"/>
    <n v="2187.71"/>
    <n v="154418.90999999997"/>
  </r>
  <r>
    <x v="268"/>
    <s v="Sumner"/>
    <n v="4585"/>
    <s v="Bonney Lake High School"/>
    <x v="1"/>
    <n v="1687.99"/>
    <n v="0"/>
    <n v="0"/>
    <n v="1.1200000000000001"/>
    <n v="1.1200000000000001"/>
    <n v="0"/>
    <n v="0"/>
    <n v="78209"/>
    <n v="80164"/>
    <n v="0"/>
    <n v="0"/>
    <n v="15997.68"/>
    <n v="0.16020000000000001"/>
    <n v="0.15390000000000001"/>
    <n v="0"/>
    <n v="0"/>
    <n v="0"/>
    <n v="0"/>
    <n v="0"/>
  </r>
  <r>
    <x v="268"/>
    <s v="Sumner"/>
    <n v="5524"/>
    <s v="Tehaleh Heights Elementary"/>
    <x v="1"/>
    <n v="530.15"/>
    <n v="0"/>
    <n v="0"/>
    <n v="1.1200000000000001"/>
    <n v="1.1200000000000001"/>
    <n v="0"/>
    <n v="0"/>
    <n v="78209"/>
    <n v="80164"/>
    <n v="0"/>
    <n v="0"/>
    <n v="15997.68"/>
    <n v="0.16020000000000001"/>
    <n v="0.15390000000000001"/>
    <n v="0"/>
    <n v="0"/>
    <n v="0"/>
    <n v="0"/>
    <n v="0"/>
  </r>
  <r>
    <x v="269"/>
    <s v="Sunnyside"/>
    <n v="2469"/>
    <s v="Outlook Elementary School"/>
    <x v="0"/>
    <n v="395.33"/>
    <n v="0"/>
    <n v="395.33"/>
    <n v="1"/>
    <n v="1"/>
    <n v="395.33"/>
    <n v="1.1599999999999999"/>
    <n v="78209"/>
    <n v="80164"/>
    <n v="90722.44"/>
    <n v="2267.8000000000029"/>
    <n v="15997.68"/>
    <n v="0.16020000000000001"/>
    <n v="0.15390000000000001"/>
    <n v="33440.06"/>
    <n v="1549.84"/>
    <n v="238.52"/>
    <n v="1788.36"/>
    <n v="128218.66"/>
  </r>
  <r>
    <x v="269"/>
    <s v="Sunnyside"/>
    <n v="2717"/>
    <s v="Washington Elementary"/>
    <x v="0"/>
    <n v="599.89"/>
    <n v="0"/>
    <n v="599.89"/>
    <n v="1"/>
    <n v="1"/>
    <n v="599.89"/>
    <n v="1.76"/>
    <n v="78209"/>
    <n v="80164"/>
    <n v="137647.84"/>
    <n v="3440.8000000000175"/>
    <n v="15997.68"/>
    <n v="0.16020000000000001"/>
    <n v="0.15390000000000001"/>
    <n v="50736.639999999999"/>
    <n v="2351.48"/>
    <n v="361.89"/>
    <n v="2713.37"/>
    <n v="194538.65"/>
  </r>
  <r>
    <x v="269"/>
    <s v="Sunnyside"/>
    <n v="2959"/>
    <s v="Sunnyside High School"/>
    <x v="0"/>
    <n v="2055.2200000000003"/>
    <n v="0"/>
    <n v="2055.2200000000003"/>
    <n v="1"/>
    <n v="1"/>
    <n v="2055.2200000000003"/>
    <n v="6.0289999999999999"/>
    <n v="78209"/>
    <n v="80164"/>
    <n v="471522.06"/>
    <n v="11786.700000000012"/>
    <n v="15997.68"/>
    <n v="0.16020000000000001"/>
    <n v="0.15390000000000001"/>
    <n v="173801.82"/>
    <n v="8055.15"/>
    <n v="1239.69"/>
    <n v="9294.84"/>
    <n v="666405.42000000004"/>
  </r>
  <r>
    <x v="269"/>
    <s v="Sunnyside"/>
    <n v="3313"/>
    <s v="Harrison Middle School"/>
    <x v="0"/>
    <n v="817.27"/>
    <n v="0"/>
    <n v="817.27"/>
    <n v="1"/>
    <n v="1"/>
    <n v="817.27"/>
    <n v="2.3969999999999998"/>
    <n v="78209"/>
    <n v="80164"/>
    <n v="187466.97"/>
    <n v="4686.1399999999849"/>
    <n v="15997.68"/>
    <n v="0.16020000000000001"/>
    <n v="0.15390000000000001"/>
    <n v="69099.839999999997"/>
    <n v="3202.55"/>
    <n v="492.87"/>
    <n v="3695.42"/>
    <n v="264948.37"/>
  </r>
  <r>
    <x v="269"/>
    <s v="Sunnyside"/>
    <n v="4000"/>
    <s v="Chief Kamiakin Elementary School"/>
    <x v="0"/>
    <n v="572.22"/>
    <n v="0"/>
    <n v="572.22"/>
    <n v="1"/>
    <n v="1"/>
    <n v="572.22"/>
    <n v="1.679"/>
    <n v="78209"/>
    <n v="80164"/>
    <n v="131312.91"/>
    <n v="3282.4499999999825"/>
    <n v="15997.68"/>
    <n v="0.16020000000000001"/>
    <n v="0.15390000000000001"/>
    <n v="48401.599999999999"/>
    <n v="2243.2600000000002"/>
    <n v="345.24"/>
    <n v="2588.5"/>
    <n v="185585.46"/>
  </r>
  <r>
    <x v="269"/>
    <s v="Sunnyside"/>
    <n v="4497"/>
    <s v="Pioneer Elementary School"/>
    <x v="0"/>
    <n v="582.66999999999996"/>
    <n v="0"/>
    <n v="582.66999999999996"/>
    <n v="1"/>
    <n v="1"/>
    <n v="582.66999999999996"/>
    <n v="1.7090000000000001"/>
    <n v="78209"/>
    <n v="80164"/>
    <n v="133659.18"/>
    <n v="3341.1000000000058"/>
    <n v="15997.68"/>
    <n v="0.16020000000000001"/>
    <n v="0.15390000000000001"/>
    <n v="49266.43"/>
    <n v="2283.34"/>
    <n v="351.41"/>
    <n v="2634.75"/>
    <n v="188901.46"/>
  </r>
  <r>
    <x v="269"/>
    <s v="Sunnyside"/>
    <n v="5049"/>
    <s v="Sierra Vista Middle School"/>
    <x v="0"/>
    <n v="548.36"/>
    <n v="0"/>
    <n v="548.36"/>
    <n v="1"/>
    <n v="1"/>
    <n v="548.36"/>
    <n v="1.609"/>
    <n v="78209"/>
    <n v="80164"/>
    <n v="125838.28"/>
    <n v="3145.6000000000058"/>
    <n v="15997.68"/>
    <n v="0.16020000000000001"/>
    <n v="0.15390000000000001"/>
    <n v="46383.67"/>
    <n v="2149.73"/>
    <n v="330.84"/>
    <n v="2480.5700000000002"/>
    <n v="177848.12000000002"/>
  </r>
  <r>
    <x v="269"/>
    <s v="Sunnyside"/>
    <n v="5137"/>
    <s v="Sun Valley Elementary"/>
    <x v="0"/>
    <n v="415.63"/>
    <n v="0"/>
    <n v="415.63"/>
    <n v="1"/>
    <n v="1"/>
    <n v="415.63"/>
    <n v="1.2190000000000001"/>
    <n v="78209"/>
    <n v="80164"/>
    <n v="95336.77"/>
    <n v="2383.1499999999942"/>
    <n v="15997.68"/>
    <n v="0.16020000000000001"/>
    <n v="0.15390000000000001"/>
    <n v="35140.89"/>
    <n v="1628.67"/>
    <n v="250.65"/>
    <n v="1879.3200000000002"/>
    <n v="134740.13"/>
  </r>
  <r>
    <x v="269"/>
    <s v="Sunnyside"/>
    <n v="5352"/>
    <s v="SHS Graduation Alliance"/>
    <x v="0"/>
    <n v="3.56"/>
    <n v="0"/>
    <n v="3.56"/>
    <n v="1"/>
    <n v="1"/>
    <n v="3.56"/>
    <n v="0.01"/>
    <n v="78209"/>
    <n v="80164"/>
    <n v="782.09"/>
    <n v="19.549999999999955"/>
    <n v="15997.68"/>
    <n v="0.16020000000000001"/>
    <n v="0.15390000000000001"/>
    <n v="288.27999999999997"/>
    <n v="13.36"/>
    <n v="2.06"/>
    <n v="15.42"/>
    <n v="1105.3399999999999"/>
  </r>
  <r>
    <x v="270"/>
    <s v="Suquamish Tribal"/>
    <n v="5319"/>
    <s v="Chief Kitsap Academy"/>
    <x v="0"/>
    <n v="75.97999999999999"/>
    <n v="0"/>
    <n v="75.97999999999999"/>
    <n v="1.18"/>
    <n v="1.18"/>
    <n v="75.97999999999999"/>
    <n v="0.223"/>
    <n v="78209"/>
    <n v="80164"/>
    <n v="20579.919999999998"/>
    <n v="514.43000000000029"/>
    <n v="15997.68"/>
    <n v="0.16020000000000001"/>
    <n v="0.15390000000000001"/>
    <n v="6943.56"/>
    <n v="351.57"/>
    <n v="54.11"/>
    <n v="405.68"/>
    <n v="28443.59"/>
  </r>
  <r>
    <x v="271"/>
    <s v="Tacoma"/>
    <n v="1514"/>
    <s v="Alternative Spcl Needs Div Occ"/>
    <x v="1"/>
    <n v="7.38"/>
    <n v="0"/>
    <n v="0"/>
    <n v="1.1200000000000001"/>
    <n v="1.1200000000000001"/>
    <n v="0"/>
    <n v="0"/>
    <n v="78209"/>
    <n v="80164"/>
    <n v="0"/>
    <n v="0"/>
    <n v="15997.68"/>
    <n v="0.16020000000000001"/>
    <n v="0.15390000000000001"/>
    <n v="0"/>
    <n v="0"/>
    <n v="0"/>
    <n v="0"/>
    <n v="0"/>
  </r>
  <r>
    <x v="271"/>
    <s v="Tacoma"/>
    <n v="1585"/>
    <s v="Comm Based Trans Program"/>
    <x v="1"/>
    <n v="52.57"/>
    <n v="0"/>
    <n v="0"/>
    <n v="1.1200000000000001"/>
    <n v="1.1200000000000001"/>
    <n v="0"/>
    <n v="0"/>
    <n v="78209"/>
    <n v="80164"/>
    <n v="0"/>
    <n v="0"/>
    <n v="15997.68"/>
    <n v="0.16020000000000001"/>
    <n v="0.15390000000000001"/>
    <n v="0"/>
    <n v="0"/>
    <n v="0"/>
    <n v="0"/>
    <n v="0"/>
  </r>
  <r>
    <x v="271"/>
    <s v="Tacoma"/>
    <n v="1860"/>
    <s v="Tacoma School of the Arts"/>
    <x v="1"/>
    <n v="630.39"/>
    <n v="0"/>
    <n v="0"/>
    <n v="1.1200000000000001"/>
    <n v="1.1200000000000001"/>
    <n v="0"/>
    <n v="0"/>
    <n v="78209"/>
    <n v="80164"/>
    <n v="0"/>
    <n v="0"/>
    <n v="15997.68"/>
    <n v="0.16020000000000001"/>
    <n v="0.15390000000000001"/>
    <n v="0"/>
    <n v="0"/>
    <n v="0"/>
    <n v="0"/>
    <n v="0"/>
  </r>
  <r>
    <x v="271"/>
    <s v="Tacoma"/>
    <n v="2036"/>
    <s v="Larchmont Elementary School"/>
    <x v="0"/>
    <n v="281.34000000000003"/>
    <n v="0"/>
    <n v="281.34000000000003"/>
    <n v="1.1200000000000001"/>
    <n v="1.1200000000000001"/>
    <n v="281.34000000000003"/>
    <n v="0.82499999999999996"/>
    <n v="78209"/>
    <n v="80164"/>
    <n v="72265.119999999995"/>
    <n v="1806.4199999999983"/>
    <n v="15997.68"/>
    <n v="0.16020000000000001"/>
    <n v="0.15390000000000001"/>
    <n v="25052.97"/>
    <n v="1234.53"/>
    <n v="189.99"/>
    <n v="1424.52"/>
    <n v="100549.03"/>
  </r>
  <r>
    <x v="271"/>
    <s v="Tacoma"/>
    <n v="2083"/>
    <s v="Washington Elementary School"/>
    <x v="1"/>
    <n v="361.78"/>
    <n v="0"/>
    <n v="0"/>
    <n v="1.1200000000000001"/>
    <n v="1.1200000000000001"/>
    <n v="0"/>
    <n v="0"/>
    <n v="78209"/>
    <n v="80164"/>
    <n v="0"/>
    <n v="0"/>
    <n v="15997.68"/>
    <n v="0.16020000000000001"/>
    <n v="0.15390000000000001"/>
    <n v="0"/>
    <n v="0"/>
    <n v="0"/>
    <n v="0"/>
    <n v="0"/>
  </r>
  <r>
    <x v="271"/>
    <s v="Tacoma"/>
    <n v="2084"/>
    <s v="Stadium High School"/>
    <x v="1"/>
    <n v="1639.12"/>
    <n v="0"/>
    <n v="0"/>
    <n v="1.1200000000000001"/>
    <n v="1.1200000000000001"/>
    <n v="0"/>
    <n v="0"/>
    <n v="78209"/>
    <n v="80164"/>
    <n v="0"/>
    <n v="0"/>
    <n v="15997.68"/>
    <n v="0.16020000000000001"/>
    <n v="0.15390000000000001"/>
    <n v="0"/>
    <n v="0"/>
    <n v="0"/>
    <n v="0"/>
    <n v="0"/>
  </r>
  <r>
    <x v="271"/>
    <s v="Tacoma"/>
    <n v="2094"/>
    <s v="Blix Elementary School"/>
    <x v="0"/>
    <n v="427.72"/>
    <n v="0"/>
    <n v="427.72"/>
    <n v="1.1200000000000001"/>
    <n v="1.1200000000000001"/>
    <n v="427.72"/>
    <n v="1.2549999999999999"/>
    <n v="78209"/>
    <n v="80164"/>
    <n v="109930.57"/>
    <n v="2747.9499999999971"/>
    <n v="15997.68"/>
    <n v="0.16020000000000001"/>
    <n v="0.15390000000000001"/>
    <n v="38110.879999999997"/>
    <n v="1877.98"/>
    <n v="289.02"/>
    <n v="2167"/>
    <n v="152956.40000000002"/>
  </r>
  <r>
    <x v="271"/>
    <s v="Tacoma"/>
    <n v="2103"/>
    <s v="Jefferson Elementary School"/>
    <x v="1"/>
    <n v="323.48"/>
    <n v="0"/>
    <n v="0"/>
    <n v="1.1200000000000001"/>
    <n v="1.1200000000000001"/>
    <n v="0"/>
    <n v="0"/>
    <n v="78209"/>
    <n v="80164"/>
    <n v="0"/>
    <n v="0"/>
    <n v="15997.68"/>
    <n v="0.16020000000000001"/>
    <n v="0.15390000000000001"/>
    <n v="0"/>
    <n v="0"/>
    <n v="0"/>
    <n v="0"/>
    <n v="0"/>
  </r>
  <r>
    <x v="271"/>
    <s v="Tacoma"/>
    <n v="2148"/>
    <s v="Franklin Elementary School"/>
    <x v="0"/>
    <n v="211.89000000000001"/>
    <n v="0"/>
    <n v="211.89000000000001"/>
    <n v="1.1200000000000001"/>
    <n v="1.1200000000000001"/>
    <n v="211.89000000000001"/>
    <n v="0.622"/>
    <n v="78209"/>
    <n v="80164"/>
    <n v="54483.519999999997"/>
    <n v="1361.9300000000003"/>
    <n v="15997.68"/>
    <n v="0.16020000000000001"/>
    <n v="0.15390000000000001"/>
    <n v="18888.419999999998"/>
    <n v="930.76"/>
    <n v="143.24"/>
    <n v="1074"/>
    <n v="75807.87"/>
  </r>
  <r>
    <x v="271"/>
    <s v="Tacoma"/>
    <n v="2167"/>
    <s v="Fern Hill Elementary School"/>
    <x v="0"/>
    <n v="276"/>
    <n v="0"/>
    <n v="276"/>
    <n v="1.1200000000000001"/>
    <n v="1.1200000000000001"/>
    <n v="276"/>
    <n v="0.81"/>
    <n v="78209"/>
    <n v="80164"/>
    <n v="70951.199999999997"/>
    <n v="1773.5800000000017"/>
    <n v="15997.68"/>
    <n v="0.16020000000000001"/>
    <n v="0.15390000000000001"/>
    <n v="24597.46"/>
    <n v="1212.08"/>
    <n v="186.54"/>
    <n v="1398.62"/>
    <n v="98720.86"/>
  </r>
  <r>
    <x v="271"/>
    <s v="Tacoma"/>
    <n v="2168"/>
    <s v="Sheridan Elementary School"/>
    <x v="0"/>
    <n v="480.89"/>
    <n v="0"/>
    <n v="480.89"/>
    <n v="1.1200000000000001"/>
    <n v="1.1200000000000001"/>
    <n v="480.89"/>
    <n v="1.411"/>
    <n v="78209"/>
    <n v="80164"/>
    <n v="123595.25"/>
    <n v="3089.5200000000041"/>
    <n v="15997.68"/>
    <n v="0.16020000000000001"/>
    <n v="0.15390000000000001"/>
    <n v="42848.160000000003"/>
    <n v="2111.41"/>
    <n v="324.95"/>
    <n v="2436.3599999999997"/>
    <n v="171969.28999999998"/>
  </r>
  <r>
    <x v="271"/>
    <s v="Tacoma"/>
    <n v="2169"/>
    <s v="Point Defiance Elementary School"/>
    <x v="1"/>
    <n v="303.25"/>
    <n v="0"/>
    <n v="0"/>
    <n v="1.1200000000000001"/>
    <n v="1.1200000000000001"/>
    <n v="0"/>
    <n v="0"/>
    <n v="78209"/>
    <n v="80164"/>
    <n v="0"/>
    <n v="0"/>
    <n v="15997.68"/>
    <n v="0.16020000000000001"/>
    <n v="0.15390000000000001"/>
    <n v="0"/>
    <n v="0"/>
    <n v="0"/>
    <n v="0"/>
    <n v="0"/>
  </r>
  <r>
    <x v="271"/>
    <s v="Tacoma"/>
    <n v="2215"/>
    <s v="Lincoln High School"/>
    <x v="0"/>
    <n v="1504.96"/>
    <n v="0"/>
    <n v="1504.96"/>
    <n v="1.1200000000000001"/>
    <n v="1.1200000000000001"/>
    <n v="1504.96"/>
    <n v="4.415"/>
    <n v="78209"/>
    <n v="80164"/>
    <n v="386727.86"/>
    <n v="9667.0900000000256"/>
    <n v="15997.68"/>
    <n v="0.16020000000000001"/>
    <n v="0.15390000000000001"/>
    <n v="134071.32999999999"/>
    <n v="6606.58"/>
    <n v="1016.75"/>
    <n v="7623.33"/>
    <n v="538089.61"/>
  </r>
  <r>
    <x v="271"/>
    <s v="Tacoma"/>
    <n v="2247"/>
    <s v="N.E. Tacoma Elementary School"/>
    <x v="0"/>
    <n v="388.89"/>
    <n v="0"/>
    <n v="388.89"/>
    <n v="1.1200000000000001"/>
    <n v="1.1200000000000001"/>
    <n v="388.89"/>
    <n v="1.141"/>
    <n v="78209"/>
    <n v="80164"/>
    <n v="99944.85"/>
    <n v="2498.3299999999872"/>
    <n v="15997.68"/>
    <n v="0.16020000000000001"/>
    <n v="0.15390000000000001"/>
    <n v="34649.01"/>
    <n v="1707.39"/>
    <n v="262.77"/>
    <n v="1970.16"/>
    <n v="139062.35"/>
  </r>
  <r>
    <x v="271"/>
    <s v="Tacoma"/>
    <n v="2252"/>
    <s v="Manitou Park Elementary School"/>
    <x v="0"/>
    <n v="404.78000000000003"/>
    <n v="0"/>
    <n v="404.78000000000003"/>
    <n v="1.1200000000000001"/>
    <n v="1.1200000000000001"/>
    <n v="404.78000000000003"/>
    <n v="1.1870000000000001"/>
    <n v="78209"/>
    <n v="80164"/>
    <n v="103974.17"/>
    <n v="2599.0599999999977"/>
    <n v="15997.68"/>
    <n v="0.16020000000000001"/>
    <n v="0.15390000000000001"/>
    <n v="36045.9"/>
    <n v="1776.22"/>
    <n v="273.36"/>
    <n v="2049.58"/>
    <n v="144668.71"/>
  </r>
  <r>
    <x v="271"/>
    <s v="Tacoma"/>
    <n v="2275"/>
    <s v="Roosevelt Elementary School"/>
    <x v="0"/>
    <n v="242.78"/>
    <n v="0"/>
    <n v="242.78"/>
    <n v="1.1200000000000001"/>
    <n v="1.1200000000000001"/>
    <n v="242.78"/>
    <n v="0.71199999999999997"/>
    <n v="78209"/>
    <n v="80164"/>
    <n v="62366.98"/>
    <n v="1559"/>
    <n v="15997.68"/>
    <n v="0.16020000000000001"/>
    <n v="0.15390000000000001"/>
    <n v="21621.47"/>
    <n v="1065.43"/>
    <n v="163.97"/>
    <n v="1229.4000000000001"/>
    <n v="86776.85"/>
  </r>
  <r>
    <x v="271"/>
    <s v="Tacoma"/>
    <n v="2336"/>
    <s v="Lyon Elementary School"/>
    <x v="0"/>
    <n v="345.56"/>
    <n v="0"/>
    <n v="345.56"/>
    <n v="1.1200000000000001"/>
    <n v="1.1200000000000001"/>
    <n v="345.56"/>
    <n v="1.014"/>
    <n v="78209"/>
    <n v="80164"/>
    <n v="88820.4"/>
    <n v="2220.25"/>
    <n v="15997.68"/>
    <n v="0.16020000000000001"/>
    <n v="0.15390000000000001"/>
    <n v="30792.37"/>
    <n v="1517.34"/>
    <n v="233.52"/>
    <n v="1750.86"/>
    <n v="123583.87999999999"/>
  </r>
  <r>
    <x v="271"/>
    <s v="Tacoma"/>
    <n v="2338"/>
    <s v="Hilltop Heritage Middle School"/>
    <x v="0"/>
    <n v="433.41"/>
    <n v="0"/>
    <n v="433.41"/>
    <n v="1.1200000000000001"/>
    <n v="1.1200000000000001"/>
    <n v="433.41"/>
    <n v="1.2709999999999999"/>
    <n v="78209"/>
    <n v="80164"/>
    <n v="111332.08"/>
    <n v="2782.9799999999959"/>
    <n v="15997.68"/>
    <n v="0.16020000000000001"/>
    <n v="0.15390000000000001"/>
    <n v="38596.75"/>
    <n v="1901.92"/>
    <n v="292.70999999999998"/>
    <n v="2194.63"/>
    <n v="154906.44"/>
  </r>
  <r>
    <x v="271"/>
    <s v="Tacoma"/>
    <n v="2358"/>
    <s v="Stanley Elementary School"/>
    <x v="0"/>
    <n v="290.33000000000004"/>
    <n v="0"/>
    <n v="290.33000000000004"/>
    <n v="1.1200000000000001"/>
    <n v="1.1200000000000001"/>
    <n v="290.33000000000004"/>
    <n v="0.85199999999999998"/>
    <n v="78209"/>
    <n v="80164"/>
    <n v="74630.16"/>
    <n v="1865.5399999999936"/>
    <n v="15997.68"/>
    <n v="0.16020000000000001"/>
    <n v="0.15390000000000001"/>
    <n v="25872.880000000001"/>
    <n v="1274.93"/>
    <n v="196.21"/>
    <n v="1471.14"/>
    <n v="103839.72"/>
  </r>
  <r>
    <x v="271"/>
    <s v="Tacoma"/>
    <n v="2359"/>
    <s v="Stewart Middle School"/>
    <x v="0"/>
    <n v="639.80999999999995"/>
    <n v="0"/>
    <n v="639.80999999999995"/>
    <n v="1.1200000000000001"/>
    <n v="1.1200000000000001"/>
    <n v="639.80999999999995"/>
    <n v="1.877"/>
    <n v="78209"/>
    <n v="80164"/>
    <n v="164414.09"/>
    <n v="4109.8800000000047"/>
    <n v="15997.68"/>
    <n v="0.16020000000000001"/>
    <n v="0.15390000000000001"/>
    <n v="56999.29"/>
    <n v="2808.73"/>
    <n v="432.26"/>
    <n v="3240.99"/>
    <n v="228764.25"/>
  </r>
  <r>
    <x v="271"/>
    <s v="Tacoma"/>
    <n v="2376"/>
    <s v="Mason Middle School"/>
    <x v="1"/>
    <n v="640.33000000000004"/>
    <n v="0"/>
    <n v="0"/>
    <n v="1.1200000000000001"/>
    <n v="1.1200000000000001"/>
    <n v="0"/>
    <n v="0"/>
    <n v="78209"/>
    <n v="80164"/>
    <n v="0"/>
    <n v="0"/>
    <n v="15997.68"/>
    <n v="0.16020000000000001"/>
    <n v="0.15390000000000001"/>
    <n v="0"/>
    <n v="0"/>
    <n v="0"/>
    <n v="0"/>
    <n v="0"/>
  </r>
  <r>
    <x v="271"/>
    <s v="Tacoma"/>
    <n v="2377"/>
    <s v="Gray Middle School"/>
    <x v="0"/>
    <n v="501.92"/>
    <n v="0"/>
    <n v="501.92"/>
    <n v="1.1200000000000001"/>
    <n v="1.1200000000000001"/>
    <n v="501.92"/>
    <n v="1.472"/>
    <n v="78209"/>
    <n v="80164"/>
    <n v="128938.49"/>
    <n v="3223.089999999982"/>
    <n v="15997.68"/>
    <n v="0.16020000000000001"/>
    <n v="0.15390000000000001"/>
    <n v="44700.56"/>
    <n v="2202.69"/>
    <n v="338.99"/>
    <n v="2541.6800000000003"/>
    <n v="179403.81999999995"/>
  </r>
  <r>
    <x v="271"/>
    <s v="Tacoma"/>
    <n v="2746"/>
    <s v="Geiger Montessori School"/>
    <x v="1"/>
    <n v="511.22"/>
    <n v="0"/>
    <n v="0"/>
    <n v="1.1200000000000001"/>
    <n v="1.1200000000000001"/>
    <n v="0"/>
    <n v="0"/>
    <n v="78209"/>
    <n v="80164"/>
    <n v="0"/>
    <n v="0"/>
    <n v="15997.68"/>
    <n v="0.16020000000000001"/>
    <n v="0.15390000000000001"/>
    <n v="0"/>
    <n v="0"/>
    <n v="0"/>
    <n v="0"/>
    <n v="0"/>
  </r>
  <r>
    <x v="271"/>
    <s v="Tacoma"/>
    <n v="2747"/>
    <s v="Downing Elementary School"/>
    <x v="1"/>
    <n v="281.56"/>
    <n v="0"/>
    <n v="0"/>
    <n v="1.1200000000000001"/>
    <n v="1.1200000000000001"/>
    <n v="0"/>
    <n v="0"/>
    <n v="78209"/>
    <n v="80164"/>
    <n v="0"/>
    <n v="0"/>
    <n v="15997.68"/>
    <n v="0.16020000000000001"/>
    <n v="0.15390000000000001"/>
    <n v="0"/>
    <n v="0"/>
    <n v="0"/>
    <n v="0"/>
    <n v="0"/>
  </r>
  <r>
    <x v="271"/>
    <s v="Tacoma"/>
    <n v="2771"/>
    <s v="Lister Elementary School"/>
    <x v="0"/>
    <n v="351.11"/>
    <n v="0"/>
    <n v="351.11"/>
    <n v="1.1200000000000001"/>
    <n v="1.1200000000000001"/>
    <n v="351.11"/>
    <n v="1.03"/>
    <n v="78209"/>
    <n v="80164"/>
    <n v="90221.9"/>
    <n v="2255.2900000000081"/>
    <n v="15997.68"/>
    <n v="0.16020000000000001"/>
    <n v="0.15390000000000001"/>
    <n v="31278.25"/>
    <n v="1541.29"/>
    <n v="237.2"/>
    <n v="1778.49"/>
    <n v="125533.93000000001"/>
  </r>
  <r>
    <x v="271"/>
    <s v="Tacoma"/>
    <n v="2772"/>
    <s v="Fawcett Elementary School"/>
    <x v="0"/>
    <n v="400.44"/>
    <n v="0"/>
    <n v="400.44"/>
    <n v="1.1200000000000001"/>
    <n v="1.1200000000000001"/>
    <n v="400.44"/>
    <n v="1.175"/>
    <n v="78209"/>
    <n v="80164"/>
    <n v="102923.04"/>
    <n v="2572.7800000000134"/>
    <n v="15997.68"/>
    <n v="0.16020000000000001"/>
    <n v="0.15390000000000001"/>
    <n v="35681.5"/>
    <n v="1758.26"/>
    <n v="270.60000000000002"/>
    <n v="2028.8600000000001"/>
    <n v="143206.18"/>
  </r>
  <r>
    <x v="271"/>
    <s v="Tacoma"/>
    <n v="2805"/>
    <s v="Lowell Elementary School"/>
    <x v="1"/>
    <n v="326.67"/>
    <n v="0"/>
    <n v="0"/>
    <n v="1.1200000000000001"/>
    <n v="1.1200000000000001"/>
    <n v="0"/>
    <n v="0"/>
    <n v="78209"/>
    <n v="80164"/>
    <n v="0"/>
    <n v="0"/>
    <n v="15997.68"/>
    <n v="0.16020000000000001"/>
    <n v="0.15390000000000001"/>
    <n v="0"/>
    <n v="0"/>
    <n v="0"/>
    <n v="0"/>
    <n v="0"/>
  </r>
  <r>
    <x v="271"/>
    <s v="Tacoma"/>
    <n v="2806"/>
    <s v="Reed Elementary School"/>
    <x v="0"/>
    <n v="390.89"/>
    <n v="0"/>
    <n v="390.89"/>
    <n v="1.1200000000000001"/>
    <n v="1.1200000000000001"/>
    <n v="390.89"/>
    <n v="1.147"/>
    <n v="78209"/>
    <n v="80164"/>
    <n v="100470.41"/>
    <n v="2511.4700000000012"/>
    <n v="15997.68"/>
    <n v="0.16020000000000001"/>
    <n v="0.15390000000000001"/>
    <n v="34831.21"/>
    <n v="1716.36"/>
    <n v="264.14999999999998"/>
    <n v="1980.5099999999998"/>
    <n v="139793.60000000001"/>
  </r>
  <r>
    <x v="271"/>
    <s v="Tacoma"/>
    <n v="2871"/>
    <s v="Edison Elementary School"/>
    <x v="0"/>
    <n v="372.97"/>
    <n v="0"/>
    <n v="372.97"/>
    <n v="1.1200000000000001"/>
    <n v="1.1200000000000001"/>
    <n v="372.97"/>
    <n v="1.0940000000000001"/>
    <n v="78209"/>
    <n v="80164"/>
    <n v="95827.92"/>
    <n v="2395.4300000000076"/>
    <n v="15997.68"/>
    <n v="0.16020000000000001"/>
    <n v="0.15390000000000001"/>
    <n v="33221.75"/>
    <n v="1637.06"/>
    <n v="251.94"/>
    <n v="1889"/>
    <n v="133334.1"/>
  </r>
  <r>
    <x v="271"/>
    <s v="Tacoma"/>
    <n v="2872"/>
    <s v="Browns Point Elementary School"/>
    <x v="1"/>
    <n v="444.95"/>
    <n v="0"/>
    <n v="0"/>
    <n v="1.1200000000000001"/>
    <n v="1.1200000000000001"/>
    <n v="0"/>
    <n v="0"/>
    <n v="78209"/>
    <n v="80164"/>
    <n v="0"/>
    <n v="0"/>
    <n v="15997.68"/>
    <n v="0.16020000000000001"/>
    <n v="0.15390000000000001"/>
    <n v="0"/>
    <n v="0"/>
    <n v="0"/>
    <n v="0"/>
    <n v="0"/>
  </r>
  <r>
    <x v="271"/>
    <s v="Tacoma"/>
    <n v="2874"/>
    <s v="Whitman Elementary School"/>
    <x v="0"/>
    <n v="318.12"/>
    <n v="0"/>
    <n v="318.12"/>
    <n v="1.1200000000000001"/>
    <n v="1.1200000000000001"/>
    <n v="318.12"/>
    <n v="0.93300000000000005"/>
    <n v="78209"/>
    <n v="80164"/>
    <n v="81725.279999999999"/>
    <n v="2042.8899999999994"/>
    <n v="15997.68"/>
    <n v="0.16020000000000001"/>
    <n v="0.15390000000000001"/>
    <n v="28332.63"/>
    <n v="1396.14"/>
    <n v="214.87"/>
    <n v="1611.0100000000002"/>
    <n v="113711.81"/>
  </r>
  <r>
    <x v="271"/>
    <s v="Tacoma"/>
    <n v="2938"/>
    <s v="Sherman Elementary School"/>
    <x v="1"/>
    <n v="435.25"/>
    <n v="0"/>
    <n v="0"/>
    <n v="1.1200000000000001"/>
    <n v="1.1200000000000001"/>
    <n v="0"/>
    <n v="0"/>
    <n v="78209"/>
    <n v="80164"/>
    <n v="0"/>
    <n v="0"/>
    <n v="15997.68"/>
    <n v="0.16020000000000001"/>
    <n v="0.15390000000000001"/>
    <n v="0"/>
    <n v="0"/>
    <n v="0"/>
    <n v="0"/>
    <n v="0"/>
  </r>
  <r>
    <x v="271"/>
    <s v="Tacoma"/>
    <n v="2939"/>
    <s v="Delong Elementary School"/>
    <x v="0"/>
    <n v="336.84"/>
    <n v="0"/>
    <n v="336.84"/>
    <n v="1.1200000000000001"/>
    <n v="1.1200000000000001"/>
    <n v="336.84"/>
    <n v="0.98799999999999999"/>
    <n v="78209"/>
    <n v="80164"/>
    <n v="86542.95"/>
    <n v="2163.3300000000017"/>
    <n v="15997.68"/>
    <n v="0.16020000000000001"/>
    <n v="0.15390000000000001"/>
    <n v="30002.82"/>
    <n v="1478.44"/>
    <n v="227.53"/>
    <n v="1705.97"/>
    <n v="120415.06999999999"/>
  </r>
  <r>
    <x v="271"/>
    <s v="Tacoma"/>
    <n v="2940"/>
    <s v="Arlington Elementary School"/>
    <x v="0"/>
    <n v="348.66"/>
    <n v="0"/>
    <n v="348.66"/>
    <n v="1.1200000000000001"/>
    <n v="1.1200000000000001"/>
    <n v="348.66"/>
    <n v="1.0229999999999999"/>
    <n v="78209"/>
    <n v="80164"/>
    <n v="89608.74"/>
    <n v="2239.9599999999919"/>
    <n v="15997.68"/>
    <n v="0.16020000000000001"/>
    <n v="0.15390000000000001"/>
    <n v="31065.68"/>
    <n v="1530.81"/>
    <n v="235.59"/>
    <n v="1766.3999999999999"/>
    <n v="124680.78"/>
  </r>
  <r>
    <x v="271"/>
    <s v="Tacoma"/>
    <n v="2941"/>
    <s v="Mann Elementary School"/>
    <x v="0"/>
    <n v="302.11"/>
    <n v="0"/>
    <n v="302.11"/>
    <n v="1.1200000000000001"/>
    <n v="1.1200000000000001"/>
    <n v="302.11"/>
    <n v="0.88600000000000001"/>
    <n v="78209"/>
    <n v="80164"/>
    <n v="77608.350000000006"/>
    <n v="1939.9899999999907"/>
    <n v="15997.68"/>
    <n v="0.16020000000000001"/>
    <n v="0.15390000000000001"/>
    <n v="26905.37"/>
    <n v="1325.81"/>
    <n v="204.04"/>
    <n v="1529.85"/>
    <n v="107983.56"/>
  </r>
  <r>
    <x v="271"/>
    <s v="Tacoma"/>
    <n v="3053"/>
    <s v="Grant Elementary School"/>
    <x v="1"/>
    <n v="377.3"/>
    <n v="0"/>
    <n v="0"/>
    <n v="1.1200000000000001"/>
    <n v="1.1200000000000001"/>
    <n v="0"/>
    <n v="0"/>
    <n v="78209"/>
    <n v="80164"/>
    <n v="0"/>
    <n v="0"/>
    <n v="15997.68"/>
    <n v="0.16020000000000001"/>
    <n v="0.15390000000000001"/>
    <n v="0"/>
    <n v="0"/>
    <n v="0"/>
    <n v="0"/>
    <n v="0"/>
  </r>
  <r>
    <x v="271"/>
    <s v="Tacoma"/>
    <n v="3054"/>
    <s v="Baker Middle School"/>
    <x v="0"/>
    <n v="669.68"/>
    <n v="0"/>
    <n v="669.68"/>
    <n v="1.1200000000000001"/>
    <n v="1.1200000000000001"/>
    <n v="669.68"/>
    <n v="1.964"/>
    <n v="78209"/>
    <n v="80164"/>
    <n v="172034.77"/>
    <n v="4300.3800000000047"/>
    <n v="15997.68"/>
    <n v="0.16020000000000001"/>
    <n v="0.15390000000000001"/>
    <n v="59641.24"/>
    <n v="2938.92"/>
    <n v="452.3"/>
    <n v="3391.2200000000003"/>
    <n v="239367.61"/>
  </r>
  <r>
    <x v="271"/>
    <s v="Tacoma"/>
    <n v="3116"/>
    <s v="Wainwright Intermediate School"/>
    <x v="0"/>
    <n v="365.7"/>
    <n v="0"/>
    <n v="365.7"/>
    <n v="1.1200000000000001"/>
    <n v="1.1200000000000001"/>
    <n v="365.7"/>
    <n v="1.073"/>
    <n v="78209"/>
    <n v="80164"/>
    <n v="93988.45"/>
    <n v="2349.4400000000023"/>
    <n v="15997.68"/>
    <n v="0.16020000000000001"/>
    <n v="0.15390000000000001"/>
    <n v="32584.04"/>
    <n v="1605.63"/>
    <n v="247.11"/>
    <n v="1852.7400000000002"/>
    <n v="130774.67"/>
  </r>
  <r>
    <x v="271"/>
    <s v="Tacoma"/>
    <n v="3244"/>
    <s v="Meeker Middle School"/>
    <x v="1"/>
    <n v="563.36"/>
    <n v="0"/>
    <n v="0"/>
    <n v="1.1200000000000001"/>
    <n v="1.1200000000000001"/>
    <n v="0"/>
    <n v="0"/>
    <n v="78209"/>
    <n v="80164"/>
    <n v="0"/>
    <n v="0"/>
    <n v="15997.68"/>
    <n v="0.16020000000000001"/>
    <n v="0.15390000000000001"/>
    <n v="0"/>
    <n v="0"/>
    <n v="0"/>
    <n v="0"/>
    <n v="0"/>
  </r>
  <r>
    <x v="271"/>
    <s v="Tacoma"/>
    <n v="3246"/>
    <s v="Dr. Dolores Silas High School"/>
    <x v="1"/>
    <n v="1078.96"/>
    <n v="0"/>
    <n v="0"/>
    <n v="1.1200000000000001"/>
    <n v="1.1200000000000001"/>
    <n v="0"/>
    <n v="0"/>
    <n v="78209"/>
    <n v="80164"/>
    <n v="0"/>
    <n v="0"/>
    <n v="15997.68"/>
    <n v="0.16020000000000001"/>
    <n v="0.15390000000000001"/>
    <n v="0"/>
    <n v="0"/>
    <n v="0"/>
    <n v="0"/>
    <n v="0"/>
  </r>
  <r>
    <x v="271"/>
    <s v="Tacoma"/>
    <n v="3397"/>
    <s v="Bryant Montessori School"/>
    <x v="1"/>
    <n v="292.32"/>
    <n v="0"/>
    <n v="0"/>
    <n v="1.1200000000000001"/>
    <n v="1.1200000000000001"/>
    <n v="0"/>
    <n v="0"/>
    <n v="78209"/>
    <n v="80164"/>
    <n v="0"/>
    <n v="0"/>
    <n v="15997.68"/>
    <n v="0.16020000000000001"/>
    <n v="0.15390000000000001"/>
    <n v="0"/>
    <n v="0"/>
    <n v="0"/>
    <n v="0"/>
    <n v="0"/>
  </r>
  <r>
    <x v="271"/>
    <s v="Tacoma"/>
    <n v="3398"/>
    <s v="Mount Tahoma High School"/>
    <x v="0"/>
    <n v="1357.45"/>
    <n v="0"/>
    <n v="1357.45"/>
    <n v="1.1200000000000001"/>
    <n v="1.1200000000000001"/>
    <n v="1357.45"/>
    <n v="3.9820000000000002"/>
    <n v="78209"/>
    <n v="80164"/>
    <n v="348799.63"/>
    <n v="8718.9799999999814"/>
    <n v="15997.68"/>
    <n v="0.16020000000000001"/>
    <n v="0.15390000000000001"/>
    <n v="120922.31"/>
    <n v="5958.64"/>
    <n v="917.03"/>
    <n v="6875.67"/>
    <n v="485316.58999999997"/>
  </r>
  <r>
    <x v="271"/>
    <s v="Tacoma"/>
    <n v="3448"/>
    <s v="Truman Middle School"/>
    <x v="0"/>
    <n v="426.86"/>
    <n v="0"/>
    <n v="426.86"/>
    <n v="1.1200000000000001"/>
    <n v="1.1200000000000001"/>
    <n v="426.86"/>
    <n v="1.252"/>
    <n v="78209"/>
    <n v="80164"/>
    <n v="109667.79"/>
    <n v="2741.3800000000047"/>
    <n v="15997.68"/>
    <n v="0.16020000000000001"/>
    <n v="0.15390000000000001"/>
    <n v="38019.769999999997"/>
    <n v="1873.49"/>
    <n v="288.33"/>
    <n v="2161.8200000000002"/>
    <n v="152590.76"/>
  </r>
  <r>
    <x v="271"/>
    <s v="Tacoma"/>
    <n v="3449"/>
    <s v="Birney Elementary School"/>
    <x v="0"/>
    <n v="454.45"/>
    <n v="0"/>
    <n v="454.45"/>
    <n v="1.1200000000000001"/>
    <n v="1.1200000000000001"/>
    <n v="454.45"/>
    <n v="1.333"/>
    <n v="78209"/>
    <n v="80164"/>
    <n v="116762.91"/>
    <n v="2918.7399999999907"/>
    <n v="15997.68"/>
    <n v="0.16020000000000001"/>
    <n v="0.15390000000000001"/>
    <n v="40479.519999999997"/>
    <n v="1994.69"/>
    <n v="306.98"/>
    <n v="2301.67"/>
    <n v="162462.84"/>
  </r>
  <r>
    <x v="271"/>
    <s v="Tacoma"/>
    <n v="3452"/>
    <s v="Whittier Elementary School"/>
    <x v="0"/>
    <n v="275.77"/>
    <n v="0"/>
    <n v="275.77"/>
    <n v="1.1200000000000001"/>
    <n v="1.1200000000000001"/>
    <n v="275.77"/>
    <n v="0.80900000000000005"/>
    <n v="78209"/>
    <n v="80164"/>
    <n v="70863.61"/>
    <n v="1771.3899999999994"/>
    <n v="15997.68"/>
    <n v="0.16020000000000001"/>
    <n v="0.15390000000000001"/>
    <n v="24567.09"/>
    <n v="1210.58"/>
    <n v="186.31"/>
    <n v="1396.8899999999999"/>
    <n v="98598.98"/>
  </r>
  <r>
    <x v="271"/>
    <s v="Tacoma"/>
    <n v="3453"/>
    <s v="Edna Travis Elementary School"/>
    <x v="0"/>
    <n v="308.11"/>
    <n v="0"/>
    <n v="308.11"/>
    <n v="1.1200000000000001"/>
    <n v="1.1200000000000001"/>
    <n v="308.11"/>
    <n v="0.90400000000000003"/>
    <n v="78209"/>
    <n v="80164"/>
    <n v="79185.05"/>
    <n v="1979.3999999999942"/>
    <n v="15997.68"/>
    <n v="0.16020000000000001"/>
    <n v="0.15390000000000001"/>
    <n v="27451.98"/>
    <n v="1352.74"/>
    <n v="208.19"/>
    <n v="1560.93"/>
    <n v="110177.35999999999"/>
  </r>
  <r>
    <x v="271"/>
    <s v="Tacoma"/>
    <n v="3498"/>
    <s v="Skyline Elementary School"/>
    <x v="0"/>
    <n v="324.56"/>
    <n v="0"/>
    <n v="324.56"/>
    <n v="1.1200000000000001"/>
    <n v="1.1200000000000001"/>
    <n v="324.56"/>
    <n v="0.95199999999999996"/>
    <n v="78209"/>
    <n v="80164"/>
    <n v="83389.56"/>
    <n v="2084.5"/>
    <n v="15997.68"/>
    <n v="0.16020000000000001"/>
    <n v="0.15390000000000001"/>
    <n v="28909.599999999999"/>
    <n v="1424.57"/>
    <n v="219.24"/>
    <n v="1643.81"/>
    <n v="116027.47"/>
  </r>
  <r>
    <x v="271"/>
    <s v="Tacoma"/>
    <n v="3646"/>
    <s v="Boze Elementary School"/>
    <x v="0"/>
    <n v="449.22"/>
    <n v="0"/>
    <n v="449.22"/>
    <n v="1.1200000000000001"/>
    <n v="1.1200000000000001"/>
    <n v="449.22"/>
    <n v="1.3180000000000001"/>
    <n v="78209"/>
    <n v="80164"/>
    <n v="115449"/>
    <n v="2885.8899999999994"/>
    <n v="15997.68"/>
    <n v="0.16020000000000001"/>
    <n v="0.15390000000000001"/>
    <n v="40024.01"/>
    <n v="1972.25"/>
    <n v="303.52999999999997"/>
    <n v="2275.7799999999997"/>
    <n v="160634.68000000002"/>
  </r>
  <r>
    <x v="271"/>
    <s v="Tacoma"/>
    <n v="3880"/>
    <s v="Foss High School"/>
    <x v="0"/>
    <n v="567.04999999999995"/>
    <n v="0"/>
    <n v="567.04999999999995"/>
    <n v="1.1200000000000001"/>
    <n v="1.1200000000000001"/>
    <n v="567.04999999999995"/>
    <n v="1.663"/>
    <n v="78209"/>
    <n v="80164"/>
    <n v="145668.96"/>
    <n v="3641.3000000000175"/>
    <n v="15997.68"/>
    <n v="0.16020000000000001"/>
    <n v="0.15390000000000001"/>
    <n v="50500.71"/>
    <n v="2488.5"/>
    <n v="382.98"/>
    <n v="2871.48"/>
    <n v="202682.45"/>
  </r>
  <r>
    <x v="271"/>
    <s v="Tacoma"/>
    <n v="4109"/>
    <s v="Oakland High School"/>
    <x v="0"/>
    <n v="86.35"/>
    <n v="0"/>
    <n v="86.35"/>
    <n v="1.1200000000000001"/>
    <n v="1.1200000000000001"/>
    <n v="86.35"/>
    <n v="0.253"/>
    <n v="78209"/>
    <n v="80164"/>
    <n v="22161.3"/>
    <n v="553.97000000000116"/>
    <n v="15997.68"/>
    <n v="0.16020000000000001"/>
    <n v="0.15390000000000001"/>
    <n v="7682.91"/>
    <n v="378.59"/>
    <n v="58.27"/>
    <n v="436.85999999999996"/>
    <n v="30835.040000000001"/>
  </r>
  <r>
    <x v="271"/>
    <s v="Tacoma"/>
    <n v="4283"/>
    <s v="The School at Pearl Youth Residence"/>
    <x v="0"/>
    <n v="0"/>
    <n v="0"/>
    <n v="0"/>
    <n v="1.1200000000000001"/>
    <n v="1.1200000000000001"/>
    <n v="0"/>
    <n v="0"/>
    <n v="78209"/>
    <n v="80164"/>
    <n v="0"/>
    <n v="0"/>
    <n v="15997.68"/>
    <n v="0.16020000000000001"/>
    <n v="0.15390000000000001"/>
    <n v="0"/>
    <n v="0"/>
    <n v="0"/>
    <n v="0"/>
    <n v="0"/>
  </r>
  <r>
    <x v="271"/>
    <s v="Tacoma"/>
    <n v="4537"/>
    <s v="Crescent Heights Elementary School"/>
    <x v="1"/>
    <n v="453.43"/>
    <n v="0"/>
    <n v="0"/>
    <n v="1.1200000000000001"/>
    <n v="1.1200000000000001"/>
    <n v="0"/>
    <n v="0"/>
    <n v="78209"/>
    <n v="80164"/>
    <n v="0"/>
    <n v="0"/>
    <n v="15997.68"/>
    <n v="0.16020000000000001"/>
    <n v="0.15390000000000001"/>
    <n v="0"/>
    <n v="0"/>
    <n v="0"/>
    <n v="0"/>
    <n v="0"/>
  </r>
  <r>
    <x v="271"/>
    <s v="Tacoma"/>
    <n v="4575"/>
    <s v="Angelo Giaudrone Middle School"/>
    <x v="0"/>
    <n v="440.03"/>
    <n v="0"/>
    <n v="440.03"/>
    <n v="1.1200000000000001"/>
    <n v="1.1200000000000001"/>
    <n v="440.03"/>
    <n v="1.2909999999999999"/>
    <n v="78209"/>
    <n v="80164"/>
    <n v="113083.96"/>
    <n v="2826.7699999999895"/>
    <n v="15997.68"/>
    <n v="0.16020000000000001"/>
    <n v="0.15390000000000001"/>
    <n v="39204.1"/>
    <n v="1931.85"/>
    <n v="297.31"/>
    <n v="2229.16"/>
    <n v="157343.99"/>
  </r>
  <r>
    <x v="271"/>
    <s v="Tacoma"/>
    <n v="5066"/>
    <s v="Helen Stafford Elementary School"/>
    <x v="0"/>
    <n v="432.44000000000005"/>
    <n v="0"/>
    <n v="432.44000000000005"/>
    <n v="1.1200000000000001"/>
    <n v="1.1200000000000001"/>
    <n v="432.44000000000005"/>
    <n v="1.268"/>
    <n v="78209"/>
    <n v="80164"/>
    <n v="111069.29"/>
    <n v="2776.4200000000128"/>
    <n v="15997.68"/>
    <n v="0.16020000000000001"/>
    <n v="0.15390000000000001"/>
    <n v="38505.65"/>
    <n v="1897.43"/>
    <n v="292.01"/>
    <n v="2189.44"/>
    <n v="154540.80000000002"/>
  </r>
  <r>
    <x v="271"/>
    <s v="Tacoma"/>
    <n v="5169"/>
    <s v="Science and Math Institute"/>
    <x v="1"/>
    <n v="574.72"/>
    <n v="0"/>
    <n v="0"/>
    <n v="1.1200000000000001"/>
    <n v="1.1200000000000001"/>
    <n v="0"/>
    <n v="0"/>
    <n v="78209"/>
    <n v="80164"/>
    <n v="0"/>
    <n v="0"/>
    <n v="15997.68"/>
    <n v="0.16020000000000001"/>
    <n v="0.15390000000000001"/>
    <n v="0"/>
    <n v="0"/>
    <n v="0"/>
    <n v="0"/>
    <n v="0"/>
  </r>
  <r>
    <x v="271"/>
    <s v="Tacoma"/>
    <n v="5170"/>
    <s v="First Creek Middle School"/>
    <x v="0"/>
    <n v="586.39"/>
    <n v="0"/>
    <n v="586.39"/>
    <n v="1.1200000000000001"/>
    <n v="1.1200000000000001"/>
    <n v="586.39"/>
    <n v="1.72"/>
    <n v="78209"/>
    <n v="80164"/>
    <n v="150661.82"/>
    <n v="3766.109999999986"/>
    <n v="15997.68"/>
    <n v="0.16020000000000001"/>
    <n v="0.15390000000000001"/>
    <n v="52231.64"/>
    <n v="2573.8000000000002"/>
    <n v="396.11"/>
    <n v="2969.9100000000003"/>
    <n v="209629.48"/>
  </r>
  <r>
    <x v="271"/>
    <s v="Tacoma"/>
    <n v="5192"/>
    <s v="Special Services"/>
    <x v="1"/>
    <n v="1.67"/>
    <n v="0"/>
    <n v="0"/>
    <n v="1.1200000000000001"/>
    <n v="1.1200000000000001"/>
    <n v="0"/>
    <n v="0"/>
    <n v="78209"/>
    <n v="80164"/>
    <n v="0"/>
    <n v="0"/>
    <n v="15997.68"/>
    <n v="0.16020000000000001"/>
    <n v="0.15390000000000001"/>
    <n v="0"/>
    <n v="0"/>
    <n v="0"/>
    <n v="0"/>
    <n v="0"/>
  </r>
  <r>
    <x v="271"/>
    <s v="Tacoma"/>
    <n v="5307"/>
    <s v="Tacoma Open Doors"/>
    <x v="0"/>
    <n v="358.74"/>
    <n v="0"/>
    <n v="358.74"/>
    <n v="1.1200000000000001"/>
    <n v="1.1200000000000001"/>
    <n v="358.74"/>
    <n v="1.052"/>
    <n v="78209"/>
    <n v="80164"/>
    <n v="92148.97"/>
    <n v="2303.4599999999919"/>
    <n v="15997.68"/>
    <n v="0.16020000000000001"/>
    <n v="0.15390000000000001"/>
    <n v="31946.33"/>
    <n v="1574.21"/>
    <n v="242.27"/>
    <n v="1816.48"/>
    <n v="128215.23999999999"/>
  </r>
  <r>
    <x v="271"/>
    <s v="Tacoma"/>
    <n v="5458"/>
    <s v="Industrial Design Engineering and Arts"/>
    <x v="1"/>
    <n v="375.1"/>
    <n v="0"/>
    <n v="0"/>
    <n v="1.1200000000000001"/>
    <n v="1.1200000000000001"/>
    <n v="0"/>
    <n v="0"/>
    <n v="78209"/>
    <n v="80164"/>
    <n v="0"/>
    <n v="0"/>
    <n v="15997.68"/>
    <n v="0.16020000000000001"/>
    <n v="0.15390000000000001"/>
    <n v="0"/>
    <n v="0"/>
    <n v="0"/>
    <n v="0"/>
    <n v="0"/>
  </r>
  <r>
    <x v="271"/>
    <s v="Tacoma"/>
    <n v="5627"/>
    <s v="Bryant Montessori Middle School"/>
    <x v="1"/>
    <n v="136.77000000000001"/>
    <n v="0"/>
    <n v="0"/>
    <n v="1.1200000000000001"/>
    <n v="1.1200000000000001"/>
    <n v="0"/>
    <n v="0"/>
    <n v="78209"/>
    <n v="80164"/>
    <n v="0"/>
    <n v="0"/>
    <n v="15997.68"/>
    <n v="0.16020000000000001"/>
    <n v="0.15390000000000001"/>
    <n v="0"/>
    <n v="0"/>
    <n v="0"/>
    <n v="0"/>
    <n v="0"/>
  </r>
  <r>
    <x v="271"/>
    <s v="Tacoma"/>
    <n v="5697"/>
    <s v="Hunt Middle School"/>
    <x v="0"/>
    <n v="514"/>
    <n v="0"/>
    <n v="514"/>
    <n v="1.1200000000000001"/>
    <n v="1.1200000000000001"/>
    <n v="514"/>
    <n v="1.508"/>
    <n v="78209"/>
    <n v="80164"/>
    <n v="132091.87"/>
    <n v="3301.9200000000128"/>
    <n v="15997.68"/>
    <n v="0.16020000000000001"/>
    <n v="0.15390000000000001"/>
    <n v="45793.78"/>
    <n v="2256.56"/>
    <n v="347.28"/>
    <n v="2603.84"/>
    <n v="183791.41"/>
  </r>
  <r>
    <x v="271"/>
    <s v="Tacoma"/>
    <n v="5720"/>
    <s v="Tacoma Online Elementary School "/>
    <x v="0"/>
    <n v="149.22"/>
    <n v="0"/>
    <n v="149.22"/>
    <n v="1.1200000000000001"/>
    <n v="1.1200000000000001"/>
    <n v="149.22"/>
    <n v="0.438"/>
    <n v="78209"/>
    <n v="80164"/>
    <n v="38366.21"/>
    <n v="959.04000000000087"/>
    <n v="15997.68"/>
    <n v="0.16020000000000001"/>
    <n v="0.15390000000000001"/>
    <n v="13300.85"/>
    <n v="655.42"/>
    <n v="100.87"/>
    <n v="756.29"/>
    <n v="53382.39"/>
  </r>
  <r>
    <x v="271"/>
    <s v="Tacoma"/>
    <n v="5721"/>
    <s v="Tacoma Online Middle School"/>
    <x v="0"/>
    <n v="200.89"/>
    <n v="0"/>
    <n v="200.89"/>
    <n v="1.1200000000000001"/>
    <n v="1.1200000000000001"/>
    <n v="200.89"/>
    <n v="0.58899999999999997"/>
    <n v="78209"/>
    <n v="80164"/>
    <n v="51592.91"/>
    <n v="1289.679999999993"/>
    <n v="15997.68"/>
    <n v="0.16020000000000001"/>
    <n v="0.15390000000000001"/>
    <n v="17886.3"/>
    <n v="881.38"/>
    <n v="135.63999999999999"/>
    <n v="1017.02"/>
    <n v="71785.91"/>
  </r>
  <r>
    <x v="271"/>
    <s v="Tacoma"/>
    <n v="5722"/>
    <s v="Tacoma Online High School"/>
    <x v="0"/>
    <n v="681.54000000000008"/>
    <n v="0"/>
    <n v="681.54000000000008"/>
    <n v="1.1200000000000001"/>
    <n v="1.1200000000000001"/>
    <n v="681.54000000000008"/>
    <n v="1.9990000000000001"/>
    <n v="78209"/>
    <n v="80164"/>
    <n v="175100.57"/>
    <n v="4377.0099999999802"/>
    <n v="15997.68"/>
    <n v="0.16020000000000001"/>
    <n v="0.15390000000000001"/>
    <n v="60704.1"/>
    <n v="2991.29"/>
    <n v="460.36"/>
    <n v="3451.65"/>
    <n v="243633.33"/>
  </r>
  <r>
    <x v="272"/>
    <s v="Taholah"/>
    <n v="3580"/>
    <s v="Taholah High School"/>
    <x v="0"/>
    <n v="62.81"/>
    <n v="0"/>
    <n v="62.81"/>
    <n v="1"/>
    <n v="1"/>
    <n v="62.81"/>
    <n v="0.184"/>
    <n v="78209"/>
    <n v="80164"/>
    <n v="14390.46"/>
    <n v="359.72000000000116"/>
    <n v="15997.68"/>
    <n v="0.16020000000000001"/>
    <n v="0.15390000000000001"/>
    <n v="5304.29"/>
    <n v="245.84"/>
    <n v="37.83"/>
    <n v="283.67"/>
    <n v="20338.14"/>
  </r>
  <r>
    <x v="272"/>
    <s v="Taholah"/>
    <n v="5032"/>
    <s v="Taholah Elementary &amp; Middle School"/>
    <x v="0"/>
    <n v="125"/>
    <n v="0"/>
    <n v="125"/>
    <n v="1"/>
    <n v="1"/>
    <n v="125"/>
    <n v="0.36699999999999999"/>
    <n v="78209"/>
    <n v="80164"/>
    <n v="28702.7"/>
    <n v="717.48999999999796"/>
    <n v="15997.68"/>
    <n v="0.16020000000000001"/>
    <n v="0.15390000000000001"/>
    <n v="10579.74"/>
    <n v="490.34"/>
    <n v="75.459999999999994"/>
    <n v="565.79999999999995"/>
    <n v="40565.730000000003"/>
  </r>
  <r>
    <x v="273"/>
    <s v="Tahoma"/>
    <n v="2849"/>
    <s v="Tahoma Senior High School"/>
    <x v="1"/>
    <n v="2812.5299999999997"/>
    <n v="0"/>
    <n v="0"/>
    <n v="1.18"/>
    <n v="1.22"/>
    <n v="0"/>
    <n v="0"/>
    <n v="78209"/>
    <n v="80164"/>
    <n v="0"/>
    <n v="0"/>
    <n v="15997.68"/>
    <n v="0.16020000000000001"/>
    <n v="0.15390000000000001"/>
    <n v="0"/>
    <n v="0"/>
    <n v="0"/>
    <n v="0"/>
    <n v="0"/>
  </r>
  <r>
    <x v="273"/>
    <s v="Tahoma"/>
    <n v="3286"/>
    <s v="Lake Wilderness Elementary"/>
    <x v="1"/>
    <n v="732.56999999999994"/>
    <n v="0"/>
    <n v="0"/>
    <n v="1.18"/>
    <n v="1.22"/>
    <n v="0"/>
    <n v="0"/>
    <n v="78209"/>
    <n v="80164"/>
    <n v="0"/>
    <n v="0"/>
    <n v="15997.68"/>
    <n v="0.16020000000000001"/>
    <n v="0.15390000000000001"/>
    <n v="0"/>
    <n v="0"/>
    <n v="0"/>
    <n v="0"/>
    <n v="0"/>
  </r>
  <r>
    <x v="273"/>
    <s v="Tahoma"/>
    <n v="3341"/>
    <s v="Summit Trail Middle School"/>
    <x v="1"/>
    <n v="1102.17"/>
    <n v="0"/>
    <n v="0"/>
    <n v="1.18"/>
    <n v="1.22"/>
    <n v="0"/>
    <n v="0"/>
    <n v="78209"/>
    <n v="80164"/>
    <n v="0"/>
    <n v="0"/>
    <n v="15997.68"/>
    <n v="0.16020000000000001"/>
    <n v="0.15390000000000001"/>
    <n v="0"/>
    <n v="0"/>
    <n v="0"/>
    <n v="0"/>
    <n v="0"/>
  </r>
  <r>
    <x v="273"/>
    <s v="Tahoma"/>
    <n v="3589"/>
    <s v="Shadow Lake Elementary"/>
    <x v="1"/>
    <n v="473.95"/>
    <n v="0"/>
    <n v="0"/>
    <n v="1.18"/>
    <n v="1.22"/>
    <n v="0"/>
    <n v="0"/>
    <n v="78209"/>
    <n v="80164"/>
    <n v="0"/>
    <n v="0"/>
    <n v="15997.68"/>
    <n v="0.16020000000000001"/>
    <n v="0.15390000000000001"/>
    <n v="0"/>
    <n v="0"/>
    <n v="0"/>
    <n v="0"/>
    <n v="0"/>
  </r>
  <r>
    <x v="273"/>
    <s v="Tahoma"/>
    <n v="3937"/>
    <s v="Maple View Middle School"/>
    <x v="1"/>
    <n v="1044.19"/>
    <n v="0"/>
    <n v="0"/>
    <n v="1.18"/>
    <n v="1.22"/>
    <n v="0"/>
    <n v="0"/>
    <n v="78209"/>
    <n v="80164"/>
    <n v="0"/>
    <n v="0"/>
    <n v="15997.68"/>
    <n v="0.16020000000000001"/>
    <n v="0.15390000000000001"/>
    <n v="0"/>
    <n v="0"/>
    <n v="0"/>
    <n v="0"/>
    <n v="0"/>
  </r>
  <r>
    <x v="273"/>
    <s v="Tahoma"/>
    <n v="4415"/>
    <s v="Rock Creek Elementary"/>
    <x v="1"/>
    <n v="689.45"/>
    <n v="0"/>
    <n v="0"/>
    <n v="1.18"/>
    <n v="1.22"/>
    <n v="0"/>
    <n v="0"/>
    <n v="78209"/>
    <n v="80164"/>
    <n v="0"/>
    <n v="0"/>
    <n v="15997.68"/>
    <n v="0.16020000000000001"/>
    <n v="0.15390000000000001"/>
    <n v="0"/>
    <n v="0"/>
    <n v="0"/>
    <n v="0"/>
    <n v="0"/>
  </r>
  <r>
    <x v="273"/>
    <s v="Tahoma"/>
    <n v="4453"/>
    <s v="Glacier Park Elementary"/>
    <x v="1"/>
    <n v="803"/>
    <n v="0"/>
    <n v="0"/>
    <n v="1.18"/>
    <n v="1.22"/>
    <n v="0"/>
    <n v="0"/>
    <n v="78209"/>
    <n v="80164"/>
    <n v="0"/>
    <n v="0"/>
    <n v="15997.68"/>
    <n v="0.16020000000000001"/>
    <n v="0.15390000000000001"/>
    <n v="0"/>
    <n v="0"/>
    <n v="0"/>
    <n v="0"/>
    <n v="0"/>
  </r>
  <r>
    <x v="273"/>
    <s v="Tahoma"/>
    <n v="5489"/>
    <s v="Cedar River Elementary"/>
    <x v="1"/>
    <n v="600.52"/>
    <n v="0"/>
    <n v="0"/>
    <n v="1.18"/>
    <n v="1.22"/>
    <n v="0"/>
    <n v="0"/>
    <n v="78209"/>
    <n v="80164"/>
    <n v="0"/>
    <n v="0"/>
    <n v="15997.68"/>
    <n v="0.16020000000000001"/>
    <n v="0.15390000000000001"/>
    <n v="0"/>
    <n v="0"/>
    <n v="0"/>
    <n v="0"/>
    <n v="0"/>
  </r>
  <r>
    <x v="273"/>
    <s v="Tahoma"/>
    <n v="5490"/>
    <s v="Tahoma Elementary"/>
    <x v="1"/>
    <n v="693.16"/>
    <n v="0"/>
    <n v="0"/>
    <n v="1.18"/>
    <n v="1.22"/>
    <n v="0"/>
    <n v="0"/>
    <n v="78209"/>
    <n v="80164"/>
    <n v="0"/>
    <n v="0"/>
    <n v="15997.68"/>
    <n v="0.16020000000000001"/>
    <n v="0.15390000000000001"/>
    <n v="0"/>
    <n v="0"/>
    <n v="0"/>
    <n v="0"/>
    <n v="0"/>
  </r>
  <r>
    <x v="273"/>
    <s v="Tahoma"/>
    <n v="5563"/>
    <s v="Tahoma Open Doors"/>
    <x v="1"/>
    <n v="56.88"/>
    <n v="0"/>
    <n v="0"/>
    <n v="1.18"/>
    <n v="1.22"/>
    <n v="0"/>
    <n v="0"/>
    <n v="78209"/>
    <n v="80164"/>
    <n v="0"/>
    <n v="0"/>
    <n v="15997.68"/>
    <n v="0.16020000000000001"/>
    <n v="0.15390000000000001"/>
    <n v="0"/>
    <n v="0"/>
    <n v="0"/>
    <n v="0"/>
    <n v="0"/>
  </r>
  <r>
    <x v="274"/>
    <s v="Tekoa"/>
    <n v="2052"/>
    <s v="Tekoa Elementary School"/>
    <x v="0"/>
    <n v="81.7"/>
    <n v="0"/>
    <n v="81.7"/>
    <n v="1"/>
    <n v="1"/>
    <n v="81.7"/>
    <n v="0.24"/>
    <n v="78209"/>
    <n v="80164"/>
    <n v="18770.16"/>
    <n v="469.20000000000073"/>
    <n v="15997.68"/>
    <n v="0.16020000000000001"/>
    <n v="0.15390000000000001"/>
    <n v="6918.63"/>
    <n v="320.66000000000003"/>
    <n v="49.35"/>
    <n v="370.01000000000005"/>
    <n v="26528"/>
  </r>
  <r>
    <x v="274"/>
    <s v="Tekoa"/>
    <n v="3418"/>
    <s v="Tekoa High School"/>
    <x v="0"/>
    <n v="111.66000000000001"/>
    <n v="0"/>
    <n v="111.66000000000001"/>
    <n v="1"/>
    <n v="1"/>
    <n v="111.66000000000001"/>
    <n v="0.32800000000000001"/>
    <n v="78209"/>
    <n v="80164"/>
    <n v="25652.55"/>
    <n v="641.2400000000016"/>
    <n v="15997.68"/>
    <n v="0.16020000000000001"/>
    <n v="0.15390000000000001"/>
    <n v="9455.4599999999991"/>
    <n v="438.23"/>
    <n v="67.44"/>
    <n v="505.67"/>
    <n v="36254.92"/>
  </r>
  <r>
    <x v="275"/>
    <s v="Tenino"/>
    <n v="2457"/>
    <s v="Parkside Elementary"/>
    <x v="0"/>
    <n v="295.01"/>
    <n v="0"/>
    <n v="295.01"/>
    <n v="1"/>
    <n v="1"/>
    <n v="295.01"/>
    <n v="0.86499999999999999"/>
    <n v="78209"/>
    <n v="80164"/>
    <n v="67650.789999999994"/>
    <n v="1691.070000000007"/>
    <n v="15997.68"/>
    <n v="0.16020000000000001"/>
    <n v="0.15390000000000001"/>
    <n v="24935.91"/>
    <n v="1155.7"/>
    <n v="177.86"/>
    <n v="1333.56"/>
    <n v="95611.33"/>
  </r>
  <r>
    <x v="275"/>
    <s v="Tenino"/>
    <n v="3509"/>
    <s v="Tenino High School"/>
    <x v="1"/>
    <n v="384.96999999999997"/>
    <n v="0"/>
    <n v="0"/>
    <n v="1"/>
    <n v="1"/>
    <n v="0"/>
    <n v="0"/>
    <n v="78209"/>
    <n v="80164"/>
    <n v="0"/>
    <n v="0"/>
    <n v="15997.68"/>
    <n v="0.16020000000000001"/>
    <n v="0.15390000000000001"/>
    <n v="0"/>
    <n v="0"/>
    <n v="0"/>
    <n v="0"/>
    <n v="0"/>
  </r>
  <r>
    <x v="275"/>
    <s v="Tenino"/>
    <n v="3795"/>
    <s v="Tenino Middle School"/>
    <x v="0"/>
    <n v="288.49"/>
    <n v="0"/>
    <n v="288.49"/>
    <n v="1"/>
    <n v="1"/>
    <n v="288.49"/>
    <n v="0.84599999999999997"/>
    <n v="78209"/>
    <n v="80164"/>
    <n v="66164.81"/>
    <n v="1653.9300000000076"/>
    <n v="15997.68"/>
    <n v="0.16020000000000001"/>
    <n v="0.15390000000000001"/>
    <n v="24388.18"/>
    <n v="1130.31"/>
    <n v="173.95"/>
    <n v="1304.26"/>
    <n v="93511.18"/>
  </r>
  <r>
    <x v="275"/>
    <s v="Tenino"/>
    <n v="4238"/>
    <s v="Tenino Elementary School"/>
    <x v="0"/>
    <n v="292.31"/>
    <n v="0"/>
    <n v="292.31"/>
    <n v="1"/>
    <n v="1"/>
    <n v="292.31"/>
    <n v="0.85699999999999998"/>
    <n v="78209"/>
    <n v="80164"/>
    <n v="67025.11"/>
    <n v="1675.4400000000023"/>
    <n v="15997.68"/>
    <n v="0.16020000000000001"/>
    <n v="0.15390000000000001"/>
    <n v="24705.279999999999"/>
    <n v="1145.01"/>
    <n v="176.22"/>
    <n v="1321.23"/>
    <n v="94727.06"/>
  </r>
  <r>
    <x v="276"/>
    <s v="Thorp"/>
    <n v="2514"/>
    <s v="Thorp Elem &amp; Jr Sr High"/>
    <x v="1"/>
    <n v="249.94"/>
    <n v="0"/>
    <n v="0"/>
    <n v="1.06"/>
    <n v="1.06"/>
    <n v="0"/>
    <n v="0"/>
    <n v="78209"/>
    <n v="80164"/>
    <n v="0"/>
    <n v="0"/>
    <n v="15997.68"/>
    <n v="0.16020000000000001"/>
    <n v="0.15390000000000001"/>
    <n v="0"/>
    <n v="0"/>
    <n v="0"/>
    <n v="0"/>
    <n v="0"/>
  </r>
  <r>
    <x v="277"/>
    <s v="Toledo"/>
    <n v="2616"/>
    <s v="Toledo High School"/>
    <x v="1"/>
    <n v="244.32999999999998"/>
    <n v="0"/>
    <n v="0"/>
    <n v="1"/>
    <n v="1"/>
    <n v="0"/>
    <n v="0"/>
    <n v="78209"/>
    <n v="80164"/>
    <n v="0"/>
    <n v="0"/>
    <n v="15997.68"/>
    <n v="0.16020000000000001"/>
    <n v="0.15390000000000001"/>
    <n v="0"/>
    <n v="0"/>
    <n v="0"/>
    <n v="0"/>
    <n v="0"/>
  </r>
  <r>
    <x v="277"/>
    <s v="Toledo"/>
    <n v="2998"/>
    <s v="Toledo Elementary School"/>
    <x v="0"/>
    <n v="431.56"/>
    <n v="0"/>
    <n v="431.56"/>
    <n v="1"/>
    <n v="1"/>
    <n v="431.56"/>
    <n v="1.266"/>
    <n v="78209"/>
    <n v="80164"/>
    <n v="99012.59"/>
    <n v="2475.0299999999988"/>
    <n v="15997.68"/>
    <n v="0.16020000000000001"/>
    <n v="0.15390000000000001"/>
    <n v="36495.79"/>
    <n v="1691.46"/>
    <n v="260.32"/>
    <n v="1951.78"/>
    <n v="139935.19"/>
  </r>
  <r>
    <x v="277"/>
    <s v="Toledo"/>
    <n v="3977"/>
    <s v="Toledo Middle School"/>
    <x v="0"/>
    <n v="186.75"/>
    <n v="0"/>
    <n v="186.75"/>
    <n v="1"/>
    <n v="1"/>
    <n v="186.75"/>
    <n v="0.54800000000000004"/>
    <n v="78209"/>
    <n v="80164"/>
    <n v="42858.53"/>
    <n v="1071.3400000000038"/>
    <n v="15997.68"/>
    <n v="0.16020000000000001"/>
    <n v="0.15390000000000001"/>
    <n v="15797.54"/>
    <n v="732.16"/>
    <n v="112.68"/>
    <n v="844.83999999999992"/>
    <n v="60572.25"/>
  </r>
  <r>
    <x v="277"/>
    <s v="Toledo"/>
    <n v="5190"/>
    <s v="Cowlitz Prairie Academy"/>
    <x v="0"/>
    <n v="43.78"/>
    <n v="0"/>
    <n v="43.78"/>
    <n v="1"/>
    <n v="1"/>
    <n v="43.78"/>
    <n v="0.128"/>
    <n v="78209"/>
    <n v="80164"/>
    <n v="10010.75"/>
    <n v="250.23999999999978"/>
    <n v="15997.68"/>
    <n v="0.16020000000000001"/>
    <n v="0.15390000000000001"/>
    <n v="3689.94"/>
    <n v="171.02"/>
    <n v="26.32"/>
    <n v="197.34"/>
    <n v="14148.27"/>
  </r>
  <r>
    <x v="278"/>
    <s v="Tonasket"/>
    <n v="2679"/>
    <s v="Tonasket High School"/>
    <x v="0"/>
    <n v="274.31"/>
    <n v="0"/>
    <n v="274.31"/>
    <n v="1"/>
    <n v="1"/>
    <n v="274.31"/>
    <n v="0.80500000000000005"/>
    <n v="78209"/>
    <n v="80164"/>
    <n v="62958.25"/>
    <n v="1573.7699999999968"/>
    <n v="15997.68"/>
    <n v="0.16020000000000001"/>
    <n v="0.15390000000000001"/>
    <n v="23206.25"/>
    <n v="1075.53"/>
    <n v="165.52"/>
    <n v="1241.05"/>
    <n v="88979.319999999992"/>
  </r>
  <r>
    <x v="278"/>
    <s v="Tonasket"/>
    <n v="3176"/>
    <s v="Tonasket Elementary School"/>
    <x v="0"/>
    <n v="433.46"/>
    <n v="0"/>
    <n v="433.46"/>
    <n v="1"/>
    <n v="1"/>
    <n v="433.46"/>
    <n v="1.2709999999999999"/>
    <n v="78209"/>
    <n v="80164"/>
    <n v="99403.64"/>
    <n v="2484.8000000000029"/>
    <n v="15997.68"/>
    <n v="0.16020000000000001"/>
    <n v="0.15390000000000001"/>
    <n v="36639.93"/>
    <n v="1698.14"/>
    <n v="261.33999999999997"/>
    <n v="1959.48"/>
    <n v="140487.85"/>
  </r>
  <r>
    <x v="278"/>
    <s v="Tonasket"/>
    <n v="4196"/>
    <s v="Tonasket Middle School"/>
    <x v="0"/>
    <n v="222.41"/>
    <n v="0"/>
    <n v="222.41"/>
    <n v="1"/>
    <n v="1"/>
    <n v="222.41"/>
    <n v="0.65200000000000002"/>
    <n v="78209"/>
    <n v="80164"/>
    <n v="50992.27"/>
    <n v="1274.6600000000035"/>
    <n v="15997.68"/>
    <n v="0.16020000000000001"/>
    <n v="0.15390000000000001"/>
    <n v="18795.62"/>
    <n v="871.12"/>
    <n v="134.07"/>
    <n v="1005.19"/>
    <n v="72067.740000000005"/>
  </r>
  <r>
    <x v="278"/>
    <s v="Tonasket"/>
    <n v="5586"/>
    <s v="Tonasket Choice High School"/>
    <x v="0"/>
    <n v="21.62"/>
    <n v="0"/>
    <n v="21.62"/>
    <n v="1"/>
    <n v="1"/>
    <n v="21.62"/>
    <n v="6.3E-2"/>
    <n v="78209"/>
    <n v="80164"/>
    <n v="4927.17"/>
    <n v="123.15999999999985"/>
    <n v="15997.68"/>
    <n v="0.16020000000000001"/>
    <n v="0.15390000000000001"/>
    <n v="1816.14"/>
    <n v="84.17"/>
    <n v="12.95"/>
    <n v="97.12"/>
    <n v="6963.59"/>
  </r>
  <r>
    <x v="278"/>
    <s v="Tonasket"/>
    <n v="5587"/>
    <s v="Tonasket Outreach School"/>
    <x v="0"/>
    <n v="105.64"/>
    <n v="0"/>
    <n v="105.64"/>
    <n v="1"/>
    <n v="1"/>
    <n v="105.64"/>
    <n v="0.31"/>
    <n v="78209"/>
    <n v="80164"/>
    <n v="24244.79"/>
    <n v="606.04999999999927"/>
    <n v="15997.68"/>
    <n v="0.16020000000000001"/>
    <n v="0.15390000000000001"/>
    <n v="8936.57"/>
    <n v="414.18"/>
    <n v="63.74"/>
    <n v="477.92"/>
    <n v="34265.33"/>
  </r>
  <r>
    <x v="279"/>
    <s v="Toppenish"/>
    <n v="1508"/>
    <s v="Computer Academy Toppenish High School"/>
    <x v="0"/>
    <n v="174.11"/>
    <n v="0"/>
    <n v="174.11"/>
    <n v="1"/>
    <n v="1"/>
    <n v="174.11"/>
    <n v="0.51100000000000001"/>
    <n v="78209"/>
    <n v="80164"/>
    <n v="39964.800000000003"/>
    <n v="999"/>
    <n v="15997.68"/>
    <n v="0.16020000000000001"/>
    <n v="0.15390000000000001"/>
    <n v="14730.92"/>
    <n v="682.73"/>
    <n v="105.07"/>
    <n v="787.8"/>
    <n v="56482.520000000004"/>
  </r>
  <r>
    <x v="279"/>
    <s v="Toppenish"/>
    <n v="2264"/>
    <s v="Toppenish Middle School"/>
    <x v="0"/>
    <n v="756.34"/>
    <n v="0"/>
    <n v="756.34"/>
    <n v="1"/>
    <n v="1"/>
    <n v="756.34"/>
    <n v="2.2189999999999999"/>
    <n v="78209"/>
    <n v="80164"/>
    <n v="173545.77"/>
    <n v="4338.1500000000233"/>
    <n v="15997.68"/>
    <n v="0.16020000000000001"/>
    <n v="0.15390000000000001"/>
    <n v="63968.53"/>
    <n v="2964.73"/>
    <n v="456.27"/>
    <n v="3421"/>
    <n v="245273.45"/>
  </r>
  <r>
    <x v="279"/>
    <s v="Toppenish"/>
    <n v="2608"/>
    <s v="Garfield Elementary School"/>
    <x v="0"/>
    <n v="309.89"/>
    <n v="0"/>
    <n v="309.89"/>
    <n v="1"/>
    <n v="1"/>
    <n v="309.89"/>
    <n v="0.90900000000000003"/>
    <n v="78209"/>
    <n v="80164"/>
    <n v="71091.98"/>
    <n v="1777.1000000000058"/>
    <n v="15997.68"/>
    <n v="0.16020000000000001"/>
    <n v="0.15390000000000001"/>
    <n v="26204.32"/>
    <n v="1214.48"/>
    <n v="186.91"/>
    <n v="1401.39"/>
    <n v="100474.79"/>
  </r>
  <r>
    <x v="279"/>
    <s v="Toppenish"/>
    <n v="2635"/>
    <s v="Lincoln Elementary School"/>
    <x v="0"/>
    <n v="255.44"/>
    <n v="0"/>
    <n v="255.44"/>
    <n v="1"/>
    <n v="1"/>
    <n v="255.44"/>
    <n v="0.749"/>
    <n v="78209"/>
    <n v="80164"/>
    <n v="58578.54"/>
    <n v="1464.2999999999956"/>
    <n v="15997.68"/>
    <n v="0.16020000000000001"/>
    <n v="0.15390000000000001"/>
    <n v="21591.9"/>
    <n v="1000.71"/>
    <n v="154.01"/>
    <n v="1154.72"/>
    <n v="82789.459999999992"/>
  </r>
  <r>
    <x v="279"/>
    <s v="Toppenish"/>
    <n v="2900"/>
    <s v="Toppenish High School"/>
    <x v="0"/>
    <n v="936.86"/>
    <n v="0"/>
    <n v="936.86"/>
    <n v="1"/>
    <n v="1"/>
    <n v="936.86"/>
    <n v="2.7480000000000002"/>
    <n v="78209"/>
    <n v="80164"/>
    <n v="214918.33"/>
    <n v="5372.3400000000256"/>
    <n v="15997.68"/>
    <n v="0.16020000000000001"/>
    <n v="0.15390000000000001"/>
    <n v="79218.34"/>
    <n v="3671.51"/>
    <n v="565.04999999999995"/>
    <n v="4236.5600000000004"/>
    <n v="303745.57"/>
  </r>
  <r>
    <x v="279"/>
    <s v="Toppenish"/>
    <n v="4106"/>
    <s v="Kirkwood Elementary School"/>
    <x v="0"/>
    <n v="390.67"/>
    <n v="0"/>
    <n v="390.67"/>
    <n v="1"/>
    <n v="1"/>
    <n v="390.67"/>
    <n v="1.1459999999999999"/>
    <n v="78209"/>
    <n v="80164"/>
    <n v="89627.51"/>
    <n v="2240.4300000000076"/>
    <n v="15997.68"/>
    <n v="0.16020000000000001"/>
    <n v="0.15390000000000001"/>
    <n v="33036.47"/>
    <n v="1531.13"/>
    <n v="235.64"/>
    <n v="1766.77"/>
    <n v="126671.18000000001"/>
  </r>
  <r>
    <x v="279"/>
    <s v="Toppenish"/>
    <n v="4588"/>
    <s v="Valley View Elementary"/>
    <x v="0"/>
    <n v="490.11"/>
    <n v="0"/>
    <n v="490.11"/>
    <n v="1"/>
    <n v="1"/>
    <n v="490.11"/>
    <n v="1.4379999999999999"/>
    <n v="78209"/>
    <n v="80164"/>
    <n v="112464.54"/>
    <n v="2811.2900000000081"/>
    <n v="15997.68"/>
    <n v="0.16020000000000001"/>
    <n v="0.15390000000000001"/>
    <n v="41454.14"/>
    <n v="1921.26"/>
    <n v="295.68"/>
    <n v="2216.94"/>
    <n v="158946.91"/>
  </r>
  <r>
    <x v="279"/>
    <s v="Toppenish"/>
    <n v="5262"/>
    <s v="Red Comet at Toppenish School District"/>
    <x v="1"/>
    <n v="551.14"/>
    <n v="0"/>
    <n v="0"/>
    <n v="1"/>
    <n v="1"/>
    <n v="0"/>
    <n v="0"/>
    <n v="78209"/>
    <n v="80164"/>
    <n v="0"/>
    <n v="0"/>
    <n v="15997.68"/>
    <n v="0.16020000000000001"/>
    <n v="0.15390000000000001"/>
    <n v="0"/>
    <n v="0"/>
    <n v="0"/>
    <n v="0"/>
    <n v="0"/>
  </r>
  <r>
    <x v="280"/>
    <s v="Touchet"/>
    <n v="2160"/>
    <s v="Touchet Elem &amp; High School"/>
    <x v="0"/>
    <n v="245.77"/>
    <n v="0"/>
    <n v="245.77"/>
    <n v="1"/>
    <n v="1"/>
    <n v="245.77"/>
    <n v="0.72099999999999997"/>
    <n v="78209"/>
    <n v="80164"/>
    <n v="56388.69"/>
    <n v="1409.5499999999956"/>
    <n v="15997.68"/>
    <n v="0.16020000000000001"/>
    <n v="0.15390000000000001"/>
    <n v="20784.73"/>
    <n v="963.3"/>
    <n v="148.25"/>
    <n v="1111.55"/>
    <n v="79694.52"/>
  </r>
  <r>
    <x v="281"/>
    <s v="Toutle Lake"/>
    <n v="2560"/>
    <s v="Toutle Lake High School"/>
    <x v="1"/>
    <n v="303.56"/>
    <n v="0"/>
    <n v="0"/>
    <n v="1"/>
    <n v="1"/>
    <n v="0"/>
    <n v="0"/>
    <n v="78209"/>
    <n v="80164"/>
    <n v="0"/>
    <n v="0"/>
    <n v="15997.68"/>
    <n v="0.16020000000000001"/>
    <n v="0.15390000000000001"/>
    <n v="0"/>
    <n v="0"/>
    <n v="0"/>
    <n v="0"/>
    <n v="0"/>
  </r>
  <r>
    <x v="281"/>
    <s v="Toutle Lake"/>
    <n v="4264"/>
    <s v="Toutle Lake Elementary"/>
    <x v="1"/>
    <n v="362.43"/>
    <n v="0"/>
    <n v="0"/>
    <n v="1"/>
    <n v="1"/>
    <n v="0"/>
    <n v="0"/>
    <n v="78209"/>
    <n v="80164"/>
    <n v="0"/>
    <n v="0"/>
    <n v="15997.68"/>
    <n v="0.16020000000000001"/>
    <n v="0.15390000000000001"/>
    <n v="0"/>
    <n v="0"/>
    <n v="0"/>
    <n v="0"/>
    <n v="0"/>
  </r>
  <r>
    <x v="282"/>
    <s v="Trout Lake"/>
    <n v="2676"/>
    <s v="Trout Lake School"/>
    <x v="1"/>
    <n v="128.82999999999998"/>
    <n v="0"/>
    <n v="0"/>
    <n v="1"/>
    <n v="1"/>
    <n v="0"/>
    <n v="0"/>
    <n v="78209"/>
    <n v="80164"/>
    <n v="0"/>
    <n v="0"/>
    <n v="15997.68"/>
    <n v="0.16020000000000001"/>
    <n v="0.15390000000000001"/>
    <n v="0"/>
    <n v="0"/>
    <n v="0"/>
    <n v="0"/>
    <n v="0"/>
  </r>
  <r>
    <x v="282"/>
    <s v="Trout Lake"/>
    <n v="3062"/>
    <s v="Trout Lake Elementary"/>
    <x v="1"/>
    <n v="81.67"/>
    <n v="0"/>
    <n v="0"/>
    <n v="1"/>
    <n v="1"/>
    <n v="0"/>
    <n v="0"/>
    <n v="78209"/>
    <n v="80164"/>
    <n v="0"/>
    <n v="0"/>
    <n v="15997.68"/>
    <n v="0.16020000000000001"/>
    <n v="0.15390000000000001"/>
    <n v="0"/>
    <n v="0"/>
    <n v="0"/>
    <n v="0"/>
    <n v="0"/>
  </r>
  <r>
    <x v="283"/>
    <s v="Tukwila"/>
    <n v="2564"/>
    <s v="Showalter Middle School"/>
    <x v="0"/>
    <n v="652.66"/>
    <n v="0"/>
    <n v="652.66"/>
    <n v="1.18"/>
    <n v="1.18"/>
    <n v="652.66"/>
    <n v="1.9139999999999999"/>
    <n v="78209"/>
    <n v="80164"/>
    <n v="176636.59"/>
    <n v="4415.4100000000035"/>
    <n v="15997.68"/>
    <n v="0.16020000000000001"/>
    <n v="0.15390000000000001"/>
    <n v="59596.27"/>
    <n v="3017.53"/>
    <n v="464.4"/>
    <n v="3481.9300000000003"/>
    <n v="244130.19999999998"/>
  </r>
  <r>
    <x v="283"/>
    <s v="Tukwila"/>
    <n v="2848"/>
    <s v="Foster Senior High School"/>
    <x v="0"/>
    <n v="905.82"/>
    <n v="0"/>
    <n v="905.82"/>
    <n v="1.18"/>
    <n v="1.18"/>
    <n v="905.82"/>
    <n v="2.657"/>
    <n v="78209"/>
    <n v="80164"/>
    <n v="245205.55"/>
    <n v="6129.4300000000221"/>
    <n v="15997.68"/>
    <n v="0.16020000000000001"/>
    <n v="0.15390000000000001"/>
    <n v="82731.08"/>
    <n v="4188.92"/>
    <n v="644.66999999999996"/>
    <n v="4833.59"/>
    <n v="338899.65000000008"/>
  </r>
  <r>
    <x v="283"/>
    <s v="Tukwila"/>
    <n v="3226"/>
    <s v="Cascade View Elementary"/>
    <x v="0"/>
    <n v="435.44"/>
    <n v="0"/>
    <n v="435.44"/>
    <n v="1.18"/>
    <n v="1.18"/>
    <n v="435.44"/>
    <n v="1.2769999999999999"/>
    <n v="78209"/>
    <n v="80164"/>
    <n v="117850.01"/>
    <n v="2945.9199999999983"/>
    <n v="15997.68"/>
    <n v="0.16020000000000001"/>
    <n v="0.15390000000000001"/>
    <n v="39761.99"/>
    <n v="2013.27"/>
    <n v="309.83999999999997"/>
    <n v="2323.11"/>
    <n v="162881.02999999997"/>
  </r>
  <r>
    <x v="283"/>
    <s v="Tukwila"/>
    <n v="3488"/>
    <s v="Tukwila Elementary"/>
    <x v="0"/>
    <n v="425.57"/>
    <n v="0"/>
    <n v="425.57"/>
    <n v="1.18"/>
    <n v="1.18"/>
    <n v="425.57"/>
    <n v="1.248"/>
    <n v="78209"/>
    <n v="80164"/>
    <n v="115173.7"/>
    <n v="2879.0100000000093"/>
    <n v="15997.68"/>
    <n v="0.16020000000000001"/>
    <n v="0.15390000000000001"/>
    <n v="38859.01"/>
    <n v="1967.55"/>
    <n v="302.81"/>
    <n v="2270.36"/>
    <n v="159182.07999999999"/>
  </r>
  <r>
    <x v="283"/>
    <s v="Tukwila"/>
    <n v="3635"/>
    <s v="Thorndyke Elementary"/>
    <x v="0"/>
    <n v="348.78"/>
    <n v="0"/>
    <n v="348.78"/>
    <n v="1.18"/>
    <n v="1.18"/>
    <n v="348.78"/>
    <n v="1.0229999999999999"/>
    <n v="78209"/>
    <n v="80164"/>
    <n v="94409.21"/>
    <n v="2359.9599999999919"/>
    <n v="15997.68"/>
    <n v="0.16020000000000001"/>
    <n v="0.15390000000000001"/>
    <n v="31853.18"/>
    <n v="1612.82"/>
    <n v="248.21"/>
    <n v="1861.03"/>
    <n v="130483.38"/>
  </r>
  <r>
    <x v="284"/>
    <s v="Tumwater"/>
    <n v="1713"/>
    <s v="Cascadia High School"/>
    <x v="0"/>
    <n v="156.75"/>
    <n v="0"/>
    <n v="156.75"/>
    <n v="1"/>
    <n v="1"/>
    <n v="156.75"/>
    <n v="0.46"/>
    <n v="78209"/>
    <n v="80164"/>
    <n v="35976.14"/>
    <n v="899.30000000000291"/>
    <n v="15997.68"/>
    <n v="0.16020000000000001"/>
    <n v="0.15390000000000001"/>
    <n v="13260.71"/>
    <n v="614.59"/>
    <n v="94.59"/>
    <n v="709.18000000000006"/>
    <n v="50845.33"/>
  </r>
  <r>
    <x v="284"/>
    <s v="Tumwater"/>
    <n v="2552"/>
    <s v="Michael T Simmons Elementary"/>
    <x v="1"/>
    <n v="436.14"/>
    <n v="0"/>
    <n v="0"/>
    <n v="1"/>
    <n v="1"/>
    <n v="0"/>
    <n v="0"/>
    <n v="78209"/>
    <n v="80164"/>
    <n v="0"/>
    <n v="0"/>
    <n v="15997.68"/>
    <n v="0.16020000000000001"/>
    <n v="0.15390000000000001"/>
    <n v="0"/>
    <n v="0"/>
    <n v="0"/>
    <n v="0"/>
    <n v="0"/>
  </r>
  <r>
    <x v="284"/>
    <s v="Tumwater"/>
    <n v="2816"/>
    <s v="Littlerock Elementary School"/>
    <x v="1"/>
    <n v="340.45"/>
    <n v="0"/>
    <n v="0"/>
    <n v="1"/>
    <n v="1"/>
    <n v="0"/>
    <n v="0"/>
    <n v="78209"/>
    <n v="80164"/>
    <n v="0"/>
    <n v="0"/>
    <n v="15997.68"/>
    <n v="0.16020000000000001"/>
    <n v="0.15390000000000001"/>
    <n v="0"/>
    <n v="0"/>
    <n v="0"/>
    <n v="0"/>
    <n v="0"/>
  </r>
  <r>
    <x v="284"/>
    <s v="Tumwater"/>
    <n v="3199"/>
    <s v="Peter G Schmidt Elementary"/>
    <x v="1"/>
    <n v="593.56000000000006"/>
    <n v="0"/>
    <n v="0"/>
    <n v="1"/>
    <n v="1"/>
    <n v="0"/>
    <n v="0"/>
    <n v="78209"/>
    <n v="80164"/>
    <n v="0"/>
    <n v="0"/>
    <n v="15997.68"/>
    <n v="0.16020000000000001"/>
    <n v="0.15390000000000001"/>
    <n v="0"/>
    <n v="0"/>
    <n v="0"/>
    <n v="0"/>
    <n v="0"/>
  </r>
  <r>
    <x v="284"/>
    <s v="Tumwater"/>
    <n v="3362"/>
    <s v="Tumwater High School"/>
    <x v="1"/>
    <n v="1059.9000000000001"/>
    <n v="0"/>
    <n v="0"/>
    <n v="1"/>
    <n v="1"/>
    <n v="0"/>
    <n v="0"/>
    <n v="78209"/>
    <n v="80164"/>
    <n v="0"/>
    <n v="0"/>
    <n v="15997.68"/>
    <n v="0.16020000000000001"/>
    <n v="0.15390000000000001"/>
    <n v="0"/>
    <n v="0"/>
    <n v="0"/>
    <n v="0"/>
    <n v="0"/>
  </r>
  <r>
    <x v="284"/>
    <s v="Tumwater"/>
    <n v="3612"/>
    <s v="Tumwater Middle School"/>
    <x v="1"/>
    <n v="649.59"/>
    <n v="0"/>
    <n v="0"/>
    <n v="1"/>
    <n v="1"/>
    <n v="0"/>
    <n v="0"/>
    <n v="78209"/>
    <n v="80164"/>
    <n v="0"/>
    <n v="0"/>
    <n v="15997.68"/>
    <n v="0.16020000000000001"/>
    <n v="0.15390000000000001"/>
    <n v="0"/>
    <n v="0"/>
    <n v="0"/>
    <n v="0"/>
    <n v="0"/>
  </r>
  <r>
    <x v="284"/>
    <s v="Tumwater"/>
    <n v="4205"/>
    <s v="Black Lake Elementary"/>
    <x v="1"/>
    <n v="380.45"/>
    <n v="0"/>
    <n v="0"/>
    <n v="1"/>
    <n v="1"/>
    <n v="0"/>
    <n v="0"/>
    <n v="78209"/>
    <n v="80164"/>
    <n v="0"/>
    <n v="0"/>
    <n v="15997.68"/>
    <n v="0.16020000000000001"/>
    <n v="0.15390000000000001"/>
    <n v="0"/>
    <n v="0"/>
    <n v="0"/>
    <n v="0"/>
    <n v="0"/>
  </r>
  <r>
    <x v="284"/>
    <s v="Tumwater"/>
    <n v="4225"/>
    <s v="New Market Skills Center"/>
    <x v="1"/>
    <n v="509.67"/>
    <n v="0"/>
    <n v="0"/>
    <n v="1"/>
    <n v="1"/>
    <n v="0"/>
    <n v="0"/>
    <n v="78209"/>
    <n v="80164"/>
    <n v="0"/>
    <n v="0"/>
    <n v="15997.68"/>
    <n v="0.16020000000000001"/>
    <n v="0.15390000000000001"/>
    <n v="0"/>
    <n v="0"/>
    <n v="0"/>
    <n v="0"/>
    <n v="0"/>
  </r>
  <r>
    <x v="284"/>
    <s v="Tumwater"/>
    <n v="4365"/>
    <s v="East Olympia Elementary"/>
    <x v="1"/>
    <n v="570.69000000000005"/>
    <n v="0"/>
    <n v="0"/>
    <n v="1"/>
    <n v="1"/>
    <n v="0"/>
    <n v="0"/>
    <n v="78209"/>
    <n v="80164"/>
    <n v="0"/>
    <n v="0"/>
    <n v="15997.68"/>
    <n v="0.16020000000000001"/>
    <n v="0.15390000000000001"/>
    <n v="0"/>
    <n v="0"/>
    <n v="0"/>
    <n v="0"/>
    <n v="0"/>
  </r>
  <r>
    <x v="284"/>
    <s v="Tumwater"/>
    <n v="4373"/>
    <s v="Tumwater Hill Elementary"/>
    <x v="1"/>
    <n v="386.89"/>
    <n v="0"/>
    <n v="0"/>
    <n v="1"/>
    <n v="1"/>
    <n v="0"/>
    <n v="0"/>
    <n v="78209"/>
    <n v="80164"/>
    <n v="0"/>
    <n v="0"/>
    <n v="15997.68"/>
    <n v="0.16020000000000001"/>
    <n v="0.15390000000000001"/>
    <n v="0"/>
    <n v="0"/>
    <n v="0"/>
    <n v="0"/>
    <n v="0"/>
  </r>
  <r>
    <x v="284"/>
    <s v="Tumwater"/>
    <n v="4452"/>
    <s v="George Bush Middle School"/>
    <x v="1"/>
    <n v="755.42"/>
    <n v="0"/>
    <n v="0"/>
    <n v="1"/>
    <n v="1"/>
    <n v="0"/>
    <n v="0"/>
    <n v="78209"/>
    <n v="80164"/>
    <n v="0"/>
    <n v="0"/>
    <n v="15997.68"/>
    <n v="0.16020000000000001"/>
    <n v="0.15390000000000001"/>
    <n v="0"/>
    <n v="0"/>
    <n v="0"/>
    <n v="0"/>
    <n v="0"/>
  </r>
  <r>
    <x v="284"/>
    <s v="Tumwater"/>
    <n v="4500"/>
    <s v="A G West Black Hills High School"/>
    <x v="1"/>
    <n v="715.31"/>
    <n v="0"/>
    <n v="0"/>
    <n v="1"/>
    <n v="1"/>
    <n v="0"/>
    <n v="0"/>
    <n v="78209"/>
    <n v="80164"/>
    <n v="0"/>
    <n v="0"/>
    <n v="15997.68"/>
    <n v="0.16020000000000001"/>
    <n v="0.15390000000000001"/>
    <n v="0"/>
    <n v="0"/>
    <n v="0"/>
    <n v="0"/>
    <n v="0"/>
  </r>
  <r>
    <x v="284"/>
    <s v="Tumwater"/>
    <n v="5014"/>
    <s v="New Market High School"/>
    <x v="1"/>
    <n v="68.059999999999988"/>
    <n v="0"/>
    <n v="0"/>
    <n v="1"/>
    <n v="1"/>
    <n v="0"/>
    <n v="0"/>
    <n v="78209"/>
    <n v="80164"/>
    <n v="0"/>
    <n v="0"/>
    <n v="15997.68"/>
    <n v="0.16020000000000001"/>
    <n v="0.15390000000000001"/>
    <n v="0"/>
    <n v="0"/>
    <n v="0"/>
    <n v="0"/>
    <n v="0"/>
  </r>
  <r>
    <x v="285"/>
    <s v="Union Gap"/>
    <n v="2714"/>
    <s v="Union Gap School"/>
    <x v="0"/>
    <n v="541"/>
    <n v="0"/>
    <n v="541"/>
    <n v="1"/>
    <n v="1"/>
    <n v="541"/>
    <n v="1.587"/>
    <n v="78209"/>
    <n v="80164"/>
    <n v="124117.68"/>
    <n v="3102.5900000000111"/>
    <n v="15997.68"/>
    <n v="0.16020000000000001"/>
    <n v="0.15390000000000001"/>
    <n v="45749.46"/>
    <n v="2120.34"/>
    <n v="326.32"/>
    <n v="2446.6600000000003"/>
    <n v="175416.38999999998"/>
  </r>
  <r>
    <x v="286"/>
    <s v="University Place"/>
    <n v="2223"/>
    <s v="University Place Primary"/>
    <x v="1"/>
    <n v="545.42000000000007"/>
    <n v="0"/>
    <n v="0"/>
    <n v="1.06"/>
    <n v="1.1000000000000001"/>
    <n v="0"/>
    <n v="0"/>
    <n v="78209"/>
    <n v="80164"/>
    <n v="0"/>
    <n v="0"/>
    <n v="15997.68"/>
    <n v="0.16020000000000001"/>
    <n v="0.15390000000000001"/>
    <n v="0"/>
    <n v="0"/>
    <n v="0"/>
    <n v="0"/>
    <n v="0"/>
  </r>
  <r>
    <x v="286"/>
    <s v="University Place"/>
    <n v="3179"/>
    <s v="Curtis Junior High"/>
    <x v="1"/>
    <n v="880.61"/>
    <n v="0"/>
    <n v="0"/>
    <n v="1.06"/>
    <n v="1.1000000000000001"/>
    <n v="0"/>
    <n v="0"/>
    <n v="78209"/>
    <n v="80164"/>
    <n v="0"/>
    <n v="0"/>
    <n v="15997.68"/>
    <n v="0.16020000000000001"/>
    <n v="0.15390000000000001"/>
    <n v="0"/>
    <n v="0"/>
    <n v="0"/>
    <n v="0"/>
    <n v="0"/>
  </r>
  <r>
    <x v="286"/>
    <s v="University Place"/>
    <n v="3296"/>
    <s v="Narrows View Intermediate"/>
    <x v="1"/>
    <n v="699.48"/>
    <n v="0"/>
    <n v="0"/>
    <n v="1.06"/>
    <n v="1.1000000000000001"/>
    <n v="0"/>
    <n v="0"/>
    <n v="78209"/>
    <n v="80164"/>
    <n v="0"/>
    <n v="0"/>
    <n v="15997.68"/>
    <n v="0.16020000000000001"/>
    <n v="0.15390000000000001"/>
    <n v="0"/>
    <n v="0"/>
    <n v="0"/>
    <n v="0"/>
    <n v="0"/>
  </r>
  <r>
    <x v="286"/>
    <s v="University Place"/>
    <n v="3600"/>
    <s v="Curtis Senior High"/>
    <x v="1"/>
    <n v="1342.53"/>
    <n v="0"/>
    <n v="0"/>
    <n v="1.06"/>
    <n v="1.1000000000000001"/>
    <n v="0"/>
    <n v="0"/>
    <n v="78209"/>
    <n v="80164"/>
    <n v="0"/>
    <n v="0"/>
    <n v="15997.68"/>
    <n v="0.16020000000000001"/>
    <n v="0.15390000000000001"/>
    <n v="0"/>
    <n v="0"/>
    <n v="0"/>
    <n v="0"/>
    <n v="0"/>
  </r>
  <r>
    <x v="286"/>
    <s v="University Place"/>
    <n v="3601"/>
    <s v="Sunset Primary"/>
    <x v="1"/>
    <n v="463.11"/>
    <n v="0"/>
    <n v="0"/>
    <n v="1.06"/>
    <n v="1.1000000000000001"/>
    <n v="0"/>
    <n v="0"/>
    <n v="78209"/>
    <n v="80164"/>
    <n v="0"/>
    <n v="0"/>
    <n v="15997.68"/>
    <n v="0.16020000000000001"/>
    <n v="0.15390000000000001"/>
    <n v="0"/>
    <n v="0"/>
    <n v="0"/>
    <n v="0"/>
    <n v="0"/>
  </r>
  <r>
    <x v="286"/>
    <s v="University Place"/>
    <n v="3792"/>
    <s v="Chambers Elementary"/>
    <x v="1"/>
    <n v="514.43999999999994"/>
    <n v="0"/>
    <n v="0"/>
    <n v="1.06"/>
    <n v="1.1000000000000001"/>
    <n v="0"/>
    <n v="0"/>
    <n v="78209"/>
    <n v="80164"/>
    <n v="0"/>
    <n v="0"/>
    <n v="15997.68"/>
    <n v="0.16020000000000001"/>
    <n v="0.15390000000000001"/>
    <n v="0"/>
    <n v="0"/>
    <n v="0"/>
    <n v="0"/>
    <n v="0"/>
  </r>
  <r>
    <x v="286"/>
    <s v="University Place"/>
    <n v="4325"/>
    <s v="Drum Intermediate"/>
    <x v="1"/>
    <n v="636.65"/>
    <n v="0"/>
    <n v="0"/>
    <n v="1.06"/>
    <n v="1.1000000000000001"/>
    <n v="0"/>
    <n v="0"/>
    <n v="78209"/>
    <n v="80164"/>
    <n v="0"/>
    <n v="0"/>
    <n v="15997.68"/>
    <n v="0.16020000000000001"/>
    <n v="0.15390000000000001"/>
    <n v="0"/>
    <n v="0"/>
    <n v="0"/>
    <n v="0"/>
    <n v="0"/>
  </r>
  <r>
    <x v="286"/>
    <s v="University Place"/>
    <n v="4447"/>
    <s v="Evergreen Primary"/>
    <x v="1"/>
    <n v="514.94000000000005"/>
    <n v="0"/>
    <n v="0"/>
    <n v="1.06"/>
    <n v="1.1000000000000001"/>
    <n v="0"/>
    <n v="0"/>
    <n v="78209"/>
    <n v="80164"/>
    <n v="0"/>
    <n v="0"/>
    <n v="15997.68"/>
    <n v="0.16020000000000001"/>
    <n v="0.15390000000000001"/>
    <n v="0"/>
    <n v="0"/>
    <n v="0"/>
    <n v="0"/>
    <n v="0"/>
  </r>
  <r>
    <x v="287"/>
    <s v="Valley"/>
    <n v="1932"/>
    <s v="Columbia Virtual Academy"/>
    <x v="1"/>
    <n v="818.72"/>
    <n v="0"/>
    <n v="0"/>
    <n v="1"/>
    <n v="1"/>
    <n v="0"/>
    <n v="0"/>
    <n v="78209"/>
    <n v="80164"/>
    <n v="0"/>
    <n v="0"/>
    <n v="15997.68"/>
    <n v="0.16020000000000001"/>
    <n v="0.15390000000000001"/>
    <n v="0"/>
    <n v="0"/>
    <n v="0"/>
    <n v="0"/>
    <n v="0"/>
  </r>
  <r>
    <x v="287"/>
    <s v="Valley"/>
    <n v="2405"/>
    <s v="Valley School"/>
    <x v="0"/>
    <n v="175.66"/>
    <n v="0"/>
    <n v="175.66"/>
    <n v="1"/>
    <n v="1"/>
    <n v="175.66"/>
    <n v="0.51500000000000001"/>
    <n v="78209"/>
    <n v="80164"/>
    <n v="40277.64"/>
    <n v="1006.8199999999997"/>
    <n v="15997.68"/>
    <n v="0.16020000000000001"/>
    <n v="0.15390000000000001"/>
    <n v="14846.23"/>
    <n v="688.07"/>
    <n v="105.89"/>
    <n v="793.96"/>
    <n v="56924.649999999994"/>
  </r>
  <r>
    <x v="287"/>
    <s v="Valley"/>
    <n v="5223"/>
    <s v="Paideia High School"/>
    <x v="0"/>
    <n v="21.42"/>
    <n v="0"/>
    <n v="21.42"/>
    <n v="1"/>
    <n v="1"/>
    <n v="21.42"/>
    <n v="6.3E-2"/>
    <n v="78209"/>
    <n v="80164"/>
    <n v="4927.17"/>
    <n v="123.15999999999985"/>
    <n v="15997.68"/>
    <n v="0.16020000000000001"/>
    <n v="0.15390000000000001"/>
    <n v="1816.14"/>
    <n v="84.17"/>
    <n v="12.95"/>
    <n v="97.12"/>
    <n v="6963.59"/>
  </r>
  <r>
    <x v="288"/>
    <s v="Vancouver"/>
    <n v="1574"/>
    <s v="Jim Tangeman Center"/>
    <x v="0"/>
    <n v="57.57"/>
    <n v="0"/>
    <n v="57.57"/>
    <n v="1.06"/>
    <n v="1.06"/>
    <n v="57.57"/>
    <n v="0.16900000000000001"/>
    <n v="78209"/>
    <n v="80164"/>
    <n v="14010.36"/>
    <n v="350.21999999999935"/>
    <n v="15997.68"/>
    <n v="0.16020000000000001"/>
    <n v="0.15390000000000001"/>
    <n v="5001.97"/>
    <n v="239.34"/>
    <n v="36.83"/>
    <n v="276.17"/>
    <n v="19638.72"/>
  </r>
  <r>
    <x v="288"/>
    <s v="Vancouver"/>
    <n v="1689"/>
    <s v="Vancouver School of Arts and Academics"/>
    <x v="1"/>
    <n v="785.61"/>
    <n v="0"/>
    <n v="0"/>
    <n v="1.06"/>
    <n v="1.06"/>
    <n v="0"/>
    <n v="0"/>
    <n v="78209"/>
    <n v="80164"/>
    <n v="0"/>
    <n v="0"/>
    <n v="15997.68"/>
    <n v="0.16020000000000001"/>
    <n v="0.15390000000000001"/>
    <n v="0"/>
    <n v="0"/>
    <n v="0"/>
    <n v="0"/>
    <n v="0"/>
  </r>
  <r>
    <x v="288"/>
    <s v="Vancouver"/>
    <n v="1738"/>
    <s v="Gate Program"/>
    <x v="0"/>
    <n v="55.01"/>
    <n v="0"/>
    <n v="55.01"/>
    <n v="1.06"/>
    <n v="1.06"/>
    <n v="55.01"/>
    <n v="0.161"/>
    <n v="78209"/>
    <n v="80164"/>
    <n v="13347.15"/>
    <n v="333.64000000000124"/>
    <n v="15997.68"/>
    <n v="0.16020000000000001"/>
    <n v="0.15390000000000001"/>
    <n v="4765.1899999999996"/>
    <n v="228.01"/>
    <n v="35.090000000000003"/>
    <n v="263.10000000000002"/>
    <n v="18709.080000000002"/>
  </r>
  <r>
    <x v="288"/>
    <s v="Vancouver"/>
    <n v="2179"/>
    <s v="Fort Vancouver High School"/>
    <x v="0"/>
    <n v="1359.61"/>
    <n v="0"/>
    <n v="1359.61"/>
    <n v="1.06"/>
    <n v="1.06"/>
    <n v="1359.61"/>
    <n v="3.988"/>
    <n v="78209"/>
    <n v="80164"/>
    <n v="330611.34000000003"/>
    <n v="8264.3299999999581"/>
    <n v="15997.68"/>
    <n v="0.16020000000000001"/>
    <n v="0.15390000000000001"/>
    <n v="118034.56"/>
    <n v="5647.93"/>
    <n v="869.22"/>
    <n v="6517.1500000000005"/>
    <n v="463427.38"/>
  </r>
  <r>
    <x v="288"/>
    <s v="Vancouver"/>
    <n v="2318"/>
    <s v="Lincoln Elementary School"/>
    <x v="0"/>
    <n v="283"/>
    <n v="0"/>
    <n v="283"/>
    <n v="1.06"/>
    <n v="1.06"/>
    <n v="283"/>
    <n v="0.83"/>
    <n v="78209"/>
    <n v="80164"/>
    <n v="68808.28"/>
    <n v="1720.0099999999948"/>
    <n v="15997.68"/>
    <n v="0.16020000000000001"/>
    <n v="0.15390000000000001"/>
    <n v="24565.87"/>
    <n v="1175.47"/>
    <n v="180.9"/>
    <n v="1356.3700000000001"/>
    <n v="96450.529999999984"/>
  </r>
  <r>
    <x v="288"/>
    <s v="Vancouver"/>
    <n v="2610"/>
    <s v="Hough Elementary School"/>
    <x v="0"/>
    <n v="254.92000000000002"/>
    <n v="0"/>
    <n v="254.92000000000002"/>
    <n v="1.06"/>
    <n v="1.06"/>
    <n v="254.92000000000002"/>
    <n v="0.748"/>
    <n v="78209"/>
    <n v="80164"/>
    <n v="62010.35"/>
    <n v="1550.0800000000017"/>
    <n v="15997.68"/>
    <n v="0.16020000000000001"/>
    <n v="0.15390000000000001"/>
    <n v="22138.880000000001"/>
    <n v="1059.3399999999999"/>
    <n v="163.03"/>
    <n v="1222.3699999999999"/>
    <n v="86921.68"/>
  </r>
  <r>
    <x v="288"/>
    <s v="Vancouver"/>
    <n v="2636"/>
    <s v="Early Childhood Education Center"/>
    <x v="1"/>
    <n v="0"/>
    <n v="0"/>
    <n v="0"/>
    <n v="1.06"/>
    <n v="1.06"/>
    <n v="0"/>
    <n v="0"/>
    <n v="78209"/>
    <n v="80164"/>
    <n v="0"/>
    <n v="0"/>
    <n v="15997.68"/>
    <n v="0.16020000000000001"/>
    <n v="0.15390000000000001"/>
    <n v="0"/>
    <n v="0"/>
    <n v="0"/>
    <n v="0"/>
    <n v="0"/>
  </r>
  <r>
    <x v="288"/>
    <s v="Vancouver"/>
    <n v="2637"/>
    <s v="Fruit Valley Elementary School"/>
    <x v="0"/>
    <n v="183"/>
    <n v="0"/>
    <n v="183"/>
    <n v="1.06"/>
    <n v="1.06"/>
    <n v="183"/>
    <n v="0.53700000000000003"/>
    <n v="78209"/>
    <n v="80164"/>
    <n v="44518.13"/>
    <n v="1112.8199999999997"/>
    <n v="15997.68"/>
    <n v="0.16020000000000001"/>
    <n v="0.15390000000000001"/>
    <n v="15893.82"/>
    <n v="760.52"/>
    <n v="117.04"/>
    <n v="877.56"/>
    <n v="62402.329999999994"/>
  </r>
  <r>
    <x v="288"/>
    <s v="Vancouver"/>
    <n v="2643"/>
    <s v="Harney Elementary School"/>
    <x v="0"/>
    <n v="527.95000000000005"/>
    <n v="0"/>
    <n v="527.95000000000005"/>
    <n v="1.06"/>
    <n v="1.06"/>
    <n v="527.95000000000005"/>
    <n v="1.5489999999999999"/>
    <n v="78209"/>
    <n v="80164"/>
    <n v="128414.49"/>
    <n v="3209.9900000000052"/>
    <n v="15997.68"/>
    <n v="0.16020000000000001"/>
    <n v="0.15390000000000001"/>
    <n v="45846.43"/>
    <n v="2193.7399999999998"/>
    <n v="337.62"/>
    <n v="2531.3599999999997"/>
    <n v="180002.27000000002"/>
  </r>
  <r>
    <x v="288"/>
    <s v="Vancouver"/>
    <n v="2644"/>
    <s v="Peter S Ogden Elementary"/>
    <x v="0"/>
    <n v="567.62"/>
    <n v="0"/>
    <n v="567.62"/>
    <n v="1.06"/>
    <n v="1.06"/>
    <n v="567.62"/>
    <n v="1.665"/>
    <n v="78209"/>
    <n v="80164"/>
    <n v="138031.06"/>
    <n v="3450.3800000000047"/>
    <n v="15997.68"/>
    <n v="0.16020000000000001"/>
    <n v="0.15390000000000001"/>
    <n v="49279.73"/>
    <n v="2358.02"/>
    <n v="362.9"/>
    <n v="2720.92"/>
    <n v="193482.09000000003"/>
  </r>
  <r>
    <x v="288"/>
    <s v="Vancouver"/>
    <n v="2690"/>
    <s v="Hazel Dell Elementary School"/>
    <x v="0"/>
    <n v="367.33000000000004"/>
    <n v="0"/>
    <n v="367.33000000000004"/>
    <n v="1.06"/>
    <n v="1.06"/>
    <n v="367.33000000000004"/>
    <n v="1.0780000000000001"/>
    <n v="78209"/>
    <n v="80164"/>
    <n v="89367.86"/>
    <n v="2233.9400000000023"/>
    <n v="15997.68"/>
    <n v="0.16020000000000001"/>
    <n v="0.15390000000000001"/>
    <n v="31906.03"/>
    <n v="1526.7"/>
    <n v="234.96"/>
    <n v="1761.66"/>
    <n v="125269.49"/>
  </r>
  <r>
    <x v="288"/>
    <s v="Vancouver"/>
    <n v="2723"/>
    <s v="Minnehaha Elementary School"/>
    <x v="0"/>
    <n v="481.42"/>
    <n v="0"/>
    <n v="481.42"/>
    <n v="1.06"/>
    <n v="1.06"/>
    <n v="481.42"/>
    <n v="1.4119999999999999"/>
    <n v="78209"/>
    <n v="80164"/>
    <n v="117056.97"/>
    <n v="2926.0899999999965"/>
    <n v="15997.68"/>
    <n v="0.16020000000000001"/>
    <n v="0.15390000000000001"/>
    <n v="41791.58"/>
    <n v="1999.72"/>
    <n v="307.76"/>
    <n v="2307.48"/>
    <n v="164082.12"/>
  </r>
  <r>
    <x v="288"/>
    <s v="Vancouver"/>
    <n v="2828"/>
    <s v="Walnut Grove Elementary"/>
    <x v="0"/>
    <n v="671.11"/>
    <n v="0"/>
    <n v="671.11"/>
    <n v="1.06"/>
    <n v="1.06"/>
    <n v="671.11"/>
    <n v="1.9690000000000001"/>
    <n v="78209"/>
    <n v="80164"/>
    <n v="163233.13"/>
    <n v="4080.359999999986"/>
    <n v="15997.68"/>
    <n v="0.16020000000000001"/>
    <n v="0.15390000000000001"/>
    <n v="58277.35"/>
    <n v="2788.56"/>
    <n v="429.16"/>
    <n v="3217.72"/>
    <n v="228808.56"/>
  </r>
  <r>
    <x v="288"/>
    <s v="Vancouver"/>
    <n v="2964"/>
    <s v="Salmon Creek Elementary"/>
    <x v="1"/>
    <n v="413.6"/>
    <n v="0"/>
    <n v="0"/>
    <n v="1.06"/>
    <n v="1.06"/>
    <n v="0"/>
    <n v="0"/>
    <n v="78209"/>
    <n v="80164"/>
    <n v="0"/>
    <n v="0"/>
    <n v="15997.68"/>
    <n v="0.16020000000000001"/>
    <n v="0.15390000000000001"/>
    <n v="0"/>
    <n v="0"/>
    <n v="0"/>
    <n v="0"/>
    <n v="0"/>
  </r>
  <r>
    <x v="288"/>
    <s v="Vancouver"/>
    <n v="3016"/>
    <s v="Sarah J Anderson Elementary"/>
    <x v="0"/>
    <n v="623.49"/>
    <n v="0"/>
    <n v="623.49"/>
    <n v="1.06"/>
    <n v="1.06"/>
    <n v="623.49"/>
    <n v="1.829"/>
    <n v="78209"/>
    <n v="80164"/>
    <n v="151626.92000000001"/>
    <n v="3790.2299999999814"/>
    <n v="15997.68"/>
    <n v="0.16020000000000001"/>
    <n v="0.15390000000000001"/>
    <n v="54133.71"/>
    <n v="2590.29"/>
    <n v="398.65"/>
    <n v="2988.94"/>
    <n v="212539.8"/>
  </r>
  <r>
    <x v="288"/>
    <s v="Vancouver"/>
    <n v="3017"/>
    <s v="Lake Shore Elementary"/>
    <x v="1"/>
    <n v="294.44"/>
    <n v="0"/>
    <n v="0"/>
    <n v="1.06"/>
    <n v="1.06"/>
    <n v="0"/>
    <n v="0"/>
    <n v="78209"/>
    <n v="80164"/>
    <n v="0"/>
    <n v="0"/>
    <n v="15997.68"/>
    <n v="0.16020000000000001"/>
    <n v="0.15390000000000001"/>
    <n v="0"/>
    <n v="0"/>
    <n v="0"/>
    <n v="0"/>
    <n v="0"/>
  </r>
  <r>
    <x v="288"/>
    <s v="Vancouver"/>
    <n v="3080"/>
    <s v="Benjamin Franklin Elementary"/>
    <x v="1"/>
    <n v="332.49"/>
    <n v="0"/>
    <n v="0"/>
    <n v="1.06"/>
    <n v="1.06"/>
    <n v="0"/>
    <n v="0"/>
    <n v="78209"/>
    <n v="80164"/>
    <n v="0"/>
    <n v="0"/>
    <n v="15997.68"/>
    <n v="0.16020000000000001"/>
    <n v="0.15390000000000001"/>
    <n v="0"/>
    <n v="0"/>
    <n v="0"/>
    <n v="0"/>
    <n v="0"/>
  </r>
  <r>
    <x v="288"/>
    <s v="Vancouver"/>
    <n v="3081"/>
    <s v="Hudson's Bay High School"/>
    <x v="0"/>
    <n v="1104.94"/>
    <n v="0"/>
    <n v="1104.94"/>
    <n v="1.06"/>
    <n v="1.06"/>
    <n v="1104.94"/>
    <n v="3.2410000000000001"/>
    <n v="78209"/>
    <n v="80164"/>
    <n v="268683.89"/>
    <n v="6716.3299999999581"/>
    <n v="15997.68"/>
    <n v="0.16020000000000001"/>
    <n v="0.15390000000000001"/>
    <n v="95925.28"/>
    <n v="4590"/>
    <n v="706.4"/>
    <n v="5296.4"/>
    <n v="376621.9"/>
  </r>
  <r>
    <x v="288"/>
    <s v="Vancouver"/>
    <n v="3146"/>
    <s v="Mcloughlin Middle School"/>
    <x v="0"/>
    <n v="810.26"/>
    <n v="0"/>
    <n v="810.26"/>
    <n v="1.06"/>
    <n v="1.06"/>
    <n v="810.26"/>
    <n v="2.3769999999999998"/>
    <n v="78209"/>
    <n v="80164"/>
    <n v="197056.96"/>
    <n v="4925.8600000000151"/>
    <n v="15997.68"/>
    <n v="0.16020000000000001"/>
    <n v="0.15390000000000001"/>
    <n v="70353.100000000006"/>
    <n v="3366.38"/>
    <n v="518.09"/>
    <n v="3884.4700000000003"/>
    <n v="276220.39"/>
  </r>
  <r>
    <x v="288"/>
    <s v="Vancouver"/>
    <n v="3423"/>
    <s v="Columbia River High"/>
    <x v="1"/>
    <n v="1067.5899999999999"/>
    <n v="0"/>
    <n v="0"/>
    <n v="1.06"/>
    <n v="1.06"/>
    <n v="0"/>
    <n v="0"/>
    <n v="78209"/>
    <n v="80164"/>
    <n v="0"/>
    <n v="0"/>
    <n v="15997.68"/>
    <n v="0.16020000000000001"/>
    <n v="0.15390000000000001"/>
    <n v="0"/>
    <n v="0"/>
    <n v="0"/>
    <n v="0"/>
    <n v="0"/>
  </r>
  <r>
    <x v="288"/>
    <s v="Vancouver"/>
    <n v="3424"/>
    <s v="George C Marshall Elementary"/>
    <x v="0"/>
    <n v="306.89999999999998"/>
    <n v="0"/>
    <n v="306.89999999999998"/>
    <n v="1.06"/>
    <n v="1.06"/>
    <n v="306.89999999999998"/>
    <n v="0.9"/>
    <n v="78209"/>
    <n v="80164"/>
    <n v="74611.39"/>
    <n v="1865.070000000007"/>
    <n v="15997.68"/>
    <n v="0.16020000000000001"/>
    <n v="0.15390000000000001"/>
    <n v="26637.69"/>
    <n v="1274.6099999999999"/>
    <n v="196.16"/>
    <n v="1470.77"/>
    <n v="104584.92000000001"/>
  </r>
  <r>
    <x v="288"/>
    <s v="Vancouver"/>
    <n v="3543"/>
    <s v="Jason Lee Middle School"/>
    <x v="0"/>
    <n v="564.20000000000005"/>
    <n v="0"/>
    <n v="564.20000000000005"/>
    <n v="1.06"/>
    <n v="1.06"/>
    <n v="564.20000000000005"/>
    <n v="1.655"/>
    <n v="78209"/>
    <n v="80164"/>
    <n v="137202.04999999999"/>
    <n v="3429.6600000000035"/>
    <n v="15997.68"/>
    <n v="0.16020000000000001"/>
    <n v="0.15390000000000001"/>
    <n v="48983.75"/>
    <n v="2343.86"/>
    <n v="360.72"/>
    <n v="2704.58"/>
    <n v="192320.03999999998"/>
  </r>
  <r>
    <x v="288"/>
    <s v="Vancouver"/>
    <n v="3556"/>
    <s v="Vancouver Home Connection"/>
    <x v="1"/>
    <n v="162.78"/>
    <n v="0"/>
    <n v="0"/>
    <n v="1.06"/>
    <n v="1.06"/>
    <n v="0"/>
    <n v="0"/>
    <n v="78209"/>
    <n v="80164"/>
    <n v="0"/>
    <n v="0"/>
    <n v="15997.68"/>
    <n v="0.16020000000000001"/>
    <n v="0.15390000000000001"/>
    <n v="0"/>
    <n v="0"/>
    <n v="0"/>
    <n v="0"/>
    <n v="0"/>
  </r>
  <r>
    <x v="288"/>
    <s v="Vancouver"/>
    <n v="3565"/>
    <s v="Washington Elementary"/>
    <x v="0"/>
    <n v="251.44"/>
    <n v="0"/>
    <n v="251.44"/>
    <n v="1.06"/>
    <n v="1.06"/>
    <n v="251.44"/>
    <n v="0.73799999999999999"/>
    <n v="78209"/>
    <n v="80164"/>
    <n v="61181.34"/>
    <n v="1529.3500000000058"/>
    <n v="15997.68"/>
    <n v="0.16020000000000001"/>
    <n v="0.15390000000000001"/>
    <n v="21842.91"/>
    <n v="1045.18"/>
    <n v="160.85"/>
    <n v="1206.03"/>
    <n v="85759.63"/>
  </r>
  <r>
    <x v="288"/>
    <s v="Vancouver"/>
    <n v="3733"/>
    <s v="Dwight D Eisenhower Elementary"/>
    <x v="1"/>
    <n v="383.8"/>
    <n v="0"/>
    <n v="0"/>
    <n v="1.06"/>
    <n v="1.06"/>
    <n v="0"/>
    <n v="0"/>
    <n v="78209"/>
    <n v="80164"/>
    <n v="0"/>
    <n v="0"/>
    <n v="15997.68"/>
    <n v="0.16020000000000001"/>
    <n v="0.15390000000000001"/>
    <n v="0"/>
    <n v="0"/>
    <n v="0"/>
    <n v="0"/>
    <n v="0"/>
  </r>
  <r>
    <x v="288"/>
    <s v="Vancouver"/>
    <n v="3734"/>
    <s v="Martin Luther King Elementary"/>
    <x v="0"/>
    <n v="507.52000000000004"/>
    <n v="0"/>
    <n v="507.52000000000004"/>
    <n v="1.06"/>
    <n v="1.06"/>
    <n v="507.52000000000004"/>
    <n v="1.4890000000000001"/>
    <n v="78209"/>
    <n v="80164"/>
    <n v="123440.39"/>
    <n v="3085.6600000000035"/>
    <n v="15997.68"/>
    <n v="0.16020000000000001"/>
    <n v="0.15390000000000001"/>
    <n v="44070.58"/>
    <n v="2108.77"/>
    <n v="324.54000000000002"/>
    <n v="2433.31"/>
    <n v="173029.94"/>
  </r>
  <r>
    <x v="288"/>
    <s v="Vancouver"/>
    <n v="3735"/>
    <s v="Harry S Truman Elementary School"/>
    <x v="0"/>
    <n v="468.93"/>
    <n v="0"/>
    <n v="468.93"/>
    <n v="1.06"/>
    <n v="1.06"/>
    <n v="468.93"/>
    <n v="1.3759999999999999"/>
    <n v="78209"/>
    <n v="80164"/>
    <n v="114072.52"/>
    <n v="2851.4799999999959"/>
    <n v="15997.68"/>
    <n v="0.16020000000000001"/>
    <n v="0.15390000000000001"/>
    <n v="40726.07"/>
    <n v="1948.73"/>
    <n v="299.91000000000003"/>
    <n v="2248.64"/>
    <n v="159898.71000000002"/>
  </r>
  <r>
    <x v="288"/>
    <s v="Vancouver"/>
    <n v="3902"/>
    <s v="Gaiser Middle School"/>
    <x v="0"/>
    <n v="733.46"/>
    <n v="0"/>
    <n v="733.46"/>
    <n v="1.06"/>
    <n v="1.06"/>
    <n v="733.46"/>
    <n v="2.1509999999999998"/>
    <n v="78209"/>
    <n v="80164"/>
    <n v="178321.21"/>
    <n v="4457.5200000000186"/>
    <n v="15997.68"/>
    <n v="0.16020000000000001"/>
    <n v="0.15390000000000001"/>
    <n v="63664.08"/>
    <n v="3046.31"/>
    <n v="468.83"/>
    <n v="3515.14"/>
    <n v="249957.95"/>
  </r>
  <r>
    <x v="288"/>
    <s v="Vancouver"/>
    <n v="3932"/>
    <s v="Lewis and Clark High School"/>
    <x v="0"/>
    <n v="87.39"/>
    <n v="0"/>
    <n v="87.39"/>
    <n v="1.06"/>
    <n v="1.06"/>
    <n v="87.39"/>
    <n v="0.25600000000000001"/>
    <n v="78209"/>
    <n v="80164"/>
    <n v="21222.79"/>
    <n v="530.5099999999984"/>
    <n v="15997.68"/>
    <n v="0.16020000000000001"/>
    <n v="0.15390000000000001"/>
    <n v="7576.94"/>
    <n v="362.56"/>
    <n v="55.8"/>
    <n v="418.36"/>
    <n v="29748.6"/>
  </r>
  <r>
    <x v="288"/>
    <s v="Vancouver"/>
    <n v="4034"/>
    <s v="Sacajawea Elementary School"/>
    <x v="1"/>
    <n v="402.31"/>
    <n v="0"/>
    <n v="0"/>
    <n v="1.06"/>
    <n v="1.06"/>
    <n v="0"/>
    <n v="0"/>
    <n v="78209"/>
    <n v="80164"/>
    <n v="0"/>
    <n v="0"/>
    <n v="15997.68"/>
    <n v="0.16020000000000001"/>
    <n v="0.15390000000000001"/>
    <n v="0"/>
    <n v="0"/>
    <n v="0"/>
    <n v="0"/>
    <n v="0"/>
  </r>
  <r>
    <x v="288"/>
    <s v="Vancouver"/>
    <n v="4075"/>
    <s v="Felida Elementary School"/>
    <x v="1"/>
    <n v="565.37"/>
    <n v="0"/>
    <n v="0"/>
    <n v="1.06"/>
    <n v="1.06"/>
    <n v="0"/>
    <n v="0"/>
    <n v="78209"/>
    <n v="80164"/>
    <n v="0"/>
    <n v="0"/>
    <n v="15997.68"/>
    <n v="0.16020000000000001"/>
    <n v="0.15390000000000001"/>
    <n v="0"/>
    <n v="0"/>
    <n v="0"/>
    <n v="0"/>
    <n v="0"/>
  </r>
  <r>
    <x v="288"/>
    <s v="Vancouver"/>
    <n v="4405"/>
    <s v="Chinook Elementary School"/>
    <x v="1"/>
    <n v="434.44"/>
    <n v="0"/>
    <n v="0"/>
    <n v="1.06"/>
    <n v="1.06"/>
    <n v="0"/>
    <n v="0"/>
    <n v="78209"/>
    <n v="80164"/>
    <n v="0"/>
    <n v="0"/>
    <n v="15997.68"/>
    <n v="0.16020000000000001"/>
    <n v="0.15390000000000001"/>
    <n v="0"/>
    <n v="0"/>
    <n v="0"/>
    <n v="0"/>
    <n v="0"/>
  </r>
  <r>
    <x v="288"/>
    <s v="Vancouver"/>
    <n v="4406"/>
    <s v="Alki Middle School"/>
    <x v="1"/>
    <n v="590.73"/>
    <n v="0"/>
    <n v="0"/>
    <n v="1.06"/>
    <n v="1.06"/>
    <n v="0"/>
    <n v="0"/>
    <n v="78209"/>
    <n v="80164"/>
    <n v="0"/>
    <n v="0"/>
    <n v="15997.68"/>
    <n v="0.16020000000000001"/>
    <n v="0.15390000000000001"/>
    <n v="0"/>
    <n v="0"/>
    <n v="0"/>
    <n v="0"/>
    <n v="0"/>
  </r>
  <r>
    <x v="288"/>
    <s v="Vancouver"/>
    <n v="4410"/>
    <s v="Roosevelt Elementary School"/>
    <x v="0"/>
    <n v="553.11"/>
    <n v="0"/>
    <n v="553.11"/>
    <n v="1.06"/>
    <n v="1.06"/>
    <n v="553.11"/>
    <n v="1.6220000000000001"/>
    <n v="78209"/>
    <n v="80164"/>
    <n v="134466.29999999999"/>
    <n v="3361.2700000000186"/>
    <n v="15997.68"/>
    <n v="0.16020000000000001"/>
    <n v="0.15390000000000001"/>
    <n v="48007.040000000001"/>
    <n v="2297.13"/>
    <n v="353.53"/>
    <n v="2650.66"/>
    <n v="188485.27000000002"/>
  </r>
  <r>
    <x v="288"/>
    <s v="Vancouver"/>
    <n v="4503"/>
    <s v="Discovery Middle School"/>
    <x v="0"/>
    <n v="517.44000000000005"/>
    <n v="0"/>
    <n v="517.44000000000005"/>
    <n v="1.06"/>
    <n v="1.06"/>
    <n v="517.44000000000005"/>
    <n v="1.518"/>
    <n v="78209"/>
    <n v="80164"/>
    <n v="125844.54"/>
    <n v="3145.75"/>
    <n v="15997.68"/>
    <n v="0.16020000000000001"/>
    <n v="0.15390000000000001"/>
    <n v="44928.9"/>
    <n v="2149.84"/>
    <n v="330.86"/>
    <n v="2480.7000000000003"/>
    <n v="176399.89"/>
  </r>
  <r>
    <x v="288"/>
    <s v="Vancouver"/>
    <n v="4504"/>
    <s v="Skyview High School"/>
    <x v="1"/>
    <n v="1756.44"/>
    <n v="0"/>
    <n v="0"/>
    <n v="1.06"/>
    <n v="1.06"/>
    <n v="0"/>
    <n v="0"/>
    <n v="78209"/>
    <n v="80164"/>
    <n v="0"/>
    <n v="0"/>
    <n v="15997.68"/>
    <n v="0.16020000000000001"/>
    <n v="0.15390000000000001"/>
    <n v="0"/>
    <n v="0"/>
    <n v="0"/>
    <n v="0"/>
    <n v="0"/>
  </r>
  <r>
    <x v="288"/>
    <s v="Vancouver"/>
    <n v="4591"/>
    <s v="Jefferson Middle School"/>
    <x v="1"/>
    <n v="781.58"/>
    <n v="0"/>
    <n v="0"/>
    <n v="1.06"/>
    <n v="1.06"/>
    <n v="0"/>
    <n v="0"/>
    <n v="78209"/>
    <n v="80164"/>
    <n v="0"/>
    <n v="0"/>
    <n v="15997.68"/>
    <n v="0.16020000000000001"/>
    <n v="0.15390000000000001"/>
    <n v="0"/>
    <n v="0"/>
    <n v="0"/>
    <n v="0"/>
    <n v="0"/>
  </r>
  <r>
    <x v="288"/>
    <s v="Vancouver"/>
    <n v="5149"/>
    <s v="Vancouver Virtual Learning Academy"/>
    <x v="0"/>
    <n v="453.87"/>
    <n v="0"/>
    <n v="453.87"/>
    <n v="1.06"/>
    <n v="1.06"/>
    <n v="453.87"/>
    <n v="1.331"/>
    <n v="78209"/>
    <n v="80164"/>
    <n v="110341.95"/>
    <n v="2758.2299999999959"/>
    <n v="15997.68"/>
    <n v="0.16020000000000001"/>
    <n v="0.15390000000000001"/>
    <n v="39394.18"/>
    <n v="1885"/>
    <n v="290.10000000000002"/>
    <n v="2175.1"/>
    <n v="154669.46"/>
  </r>
  <r>
    <x v="288"/>
    <s v="Vancouver"/>
    <n v="5271"/>
    <s v="Vancouver iTech Preparatory"/>
    <x v="1"/>
    <n v="596"/>
    <n v="0"/>
    <n v="0"/>
    <n v="1.06"/>
    <n v="1.06"/>
    <n v="0"/>
    <n v="0"/>
    <n v="78209"/>
    <n v="80164"/>
    <n v="0"/>
    <n v="0"/>
    <n v="15997.68"/>
    <n v="0.16020000000000001"/>
    <n v="0.15390000000000001"/>
    <n v="0"/>
    <n v="0"/>
    <n v="0"/>
    <n v="0"/>
    <n v="0"/>
  </r>
  <r>
    <x v="288"/>
    <s v="Vancouver"/>
    <n v="5342"/>
    <s v="Open Doors Vancouver"/>
    <x v="0"/>
    <n v="271.57"/>
    <n v="0"/>
    <n v="271.57"/>
    <n v="1.06"/>
    <n v="1.06"/>
    <n v="271.57"/>
    <n v="0.79700000000000004"/>
    <n v="78209"/>
    <n v="80164"/>
    <n v="66072.53"/>
    <n v="1651.6199999999953"/>
    <n v="15997.68"/>
    <n v="0.16020000000000001"/>
    <n v="0.15390000000000001"/>
    <n v="23589.15"/>
    <n v="1128.74"/>
    <n v="173.71"/>
    <n v="1302.45"/>
    <n v="92615.749999999985"/>
  </r>
  <r>
    <x v="288"/>
    <s v="Vancouver"/>
    <n v="5713"/>
    <s v="Vancouver Success Academy"/>
    <x v="0"/>
    <n v="91.37"/>
    <n v="0"/>
    <n v="91.37"/>
    <n v="1.06"/>
    <n v="1.06"/>
    <n v="91.37"/>
    <n v="0.26800000000000002"/>
    <n v="78209"/>
    <n v="80164"/>
    <n v="22217.61"/>
    <n v="555.38000000000102"/>
    <n v="15997.68"/>
    <n v="0.16020000000000001"/>
    <n v="0.15390000000000001"/>
    <n v="7932.11"/>
    <n v="379.55"/>
    <n v="58.41"/>
    <n v="437.96000000000004"/>
    <n v="31143.06"/>
  </r>
  <r>
    <x v="288"/>
    <s v="Vancouver"/>
    <n v="5744"/>
    <s v="Ruth Bader Ginsburg Elementary School"/>
    <x v="1"/>
    <n v="223.88"/>
    <n v="0"/>
    <n v="0"/>
    <n v="1.06"/>
    <n v="1.06"/>
    <n v="0"/>
    <n v="0"/>
    <n v="78209"/>
    <n v="80164"/>
    <n v="0"/>
    <n v="0"/>
    <n v="15997.68"/>
    <n v="0.16020000000000001"/>
    <n v="0.15390000000000001"/>
    <n v="0"/>
    <n v="0"/>
    <n v="0"/>
    <n v="0"/>
    <n v="0"/>
  </r>
  <r>
    <x v="288"/>
    <s v="Vancouver"/>
    <n v="5745"/>
    <s v="Vancouver Innovation Technology and Arts Elementary"/>
    <x v="1"/>
    <n v="299.33"/>
    <n v="0"/>
    <n v="0"/>
    <n v="1.06"/>
    <n v="1.06"/>
    <n v="0"/>
    <n v="0"/>
    <n v="78209"/>
    <n v="80164"/>
    <n v="0"/>
    <n v="0"/>
    <n v="15997.68"/>
    <n v="0.16020000000000001"/>
    <n v="0.15390000000000001"/>
    <n v="0"/>
    <n v="0"/>
    <n v="0"/>
    <n v="0"/>
    <n v="0"/>
  </r>
  <r>
    <x v="289"/>
    <s v="Vashon Island"/>
    <n v="1822"/>
    <s v="Family Link"/>
    <x v="1"/>
    <n v="71.12"/>
    <n v="0"/>
    <n v="0"/>
    <n v="1.1200000000000001"/>
    <n v="1.1600000000000001"/>
    <n v="0"/>
    <n v="0"/>
    <n v="78209"/>
    <n v="80164"/>
    <n v="0"/>
    <n v="0"/>
    <n v="15997.68"/>
    <n v="0.16020000000000001"/>
    <n v="0.15390000000000001"/>
    <n v="0"/>
    <n v="0"/>
    <n v="0"/>
    <n v="0"/>
    <n v="0"/>
  </r>
  <r>
    <x v="289"/>
    <s v="Vashon Island"/>
    <n v="1938"/>
    <s v="Student Link"/>
    <x v="0"/>
    <n v="51.13"/>
    <n v="0"/>
    <n v="51.13"/>
    <n v="1.1200000000000001"/>
    <n v="1.1600000000000001"/>
    <n v="51.13"/>
    <n v="0.15"/>
    <n v="78209"/>
    <n v="80164"/>
    <n v="13139.11"/>
    <n v="809.43000000000029"/>
    <n v="15997.68"/>
    <n v="0.16020000000000001"/>
    <n v="0.15390000000000001"/>
    <n v="4629.1099999999997"/>
    <n v="232.48"/>
    <n v="35.78"/>
    <n v="268.26"/>
    <n v="18845.91"/>
  </r>
  <r>
    <x v="289"/>
    <s v="Vashon Island"/>
    <n v="2419"/>
    <s v="Vashon Island High School"/>
    <x v="1"/>
    <n v="494.96"/>
    <n v="0"/>
    <n v="0"/>
    <n v="1.1200000000000001"/>
    <n v="1.1600000000000001"/>
    <n v="0"/>
    <n v="0"/>
    <n v="78209"/>
    <n v="80164"/>
    <n v="0"/>
    <n v="0"/>
    <n v="15997.68"/>
    <n v="0.16020000000000001"/>
    <n v="0.15390000000000001"/>
    <n v="0"/>
    <n v="0"/>
    <n v="0"/>
    <n v="0"/>
    <n v="0"/>
  </r>
  <r>
    <x v="289"/>
    <s v="Vashon Island"/>
    <n v="3667"/>
    <s v="McMurray Middle School"/>
    <x v="1"/>
    <n v="357.66"/>
    <n v="0"/>
    <n v="0"/>
    <n v="1.1200000000000001"/>
    <n v="1.1600000000000001"/>
    <n v="0"/>
    <n v="0"/>
    <n v="78209"/>
    <n v="80164"/>
    <n v="0"/>
    <n v="0"/>
    <n v="15997.68"/>
    <n v="0.16020000000000001"/>
    <n v="0.15390000000000001"/>
    <n v="0"/>
    <n v="0"/>
    <n v="0"/>
    <n v="0"/>
    <n v="0"/>
  </r>
  <r>
    <x v="289"/>
    <s v="Vashon Island"/>
    <n v="4468"/>
    <s v="Chautauqua Elementary"/>
    <x v="1"/>
    <n v="448.25"/>
    <n v="0"/>
    <n v="0"/>
    <n v="1.1200000000000001"/>
    <n v="1.1600000000000001"/>
    <n v="0"/>
    <n v="0"/>
    <n v="78209"/>
    <n v="80164"/>
    <n v="0"/>
    <n v="0"/>
    <n v="15997.68"/>
    <n v="0.16020000000000001"/>
    <n v="0.15390000000000001"/>
    <n v="0"/>
    <n v="0"/>
    <n v="0"/>
    <n v="0"/>
    <n v="0"/>
  </r>
  <r>
    <x v="290"/>
    <s v="Wa He Lut Tribal"/>
    <n v="5496"/>
    <s v="Wa He Lut Indian School"/>
    <x v="0"/>
    <n v="134.66999999999999"/>
    <n v="0"/>
    <n v="134.66999999999999"/>
    <n v="1"/>
    <n v="1"/>
    <n v="134.66999999999999"/>
    <n v="0.39500000000000002"/>
    <n v="78209"/>
    <n v="80164"/>
    <n v="30892.560000000001"/>
    <n v="772.21999999999753"/>
    <n v="15997.68"/>
    <n v="0.16020000000000001"/>
    <n v="0.15390000000000001"/>
    <n v="11386.92"/>
    <n v="527.75"/>
    <n v="81.22"/>
    <n v="608.97"/>
    <n v="43660.67"/>
  </r>
  <r>
    <x v="291"/>
    <s v="Wahkiakum"/>
    <n v="2893"/>
    <s v="Julius A Wendt Elementary/John C Thomas Middle School"/>
    <x v="0"/>
    <n v="271.64999999999998"/>
    <n v="0"/>
    <n v="271.64999999999998"/>
    <n v="1"/>
    <n v="1.04"/>
    <n v="271.64999999999998"/>
    <n v="0.79700000000000004"/>
    <n v="78209"/>
    <n v="80164"/>
    <n v="62332.57"/>
    <n v="4113.7699999999968"/>
    <n v="15997.68"/>
    <n v="0.16020000000000001"/>
    <n v="0.15390000000000001"/>
    <n v="23368.94"/>
    <n v="1107.44"/>
    <n v="170.44"/>
    <n v="1277.8800000000001"/>
    <n v="91093.16"/>
  </r>
  <r>
    <x v="291"/>
    <s v="Wahkiakum"/>
    <n v="3467"/>
    <s v="Wahkiakum High School"/>
    <x v="0"/>
    <n v="126.95"/>
    <n v="0"/>
    <n v="126.95"/>
    <n v="1"/>
    <n v="1.04"/>
    <n v="126.95"/>
    <n v="0.372"/>
    <n v="78209"/>
    <n v="80164"/>
    <n v="29093.75"/>
    <n v="1920.0999999999985"/>
    <n v="15997.68"/>
    <n v="0.16020000000000001"/>
    <n v="0.15390000000000001"/>
    <n v="10907.46"/>
    <n v="516.9"/>
    <n v="79.55"/>
    <n v="596.44999999999993"/>
    <n v="42517.759999999995"/>
  </r>
  <r>
    <x v="292"/>
    <s v="Wahluke"/>
    <n v="1835"/>
    <s v="Sentinel Tech Alt School"/>
    <x v="0"/>
    <n v="39.119999999999997"/>
    <n v="0"/>
    <n v="39.119999999999997"/>
    <n v="1"/>
    <n v="1"/>
    <n v="39.119999999999997"/>
    <n v="0.115"/>
    <n v="78209"/>
    <n v="80164"/>
    <n v="8994.0400000000009"/>
    <n v="224.81999999999971"/>
    <n v="15997.68"/>
    <n v="0.16020000000000001"/>
    <n v="0.15390000000000001"/>
    <n v="3315.18"/>
    <n v="153.65"/>
    <n v="23.65"/>
    <n v="177.3"/>
    <n v="12711.34"/>
  </r>
  <r>
    <x v="292"/>
    <s v="Wahluke"/>
    <n v="3152"/>
    <s v="Mattawa Elementary"/>
    <x v="0"/>
    <n v="198.67"/>
    <n v="0"/>
    <n v="198.67"/>
    <n v="1"/>
    <n v="1"/>
    <n v="198.67"/>
    <n v="0.58299999999999996"/>
    <n v="78209"/>
    <n v="80164"/>
    <n v="45595.85"/>
    <n v="1139.760000000002"/>
    <n v="15997.68"/>
    <n v="0.16020000000000001"/>
    <n v="0.15390000000000001"/>
    <n v="16806.509999999998"/>
    <n v="778.93"/>
    <n v="119.88"/>
    <n v="898.81"/>
    <n v="64440.93"/>
  </r>
  <r>
    <x v="292"/>
    <s v="Wahluke"/>
    <n v="4222"/>
    <s v="Morris Schott Elementary"/>
    <x v="0"/>
    <n v="313.56"/>
    <n v="0"/>
    <n v="313.56"/>
    <n v="1"/>
    <n v="1"/>
    <n v="313.56"/>
    <n v="0.92"/>
    <n v="78209"/>
    <n v="80164"/>
    <n v="71952.28"/>
    <n v="1798.6000000000058"/>
    <n v="15997.68"/>
    <n v="0.16020000000000001"/>
    <n v="0.15390000000000001"/>
    <n v="26521.43"/>
    <n v="1229.18"/>
    <n v="189.17"/>
    <n v="1418.3500000000001"/>
    <n v="101690.66"/>
  </r>
  <r>
    <x v="292"/>
    <s v="Wahluke"/>
    <n v="4254"/>
    <s v="Wahluke High School"/>
    <x v="0"/>
    <n v="739.07999999999993"/>
    <n v="0"/>
    <n v="739.07999999999993"/>
    <n v="1"/>
    <n v="1"/>
    <n v="739.07999999999993"/>
    <n v="2.1680000000000001"/>
    <n v="78209"/>
    <n v="80164"/>
    <n v="169557.11"/>
    <n v="4238.4400000000023"/>
    <n v="15997.68"/>
    <n v="0.16020000000000001"/>
    <n v="0.15390000000000001"/>
    <n v="62498.32"/>
    <n v="2896.59"/>
    <n v="445.79"/>
    <n v="3342.38"/>
    <n v="239636.25"/>
  </r>
  <r>
    <x v="292"/>
    <s v="Wahluke"/>
    <n v="4490"/>
    <s v="Saddle Mountain Elementary"/>
    <x v="0"/>
    <n v="467.11"/>
    <n v="0"/>
    <n v="467.11"/>
    <n v="1"/>
    <n v="1"/>
    <n v="467.11"/>
    <n v="1.37"/>
    <n v="78209"/>
    <n v="80164"/>
    <n v="107146.33"/>
    <n v="2678.3499999999913"/>
    <n v="15997.68"/>
    <n v="0.16020000000000001"/>
    <n v="0.15390000000000001"/>
    <n v="39493.86"/>
    <n v="1830.41"/>
    <n v="281.7"/>
    <n v="2112.11"/>
    <n v="151430.64999999997"/>
  </r>
  <r>
    <x v="292"/>
    <s v="Wahluke"/>
    <n v="5144"/>
    <s v="Wahluke Junior High"/>
    <x v="0"/>
    <n v="556.95000000000005"/>
    <n v="0"/>
    <n v="556.95000000000005"/>
    <n v="1"/>
    <n v="1"/>
    <n v="556.95000000000005"/>
    <n v="1.6339999999999999"/>
    <n v="78209"/>
    <n v="80164"/>
    <n v="127793.51"/>
    <n v="3194.4700000000012"/>
    <n v="15997.68"/>
    <n v="0.16020000000000001"/>
    <n v="0.15390000000000001"/>
    <n v="47104.36"/>
    <n v="2183.13"/>
    <n v="335.98"/>
    <n v="2519.11"/>
    <n v="180611.44999999998"/>
  </r>
  <r>
    <x v="293"/>
    <s v="Waitsburg"/>
    <n v="2174"/>
    <s v="Preston Hall Middle School"/>
    <x v="0"/>
    <n v="69.510000000000005"/>
    <n v="0"/>
    <n v="69.510000000000005"/>
    <n v="1"/>
    <n v="1"/>
    <n v="69.510000000000005"/>
    <n v="0.20399999999999999"/>
    <n v="78209"/>
    <n v="80164"/>
    <n v="15954.64"/>
    <n v="398.81999999999971"/>
    <n v="15997.68"/>
    <n v="0.16020000000000001"/>
    <n v="0.15390000000000001"/>
    <n v="5880.84"/>
    <n v="272.56"/>
    <n v="41.95"/>
    <n v="314.51"/>
    <n v="22548.809999999998"/>
  </r>
  <r>
    <x v="293"/>
    <s v="Waitsburg"/>
    <n v="2386"/>
    <s v="Waitsburg High School"/>
    <x v="1"/>
    <n v="87.96"/>
    <n v="0"/>
    <n v="0"/>
    <n v="1"/>
    <n v="1"/>
    <n v="0"/>
    <n v="0"/>
    <n v="78209"/>
    <n v="80164"/>
    <n v="0"/>
    <n v="0"/>
    <n v="15997.68"/>
    <n v="0.16020000000000001"/>
    <n v="0.15390000000000001"/>
    <n v="0"/>
    <n v="0"/>
    <n v="0"/>
    <n v="0"/>
    <n v="0"/>
  </r>
  <r>
    <x v="293"/>
    <s v="Waitsburg"/>
    <n v="2712"/>
    <s v="Waitsburg Elementary School"/>
    <x v="0"/>
    <n v="121.65"/>
    <n v="0"/>
    <n v="121.65"/>
    <n v="1"/>
    <n v="1"/>
    <n v="121.65"/>
    <n v="0.35699999999999998"/>
    <n v="78209"/>
    <n v="80164"/>
    <n v="27920.61"/>
    <n v="697.93999999999869"/>
    <n v="15997.68"/>
    <n v="0.16020000000000001"/>
    <n v="0.15390000000000001"/>
    <n v="10291.469999999999"/>
    <n v="476.98"/>
    <n v="73.41"/>
    <n v="550.39"/>
    <n v="39460.410000000003"/>
  </r>
  <r>
    <x v="294"/>
    <s v="Walla Walla"/>
    <n v="1772"/>
    <s v="Homelink"/>
    <x v="1"/>
    <n v="47.8"/>
    <n v="0"/>
    <n v="0"/>
    <n v="1"/>
    <n v="1"/>
    <n v="0"/>
    <n v="0"/>
    <n v="78209"/>
    <n v="80164"/>
    <n v="0"/>
    <n v="0"/>
    <n v="15997.68"/>
    <n v="0.16020000000000001"/>
    <n v="0.15390000000000001"/>
    <n v="0"/>
    <n v="0"/>
    <n v="0"/>
    <n v="0"/>
    <n v="0"/>
  </r>
  <r>
    <x v="294"/>
    <s v="Walla Walla"/>
    <n v="2074"/>
    <s v="Berney Elementary School"/>
    <x v="0"/>
    <n v="330.92"/>
    <n v="0"/>
    <n v="330.92"/>
    <n v="1"/>
    <n v="1"/>
    <n v="330.92"/>
    <n v="0.97099999999999997"/>
    <n v="78209"/>
    <n v="80164"/>
    <n v="75940.94"/>
    <n v="1898.3000000000029"/>
    <n v="15997.68"/>
    <n v="0.16020000000000001"/>
    <n v="0.15390000000000001"/>
    <n v="27991.63"/>
    <n v="1297.32"/>
    <n v="199.66"/>
    <n v="1496.98"/>
    <n v="107327.85"/>
  </r>
  <r>
    <x v="294"/>
    <s v="Walla Walla"/>
    <n v="2078"/>
    <s v="Green Park Elementary School"/>
    <x v="0"/>
    <n v="524.84"/>
    <n v="0"/>
    <n v="524.84"/>
    <n v="1"/>
    <n v="1"/>
    <n v="524.84"/>
    <n v="1.54"/>
    <n v="78209"/>
    <n v="80164"/>
    <n v="120441.86"/>
    <n v="3010.6999999999971"/>
    <n v="15997.68"/>
    <n v="0.16020000000000001"/>
    <n v="0.15390000000000001"/>
    <n v="44394.559999999998"/>
    <n v="2057.54"/>
    <n v="316.66000000000003"/>
    <n v="2374.1999999999998"/>
    <n v="170221.32"/>
  </r>
  <r>
    <x v="294"/>
    <s v="Walla Walla"/>
    <n v="2159"/>
    <s v="Prospect Point Elementary"/>
    <x v="0"/>
    <n v="418.55"/>
    <n v="0"/>
    <n v="418.55"/>
    <n v="1"/>
    <n v="1"/>
    <n v="418.55"/>
    <n v="1.228"/>
    <n v="78209"/>
    <n v="80164"/>
    <n v="96040.65"/>
    <n v="2400.7400000000052"/>
    <n v="15997.68"/>
    <n v="0.16020000000000001"/>
    <n v="0.15390000000000001"/>
    <n v="35400.339999999997"/>
    <n v="1640.69"/>
    <n v="252.5"/>
    <n v="1893.19"/>
    <n v="135734.91999999998"/>
  </r>
  <r>
    <x v="294"/>
    <s v="Walla Walla"/>
    <n v="2528"/>
    <s v="Edison Elementary School - Walla Walla"/>
    <x v="0"/>
    <n v="461.09"/>
    <n v="0"/>
    <n v="461.09"/>
    <n v="1"/>
    <n v="1"/>
    <n v="461.09"/>
    <n v="1.353"/>
    <n v="78209"/>
    <n v="80164"/>
    <n v="105816.78"/>
    <n v="2645.1100000000006"/>
    <n v="15997.68"/>
    <n v="0.16020000000000001"/>
    <n v="0.15390000000000001"/>
    <n v="39003.79"/>
    <n v="1807.7"/>
    <n v="278.20999999999998"/>
    <n v="2085.91"/>
    <n v="149551.59"/>
  </r>
  <r>
    <x v="294"/>
    <s v="Walla Walla"/>
    <n v="2780"/>
    <s v="Pioneer Middle School"/>
    <x v="0"/>
    <n v="587.04"/>
    <n v="0"/>
    <n v="587.04"/>
    <n v="1"/>
    <n v="1"/>
    <n v="587.04"/>
    <n v="1.722"/>
    <n v="78209"/>
    <n v="80164"/>
    <n v="134675.9"/>
    <n v="3366.5100000000093"/>
    <n v="15997.68"/>
    <n v="0.16020000000000001"/>
    <n v="0.15390000000000001"/>
    <n v="49641.19"/>
    <n v="2300.71"/>
    <n v="354.08"/>
    <n v="2654.79"/>
    <n v="190338.39"/>
  </r>
  <r>
    <x v="294"/>
    <s v="Walla Walla"/>
    <n v="3468"/>
    <s v="Walla Walla High School"/>
    <x v="0"/>
    <n v="1493.17"/>
    <n v="0"/>
    <n v="1493.17"/>
    <n v="1"/>
    <n v="1"/>
    <n v="1493.17"/>
    <n v="4.38"/>
    <n v="78209"/>
    <n v="80164"/>
    <n v="342555.42"/>
    <n v="8562.9000000000233"/>
    <n v="15997.68"/>
    <n v="0.16020000000000001"/>
    <n v="0.15390000000000001"/>
    <n v="126265.05"/>
    <n v="5851.97"/>
    <n v="900.62"/>
    <n v="6752.59"/>
    <n v="484135.96"/>
  </r>
  <r>
    <x v="294"/>
    <s v="Walla Walla"/>
    <n v="3510"/>
    <s v="Garrison Middle School"/>
    <x v="0"/>
    <n v="541.02"/>
    <n v="0"/>
    <n v="541.02"/>
    <n v="1"/>
    <n v="1"/>
    <n v="541.02"/>
    <n v="1.587"/>
    <n v="78209"/>
    <n v="80164"/>
    <n v="124117.68"/>
    <n v="3102.5900000000111"/>
    <n v="15997.68"/>
    <n v="0.16020000000000001"/>
    <n v="0.15390000000000001"/>
    <n v="45749.46"/>
    <n v="2120.34"/>
    <n v="326.32"/>
    <n v="2446.6600000000003"/>
    <n v="175416.38999999998"/>
  </r>
  <r>
    <x v="294"/>
    <s v="Walla Walla"/>
    <n v="3728"/>
    <s v="Sharpstein Elementary School"/>
    <x v="0"/>
    <n v="342.47"/>
    <n v="0"/>
    <n v="342.47"/>
    <n v="1"/>
    <n v="1"/>
    <n v="342.47"/>
    <n v="1.0049999999999999"/>
    <n v="78209"/>
    <n v="80164"/>
    <n v="78600.05"/>
    <n v="1964.7700000000041"/>
    <n v="15997.68"/>
    <n v="0.16020000000000001"/>
    <n v="0.15390000000000001"/>
    <n v="28971.77"/>
    <n v="1342.75"/>
    <n v="206.65"/>
    <n v="1549.4"/>
    <n v="111085.99"/>
  </r>
  <r>
    <x v="294"/>
    <s v="Walla Walla"/>
    <n v="4071"/>
    <s v="Lincoln High School"/>
    <x v="0"/>
    <n v="185.8"/>
    <n v="0"/>
    <n v="185.8"/>
    <n v="1"/>
    <n v="1"/>
    <n v="185.8"/>
    <n v="0.54500000000000004"/>
    <n v="78209"/>
    <n v="80164"/>
    <n v="42623.91"/>
    <n v="1065.4699999999939"/>
    <n v="15997.68"/>
    <n v="0.16020000000000001"/>
    <n v="0.15390000000000001"/>
    <n v="15711.06"/>
    <n v="728.16"/>
    <n v="112.06"/>
    <n v="840.22"/>
    <n v="60240.659999999996"/>
  </r>
  <r>
    <x v="294"/>
    <s v="Walla Walla"/>
    <n v="5187"/>
    <s v="Head Start"/>
    <x v="0"/>
    <n v="0"/>
    <n v="0"/>
    <n v="0"/>
    <n v="1"/>
    <n v="1"/>
    <n v="0"/>
    <n v="0"/>
    <n v="78209"/>
    <n v="80164"/>
    <n v="0"/>
    <n v="0"/>
    <n v="15997.68"/>
    <n v="0.16020000000000001"/>
    <n v="0.15390000000000001"/>
    <n v="0"/>
    <n v="0"/>
    <n v="0"/>
    <n v="0"/>
    <n v="0"/>
  </r>
  <r>
    <x v="294"/>
    <s v="Walla Walla"/>
    <n v="5337"/>
    <s v="SE AREA TECHNICAL SKILLS CENTER"/>
    <x v="1"/>
    <n v="113.1"/>
    <n v="0"/>
    <n v="0"/>
    <n v="1"/>
    <n v="1"/>
    <n v="0"/>
    <n v="0"/>
    <n v="78209"/>
    <n v="80164"/>
    <n v="0"/>
    <n v="0"/>
    <n v="15997.68"/>
    <n v="0.16020000000000001"/>
    <n v="0.15390000000000001"/>
    <n v="0"/>
    <n v="0"/>
    <n v="0"/>
    <n v="0"/>
    <n v="0"/>
  </r>
  <r>
    <x v="294"/>
    <s v="Walla Walla"/>
    <n v="5460"/>
    <s v="Walla Walla Open Doors"/>
    <x v="0"/>
    <n v="96.78"/>
    <n v="0"/>
    <n v="96.78"/>
    <n v="1"/>
    <n v="1"/>
    <n v="96.78"/>
    <n v="0.28399999999999997"/>
    <n v="78209"/>
    <n v="80164"/>
    <n v="22211.360000000001"/>
    <n v="555.22000000000116"/>
    <n v="15997.68"/>
    <n v="0.16020000000000001"/>
    <n v="0.15390000000000001"/>
    <n v="8187.05"/>
    <n v="379.44"/>
    <n v="58.4"/>
    <n v="437.84"/>
    <n v="31391.47"/>
  </r>
  <r>
    <x v="294"/>
    <s v="Walla Walla"/>
    <n v="5616"/>
    <s v="Walla Walla Center for Children and Families"/>
    <x v="0"/>
    <n v="87.27"/>
    <n v="0"/>
    <n v="87.27"/>
    <n v="1"/>
    <n v="1"/>
    <n v="87.27"/>
    <n v="0.25600000000000001"/>
    <n v="78209"/>
    <n v="80164"/>
    <n v="20021.5"/>
    <n v="500.47999999999956"/>
    <n v="15997.68"/>
    <n v="0.16020000000000001"/>
    <n v="0.15390000000000001"/>
    <n v="7379.87"/>
    <n v="342.03"/>
    <n v="52.64"/>
    <n v="394.66999999999996"/>
    <n v="28296.519999999997"/>
  </r>
  <r>
    <x v="294"/>
    <s v="Walla Walla"/>
    <n v="5636"/>
    <s v="Walla Walla Online"/>
    <x v="0"/>
    <n v="93.690000000000012"/>
    <n v="0"/>
    <n v="93.690000000000012"/>
    <n v="1"/>
    <n v="1"/>
    <n v="93.690000000000012"/>
    <n v="0.27500000000000002"/>
    <n v="78209"/>
    <n v="80164"/>
    <n v="21507.48"/>
    <n v="537.61999999999898"/>
    <n v="15997.68"/>
    <n v="0.16020000000000001"/>
    <n v="0.15390000000000001"/>
    <n v="7927.6"/>
    <n v="367.42"/>
    <n v="56.55"/>
    <n v="423.97"/>
    <n v="30396.670000000002"/>
  </r>
  <r>
    <x v="295"/>
    <s v="Wapato"/>
    <n v="2131"/>
    <s v="Wapato Middle School"/>
    <x v="0"/>
    <n v="734.56"/>
    <n v="0"/>
    <n v="734.56"/>
    <n v="1"/>
    <n v="1"/>
    <n v="734.56"/>
    <n v="2.1549999999999998"/>
    <n v="78209"/>
    <n v="80164"/>
    <n v="168540.4"/>
    <n v="4213.0200000000186"/>
    <n v="15997.68"/>
    <n v="0.16020000000000001"/>
    <n v="0.15390000000000001"/>
    <n v="62123.56"/>
    <n v="2879.22"/>
    <n v="443.11"/>
    <n v="3322.33"/>
    <n v="238199.31"/>
  </r>
  <r>
    <x v="295"/>
    <s v="Wapato"/>
    <n v="2757"/>
    <s v="Satus Elementary"/>
    <x v="0"/>
    <n v="294"/>
    <n v="0"/>
    <n v="294"/>
    <n v="1"/>
    <n v="1"/>
    <n v="294"/>
    <n v="0.86199999999999999"/>
    <n v="78209"/>
    <n v="80164"/>
    <n v="67416.160000000003"/>
    <n v="1685.2099999999919"/>
    <n v="15997.68"/>
    <n v="0.16020000000000001"/>
    <n v="0.15390000000000001"/>
    <n v="24849.42"/>
    <n v="1151.69"/>
    <n v="177.25"/>
    <n v="1328.94"/>
    <n v="95279.73"/>
  </r>
  <r>
    <x v="295"/>
    <s v="Wapato"/>
    <n v="3141"/>
    <s v="Wapato High School"/>
    <x v="0"/>
    <n v="817.4"/>
    <n v="0"/>
    <n v="817.4"/>
    <n v="1"/>
    <n v="1"/>
    <n v="817.4"/>
    <n v="2.3980000000000001"/>
    <n v="78209"/>
    <n v="80164"/>
    <n v="187545.18"/>
    <n v="4688.0899999999965"/>
    <n v="15997.68"/>
    <n v="0.16020000000000001"/>
    <n v="0.15390000000000001"/>
    <n v="69128.67"/>
    <n v="3203.89"/>
    <n v="493.08"/>
    <n v="3696.97"/>
    <n v="265058.90999999997"/>
  </r>
  <r>
    <x v="295"/>
    <s v="Wapato"/>
    <n v="4022"/>
    <s v="Pace Alternative High School"/>
    <x v="0"/>
    <n v="72.14"/>
    <n v="0"/>
    <n v="72.14"/>
    <n v="1"/>
    <n v="1"/>
    <n v="72.14"/>
    <n v="0.21199999999999999"/>
    <n v="78209"/>
    <n v="80164"/>
    <n v="16580.310000000001"/>
    <n v="414.45999999999913"/>
    <n v="15997.68"/>
    <n v="0.16020000000000001"/>
    <n v="0.15390000000000001"/>
    <n v="6111.46"/>
    <n v="283.25"/>
    <n v="43.59"/>
    <n v="326.84000000000003"/>
    <n v="23433.07"/>
  </r>
  <r>
    <x v="295"/>
    <s v="Wapato"/>
    <n v="4518"/>
    <s v="Adams Elementary"/>
    <x v="0"/>
    <n v="385.56"/>
    <n v="0"/>
    <n v="385.56"/>
    <n v="1"/>
    <n v="1"/>
    <n v="385.56"/>
    <n v="1.131"/>
    <n v="78209"/>
    <n v="80164"/>
    <n v="88454.38"/>
    <n v="2211.0999999999913"/>
    <n v="15997.68"/>
    <n v="0.16020000000000001"/>
    <n v="0.15390000000000001"/>
    <n v="32604.06"/>
    <n v="1511.09"/>
    <n v="232.56"/>
    <n v="1743.6499999999999"/>
    <n v="125013.18999999999"/>
  </r>
  <r>
    <x v="295"/>
    <s v="Wapato"/>
    <n v="5543"/>
    <s v="Simcoe Elementary School"/>
    <x v="0"/>
    <n v="334.33"/>
    <n v="0"/>
    <n v="334.33"/>
    <n v="1"/>
    <n v="1"/>
    <n v="334.33"/>
    <n v="0.98099999999999998"/>
    <n v="78209"/>
    <n v="80164"/>
    <n v="76723.03"/>
    <n v="1917.8500000000058"/>
    <n v="15997.68"/>
    <n v="0.16020000000000001"/>
    <n v="0.15390000000000001"/>
    <n v="28279.91"/>
    <n v="1310.68"/>
    <n v="201.71"/>
    <n v="1512.39"/>
    <n v="108433.18000000001"/>
  </r>
  <r>
    <x v="295"/>
    <s v="Wapato"/>
    <n v="5544"/>
    <s v="Camas Elementary"/>
    <x v="0"/>
    <n v="408"/>
    <n v="0"/>
    <n v="408"/>
    <n v="1"/>
    <n v="1"/>
    <n v="408"/>
    <n v="1.1970000000000001"/>
    <n v="78209"/>
    <n v="80164"/>
    <n v="93616.17"/>
    <n v="2340.1399999999994"/>
    <n v="15997.68"/>
    <n v="0.16020000000000001"/>
    <n v="0.15390000000000001"/>
    <n v="34506.68"/>
    <n v="1599.27"/>
    <n v="246.13"/>
    <n v="1845.4"/>
    <n v="132308.39000000001"/>
  </r>
  <r>
    <x v="295"/>
    <s v="Wapato"/>
    <n v="5595"/>
    <s v="Wapato ESD 105 Open Doors"/>
    <x v="1"/>
    <n v="23.78"/>
    <n v="0"/>
    <n v="0"/>
    <n v="1"/>
    <n v="1"/>
    <n v="0"/>
    <n v="0"/>
    <n v="78209"/>
    <n v="80164"/>
    <n v="0"/>
    <n v="0"/>
    <n v="15997.68"/>
    <n v="0.16020000000000001"/>
    <n v="0.15390000000000001"/>
    <n v="0"/>
    <n v="0"/>
    <n v="0"/>
    <n v="0"/>
    <n v="0"/>
  </r>
  <r>
    <x v="295"/>
    <s v="Wapato"/>
    <n v="5723"/>
    <s v="Wapato Online Academy K-5"/>
    <x v="0"/>
    <n v="5"/>
    <n v="0"/>
    <n v="5"/>
    <n v="1"/>
    <n v="1"/>
    <n v="5"/>
    <n v="1.4999999999999999E-2"/>
    <n v="78209"/>
    <n v="80164"/>
    <n v="1173.1400000000001"/>
    <n v="29.319999999999936"/>
    <n v="15997.68"/>
    <n v="0.16020000000000001"/>
    <n v="0.15390000000000001"/>
    <n v="432.41"/>
    <n v="20.04"/>
    <n v="3.08"/>
    <n v="23.119999999999997"/>
    <n v="1657.99"/>
  </r>
  <r>
    <x v="295"/>
    <s v="Wapato"/>
    <n v="5724"/>
    <s v="Wapato Online Academy 6-8"/>
    <x v="0"/>
    <n v="9.27"/>
    <n v="0"/>
    <n v="9.27"/>
    <n v="1"/>
    <n v="1"/>
    <n v="9.27"/>
    <n v="2.7E-2"/>
    <n v="78209"/>
    <n v="80164"/>
    <n v="2111.64"/>
    <n v="52.789999999999964"/>
    <n v="15997.68"/>
    <n v="0.16020000000000001"/>
    <n v="0.15390000000000001"/>
    <n v="778.35"/>
    <n v="36.07"/>
    <n v="5.55"/>
    <n v="41.62"/>
    <n v="2984.3999999999996"/>
  </r>
  <r>
    <x v="295"/>
    <s v="Wapato"/>
    <n v="5725"/>
    <s v="Wapato Online Academy 9-12"/>
    <x v="0"/>
    <n v="36.78"/>
    <n v="0"/>
    <n v="36.78"/>
    <n v="1"/>
    <n v="1"/>
    <n v="36.78"/>
    <n v="0.108"/>
    <n v="78209"/>
    <n v="80164"/>
    <n v="8446.57"/>
    <n v="211.13999999999942"/>
    <n v="15997.68"/>
    <n v="0.16020000000000001"/>
    <n v="0.15390000000000001"/>
    <n v="3113.38"/>
    <n v="144.30000000000001"/>
    <n v="22.21"/>
    <n v="166.51000000000002"/>
    <n v="11937.6"/>
  </r>
  <r>
    <x v="296"/>
    <s v="Warden"/>
    <n v="2792"/>
    <s v="Warden Elementary"/>
    <x v="0"/>
    <n v="389.46"/>
    <n v="0"/>
    <n v="389.46"/>
    <n v="1"/>
    <n v="1"/>
    <n v="389.46"/>
    <n v="1.1419999999999999"/>
    <n v="78209"/>
    <n v="80164"/>
    <n v="89314.68"/>
    <n v="2232.6100000000006"/>
    <n v="15997.68"/>
    <n v="0.16020000000000001"/>
    <n v="0.15390000000000001"/>
    <n v="32921.160000000003"/>
    <n v="1525.79"/>
    <n v="234.82"/>
    <n v="1760.61"/>
    <n v="126229.06"/>
  </r>
  <r>
    <x v="296"/>
    <s v="Warden"/>
    <n v="3273"/>
    <s v="Warden High School"/>
    <x v="0"/>
    <n v="293.92"/>
    <n v="0"/>
    <n v="293.92"/>
    <n v="1"/>
    <n v="1"/>
    <n v="293.92"/>
    <n v="0.86199999999999999"/>
    <n v="78209"/>
    <n v="80164"/>
    <n v="67416.160000000003"/>
    <n v="1685.2099999999919"/>
    <n v="15997.68"/>
    <n v="0.16020000000000001"/>
    <n v="0.15390000000000001"/>
    <n v="24849.42"/>
    <n v="1151.69"/>
    <n v="177.25"/>
    <n v="1328.94"/>
    <n v="95279.73"/>
  </r>
  <r>
    <x v="296"/>
    <s v="Warden"/>
    <n v="3909"/>
    <s v="Warden Middle School"/>
    <x v="0"/>
    <n v="225.89"/>
    <n v="0"/>
    <n v="225.89"/>
    <n v="1"/>
    <n v="1"/>
    <n v="225.89"/>
    <n v="0.66300000000000003"/>
    <n v="78209"/>
    <n v="80164"/>
    <n v="51852.57"/>
    <n v="1296.1600000000035"/>
    <n v="15997.68"/>
    <n v="0.16020000000000001"/>
    <n v="0.15390000000000001"/>
    <n v="19112.72"/>
    <n v="885.81"/>
    <n v="136.33000000000001"/>
    <n v="1022.14"/>
    <n v="73283.590000000011"/>
  </r>
  <r>
    <x v="297"/>
    <s v="Washougal"/>
    <n v="1899"/>
    <s v="Washougal Special Services"/>
    <x v="1"/>
    <n v="1.78"/>
    <n v="0"/>
    <n v="0"/>
    <n v="1.06"/>
    <n v="1.06"/>
    <n v="0"/>
    <n v="0"/>
    <n v="78209"/>
    <n v="80164"/>
    <n v="0"/>
    <n v="0"/>
    <n v="15997.68"/>
    <n v="0.16020000000000001"/>
    <n v="0.15390000000000001"/>
    <n v="0"/>
    <n v="0"/>
    <n v="0"/>
    <n v="0"/>
    <n v="0"/>
  </r>
  <r>
    <x v="297"/>
    <s v="Washougal"/>
    <n v="2509"/>
    <s v="Hathaway Elementary"/>
    <x v="1"/>
    <n v="289.94"/>
    <n v="0"/>
    <n v="0"/>
    <n v="1.06"/>
    <n v="1.06"/>
    <n v="0"/>
    <n v="0"/>
    <n v="78209"/>
    <n v="80164"/>
    <n v="0"/>
    <n v="0"/>
    <n v="15997.68"/>
    <n v="0.16020000000000001"/>
    <n v="0.15390000000000001"/>
    <n v="0"/>
    <n v="0"/>
    <n v="0"/>
    <n v="0"/>
    <n v="0"/>
  </r>
  <r>
    <x v="297"/>
    <s v="Washougal"/>
    <n v="2911"/>
    <s v="Gause Elementary"/>
    <x v="1"/>
    <n v="237.89"/>
    <n v="0"/>
    <n v="0"/>
    <n v="1.06"/>
    <n v="1.06"/>
    <n v="0"/>
    <n v="0"/>
    <n v="78209"/>
    <n v="80164"/>
    <n v="0"/>
    <n v="0"/>
    <n v="15997.68"/>
    <n v="0.16020000000000001"/>
    <n v="0.15390000000000001"/>
    <n v="0"/>
    <n v="0"/>
    <n v="0"/>
    <n v="0"/>
    <n v="0"/>
  </r>
  <r>
    <x v="297"/>
    <s v="Washougal"/>
    <n v="3147"/>
    <s v="Washougal High School"/>
    <x v="1"/>
    <n v="893.24"/>
    <n v="0"/>
    <n v="0"/>
    <n v="1.06"/>
    <n v="1.06"/>
    <n v="0"/>
    <n v="0"/>
    <n v="78209"/>
    <n v="80164"/>
    <n v="0"/>
    <n v="0"/>
    <n v="15997.68"/>
    <n v="0.16020000000000001"/>
    <n v="0.15390000000000001"/>
    <n v="0"/>
    <n v="0"/>
    <n v="0"/>
    <n v="0"/>
    <n v="0"/>
  </r>
  <r>
    <x v="297"/>
    <s v="Washougal"/>
    <n v="3270"/>
    <s v="Cape Horn Skye Elementary"/>
    <x v="1"/>
    <n v="281.37"/>
    <n v="0"/>
    <n v="0"/>
    <n v="1.06"/>
    <n v="1.06"/>
    <n v="0"/>
    <n v="0"/>
    <n v="78209"/>
    <n v="80164"/>
    <n v="0"/>
    <n v="0"/>
    <n v="15997.68"/>
    <n v="0.16020000000000001"/>
    <n v="0.15390000000000001"/>
    <n v="0"/>
    <n v="0"/>
    <n v="0"/>
    <n v="0"/>
    <n v="0"/>
  </r>
  <r>
    <x v="297"/>
    <s v="Washougal"/>
    <n v="4207"/>
    <s v="Jemtegaard Middle School"/>
    <x v="1"/>
    <n v="410.23"/>
    <n v="0"/>
    <n v="0"/>
    <n v="1.06"/>
    <n v="1.06"/>
    <n v="0"/>
    <n v="0"/>
    <n v="78209"/>
    <n v="80164"/>
    <n v="0"/>
    <n v="0"/>
    <n v="15997.68"/>
    <n v="0.16020000000000001"/>
    <n v="0.15390000000000001"/>
    <n v="0"/>
    <n v="0"/>
    <n v="0"/>
    <n v="0"/>
    <n v="0"/>
  </r>
  <r>
    <x v="297"/>
    <s v="Washougal"/>
    <n v="4549"/>
    <s v="Canyon Creek Middle School"/>
    <x v="1"/>
    <n v="168.42"/>
    <n v="0"/>
    <n v="0"/>
    <n v="1.06"/>
    <n v="1.06"/>
    <n v="0"/>
    <n v="0"/>
    <n v="78209"/>
    <n v="80164"/>
    <n v="0"/>
    <n v="0"/>
    <n v="15997.68"/>
    <n v="0.16020000000000001"/>
    <n v="0.15390000000000001"/>
    <n v="0"/>
    <n v="0"/>
    <n v="0"/>
    <n v="0"/>
    <n v="0"/>
  </r>
  <r>
    <x v="297"/>
    <s v="Washougal"/>
    <n v="5494"/>
    <s v="Columbia River Gorge Elementary School"/>
    <x v="1"/>
    <n v="347.33"/>
    <n v="0"/>
    <n v="0"/>
    <n v="1.06"/>
    <n v="1.06"/>
    <n v="0"/>
    <n v="0"/>
    <n v="78209"/>
    <n v="80164"/>
    <n v="0"/>
    <n v="0"/>
    <n v="15997.68"/>
    <n v="0.16020000000000001"/>
    <n v="0.15390000000000001"/>
    <n v="0"/>
    <n v="0"/>
    <n v="0"/>
    <n v="0"/>
    <n v="0"/>
  </r>
  <r>
    <x v="297"/>
    <s v="Washougal"/>
    <n v="5615"/>
    <s v="Washougal Learning Academy"/>
    <x v="1"/>
    <n v="25.01"/>
    <n v="0"/>
    <n v="0"/>
    <n v="1.06"/>
    <n v="1.06"/>
    <n v="0"/>
    <n v="0"/>
    <n v="78209"/>
    <n v="80164"/>
    <n v="0"/>
    <n v="0"/>
    <n v="15997.68"/>
    <n v="0.16020000000000001"/>
    <n v="0.15390000000000001"/>
    <n v="0"/>
    <n v="0"/>
    <n v="0"/>
    <n v="0"/>
    <n v="0"/>
  </r>
  <r>
    <x v="298"/>
    <s v="Washtucna"/>
    <n v="3075"/>
    <s v="Washtucna Elementary/High School"/>
    <x v="0"/>
    <n v="59.8"/>
    <n v="0"/>
    <n v="59.8"/>
    <n v="1"/>
    <n v="1"/>
    <n v="59.8"/>
    <n v="0.17499999999999999"/>
    <n v="78209"/>
    <n v="80164"/>
    <n v="13686.58"/>
    <n v="342.1200000000008"/>
    <n v="15997.68"/>
    <n v="0.16020000000000001"/>
    <n v="0.15390000000000001"/>
    <n v="5044.84"/>
    <n v="233.81"/>
    <n v="35.979999999999997"/>
    <n v="269.79000000000002"/>
    <n v="19343.330000000002"/>
  </r>
  <r>
    <x v="299"/>
    <s v="Waterville"/>
    <n v="2161"/>
    <s v="Waterville Elementary"/>
    <x v="0"/>
    <n v="128.06"/>
    <n v="0"/>
    <n v="128.06"/>
    <n v="1"/>
    <n v="1"/>
    <n v="128.06"/>
    <n v="0.376"/>
    <n v="78209"/>
    <n v="80164"/>
    <n v="29406.58"/>
    <n v="735.07999999999811"/>
    <n v="15997.68"/>
    <n v="0.16020000000000001"/>
    <n v="0.15390000000000001"/>
    <n v="10839.19"/>
    <n v="502.36"/>
    <n v="77.31"/>
    <n v="579.67000000000007"/>
    <n v="41560.520000000004"/>
  </r>
  <r>
    <x v="299"/>
    <s v="Waterville"/>
    <n v="2162"/>
    <s v="Waterville High School"/>
    <x v="0"/>
    <n v="130.56"/>
    <n v="0"/>
    <n v="130.56"/>
    <n v="1"/>
    <n v="1"/>
    <n v="130.56"/>
    <n v="0.38300000000000001"/>
    <n v="78209"/>
    <n v="80164"/>
    <n v="29954.05"/>
    <n v="748.76000000000204"/>
    <n v="15997.68"/>
    <n v="0.16020000000000001"/>
    <n v="0.15390000000000001"/>
    <n v="11040.98"/>
    <n v="511.71"/>
    <n v="78.75"/>
    <n v="590.46"/>
    <n v="42334.25"/>
  </r>
  <r>
    <x v="300"/>
    <s v="Wellpinit"/>
    <n v="2549"/>
    <s v="Wellpinit Elementary School"/>
    <x v="0"/>
    <n v="137"/>
    <n v="0"/>
    <n v="137"/>
    <n v="1"/>
    <n v="1"/>
    <n v="137"/>
    <n v="0.40200000000000002"/>
    <n v="78209"/>
    <n v="80164"/>
    <n v="31440.02"/>
    <n v="785.90999999999985"/>
    <n v="15997.68"/>
    <n v="0.16020000000000001"/>
    <n v="0.15390000000000001"/>
    <n v="11588.71"/>
    <n v="537.1"/>
    <n v="82.66"/>
    <n v="619.76"/>
    <n v="44434.400000000001"/>
  </r>
  <r>
    <x v="300"/>
    <s v="Wellpinit"/>
    <n v="2550"/>
    <s v="Wellpinit High School"/>
    <x v="0"/>
    <n v="107.31"/>
    <n v="0"/>
    <n v="107.31"/>
    <n v="1"/>
    <n v="1"/>
    <n v="107.31"/>
    <n v="0.315"/>
    <n v="78209"/>
    <n v="80164"/>
    <n v="24635.84"/>
    <n v="615.81999999999971"/>
    <n v="15997.68"/>
    <n v="0.16020000000000001"/>
    <n v="0.15390000000000001"/>
    <n v="9080.7099999999991"/>
    <n v="420.86"/>
    <n v="64.77"/>
    <n v="485.63"/>
    <n v="34818"/>
  </r>
  <r>
    <x v="300"/>
    <s v="Wellpinit"/>
    <n v="4232"/>
    <s v="Wellpinit Middle School"/>
    <x v="0"/>
    <n v="81.89"/>
    <n v="0"/>
    <n v="81.89"/>
    <n v="1"/>
    <n v="1"/>
    <n v="81.89"/>
    <n v="0.24"/>
    <n v="78209"/>
    <n v="80164"/>
    <n v="18770.16"/>
    <n v="469.20000000000073"/>
    <n v="15997.68"/>
    <n v="0.16020000000000001"/>
    <n v="0.15390000000000001"/>
    <n v="6918.63"/>
    <n v="320.66000000000003"/>
    <n v="49.35"/>
    <n v="370.01000000000005"/>
    <n v="26528"/>
  </r>
  <r>
    <x v="300"/>
    <s v="Wellpinit"/>
    <n v="5461"/>
    <s v="Wellpinit Open Doors High School"/>
    <x v="1"/>
    <n v="92.22"/>
    <n v="0"/>
    <n v="0"/>
    <n v="1"/>
    <n v="1"/>
    <n v="0"/>
    <n v="0"/>
    <n v="78209"/>
    <n v="80164"/>
    <n v="0"/>
    <n v="0"/>
    <n v="15997.68"/>
    <n v="0.16020000000000001"/>
    <n v="0.15390000000000001"/>
    <n v="0"/>
    <n v="0"/>
    <n v="0"/>
    <n v="0"/>
    <n v="0"/>
  </r>
  <r>
    <x v="301"/>
    <s v="Wenatchee"/>
    <n v="1612"/>
    <s v="Skill Source"/>
    <x v="0"/>
    <n v="7.64"/>
    <n v="0"/>
    <n v="7.64"/>
    <n v="1"/>
    <n v="1"/>
    <n v="7.64"/>
    <n v="2.1999999999999999E-2"/>
    <n v="78209"/>
    <n v="80164"/>
    <n v="1720.6"/>
    <n v="43.009999999999991"/>
    <n v="15997.68"/>
    <n v="0.16020000000000001"/>
    <n v="0.15390000000000001"/>
    <n v="634.21"/>
    <n v="29.39"/>
    <n v="4.5199999999999996"/>
    <n v="33.909999999999997"/>
    <n v="2431.7299999999996"/>
  </r>
  <r>
    <x v="301"/>
    <s v="Wenatchee"/>
    <n v="1613"/>
    <s v="Westside High School"/>
    <x v="0"/>
    <n v="257.95999999999998"/>
    <n v="0"/>
    <n v="257.95999999999998"/>
    <n v="1"/>
    <n v="1"/>
    <n v="257.95999999999998"/>
    <n v="0.75700000000000001"/>
    <n v="78209"/>
    <n v="80164"/>
    <n v="59204.21"/>
    <n v="1479.9400000000023"/>
    <n v="15997.68"/>
    <n v="0.16020000000000001"/>
    <n v="0.15390000000000001"/>
    <n v="21822.52"/>
    <n v="1011.4"/>
    <n v="155.65"/>
    <n v="1167.05"/>
    <n v="83673.72"/>
  </r>
  <r>
    <x v="301"/>
    <s v="Wenatchee"/>
    <n v="2134"/>
    <s v="Wenatchee High School"/>
    <x v="0"/>
    <n v="1986.59"/>
    <n v="0"/>
    <n v="1986.59"/>
    <n v="1"/>
    <n v="1"/>
    <n v="1986.59"/>
    <n v="5.827"/>
    <n v="78209"/>
    <n v="80164"/>
    <n v="455723.84"/>
    <n v="11391.789999999979"/>
    <n v="15997.68"/>
    <n v="0.16020000000000001"/>
    <n v="0.15390000000000001"/>
    <n v="167978.64"/>
    <n v="7785.26"/>
    <n v="1198.1500000000001"/>
    <n v="8983.41"/>
    <n v="644077.68000000005"/>
  </r>
  <r>
    <x v="301"/>
    <s v="Wenatchee"/>
    <n v="2279"/>
    <s v="Lewis And Clark Elementary Sch"/>
    <x v="0"/>
    <n v="421.21"/>
    <n v="0"/>
    <n v="421.21"/>
    <n v="1"/>
    <n v="1"/>
    <n v="421.21"/>
    <n v="1.236"/>
    <n v="78209"/>
    <n v="80164"/>
    <n v="96666.32"/>
    <n v="2416.3799999999901"/>
    <n v="15997.68"/>
    <n v="0.16020000000000001"/>
    <n v="0.15390000000000001"/>
    <n v="35630.959999999999"/>
    <n v="1651.38"/>
    <n v="254.15"/>
    <n v="1905.5300000000002"/>
    <n v="136619.18999999997"/>
  </r>
  <r>
    <x v="301"/>
    <s v="Wenatchee"/>
    <n v="2347"/>
    <s v="Mission View Elementary School"/>
    <x v="0"/>
    <n v="481.06"/>
    <n v="0"/>
    <n v="481.06"/>
    <n v="1"/>
    <n v="1"/>
    <n v="481.06"/>
    <n v="1.411"/>
    <n v="78209"/>
    <n v="80164"/>
    <n v="110352.9"/>
    <n v="2758.5"/>
    <n v="15997.68"/>
    <n v="0.16020000000000001"/>
    <n v="0.15390000000000001"/>
    <n v="40675.79"/>
    <n v="1885.19"/>
    <n v="290.13"/>
    <n v="2175.3200000000002"/>
    <n v="155962.51"/>
  </r>
  <r>
    <x v="301"/>
    <s v="Wenatchee"/>
    <n v="2907"/>
    <s v="Washington Elementary School"/>
    <x v="1"/>
    <n v="550.98"/>
    <n v="0"/>
    <n v="0"/>
    <n v="1"/>
    <n v="1"/>
    <n v="0"/>
    <n v="0"/>
    <n v="78209"/>
    <n v="80164"/>
    <n v="0"/>
    <n v="0"/>
    <n v="15997.68"/>
    <n v="0.16020000000000001"/>
    <n v="0.15390000000000001"/>
    <n v="0"/>
    <n v="0"/>
    <n v="0"/>
    <n v="0"/>
    <n v="0"/>
  </r>
  <r>
    <x v="301"/>
    <s v="Wenatchee"/>
    <n v="3208"/>
    <s v="Sunnyslope Elementary School"/>
    <x v="1"/>
    <n v="290.99"/>
    <n v="0"/>
    <n v="0"/>
    <n v="1"/>
    <n v="1"/>
    <n v="0"/>
    <n v="0"/>
    <n v="78209"/>
    <n v="80164"/>
    <n v="0"/>
    <n v="0"/>
    <n v="15997.68"/>
    <n v="0.16020000000000001"/>
    <n v="0.15390000000000001"/>
    <n v="0"/>
    <n v="0"/>
    <n v="0"/>
    <n v="0"/>
    <n v="0"/>
  </r>
  <r>
    <x v="301"/>
    <s v="Wenatchee"/>
    <n v="3209"/>
    <s v="Abraham Lincoln Elementary"/>
    <x v="0"/>
    <n v="599.4"/>
    <n v="0"/>
    <n v="599.4"/>
    <n v="1"/>
    <n v="1"/>
    <n v="599.4"/>
    <n v="1.758"/>
    <n v="78209"/>
    <n v="80164"/>
    <n v="137491.42000000001"/>
    <n v="3436.8899999999849"/>
    <n v="15997.68"/>
    <n v="0.16020000000000001"/>
    <n v="0.15390000000000001"/>
    <n v="50678.98"/>
    <n v="2348.81"/>
    <n v="361.48"/>
    <n v="2710.29"/>
    <n v="194317.58000000002"/>
  </r>
  <r>
    <x v="301"/>
    <s v="Wenatchee"/>
    <n v="3210"/>
    <s v="Pioneer Middle School"/>
    <x v="0"/>
    <n v="487.75"/>
    <n v="0"/>
    <n v="487.75"/>
    <n v="1"/>
    <n v="1"/>
    <n v="487.75"/>
    <n v="1.431"/>
    <n v="78209"/>
    <n v="80164"/>
    <n v="111917.08"/>
    <n v="2797.5999999999913"/>
    <n v="15997.68"/>
    <n v="0.16020000000000001"/>
    <n v="0.15390000000000001"/>
    <n v="41252.35"/>
    <n v="1911.91"/>
    <n v="294.24"/>
    <n v="2206.15"/>
    <n v="158173.17999999996"/>
  </r>
  <r>
    <x v="301"/>
    <s v="Wenatchee"/>
    <n v="3269"/>
    <s v="Castlerock Early Learning Center"/>
    <x v="1"/>
    <n v="2.5"/>
    <n v="0"/>
    <n v="0"/>
    <n v="1"/>
    <n v="1"/>
    <n v="0"/>
    <n v="0"/>
    <n v="78209"/>
    <n v="80164"/>
    <n v="0"/>
    <n v="0"/>
    <n v="15997.68"/>
    <n v="0.16020000000000001"/>
    <n v="0.15390000000000001"/>
    <n v="0"/>
    <n v="0"/>
    <n v="0"/>
    <n v="0"/>
    <n v="0"/>
  </r>
  <r>
    <x v="301"/>
    <s v="Wenatchee"/>
    <n v="3370"/>
    <s v="Orchard Middle School"/>
    <x v="0"/>
    <n v="397.53"/>
    <n v="0"/>
    <n v="397.53"/>
    <n v="1"/>
    <n v="1"/>
    <n v="397.53"/>
    <n v="1.1659999999999999"/>
    <n v="78209"/>
    <n v="80164"/>
    <n v="91191.69"/>
    <n v="2279.5299999999988"/>
    <n v="15997.68"/>
    <n v="0.16020000000000001"/>
    <n v="0.15390000000000001"/>
    <n v="33613.019999999997"/>
    <n v="1557.85"/>
    <n v="239.75"/>
    <n v="1797.6"/>
    <n v="128881.84"/>
  </r>
  <r>
    <x v="301"/>
    <s v="Wenatchee"/>
    <n v="4105"/>
    <s v="Wenatchee Valley Technical Skills Center"/>
    <x v="1"/>
    <n v="190.31"/>
    <n v="0"/>
    <n v="0"/>
    <n v="1"/>
    <n v="1"/>
    <n v="0"/>
    <n v="0"/>
    <n v="78209"/>
    <n v="80164"/>
    <n v="0"/>
    <n v="0"/>
    <n v="15997.68"/>
    <n v="0.16020000000000001"/>
    <n v="0.15390000000000001"/>
    <n v="0"/>
    <n v="0"/>
    <n v="0"/>
    <n v="0"/>
    <n v="0"/>
  </r>
  <r>
    <x v="301"/>
    <s v="Wenatchee"/>
    <n v="4423"/>
    <s v="John Newbery Elementary"/>
    <x v="0"/>
    <n v="431.96"/>
    <n v="0"/>
    <n v="431.96"/>
    <n v="1"/>
    <n v="1"/>
    <n v="431.96"/>
    <n v="1.2669999999999999"/>
    <n v="78209"/>
    <n v="80164"/>
    <n v="99090.8"/>
    <n v="2476.9899999999907"/>
    <n v="15997.68"/>
    <n v="0.16020000000000001"/>
    <n v="0.15390000000000001"/>
    <n v="36524.620000000003"/>
    <n v="1692.8"/>
    <n v="260.52"/>
    <n v="1953.32"/>
    <n v="140045.73000000001"/>
  </r>
  <r>
    <x v="301"/>
    <s v="Wenatchee"/>
    <n v="4432"/>
    <s v="Foothills Middle School"/>
    <x v="0"/>
    <n v="562.15"/>
    <n v="0"/>
    <n v="562.15"/>
    <n v="1"/>
    <n v="1"/>
    <n v="562.15"/>
    <n v="1.649"/>
    <n v="78209"/>
    <n v="80164"/>
    <n v="128966.64"/>
    <n v="3223.8000000000029"/>
    <n v="15997.68"/>
    <n v="0.16020000000000001"/>
    <n v="0.15390000000000001"/>
    <n v="47536.77"/>
    <n v="2203.17"/>
    <n v="339.07"/>
    <n v="2542.2400000000002"/>
    <n v="182269.45"/>
  </r>
  <r>
    <x v="301"/>
    <s v="Wenatchee"/>
    <n v="5316"/>
    <s v="Open Doors  Re-Engagement Wenatchee"/>
    <x v="0"/>
    <n v="84.37"/>
    <n v="0"/>
    <n v="84.37"/>
    <n v="1"/>
    <n v="1"/>
    <n v="84.37"/>
    <n v="0.247"/>
    <n v="78209"/>
    <n v="80164"/>
    <n v="19317.62"/>
    <n v="482.88999999999942"/>
    <n v="15997.68"/>
    <n v="0.16020000000000001"/>
    <n v="0.15390000000000001"/>
    <n v="7120.43"/>
    <n v="330.01"/>
    <n v="50.79"/>
    <n v="380.8"/>
    <n v="27301.739999999998"/>
  </r>
  <r>
    <x v="301"/>
    <s v="Wenatchee"/>
    <n v="5569"/>
    <s v="Valley Academy of Learning K-8"/>
    <x v="1"/>
    <n v="189.82"/>
    <n v="0"/>
    <n v="0"/>
    <n v="1"/>
    <n v="1"/>
    <n v="0"/>
    <n v="0"/>
    <n v="78209"/>
    <n v="80164"/>
    <n v="0"/>
    <n v="0"/>
    <n v="15997.68"/>
    <n v="0.16020000000000001"/>
    <n v="0.15390000000000001"/>
    <n v="0"/>
    <n v="0"/>
    <n v="0"/>
    <n v="0"/>
    <n v="0"/>
  </r>
  <r>
    <x v="301"/>
    <s v="Wenatchee"/>
    <n v="5637"/>
    <s v="Valley Online Academy"/>
    <x v="0"/>
    <n v="26.06"/>
    <n v="0"/>
    <n v="26.06"/>
    <n v="1"/>
    <n v="1"/>
    <n v="26.06"/>
    <n v="7.5999999999999998E-2"/>
    <n v="78209"/>
    <n v="80164"/>
    <n v="5943.88"/>
    <n v="148.57999999999993"/>
    <n v="15997.68"/>
    <n v="0.16020000000000001"/>
    <n v="0.15390000000000001"/>
    <n v="2190.9"/>
    <n v="101.54"/>
    <n v="15.63"/>
    <n v="117.17"/>
    <n v="8400.5300000000007"/>
  </r>
  <r>
    <x v="302"/>
    <s v="West Valley (Spok"/>
    <n v="1628"/>
    <s v="Dishman Hills High School"/>
    <x v="0"/>
    <n v="312.95999999999998"/>
    <n v="0"/>
    <n v="312.95999999999998"/>
    <n v="1"/>
    <n v="1"/>
    <n v="312.95999999999998"/>
    <n v="0.91800000000000004"/>
    <n v="78209"/>
    <n v="80164"/>
    <n v="71795.86"/>
    <n v="1794.6900000000023"/>
    <n v="15997.68"/>
    <n v="0.16020000000000001"/>
    <n v="0.15390000000000001"/>
    <n v="26463.77"/>
    <n v="1226.51"/>
    <n v="188.76"/>
    <n v="1415.27"/>
    <n v="101469.59000000001"/>
  </r>
  <r>
    <x v="302"/>
    <s v="West Valley (Spok"/>
    <n v="1755"/>
    <s v="West Valley City School"/>
    <x v="1"/>
    <n v="196.56"/>
    <n v="0"/>
    <n v="0"/>
    <n v="1"/>
    <n v="1"/>
    <n v="0"/>
    <n v="0"/>
    <n v="78209"/>
    <n v="80164"/>
    <n v="0"/>
    <n v="0"/>
    <n v="15997.68"/>
    <n v="0.16020000000000001"/>
    <n v="0.15390000000000001"/>
    <n v="0"/>
    <n v="0"/>
    <n v="0"/>
    <n v="0"/>
    <n v="0"/>
  </r>
  <r>
    <x v="302"/>
    <s v="West Valley (Spok"/>
    <n v="2711"/>
    <s v="Millwood Kindergarten Center"/>
    <x v="1"/>
    <n v="175.28"/>
    <n v="0"/>
    <n v="0"/>
    <n v="1"/>
    <n v="1"/>
    <n v="0"/>
    <n v="0"/>
    <n v="78209"/>
    <n v="80164"/>
    <n v="0"/>
    <n v="0"/>
    <n v="15997.68"/>
    <n v="0.16020000000000001"/>
    <n v="0.15390000000000001"/>
    <n v="0"/>
    <n v="0"/>
    <n v="0"/>
    <n v="0"/>
    <n v="0"/>
  </r>
  <r>
    <x v="302"/>
    <s v="West Valley (Spok"/>
    <n v="2956"/>
    <s v="Seth Woodard Elementary"/>
    <x v="0"/>
    <n v="264.29000000000002"/>
    <n v="0"/>
    <n v="264.29000000000002"/>
    <n v="1"/>
    <n v="1"/>
    <n v="264.29000000000002"/>
    <n v="0.77500000000000002"/>
    <n v="78209"/>
    <n v="80164"/>
    <n v="60611.98"/>
    <n v="1515.1199999999953"/>
    <n v="15997.68"/>
    <n v="0.16020000000000001"/>
    <n v="0.15390000000000001"/>
    <n v="22341.42"/>
    <n v="1035.45"/>
    <n v="159.36000000000001"/>
    <n v="1194.81"/>
    <n v="85663.329999999987"/>
  </r>
  <r>
    <x v="302"/>
    <s v="West Valley (Spok"/>
    <n v="3129"/>
    <s v="Orchard Center Elementary"/>
    <x v="0"/>
    <n v="201.89"/>
    <n v="0"/>
    <n v="201.89"/>
    <n v="1"/>
    <n v="1"/>
    <n v="201.89"/>
    <n v="0.59199999999999997"/>
    <n v="78209"/>
    <n v="80164"/>
    <n v="46299.73"/>
    <n v="1157.3599999999933"/>
    <n v="15997.68"/>
    <n v="0.16020000000000001"/>
    <n v="0.15390000000000001"/>
    <n v="17065.96"/>
    <n v="790.95"/>
    <n v="121.73"/>
    <n v="912.68000000000006"/>
    <n v="65435.729999999996"/>
  </r>
  <r>
    <x v="302"/>
    <s v="West Valley (Spok"/>
    <n v="3194"/>
    <s v="Pasadena Park Elementary"/>
    <x v="1"/>
    <n v="356.9"/>
    <n v="0"/>
    <n v="0"/>
    <n v="1"/>
    <n v="1"/>
    <n v="0"/>
    <n v="0"/>
    <n v="78209"/>
    <n v="80164"/>
    <n v="0"/>
    <n v="0"/>
    <n v="15997.68"/>
    <n v="0.16020000000000001"/>
    <n v="0.15390000000000001"/>
    <n v="0"/>
    <n v="0"/>
    <n v="0"/>
    <n v="0"/>
    <n v="0"/>
  </r>
  <r>
    <x v="302"/>
    <s v="West Valley (Spok"/>
    <n v="3195"/>
    <s v="West Valley High School"/>
    <x v="1"/>
    <n v="820.26"/>
    <n v="0"/>
    <n v="0"/>
    <n v="1"/>
    <n v="1"/>
    <n v="0"/>
    <n v="0"/>
    <n v="78209"/>
    <n v="80164"/>
    <n v="0"/>
    <n v="0"/>
    <n v="15997.68"/>
    <n v="0.16020000000000001"/>
    <n v="0.15390000000000001"/>
    <n v="0"/>
    <n v="0"/>
    <n v="0"/>
    <n v="0"/>
    <n v="0"/>
  </r>
  <r>
    <x v="302"/>
    <s v="West Valley (Spok"/>
    <n v="3196"/>
    <s v="Ness Elementary"/>
    <x v="0"/>
    <n v="238.9"/>
    <n v="0"/>
    <n v="238.9"/>
    <n v="1"/>
    <n v="1"/>
    <n v="238.9"/>
    <n v="0.70099999999999996"/>
    <n v="78209"/>
    <n v="80164"/>
    <n v="54824.51"/>
    <n v="1370.4499999999971"/>
    <n v="15997.68"/>
    <n v="0.16020000000000001"/>
    <n v="0.15390000000000001"/>
    <n v="20208.169999999998"/>
    <n v="936.58"/>
    <n v="144.13999999999999"/>
    <n v="1080.72"/>
    <n v="77483.849999999991"/>
  </r>
  <r>
    <x v="302"/>
    <s v="West Valley (Spok"/>
    <n v="3538"/>
    <s v="Centennial Middle School"/>
    <x v="0"/>
    <n v="539.72"/>
    <n v="0"/>
    <n v="539.72"/>
    <n v="1"/>
    <n v="1"/>
    <n v="539.72"/>
    <n v="1.583"/>
    <n v="78209"/>
    <n v="80164"/>
    <n v="123804.85"/>
    <n v="3094.7599999999948"/>
    <n v="15997.68"/>
    <n v="0.16020000000000001"/>
    <n v="0.15390000000000001"/>
    <n v="45634.15"/>
    <n v="2114.9899999999998"/>
    <n v="325.5"/>
    <n v="2440.4899999999998"/>
    <n v="174974.25"/>
  </r>
  <r>
    <x v="302"/>
    <s v="West Valley (Spok"/>
    <n v="5356"/>
    <s v="Open Doors re-engagement "/>
    <x v="0"/>
    <n v="3.89"/>
    <n v="0"/>
    <n v="3.89"/>
    <n v="1"/>
    <n v="1"/>
    <n v="3.89"/>
    <n v="1.0999999999999999E-2"/>
    <n v="78209"/>
    <n v="80164"/>
    <n v="860.3"/>
    <n v="21.5"/>
    <n v="15997.68"/>
    <n v="0.16020000000000001"/>
    <n v="0.15390000000000001"/>
    <n v="317.10000000000002"/>
    <n v="14.7"/>
    <n v="2.2599999999999998"/>
    <n v="16.96"/>
    <n v="1215.8600000000001"/>
  </r>
  <r>
    <x v="302"/>
    <s v="West Valley (Spok"/>
    <n v="5645"/>
    <s v="Spokane Valley High School"/>
    <x v="0"/>
    <n v="242.81"/>
    <n v="0"/>
    <n v="242.81"/>
    <n v="1"/>
    <n v="1"/>
    <n v="242.81"/>
    <n v="0.71199999999999997"/>
    <n v="78209"/>
    <n v="80164"/>
    <n v="55684.81"/>
    <n v="1391.9599999999991"/>
    <n v="15997.68"/>
    <n v="0.16020000000000001"/>
    <n v="0.15390000000000001"/>
    <n v="20525.28"/>
    <n v="951.28"/>
    <n v="146.4"/>
    <n v="1097.68"/>
    <n v="78699.729999999981"/>
  </r>
  <r>
    <x v="302"/>
    <s v="West Valley (Spok"/>
    <n v="5698"/>
    <s v="West Valley Virtual Learning Center"/>
    <x v="0"/>
    <n v="46.19"/>
    <n v="0"/>
    <n v="46.19"/>
    <n v="1"/>
    <n v="1"/>
    <n v="46.19"/>
    <n v="0.13500000000000001"/>
    <n v="78209"/>
    <n v="80164"/>
    <n v="10558.22"/>
    <n v="263.92000000000007"/>
    <n v="15997.68"/>
    <n v="0.16020000000000001"/>
    <n v="0.15390000000000001"/>
    <n v="3891.73"/>
    <n v="180.37"/>
    <n v="27.76"/>
    <n v="208.13"/>
    <n v="14921.999999999998"/>
  </r>
  <r>
    <x v="303"/>
    <s v="West Valley (Yak)"/>
    <n v="2505"/>
    <s v="Wide Hollow Elementary"/>
    <x v="0"/>
    <n v="429.26"/>
    <n v="0"/>
    <n v="429.26"/>
    <n v="1"/>
    <n v="1"/>
    <n v="429.26"/>
    <n v="1.2589999999999999"/>
    <n v="78209"/>
    <n v="80164"/>
    <n v="98465.13"/>
    <n v="2461.3499999999913"/>
    <n v="15997.68"/>
    <n v="0.16020000000000001"/>
    <n v="0.15390000000000001"/>
    <n v="36293.99"/>
    <n v="1682.11"/>
    <n v="258.88"/>
    <n v="1940.9899999999998"/>
    <n v="139161.45999999996"/>
  </r>
  <r>
    <x v="303"/>
    <s v="West Valley (Yak)"/>
    <n v="2758"/>
    <s v="Mountainview Elementary"/>
    <x v="0"/>
    <n v="242.89"/>
    <n v="0"/>
    <n v="242.89"/>
    <n v="1"/>
    <n v="1"/>
    <n v="242.89"/>
    <n v="0.71199999999999997"/>
    <n v="78209"/>
    <n v="80164"/>
    <n v="55684.81"/>
    <n v="1391.9599999999991"/>
    <n v="15997.68"/>
    <n v="0.16020000000000001"/>
    <n v="0.15390000000000001"/>
    <n v="20525.28"/>
    <n v="951.28"/>
    <n v="146.4"/>
    <n v="1097.68"/>
    <n v="78699.729999999981"/>
  </r>
  <r>
    <x v="303"/>
    <s v="West Valley (Yak)"/>
    <n v="2822"/>
    <s v="Ahtanum Valley Elementary"/>
    <x v="0"/>
    <n v="382.11"/>
    <n v="0"/>
    <n v="382.11"/>
    <n v="1"/>
    <n v="1"/>
    <n v="382.11"/>
    <n v="1.121"/>
    <n v="78209"/>
    <n v="80164"/>
    <n v="87672.29"/>
    <n v="2191.5500000000029"/>
    <n v="15997.68"/>
    <n v="0.16020000000000001"/>
    <n v="0.15390000000000001"/>
    <n v="32315.78"/>
    <n v="1497.73"/>
    <n v="230.5"/>
    <n v="1728.23"/>
    <n v="123907.84999999999"/>
  </r>
  <r>
    <x v="303"/>
    <s v="West Valley (Yak)"/>
    <n v="3074"/>
    <s v="West Valley High School"/>
    <x v="1"/>
    <n v="1373.25"/>
    <n v="0"/>
    <n v="0"/>
    <n v="1"/>
    <n v="1"/>
    <n v="0"/>
    <n v="0"/>
    <n v="78209"/>
    <n v="80164"/>
    <n v="0"/>
    <n v="0"/>
    <n v="15997.68"/>
    <n v="0.16020000000000001"/>
    <n v="0.15390000000000001"/>
    <n v="0"/>
    <n v="0"/>
    <n v="0"/>
    <n v="0"/>
    <n v="0"/>
  </r>
  <r>
    <x v="303"/>
    <s v="West Valley (Yak)"/>
    <n v="3207"/>
    <s v="Summitview Elementary"/>
    <x v="0"/>
    <n v="478.63"/>
    <n v="0"/>
    <n v="478.63"/>
    <n v="1"/>
    <n v="1"/>
    <n v="478.63"/>
    <n v="1.4039999999999999"/>
    <n v="78209"/>
    <n v="80164"/>
    <n v="109805.44"/>
    <n v="2744.8199999999924"/>
    <n v="15997.68"/>
    <n v="0.16020000000000001"/>
    <n v="0.15390000000000001"/>
    <n v="40474"/>
    <n v="1875.84"/>
    <n v="288.69"/>
    <n v="2164.5299999999997"/>
    <n v="155188.79"/>
  </r>
  <r>
    <x v="303"/>
    <s v="West Valley (Yak)"/>
    <n v="3699"/>
    <s v="Apple Valley Elementary"/>
    <x v="1"/>
    <n v="446.7"/>
    <n v="0"/>
    <n v="0"/>
    <n v="1"/>
    <n v="1"/>
    <n v="0"/>
    <n v="0"/>
    <n v="78209"/>
    <n v="80164"/>
    <n v="0"/>
    <n v="0"/>
    <n v="15997.68"/>
    <n v="0.16020000000000001"/>
    <n v="0.15390000000000001"/>
    <n v="0"/>
    <n v="0"/>
    <n v="0"/>
    <n v="0"/>
    <n v="0"/>
  </r>
  <r>
    <x v="303"/>
    <s v="West Valley (Yak)"/>
    <n v="4040"/>
    <s v="West Valley Mid-Level Campus"/>
    <x v="0"/>
    <n v="1181.81"/>
    <n v="0"/>
    <n v="1181.81"/>
    <n v="1"/>
    <n v="1"/>
    <n v="1181.81"/>
    <n v="3.4670000000000001"/>
    <n v="78209"/>
    <n v="80164"/>
    <n v="271150.59999999998"/>
    <n v="6777.9900000000489"/>
    <n v="15997.68"/>
    <n v="0.16020000000000001"/>
    <n v="0.15390000000000001"/>
    <n v="99945.42"/>
    <n v="4632.1400000000003"/>
    <n v="712.89"/>
    <n v="5345.0300000000007"/>
    <n v="383219.04000000004"/>
  </r>
  <r>
    <x v="303"/>
    <s v="West Valley (Yak)"/>
    <n v="4448"/>
    <s v="Cottonwood Elementary School"/>
    <x v="1"/>
    <n v="365.63"/>
    <n v="0"/>
    <n v="0"/>
    <n v="1"/>
    <n v="1"/>
    <n v="0"/>
    <n v="0"/>
    <n v="78209"/>
    <n v="80164"/>
    <n v="0"/>
    <n v="0"/>
    <n v="15997.68"/>
    <n v="0.16020000000000001"/>
    <n v="0.15390000000000001"/>
    <n v="0"/>
    <n v="0"/>
    <n v="0"/>
    <n v="0"/>
    <n v="0"/>
  </r>
  <r>
    <x v="303"/>
    <s v="West Valley (Yak)"/>
    <n v="5504"/>
    <s v="WEST VALLEY VIRTUAL ACADEMY K-6"/>
    <x v="0"/>
    <n v="28.07"/>
    <n v="0"/>
    <n v="28.07"/>
    <n v="1"/>
    <n v="1"/>
    <n v="28.07"/>
    <n v="8.2000000000000003E-2"/>
    <n v="78209"/>
    <n v="80164"/>
    <n v="6413.14"/>
    <n v="160.30999999999949"/>
    <n v="15997.68"/>
    <n v="0.16020000000000001"/>
    <n v="0.15390000000000001"/>
    <n v="2363.87"/>
    <n v="109.56"/>
    <n v="16.86"/>
    <n v="126.42"/>
    <n v="9063.74"/>
  </r>
  <r>
    <x v="303"/>
    <s v="West Valley (Yak)"/>
    <n v="5505"/>
    <s v="WEST VALLEY VIRTUAL ACADEMY 7-8"/>
    <x v="0"/>
    <n v="22.34"/>
    <n v="0"/>
    <n v="22.34"/>
    <n v="1"/>
    <n v="1"/>
    <n v="22.34"/>
    <n v="6.6000000000000003E-2"/>
    <n v="78209"/>
    <n v="80164"/>
    <n v="5161.79"/>
    <n v="129.02999999999975"/>
    <n v="15997.68"/>
    <n v="0.16020000000000001"/>
    <n v="0.15390000000000001"/>
    <n v="1902.62"/>
    <n v="88.18"/>
    <n v="13.57"/>
    <n v="101.75"/>
    <n v="7295.19"/>
  </r>
  <r>
    <x v="303"/>
    <s v="West Valley (Yak)"/>
    <n v="5506"/>
    <s v="WEST VALLEY VIRTUAL ACADEMY 9-12"/>
    <x v="1"/>
    <n v="189.44"/>
    <n v="0"/>
    <n v="0"/>
    <n v="1"/>
    <n v="1"/>
    <n v="0"/>
    <n v="0"/>
    <n v="78209"/>
    <n v="80164"/>
    <n v="0"/>
    <n v="0"/>
    <n v="15997.68"/>
    <n v="0.16020000000000001"/>
    <n v="0.15390000000000001"/>
    <n v="0"/>
    <n v="0"/>
    <n v="0"/>
    <n v="0"/>
    <n v="0"/>
  </r>
  <r>
    <x v="303"/>
    <s v="West Valley (Yak)"/>
    <n v="5540"/>
    <s v="West Valley Open Doors"/>
    <x v="0"/>
    <n v="17.180000000000003"/>
    <n v="0"/>
    <n v="17.180000000000003"/>
    <n v="1"/>
    <n v="1"/>
    <n v="17.180000000000003"/>
    <n v="0.05"/>
    <n v="78209"/>
    <n v="80164"/>
    <n v="3910.45"/>
    <n v="97.75"/>
    <n v="15997.68"/>
    <n v="0.16020000000000001"/>
    <n v="0.15390000000000001"/>
    <n v="1441.38"/>
    <n v="66.8"/>
    <n v="10.28"/>
    <n v="77.08"/>
    <n v="5526.66"/>
  </r>
  <r>
    <x v="303"/>
    <s v="West Valley (Yak)"/>
    <n v="5620"/>
    <s v="West Valley Virtual University"/>
    <x v="1"/>
    <n v="6.04"/>
    <n v="0"/>
    <n v="0"/>
    <n v="1"/>
    <n v="1"/>
    <n v="0"/>
    <n v="0"/>
    <n v="78209"/>
    <n v="80164"/>
    <n v="0"/>
    <n v="0"/>
    <n v="15997.68"/>
    <n v="0.16020000000000001"/>
    <n v="0.15390000000000001"/>
    <n v="0"/>
    <n v="0"/>
    <n v="0"/>
    <n v="0"/>
    <n v="0"/>
  </r>
  <r>
    <x v="303"/>
    <s v="West Valley (Yak)"/>
    <n v="5699"/>
    <s v="West Valley Innovation Center"/>
    <x v="0"/>
    <n v="186.29"/>
    <n v="0"/>
    <n v="186.29"/>
    <n v="1"/>
    <n v="1"/>
    <n v="186.29"/>
    <n v="0.54600000000000004"/>
    <n v="78209"/>
    <n v="80164"/>
    <n v="42702.11"/>
    <n v="1067.4300000000003"/>
    <n v="15997.68"/>
    <n v="0.16020000000000001"/>
    <n v="0.15390000000000001"/>
    <n v="15739.89"/>
    <n v="729.49"/>
    <n v="112.27"/>
    <n v="841.76"/>
    <n v="60351.19"/>
  </r>
  <r>
    <x v="304"/>
    <s v="Whatcom Interg'l Charter"/>
    <n v="5710"/>
    <s v="Whatcom Intergenerational High School"/>
    <x v="1"/>
    <n v="101.5"/>
    <n v="0"/>
    <n v="0"/>
    <n v="1.06"/>
    <n v="1.06"/>
    <n v="0"/>
    <n v="0"/>
    <n v="78209"/>
    <n v="80164"/>
    <n v="0"/>
    <n v="0"/>
    <n v="15997.68"/>
    <n v="0.16020000000000001"/>
    <n v="0.15390000000000001"/>
    <n v="0"/>
    <n v="0"/>
    <n v="0"/>
    <n v="0"/>
    <n v="0"/>
  </r>
  <r>
    <x v="305"/>
    <s v="White Pass"/>
    <n v="2859"/>
    <s v="White Pass Jr. Sr. High School"/>
    <x v="0"/>
    <n v="146.01999999999998"/>
    <n v="0"/>
    <n v="146.01999999999998"/>
    <n v="1"/>
    <n v="1"/>
    <n v="146.01999999999998"/>
    <n v="0.42799999999999999"/>
    <n v="78209"/>
    <n v="80164"/>
    <n v="33473.449999999997"/>
    <n v="836.74000000000524"/>
    <n v="15997.68"/>
    <n v="0.16020000000000001"/>
    <n v="0.15390000000000001"/>
    <n v="12338.23"/>
    <n v="571.84"/>
    <n v="88.01"/>
    <n v="659.85"/>
    <n v="47308.27"/>
  </r>
  <r>
    <x v="305"/>
    <s v="White Pass"/>
    <n v="3555"/>
    <s v="White Pass Elementary School"/>
    <x v="0"/>
    <n v="203.25"/>
    <n v="0"/>
    <n v="203.25"/>
    <n v="1"/>
    <n v="1"/>
    <n v="203.25"/>
    <n v="0.59599999999999997"/>
    <n v="78209"/>
    <n v="80164"/>
    <n v="46612.56"/>
    <n v="1165.1800000000003"/>
    <n v="15997.68"/>
    <n v="0.16020000000000001"/>
    <n v="0.15390000000000001"/>
    <n v="17181.27"/>
    <n v="796.3"/>
    <n v="122.55"/>
    <n v="918.84999999999991"/>
    <n v="65877.86"/>
  </r>
  <r>
    <x v="306"/>
    <s v="White River"/>
    <n v="2190"/>
    <s v="Elk Ridge Elementary"/>
    <x v="1"/>
    <n v="560.17999999999995"/>
    <n v="0"/>
    <n v="0"/>
    <n v="1.06"/>
    <n v="1.06"/>
    <n v="0"/>
    <n v="0"/>
    <n v="78209"/>
    <n v="80164"/>
    <n v="0"/>
    <n v="0"/>
    <n v="15997.68"/>
    <n v="0.16020000000000001"/>
    <n v="0.15390000000000001"/>
    <n v="0"/>
    <n v="0"/>
    <n v="0"/>
    <n v="0"/>
    <n v="0"/>
  </r>
  <r>
    <x v="306"/>
    <s v="White River"/>
    <n v="3458"/>
    <s v="Glacier Middle School"/>
    <x v="1"/>
    <n v="986.76"/>
    <n v="0"/>
    <n v="0"/>
    <n v="1.06"/>
    <n v="1.06"/>
    <n v="0"/>
    <n v="0"/>
    <n v="78209"/>
    <n v="80164"/>
    <n v="0"/>
    <n v="0"/>
    <n v="15997.68"/>
    <n v="0.16020000000000001"/>
    <n v="0.15390000000000001"/>
    <n v="0"/>
    <n v="0"/>
    <n v="0"/>
    <n v="0"/>
    <n v="0"/>
  </r>
  <r>
    <x v="306"/>
    <s v="White River"/>
    <n v="4170"/>
    <s v="Wilkeson Elementary School"/>
    <x v="1"/>
    <n v="251.09"/>
    <n v="0"/>
    <n v="0"/>
    <n v="1.06"/>
    <n v="1.06"/>
    <n v="0"/>
    <n v="0"/>
    <n v="78209"/>
    <n v="80164"/>
    <n v="0"/>
    <n v="0"/>
    <n v="15997.68"/>
    <n v="0.16020000000000001"/>
    <n v="0.15390000000000001"/>
    <n v="0"/>
    <n v="0"/>
    <n v="0"/>
    <n v="0"/>
    <n v="0"/>
  </r>
  <r>
    <x v="306"/>
    <s v="White River"/>
    <n v="4309"/>
    <s v="Foothills Elementary"/>
    <x v="1"/>
    <n v="475.19"/>
    <n v="0"/>
    <n v="0"/>
    <n v="1.06"/>
    <n v="1.06"/>
    <n v="0"/>
    <n v="0"/>
    <n v="78209"/>
    <n v="80164"/>
    <n v="0"/>
    <n v="0"/>
    <n v="15997.68"/>
    <n v="0.16020000000000001"/>
    <n v="0.15390000000000001"/>
    <n v="0"/>
    <n v="0"/>
    <n v="0"/>
    <n v="0"/>
    <n v="0"/>
  </r>
  <r>
    <x v="306"/>
    <s v="White River"/>
    <n v="4471"/>
    <s v="Mountain Meadow Elementary"/>
    <x v="1"/>
    <n v="441.89"/>
    <n v="0"/>
    <n v="0"/>
    <n v="1.06"/>
    <n v="1.06"/>
    <n v="0"/>
    <n v="0"/>
    <n v="78209"/>
    <n v="80164"/>
    <n v="0"/>
    <n v="0"/>
    <n v="15997.68"/>
    <n v="0.16020000000000001"/>
    <n v="0.15390000000000001"/>
    <n v="0"/>
    <n v="0"/>
    <n v="0"/>
    <n v="0"/>
    <n v="0"/>
  </r>
  <r>
    <x v="306"/>
    <s v="White River"/>
    <n v="4569"/>
    <s v="White River High School"/>
    <x v="1"/>
    <n v="1345.63"/>
    <n v="0"/>
    <n v="0"/>
    <n v="1.06"/>
    <n v="1.06"/>
    <n v="0"/>
    <n v="0"/>
    <n v="78209"/>
    <n v="80164"/>
    <n v="0"/>
    <n v="0"/>
    <n v="15997.68"/>
    <n v="0.16020000000000001"/>
    <n v="0.15390000000000001"/>
    <n v="0"/>
    <n v="0"/>
    <n v="0"/>
    <n v="0"/>
    <n v="0"/>
  </r>
  <r>
    <x v="306"/>
    <s v="White River"/>
    <n v="5338"/>
    <s v="White River Reengagement Program"/>
    <x v="0"/>
    <n v="41.89"/>
    <n v="0"/>
    <n v="41.89"/>
    <n v="1.06"/>
    <n v="1.06"/>
    <n v="41.89"/>
    <n v="0.123"/>
    <n v="78209"/>
    <n v="80164"/>
    <n v="10196.89"/>
    <n v="254.89000000000124"/>
    <n v="15997.68"/>
    <n v="0.16020000000000001"/>
    <n v="0.15390000000000001"/>
    <n v="3640.48"/>
    <n v="174.2"/>
    <n v="26.81"/>
    <n v="201.01"/>
    <n v="14293.27"/>
  </r>
  <r>
    <x v="306"/>
    <s v="White River"/>
    <n v="5564"/>
    <s v="White River Early Learning Center"/>
    <x v="1"/>
    <n v="241.13"/>
    <n v="0"/>
    <n v="0"/>
    <n v="1.06"/>
    <n v="1.06"/>
    <n v="0"/>
    <n v="0"/>
    <n v="78209"/>
    <n v="80164"/>
    <n v="0"/>
    <n v="0"/>
    <n v="15997.68"/>
    <n v="0.16020000000000001"/>
    <n v="0.15390000000000001"/>
    <n v="0"/>
    <n v="0"/>
    <n v="0"/>
    <n v="0"/>
    <n v="0"/>
  </r>
  <r>
    <x v="307"/>
    <s v="White Salmon"/>
    <n v="2330"/>
    <s v="Columbia High School"/>
    <x v="1"/>
    <n v="368.17"/>
    <n v="0"/>
    <n v="0"/>
    <n v="1"/>
    <n v="1.04"/>
    <n v="0"/>
    <n v="0"/>
    <n v="78209"/>
    <n v="80164"/>
    <n v="0"/>
    <n v="0"/>
    <n v="15997.68"/>
    <n v="0.16020000000000001"/>
    <n v="0.15390000000000001"/>
    <n v="0"/>
    <n v="0"/>
    <n v="0"/>
    <n v="0"/>
    <n v="0"/>
  </r>
  <r>
    <x v="307"/>
    <s v="White Salmon"/>
    <n v="2997"/>
    <s v="Hulan L Whitson Elem"/>
    <x v="1"/>
    <n v="353.08"/>
    <n v="0"/>
    <n v="0"/>
    <n v="1"/>
    <n v="1.04"/>
    <n v="0"/>
    <n v="0"/>
    <n v="78209"/>
    <n v="80164"/>
    <n v="0"/>
    <n v="0"/>
    <n v="15997.68"/>
    <n v="0.16020000000000001"/>
    <n v="0.15390000000000001"/>
    <n v="0"/>
    <n v="0"/>
    <n v="0"/>
    <n v="0"/>
    <n v="0"/>
  </r>
  <r>
    <x v="307"/>
    <s v="White Salmon"/>
    <n v="3394"/>
    <s v="Wayne M Henkle Middle School"/>
    <x v="1"/>
    <n v="167.26"/>
    <n v="0"/>
    <n v="0"/>
    <n v="1"/>
    <n v="1.04"/>
    <n v="0"/>
    <n v="0"/>
    <n v="78209"/>
    <n v="80164"/>
    <n v="0"/>
    <n v="0"/>
    <n v="15997.68"/>
    <n v="0.16020000000000001"/>
    <n v="0.15390000000000001"/>
    <n v="0"/>
    <n v="0"/>
    <n v="0"/>
    <n v="0"/>
    <n v="0"/>
  </r>
  <r>
    <x v="307"/>
    <s v="White Salmon"/>
    <n v="5077"/>
    <s v="White Salmon Academy"/>
    <x v="0"/>
    <n v="34.190000000000005"/>
    <n v="0"/>
    <n v="34.190000000000005"/>
    <n v="1"/>
    <n v="1.04"/>
    <n v="34.190000000000005"/>
    <n v="0.1"/>
    <n v="78209"/>
    <n v="80164"/>
    <n v="7820.9"/>
    <n v="516.15999999999985"/>
    <n v="15997.68"/>
    <n v="0.16020000000000001"/>
    <n v="0.15390000000000001"/>
    <n v="2932.11"/>
    <n v="138.94999999999999"/>
    <n v="21.38"/>
    <n v="160.32999999999998"/>
    <n v="11429.5"/>
  </r>
  <r>
    <x v="307"/>
    <s v="White Salmon"/>
    <n v="5368"/>
    <s v="Wallace &amp; Priscilla Stevenson Intermediate School"/>
    <x v="1"/>
    <n v="163.44"/>
    <n v="0"/>
    <n v="0"/>
    <n v="1"/>
    <n v="1.04"/>
    <n v="0"/>
    <n v="0"/>
    <n v="78209"/>
    <n v="80164"/>
    <n v="0"/>
    <n v="0"/>
    <n v="15997.68"/>
    <n v="0.16020000000000001"/>
    <n v="0.15390000000000001"/>
    <n v="0"/>
    <n v="0"/>
    <n v="0"/>
    <n v="0"/>
    <n v="0"/>
  </r>
  <r>
    <x v="308"/>
    <s v="Why Not You Charter"/>
    <n v="5662"/>
    <s v="Why Not You Academy"/>
    <x v="0"/>
    <n v="142.91"/>
    <n v="0"/>
    <n v="142.91"/>
    <n v="1.18"/>
    <n v="1.18"/>
    <n v="142.91"/>
    <n v="0.41899999999999998"/>
    <n v="78209"/>
    <n v="80164"/>
    <n v="38668.089999999997"/>
    <n v="966.59000000000378"/>
    <n v="15997.68"/>
    <n v="0.16020000000000001"/>
    <n v="0.15390000000000001"/>
    <n v="13046.41"/>
    <n v="660.58"/>
    <n v="101.66"/>
    <n v="762.24"/>
    <n v="53443.33"/>
  </r>
  <r>
    <x v="309"/>
    <s v="Wilbur"/>
    <n v="3289"/>
    <s v="Wilbur Secondary School"/>
    <x v="1"/>
    <n v="105.71"/>
    <n v="0"/>
    <n v="0"/>
    <n v="1"/>
    <n v="1"/>
    <n v="0"/>
    <n v="0"/>
    <n v="78209"/>
    <n v="80164"/>
    <n v="0"/>
    <n v="0"/>
    <n v="15997.68"/>
    <n v="0.16020000000000001"/>
    <n v="0.15390000000000001"/>
    <n v="0"/>
    <n v="0"/>
    <n v="0"/>
    <n v="0"/>
    <n v="0"/>
  </r>
  <r>
    <x v="309"/>
    <s v="Wilbur"/>
    <n v="3290"/>
    <s v="Wilbur Elementary School"/>
    <x v="0"/>
    <n v="120.05"/>
    <n v="0"/>
    <n v="120.05"/>
    <n v="1"/>
    <n v="1"/>
    <n v="120.05"/>
    <n v="0.35199999999999998"/>
    <n v="78209"/>
    <n v="80164"/>
    <n v="27529.57"/>
    <n v="688.15999999999985"/>
    <n v="15997.68"/>
    <n v="0.16020000000000001"/>
    <n v="0.15390000000000001"/>
    <n v="10147.33"/>
    <n v="470.3"/>
    <n v="72.38"/>
    <n v="542.68000000000006"/>
    <n v="38907.74"/>
  </r>
  <r>
    <x v="310"/>
    <s v="Willapa Valley"/>
    <n v="2542"/>
    <s v="Willapa Valley Middle-High"/>
    <x v="1"/>
    <n v="208.49"/>
    <n v="0"/>
    <n v="0"/>
    <n v="1"/>
    <n v="1"/>
    <n v="0"/>
    <n v="0"/>
    <n v="78209"/>
    <n v="80164"/>
    <n v="0"/>
    <n v="0"/>
    <n v="15997.68"/>
    <n v="0.16020000000000001"/>
    <n v="0.15390000000000001"/>
    <n v="0"/>
    <n v="0"/>
    <n v="0"/>
    <n v="0"/>
    <n v="0"/>
  </r>
  <r>
    <x v="310"/>
    <s v="Willapa Valley"/>
    <n v="3444"/>
    <s v="Willapa Elementary"/>
    <x v="1"/>
    <n v="141.97"/>
    <n v="0"/>
    <n v="0"/>
    <n v="1"/>
    <n v="1"/>
    <n v="0"/>
    <n v="0"/>
    <n v="78209"/>
    <n v="80164"/>
    <n v="0"/>
    <n v="0"/>
    <n v="15997.68"/>
    <n v="0.16020000000000001"/>
    <n v="0.15390000000000001"/>
    <n v="0"/>
    <n v="0"/>
    <n v="0"/>
    <n v="0"/>
    <n v="0"/>
  </r>
  <r>
    <x v="311"/>
    <s v="Wilson Creek"/>
    <n v="2472"/>
    <s v="Wilson Creek Elementary"/>
    <x v="0"/>
    <n v="62.83"/>
    <n v="0"/>
    <n v="62.83"/>
    <n v="1"/>
    <n v="1"/>
    <n v="62.83"/>
    <n v="0.184"/>
    <n v="78209"/>
    <n v="80164"/>
    <n v="14390.46"/>
    <n v="359.72000000000116"/>
    <n v="15997.68"/>
    <n v="0.16020000000000001"/>
    <n v="0.15390000000000001"/>
    <n v="5304.29"/>
    <n v="245.84"/>
    <n v="37.83"/>
    <n v="283.67"/>
    <n v="20338.14"/>
  </r>
  <r>
    <x v="311"/>
    <s v="Wilson Creek"/>
    <n v="2473"/>
    <s v="Wilson Creek High"/>
    <x v="0"/>
    <n v="59.44"/>
    <n v="0"/>
    <n v="59.44"/>
    <n v="1"/>
    <n v="1"/>
    <n v="59.44"/>
    <n v="0.17399999999999999"/>
    <n v="78209"/>
    <n v="80164"/>
    <n v="13608.37"/>
    <n v="340.17000000000007"/>
    <n v="15997.68"/>
    <n v="0.16020000000000001"/>
    <n v="0.15390000000000001"/>
    <n v="5016.01"/>
    <n v="232.48"/>
    <n v="35.78"/>
    <n v="268.26"/>
    <n v="19232.810000000001"/>
  </r>
  <r>
    <x v="312"/>
    <s v="Winlock"/>
    <n v="2290"/>
    <s v="Winlock Miller Elementary"/>
    <x v="0"/>
    <n v="384.89"/>
    <n v="0"/>
    <n v="384.89"/>
    <n v="1"/>
    <n v="1"/>
    <n v="384.89"/>
    <n v="1.129"/>
    <n v="78209"/>
    <n v="80164"/>
    <n v="88297.96"/>
    <n v="2207.1999999999971"/>
    <n v="15997.68"/>
    <n v="0.16020000000000001"/>
    <n v="0.15390000000000001"/>
    <n v="32546.400000000001"/>
    <n v="1508.42"/>
    <n v="232.15"/>
    <n v="1740.5700000000002"/>
    <n v="124792.13000000002"/>
  </r>
  <r>
    <x v="312"/>
    <s v="Winlock"/>
    <n v="3597"/>
    <s v="Winlock Senior High"/>
    <x v="0"/>
    <n v="218.70000000000002"/>
    <n v="0"/>
    <n v="218.70000000000002"/>
    <n v="1"/>
    <n v="1"/>
    <n v="218.70000000000002"/>
    <n v="0.64200000000000002"/>
    <n v="78209"/>
    <n v="80164"/>
    <n v="50210.18"/>
    <n v="1255.1100000000006"/>
    <n v="15997.68"/>
    <n v="0.16020000000000001"/>
    <n v="0.15390000000000001"/>
    <n v="18507.34"/>
    <n v="857.75"/>
    <n v="132.01"/>
    <n v="989.76"/>
    <n v="70962.39"/>
  </r>
  <r>
    <x v="312"/>
    <s v="Winlock"/>
    <n v="4369"/>
    <s v="Winlock Middle School"/>
    <x v="0"/>
    <n v="161.32"/>
    <n v="0"/>
    <n v="161.32"/>
    <n v="1"/>
    <n v="1"/>
    <n v="161.32"/>
    <n v="0.47299999999999998"/>
    <n v="78209"/>
    <n v="80164"/>
    <n v="36992.86"/>
    <n v="924.70999999999913"/>
    <n v="15997.68"/>
    <n v="0.16020000000000001"/>
    <n v="0.15390000000000001"/>
    <n v="13635.47"/>
    <n v="631.96"/>
    <n v="97.26"/>
    <n v="729.22"/>
    <n v="52282.26"/>
  </r>
  <r>
    <x v="313"/>
    <s v="Wishkah Valley"/>
    <n v="3375"/>
    <s v="Wishkah Valley Elementary/High School"/>
    <x v="0"/>
    <n v="174.54"/>
    <n v="0"/>
    <n v="174.54"/>
    <n v="1"/>
    <n v="1"/>
    <n v="174.54"/>
    <n v="0.51200000000000001"/>
    <n v="78209"/>
    <n v="80164"/>
    <n v="40043.01"/>
    <n v="1000.9599999999991"/>
    <n v="15997.68"/>
    <n v="0.16020000000000001"/>
    <n v="0.15390000000000001"/>
    <n v="14759.75"/>
    <n v="684.07"/>
    <n v="105.28"/>
    <n v="789.35"/>
    <n v="56593.07"/>
  </r>
  <r>
    <x v="314"/>
    <s v="Wishram"/>
    <n v="2605"/>
    <s v="Wishram High And Elementary Schl"/>
    <x v="0"/>
    <n v="90.66"/>
    <n v="0"/>
    <n v="90.66"/>
    <n v="1"/>
    <n v="1"/>
    <n v="90.66"/>
    <n v="0.26600000000000001"/>
    <n v="78209"/>
    <n v="80164"/>
    <n v="20803.59"/>
    <n v="520.02999999999884"/>
    <n v="15997.68"/>
    <n v="0.16020000000000001"/>
    <n v="0.15390000000000001"/>
    <n v="7668.15"/>
    <n v="355.39"/>
    <n v="54.69"/>
    <n v="410.08"/>
    <n v="29401.85"/>
  </r>
  <r>
    <x v="315"/>
    <s v="Woodland"/>
    <n v="1795"/>
    <s v="TEAM High School"/>
    <x v="1"/>
    <n v="88.710000000000008"/>
    <n v="0"/>
    <n v="0"/>
    <n v="1"/>
    <n v="1"/>
    <n v="0"/>
    <n v="0"/>
    <n v="78209"/>
    <n v="80164"/>
    <n v="0"/>
    <n v="0"/>
    <n v="15997.68"/>
    <n v="0.16020000000000001"/>
    <n v="0.15390000000000001"/>
    <n v="0"/>
    <n v="0"/>
    <n v="0"/>
    <n v="0"/>
    <n v="0"/>
  </r>
  <r>
    <x v="315"/>
    <s v="Woodland"/>
    <n v="3513"/>
    <s v="Yale Elementary"/>
    <x v="1"/>
    <n v="45"/>
    <n v="0"/>
    <n v="0"/>
    <n v="1"/>
    <n v="1"/>
    <n v="0"/>
    <n v="0"/>
    <n v="78209"/>
    <n v="80164"/>
    <n v="0"/>
    <n v="0"/>
    <n v="15997.68"/>
    <n v="0.16020000000000001"/>
    <n v="0.15390000000000001"/>
    <n v="0"/>
    <n v="0"/>
    <n v="0"/>
    <n v="0"/>
    <n v="0"/>
  </r>
  <r>
    <x v="315"/>
    <s v="Woodland"/>
    <n v="3546"/>
    <s v="Woodland High School"/>
    <x v="1"/>
    <n v="638.69000000000005"/>
    <n v="0"/>
    <n v="0"/>
    <n v="1"/>
    <n v="1"/>
    <n v="0"/>
    <n v="0"/>
    <n v="78209"/>
    <n v="80164"/>
    <n v="0"/>
    <n v="0"/>
    <n v="15997.68"/>
    <n v="0.16020000000000001"/>
    <n v="0.15390000000000001"/>
    <n v="0"/>
    <n v="0"/>
    <n v="0"/>
    <n v="0"/>
    <n v="0"/>
  </r>
  <r>
    <x v="315"/>
    <s v="Woodland"/>
    <n v="5246"/>
    <s v="Lewis River Academy"/>
    <x v="1"/>
    <n v="39.44"/>
    <n v="0"/>
    <n v="0"/>
    <n v="1"/>
    <n v="1"/>
    <n v="0"/>
    <n v="0"/>
    <n v="78209"/>
    <n v="80164"/>
    <n v="0"/>
    <n v="0"/>
    <n v="15997.68"/>
    <n v="0.16020000000000001"/>
    <n v="0.15390000000000001"/>
    <n v="0"/>
    <n v="0"/>
    <n v="0"/>
    <n v="0"/>
    <n v="0"/>
  </r>
  <r>
    <x v="315"/>
    <s v="Woodland"/>
    <n v="5409"/>
    <s v="Woodland Middle School"/>
    <x v="1"/>
    <n v="737.22"/>
    <n v="0"/>
    <n v="0"/>
    <n v="1"/>
    <n v="1"/>
    <n v="0"/>
    <n v="0"/>
    <n v="78209"/>
    <n v="80164"/>
    <n v="0"/>
    <n v="0"/>
    <n v="15997.68"/>
    <n v="0.16020000000000001"/>
    <n v="0.15390000000000001"/>
    <n v="0"/>
    <n v="0"/>
    <n v="0"/>
    <n v="0"/>
    <n v="0"/>
  </r>
  <r>
    <x v="315"/>
    <s v="Woodland"/>
    <n v="5599"/>
    <s v="Columbia Elementary School"/>
    <x v="0"/>
    <n v="345.71"/>
    <n v="0"/>
    <n v="345.71"/>
    <n v="1"/>
    <n v="1"/>
    <n v="345.71"/>
    <n v="1.014"/>
    <n v="78209"/>
    <n v="80164"/>
    <n v="79303.929999999993"/>
    <n v="1982.3700000000099"/>
    <n v="15997.68"/>
    <n v="0.16020000000000001"/>
    <n v="0.15390000000000001"/>
    <n v="29231.22"/>
    <n v="1354.77"/>
    <n v="208.5"/>
    <n v="1563.27"/>
    <n v="112080.79000000001"/>
  </r>
  <r>
    <x v="315"/>
    <s v="Woodland"/>
    <n v="5600"/>
    <s v="North Fork Elementary School"/>
    <x v="1"/>
    <n v="473.51"/>
    <n v="0"/>
    <n v="0"/>
    <n v="1"/>
    <n v="1"/>
    <n v="0"/>
    <n v="0"/>
    <n v="78209"/>
    <n v="80164"/>
    <n v="0"/>
    <n v="0"/>
    <n v="15997.68"/>
    <n v="0.16020000000000001"/>
    <n v="0.15390000000000001"/>
    <n v="0"/>
    <n v="0"/>
    <n v="0"/>
    <n v="0"/>
    <n v="0"/>
  </r>
  <r>
    <x v="316"/>
    <s v="Yakama Nation Tribal"/>
    <n v="5550"/>
    <s v="Yakama Nation Tribal School"/>
    <x v="1"/>
    <n v="133"/>
    <n v="0"/>
    <n v="0"/>
    <n v="1"/>
    <n v="1"/>
    <n v="0"/>
    <n v="0"/>
    <n v="78209"/>
    <n v="80164"/>
    <n v="0"/>
    <n v="0"/>
    <n v="15997.68"/>
    <n v="0.16020000000000001"/>
    <n v="0.15390000000000001"/>
    <n v="0"/>
    <n v="0"/>
    <n v="0"/>
    <n v="0"/>
    <n v="0"/>
  </r>
  <r>
    <x v="317"/>
    <s v="Yakima"/>
    <n v="2116"/>
    <s v="Davis High School"/>
    <x v="0"/>
    <n v="2256.4"/>
    <n v="0"/>
    <n v="2256.4"/>
    <n v="1"/>
    <n v="1"/>
    <n v="2256.4"/>
    <n v="6.6189999999999998"/>
    <n v="78209"/>
    <n v="80164"/>
    <n v="517665.37"/>
    <n v="12940.150000000023"/>
    <n v="15997.68"/>
    <n v="0.16020000000000001"/>
    <n v="0.15390000000000001"/>
    <n v="190810.13"/>
    <n v="8843.43"/>
    <n v="1361"/>
    <n v="10204.43"/>
    <n v="731620.08000000007"/>
  </r>
  <r>
    <x v="317"/>
    <s v="Yakima"/>
    <n v="2176"/>
    <s v="Garfield Elementary School"/>
    <x v="0"/>
    <n v="499.56"/>
    <n v="0"/>
    <n v="499.56"/>
    <n v="1"/>
    <n v="1"/>
    <n v="499.56"/>
    <n v="1.4650000000000001"/>
    <n v="78209"/>
    <n v="80164"/>
    <n v="114576.19"/>
    <n v="2864.0699999999924"/>
    <n v="15997.68"/>
    <n v="0.16020000000000001"/>
    <n v="0.15390000000000001"/>
    <n v="42232.49"/>
    <n v="1957.34"/>
    <n v="301.23"/>
    <n v="2258.5699999999997"/>
    <n v="161931.32"/>
  </r>
  <r>
    <x v="317"/>
    <s v="Yakima"/>
    <n v="2177"/>
    <s v="Mckinley Elementary School"/>
    <x v="0"/>
    <n v="398.97"/>
    <n v="0"/>
    <n v="398.97"/>
    <n v="1"/>
    <n v="1"/>
    <n v="398.97"/>
    <n v="1.17"/>
    <n v="78209"/>
    <n v="80164"/>
    <n v="91504.53"/>
    <n v="2287.3500000000058"/>
    <n v="15997.68"/>
    <n v="0.16020000000000001"/>
    <n v="0.15390000000000001"/>
    <n v="33728.33"/>
    <n v="1563.2"/>
    <n v="240.58"/>
    <n v="1803.78"/>
    <n v="129323.99"/>
  </r>
  <r>
    <x v="317"/>
    <s v="Yakima"/>
    <n v="2314"/>
    <s v="Washington Middle School"/>
    <x v="0"/>
    <n v="736.37"/>
    <n v="0"/>
    <n v="736.37"/>
    <n v="1"/>
    <n v="1"/>
    <n v="736.37"/>
    <n v="2.16"/>
    <n v="78209"/>
    <n v="80164"/>
    <n v="168931.44"/>
    <n v="4222.7999999999884"/>
    <n v="15997.68"/>
    <n v="0.16020000000000001"/>
    <n v="0.15390000000000001"/>
    <n v="62267.69"/>
    <n v="2885.9"/>
    <n v="444.14"/>
    <n v="3330.04"/>
    <n v="238751.97"/>
  </r>
  <r>
    <x v="317"/>
    <s v="Yakima"/>
    <n v="2410"/>
    <s v="Franklin Middle School"/>
    <x v="0"/>
    <n v="838.48"/>
    <n v="0"/>
    <n v="838.48"/>
    <n v="1"/>
    <n v="1"/>
    <n v="838.48"/>
    <n v="2.46"/>
    <n v="78209"/>
    <n v="80164"/>
    <n v="192394.14"/>
    <n v="4809.2999999999884"/>
    <n v="15997.68"/>
    <n v="0.16020000000000001"/>
    <n v="0.15390000000000001"/>
    <n v="70915.990000000005"/>
    <n v="3286.72"/>
    <n v="505.83"/>
    <n v="3792.5499999999997"/>
    <n v="271911.98"/>
  </r>
  <r>
    <x v="317"/>
    <s v="Yakima"/>
    <n v="2433"/>
    <s v="Ridgeview Elementary"/>
    <x v="0"/>
    <n v="533.11"/>
    <n v="0"/>
    <n v="533.11"/>
    <n v="1"/>
    <n v="1"/>
    <n v="533.11"/>
    <n v="1.5640000000000001"/>
    <n v="78209"/>
    <n v="80164"/>
    <n v="122318.88"/>
    <n v="3057.6199999999953"/>
    <n v="15997.68"/>
    <n v="0.16020000000000001"/>
    <n v="0.15390000000000001"/>
    <n v="45086.42"/>
    <n v="2089.61"/>
    <n v="321.58999999999997"/>
    <n v="2411.2000000000003"/>
    <n v="172874.12"/>
  </r>
  <r>
    <x v="317"/>
    <s v="Yakima"/>
    <n v="2529"/>
    <s v="Roosevelt Elementary School"/>
    <x v="0"/>
    <n v="453.11"/>
    <n v="0"/>
    <n v="453.11"/>
    <n v="1"/>
    <n v="1"/>
    <n v="453.11"/>
    <n v="1.329"/>
    <n v="78209"/>
    <n v="80164"/>
    <n v="103939.76"/>
    <n v="2598.2000000000116"/>
    <n v="15997.68"/>
    <n v="0.16020000000000001"/>
    <n v="0.15390000000000001"/>
    <n v="38311.93"/>
    <n v="1775.63"/>
    <n v="273.27"/>
    <n v="2048.9"/>
    <n v="146898.79"/>
  </r>
  <r>
    <x v="317"/>
    <s v="Yakima"/>
    <n v="2592"/>
    <s v="Adams Elementary School"/>
    <x v="0"/>
    <n v="644.44000000000005"/>
    <n v="0"/>
    <n v="644.44000000000005"/>
    <n v="1"/>
    <n v="1"/>
    <n v="644.44000000000005"/>
    <n v="1.89"/>
    <n v="78209"/>
    <n v="80164"/>
    <n v="147815.01"/>
    <n v="3694.9499999999825"/>
    <n v="15997.68"/>
    <n v="0.16020000000000001"/>
    <n v="0.15390000000000001"/>
    <n v="54484.23"/>
    <n v="2525.17"/>
    <n v="388.62"/>
    <n v="2913.79"/>
    <n v="208907.98"/>
  </r>
  <r>
    <x v="317"/>
    <s v="Yakima"/>
    <n v="2715"/>
    <s v="Hoover Elementary School"/>
    <x v="0"/>
    <n v="594"/>
    <n v="0"/>
    <n v="594"/>
    <n v="1"/>
    <n v="1"/>
    <n v="594"/>
    <n v="1.742"/>
    <n v="78209"/>
    <n v="80164"/>
    <n v="136240.07999999999"/>
    <n v="3405.6100000000151"/>
    <n v="15997.68"/>
    <n v="0.16020000000000001"/>
    <n v="0.15390000000000001"/>
    <n v="50217.74"/>
    <n v="2327.4299999999998"/>
    <n v="358.19"/>
    <n v="2685.62"/>
    <n v="192549.05"/>
  </r>
  <r>
    <x v="317"/>
    <s v="Yakima"/>
    <n v="2818"/>
    <s v="Gilbert Elementary School"/>
    <x v="0"/>
    <n v="414.12"/>
    <n v="0"/>
    <n v="414.12"/>
    <n v="1"/>
    <n v="1"/>
    <n v="414.12"/>
    <n v="1.2150000000000001"/>
    <n v="78209"/>
    <n v="80164"/>
    <n v="95023.94"/>
    <n v="2375.3199999999924"/>
    <n v="15997.68"/>
    <n v="0.16020000000000001"/>
    <n v="0.15390000000000001"/>
    <n v="35025.58"/>
    <n v="1623.32"/>
    <n v="249.83"/>
    <n v="1873.1499999999999"/>
    <n v="134297.99"/>
  </r>
  <r>
    <x v="317"/>
    <s v="Yakima"/>
    <n v="2819"/>
    <s v="Nob Hill Elementary School"/>
    <x v="0"/>
    <n v="342.14"/>
    <n v="0"/>
    <n v="342.14"/>
    <n v="1"/>
    <n v="1"/>
    <n v="342.14"/>
    <n v="1.004"/>
    <n v="78209"/>
    <n v="80164"/>
    <n v="78521.84"/>
    <n v="1962.820000000007"/>
    <n v="15997.68"/>
    <n v="0.16020000000000001"/>
    <n v="0.15390000000000001"/>
    <n v="28942.95"/>
    <n v="1341.41"/>
    <n v="206.44"/>
    <n v="1547.8500000000001"/>
    <n v="110975.46"/>
  </r>
  <r>
    <x v="317"/>
    <s v="Yakima"/>
    <n v="2899"/>
    <s v="Mcclure Elementary School Yakima"/>
    <x v="0"/>
    <n v="557.67999999999995"/>
    <n v="0"/>
    <n v="557.67999999999995"/>
    <n v="1"/>
    <n v="1"/>
    <n v="557.67999999999995"/>
    <n v="1.6359999999999999"/>
    <n v="78209"/>
    <n v="80164"/>
    <n v="127949.92"/>
    <n v="3198.3799999999901"/>
    <n v="15997.68"/>
    <n v="0.16020000000000001"/>
    <n v="0.15390000000000001"/>
    <n v="47162.01"/>
    <n v="2185.81"/>
    <n v="336.4"/>
    <n v="2522.21"/>
    <n v="180832.52"/>
  </r>
  <r>
    <x v="317"/>
    <s v="Yakima"/>
    <n v="3023"/>
    <s v=" K-8 Virtual School"/>
    <x v="0"/>
    <n v="186.58"/>
    <n v="0"/>
    <n v="186.58"/>
    <n v="1"/>
    <n v="1"/>
    <n v="186.58"/>
    <n v="0.54700000000000004"/>
    <n v="78209"/>
    <n v="80164"/>
    <n v="42780.32"/>
    <n v="1069.3899999999994"/>
    <n v="15997.68"/>
    <n v="0.16020000000000001"/>
    <n v="0.15390000000000001"/>
    <n v="15768.72"/>
    <n v="730.83"/>
    <n v="112.47"/>
    <n v="843.30000000000007"/>
    <n v="60461.73"/>
  </r>
  <r>
    <x v="317"/>
    <s v="Yakima"/>
    <n v="3138"/>
    <s v="Barge-Lincoln Elementary School"/>
    <x v="0"/>
    <n v="517.66999999999996"/>
    <n v="0"/>
    <n v="517.66999999999996"/>
    <n v="1"/>
    <n v="1"/>
    <n v="517.66999999999996"/>
    <n v="1.518"/>
    <n v="78209"/>
    <n v="80164"/>
    <n v="118721.26"/>
    <n v="2967.6900000000023"/>
    <n v="15997.68"/>
    <n v="0.16020000000000001"/>
    <n v="0.15390000000000001"/>
    <n v="43760.35"/>
    <n v="2028.15"/>
    <n v="312.13"/>
    <n v="2340.2800000000002"/>
    <n v="167789.58"/>
  </r>
  <r>
    <x v="317"/>
    <s v="Yakima"/>
    <n v="3206"/>
    <s v="Eisenhower High School"/>
    <x v="0"/>
    <n v="2090.27"/>
    <n v="0"/>
    <n v="2090.27"/>
    <n v="1"/>
    <n v="1"/>
    <n v="2090.27"/>
    <n v="6.1310000000000002"/>
    <n v="78209"/>
    <n v="80164"/>
    <n v="479499.38"/>
    <n v="11986.099999999977"/>
    <n v="15997.68"/>
    <n v="0.16020000000000001"/>
    <n v="0.15390000000000001"/>
    <n v="176742.24"/>
    <n v="8191.42"/>
    <n v="1260.6600000000001"/>
    <n v="9452.08"/>
    <n v="677679.79999999993"/>
  </r>
  <r>
    <x v="317"/>
    <s v="Yakima"/>
    <n v="3264"/>
    <s v="Robertson Elementary"/>
    <x v="0"/>
    <n v="476.84"/>
    <n v="0"/>
    <n v="476.84"/>
    <n v="1"/>
    <n v="1"/>
    <n v="476.84"/>
    <n v="1.399"/>
    <n v="78209"/>
    <n v="80164"/>
    <n v="109414.39"/>
    <n v="2735.0500000000029"/>
    <n v="15997.68"/>
    <n v="0.16020000000000001"/>
    <n v="0.15390000000000001"/>
    <n v="40329.86"/>
    <n v="1869.16"/>
    <n v="287.66000000000003"/>
    <n v="2156.8200000000002"/>
    <n v="154636.12"/>
  </r>
  <r>
    <x v="317"/>
    <s v="Yakima"/>
    <n v="3312"/>
    <s v="Whitney Elementary Yakima"/>
    <x v="0"/>
    <n v="429.78"/>
    <n v="0"/>
    <n v="429.78"/>
    <n v="1"/>
    <n v="1"/>
    <n v="429.78"/>
    <n v="1.2609999999999999"/>
    <n v="78209"/>
    <n v="80164"/>
    <n v="98621.55"/>
    <n v="2465.25"/>
    <n v="15997.68"/>
    <n v="0.16020000000000001"/>
    <n v="0.15390000000000001"/>
    <n v="36351.65"/>
    <n v="1684.78"/>
    <n v="259.29000000000002"/>
    <n v="1944.07"/>
    <n v="139382.52000000002"/>
  </r>
  <r>
    <x v="317"/>
    <s v="Yakima"/>
    <n v="3368"/>
    <s v="Wilson Middle School"/>
    <x v="0"/>
    <n v="841.54"/>
    <n v="0"/>
    <n v="841.54"/>
    <n v="1"/>
    <n v="1"/>
    <n v="841.54"/>
    <n v="2.4689999999999999"/>
    <n v="78209"/>
    <n v="80164"/>
    <n v="193098.02"/>
    <n v="4826.9000000000233"/>
    <n v="15997.68"/>
    <n v="0.16020000000000001"/>
    <n v="0.15390000000000001"/>
    <n v="71175.429999999993"/>
    <n v="3298.75"/>
    <n v="507.68"/>
    <n v="3806.43"/>
    <n v="272906.77999999997"/>
  </r>
  <r>
    <x v="317"/>
    <s v="Yakima"/>
    <n v="3615"/>
    <s v="Lewis &amp; Clark Middle School"/>
    <x v="0"/>
    <n v="816.11"/>
    <n v="0"/>
    <n v="816.11"/>
    <n v="1"/>
    <n v="1"/>
    <n v="816.11"/>
    <n v="2.3940000000000001"/>
    <n v="78209"/>
    <n v="80164"/>
    <n v="187232.35"/>
    <n v="4680.2699999999895"/>
    <n v="15997.68"/>
    <n v="0.16020000000000001"/>
    <n v="0.15390000000000001"/>
    <n v="69013.36"/>
    <n v="3198.54"/>
    <n v="492.26"/>
    <n v="3690.8"/>
    <n v="264616.78000000003"/>
  </r>
  <r>
    <x v="317"/>
    <s v="Yakima"/>
    <n v="3817"/>
    <s v="Martin Luther King Jr Elementary"/>
    <x v="0"/>
    <n v="488.89"/>
    <n v="0"/>
    <n v="488.89"/>
    <n v="1"/>
    <n v="1"/>
    <n v="488.89"/>
    <n v="1.4339999999999999"/>
    <n v="78209"/>
    <n v="80164"/>
    <n v="112151.71"/>
    <n v="2803.4699999999866"/>
    <n v="15997.68"/>
    <n v="0.16020000000000001"/>
    <n v="0.15390000000000001"/>
    <n v="41338.83"/>
    <n v="1915.92"/>
    <n v="294.86"/>
    <n v="2210.7800000000002"/>
    <n v="158504.79"/>
  </r>
  <r>
    <x v="317"/>
    <s v="Yakima"/>
    <n v="4020"/>
    <s v="Yakima Valley Technical Skills Center"/>
    <x v="1"/>
    <n v="491.2"/>
    <n v="0"/>
    <n v="0"/>
    <n v="1"/>
    <n v="1"/>
    <n v="0"/>
    <n v="0"/>
    <n v="78209"/>
    <n v="80164"/>
    <n v="0"/>
    <n v="0"/>
    <n v="15997.68"/>
    <n v="0.16020000000000001"/>
    <n v="0.15390000000000001"/>
    <n v="0"/>
    <n v="0"/>
    <n v="0"/>
    <n v="0"/>
    <n v="0"/>
  </r>
  <r>
    <x v="317"/>
    <s v="Yakima"/>
    <n v="4093"/>
    <s v="Stanton Academy"/>
    <x v="0"/>
    <n v="184.6"/>
    <n v="0"/>
    <n v="184.6"/>
    <n v="1"/>
    <n v="1"/>
    <n v="184.6"/>
    <n v="0.54100000000000004"/>
    <n v="78209"/>
    <n v="80164"/>
    <n v="42311.07"/>
    <n v="1057.6500000000015"/>
    <n v="15997.68"/>
    <n v="0.16020000000000001"/>
    <n v="0.15390000000000001"/>
    <n v="15595.75"/>
    <n v="722.81"/>
    <n v="111.24"/>
    <n v="834.05"/>
    <n v="59798.520000000004"/>
  </r>
  <r>
    <x v="317"/>
    <s v="Yakima"/>
    <n v="5153"/>
    <s v="Yakima Online"/>
    <x v="0"/>
    <n v="361.02"/>
    <n v="0"/>
    <n v="361.02"/>
    <n v="1"/>
    <n v="1"/>
    <n v="361.02"/>
    <n v="1.0589999999999999"/>
    <n v="78209"/>
    <n v="80164"/>
    <n v="82823.33"/>
    <n v="2070.3499999999913"/>
    <n v="15997.68"/>
    <n v="0.16020000000000001"/>
    <n v="0.15390000000000001"/>
    <n v="30528.47"/>
    <n v="1414.89"/>
    <n v="217.75"/>
    <n v="1632.64"/>
    <n v="117054.79"/>
  </r>
  <r>
    <x v="317"/>
    <s v="Yakima"/>
    <n v="5224"/>
    <s v="Yakima Satellite Alternative Programs"/>
    <x v="0"/>
    <n v="26.6"/>
    <n v="0"/>
    <n v="26.6"/>
    <n v="1"/>
    <n v="1"/>
    <n v="26.6"/>
    <n v="7.8E-2"/>
    <n v="78209"/>
    <n v="80164"/>
    <n v="6100.3"/>
    <n v="152.48999999999978"/>
    <n v="15997.68"/>
    <n v="0.16020000000000001"/>
    <n v="0.15390000000000001"/>
    <n v="2248.56"/>
    <n v="104.21"/>
    <n v="16.04"/>
    <n v="120.25"/>
    <n v="8621.6"/>
  </r>
  <r>
    <x v="317"/>
    <s v="Yakima"/>
    <n v="5355"/>
    <s v="Yakima Open Doors"/>
    <x v="0"/>
    <n v="127.98"/>
    <n v="0"/>
    <n v="127.98"/>
    <n v="1"/>
    <n v="1"/>
    <n v="127.98"/>
    <n v="0.375"/>
    <n v="78209"/>
    <n v="80164"/>
    <n v="29328.38"/>
    <n v="733.11999999999898"/>
    <n v="15997.68"/>
    <n v="0.16020000000000001"/>
    <n v="0.15390000000000001"/>
    <n v="10810.36"/>
    <n v="501.03"/>
    <n v="77.11"/>
    <n v="578.14"/>
    <n v="41450"/>
  </r>
  <r>
    <x v="318"/>
    <s v="Yelm"/>
    <n v="1627"/>
    <s v="Yelm Extension School"/>
    <x v="0"/>
    <n v="150.35"/>
    <n v="0"/>
    <n v="150.35"/>
    <n v="1.06"/>
    <n v="1.06"/>
    <n v="150.35"/>
    <n v="0.441"/>
    <n v="78209"/>
    <n v="80164"/>
    <n v="36559.58"/>
    <n v="913.87999999999738"/>
    <n v="15997.68"/>
    <n v="0.16020000000000001"/>
    <n v="0.15390000000000001"/>
    <n v="13052.47"/>
    <n v="624.55999999999995"/>
    <n v="96.12"/>
    <n v="720.68"/>
    <n v="51246.61"/>
  </r>
  <r>
    <x v="318"/>
    <s v="Yelm"/>
    <n v="2260"/>
    <s v="McKenna Elementary"/>
    <x v="1"/>
    <n v="401.38"/>
    <n v="0"/>
    <n v="0"/>
    <n v="1.06"/>
    <n v="1.06"/>
    <n v="0"/>
    <n v="0"/>
    <n v="78209"/>
    <n v="80164"/>
    <n v="0"/>
    <n v="0"/>
    <n v="15997.68"/>
    <n v="0.16020000000000001"/>
    <n v="0.15390000000000001"/>
    <n v="0"/>
    <n v="0"/>
    <n v="0"/>
    <n v="0"/>
    <n v="0"/>
  </r>
  <r>
    <x v="318"/>
    <s v="Yelm"/>
    <n v="2481"/>
    <s v="Yelm Middle School"/>
    <x v="1"/>
    <n v="645.85"/>
    <n v="0"/>
    <n v="0"/>
    <n v="1.06"/>
    <n v="1.06"/>
    <n v="0"/>
    <n v="0"/>
    <n v="78209"/>
    <n v="80164"/>
    <n v="0"/>
    <n v="0"/>
    <n v="15997.68"/>
    <n v="0.16020000000000001"/>
    <n v="0.15390000000000001"/>
    <n v="0"/>
    <n v="0"/>
    <n v="0"/>
    <n v="0"/>
    <n v="0"/>
  </r>
  <r>
    <x v="318"/>
    <s v="Yelm"/>
    <n v="2633"/>
    <s v="Yelm High School 12"/>
    <x v="1"/>
    <n v="1628.87"/>
    <n v="0"/>
    <n v="0"/>
    <n v="1.06"/>
    <n v="1.06"/>
    <n v="0"/>
    <n v="0"/>
    <n v="78209"/>
    <n v="80164"/>
    <n v="0"/>
    <n v="0"/>
    <n v="15997.68"/>
    <n v="0.16020000000000001"/>
    <n v="0.15390000000000001"/>
    <n v="0"/>
    <n v="0"/>
    <n v="0"/>
    <n v="0"/>
    <n v="0"/>
  </r>
  <r>
    <x v="318"/>
    <s v="Yelm"/>
    <n v="3848"/>
    <s v="Southworth Elementary"/>
    <x v="1"/>
    <n v="666.73"/>
    <n v="0"/>
    <n v="0"/>
    <n v="1.06"/>
    <n v="1.06"/>
    <n v="0"/>
    <n v="0"/>
    <n v="78209"/>
    <n v="80164"/>
    <n v="0"/>
    <n v="0"/>
    <n v="15997.68"/>
    <n v="0.16020000000000001"/>
    <n v="0.15390000000000001"/>
    <n v="0"/>
    <n v="0"/>
    <n v="0"/>
    <n v="0"/>
    <n v="0"/>
  </r>
  <r>
    <x v="318"/>
    <s v="Yelm"/>
    <n v="4224"/>
    <s v="Yelm Prairie Elementary"/>
    <x v="1"/>
    <n v="417.48"/>
    <n v="0"/>
    <n v="0"/>
    <n v="1.06"/>
    <n v="1.06"/>
    <n v="0"/>
    <n v="0"/>
    <n v="78209"/>
    <n v="80164"/>
    <n v="0"/>
    <n v="0"/>
    <n v="15997.68"/>
    <n v="0.16020000000000001"/>
    <n v="0.15390000000000001"/>
    <n v="0"/>
    <n v="0"/>
    <n v="0"/>
    <n v="0"/>
    <n v="0"/>
  </r>
  <r>
    <x v="318"/>
    <s v="Yelm"/>
    <n v="4346"/>
    <s v="Fort Stevens Elementary"/>
    <x v="0"/>
    <n v="448.98"/>
    <n v="0"/>
    <n v="448.98"/>
    <n v="1.06"/>
    <n v="1.06"/>
    <n v="448.98"/>
    <n v="1.3169999999999999"/>
    <n v="78209"/>
    <n v="80164"/>
    <n v="109181.33"/>
    <n v="2729.2200000000012"/>
    <n v="15997.68"/>
    <n v="0.16020000000000001"/>
    <n v="0.15390000000000001"/>
    <n v="38979.82"/>
    <n v="1865.18"/>
    <n v="287.05"/>
    <n v="2152.23"/>
    <n v="153042.6"/>
  </r>
  <r>
    <x v="318"/>
    <s v="Yelm"/>
    <n v="4451"/>
    <s v="Mill Pond Elementary School"/>
    <x v="1"/>
    <n v="363.90999999999997"/>
    <n v="0"/>
    <n v="0"/>
    <n v="1.06"/>
    <n v="1.06"/>
    <n v="0"/>
    <n v="0"/>
    <n v="78209"/>
    <n v="80164"/>
    <n v="0"/>
    <n v="0"/>
    <n v="15997.68"/>
    <n v="0.16020000000000001"/>
    <n v="0.15390000000000001"/>
    <n v="0"/>
    <n v="0"/>
    <n v="0"/>
    <n v="0"/>
    <n v="0"/>
  </r>
  <r>
    <x v="318"/>
    <s v="Yelm"/>
    <n v="5018"/>
    <s v="Lackamas Elementary"/>
    <x v="1"/>
    <n v="275.81"/>
    <n v="0"/>
    <n v="0"/>
    <n v="1.06"/>
    <n v="1.06"/>
    <n v="0"/>
    <n v="0"/>
    <n v="78209"/>
    <n v="80164"/>
    <n v="0"/>
    <n v="0"/>
    <n v="15997.68"/>
    <n v="0.16020000000000001"/>
    <n v="0.15390000000000001"/>
    <n v="0"/>
    <n v="0"/>
    <n v="0"/>
    <n v="0"/>
    <n v="0"/>
  </r>
  <r>
    <x v="318"/>
    <s v="Yelm"/>
    <n v="5052"/>
    <s v="Ridgeline Middle School"/>
    <x v="1"/>
    <n v="571.52"/>
    <n v="0"/>
    <n v="0"/>
    <n v="1.06"/>
    <n v="1.06"/>
    <n v="0"/>
    <n v="0"/>
    <n v="78209"/>
    <n v="80164"/>
    <n v="0"/>
    <n v="0"/>
    <n v="15997.68"/>
    <n v="0.16020000000000001"/>
    <n v="0.15390000000000001"/>
    <n v="0"/>
    <n v="0"/>
    <n v="0"/>
    <n v="0"/>
    <n v="0"/>
  </r>
  <r>
    <x v="319"/>
    <s v="Zillah"/>
    <n v="2240"/>
    <s v="Zillah High School"/>
    <x v="0"/>
    <n v="453.46999999999997"/>
    <n v="0"/>
    <n v="453.46999999999997"/>
    <n v="1"/>
    <n v="1"/>
    <n v="453.46999999999997"/>
    <n v="1.33"/>
    <n v="78209"/>
    <n v="80164"/>
    <n v="104017.97"/>
    <n v="2600.1499999999942"/>
    <n v="15997.68"/>
    <n v="0.16020000000000001"/>
    <n v="0.15390000000000001"/>
    <n v="38340.76"/>
    <n v="1776.97"/>
    <n v="273.48"/>
    <n v="2050.4499999999998"/>
    <n v="147009.33000000002"/>
  </r>
  <r>
    <x v="319"/>
    <s v="Zillah"/>
    <n v="2783"/>
    <s v="Hilton Elementary School"/>
    <x v="0"/>
    <n v="303.23"/>
    <n v="0"/>
    <n v="303.23"/>
    <n v="1"/>
    <n v="1"/>
    <n v="303.23"/>
    <n v="0.88900000000000001"/>
    <n v="78209"/>
    <n v="80164"/>
    <n v="69527.8"/>
    <n v="1738"/>
    <n v="15997.68"/>
    <n v="0.16020000000000001"/>
    <n v="0.15390000000000001"/>
    <n v="25627.77"/>
    <n v="1187.76"/>
    <n v="182.8"/>
    <n v="1370.56"/>
    <n v="98264.13"/>
  </r>
  <r>
    <x v="319"/>
    <s v="Zillah"/>
    <n v="4221"/>
    <s v="Zillah Intermediate School"/>
    <x v="0"/>
    <n v="268.63"/>
    <n v="0"/>
    <n v="268.63"/>
    <n v="1"/>
    <n v="1"/>
    <n v="268.63"/>
    <n v="0.78800000000000003"/>
    <n v="78209"/>
    <n v="80164"/>
    <n v="61628.69"/>
    <n v="1540.5400000000009"/>
    <n v="15997.68"/>
    <n v="0.16020000000000001"/>
    <n v="0.15390000000000001"/>
    <n v="22716.18"/>
    <n v="1052.82"/>
    <n v="162.03"/>
    <n v="1214.8499999999999"/>
    <n v="87100.260000000009"/>
  </r>
  <r>
    <x v="319"/>
    <s v="Zillah"/>
    <n v="4481"/>
    <s v="Zillah Middle School"/>
    <x v="0"/>
    <n v="297.95"/>
    <n v="0"/>
    <n v="297.95"/>
    <n v="1"/>
    <n v="1"/>
    <n v="297.95"/>
    <n v="0.874"/>
    <n v="78209"/>
    <n v="80164"/>
    <n v="68354.67"/>
    <n v="1708.6699999999983"/>
    <n v="15997.68"/>
    <n v="0.16020000000000001"/>
    <n v="0.15390000000000001"/>
    <n v="25195.35"/>
    <n v="1167.72"/>
    <n v="179.71"/>
    <n v="1347.43"/>
    <n v="96606.11999999998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76">
  <r>
    <x v="0"/>
    <s v="Aberdeen"/>
    <n v="2305"/>
    <s v="Miller Junior High"/>
    <s v="Yes"/>
    <n v="655.15"/>
    <n v="0"/>
    <n v="655.15"/>
    <n v="1"/>
    <n v="1"/>
    <n v="655.15"/>
    <n v="1.9219999999999999"/>
    <n v="78209"/>
    <n v="80164"/>
    <n v="150317.70000000001"/>
    <n v="3757.5099999999802"/>
    <n v="15997.68"/>
    <n v="0.16020000000000001"/>
    <n v="0.15390000000000001"/>
    <n v="55406.720000000001"/>
    <n v="2567.92"/>
    <n v="395.2"/>
    <n v="2963.12"/>
    <n v="212445.05"/>
  </r>
  <r>
    <x v="0"/>
    <s v="Aberdeen"/>
    <n v="2449"/>
    <s v="McDermoth Elementary"/>
    <s v="Yes"/>
    <n v="284.8"/>
    <n v="0"/>
    <n v="284.8"/>
    <n v="1"/>
    <n v="1"/>
    <n v="284.8"/>
    <n v="0.83499999999999996"/>
    <n v="78209"/>
    <n v="80164"/>
    <n v="65304.52"/>
    <n v="1632.4200000000055"/>
    <n v="15997.68"/>
    <n v="0.16020000000000001"/>
    <n v="0.15390000000000001"/>
    <n v="24071.08"/>
    <n v="1115.6199999999999"/>
    <n v="171.69"/>
    <n v="1287.31"/>
    <n v="92295.330000000016"/>
  </r>
  <r>
    <x v="0"/>
    <s v="Aberdeen"/>
    <n v="2763"/>
    <s v="Robert Gray Elementary"/>
    <s v="Yes"/>
    <n v="217"/>
    <n v="0"/>
    <n v="217"/>
    <n v="1"/>
    <n v="1"/>
    <n v="217"/>
    <n v="0.63700000000000001"/>
    <n v="78209"/>
    <n v="80164"/>
    <n v="49819.13"/>
    <n v="1245.3400000000038"/>
    <n v="15997.68"/>
    <n v="0.16020000000000001"/>
    <n v="0.15390000000000001"/>
    <n v="18363.2"/>
    <n v="851.07"/>
    <n v="130.97999999999999"/>
    <n v="982.05000000000007"/>
    <n v="70409.720000000016"/>
  </r>
  <r>
    <x v="0"/>
    <s v="Aberdeen"/>
    <n v="2834"/>
    <s v="A J West Elementary"/>
    <s v="Yes"/>
    <n v="291.13"/>
    <n v="0"/>
    <n v="291.13"/>
    <n v="1"/>
    <n v="1"/>
    <n v="291.13"/>
    <n v="0.85399999999999998"/>
    <n v="78209"/>
    <n v="80164"/>
    <n v="66790.490000000005"/>
    <n v="1669.5699999999924"/>
    <n v="15997.68"/>
    <n v="0.16020000000000001"/>
    <n v="0.15390000000000001"/>
    <n v="24618.799999999999"/>
    <n v="1141"/>
    <n v="175.6"/>
    <n v="1316.6"/>
    <n v="94395.46"/>
  </r>
  <r>
    <x v="0"/>
    <s v="Aberdeen"/>
    <n v="2971"/>
    <s v="Stevens Elementary School"/>
    <s v="Yes"/>
    <n v="291.89"/>
    <n v="0"/>
    <n v="291.89"/>
    <n v="1"/>
    <n v="1"/>
    <n v="291.89"/>
    <n v="0.85599999999999998"/>
    <n v="78209"/>
    <n v="80164"/>
    <n v="66946.899999999994"/>
    <n v="1673.4800000000105"/>
    <n v="15997.68"/>
    <n v="0.16020000000000001"/>
    <n v="0.15390000000000001"/>
    <n v="24676.46"/>
    <n v="1143.67"/>
    <n v="176.01"/>
    <n v="1319.68"/>
    <n v="94616.51999999999"/>
  </r>
  <r>
    <x v="0"/>
    <s v="Aberdeen"/>
    <n v="3216"/>
    <s v="Central Park Elementary"/>
    <s v="Yes"/>
    <n v="122.67"/>
    <n v="0"/>
    <n v="122.67"/>
    <n v="1"/>
    <n v="1"/>
    <n v="122.67"/>
    <n v="0.36"/>
    <n v="78209"/>
    <n v="80164"/>
    <n v="28155.24"/>
    <n v="703.79999999999927"/>
    <n v="15997.68"/>
    <n v="0.16020000000000001"/>
    <n v="0.15390000000000001"/>
    <n v="10377.950000000001"/>
    <n v="480.98"/>
    <n v="74.02"/>
    <n v="555"/>
    <n v="39791.990000000005"/>
  </r>
  <r>
    <x v="0"/>
    <s v="Aberdeen"/>
    <n v="3476"/>
    <s v="J M Weatherwax High School"/>
    <s v="Yes"/>
    <n v="910.31000000000006"/>
    <n v="0"/>
    <n v="910.31000000000006"/>
    <n v="1"/>
    <n v="1"/>
    <n v="910.31000000000006"/>
    <n v="2.67"/>
    <n v="78209"/>
    <n v="80164"/>
    <n v="208818.03"/>
    <n v="5219.8500000000058"/>
    <n v="15997.68"/>
    <n v="0.16020000000000001"/>
    <n v="0.15390000000000001"/>
    <n v="76969.789999999994"/>
    <n v="3567.3"/>
    <n v="549.01"/>
    <n v="4116.3100000000004"/>
    <n v="295123.98000000004"/>
  </r>
  <r>
    <x v="0"/>
    <s v="Aberdeen"/>
    <n v="3857"/>
    <s v="Harbor Junior/Senior High School"/>
    <s v="Yes"/>
    <n v="120.97999999999999"/>
    <n v="0"/>
    <n v="120.97999999999999"/>
    <n v="1"/>
    <n v="1"/>
    <n v="120.97999999999999"/>
    <n v="0.35499999999999998"/>
    <n v="78209"/>
    <n v="80164"/>
    <n v="27764.2"/>
    <n v="694.02000000000044"/>
    <n v="15997.68"/>
    <n v="0.16020000000000001"/>
    <n v="0.15390000000000001"/>
    <n v="10233.81"/>
    <n v="474.3"/>
    <n v="72.989999999999995"/>
    <n v="547.29"/>
    <n v="39239.32"/>
  </r>
  <r>
    <x v="0"/>
    <s v="Aberdeen"/>
    <n v="5208"/>
    <s v="Twin Harbors - A Branch of New Market Skills Center"/>
    <s v="No"/>
    <n v="45.84"/>
    <n v="0"/>
    <n v="0"/>
    <n v="1"/>
    <n v="1"/>
    <n v="0"/>
    <n v="0"/>
    <n v="78209"/>
    <n v="80164"/>
    <n v="0"/>
    <n v="0"/>
    <n v="15997.68"/>
    <n v="0.16020000000000001"/>
    <n v="0.15390000000000001"/>
    <n v="0"/>
    <n v="0"/>
    <n v="0"/>
    <n v="0"/>
    <n v="0"/>
  </r>
  <r>
    <x v="0"/>
    <s v="Aberdeen"/>
    <n v="5514"/>
    <s v="Grays Harbor Academy"/>
    <s v="Yes"/>
    <n v="76.2"/>
    <n v="0"/>
    <n v="76.2"/>
    <n v="1"/>
    <n v="1"/>
    <n v="76.2"/>
    <n v="0.224"/>
    <n v="78209"/>
    <n v="80164"/>
    <n v="17518.82"/>
    <n v="437.92000000000189"/>
    <n v="15997.68"/>
    <n v="0.16020000000000001"/>
    <n v="0.15390000000000001"/>
    <n v="6457.39"/>
    <n v="299.27999999999997"/>
    <n v="46.06"/>
    <n v="345.34"/>
    <n v="24759.47"/>
  </r>
  <r>
    <x v="0"/>
    <s v="Aberdeen"/>
    <n v="5663"/>
    <s v="Harbor Open Doors"/>
    <s v="Yes"/>
    <n v="62.31"/>
    <n v="0"/>
    <n v="62.31"/>
    <n v="1"/>
    <n v="1"/>
    <n v="62.31"/>
    <n v="0.183"/>
    <n v="78209"/>
    <n v="80164"/>
    <n v="14312.25"/>
    <n v="357.76000000000022"/>
    <n v="15997.68"/>
    <n v="0.16020000000000001"/>
    <n v="0.15390000000000001"/>
    <n v="5275.46"/>
    <n v="244.5"/>
    <n v="37.630000000000003"/>
    <n v="282.13"/>
    <n v="20227.600000000002"/>
  </r>
  <r>
    <x v="1"/>
    <s v="Adna"/>
    <n v="2227"/>
    <s v="Adna Elementary School"/>
    <s v="No"/>
    <n v="254.31"/>
    <n v="0"/>
    <n v="0"/>
    <n v="1"/>
    <n v="1.04"/>
    <n v="0"/>
    <n v="0"/>
    <n v="78209"/>
    <n v="80164"/>
    <n v="0"/>
    <n v="0"/>
    <n v="15997.68"/>
    <n v="0.16020000000000001"/>
    <n v="0.15390000000000001"/>
    <n v="0"/>
    <n v="0"/>
    <n v="0"/>
    <n v="0"/>
    <n v="0"/>
  </r>
  <r>
    <x v="1"/>
    <s v="Adna"/>
    <n v="2441"/>
    <s v="Adna Middle/High School"/>
    <s v="No"/>
    <n v="365.58"/>
    <n v="0"/>
    <n v="0"/>
    <n v="1"/>
    <n v="1.04"/>
    <n v="0"/>
    <n v="0"/>
    <n v="78209"/>
    <n v="80164"/>
    <n v="0"/>
    <n v="0"/>
    <n v="15997.68"/>
    <n v="0.16020000000000001"/>
    <n v="0.15390000000000001"/>
    <n v="0"/>
    <n v="0"/>
    <n v="0"/>
    <n v="0"/>
    <n v="0"/>
  </r>
  <r>
    <x v="2"/>
    <s v="Almira"/>
    <n v="2860"/>
    <s v="Almira Elementary School"/>
    <s v="No"/>
    <n v="107.4"/>
    <n v="0"/>
    <n v="0"/>
    <n v="1"/>
    <n v="1"/>
    <n v="0"/>
    <n v="0"/>
    <n v="78209"/>
    <n v="80164"/>
    <n v="0"/>
    <n v="0"/>
    <n v="15997.68"/>
    <n v="0.16020000000000001"/>
    <n v="0.15390000000000001"/>
    <n v="0"/>
    <n v="0"/>
    <n v="0"/>
    <n v="0"/>
    <n v="0"/>
  </r>
  <r>
    <x v="3"/>
    <s v="Anacortes"/>
    <n v="2467"/>
    <s v="Anacortes High School"/>
    <s v="No"/>
    <n v="742.27"/>
    <n v="0"/>
    <n v="0"/>
    <n v="1.1200000000000001"/>
    <n v="1.1600000000000001"/>
    <n v="0"/>
    <n v="0"/>
    <n v="78209"/>
    <n v="80164"/>
    <n v="0"/>
    <n v="0"/>
    <n v="15997.68"/>
    <n v="0.16020000000000001"/>
    <n v="0.15390000000000001"/>
    <n v="0"/>
    <n v="0"/>
    <n v="0"/>
    <n v="0"/>
    <n v="0"/>
  </r>
  <r>
    <x v="3"/>
    <s v="Anacortes"/>
    <n v="2707"/>
    <s v="Anacortes Middle School"/>
    <s v="No"/>
    <n v="614.01"/>
    <n v="0"/>
    <n v="0"/>
    <n v="1.1200000000000001"/>
    <n v="1.1600000000000001"/>
    <n v="0"/>
    <n v="0"/>
    <n v="78209"/>
    <n v="80164"/>
    <n v="0"/>
    <n v="0"/>
    <n v="15997.68"/>
    <n v="0.16020000000000001"/>
    <n v="0.15390000000000001"/>
    <n v="0"/>
    <n v="0"/>
    <n v="0"/>
    <n v="0"/>
    <n v="0"/>
  </r>
  <r>
    <x v="3"/>
    <s v="Anacortes"/>
    <n v="3057"/>
    <s v="Mount Erie Elementary"/>
    <s v="No"/>
    <n v="324.52"/>
    <n v="0"/>
    <n v="0"/>
    <n v="1.1200000000000001"/>
    <n v="1.1600000000000001"/>
    <n v="0"/>
    <n v="0"/>
    <n v="78209"/>
    <n v="80164"/>
    <n v="0"/>
    <n v="0"/>
    <n v="15997.68"/>
    <n v="0.16020000000000001"/>
    <n v="0.15390000000000001"/>
    <n v="0"/>
    <n v="0"/>
    <n v="0"/>
    <n v="0"/>
    <n v="0"/>
  </r>
  <r>
    <x v="3"/>
    <s v="Anacortes"/>
    <n v="3182"/>
    <s v="Fidalgo Elementary"/>
    <s v="No"/>
    <n v="344.04"/>
    <n v="0"/>
    <n v="0"/>
    <n v="1.1200000000000001"/>
    <n v="1.1600000000000001"/>
    <n v="0"/>
    <n v="0"/>
    <n v="78209"/>
    <n v="80164"/>
    <n v="0"/>
    <n v="0"/>
    <n v="15997.68"/>
    <n v="0.16020000000000001"/>
    <n v="0.15390000000000001"/>
    <n v="0"/>
    <n v="0"/>
    <n v="0"/>
    <n v="0"/>
    <n v="0"/>
  </r>
  <r>
    <x v="3"/>
    <s v="Anacortes"/>
    <n v="3252"/>
    <s v="Island View Elementary"/>
    <s v="No"/>
    <n v="463.93"/>
    <n v="0"/>
    <n v="0"/>
    <n v="1.1200000000000001"/>
    <n v="1.1600000000000001"/>
    <n v="0"/>
    <n v="0"/>
    <n v="78209"/>
    <n v="80164"/>
    <n v="0"/>
    <n v="0"/>
    <n v="15997.68"/>
    <n v="0.16020000000000001"/>
    <n v="0.15390000000000001"/>
    <n v="0"/>
    <n v="0"/>
    <n v="0"/>
    <n v="0"/>
    <n v="0"/>
  </r>
  <r>
    <x v="3"/>
    <s v="Anacortes"/>
    <n v="3404"/>
    <s v="Whitney Early Childhood Education Center"/>
    <s v="No"/>
    <n v="0"/>
    <n v="0"/>
    <n v="0"/>
    <n v="1.1200000000000001"/>
    <n v="1.1600000000000001"/>
    <n v="0"/>
    <n v="0"/>
    <n v="78209"/>
    <n v="80164"/>
    <n v="0"/>
    <n v="0"/>
    <n v="15997.68"/>
    <n v="0.16020000000000001"/>
    <n v="0.15390000000000001"/>
    <n v="0"/>
    <n v="0"/>
    <n v="0"/>
    <n v="0"/>
    <n v="0"/>
  </r>
  <r>
    <x v="3"/>
    <s v="Anacortes"/>
    <n v="5176"/>
    <s v="Cap Sante High School"/>
    <s v="Yes"/>
    <n v="46.93"/>
    <n v="0"/>
    <n v="46.93"/>
    <n v="1.1200000000000001"/>
    <n v="1.1600000000000001"/>
    <n v="46.93"/>
    <n v="0.13800000000000001"/>
    <n v="78209"/>
    <n v="80164"/>
    <n v="12087.98"/>
    <n v="744.67000000000007"/>
    <n v="15997.68"/>
    <n v="0.16020000000000001"/>
    <n v="0.15390000000000001"/>
    <n v="4258.78"/>
    <n v="213.88"/>
    <n v="32.92"/>
    <n v="246.8"/>
    <n v="17338.23"/>
  </r>
  <r>
    <x v="3"/>
    <s v="Anacortes"/>
    <n v="5588"/>
    <s v="Open Doors"/>
    <s v="Yes"/>
    <n v="3.7"/>
    <n v="0"/>
    <n v="3.7"/>
    <n v="1.1200000000000001"/>
    <n v="1.1600000000000001"/>
    <n v="3.7"/>
    <n v="1.0999999999999999E-2"/>
    <n v="78209"/>
    <n v="80164"/>
    <n v="963.53"/>
    <n v="59.360000000000014"/>
    <n v="15997.68"/>
    <n v="0.16020000000000001"/>
    <n v="0.15390000000000001"/>
    <n v="339.47"/>
    <n v="17.05"/>
    <n v="2.62"/>
    <n v="19.670000000000002"/>
    <n v="1382.0300000000002"/>
  </r>
  <r>
    <x v="4"/>
    <s v="Arlington"/>
    <n v="1714"/>
    <s v="Stillaguamish Valley Learning Center"/>
    <s v="No"/>
    <n v="281.23"/>
    <n v="0"/>
    <n v="0"/>
    <n v="1.1200000000000001"/>
    <n v="1.1600000000000001"/>
    <n v="0"/>
    <n v="0"/>
    <n v="78209"/>
    <n v="80164"/>
    <n v="0"/>
    <n v="0"/>
    <n v="15997.68"/>
    <n v="0.16020000000000001"/>
    <n v="0.15390000000000001"/>
    <n v="0"/>
    <n v="0"/>
    <n v="0"/>
    <n v="0"/>
    <n v="0"/>
  </r>
  <r>
    <x v="4"/>
    <s v="Arlington"/>
    <n v="2523"/>
    <s v="Arlington High School"/>
    <s v="No"/>
    <n v="1595.24"/>
    <n v="0"/>
    <n v="0"/>
    <n v="1.1200000000000001"/>
    <n v="1.1600000000000001"/>
    <n v="0"/>
    <n v="0"/>
    <n v="78209"/>
    <n v="80164"/>
    <n v="0"/>
    <n v="0"/>
    <n v="15997.68"/>
    <n v="0.16020000000000001"/>
    <n v="0.15390000000000001"/>
    <n v="0"/>
    <n v="0"/>
    <n v="0"/>
    <n v="0"/>
    <n v="0"/>
  </r>
  <r>
    <x v="4"/>
    <s v="Arlington"/>
    <n v="3124"/>
    <s v="Post Middle School"/>
    <s v="No"/>
    <n v="643.34"/>
    <n v="0"/>
    <n v="0"/>
    <n v="1.1200000000000001"/>
    <n v="1.1600000000000001"/>
    <n v="0"/>
    <n v="0"/>
    <n v="78209"/>
    <n v="80164"/>
    <n v="0"/>
    <n v="0"/>
    <n v="15997.68"/>
    <n v="0.16020000000000001"/>
    <n v="0.15390000000000001"/>
    <n v="0"/>
    <n v="0"/>
    <n v="0"/>
    <n v="0"/>
    <n v="0"/>
  </r>
  <r>
    <x v="4"/>
    <s v="Arlington"/>
    <n v="4154"/>
    <s v="Presidents Elementary"/>
    <s v="No"/>
    <n v="518.9"/>
    <n v="0"/>
    <n v="0"/>
    <n v="1.1200000000000001"/>
    <n v="1.1600000000000001"/>
    <n v="0"/>
    <n v="0"/>
    <n v="78209"/>
    <n v="80164"/>
    <n v="0"/>
    <n v="0"/>
    <n v="15997.68"/>
    <n v="0.16020000000000001"/>
    <n v="0.15390000000000001"/>
    <n v="0"/>
    <n v="0"/>
    <n v="0"/>
    <n v="0"/>
    <n v="0"/>
  </r>
  <r>
    <x v="4"/>
    <s v="Arlington"/>
    <n v="4287"/>
    <s v="Weston High School"/>
    <s v="Yes"/>
    <n v="94.73"/>
    <n v="0"/>
    <n v="94.73"/>
    <n v="1.1200000000000001"/>
    <n v="1.1600000000000001"/>
    <n v="94.73"/>
    <n v="0.27800000000000002"/>
    <n v="78209"/>
    <n v="80164"/>
    <n v="24351.15"/>
    <n v="1500.1399999999994"/>
    <n v="15997.68"/>
    <n v="0.16020000000000001"/>
    <n v="0.15390000000000001"/>
    <n v="8579.2800000000007"/>
    <n v="430.85"/>
    <n v="66.31"/>
    <n v="497.16"/>
    <n v="34927.730000000003"/>
  </r>
  <r>
    <x v="4"/>
    <s v="Arlington"/>
    <n v="4327"/>
    <s v="Eagle Creek Elementary"/>
    <s v="No"/>
    <n v="665.15"/>
    <n v="0"/>
    <n v="0"/>
    <n v="1.1200000000000001"/>
    <n v="1.1600000000000001"/>
    <n v="0"/>
    <n v="0"/>
    <n v="78209"/>
    <n v="80164"/>
    <n v="0"/>
    <n v="0"/>
    <n v="15997.68"/>
    <n v="0.16020000000000001"/>
    <n v="0.15390000000000001"/>
    <n v="0"/>
    <n v="0"/>
    <n v="0"/>
    <n v="0"/>
    <n v="0"/>
  </r>
  <r>
    <x v="4"/>
    <s v="Arlington"/>
    <n v="4436"/>
    <s v="Kent Prairie Elementary"/>
    <s v="No"/>
    <n v="619.97"/>
    <n v="0"/>
    <n v="0"/>
    <n v="1.1200000000000001"/>
    <n v="1.1600000000000001"/>
    <n v="0"/>
    <n v="0"/>
    <n v="78209"/>
    <n v="80164"/>
    <n v="0"/>
    <n v="0"/>
    <n v="15997.68"/>
    <n v="0.16020000000000001"/>
    <n v="0.15390000000000001"/>
    <n v="0"/>
    <n v="0"/>
    <n v="0"/>
    <n v="0"/>
    <n v="0"/>
  </r>
  <r>
    <x v="4"/>
    <s v="Arlington"/>
    <n v="4573"/>
    <s v="Pioneer Elementary"/>
    <s v="No"/>
    <n v="501.61"/>
    <n v="0"/>
    <n v="0"/>
    <n v="1.1200000000000001"/>
    <n v="1.1600000000000001"/>
    <n v="0"/>
    <n v="0"/>
    <n v="78209"/>
    <n v="80164"/>
    <n v="0"/>
    <n v="0"/>
    <n v="15997.68"/>
    <n v="0.16020000000000001"/>
    <n v="0.15390000000000001"/>
    <n v="0"/>
    <n v="0"/>
    <n v="0"/>
    <n v="0"/>
    <n v="0"/>
  </r>
  <r>
    <x v="4"/>
    <s v="Arlington"/>
    <n v="5010"/>
    <s v="Haller Middle School"/>
    <s v="No"/>
    <n v="573.66999999999996"/>
    <n v="0"/>
    <n v="0"/>
    <n v="1.1200000000000001"/>
    <n v="1.1600000000000001"/>
    <n v="0"/>
    <n v="0"/>
    <n v="78209"/>
    <n v="80164"/>
    <n v="0"/>
    <n v="0"/>
    <n v="15997.68"/>
    <n v="0.16020000000000001"/>
    <n v="0.15390000000000001"/>
    <n v="0"/>
    <n v="0"/>
    <n v="0"/>
    <n v="0"/>
    <n v="0"/>
  </r>
  <r>
    <x v="4"/>
    <s v="Arlington"/>
    <n v="5495"/>
    <s v="Arlington Open Doors"/>
    <s v="Yes"/>
    <n v="59.44"/>
    <n v="0"/>
    <n v="59.44"/>
    <n v="1.1200000000000001"/>
    <n v="1.1600000000000001"/>
    <n v="59.44"/>
    <n v="0.17399999999999999"/>
    <n v="78209"/>
    <n v="80164"/>
    <n v="15241.37"/>
    <n v="938.92999999999847"/>
    <n v="15997.68"/>
    <n v="0.16020000000000001"/>
    <n v="0.15390000000000001"/>
    <n v="5369.77"/>
    <n v="269.67"/>
    <n v="41.5"/>
    <n v="311.17"/>
    <n v="21861.239999999998"/>
  </r>
  <r>
    <x v="5"/>
    <s v="Asotin-Anatone"/>
    <n v="2434"/>
    <s v="Asotin Jr Sr High"/>
    <s v="No"/>
    <n v="342.3"/>
    <n v="0"/>
    <n v="0"/>
    <n v="1"/>
    <n v="1"/>
    <n v="0"/>
    <n v="0"/>
    <n v="78209"/>
    <n v="80164"/>
    <n v="0"/>
    <n v="0"/>
    <n v="15997.68"/>
    <n v="0.16020000000000001"/>
    <n v="0.15390000000000001"/>
    <n v="0"/>
    <n v="0"/>
    <n v="0"/>
    <n v="0"/>
    <n v="0"/>
  </r>
  <r>
    <x v="5"/>
    <s v="Asotin-Anatone"/>
    <n v="2507"/>
    <s v="Asotin Elementary"/>
    <s v="No"/>
    <n v="313.01"/>
    <n v="0"/>
    <n v="0"/>
    <n v="1"/>
    <n v="1"/>
    <n v="0"/>
    <n v="0"/>
    <n v="78209"/>
    <n v="80164"/>
    <n v="0"/>
    <n v="0"/>
    <n v="15997.68"/>
    <n v="0.16020000000000001"/>
    <n v="0.15390000000000001"/>
    <n v="0"/>
    <n v="0"/>
    <n v="0"/>
    <n v="0"/>
    <n v="0"/>
  </r>
  <r>
    <x v="6"/>
    <s v="Auburn"/>
    <n v="1915"/>
    <s v="Special Ed School"/>
    <s v="No"/>
    <n v="0"/>
    <n v="0"/>
    <n v="0"/>
    <n v="1.1200000000000001"/>
    <n v="1.1200000000000001"/>
    <n v="0"/>
    <n v="0"/>
    <n v="78209"/>
    <n v="80164"/>
    <n v="0"/>
    <n v="0"/>
    <n v="15997.68"/>
    <n v="0.16020000000000001"/>
    <n v="0.15390000000000001"/>
    <n v="0"/>
    <n v="0"/>
    <n v="0"/>
    <n v="0"/>
    <n v="0"/>
  </r>
  <r>
    <x v="6"/>
    <s v="Auburn"/>
    <n v="2326"/>
    <s v="Washington Elementary School"/>
    <s v="Yes"/>
    <n v="466.78"/>
    <n v="0"/>
    <n v="466.78"/>
    <n v="1.1200000000000001"/>
    <n v="1.1200000000000001"/>
    <n v="466.78"/>
    <n v="1.369"/>
    <n v="78209"/>
    <n v="80164"/>
    <n v="119916.3"/>
    <n v="2997.5599999999977"/>
    <n v="15997.68"/>
    <n v="0.16020000000000001"/>
    <n v="0.15390000000000001"/>
    <n v="41572.74"/>
    <n v="2048.56"/>
    <n v="315.27"/>
    <n v="2363.83"/>
    <n v="166850.43"/>
  </r>
  <r>
    <x v="6"/>
    <s v="Auburn"/>
    <n v="2394"/>
    <s v="Cascade Middle School"/>
    <s v="Yes"/>
    <n v="950.88"/>
    <n v="0"/>
    <n v="950.88"/>
    <n v="1.1200000000000001"/>
    <n v="1.1200000000000001"/>
    <n v="950.88"/>
    <n v="2.7890000000000001"/>
    <n v="78209"/>
    <n v="80164"/>
    <n v="244299.89"/>
    <n v="6106.789999999979"/>
    <n v="15997.68"/>
    <n v="0.16020000000000001"/>
    <n v="0.15390000000000001"/>
    <n v="84694.21"/>
    <n v="4173.4399999999996"/>
    <n v="642.29"/>
    <n v="4815.7299999999996"/>
    <n v="339916.62"/>
  </r>
  <r>
    <x v="6"/>
    <s v="Auburn"/>
    <n v="2659"/>
    <s v="Terminal Park Elementary School"/>
    <s v="Yes"/>
    <n v="553.33000000000004"/>
    <n v="0"/>
    <n v="553.33000000000004"/>
    <n v="1.1200000000000001"/>
    <n v="1.1200000000000001"/>
    <n v="553.33000000000004"/>
    <n v="1.623"/>
    <n v="78209"/>
    <n v="80164"/>
    <n v="142165.19"/>
    <n v="3553.7200000000012"/>
    <n v="15997.68"/>
    <n v="0.16020000000000001"/>
    <n v="0.15390000000000001"/>
    <n v="49286.02"/>
    <n v="2428.65"/>
    <n v="373.77"/>
    <n v="2802.42"/>
    <n v="197807.35"/>
  </r>
  <r>
    <x v="6"/>
    <s v="Auburn"/>
    <n v="2795"/>
    <s v="Auburn Senior High School"/>
    <s v="Yes"/>
    <n v="1910.83"/>
    <n v="0"/>
    <n v="1910.83"/>
    <n v="1.1200000000000001"/>
    <n v="1.1200000000000001"/>
    <n v="1910.83"/>
    <n v="5.6050000000000004"/>
    <n v="78209"/>
    <n v="80164"/>
    <n v="490964.82"/>
    <n v="12272.710000000021"/>
    <n v="15997.68"/>
    <n v="0.16020000000000001"/>
    <n v="0.15390000000000001"/>
    <n v="170208.33"/>
    <n v="8387.2900000000009"/>
    <n v="1290.8"/>
    <n v="9678.09"/>
    <n v="683123.95000000007"/>
  </r>
  <r>
    <x v="6"/>
    <s v="Auburn"/>
    <n v="2932"/>
    <s v="Dick Scobee Elementary School"/>
    <s v="Yes"/>
    <n v="629.42999999999995"/>
    <n v="0"/>
    <n v="629.42999999999995"/>
    <n v="1.1200000000000001"/>
    <n v="1.1200000000000001"/>
    <n v="629.42999999999995"/>
    <n v="1.8460000000000001"/>
    <n v="78209"/>
    <n v="80164"/>
    <n v="161698.67000000001"/>
    <n v="4042"/>
    <n v="15997.68"/>
    <n v="0.16020000000000001"/>
    <n v="0.15390000000000001"/>
    <n v="56057.91"/>
    <n v="2762.34"/>
    <n v="425.12"/>
    <n v="3187.46"/>
    <n v="224986.04"/>
  </r>
  <r>
    <x v="6"/>
    <s v="Auburn"/>
    <n v="3169"/>
    <s v="Olympic Middle School"/>
    <s v="Yes"/>
    <n v="953.05"/>
    <n v="0"/>
    <n v="953.05"/>
    <n v="1.1200000000000001"/>
    <n v="1.1200000000000001"/>
    <n v="953.05"/>
    <n v="2.7959999999999998"/>
    <n v="78209"/>
    <n v="80164"/>
    <n v="244913.05"/>
    <n v="6122.1200000000244"/>
    <n v="15997.68"/>
    <n v="0.16020000000000001"/>
    <n v="0.15390000000000001"/>
    <n v="84906.78"/>
    <n v="4183.92"/>
    <n v="643.91"/>
    <n v="4827.83"/>
    <n v="340769.77999999997"/>
  </r>
  <r>
    <x v="6"/>
    <s v="Auburn"/>
    <n v="3227"/>
    <s v="Pioneer Elementary School"/>
    <s v="Yes"/>
    <n v="567.07000000000005"/>
    <n v="0"/>
    <n v="567.07000000000005"/>
    <n v="1.1200000000000001"/>
    <n v="1.1200000000000001"/>
    <n v="567.07000000000005"/>
    <n v="1.663"/>
    <n v="78209"/>
    <n v="80164"/>
    <n v="145668.96"/>
    <n v="3641.3000000000175"/>
    <n v="15997.68"/>
    <n v="0.16020000000000001"/>
    <n v="0.15390000000000001"/>
    <n v="50500.71"/>
    <n v="2488.5"/>
    <n v="382.98"/>
    <n v="2871.48"/>
    <n v="202682.45"/>
  </r>
  <r>
    <x v="6"/>
    <s v="Auburn"/>
    <n v="3439"/>
    <s v="Chinook Elementary School"/>
    <s v="Yes"/>
    <n v="632.63"/>
    <n v="0"/>
    <n v="632.63"/>
    <n v="1.1200000000000001"/>
    <n v="1.1200000000000001"/>
    <n v="632.63"/>
    <n v="1.8560000000000001"/>
    <n v="78209"/>
    <n v="80164"/>
    <n v="162574.60999999999"/>
    <n v="4063.9000000000233"/>
    <n v="15997.68"/>
    <n v="0.16020000000000001"/>
    <n v="0.15390000000000001"/>
    <n v="56361.58"/>
    <n v="2777.31"/>
    <n v="427.43"/>
    <n v="3204.74"/>
    <n v="226204.83000000002"/>
  </r>
  <r>
    <x v="6"/>
    <s v="Auburn"/>
    <n v="3525"/>
    <s v="Lea Hill Elementary School"/>
    <s v="Yes"/>
    <n v="532.62"/>
    <n v="0"/>
    <n v="532.62"/>
    <n v="1.1200000000000001"/>
    <n v="1.1200000000000001"/>
    <n v="532.62"/>
    <n v="1.5620000000000001"/>
    <n v="78209"/>
    <n v="80164"/>
    <n v="136821.95000000001"/>
    <n v="3420.1599999999744"/>
    <n v="15997.68"/>
    <n v="0.16020000000000001"/>
    <n v="0.15390000000000001"/>
    <n v="47433.62"/>
    <n v="2337.37"/>
    <n v="359.72"/>
    <n v="2697.09"/>
    <n v="190372.81999999998"/>
  </r>
  <r>
    <x v="6"/>
    <s v="Auburn"/>
    <n v="3669"/>
    <s v="Gildo Rey Elementary School"/>
    <s v="Yes"/>
    <n v="375.11"/>
    <n v="0"/>
    <n v="375.11"/>
    <n v="1.1200000000000001"/>
    <n v="1.1200000000000001"/>
    <n v="375.11"/>
    <n v="1.1000000000000001"/>
    <n v="78209"/>
    <n v="80164"/>
    <n v="96353.49"/>
    <n v="2408.5599999999977"/>
    <n v="15997.68"/>
    <n v="0.16020000000000001"/>
    <n v="0.15390000000000001"/>
    <n v="33403.949999999997"/>
    <n v="1646.03"/>
    <n v="253.32"/>
    <n v="1899.35"/>
    <n v="134065.35"/>
  </r>
  <r>
    <x v="6"/>
    <s v="Auburn"/>
    <n v="3745"/>
    <s v="Evergreen Heights Elementary"/>
    <s v="No"/>
    <n v="434.81"/>
    <n v="0"/>
    <n v="0"/>
    <n v="1.1200000000000001"/>
    <n v="1.1200000000000001"/>
    <n v="0"/>
    <n v="0"/>
    <n v="78209"/>
    <n v="80164"/>
    <n v="0"/>
    <n v="0"/>
    <n v="15997.68"/>
    <n v="0.16020000000000001"/>
    <n v="0.15390000000000001"/>
    <n v="0"/>
    <n v="0"/>
    <n v="0"/>
    <n v="0"/>
    <n v="0"/>
  </r>
  <r>
    <x v="6"/>
    <s v="Auburn"/>
    <n v="3825"/>
    <s v="Alpac Elementary School"/>
    <s v="Yes"/>
    <n v="496.68"/>
    <n v="0"/>
    <n v="496.68"/>
    <n v="1.1200000000000001"/>
    <n v="1.1200000000000001"/>
    <n v="496.68"/>
    <n v="1.4570000000000001"/>
    <n v="78209"/>
    <n v="80164"/>
    <n v="127624.57"/>
    <n v="3190.25"/>
    <n v="15997.68"/>
    <n v="0.16020000000000001"/>
    <n v="0.15390000000000001"/>
    <n v="44245.06"/>
    <n v="2180.25"/>
    <n v="335.54"/>
    <n v="2515.79"/>
    <n v="177575.67"/>
  </r>
  <r>
    <x v="6"/>
    <s v="Auburn"/>
    <n v="4120"/>
    <s v="Lake View Elementary School"/>
    <s v="No"/>
    <n v="389.22"/>
    <n v="0"/>
    <n v="0"/>
    <n v="1.1200000000000001"/>
    <n v="1.1200000000000001"/>
    <n v="0"/>
    <n v="0"/>
    <n v="78209"/>
    <n v="80164"/>
    <n v="0"/>
    <n v="0"/>
    <n v="15997.68"/>
    <n v="0.16020000000000001"/>
    <n v="0.15390000000000001"/>
    <n v="0"/>
    <n v="0"/>
    <n v="0"/>
    <n v="0"/>
    <n v="0"/>
  </r>
  <r>
    <x v="6"/>
    <s v="Auburn"/>
    <n v="4347"/>
    <s v="Hazelwood Elementary School"/>
    <s v="No"/>
    <n v="495.76"/>
    <n v="0"/>
    <n v="0"/>
    <n v="1.1200000000000001"/>
    <n v="1.1200000000000001"/>
    <n v="0"/>
    <n v="0"/>
    <n v="78209"/>
    <n v="80164"/>
    <n v="0"/>
    <n v="0"/>
    <n v="15997.68"/>
    <n v="0.16020000000000001"/>
    <n v="0.15390000000000001"/>
    <n v="0"/>
    <n v="0"/>
    <n v="0"/>
    <n v="0"/>
    <n v="0"/>
  </r>
  <r>
    <x v="6"/>
    <s v="Auburn"/>
    <n v="4385"/>
    <s v="Rainier Middle School"/>
    <s v="Yes"/>
    <n v="894.34"/>
    <n v="0"/>
    <n v="894.34"/>
    <n v="1.1200000000000001"/>
    <n v="1.1200000000000001"/>
    <n v="894.34"/>
    <n v="2.6230000000000002"/>
    <n v="78209"/>
    <n v="80164"/>
    <n v="229759.27"/>
    <n v="5743.320000000007"/>
    <n v="15997.68"/>
    <n v="0.16020000000000001"/>
    <n v="0.15390000000000001"/>
    <n v="79653.25"/>
    <n v="3925.04"/>
    <n v="604.05999999999995"/>
    <n v="4529.1000000000004"/>
    <n v="319684.94"/>
  </r>
  <r>
    <x v="6"/>
    <s v="Auburn"/>
    <n v="4417"/>
    <s v="Ilalko Elementary School"/>
    <s v="Yes"/>
    <n v="441.23"/>
    <n v="0"/>
    <n v="441.23"/>
    <n v="1.1200000000000001"/>
    <n v="1.1200000000000001"/>
    <n v="441.23"/>
    <n v="1.294"/>
    <n v="78209"/>
    <n v="80164"/>
    <n v="113346.74"/>
    <n v="2833.3399999999965"/>
    <n v="15997.68"/>
    <n v="0.16020000000000001"/>
    <n v="0.15390000000000001"/>
    <n v="39295.199999999997"/>
    <n v="1936.33"/>
    <n v="298"/>
    <n v="2234.33"/>
    <n v="157709.60999999999"/>
  </r>
  <r>
    <x v="6"/>
    <s v="Auburn"/>
    <n v="4462"/>
    <s v="Mt Baker Middle School"/>
    <s v="Yes"/>
    <n v="911.6"/>
    <n v="0"/>
    <n v="911.6"/>
    <n v="1.1200000000000001"/>
    <n v="1.1200000000000001"/>
    <n v="911.6"/>
    <n v="2.6739999999999999"/>
    <n v="78209"/>
    <n v="80164"/>
    <n v="234226.57"/>
    <n v="5854.9899999999907"/>
    <n v="15997.68"/>
    <n v="0.16020000000000001"/>
    <n v="0.15390000000000001"/>
    <n v="81201.98"/>
    <n v="4001.36"/>
    <n v="615.80999999999995"/>
    <n v="4617.17"/>
    <n v="325900.70999999996"/>
  </r>
  <r>
    <x v="6"/>
    <s v="Auburn"/>
    <n v="4474"/>
    <s v="Auburn Riverside High School"/>
    <s v="No"/>
    <n v="1827.32"/>
    <n v="0"/>
    <n v="0"/>
    <n v="1.1200000000000001"/>
    <n v="1.1200000000000001"/>
    <n v="0"/>
    <n v="0"/>
    <n v="78209"/>
    <n v="80164"/>
    <n v="0"/>
    <n v="0"/>
    <n v="15997.68"/>
    <n v="0.16020000000000001"/>
    <n v="0.15390000000000001"/>
    <n v="0"/>
    <n v="0"/>
    <n v="0"/>
    <n v="0"/>
    <n v="0"/>
  </r>
  <r>
    <x v="6"/>
    <s v="Auburn"/>
    <n v="5037"/>
    <s v="Auburn Mountainview High School"/>
    <s v="Yes"/>
    <n v="1555.13"/>
    <n v="0"/>
    <n v="1555.13"/>
    <n v="1.1200000000000001"/>
    <n v="1.1200000000000001"/>
    <n v="1555.13"/>
    <n v="4.5620000000000003"/>
    <n v="78209"/>
    <n v="80164"/>
    <n v="399604.19"/>
    <n v="9988.960000000021"/>
    <n v="15997.68"/>
    <n v="0.16020000000000001"/>
    <n v="0.15390000000000001"/>
    <n v="138535.31"/>
    <n v="6826.55"/>
    <n v="1050.6099999999999"/>
    <n v="7877.16"/>
    <n v="556005.62"/>
  </r>
  <r>
    <x v="6"/>
    <s v="Auburn"/>
    <n v="5051"/>
    <s v="Lakeland Hills Elementary"/>
    <s v="No"/>
    <n v="498"/>
    <n v="0"/>
    <n v="0"/>
    <n v="1.1200000000000001"/>
    <n v="1.1200000000000001"/>
    <n v="0"/>
    <n v="0"/>
    <n v="78209"/>
    <n v="80164"/>
    <n v="0"/>
    <n v="0"/>
    <n v="15997.68"/>
    <n v="0.16020000000000001"/>
    <n v="0.15390000000000001"/>
    <n v="0"/>
    <n v="0"/>
    <n v="0"/>
    <n v="0"/>
    <n v="0"/>
  </r>
  <r>
    <x v="6"/>
    <s v="Auburn"/>
    <n v="5082"/>
    <s v="Arthur Jacobsen Elementary"/>
    <s v="Yes"/>
    <n v="331.78"/>
    <n v="0"/>
    <n v="331.78"/>
    <n v="1.1200000000000001"/>
    <n v="1.1200000000000001"/>
    <n v="331.78"/>
    <n v="0.97299999999999998"/>
    <n v="78209"/>
    <n v="80164"/>
    <n v="85229.04"/>
    <n v="2130.4800000000105"/>
    <n v="15997.68"/>
    <n v="0.16020000000000001"/>
    <n v="0.15390000000000001"/>
    <n v="29547.32"/>
    <n v="1455.99"/>
    <n v="224.08"/>
    <n v="1680.07"/>
    <n v="118586.91"/>
  </r>
  <r>
    <x v="6"/>
    <s v="Auburn"/>
    <n v="5522"/>
    <s v="Auburn Opportunity Project"/>
    <s v="Yes"/>
    <n v="86.81"/>
    <n v="0"/>
    <n v="86.81"/>
    <n v="1.1200000000000001"/>
    <n v="1.1200000000000001"/>
    <n v="86.81"/>
    <n v="0.255"/>
    <n v="78209"/>
    <n v="80164"/>
    <n v="22336.49"/>
    <n v="558.34999999999854"/>
    <n v="15997.68"/>
    <n v="0.16020000000000001"/>
    <n v="0.15390000000000001"/>
    <n v="7743.64"/>
    <n v="381.58"/>
    <n v="58.73"/>
    <n v="440.31"/>
    <n v="31078.79"/>
  </r>
  <r>
    <x v="6"/>
    <s v="Auburn"/>
    <n v="5610"/>
    <s v="Bowman Creek Elementary"/>
    <s v="No"/>
    <n v="411.56"/>
    <n v="0"/>
    <n v="0"/>
    <n v="1.1200000000000001"/>
    <n v="1.1200000000000001"/>
    <n v="0"/>
    <n v="0"/>
    <n v="78209"/>
    <n v="80164"/>
    <n v="0"/>
    <n v="0"/>
    <n v="15997.68"/>
    <n v="0.16020000000000001"/>
    <n v="0.15390000000000001"/>
    <n v="0"/>
    <n v="0"/>
    <n v="0"/>
    <n v="0"/>
    <n v="0"/>
  </r>
  <r>
    <x v="6"/>
    <s v="Auburn"/>
    <n v="5717"/>
    <s v="Willow Crest Elementary"/>
    <s v="No"/>
    <n v="603.91999999999996"/>
    <n v="0"/>
    <n v="0"/>
    <n v="1.1200000000000001"/>
    <n v="1.1200000000000001"/>
    <n v="0"/>
    <n v="0"/>
    <n v="78209"/>
    <n v="80164"/>
    <n v="0"/>
    <n v="0"/>
    <n v="15997.68"/>
    <n v="0.16020000000000001"/>
    <n v="0.15390000000000001"/>
    <n v="0"/>
    <n v="0"/>
    <n v="0"/>
    <n v="0"/>
    <n v="0"/>
  </r>
  <r>
    <x v="6"/>
    <s v="Auburn"/>
    <n v="5733"/>
    <s v="West Auburn Senior High School"/>
    <s v="Yes"/>
    <n v="501.79"/>
    <n v="0"/>
    <n v="501.79"/>
    <n v="1.1200000000000001"/>
    <n v="1.1200000000000001"/>
    <n v="501.79"/>
    <n v="1.472"/>
    <n v="78209"/>
    <n v="80164"/>
    <n v="128938.49"/>
    <n v="3223.089999999982"/>
    <n v="15997.68"/>
    <n v="0.16020000000000001"/>
    <n v="0.15390000000000001"/>
    <n v="44700.56"/>
    <n v="2202.69"/>
    <n v="338.99"/>
    <n v="2541.6800000000003"/>
    <n v="179403.81999999995"/>
  </r>
  <r>
    <x v="7"/>
    <s v="Bainbridge"/>
    <n v="1699"/>
    <s v="Odyssey Multiage Program"/>
    <s v="No"/>
    <n v="179.94"/>
    <n v="0"/>
    <n v="0"/>
    <n v="1.18"/>
    <n v="1.22"/>
    <n v="0"/>
    <n v="0"/>
    <n v="78209"/>
    <n v="80164"/>
    <n v="0"/>
    <n v="0"/>
    <n v="15997.68"/>
    <n v="0.16020000000000001"/>
    <n v="0.15390000000000001"/>
    <n v="0"/>
    <n v="0"/>
    <n v="0"/>
    <n v="0"/>
    <n v="0"/>
  </r>
  <r>
    <x v="7"/>
    <s v="Bainbridge"/>
    <n v="1841"/>
    <s v="Mosaic Home Education Partnership"/>
    <s v="No"/>
    <n v="57.99"/>
    <n v="0"/>
    <n v="0"/>
    <n v="1.18"/>
    <n v="1.22"/>
    <n v="0"/>
    <n v="0"/>
    <n v="78209"/>
    <n v="80164"/>
    <n v="0"/>
    <n v="0"/>
    <n v="15997.68"/>
    <n v="0.16020000000000001"/>
    <n v="0.15390000000000001"/>
    <n v="0"/>
    <n v="0"/>
    <n v="0"/>
    <n v="0"/>
    <n v="0"/>
  </r>
  <r>
    <x v="7"/>
    <s v="Bainbridge"/>
    <n v="1935"/>
    <s v="Eagle Harbor High School"/>
    <s v="No"/>
    <n v="66.3"/>
    <n v="0"/>
    <n v="0"/>
    <n v="1.18"/>
    <n v="1.22"/>
    <n v="0"/>
    <n v="0"/>
    <n v="78209"/>
    <n v="80164"/>
    <n v="0"/>
    <n v="0"/>
    <n v="15997.68"/>
    <n v="0.16020000000000001"/>
    <n v="0.15390000000000001"/>
    <n v="0"/>
    <n v="0"/>
    <n v="0"/>
    <n v="0"/>
    <n v="0"/>
  </r>
  <r>
    <x v="7"/>
    <s v="Bainbridge"/>
    <n v="1939"/>
    <s v="Bainbridge Special Education Services"/>
    <s v="No"/>
    <n v="5.63"/>
    <n v="0"/>
    <n v="0"/>
    <n v="1.18"/>
    <n v="1.22"/>
    <n v="0"/>
    <n v="0"/>
    <n v="78209"/>
    <n v="80164"/>
    <n v="0"/>
    <n v="0"/>
    <n v="15997.68"/>
    <n v="0.16020000000000001"/>
    <n v="0.15390000000000001"/>
    <n v="0"/>
    <n v="0"/>
    <n v="0"/>
    <n v="0"/>
    <n v="0"/>
  </r>
  <r>
    <x v="7"/>
    <s v="Bainbridge"/>
    <n v="2395"/>
    <s v="Bainbridge High School"/>
    <s v="No"/>
    <n v="1199.8400000000001"/>
    <n v="0"/>
    <n v="0"/>
    <n v="1.18"/>
    <n v="1.22"/>
    <n v="0"/>
    <n v="0"/>
    <n v="78209"/>
    <n v="80164"/>
    <n v="0"/>
    <n v="0"/>
    <n v="15997.68"/>
    <n v="0.16020000000000001"/>
    <n v="0.15390000000000001"/>
    <n v="0"/>
    <n v="0"/>
    <n v="0"/>
    <n v="0"/>
    <n v="0"/>
  </r>
  <r>
    <x v="7"/>
    <s v="Bainbridge"/>
    <n v="3043"/>
    <s v="Halilts Elementary School"/>
    <s v="No"/>
    <n v="331.91"/>
    <n v="0"/>
    <n v="0"/>
    <n v="1.18"/>
    <n v="1.22"/>
    <n v="0"/>
    <n v="0"/>
    <n v="78209"/>
    <n v="80164"/>
    <n v="0"/>
    <n v="0"/>
    <n v="15997.68"/>
    <n v="0.16020000000000001"/>
    <n v="0.15390000000000001"/>
    <n v="0"/>
    <n v="0"/>
    <n v="0"/>
    <n v="0"/>
    <n v="0"/>
  </r>
  <r>
    <x v="7"/>
    <s v="Bainbridge"/>
    <n v="3552"/>
    <s v="Capt Johnston Blakely Elem Sch"/>
    <s v="No"/>
    <n v="340.14"/>
    <n v="0"/>
    <n v="0"/>
    <n v="1.18"/>
    <n v="1.22"/>
    <n v="0"/>
    <n v="0"/>
    <n v="78209"/>
    <n v="80164"/>
    <n v="0"/>
    <n v="0"/>
    <n v="15997.68"/>
    <n v="0.16020000000000001"/>
    <n v="0.15390000000000001"/>
    <n v="0"/>
    <n v="0"/>
    <n v="0"/>
    <n v="0"/>
    <n v="0"/>
  </r>
  <r>
    <x v="7"/>
    <s v="Bainbridge"/>
    <n v="4062"/>
    <s v="Ordway Elementary"/>
    <s v="No"/>
    <n v="321.27"/>
    <n v="0"/>
    <n v="0"/>
    <n v="1.18"/>
    <n v="1.22"/>
    <n v="0"/>
    <n v="0"/>
    <n v="78209"/>
    <n v="80164"/>
    <n v="0"/>
    <n v="0"/>
    <n v="15997.68"/>
    <n v="0.16020000000000001"/>
    <n v="0.15390000000000001"/>
    <n v="0"/>
    <n v="0"/>
    <n v="0"/>
    <n v="0"/>
    <n v="0"/>
  </r>
  <r>
    <x v="7"/>
    <s v="Bainbridge"/>
    <n v="4505"/>
    <s v="Woodward Middle School"/>
    <s v="No"/>
    <n v="484.11"/>
    <n v="0"/>
    <n v="0"/>
    <n v="1.18"/>
    <n v="1.22"/>
    <n v="0"/>
    <n v="0"/>
    <n v="78209"/>
    <n v="80164"/>
    <n v="0"/>
    <n v="0"/>
    <n v="15997.68"/>
    <n v="0.16020000000000001"/>
    <n v="0.15390000000000001"/>
    <n v="0"/>
    <n v="0"/>
    <n v="0"/>
    <n v="0"/>
    <n v="0"/>
  </r>
  <r>
    <x v="7"/>
    <s v="Bainbridge"/>
    <n v="4542"/>
    <s v="Sakai Intermediate"/>
    <s v="No"/>
    <n v="465.11"/>
    <n v="0"/>
    <n v="0"/>
    <n v="1.18"/>
    <n v="1.22"/>
    <n v="0"/>
    <n v="0"/>
    <n v="78209"/>
    <n v="80164"/>
    <n v="0"/>
    <n v="0"/>
    <n v="15997.68"/>
    <n v="0.16020000000000001"/>
    <n v="0.15390000000000001"/>
    <n v="0"/>
    <n v="0"/>
    <n v="0"/>
    <n v="0"/>
    <n v="0"/>
  </r>
  <r>
    <x v="8"/>
    <s v="Battle Ground"/>
    <n v="1836"/>
    <s v="CAM Academy"/>
    <s v="No"/>
    <n v="500.97"/>
    <n v="0"/>
    <n v="0"/>
    <n v="1.06"/>
    <n v="1.1000000000000001"/>
    <n v="0"/>
    <n v="0"/>
    <n v="78209"/>
    <n v="80164"/>
    <n v="0"/>
    <n v="0"/>
    <n v="15997.68"/>
    <n v="0.16020000000000001"/>
    <n v="0.15390000000000001"/>
    <n v="0"/>
    <n v="0"/>
    <n v="0"/>
    <n v="0"/>
    <n v="0"/>
  </r>
  <r>
    <x v="8"/>
    <s v="Battle Ground"/>
    <n v="1875"/>
    <s v="River HomeLink"/>
    <s v="No"/>
    <n v="864.17"/>
    <n v="0"/>
    <n v="0"/>
    <n v="1.06"/>
    <n v="1.1000000000000001"/>
    <n v="0"/>
    <n v="0"/>
    <n v="78209"/>
    <n v="80164"/>
    <n v="0"/>
    <n v="0"/>
    <n v="15997.68"/>
    <n v="0.16020000000000001"/>
    <n v="0.15390000000000001"/>
    <n v="0"/>
    <n v="0"/>
    <n v="0"/>
    <n v="0"/>
    <n v="0"/>
  </r>
  <r>
    <x v="8"/>
    <s v="Battle Ground"/>
    <n v="2415"/>
    <s v="Battle Ground High School"/>
    <s v="No"/>
    <n v="1708.28"/>
    <n v="0"/>
    <n v="0"/>
    <n v="1.06"/>
    <n v="1.1000000000000001"/>
    <n v="0"/>
    <n v="0"/>
    <n v="78209"/>
    <n v="80164"/>
    <n v="0"/>
    <n v="0"/>
    <n v="15997.68"/>
    <n v="0.16020000000000001"/>
    <n v="0.15390000000000001"/>
    <n v="0"/>
    <n v="0"/>
    <n v="0"/>
    <n v="0"/>
    <n v="0"/>
  </r>
  <r>
    <x v="8"/>
    <s v="Battle Ground"/>
    <n v="2671"/>
    <s v="Amboy Middle School"/>
    <s v="No"/>
    <n v="501.81"/>
    <n v="0"/>
    <n v="0"/>
    <n v="1.06"/>
    <n v="1.1000000000000001"/>
    <n v="0"/>
    <n v="0"/>
    <n v="78209"/>
    <n v="80164"/>
    <n v="0"/>
    <n v="0"/>
    <n v="15997.68"/>
    <n v="0.16020000000000001"/>
    <n v="0.15390000000000001"/>
    <n v="0"/>
    <n v="0"/>
    <n v="0"/>
    <n v="0"/>
    <n v="0"/>
  </r>
  <r>
    <x v="8"/>
    <s v="Battle Ground"/>
    <n v="2910"/>
    <s v="Yacolt Primary"/>
    <s v="No"/>
    <n v="746.86"/>
    <n v="0"/>
    <n v="0"/>
    <n v="1.06"/>
    <n v="1.1000000000000001"/>
    <n v="0"/>
    <n v="0"/>
    <n v="78209"/>
    <n v="80164"/>
    <n v="0"/>
    <n v="0"/>
    <n v="15997.68"/>
    <n v="0.16020000000000001"/>
    <n v="0.15390000000000001"/>
    <n v="0"/>
    <n v="0"/>
    <n v="0"/>
    <n v="0"/>
    <n v="0"/>
  </r>
  <r>
    <x v="8"/>
    <s v="Battle Ground"/>
    <n v="3018"/>
    <s v="Glenwood Heights Primary"/>
    <s v="No"/>
    <n v="603"/>
    <n v="0"/>
    <n v="0"/>
    <n v="1.06"/>
    <n v="1.1000000000000001"/>
    <n v="0"/>
    <n v="0"/>
    <n v="78209"/>
    <n v="80164"/>
    <n v="0"/>
    <n v="0"/>
    <n v="15997.68"/>
    <n v="0.16020000000000001"/>
    <n v="0.15390000000000001"/>
    <n v="0"/>
    <n v="0"/>
    <n v="0"/>
    <n v="0"/>
    <n v="0"/>
  </r>
  <r>
    <x v="8"/>
    <s v="Battle Ground"/>
    <n v="3545"/>
    <s v="Laurin Middle School"/>
    <s v="Yes"/>
    <n v="745.61"/>
    <n v="0"/>
    <n v="745.61"/>
    <n v="1.06"/>
    <n v="1.1000000000000001"/>
    <n v="745.61"/>
    <n v="2.1869999999999998"/>
    <n v="78209"/>
    <n v="80164"/>
    <n v="181305.67"/>
    <n v="11544.859999999986"/>
    <n v="15997.68"/>
    <n v="0.16020000000000001"/>
    <n v="0.15390000000000001"/>
    <n v="65808.850000000006"/>
    <n v="3214.18"/>
    <n v="494.66"/>
    <n v="3708.8399999999997"/>
    <n v="262368.22000000003"/>
  </r>
  <r>
    <x v="8"/>
    <s v="Battle Ground"/>
    <n v="3996"/>
    <s v="Pleasant Valley Primary"/>
    <s v="No"/>
    <n v="574.01"/>
    <n v="0"/>
    <n v="0"/>
    <n v="1.06"/>
    <n v="1.1000000000000001"/>
    <n v="0"/>
    <n v="0"/>
    <n v="78209"/>
    <n v="80164"/>
    <n v="0"/>
    <n v="0"/>
    <n v="15997.68"/>
    <n v="0.16020000000000001"/>
    <n v="0.15390000000000001"/>
    <n v="0"/>
    <n v="0"/>
    <n v="0"/>
    <n v="0"/>
    <n v="0"/>
  </r>
  <r>
    <x v="8"/>
    <s v="Battle Ground"/>
    <n v="3997"/>
    <s v="Pleasant Valley Middle"/>
    <s v="No"/>
    <n v="451.46"/>
    <n v="0"/>
    <n v="0"/>
    <n v="1.06"/>
    <n v="1.1000000000000001"/>
    <n v="0"/>
    <n v="0"/>
    <n v="78209"/>
    <n v="80164"/>
    <n v="0"/>
    <n v="0"/>
    <n v="15997.68"/>
    <n v="0.16020000000000001"/>
    <n v="0.15390000000000001"/>
    <n v="0"/>
    <n v="0"/>
    <n v="0"/>
    <n v="0"/>
    <n v="0"/>
  </r>
  <r>
    <x v="8"/>
    <s v="Battle Ground"/>
    <n v="4104"/>
    <s v="Prairie High School"/>
    <s v="No"/>
    <n v="1466.68"/>
    <n v="0"/>
    <n v="0"/>
    <n v="1.06"/>
    <n v="1.1000000000000001"/>
    <n v="0"/>
    <n v="0"/>
    <n v="78209"/>
    <n v="80164"/>
    <n v="0"/>
    <n v="0"/>
    <n v="15997.68"/>
    <n v="0.16020000000000001"/>
    <n v="0.15390000000000001"/>
    <n v="0"/>
    <n v="0"/>
    <n v="0"/>
    <n v="0"/>
    <n v="0"/>
  </r>
  <r>
    <x v="8"/>
    <s v="Battle Ground"/>
    <n v="4144"/>
    <s v="Maple Grove Primary"/>
    <s v="No"/>
    <n v="509.98"/>
    <n v="0"/>
    <n v="0"/>
    <n v="1.06"/>
    <n v="1.1000000000000001"/>
    <n v="0"/>
    <n v="0"/>
    <n v="78209"/>
    <n v="80164"/>
    <n v="0"/>
    <n v="0"/>
    <n v="15997.68"/>
    <n v="0.16020000000000001"/>
    <n v="0.15390000000000001"/>
    <n v="0"/>
    <n v="0"/>
    <n v="0"/>
    <n v="0"/>
    <n v="0"/>
  </r>
  <r>
    <x v="8"/>
    <s v="Battle Ground"/>
    <n v="4352"/>
    <s v="Captain Strong"/>
    <s v="No"/>
    <n v="579.22"/>
    <n v="0"/>
    <n v="0"/>
    <n v="1.06"/>
    <n v="1.1000000000000001"/>
    <n v="0"/>
    <n v="0"/>
    <n v="78209"/>
    <n v="80164"/>
    <n v="0"/>
    <n v="0"/>
    <n v="15997.68"/>
    <n v="0.16020000000000001"/>
    <n v="0.15390000000000001"/>
    <n v="0"/>
    <n v="0"/>
    <n v="0"/>
    <n v="0"/>
    <n v="0"/>
  </r>
  <r>
    <x v="8"/>
    <s v="Battle Ground"/>
    <n v="4450"/>
    <s v="Summit View High School"/>
    <s v="No"/>
    <n v="332.55"/>
    <n v="0"/>
    <n v="0"/>
    <n v="1.06"/>
    <n v="1.1000000000000001"/>
    <n v="0"/>
    <n v="0"/>
    <n v="78209"/>
    <n v="80164"/>
    <n v="0"/>
    <n v="0"/>
    <n v="15997.68"/>
    <n v="0.16020000000000001"/>
    <n v="0.15390000000000001"/>
    <n v="0"/>
    <n v="0"/>
    <n v="0"/>
    <n v="0"/>
    <n v="0"/>
  </r>
  <r>
    <x v="8"/>
    <s v="Battle Ground"/>
    <n v="5089"/>
    <s v="Daybreak Middle"/>
    <s v="No"/>
    <n v="486.54"/>
    <n v="0"/>
    <n v="0"/>
    <n v="1.06"/>
    <n v="1.1000000000000001"/>
    <n v="0"/>
    <n v="0"/>
    <n v="78209"/>
    <n v="80164"/>
    <n v="0"/>
    <n v="0"/>
    <n v="15997.68"/>
    <n v="0.16020000000000001"/>
    <n v="0.15390000000000001"/>
    <n v="0"/>
    <n v="0"/>
    <n v="0"/>
    <n v="0"/>
    <n v="0"/>
  </r>
  <r>
    <x v="8"/>
    <s v="Battle Ground"/>
    <n v="5090"/>
    <s v="Daybreak Primary"/>
    <s v="No"/>
    <n v="532.62"/>
    <n v="0"/>
    <n v="0"/>
    <n v="1.06"/>
    <n v="1.1000000000000001"/>
    <n v="0"/>
    <n v="0"/>
    <n v="78209"/>
    <n v="80164"/>
    <n v="0"/>
    <n v="0"/>
    <n v="15997.68"/>
    <n v="0.16020000000000001"/>
    <n v="0.15390000000000001"/>
    <n v="0"/>
    <n v="0"/>
    <n v="0"/>
    <n v="0"/>
    <n v="0"/>
  </r>
  <r>
    <x v="8"/>
    <s v="Battle Ground"/>
    <n v="5131"/>
    <s v="Tukes Valley Middle School"/>
    <s v="No"/>
    <n v="460.44"/>
    <n v="0"/>
    <n v="0"/>
    <n v="1.06"/>
    <n v="1.1000000000000001"/>
    <n v="0"/>
    <n v="0"/>
    <n v="78209"/>
    <n v="80164"/>
    <n v="0"/>
    <n v="0"/>
    <n v="15997.68"/>
    <n v="0.16020000000000001"/>
    <n v="0.15390000000000001"/>
    <n v="0"/>
    <n v="0"/>
    <n v="0"/>
    <n v="0"/>
    <n v="0"/>
  </r>
  <r>
    <x v="8"/>
    <s v="Battle Ground"/>
    <n v="5132"/>
    <s v="Tukes Valley Primary "/>
    <s v="No"/>
    <n v="526.25"/>
    <n v="0"/>
    <n v="0"/>
    <n v="1.06"/>
    <n v="1.1000000000000001"/>
    <n v="0"/>
    <n v="0"/>
    <n v="78209"/>
    <n v="80164"/>
    <n v="0"/>
    <n v="0"/>
    <n v="15997.68"/>
    <n v="0.16020000000000001"/>
    <n v="0.15390000000000001"/>
    <n v="0"/>
    <n v="0"/>
    <n v="0"/>
    <n v="0"/>
    <n v="0"/>
  </r>
  <r>
    <x v="8"/>
    <s v="Battle Ground"/>
    <n v="5133"/>
    <s v="Chief Umtuch Middle"/>
    <s v="No"/>
    <n v="533.49"/>
    <n v="0"/>
    <n v="0"/>
    <n v="1.06"/>
    <n v="1.1000000000000001"/>
    <n v="0"/>
    <n v="0"/>
    <n v="78209"/>
    <n v="80164"/>
    <n v="0"/>
    <n v="0"/>
    <n v="15997.68"/>
    <n v="0.16020000000000001"/>
    <n v="0.15390000000000001"/>
    <n v="0"/>
    <n v="0"/>
    <n v="0"/>
    <n v="0"/>
    <n v="0"/>
  </r>
  <r>
    <x v="8"/>
    <s v="Battle Ground"/>
    <n v="5360"/>
    <s v="Open Doors Battle Ground"/>
    <s v="No"/>
    <n v="35.67"/>
    <n v="0"/>
    <n v="0"/>
    <n v="1.06"/>
    <n v="1.1000000000000001"/>
    <n v="0"/>
    <n v="0"/>
    <n v="78209"/>
    <n v="80164"/>
    <n v="0"/>
    <n v="0"/>
    <n v="15997.68"/>
    <n v="0.16020000000000001"/>
    <n v="0.15390000000000001"/>
    <n v="0"/>
    <n v="0"/>
    <n v="0"/>
    <n v="0"/>
    <n v="0"/>
  </r>
  <r>
    <x v="8"/>
    <s v="Battle Ground"/>
    <n v="5749"/>
    <s v="Battle Ground Virtual Academy"/>
    <s v="No"/>
    <n v="428.37"/>
    <n v="0"/>
    <n v="0"/>
    <n v="1.06"/>
    <n v="1.1000000000000001"/>
    <n v="0"/>
    <n v="0"/>
    <n v="78209"/>
    <n v="80164"/>
    <n v="0"/>
    <n v="0"/>
    <n v="15997.68"/>
    <n v="0.16020000000000001"/>
    <n v="0.15390000000000001"/>
    <n v="0"/>
    <n v="0"/>
    <n v="0"/>
    <n v="0"/>
    <n v="0"/>
  </r>
  <r>
    <x v="9"/>
    <s v="Bellevue"/>
    <n v="2701"/>
    <s v="Bellevue High School"/>
    <s v="No"/>
    <n v="1692.5400000000002"/>
    <n v="0"/>
    <n v="0"/>
    <n v="1.18"/>
    <n v="1.18"/>
    <n v="0"/>
    <n v="0"/>
    <n v="78209"/>
    <n v="80164"/>
    <n v="0"/>
    <n v="0"/>
    <n v="15997.68"/>
    <n v="0.16020000000000001"/>
    <n v="0.15390000000000001"/>
    <n v="0"/>
    <n v="0"/>
    <n v="0"/>
    <n v="0"/>
    <n v="0"/>
  </r>
  <r>
    <x v="9"/>
    <s v="Bellevue"/>
    <n v="2846"/>
    <s v="Enatai Elementary School"/>
    <s v="No"/>
    <n v="473.56"/>
    <n v="0"/>
    <n v="0"/>
    <n v="1.18"/>
    <n v="1.18"/>
    <n v="0"/>
    <n v="0"/>
    <n v="78209"/>
    <n v="80164"/>
    <n v="0"/>
    <n v="0"/>
    <n v="15997.68"/>
    <n v="0.16020000000000001"/>
    <n v="0.15390000000000001"/>
    <n v="0"/>
    <n v="0"/>
    <n v="0"/>
    <n v="0"/>
    <n v="0"/>
  </r>
  <r>
    <x v="9"/>
    <s v="Bellevue"/>
    <n v="2847"/>
    <s v="Clyde Hill Elementary"/>
    <s v="No"/>
    <n v="526.01"/>
    <n v="0"/>
    <n v="0"/>
    <n v="1.18"/>
    <n v="1.18"/>
    <n v="0"/>
    <n v="0"/>
    <n v="78209"/>
    <n v="80164"/>
    <n v="0"/>
    <n v="0"/>
    <n v="15997.68"/>
    <n v="0.16020000000000001"/>
    <n v="0.15390000000000001"/>
    <n v="0"/>
    <n v="0"/>
    <n v="0"/>
    <n v="0"/>
    <n v="0"/>
  </r>
  <r>
    <x v="9"/>
    <s v="Bellevue"/>
    <n v="3100"/>
    <s v="Stevenson Elementary"/>
    <s v="Yes"/>
    <n v="494.83"/>
    <n v="0"/>
    <n v="494.83"/>
    <n v="1.18"/>
    <n v="1.18"/>
    <n v="494.83"/>
    <n v="1.452"/>
    <n v="78209"/>
    <n v="80164"/>
    <n v="134000.17000000001"/>
    <n v="3349.6199999999953"/>
    <n v="15997.68"/>
    <n v="0.16020000000000001"/>
    <n v="0.15390000000000001"/>
    <n v="45210.97"/>
    <n v="2289.16"/>
    <n v="352.3"/>
    <n v="2641.46"/>
    <n v="185202.22"/>
  </r>
  <r>
    <x v="9"/>
    <s v="Bellevue"/>
    <n v="3166"/>
    <s v="Highland Middle School"/>
    <s v="Yes"/>
    <n v="584.19000000000005"/>
    <n v="0"/>
    <n v="584.19000000000005"/>
    <n v="1.18"/>
    <n v="1.18"/>
    <n v="584.19000000000005"/>
    <n v="1.714"/>
    <n v="78209"/>
    <n v="80164"/>
    <n v="158179.26999999999"/>
    <n v="3954.0200000000186"/>
    <n v="15997.68"/>
    <n v="0.16020000000000001"/>
    <n v="0.15390000000000001"/>
    <n v="53368.87"/>
    <n v="2702.22"/>
    <n v="415.87"/>
    <n v="3118.0899999999997"/>
    <n v="218620.25"/>
  </r>
  <r>
    <x v="9"/>
    <s v="Bellevue"/>
    <n v="3167"/>
    <s v="Woodridge Elementary"/>
    <s v="No"/>
    <n v="514.51"/>
    <n v="0"/>
    <n v="0"/>
    <n v="1.18"/>
    <n v="1.18"/>
    <n v="0"/>
    <n v="0"/>
    <n v="78209"/>
    <n v="80164"/>
    <n v="0"/>
    <n v="0"/>
    <n v="15997.68"/>
    <n v="0.16020000000000001"/>
    <n v="0.15390000000000001"/>
    <n v="0"/>
    <n v="0"/>
    <n v="0"/>
    <n v="0"/>
    <n v="0"/>
  </r>
  <r>
    <x v="9"/>
    <s v="Bellevue"/>
    <n v="3168"/>
    <s v="Phantom Lake Elementary"/>
    <s v="No"/>
    <n v="331.44"/>
    <n v="0"/>
    <n v="0"/>
    <n v="1.18"/>
    <n v="1.18"/>
    <n v="0"/>
    <n v="0"/>
    <n v="78209"/>
    <n v="80164"/>
    <n v="0"/>
    <n v="0"/>
    <n v="15997.68"/>
    <n v="0.16020000000000001"/>
    <n v="0.15390000000000001"/>
    <n v="0"/>
    <n v="0"/>
    <n v="0"/>
    <n v="0"/>
    <n v="0"/>
  </r>
  <r>
    <x v="9"/>
    <s v="Bellevue"/>
    <n v="3224"/>
    <s v="Puesta del Sol Elementary School"/>
    <s v="No"/>
    <n v="458.44"/>
    <n v="0"/>
    <n v="0"/>
    <n v="1.18"/>
    <n v="1.18"/>
    <n v="0"/>
    <n v="0"/>
    <n v="78209"/>
    <n v="80164"/>
    <n v="0"/>
    <n v="0"/>
    <n v="15997.68"/>
    <n v="0.16020000000000001"/>
    <n v="0.15390000000000001"/>
    <n v="0"/>
    <n v="0"/>
    <n v="0"/>
    <n v="0"/>
    <n v="0"/>
  </r>
  <r>
    <x v="9"/>
    <s v="Bellevue"/>
    <n v="3225"/>
    <s v="Lake Hills Elementary"/>
    <s v="Yes"/>
    <n v="453.76"/>
    <n v="0"/>
    <n v="453.76"/>
    <n v="1.18"/>
    <n v="1.18"/>
    <n v="453.76"/>
    <n v="1.331"/>
    <n v="78209"/>
    <n v="80164"/>
    <n v="122833.49"/>
    <n v="3070.4899999999907"/>
    <n v="15997.68"/>
    <n v="0.16020000000000001"/>
    <n v="0.15390000000000001"/>
    <n v="41443.39"/>
    <n v="2098.4"/>
    <n v="322.94"/>
    <n v="2421.34"/>
    <n v="169768.71"/>
  </r>
  <r>
    <x v="9"/>
    <s v="Bellevue"/>
    <n v="3282"/>
    <s v="Sammamish Senior High"/>
    <s v="No"/>
    <n v="1329.97"/>
    <n v="0"/>
    <n v="0"/>
    <n v="1.18"/>
    <n v="1.18"/>
    <n v="0"/>
    <n v="0"/>
    <n v="78209"/>
    <n v="80164"/>
    <n v="0"/>
    <n v="0"/>
    <n v="15997.68"/>
    <n v="0.16020000000000001"/>
    <n v="0.15390000000000001"/>
    <n v="0"/>
    <n v="0"/>
    <n v="0"/>
    <n v="0"/>
    <n v="0"/>
  </r>
  <r>
    <x v="9"/>
    <s v="Bellevue"/>
    <n v="3283"/>
    <s v="Tyee Middle School"/>
    <s v="No"/>
    <n v="1008.05"/>
    <n v="0"/>
    <n v="0"/>
    <n v="1.18"/>
    <n v="1.18"/>
    <n v="0"/>
    <n v="0"/>
    <n v="78209"/>
    <n v="80164"/>
    <n v="0"/>
    <n v="0"/>
    <n v="15997.68"/>
    <n v="0.16020000000000001"/>
    <n v="0.15390000000000001"/>
    <n v="0"/>
    <n v="0"/>
    <n v="0"/>
    <n v="0"/>
    <n v="0"/>
  </r>
  <r>
    <x v="9"/>
    <s v="Bellevue"/>
    <n v="3338"/>
    <s v="Chinook Middle School"/>
    <s v="No"/>
    <n v="752.83"/>
    <n v="0"/>
    <n v="0"/>
    <n v="1.18"/>
    <n v="1.18"/>
    <n v="0"/>
    <n v="0"/>
    <n v="78209"/>
    <n v="80164"/>
    <n v="0"/>
    <n v="0"/>
    <n v="15997.68"/>
    <n v="0.16020000000000001"/>
    <n v="0.15390000000000001"/>
    <n v="0"/>
    <n v="0"/>
    <n v="0"/>
    <n v="0"/>
    <n v="0"/>
  </r>
  <r>
    <x v="9"/>
    <s v="Bellevue"/>
    <n v="3339"/>
    <s v="Sherwood Forest Elementary"/>
    <s v="Yes"/>
    <n v="361.13"/>
    <n v="0"/>
    <n v="361.13"/>
    <n v="1.18"/>
    <n v="1.18"/>
    <n v="361.13"/>
    <n v="1.0589999999999999"/>
    <n v="78209"/>
    <n v="80164"/>
    <n v="97731.53"/>
    <n v="2443.0099999999948"/>
    <n v="15997.68"/>
    <n v="0.16020000000000001"/>
    <n v="0.15390000000000001"/>
    <n v="32974.11"/>
    <n v="1669.58"/>
    <n v="256.95"/>
    <n v="1926.53"/>
    <n v="135075.18"/>
  </r>
  <r>
    <x v="9"/>
    <s v="Bellevue"/>
    <n v="3435"/>
    <s v="Tillicum Middle School"/>
    <s v="No"/>
    <n v="672.46"/>
    <n v="0"/>
    <n v="0"/>
    <n v="1.18"/>
    <n v="1.18"/>
    <n v="0"/>
    <n v="0"/>
    <n v="78209"/>
    <n v="80164"/>
    <n v="0"/>
    <n v="0"/>
    <n v="15997.68"/>
    <n v="0.16020000000000001"/>
    <n v="0.15390000000000001"/>
    <n v="0"/>
    <n v="0"/>
    <n v="0"/>
    <n v="0"/>
    <n v="0"/>
  </r>
  <r>
    <x v="9"/>
    <s v="Bellevue"/>
    <n v="3436"/>
    <s v="Medina Elementary School"/>
    <s v="No"/>
    <n v="563.80999999999995"/>
    <n v="0"/>
    <n v="0"/>
    <n v="1.18"/>
    <n v="1.18"/>
    <n v="0"/>
    <n v="0"/>
    <n v="78209"/>
    <n v="80164"/>
    <n v="0"/>
    <n v="0"/>
    <n v="15997.68"/>
    <n v="0.16020000000000001"/>
    <n v="0.15390000000000001"/>
    <n v="0"/>
    <n v="0"/>
    <n v="0"/>
    <n v="0"/>
    <n v="0"/>
  </r>
  <r>
    <x v="9"/>
    <s v="Bellevue"/>
    <n v="3437"/>
    <s v="Newport Heights Elementary"/>
    <s v="No"/>
    <n v="476.44"/>
    <n v="0"/>
    <n v="0"/>
    <n v="1.18"/>
    <n v="1.18"/>
    <n v="0"/>
    <n v="0"/>
    <n v="78209"/>
    <n v="80164"/>
    <n v="0"/>
    <n v="0"/>
    <n v="15997.68"/>
    <n v="0.16020000000000001"/>
    <n v="0.15390000000000001"/>
    <n v="0"/>
    <n v="0"/>
    <n v="0"/>
    <n v="0"/>
    <n v="0"/>
  </r>
  <r>
    <x v="9"/>
    <s v="Bellevue"/>
    <n v="3486"/>
    <s v="Newport Senior High School"/>
    <s v="No"/>
    <n v="1854.53"/>
    <n v="0"/>
    <n v="0"/>
    <n v="1.18"/>
    <n v="1.18"/>
    <n v="0"/>
    <n v="0"/>
    <n v="78209"/>
    <n v="80164"/>
    <n v="0"/>
    <n v="0"/>
    <n v="15997.68"/>
    <n v="0.16020000000000001"/>
    <n v="0.15390000000000001"/>
    <n v="0"/>
    <n v="0"/>
    <n v="0"/>
    <n v="0"/>
    <n v="0"/>
  </r>
  <r>
    <x v="9"/>
    <s v="Bellevue"/>
    <n v="3522"/>
    <s v="International School"/>
    <s v="No"/>
    <n v="597.09"/>
    <n v="0"/>
    <n v="0"/>
    <n v="1.18"/>
    <n v="1.18"/>
    <n v="0"/>
    <n v="0"/>
    <n v="78209"/>
    <n v="80164"/>
    <n v="0"/>
    <n v="0"/>
    <n v="15997.68"/>
    <n v="0.16020000000000001"/>
    <n v="0.15390000000000001"/>
    <n v="0"/>
    <n v="0"/>
    <n v="0"/>
    <n v="0"/>
    <n v="0"/>
  </r>
  <r>
    <x v="9"/>
    <s v="Bellevue"/>
    <n v="3588"/>
    <s v="Interlake Senior High School"/>
    <s v="No"/>
    <n v="1619.53"/>
    <n v="0"/>
    <n v="0"/>
    <n v="1.18"/>
    <n v="1.18"/>
    <n v="0"/>
    <n v="0"/>
    <n v="78209"/>
    <n v="80164"/>
    <n v="0"/>
    <n v="0"/>
    <n v="15997.68"/>
    <n v="0.16020000000000001"/>
    <n v="0.15390000000000001"/>
    <n v="0"/>
    <n v="0"/>
    <n v="0"/>
    <n v="0"/>
    <n v="0"/>
  </r>
  <r>
    <x v="9"/>
    <s v="Bellevue"/>
    <n v="3631"/>
    <s v="Odle Middle School"/>
    <s v="No"/>
    <n v="968.71"/>
    <n v="0"/>
    <n v="0"/>
    <n v="1.18"/>
    <n v="1.18"/>
    <n v="0"/>
    <n v="0"/>
    <n v="78209"/>
    <n v="80164"/>
    <n v="0"/>
    <n v="0"/>
    <n v="15997.68"/>
    <n v="0.16020000000000001"/>
    <n v="0.15390000000000001"/>
    <n v="0"/>
    <n v="0"/>
    <n v="0"/>
    <n v="0"/>
    <n v="0"/>
  </r>
  <r>
    <x v="9"/>
    <s v="Bellevue"/>
    <n v="3633"/>
    <s v="Ardmore Elementary School"/>
    <s v="No"/>
    <n v="349.89"/>
    <n v="0"/>
    <n v="0"/>
    <n v="1.18"/>
    <n v="1.18"/>
    <n v="0"/>
    <n v="0"/>
    <n v="78209"/>
    <n v="80164"/>
    <n v="0"/>
    <n v="0"/>
    <n v="15997.68"/>
    <n v="0.16020000000000001"/>
    <n v="0.15390000000000001"/>
    <n v="0"/>
    <n v="0"/>
    <n v="0"/>
    <n v="0"/>
    <n v="0"/>
  </r>
  <r>
    <x v="9"/>
    <s v="Bellevue"/>
    <n v="3634"/>
    <s v="Spiritridge Elementary School"/>
    <s v="No"/>
    <n v="552.83000000000004"/>
    <n v="0"/>
    <n v="0"/>
    <n v="1.18"/>
    <n v="1.18"/>
    <n v="0"/>
    <n v="0"/>
    <n v="78209"/>
    <n v="80164"/>
    <n v="0"/>
    <n v="0"/>
    <n v="15997.68"/>
    <n v="0.16020000000000001"/>
    <n v="0.15390000000000001"/>
    <n v="0"/>
    <n v="0"/>
    <n v="0"/>
    <n v="0"/>
    <n v="0"/>
  </r>
  <r>
    <x v="9"/>
    <s v="Bellevue"/>
    <n v="3705"/>
    <s v="Bennett Elementary School"/>
    <s v="No"/>
    <n v="458.13"/>
    <n v="0"/>
    <n v="0"/>
    <n v="1.18"/>
    <n v="1.18"/>
    <n v="0"/>
    <n v="0"/>
    <n v="78209"/>
    <n v="80164"/>
    <n v="0"/>
    <n v="0"/>
    <n v="15997.68"/>
    <n v="0.16020000000000001"/>
    <n v="0.15390000000000001"/>
    <n v="0"/>
    <n v="0"/>
    <n v="0"/>
    <n v="0"/>
    <n v="0"/>
  </r>
  <r>
    <x v="9"/>
    <s v="Bellevue"/>
    <n v="3742"/>
    <s v="Cherry Crest Elementary School"/>
    <s v="No"/>
    <n v="541.33000000000004"/>
    <n v="0"/>
    <n v="0"/>
    <n v="1.18"/>
    <n v="1.18"/>
    <n v="0"/>
    <n v="0"/>
    <n v="78209"/>
    <n v="80164"/>
    <n v="0"/>
    <n v="0"/>
    <n v="15997.68"/>
    <n v="0.16020000000000001"/>
    <n v="0.15390000000000001"/>
    <n v="0"/>
    <n v="0"/>
    <n v="0"/>
    <n v="0"/>
    <n v="0"/>
  </r>
  <r>
    <x v="9"/>
    <s v="Bellevue"/>
    <n v="3789"/>
    <s v="Somerset Elementary School"/>
    <s v="No"/>
    <n v="751.86"/>
    <n v="0"/>
    <n v="0"/>
    <n v="1.18"/>
    <n v="1.18"/>
    <n v="0"/>
    <n v="0"/>
    <n v="78209"/>
    <n v="80164"/>
    <n v="0"/>
    <n v="0"/>
    <n v="15997.68"/>
    <n v="0.16020000000000001"/>
    <n v="0.15390000000000001"/>
    <n v="0"/>
    <n v="0"/>
    <n v="0"/>
    <n v="0"/>
    <n v="0"/>
  </r>
  <r>
    <x v="9"/>
    <s v="Bellevue"/>
    <n v="5240"/>
    <s v="Bellevue Big Picture School"/>
    <s v="No"/>
    <n v="353.26"/>
    <n v="0"/>
    <n v="0"/>
    <n v="1.18"/>
    <n v="1.18"/>
    <n v="0"/>
    <n v="0"/>
    <n v="78209"/>
    <n v="80164"/>
    <n v="0"/>
    <n v="0"/>
    <n v="15997.68"/>
    <n v="0.16020000000000001"/>
    <n v="0.15390000000000001"/>
    <n v="0"/>
    <n v="0"/>
    <n v="0"/>
    <n v="0"/>
    <n v="0"/>
  </r>
  <r>
    <x v="9"/>
    <s v="Bellevue"/>
    <n v="5281"/>
    <s v="Central Educational Services"/>
    <s v="No"/>
    <n v="0"/>
    <n v="0"/>
    <n v="0"/>
    <n v="1.18"/>
    <n v="1.18"/>
    <n v="0"/>
    <n v="0"/>
    <n v="78209"/>
    <n v="80164"/>
    <n v="0"/>
    <n v="0"/>
    <n v="15997.68"/>
    <n v="0.16020000000000001"/>
    <n v="0.15390000000000001"/>
    <n v="0"/>
    <n v="0"/>
    <n v="0"/>
    <n v="0"/>
    <n v="0"/>
  </r>
  <r>
    <x v="9"/>
    <s v="Bellevue"/>
    <n v="5308"/>
    <s v="Jing Mei Elementary School"/>
    <s v="No"/>
    <n v="499.89"/>
    <n v="0"/>
    <n v="0"/>
    <n v="1.18"/>
    <n v="1.18"/>
    <n v="0"/>
    <n v="0"/>
    <n v="78209"/>
    <n v="80164"/>
    <n v="0"/>
    <n v="0"/>
    <n v="15997.68"/>
    <n v="0.16020000000000001"/>
    <n v="0.15390000000000001"/>
    <n v="0"/>
    <n v="0"/>
    <n v="0"/>
    <n v="0"/>
    <n v="0"/>
  </r>
  <r>
    <x v="9"/>
    <s v="Bellevue"/>
    <n v="5325"/>
    <s v="Bellevue Open Doors"/>
    <s v="No"/>
    <n v="22.44"/>
    <n v="0"/>
    <n v="0"/>
    <n v="1.18"/>
    <n v="1.18"/>
    <n v="0"/>
    <n v="0"/>
    <n v="78209"/>
    <n v="80164"/>
    <n v="0"/>
    <n v="0"/>
    <n v="15997.68"/>
    <n v="0.16020000000000001"/>
    <n v="0.15390000000000001"/>
    <n v="0"/>
    <n v="0"/>
    <n v="0"/>
    <n v="0"/>
    <n v="0"/>
  </r>
  <r>
    <x v="9"/>
    <s v="Bellevue"/>
    <n v="5714"/>
    <s v="Bellevue Digital Discovery"/>
    <s v="No"/>
    <n v="295.15999999999997"/>
    <n v="0"/>
    <n v="0"/>
    <n v="1.18"/>
    <n v="1.18"/>
    <n v="0"/>
    <n v="0"/>
    <n v="78209"/>
    <n v="80164"/>
    <n v="0"/>
    <n v="0"/>
    <n v="15997.68"/>
    <n v="0.16020000000000001"/>
    <n v="0.15390000000000001"/>
    <n v="0"/>
    <n v="0"/>
    <n v="0"/>
    <n v="0"/>
    <n v="0"/>
  </r>
  <r>
    <x v="10"/>
    <s v="Bellingham"/>
    <n v="1647"/>
    <s v="Options High School"/>
    <s v="Yes"/>
    <n v="208.74"/>
    <n v="0"/>
    <n v="208.74"/>
    <n v="1.06"/>
    <n v="1.06"/>
    <n v="208.74"/>
    <n v="0.61199999999999999"/>
    <n v="78209"/>
    <n v="80164"/>
    <n v="50735.74"/>
    <n v="1268.25"/>
    <n v="15997.68"/>
    <n v="0.16020000000000001"/>
    <n v="0.15390000000000001"/>
    <n v="18113.63"/>
    <n v="866.73"/>
    <n v="133.38999999999999"/>
    <n v="1000.12"/>
    <n v="71117.739999999991"/>
  </r>
  <r>
    <x v="10"/>
    <s v="Bellingham"/>
    <n v="1799"/>
    <s v="Visions (Seamar Youth Center)"/>
    <s v="No"/>
    <n v="3.84"/>
    <n v="0"/>
    <n v="0"/>
    <n v="1.06"/>
    <n v="1.06"/>
    <n v="0"/>
    <n v="0"/>
    <n v="78209"/>
    <n v="80164"/>
    <n v="0"/>
    <n v="0"/>
    <n v="15997.68"/>
    <n v="0.16020000000000001"/>
    <n v="0.15390000000000001"/>
    <n v="0"/>
    <n v="0"/>
    <n v="0"/>
    <n v="0"/>
    <n v="0"/>
  </r>
  <r>
    <x v="10"/>
    <s v="Bellingham"/>
    <n v="2066"/>
    <s v="Fairhaven Middle School"/>
    <s v="No"/>
    <n v="584.63"/>
    <n v="0"/>
    <n v="0"/>
    <n v="1.06"/>
    <n v="1.06"/>
    <n v="0"/>
    <n v="0"/>
    <n v="78209"/>
    <n v="80164"/>
    <n v="0"/>
    <n v="0"/>
    <n v="15997.68"/>
    <n v="0.16020000000000001"/>
    <n v="0.15390000000000001"/>
    <n v="0"/>
    <n v="0"/>
    <n v="0"/>
    <n v="0"/>
    <n v="0"/>
  </r>
  <r>
    <x v="10"/>
    <s v="Bellingham"/>
    <n v="2067"/>
    <s v="Roosevelt Elementary School"/>
    <s v="No"/>
    <n v="347.52"/>
    <n v="0"/>
    <n v="0"/>
    <n v="1.06"/>
    <n v="1.06"/>
    <n v="0"/>
    <n v="0"/>
    <n v="78209"/>
    <n v="80164"/>
    <n v="0"/>
    <n v="0"/>
    <n v="15997.68"/>
    <n v="0.16020000000000001"/>
    <n v="0.15390000000000001"/>
    <n v="0"/>
    <n v="0"/>
    <n v="0"/>
    <n v="0"/>
    <n v="0"/>
  </r>
  <r>
    <x v="10"/>
    <s v="Bellingham"/>
    <n v="2075"/>
    <s v="Whatcom Middle School"/>
    <s v="No"/>
    <n v="631.66"/>
    <n v="0"/>
    <n v="0"/>
    <n v="1.06"/>
    <n v="1.06"/>
    <n v="0"/>
    <n v="0"/>
    <n v="78209"/>
    <n v="80164"/>
    <n v="0"/>
    <n v="0"/>
    <n v="15997.68"/>
    <n v="0.16020000000000001"/>
    <n v="0.15390000000000001"/>
    <n v="0"/>
    <n v="0"/>
    <n v="0"/>
    <n v="0"/>
    <n v="0"/>
  </r>
  <r>
    <x v="10"/>
    <s v="Bellingham"/>
    <n v="2175"/>
    <s v="Silver Beach Elementary School"/>
    <s v="No"/>
    <n v="309.45999999999998"/>
    <n v="0"/>
    <n v="0"/>
    <n v="1.06"/>
    <n v="1.06"/>
    <n v="0"/>
    <n v="0"/>
    <n v="78209"/>
    <n v="80164"/>
    <n v="0"/>
    <n v="0"/>
    <n v="15997.68"/>
    <n v="0.16020000000000001"/>
    <n v="0.15390000000000001"/>
    <n v="0"/>
    <n v="0"/>
    <n v="0"/>
    <n v="0"/>
    <n v="0"/>
  </r>
  <r>
    <x v="10"/>
    <s v="Bellingham"/>
    <n v="2225"/>
    <s v="Lowell Elementary School "/>
    <s v="No"/>
    <n v="335.89"/>
    <n v="0"/>
    <n v="0"/>
    <n v="1.06"/>
    <n v="1.06"/>
    <n v="0"/>
    <n v="0"/>
    <n v="78209"/>
    <n v="80164"/>
    <n v="0"/>
    <n v="0"/>
    <n v="15997.68"/>
    <n v="0.16020000000000001"/>
    <n v="0.15390000000000001"/>
    <n v="0"/>
    <n v="0"/>
    <n v="0"/>
    <n v="0"/>
    <n v="0"/>
  </r>
  <r>
    <x v="10"/>
    <s v="Bellingham"/>
    <n v="2262"/>
    <s v="Geneva Elementary School"/>
    <s v="No"/>
    <n v="405.02"/>
    <n v="0"/>
    <n v="0"/>
    <n v="1.06"/>
    <n v="1.06"/>
    <n v="0"/>
    <n v="0"/>
    <n v="78209"/>
    <n v="80164"/>
    <n v="0"/>
    <n v="0"/>
    <n v="15997.68"/>
    <n v="0.16020000000000001"/>
    <n v="0.15390000000000001"/>
    <n v="0"/>
    <n v="0"/>
    <n v="0"/>
    <n v="0"/>
    <n v="0"/>
  </r>
  <r>
    <x v="10"/>
    <s v="Bellingham"/>
    <n v="2365"/>
    <s v="Columbia Elementary School"/>
    <s v="No"/>
    <n v="190.35"/>
    <n v="0"/>
    <n v="0"/>
    <n v="1.06"/>
    <n v="1.06"/>
    <n v="0"/>
    <n v="0"/>
    <n v="78209"/>
    <n v="80164"/>
    <n v="0"/>
    <n v="0"/>
    <n v="15997.68"/>
    <n v="0.16020000000000001"/>
    <n v="0.15390000000000001"/>
    <n v="0"/>
    <n v="0"/>
    <n v="0"/>
    <n v="0"/>
    <n v="0"/>
  </r>
  <r>
    <x v="10"/>
    <s v="Bellingham"/>
    <n v="2387"/>
    <s v="Sunnyland Elementary School"/>
    <s v="No"/>
    <n v="282.79000000000002"/>
    <n v="0"/>
    <n v="0"/>
    <n v="1.06"/>
    <n v="1.06"/>
    <n v="0"/>
    <n v="0"/>
    <n v="78209"/>
    <n v="80164"/>
    <n v="0"/>
    <n v="0"/>
    <n v="15997.68"/>
    <n v="0.16020000000000001"/>
    <n v="0.15390000000000001"/>
    <n v="0"/>
    <n v="0"/>
    <n v="0"/>
    <n v="0"/>
    <n v="0"/>
  </r>
  <r>
    <x v="10"/>
    <s v="Bellingham"/>
    <n v="2431"/>
    <s v="Birchwood Elementary School"/>
    <s v="Yes"/>
    <n v="335.71"/>
    <n v="0"/>
    <n v="335.71"/>
    <n v="1.06"/>
    <n v="1.06"/>
    <n v="335.71"/>
    <n v="0.98499999999999999"/>
    <n v="78209"/>
    <n v="80164"/>
    <n v="81658.02"/>
    <n v="2041.2099999999919"/>
    <n v="15997.68"/>
    <n v="0.16020000000000001"/>
    <n v="0.15390000000000001"/>
    <n v="29153.47"/>
    <n v="1394.99"/>
    <n v="214.69"/>
    <n v="1609.68"/>
    <n v="114462.37999999999"/>
  </r>
  <r>
    <x v="10"/>
    <s v="Bellingham"/>
    <n v="2553"/>
    <s v="Bellingham High School"/>
    <s v="No"/>
    <n v="1096.25"/>
    <n v="0"/>
    <n v="0"/>
    <n v="1.06"/>
    <n v="1.06"/>
    <n v="0"/>
    <n v="0"/>
    <n v="78209"/>
    <n v="80164"/>
    <n v="0"/>
    <n v="0"/>
    <n v="15997.68"/>
    <n v="0.16020000000000001"/>
    <n v="0.15390000000000001"/>
    <n v="0"/>
    <n v="0"/>
    <n v="0"/>
    <n v="0"/>
    <n v="0"/>
  </r>
  <r>
    <x v="10"/>
    <s v="Bellingham"/>
    <n v="2817"/>
    <s v="Carl Cozier Elementary School"/>
    <s v="No"/>
    <n v="323.58999999999997"/>
    <n v="0"/>
    <n v="0"/>
    <n v="1.06"/>
    <n v="1.06"/>
    <n v="0"/>
    <n v="0"/>
    <n v="78209"/>
    <n v="80164"/>
    <n v="0"/>
    <n v="0"/>
    <n v="15997.68"/>
    <n v="0.16020000000000001"/>
    <n v="0.15390000000000001"/>
    <n v="0"/>
    <n v="0"/>
    <n v="0"/>
    <n v="0"/>
    <n v="0"/>
  </r>
  <r>
    <x v="10"/>
    <s v="Bellingham"/>
    <n v="3134"/>
    <s v="Happy Valley Elementary School"/>
    <s v="No"/>
    <n v="438.15"/>
    <n v="0"/>
    <n v="0"/>
    <n v="1.06"/>
    <n v="1.06"/>
    <n v="0"/>
    <n v="0"/>
    <n v="78209"/>
    <n v="80164"/>
    <n v="0"/>
    <n v="0"/>
    <n v="15997.68"/>
    <n v="0.16020000000000001"/>
    <n v="0.15390000000000001"/>
    <n v="0"/>
    <n v="0"/>
    <n v="0"/>
    <n v="0"/>
    <n v="0"/>
  </r>
  <r>
    <x v="10"/>
    <s v="Bellingham"/>
    <n v="3200"/>
    <s v="Alderwood Elementary School"/>
    <s v="Yes"/>
    <n v="290.27999999999997"/>
    <n v="0"/>
    <n v="290.27999999999997"/>
    <n v="1.06"/>
    <n v="1.06"/>
    <n v="290.27999999999997"/>
    <n v="0.85099999999999998"/>
    <n v="78209"/>
    <n v="80164"/>
    <n v="70549.210000000006"/>
    <n v="1763.5299999999988"/>
    <n v="15997.68"/>
    <n v="0.16020000000000001"/>
    <n v="0.15390000000000001"/>
    <n v="25187.42"/>
    <n v="1205.21"/>
    <n v="185.48"/>
    <n v="1390.69"/>
    <n v="98890.85"/>
  </r>
  <r>
    <x v="10"/>
    <s v="Bellingham"/>
    <n v="3201"/>
    <s v="Shuksan Middle School"/>
    <s v="Yes"/>
    <n v="599.41"/>
    <n v="0"/>
    <n v="599.41"/>
    <n v="1.06"/>
    <n v="1.06"/>
    <n v="599.41"/>
    <n v="1.758"/>
    <n v="78209"/>
    <n v="80164"/>
    <n v="145740.91"/>
    <n v="3643.1000000000058"/>
    <n v="15997.68"/>
    <n v="0.16020000000000001"/>
    <n v="0.15390000000000001"/>
    <n v="52032.29"/>
    <n v="2489.73"/>
    <n v="383.17"/>
    <n v="2872.9"/>
    <n v="204289.2"/>
  </r>
  <r>
    <x v="10"/>
    <s v="Bellingham"/>
    <n v="3202"/>
    <s v="Parkview Elementary School"/>
    <s v="No"/>
    <n v="418.04"/>
    <n v="0"/>
    <n v="0"/>
    <n v="1.06"/>
    <n v="1.06"/>
    <n v="0"/>
    <n v="0"/>
    <n v="78209"/>
    <n v="80164"/>
    <n v="0"/>
    <n v="0"/>
    <n v="15997.68"/>
    <n v="0.16020000000000001"/>
    <n v="0.15390000000000001"/>
    <n v="0"/>
    <n v="0"/>
    <n v="0"/>
    <n v="0"/>
    <n v="0"/>
  </r>
  <r>
    <x v="10"/>
    <s v="Bellingham"/>
    <n v="3576"/>
    <s v="Sehome High School"/>
    <s v="No"/>
    <n v="1060.3700000000001"/>
    <n v="0"/>
    <n v="0"/>
    <n v="1.06"/>
    <n v="1.06"/>
    <n v="0"/>
    <n v="0"/>
    <n v="78209"/>
    <n v="80164"/>
    <n v="0"/>
    <n v="0"/>
    <n v="15997.68"/>
    <n v="0.16020000000000001"/>
    <n v="0.15390000000000001"/>
    <n v="0"/>
    <n v="0"/>
    <n v="0"/>
    <n v="0"/>
    <n v="0"/>
  </r>
  <r>
    <x v="10"/>
    <s v="Bellingham"/>
    <n v="4442"/>
    <s v="Kulshan Middle School"/>
    <s v="No"/>
    <n v="574.11"/>
    <n v="0"/>
    <n v="0"/>
    <n v="1.06"/>
    <n v="1.06"/>
    <n v="0"/>
    <n v="0"/>
    <n v="78209"/>
    <n v="80164"/>
    <n v="0"/>
    <n v="0"/>
    <n v="15997.68"/>
    <n v="0.16020000000000001"/>
    <n v="0.15390000000000001"/>
    <n v="0"/>
    <n v="0"/>
    <n v="0"/>
    <n v="0"/>
    <n v="0"/>
  </r>
  <r>
    <x v="10"/>
    <s v="Bellingham"/>
    <n v="4515"/>
    <s v="Squalicum High School"/>
    <s v="No"/>
    <n v="1196.72"/>
    <n v="0"/>
    <n v="0"/>
    <n v="1.06"/>
    <n v="1.06"/>
    <n v="0"/>
    <n v="0"/>
    <n v="78209"/>
    <n v="80164"/>
    <n v="0"/>
    <n v="0"/>
    <n v="15997.68"/>
    <n v="0.16020000000000001"/>
    <n v="0.15390000000000001"/>
    <n v="0"/>
    <n v="0"/>
    <n v="0"/>
    <n v="0"/>
    <n v="0"/>
  </r>
  <r>
    <x v="10"/>
    <s v="Bellingham"/>
    <n v="4571"/>
    <s v="Northern Heights Elementary Schl"/>
    <s v="No"/>
    <n v="396.26"/>
    <n v="0"/>
    <n v="0"/>
    <n v="1.06"/>
    <n v="1.06"/>
    <n v="0"/>
    <n v="0"/>
    <n v="78209"/>
    <n v="80164"/>
    <n v="0"/>
    <n v="0"/>
    <n v="15997.68"/>
    <n v="0.16020000000000001"/>
    <n v="0.15390000000000001"/>
    <n v="0"/>
    <n v="0"/>
    <n v="0"/>
    <n v="0"/>
    <n v="0"/>
  </r>
  <r>
    <x v="10"/>
    <s v="Bellingham"/>
    <n v="5125"/>
    <s v="Wade King Elementary School"/>
    <s v="No"/>
    <n v="289.7"/>
    <n v="0"/>
    <n v="0"/>
    <n v="1.06"/>
    <n v="1.06"/>
    <n v="0"/>
    <n v="0"/>
    <n v="78209"/>
    <n v="80164"/>
    <n v="0"/>
    <n v="0"/>
    <n v="15997.68"/>
    <n v="0.16020000000000001"/>
    <n v="0.15390000000000001"/>
    <n v="0"/>
    <n v="0"/>
    <n v="0"/>
    <n v="0"/>
    <n v="0"/>
  </r>
  <r>
    <x v="10"/>
    <s v="Bellingham"/>
    <n v="5239"/>
    <s v="Cordata Elementary School"/>
    <s v="Yes"/>
    <n v="351.2"/>
    <n v="0"/>
    <n v="351.2"/>
    <n v="1.06"/>
    <n v="1.06"/>
    <n v="351.2"/>
    <n v="1.03"/>
    <n v="78209"/>
    <n v="80164"/>
    <n v="85388.59"/>
    <n v="2134.4700000000012"/>
    <n v="15997.68"/>
    <n v="0.16020000000000001"/>
    <n v="0.15390000000000001"/>
    <n v="30485.360000000001"/>
    <n v="1458.72"/>
    <n v="224.5"/>
    <n v="1683.22"/>
    <n v="119691.64"/>
  </r>
  <r>
    <x v="10"/>
    <s v="Bellingham"/>
    <n v="5340"/>
    <s v="Bellingham Re-Engagement Program"/>
    <s v="Yes"/>
    <n v="114.78"/>
    <n v="0"/>
    <n v="114.78"/>
    <n v="1.06"/>
    <n v="1.06"/>
    <n v="114.78"/>
    <n v="0.33700000000000002"/>
    <n v="78209"/>
    <n v="80164"/>
    <n v="27937.82"/>
    <n v="698.36000000000058"/>
    <n v="15997.68"/>
    <n v="0.16020000000000001"/>
    <n v="0.15390000000000001"/>
    <n v="9974.33"/>
    <n v="477.27"/>
    <n v="73.45"/>
    <n v="550.72"/>
    <n v="39161.230000000003"/>
  </r>
  <r>
    <x v="10"/>
    <s v="Bellingham"/>
    <n v="5366"/>
    <s v="Bellingham Family Partnership Program"/>
    <s v="No"/>
    <n v="281.16000000000003"/>
    <n v="0"/>
    <n v="0"/>
    <n v="1.06"/>
    <n v="1.06"/>
    <n v="0"/>
    <n v="0"/>
    <n v="78209"/>
    <n v="80164"/>
    <n v="0"/>
    <n v="0"/>
    <n v="15997.68"/>
    <n v="0.16020000000000001"/>
    <n v="0.15390000000000001"/>
    <n v="0"/>
    <n v="0"/>
    <n v="0"/>
    <n v="0"/>
    <n v="0"/>
  </r>
  <r>
    <x v="11"/>
    <s v="Benge"/>
    <n v="3142"/>
    <s v="Benge Elementary"/>
    <s v="No"/>
    <n v="13.44"/>
    <n v="0"/>
    <n v="0"/>
    <n v="1"/>
    <n v="1"/>
    <n v="0"/>
    <n v="0"/>
    <n v="78209"/>
    <n v="80164"/>
    <n v="0"/>
    <n v="0"/>
    <n v="15997.68"/>
    <n v="0.16020000000000001"/>
    <n v="0.15390000000000001"/>
    <n v="0"/>
    <n v="0"/>
    <n v="0"/>
    <n v="0"/>
    <n v="0"/>
  </r>
  <r>
    <x v="12"/>
    <s v="Bethel"/>
    <n v="1510"/>
    <s v="Challenger High School"/>
    <s v="Yes"/>
    <n v="321.34999999999997"/>
    <n v="0"/>
    <n v="321.34999999999997"/>
    <n v="1.06"/>
    <n v="1.06"/>
    <n v="321.34999999999997"/>
    <n v="0.94299999999999995"/>
    <n v="78209"/>
    <n v="80164"/>
    <n v="78176.149999999994"/>
    <n v="1954.1800000000076"/>
    <n v="15997.68"/>
    <n v="0.16020000000000001"/>
    <n v="0.15390000000000001"/>
    <n v="27910.38"/>
    <n v="1335.51"/>
    <n v="205.53"/>
    <n v="1541.04"/>
    <n v="109581.75"/>
  </r>
  <r>
    <x v="12"/>
    <s v="Bethel"/>
    <n v="1560"/>
    <s v="Thompson Preschool"/>
    <s v="No"/>
    <n v="0"/>
    <n v="0"/>
    <n v="0"/>
    <n v="1.06"/>
    <n v="1.06"/>
    <n v="0"/>
    <n v="0"/>
    <n v="78209"/>
    <n v="80164"/>
    <n v="0"/>
    <n v="0"/>
    <n v="15997.68"/>
    <n v="0.16020000000000001"/>
    <n v="0.15390000000000001"/>
    <n v="0"/>
    <n v="0"/>
    <n v="0"/>
    <n v="0"/>
    <n v="0"/>
  </r>
  <r>
    <x v="12"/>
    <s v="Bethel"/>
    <n v="2399"/>
    <s v="Spanaway Elementary"/>
    <s v="Yes"/>
    <n v="373.11"/>
    <n v="0"/>
    <n v="373.11"/>
    <n v="1.06"/>
    <n v="1.06"/>
    <n v="373.11"/>
    <n v="1.0940000000000001"/>
    <n v="78209"/>
    <n v="80164"/>
    <n v="90694.28"/>
    <n v="2267.1000000000058"/>
    <n v="15997.68"/>
    <n v="0.16020000000000001"/>
    <n v="0.15390000000000001"/>
    <n v="32379.59"/>
    <n v="1549.36"/>
    <n v="238.45"/>
    <n v="1787.81"/>
    <n v="127128.78"/>
  </r>
  <r>
    <x v="12"/>
    <s v="Bethel"/>
    <n v="2543"/>
    <s v="Roy Elementary"/>
    <s v="Yes"/>
    <n v="280.44"/>
    <n v="0"/>
    <n v="280.44"/>
    <n v="1.06"/>
    <n v="1.06"/>
    <n v="280.44"/>
    <n v="0.82299999999999995"/>
    <n v="78209"/>
    <n v="80164"/>
    <n v="68227.97"/>
    <n v="1705.5"/>
    <n v="15997.68"/>
    <n v="0.16020000000000001"/>
    <n v="0.15390000000000001"/>
    <n v="24358.69"/>
    <n v="1165.56"/>
    <n v="179.38"/>
    <n v="1344.94"/>
    <n v="95637.1"/>
  </r>
  <r>
    <x v="12"/>
    <s v="Bethel"/>
    <n v="2576"/>
    <s v="Clover Creek Elementary"/>
    <s v="No"/>
    <n v="614.46"/>
    <n v="0"/>
    <n v="0"/>
    <n v="1.06"/>
    <n v="1.06"/>
    <n v="0"/>
    <n v="0"/>
    <n v="78209"/>
    <n v="80164"/>
    <n v="0"/>
    <n v="0"/>
    <n v="15997.68"/>
    <n v="0.16020000000000001"/>
    <n v="0.15390000000000001"/>
    <n v="0"/>
    <n v="0"/>
    <n v="0"/>
    <n v="0"/>
    <n v="0"/>
  </r>
  <r>
    <x v="12"/>
    <s v="Bethel"/>
    <n v="2748"/>
    <s v="Kapowsin Elementary"/>
    <s v="No"/>
    <n v="324"/>
    <n v="0"/>
    <n v="0"/>
    <n v="1.06"/>
    <n v="1.06"/>
    <n v="0"/>
    <n v="0"/>
    <n v="78209"/>
    <n v="80164"/>
    <n v="0"/>
    <n v="0"/>
    <n v="15997.68"/>
    <n v="0.16020000000000001"/>
    <n v="0.15390000000000001"/>
    <n v="0"/>
    <n v="0"/>
    <n v="0"/>
    <n v="0"/>
    <n v="0"/>
  </r>
  <r>
    <x v="12"/>
    <s v="Bethel"/>
    <n v="2807"/>
    <s v="Bethel High School"/>
    <s v="No"/>
    <n v="1604.3"/>
    <n v="0"/>
    <n v="0"/>
    <n v="1.06"/>
    <n v="1.06"/>
    <n v="0"/>
    <n v="0"/>
    <n v="78209"/>
    <n v="80164"/>
    <n v="0"/>
    <n v="0"/>
    <n v="15997.68"/>
    <n v="0.16020000000000001"/>
    <n v="0.15390000000000001"/>
    <n v="0"/>
    <n v="0"/>
    <n v="0"/>
    <n v="0"/>
    <n v="0"/>
  </r>
  <r>
    <x v="12"/>
    <s v="Bethel"/>
    <n v="2877"/>
    <s v="Elk Plain School of Choice"/>
    <s v="No"/>
    <n v="569.55999999999995"/>
    <n v="0"/>
    <n v="0"/>
    <n v="1.06"/>
    <n v="1.06"/>
    <n v="0"/>
    <n v="0"/>
    <n v="78209"/>
    <n v="80164"/>
    <n v="0"/>
    <n v="0"/>
    <n v="15997.68"/>
    <n v="0.16020000000000001"/>
    <n v="0.15390000000000001"/>
    <n v="0"/>
    <n v="0"/>
    <n v="0"/>
    <n v="0"/>
    <n v="0"/>
  </r>
  <r>
    <x v="12"/>
    <s v="Bethel"/>
    <n v="3250"/>
    <s v="Bethel Middle School"/>
    <s v="Yes"/>
    <n v="670.74"/>
    <n v="0"/>
    <n v="670.74"/>
    <n v="1.06"/>
    <n v="1.06"/>
    <n v="670.74"/>
    <n v="1.968"/>
    <n v="78209"/>
    <n v="80164"/>
    <n v="163150.23000000001"/>
    <n v="4078.289999999979"/>
    <n v="15997.68"/>
    <n v="0.16020000000000001"/>
    <n v="0.15390000000000001"/>
    <n v="58247.75"/>
    <n v="2787.14"/>
    <n v="428.94"/>
    <n v="3216.08"/>
    <n v="228692.34999999998"/>
  </r>
  <r>
    <x v="12"/>
    <s v="Bethel"/>
    <n v="3649"/>
    <s v="Chester H Thompson Elementary"/>
    <s v="Yes"/>
    <n v="686.34"/>
    <n v="0"/>
    <n v="686.34"/>
    <n v="1.06"/>
    <n v="1.06"/>
    <n v="686.34"/>
    <n v="2.0129999999999999"/>
    <n v="78209"/>
    <n v="80164"/>
    <n v="166880.79999999999"/>
    <n v="4171.5400000000081"/>
    <n v="15997.68"/>
    <n v="0.16020000000000001"/>
    <n v="0.15390000000000001"/>
    <n v="59579.63"/>
    <n v="2850.87"/>
    <n v="438.75"/>
    <n v="3289.62"/>
    <n v="233921.59"/>
  </r>
  <r>
    <x v="12"/>
    <s v="Bethel"/>
    <n v="3751"/>
    <s v="Spanaway Middle School"/>
    <s v="Yes"/>
    <n v="751.32"/>
    <n v="0"/>
    <n v="751.32"/>
    <n v="1.06"/>
    <n v="1.06"/>
    <n v="751.32"/>
    <n v="2.2040000000000002"/>
    <n v="78209"/>
    <n v="80164"/>
    <n v="182714.99"/>
    <n v="4567.3500000000058"/>
    <n v="15997.68"/>
    <n v="0.16020000000000001"/>
    <n v="0.15390000000000001"/>
    <n v="65232.74"/>
    <n v="3121.37"/>
    <n v="480.38"/>
    <n v="3601.75"/>
    <n v="256116.83"/>
  </r>
  <r>
    <x v="12"/>
    <s v="Bethel"/>
    <n v="4099"/>
    <s v="Evergreen Elementary"/>
    <s v="Yes"/>
    <n v="526.16"/>
    <n v="0"/>
    <n v="526.16"/>
    <n v="1.06"/>
    <n v="1.06"/>
    <n v="526.16"/>
    <n v="1.5429999999999999"/>
    <n v="78209"/>
    <n v="80164"/>
    <n v="127917.08"/>
    <n v="3197.5600000000122"/>
    <n v="15997.68"/>
    <n v="0.16020000000000001"/>
    <n v="0.15390000000000001"/>
    <n v="45668.84"/>
    <n v="2185.2399999999998"/>
    <n v="336.31"/>
    <n v="2521.5499999999997"/>
    <n v="179305.02999999997"/>
  </r>
  <r>
    <x v="12"/>
    <s v="Bethel"/>
    <n v="4102"/>
    <s v="Naches Trail Elementary"/>
    <s v="Yes"/>
    <n v="471.21999999999997"/>
    <n v="0"/>
    <n v="471.21999999999997"/>
    <n v="1.06"/>
    <n v="1.06"/>
    <n v="471.21999999999997"/>
    <n v="1.3819999999999999"/>
    <n v="78209"/>
    <n v="80164"/>
    <n v="114569.93"/>
    <n v="2863.9200000000128"/>
    <n v="15997.68"/>
    <n v="0.16020000000000001"/>
    <n v="0.15390000000000001"/>
    <n v="40903.65"/>
    <n v="1957.23"/>
    <n v="301.22000000000003"/>
    <n v="2258.4499999999998"/>
    <n v="160595.95000000001"/>
  </r>
  <r>
    <x v="12"/>
    <s v="Bethel"/>
    <n v="4103"/>
    <s v="Shining Mountain Elementary"/>
    <s v="Yes"/>
    <n v="614.44000000000005"/>
    <n v="0"/>
    <n v="614.44000000000005"/>
    <n v="1.06"/>
    <n v="1.06"/>
    <n v="614.44000000000005"/>
    <n v="1.802"/>
    <n v="78209"/>
    <n v="80164"/>
    <n v="149388.57999999999"/>
    <n v="3734.2799999999988"/>
    <n v="15997.68"/>
    <n v="0.16020000000000001"/>
    <n v="0.15390000000000001"/>
    <n v="53334.58"/>
    <n v="2552.0500000000002"/>
    <n v="392.76"/>
    <n v="2944.8100000000004"/>
    <n v="209402.24999999997"/>
  </r>
  <r>
    <x v="12"/>
    <s v="Bethel"/>
    <n v="4158"/>
    <s v="Spanaway Lake High School"/>
    <s v="Yes"/>
    <n v="1648.58"/>
    <n v="0"/>
    <n v="1648.58"/>
    <n v="1.06"/>
    <n v="1.06"/>
    <n v="1648.58"/>
    <n v="4.8360000000000003"/>
    <n v="78209"/>
    <n v="80164"/>
    <n v="400911.85"/>
    <n v="10021.640000000014"/>
    <n v="15997.68"/>
    <n v="0.16020000000000001"/>
    <n v="0.15390000000000001"/>
    <n v="143133.19"/>
    <n v="6848.89"/>
    <n v="1054.04"/>
    <n v="7902.93"/>
    <n v="561969.6100000001"/>
  </r>
  <r>
    <x v="12"/>
    <s v="Bethel"/>
    <n v="4186"/>
    <s v="Cedarcrest Middle School"/>
    <s v="Yes"/>
    <n v="751.25"/>
    <n v="0"/>
    <n v="751.25"/>
    <n v="1.06"/>
    <n v="1.06"/>
    <n v="751.25"/>
    <n v="2.2040000000000002"/>
    <n v="78209"/>
    <n v="80164"/>
    <n v="182714.99"/>
    <n v="4567.3500000000058"/>
    <n v="15997.68"/>
    <n v="0.16020000000000001"/>
    <n v="0.15390000000000001"/>
    <n v="65232.74"/>
    <n v="3121.37"/>
    <n v="480.38"/>
    <n v="3601.75"/>
    <n v="256116.83"/>
  </r>
  <r>
    <x v="12"/>
    <s v="Bethel"/>
    <n v="4227"/>
    <s v="Rocky Ridge Elementary"/>
    <s v="Yes"/>
    <n v="435.44"/>
    <n v="0"/>
    <n v="435.44"/>
    <n v="1.06"/>
    <n v="1.06"/>
    <n v="435.44"/>
    <n v="1.2769999999999999"/>
    <n v="78209"/>
    <n v="80164"/>
    <n v="105865.27"/>
    <n v="2646.3199999999924"/>
    <n v="15997.68"/>
    <n v="0.16020000000000001"/>
    <n v="0.15390000000000001"/>
    <n v="37795.919999999998"/>
    <n v="1808.53"/>
    <n v="278.33"/>
    <n v="2086.86"/>
    <n v="148394.37"/>
  </r>
  <r>
    <x v="12"/>
    <s v="Bethel"/>
    <n v="4296"/>
    <s v="Camas Prairie Elementary"/>
    <s v="Yes"/>
    <n v="525.85"/>
    <n v="0"/>
    <n v="525.85"/>
    <n v="1.06"/>
    <n v="1.06"/>
    <n v="525.85"/>
    <n v="1.542"/>
    <n v="78209"/>
    <n v="80164"/>
    <n v="127834.17"/>
    <n v="3195.4900000000052"/>
    <n v="15997.68"/>
    <n v="0.16020000000000001"/>
    <n v="0.15390000000000001"/>
    <n v="45639.24"/>
    <n v="2183.83"/>
    <n v="336.09"/>
    <n v="2519.92"/>
    <n v="179188.82000000004"/>
  </r>
  <r>
    <x v="12"/>
    <s v="Bethel"/>
    <n v="4297"/>
    <s v="Graham Elementary"/>
    <s v="No"/>
    <n v="433.35"/>
    <n v="0"/>
    <n v="0"/>
    <n v="1.06"/>
    <n v="1.06"/>
    <n v="0"/>
    <n v="0"/>
    <n v="78209"/>
    <n v="80164"/>
    <n v="0"/>
    <n v="0"/>
    <n v="15997.68"/>
    <n v="0.16020000000000001"/>
    <n v="0.15390000000000001"/>
    <n v="0"/>
    <n v="0"/>
    <n v="0"/>
    <n v="0"/>
    <n v="0"/>
  </r>
  <r>
    <x v="12"/>
    <s v="Bethel"/>
    <n v="4331"/>
    <s v="Centennial Elementary Bethel"/>
    <s v="Yes"/>
    <n v="554.66999999999996"/>
    <n v="0"/>
    <n v="554.66999999999996"/>
    <n v="1.06"/>
    <n v="1.06"/>
    <n v="554.66999999999996"/>
    <n v="1.627"/>
    <n v="78209"/>
    <n v="80164"/>
    <n v="134880.81"/>
    <n v="3371.6300000000047"/>
    <n v="15997.68"/>
    <n v="0.16020000000000001"/>
    <n v="0.15390000000000001"/>
    <n v="48155.02"/>
    <n v="2304.21"/>
    <n v="354.62"/>
    <n v="2658.83"/>
    <n v="189066.28999999998"/>
  </r>
  <r>
    <x v="12"/>
    <s v="Bethel"/>
    <n v="4381"/>
    <s v="Pioneer Valley Elementary"/>
    <s v="Yes"/>
    <n v="524.9"/>
    <n v="0"/>
    <n v="524.9"/>
    <n v="1.06"/>
    <n v="1.06"/>
    <n v="524.9"/>
    <n v="1.54"/>
    <n v="78209"/>
    <n v="80164"/>
    <n v="127668.37"/>
    <n v="3191.3400000000111"/>
    <n v="15997.68"/>
    <n v="0.16020000000000001"/>
    <n v="0.15390000000000001"/>
    <n v="45580.05"/>
    <n v="2181"/>
    <n v="335.66"/>
    <n v="2516.66"/>
    <n v="178956.42"/>
  </r>
  <r>
    <x v="12"/>
    <s v="Bethel"/>
    <n v="4407"/>
    <s v="Frontier Middle School"/>
    <s v="No"/>
    <n v="613.99"/>
    <n v="0"/>
    <n v="0"/>
    <n v="1.06"/>
    <n v="1.06"/>
    <n v="0"/>
    <n v="0"/>
    <n v="78209"/>
    <n v="80164"/>
    <n v="0"/>
    <n v="0"/>
    <n v="15997.68"/>
    <n v="0.16020000000000001"/>
    <n v="0.15390000000000001"/>
    <n v="0"/>
    <n v="0"/>
    <n v="0"/>
    <n v="0"/>
    <n v="0"/>
  </r>
  <r>
    <x v="12"/>
    <s v="Bethel"/>
    <n v="4538"/>
    <s v="North Star Elementary"/>
    <s v="No"/>
    <n v="450.11"/>
    <n v="0"/>
    <n v="0"/>
    <n v="1.06"/>
    <n v="1.06"/>
    <n v="0"/>
    <n v="0"/>
    <n v="78209"/>
    <n v="80164"/>
    <n v="0"/>
    <n v="0"/>
    <n v="15997.68"/>
    <n v="0.16020000000000001"/>
    <n v="0.15390000000000001"/>
    <n v="0"/>
    <n v="0"/>
    <n v="0"/>
    <n v="0"/>
    <n v="0"/>
  </r>
  <r>
    <x v="12"/>
    <s v="Bethel"/>
    <n v="4578"/>
    <s v="Cougar Mountain Middle School"/>
    <s v="No"/>
    <n v="597.61"/>
    <n v="0"/>
    <n v="0"/>
    <n v="1.06"/>
    <n v="1.06"/>
    <n v="0"/>
    <n v="0"/>
    <n v="78209"/>
    <n v="80164"/>
    <n v="0"/>
    <n v="0"/>
    <n v="15997.68"/>
    <n v="0.16020000000000001"/>
    <n v="0.15390000000000001"/>
    <n v="0"/>
    <n v="0"/>
    <n v="0"/>
    <n v="0"/>
    <n v="0"/>
  </r>
  <r>
    <x v="12"/>
    <s v="Bethel"/>
    <n v="5033"/>
    <s v="Graham Kapowsin High School"/>
    <s v="No"/>
    <n v="1994.68"/>
    <n v="0"/>
    <n v="0"/>
    <n v="1.06"/>
    <n v="1.06"/>
    <n v="0"/>
    <n v="0"/>
    <n v="78209"/>
    <n v="80164"/>
    <n v="0"/>
    <n v="0"/>
    <n v="15997.68"/>
    <n v="0.16020000000000001"/>
    <n v="0.15390000000000001"/>
    <n v="0"/>
    <n v="0"/>
    <n v="0"/>
    <n v="0"/>
    <n v="0"/>
  </r>
  <r>
    <x v="12"/>
    <s v="Bethel"/>
    <n v="5159"/>
    <s v="Frederickson Elementary"/>
    <s v="Yes"/>
    <n v="537.22"/>
    <n v="0"/>
    <n v="537.22"/>
    <n v="1.06"/>
    <n v="1.06"/>
    <n v="537.22"/>
    <n v="1.5760000000000001"/>
    <n v="78209"/>
    <n v="80164"/>
    <n v="130652.83"/>
    <n v="3265.9399999999878"/>
    <n v="15997.68"/>
    <n v="0.16020000000000001"/>
    <n v="0.15390000000000001"/>
    <n v="46645.56"/>
    <n v="2231.98"/>
    <n v="343.5"/>
    <n v="2575.48"/>
    <n v="183139.81000000003"/>
  </r>
  <r>
    <x v="12"/>
    <s v="Bethel"/>
    <n v="5160"/>
    <s v="Nelson Elementary School"/>
    <s v="No"/>
    <n v="459.03"/>
    <n v="0"/>
    <n v="0"/>
    <n v="1.06"/>
    <n v="1.06"/>
    <n v="0"/>
    <n v="0"/>
    <n v="78209"/>
    <n v="80164"/>
    <n v="0"/>
    <n v="0"/>
    <n v="15997.68"/>
    <n v="0.16020000000000001"/>
    <n v="0.15390000000000001"/>
    <n v="0"/>
    <n v="0"/>
    <n v="0"/>
    <n v="0"/>
    <n v="0"/>
  </r>
  <r>
    <x v="12"/>
    <s v="Bethel"/>
    <n v="5206"/>
    <s v="Liberty Middle School"/>
    <s v="Yes"/>
    <n v="859.39"/>
    <n v="0"/>
    <n v="859.39"/>
    <n v="1.06"/>
    <n v="1.06"/>
    <n v="859.39"/>
    <n v="2.5209999999999999"/>
    <n v="78209"/>
    <n v="80164"/>
    <n v="208994.78"/>
    <n v="5224.2699999999895"/>
    <n v="15997.68"/>
    <n v="0.16020000000000001"/>
    <n v="0.15390000000000001"/>
    <n v="74615.13"/>
    <n v="3570.32"/>
    <n v="549.47"/>
    <n v="4119.79"/>
    <n v="292953.97000000003"/>
  </r>
  <r>
    <x v="12"/>
    <s v="Bethel"/>
    <n v="5372"/>
    <s v="Acceleration Academy"/>
    <s v="No"/>
    <n v="407.56"/>
    <n v="0"/>
    <n v="0"/>
    <n v="1.06"/>
    <n v="1.06"/>
    <n v="0"/>
    <n v="0"/>
    <n v="78209"/>
    <n v="80164"/>
    <n v="0"/>
    <n v="0"/>
    <n v="15997.68"/>
    <n v="0.16020000000000001"/>
    <n v="0.15390000000000001"/>
    <n v="0"/>
    <n v="0"/>
    <n v="0"/>
    <n v="0"/>
    <n v="0"/>
  </r>
  <r>
    <x v="12"/>
    <s v="Bethel"/>
    <n v="5633"/>
    <s v="Bethel Virtual Academy"/>
    <s v="Yes"/>
    <n v="547.43000000000006"/>
    <n v="0"/>
    <n v="547.43000000000006"/>
    <n v="1.06"/>
    <n v="1.06"/>
    <n v="547.43000000000006"/>
    <n v="1.6060000000000001"/>
    <n v="78209"/>
    <n v="80164"/>
    <n v="133139.87"/>
    <n v="3328.1199999999953"/>
    <n v="15997.68"/>
    <n v="0.16020000000000001"/>
    <n v="0.15390000000000001"/>
    <n v="47533.48"/>
    <n v="2274.4699999999998"/>
    <n v="350.04"/>
    <n v="2624.5099999999998"/>
    <n v="186625.98"/>
  </r>
  <r>
    <x v="12"/>
    <s v="Bethel"/>
    <n v="5635"/>
    <s v="Katherine G. Johnson Elementary School"/>
    <s v="No"/>
    <n v="599.49"/>
    <n v="0"/>
    <n v="0"/>
    <n v="1.06"/>
    <n v="1.06"/>
    <n v="0"/>
    <n v="0"/>
    <n v="78209"/>
    <n v="80164"/>
    <n v="0"/>
    <n v="0"/>
    <n v="15997.68"/>
    <n v="0.16020000000000001"/>
    <n v="0.15390000000000001"/>
    <n v="0"/>
    <n v="0"/>
    <n v="0"/>
    <n v="0"/>
    <n v="0"/>
  </r>
  <r>
    <x v="12"/>
    <s v="Bethel"/>
    <n v="5665"/>
    <s v="BETHEL HOPE EARLY LEARNING CENTER"/>
    <s v="No"/>
    <n v="0"/>
    <n v="0"/>
    <n v="0"/>
    <n v="1.06"/>
    <n v="1.06"/>
    <n v="0"/>
    <n v="0"/>
    <n v="78209"/>
    <n v="80164"/>
    <n v="0"/>
    <n v="0"/>
    <n v="15997.68"/>
    <n v="0.16020000000000001"/>
    <n v="0.15390000000000001"/>
    <n v="0"/>
    <n v="0"/>
    <n v="0"/>
    <n v="0"/>
    <n v="0"/>
  </r>
  <r>
    <x v="12"/>
    <s v="Bethel"/>
    <n v="5754"/>
    <s v="Transition 18-22 Program"/>
    <s v="No"/>
    <n v="35.56"/>
    <n v="0"/>
    <n v="0"/>
    <n v="1.06"/>
    <n v="1.06"/>
    <n v="0"/>
    <n v="0"/>
    <n v="78209"/>
    <n v="80164"/>
    <n v="0"/>
    <n v="0"/>
    <n v="15997.68"/>
    <n v="0.16020000000000001"/>
    <n v="0.15390000000000001"/>
    <n v="0"/>
    <n v="0"/>
    <n v="0"/>
    <n v="0"/>
    <n v="0"/>
  </r>
  <r>
    <x v="12"/>
    <s v="Bethel"/>
    <n v="5757"/>
    <s v="Expedition Elementary"/>
    <s v="No"/>
    <n v="538.57000000000005"/>
    <n v="0"/>
    <n v="0"/>
    <n v="1.06"/>
    <n v="1.06"/>
    <n v="0"/>
    <n v="0"/>
    <n v="78209"/>
    <n v="80164"/>
    <n v="0"/>
    <n v="0"/>
    <n v="15997.68"/>
    <n v="0.16020000000000001"/>
    <n v="0.15390000000000001"/>
    <n v="0"/>
    <n v="0"/>
    <n v="0"/>
    <n v="0"/>
    <n v="0"/>
  </r>
  <r>
    <x v="12"/>
    <s v="Bethel"/>
    <n v="5961"/>
    <s v="Pierce County Skills Center"/>
    <s v="No"/>
    <n v="406.62"/>
    <n v="0"/>
    <n v="0"/>
    <n v="1.06"/>
    <n v="1.06"/>
    <n v="0"/>
    <n v="0"/>
    <n v="78209"/>
    <n v="80164"/>
    <n v="0"/>
    <n v="0"/>
    <n v="15997.68"/>
    <n v="0.16020000000000001"/>
    <n v="0.15390000000000001"/>
    <n v="0"/>
    <n v="0"/>
    <n v="0"/>
    <n v="0"/>
    <n v="0"/>
  </r>
  <r>
    <x v="13"/>
    <s v="Bickleton"/>
    <n v="3392"/>
    <s v="Bickleton Elementary &amp; High Schl"/>
    <s v="No"/>
    <n v="92.97"/>
    <n v="0"/>
    <n v="0"/>
    <n v="1"/>
    <n v="1"/>
    <n v="0"/>
    <n v="0"/>
    <n v="78209"/>
    <n v="80164"/>
    <n v="0"/>
    <n v="0"/>
    <n v="15997.68"/>
    <n v="0.16020000000000001"/>
    <n v="0.15390000000000001"/>
    <n v="0"/>
    <n v="0"/>
    <n v="0"/>
    <n v="0"/>
    <n v="0"/>
  </r>
  <r>
    <x v="14"/>
    <s v="Blaine"/>
    <n v="2713"/>
    <s v="Blaine Elementary School"/>
    <s v="Yes"/>
    <n v="465.32"/>
    <n v="0"/>
    <n v="465.32"/>
    <n v="1.1200000000000001"/>
    <n v="1.1200000000000001"/>
    <n v="465.32"/>
    <n v="1.365"/>
    <n v="78209"/>
    <n v="80164"/>
    <n v="119565.92"/>
    <n v="2988.8000000000029"/>
    <n v="15997.68"/>
    <n v="0.16020000000000001"/>
    <n v="0.15390000000000001"/>
    <n v="41451.269999999997"/>
    <n v="2042.58"/>
    <n v="314.35000000000002"/>
    <n v="2356.9299999999998"/>
    <n v="166362.91999999998"/>
  </r>
  <r>
    <x v="14"/>
    <s v="Blaine"/>
    <n v="3136"/>
    <s v="Blaine High School"/>
    <s v="No"/>
    <n v="571.41999999999996"/>
    <n v="0"/>
    <n v="0"/>
    <n v="1.1200000000000001"/>
    <n v="1.1200000000000001"/>
    <n v="0"/>
    <n v="0"/>
    <n v="78209"/>
    <n v="80164"/>
    <n v="0"/>
    <n v="0"/>
    <n v="15997.68"/>
    <n v="0.16020000000000001"/>
    <n v="0.15390000000000001"/>
    <n v="0"/>
    <n v="0"/>
    <n v="0"/>
    <n v="0"/>
    <n v="0"/>
  </r>
  <r>
    <x v="14"/>
    <s v="Blaine"/>
    <n v="3796"/>
    <s v="Blaine Middle School"/>
    <s v="No"/>
    <n v="468.83"/>
    <n v="0"/>
    <n v="0"/>
    <n v="1.1200000000000001"/>
    <n v="1.1200000000000001"/>
    <n v="0"/>
    <n v="0"/>
    <n v="78209"/>
    <n v="80164"/>
    <n v="0"/>
    <n v="0"/>
    <n v="15997.68"/>
    <n v="0.16020000000000001"/>
    <n v="0.15390000000000001"/>
    <n v="0"/>
    <n v="0"/>
    <n v="0"/>
    <n v="0"/>
    <n v="0"/>
  </r>
  <r>
    <x v="14"/>
    <s v="Blaine"/>
    <n v="4459"/>
    <s v="Point Roberts Primary"/>
    <s v="No"/>
    <n v="5"/>
    <n v="0"/>
    <n v="0"/>
    <n v="1.1200000000000001"/>
    <n v="1.1200000000000001"/>
    <n v="0"/>
    <n v="0"/>
    <n v="78209"/>
    <n v="80164"/>
    <n v="0"/>
    <n v="0"/>
    <n v="15997.68"/>
    <n v="0.16020000000000001"/>
    <n v="0.15390000000000001"/>
    <n v="0"/>
    <n v="0"/>
    <n v="0"/>
    <n v="0"/>
    <n v="0"/>
  </r>
  <r>
    <x v="14"/>
    <s v="Blaine"/>
    <n v="4476"/>
    <s v="Blaine Primary School"/>
    <s v="Yes"/>
    <n v="400.59999999999997"/>
    <n v="0"/>
    <n v="400.59999999999997"/>
    <n v="1.1200000000000001"/>
    <n v="1.1200000000000001"/>
    <n v="400.59999999999997"/>
    <n v="1.175"/>
    <n v="78209"/>
    <n v="80164"/>
    <n v="102923.04"/>
    <n v="2572.7800000000134"/>
    <n v="15997.68"/>
    <n v="0.16020000000000001"/>
    <n v="0.15390000000000001"/>
    <n v="35681.5"/>
    <n v="1758.26"/>
    <n v="270.60000000000002"/>
    <n v="2028.8600000000001"/>
    <n v="143206.18"/>
  </r>
  <r>
    <x v="14"/>
    <s v="Blaine"/>
    <n v="5021"/>
    <s v="Blaine HomeConnection"/>
    <s v="No"/>
    <n v="44.7"/>
    <n v="0"/>
    <n v="0"/>
    <n v="1.1200000000000001"/>
    <n v="1.1200000000000001"/>
    <n v="0"/>
    <n v="0"/>
    <n v="78209"/>
    <n v="80164"/>
    <n v="0"/>
    <n v="0"/>
    <n v="15997.68"/>
    <n v="0.16020000000000001"/>
    <n v="0.15390000000000001"/>
    <n v="0"/>
    <n v="0"/>
    <n v="0"/>
    <n v="0"/>
    <n v="0"/>
  </r>
  <r>
    <x v="14"/>
    <s v="Blaine"/>
    <n v="5465"/>
    <s v="Blaine Re-Engagement"/>
    <s v="Yes"/>
    <n v="14.770000000000001"/>
    <n v="0"/>
    <n v="14.770000000000001"/>
    <n v="1.1200000000000001"/>
    <n v="1.1200000000000001"/>
    <n v="14.770000000000001"/>
    <n v="4.2999999999999997E-2"/>
    <n v="78209"/>
    <n v="80164"/>
    <n v="3766.55"/>
    <n v="94.149999999999636"/>
    <n v="15997.68"/>
    <n v="0.16020000000000001"/>
    <n v="0.15390000000000001"/>
    <n v="1305.79"/>
    <n v="64.34"/>
    <n v="9.9"/>
    <n v="74.240000000000009"/>
    <n v="5240.7299999999996"/>
  </r>
  <r>
    <x v="15"/>
    <s v="Boistfort"/>
    <n v="2516"/>
    <s v="Boistfort Elem"/>
    <s v="Yes"/>
    <n v="74.67"/>
    <n v="0"/>
    <n v="74.67"/>
    <n v="1"/>
    <n v="1"/>
    <n v="74.67"/>
    <n v="0.219"/>
    <n v="78209"/>
    <n v="80164"/>
    <n v="17127.77"/>
    <n v="428.14999999999782"/>
    <n v="15997.68"/>
    <n v="0.16020000000000001"/>
    <n v="0.15390000000000001"/>
    <n v="6313.25"/>
    <n v="292.60000000000002"/>
    <n v="45.03"/>
    <n v="337.63"/>
    <n v="24206.799999999999"/>
  </r>
  <r>
    <x v="15"/>
    <s v="Boistfort"/>
    <n v="5748"/>
    <s v="BOISTFORT ONLINE SCHOOL"/>
    <s v="No"/>
    <n v="215.49"/>
    <n v="0"/>
    <n v="0"/>
    <n v="1"/>
    <n v="1"/>
    <n v="0"/>
    <n v="0"/>
    <n v="78209"/>
    <n v="80164"/>
    <n v="0"/>
    <n v="0"/>
    <n v="15997.68"/>
    <n v="0.16020000000000001"/>
    <n v="0.15390000000000001"/>
    <n v="0"/>
    <n v="0"/>
    <n v="0"/>
    <n v="0"/>
    <n v="0"/>
  </r>
  <r>
    <x v="16"/>
    <s v="Bremerton"/>
    <n v="1737"/>
    <s v="Renaissance Alternative High School"/>
    <s v="Yes"/>
    <n v="78.59"/>
    <n v="0"/>
    <n v="78.59"/>
    <n v="1.18"/>
    <n v="1.18"/>
    <n v="78.59"/>
    <n v="0.23100000000000001"/>
    <n v="78209"/>
    <n v="80164"/>
    <n v="21318.21"/>
    <n v="532.88999999999942"/>
    <n v="15997.68"/>
    <n v="0.16020000000000001"/>
    <n v="0.15390000000000001"/>
    <n v="7192.65"/>
    <n v="364.19"/>
    <n v="56.05"/>
    <n v="420.24"/>
    <n v="29463.99"/>
  </r>
  <r>
    <x v="16"/>
    <s v="Bremerton"/>
    <n v="1749"/>
    <s v="Bremerton Home Link Program"/>
    <s v="No"/>
    <n v="71.83"/>
    <n v="0"/>
    <n v="0"/>
    <n v="1.18"/>
    <n v="1.18"/>
    <n v="0"/>
    <n v="0"/>
    <n v="78209"/>
    <n v="80164"/>
    <n v="0"/>
    <n v="0"/>
    <n v="15997.68"/>
    <n v="0.16020000000000001"/>
    <n v="0.15390000000000001"/>
    <n v="0"/>
    <n v="0"/>
    <n v="0"/>
    <n v="0"/>
    <n v="0"/>
  </r>
  <r>
    <x v="16"/>
    <s v="Bremerton"/>
    <n v="2613"/>
    <s v="West Hills S.T.E.M. Academy"/>
    <s v="Yes"/>
    <n v="266.32"/>
    <n v="0"/>
    <n v="266.32"/>
    <n v="1.18"/>
    <n v="1.18"/>
    <n v="266.32"/>
    <n v="0.78100000000000003"/>
    <n v="78209"/>
    <n v="80164"/>
    <n v="72075.850000000006"/>
    <n v="1801.6899999999878"/>
    <n v="15997.68"/>
    <n v="0.16020000000000001"/>
    <n v="0.15390000000000001"/>
    <n v="24318.02"/>
    <n v="1231.29"/>
    <n v="189.5"/>
    <n v="1420.79"/>
    <n v="99616.349999999991"/>
  </r>
  <r>
    <x v="16"/>
    <s v="Bremerton"/>
    <n v="2853"/>
    <s v="View Ridge Elementary Arts Academy"/>
    <s v="Yes"/>
    <n v="388.98"/>
    <n v="0"/>
    <n v="388.98"/>
    <n v="1.18"/>
    <n v="1.18"/>
    <n v="388.98"/>
    <n v="1.141"/>
    <n v="78209"/>
    <n v="80164"/>
    <n v="105299.03"/>
    <n v="2632.1800000000076"/>
    <n v="15997.68"/>
    <n v="0.16020000000000001"/>
    <n v="0.15390000000000001"/>
    <n v="35527.35"/>
    <n v="1798.85"/>
    <n v="276.83999999999997"/>
    <n v="2075.69"/>
    <n v="145534.25"/>
  </r>
  <r>
    <x v="16"/>
    <s v="Bremerton"/>
    <n v="3108"/>
    <s v="Crownhill Elementary School"/>
    <s v="Yes"/>
    <n v="308"/>
    <n v="0"/>
    <n v="308"/>
    <n v="1.18"/>
    <n v="1.18"/>
    <n v="308"/>
    <n v="0.90300000000000002"/>
    <n v="78209"/>
    <n v="80164"/>
    <n v="83334.820000000007"/>
    <n v="2083.1299999999901"/>
    <n v="15997.68"/>
    <n v="0.16020000000000001"/>
    <n v="0.15390000000000001"/>
    <n v="28116.74"/>
    <n v="1423.63"/>
    <n v="219.1"/>
    <n v="1642.73"/>
    <n v="115177.42"/>
  </r>
  <r>
    <x v="16"/>
    <s v="Bremerton"/>
    <n v="3109"/>
    <s v="Bremerton High School"/>
    <s v="Yes"/>
    <n v="1167.1300000000001"/>
    <n v="0"/>
    <n v="1167.1300000000001"/>
    <n v="1.18"/>
    <n v="1.18"/>
    <n v="1167.1300000000001"/>
    <n v="3.4239999999999999"/>
    <n v="78209"/>
    <n v="80164"/>
    <n v="315989.39"/>
    <n v="7898.820000000007"/>
    <n v="15997.68"/>
    <n v="0.16020000000000001"/>
    <n v="0.15390000000000001"/>
    <n v="106613.18"/>
    <n v="5398.14"/>
    <n v="830.77"/>
    <n v="6228.91"/>
    <n v="436730.3"/>
  </r>
  <r>
    <x v="16"/>
    <s v="Bremerton"/>
    <n v="3171"/>
    <s v="Naval Avenue Elementary School"/>
    <s v="Yes"/>
    <n v="248.72"/>
    <n v="0"/>
    <n v="248.72"/>
    <n v="1.18"/>
    <n v="1.18"/>
    <n v="248.72"/>
    <n v="0.73"/>
    <n v="78209"/>
    <n v="80164"/>
    <n v="67369.23"/>
    <n v="1684.0400000000081"/>
    <n v="15997.68"/>
    <n v="0.16020000000000001"/>
    <n v="0.15390000000000001"/>
    <n v="22730.03"/>
    <n v="1150.8900000000001"/>
    <n v="177.12"/>
    <n v="1328.0100000000002"/>
    <n v="93111.31"/>
  </r>
  <r>
    <x v="16"/>
    <s v="Bremerton"/>
    <n v="3641"/>
    <s v="Armin Jahr Elementary"/>
    <s v="Yes"/>
    <n v="484.78"/>
    <n v="0"/>
    <n v="484.78"/>
    <n v="1.18"/>
    <n v="1.18"/>
    <n v="484.78"/>
    <n v="1.4219999999999999"/>
    <n v="78209"/>
    <n v="80164"/>
    <n v="131231.57"/>
    <n v="3280.4199999999837"/>
    <n v="15997.68"/>
    <n v="0.16020000000000001"/>
    <n v="0.15390000000000001"/>
    <n v="44276.86"/>
    <n v="2241.87"/>
    <n v="345.02"/>
    <n v="2586.89"/>
    <n v="181375.74"/>
  </r>
  <r>
    <x v="16"/>
    <s v="Bremerton"/>
    <n v="4038"/>
    <s v="West Sound Technical Skills Center"/>
    <s v="No"/>
    <n v="269.36"/>
    <n v="0"/>
    <n v="0"/>
    <n v="1.18"/>
    <n v="1.18"/>
    <n v="0"/>
    <n v="0"/>
    <n v="78209"/>
    <n v="80164"/>
    <n v="0"/>
    <n v="0"/>
    <n v="15997.68"/>
    <n v="0.16020000000000001"/>
    <n v="0.15390000000000001"/>
    <n v="0"/>
    <n v="0"/>
    <n v="0"/>
    <n v="0"/>
    <n v="0"/>
  </r>
  <r>
    <x v="16"/>
    <s v="Bremerton"/>
    <n v="4421"/>
    <s v="Kitsap Lake Elementary"/>
    <s v="No"/>
    <n v="336.11"/>
    <n v="0"/>
    <n v="0"/>
    <n v="1.18"/>
    <n v="1.18"/>
    <n v="0"/>
    <n v="0"/>
    <n v="78209"/>
    <n v="80164"/>
    <n v="0"/>
    <n v="0"/>
    <n v="15997.68"/>
    <n v="0.16020000000000001"/>
    <n v="0.15390000000000001"/>
    <n v="0"/>
    <n v="0"/>
    <n v="0"/>
    <n v="0"/>
    <n v="0"/>
  </r>
  <r>
    <x v="16"/>
    <s v="Bremerton"/>
    <n v="4441"/>
    <s v="Mountain View Middle School"/>
    <s v="Yes"/>
    <n v="845.81"/>
    <n v="0"/>
    <n v="845.81"/>
    <n v="1.18"/>
    <n v="1.18"/>
    <n v="845.81"/>
    <n v="2.4809999999999999"/>
    <n v="78209"/>
    <n v="80164"/>
    <n v="228963.1"/>
    <n v="5723.4199999999837"/>
    <n v="15997.68"/>
    <n v="0.16020000000000001"/>
    <n v="0.15390000000000001"/>
    <n v="77250.97"/>
    <n v="3911.44"/>
    <n v="601.97"/>
    <n v="4513.41"/>
    <n v="316450.89999999997"/>
  </r>
  <r>
    <x v="16"/>
    <s v="Bremerton"/>
    <n v="5161"/>
    <s v="Special Services"/>
    <s v="Yes"/>
    <n v="0"/>
    <n v="0"/>
    <n v="0"/>
    <n v="1.18"/>
    <n v="1.18"/>
    <n v="0"/>
    <n v="0"/>
    <n v="78209"/>
    <n v="80164"/>
    <n v="0"/>
    <n v="0"/>
    <n v="15997.68"/>
    <n v="0.16020000000000001"/>
    <n v="0.15390000000000001"/>
    <n v="0"/>
    <n v="0"/>
    <n v="0"/>
    <n v="0"/>
    <n v="0"/>
  </r>
  <r>
    <x v="17"/>
    <s v="Brewster"/>
    <n v="2800"/>
    <s v="Brewster High School"/>
    <s v="Yes"/>
    <n v="341.29999999999995"/>
    <n v="0"/>
    <n v="341.29999999999995"/>
    <n v="1"/>
    <n v="1"/>
    <n v="341.29999999999995"/>
    <n v="1.0009999999999999"/>
    <n v="78209"/>
    <n v="80164"/>
    <n v="78287.210000000006"/>
    <n v="1956.9499999999971"/>
    <n v="15997.68"/>
    <n v="0.16020000000000001"/>
    <n v="0.15390000000000001"/>
    <n v="28856.46"/>
    <n v="1337.4"/>
    <n v="205.83"/>
    <n v="1543.23"/>
    <n v="110643.85"/>
  </r>
  <r>
    <x v="17"/>
    <s v="Brewster"/>
    <n v="3293"/>
    <s v="Brewster Elementary School"/>
    <s v="Yes"/>
    <n v="405.41"/>
    <n v="0"/>
    <n v="405.41"/>
    <n v="1"/>
    <n v="1"/>
    <n v="405.41"/>
    <n v="1.1890000000000001"/>
    <n v="78209"/>
    <n v="80164"/>
    <n v="92990.5"/>
    <n v="2324.5"/>
    <n v="15997.68"/>
    <n v="0.16020000000000001"/>
    <n v="0.15390000000000001"/>
    <n v="34276.06"/>
    <n v="1588.58"/>
    <n v="244.48"/>
    <n v="1833.06"/>
    <n v="131424.12"/>
  </r>
  <r>
    <x v="17"/>
    <s v="Brewster"/>
    <n v="4223"/>
    <s v="Brewster Middle School"/>
    <s v="Yes"/>
    <n v="219.55"/>
    <n v="0"/>
    <n v="219.55"/>
    <n v="1"/>
    <n v="1"/>
    <n v="219.55"/>
    <n v="0.64400000000000002"/>
    <n v="78209"/>
    <n v="80164"/>
    <n v="50366.6"/>
    <n v="1259.0200000000041"/>
    <n v="15997.68"/>
    <n v="0.16020000000000001"/>
    <n v="0.15390000000000001"/>
    <n v="18565"/>
    <n v="860.43"/>
    <n v="132.41999999999999"/>
    <n v="992.84999999999991"/>
    <n v="71183.470000000016"/>
  </r>
  <r>
    <x v="17"/>
    <s v="Brewster"/>
    <n v="5272"/>
    <s v="Brewster Alternative School"/>
    <s v="Yes"/>
    <n v="13.92"/>
    <n v="0"/>
    <n v="13.92"/>
    <n v="1"/>
    <n v="1"/>
    <n v="13.92"/>
    <n v="4.1000000000000002E-2"/>
    <n v="78209"/>
    <n v="80164"/>
    <n v="3206.57"/>
    <n v="80.149999999999636"/>
    <n v="15997.68"/>
    <n v="0.16020000000000001"/>
    <n v="0.15390000000000001"/>
    <n v="1181.93"/>
    <n v="54.78"/>
    <n v="8.43"/>
    <n v="63.21"/>
    <n v="4531.8599999999997"/>
  </r>
  <r>
    <x v="18"/>
    <s v="Bridgeport"/>
    <n v="1900"/>
    <s v="Bridgeport Aurora High School"/>
    <s v="Yes"/>
    <n v="30.11"/>
    <n v="0"/>
    <n v="30.11"/>
    <n v="1"/>
    <n v="1"/>
    <n v="30.11"/>
    <n v="8.7999999999999995E-2"/>
    <n v="78209"/>
    <n v="80164"/>
    <n v="6882.39"/>
    <n v="172.03999999999996"/>
    <n v="15997.68"/>
    <n v="0.16020000000000001"/>
    <n v="0.15390000000000001"/>
    <n v="2536.83"/>
    <n v="117.57"/>
    <n v="18.09"/>
    <n v="135.66"/>
    <n v="9726.9200000000019"/>
  </r>
  <r>
    <x v="18"/>
    <s v="Bridgeport"/>
    <n v="2562"/>
    <s v="Bridgeport Elementary"/>
    <s v="Yes"/>
    <n v="335.71"/>
    <n v="0"/>
    <n v="335.71"/>
    <n v="1"/>
    <n v="1"/>
    <n v="335.71"/>
    <n v="0.98499999999999999"/>
    <n v="78209"/>
    <n v="80164"/>
    <n v="77035.87"/>
    <n v="1925.6699999999983"/>
    <n v="15997.68"/>
    <n v="0.16020000000000001"/>
    <n v="0.15390000000000001"/>
    <n v="28395.22"/>
    <n v="1316.03"/>
    <n v="202.54"/>
    <n v="1518.57"/>
    <n v="108875.33"/>
  </r>
  <r>
    <x v="18"/>
    <s v="Bridgeport"/>
    <n v="2788"/>
    <s v="Bridgeport High School"/>
    <s v="Yes"/>
    <n v="231.47"/>
    <n v="0"/>
    <n v="231.47"/>
    <n v="1"/>
    <n v="1"/>
    <n v="231.47"/>
    <n v="0.67900000000000005"/>
    <n v="78209"/>
    <n v="80164"/>
    <n v="53103.91"/>
    <n v="1327.4499999999971"/>
    <n v="15997.68"/>
    <n v="0.16020000000000001"/>
    <n v="0.15390000000000001"/>
    <n v="19573.97"/>
    <n v="907.19"/>
    <n v="139.62"/>
    <n v="1046.81"/>
    <n v="75052.14"/>
  </r>
  <r>
    <x v="18"/>
    <s v="Bridgeport"/>
    <n v="4213"/>
    <s v="Bridgeport Middle School"/>
    <s v="Yes"/>
    <n v="152.78"/>
    <n v="0"/>
    <n v="152.78"/>
    <n v="1"/>
    <n v="1"/>
    <n v="152.78"/>
    <n v="0.44800000000000001"/>
    <n v="78209"/>
    <n v="80164"/>
    <n v="35037.629999999997"/>
    <n v="875.84000000000378"/>
    <n v="15997.68"/>
    <n v="0.16020000000000001"/>
    <n v="0.15390000000000001"/>
    <n v="12914.78"/>
    <n v="598.55999999999995"/>
    <n v="92.12"/>
    <n v="690.68"/>
    <n v="49518.93"/>
  </r>
  <r>
    <x v="19"/>
    <s v="Brinnon"/>
    <n v="2836"/>
    <s v="Brinnon Elementary"/>
    <s v="Yes"/>
    <n v="71.56"/>
    <n v="0"/>
    <n v="71.56"/>
    <n v="1"/>
    <n v="1"/>
    <n v="71.56"/>
    <n v="0.21"/>
    <n v="78209"/>
    <n v="80164"/>
    <n v="16423.89"/>
    <n v="410.54999999999927"/>
    <n v="15997.68"/>
    <n v="0.16020000000000001"/>
    <n v="0.15390000000000001"/>
    <n v="6053.8"/>
    <n v="280.57"/>
    <n v="43.18"/>
    <n v="323.75"/>
    <n v="23211.989999999998"/>
  </r>
  <r>
    <x v="20"/>
    <s v="Burlington Edison"/>
    <n v="1928"/>
    <s v="Burlington-Edison Alternative School"/>
    <s v="Yes"/>
    <n v="14.86"/>
    <n v="0"/>
    <n v="14.86"/>
    <n v="1.1200000000000001"/>
    <n v="1.1200000000000001"/>
    <n v="14.86"/>
    <n v="4.3999999999999997E-2"/>
    <n v="78209"/>
    <n v="80164"/>
    <n v="3854.14"/>
    <n v="96.340000000000146"/>
    <n v="15997.68"/>
    <n v="0.16020000000000001"/>
    <n v="0.15390000000000001"/>
    <n v="1336.16"/>
    <n v="65.84"/>
    <n v="10.130000000000001"/>
    <n v="75.97"/>
    <n v="5362.6100000000006"/>
  </r>
  <r>
    <x v="20"/>
    <s v="Burlington Edison"/>
    <n v="2362"/>
    <s v="Burlington Edison High School"/>
    <s v="Yes"/>
    <n v="1005.81"/>
    <n v="0"/>
    <n v="1005.81"/>
    <n v="1.1200000000000001"/>
    <n v="1.1200000000000001"/>
    <n v="1005.81"/>
    <n v="2.95"/>
    <n v="78209"/>
    <n v="80164"/>
    <n v="258402.54"/>
    <n v="6459.3199999999779"/>
    <n v="15997.68"/>
    <n v="0.16020000000000001"/>
    <n v="0.15390000000000001"/>
    <n v="89583.33"/>
    <n v="4414.3599999999997"/>
    <n v="679.37"/>
    <n v="5093.7299999999996"/>
    <n v="359538.91999999993"/>
  </r>
  <r>
    <x v="20"/>
    <s v="Burlington Edison"/>
    <n v="2379"/>
    <s v="Edison Elementary - Burlington/Edison"/>
    <s v="No"/>
    <n v="396.98"/>
    <n v="0"/>
    <n v="0"/>
    <n v="1.1200000000000001"/>
    <n v="1.1200000000000001"/>
    <n v="0"/>
    <n v="0"/>
    <n v="78209"/>
    <n v="80164"/>
    <n v="0"/>
    <n v="0"/>
    <n v="15997.68"/>
    <n v="0.16020000000000001"/>
    <n v="0.15390000000000001"/>
    <n v="0"/>
    <n v="0"/>
    <n v="0"/>
    <n v="0"/>
    <n v="0"/>
  </r>
  <r>
    <x v="20"/>
    <s v="Burlington Edison"/>
    <n v="2946"/>
    <s v="West View Elementary"/>
    <s v="Yes"/>
    <n v="354.78"/>
    <n v="0"/>
    <n v="354.78"/>
    <n v="1.1200000000000001"/>
    <n v="1.1200000000000001"/>
    <n v="354.78"/>
    <n v="1.0409999999999999"/>
    <n v="78209"/>
    <n v="80164"/>
    <n v="91185.44"/>
    <n v="2279.3699999999953"/>
    <n v="15997.68"/>
    <n v="0.16020000000000001"/>
    <n v="0.15390000000000001"/>
    <n v="31612.29"/>
    <n v="1557.75"/>
    <n v="239.74"/>
    <n v="1797.49"/>
    <n v="126874.59000000001"/>
  </r>
  <r>
    <x v="20"/>
    <s v="Burlington Edison"/>
    <n v="3251"/>
    <s v="Lucille Umbarger Elementary"/>
    <s v="Yes"/>
    <n v="613.36"/>
    <n v="0"/>
    <n v="613.36"/>
    <n v="1.1200000000000001"/>
    <n v="1.1200000000000001"/>
    <n v="613.36"/>
    <n v="1.7989999999999999"/>
    <n v="78209"/>
    <n v="80164"/>
    <n v="157581.75"/>
    <n v="3939.0899999999965"/>
    <n v="15997.68"/>
    <n v="0.16020000000000001"/>
    <n v="0.15390000000000001"/>
    <n v="54630.65"/>
    <n v="2692.01"/>
    <n v="414.3"/>
    <n v="3106.3100000000004"/>
    <n v="219257.8"/>
  </r>
  <r>
    <x v="20"/>
    <s v="Burlington Edison"/>
    <n v="3603"/>
    <s v="Allen Elementary"/>
    <s v="Yes"/>
    <n v="378.78000000000003"/>
    <n v="0"/>
    <n v="378.78000000000003"/>
    <n v="1.1200000000000001"/>
    <n v="1.1200000000000001"/>
    <n v="378.78000000000003"/>
    <n v="1.111"/>
    <n v="78209"/>
    <n v="80164"/>
    <n v="97317.02"/>
    <n v="2432.6499999999942"/>
    <n v="15997.68"/>
    <n v="0.16020000000000001"/>
    <n v="0.15390000000000001"/>
    <n v="33737.99"/>
    <n v="1662.49"/>
    <n v="255.86"/>
    <n v="1918.35"/>
    <n v="135406.01"/>
  </r>
  <r>
    <x v="20"/>
    <s v="Burlington Edison"/>
    <n v="4412"/>
    <s v="Bay View Elementary"/>
    <s v="No"/>
    <n v="417.98999999999995"/>
    <n v="0"/>
    <n v="0"/>
    <n v="1.1200000000000001"/>
    <n v="1.1200000000000001"/>
    <n v="0"/>
    <n v="0"/>
    <n v="78209"/>
    <n v="80164"/>
    <n v="0"/>
    <n v="0"/>
    <n v="15997.68"/>
    <n v="0.16020000000000001"/>
    <n v="0.15390000000000001"/>
    <n v="0"/>
    <n v="0"/>
    <n v="0"/>
    <n v="0"/>
    <n v="0"/>
  </r>
  <r>
    <x v="20"/>
    <s v="Burlington Edison"/>
    <n v="5525"/>
    <s v="Open Doors"/>
    <s v="Yes"/>
    <n v="13.049999999999999"/>
    <n v="0"/>
    <n v="13.049999999999999"/>
    <n v="1.1200000000000001"/>
    <n v="1.1200000000000001"/>
    <n v="13.049999999999999"/>
    <n v="3.7999999999999999E-2"/>
    <n v="78209"/>
    <n v="80164"/>
    <n v="3328.58"/>
    <n v="83.200000000000273"/>
    <n v="15997.68"/>
    <n v="0.16020000000000001"/>
    <n v="0.15390000000000001"/>
    <n v="1153.95"/>
    <n v="56.86"/>
    <n v="8.75"/>
    <n v="65.61"/>
    <n v="4631.3399999999992"/>
  </r>
  <r>
    <x v="21"/>
    <s v="Camas"/>
    <n v="2725"/>
    <s v="Helen Baller Elem"/>
    <s v="No"/>
    <n v="491.84"/>
    <n v="0"/>
    <n v="0"/>
    <n v="1.06"/>
    <n v="1.1000000000000001"/>
    <n v="0"/>
    <n v="0"/>
    <n v="78209"/>
    <n v="80164"/>
    <n v="0"/>
    <n v="0"/>
    <n v="15997.68"/>
    <n v="0.16020000000000001"/>
    <n v="0.15390000000000001"/>
    <n v="0"/>
    <n v="0"/>
    <n v="0"/>
    <n v="0"/>
    <n v="0"/>
  </r>
  <r>
    <x v="21"/>
    <s v="Camas"/>
    <n v="3474"/>
    <s v="Lacamas Lake Elementary"/>
    <s v="No"/>
    <n v="352.72"/>
    <n v="0"/>
    <n v="0"/>
    <n v="1.06"/>
    <n v="1.1000000000000001"/>
    <n v="0"/>
    <n v="0"/>
    <n v="78209"/>
    <n v="80164"/>
    <n v="0"/>
    <n v="0"/>
    <n v="15997.68"/>
    <n v="0.16020000000000001"/>
    <n v="0.15390000000000001"/>
    <n v="0"/>
    <n v="0"/>
    <n v="0"/>
    <n v="0"/>
    <n v="0"/>
  </r>
  <r>
    <x v="21"/>
    <s v="Camas"/>
    <n v="4182"/>
    <s v="Dorothy Fox"/>
    <s v="No"/>
    <n v="496.69"/>
    <n v="0"/>
    <n v="0"/>
    <n v="1.06"/>
    <n v="1.1000000000000001"/>
    <n v="0"/>
    <n v="0"/>
    <n v="78209"/>
    <n v="80164"/>
    <n v="0"/>
    <n v="0"/>
    <n v="15997.68"/>
    <n v="0.16020000000000001"/>
    <n v="0.15390000000000001"/>
    <n v="0"/>
    <n v="0"/>
    <n v="0"/>
    <n v="0"/>
    <n v="0"/>
  </r>
  <r>
    <x v="21"/>
    <s v="Camas"/>
    <n v="4508"/>
    <s v="Skyridge Middle School"/>
    <s v="No"/>
    <n v="759.93"/>
    <n v="0"/>
    <n v="0"/>
    <n v="1.06"/>
    <n v="1.1000000000000001"/>
    <n v="0"/>
    <n v="0"/>
    <n v="78209"/>
    <n v="80164"/>
    <n v="0"/>
    <n v="0"/>
    <n v="15997.68"/>
    <n v="0.16020000000000001"/>
    <n v="0.15390000000000001"/>
    <n v="0"/>
    <n v="0"/>
    <n v="0"/>
    <n v="0"/>
    <n v="0"/>
  </r>
  <r>
    <x v="21"/>
    <s v="Camas"/>
    <n v="4563"/>
    <s v="Prune Hill Elem"/>
    <s v="No"/>
    <n v="421.89"/>
    <n v="0"/>
    <n v="0"/>
    <n v="1.06"/>
    <n v="1.1000000000000001"/>
    <n v="0"/>
    <n v="0"/>
    <n v="78209"/>
    <n v="80164"/>
    <n v="0"/>
    <n v="0"/>
    <n v="15997.68"/>
    <n v="0.16020000000000001"/>
    <n v="0.15390000000000001"/>
    <n v="0"/>
    <n v="0"/>
    <n v="0"/>
    <n v="0"/>
    <n v="0"/>
  </r>
  <r>
    <x v="21"/>
    <s v="Camas"/>
    <n v="4567"/>
    <s v="Camas High School"/>
    <s v="No"/>
    <n v="2003.51"/>
    <n v="0"/>
    <n v="0"/>
    <n v="1.06"/>
    <n v="1.1000000000000001"/>
    <n v="0"/>
    <n v="0"/>
    <n v="78209"/>
    <n v="80164"/>
    <n v="0"/>
    <n v="0"/>
    <n v="15997.68"/>
    <n v="0.16020000000000001"/>
    <n v="0.15390000000000001"/>
    <n v="0"/>
    <n v="0"/>
    <n v="0"/>
    <n v="0"/>
    <n v="0"/>
  </r>
  <r>
    <x v="21"/>
    <s v="Camas"/>
    <n v="5054"/>
    <s v="Liberty Middle School"/>
    <s v="No"/>
    <n v="712.02"/>
    <n v="0"/>
    <n v="0"/>
    <n v="1.06"/>
    <n v="1.1000000000000001"/>
    <n v="0"/>
    <n v="0"/>
    <n v="78209"/>
    <n v="80164"/>
    <n v="0"/>
    <n v="0"/>
    <n v="15997.68"/>
    <n v="0.16020000000000001"/>
    <n v="0.15390000000000001"/>
    <n v="0"/>
    <n v="0"/>
    <n v="0"/>
    <n v="0"/>
    <n v="0"/>
  </r>
  <r>
    <x v="21"/>
    <s v="Camas"/>
    <n v="5104"/>
    <s v="Hayes Freedom High School"/>
    <s v="No"/>
    <n v="154.91999999999999"/>
    <n v="0"/>
    <n v="0"/>
    <n v="1.06"/>
    <n v="1.1000000000000001"/>
    <n v="0"/>
    <n v="0"/>
    <n v="78209"/>
    <n v="80164"/>
    <n v="0"/>
    <n v="0"/>
    <n v="15997.68"/>
    <n v="0.16020000000000001"/>
    <n v="0.15390000000000001"/>
    <n v="0"/>
    <n v="0"/>
    <n v="0"/>
    <n v="0"/>
    <n v="0"/>
  </r>
  <r>
    <x v="21"/>
    <s v="Camas"/>
    <n v="5158"/>
    <s v="Grass Valley Elementary"/>
    <s v="No"/>
    <n v="447.19"/>
    <n v="0"/>
    <n v="0"/>
    <n v="1.06"/>
    <n v="1.1000000000000001"/>
    <n v="0"/>
    <n v="0"/>
    <n v="78209"/>
    <n v="80164"/>
    <n v="0"/>
    <n v="0"/>
    <n v="15997.68"/>
    <n v="0.16020000000000001"/>
    <n v="0.15390000000000001"/>
    <n v="0"/>
    <n v="0"/>
    <n v="0"/>
    <n v="0"/>
    <n v="0"/>
  </r>
  <r>
    <x v="21"/>
    <s v="Camas"/>
    <n v="5309"/>
    <s v="Woodburn Elementary"/>
    <s v="No"/>
    <n v="558.37"/>
    <n v="0"/>
    <n v="0"/>
    <n v="1.06"/>
    <n v="1.1000000000000001"/>
    <n v="0"/>
    <n v="0"/>
    <n v="78209"/>
    <n v="80164"/>
    <n v="0"/>
    <n v="0"/>
    <n v="15997.68"/>
    <n v="0.16020000000000001"/>
    <n v="0.15390000000000001"/>
    <n v="0"/>
    <n v="0"/>
    <n v="0"/>
    <n v="0"/>
    <n v="0"/>
  </r>
  <r>
    <x v="21"/>
    <s v="Camas"/>
    <n v="5532"/>
    <s v="Camas School District Open Doors"/>
    <s v="No"/>
    <n v="6.7799999999999994"/>
    <n v="0"/>
    <n v="0"/>
    <n v="1.06"/>
    <n v="1.1000000000000001"/>
    <n v="0"/>
    <n v="0"/>
    <n v="78209"/>
    <n v="80164"/>
    <n v="0"/>
    <n v="0"/>
    <n v="15997.68"/>
    <n v="0.16020000000000001"/>
    <n v="0.15390000000000001"/>
    <n v="0"/>
    <n v="0"/>
    <n v="0"/>
    <n v="0"/>
    <n v="0"/>
  </r>
  <r>
    <x v="21"/>
    <s v="Camas"/>
    <n v="5533"/>
    <s v="Discovery High School"/>
    <s v="No"/>
    <n v="196.55"/>
    <n v="0"/>
    <n v="0"/>
    <n v="1.06"/>
    <n v="1.1000000000000001"/>
    <n v="0"/>
    <n v="0"/>
    <n v="78209"/>
    <n v="80164"/>
    <n v="0"/>
    <n v="0"/>
    <n v="15997.68"/>
    <n v="0.16020000000000001"/>
    <n v="0.15390000000000001"/>
    <n v="0"/>
    <n v="0"/>
    <n v="0"/>
    <n v="0"/>
    <n v="0"/>
  </r>
  <r>
    <x v="21"/>
    <s v="Camas"/>
    <n v="5534"/>
    <s v="Odyssey Middle School"/>
    <s v="No"/>
    <n v="275.54000000000002"/>
    <n v="0"/>
    <n v="0"/>
    <n v="1.06"/>
    <n v="1.1000000000000001"/>
    <n v="0"/>
    <n v="0"/>
    <n v="78209"/>
    <n v="80164"/>
    <n v="0"/>
    <n v="0"/>
    <n v="15997.68"/>
    <n v="0.16020000000000001"/>
    <n v="0.15390000000000001"/>
    <n v="0"/>
    <n v="0"/>
    <n v="0"/>
    <n v="0"/>
    <n v="0"/>
  </r>
  <r>
    <x v="21"/>
    <s v="Camas"/>
    <n v="5702"/>
    <s v="Camas Connect Academy"/>
    <s v="No"/>
    <n v="194.85999999999999"/>
    <n v="0"/>
    <n v="0"/>
    <n v="1.06"/>
    <n v="1.1000000000000001"/>
    <n v="0"/>
    <n v="0"/>
    <n v="78209"/>
    <n v="80164"/>
    <n v="0"/>
    <n v="0"/>
    <n v="15997.68"/>
    <n v="0.16020000000000001"/>
    <n v="0.15390000000000001"/>
    <n v="0"/>
    <n v="0"/>
    <n v="0"/>
    <n v="0"/>
    <n v="0"/>
  </r>
  <r>
    <x v="22"/>
    <s v="Cape Flattery"/>
    <n v="2594"/>
    <s v="Neah Bay Elementary School"/>
    <s v="Yes"/>
    <n v="180.56"/>
    <n v="0"/>
    <n v="180.56"/>
    <n v="1"/>
    <n v="1"/>
    <n v="180.56"/>
    <n v="0.53"/>
    <n v="78209"/>
    <n v="80164"/>
    <n v="41450.769999999997"/>
    <n v="1036.1500000000015"/>
    <n v="15997.68"/>
    <n v="0.16020000000000001"/>
    <n v="0.15390000000000001"/>
    <n v="15278.65"/>
    <n v="708.12"/>
    <n v="108.98"/>
    <n v="817.1"/>
    <n v="58582.67"/>
  </r>
  <r>
    <x v="22"/>
    <s v="Cape Flattery"/>
    <n v="3145"/>
    <s v="Neah Bay Junior/ Senior High School"/>
    <s v="Yes"/>
    <n v="201.70999999999998"/>
    <n v="0"/>
    <n v="201.70999999999998"/>
    <n v="1"/>
    <n v="1"/>
    <n v="201.70999999999998"/>
    <n v="0.59199999999999997"/>
    <n v="78209"/>
    <n v="80164"/>
    <n v="46299.73"/>
    <n v="1157.3599999999933"/>
    <n v="15997.68"/>
    <n v="0.16020000000000001"/>
    <n v="0.15390000000000001"/>
    <n v="17065.96"/>
    <n v="790.95"/>
    <n v="121.73"/>
    <n v="912.68000000000006"/>
    <n v="65435.729999999996"/>
  </r>
  <r>
    <x v="22"/>
    <s v="Cape Flattery"/>
    <n v="3422"/>
    <s v="Clallam Bay High &amp; Elementary"/>
    <s v="Yes"/>
    <n v="100.95"/>
    <n v="0"/>
    <n v="100.95"/>
    <n v="1"/>
    <n v="1"/>
    <n v="100.95"/>
    <n v="0.29599999999999999"/>
    <n v="78209"/>
    <n v="80164"/>
    <n v="23149.86"/>
    <n v="578.68000000000029"/>
    <n v="15997.68"/>
    <n v="0.16020000000000001"/>
    <n v="0.15390000000000001"/>
    <n v="8532.98"/>
    <n v="395.48"/>
    <n v="60.86"/>
    <n v="456.34000000000003"/>
    <n v="32717.86"/>
  </r>
  <r>
    <x v="23"/>
    <s v="Carbonado"/>
    <n v="2466"/>
    <s v="Carbonado Historical School 19"/>
    <s v="No"/>
    <n v="177.33"/>
    <n v="0"/>
    <n v="0"/>
    <n v="1.06"/>
    <n v="1.06"/>
    <n v="0"/>
    <n v="0"/>
    <n v="78209"/>
    <n v="80164"/>
    <n v="0"/>
    <n v="0"/>
    <n v="15997.68"/>
    <n v="0.16020000000000001"/>
    <n v="0.15390000000000001"/>
    <n v="0"/>
    <n v="0"/>
    <n v="0"/>
    <n v="0"/>
    <n v="0"/>
  </r>
  <r>
    <x v="24"/>
    <s v="Cascade"/>
    <n v="2760"/>
    <s v="Peshastin Dryden Elementary"/>
    <s v="No"/>
    <n v="238.89"/>
    <n v="0"/>
    <n v="0"/>
    <n v="1"/>
    <n v="1"/>
    <n v="0"/>
    <n v="0"/>
    <n v="78209"/>
    <n v="80164"/>
    <n v="0"/>
    <n v="0"/>
    <n v="15997.68"/>
    <n v="0.16020000000000001"/>
    <n v="0.15390000000000001"/>
    <n v="0"/>
    <n v="0"/>
    <n v="0"/>
    <n v="0"/>
    <n v="0"/>
  </r>
  <r>
    <x v="24"/>
    <s v="Cascade"/>
    <n v="2827"/>
    <s v="Alpine Lakes Elementary"/>
    <s v="No"/>
    <n v="252.56"/>
    <n v="0"/>
    <n v="0"/>
    <n v="1"/>
    <n v="1"/>
    <n v="0"/>
    <n v="0"/>
    <n v="78209"/>
    <n v="80164"/>
    <n v="0"/>
    <n v="0"/>
    <n v="15997.68"/>
    <n v="0.16020000000000001"/>
    <n v="0.15390000000000001"/>
    <n v="0"/>
    <n v="0"/>
    <n v="0"/>
    <n v="0"/>
    <n v="0"/>
  </r>
  <r>
    <x v="24"/>
    <s v="Cascade"/>
    <n v="3564"/>
    <s v="Cascade High School"/>
    <s v="No"/>
    <n v="397.09"/>
    <n v="0"/>
    <n v="0"/>
    <n v="1"/>
    <n v="1"/>
    <n v="0"/>
    <n v="0"/>
    <n v="78209"/>
    <n v="80164"/>
    <n v="0"/>
    <n v="0"/>
    <n v="15997.68"/>
    <n v="0.16020000000000001"/>
    <n v="0.15390000000000001"/>
    <n v="0"/>
    <n v="0"/>
    <n v="0"/>
    <n v="0"/>
    <n v="0"/>
  </r>
  <r>
    <x v="24"/>
    <s v="Cascade"/>
    <n v="4403"/>
    <s v="Icicle River Middle School"/>
    <s v="No"/>
    <n v="259.29000000000002"/>
    <n v="0"/>
    <n v="0"/>
    <n v="1"/>
    <n v="1"/>
    <n v="0"/>
    <n v="0"/>
    <n v="78209"/>
    <n v="80164"/>
    <n v="0"/>
    <n v="0"/>
    <n v="15997.68"/>
    <n v="0.16020000000000001"/>
    <n v="0.15390000000000001"/>
    <n v="0"/>
    <n v="0"/>
    <n v="0"/>
    <n v="0"/>
    <n v="0"/>
  </r>
  <r>
    <x v="24"/>
    <s v="Cascade"/>
    <n v="4566"/>
    <s v="Beaver Valley School"/>
    <s v="No"/>
    <n v="23"/>
    <n v="0"/>
    <n v="0"/>
    <n v="1"/>
    <n v="1"/>
    <n v="0"/>
    <n v="0"/>
    <n v="78209"/>
    <n v="80164"/>
    <n v="0"/>
    <n v="0"/>
    <n v="15997.68"/>
    <n v="0.16020000000000001"/>
    <n v="0.15390000000000001"/>
    <n v="0"/>
    <n v="0"/>
    <n v="0"/>
    <n v="0"/>
    <n v="0"/>
  </r>
  <r>
    <x v="24"/>
    <s v="Cascade"/>
    <n v="5418"/>
    <s v="Cascade Home-Link"/>
    <s v="No"/>
    <n v="34.700000000000003"/>
    <n v="0"/>
    <n v="0"/>
    <n v="1"/>
    <n v="1"/>
    <n v="0"/>
    <n v="0"/>
    <n v="78209"/>
    <n v="80164"/>
    <n v="0"/>
    <n v="0"/>
    <n v="15997.68"/>
    <n v="0.16020000000000001"/>
    <n v="0.15390000000000001"/>
    <n v="0"/>
    <n v="0"/>
    <n v="0"/>
    <n v="0"/>
    <n v="0"/>
  </r>
  <r>
    <x v="24"/>
    <s v="Cascade"/>
    <n v="5640"/>
    <s v="Kodiak Virtual Academy"/>
    <s v="No"/>
    <n v="1.77"/>
    <n v="0"/>
    <n v="0"/>
    <n v="1"/>
    <n v="1"/>
    <n v="0"/>
    <n v="0"/>
    <n v="78209"/>
    <n v="80164"/>
    <n v="0"/>
    <n v="0"/>
    <n v="15997.68"/>
    <n v="0.16020000000000001"/>
    <n v="0.15390000000000001"/>
    <n v="0"/>
    <n v="0"/>
    <n v="0"/>
    <n v="0"/>
    <n v="0"/>
  </r>
  <r>
    <x v="25"/>
    <s v="Cashmere"/>
    <n v="2315"/>
    <s v="CASHMERE MIDDLE SCHOOL"/>
    <s v="No"/>
    <n v="489.98"/>
    <n v="0"/>
    <n v="0"/>
    <n v="1"/>
    <n v="1.04"/>
    <n v="0"/>
    <n v="0"/>
    <n v="78209"/>
    <n v="80164"/>
    <n v="0"/>
    <n v="0"/>
    <n v="15997.68"/>
    <n v="0.16020000000000001"/>
    <n v="0.15390000000000001"/>
    <n v="0"/>
    <n v="0"/>
    <n v="0"/>
    <n v="0"/>
    <n v="0"/>
  </r>
  <r>
    <x v="25"/>
    <s v="Cashmere"/>
    <n v="2787"/>
    <s v="VALE ELEMENTARY SCHOOL"/>
    <s v="No"/>
    <n v="583.92999999999995"/>
    <n v="0"/>
    <n v="0"/>
    <n v="1"/>
    <n v="1.04"/>
    <n v="0"/>
    <n v="0"/>
    <n v="78209"/>
    <n v="80164"/>
    <n v="0"/>
    <n v="0"/>
    <n v="15997.68"/>
    <n v="0.16020000000000001"/>
    <n v="0.15390000000000001"/>
    <n v="0"/>
    <n v="0"/>
    <n v="0"/>
    <n v="0"/>
    <n v="0"/>
  </r>
  <r>
    <x v="25"/>
    <s v="Cashmere"/>
    <n v="3268"/>
    <s v="CASHMERE HIGH SCHOOL"/>
    <s v="No"/>
    <n v="530.56999999999994"/>
    <n v="0"/>
    <n v="0"/>
    <n v="1"/>
    <n v="1.04"/>
    <n v="0"/>
    <n v="0"/>
    <n v="78209"/>
    <n v="80164"/>
    <n v="0"/>
    <n v="0"/>
    <n v="15997.68"/>
    <n v="0.16020000000000001"/>
    <n v="0.15390000000000001"/>
    <n v="0"/>
    <n v="0"/>
    <n v="0"/>
    <n v="0"/>
    <n v="0"/>
  </r>
  <r>
    <x v="26"/>
    <s v="Castle Rock"/>
    <n v="2281"/>
    <s v="Castle Rock High School"/>
    <s v="No"/>
    <n v="418.58"/>
    <n v="0"/>
    <n v="0"/>
    <n v="1"/>
    <n v="1"/>
    <n v="0"/>
    <n v="0"/>
    <n v="78209"/>
    <n v="80164"/>
    <n v="0"/>
    <n v="0"/>
    <n v="15997.68"/>
    <n v="0.16020000000000001"/>
    <n v="0.15390000000000001"/>
    <n v="0"/>
    <n v="0"/>
    <n v="0"/>
    <n v="0"/>
    <n v="0"/>
  </r>
  <r>
    <x v="26"/>
    <s v="Castle Rock"/>
    <n v="2762"/>
    <s v="Castle Rock Elementary"/>
    <s v="Yes"/>
    <n v="669.36"/>
    <n v="0"/>
    <n v="669.36"/>
    <n v="1"/>
    <n v="1"/>
    <n v="669.36"/>
    <n v="1.9630000000000001"/>
    <n v="78209"/>
    <n v="80164"/>
    <n v="153524.26999999999"/>
    <n v="3837.6600000000035"/>
    <n v="15997.68"/>
    <n v="0.16020000000000001"/>
    <n v="0.15390000000000001"/>
    <n v="56588.65"/>
    <n v="2622.7"/>
    <n v="403.63"/>
    <n v="3026.33"/>
    <n v="216976.90999999997"/>
  </r>
  <r>
    <x v="26"/>
    <s v="Castle Rock"/>
    <n v="3969"/>
    <s v="Castle Rock Middle School"/>
    <s v="Yes"/>
    <n v="314.8"/>
    <n v="0"/>
    <n v="314.8"/>
    <n v="1"/>
    <n v="1"/>
    <n v="314.8"/>
    <n v="0.92300000000000004"/>
    <n v="78209"/>
    <n v="80164"/>
    <n v="72186.91"/>
    <n v="1804.4599999999919"/>
    <n v="15997.68"/>
    <n v="0.16020000000000001"/>
    <n v="0.15390000000000001"/>
    <n v="26607.91"/>
    <n v="1233.19"/>
    <n v="189.79"/>
    <n v="1422.98"/>
    <n v="102022.26"/>
  </r>
  <r>
    <x v="26"/>
    <s v="Castle Rock"/>
    <n v="5666"/>
    <s v="Rocket Virtual Academy"/>
    <s v="Yes"/>
    <n v="19.309999999999999"/>
    <n v="0"/>
    <n v="19.309999999999999"/>
    <n v="1"/>
    <n v="1"/>
    <n v="19.309999999999999"/>
    <n v="5.7000000000000002E-2"/>
    <n v="78209"/>
    <n v="80164"/>
    <n v="4457.91"/>
    <n v="111.44000000000051"/>
    <n v="15997.68"/>
    <n v="0.16020000000000001"/>
    <n v="0.15390000000000001"/>
    <n v="1643.18"/>
    <n v="76.16"/>
    <n v="11.72"/>
    <n v="87.88"/>
    <n v="6300.4100000000008"/>
  </r>
  <r>
    <x v="27"/>
    <s v="Catalyst Charter"/>
    <n v="5607"/>
    <s v="Catalyst Public Schools"/>
    <s v="No"/>
    <n v="502.61"/>
    <n v="0"/>
    <n v="0"/>
    <n v="1.18"/>
    <n v="1.18"/>
    <n v="0"/>
    <n v="0"/>
    <n v="78209"/>
    <n v="80164"/>
    <n v="0"/>
    <n v="0"/>
    <n v="15997.68"/>
    <n v="0.16020000000000001"/>
    <n v="0.15390000000000001"/>
    <n v="0"/>
    <n v="0"/>
    <n v="0"/>
    <n v="0"/>
    <n v="0"/>
  </r>
  <r>
    <x v="28"/>
    <s v="Centerville"/>
    <n v="2251"/>
    <s v="Centerville Elementary"/>
    <s v="No"/>
    <n v="89.22"/>
    <n v="0"/>
    <n v="0"/>
    <n v="1"/>
    <n v="1"/>
    <n v="0"/>
    <n v="0"/>
    <n v="78209"/>
    <n v="80164"/>
    <n v="0"/>
    <n v="0"/>
    <n v="15997.68"/>
    <n v="0.16020000000000001"/>
    <n v="0.15390000000000001"/>
    <n v="0"/>
    <n v="0"/>
    <n v="0"/>
    <n v="0"/>
    <n v="0"/>
  </r>
  <r>
    <x v="29"/>
    <s v="Central Kitsap"/>
    <n v="2615"/>
    <s v="Central Kitsap High School"/>
    <s v="No"/>
    <n v="1527.58"/>
    <n v="0"/>
    <n v="0"/>
    <n v="1.18"/>
    <n v="1.22"/>
    <n v="0"/>
    <n v="0"/>
    <n v="78209"/>
    <n v="80164"/>
    <n v="0"/>
    <n v="0"/>
    <n v="15997.68"/>
    <n v="0.16020000000000001"/>
    <n v="0.15390000000000001"/>
    <n v="0"/>
    <n v="0"/>
    <n v="0"/>
    <n v="0"/>
    <n v="0"/>
  </r>
  <r>
    <x v="29"/>
    <s v="Central Kitsap"/>
    <n v="2994"/>
    <s v="Brownsville Elementary"/>
    <s v="No"/>
    <n v="415"/>
    <n v="0"/>
    <n v="0"/>
    <n v="1.18"/>
    <n v="1.22"/>
    <n v="0"/>
    <n v="0"/>
    <n v="78209"/>
    <n v="80164"/>
    <n v="0"/>
    <n v="0"/>
    <n v="15997.68"/>
    <n v="0.16020000000000001"/>
    <n v="0.15390000000000001"/>
    <n v="0"/>
    <n v="0"/>
    <n v="0"/>
    <n v="0"/>
    <n v="0"/>
  </r>
  <r>
    <x v="29"/>
    <s v="Central Kitsap"/>
    <n v="3237"/>
    <s v="Central Kitsap Middle School"/>
    <s v="No"/>
    <n v="564.71"/>
    <n v="0"/>
    <n v="0"/>
    <n v="1.18"/>
    <n v="1.22"/>
    <n v="0"/>
    <n v="0"/>
    <n v="78209"/>
    <n v="80164"/>
    <n v="0"/>
    <n v="0"/>
    <n v="15997.68"/>
    <n v="0.16020000000000001"/>
    <n v="0.15390000000000001"/>
    <n v="0"/>
    <n v="0"/>
    <n v="0"/>
    <n v="0"/>
    <n v="0"/>
  </r>
  <r>
    <x v="29"/>
    <s v="Central Kitsap"/>
    <n v="3594"/>
    <s v="John D. Bud Hawk Elementary at Jackson Park"/>
    <s v="No"/>
    <n v="443.89"/>
    <n v="0"/>
    <n v="0"/>
    <n v="1.18"/>
    <n v="1.22"/>
    <n v="0"/>
    <n v="0"/>
    <n v="78209"/>
    <n v="80164"/>
    <n v="0"/>
    <n v="0"/>
    <n v="15997.68"/>
    <n v="0.16020000000000001"/>
    <n v="0.15390000000000001"/>
    <n v="0"/>
    <n v="0"/>
    <n v="0"/>
    <n v="0"/>
    <n v="0"/>
  </r>
  <r>
    <x v="29"/>
    <s v="Central Kitsap"/>
    <n v="3791"/>
    <s v="Fairview Middle School"/>
    <s v="Yes"/>
    <n v="604.75"/>
    <n v="0"/>
    <n v="604.75"/>
    <n v="1.18"/>
    <n v="1.22"/>
    <n v="604.75"/>
    <n v="1.774"/>
    <n v="78209"/>
    <n v="80164"/>
    <n v="163716.46"/>
    <n v="9780.8800000000047"/>
    <n v="15997.68"/>
    <n v="0.16020000000000001"/>
    <n v="0.15390000000000001"/>
    <n v="56112.54"/>
    <n v="2891.62"/>
    <n v="445.02"/>
    <n v="3336.64"/>
    <n v="232946.52000000002"/>
  </r>
  <r>
    <x v="29"/>
    <s v="Central Kitsap"/>
    <n v="4014"/>
    <s v="Cottonwood Elementary School"/>
    <s v="No"/>
    <n v="359.33"/>
    <n v="0"/>
    <n v="0"/>
    <n v="1.18"/>
    <n v="1.22"/>
    <n v="0"/>
    <n v="0"/>
    <n v="78209"/>
    <n v="80164"/>
    <n v="0"/>
    <n v="0"/>
    <n v="15997.68"/>
    <n v="0.16020000000000001"/>
    <n v="0.15390000000000001"/>
    <n v="0"/>
    <n v="0"/>
    <n v="0"/>
    <n v="0"/>
    <n v="0"/>
  </r>
  <r>
    <x v="29"/>
    <s v="Central Kitsap"/>
    <n v="4015"/>
    <s v="Esquire Hills Elementary"/>
    <s v="Yes"/>
    <n v="288.66000000000003"/>
    <n v="0"/>
    <n v="288.66000000000003"/>
    <n v="1.18"/>
    <n v="1.22"/>
    <n v="288.66000000000003"/>
    <n v="0.84699999999999998"/>
    <n v="78209"/>
    <n v="80164"/>
    <n v="78166.77"/>
    <n v="4669.8999999999942"/>
    <n v="15997.68"/>
    <n v="0.16020000000000001"/>
    <n v="0.15390000000000001"/>
    <n v="26791.05"/>
    <n v="1380.61"/>
    <n v="212.48"/>
    <n v="1593.09"/>
    <n v="111220.81"/>
  </r>
  <r>
    <x v="29"/>
    <s v="Central Kitsap"/>
    <n v="4016"/>
    <s v="Clear Creek Elementary School"/>
    <s v="Yes"/>
    <n v="433"/>
    <n v="0"/>
    <n v="433"/>
    <n v="1.18"/>
    <n v="1.22"/>
    <n v="433"/>
    <n v="1.27"/>
    <n v="78209"/>
    <n v="80164"/>
    <n v="117204.01"/>
    <n v="7002.0900000000111"/>
    <n v="15997.68"/>
    <n v="0.16020000000000001"/>
    <n v="0.15390000000000001"/>
    <n v="40170.76"/>
    <n v="2070.1"/>
    <n v="318.58999999999997"/>
    <n v="2388.69"/>
    <n v="166765.54999999999"/>
  </r>
  <r>
    <x v="29"/>
    <s v="Central Kitsap"/>
    <n v="4100"/>
    <s v="Olympic High School"/>
    <s v="No"/>
    <n v="1135.21"/>
    <n v="0"/>
    <n v="0"/>
    <n v="1.18"/>
    <n v="1.22"/>
    <n v="0"/>
    <n v="0"/>
    <n v="78209"/>
    <n v="80164"/>
    <n v="0"/>
    <n v="0"/>
    <n v="15997.68"/>
    <n v="0.16020000000000001"/>
    <n v="0.15390000000000001"/>
    <n v="0"/>
    <n v="0"/>
    <n v="0"/>
    <n v="0"/>
    <n v="0"/>
  </r>
  <r>
    <x v="29"/>
    <s v="Central Kitsap"/>
    <n v="4101"/>
    <s v="Silverdale Elementary"/>
    <s v="No"/>
    <n v="412.22"/>
    <n v="0"/>
    <n v="0"/>
    <n v="1.18"/>
    <n v="1.22"/>
    <n v="0"/>
    <n v="0"/>
    <n v="78209"/>
    <n v="80164"/>
    <n v="0"/>
    <n v="0"/>
    <n v="15997.68"/>
    <n v="0.16020000000000001"/>
    <n v="0.15390000000000001"/>
    <n v="0"/>
    <n v="0"/>
    <n v="0"/>
    <n v="0"/>
    <n v="0"/>
  </r>
  <r>
    <x v="29"/>
    <s v="Central Kitsap"/>
    <n v="4135"/>
    <s v="Woodlands Elementary"/>
    <s v="Yes"/>
    <n v="375.89"/>
    <n v="0"/>
    <n v="375.89"/>
    <n v="1.18"/>
    <n v="1.22"/>
    <n v="375.89"/>
    <n v="1.103"/>
    <n v="78209"/>
    <n v="80164"/>
    <n v="101792.14"/>
    <n v="6081.3500000000058"/>
    <n v="15997.68"/>
    <n v="0.16020000000000001"/>
    <n v="0.15390000000000001"/>
    <n v="34888.46"/>
    <n v="1797.89"/>
    <n v="276.7"/>
    <n v="2074.59"/>
    <n v="144836.54"/>
  </r>
  <r>
    <x v="29"/>
    <s v="Central Kitsap"/>
    <n v="4249"/>
    <s v="Ridgetop Middle School"/>
    <s v="No"/>
    <n v="784.5"/>
    <n v="0"/>
    <n v="0"/>
    <n v="1.18"/>
    <n v="1.22"/>
    <n v="0"/>
    <n v="0"/>
    <n v="78209"/>
    <n v="80164"/>
    <n v="0"/>
    <n v="0"/>
    <n v="15997.68"/>
    <n v="0.16020000000000001"/>
    <n v="0.15390000000000001"/>
    <n v="0"/>
    <n v="0"/>
    <n v="0"/>
    <n v="0"/>
    <n v="0"/>
  </r>
  <r>
    <x v="29"/>
    <s v="Central Kitsap"/>
    <n v="4341"/>
    <s v="Cougar Valley Elementary"/>
    <s v="No"/>
    <n v="395"/>
    <n v="0"/>
    <n v="0"/>
    <n v="1.18"/>
    <n v="1.22"/>
    <n v="0"/>
    <n v="0"/>
    <n v="78209"/>
    <n v="80164"/>
    <n v="0"/>
    <n v="0"/>
    <n v="15997.68"/>
    <n v="0.16020000000000001"/>
    <n v="0.15390000000000001"/>
    <n v="0"/>
    <n v="0"/>
    <n v="0"/>
    <n v="0"/>
    <n v="0"/>
  </r>
  <r>
    <x v="29"/>
    <s v="Central Kitsap"/>
    <n v="4372"/>
    <s v="Silver Ridge Elementary"/>
    <s v="No"/>
    <n v="427.77"/>
    <n v="0"/>
    <n v="0"/>
    <n v="1.18"/>
    <n v="1.22"/>
    <n v="0"/>
    <n v="0"/>
    <n v="78209"/>
    <n v="80164"/>
    <n v="0"/>
    <n v="0"/>
    <n v="15997.68"/>
    <n v="0.16020000000000001"/>
    <n v="0.15390000000000001"/>
    <n v="0"/>
    <n v="0"/>
    <n v="0"/>
    <n v="0"/>
    <n v="0"/>
  </r>
  <r>
    <x v="29"/>
    <s v="Central Kitsap"/>
    <n v="4393"/>
    <s v="Green Mountain Elementary"/>
    <s v="No"/>
    <n v="367.56"/>
    <n v="0"/>
    <n v="0"/>
    <n v="1.18"/>
    <n v="1.22"/>
    <n v="0"/>
    <n v="0"/>
    <n v="78209"/>
    <n v="80164"/>
    <n v="0"/>
    <n v="0"/>
    <n v="15997.68"/>
    <n v="0.16020000000000001"/>
    <n v="0.15390000000000001"/>
    <n v="0"/>
    <n v="0"/>
    <n v="0"/>
    <n v="0"/>
    <n v="0"/>
  </r>
  <r>
    <x v="29"/>
    <s v="Central Kitsap"/>
    <n v="4444"/>
    <s v="Emerald Heights Elementary"/>
    <s v="No"/>
    <n v="459.33"/>
    <n v="0"/>
    <n v="0"/>
    <n v="1.18"/>
    <n v="1.22"/>
    <n v="0"/>
    <n v="0"/>
    <n v="78209"/>
    <n v="80164"/>
    <n v="0"/>
    <n v="0"/>
    <n v="15997.68"/>
    <n v="0.16020000000000001"/>
    <n v="0.15390000000000001"/>
    <n v="0"/>
    <n v="0"/>
    <n v="0"/>
    <n v="0"/>
    <n v="0"/>
  </r>
  <r>
    <x v="29"/>
    <s v="Central Kitsap"/>
    <n v="4509"/>
    <s v="Klahowya Secondary"/>
    <s v="No"/>
    <n v="979.21"/>
    <n v="0"/>
    <n v="0"/>
    <n v="1.18"/>
    <n v="1.22"/>
    <n v="0"/>
    <n v="0"/>
    <n v="78209"/>
    <n v="80164"/>
    <n v="0"/>
    <n v="0"/>
    <n v="15997.68"/>
    <n v="0.16020000000000001"/>
    <n v="0.15390000000000001"/>
    <n v="0"/>
    <n v="0"/>
    <n v="0"/>
    <n v="0"/>
    <n v="0"/>
  </r>
  <r>
    <x v="29"/>
    <s v="Central Kitsap"/>
    <n v="4527"/>
    <s v="Pinecrest Elementary"/>
    <s v="No"/>
    <n v="395"/>
    <n v="0"/>
    <n v="0"/>
    <n v="1.18"/>
    <n v="1.22"/>
    <n v="0"/>
    <n v="0"/>
    <n v="78209"/>
    <n v="80164"/>
    <n v="0"/>
    <n v="0"/>
    <n v="15997.68"/>
    <n v="0.16020000000000001"/>
    <n v="0.15390000000000001"/>
    <n v="0"/>
    <n v="0"/>
    <n v="0"/>
    <n v="0"/>
    <n v="0"/>
  </r>
  <r>
    <x v="29"/>
    <s v="Central Kitsap"/>
    <n v="5472"/>
    <s v="Barker Creek Community School"/>
    <s v="No"/>
    <n v="556.11"/>
    <n v="0"/>
    <n v="0"/>
    <n v="1.18"/>
    <n v="1.22"/>
    <n v="0"/>
    <n v="0"/>
    <n v="78209"/>
    <n v="80164"/>
    <n v="0"/>
    <n v="0"/>
    <n v="15997.68"/>
    <n v="0.16020000000000001"/>
    <n v="0.15390000000000001"/>
    <n v="0"/>
    <n v="0"/>
    <n v="0"/>
    <n v="0"/>
    <n v="0"/>
  </r>
  <r>
    <x v="30"/>
    <s v="Central Valley"/>
    <n v="2113"/>
    <s v="Opportunity Elementary"/>
    <s v="Yes"/>
    <n v="624.33000000000004"/>
    <n v="0"/>
    <n v="624.33000000000004"/>
    <n v="1"/>
    <n v="1.04"/>
    <n v="624.33000000000004"/>
    <n v="1.831"/>
    <n v="78209"/>
    <n v="80164"/>
    <n v="143200.68"/>
    <n v="9450.820000000007"/>
    <n v="15997.68"/>
    <n v="0.16020000000000001"/>
    <n v="0.15390000000000001"/>
    <n v="53686.98"/>
    <n v="2544.19"/>
    <n v="391.55"/>
    <n v="2935.7400000000002"/>
    <n v="209274.22"/>
  </r>
  <r>
    <x v="30"/>
    <s v="Central Valley"/>
    <n v="2157"/>
    <s v="Greenacres Elementary"/>
    <s v="Yes"/>
    <n v="628.99"/>
    <n v="0"/>
    <n v="628.99"/>
    <n v="1"/>
    <n v="1.04"/>
    <n v="628.99"/>
    <n v="1.845"/>
    <n v="78209"/>
    <n v="80164"/>
    <n v="144295.60999999999"/>
    <n v="9523.070000000007"/>
    <n v="15997.68"/>
    <n v="0.16020000000000001"/>
    <n v="0.15390000000000001"/>
    <n v="54097.48"/>
    <n v="2563.64"/>
    <n v="394.54"/>
    <n v="2958.18"/>
    <n v="210874.34"/>
  </r>
  <r>
    <x v="30"/>
    <s v="Central Valley"/>
    <n v="2776"/>
    <s v="North Pines Middle School"/>
    <s v="Yes"/>
    <n v="494.88"/>
    <n v="0"/>
    <n v="494.88"/>
    <n v="1"/>
    <n v="1.04"/>
    <n v="494.88"/>
    <n v="1.452"/>
    <n v="78209"/>
    <n v="80164"/>
    <n v="113559.47"/>
    <n v="7494.5800000000017"/>
    <n v="15997.68"/>
    <n v="0.16020000000000001"/>
    <n v="0.15390000000000001"/>
    <n v="42574.27"/>
    <n v="2017.57"/>
    <n v="310.5"/>
    <n v="2328.0699999999997"/>
    <n v="165956.39000000001"/>
  </r>
  <r>
    <x v="30"/>
    <s v="Central Valley"/>
    <n v="2892"/>
    <s v="Broadway Elementary"/>
    <s v="Yes"/>
    <n v="289.14999999999998"/>
    <n v="0"/>
    <n v="289.14999999999998"/>
    <n v="1"/>
    <n v="1.04"/>
    <n v="289.14999999999998"/>
    <n v="0.84799999999999998"/>
    <n v="78209"/>
    <n v="80164"/>
    <n v="66321.23"/>
    <n v="4377"/>
    <n v="15997.68"/>
    <n v="0.16020000000000001"/>
    <n v="0.15390000000000001"/>
    <n v="24864.31"/>
    <n v="1178.3"/>
    <n v="181.34"/>
    <n v="1359.6399999999999"/>
    <n v="96922.18"/>
  </r>
  <r>
    <x v="30"/>
    <s v="Central Valley"/>
    <n v="2953"/>
    <s v="Progress Elementary School"/>
    <s v="Yes"/>
    <n v="247.46"/>
    <n v="0"/>
    <n v="247.46"/>
    <n v="1"/>
    <n v="1.04"/>
    <n v="247.46"/>
    <n v="0.72599999999999998"/>
    <n v="78209"/>
    <n v="80164"/>
    <n v="56779.73"/>
    <n v="3747.2999999999956"/>
    <n v="15997.68"/>
    <n v="0.16020000000000001"/>
    <n v="0.15390000000000001"/>
    <n v="21287.14"/>
    <n v="1008.78"/>
    <n v="155.25"/>
    <n v="1164.03"/>
    <n v="82978.199999999983"/>
  </r>
  <r>
    <x v="30"/>
    <s v="Central Valley"/>
    <n v="3064"/>
    <s v="University Elementary School"/>
    <s v="Yes"/>
    <n v="263.62"/>
    <n v="0"/>
    <n v="263.62"/>
    <n v="1"/>
    <n v="1.04"/>
    <n v="263.62"/>
    <n v="0.77300000000000002"/>
    <n v="78209"/>
    <n v="80164"/>
    <n v="60455.56"/>
    <n v="3989.8800000000047"/>
    <n v="15997.68"/>
    <n v="0.16020000000000001"/>
    <n v="0.15390000000000001"/>
    <n v="22665.23"/>
    <n v="1074.0899999999999"/>
    <n v="165.3"/>
    <n v="1239.3899999999999"/>
    <n v="88350.06"/>
  </r>
  <r>
    <x v="30"/>
    <s v="Central Valley"/>
    <n v="3065"/>
    <s v="Central Valley High School"/>
    <s v="No"/>
    <n v="1305.6999999999998"/>
    <n v="0"/>
    <n v="0"/>
    <n v="1"/>
    <n v="1.04"/>
    <n v="0"/>
    <n v="0"/>
    <n v="78209"/>
    <n v="80164"/>
    <n v="0"/>
    <n v="0"/>
    <n v="15997.68"/>
    <n v="0.16020000000000001"/>
    <n v="0.15390000000000001"/>
    <n v="0"/>
    <n v="0"/>
    <n v="0"/>
    <n v="0"/>
    <n v="0"/>
  </r>
  <r>
    <x v="30"/>
    <s v="Central Valley"/>
    <n v="3127"/>
    <s v="McDonald Elementary School"/>
    <s v="Yes"/>
    <n v="287.52"/>
    <n v="0"/>
    <n v="287.52"/>
    <n v="1"/>
    <n v="1.04"/>
    <n v="287.52"/>
    <n v="0.84299999999999997"/>
    <n v="78209"/>
    <n v="80164"/>
    <n v="65930.19"/>
    <n v="4351.1900000000023"/>
    <n v="15997.68"/>
    <n v="0.16020000000000001"/>
    <n v="0.15390000000000001"/>
    <n v="24717.71"/>
    <n v="1171.3599999999999"/>
    <n v="180.27"/>
    <n v="1351.6299999999999"/>
    <n v="96350.720000000001"/>
  </r>
  <r>
    <x v="30"/>
    <s v="Central Valley"/>
    <n v="3259"/>
    <s v="Adams Elementary"/>
    <s v="Yes"/>
    <n v="375.47"/>
    <n v="0"/>
    <n v="375.47"/>
    <n v="1"/>
    <n v="1.04"/>
    <n v="375.47"/>
    <n v="1.101"/>
    <n v="78209"/>
    <n v="80164"/>
    <n v="86108.11"/>
    <n v="5682.8800000000047"/>
    <n v="15997.68"/>
    <n v="0.16020000000000001"/>
    <n v="0.15390000000000001"/>
    <n v="32282.560000000001"/>
    <n v="1529.85"/>
    <n v="235.44"/>
    <n v="1765.29"/>
    <n v="125838.84"/>
  </r>
  <r>
    <x v="30"/>
    <s v="Central Valley"/>
    <n v="3260"/>
    <s v="Bowdish Middle School"/>
    <s v="Yes"/>
    <n v="360.86"/>
    <n v="0"/>
    <n v="360.86"/>
    <n v="1"/>
    <n v="1.04"/>
    <n v="360.86"/>
    <n v="1.0589999999999999"/>
    <n v="78209"/>
    <n v="80164"/>
    <n v="82823.33"/>
    <n v="5466.0899999999965"/>
    <n v="15997.68"/>
    <n v="0.16020000000000001"/>
    <n v="0.15390000000000001"/>
    <n v="31051.07"/>
    <n v="1471.49"/>
    <n v="226.46"/>
    <n v="1697.95"/>
    <n v="121038.43999999999"/>
  </r>
  <r>
    <x v="30"/>
    <s v="Central Valley"/>
    <n v="3307"/>
    <s v="South Pines Elementary"/>
    <s v="Yes"/>
    <n v="256.93"/>
    <n v="0"/>
    <n v="256.93"/>
    <n v="1"/>
    <n v="1.04"/>
    <n v="256.93"/>
    <n v="0.754"/>
    <n v="78209"/>
    <n v="80164"/>
    <n v="58969.59"/>
    <n v="3891.8100000000049"/>
    <n v="15997.68"/>
    <n v="0.16020000000000001"/>
    <n v="0.15390000000000001"/>
    <n v="22108.13"/>
    <n v="1047.69"/>
    <n v="161.24"/>
    <n v="1208.93"/>
    <n v="86178.459999999992"/>
  </r>
  <r>
    <x v="30"/>
    <s v="Central Valley"/>
    <n v="3415"/>
    <s v="University High School"/>
    <s v="No"/>
    <n v="1353.6"/>
    <n v="0"/>
    <n v="0"/>
    <n v="1"/>
    <n v="1.04"/>
    <n v="0"/>
    <n v="0"/>
    <n v="78209"/>
    <n v="80164"/>
    <n v="0"/>
    <n v="0"/>
    <n v="15997.68"/>
    <n v="0.16020000000000001"/>
    <n v="0.15390000000000001"/>
    <n v="0"/>
    <n v="0"/>
    <n v="0"/>
    <n v="0"/>
    <n v="0"/>
  </r>
  <r>
    <x v="30"/>
    <s v="Central Valley"/>
    <n v="3465"/>
    <s v="Summit School"/>
    <s v="No"/>
    <n v="380.44"/>
    <n v="0"/>
    <n v="0"/>
    <n v="1"/>
    <n v="1.04"/>
    <n v="0"/>
    <n v="0"/>
    <n v="78209"/>
    <n v="80164"/>
    <n v="0"/>
    <n v="0"/>
    <n v="15997.68"/>
    <n v="0.16020000000000001"/>
    <n v="0.15390000000000001"/>
    <n v="0"/>
    <n v="0"/>
    <n v="0"/>
    <n v="0"/>
    <n v="0"/>
  </r>
  <r>
    <x v="30"/>
    <s v="Central Valley"/>
    <n v="3573"/>
    <s v="Greenacres Middle School"/>
    <s v="No"/>
    <n v="551.79999999999995"/>
    <n v="0"/>
    <n v="0"/>
    <n v="1"/>
    <n v="1.04"/>
    <n v="0"/>
    <n v="0"/>
    <n v="78209"/>
    <n v="80164"/>
    <n v="0"/>
    <n v="0"/>
    <n v="15997.68"/>
    <n v="0.16020000000000001"/>
    <n v="0.15390000000000001"/>
    <n v="0"/>
    <n v="0"/>
    <n v="0"/>
    <n v="0"/>
    <n v="0"/>
  </r>
  <r>
    <x v="30"/>
    <s v="Central Valley"/>
    <n v="3890"/>
    <s v="Evergreen Middle School"/>
    <s v="No"/>
    <n v="661.07"/>
    <n v="0"/>
    <n v="0"/>
    <n v="1"/>
    <n v="1.04"/>
    <n v="0"/>
    <n v="0"/>
    <n v="78209"/>
    <n v="80164"/>
    <n v="0"/>
    <n v="0"/>
    <n v="15997.68"/>
    <n v="0.16020000000000001"/>
    <n v="0.15390000000000001"/>
    <n v="0"/>
    <n v="0"/>
    <n v="0"/>
    <n v="0"/>
    <n v="0"/>
  </r>
  <r>
    <x v="30"/>
    <s v="Central Valley"/>
    <n v="3918"/>
    <s v="Mica Peak High School"/>
    <s v="Yes"/>
    <n v="104.72999999999999"/>
    <n v="0"/>
    <n v="104.72999999999999"/>
    <n v="1"/>
    <n v="1.04"/>
    <n v="104.72999999999999"/>
    <n v="0.307"/>
    <n v="78209"/>
    <n v="80164"/>
    <n v="24010.16"/>
    <n v="1584.5999999999985"/>
    <n v="15997.68"/>
    <n v="0.16020000000000001"/>
    <n v="0.15390000000000001"/>
    <n v="9001.59"/>
    <n v="426.58"/>
    <n v="65.650000000000006"/>
    <n v="492.23"/>
    <n v="35088.58"/>
  </r>
  <r>
    <x v="30"/>
    <s v="Central Valley"/>
    <n v="3929"/>
    <s v="Chester Elementary School"/>
    <s v="No"/>
    <n v="411"/>
    <n v="0"/>
    <n v="0"/>
    <n v="1"/>
    <n v="1.04"/>
    <n v="0"/>
    <n v="0"/>
    <n v="78209"/>
    <n v="80164"/>
    <n v="0"/>
    <n v="0"/>
    <n v="15997.68"/>
    <n v="0.16020000000000001"/>
    <n v="0.15390000000000001"/>
    <n v="0"/>
    <n v="0"/>
    <n v="0"/>
    <n v="0"/>
    <n v="0"/>
  </r>
  <r>
    <x v="30"/>
    <s v="Central Valley"/>
    <n v="4098"/>
    <s v="Ponderosa Elementary"/>
    <s v="No"/>
    <n v="344.47"/>
    <n v="0"/>
    <n v="0"/>
    <n v="1"/>
    <n v="1.04"/>
    <n v="0"/>
    <n v="0"/>
    <n v="78209"/>
    <n v="80164"/>
    <n v="0"/>
    <n v="0"/>
    <n v="15997.68"/>
    <n v="0.16020000000000001"/>
    <n v="0.15390000000000001"/>
    <n v="0"/>
    <n v="0"/>
    <n v="0"/>
    <n v="0"/>
    <n v="0"/>
  </r>
  <r>
    <x v="30"/>
    <s v="Central Valley"/>
    <n v="4160"/>
    <s v="Sunrise Elementary"/>
    <s v="No"/>
    <n v="636.28"/>
    <n v="0"/>
    <n v="0"/>
    <n v="1"/>
    <n v="1.04"/>
    <n v="0"/>
    <n v="0"/>
    <n v="78209"/>
    <n v="80164"/>
    <n v="0"/>
    <n v="0"/>
    <n v="15997.68"/>
    <n v="0.16020000000000001"/>
    <n v="0.15390000000000001"/>
    <n v="0"/>
    <n v="0"/>
    <n v="0"/>
    <n v="0"/>
    <n v="0"/>
  </r>
  <r>
    <x v="30"/>
    <s v="Central Valley"/>
    <n v="4185"/>
    <s v="Horizon Middle School"/>
    <s v="No"/>
    <n v="472.73"/>
    <n v="0"/>
    <n v="0"/>
    <n v="1"/>
    <n v="1.04"/>
    <n v="0"/>
    <n v="0"/>
    <n v="78209"/>
    <n v="80164"/>
    <n v="0"/>
    <n v="0"/>
    <n v="15997.68"/>
    <n v="0.16020000000000001"/>
    <n v="0.15390000000000001"/>
    <n v="0"/>
    <n v="0"/>
    <n v="0"/>
    <n v="0"/>
    <n v="0"/>
  </r>
  <r>
    <x v="30"/>
    <s v="Central Valley"/>
    <n v="4529"/>
    <s v="Liberty Lake Elementary"/>
    <s v="No"/>
    <n v="522.11"/>
    <n v="0"/>
    <n v="0"/>
    <n v="1"/>
    <n v="1.04"/>
    <n v="0"/>
    <n v="0"/>
    <n v="78209"/>
    <n v="80164"/>
    <n v="0"/>
    <n v="0"/>
    <n v="15997.68"/>
    <n v="0.16020000000000001"/>
    <n v="0.15390000000000001"/>
    <n v="0"/>
    <n v="0"/>
    <n v="0"/>
    <n v="0"/>
    <n v="0"/>
  </r>
  <r>
    <x v="30"/>
    <s v="Central Valley"/>
    <n v="5003"/>
    <s v="School to Life"/>
    <s v="Yes"/>
    <n v="38.22"/>
    <n v="0"/>
    <n v="38.22"/>
    <n v="1"/>
    <n v="1.04"/>
    <n v="38.22"/>
    <n v="0.112"/>
    <n v="78209"/>
    <n v="80164"/>
    <n v="8759.41"/>
    <n v="578.09000000000015"/>
    <n v="15997.68"/>
    <n v="0.16020000000000001"/>
    <n v="0.15390000000000001"/>
    <n v="3283.97"/>
    <n v="155.63"/>
    <n v="23.95"/>
    <n v="179.57999999999998"/>
    <n v="12801.05"/>
  </r>
  <r>
    <x v="30"/>
    <s v="Central Valley"/>
    <n v="5278"/>
    <s v="Spokane Valley Tech"/>
    <s v="No"/>
    <n v="45.68"/>
    <n v="0"/>
    <n v="0"/>
    <n v="1"/>
    <n v="1.04"/>
    <n v="0"/>
    <n v="0"/>
    <n v="78209"/>
    <n v="80164"/>
    <n v="0"/>
    <n v="0"/>
    <n v="15997.68"/>
    <n v="0.16020000000000001"/>
    <n v="0.15390000000000001"/>
    <n v="0"/>
    <n v="0"/>
    <n v="0"/>
    <n v="0"/>
    <n v="0"/>
  </r>
  <r>
    <x v="30"/>
    <s v="Central Valley"/>
    <n v="5328"/>
    <s v="CVSD Open Doors Programs"/>
    <s v="No"/>
    <n v="109.08"/>
    <n v="0"/>
    <n v="0"/>
    <n v="1"/>
    <n v="1.04"/>
    <n v="0"/>
    <n v="0"/>
    <n v="78209"/>
    <n v="80164"/>
    <n v="0"/>
    <n v="0"/>
    <n v="15997.68"/>
    <n v="0.16020000000000001"/>
    <n v="0.15390000000000001"/>
    <n v="0"/>
    <n v="0"/>
    <n v="0"/>
    <n v="0"/>
    <n v="0"/>
  </r>
  <r>
    <x v="30"/>
    <s v="Central Valley"/>
    <n v="5507"/>
    <s v="Liberty Creek Elementary School"/>
    <s v="No"/>
    <n v="461.24"/>
    <n v="0"/>
    <n v="0"/>
    <n v="1"/>
    <n v="1.04"/>
    <n v="0"/>
    <n v="0"/>
    <n v="78209"/>
    <n v="80164"/>
    <n v="0"/>
    <n v="0"/>
    <n v="15997.68"/>
    <n v="0.16020000000000001"/>
    <n v="0.15390000000000001"/>
    <n v="0"/>
    <n v="0"/>
    <n v="0"/>
    <n v="0"/>
    <n v="0"/>
  </r>
  <r>
    <x v="30"/>
    <s v="Central Valley"/>
    <n v="5541"/>
    <s v="Riverbend Elementary School"/>
    <s v="No"/>
    <n v="610.95000000000005"/>
    <n v="0"/>
    <n v="0"/>
    <n v="1"/>
    <n v="1.04"/>
    <n v="0"/>
    <n v="0"/>
    <n v="78209"/>
    <n v="80164"/>
    <n v="0"/>
    <n v="0"/>
    <n v="15997.68"/>
    <n v="0.16020000000000001"/>
    <n v="0.15390000000000001"/>
    <n v="0"/>
    <n v="0"/>
    <n v="0"/>
    <n v="0"/>
    <n v="0"/>
  </r>
  <r>
    <x v="30"/>
    <s v="Central Valley"/>
    <n v="5542"/>
    <s v="Stem Academy at SVT"/>
    <s v="No"/>
    <n v="159.95999999999998"/>
    <n v="0"/>
    <n v="0"/>
    <n v="1"/>
    <n v="1.04"/>
    <n v="0"/>
    <n v="0"/>
    <n v="78209"/>
    <n v="80164"/>
    <n v="0"/>
    <n v="0"/>
    <n v="15997.68"/>
    <n v="0.16020000000000001"/>
    <n v="0.15390000000000001"/>
    <n v="0"/>
    <n v="0"/>
    <n v="0"/>
    <n v="0"/>
    <n v="0"/>
  </r>
  <r>
    <x v="30"/>
    <s v="Central Valley"/>
    <n v="5552"/>
    <s v="Selkirk Middle School"/>
    <s v="No"/>
    <n v="614.35"/>
    <n v="0"/>
    <n v="0"/>
    <n v="1"/>
    <n v="1.04"/>
    <n v="0"/>
    <n v="0"/>
    <n v="78209"/>
    <n v="80164"/>
    <n v="0"/>
    <n v="0"/>
    <n v="15997.68"/>
    <n v="0.16020000000000001"/>
    <n v="0.15390000000000001"/>
    <n v="0"/>
    <n v="0"/>
    <n v="0"/>
    <n v="0"/>
    <n v="0"/>
  </r>
  <r>
    <x v="30"/>
    <s v="Central Valley"/>
    <n v="5660"/>
    <s v="Ridgeline High School"/>
    <s v="No"/>
    <n v="1448.3300000000002"/>
    <n v="0"/>
    <n v="0"/>
    <n v="1"/>
    <n v="1.04"/>
    <n v="0"/>
    <n v="0"/>
    <n v="78209"/>
    <n v="80164"/>
    <n v="0"/>
    <n v="0"/>
    <n v="15997.68"/>
    <n v="0.16020000000000001"/>
    <n v="0.15390000000000001"/>
    <n v="0"/>
    <n v="0"/>
    <n v="0"/>
    <n v="0"/>
    <n v="0"/>
  </r>
  <r>
    <x v="30"/>
    <s v="Central Valley"/>
    <n v="5667"/>
    <s v="Central Valley Virtual Learning"/>
    <s v="Yes"/>
    <n v="180.22"/>
    <n v="0"/>
    <n v="180.22"/>
    <n v="1"/>
    <n v="1.04"/>
    <n v="180.22"/>
    <n v="0.52900000000000003"/>
    <n v="78209"/>
    <n v="80164"/>
    <n v="41372.559999999998"/>
    <n v="2730.4700000000012"/>
    <n v="15997.68"/>
    <n v="0.16020000000000001"/>
    <n v="0.15390000000000001"/>
    <n v="15510.88"/>
    <n v="735.05"/>
    <n v="113.12"/>
    <n v="848.17"/>
    <n v="60462.079999999994"/>
  </r>
  <r>
    <x v="30"/>
    <s v="Central Valley"/>
    <n v="5764"/>
    <s v="Central Valley Virtual Learning High School"/>
    <s v="Yes"/>
    <n v="238.15"/>
    <n v="0"/>
    <n v="238.15"/>
    <n v="1"/>
    <n v="1.04"/>
    <n v="238.15"/>
    <n v="0.69899999999999995"/>
    <n v="78209"/>
    <n v="80164"/>
    <n v="54668.09"/>
    <n v="3607.9300000000003"/>
    <n v="15997.68"/>
    <n v="0.16020000000000001"/>
    <n v="0.15390000000000001"/>
    <n v="20495.47"/>
    <n v="971.27"/>
    <n v="149.47999999999999"/>
    <n v="1120.75"/>
    <n v="79892.239999999991"/>
  </r>
  <r>
    <x v="31"/>
    <s v="Centralia"/>
    <n v="2166"/>
    <s v="Centralia High School"/>
    <s v="Yes"/>
    <n v="961.07"/>
    <n v="0"/>
    <n v="961.07"/>
    <n v="1"/>
    <n v="1"/>
    <n v="961.07"/>
    <n v="2.819"/>
    <n v="78209"/>
    <n v="80164"/>
    <n v="220471.17"/>
    <n v="5511.1499999999942"/>
    <n v="15997.68"/>
    <n v="0.16020000000000001"/>
    <n v="0.15390000000000001"/>
    <n v="81265.11"/>
    <n v="3766.37"/>
    <n v="579.64"/>
    <n v="4346.01"/>
    <n v="311593.44000000006"/>
  </r>
  <r>
    <x v="31"/>
    <s v="Centralia"/>
    <n v="2244"/>
    <s v="Edison Elementary"/>
    <s v="Yes"/>
    <n v="319.22000000000003"/>
    <n v="0"/>
    <n v="319.22000000000003"/>
    <n v="1"/>
    <n v="1"/>
    <n v="319.22000000000003"/>
    <n v="0.93600000000000005"/>
    <n v="78209"/>
    <n v="80164"/>
    <n v="73203.62"/>
    <n v="1829.8800000000047"/>
    <n v="15997.68"/>
    <n v="0.16020000000000001"/>
    <n v="0.15390000000000001"/>
    <n v="26982.67"/>
    <n v="1250.56"/>
    <n v="192.46"/>
    <n v="1443.02"/>
    <n v="103459.19"/>
  </r>
  <r>
    <x v="31"/>
    <s v="Centralia"/>
    <n v="2291"/>
    <s v="Oakview Elementary School"/>
    <s v="Yes"/>
    <n v="312.22000000000003"/>
    <n v="0"/>
    <n v="312.22000000000003"/>
    <n v="1"/>
    <n v="1"/>
    <n v="312.22000000000003"/>
    <n v="0.91600000000000004"/>
    <n v="78209"/>
    <n v="80164"/>
    <n v="71639.44"/>
    <n v="1790.7799999999988"/>
    <n v="15997.68"/>
    <n v="0.16020000000000001"/>
    <n v="0.15390000000000001"/>
    <n v="26406.11"/>
    <n v="1223.8399999999999"/>
    <n v="188.35"/>
    <n v="1412.1899999999998"/>
    <n v="101248.52"/>
  </r>
  <r>
    <x v="31"/>
    <s v="Centralia"/>
    <n v="2704"/>
    <s v="Fords Prairie Elementary"/>
    <s v="Yes"/>
    <n v="443.67"/>
    <n v="0"/>
    <n v="443.67"/>
    <n v="1"/>
    <n v="1"/>
    <n v="443.67"/>
    <n v="1.3009999999999999"/>
    <n v="78209"/>
    <n v="80164"/>
    <n v="101749.91"/>
    <n v="2543.4499999999971"/>
    <n v="15997.68"/>
    <n v="0.16020000000000001"/>
    <n v="0.15390000000000001"/>
    <n v="37504.75"/>
    <n v="1738.22"/>
    <n v="267.51"/>
    <n v="2005.73"/>
    <n v="143803.84"/>
  </r>
  <r>
    <x v="31"/>
    <s v="Centralia"/>
    <n v="2768"/>
    <s v="Washington Elementary School"/>
    <s v="Yes"/>
    <n v="300.26"/>
    <n v="0"/>
    <n v="300.26"/>
    <n v="1"/>
    <n v="1"/>
    <n v="300.26"/>
    <n v="0.88100000000000001"/>
    <n v="78209"/>
    <n v="80164"/>
    <n v="68902.13"/>
    <n v="1722.3499999999913"/>
    <n v="15997.68"/>
    <n v="0.16020000000000001"/>
    <n v="0.15390000000000001"/>
    <n v="25397.15"/>
    <n v="1177.07"/>
    <n v="181.15"/>
    <n v="1358.22"/>
    <n v="97379.849999999991"/>
  </r>
  <r>
    <x v="31"/>
    <s v="Centralia"/>
    <n v="3172"/>
    <s v="Jefferson Lincoln Elementary"/>
    <s v="Yes"/>
    <n v="363.38"/>
    <n v="0"/>
    <n v="363.38"/>
    <n v="1"/>
    <n v="1"/>
    <n v="363.38"/>
    <n v="1.0660000000000001"/>
    <n v="78209"/>
    <n v="80164"/>
    <n v="83370.789999999994"/>
    <n v="2084.0300000000134"/>
    <n v="15997.68"/>
    <n v="0.16020000000000001"/>
    <n v="0.15390000000000001"/>
    <n v="30730.26"/>
    <n v="1424.25"/>
    <n v="219.19"/>
    <n v="1643.44"/>
    <n v="117828.52"/>
  </r>
  <r>
    <x v="31"/>
    <s v="Centralia"/>
    <n v="3240"/>
    <s v="Centralia Middle School"/>
    <s v="Yes"/>
    <n v="470.18"/>
    <n v="0"/>
    <n v="470.18"/>
    <n v="1"/>
    <n v="1"/>
    <n v="470.18"/>
    <n v="1.379"/>
    <n v="78209"/>
    <n v="80164"/>
    <n v="107850.21"/>
    <n v="2695.9499999999971"/>
    <n v="15997.68"/>
    <n v="0.16020000000000001"/>
    <n v="0.15390000000000001"/>
    <n v="39753.31"/>
    <n v="1842.44"/>
    <n v="283.55"/>
    <n v="2125.9900000000002"/>
    <n v="152425.46000000002"/>
  </r>
  <r>
    <x v="31"/>
    <s v="Centralia"/>
    <n v="5359"/>
    <s v="Futurus High School"/>
    <s v="Yes"/>
    <n v="94.94"/>
    <n v="0"/>
    <n v="94.94"/>
    <n v="1"/>
    <n v="1"/>
    <n v="94.94"/>
    <n v="0.27800000000000002"/>
    <n v="78209"/>
    <n v="80164"/>
    <n v="21742.1"/>
    <n v="543.4900000000016"/>
    <n v="15997.68"/>
    <n v="0.16020000000000001"/>
    <n v="0.15390000000000001"/>
    <n v="8014.08"/>
    <n v="371.43"/>
    <n v="57.16"/>
    <n v="428.59000000000003"/>
    <n v="30728.260000000002"/>
  </r>
  <r>
    <x v="32"/>
    <s v="Chehalis"/>
    <n v="2799"/>
    <s v="W F West High School"/>
    <s v="Yes"/>
    <n v="951.43000000000006"/>
    <n v="0"/>
    <n v="951.43000000000006"/>
    <n v="1"/>
    <n v="1.04"/>
    <n v="951.43000000000006"/>
    <n v="2.7909999999999999"/>
    <n v="78209"/>
    <n v="80164"/>
    <n v="218281.32"/>
    <n v="14405.910000000003"/>
    <n v="15997.68"/>
    <n v="0.16020000000000001"/>
    <n v="0.15390000000000001"/>
    <n v="81835.259999999995"/>
    <n v="3878.12"/>
    <n v="596.84"/>
    <n v="4474.96"/>
    <n v="318997.45"/>
  </r>
  <r>
    <x v="32"/>
    <s v="Chehalis"/>
    <n v="4311"/>
    <s v="Chehalis Middle School"/>
    <s v="No"/>
    <n v="690.7"/>
    <n v="0"/>
    <n v="0"/>
    <n v="1"/>
    <n v="1.04"/>
    <n v="0"/>
    <n v="0"/>
    <n v="78209"/>
    <n v="80164"/>
    <n v="0"/>
    <n v="0"/>
    <n v="15997.68"/>
    <n v="0.16020000000000001"/>
    <n v="0.15390000000000001"/>
    <n v="0"/>
    <n v="0"/>
    <n v="0"/>
    <n v="0"/>
    <n v="0"/>
  </r>
  <r>
    <x v="32"/>
    <s v="Chehalis"/>
    <n v="5369"/>
    <s v="Lewis County Alternative School"/>
    <s v="Yes"/>
    <n v="33.67"/>
    <n v="0"/>
    <n v="33.67"/>
    <n v="1"/>
    <n v="1.04"/>
    <n v="33.67"/>
    <n v="9.9000000000000005E-2"/>
    <n v="78209"/>
    <n v="80164"/>
    <n v="7742.69"/>
    <n v="511.00000000000091"/>
    <n v="15997.68"/>
    <n v="0.16020000000000001"/>
    <n v="0.15390000000000001"/>
    <n v="2902.79"/>
    <n v="137.56"/>
    <n v="21.17"/>
    <n v="158.73000000000002"/>
    <n v="11315.21"/>
  </r>
  <r>
    <x v="32"/>
    <s v="Chehalis"/>
    <n v="5509"/>
    <s v="James W Lintott Elementary School"/>
    <s v="No"/>
    <n v="601.94000000000005"/>
    <n v="0"/>
    <n v="0"/>
    <n v="1"/>
    <n v="1.04"/>
    <n v="0"/>
    <n v="0"/>
    <n v="78209"/>
    <n v="80164"/>
    <n v="0"/>
    <n v="0"/>
    <n v="15997.68"/>
    <n v="0.16020000000000001"/>
    <n v="0.15390000000000001"/>
    <n v="0"/>
    <n v="0"/>
    <n v="0"/>
    <n v="0"/>
    <n v="0"/>
  </r>
  <r>
    <x v="32"/>
    <s v="Chehalis"/>
    <n v="5510"/>
    <s v="Orin C Smith Elementary School"/>
    <s v="Yes"/>
    <n v="654.41"/>
    <n v="0"/>
    <n v="654.41"/>
    <n v="1"/>
    <n v="1.04"/>
    <n v="654.41"/>
    <n v="1.92"/>
    <n v="78209"/>
    <n v="80164"/>
    <n v="150161.28"/>
    <n v="9910.2000000000116"/>
    <n v="15997.68"/>
    <n v="0.16020000000000001"/>
    <n v="0.15390000000000001"/>
    <n v="56296.56"/>
    <n v="2667.86"/>
    <n v="410.58"/>
    <n v="3078.44"/>
    <n v="219446.48"/>
  </r>
  <r>
    <x v="33"/>
    <s v="Cheney"/>
    <n v="1769"/>
    <s v="Three Springs High School"/>
    <s v="Yes"/>
    <n v="108.75"/>
    <n v="0"/>
    <n v="108.75"/>
    <n v="1"/>
    <n v="1"/>
    <n v="108.75"/>
    <n v="0.31900000000000001"/>
    <n v="78209"/>
    <n v="80164"/>
    <n v="24948.67"/>
    <n v="623.65000000000146"/>
    <n v="15997.68"/>
    <n v="0.16020000000000001"/>
    <n v="0.15390000000000001"/>
    <n v="9196.02"/>
    <n v="426.21"/>
    <n v="65.59"/>
    <n v="491.79999999999995"/>
    <n v="35260.140000000007"/>
  </r>
  <r>
    <x v="33"/>
    <s v="Cheney"/>
    <n v="2447"/>
    <s v="Cheney Middle School"/>
    <s v="Yes"/>
    <n v="624.16999999999996"/>
    <n v="0"/>
    <n v="624.16999999999996"/>
    <n v="1"/>
    <n v="1"/>
    <n v="624.16999999999996"/>
    <n v="1.831"/>
    <n v="78209"/>
    <n v="80164"/>
    <n v="143200.68"/>
    <n v="3579.6000000000058"/>
    <n v="15997.68"/>
    <n v="0.16020000000000001"/>
    <n v="0.15390000000000001"/>
    <n v="52783.4"/>
    <n v="2446.34"/>
    <n v="376.49"/>
    <n v="2822.83"/>
    <n v="202386.50999999998"/>
  </r>
  <r>
    <x v="33"/>
    <s v="Cheney"/>
    <n v="2814"/>
    <s v="Sunset Elementary"/>
    <s v="Yes"/>
    <n v="596.16999999999996"/>
    <n v="0"/>
    <n v="596.16999999999996"/>
    <n v="1"/>
    <n v="1"/>
    <n v="596.16999999999996"/>
    <n v="1.7490000000000001"/>
    <n v="78209"/>
    <n v="80164"/>
    <n v="136787.54"/>
    <n v="3419.2999999999884"/>
    <n v="15997.68"/>
    <n v="0.16020000000000001"/>
    <n v="0.15390000000000001"/>
    <n v="50419.54"/>
    <n v="2336.7800000000002"/>
    <n v="359.63"/>
    <n v="2696.4100000000003"/>
    <n v="193322.79"/>
  </r>
  <r>
    <x v="33"/>
    <s v="Cheney"/>
    <n v="2954"/>
    <s v="Betz Elementary"/>
    <s v="Yes"/>
    <n v="479.39"/>
    <n v="0"/>
    <n v="479.39"/>
    <n v="1"/>
    <n v="1"/>
    <n v="479.39"/>
    <n v="1.4059999999999999"/>
    <n v="78209"/>
    <n v="80164"/>
    <n v="109961.85"/>
    <n v="2748.7299999999959"/>
    <n v="15997.68"/>
    <n v="0.16020000000000001"/>
    <n v="0.15390000000000001"/>
    <n v="40531.660000000003"/>
    <n v="1878.51"/>
    <n v="289.10000000000002"/>
    <n v="2167.61"/>
    <n v="155409.84999999998"/>
  </r>
  <r>
    <x v="33"/>
    <s v="Cheney"/>
    <n v="3309"/>
    <s v="Windsor Elementary"/>
    <s v="No"/>
    <n v="524.33000000000004"/>
    <n v="0"/>
    <n v="0"/>
    <n v="1"/>
    <n v="1"/>
    <n v="0"/>
    <n v="0"/>
    <n v="78209"/>
    <n v="80164"/>
    <n v="0"/>
    <n v="0"/>
    <n v="15997.68"/>
    <n v="0.16020000000000001"/>
    <n v="0.15390000000000001"/>
    <n v="0"/>
    <n v="0"/>
    <n v="0"/>
    <n v="0"/>
    <n v="0"/>
  </r>
  <r>
    <x v="33"/>
    <s v="Cheney"/>
    <n v="3610"/>
    <s v="Cheney High School"/>
    <s v="No"/>
    <n v="1455.78"/>
    <n v="0"/>
    <n v="0"/>
    <n v="1"/>
    <n v="1"/>
    <n v="0"/>
    <n v="0"/>
    <n v="78209"/>
    <n v="80164"/>
    <n v="0"/>
    <n v="0"/>
    <n v="15997.68"/>
    <n v="0.16020000000000001"/>
    <n v="0.15390000000000001"/>
    <n v="0"/>
    <n v="0"/>
    <n v="0"/>
    <n v="0"/>
    <n v="0"/>
  </r>
  <r>
    <x v="33"/>
    <s v="Cheney"/>
    <n v="3761"/>
    <s v="Salnave Elementary"/>
    <s v="Yes"/>
    <n v="329.22"/>
    <n v="0"/>
    <n v="329.22"/>
    <n v="1"/>
    <n v="1"/>
    <n v="329.22"/>
    <n v="0.96599999999999997"/>
    <n v="78209"/>
    <n v="80164"/>
    <n v="75549.89"/>
    <n v="1888.5299999999988"/>
    <n v="15997.68"/>
    <n v="0.16020000000000001"/>
    <n v="0.15390000000000001"/>
    <n v="27847.5"/>
    <n v="1290.6400000000001"/>
    <n v="198.63"/>
    <n v="1489.27"/>
    <n v="106775.19"/>
  </r>
  <r>
    <x v="33"/>
    <s v="Cheney"/>
    <n v="5035"/>
    <s v="HomeWorks"/>
    <s v="No"/>
    <n v="142.62"/>
    <n v="0"/>
    <n v="0"/>
    <n v="1"/>
    <n v="1"/>
    <n v="0"/>
    <n v="0"/>
    <n v="78209"/>
    <n v="80164"/>
    <n v="0"/>
    <n v="0"/>
    <n v="15997.68"/>
    <n v="0.16020000000000001"/>
    <n v="0.15390000000000001"/>
    <n v="0"/>
    <n v="0"/>
    <n v="0"/>
    <n v="0"/>
    <n v="0"/>
  </r>
  <r>
    <x v="33"/>
    <s v="Cheney"/>
    <n v="5269"/>
    <s v="Westwood Middle School"/>
    <s v="Yes"/>
    <n v="630.65"/>
    <n v="0"/>
    <n v="630.65"/>
    <n v="1"/>
    <n v="1"/>
    <n v="630.65"/>
    <n v="1.85"/>
    <n v="78209"/>
    <n v="80164"/>
    <n v="144686.65"/>
    <n v="3616.75"/>
    <n v="15997.68"/>
    <n v="0.16020000000000001"/>
    <n v="0.15390000000000001"/>
    <n v="53331.13"/>
    <n v="2471.7199999999998"/>
    <n v="380.4"/>
    <n v="2852.12"/>
    <n v="204486.65"/>
  </r>
  <r>
    <x v="33"/>
    <s v="Cheney"/>
    <n v="5294"/>
    <s v="Phil Snowdon Elementary"/>
    <s v="No"/>
    <n v="498.36"/>
    <n v="0"/>
    <n v="0"/>
    <n v="1"/>
    <n v="1"/>
    <n v="0"/>
    <n v="0"/>
    <n v="78209"/>
    <n v="80164"/>
    <n v="0"/>
    <n v="0"/>
    <n v="15997.68"/>
    <n v="0.16020000000000001"/>
    <n v="0.15390000000000001"/>
    <n v="0"/>
    <n v="0"/>
    <n v="0"/>
    <n v="0"/>
    <n v="0"/>
  </r>
  <r>
    <x v="33"/>
    <s v="Cheney"/>
    <n v="5396"/>
    <s v="Cheney Open Doors"/>
    <s v="Yes"/>
    <n v="11.35"/>
    <n v="0"/>
    <n v="11.35"/>
    <n v="1"/>
    <n v="1"/>
    <n v="11.35"/>
    <n v="3.3000000000000002E-2"/>
    <n v="78209"/>
    <n v="80164"/>
    <n v="2580.9"/>
    <n v="64.509999999999764"/>
    <n v="15997.68"/>
    <n v="0.16020000000000001"/>
    <n v="0.15390000000000001"/>
    <n v="951.31"/>
    <n v="44.09"/>
    <n v="6.79"/>
    <n v="50.88"/>
    <n v="3647.6"/>
  </r>
  <r>
    <x v="33"/>
    <s v="Cheney"/>
    <n v="5750"/>
    <s v="WIN Academy"/>
    <s v="Yes"/>
    <n v="66.64"/>
    <n v="0"/>
    <n v="66.64"/>
    <n v="1"/>
    <n v="1"/>
    <n v="66.64"/>
    <n v="0.19500000000000001"/>
    <n v="78209"/>
    <n v="80164"/>
    <n v="15250.76"/>
    <n v="381.21999999999935"/>
    <n v="15997.68"/>
    <n v="0.16020000000000001"/>
    <n v="0.15390000000000001"/>
    <n v="5621.39"/>
    <n v="260.52999999999997"/>
    <n v="40.1"/>
    <n v="300.63"/>
    <n v="21554.000000000004"/>
  </r>
  <r>
    <x v="34"/>
    <s v="Chewelah"/>
    <n v="1763"/>
    <s v="Quartzite Learning"/>
    <s v="Yes"/>
    <n v="118.42"/>
    <n v="0"/>
    <n v="118.42"/>
    <n v="1"/>
    <n v="1"/>
    <n v="118.42"/>
    <n v="0.34699999999999998"/>
    <n v="78209"/>
    <n v="80164"/>
    <n v="27138.52"/>
    <n v="678.38999999999942"/>
    <n v="15997.68"/>
    <n v="0.16020000000000001"/>
    <n v="0.15390000000000001"/>
    <n v="10003.19"/>
    <n v="463.62"/>
    <n v="71.349999999999994"/>
    <n v="534.97"/>
    <n v="38355.07"/>
  </r>
  <r>
    <x v="34"/>
    <s v="Chewelah"/>
    <n v="2404"/>
    <s v="Jenkins Junior/Senior High"/>
    <s v="Yes"/>
    <n v="316.03000000000003"/>
    <n v="0"/>
    <n v="316.03000000000003"/>
    <n v="1"/>
    <n v="1"/>
    <n v="316.03000000000003"/>
    <n v="0.92700000000000005"/>
    <n v="78209"/>
    <n v="80164"/>
    <n v="72499.740000000005"/>
    <n v="1812.2899999999936"/>
    <n v="15997.68"/>
    <n v="0.16020000000000001"/>
    <n v="0.15390000000000001"/>
    <n v="26723.22"/>
    <n v="1238.53"/>
    <n v="190.61"/>
    <n v="1429.1399999999999"/>
    <n v="102464.39"/>
  </r>
  <r>
    <x v="34"/>
    <s v="Chewelah"/>
    <n v="2664"/>
    <s v="Gess Elementary"/>
    <s v="Yes"/>
    <n v="325.39"/>
    <n v="0"/>
    <n v="325.39"/>
    <n v="1"/>
    <n v="1"/>
    <n v="325.39"/>
    <n v="0.95399999999999996"/>
    <n v="78209"/>
    <n v="80164"/>
    <n v="74611.39"/>
    <n v="1865.070000000007"/>
    <n v="15997.68"/>
    <n v="0.16020000000000001"/>
    <n v="0.15390000000000001"/>
    <n v="27501.57"/>
    <n v="1274.6099999999999"/>
    <n v="196.16"/>
    <n v="1470.77"/>
    <n v="105448.8"/>
  </r>
  <r>
    <x v="34"/>
    <s v="Chewelah"/>
    <n v="5523"/>
    <s v="Chewelah Open Doors Reengagement Program"/>
    <s v="Yes"/>
    <n v="25.45"/>
    <n v="0"/>
    <n v="25.45"/>
    <n v="1"/>
    <n v="1"/>
    <n v="25.45"/>
    <n v="7.4999999999999997E-2"/>
    <n v="78209"/>
    <n v="80164"/>
    <n v="5865.68"/>
    <n v="146.61999999999989"/>
    <n v="15997.68"/>
    <n v="0.16020000000000001"/>
    <n v="0.15390000000000001"/>
    <n v="2162.0700000000002"/>
    <n v="100.21"/>
    <n v="15.42"/>
    <n v="115.63"/>
    <n v="8290"/>
  </r>
  <r>
    <x v="35"/>
    <s v="Chief Leschi Tribal"/>
    <n v="5549"/>
    <s v="Chief Leschi Schools"/>
    <s v="Yes"/>
    <n v="644.05000000000007"/>
    <n v="0"/>
    <n v="644.05000000000007"/>
    <n v="1.1200000000000001"/>
    <n v="1.1200000000000001"/>
    <n v="644.05000000000007"/>
    <n v="1.889"/>
    <n v="78209"/>
    <n v="80164"/>
    <n v="165465.22"/>
    <n v="4136.1499999999942"/>
    <n v="15997.68"/>
    <n v="0.16020000000000001"/>
    <n v="0.15390000000000001"/>
    <n v="57363.7"/>
    <n v="2826.69"/>
    <n v="435.03"/>
    <n v="3261.7200000000003"/>
    <n v="230226.78999999998"/>
  </r>
  <r>
    <x v="36"/>
    <s v="Chimacum"/>
    <n v="1724"/>
    <s v="PI Program"/>
    <s v="Yes"/>
    <n v="49.35"/>
    <n v="0"/>
    <n v="49.35"/>
    <n v="1.1200000000000001"/>
    <n v="1.1200000000000001"/>
    <n v="49.35"/>
    <n v="0.14499999999999999"/>
    <n v="78209"/>
    <n v="80164"/>
    <n v="12701.14"/>
    <n v="317.48999999999978"/>
    <n v="15997.68"/>
    <n v="0.16020000000000001"/>
    <n v="0.15390000000000001"/>
    <n v="4403.25"/>
    <n v="216.98"/>
    <n v="33.39"/>
    <n v="250.37"/>
    <n v="17672.249999999996"/>
  </r>
  <r>
    <x v="36"/>
    <s v="Chimacum"/>
    <n v="2697"/>
    <s v="Chimacum Elementary School"/>
    <s v="Yes"/>
    <n v="252.56"/>
    <n v="0"/>
    <n v="252.56"/>
    <n v="1.1200000000000001"/>
    <n v="1.1200000000000001"/>
    <n v="252.56"/>
    <n v="0.74099999999999999"/>
    <n v="78209"/>
    <n v="80164"/>
    <n v="64907.21"/>
    <n v="1622.5000000000073"/>
    <n v="15997.68"/>
    <n v="0.16020000000000001"/>
    <n v="0.15390000000000001"/>
    <n v="22502.12"/>
    <n v="1108.83"/>
    <n v="170.65"/>
    <n v="1279.48"/>
    <n v="90311.310000000012"/>
  </r>
  <r>
    <x v="36"/>
    <s v="Chimacum"/>
    <n v="3275"/>
    <s v="Chimacum Junior/Senior High School"/>
    <s v="Yes"/>
    <n v="244.77"/>
    <n v="0"/>
    <n v="244.77"/>
    <n v="1.1200000000000001"/>
    <n v="1.1200000000000001"/>
    <n v="244.77"/>
    <n v="0.71799999999999997"/>
    <n v="78209"/>
    <n v="80164"/>
    <n v="62892.55"/>
    <n v="1572.1299999999974"/>
    <n v="15997.68"/>
    <n v="0.16020000000000001"/>
    <n v="0.15390000000000001"/>
    <n v="21803.67"/>
    <n v="1074.4100000000001"/>
    <n v="165.35"/>
    <n v="1239.76"/>
    <n v="87508.11"/>
  </r>
  <r>
    <x v="36"/>
    <s v="Chimacum"/>
    <n v="4552"/>
    <s v="Chimacum Creek Primary School"/>
    <s v="Yes"/>
    <n v="130.56"/>
    <n v="0"/>
    <n v="130.56"/>
    <n v="1.1200000000000001"/>
    <n v="1.1200000000000001"/>
    <n v="130.56"/>
    <n v="0.38300000000000001"/>
    <n v="78209"/>
    <n v="80164"/>
    <n v="33548.53"/>
    <n v="838.62000000000262"/>
    <n v="15997.68"/>
    <n v="0.16020000000000001"/>
    <n v="0.15390000000000001"/>
    <n v="11630.65"/>
    <n v="573.12"/>
    <n v="88.2"/>
    <n v="661.32"/>
    <n v="46679.12"/>
  </r>
  <r>
    <x v="37"/>
    <s v="Clarkston"/>
    <n v="1617"/>
    <s v="Educational Opportunity Center"/>
    <s v="Yes"/>
    <n v="81.67"/>
    <n v="0"/>
    <n v="81.67"/>
    <n v="1"/>
    <n v="1"/>
    <n v="81.67"/>
    <n v="0.24"/>
    <n v="78209"/>
    <n v="80164"/>
    <n v="18770.16"/>
    <n v="469.20000000000073"/>
    <n v="15997.68"/>
    <n v="0.16020000000000001"/>
    <n v="0.15390000000000001"/>
    <n v="6918.63"/>
    <n v="320.66000000000003"/>
    <n v="49.35"/>
    <n v="370.01000000000005"/>
    <n v="26528"/>
  </r>
  <r>
    <x v="37"/>
    <s v="Clarkston"/>
    <n v="2299"/>
    <s v="Charles Francis Adams High School"/>
    <s v="No"/>
    <n v="647.24"/>
    <n v="0"/>
    <n v="0"/>
    <n v="1"/>
    <n v="1"/>
    <n v="0"/>
    <n v="0"/>
    <n v="78209"/>
    <n v="80164"/>
    <n v="0"/>
    <n v="0"/>
    <n v="15997.68"/>
    <n v="0.16020000000000001"/>
    <n v="0.15390000000000001"/>
    <n v="0"/>
    <n v="0"/>
    <n v="0"/>
    <n v="0"/>
    <n v="0"/>
  </r>
  <r>
    <x v="37"/>
    <s v="Clarkston"/>
    <n v="2501"/>
    <s v="Lincoln Middle School"/>
    <s v="Yes"/>
    <n v="344.67"/>
    <n v="0"/>
    <n v="344.67"/>
    <n v="1"/>
    <n v="1"/>
    <n v="344.67"/>
    <n v="1.0109999999999999"/>
    <n v="78209"/>
    <n v="80164"/>
    <n v="79069.3"/>
    <n v="1976.5"/>
    <n v="15997.68"/>
    <n v="0.16020000000000001"/>
    <n v="0.15390000000000001"/>
    <n v="29144.74"/>
    <n v="1350.76"/>
    <n v="207.88"/>
    <n v="1558.6399999999999"/>
    <n v="111749.18000000001"/>
  </r>
  <r>
    <x v="37"/>
    <s v="Clarkston"/>
    <n v="2823"/>
    <s v="Parkway Elementary"/>
    <s v="Yes"/>
    <n v="320.3"/>
    <n v="0"/>
    <n v="320.3"/>
    <n v="1"/>
    <n v="1"/>
    <n v="320.3"/>
    <n v="0.94"/>
    <n v="78209"/>
    <n v="80164"/>
    <n v="73516.460000000006"/>
    <n v="1837.6999999999971"/>
    <n v="15997.68"/>
    <n v="0.16020000000000001"/>
    <n v="0.15390000000000001"/>
    <n v="27097.98"/>
    <n v="1255.9000000000001"/>
    <n v="193.28"/>
    <n v="1449.18"/>
    <n v="103901.31999999999"/>
  </r>
  <r>
    <x v="37"/>
    <s v="Clarkston"/>
    <n v="2962"/>
    <s v="Grantham Elementary"/>
    <s v="Yes"/>
    <n v="248.43"/>
    <n v="0"/>
    <n v="248.43"/>
    <n v="1"/>
    <n v="1"/>
    <n v="248.43"/>
    <n v="0.72899999999999998"/>
    <n v="78209"/>
    <n v="80164"/>
    <n v="57014.36"/>
    <n v="1425.1999999999971"/>
    <n v="15997.68"/>
    <n v="0.16020000000000001"/>
    <n v="0.15390000000000001"/>
    <n v="21015.35"/>
    <n v="973.99"/>
    <n v="149.9"/>
    <n v="1123.8900000000001"/>
    <n v="80578.799999999988"/>
  </r>
  <r>
    <x v="37"/>
    <s v="Clarkston"/>
    <n v="3266"/>
    <s v="Highland Elementary"/>
    <s v="Yes"/>
    <n v="284.08000000000004"/>
    <n v="0"/>
    <n v="284.08000000000004"/>
    <n v="1"/>
    <n v="1"/>
    <n v="284.08000000000004"/>
    <n v="0.83299999999999996"/>
    <n v="78209"/>
    <n v="80164"/>
    <n v="65148.1"/>
    <n v="1628.510000000002"/>
    <n v="15997.68"/>
    <n v="0.16020000000000001"/>
    <n v="0.15390000000000001"/>
    <n v="24013.42"/>
    <n v="1112.94"/>
    <n v="171.28"/>
    <n v="1284.22"/>
    <n v="92074.25"/>
  </r>
  <r>
    <x v="37"/>
    <s v="Clarkston"/>
    <n v="3616"/>
    <s v="Special Services"/>
    <s v="No"/>
    <n v="9.08"/>
    <n v="0"/>
    <n v="0"/>
    <n v="1"/>
    <n v="1"/>
    <n v="0"/>
    <n v="0"/>
    <n v="78209"/>
    <n v="80164"/>
    <n v="0"/>
    <n v="0"/>
    <n v="15997.68"/>
    <n v="0.16020000000000001"/>
    <n v="0.15390000000000001"/>
    <n v="0"/>
    <n v="0"/>
    <n v="0"/>
    <n v="0"/>
    <n v="0"/>
  </r>
  <r>
    <x v="37"/>
    <s v="Clarkston"/>
    <n v="4384"/>
    <s v="Heights Elementary"/>
    <s v="No"/>
    <n v="355.55"/>
    <n v="0"/>
    <n v="0"/>
    <n v="1"/>
    <n v="1"/>
    <n v="0"/>
    <n v="0"/>
    <n v="78209"/>
    <n v="80164"/>
    <n v="0"/>
    <n v="0"/>
    <n v="15997.68"/>
    <n v="0.16020000000000001"/>
    <n v="0.15390000000000001"/>
    <n v="0"/>
    <n v="0"/>
    <n v="0"/>
    <n v="0"/>
    <n v="0"/>
  </r>
  <r>
    <x v="37"/>
    <s v="Clarkston"/>
    <n v="5413"/>
    <s v="Educational Opportunity Center Reengagement"/>
    <s v="No"/>
    <n v="3.22"/>
    <n v="0"/>
    <n v="0"/>
    <n v="1"/>
    <n v="1"/>
    <n v="0"/>
    <n v="0"/>
    <n v="78209"/>
    <n v="80164"/>
    <n v="0"/>
    <n v="0"/>
    <n v="15997.68"/>
    <n v="0.16020000000000001"/>
    <n v="0.15390000000000001"/>
    <n v="0"/>
    <n v="0"/>
    <n v="0"/>
    <n v="0"/>
    <n v="0"/>
  </r>
  <r>
    <x v="37"/>
    <s v="Clarkston"/>
    <n v="5644"/>
    <s v="Discovery Virtual School"/>
    <s v="No"/>
    <n v="107.21"/>
    <n v="0"/>
    <n v="0"/>
    <n v="1"/>
    <n v="1"/>
    <n v="0"/>
    <n v="0"/>
    <n v="78209"/>
    <n v="80164"/>
    <n v="0"/>
    <n v="0"/>
    <n v="15997.68"/>
    <n v="0.16020000000000001"/>
    <n v="0.15390000000000001"/>
    <n v="0"/>
    <n v="0"/>
    <n v="0"/>
    <n v="0"/>
    <n v="0"/>
  </r>
  <r>
    <x v="38"/>
    <s v="Cle Elum-Roslyn"/>
    <n v="1987"/>
    <s v="Swiftwater Learning Center"/>
    <s v="Yes"/>
    <n v="23.08"/>
    <n v="0"/>
    <n v="23.08"/>
    <n v="1.06"/>
    <n v="1.06"/>
    <n v="23.08"/>
    <n v="6.8000000000000005E-2"/>
    <n v="78209"/>
    <n v="80164"/>
    <n v="5637.3"/>
    <n v="140.92000000000007"/>
    <n v="15997.68"/>
    <n v="0.16020000000000001"/>
    <n v="0.15390000000000001"/>
    <n v="2012.63"/>
    <n v="96.3"/>
    <n v="14.82"/>
    <n v="111.12"/>
    <n v="7901.97"/>
  </r>
  <r>
    <x v="38"/>
    <s v="Cle Elum-Roslyn"/>
    <n v="2328"/>
    <s v="Cle Elum Roslyn Elementary"/>
    <s v="No"/>
    <n v="452.17999999999995"/>
    <n v="0"/>
    <n v="0"/>
    <n v="1.06"/>
    <n v="1.06"/>
    <n v="0"/>
    <n v="0"/>
    <n v="78209"/>
    <n v="80164"/>
    <n v="0"/>
    <n v="0"/>
    <n v="15997.68"/>
    <n v="0.16020000000000001"/>
    <n v="0.15390000000000001"/>
    <n v="0"/>
    <n v="0"/>
    <n v="0"/>
    <n v="0"/>
    <n v="0"/>
  </r>
  <r>
    <x v="38"/>
    <s v="Cle Elum-Roslyn"/>
    <n v="2329"/>
    <s v="Cle Elum Roslyn High School"/>
    <s v="No"/>
    <n v="296.5"/>
    <n v="0"/>
    <n v="0"/>
    <n v="1.06"/>
    <n v="1.06"/>
    <n v="0"/>
    <n v="0"/>
    <n v="78209"/>
    <n v="80164"/>
    <n v="0"/>
    <n v="0"/>
    <n v="15997.68"/>
    <n v="0.16020000000000001"/>
    <n v="0.15390000000000001"/>
    <n v="0"/>
    <n v="0"/>
    <n v="0"/>
    <n v="0"/>
    <n v="0"/>
  </r>
  <r>
    <x v="38"/>
    <s v="Cle Elum-Roslyn"/>
    <n v="2570"/>
    <s v="Walter Strom Middle School"/>
    <s v="No"/>
    <n v="199.17"/>
    <n v="0"/>
    <n v="0"/>
    <n v="1.06"/>
    <n v="1.06"/>
    <n v="0"/>
    <n v="0"/>
    <n v="78209"/>
    <n v="80164"/>
    <n v="0"/>
    <n v="0"/>
    <n v="15997.68"/>
    <n v="0.16020000000000001"/>
    <n v="0.15390000000000001"/>
    <n v="0"/>
    <n v="0"/>
    <n v="0"/>
    <n v="0"/>
    <n v="0"/>
  </r>
  <r>
    <x v="39"/>
    <s v="Clover Park"/>
    <n v="1825"/>
    <s v="Alfaretta House"/>
    <s v="Yes"/>
    <n v="39.150000000000006"/>
    <n v="0"/>
    <n v="39.150000000000006"/>
    <n v="1.06"/>
    <n v="1.06"/>
    <n v="39.150000000000006"/>
    <n v="0.115"/>
    <n v="78209"/>
    <n v="80164"/>
    <n v="9533.68"/>
    <n v="238.30999999999949"/>
    <n v="15997.68"/>
    <n v="0.16020000000000001"/>
    <n v="0.15390000000000001"/>
    <n v="3403.7"/>
    <n v="162.87"/>
    <n v="25.07"/>
    <n v="187.94"/>
    <n v="13363.630000000001"/>
  </r>
  <r>
    <x v="39"/>
    <s v="Clover Park"/>
    <n v="1880"/>
    <s v="Re-Entry High School"/>
    <s v="Yes"/>
    <n v="4.78"/>
    <n v="0"/>
    <n v="4.78"/>
    <n v="1.06"/>
    <n v="1.06"/>
    <n v="4.78"/>
    <n v="1.4E-2"/>
    <n v="78209"/>
    <n v="80164"/>
    <n v="1160.6199999999999"/>
    <n v="29.010000000000218"/>
    <n v="15997.68"/>
    <n v="0.16020000000000001"/>
    <n v="0.15390000000000001"/>
    <n v="414.36"/>
    <n v="19.829999999999998"/>
    <n v="3.05"/>
    <n v="22.88"/>
    <n v="1626.8700000000003"/>
  </r>
  <r>
    <x v="39"/>
    <s v="Clover Park"/>
    <n v="1881"/>
    <s v="Re-Entry Middle School"/>
    <s v="No"/>
    <n v="0.89"/>
    <n v="0"/>
    <n v="0"/>
    <n v="1.06"/>
    <n v="1.06"/>
    <n v="0"/>
    <n v="0"/>
    <n v="78209"/>
    <n v="80164"/>
    <n v="0"/>
    <n v="0"/>
    <n v="15997.68"/>
    <n v="0.16020000000000001"/>
    <n v="0.15390000000000001"/>
    <n v="0"/>
    <n v="0"/>
    <n v="0"/>
    <n v="0"/>
    <n v="0"/>
  </r>
  <r>
    <x v="39"/>
    <s v="Clover Park"/>
    <n v="1882"/>
    <s v="Special Education Services/relife"/>
    <s v="No"/>
    <n v="1.75"/>
    <n v="0"/>
    <n v="0"/>
    <n v="1.06"/>
    <n v="1.06"/>
    <n v="0"/>
    <n v="0"/>
    <n v="78209"/>
    <n v="80164"/>
    <n v="0"/>
    <n v="0"/>
    <n v="15997.68"/>
    <n v="0.16020000000000001"/>
    <n v="0.15390000000000001"/>
    <n v="0"/>
    <n v="0"/>
    <n v="0"/>
    <n v="0"/>
    <n v="0"/>
  </r>
  <r>
    <x v="39"/>
    <s v="Clover Park"/>
    <n v="2189"/>
    <s v="Park Lodge Elementary School"/>
    <s v="Yes"/>
    <n v="363.79"/>
    <n v="0"/>
    <n v="363.79"/>
    <n v="1.06"/>
    <n v="1.06"/>
    <n v="363.79"/>
    <n v="1.0669999999999999"/>
    <n v="78209"/>
    <n v="80164"/>
    <n v="88455.94"/>
    <n v="2211.1499999999942"/>
    <n v="15997.68"/>
    <n v="0.16020000000000001"/>
    <n v="0.15390000000000001"/>
    <n v="31580.46"/>
    <n v="1511.12"/>
    <n v="232.56"/>
    <n v="1743.6799999999998"/>
    <n v="123991.22999999998"/>
  </r>
  <r>
    <x v="39"/>
    <s v="Clover Park"/>
    <n v="2425"/>
    <s v="Clover Park High School"/>
    <s v="Yes"/>
    <n v="1168.97"/>
    <n v="0"/>
    <n v="1168.97"/>
    <n v="1.06"/>
    <n v="1.06"/>
    <n v="1168.97"/>
    <n v="3.4289999999999998"/>
    <n v="78209"/>
    <n v="80164"/>
    <n v="284269.38"/>
    <n v="7105.9199999999837"/>
    <n v="15997.68"/>
    <n v="0.16020000000000001"/>
    <n v="0.15390000000000001"/>
    <n v="101489.60000000001"/>
    <n v="4856.25"/>
    <n v="747.38"/>
    <n v="5603.63"/>
    <n v="398468.52999999997"/>
  </r>
  <r>
    <x v="39"/>
    <s v="Clover Park"/>
    <n v="2651"/>
    <s v="Tillicum Elementary School"/>
    <s v="Yes"/>
    <n v="234.56"/>
    <n v="0"/>
    <n v="234.56"/>
    <n v="1.06"/>
    <n v="1.06"/>
    <n v="234.56"/>
    <n v="0.68799999999999994"/>
    <n v="78209"/>
    <n v="80164"/>
    <n v="57036.26"/>
    <n v="1425.739999999998"/>
    <n v="15997.68"/>
    <n v="0.16020000000000001"/>
    <n v="0.15390000000000001"/>
    <n v="20363.03"/>
    <n v="974.37"/>
    <n v="149.96"/>
    <n v="1124.33"/>
    <n v="79949.36"/>
  </r>
  <r>
    <x v="39"/>
    <s v="Clover Park"/>
    <n v="2652"/>
    <s v="Lakeview Hope Academy"/>
    <s v="Yes"/>
    <n v="549.64"/>
    <n v="0"/>
    <n v="549.64"/>
    <n v="1.06"/>
    <n v="1.06"/>
    <n v="549.64"/>
    <n v="1.6120000000000001"/>
    <n v="78209"/>
    <n v="80164"/>
    <n v="133637.28"/>
    <n v="3340.5499999999884"/>
    <n v="15997.68"/>
    <n v="0.16020000000000001"/>
    <n v="0.15390000000000001"/>
    <n v="47711.06"/>
    <n v="2282.96"/>
    <n v="351.35"/>
    <n v="2634.31"/>
    <n v="187323.19999999998"/>
  </r>
  <r>
    <x v="39"/>
    <s v="Clover Park"/>
    <n v="2943"/>
    <s v="Custer Elementary School"/>
    <s v="Yes"/>
    <n v="261.69"/>
    <n v="0"/>
    <n v="261.69"/>
    <n v="1.06"/>
    <n v="1.06"/>
    <n v="261.69"/>
    <n v="0.76800000000000002"/>
    <n v="78209"/>
    <n v="80164"/>
    <n v="63668.38"/>
    <n v="1591.5300000000061"/>
    <n v="15997.68"/>
    <n v="0.16020000000000001"/>
    <n v="0.15390000000000001"/>
    <n v="22730.83"/>
    <n v="1087.67"/>
    <n v="167.39"/>
    <n v="1255.06"/>
    <n v="89245.799999999988"/>
  </r>
  <r>
    <x v="39"/>
    <s v="Clover Park"/>
    <n v="3117"/>
    <s v="Idlewild Elementary School"/>
    <s v="No"/>
    <n v="379.11"/>
    <n v="0"/>
    <n v="0"/>
    <n v="1.06"/>
    <n v="1.06"/>
    <n v="0"/>
    <n v="0"/>
    <n v="78209"/>
    <n v="80164"/>
    <n v="0"/>
    <n v="0"/>
    <n v="15997.68"/>
    <n v="0.16020000000000001"/>
    <n v="0.15390000000000001"/>
    <n v="0"/>
    <n v="0"/>
    <n v="0"/>
    <n v="0"/>
    <n v="0"/>
  </r>
  <r>
    <x v="39"/>
    <s v="Clover Park"/>
    <n v="3248"/>
    <s v="Hudtloff Middle School"/>
    <s v="Yes"/>
    <n v="559.24"/>
    <n v="0"/>
    <n v="559.24"/>
    <n v="1.06"/>
    <n v="1.06"/>
    <n v="559.24"/>
    <n v="1.64"/>
    <n v="78209"/>
    <n v="80164"/>
    <n v="135958.53"/>
    <n v="3398.570000000007"/>
    <n v="15997.68"/>
    <n v="0.16020000000000001"/>
    <n v="0.15390000000000001"/>
    <n v="48539.79"/>
    <n v="2322.62"/>
    <n v="357.45"/>
    <n v="2680.0699999999997"/>
    <n v="190576.96000000002"/>
  </r>
  <r>
    <x v="39"/>
    <s v="Clover Park"/>
    <n v="3249"/>
    <s v="Tyee Park Elementary School"/>
    <s v="Yes"/>
    <n v="365.44"/>
    <n v="0"/>
    <n v="365.44"/>
    <n v="1.06"/>
    <n v="1.06"/>
    <n v="365.44"/>
    <n v="1.0720000000000001"/>
    <n v="78209"/>
    <n v="80164"/>
    <n v="88870.45"/>
    <n v="2221.5100000000093"/>
    <n v="15997.68"/>
    <n v="0.16020000000000001"/>
    <n v="0.15390000000000001"/>
    <n v="31728.45"/>
    <n v="1518.2"/>
    <n v="233.65"/>
    <n v="1751.8500000000001"/>
    <n v="124572.26000000001"/>
  </r>
  <r>
    <x v="39"/>
    <s v="Clover Park"/>
    <n v="3298"/>
    <s v="Hillside Elementary School"/>
    <s v="Yes"/>
    <n v="488.6"/>
    <n v="0"/>
    <n v="488.6"/>
    <n v="1.06"/>
    <n v="1.06"/>
    <n v="488.6"/>
    <n v="1.4330000000000001"/>
    <n v="78209"/>
    <n v="80164"/>
    <n v="118797.91"/>
    <n v="2969.5999999999913"/>
    <n v="15997.68"/>
    <n v="0.16020000000000001"/>
    <n v="0.15390000000000001"/>
    <n v="42413.120000000003"/>
    <n v="2029.46"/>
    <n v="312.33"/>
    <n v="2341.79"/>
    <n v="166522.42000000001"/>
  </r>
  <r>
    <x v="39"/>
    <s v="Clover Park"/>
    <n v="3351"/>
    <s v="Lake Louise Elementary School"/>
    <s v="Yes"/>
    <n v="460.6"/>
    <n v="0"/>
    <n v="460.6"/>
    <n v="1.06"/>
    <n v="1.06"/>
    <n v="460.6"/>
    <n v="1.351"/>
    <n v="78209"/>
    <n v="80164"/>
    <n v="111999.98"/>
    <n v="2799.6800000000076"/>
    <n v="15997.68"/>
    <n v="0.16020000000000001"/>
    <n v="0.15390000000000001"/>
    <n v="39986.129999999997"/>
    <n v="1913.33"/>
    <n v="294.45999999999998"/>
    <n v="2207.79"/>
    <n v="156993.57999999999"/>
  </r>
  <r>
    <x v="39"/>
    <s v="Clover Park"/>
    <n v="3454"/>
    <s v="Beachwood Elementary School"/>
    <s v="No"/>
    <n v="325"/>
    <n v="0"/>
    <n v="0"/>
    <n v="1.06"/>
    <n v="1.06"/>
    <n v="0"/>
    <n v="0"/>
    <n v="78209"/>
    <n v="80164"/>
    <n v="0"/>
    <n v="0"/>
    <n v="15997.68"/>
    <n v="0.16020000000000001"/>
    <n v="0.15390000000000001"/>
    <n v="0"/>
    <n v="0"/>
    <n v="0"/>
    <n v="0"/>
    <n v="0"/>
  </r>
  <r>
    <x v="39"/>
    <s v="Clover Park"/>
    <n v="3455"/>
    <s v="Dower Elementary School"/>
    <s v="Yes"/>
    <n v="278.11"/>
    <n v="0"/>
    <n v="278.11"/>
    <n v="1.06"/>
    <n v="1.06"/>
    <n v="278.11"/>
    <n v="0.81599999999999995"/>
    <n v="78209"/>
    <n v="80164"/>
    <n v="67647.66"/>
    <n v="1690.9899999999907"/>
    <n v="15997.68"/>
    <n v="0.16020000000000001"/>
    <n v="0.15390000000000001"/>
    <n v="24151.51"/>
    <n v="1155.6400000000001"/>
    <n v="177.85"/>
    <n v="1333.49"/>
    <n v="94823.65"/>
  </r>
  <r>
    <x v="39"/>
    <s v="Clover Park"/>
    <n v="3456"/>
    <s v="Lakes High School"/>
    <s v="Yes"/>
    <n v="1163.99"/>
    <n v="0"/>
    <n v="1163.99"/>
    <n v="1.06"/>
    <n v="1.06"/>
    <n v="1163.99"/>
    <n v="3.4140000000000001"/>
    <n v="78209"/>
    <n v="80164"/>
    <n v="283025.86"/>
    <n v="7074.8300000000163"/>
    <n v="15997.68"/>
    <n v="0.16020000000000001"/>
    <n v="0.15390000000000001"/>
    <n v="101045.64"/>
    <n v="4835.01"/>
    <n v="744.11"/>
    <n v="5579.12"/>
    <n v="396725.45"/>
  </r>
  <r>
    <x v="39"/>
    <s v="Clover Park"/>
    <n v="3457"/>
    <s v="Carter Lake Elementary School"/>
    <s v="No"/>
    <n v="422"/>
    <n v="0"/>
    <n v="0"/>
    <n v="1.06"/>
    <n v="1.06"/>
    <n v="0"/>
    <n v="0"/>
    <n v="78209"/>
    <n v="80164"/>
    <n v="0"/>
    <n v="0"/>
    <n v="15997.68"/>
    <n v="0.16020000000000001"/>
    <n v="0.15390000000000001"/>
    <n v="0"/>
    <n v="0"/>
    <n v="0"/>
    <n v="0"/>
    <n v="0"/>
  </r>
  <r>
    <x v="39"/>
    <s v="Clover Park"/>
    <n v="3500"/>
    <s v="Thomas Middle School"/>
    <s v="Yes"/>
    <n v="929.31"/>
    <n v="0"/>
    <n v="929.31"/>
    <n v="1.06"/>
    <n v="1.06"/>
    <n v="929.31"/>
    <n v="2.726"/>
    <n v="78209"/>
    <n v="80164"/>
    <n v="225989.6"/>
    <n v="5649.0899999999965"/>
    <n v="15997.68"/>
    <n v="0.16020000000000001"/>
    <n v="0.15390000000000001"/>
    <n v="80682.600000000006"/>
    <n v="3860.64"/>
    <n v="594.15"/>
    <n v="4454.79"/>
    <n v="316776.08"/>
  </r>
  <r>
    <x v="39"/>
    <s v="Clover Park"/>
    <n v="3602"/>
    <s v="Lochburn Middle School"/>
    <s v="Yes"/>
    <n v="510.44"/>
    <n v="0"/>
    <n v="510.44"/>
    <n v="1.06"/>
    <n v="1.06"/>
    <n v="510.44"/>
    <n v="1.4970000000000001"/>
    <n v="78209"/>
    <n v="80164"/>
    <n v="124103.61"/>
    <n v="3102.2299999999959"/>
    <n v="15997.68"/>
    <n v="0.16020000000000001"/>
    <n v="0.15390000000000001"/>
    <n v="44307.360000000001"/>
    <n v="2120.1"/>
    <n v="326.27999999999997"/>
    <n v="2446.38"/>
    <n v="173959.58000000002"/>
  </r>
  <r>
    <x v="39"/>
    <s v="Clover Park"/>
    <n v="3763"/>
    <s v="Oakbrook Elementary School"/>
    <s v="Yes"/>
    <n v="283.89"/>
    <n v="0"/>
    <n v="283.89"/>
    <n v="1.06"/>
    <n v="1.06"/>
    <n v="283.89"/>
    <n v="0.83299999999999996"/>
    <n v="78209"/>
    <n v="80164"/>
    <n v="69056.98"/>
    <n v="1726.2300000000105"/>
    <n v="15997.68"/>
    <n v="0.16020000000000001"/>
    <n v="0.15390000000000001"/>
    <n v="24654.66"/>
    <n v="1179.72"/>
    <n v="181.56"/>
    <n v="1361.28"/>
    <n v="96799.150000000009"/>
  </r>
  <r>
    <x v="39"/>
    <s v="Clover Park"/>
    <n v="4396"/>
    <s v="Evergreen Elementary School"/>
    <s v="Yes"/>
    <n v="364.16"/>
    <n v="0"/>
    <n v="364.16"/>
    <n v="1.06"/>
    <n v="1.06"/>
    <n v="364.16"/>
    <n v="1.0680000000000001"/>
    <n v="78209"/>
    <n v="80164"/>
    <n v="88538.84"/>
    <n v="2213.2200000000012"/>
    <n v="15997.68"/>
    <n v="0.16020000000000001"/>
    <n v="0.15390000000000001"/>
    <n v="31610.06"/>
    <n v="1512.53"/>
    <n v="232.78"/>
    <n v="1745.31"/>
    <n v="124107.43"/>
  </r>
  <r>
    <x v="39"/>
    <s v="Clover Park"/>
    <n v="5027"/>
    <s v="Harrison Prep School"/>
    <s v="Yes"/>
    <n v="729.29000000000008"/>
    <n v="0"/>
    <n v="729.29000000000008"/>
    <n v="1.06"/>
    <n v="1.06"/>
    <n v="729.29000000000008"/>
    <n v="2.1389999999999998"/>
    <n v="78209"/>
    <n v="80164"/>
    <n v="177326.39"/>
    <n v="4432.6499999999942"/>
    <n v="15997.68"/>
    <n v="0.16020000000000001"/>
    <n v="0.15390000000000001"/>
    <n v="63308.91"/>
    <n v="3029.32"/>
    <n v="466.21"/>
    <n v="3495.53"/>
    <n v="248563.48"/>
  </r>
  <r>
    <x v="39"/>
    <s v="Clover Park"/>
    <n v="5297"/>
    <s v="Transition Day Students"/>
    <s v="Yes"/>
    <n v="11.92"/>
    <n v="0"/>
    <n v="11.92"/>
    <n v="1.06"/>
    <n v="1.06"/>
    <n v="11.92"/>
    <n v="3.5000000000000003E-2"/>
    <n v="78209"/>
    <n v="80164"/>
    <n v="2901.55"/>
    <n v="72.529999999999745"/>
    <n v="15997.68"/>
    <n v="0.16020000000000001"/>
    <n v="0.15390000000000001"/>
    <n v="1035.9100000000001"/>
    <n v="49.57"/>
    <n v="7.63"/>
    <n v="57.2"/>
    <n v="4067.1899999999996"/>
  </r>
  <r>
    <x v="39"/>
    <s v="Clover Park"/>
    <n v="5364"/>
    <s v="Meriwether Elementary School"/>
    <s v="No"/>
    <n v="233.85"/>
    <n v="0"/>
    <n v="0"/>
    <n v="1.06"/>
    <n v="1.06"/>
    <n v="0"/>
    <n v="0"/>
    <n v="78209"/>
    <n v="80164"/>
    <n v="0"/>
    <n v="0"/>
    <n v="15997.68"/>
    <n v="0.16020000000000001"/>
    <n v="0.15390000000000001"/>
    <n v="0"/>
    <n v="0"/>
    <n v="0"/>
    <n v="0"/>
    <n v="0"/>
  </r>
  <r>
    <x v="39"/>
    <s v="Clover Park"/>
    <n v="5365"/>
    <s v="Rainier Elementary School"/>
    <s v="No"/>
    <n v="572.58000000000004"/>
    <n v="0"/>
    <n v="0"/>
    <n v="1.06"/>
    <n v="1.06"/>
    <n v="0"/>
    <n v="0"/>
    <n v="78209"/>
    <n v="80164"/>
    <n v="0"/>
    <n v="0"/>
    <n v="15997.68"/>
    <n v="0.16020000000000001"/>
    <n v="0.15390000000000001"/>
    <n v="0"/>
    <n v="0"/>
    <n v="0"/>
    <n v="0"/>
    <n v="0"/>
  </r>
  <r>
    <x v="39"/>
    <s v="Clover Park"/>
    <n v="5386"/>
    <s v="Clover Park Early Learning Program"/>
    <s v="No"/>
    <n v="0"/>
    <n v="0"/>
    <n v="0"/>
    <n v="1.06"/>
    <n v="1.06"/>
    <n v="0"/>
    <n v="0"/>
    <n v="78209"/>
    <n v="80164"/>
    <n v="0"/>
    <n v="0"/>
    <n v="15997.68"/>
    <n v="0.16020000000000001"/>
    <n v="0.15390000000000001"/>
    <n v="0"/>
    <n v="0"/>
    <n v="0"/>
    <n v="0"/>
    <n v="0"/>
  </r>
  <r>
    <x v="39"/>
    <s v="Clover Park"/>
    <n v="5387"/>
    <s v="Four Heroes Elementary"/>
    <s v="Yes"/>
    <n v="547.54"/>
    <n v="0"/>
    <n v="547.54"/>
    <n v="1.06"/>
    <n v="1.06"/>
    <n v="547.54"/>
    <n v="1.6060000000000001"/>
    <n v="78209"/>
    <n v="80164"/>
    <n v="133139.87"/>
    <n v="3328.1199999999953"/>
    <n v="15997.68"/>
    <n v="0.16020000000000001"/>
    <n v="0.15390000000000001"/>
    <n v="47533.48"/>
    <n v="2274.4699999999998"/>
    <n v="350.04"/>
    <n v="2624.5099999999998"/>
    <n v="186625.98"/>
  </r>
  <r>
    <x v="39"/>
    <s v="Clover Park"/>
    <n v="5411"/>
    <s v="CPSD Open Doors Program"/>
    <s v="Yes"/>
    <n v="280.61"/>
    <n v="0"/>
    <n v="280.61"/>
    <n v="1.06"/>
    <n v="1.06"/>
    <n v="280.61"/>
    <n v="0.82299999999999995"/>
    <n v="78209"/>
    <n v="80164"/>
    <n v="68227.97"/>
    <n v="1705.5"/>
    <n v="15997.68"/>
    <n v="0.16020000000000001"/>
    <n v="0.15390000000000001"/>
    <n v="24358.69"/>
    <n v="1165.56"/>
    <n v="179.38"/>
    <n v="1344.94"/>
    <n v="95637.1"/>
  </r>
  <r>
    <x v="39"/>
    <s v="Clover Park"/>
    <n v="5751"/>
    <s v="Gravelly Lake K-12 Academy"/>
    <s v="Yes"/>
    <n v="170.09"/>
    <n v="0"/>
    <n v="170.09"/>
    <n v="1.06"/>
    <n v="1.06"/>
    <n v="170.09"/>
    <n v="0.499"/>
    <n v="78209"/>
    <n v="80164"/>
    <n v="41367.870000000003"/>
    <n v="1034.0799999999945"/>
    <n v="15997.68"/>
    <n v="0.16020000000000001"/>
    <n v="0.15390000000000001"/>
    <n v="14769.12"/>
    <n v="706.7"/>
    <n v="108.76"/>
    <n v="815.46"/>
    <n v="57986.53"/>
  </r>
  <r>
    <x v="40"/>
    <s v="Colfax"/>
    <n v="2894"/>
    <s v="Leonard M Jennings Elementary"/>
    <s v="No"/>
    <n v="271.44"/>
    <n v="0"/>
    <n v="0"/>
    <n v="1"/>
    <n v="1.04"/>
    <n v="0"/>
    <n v="0"/>
    <n v="78209"/>
    <n v="80164"/>
    <n v="0"/>
    <n v="0"/>
    <n v="15997.68"/>
    <n v="0.16020000000000001"/>
    <n v="0.15390000000000001"/>
    <n v="0"/>
    <n v="0"/>
    <n v="0"/>
    <n v="0"/>
    <n v="0"/>
  </r>
  <r>
    <x v="40"/>
    <s v="Colfax"/>
    <n v="3366"/>
    <s v="Colfax High School"/>
    <s v="No"/>
    <n v="262.49"/>
    <n v="0"/>
    <n v="0"/>
    <n v="1"/>
    <n v="1.04"/>
    <n v="0"/>
    <n v="0"/>
    <n v="78209"/>
    <n v="80164"/>
    <n v="0"/>
    <n v="0"/>
    <n v="15997.68"/>
    <n v="0.16020000000000001"/>
    <n v="0.15390000000000001"/>
    <n v="0"/>
    <n v="0"/>
    <n v="0"/>
    <n v="0"/>
    <n v="0"/>
  </r>
  <r>
    <x v="41"/>
    <s v="College Place"/>
    <n v="2114"/>
    <s v="Davis Elementary"/>
    <s v="Yes"/>
    <n v="664.55"/>
    <n v="0"/>
    <n v="664.55"/>
    <n v="1"/>
    <n v="1"/>
    <n v="664.55"/>
    <n v="1.9490000000000001"/>
    <n v="78209"/>
    <n v="80164"/>
    <n v="152429.34"/>
    <n v="3810.3000000000175"/>
    <n v="15997.68"/>
    <n v="0.16020000000000001"/>
    <n v="0.15390000000000001"/>
    <n v="56185.06"/>
    <n v="2603.9899999999998"/>
    <n v="400.75"/>
    <n v="3004.74"/>
    <n v="215429.44"/>
  </r>
  <r>
    <x v="41"/>
    <s v="College Place"/>
    <n v="3541"/>
    <s v="John Sager Middle School"/>
    <s v="Yes"/>
    <n v="331.78"/>
    <n v="0"/>
    <n v="331.78"/>
    <n v="1"/>
    <n v="1"/>
    <n v="331.78"/>
    <n v="0.97299999999999998"/>
    <n v="78209"/>
    <n v="80164"/>
    <n v="76097.36"/>
    <n v="1902.2100000000064"/>
    <n v="15997.68"/>
    <n v="0.16020000000000001"/>
    <n v="0.15390000000000001"/>
    <n v="28049.29"/>
    <n v="1299.99"/>
    <n v="200.07"/>
    <n v="1500.06"/>
    <n v="107548.92"/>
  </r>
  <r>
    <x v="41"/>
    <s v="College Place"/>
    <n v="5362"/>
    <s v="College Place High School"/>
    <s v="Yes"/>
    <n v="467.03000000000003"/>
    <n v="0"/>
    <n v="467.03000000000003"/>
    <n v="1"/>
    <n v="1"/>
    <n v="467.03000000000003"/>
    <n v="1.37"/>
    <n v="78209"/>
    <n v="80164"/>
    <n v="107146.33"/>
    <n v="2678.3499999999913"/>
    <n v="15997.68"/>
    <n v="0.16020000000000001"/>
    <n v="0.15390000000000001"/>
    <n v="39493.86"/>
    <n v="1830.41"/>
    <n v="281.7"/>
    <n v="2112.11"/>
    <n v="151430.64999999997"/>
  </r>
  <r>
    <x v="41"/>
    <s v="College Place"/>
    <n v="5575"/>
    <s v="College Place Open Doors Program"/>
    <s v="Yes"/>
    <n v="11.92"/>
    <n v="0"/>
    <n v="11.92"/>
    <n v="1"/>
    <n v="1"/>
    <n v="11.92"/>
    <n v="3.5000000000000003E-2"/>
    <n v="78209"/>
    <n v="80164"/>
    <n v="2737.32"/>
    <n v="68.419999999999618"/>
    <n v="15997.68"/>
    <n v="0.16020000000000001"/>
    <n v="0.15390000000000001"/>
    <n v="1008.97"/>
    <n v="46.76"/>
    <n v="7.2"/>
    <n v="53.96"/>
    <n v="3868.6699999999996"/>
  </r>
  <r>
    <x v="42"/>
    <s v="Colton"/>
    <n v="2588"/>
    <s v="Colton School"/>
    <s v="No"/>
    <n v="151.83000000000001"/>
    <n v="0"/>
    <n v="0"/>
    <n v="1"/>
    <n v="1"/>
    <n v="0"/>
    <n v="0"/>
    <n v="78209"/>
    <n v="80164"/>
    <n v="0"/>
    <n v="0"/>
    <n v="15997.68"/>
    <n v="0.16020000000000001"/>
    <n v="0.15390000000000001"/>
    <n v="0"/>
    <n v="0"/>
    <n v="0"/>
    <n v="0"/>
    <n v="0"/>
  </r>
  <r>
    <x v="43"/>
    <s v="Columbia (Stev)"/>
    <n v="3508"/>
    <s v="Columbia High And Elementary"/>
    <s v="Yes"/>
    <n v="111.42000000000002"/>
    <n v="0"/>
    <n v="111.42000000000002"/>
    <n v="1"/>
    <n v="1"/>
    <n v="111.42000000000002"/>
    <n v="0.32700000000000001"/>
    <n v="78209"/>
    <n v="80164"/>
    <n v="25574.34"/>
    <n v="639.29000000000087"/>
    <n v="15997.68"/>
    <n v="0.16020000000000001"/>
    <n v="0.15390000000000001"/>
    <n v="9426.64"/>
    <n v="436.89"/>
    <n v="67.239999999999995"/>
    <n v="504.13"/>
    <n v="36144.399999999994"/>
  </r>
  <r>
    <x v="44"/>
    <s v="Columbia (Walla)"/>
    <n v="3012"/>
    <s v="Columbia Middle School"/>
    <s v="Yes"/>
    <n v="172.86"/>
    <n v="0"/>
    <n v="172.86"/>
    <n v="1"/>
    <n v="1"/>
    <n v="172.86"/>
    <n v="0.50700000000000001"/>
    <n v="78209"/>
    <n v="80164"/>
    <n v="39651.96"/>
    <n v="991.19000000000233"/>
    <n v="15997.68"/>
    <n v="0.16020000000000001"/>
    <n v="0.15390000000000001"/>
    <n v="14615.61"/>
    <n v="677.39"/>
    <n v="104.25"/>
    <n v="781.64"/>
    <n v="56040.4"/>
  </r>
  <r>
    <x v="44"/>
    <s v="Columbia (Walla)"/>
    <n v="3613"/>
    <s v="Columbia Elementary"/>
    <s v="Yes"/>
    <n v="372.23"/>
    <n v="0"/>
    <n v="372.23"/>
    <n v="1"/>
    <n v="1"/>
    <n v="372.23"/>
    <n v="1.0920000000000001"/>
    <n v="78209"/>
    <n v="80164"/>
    <n v="85404.23"/>
    <n v="2134.8600000000006"/>
    <n v="15997.68"/>
    <n v="0.16020000000000001"/>
    <n v="0.15390000000000001"/>
    <n v="31479.78"/>
    <n v="1458.98"/>
    <n v="224.54"/>
    <n v="1683.52"/>
    <n v="120702.39"/>
  </r>
  <r>
    <x v="44"/>
    <s v="Columbia (Walla)"/>
    <n v="4049"/>
    <s v="Columbia High School"/>
    <s v="Yes"/>
    <n v="236.03999999999996"/>
    <n v="0"/>
    <n v="236.03999999999996"/>
    <n v="1"/>
    <n v="1"/>
    <n v="236.03999999999996"/>
    <n v="0.69199999999999995"/>
    <n v="78209"/>
    <n v="80164"/>
    <n v="54120.63"/>
    <n v="1352.8600000000006"/>
    <n v="15997.68"/>
    <n v="0.16020000000000001"/>
    <n v="0.15390000000000001"/>
    <n v="19948.72"/>
    <n v="924.56"/>
    <n v="142.29"/>
    <n v="1066.8499999999999"/>
    <n v="76489.060000000012"/>
  </r>
  <r>
    <x v="45"/>
    <s v="Colville"/>
    <n v="1594"/>
    <s v="Panorama School"/>
    <s v="Yes"/>
    <n v="65.789999999999992"/>
    <n v="0"/>
    <n v="65.789999999999992"/>
    <n v="1"/>
    <n v="1.04"/>
    <n v="65.789999999999992"/>
    <n v="0.193"/>
    <n v="78209"/>
    <n v="80164"/>
    <n v="15094.34"/>
    <n v="996.18000000000029"/>
    <n v="15997.68"/>
    <n v="0.16020000000000001"/>
    <n v="0.15390000000000001"/>
    <n v="5658.98"/>
    <n v="268.18"/>
    <n v="41.27"/>
    <n v="309.45"/>
    <n v="22058.95"/>
  </r>
  <r>
    <x v="45"/>
    <s v="Colville"/>
    <n v="2957"/>
    <s v="Hofstetter Elementary"/>
    <s v="Yes"/>
    <n v="405.51"/>
    <n v="0"/>
    <n v="405.51"/>
    <n v="1"/>
    <n v="1.04"/>
    <n v="405.51"/>
    <n v="1.1890000000000001"/>
    <n v="78209"/>
    <n v="80164"/>
    <n v="92990.5"/>
    <n v="6137.1000000000058"/>
    <n v="15997.68"/>
    <n v="0.16020000000000001"/>
    <n v="0.15390000000000001"/>
    <n v="34862.82"/>
    <n v="1652.13"/>
    <n v="254.26"/>
    <n v="1906.39"/>
    <n v="135896.81000000003"/>
  </r>
  <r>
    <x v="45"/>
    <s v="Colville"/>
    <n v="3310"/>
    <s v="Colville Senior High School"/>
    <s v="Yes"/>
    <n v="496.25"/>
    <n v="0"/>
    <n v="496.25"/>
    <n v="1"/>
    <n v="1.04"/>
    <n v="496.25"/>
    <n v="1.456"/>
    <n v="78209"/>
    <n v="80164"/>
    <n v="113872.3"/>
    <n v="7515.2399999999907"/>
    <n v="15997.68"/>
    <n v="0.16020000000000001"/>
    <n v="0.15390000000000001"/>
    <n v="42691.56"/>
    <n v="2023.13"/>
    <n v="311.36"/>
    <n v="2334.4900000000002"/>
    <n v="166413.58999999997"/>
  </r>
  <r>
    <x v="45"/>
    <s v="Colville"/>
    <n v="3831"/>
    <s v="Colville Junior High School"/>
    <s v="Yes"/>
    <n v="396.47"/>
    <n v="0"/>
    <n v="396.47"/>
    <n v="1"/>
    <n v="1.04"/>
    <n v="396.47"/>
    <n v="1.163"/>
    <n v="78209"/>
    <n v="80164"/>
    <n v="90957.07"/>
    <n v="6002.8899999999994"/>
    <n v="15997.68"/>
    <n v="0.16020000000000001"/>
    <n v="0.15390000000000001"/>
    <n v="34100.47"/>
    <n v="1616"/>
    <n v="248.7"/>
    <n v="1864.7"/>
    <n v="132925.13"/>
  </r>
  <r>
    <x v="45"/>
    <s v="Colville"/>
    <n v="4180"/>
    <s v="Fort Colville Elementary"/>
    <s v="Yes"/>
    <n v="354.35"/>
    <n v="0"/>
    <n v="354.35"/>
    <n v="1"/>
    <n v="1.04"/>
    <n v="354.35"/>
    <n v="1.0389999999999999"/>
    <n v="78209"/>
    <n v="80164"/>
    <n v="81259.149999999994"/>
    <n v="5362.8600000000006"/>
    <n v="15997.68"/>
    <n v="0.16020000000000001"/>
    <n v="0.15390000000000001"/>
    <n v="30464.65"/>
    <n v="1443.7"/>
    <n v="222.19"/>
    <n v="1665.89"/>
    <n v="118752.54999999999"/>
  </r>
  <r>
    <x v="45"/>
    <s v="Colville"/>
    <n v="5604"/>
    <s v="Colville Fish Hatchery"/>
    <s v="No"/>
    <n v="14.36"/>
    <n v="0"/>
    <n v="0"/>
    <n v="1"/>
    <n v="1.04"/>
    <n v="0"/>
    <n v="0"/>
    <n v="78209"/>
    <n v="80164"/>
    <n v="0"/>
    <n v="0"/>
    <n v="15997.68"/>
    <n v="0.16020000000000001"/>
    <n v="0.15390000000000001"/>
    <n v="0"/>
    <n v="0"/>
    <n v="0"/>
    <n v="0"/>
    <n v="0"/>
  </r>
  <r>
    <x v="46"/>
    <s v="Concrete"/>
    <n v="2577"/>
    <s v="Concrete Elementary"/>
    <s v="Yes"/>
    <n v="302.05999999999995"/>
    <n v="0"/>
    <n v="302.05999999999995"/>
    <n v="1.06"/>
    <n v="1.06"/>
    <n v="302.05999999999995"/>
    <n v="0.88600000000000001"/>
    <n v="78209"/>
    <n v="80164"/>
    <n v="73450.759999999995"/>
    <n v="1836.0600000000122"/>
    <n v="15997.68"/>
    <n v="0.16020000000000001"/>
    <n v="0.15390000000000001"/>
    <n v="26223.33"/>
    <n v="1254.78"/>
    <n v="193.11"/>
    <n v="1447.8899999999999"/>
    <n v="102958.04000000001"/>
  </r>
  <r>
    <x v="46"/>
    <s v="Concrete"/>
    <n v="2810"/>
    <s v="Concrete High School"/>
    <s v="Yes"/>
    <n v="211.57"/>
    <n v="0"/>
    <n v="211.57"/>
    <n v="1.06"/>
    <n v="1.06"/>
    <n v="211.57"/>
    <n v="0.621"/>
    <n v="78209"/>
    <n v="80164"/>
    <n v="51481.86"/>
    <n v="1286.8899999999994"/>
    <n v="15997.68"/>
    <n v="0.16020000000000001"/>
    <n v="0.15390000000000001"/>
    <n v="18380.009999999998"/>
    <n v="879.48"/>
    <n v="135.35"/>
    <n v="1014.83"/>
    <n v="72163.59"/>
  </r>
  <r>
    <x v="47"/>
    <s v="Conway"/>
    <n v="2578"/>
    <s v="Conway School"/>
    <s v="No"/>
    <n v="417.36"/>
    <n v="0"/>
    <n v="0"/>
    <n v="1.1200000000000001"/>
    <n v="1.1600000000000001"/>
    <n v="0"/>
    <n v="0"/>
    <n v="78209"/>
    <n v="80164"/>
    <n v="0"/>
    <n v="0"/>
    <n v="15997.68"/>
    <n v="0.16020000000000001"/>
    <n v="0.15390000000000001"/>
    <n v="0"/>
    <n v="0"/>
    <n v="0"/>
    <n v="0"/>
    <n v="0"/>
  </r>
  <r>
    <x v="48"/>
    <s v="Cosmopolis"/>
    <n v="3326"/>
    <s v="Cosmopolis Elementary School"/>
    <s v="Yes"/>
    <n v="185.47000000000003"/>
    <n v="0"/>
    <n v="185.47000000000003"/>
    <n v="1"/>
    <n v="1"/>
    <n v="185.47000000000003"/>
    <n v="0.54400000000000004"/>
    <n v="78209"/>
    <n v="80164"/>
    <n v="42545.7"/>
    <n v="1063.5200000000041"/>
    <n v="15997.68"/>
    <n v="0.16020000000000001"/>
    <n v="0.15390000000000001"/>
    <n v="15682.23"/>
    <n v="726.82"/>
    <n v="111.86"/>
    <n v="838.68000000000006"/>
    <n v="60130.13"/>
  </r>
  <r>
    <x v="49"/>
    <s v="Coulee/Hartline"/>
    <n v="2693"/>
    <s v="Coulee City Elementary"/>
    <s v="No"/>
    <n v="83.58"/>
    <n v="0"/>
    <n v="0"/>
    <n v="1"/>
    <n v="1"/>
    <n v="0"/>
    <n v="0"/>
    <n v="78209"/>
    <n v="80164"/>
    <n v="0"/>
    <n v="0"/>
    <n v="15997.68"/>
    <n v="0.16020000000000001"/>
    <n v="0.15390000000000001"/>
    <n v="0"/>
    <n v="0"/>
    <n v="0"/>
    <n v="0"/>
    <n v="0"/>
  </r>
  <r>
    <x v="49"/>
    <s v="Coulee/Hartline"/>
    <n v="2968"/>
    <s v="Almira Coulee Hartline High School"/>
    <s v="No"/>
    <n v="111.55"/>
    <n v="0"/>
    <n v="0"/>
    <n v="1"/>
    <n v="1"/>
    <n v="0"/>
    <n v="0"/>
    <n v="78209"/>
    <n v="80164"/>
    <n v="0"/>
    <n v="0"/>
    <n v="15997.68"/>
    <n v="0.16020000000000001"/>
    <n v="0.15390000000000001"/>
    <n v="0"/>
    <n v="0"/>
    <n v="0"/>
    <n v="0"/>
    <n v="0"/>
  </r>
  <r>
    <x v="50"/>
    <s v="Coupeville"/>
    <n v="2625"/>
    <s v="Coupeville High School"/>
    <s v="No"/>
    <n v="274.35000000000002"/>
    <n v="0"/>
    <n v="0"/>
    <n v="1.1200000000000001"/>
    <n v="1.1200000000000001"/>
    <n v="0"/>
    <n v="0"/>
    <n v="78209"/>
    <n v="80164"/>
    <n v="0"/>
    <n v="0"/>
    <n v="15997.68"/>
    <n v="0.16020000000000001"/>
    <n v="0.15390000000000001"/>
    <n v="0"/>
    <n v="0"/>
    <n v="0"/>
    <n v="0"/>
    <n v="0"/>
  </r>
  <r>
    <x v="50"/>
    <s v="Coupeville"/>
    <n v="3664"/>
    <s v="Coupeville Elementary School"/>
    <s v="No"/>
    <n v="473.34"/>
    <n v="0"/>
    <n v="0"/>
    <n v="1.1200000000000001"/>
    <n v="1.1200000000000001"/>
    <n v="0"/>
    <n v="0"/>
    <n v="78209"/>
    <n v="80164"/>
    <n v="0"/>
    <n v="0"/>
    <n v="15997.68"/>
    <n v="0.16020000000000001"/>
    <n v="0.15390000000000001"/>
    <n v="0"/>
    <n v="0"/>
    <n v="0"/>
    <n v="0"/>
    <n v="0"/>
  </r>
  <r>
    <x v="50"/>
    <s v="Coupeville"/>
    <n v="4004"/>
    <s v="Coupeville Middle School"/>
    <s v="No"/>
    <n v="231.25"/>
    <n v="0"/>
    <n v="0"/>
    <n v="1.1200000000000001"/>
    <n v="1.1200000000000001"/>
    <n v="0"/>
    <n v="0"/>
    <n v="78209"/>
    <n v="80164"/>
    <n v="0"/>
    <n v="0"/>
    <n v="15997.68"/>
    <n v="0.16020000000000001"/>
    <n v="0.15390000000000001"/>
    <n v="0"/>
    <n v="0"/>
    <n v="0"/>
    <n v="0"/>
    <n v="0"/>
  </r>
  <r>
    <x v="50"/>
    <s v="Coupeville"/>
    <n v="5412"/>
    <s v="Coupeville Open Academy"/>
    <s v="No"/>
    <n v="49.67"/>
    <n v="0"/>
    <n v="0"/>
    <n v="1.1200000000000001"/>
    <n v="1.1200000000000001"/>
    <n v="0"/>
    <n v="0"/>
    <n v="78209"/>
    <n v="80164"/>
    <n v="0"/>
    <n v="0"/>
    <n v="15997.68"/>
    <n v="0.16020000000000001"/>
    <n v="0.15390000000000001"/>
    <n v="0"/>
    <n v="0"/>
    <n v="0"/>
    <n v="0"/>
    <n v="0"/>
  </r>
  <r>
    <x v="51"/>
    <s v="Crescent"/>
    <n v="3473"/>
    <s v="Crescent School"/>
    <s v="Yes"/>
    <n v="229.2"/>
    <n v="0"/>
    <n v="229.2"/>
    <n v="1"/>
    <n v="1"/>
    <n v="229.2"/>
    <n v="0.67200000000000004"/>
    <n v="78209"/>
    <n v="80164"/>
    <n v="52556.45"/>
    <n v="1313.760000000002"/>
    <n v="15997.68"/>
    <n v="0.16020000000000001"/>
    <n v="0.15390000000000001"/>
    <n v="19372.169999999998"/>
    <n v="897.84"/>
    <n v="138.18"/>
    <n v="1036.02"/>
    <n v="74278.400000000009"/>
  </r>
  <r>
    <x v="51"/>
    <s v="Crescent"/>
    <n v="5030"/>
    <s v="HomeConnection"/>
    <s v="No"/>
    <n v="152.02000000000001"/>
    <n v="0"/>
    <n v="0"/>
    <n v="1"/>
    <n v="1"/>
    <n v="0"/>
    <n v="0"/>
    <n v="78209"/>
    <n v="80164"/>
    <n v="0"/>
    <n v="0"/>
    <n v="15997.68"/>
    <n v="0.16020000000000001"/>
    <n v="0.15390000000000001"/>
    <n v="0"/>
    <n v="0"/>
    <n v="0"/>
    <n v="0"/>
    <n v="0"/>
  </r>
  <r>
    <x v="52"/>
    <s v="Creston"/>
    <n v="2862"/>
    <s v="Creston Elementary"/>
    <s v="Yes"/>
    <n v="39.409999999999997"/>
    <n v="0"/>
    <n v="39.409999999999997"/>
    <n v="1"/>
    <n v="1"/>
    <n v="39.409999999999997"/>
    <n v="0.11600000000000001"/>
    <n v="78209"/>
    <n v="80164"/>
    <n v="9072.24"/>
    <n v="226.78000000000065"/>
    <n v="15997.68"/>
    <n v="0.16020000000000001"/>
    <n v="0.15390000000000001"/>
    <n v="3344.01"/>
    <n v="154.97999999999999"/>
    <n v="23.85"/>
    <n v="178.82999999999998"/>
    <n v="12821.86"/>
  </r>
  <r>
    <x v="52"/>
    <s v="Creston"/>
    <n v="2863"/>
    <s v="Creston Jr-Sr High School"/>
    <s v="No"/>
    <n v="33.510000000000005"/>
    <n v="0"/>
    <n v="0"/>
    <n v="1"/>
    <n v="1"/>
    <n v="0"/>
    <n v="0"/>
    <n v="78209"/>
    <n v="80164"/>
    <n v="0"/>
    <n v="0"/>
    <n v="15997.68"/>
    <n v="0.16020000000000001"/>
    <n v="0.15390000000000001"/>
    <n v="0"/>
    <n v="0"/>
    <n v="0"/>
    <n v="0"/>
    <n v="0"/>
  </r>
  <r>
    <x v="53"/>
    <s v="Curlew"/>
    <n v="2006"/>
    <s v="Curlew Elem &amp; High School"/>
    <s v="Yes"/>
    <n v="216.41"/>
    <n v="0"/>
    <n v="216.41"/>
    <n v="1"/>
    <n v="1"/>
    <n v="216.41"/>
    <n v="0.63500000000000001"/>
    <n v="78209"/>
    <n v="80164"/>
    <n v="49662.720000000001"/>
    <n v="1241.4199999999983"/>
    <n v="15997.68"/>
    <n v="0.16020000000000001"/>
    <n v="0.15390000000000001"/>
    <n v="18305.55"/>
    <n v="848.4"/>
    <n v="130.57"/>
    <n v="978.97"/>
    <n v="70188.66"/>
  </r>
  <r>
    <x v="53"/>
    <s v="Curlew"/>
    <n v="5530"/>
    <s v="Ferry County Open Doors"/>
    <s v="No"/>
    <n v="56.33"/>
    <n v="0"/>
    <n v="0"/>
    <n v="1"/>
    <n v="1"/>
    <n v="0"/>
    <n v="0"/>
    <n v="78209"/>
    <n v="80164"/>
    <n v="0"/>
    <n v="0"/>
    <n v="15997.68"/>
    <n v="0.16020000000000001"/>
    <n v="0.15390000000000001"/>
    <n v="0"/>
    <n v="0"/>
    <n v="0"/>
    <n v="0"/>
    <n v="0"/>
  </r>
  <r>
    <x v="54"/>
    <s v="Cusick"/>
    <n v="2423"/>
    <s v="Cusick Jr Sr High School"/>
    <s v="Yes"/>
    <n v="146.17000000000002"/>
    <n v="0"/>
    <n v="146.17000000000002"/>
    <n v="1"/>
    <n v="1"/>
    <n v="146.17000000000002"/>
    <n v="0.42899999999999999"/>
    <n v="78209"/>
    <n v="80164"/>
    <n v="33551.660000000003"/>
    <n v="838.69999999999709"/>
    <n v="15997.68"/>
    <n v="0.16020000000000001"/>
    <n v="0.15390000000000001"/>
    <n v="12367.06"/>
    <n v="573.16999999999996"/>
    <n v="88.21"/>
    <n v="661.38"/>
    <n v="47418.799999999996"/>
  </r>
  <r>
    <x v="54"/>
    <s v="Cusick"/>
    <n v="2770"/>
    <s v="Bess Herian Elementary"/>
    <s v="Yes"/>
    <n v="125.19"/>
    <n v="0"/>
    <n v="125.19"/>
    <n v="1"/>
    <n v="1"/>
    <n v="125.19"/>
    <n v="0.36699999999999999"/>
    <n v="78209"/>
    <n v="80164"/>
    <n v="28702.7"/>
    <n v="717.48999999999796"/>
    <n v="15997.68"/>
    <n v="0.16020000000000001"/>
    <n v="0.15390000000000001"/>
    <n v="10579.74"/>
    <n v="490.34"/>
    <n v="75.459999999999994"/>
    <n v="565.79999999999995"/>
    <n v="40565.730000000003"/>
  </r>
  <r>
    <x v="54"/>
    <s v="Cusick"/>
    <n v="5538"/>
    <s v="Home Pride"/>
    <s v="Yes"/>
    <n v="103.9"/>
    <n v="0"/>
    <n v="103.9"/>
    <n v="1"/>
    <n v="1"/>
    <n v="103.9"/>
    <n v="0.30499999999999999"/>
    <n v="78209"/>
    <n v="80164"/>
    <n v="23853.75"/>
    <n v="596.27000000000044"/>
    <n v="15997.68"/>
    <n v="0.16020000000000001"/>
    <n v="0.15390000000000001"/>
    <n v="8792.43"/>
    <n v="407.5"/>
    <n v="62.71"/>
    <n v="470.21"/>
    <n v="33712.659999999996"/>
  </r>
  <r>
    <x v="54"/>
    <s v="Cusick"/>
    <n v="5539"/>
    <s v="Kalispel Language Immersion School"/>
    <s v="No"/>
    <n v="9.85"/>
    <n v="0"/>
    <n v="0"/>
    <n v="1"/>
    <n v="1"/>
    <n v="0"/>
    <n v="0"/>
    <n v="78209"/>
    <n v="80164"/>
    <n v="0"/>
    <n v="0"/>
    <n v="15997.68"/>
    <n v="0.16020000000000001"/>
    <n v="0.15390000000000001"/>
    <n v="0"/>
    <n v="0"/>
    <n v="0"/>
    <n v="0"/>
    <n v="0"/>
  </r>
  <r>
    <x v="55"/>
    <s v="Damman"/>
    <n v="2077"/>
    <s v="Damman Elementary"/>
    <s v="No"/>
    <n v="45.67"/>
    <n v="0"/>
    <n v="0"/>
    <n v="1"/>
    <n v="1.04"/>
    <n v="0"/>
    <n v="0"/>
    <n v="78209"/>
    <n v="80164"/>
    <n v="0"/>
    <n v="0"/>
    <n v="15997.68"/>
    <n v="0.16020000000000001"/>
    <n v="0.15390000000000001"/>
    <n v="0"/>
    <n v="0"/>
    <n v="0"/>
    <n v="0"/>
    <n v="0"/>
  </r>
  <r>
    <x v="56"/>
    <s v="Darrington"/>
    <n v="3188"/>
    <s v="Darrington High School"/>
    <s v="No"/>
    <n v="107.83"/>
    <n v="0"/>
    <n v="0"/>
    <n v="1.1200000000000001"/>
    <n v="1.1200000000000001"/>
    <n v="0"/>
    <n v="0"/>
    <n v="78209"/>
    <n v="80164"/>
    <n v="0"/>
    <n v="0"/>
    <n v="15997.68"/>
    <n v="0.16020000000000001"/>
    <n v="0.15390000000000001"/>
    <n v="0"/>
    <n v="0"/>
    <n v="0"/>
    <n v="0"/>
    <n v="0"/>
  </r>
  <r>
    <x v="56"/>
    <s v="Darrington"/>
    <n v="3609"/>
    <s v="Darrington Elementary School"/>
    <s v="Yes"/>
    <n v="317.08"/>
    <n v="0"/>
    <n v="317.08"/>
    <n v="1.1200000000000001"/>
    <n v="1.1200000000000001"/>
    <n v="317.08"/>
    <n v="0.93"/>
    <n v="78209"/>
    <n v="80164"/>
    <n v="81462.490000000005"/>
    <n v="2036.3300000000017"/>
    <n v="15997.68"/>
    <n v="0.16020000000000001"/>
    <n v="0.15390000000000001"/>
    <n v="28241.52"/>
    <n v="1391.65"/>
    <n v="214.17"/>
    <n v="1605.8200000000002"/>
    <n v="113346.16000000002"/>
  </r>
  <r>
    <x v="57"/>
    <s v="Davenport"/>
    <n v="2668"/>
    <s v="Davenport Elementary"/>
    <s v="Yes"/>
    <n v="331.02"/>
    <n v="0"/>
    <n v="331.02"/>
    <n v="1"/>
    <n v="1"/>
    <n v="331.02"/>
    <n v="0.97099999999999997"/>
    <n v="78209"/>
    <n v="80164"/>
    <n v="75940.94"/>
    <n v="1898.3000000000029"/>
    <n v="15997.68"/>
    <n v="0.16020000000000001"/>
    <n v="0.15390000000000001"/>
    <n v="27991.63"/>
    <n v="1297.32"/>
    <n v="199.66"/>
    <n v="1496.98"/>
    <n v="107327.85"/>
  </r>
  <r>
    <x v="57"/>
    <s v="Davenport"/>
    <n v="3173"/>
    <s v="Davenport Senior High School"/>
    <s v="Yes"/>
    <n v="318.58999999999997"/>
    <n v="0"/>
    <n v="318.58999999999997"/>
    <n v="1"/>
    <n v="1"/>
    <n v="318.58999999999997"/>
    <n v="0.93500000000000005"/>
    <n v="78209"/>
    <n v="80164"/>
    <n v="73125.42"/>
    <n v="1827.9199999999983"/>
    <n v="15997.68"/>
    <n v="0.16020000000000001"/>
    <n v="0.15390000000000001"/>
    <n v="26953.84"/>
    <n v="1249.22"/>
    <n v="192.25"/>
    <n v="1441.47"/>
    <n v="103348.65"/>
  </r>
  <r>
    <x v="57"/>
    <s v="Davenport"/>
    <n v="5643"/>
    <s v="Lincoln County Virtual Academy"/>
    <s v="No"/>
    <n v="6.87"/>
    <n v="0"/>
    <n v="0"/>
    <n v="1"/>
    <n v="1"/>
    <n v="0"/>
    <n v="0"/>
    <n v="78209"/>
    <n v="80164"/>
    <n v="0"/>
    <n v="0"/>
    <n v="15997.68"/>
    <n v="0.16020000000000001"/>
    <n v="0.15390000000000001"/>
    <n v="0"/>
    <n v="0"/>
    <n v="0"/>
    <n v="0"/>
    <n v="0"/>
  </r>
  <r>
    <x v="57"/>
    <s v="Davenport"/>
    <n v="5728"/>
    <s v="LINCOLN COUNTY PATHWAYS ACADEMY"/>
    <s v="Yes"/>
    <n v="19.13"/>
    <n v="0"/>
    <n v="19.13"/>
    <n v="1"/>
    <n v="1"/>
    <n v="19.13"/>
    <n v="5.6000000000000001E-2"/>
    <n v="78209"/>
    <n v="80164"/>
    <n v="4379.7"/>
    <n v="109.48000000000047"/>
    <n v="15997.68"/>
    <n v="0.16020000000000001"/>
    <n v="0.15390000000000001"/>
    <n v="1614.35"/>
    <n v="74.819999999999993"/>
    <n v="11.51"/>
    <n v="86.33"/>
    <n v="6189.86"/>
  </r>
  <r>
    <x v="58"/>
    <s v="Dayton"/>
    <n v="2302"/>
    <s v="Dayton High School"/>
    <s v="Yes"/>
    <n v="85.23"/>
    <n v="0"/>
    <n v="85.23"/>
    <n v="1"/>
    <n v="1.04"/>
    <n v="85.23"/>
    <n v="0.25"/>
    <n v="78209"/>
    <n v="80164"/>
    <n v="19552.25"/>
    <n v="1290.3899999999994"/>
    <n v="15997.68"/>
    <n v="0.16020000000000001"/>
    <n v="0.15390000000000001"/>
    <n v="7330.28"/>
    <n v="347.38"/>
    <n v="53.46"/>
    <n v="400.84"/>
    <n v="28573.759999999998"/>
  </r>
  <r>
    <x v="58"/>
    <s v="Dayton"/>
    <n v="2830"/>
    <s v="Dayton Elementary School"/>
    <s v="Yes"/>
    <n v="166.33"/>
    <n v="0"/>
    <n v="166.33"/>
    <n v="1"/>
    <n v="1.04"/>
    <n v="166.33"/>
    <n v="0.48799999999999999"/>
    <n v="78209"/>
    <n v="80164"/>
    <n v="38165.99"/>
    <n v="2518.8400000000038"/>
    <n v="15997.68"/>
    <n v="0.16020000000000001"/>
    <n v="0.15390000000000001"/>
    <n v="14308.71"/>
    <n v="678.08"/>
    <n v="104.36"/>
    <n v="782.44"/>
    <n v="55775.98"/>
  </r>
  <r>
    <x v="58"/>
    <s v="Dayton"/>
    <n v="4011"/>
    <s v="Dayton Middle School"/>
    <s v="Yes"/>
    <n v="87.23"/>
    <n v="0"/>
    <n v="87.23"/>
    <n v="1"/>
    <n v="1.04"/>
    <n v="87.23"/>
    <n v="0.25600000000000001"/>
    <n v="78209"/>
    <n v="80164"/>
    <n v="20021.5"/>
    <n v="1321.3600000000006"/>
    <n v="15997.68"/>
    <n v="0.16020000000000001"/>
    <n v="0.15390000000000001"/>
    <n v="7506.21"/>
    <n v="355.71"/>
    <n v="54.74"/>
    <n v="410.45"/>
    <n v="29259.52"/>
  </r>
  <r>
    <x v="58"/>
    <s v="Dayton"/>
    <n v="5617"/>
    <s v="Dayton School District Alternative Program"/>
    <s v="Yes"/>
    <n v="12.89"/>
    <n v="0"/>
    <n v="12.89"/>
    <n v="1"/>
    <n v="1.04"/>
    <n v="12.89"/>
    <n v="3.7999999999999999E-2"/>
    <n v="78209"/>
    <n v="80164"/>
    <n v="2971.94"/>
    <n v="196.13999999999987"/>
    <n v="15997.68"/>
    <n v="0.16020000000000001"/>
    <n v="0.15390000000000001"/>
    <n v="1114.2"/>
    <n v="52.8"/>
    <n v="8.1300000000000008"/>
    <n v="60.93"/>
    <n v="4343.2100000000009"/>
  </r>
  <r>
    <x v="59"/>
    <s v="Deer Park"/>
    <n v="1852"/>
    <s v="Deer Park Home Link Program"/>
    <s v="No"/>
    <n v="566.94000000000005"/>
    <n v="0"/>
    <n v="0"/>
    <n v="1"/>
    <n v="1"/>
    <n v="0"/>
    <n v="0"/>
    <n v="78209"/>
    <n v="80164"/>
    <n v="0"/>
    <n v="0"/>
    <n v="15997.68"/>
    <n v="0.16020000000000001"/>
    <n v="0.15390000000000001"/>
    <n v="0"/>
    <n v="0"/>
    <n v="0"/>
    <n v="0"/>
    <n v="0"/>
  </r>
  <r>
    <x v="59"/>
    <s v="Deer Park"/>
    <n v="2173"/>
    <s v="Arcadia Elementary"/>
    <s v="Yes"/>
    <n v="460.22"/>
    <n v="0"/>
    <n v="460.22"/>
    <n v="1"/>
    <n v="1"/>
    <n v="460.22"/>
    <n v="1.35"/>
    <n v="78209"/>
    <n v="80164"/>
    <n v="105582.15"/>
    <n v="2639.25"/>
    <n v="15997.68"/>
    <n v="0.16020000000000001"/>
    <n v="0.15390000000000001"/>
    <n v="38917.31"/>
    <n v="1803.69"/>
    <n v="277.58999999999997"/>
    <n v="2081.2800000000002"/>
    <n v="149219.99"/>
  </r>
  <r>
    <x v="59"/>
    <s v="Deer Park"/>
    <n v="2430"/>
    <s v="Deer Park Elementary"/>
    <s v="Yes"/>
    <n v="405.78"/>
    <n v="0"/>
    <n v="405.78"/>
    <n v="1"/>
    <n v="1"/>
    <n v="405.78"/>
    <n v="1.19"/>
    <n v="78209"/>
    <n v="80164"/>
    <n v="93068.71"/>
    <n v="2326.4499999999971"/>
    <n v="15997.68"/>
    <n v="0.16020000000000001"/>
    <n v="0.15390000000000001"/>
    <n v="34304.89"/>
    <n v="1589.92"/>
    <n v="244.69"/>
    <n v="1834.6100000000001"/>
    <n v="131534.66"/>
  </r>
  <r>
    <x v="59"/>
    <s v="Deer Park"/>
    <n v="3261"/>
    <s v="Deer Park Middle School"/>
    <s v="Yes"/>
    <n v="498.78"/>
    <n v="0"/>
    <n v="498.78"/>
    <n v="1"/>
    <n v="1"/>
    <n v="498.78"/>
    <n v="1.4630000000000001"/>
    <n v="78209"/>
    <n v="80164"/>
    <n v="114419.77"/>
    <n v="2860.1599999999889"/>
    <n v="15997.68"/>
    <n v="0.16020000000000001"/>
    <n v="0.15390000000000001"/>
    <n v="42174.83"/>
    <n v="1954.67"/>
    <n v="300.82"/>
    <n v="2255.4900000000002"/>
    <n v="161710.25"/>
  </r>
  <r>
    <x v="59"/>
    <s v="Deer Park"/>
    <n v="4123"/>
    <s v="Deer Park High School"/>
    <s v="No"/>
    <n v="601.58000000000004"/>
    <n v="0"/>
    <n v="0"/>
    <n v="1"/>
    <n v="1"/>
    <n v="0"/>
    <n v="0"/>
    <n v="78209"/>
    <n v="80164"/>
    <n v="0"/>
    <n v="0"/>
    <n v="15997.68"/>
    <n v="0.16020000000000001"/>
    <n v="0.15390000000000001"/>
    <n v="0"/>
    <n v="0"/>
    <n v="0"/>
    <n v="0"/>
    <n v="0"/>
  </r>
  <r>
    <x v="59"/>
    <s v="Deer Park"/>
    <n v="5270"/>
    <s v="Deer Park Early Learning Center"/>
    <s v="No"/>
    <n v="0"/>
    <n v="0"/>
    <n v="0"/>
    <n v="1"/>
    <n v="1"/>
    <n v="0"/>
    <n v="0"/>
    <n v="78209"/>
    <n v="80164"/>
    <n v="0"/>
    <n v="0"/>
    <n v="15997.68"/>
    <n v="0.16020000000000001"/>
    <n v="0.15390000000000001"/>
    <n v="0"/>
    <n v="0"/>
    <n v="0"/>
    <n v="0"/>
    <n v="0"/>
  </r>
  <r>
    <x v="59"/>
    <s v="Deer Park"/>
    <n v="5734"/>
    <s v="Deer Park Achievement High School"/>
    <s v="Yes"/>
    <n v="106.62"/>
    <n v="0"/>
    <n v="106.62"/>
    <n v="1"/>
    <n v="1"/>
    <n v="106.62"/>
    <n v="0.313"/>
    <n v="78209"/>
    <n v="80164"/>
    <n v="24479.42"/>
    <n v="611.91000000000349"/>
    <n v="15997.68"/>
    <n v="0.16020000000000001"/>
    <n v="0.15390000000000001"/>
    <n v="9023.0499999999993"/>
    <n v="418.19"/>
    <n v="64.36"/>
    <n v="482.55"/>
    <n v="34596.930000000008"/>
  </r>
  <r>
    <x v="60"/>
    <s v="Dieringer"/>
    <n v="3683"/>
    <s v="Lake Tapps Elementary"/>
    <s v="No"/>
    <n v="464.14"/>
    <n v="0"/>
    <n v="0"/>
    <n v="1.1200000000000001"/>
    <n v="1.1600000000000001"/>
    <n v="0"/>
    <n v="0"/>
    <n v="78209"/>
    <n v="80164"/>
    <n v="0"/>
    <n v="0"/>
    <n v="15997.68"/>
    <n v="0.16020000000000001"/>
    <n v="0.15390000000000001"/>
    <n v="0"/>
    <n v="0"/>
    <n v="0"/>
    <n v="0"/>
    <n v="0"/>
  </r>
  <r>
    <x v="60"/>
    <s v="Dieringer"/>
    <n v="4416"/>
    <s v="North Tapps Middle School"/>
    <s v="No"/>
    <n v="522.41999999999996"/>
    <n v="0"/>
    <n v="0"/>
    <n v="1.1200000000000001"/>
    <n v="1.1600000000000001"/>
    <n v="0"/>
    <n v="0"/>
    <n v="78209"/>
    <n v="80164"/>
    <n v="0"/>
    <n v="0"/>
    <n v="15997.68"/>
    <n v="0.16020000000000001"/>
    <n v="0.15390000000000001"/>
    <n v="0"/>
    <n v="0"/>
    <n v="0"/>
    <n v="0"/>
    <n v="0"/>
  </r>
  <r>
    <x v="60"/>
    <s v="Dieringer"/>
    <n v="4548"/>
    <s v="Dieringer Heights Elementary"/>
    <s v="No"/>
    <n v="439.27"/>
    <n v="0"/>
    <n v="0"/>
    <n v="1.1200000000000001"/>
    <n v="1.1600000000000001"/>
    <n v="0"/>
    <n v="0"/>
    <n v="78209"/>
    <n v="80164"/>
    <n v="0"/>
    <n v="0"/>
    <n v="15997.68"/>
    <n v="0.16020000000000001"/>
    <n v="0.15390000000000001"/>
    <n v="0"/>
    <n v="0"/>
    <n v="0"/>
    <n v="0"/>
    <n v="0"/>
  </r>
  <r>
    <x v="61"/>
    <s v="Dixie"/>
    <n v="2278"/>
    <s v="Dixie Elementary School"/>
    <s v="Yes"/>
    <n v="14.33"/>
    <n v="0"/>
    <n v="14.33"/>
    <n v="1"/>
    <n v="1.04"/>
    <n v="14.33"/>
    <n v="4.2000000000000003E-2"/>
    <n v="78209"/>
    <n v="80164"/>
    <n v="3284.78"/>
    <n v="216.77999999999975"/>
    <n v="15997.68"/>
    <n v="0.16020000000000001"/>
    <n v="0.15390000000000001"/>
    <n v="1231.49"/>
    <n v="58.36"/>
    <n v="8.98"/>
    <n v="67.34"/>
    <n v="4800.3900000000003"/>
  </r>
  <r>
    <x v="62"/>
    <s v="East Valley (Spok"/>
    <n v="1712"/>
    <s v="Continuous Curriculum School"/>
    <s v="No"/>
    <n v="382.58"/>
    <n v="0"/>
    <n v="0"/>
    <n v="1"/>
    <n v="1.04"/>
    <n v="0"/>
    <n v="0"/>
    <n v="78209"/>
    <n v="80164"/>
    <n v="0"/>
    <n v="0"/>
    <n v="15997.68"/>
    <n v="0.16020000000000001"/>
    <n v="0.15390000000000001"/>
    <n v="0"/>
    <n v="0"/>
    <n v="0"/>
    <n v="0"/>
    <n v="0"/>
  </r>
  <r>
    <x v="62"/>
    <s v="East Valley (Spok"/>
    <n v="2653"/>
    <s v="Trent School"/>
    <s v="Yes"/>
    <n v="441.06"/>
    <n v="0"/>
    <n v="441.06"/>
    <n v="1"/>
    <n v="1.04"/>
    <n v="441.06"/>
    <n v="1.294"/>
    <n v="78209"/>
    <n v="80164"/>
    <n v="101202.45"/>
    <n v="6679.0500000000029"/>
    <n v="15997.68"/>
    <n v="0.16020000000000001"/>
    <n v="0.15390000000000001"/>
    <n v="37941.54"/>
    <n v="1798.03"/>
    <n v="276.72000000000003"/>
    <n v="2074.75"/>
    <n v="147897.78999999998"/>
  </r>
  <r>
    <x v="62"/>
    <s v="East Valley (Spok"/>
    <n v="2955"/>
    <s v="Otis Orchards School"/>
    <s v="Yes"/>
    <n v="313.56"/>
    <n v="0"/>
    <n v="313.56"/>
    <n v="1"/>
    <n v="1.04"/>
    <n v="313.56"/>
    <n v="0.92"/>
    <n v="78209"/>
    <n v="80164"/>
    <n v="71952.28"/>
    <n v="4748.6399999999994"/>
    <n v="15997.68"/>
    <n v="0.16020000000000001"/>
    <n v="0.15390000000000001"/>
    <n v="26975.439999999999"/>
    <n v="1278.3499999999999"/>
    <n v="196.74"/>
    <n v="1475.09"/>
    <n v="105151.45"/>
  </r>
  <r>
    <x v="62"/>
    <s v="East Valley (Spok"/>
    <n v="3128"/>
    <s v="Trentwood School"/>
    <s v="Yes"/>
    <n v="378.78"/>
    <n v="0"/>
    <n v="378.78"/>
    <n v="1"/>
    <n v="1.04"/>
    <n v="378.78"/>
    <n v="1.111"/>
    <n v="78209"/>
    <n v="80164"/>
    <n v="86890.2"/>
    <n v="5734.4900000000052"/>
    <n v="15997.68"/>
    <n v="0.16020000000000001"/>
    <n v="0.15390000000000001"/>
    <n v="32575.77"/>
    <n v="1543.74"/>
    <n v="237.58"/>
    <n v="1781.32"/>
    <n v="126981.78000000001"/>
  </r>
  <r>
    <x v="62"/>
    <s v="East Valley (Spok"/>
    <n v="3360"/>
    <s v="East Valley High School"/>
    <s v="Yes"/>
    <n v="891.59"/>
    <n v="0"/>
    <n v="891.59"/>
    <n v="1"/>
    <n v="1.04"/>
    <n v="891.59"/>
    <n v="2.6150000000000002"/>
    <n v="78209"/>
    <n v="80164"/>
    <n v="204516.54"/>
    <n v="13497.470000000001"/>
    <n v="15997.68"/>
    <n v="0.16020000000000001"/>
    <n v="0.15390000000000001"/>
    <n v="76674.740000000005"/>
    <n v="3633.57"/>
    <n v="559.21"/>
    <n v="4192.7800000000007"/>
    <n v="298881.53000000003"/>
  </r>
  <r>
    <x v="62"/>
    <s v="East Valley (Spok"/>
    <n v="4097"/>
    <s v="East Farms STEAM School"/>
    <s v="Yes"/>
    <n v="331.11"/>
    <n v="0"/>
    <n v="331.11"/>
    <n v="1"/>
    <n v="1.04"/>
    <n v="331.11"/>
    <n v="0.97099999999999997"/>
    <n v="78209"/>
    <n v="80164"/>
    <n v="75940.94"/>
    <n v="5011.8699999999953"/>
    <n v="15997.68"/>
    <n v="0.16020000000000001"/>
    <n v="0.15390000000000001"/>
    <n v="28470.81"/>
    <n v="1349.21"/>
    <n v="207.64"/>
    <n v="1556.85"/>
    <n v="110980.47"/>
  </r>
  <r>
    <x v="62"/>
    <s v="East Valley (Spok"/>
    <n v="5346"/>
    <s v="East Valley Middle School"/>
    <s v="Yes"/>
    <n v="386.28"/>
    <n v="0"/>
    <n v="386.28"/>
    <n v="1"/>
    <n v="1.04"/>
    <n v="386.28"/>
    <n v="1.133"/>
    <n v="78209"/>
    <n v="80164"/>
    <n v="88610.8"/>
    <n v="5848.0399999999936"/>
    <n v="15997.68"/>
    <n v="0.16020000000000001"/>
    <n v="0.15390000000000001"/>
    <n v="33220.83"/>
    <n v="1574.31"/>
    <n v="242.29"/>
    <n v="1816.6"/>
    <n v="129496.27"/>
  </r>
  <r>
    <x v="62"/>
    <s v="East Valley (Spok"/>
    <n v="5432"/>
    <s v="EV Online"/>
    <s v="Yes"/>
    <n v="50.800000000000004"/>
    <n v="0"/>
    <n v="50.800000000000004"/>
    <n v="1"/>
    <n v="1.04"/>
    <n v="50.800000000000004"/>
    <n v="0.14899999999999999"/>
    <n v="78209"/>
    <n v="80164"/>
    <n v="11653.14"/>
    <n v="769.06999999999971"/>
    <n v="15997.68"/>
    <n v="0.16020000000000001"/>
    <n v="0.15390000000000001"/>
    <n v="4368.8500000000004"/>
    <n v="207.04"/>
    <n v="31.86"/>
    <n v="238.89999999999998"/>
    <n v="17029.96"/>
  </r>
  <r>
    <x v="62"/>
    <s v="East Valley (Spok"/>
    <n v="5433"/>
    <s v="EV Parent Partnership"/>
    <s v="No"/>
    <n v="216.29"/>
    <n v="0"/>
    <n v="0"/>
    <n v="1"/>
    <n v="1.04"/>
    <n v="0"/>
    <n v="0"/>
    <n v="78209"/>
    <n v="80164"/>
    <n v="0"/>
    <n v="0"/>
    <n v="15997.68"/>
    <n v="0.16020000000000001"/>
    <n v="0.15390000000000001"/>
    <n v="0"/>
    <n v="0"/>
    <n v="0"/>
    <n v="0"/>
    <n v="0"/>
  </r>
  <r>
    <x v="63"/>
    <s v="East Valley (Yak)"/>
    <n v="2344"/>
    <s v="East Valley High School"/>
    <s v="Yes"/>
    <n v="1065.21"/>
    <n v="0"/>
    <n v="1065.21"/>
    <n v="1"/>
    <n v="1"/>
    <n v="1065.21"/>
    <n v="3.125"/>
    <n v="78209"/>
    <n v="80164"/>
    <n v="244403.13"/>
    <n v="6109.3699999999953"/>
    <n v="15997.68"/>
    <n v="0.16020000000000001"/>
    <n v="0.15390000000000001"/>
    <n v="90086.36"/>
    <n v="4175.21"/>
    <n v="642.55999999999995"/>
    <n v="4817.7700000000004"/>
    <n v="345416.63"/>
  </r>
  <r>
    <x v="63"/>
    <s v="East Valley (Yak)"/>
    <n v="2530"/>
    <s v="Moxee Elementary"/>
    <s v="Yes"/>
    <n v="513.87"/>
    <n v="0"/>
    <n v="513.87"/>
    <n v="1"/>
    <n v="1"/>
    <n v="513.87"/>
    <n v="1.5069999999999999"/>
    <n v="78209"/>
    <n v="80164"/>
    <n v="117860.96"/>
    <n v="2946.1899999999878"/>
    <n v="15997.68"/>
    <n v="0.16020000000000001"/>
    <n v="0.15390000000000001"/>
    <n v="43443.25"/>
    <n v="2013.45"/>
    <n v="309.87"/>
    <n v="2323.3200000000002"/>
    <n v="166573.72000000003"/>
  </r>
  <r>
    <x v="63"/>
    <s v="East Valley (Yak)"/>
    <n v="2821"/>
    <s v="Terrace Heights Elementary"/>
    <s v="Yes"/>
    <n v="458.81"/>
    <n v="0"/>
    <n v="458.81"/>
    <n v="1"/>
    <n v="1"/>
    <n v="458.81"/>
    <n v="1.3460000000000001"/>
    <n v="78209"/>
    <n v="80164"/>
    <n v="105269.31"/>
    <n v="2631.4300000000076"/>
    <n v="15997.68"/>
    <n v="0.16020000000000001"/>
    <n v="0.15390000000000001"/>
    <n v="38802"/>
    <n v="1798.35"/>
    <n v="276.77"/>
    <n v="2075.12"/>
    <n v="148777.85999999999"/>
  </r>
  <r>
    <x v="63"/>
    <s v="East Valley (Yak)"/>
    <n v="4055"/>
    <s v="East Valley Central Middle School"/>
    <s v="Yes"/>
    <n v="789.11"/>
    <n v="0"/>
    <n v="789.11"/>
    <n v="1"/>
    <n v="1"/>
    <n v="789.11"/>
    <n v="2.3149999999999999"/>
    <n v="78209"/>
    <n v="80164"/>
    <n v="181053.84"/>
    <n v="4525.820000000007"/>
    <n v="15997.68"/>
    <n v="0.16020000000000001"/>
    <n v="0.15390000000000001"/>
    <n v="66735.98"/>
    <n v="3092.99"/>
    <n v="476.01"/>
    <n v="3569"/>
    <n v="255884.64"/>
  </r>
  <r>
    <x v="63"/>
    <s v="East Valley (Yak)"/>
    <n v="4487"/>
    <s v="East Valley Elementary"/>
    <s v="Yes"/>
    <n v="530.19000000000005"/>
    <n v="0"/>
    <n v="530.19000000000005"/>
    <n v="1"/>
    <n v="1"/>
    <n v="530.19000000000005"/>
    <n v="1.5549999999999999"/>
    <n v="78209"/>
    <n v="80164"/>
    <n v="121615"/>
    <n v="3040.0200000000041"/>
    <n v="15997.68"/>
    <n v="0.16020000000000001"/>
    <n v="0.15390000000000001"/>
    <n v="44826.97"/>
    <n v="2077.58"/>
    <n v="319.74"/>
    <n v="2397.3199999999997"/>
    <n v="171879.31"/>
  </r>
  <r>
    <x v="64"/>
    <s v="Eastmont"/>
    <n v="2563"/>
    <s v="Rock Island Elementary"/>
    <s v="Yes"/>
    <n v="289.02999999999997"/>
    <n v="0"/>
    <n v="289.02999999999997"/>
    <n v="1"/>
    <n v="1"/>
    <n v="289.02999999999997"/>
    <n v="0.84799999999999998"/>
    <n v="78209"/>
    <n v="80164"/>
    <n v="66321.23"/>
    <n v="1657.8400000000111"/>
    <n v="15997.68"/>
    <n v="0.16020000000000001"/>
    <n v="0.15390000000000001"/>
    <n v="24445.84"/>
    <n v="1132.98"/>
    <n v="174.37"/>
    <n v="1307.3499999999999"/>
    <n v="93732.260000000009"/>
  </r>
  <r>
    <x v="64"/>
    <s v="Eastmont"/>
    <n v="2727"/>
    <s v="Eastmont Senior High"/>
    <s v="Yes"/>
    <n v="1506.61"/>
    <n v="0"/>
    <n v="1506.61"/>
    <n v="1"/>
    <n v="1"/>
    <n v="1506.61"/>
    <n v="4.4189999999999996"/>
    <n v="78209"/>
    <n v="80164"/>
    <n v="345605.57"/>
    <n v="8639.1499999999651"/>
    <n v="15997.68"/>
    <n v="0.16020000000000001"/>
    <n v="0.15390000000000001"/>
    <n v="127389.33"/>
    <n v="5904.08"/>
    <n v="908.64"/>
    <n v="6812.72"/>
    <n v="488446.76999999996"/>
  </r>
  <r>
    <x v="64"/>
    <s v="Eastmont"/>
    <n v="2966"/>
    <s v="Grant Elementary School"/>
    <s v="Yes"/>
    <n v="530.85"/>
    <n v="0"/>
    <n v="530.85"/>
    <n v="1"/>
    <n v="1"/>
    <n v="530.85"/>
    <n v="1.5569999999999999"/>
    <n v="78209"/>
    <n v="80164"/>
    <n v="121771.41"/>
    <n v="3043.9400000000023"/>
    <n v="15997.68"/>
    <n v="0.16020000000000001"/>
    <n v="0.15390000000000001"/>
    <n v="44884.63"/>
    <n v="2080.2600000000002"/>
    <n v="320.14999999999998"/>
    <n v="2400.4100000000003"/>
    <n v="172100.39"/>
  </r>
  <r>
    <x v="64"/>
    <s v="Eastmont"/>
    <n v="3083"/>
    <s v="Lee Elementary"/>
    <s v="Yes"/>
    <n v="527.30999999999995"/>
    <n v="0"/>
    <n v="527.30999999999995"/>
    <n v="1"/>
    <n v="1"/>
    <n v="527.30999999999995"/>
    <n v="1.5469999999999999"/>
    <n v="78209"/>
    <n v="80164"/>
    <n v="120989.32"/>
    <n v="3024.3899999999994"/>
    <n v="15997.68"/>
    <n v="0.16020000000000001"/>
    <n v="0.15390000000000001"/>
    <n v="44596.35"/>
    <n v="2066.9"/>
    <n v="318.10000000000002"/>
    <n v="2385"/>
    <n v="170995.06"/>
  </r>
  <r>
    <x v="64"/>
    <s v="Eastmont"/>
    <n v="3212"/>
    <s v="Kenroy Elementary"/>
    <s v="Yes"/>
    <n v="530.02"/>
    <n v="0"/>
    <n v="530.02"/>
    <n v="1"/>
    <n v="1"/>
    <n v="530.02"/>
    <n v="1.5549999999999999"/>
    <n v="78209"/>
    <n v="80164"/>
    <n v="121615"/>
    <n v="3040.0200000000041"/>
    <n v="15997.68"/>
    <n v="0.16020000000000001"/>
    <n v="0.15390000000000001"/>
    <n v="44826.97"/>
    <n v="2077.58"/>
    <n v="319.74"/>
    <n v="2397.3199999999997"/>
    <n v="171879.31"/>
  </r>
  <r>
    <x v="64"/>
    <s v="Eastmont"/>
    <n v="3372"/>
    <s v="Eastmont Junior High"/>
    <s v="Yes"/>
    <n v="697.89"/>
    <n v="0"/>
    <n v="697.89"/>
    <n v="1"/>
    <n v="1"/>
    <n v="697.89"/>
    <n v="2.0470000000000002"/>
    <n v="78209"/>
    <n v="80164"/>
    <n v="160093.82"/>
    <n v="4001.8899999999849"/>
    <n v="15997.68"/>
    <n v="0.16020000000000001"/>
    <n v="0.15390000000000001"/>
    <n v="59010.17"/>
    <n v="2734.93"/>
    <n v="420.91"/>
    <n v="3155.8399999999997"/>
    <n v="226261.71999999997"/>
  </r>
  <r>
    <x v="64"/>
    <s v="Eastmont"/>
    <n v="3659"/>
    <s v="Cascade Elementary"/>
    <s v="Yes"/>
    <n v="566.04999999999995"/>
    <n v="0"/>
    <n v="566.04999999999995"/>
    <n v="1"/>
    <n v="1"/>
    <n v="566.04999999999995"/>
    <n v="1.66"/>
    <n v="78209"/>
    <n v="80164"/>
    <n v="129826.94"/>
    <n v="3245.2999999999884"/>
    <n v="15997.68"/>
    <n v="0.16020000000000001"/>
    <n v="0.15390000000000001"/>
    <n v="47853.88"/>
    <n v="2217.87"/>
    <n v="341.33"/>
    <n v="2559.1999999999998"/>
    <n v="183485.32"/>
  </r>
  <r>
    <x v="64"/>
    <s v="Eastmont"/>
    <n v="5130"/>
    <s v="Eastmont Preschools"/>
    <s v="No"/>
    <n v="0"/>
    <n v="0"/>
    <n v="0"/>
    <n v="1"/>
    <n v="1"/>
    <n v="0"/>
    <n v="0"/>
    <n v="78209"/>
    <n v="80164"/>
    <n v="0"/>
    <n v="0"/>
    <n v="15997.68"/>
    <n v="0.16020000000000001"/>
    <n v="0.15390000000000001"/>
    <n v="0"/>
    <n v="0"/>
    <n v="0"/>
    <n v="0"/>
    <n v="0"/>
  </r>
  <r>
    <x v="64"/>
    <s v="Eastmont"/>
    <n v="5668"/>
    <s v="Eastmont Academy"/>
    <s v="Yes"/>
    <n v="23.99"/>
    <n v="0"/>
    <n v="23.99"/>
    <n v="1"/>
    <n v="1"/>
    <n v="23.99"/>
    <n v="7.0000000000000007E-2"/>
    <n v="78209"/>
    <n v="80164"/>
    <n v="5474.63"/>
    <n v="136.84999999999945"/>
    <n v="15997.68"/>
    <n v="0.16020000000000001"/>
    <n v="0.15390000000000001"/>
    <n v="2017.93"/>
    <n v="93.52"/>
    <n v="14.39"/>
    <n v="107.91"/>
    <n v="7737.32"/>
  </r>
  <r>
    <x v="64"/>
    <s v="Eastmont"/>
    <n v="5700"/>
    <s v="Clovis Point Elementary School"/>
    <s v="Yes"/>
    <n v="515.11"/>
    <n v="0"/>
    <n v="515.11"/>
    <n v="1"/>
    <n v="1"/>
    <n v="515.11"/>
    <n v="1.5109999999999999"/>
    <n v="78209"/>
    <n v="80164"/>
    <n v="118173.8"/>
    <n v="2954"/>
    <n v="15997.68"/>
    <n v="0.16020000000000001"/>
    <n v="0.15390000000000001"/>
    <n v="43558.559999999998"/>
    <n v="2018.8"/>
    <n v="310.69"/>
    <n v="2329.4899999999998"/>
    <n v="167015.84999999998"/>
  </r>
  <r>
    <x v="64"/>
    <s v="Eastmont"/>
    <n v="5701"/>
    <s v="Sterling Junior High School"/>
    <s v="Yes"/>
    <n v="655.09"/>
    <n v="0"/>
    <n v="655.09"/>
    <n v="1"/>
    <n v="1"/>
    <n v="655.09"/>
    <n v="1.9219999999999999"/>
    <n v="78209"/>
    <n v="80164"/>
    <n v="150317.70000000001"/>
    <n v="3757.5099999999802"/>
    <n v="15997.68"/>
    <n v="0.16020000000000001"/>
    <n v="0.15390000000000001"/>
    <n v="55406.720000000001"/>
    <n v="2567.92"/>
    <n v="395.2"/>
    <n v="2963.12"/>
    <n v="212445.05"/>
  </r>
  <r>
    <x v="65"/>
    <s v="Easton"/>
    <n v="3554"/>
    <s v="Easton School"/>
    <s v="Yes"/>
    <n v="84"/>
    <n v="0"/>
    <n v="84"/>
    <n v="1.1200000000000001"/>
    <n v="1.1200000000000001"/>
    <n v="84"/>
    <n v="0.246"/>
    <n v="78209"/>
    <n v="80164"/>
    <n v="21548.14"/>
    <n v="538.65000000000146"/>
    <n v="15997.68"/>
    <n v="0.16020000000000001"/>
    <n v="0.15390000000000001"/>
    <n v="7470.34"/>
    <n v="368.11"/>
    <n v="56.65"/>
    <n v="424.76"/>
    <n v="29981.89"/>
  </r>
  <r>
    <x v="66"/>
    <s v="Eatonville"/>
    <n v="2205"/>
    <s v="Eatonville Elementary School"/>
    <s v="No"/>
    <n v="395.9"/>
    <n v="0"/>
    <n v="0"/>
    <n v="1"/>
    <n v="1"/>
    <n v="0"/>
    <n v="0"/>
    <n v="78209"/>
    <n v="80164"/>
    <n v="0"/>
    <n v="0"/>
    <n v="15997.68"/>
    <n v="0.16020000000000001"/>
    <n v="0.15390000000000001"/>
    <n v="0"/>
    <n v="0"/>
    <n v="0"/>
    <n v="0"/>
    <n v="0"/>
  </r>
  <r>
    <x v="66"/>
    <s v="Eatonville"/>
    <n v="2206"/>
    <s v="Eatonville High School"/>
    <s v="No"/>
    <n v="578.62"/>
    <n v="0"/>
    <n v="0"/>
    <n v="1"/>
    <n v="1"/>
    <n v="0"/>
    <n v="0"/>
    <n v="78209"/>
    <n v="80164"/>
    <n v="0"/>
    <n v="0"/>
    <n v="15997.68"/>
    <n v="0.16020000000000001"/>
    <n v="0.15390000000000001"/>
    <n v="0"/>
    <n v="0"/>
    <n v="0"/>
    <n v="0"/>
    <n v="0"/>
  </r>
  <r>
    <x v="66"/>
    <s v="Eatonville"/>
    <n v="2361"/>
    <s v="Weyerhaeuser Elementary"/>
    <s v="No"/>
    <n v="363"/>
    <n v="0"/>
    <n v="0"/>
    <n v="1"/>
    <n v="1"/>
    <n v="0"/>
    <n v="0"/>
    <n v="78209"/>
    <n v="80164"/>
    <n v="0"/>
    <n v="0"/>
    <n v="15997.68"/>
    <n v="0.16020000000000001"/>
    <n v="0.15390000000000001"/>
    <n v="0"/>
    <n v="0"/>
    <n v="0"/>
    <n v="0"/>
    <n v="0"/>
  </r>
  <r>
    <x v="66"/>
    <s v="Eatonville"/>
    <n v="2808"/>
    <s v="Columbia Crest A-STEM Academy"/>
    <s v="Yes"/>
    <n v="203.29000000000002"/>
    <n v="0"/>
    <n v="203.29000000000002"/>
    <n v="1"/>
    <n v="1"/>
    <n v="203.29000000000002"/>
    <n v="0.59599999999999997"/>
    <n v="78209"/>
    <n v="80164"/>
    <n v="46612.56"/>
    <n v="1165.1800000000003"/>
    <n v="15997.68"/>
    <n v="0.16020000000000001"/>
    <n v="0.15390000000000001"/>
    <n v="17181.27"/>
    <n v="796.3"/>
    <n v="122.55"/>
    <n v="918.84999999999991"/>
    <n v="65877.86"/>
  </r>
  <r>
    <x v="66"/>
    <s v="Eatonville"/>
    <n v="4230"/>
    <s v="Eatonville Middle School"/>
    <s v="No"/>
    <n v="416.87"/>
    <n v="0"/>
    <n v="0"/>
    <n v="1"/>
    <n v="1"/>
    <n v="0"/>
    <n v="0"/>
    <n v="78209"/>
    <n v="80164"/>
    <n v="0"/>
    <n v="0"/>
    <n v="15997.68"/>
    <n v="0.16020000000000001"/>
    <n v="0.15390000000000001"/>
    <n v="0"/>
    <n v="0"/>
    <n v="0"/>
    <n v="0"/>
    <n v="0"/>
  </r>
  <r>
    <x v="66"/>
    <s v="Eatonville"/>
    <n v="5332"/>
    <s v="New Beginnings"/>
    <s v="No"/>
    <n v="24.44"/>
    <n v="0"/>
    <n v="0"/>
    <n v="1"/>
    <n v="1"/>
    <n v="0"/>
    <n v="0"/>
    <n v="78209"/>
    <n v="80164"/>
    <n v="0"/>
    <n v="0"/>
    <n v="15997.68"/>
    <n v="0.16020000000000001"/>
    <n v="0.15390000000000001"/>
    <n v="0"/>
    <n v="0"/>
    <n v="0"/>
    <n v="0"/>
    <n v="0"/>
  </r>
  <r>
    <x v="66"/>
    <s v="Eatonville"/>
    <n v="5531"/>
    <s v="Eatonville Online Academy"/>
    <s v="Yes"/>
    <n v="20.11"/>
    <n v="0"/>
    <n v="20.11"/>
    <n v="1"/>
    <n v="1"/>
    <n v="20.11"/>
    <n v="5.8999999999999997E-2"/>
    <n v="78209"/>
    <n v="80164"/>
    <n v="4614.33"/>
    <n v="115.35000000000036"/>
    <n v="15997.68"/>
    <n v="0.16020000000000001"/>
    <n v="0.15390000000000001"/>
    <n v="1700.83"/>
    <n v="78.83"/>
    <n v="12.13"/>
    <n v="90.96"/>
    <n v="6521.47"/>
  </r>
  <r>
    <x v="67"/>
    <s v="Edmonds"/>
    <n v="1519"/>
    <s v="Edmonds eLearning Academy"/>
    <s v="Yes"/>
    <n v="309.15999999999997"/>
    <n v="0"/>
    <n v="309.15999999999997"/>
    <n v="1.18"/>
    <n v="1.18"/>
    <n v="309.15999999999997"/>
    <n v="0.90700000000000003"/>
    <n v="78209"/>
    <n v="80164"/>
    <n v="83703.960000000006"/>
    <n v="2092.3600000000006"/>
    <n v="15997.68"/>
    <n v="0.16020000000000001"/>
    <n v="0.15390000000000001"/>
    <n v="28241.279999999999"/>
    <n v="1429.94"/>
    <n v="220.07"/>
    <n v="1650.01"/>
    <n v="115687.61"/>
  </r>
  <r>
    <x v="67"/>
    <s v="Edmonds"/>
    <n v="1520"/>
    <s v="Challenge Elementary"/>
    <s v="No"/>
    <n v="413.5"/>
    <n v="0"/>
    <n v="0"/>
    <n v="1.18"/>
    <n v="1.18"/>
    <n v="0"/>
    <n v="0"/>
    <n v="78209"/>
    <n v="80164"/>
    <n v="0"/>
    <n v="0"/>
    <n v="15997.68"/>
    <n v="0.16020000000000001"/>
    <n v="0.15390000000000001"/>
    <n v="0"/>
    <n v="0"/>
    <n v="0"/>
    <n v="0"/>
    <n v="0"/>
  </r>
  <r>
    <x v="67"/>
    <s v="Edmonds"/>
    <n v="1685"/>
    <s v="Maplewood Parent Coop"/>
    <s v="No"/>
    <n v="468.13"/>
    <n v="0"/>
    <n v="0"/>
    <n v="1.18"/>
    <n v="1.18"/>
    <n v="0"/>
    <n v="0"/>
    <n v="78209"/>
    <n v="80164"/>
    <n v="0"/>
    <n v="0"/>
    <n v="15997.68"/>
    <n v="0.16020000000000001"/>
    <n v="0.15390000000000001"/>
    <n v="0"/>
    <n v="0"/>
    <n v="0"/>
    <n v="0"/>
    <n v="0"/>
  </r>
  <r>
    <x v="67"/>
    <s v="Edmonds"/>
    <n v="1830"/>
    <s v="Contracted Schools"/>
    <s v="No"/>
    <n v="19.96"/>
    <n v="0"/>
    <n v="0"/>
    <n v="1.18"/>
    <n v="1.18"/>
    <n v="0"/>
    <n v="0"/>
    <n v="78209"/>
    <n v="80164"/>
    <n v="0"/>
    <n v="0"/>
    <n v="15997.68"/>
    <n v="0.16020000000000001"/>
    <n v="0.15390000000000001"/>
    <n v="0"/>
    <n v="0"/>
    <n v="0"/>
    <n v="0"/>
    <n v="0"/>
  </r>
  <r>
    <x v="67"/>
    <s v="Edmonds"/>
    <n v="1966"/>
    <s v="Edmonds Heights K-12"/>
    <s v="No"/>
    <n v="592.51"/>
    <n v="0"/>
    <n v="0"/>
    <n v="1.18"/>
    <n v="1.18"/>
    <n v="0"/>
    <n v="0"/>
    <n v="78209"/>
    <n v="80164"/>
    <n v="0"/>
    <n v="0"/>
    <n v="15997.68"/>
    <n v="0.16020000000000001"/>
    <n v="0.15390000000000001"/>
    <n v="0"/>
    <n v="0"/>
    <n v="0"/>
    <n v="0"/>
    <n v="0"/>
  </r>
  <r>
    <x v="67"/>
    <s v="Edmonds"/>
    <n v="2887"/>
    <s v="Martha Lake Elementary"/>
    <s v="No"/>
    <n v="541.21"/>
    <n v="0"/>
    <n v="0"/>
    <n v="1.18"/>
    <n v="1.18"/>
    <n v="0"/>
    <n v="0"/>
    <n v="78209"/>
    <n v="80164"/>
    <n v="0"/>
    <n v="0"/>
    <n v="15997.68"/>
    <n v="0.16020000000000001"/>
    <n v="0.15390000000000001"/>
    <n v="0"/>
    <n v="0"/>
    <n v="0"/>
    <n v="0"/>
    <n v="0"/>
  </r>
  <r>
    <x v="67"/>
    <s v="Edmonds"/>
    <n v="2888"/>
    <s v="Terrace Park Elementary"/>
    <s v="No"/>
    <n v="295.06"/>
    <n v="0"/>
    <n v="0"/>
    <n v="1.18"/>
    <n v="1.18"/>
    <n v="0"/>
    <n v="0"/>
    <n v="78209"/>
    <n v="80164"/>
    <n v="0"/>
    <n v="0"/>
    <n v="15997.68"/>
    <n v="0.16020000000000001"/>
    <n v="0.15390000000000001"/>
    <n v="0"/>
    <n v="0"/>
    <n v="0"/>
    <n v="0"/>
    <n v="0"/>
  </r>
  <r>
    <x v="67"/>
    <s v="Edmonds"/>
    <n v="3122"/>
    <s v="Lynndale Elementary"/>
    <s v="Yes"/>
    <n v="384.8"/>
    <n v="0"/>
    <n v="384.8"/>
    <n v="1.18"/>
    <n v="1.18"/>
    <n v="384.8"/>
    <n v="1.129"/>
    <n v="78209"/>
    <n v="80164"/>
    <n v="104191.59"/>
    <n v="2604.4900000000052"/>
    <n v="15997.68"/>
    <n v="0.16020000000000001"/>
    <n v="0.15390000000000001"/>
    <n v="35153.699999999997"/>
    <n v="1779.93"/>
    <n v="273.93"/>
    <n v="2053.86"/>
    <n v="144003.63999999996"/>
  </r>
  <r>
    <x v="67"/>
    <s v="Edmonds"/>
    <n v="3123"/>
    <s v="Edmonds Woodway High School"/>
    <s v="No"/>
    <n v="1498.26"/>
    <n v="0"/>
    <n v="0"/>
    <n v="1.18"/>
    <n v="1.18"/>
    <n v="0"/>
    <n v="0"/>
    <n v="78209"/>
    <n v="80164"/>
    <n v="0"/>
    <n v="0"/>
    <n v="15997.68"/>
    <n v="0.16020000000000001"/>
    <n v="0.15390000000000001"/>
    <n v="0"/>
    <n v="0"/>
    <n v="0"/>
    <n v="0"/>
    <n v="0"/>
  </r>
  <r>
    <x v="67"/>
    <s v="Edmonds"/>
    <n v="3186"/>
    <s v="Westgate Elementary"/>
    <s v="No"/>
    <n v="477.8"/>
    <n v="0"/>
    <n v="0"/>
    <n v="1.18"/>
    <n v="1.18"/>
    <n v="0"/>
    <n v="0"/>
    <n v="78209"/>
    <n v="80164"/>
    <n v="0"/>
    <n v="0"/>
    <n v="15997.68"/>
    <n v="0.16020000000000001"/>
    <n v="0.15390000000000001"/>
    <n v="0"/>
    <n v="0"/>
    <n v="0"/>
    <n v="0"/>
    <n v="0"/>
  </r>
  <r>
    <x v="67"/>
    <s v="Edmonds"/>
    <n v="3254"/>
    <s v="Mountlake Terrace Elementary"/>
    <s v="Yes"/>
    <n v="420.09"/>
    <n v="0"/>
    <n v="420.09"/>
    <n v="1.18"/>
    <n v="1.18"/>
    <n v="420.09"/>
    <n v="1.232"/>
    <n v="78209"/>
    <n v="80164"/>
    <n v="113697.12"/>
    <n v="2842.1000000000058"/>
    <n v="15997.68"/>
    <n v="0.16020000000000001"/>
    <n v="0.15390000000000001"/>
    <n v="38360.82"/>
    <n v="1942.32"/>
    <n v="298.92"/>
    <n v="2241.2399999999998"/>
    <n v="157141.28"/>
  </r>
  <r>
    <x v="67"/>
    <s v="Edmonds"/>
    <n v="3302"/>
    <s v="Beverly Elementary"/>
    <s v="No"/>
    <n v="410.69"/>
    <n v="0"/>
    <n v="0"/>
    <n v="1.18"/>
    <n v="1.18"/>
    <n v="0"/>
    <n v="0"/>
    <n v="78209"/>
    <n v="80164"/>
    <n v="0"/>
    <n v="0"/>
    <n v="15997.68"/>
    <n v="0.16020000000000001"/>
    <n v="0.15390000000000001"/>
    <n v="0"/>
    <n v="0"/>
    <n v="0"/>
    <n v="0"/>
    <n v="0"/>
  </r>
  <r>
    <x v="67"/>
    <s v="Edmonds"/>
    <n v="3303"/>
    <s v="Mountlake Terrace High School"/>
    <s v="No"/>
    <n v="1404.14"/>
    <n v="0"/>
    <n v="0"/>
    <n v="1.18"/>
    <n v="1.18"/>
    <n v="0"/>
    <n v="0"/>
    <n v="78209"/>
    <n v="80164"/>
    <n v="0"/>
    <n v="0"/>
    <n v="15997.68"/>
    <n v="0.16020000000000001"/>
    <n v="0.15390000000000001"/>
    <n v="0"/>
    <n v="0"/>
    <n v="0"/>
    <n v="0"/>
    <n v="0"/>
  </r>
  <r>
    <x v="67"/>
    <s v="Edmonds"/>
    <n v="3304"/>
    <s v="Cedar Way Elementary"/>
    <s v="Yes"/>
    <n v="521.85"/>
    <n v="0"/>
    <n v="521.85"/>
    <n v="1.18"/>
    <n v="1.18"/>
    <n v="521.85"/>
    <n v="1.5309999999999999"/>
    <n v="78209"/>
    <n v="80164"/>
    <n v="141290.82"/>
    <n v="3531.859999999986"/>
    <n v="15997.68"/>
    <n v="0.16020000000000001"/>
    <n v="0.15390000000000001"/>
    <n v="47670.79"/>
    <n v="2413.71"/>
    <n v="371.47"/>
    <n v="2785.1800000000003"/>
    <n v="195278.65"/>
  </r>
  <r>
    <x v="67"/>
    <s v="Edmonds"/>
    <n v="3353"/>
    <s v="Meadowdale Middle School"/>
    <s v="No"/>
    <n v="743.76"/>
    <n v="0"/>
    <n v="0"/>
    <n v="1.18"/>
    <n v="1.18"/>
    <n v="0"/>
    <n v="0"/>
    <n v="78209"/>
    <n v="80164"/>
    <n v="0"/>
    <n v="0"/>
    <n v="15997.68"/>
    <n v="0.16020000000000001"/>
    <n v="0.15390000000000001"/>
    <n v="0"/>
    <n v="0"/>
    <n v="0"/>
    <n v="0"/>
    <n v="0"/>
  </r>
  <r>
    <x v="67"/>
    <s v="Edmonds"/>
    <n v="3409"/>
    <s v="Cedar Valley Elementary"/>
    <s v="Yes"/>
    <n v="432.67"/>
    <n v="0"/>
    <n v="432.67"/>
    <n v="1.18"/>
    <n v="1.18"/>
    <n v="432.67"/>
    <n v="1.2689999999999999"/>
    <n v="78209"/>
    <n v="80164"/>
    <n v="117111.72"/>
    <n v="2927.4599999999919"/>
    <n v="15997.68"/>
    <n v="0.16020000000000001"/>
    <n v="0.15390000000000001"/>
    <n v="39512.89"/>
    <n v="2000.65"/>
    <n v="307.89999999999998"/>
    <n v="2308.5500000000002"/>
    <n v="161860.61999999997"/>
  </r>
  <r>
    <x v="67"/>
    <s v="Edmonds"/>
    <n v="3410"/>
    <s v="Spruce Elementary"/>
    <s v="Yes"/>
    <n v="637"/>
    <n v="0"/>
    <n v="637"/>
    <n v="1.18"/>
    <n v="1.18"/>
    <n v="637"/>
    <n v="1.869"/>
    <n v="78209"/>
    <n v="80164"/>
    <n v="172483.69"/>
    <n v="4311.6000000000058"/>
    <n v="15997.68"/>
    <n v="0.16020000000000001"/>
    <n v="0.15390000000000001"/>
    <n v="58195.11"/>
    <n v="2946.59"/>
    <n v="453.48"/>
    <n v="3400.07"/>
    <n v="238390.47"/>
  </r>
  <r>
    <x v="67"/>
    <s v="Edmonds"/>
    <n v="3461"/>
    <s v="Seaview Elementary"/>
    <s v="No"/>
    <n v="409.79"/>
    <n v="0"/>
    <n v="0"/>
    <n v="1.18"/>
    <n v="1.18"/>
    <n v="0"/>
    <n v="0"/>
    <n v="78209"/>
    <n v="80164"/>
    <n v="0"/>
    <n v="0"/>
    <n v="15997.68"/>
    <n v="0.16020000000000001"/>
    <n v="0.15390000000000001"/>
    <n v="0"/>
    <n v="0"/>
    <n v="0"/>
    <n v="0"/>
    <n v="0"/>
  </r>
  <r>
    <x v="67"/>
    <s v="Edmonds"/>
    <n v="3463"/>
    <s v="Madrona K-8 School"/>
    <s v="No"/>
    <n v="628.78"/>
    <n v="0"/>
    <n v="0"/>
    <n v="1.18"/>
    <n v="1.18"/>
    <n v="0"/>
    <n v="0"/>
    <n v="78209"/>
    <n v="80164"/>
    <n v="0"/>
    <n v="0"/>
    <n v="15997.68"/>
    <n v="0.16020000000000001"/>
    <n v="0.15390000000000001"/>
    <n v="0"/>
    <n v="0"/>
    <n v="0"/>
    <n v="0"/>
    <n v="0"/>
  </r>
  <r>
    <x v="67"/>
    <s v="Edmonds"/>
    <n v="3464"/>
    <s v="Meadowdale High School"/>
    <s v="No"/>
    <n v="1457.3600000000001"/>
    <n v="0"/>
    <n v="0"/>
    <n v="1.18"/>
    <n v="1.18"/>
    <n v="0"/>
    <n v="0"/>
    <n v="78209"/>
    <n v="80164"/>
    <n v="0"/>
    <n v="0"/>
    <n v="15997.68"/>
    <n v="0.16020000000000001"/>
    <n v="0.15390000000000001"/>
    <n v="0"/>
    <n v="0"/>
    <n v="0"/>
    <n v="0"/>
    <n v="0"/>
  </r>
  <r>
    <x v="67"/>
    <s v="Edmonds"/>
    <n v="3503"/>
    <s v="Lynnwood Elementary"/>
    <s v="No"/>
    <n v="573.38"/>
    <n v="0"/>
    <n v="0"/>
    <n v="1.18"/>
    <n v="1.18"/>
    <n v="0"/>
    <n v="0"/>
    <n v="78209"/>
    <n v="80164"/>
    <n v="0"/>
    <n v="0"/>
    <n v="15997.68"/>
    <n v="0.16020000000000001"/>
    <n v="0.15390000000000001"/>
    <n v="0"/>
    <n v="0"/>
    <n v="0"/>
    <n v="0"/>
    <n v="0"/>
  </r>
  <r>
    <x v="67"/>
    <s v="Edmonds"/>
    <n v="3504"/>
    <s v="Meadowdale Elementary"/>
    <s v="No"/>
    <n v="427.75"/>
    <n v="0"/>
    <n v="0"/>
    <n v="1.18"/>
    <n v="1.18"/>
    <n v="0"/>
    <n v="0"/>
    <n v="78209"/>
    <n v="80164"/>
    <n v="0"/>
    <n v="0"/>
    <n v="15997.68"/>
    <n v="0.16020000000000001"/>
    <n v="0.15390000000000001"/>
    <n v="0"/>
    <n v="0"/>
    <n v="0"/>
    <n v="0"/>
    <n v="0"/>
  </r>
  <r>
    <x v="67"/>
    <s v="Edmonds"/>
    <n v="3534"/>
    <s v="Chase Lake Elementary"/>
    <s v="Yes"/>
    <n v="360.58"/>
    <n v="0"/>
    <n v="360.58"/>
    <n v="1.18"/>
    <n v="1.18"/>
    <n v="360.58"/>
    <n v="1.0580000000000001"/>
    <n v="78209"/>
    <n v="80164"/>
    <n v="97639.24"/>
    <n v="2440.6999999999971"/>
    <n v="15997.68"/>
    <n v="0.16020000000000001"/>
    <n v="0.15390000000000001"/>
    <n v="32942.980000000003"/>
    <n v="1668"/>
    <n v="256.70999999999998"/>
    <n v="1924.71"/>
    <n v="134947.62999999998"/>
  </r>
  <r>
    <x v="67"/>
    <s v="Edmonds"/>
    <n v="3536"/>
    <s v="Brier Elementary"/>
    <s v="No"/>
    <n v="392.31"/>
    <n v="0"/>
    <n v="0"/>
    <n v="1.18"/>
    <n v="1.18"/>
    <n v="0"/>
    <n v="0"/>
    <n v="78209"/>
    <n v="80164"/>
    <n v="0"/>
    <n v="0"/>
    <n v="15997.68"/>
    <n v="0.16020000000000001"/>
    <n v="0.15390000000000001"/>
    <n v="0"/>
    <n v="0"/>
    <n v="0"/>
    <n v="0"/>
    <n v="0"/>
  </r>
  <r>
    <x v="67"/>
    <s v="Edmonds"/>
    <n v="3560"/>
    <s v="Alderwood Middle School"/>
    <s v="Yes"/>
    <n v="680.53"/>
    <n v="0"/>
    <n v="680.53"/>
    <n v="1.18"/>
    <n v="1.18"/>
    <n v="680.53"/>
    <n v="1.996"/>
    <n v="78209"/>
    <n v="80164"/>
    <n v="184204.09"/>
    <n v="4604.5800000000163"/>
    <n v="15997.68"/>
    <n v="0.16020000000000001"/>
    <n v="0.15390000000000001"/>
    <n v="62149.51"/>
    <n v="3146.81"/>
    <n v="484.29"/>
    <n v="3631.1"/>
    <n v="254589.28000000003"/>
  </r>
  <r>
    <x v="67"/>
    <s v="Edmonds"/>
    <n v="3605"/>
    <s v="Sherwood Elementary"/>
    <s v="No"/>
    <n v="499.91"/>
    <n v="0"/>
    <n v="0"/>
    <n v="1.18"/>
    <n v="1.18"/>
    <n v="0"/>
    <n v="0"/>
    <n v="78209"/>
    <n v="80164"/>
    <n v="0"/>
    <n v="0"/>
    <n v="15997.68"/>
    <n v="0.16020000000000001"/>
    <n v="0.15390000000000001"/>
    <n v="0"/>
    <n v="0"/>
    <n v="0"/>
    <n v="0"/>
    <n v="0"/>
  </r>
  <r>
    <x v="67"/>
    <s v="Edmonds"/>
    <n v="3606"/>
    <s v="Edmonds Elementary"/>
    <s v="No"/>
    <n v="293.67"/>
    <n v="0"/>
    <n v="0"/>
    <n v="1.18"/>
    <n v="1.18"/>
    <n v="0"/>
    <n v="0"/>
    <n v="78209"/>
    <n v="80164"/>
    <n v="0"/>
    <n v="0"/>
    <n v="15997.68"/>
    <n v="0.16020000000000001"/>
    <n v="0.15390000000000001"/>
    <n v="0"/>
    <n v="0"/>
    <n v="0"/>
    <n v="0"/>
    <n v="0"/>
  </r>
  <r>
    <x v="67"/>
    <s v="Edmonds"/>
    <n v="3607"/>
    <s v="Hazelwood Elementary"/>
    <s v="No"/>
    <n v="419.19"/>
    <n v="0"/>
    <n v="0"/>
    <n v="1.18"/>
    <n v="1.18"/>
    <n v="0"/>
    <n v="0"/>
    <n v="78209"/>
    <n v="80164"/>
    <n v="0"/>
    <n v="0"/>
    <n v="15997.68"/>
    <n v="0.16020000000000001"/>
    <n v="0.15390000000000001"/>
    <n v="0"/>
    <n v="0"/>
    <n v="0"/>
    <n v="0"/>
    <n v="0"/>
  </r>
  <r>
    <x v="67"/>
    <s v="Edmonds"/>
    <n v="3608"/>
    <s v="Oak Heights Elementary"/>
    <s v="No"/>
    <n v="528.67999999999995"/>
    <n v="0"/>
    <n v="0"/>
    <n v="1.18"/>
    <n v="1.18"/>
    <n v="0"/>
    <n v="0"/>
    <n v="78209"/>
    <n v="80164"/>
    <n v="0"/>
    <n v="0"/>
    <n v="15997.68"/>
    <n v="0.16020000000000001"/>
    <n v="0.15390000000000001"/>
    <n v="0"/>
    <n v="0"/>
    <n v="0"/>
    <n v="0"/>
    <n v="0"/>
  </r>
  <r>
    <x v="67"/>
    <s v="Edmonds"/>
    <n v="3650"/>
    <s v="Brier Terrace Middle School"/>
    <s v="No"/>
    <n v="643.82000000000005"/>
    <n v="0"/>
    <n v="0"/>
    <n v="1.18"/>
    <n v="1.18"/>
    <n v="0"/>
    <n v="0"/>
    <n v="78209"/>
    <n v="80164"/>
    <n v="0"/>
    <n v="0"/>
    <n v="15997.68"/>
    <n v="0.16020000000000001"/>
    <n v="0.15390000000000001"/>
    <n v="0"/>
    <n v="0"/>
    <n v="0"/>
    <n v="0"/>
    <n v="0"/>
  </r>
  <r>
    <x v="67"/>
    <s v="Edmonds"/>
    <n v="3689"/>
    <s v="Hilltop Elementary"/>
    <s v="No"/>
    <n v="559.77"/>
    <n v="0"/>
    <n v="0"/>
    <n v="1.18"/>
    <n v="1.18"/>
    <n v="0"/>
    <n v="0"/>
    <n v="78209"/>
    <n v="80164"/>
    <n v="0"/>
    <n v="0"/>
    <n v="15997.68"/>
    <n v="0.16020000000000001"/>
    <n v="0.15390000000000001"/>
    <n v="0"/>
    <n v="0"/>
    <n v="0"/>
    <n v="0"/>
    <n v="0"/>
  </r>
  <r>
    <x v="67"/>
    <s v="Edmonds"/>
    <n v="3691"/>
    <s v="College Place Elementary"/>
    <s v="Yes"/>
    <n v="479.2"/>
    <n v="0"/>
    <n v="479.2"/>
    <n v="1.18"/>
    <n v="1.18"/>
    <n v="479.2"/>
    <n v="1.4059999999999999"/>
    <n v="78209"/>
    <n v="80164"/>
    <n v="129754.99"/>
    <n v="3243.4999999999854"/>
    <n v="15997.68"/>
    <n v="0.16020000000000001"/>
    <n v="0.15390000000000001"/>
    <n v="43778.66"/>
    <n v="2216.64"/>
    <n v="341.14"/>
    <n v="2557.7799999999997"/>
    <n v="179334.93000000002"/>
  </r>
  <r>
    <x v="67"/>
    <s v="Edmonds"/>
    <n v="3754"/>
    <s v="College Place Middle School"/>
    <s v="Yes"/>
    <n v="473.78"/>
    <n v="0"/>
    <n v="473.78"/>
    <n v="1.18"/>
    <n v="1.18"/>
    <n v="473.78"/>
    <n v="1.39"/>
    <n v="78209"/>
    <n v="80164"/>
    <n v="128278.39999999999"/>
    <n v="3206.5899999999965"/>
    <n v="15997.68"/>
    <n v="0.16020000000000001"/>
    <n v="0.15390000000000001"/>
    <n v="43280.47"/>
    <n v="2191.42"/>
    <n v="337.26"/>
    <n v="2528.6800000000003"/>
    <n v="177294.13999999998"/>
  </r>
  <r>
    <x v="67"/>
    <s v="Edmonds"/>
    <n v="3755"/>
    <s v="Lynnwood High School"/>
    <s v="No"/>
    <n v="1286.0899999999999"/>
    <n v="0"/>
    <n v="0"/>
    <n v="1.18"/>
    <n v="1.18"/>
    <n v="0"/>
    <n v="0"/>
    <n v="78209"/>
    <n v="80164"/>
    <n v="0"/>
    <n v="0"/>
    <n v="15997.68"/>
    <n v="0.16020000000000001"/>
    <n v="0.15390000000000001"/>
    <n v="0"/>
    <n v="0"/>
    <n v="0"/>
    <n v="0"/>
    <n v="0"/>
  </r>
  <r>
    <x v="67"/>
    <s v="Edmonds"/>
    <n v="3854"/>
    <s v="Scriber Lake High School"/>
    <s v="Yes"/>
    <n v="179.20000000000002"/>
    <n v="0"/>
    <n v="179.20000000000002"/>
    <n v="1.18"/>
    <n v="1.18"/>
    <n v="179.20000000000002"/>
    <n v="0.52600000000000002"/>
    <n v="78209"/>
    <n v="80164"/>
    <n v="48542.76"/>
    <n v="1213.4300000000003"/>
    <n v="15997.68"/>
    <n v="0.16020000000000001"/>
    <n v="0.15390000000000001"/>
    <n v="16378.08"/>
    <n v="829.27"/>
    <n v="127.62"/>
    <n v="956.89"/>
    <n v="67091.16"/>
  </r>
  <r>
    <x v="67"/>
    <s v="Edmonds"/>
    <n v="5358"/>
    <s v="Edmonds Career Access Program"/>
    <s v="No"/>
    <n v="324.79000000000002"/>
    <n v="0"/>
    <n v="0"/>
    <n v="1.18"/>
    <n v="1.18"/>
    <n v="0"/>
    <n v="0"/>
    <n v="78209"/>
    <n v="80164"/>
    <n v="0"/>
    <n v="0"/>
    <n v="15997.68"/>
    <n v="0.16020000000000001"/>
    <n v="0.15390000000000001"/>
    <n v="0"/>
    <n v="0"/>
    <n v="0"/>
    <n v="0"/>
    <n v="0"/>
  </r>
  <r>
    <x v="68"/>
    <s v="Ellensburg"/>
    <n v="2453"/>
    <s v="Morgan Middle School"/>
    <s v="Yes"/>
    <n v="770.15"/>
    <n v="0"/>
    <n v="770.15"/>
    <n v="1"/>
    <n v="1"/>
    <n v="770.15"/>
    <n v="2.2589999999999999"/>
    <n v="78209"/>
    <n v="80164"/>
    <n v="176674.13"/>
    <n v="4416.3500000000058"/>
    <n v="15997.68"/>
    <n v="0.16020000000000001"/>
    <n v="0.15390000000000001"/>
    <n v="65121.63"/>
    <n v="3018.17"/>
    <n v="464.5"/>
    <n v="3482.67"/>
    <n v="249694.78000000003"/>
  </r>
  <r>
    <x v="68"/>
    <s v="Ellensburg"/>
    <n v="2741"/>
    <s v="Lincoln Elementary"/>
    <s v="No"/>
    <n v="331.46999999999997"/>
    <n v="0"/>
    <n v="0"/>
    <n v="1"/>
    <n v="1"/>
    <n v="0"/>
    <n v="0"/>
    <n v="78209"/>
    <n v="80164"/>
    <n v="0"/>
    <n v="0"/>
    <n v="15997.68"/>
    <n v="0.16020000000000001"/>
    <n v="0.15390000000000001"/>
    <n v="0"/>
    <n v="0"/>
    <n v="0"/>
    <n v="0"/>
    <n v="0"/>
  </r>
  <r>
    <x v="68"/>
    <s v="Ellensburg"/>
    <n v="2996"/>
    <s v="Ellensburg High School"/>
    <s v="No"/>
    <n v="930.93000000000006"/>
    <n v="0"/>
    <n v="0"/>
    <n v="1"/>
    <n v="1"/>
    <n v="0"/>
    <n v="0"/>
    <n v="78209"/>
    <n v="80164"/>
    <n v="0"/>
    <n v="0"/>
    <n v="15997.68"/>
    <n v="0.16020000000000001"/>
    <n v="0.15390000000000001"/>
    <n v="0"/>
    <n v="0"/>
    <n v="0"/>
    <n v="0"/>
    <n v="0"/>
  </r>
  <r>
    <x v="68"/>
    <s v="Ellensburg"/>
    <n v="3596"/>
    <s v="Mt. Stuart Elementary"/>
    <s v="Yes"/>
    <n v="330.61"/>
    <n v="0"/>
    <n v="330.61"/>
    <n v="1"/>
    <n v="1"/>
    <n v="330.61"/>
    <n v="0.97"/>
    <n v="78209"/>
    <n v="80164"/>
    <n v="75862.73"/>
    <n v="1896.3500000000058"/>
    <n v="15997.68"/>
    <n v="0.16020000000000001"/>
    <n v="0.15390000000000001"/>
    <n v="27962.81"/>
    <n v="1295.98"/>
    <n v="199.45"/>
    <n v="1495.43"/>
    <n v="107217.31999999999"/>
  </r>
  <r>
    <x v="68"/>
    <s v="Ellensburg"/>
    <n v="4411"/>
    <s v="Valley View Elementary School"/>
    <s v="No"/>
    <n v="409.89"/>
    <n v="0"/>
    <n v="0"/>
    <n v="1"/>
    <n v="1"/>
    <n v="0"/>
    <n v="0"/>
    <n v="78209"/>
    <n v="80164"/>
    <n v="0"/>
    <n v="0"/>
    <n v="15997.68"/>
    <n v="0.16020000000000001"/>
    <n v="0.15390000000000001"/>
    <n v="0"/>
    <n v="0"/>
    <n v="0"/>
    <n v="0"/>
    <n v="0"/>
  </r>
  <r>
    <x v="68"/>
    <s v="Ellensburg"/>
    <n v="5097"/>
    <s v="Ellensburg Choice Schools"/>
    <s v="Yes"/>
    <n v="158.76999999999998"/>
    <n v="0"/>
    <n v="158.76999999999998"/>
    <n v="1"/>
    <n v="1"/>
    <n v="158.76999999999998"/>
    <n v="0.46600000000000003"/>
    <n v="78209"/>
    <n v="80164"/>
    <n v="36445.39"/>
    <n v="911.02999999999884"/>
    <n v="15997.68"/>
    <n v="0.16020000000000001"/>
    <n v="0.15390000000000001"/>
    <n v="13433.68"/>
    <n v="622.61"/>
    <n v="95.82"/>
    <n v="718.43000000000006"/>
    <n v="51508.53"/>
  </r>
  <r>
    <x v="68"/>
    <s v="Ellensburg"/>
    <n v="5718"/>
    <s v="Ida Nason Aronica Elementary"/>
    <s v="Yes"/>
    <n v="361.15"/>
    <n v="0"/>
    <n v="361.15"/>
    <n v="1"/>
    <n v="1"/>
    <n v="361.15"/>
    <n v="1.0589999999999999"/>
    <n v="78209"/>
    <n v="80164"/>
    <n v="82823.33"/>
    <n v="2070.3499999999913"/>
    <n v="15997.68"/>
    <n v="0.16020000000000001"/>
    <n v="0.15390000000000001"/>
    <n v="30528.47"/>
    <n v="1414.89"/>
    <n v="217.75"/>
    <n v="1632.64"/>
    <n v="117054.79"/>
  </r>
  <r>
    <x v="68"/>
    <s v="Ellensburg"/>
    <n v="5959"/>
    <s v="Ellensburg Open Doors"/>
    <s v="Yes"/>
    <n v="5.44"/>
    <n v="0"/>
    <n v="5.44"/>
    <n v="1"/>
    <n v="1"/>
    <n v="5.44"/>
    <n v="1.6E-2"/>
    <n v="78209"/>
    <n v="80164"/>
    <n v="1251.3399999999999"/>
    <n v="31.279999999999973"/>
    <n v="15997.68"/>
    <n v="0.16020000000000001"/>
    <n v="0.15390000000000001"/>
    <n v="461.24"/>
    <n v="21.38"/>
    <n v="3.29"/>
    <n v="24.669999999999998"/>
    <n v="1768.53"/>
  </r>
  <r>
    <x v="69"/>
    <s v="Elma"/>
    <n v="1629"/>
    <s v="East Grays Harbor High School"/>
    <s v="Yes"/>
    <n v="13.32"/>
    <n v="0"/>
    <n v="13.32"/>
    <n v="1"/>
    <n v="1"/>
    <n v="13.32"/>
    <n v="3.9E-2"/>
    <n v="78209"/>
    <n v="80164"/>
    <n v="3050.15"/>
    <n v="76.25"/>
    <n v="15997.68"/>
    <n v="0.16020000000000001"/>
    <n v="0.15390000000000001"/>
    <n v="1124.28"/>
    <n v="52.11"/>
    <n v="8.02"/>
    <n v="60.129999999999995"/>
    <n v="4310.8100000000004"/>
  </r>
  <r>
    <x v="69"/>
    <s v="Elma"/>
    <n v="2137"/>
    <s v="Elma High School"/>
    <s v="Yes"/>
    <n v="560.99"/>
    <n v="0"/>
    <n v="560.99"/>
    <n v="1"/>
    <n v="1"/>
    <n v="560.99"/>
    <n v="1.6459999999999999"/>
    <n v="78209"/>
    <n v="80164"/>
    <n v="128732.01"/>
    <n v="3217.9300000000076"/>
    <n v="15997.68"/>
    <n v="0.16020000000000001"/>
    <n v="0.15390000000000001"/>
    <n v="47450.29"/>
    <n v="2199.17"/>
    <n v="338.45"/>
    <n v="2537.62"/>
    <n v="181937.84999999998"/>
  </r>
  <r>
    <x v="69"/>
    <s v="Elma"/>
    <n v="3217"/>
    <s v="Elma Elementary School"/>
    <s v="Yes"/>
    <n v="644.76"/>
    <n v="0"/>
    <n v="644.76"/>
    <n v="1"/>
    <n v="1"/>
    <n v="644.76"/>
    <n v="1.891"/>
    <n v="78209"/>
    <n v="80164"/>
    <n v="147893.22"/>
    <n v="3696.8999999999942"/>
    <n v="15997.68"/>
    <n v="0.16020000000000001"/>
    <n v="0.15390000000000001"/>
    <n v="54513.06"/>
    <n v="2526.5"/>
    <n v="388.83"/>
    <n v="2915.33"/>
    <n v="209018.50999999998"/>
  </r>
  <r>
    <x v="69"/>
    <s v="Elma"/>
    <n v="4245"/>
    <s v="Elma Middle School"/>
    <s v="Yes"/>
    <n v="320.92"/>
    <n v="0"/>
    <n v="320.92"/>
    <n v="1"/>
    <n v="1"/>
    <n v="320.92"/>
    <n v="0.94099999999999995"/>
    <n v="78209"/>
    <n v="80164"/>
    <n v="73594.67"/>
    <n v="1839.6500000000087"/>
    <n v="15997.68"/>
    <n v="0.16020000000000001"/>
    <n v="0.15390000000000001"/>
    <n v="27126.81"/>
    <n v="1257.24"/>
    <n v="193.49"/>
    <n v="1450.73"/>
    <n v="104011.86"/>
  </r>
  <r>
    <x v="69"/>
    <s v="Elma"/>
    <n v="5416"/>
    <s v="East Grays Harbor Open Doors"/>
    <s v="Yes"/>
    <n v="41.47"/>
    <n v="0"/>
    <n v="41.47"/>
    <n v="1"/>
    <n v="1"/>
    <n v="41.47"/>
    <n v="0.122"/>
    <n v="78209"/>
    <n v="80164"/>
    <n v="9541.5"/>
    <n v="238.51000000000022"/>
    <n v="15997.68"/>
    <n v="0.16020000000000001"/>
    <n v="0.15390000000000001"/>
    <n v="3516.97"/>
    <n v="163"/>
    <n v="25.09"/>
    <n v="188.09"/>
    <n v="13485.07"/>
  </r>
  <r>
    <x v="69"/>
    <s v="Elma"/>
    <n v="5715"/>
    <s v="Eagle Virtual Sky Academy"/>
    <s v="Yes"/>
    <n v="50.62"/>
    <n v="0"/>
    <n v="50.62"/>
    <n v="1"/>
    <n v="1"/>
    <n v="50.62"/>
    <n v="0.14799999999999999"/>
    <n v="78209"/>
    <n v="80164"/>
    <n v="11574.93"/>
    <n v="289.34000000000015"/>
    <n v="15997.68"/>
    <n v="0.16020000000000001"/>
    <n v="0.15390000000000001"/>
    <n v="4266.49"/>
    <n v="197.74"/>
    <n v="30.43"/>
    <n v="228.17000000000002"/>
    <n v="16358.93"/>
  </r>
  <r>
    <x v="70"/>
    <s v="Endicott"/>
    <n v="2207"/>
    <s v="Endicott/St John Elem and Middle"/>
    <s v="Yes"/>
    <n v="71.3"/>
    <n v="0"/>
    <n v="71.3"/>
    <n v="1"/>
    <n v="1"/>
    <n v="71.3"/>
    <n v="0.20899999999999999"/>
    <n v="78209"/>
    <n v="80164"/>
    <n v="16345.68"/>
    <n v="408.59999999999854"/>
    <n v="15997.68"/>
    <n v="0.16020000000000001"/>
    <n v="0.15390000000000001"/>
    <n v="6024.98"/>
    <n v="279.24"/>
    <n v="42.98"/>
    <n v="322.22000000000003"/>
    <n v="23101.48"/>
  </r>
  <r>
    <x v="71"/>
    <s v="Entiat"/>
    <n v="2688"/>
    <s v="Paul Rumburg Elementary"/>
    <s v="Yes"/>
    <n v="204.03"/>
    <n v="0"/>
    <n v="204.03"/>
    <n v="1"/>
    <n v="1.04"/>
    <n v="204.03"/>
    <n v="0.59799999999999998"/>
    <n v="78209"/>
    <n v="80164"/>
    <n v="46768.98"/>
    <n v="3086.6099999999933"/>
    <n v="15997.68"/>
    <n v="0.16020000000000001"/>
    <n v="0.15390000000000001"/>
    <n v="17534.03"/>
    <n v="830.93"/>
    <n v="127.88"/>
    <n v="958.81"/>
    <n v="68348.429999999993"/>
  </r>
  <r>
    <x v="71"/>
    <s v="Entiat"/>
    <n v="3317"/>
    <s v="Entiat Middle and High School"/>
    <s v="Yes"/>
    <n v="200.01000000000002"/>
    <n v="0"/>
    <n v="200.01000000000002"/>
    <n v="1"/>
    <n v="1.04"/>
    <n v="200.01000000000002"/>
    <n v="0.58699999999999997"/>
    <n v="78209"/>
    <n v="80164"/>
    <n v="45908.68"/>
    <n v="3029.8399999999965"/>
    <n v="15997.68"/>
    <n v="0.16020000000000001"/>
    <n v="0.15390000000000001"/>
    <n v="17211.5"/>
    <n v="815.64"/>
    <n v="125.53"/>
    <n v="941.17"/>
    <n v="67091.189999999988"/>
  </r>
  <r>
    <x v="72"/>
    <s v="Enumclaw"/>
    <n v="2980"/>
    <s v="Byron Kibler Elementary School"/>
    <s v="No"/>
    <n v="443.48"/>
    <n v="0"/>
    <n v="0"/>
    <n v="1.1200000000000001"/>
    <n v="1.1200000000000001"/>
    <n v="0"/>
    <n v="0"/>
    <n v="78209"/>
    <n v="80164"/>
    <n v="0"/>
    <n v="0"/>
    <n v="15997.68"/>
    <n v="0.16020000000000001"/>
    <n v="0.15390000000000001"/>
    <n v="0"/>
    <n v="0"/>
    <n v="0"/>
    <n v="0"/>
    <n v="0"/>
  </r>
  <r>
    <x v="72"/>
    <s v="Enumclaw"/>
    <n v="3330"/>
    <s v="Enumclaw Sr High School"/>
    <s v="No"/>
    <n v="1311.23"/>
    <n v="0"/>
    <n v="0"/>
    <n v="1.1200000000000001"/>
    <n v="1.1200000000000001"/>
    <n v="0"/>
    <n v="0"/>
    <n v="78209"/>
    <n v="80164"/>
    <n v="0"/>
    <n v="0"/>
    <n v="15997.68"/>
    <n v="0.16020000000000001"/>
    <n v="0.15390000000000001"/>
    <n v="0"/>
    <n v="0"/>
    <n v="0"/>
    <n v="0"/>
    <n v="0"/>
  </r>
  <r>
    <x v="72"/>
    <s v="Enumclaw"/>
    <n v="3430"/>
    <s v="Black Diamond Elementary"/>
    <s v="No"/>
    <n v="417.33"/>
    <n v="0"/>
    <n v="0"/>
    <n v="1.1200000000000001"/>
    <n v="1.1200000000000001"/>
    <n v="0"/>
    <n v="0"/>
    <n v="78209"/>
    <n v="80164"/>
    <n v="0"/>
    <n v="0"/>
    <n v="15997.68"/>
    <n v="0.16020000000000001"/>
    <n v="0.15390000000000001"/>
    <n v="0"/>
    <n v="0"/>
    <n v="0"/>
    <n v="0"/>
    <n v="0"/>
  </r>
  <r>
    <x v="72"/>
    <s v="Enumclaw"/>
    <n v="3585"/>
    <s v="Westwood Elementary School"/>
    <s v="No"/>
    <n v="408.62"/>
    <n v="0"/>
    <n v="0"/>
    <n v="1.1200000000000001"/>
    <n v="1.1200000000000001"/>
    <n v="0"/>
    <n v="0"/>
    <n v="78209"/>
    <n v="80164"/>
    <n v="0"/>
    <n v="0"/>
    <n v="15997.68"/>
    <n v="0.16020000000000001"/>
    <n v="0.15390000000000001"/>
    <n v="0"/>
    <n v="0"/>
    <n v="0"/>
    <n v="0"/>
    <n v="0"/>
  </r>
  <r>
    <x v="72"/>
    <s v="Enumclaw"/>
    <n v="3739"/>
    <s v="Southwood Elementary School"/>
    <s v="No"/>
    <n v="352.74"/>
    <n v="0"/>
    <n v="0"/>
    <n v="1.1200000000000001"/>
    <n v="1.1200000000000001"/>
    <n v="0"/>
    <n v="0"/>
    <n v="78209"/>
    <n v="80164"/>
    <n v="0"/>
    <n v="0"/>
    <n v="15997.68"/>
    <n v="0.16020000000000001"/>
    <n v="0.15390000000000001"/>
    <n v="0"/>
    <n v="0"/>
    <n v="0"/>
    <n v="0"/>
    <n v="0"/>
  </r>
  <r>
    <x v="72"/>
    <s v="Enumclaw"/>
    <n v="4210"/>
    <s v="Enumclaw Middle School"/>
    <s v="No"/>
    <n v="514.27"/>
    <n v="0"/>
    <n v="0"/>
    <n v="1.1200000000000001"/>
    <n v="1.1200000000000001"/>
    <n v="0"/>
    <n v="0"/>
    <n v="78209"/>
    <n v="80164"/>
    <n v="0"/>
    <n v="0"/>
    <n v="15997.68"/>
    <n v="0.16020000000000001"/>
    <n v="0.15390000000000001"/>
    <n v="0"/>
    <n v="0"/>
    <n v="0"/>
    <n v="0"/>
    <n v="0"/>
  </r>
  <r>
    <x v="72"/>
    <s v="Enumclaw"/>
    <n v="4289"/>
    <s v="Sunrise Elementary"/>
    <s v="No"/>
    <n v="377.57"/>
    <n v="0"/>
    <n v="0"/>
    <n v="1.1200000000000001"/>
    <n v="1.1200000000000001"/>
    <n v="0"/>
    <n v="0"/>
    <n v="78209"/>
    <n v="80164"/>
    <n v="0"/>
    <n v="0"/>
    <n v="15997.68"/>
    <n v="0.16020000000000001"/>
    <n v="0.15390000000000001"/>
    <n v="0"/>
    <n v="0"/>
    <n v="0"/>
    <n v="0"/>
    <n v="0"/>
  </r>
  <r>
    <x v="72"/>
    <s v="Enumclaw"/>
    <n v="4550"/>
    <s v="Thunder Mountain Middle School"/>
    <s v="No"/>
    <n v="501.02"/>
    <n v="0"/>
    <n v="0"/>
    <n v="1.1200000000000001"/>
    <n v="1.1200000000000001"/>
    <n v="0"/>
    <n v="0"/>
    <n v="78209"/>
    <n v="80164"/>
    <n v="0"/>
    <n v="0"/>
    <n v="15997.68"/>
    <n v="0.16020000000000001"/>
    <n v="0.15390000000000001"/>
    <n v="0"/>
    <n v="0"/>
    <n v="0"/>
    <n v="0"/>
    <n v="0"/>
  </r>
  <r>
    <x v="72"/>
    <s v="Enumclaw"/>
    <n v="5491"/>
    <s v="JJ Smith Elementary"/>
    <s v="No"/>
    <n v="40"/>
    <n v="0"/>
    <n v="0"/>
    <n v="1.1200000000000001"/>
    <n v="1.1200000000000001"/>
    <n v="0"/>
    <n v="0"/>
    <n v="78209"/>
    <n v="80164"/>
    <n v="0"/>
    <n v="0"/>
    <n v="15997.68"/>
    <n v="0.16020000000000001"/>
    <n v="0.15390000000000001"/>
    <n v="0"/>
    <n v="0"/>
    <n v="0"/>
    <n v="0"/>
    <n v="0"/>
  </r>
  <r>
    <x v="73"/>
    <s v="Ephrata"/>
    <n v="2695"/>
    <s v="Parkway School"/>
    <s v="Yes"/>
    <n v="405.75"/>
    <n v="0"/>
    <n v="405.75"/>
    <n v="1"/>
    <n v="1.04"/>
    <n v="405.75"/>
    <n v="1.19"/>
    <n v="78209"/>
    <n v="80164"/>
    <n v="93068.71"/>
    <n v="6142.2599999999948"/>
    <n v="15997.68"/>
    <n v="0.16020000000000001"/>
    <n v="0.15390000000000001"/>
    <n v="34892.14"/>
    <n v="1653.52"/>
    <n v="254.48"/>
    <n v="1908"/>
    <n v="136011.10999999999"/>
  </r>
  <r>
    <x v="73"/>
    <s v="Ephrata"/>
    <n v="2793"/>
    <s v="Columbia Ridge Elementary"/>
    <s v="Yes"/>
    <n v="479.76"/>
    <n v="0"/>
    <n v="479.76"/>
    <n v="1"/>
    <n v="1.04"/>
    <n v="479.76"/>
    <n v="1.407"/>
    <n v="78209"/>
    <n v="80164"/>
    <n v="110040.06"/>
    <n v="7262.320000000007"/>
    <n v="15997.68"/>
    <n v="0.16020000000000001"/>
    <n v="0.15390000000000001"/>
    <n v="41254.82"/>
    <n v="1955.04"/>
    <n v="300.88"/>
    <n v="2255.92"/>
    <n v="160813.12000000002"/>
  </r>
  <r>
    <x v="73"/>
    <s v="Ephrata"/>
    <n v="2920"/>
    <s v="Ephrata High School"/>
    <s v="Yes"/>
    <n v="848.65000000000009"/>
    <n v="0"/>
    <n v="848.65000000000009"/>
    <n v="1"/>
    <n v="1.04"/>
    <n v="848.65000000000009"/>
    <n v="2.4889999999999999"/>
    <n v="78209"/>
    <n v="80164"/>
    <n v="194662.2"/>
    <n v="12847.119999999995"/>
    <n v="15997.68"/>
    <n v="0.16020000000000001"/>
    <n v="0.15390000000000001"/>
    <n v="72980.28"/>
    <n v="3458.49"/>
    <n v="532.26"/>
    <n v="3990.75"/>
    <n v="284480.34999999998"/>
  </r>
  <r>
    <x v="73"/>
    <s v="Ephrata"/>
    <n v="3092"/>
    <s v="Grant Elementary"/>
    <s v="Yes"/>
    <n v="468.42"/>
    <n v="0"/>
    <n v="468.42"/>
    <n v="1"/>
    <n v="1.04"/>
    <n v="468.42"/>
    <n v="1.3740000000000001"/>
    <n v="78209"/>
    <n v="80164"/>
    <n v="107459.17"/>
    <n v="7091.9799999999959"/>
    <n v="15997.68"/>
    <n v="0.16020000000000001"/>
    <n v="0.15390000000000001"/>
    <n v="40287.230000000003"/>
    <n v="1909.19"/>
    <n v="293.82"/>
    <n v="2203.0100000000002"/>
    <n v="157041.39000000001"/>
  </r>
  <r>
    <x v="73"/>
    <s v="Ephrata"/>
    <n v="3373"/>
    <s v="Ephrata Middle School"/>
    <s v="Yes"/>
    <n v="469.37"/>
    <n v="0"/>
    <n v="469.37"/>
    <n v="1"/>
    <n v="1.04"/>
    <n v="469.37"/>
    <n v="1.377"/>
    <n v="78209"/>
    <n v="80164"/>
    <n v="107693.79"/>
    <n v="7107.4700000000012"/>
    <n v="15997.68"/>
    <n v="0.16020000000000001"/>
    <n v="0.15390000000000001"/>
    <n v="40375.19"/>
    <n v="1913.35"/>
    <n v="294.45999999999998"/>
    <n v="2207.81"/>
    <n v="157384.25999999998"/>
  </r>
  <r>
    <x v="73"/>
    <s v="Ephrata"/>
    <n v="4229"/>
    <s v="Beezley Springs Elementary"/>
    <s v="No"/>
    <n v="0"/>
    <n v="0"/>
    <n v="0"/>
    <n v="1"/>
    <n v="1.04"/>
    <n v="0"/>
    <n v="0"/>
    <n v="78209"/>
    <n v="80164"/>
    <n v="0"/>
    <n v="0"/>
    <n v="15997.68"/>
    <n v="0.16020000000000001"/>
    <n v="0.15390000000000001"/>
    <n v="0"/>
    <n v="0"/>
    <n v="0"/>
    <n v="0"/>
    <n v="0"/>
  </r>
  <r>
    <x v="73"/>
    <s v="Ephrata"/>
    <n v="5497"/>
    <s v="Sage Hills Open Doors Youth Re-Engagement Program"/>
    <s v="Yes"/>
    <n v="34.56"/>
    <n v="0"/>
    <n v="34.56"/>
    <n v="1"/>
    <n v="1.04"/>
    <n v="34.56"/>
    <n v="0.10100000000000001"/>
    <n v="78209"/>
    <n v="80164"/>
    <n v="7899.11"/>
    <n v="521.32000000000062"/>
    <n v="15997.68"/>
    <n v="0.16020000000000001"/>
    <n v="0.15390000000000001"/>
    <n v="2961.43"/>
    <n v="140.34"/>
    <n v="21.6"/>
    <n v="161.94"/>
    <n v="11543.800000000001"/>
  </r>
  <r>
    <x v="74"/>
    <s v="Evaline"/>
    <n v="2355"/>
    <s v="Evaline Elementary School"/>
    <s v="Yes"/>
    <n v="53.67"/>
    <n v="0"/>
    <n v="53.67"/>
    <n v="1"/>
    <n v="1"/>
    <n v="53.67"/>
    <n v="0.157"/>
    <n v="78209"/>
    <n v="80164"/>
    <n v="12278.81"/>
    <n v="306.94000000000051"/>
    <n v="15997.68"/>
    <n v="0.16020000000000001"/>
    <n v="0.15390000000000001"/>
    <n v="4525.9399999999996"/>
    <n v="209.76"/>
    <n v="32.28"/>
    <n v="242.04"/>
    <n v="17353.730000000003"/>
  </r>
  <r>
    <x v="75"/>
    <s v="Everett"/>
    <n v="1663"/>
    <s v="NW Learning Center"/>
    <s v="Yes"/>
    <n v="3.22"/>
    <n v="0"/>
    <n v="3.22"/>
    <n v="1.18"/>
    <n v="1.18"/>
    <n v="3.22"/>
    <n v="8.9999999999999993E-3"/>
    <n v="78209"/>
    <n v="80164"/>
    <n v="830.58"/>
    <n v="20.759999999999991"/>
    <n v="15997.68"/>
    <n v="0.16020000000000001"/>
    <n v="0.15390000000000001"/>
    <n v="280.23"/>
    <n v="14.19"/>
    <n v="2.1800000000000002"/>
    <n v="16.37"/>
    <n v="1147.9399999999998"/>
  </r>
  <r>
    <x v="75"/>
    <s v="Everett"/>
    <n v="1907"/>
    <s v="Port Gardner"/>
    <s v="No"/>
    <n v="90.02000000000001"/>
    <n v="0"/>
    <n v="0"/>
    <n v="1.18"/>
    <n v="1.18"/>
    <n v="0"/>
    <n v="0"/>
    <n v="78209"/>
    <n v="80164"/>
    <n v="0"/>
    <n v="0"/>
    <n v="15997.68"/>
    <n v="0.16020000000000001"/>
    <n v="0.15390000000000001"/>
    <n v="0"/>
    <n v="0"/>
    <n v="0"/>
    <n v="0"/>
    <n v="0"/>
  </r>
  <r>
    <x v="75"/>
    <s v="Everett"/>
    <n v="2065"/>
    <s v="Garfield Elementary School"/>
    <s v="Yes"/>
    <n v="391.78"/>
    <n v="0"/>
    <n v="391.78"/>
    <n v="1.18"/>
    <n v="1.18"/>
    <n v="391.78"/>
    <n v="1.149"/>
    <n v="78209"/>
    <n v="80164"/>
    <n v="106037.33"/>
    <n v="2650.6199999999953"/>
    <n v="15997.68"/>
    <n v="0.16020000000000001"/>
    <n v="0.15390000000000001"/>
    <n v="35776.449999999997"/>
    <n v="1811.47"/>
    <n v="278.79000000000002"/>
    <n v="2090.2600000000002"/>
    <n v="146554.66"/>
  </r>
  <r>
    <x v="75"/>
    <s v="Everett"/>
    <n v="2126"/>
    <s v="Everett High School"/>
    <s v="Yes"/>
    <n v="1551.94"/>
    <n v="0"/>
    <n v="1551.94"/>
    <n v="1.18"/>
    <n v="1.18"/>
    <n v="1551.94"/>
    <n v="4.5519999999999996"/>
    <n v="78209"/>
    <n v="80164"/>
    <n v="420088.69"/>
    <n v="10501.010000000009"/>
    <n v="15997.68"/>
    <n v="0.16020000000000001"/>
    <n v="0.15390000000000001"/>
    <n v="141735.75"/>
    <n v="7176.5"/>
    <n v="1104.46"/>
    <n v="8280.9599999999991"/>
    <n v="580606.40999999992"/>
  </r>
  <r>
    <x v="75"/>
    <s v="Everett"/>
    <n v="2364"/>
    <s v="North Middle School"/>
    <s v="Yes"/>
    <n v="708.82"/>
    <n v="0"/>
    <n v="708.82"/>
    <n v="1.18"/>
    <n v="1.18"/>
    <n v="708.82"/>
    <n v="2.0790000000000002"/>
    <n v="78209"/>
    <n v="80164"/>
    <n v="191863.88"/>
    <n v="4796.0499999999884"/>
    <n v="15997.68"/>
    <n v="0.16020000000000001"/>
    <n v="0.15390000000000001"/>
    <n v="64733.88"/>
    <n v="3277.67"/>
    <n v="504.43"/>
    <n v="3782.1"/>
    <n v="265175.90999999997"/>
  </r>
  <r>
    <x v="75"/>
    <s v="Everett"/>
    <n v="2545"/>
    <s v="Silver Lake Elementary - Everett"/>
    <s v="Yes"/>
    <n v="498.46000000000004"/>
    <n v="0"/>
    <n v="498.46000000000004"/>
    <n v="1.18"/>
    <n v="1.18"/>
    <n v="498.46000000000004"/>
    <n v="1.462"/>
    <n v="78209"/>
    <n v="80164"/>
    <n v="134923.04"/>
    <n v="3372.6900000000023"/>
    <n v="15997.68"/>
    <n v="0.16020000000000001"/>
    <n v="0.15390000000000001"/>
    <n v="45522.34"/>
    <n v="2304.9299999999998"/>
    <n v="354.73"/>
    <n v="2659.66"/>
    <n v="186477.73"/>
  </r>
  <r>
    <x v="75"/>
    <s v="Everett"/>
    <n v="2669"/>
    <s v="Madison Elementary"/>
    <s v="Yes"/>
    <n v="376.11"/>
    <n v="0"/>
    <n v="376.11"/>
    <n v="1.18"/>
    <n v="1.18"/>
    <n v="376.11"/>
    <n v="1.103"/>
    <n v="78209"/>
    <n v="80164"/>
    <n v="101792.14"/>
    <n v="2544.5099999999948"/>
    <n v="15997.68"/>
    <n v="0.16020000000000001"/>
    <n v="0.15390000000000001"/>
    <n v="34344.14"/>
    <n v="1738.94"/>
    <n v="267.62"/>
    <n v="2006.56"/>
    <n v="140687.34999999998"/>
  </r>
  <r>
    <x v="75"/>
    <s v="Everett"/>
    <n v="2751"/>
    <s v="Jackson Elementary School"/>
    <s v="Yes"/>
    <n v="303.56"/>
    <n v="0"/>
    <n v="303.56"/>
    <n v="1.18"/>
    <n v="1.18"/>
    <n v="303.56"/>
    <n v="0.89"/>
    <n v="78209"/>
    <n v="80164"/>
    <n v="82135.09"/>
    <n v="2053.1399999999994"/>
    <n v="15997.68"/>
    <n v="0.16020000000000001"/>
    <n v="0.15390000000000001"/>
    <n v="27711.95"/>
    <n v="1403.14"/>
    <n v="215.94"/>
    <n v="1619.0800000000002"/>
    <n v="113519.26"/>
  </r>
  <r>
    <x v="75"/>
    <s v="Everett"/>
    <n v="2752"/>
    <s v="Whittier Elementary"/>
    <s v="No"/>
    <n v="418.72"/>
    <n v="0"/>
    <n v="0"/>
    <n v="1.18"/>
    <n v="1.18"/>
    <n v="0"/>
    <n v="0"/>
    <n v="78209"/>
    <n v="80164"/>
    <n v="0"/>
    <n v="0"/>
    <n v="15997.68"/>
    <n v="0.16020000000000001"/>
    <n v="0.15390000000000001"/>
    <n v="0"/>
    <n v="0"/>
    <n v="0"/>
    <n v="0"/>
    <n v="0"/>
  </r>
  <r>
    <x v="75"/>
    <s v="Everett"/>
    <n v="2811"/>
    <s v="Lowell Elementary - Everett"/>
    <s v="Yes"/>
    <n v="481.91"/>
    <n v="0"/>
    <n v="481.91"/>
    <n v="1.18"/>
    <n v="1.18"/>
    <n v="481.91"/>
    <n v="1.4139999999999999"/>
    <n v="78209"/>
    <n v="80164"/>
    <n v="130493.28"/>
    <n v="3261.9599999999919"/>
    <n v="15997.68"/>
    <n v="0.16020000000000001"/>
    <n v="0.15390000000000001"/>
    <n v="44027.76"/>
    <n v="2229.25"/>
    <n v="343.08"/>
    <n v="2572.33"/>
    <n v="180355.33"/>
  </r>
  <r>
    <x v="75"/>
    <s v="Everett"/>
    <n v="2883"/>
    <s v="Hawthorne Elementary School - Everett"/>
    <s v="Yes"/>
    <n v="361.39"/>
    <n v="0"/>
    <n v="361.39"/>
    <n v="1.18"/>
    <n v="1.18"/>
    <n v="361.39"/>
    <n v="1.06"/>
    <n v="78209"/>
    <n v="80164"/>
    <n v="97823.82"/>
    <n v="2445.3099999999977"/>
    <n v="15997.68"/>
    <n v="0.16020000000000001"/>
    <n v="0.15390000000000001"/>
    <n v="33005.25"/>
    <n v="1671.15"/>
    <n v="257.19"/>
    <n v="1928.3400000000001"/>
    <n v="135202.72"/>
  </r>
  <r>
    <x v="75"/>
    <s v="Everett"/>
    <n v="3002"/>
    <s v="View Ridge Elementary"/>
    <s v="Yes"/>
    <n v="509.6"/>
    <n v="0"/>
    <n v="509.6"/>
    <n v="1.18"/>
    <n v="1.18"/>
    <n v="509.6"/>
    <n v="1.4950000000000001"/>
    <n v="78209"/>
    <n v="80164"/>
    <n v="137968.5"/>
    <n v="3448.8099999999977"/>
    <n v="15997.68"/>
    <n v="0.16020000000000001"/>
    <n v="0.15390000000000001"/>
    <n v="46549.86"/>
    <n v="2356.96"/>
    <n v="362.74"/>
    <n v="2719.7"/>
    <n v="190686.87"/>
  </r>
  <r>
    <x v="75"/>
    <s v="Everett"/>
    <n v="3184"/>
    <s v="Emerson Elementary School"/>
    <s v="Yes"/>
    <n v="623.11"/>
    <n v="0"/>
    <n v="623.11"/>
    <n v="1.18"/>
    <n v="1.18"/>
    <n v="623.11"/>
    <n v="1.8280000000000001"/>
    <n v="78209"/>
    <n v="80164"/>
    <n v="168699.94"/>
    <n v="4217.0100000000093"/>
    <n v="15997.68"/>
    <n v="0.16020000000000001"/>
    <n v="0.15390000000000001"/>
    <n v="56918.49"/>
    <n v="2881.95"/>
    <n v="443.53"/>
    <n v="3325.4799999999996"/>
    <n v="233160.92"/>
  </r>
  <r>
    <x v="75"/>
    <s v="Everett"/>
    <n v="3253"/>
    <s v="Evergreen Middle School"/>
    <s v="Yes"/>
    <n v="884.54"/>
    <n v="0"/>
    <n v="884.54"/>
    <n v="1.18"/>
    <n v="1.18"/>
    <n v="884.54"/>
    <n v="2.5950000000000002"/>
    <n v="78209"/>
    <n v="80164"/>
    <n v="239483.78"/>
    <n v="5986.3999999999942"/>
    <n v="15997.68"/>
    <n v="0.16020000000000001"/>
    <n v="0.15390000000000001"/>
    <n v="80800.59"/>
    <n v="4091.17"/>
    <n v="629.63"/>
    <n v="4720.8"/>
    <n v="330991.57"/>
  </r>
  <r>
    <x v="75"/>
    <s v="Everett"/>
    <n v="3407"/>
    <s v="Cascade High School"/>
    <s v="Yes"/>
    <n v="1615.25"/>
    <n v="0"/>
    <n v="1615.25"/>
    <n v="1.18"/>
    <n v="1.18"/>
    <n v="1615.25"/>
    <n v="4.7380000000000004"/>
    <n v="78209"/>
    <n v="80164"/>
    <n v="437254.01"/>
    <n v="10930.089999999967"/>
    <n v="15997.68"/>
    <n v="0.16020000000000001"/>
    <n v="0.15390000000000001"/>
    <n v="147527.24"/>
    <n v="7469.73"/>
    <n v="1149.5899999999999"/>
    <n v="8619.32"/>
    <n v="604330.65999999992"/>
  </r>
  <r>
    <x v="75"/>
    <s v="Everett"/>
    <n v="3533"/>
    <s v="Jefferson Elementary"/>
    <s v="No"/>
    <n v="505.25"/>
    <n v="0"/>
    <n v="0"/>
    <n v="1.18"/>
    <n v="1.18"/>
    <n v="0"/>
    <n v="0"/>
    <n v="78209"/>
    <n v="80164"/>
    <n v="0"/>
    <n v="0"/>
    <n v="15997.68"/>
    <n v="0.16020000000000001"/>
    <n v="0.15390000000000001"/>
    <n v="0"/>
    <n v="0"/>
    <n v="0"/>
    <n v="0"/>
    <n v="0"/>
  </r>
  <r>
    <x v="75"/>
    <s v="Everett"/>
    <n v="3686"/>
    <s v="Monroe Elementary"/>
    <s v="Yes"/>
    <n v="495.95"/>
    <n v="0"/>
    <n v="495.95"/>
    <n v="1.18"/>
    <n v="1.18"/>
    <n v="495.95"/>
    <n v="1.4550000000000001"/>
    <n v="78209"/>
    <n v="80164"/>
    <n v="134277.03"/>
    <n v="3356.5400000000081"/>
    <n v="15997.68"/>
    <n v="0.16020000000000001"/>
    <n v="0.15390000000000001"/>
    <n v="45304.38"/>
    <n v="2293.89"/>
    <n v="353.03"/>
    <n v="2646.92"/>
    <n v="185584.87000000002"/>
  </r>
  <r>
    <x v="75"/>
    <s v="Everett"/>
    <n v="3752"/>
    <s v="Eisenhower Middle School"/>
    <s v="Yes"/>
    <n v="906.88"/>
    <n v="0"/>
    <n v="906.88"/>
    <n v="1.18"/>
    <n v="1.18"/>
    <n v="906.88"/>
    <n v="2.66"/>
    <n v="78209"/>
    <n v="80164"/>
    <n v="245482.41"/>
    <n v="6136.3500000000058"/>
    <n v="15997.68"/>
    <n v="0.16020000000000001"/>
    <n v="0.15390000000000001"/>
    <n v="82824.5"/>
    <n v="4193.6499999999996"/>
    <n v="645.4"/>
    <n v="4839.0499999999993"/>
    <n v="339282.31"/>
  </r>
  <r>
    <x v="75"/>
    <s v="Everett"/>
    <n v="3903"/>
    <s v="Special Services"/>
    <s v="No"/>
    <n v="20.11"/>
    <n v="0"/>
    <n v="0"/>
    <n v="1.18"/>
    <n v="1.18"/>
    <n v="0"/>
    <n v="0"/>
    <n v="78209"/>
    <n v="80164"/>
    <n v="0"/>
    <n v="0"/>
    <n v="15997.68"/>
    <n v="0.16020000000000001"/>
    <n v="0.15390000000000001"/>
    <n v="0"/>
    <n v="0"/>
    <n v="0"/>
    <n v="0"/>
    <n v="0"/>
  </r>
  <r>
    <x v="75"/>
    <s v="Everett"/>
    <n v="4125"/>
    <s v="Woodside Elementary"/>
    <s v="No"/>
    <n v="592.62"/>
    <n v="0"/>
    <n v="0"/>
    <n v="1.18"/>
    <n v="1.18"/>
    <n v="0"/>
    <n v="0"/>
    <n v="78209"/>
    <n v="80164"/>
    <n v="0"/>
    <n v="0"/>
    <n v="15997.68"/>
    <n v="0.16020000000000001"/>
    <n v="0.15390000000000001"/>
    <n v="0"/>
    <n v="0"/>
    <n v="0"/>
    <n v="0"/>
    <n v="0"/>
  </r>
  <r>
    <x v="75"/>
    <s v="Everett"/>
    <n v="4137"/>
    <s v="Sequoia High School"/>
    <s v="Yes"/>
    <n v="156.74"/>
    <n v="0"/>
    <n v="156.74"/>
    <n v="1.18"/>
    <n v="1.18"/>
    <n v="156.74"/>
    <n v="0.46"/>
    <n v="78209"/>
    <n v="80164"/>
    <n v="42451.85"/>
    <n v="1061.1699999999983"/>
    <n v="15997.68"/>
    <n v="0.16020000000000001"/>
    <n v="0.15390000000000001"/>
    <n v="14323.03"/>
    <n v="725.22"/>
    <n v="111.61"/>
    <n v="836.83"/>
    <n v="58672.88"/>
  </r>
  <r>
    <x v="75"/>
    <s v="Everett"/>
    <n v="4298"/>
    <s v="Silver Firs Elementary"/>
    <s v="No"/>
    <n v="492.22"/>
    <n v="0"/>
    <n v="0"/>
    <n v="1.18"/>
    <n v="1.18"/>
    <n v="0"/>
    <n v="0"/>
    <n v="78209"/>
    <n v="80164"/>
    <n v="0"/>
    <n v="0"/>
    <n v="15997.68"/>
    <n v="0.16020000000000001"/>
    <n v="0.15390000000000001"/>
    <n v="0"/>
    <n v="0"/>
    <n v="0"/>
    <n v="0"/>
    <n v="0"/>
  </r>
  <r>
    <x v="75"/>
    <s v="Everett"/>
    <n v="4316"/>
    <s v="Mill Creek Elementary"/>
    <s v="No"/>
    <n v="701.78"/>
    <n v="0"/>
    <n v="0"/>
    <n v="1.18"/>
    <n v="1.18"/>
    <n v="0"/>
    <n v="0"/>
    <n v="78209"/>
    <n v="80164"/>
    <n v="0"/>
    <n v="0"/>
    <n v="15997.68"/>
    <n v="0.16020000000000001"/>
    <n v="0.15390000000000001"/>
    <n v="0"/>
    <n v="0"/>
    <n v="0"/>
    <n v="0"/>
    <n v="0"/>
  </r>
  <r>
    <x v="75"/>
    <s v="Everett"/>
    <n v="4334"/>
    <s v="Heatherwood Middle School"/>
    <s v="No"/>
    <n v="1031.92"/>
    <n v="0"/>
    <n v="0"/>
    <n v="1.18"/>
    <n v="1.18"/>
    <n v="0"/>
    <n v="0"/>
    <n v="78209"/>
    <n v="80164"/>
    <n v="0"/>
    <n v="0"/>
    <n v="15997.68"/>
    <n v="0.16020000000000001"/>
    <n v="0.15390000000000001"/>
    <n v="0"/>
    <n v="0"/>
    <n v="0"/>
    <n v="0"/>
    <n v="0"/>
  </r>
  <r>
    <x v="75"/>
    <s v="Everett"/>
    <n v="4382"/>
    <s v="Cedar Wood Elementary"/>
    <s v="No"/>
    <n v="659.22"/>
    <n v="0"/>
    <n v="0"/>
    <n v="1.18"/>
    <n v="1.18"/>
    <n v="0"/>
    <n v="0"/>
    <n v="78209"/>
    <n v="80164"/>
    <n v="0"/>
    <n v="0"/>
    <n v="15997.68"/>
    <n v="0.16020000000000001"/>
    <n v="0.15390000000000001"/>
    <n v="0"/>
    <n v="0"/>
    <n v="0"/>
    <n v="0"/>
    <n v="0"/>
  </r>
  <r>
    <x v="75"/>
    <s v="Everett"/>
    <n v="4437"/>
    <s v="Gateway Middle School"/>
    <s v="No"/>
    <n v="1060.29"/>
    <n v="0"/>
    <n v="0"/>
    <n v="1.18"/>
    <n v="1.18"/>
    <n v="0"/>
    <n v="0"/>
    <n v="78209"/>
    <n v="80164"/>
    <n v="0"/>
    <n v="0"/>
    <n v="15997.68"/>
    <n v="0.16020000000000001"/>
    <n v="0.15390000000000001"/>
    <n v="0"/>
    <n v="0"/>
    <n v="0"/>
    <n v="0"/>
    <n v="0"/>
  </r>
  <r>
    <x v="75"/>
    <s v="Everett"/>
    <n v="4438"/>
    <s v="Henry M. Jackson High School"/>
    <s v="No"/>
    <n v="2076.17"/>
    <n v="0"/>
    <n v="0"/>
    <n v="1.18"/>
    <n v="1.18"/>
    <n v="0"/>
    <n v="0"/>
    <n v="78209"/>
    <n v="80164"/>
    <n v="0"/>
    <n v="0"/>
    <n v="15997.68"/>
    <n v="0.16020000000000001"/>
    <n v="0.15390000000000001"/>
    <n v="0"/>
    <n v="0"/>
    <n v="0"/>
    <n v="0"/>
    <n v="0"/>
  </r>
  <r>
    <x v="75"/>
    <s v="Everett"/>
    <n v="4530"/>
    <s v="Penny Creek Elementary"/>
    <s v="No"/>
    <n v="790.72"/>
    <n v="0"/>
    <n v="0"/>
    <n v="1.18"/>
    <n v="1.18"/>
    <n v="0"/>
    <n v="0"/>
    <n v="78209"/>
    <n v="80164"/>
    <n v="0"/>
    <n v="0"/>
    <n v="15997.68"/>
    <n v="0.16020000000000001"/>
    <n v="0.15390000000000001"/>
    <n v="0"/>
    <n v="0"/>
    <n v="0"/>
    <n v="0"/>
    <n v="0"/>
  </r>
  <r>
    <x v="75"/>
    <s v="Everett"/>
    <n v="5091"/>
    <s v="Forest View Elementary School"/>
    <s v="No"/>
    <n v="637.22"/>
    <n v="0"/>
    <n v="0"/>
    <n v="1.18"/>
    <n v="1.18"/>
    <n v="0"/>
    <n v="0"/>
    <n v="78209"/>
    <n v="80164"/>
    <n v="0"/>
    <n v="0"/>
    <n v="15997.68"/>
    <n v="0.16020000000000001"/>
    <n v="0.15390000000000001"/>
    <n v="0"/>
    <n v="0"/>
    <n v="0"/>
    <n v="0"/>
    <n v="0"/>
  </r>
  <r>
    <x v="75"/>
    <s v="Everett"/>
    <n v="5330"/>
    <s v="Everett Reengagement Academy"/>
    <s v="Yes"/>
    <n v="188.49"/>
    <n v="0"/>
    <n v="188.49"/>
    <n v="1.18"/>
    <n v="1.18"/>
    <n v="188.49"/>
    <n v="0.55300000000000005"/>
    <n v="78209"/>
    <n v="80164"/>
    <n v="51034.5"/>
    <n v="1275.7200000000012"/>
    <n v="15997.68"/>
    <n v="0.16020000000000001"/>
    <n v="0.15390000000000001"/>
    <n v="17218.78"/>
    <n v="871.84"/>
    <n v="134.18"/>
    <n v="1006.02"/>
    <n v="70535.02"/>
  </r>
  <r>
    <x v="75"/>
    <s v="Everett"/>
    <n v="5570"/>
    <s v="Tambark Creek Elementary School"/>
    <s v="No"/>
    <n v="740.88"/>
    <n v="0"/>
    <n v="0"/>
    <n v="1.18"/>
    <n v="1.18"/>
    <n v="0"/>
    <n v="0"/>
    <n v="78209"/>
    <n v="80164"/>
    <n v="0"/>
    <n v="0"/>
    <n v="15997.68"/>
    <n v="0.16020000000000001"/>
    <n v="0.15390000000000001"/>
    <n v="0"/>
    <n v="0"/>
    <n v="0"/>
    <n v="0"/>
    <n v="0"/>
  </r>
  <r>
    <x v="75"/>
    <s v="Everett"/>
    <n v="5735"/>
    <s v="Everett Virtual Academy"/>
    <s v="Yes"/>
    <n v="59.22"/>
    <n v="0"/>
    <n v="59.22"/>
    <n v="1.18"/>
    <n v="1.18"/>
    <n v="59.22"/>
    <n v="0.17399999999999999"/>
    <n v="78209"/>
    <n v="80164"/>
    <n v="16057.87"/>
    <n v="401.39999999999964"/>
    <n v="15997.68"/>
    <n v="0.16020000000000001"/>
    <n v="0.15390000000000001"/>
    <n v="5417.84"/>
    <n v="274.32"/>
    <n v="42.22"/>
    <n v="316.53999999999996"/>
    <n v="22193.65"/>
  </r>
  <r>
    <x v="76"/>
    <s v="Evergreen (Clark)"/>
    <n v="1646"/>
    <s v="Hollingsworth Academy"/>
    <s v="Yes"/>
    <n v="96.16"/>
    <n v="0"/>
    <n v="96.16"/>
    <n v="1.06"/>
    <n v="1.1000000000000001"/>
    <n v="96.16"/>
    <n v="0.28199999999999997"/>
    <n v="78209"/>
    <n v="80164"/>
    <n v="23378.23"/>
    <n v="1488.6399999999994"/>
    <n v="15997.68"/>
    <n v="0.16020000000000001"/>
    <n v="0.15390000000000001"/>
    <n v="8485.64"/>
    <n v="414.45"/>
    <n v="63.78"/>
    <n v="478.23"/>
    <n v="33830.74"/>
  </r>
  <r>
    <x v="76"/>
    <s v="Evergreen (Clark)"/>
    <n v="1926"/>
    <s v="Home Choice Academy"/>
    <s v="Yes"/>
    <n v="202.88"/>
    <n v="0"/>
    <n v="202.88"/>
    <n v="1.06"/>
    <n v="1.1000000000000001"/>
    <n v="202.88"/>
    <n v="0.59499999999999997"/>
    <n v="78209"/>
    <n v="80164"/>
    <n v="49326.42"/>
    <n v="3140.9199999999983"/>
    <n v="15997.68"/>
    <n v="0.16020000000000001"/>
    <n v="0.15390000000000001"/>
    <n v="17904.099999999999"/>
    <n v="874.46"/>
    <n v="134.58000000000001"/>
    <n v="1009.0400000000001"/>
    <n v="71380.479999999981"/>
  </r>
  <r>
    <x v="76"/>
    <s v="Evergreen (Clark)"/>
    <n v="2724"/>
    <s v="Evergreen High School"/>
    <s v="Yes"/>
    <n v="1365.32"/>
    <n v="0"/>
    <n v="1365.32"/>
    <n v="1.06"/>
    <n v="1.1000000000000001"/>
    <n v="1365.32"/>
    <n v="4.0049999999999999"/>
    <n v="78209"/>
    <n v="80164"/>
    <n v="332020.67"/>
    <n v="21141.830000000016"/>
    <n v="15997.68"/>
    <n v="0.16020000000000001"/>
    <n v="0.15390000000000001"/>
    <n v="120514.15"/>
    <n v="5886.04"/>
    <n v="905.86"/>
    <n v="6791.9"/>
    <n v="480468.55"/>
  </r>
  <r>
    <x v="76"/>
    <s v="Evergreen (Clark)"/>
    <n v="2829"/>
    <s v="Mill Plain Elementary School"/>
    <s v="Yes"/>
    <n v="368.36"/>
    <n v="0"/>
    <n v="368.36"/>
    <n v="1.06"/>
    <n v="1.1000000000000001"/>
    <n v="368.36"/>
    <n v="1.081"/>
    <n v="78209"/>
    <n v="80164"/>
    <n v="89616.56"/>
    <n v="5706.4499999999971"/>
    <n v="15997.68"/>
    <n v="0.16020000000000001"/>
    <n v="0.15390000000000001"/>
    <n v="32528.29"/>
    <n v="1588.72"/>
    <n v="244.5"/>
    <n v="1833.22"/>
    <n v="129684.52"/>
  </r>
  <r>
    <x v="76"/>
    <s v="Evergreen (Clark)"/>
    <n v="2912"/>
    <s v="Orchards Elementary School"/>
    <s v="Yes"/>
    <n v="397.16"/>
    <n v="0"/>
    <n v="397.16"/>
    <n v="1.06"/>
    <n v="1.1000000000000001"/>
    <n v="397.16"/>
    <n v="1.165"/>
    <n v="78209"/>
    <n v="80164"/>
    <n v="96580.29"/>
    <n v="6149.8800000000047"/>
    <n v="15997.68"/>
    <n v="0.16020000000000001"/>
    <n v="0.15390000000000001"/>
    <n v="35055.93"/>
    <n v="1712.17"/>
    <n v="263.5"/>
    <n v="1975.67"/>
    <n v="139761.77000000002"/>
  </r>
  <r>
    <x v="76"/>
    <s v="Evergreen (Clark)"/>
    <n v="3148"/>
    <s v="Ellsworth Elementary School"/>
    <s v="Yes"/>
    <n v="398.28"/>
    <n v="0"/>
    <n v="398.28"/>
    <n v="1.06"/>
    <n v="1.1000000000000001"/>
    <n v="398.28"/>
    <n v="1.1679999999999999"/>
    <n v="78209"/>
    <n v="80164"/>
    <n v="96829"/>
    <n v="6165.7100000000064"/>
    <n v="15997.68"/>
    <n v="0.16020000000000001"/>
    <n v="0.15390000000000001"/>
    <n v="35146.199999999997"/>
    <n v="1716.58"/>
    <n v="264.18"/>
    <n v="1980.76"/>
    <n v="140121.67000000004"/>
  </r>
  <r>
    <x v="76"/>
    <s v="Evergreen (Clark)"/>
    <n v="3149"/>
    <s v="Sifton Elementary School"/>
    <s v="Yes"/>
    <n v="489.58"/>
    <n v="0"/>
    <n v="489.58"/>
    <n v="1.06"/>
    <n v="1.1000000000000001"/>
    <n v="489.58"/>
    <n v="1.4359999999999999"/>
    <n v="78209"/>
    <n v="80164"/>
    <n v="119046.61"/>
    <n v="7580.4400000000023"/>
    <n v="15997.68"/>
    <n v="0.16020000000000001"/>
    <n v="0.15390000000000001"/>
    <n v="43210.57"/>
    <n v="2110.4499999999998"/>
    <n v="324.8"/>
    <n v="2435.25"/>
    <n v="172272.87"/>
  </r>
  <r>
    <x v="76"/>
    <s v="Evergreen (Clark)"/>
    <n v="3320"/>
    <s v="Covington Middle School"/>
    <s v="Yes"/>
    <n v="820.82"/>
    <n v="0"/>
    <n v="820.82"/>
    <n v="1.06"/>
    <n v="1.1000000000000001"/>
    <n v="820.82"/>
    <n v="2.4079999999999999"/>
    <n v="78209"/>
    <n v="80164"/>
    <n v="199626.91"/>
    <n v="12711.489999999991"/>
    <n v="15997.68"/>
    <n v="0.16020000000000001"/>
    <n v="0.15390000000000001"/>
    <n v="72458.94"/>
    <n v="3538.97"/>
    <n v="544.65"/>
    <n v="4083.62"/>
    <n v="288880.95999999996"/>
  </r>
  <r>
    <x v="76"/>
    <s v="Evergreen (Clark)"/>
    <n v="3618"/>
    <s v="Marrion Elementary School"/>
    <s v="Yes"/>
    <n v="524.04999999999995"/>
    <n v="0"/>
    <n v="524.04999999999995"/>
    <n v="1.06"/>
    <n v="1.1000000000000001"/>
    <n v="524.04999999999995"/>
    <n v="1.5369999999999999"/>
    <n v="78209"/>
    <n v="80164"/>
    <n v="127419.67"/>
    <n v="8113.5999999999913"/>
    <n v="15997.68"/>
    <n v="0.16020000000000001"/>
    <n v="0.15390000000000001"/>
    <n v="46249.75"/>
    <n v="2258.89"/>
    <n v="347.64"/>
    <n v="2606.5299999999997"/>
    <n v="184389.54999999996"/>
  </r>
  <r>
    <x v="76"/>
    <s v="Evergreen (Clark)"/>
    <n v="3736"/>
    <s v="Burton Elementary School"/>
    <s v="Yes"/>
    <n v="455.94"/>
    <n v="0"/>
    <n v="455.94"/>
    <n v="1.06"/>
    <n v="1.1000000000000001"/>
    <n v="455.94"/>
    <n v="1.337"/>
    <n v="78209"/>
    <n v="80164"/>
    <n v="110839.36"/>
    <n v="7057.8300000000017"/>
    <n v="15997.68"/>
    <n v="0.16020000000000001"/>
    <n v="0.15390000000000001"/>
    <n v="40231.56"/>
    <n v="1964.95"/>
    <n v="302.41000000000003"/>
    <n v="2267.36"/>
    <n v="160396.10999999999"/>
  </r>
  <r>
    <x v="76"/>
    <s v="Evergreen (Clark)"/>
    <n v="3785"/>
    <s v="Cascade Middle School"/>
    <s v="Yes"/>
    <n v="813.72"/>
    <n v="0"/>
    <n v="813.72"/>
    <n v="1.06"/>
    <n v="1.1000000000000001"/>
    <n v="813.72"/>
    <n v="2.387"/>
    <n v="78209"/>
    <n v="80164"/>
    <n v="197885.98"/>
    <n v="12600.629999999976"/>
    <n v="15997.68"/>
    <n v="0.16020000000000001"/>
    <n v="0.15390000000000001"/>
    <n v="71827.03"/>
    <n v="3508.11"/>
    <n v="539.9"/>
    <n v="4048.01"/>
    <n v="286361.65000000002"/>
  </r>
  <r>
    <x v="76"/>
    <s v="Evergreen (Clark)"/>
    <n v="3822"/>
    <s v="Crestline Elementary School"/>
    <s v="Yes"/>
    <n v="402.41"/>
    <n v="0"/>
    <n v="402.41"/>
    <n v="1.06"/>
    <n v="1.1000000000000001"/>
    <n v="402.41"/>
    <n v="1.18"/>
    <n v="78209"/>
    <n v="80164"/>
    <n v="97823.82"/>
    <n v="6229.0499999999884"/>
    <n v="15997.68"/>
    <n v="0.16020000000000001"/>
    <n v="0.15390000000000001"/>
    <n v="35507.29"/>
    <n v="1734.21"/>
    <n v="266.89"/>
    <n v="2001.1"/>
    <n v="141561.26"/>
  </r>
  <r>
    <x v="76"/>
    <s v="Evergreen (Clark)"/>
    <n v="3823"/>
    <s v="Silver Star Elementary School"/>
    <s v="Yes"/>
    <n v="380.67"/>
    <n v="0"/>
    <n v="380.67"/>
    <n v="1.06"/>
    <n v="1.1000000000000001"/>
    <n v="380.67"/>
    <n v="1.117"/>
    <n v="78209"/>
    <n v="80164"/>
    <n v="92601.02"/>
    <n v="5896.4899999999907"/>
    <n v="15997.68"/>
    <n v="0.16020000000000001"/>
    <n v="0.15390000000000001"/>
    <n v="33611.56"/>
    <n v="1641.63"/>
    <n v="252.65"/>
    <n v="1894.2800000000002"/>
    <n v="134003.35"/>
  </r>
  <r>
    <x v="76"/>
    <s v="Evergreen (Clark)"/>
    <n v="3970"/>
    <s v="Sunset Elementary School"/>
    <s v="Yes"/>
    <n v="417.76000000000005"/>
    <n v="0"/>
    <n v="417.76000000000005"/>
    <n v="1.06"/>
    <n v="1.1000000000000001"/>
    <n v="417.76000000000005"/>
    <n v="1.2250000000000001"/>
    <n v="78209"/>
    <n v="80164"/>
    <n v="101554.39"/>
    <n v="6466.6000000000058"/>
    <n v="15997.68"/>
    <n v="0.16020000000000001"/>
    <n v="0.15390000000000001"/>
    <n v="36861.379999999997"/>
    <n v="1800.35"/>
    <n v="277.07"/>
    <n v="2077.42"/>
    <n v="146959.79"/>
  </r>
  <r>
    <x v="76"/>
    <s v="Evergreen (Clark)"/>
    <n v="3971"/>
    <s v="Fircrest Elementary School"/>
    <s v="Yes"/>
    <n v="341.75"/>
    <n v="0"/>
    <n v="341.75"/>
    <n v="1.06"/>
    <n v="1.1000000000000001"/>
    <n v="341.75"/>
    <n v="1.002"/>
    <n v="78209"/>
    <n v="80164"/>
    <n v="83067.34"/>
    <n v="5289.4199999999983"/>
    <n v="15997.68"/>
    <n v="0.16020000000000001"/>
    <n v="0.15390000000000001"/>
    <n v="30151.1"/>
    <n v="1472.61"/>
    <n v="226.63"/>
    <n v="1699.2399999999998"/>
    <n v="120207.1"/>
  </r>
  <r>
    <x v="76"/>
    <s v="Evergreen (Clark)"/>
    <n v="3994"/>
    <s v="Image Elementary School"/>
    <s v="Yes"/>
    <n v="459.61"/>
    <n v="0"/>
    <n v="459.61"/>
    <n v="1.06"/>
    <n v="1.1000000000000001"/>
    <n v="459.61"/>
    <n v="1.3480000000000001"/>
    <n v="78209"/>
    <n v="80164"/>
    <n v="111751.28"/>
    <n v="7115.8999999999942"/>
    <n v="15997.68"/>
    <n v="0.16020000000000001"/>
    <n v="0.15390000000000001"/>
    <n v="40562.559999999998"/>
    <n v="1981.12"/>
    <n v="304.89"/>
    <n v="2286.0099999999998"/>
    <n v="161715.75"/>
  </r>
  <r>
    <x v="76"/>
    <s v="Evergreen (Clark)"/>
    <n v="3995"/>
    <s v="Riverview Elementary School"/>
    <s v="No"/>
    <n v="328.32"/>
    <n v="0"/>
    <n v="0"/>
    <n v="1.06"/>
    <n v="1.1000000000000001"/>
    <n v="0"/>
    <n v="0"/>
    <n v="78209"/>
    <n v="80164"/>
    <n v="0"/>
    <n v="0"/>
    <n v="15997.68"/>
    <n v="0.16020000000000001"/>
    <n v="0.15390000000000001"/>
    <n v="0"/>
    <n v="0"/>
    <n v="0"/>
    <n v="0"/>
    <n v="0"/>
  </r>
  <r>
    <x v="76"/>
    <s v="Evergreen (Clark)"/>
    <n v="4042"/>
    <s v="Legacy High School"/>
    <s v="Yes"/>
    <n v="385.09000000000003"/>
    <n v="0"/>
    <n v="385.09000000000003"/>
    <n v="1.06"/>
    <n v="1.1000000000000001"/>
    <n v="385.09000000000003"/>
    <n v="1.1299999999999999"/>
    <n v="78209"/>
    <n v="80164"/>
    <n v="93678.74"/>
    <n v="5965.1100000000006"/>
    <n v="15997.68"/>
    <n v="0.16020000000000001"/>
    <n v="0.15390000000000001"/>
    <n v="34002.74"/>
    <n v="1660.73"/>
    <n v="255.59"/>
    <n v="1916.32"/>
    <n v="135562.91000000003"/>
  </r>
  <r>
    <x v="76"/>
    <s v="Evergreen (Clark)"/>
    <n v="4051"/>
    <s v="Wyeast Middle School"/>
    <s v="Yes"/>
    <n v="748.56"/>
    <n v="0"/>
    <n v="748.56"/>
    <n v="1.06"/>
    <n v="1.1000000000000001"/>
    <n v="748.56"/>
    <n v="2.1960000000000002"/>
    <n v="78209"/>
    <n v="80164"/>
    <n v="182051.78"/>
    <n v="11592.380000000005"/>
    <n v="15997.68"/>
    <n v="0.16020000000000001"/>
    <n v="0.15390000000000001"/>
    <n v="66079.67"/>
    <n v="3227.4"/>
    <n v="496.7"/>
    <n v="3724.1"/>
    <n v="263447.93"/>
  </r>
  <r>
    <x v="76"/>
    <s v="Evergreen (Clark)"/>
    <n v="4162"/>
    <s v="Mountain View High School"/>
    <s v="No"/>
    <n v="1462.3300000000002"/>
    <n v="0"/>
    <n v="0"/>
    <n v="1.06"/>
    <n v="1.1000000000000001"/>
    <n v="0"/>
    <n v="0"/>
    <n v="78209"/>
    <n v="80164"/>
    <n v="0"/>
    <n v="0"/>
    <n v="15997.68"/>
    <n v="0.16020000000000001"/>
    <n v="0.15390000000000001"/>
    <n v="0"/>
    <n v="0"/>
    <n v="0"/>
    <n v="0"/>
    <n v="0"/>
  </r>
  <r>
    <x v="76"/>
    <s v="Evergreen (Clark)"/>
    <n v="4163"/>
    <s v="Hearthwood Elementary School"/>
    <s v="Yes"/>
    <n v="310.87"/>
    <n v="0"/>
    <n v="310.87"/>
    <n v="1.06"/>
    <n v="1.1000000000000001"/>
    <n v="310.87"/>
    <n v="0.91200000000000003"/>
    <n v="78209"/>
    <n v="80164"/>
    <n v="75606.2"/>
    <n v="4814.320000000007"/>
    <n v="15997.68"/>
    <n v="0.16020000000000001"/>
    <n v="0.15390000000000001"/>
    <n v="27442.92"/>
    <n v="1340.34"/>
    <n v="206.28"/>
    <n v="1546.62"/>
    <n v="109410.06"/>
  </r>
  <r>
    <x v="76"/>
    <s v="Evergreen (Clark)"/>
    <n v="4203"/>
    <s v="Cascadia Technical Academy Skills Center"/>
    <s v="Yes"/>
    <n v="770.16"/>
    <n v="0"/>
    <n v="770.16"/>
    <n v="1.06"/>
    <n v="1.1000000000000001"/>
    <n v="770.16"/>
    <n v="2.2589999999999999"/>
    <n v="78209"/>
    <n v="80164"/>
    <n v="187274.58"/>
    <n v="11924.940000000002"/>
    <n v="15997.68"/>
    <n v="0.16020000000000001"/>
    <n v="0.15390000000000001"/>
    <n v="67975.399999999994"/>
    <n v="3319.99"/>
    <n v="510.95"/>
    <n v="3830.9399999999996"/>
    <n v="271005.86"/>
  </r>
  <r>
    <x v="76"/>
    <s v="Evergreen (Clark)"/>
    <n v="4209"/>
    <s v="Pacific Middle School"/>
    <s v="No"/>
    <n v="807.87"/>
    <n v="0"/>
    <n v="0"/>
    <n v="1.06"/>
    <n v="1.1000000000000001"/>
    <n v="0"/>
    <n v="0"/>
    <n v="78209"/>
    <n v="80164"/>
    <n v="0"/>
    <n v="0"/>
    <n v="15997.68"/>
    <n v="0.16020000000000001"/>
    <n v="0.15390000000000001"/>
    <n v="0"/>
    <n v="0"/>
    <n v="0"/>
    <n v="0"/>
    <n v="0"/>
  </r>
  <r>
    <x v="76"/>
    <s v="Evergreen (Clark)"/>
    <n v="4299"/>
    <s v="Burnt Bridge Creek Elementary Sch"/>
    <s v="Yes"/>
    <n v="304.11"/>
    <n v="0"/>
    <n v="304.11"/>
    <n v="1.06"/>
    <n v="1.1000000000000001"/>
    <n v="304.11"/>
    <n v="0.89200000000000002"/>
    <n v="78209"/>
    <n v="80164"/>
    <n v="73948.17"/>
    <n v="4708.75"/>
    <n v="15997.68"/>
    <n v="0.16020000000000001"/>
    <n v="0.15390000000000001"/>
    <n v="26841.1"/>
    <n v="1310.95"/>
    <n v="201.76"/>
    <n v="1512.71"/>
    <n v="107010.73"/>
  </r>
  <r>
    <x v="76"/>
    <s v="Evergreen (Clark)"/>
    <n v="4380"/>
    <s v="Harmony Elementary School"/>
    <s v="No"/>
    <n v="472.87"/>
    <n v="0"/>
    <n v="0"/>
    <n v="1.06"/>
    <n v="1.1000000000000001"/>
    <n v="0"/>
    <n v="0"/>
    <n v="78209"/>
    <n v="80164"/>
    <n v="0"/>
    <n v="0"/>
    <n v="15997.68"/>
    <n v="0.16020000000000001"/>
    <n v="0.15390000000000001"/>
    <n v="0"/>
    <n v="0"/>
    <n v="0"/>
    <n v="0"/>
    <n v="0"/>
  </r>
  <r>
    <x v="76"/>
    <s v="Evergreen (Clark)"/>
    <n v="4445"/>
    <s v="Pioneer Elementary School"/>
    <s v="No"/>
    <n v="544.30999999999995"/>
    <n v="0"/>
    <n v="0"/>
    <n v="1.06"/>
    <n v="1.1000000000000001"/>
    <n v="0"/>
    <n v="0"/>
    <n v="78209"/>
    <n v="80164"/>
    <n v="0"/>
    <n v="0"/>
    <n v="15997.68"/>
    <n v="0.16020000000000001"/>
    <n v="0.15390000000000001"/>
    <n v="0"/>
    <n v="0"/>
    <n v="0"/>
    <n v="0"/>
    <n v="0"/>
  </r>
  <r>
    <x v="76"/>
    <s v="Evergreen (Clark)"/>
    <n v="4498"/>
    <s v="Frontier Middle School"/>
    <s v="Yes"/>
    <n v="764.46"/>
    <n v="0"/>
    <n v="764.46"/>
    <n v="1.06"/>
    <n v="1.1000000000000001"/>
    <n v="764.46"/>
    <n v="2.242"/>
    <n v="78209"/>
    <n v="80164"/>
    <n v="185865.25"/>
    <n v="11835.209999999992"/>
    <n v="15997.68"/>
    <n v="0.16020000000000001"/>
    <n v="0.15390000000000001"/>
    <n v="67463.850000000006"/>
    <n v="3295.01"/>
    <n v="507.1"/>
    <n v="3802.11"/>
    <n v="268966.42"/>
  </r>
  <r>
    <x v="76"/>
    <s v="Evergreen (Clark)"/>
    <n v="4499"/>
    <s v="Fishers Landing Elementary School"/>
    <s v="No"/>
    <n v="405"/>
    <n v="0"/>
    <n v="0"/>
    <n v="1.06"/>
    <n v="1.1000000000000001"/>
    <n v="0"/>
    <n v="0"/>
    <n v="78209"/>
    <n v="80164"/>
    <n v="0"/>
    <n v="0"/>
    <n v="15997.68"/>
    <n v="0.16020000000000001"/>
    <n v="0.15390000000000001"/>
    <n v="0"/>
    <n v="0"/>
    <n v="0"/>
    <n v="0"/>
    <n v="0"/>
  </r>
  <r>
    <x v="76"/>
    <s v="Evergreen (Clark)"/>
    <n v="4523"/>
    <s v="Heritage High School"/>
    <s v="Yes"/>
    <n v="1508.43"/>
    <n v="0"/>
    <n v="1508.43"/>
    <n v="1.06"/>
    <n v="1.1000000000000001"/>
    <n v="1508.43"/>
    <n v="4.4249999999999998"/>
    <n v="78209"/>
    <n v="80164"/>
    <n v="366839.31"/>
    <n v="23358.960000000021"/>
    <n v="15997.68"/>
    <n v="0.16020000000000001"/>
    <n v="0.15390000000000001"/>
    <n v="133152.34"/>
    <n v="6503.3"/>
    <n v="1000.86"/>
    <n v="7504.16"/>
    <n v="530854.77"/>
  </r>
  <r>
    <x v="76"/>
    <s v="Evergreen (Clark)"/>
    <n v="4560"/>
    <s v="Illahee Elementary School"/>
    <s v="No"/>
    <n v="368.58"/>
    <n v="0"/>
    <n v="0"/>
    <n v="1.06"/>
    <n v="1.1000000000000001"/>
    <n v="0"/>
    <n v="0"/>
    <n v="78209"/>
    <n v="80164"/>
    <n v="0"/>
    <n v="0"/>
    <n v="15997.68"/>
    <n v="0.16020000000000001"/>
    <n v="0.15390000000000001"/>
    <n v="0"/>
    <n v="0"/>
    <n v="0"/>
    <n v="0"/>
    <n v="0"/>
  </r>
  <r>
    <x v="76"/>
    <s v="Evergreen (Clark)"/>
    <n v="4561"/>
    <s v="Shahala Middle School"/>
    <s v="No"/>
    <n v="740.92"/>
    <n v="0"/>
    <n v="0"/>
    <n v="1.06"/>
    <n v="1.1000000000000001"/>
    <n v="0"/>
    <n v="0"/>
    <n v="78209"/>
    <n v="80164"/>
    <n v="0"/>
    <n v="0"/>
    <n v="15997.68"/>
    <n v="0.16020000000000001"/>
    <n v="0.15390000000000001"/>
    <n v="0"/>
    <n v="0"/>
    <n v="0"/>
    <n v="0"/>
    <n v="0"/>
  </r>
  <r>
    <x v="76"/>
    <s v="Evergreen (Clark)"/>
    <n v="4579"/>
    <s v="York Elementary School"/>
    <s v="No"/>
    <n v="340.14"/>
    <n v="0"/>
    <n v="0"/>
    <n v="1.06"/>
    <n v="1.1000000000000001"/>
    <n v="0"/>
    <n v="0"/>
    <n v="78209"/>
    <n v="80164"/>
    <n v="0"/>
    <n v="0"/>
    <n v="15997.68"/>
    <n v="0.16020000000000001"/>
    <n v="0.15390000000000001"/>
    <n v="0"/>
    <n v="0"/>
    <n v="0"/>
    <n v="0"/>
    <n v="0"/>
  </r>
  <r>
    <x v="76"/>
    <s v="Evergreen (Clark)"/>
    <n v="4587"/>
    <s v="Columbia Valley Elementary"/>
    <s v="No"/>
    <n v="359.56"/>
    <n v="0"/>
    <n v="0"/>
    <n v="1.06"/>
    <n v="1.1000000000000001"/>
    <n v="0"/>
    <n v="0"/>
    <n v="78209"/>
    <n v="80164"/>
    <n v="0"/>
    <n v="0"/>
    <n v="15997.68"/>
    <n v="0.16020000000000001"/>
    <n v="0.15390000000000001"/>
    <n v="0"/>
    <n v="0"/>
    <n v="0"/>
    <n v="0"/>
    <n v="0"/>
  </r>
  <r>
    <x v="76"/>
    <s v="Evergreen (Clark)"/>
    <n v="5111"/>
    <s v="Union High School"/>
    <s v="No"/>
    <n v="1921.53"/>
    <n v="0"/>
    <n v="0"/>
    <n v="1.06"/>
    <n v="1.1000000000000001"/>
    <n v="0"/>
    <n v="0"/>
    <n v="78209"/>
    <n v="80164"/>
    <n v="0"/>
    <n v="0"/>
    <n v="15997.68"/>
    <n v="0.16020000000000001"/>
    <n v="0.15390000000000001"/>
    <n v="0"/>
    <n v="0"/>
    <n v="0"/>
    <n v="0"/>
    <n v="0"/>
  </r>
  <r>
    <x v="76"/>
    <s v="Evergreen (Clark)"/>
    <n v="5136"/>
    <s v="Endeavour Elementary School"/>
    <s v="Yes"/>
    <n v="488.22"/>
    <n v="0"/>
    <n v="488.22"/>
    <n v="1.06"/>
    <n v="1.1000000000000001"/>
    <n v="488.22"/>
    <n v="1.4319999999999999"/>
    <n v="78209"/>
    <n v="80164"/>
    <n v="118715.01"/>
    <n v="7559.320000000007"/>
    <n v="15997.68"/>
    <n v="0.16020000000000001"/>
    <n v="0.15390000000000001"/>
    <n v="43090.2"/>
    <n v="2104.5700000000002"/>
    <n v="323.89"/>
    <n v="2428.46"/>
    <n v="171792.99"/>
  </r>
  <r>
    <x v="76"/>
    <s v="Evergreen (Clark)"/>
    <n v="5310"/>
    <s v="Henrietta Lacks Health and Bioscience High School"/>
    <s v="No"/>
    <n v="461.47"/>
    <n v="0"/>
    <n v="0"/>
    <n v="1.06"/>
    <n v="1.1000000000000001"/>
    <n v="0"/>
    <n v="0"/>
    <n v="78209"/>
    <n v="80164"/>
    <n v="0"/>
    <n v="0"/>
    <n v="15997.68"/>
    <n v="0.16020000000000001"/>
    <n v="0.15390000000000001"/>
    <n v="0"/>
    <n v="0"/>
    <n v="0"/>
    <n v="0"/>
    <n v="0"/>
  </r>
  <r>
    <x v="76"/>
    <s v="Evergreen (Clark)"/>
    <n v="5435"/>
    <s v="Open Doors Evergreen"/>
    <s v="Yes"/>
    <n v="146"/>
    <n v="0"/>
    <n v="146"/>
    <n v="1.06"/>
    <n v="1.1000000000000001"/>
    <n v="146"/>
    <n v="0.42799999999999999"/>
    <n v="78209"/>
    <n v="80164"/>
    <n v="35481.86"/>
    <n v="2259.3499999999985"/>
    <n v="15997.68"/>
    <n v="0.16020000000000001"/>
    <n v="0.15390000000000001"/>
    <n v="12878.91"/>
    <n v="629.02"/>
    <n v="96.81"/>
    <n v="725.82999999999993"/>
    <n v="51345.950000000004"/>
  </r>
  <r>
    <x v="76"/>
    <s v="Evergreen (Clark)"/>
    <n v="5612"/>
    <s v="Emerald Elementary School"/>
    <s v="No"/>
    <n v="449.67"/>
    <n v="0"/>
    <n v="0"/>
    <n v="1.06"/>
    <n v="1.1000000000000001"/>
    <n v="0"/>
    <n v="0"/>
    <n v="78209"/>
    <n v="80164"/>
    <n v="0"/>
    <n v="0"/>
    <n v="15997.68"/>
    <n v="0.16020000000000001"/>
    <n v="0.15390000000000001"/>
    <n v="0"/>
    <n v="0"/>
    <n v="0"/>
    <n v="0"/>
    <n v="0"/>
  </r>
  <r>
    <x v="77"/>
    <s v="Evergreen (Stev)"/>
    <n v="3197"/>
    <s v="Evergreen School"/>
    <s v="Yes"/>
    <n v="38.89"/>
    <n v="0"/>
    <n v="38.89"/>
    <n v="1"/>
    <n v="1"/>
    <n v="38.89"/>
    <n v="0.114"/>
    <n v="78209"/>
    <n v="80164"/>
    <n v="8915.83"/>
    <n v="222.8700000000008"/>
    <n v="15997.68"/>
    <n v="0.16020000000000001"/>
    <n v="0.15390000000000001"/>
    <n v="3286.35"/>
    <n v="152.31"/>
    <n v="23.44"/>
    <n v="175.75"/>
    <n v="12600.800000000001"/>
  </r>
  <r>
    <x v="78"/>
    <s v="Federal Way"/>
    <n v="1759"/>
    <s v="Internet Academy"/>
    <s v="Yes"/>
    <n v="367.21999999999997"/>
    <n v="0"/>
    <n v="367.21999999999997"/>
    <n v="1.1200000000000001"/>
    <n v="1.1200000000000001"/>
    <n v="367.21999999999997"/>
    <n v="1.077"/>
    <n v="78209"/>
    <n v="80164"/>
    <n v="94338.82"/>
    <n v="2358.1999999999971"/>
    <n v="15997.68"/>
    <n v="0.16020000000000001"/>
    <n v="0.15390000000000001"/>
    <n v="32705.51"/>
    <n v="1611.62"/>
    <n v="248.03"/>
    <n v="1859.6499999999999"/>
    <n v="131262.18"/>
  </r>
  <r>
    <x v="78"/>
    <s v="Federal Way"/>
    <n v="1789"/>
    <s v="Federal Way Public Academy"/>
    <s v="No"/>
    <n v="306.85000000000002"/>
    <n v="0"/>
    <n v="0"/>
    <n v="1.1200000000000001"/>
    <n v="1.1200000000000001"/>
    <n v="0"/>
    <n v="0"/>
    <n v="78209"/>
    <n v="80164"/>
    <n v="0"/>
    <n v="0"/>
    <n v="15997.68"/>
    <n v="0.16020000000000001"/>
    <n v="0.15390000000000001"/>
    <n v="0"/>
    <n v="0"/>
    <n v="0"/>
    <n v="0"/>
    <n v="0"/>
  </r>
  <r>
    <x v="78"/>
    <s v="Federal Way"/>
    <n v="1950"/>
    <s v="Employment Transition Program"/>
    <s v="Yes"/>
    <n v="61.69"/>
    <n v="0"/>
    <n v="61.69"/>
    <n v="1.1200000000000001"/>
    <n v="1.1200000000000001"/>
    <n v="61.69"/>
    <n v="0.18099999999999999"/>
    <n v="78209"/>
    <n v="80164"/>
    <n v="15854.53"/>
    <n v="396.31999999999971"/>
    <n v="15997.68"/>
    <n v="0.16020000000000001"/>
    <n v="0.15390000000000001"/>
    <n v="5496.47"/>
    <n v="270.85000000000002"/>
    <n v="41.68"/>
    <n v="312.53000000000003"/>
    <n v="22059.85"/>
  </r>
  <r>
    <x v="78"/>
    <s v="Federal Way"/>
    <n v="1951"/>
    <s v="Support School"/>
    <s v="Yes"/>
    <n v="10.66"/>
    <n v="0"/>
    <n v="10.66"/>
    <n v="1.1200000000000001"/>
    <n v="1.1200000000000001"/>
    <n v="10.66"/>
    <n v="3.1E-2"/>
    <n v="78209"/>
    <n v="80164"/>
    <n v="2715.42"/>
    <n v="67.869999999999891"/>
    <n v="15997.68"/>
    <n v="0.16020000000000001"/>
    <n v="0.15390000000000001"/>
    <n v="941.38"/>
    <n v="46.39"/>
    <n v="7.14"/>
    <n v="53.53"/>
    <n v="3778.2000000000003"/>
  </r>
  <r>
    <x v="78"/>
    <s v="Federal Way"/>
    <n v="2417"/>
    <s v="Federal Way High School"/>
    <s v="Yes"/>
    <n v="1632.92"/>
    <n v="0"/>
    <n v="1632.92"/>
    <n v="1.1200000000000001"/>
    <n v="1.1200000000000001"/>
    <n v="1632.92"/>
    <n v="4.79"/>
    <n v="78209"/>
    <n v="80164"/>
    <n v="419575.64"/>
    <n v="10488.190000000002"/>
    <n v="15997.68"/>
    <n v="0.16020000000000001"/>
    <n v="0.15390000000000001"/>
    <n v="145459.04"/>
    <n v="7167.73"/>
    <n v="1103.1099999999999"/>
    <n v="8270.84"/>
    <n v="583793.71000000008"/>
  </r>
  <r>
    <x v="78"/>
    <s v="Federal Way"/>
    <n v="2841"/>
    <s v="Lakeland Elementary School"/>
    <s v="Yes"/>
    <n v="425.56"/>
    <n v="0"/>
    <n v="425.56"/>
    <n v="1.1200000000000001"/>
    <n v="1.1200000000000001"/>
    <n v="425.56"/>
    <n v="1.248"/>
    <n v="78209"/>
    <n v="80164"/>
    <n v="109317.41"/>
    <n v="2732.6199999999953"/>
    <n v="15997.68"/>
    <n v="0.16020000000000001"/>
    <n v="0.15390000000000001"/>
    <n v="37898.300000000003"/>
    <n v="1867.5"/>
    <n v="287.41000000000003"/>
    <n v="2154.91"/>
    <n v="152103.24000000002"/>
  </r>
  <r>
    <x v="78"/>
    <s v="Federal Way"/>
    <n v="3159"/>
    <s v="Mirror Lake Elementary School"/>
    <s v="Yes"/>
    <n v="491.12"/>
    <n v="0"/>
    <n v="491.12"/>
    <n v="1.1200000000000001"/>
    <n v="1.1200000000000001"/>
    <n v="491.12"/>
    <n v="1.4410000000000001"/>
    <n v="78209"/>
    <n v="80164"/>
    <n v="126223.07"/>
    <n v="3155.2099999999919"/>
    <n v="15997.68"/>
    <n v="0.16020000000000001"/>
    <n v="0.15390000000000001"/>
    <n v="43759.18"/>
    <n v="2156.3000000000002"/>
    <n v="331.85"/>
    <n v="2488.15"/>
    <n v="175625.61"/>
  </r>
  <r>
    <x v="78"/>
    <s v="Federal Way"/>
    <n v="3160"/>
    <s v="Star Lake Elementary School"/>
    <s v="Yes"/>
    <n v="397.07"/>
    <n v="0"/>
    <n v="397.07"/>
    <n v="1.1200000000000001"/>
    <n v="1.1200000000000001"/>
    <n v="397.07"/>
    <n v="1.165"/>
    <n v="78209"/>
    <n v="80164"/>
    <n v="102047.1"/>
    <n v="2550.8899999999994"/>
    <n v="15997.68"/>
    <n v="0.16020000000000001"/>
    <n v="0.15390000000000001"/>
    <n v="35377.82"/>
    <n v="1743.3"/>
    <n v="268.29000000000002"/>
    <n v="2011.59"/>
    <n v="141987.4"/>
  </r>
  <r>
    <x v="78"/>
    <s v="Federal Way"/>
    <n v="3328"/>
    <s v="Woodmont K-8 School"/>
    <s v="Yes"/>
    <n v="474.94"/>
    <n v="0"/>
    <n v="474.94"/>
    <n v="1.1200000000000001"/>
    <n v="1.1200000000000001"/>
    <n v="474.94"/>
    <n v="1.393"/>
    <n v="78209"/>
    <n v="80164"/>
    <n v="122018.55"/>
    <n v="3050.1199999999953"/>
    <n v="15997.68"/>
    <n v="0.16020000000000001"/>
    <n v="0.15390000000000001"/>
    <n v="42301.55"/>
    <n v="2084.48"/>
    <n v="320.8"/>
    <n v="2405.2800000000002"/>
    <n v="169775.5"/>
  </r>
  <r>
    <x v="78"/>
    <s v="Federal Way"/>
    <n v="3329"/>
    <s v="Panther Lake Elementary School"/>
    <s v="Yes"/>
    <n v="420.89"/>
    <n v="0"/>
    <n v="420.89"/>
    <n v="1.1200000000000001"/>
    <n v="1.1200000000000001"/>
    <n v="420.89"/>
    <n v="1.2350000000000001"/>
    <n v="78209"/>
    <n v="80164"/>
    <n v="108178.69"/>
    <n v="2704.1499999999942"/>
    <n v="15997.68"/>
    <n v="0.16020000000000001"/>
    <n v="0.15390000000000001"/>
    <n v="37503.53"/>
    <n v="1848.05"/>
    <n v="284.41000000000003"/>
    <n v="2132.46"/>
    <n v="150518.82999999999"/>
  </r>
  <r>
    <x v="78"/>
    <s v="Federal Way"/>
    <n v="3381"/>
    <s v="Lakota Middle School"/>
    <s v="Yes"/>
    <n v="634.30999999999995"/>
    <n v="0"/>
    <n v="634.30999999999995"/>
    <n v="1.1200000000000001"/>
    <n v="1.1200000000000001"/>
    <n v="634.30999999999995"/>
    <n v="1.861"/>
    <n v="78209"/>
    <n v="80164"/>
    <n v="163012.57999999999"/>
    <n v="4074.8500000000058"/>
    <n v="15997.68"/>
    <n v="0.16020000000000001"/>
    <n v="0.15390000000000001"/>
    <n v="56513.42"/>
    <n v="2784.79"/>
    <n v="428.58"/>
    <n v="3213.37"/>
    <n v="226814.22"/>
  </r>
  <r>
    <x v="78"/>
    <s v="Federal Way"/>
    <n v="3431"/>
    <s v="Evergreen Middle School"/>
    <s v="Yes"/>
    <n v="810.61"/>
    <n v="0"/>
    <n v="810.61"/>
    <n v="1.1200000000000001"/>
    <n v="1.1200000000000001"/>
    <n v="810.61"/>
    <n v="2.3780000000000001"/>
    <n v="78209"/>
    <n v="80164"/>
    <n v="208298.72"/>
    <n v="5206.8699999999953"/>
    <n v="15997.68"/>
    <n v="0.16020000000000001"/>
    <n v="0.15390000000000001"/>
    <n v="72213.279999999999"/>
    <n v="3558.43"/>
    <n v="547.64"/>
    <n v="4106.07"/>
    <n v="289824.94"/>
  </r>
  <r>
    <x v="78"/>
    <s v="Federal Way"/>
    <n v="3432"/>
    <s v="Olympic View Elementary School"/>
    <s v="Yes"/>
    <n v="546.77"/>
    <n v="0"/>
    <n v="546.77"/>
    <n v="1.1200000000000001"/>
    <n v="1.1200000000000001"/>
    <n v="546.77"/>
    <n v="1.6040000000000001"/>
    <n v="78209"/>
    <n v="80164"/>
    <n v="140500.9"/>
    <n v="3512.1199999999953"/>
    <n v="15997.68"/>
    <n v="0.16020000000000001"/>
    <n v="0.15390000000000001"/>
    <n v="48709.04"/>
    <n v="2400.2199999999998"/>
    <n v="369.39"/>
    <n v="2769.6099999999997"/>
    <n v="195491.66999999998"/>
  </r>
  <r>
    <x v="78"/>
    <s v="Federal Way"/>
    <n v="3519"/>
    <s v="Adelaide Elementary School"/>
    <s v="Yes"/>
    <n v="269.08999999999997"/>
    <n v="0"/>
    <n v="269.08999999999997"/>
    <n v="1.1200000000000001"/>
    <n v="1.1200000000000001"/>
    <n v="269.08999999999997"/>
    <n v="0.78900000000000003"/>
    <n v="78209"/>
    <n v="80164"/>
    <n v="69111.73"/>
    <n v="1727.5900000000111"/>
    <n v="15997.68"/>
    <n v="0.16020000000000001"/>
    <n v="0.15390000000000001"/>
    <n v="23959.74"/>
    <n v="1180.6600000000001"/>
    <n v="181.7"/>
    <n v="1362.3600000000001"/>
    <n v="96161.420000000013"/>
  </r>
  <r>
    <x v="78"/>
    <s v="Federal Way"/>
    <n v="3547"/>
    <s v="Camelot Elementary School"/>
    <s v="Yes"/>
    <n v="252.56"/>
    <n v="0"/>
    <n v="252.56"/>
    <n v="1.1200000000000001"/>
    <n v="1.1200000000000001"/>
    <n v="252.56"/>
    <n v="0.74099999999999999"/>
    <n v="78209"/>
    <n v="80164"/>
    <n v="64907.21"/>
    <n v="1622.5000000000073"/>
    <n v="15997.68"/>
    <n v="0.16020000000000001"/>
    <n v="0.15390000000000001"/>
    <n v="22502.12"/>
    <n v="1108.83"/>
    <n v="170.65"/>
    <n v="1279.48"/>
    <n v="90311.310000000012"/>
  </r>
  <r>
    <x v="78"/>
    <s v="Federal Way"/>
    <n v="3567"/>
    <s v="Sunnycrest Elementary School"/>
    <s v="Yes"/>
    <n v="520.44000000000005"/>
    <n v="0"/>
    <n v="520.44000000000005"/>
    <n v="1.1200000000000001"/>
    <n v="1.1200000000000001"/>
    <n v="520.44000000000005"/>
    <n v="1.5269999999999999"/>
    <n v="78209"/>
    <n v="80164"/>
    <n v="133756.16"/>
    <n v="3343.5199999999895"/>
    <n v="15997.68"/>
    <n v="0.16020000000000001"/>
    <n v="0.15390000000000001"/>
    <n v="46370.76"/>
    <n v="2284.9899999999998"/>
    <n v="351.66"/>
    <n v="2636.6499999999996"/>
    <n v="186107.09"/>
  </r>
  <r>
    <x v="78"/>
    <s v="Federal Way"/>
    <n v="3568"/>
    <s v="Lake Grove Elementary School"/>
    <s v="Yes"/>
    <n v="384.56"/>
    <n v="0"/>
    <n v="384.56"/>
    <n v="1.1200000000000001"/>
    <n v="1.1200000000000001"/>
    <n v="384.56"/>
    <n v="1.1279999999999999"/>
    <n v="78209"/>
    <n v="80164"/>
    <n v="98806.12"/>
    <n v="2469.8700000000099"/>
    <n v="15997.68"/>
    <n v="0.16020000000000001"/>
    <n v="0.15390000000000001"/>
    <n v="34254.239999999998"/>
    <n v="1687.93"/>
    <n v="259.77"/>
    <n v="1947.7"/>
    <n v="137477.93"/>
  </r>
  <r>
    <x v="78"/>
    <s v="Federal Way"/>
    <n v="3582"/>
    <s v="Valhalla Elementary School"/>
    <s v="Yes"/>
    <n v="506.56"/>
    <n v="0"/>
    <n v="506.56"/>
    <n v="1.1200000000000001"/>
    <n v="1.1200000000000001"/>
    <n v="506.56"/>
    <n v="1.486"/>
    <n v="78209"/>
    <n v="80164"/>
    <n v="130164.8"/>
    <n v="3253.7499999999854"/>
    <n v="15997.68"/>
    <n v="0.16020000000000001"/>
    <n v="0.15390000000000001"/>
    <n v="45125.71"/>
    <n v="2223.64"/>
    <n v="342.22"/>
    <n v="2565.8599999999997"/>
    <n v="181110.12"/>
  </r>
  <r>
    <x v="78"/>
    <s v="Federal Way"/>
    <n v="3583"/>
    <s v="Wildwood Elementary School"/>
    <s v="Yes"/>
    <n v="537.58000000000004"/>
    <n v="0"/>
    <n v="537.58000000000004"/>
    <n v="1.1200000000000001"/>
    <n v="1.1200000000000001"/>
    <n v="537.58000000000004"/>
    <n v="1.577"/>
    <n v="78209"/>
    <n v="80164"/>
    <n v="138135.85999999999"/>
    <n v="3453"/>
    <n v="15997.68"/>
    <n v="0.16020000000000001"/>
    <n v="0.15390000000000001"/>
    <n v="47889.120000000003"/>
    <n v="2359.81"/>
    <n v="363.17"/>
    <n v="2722.98"/>
    <n v="192200.95999999999"/>
  </r>
  <r>
    <x v="78"/>
    <s v="Federal Way"/>
    <n v="3584"/>
    <s v="Thomas Jefferson High School"/>
    <s v="Yes"/>
    <n v="1742.68"/>
    <n v="0"/>
    <n v="1742.68"/>
    <n v="1.1200000000000001"/>
    <n v="1.1200000000000001"/>
    <n v="1742.68"/>
    <n v="5.1120000000000001"/>
    <n v="78209"/>
    <n v="80164"/>
    <n v="447780.94"/>
    <n v="11193.229999999981"/>
    <n v="15997.68"/>
    <n v="0.16020000000000001"/>
    <n v="0.15390000000000001"/>
    <n v="155237.28"/>
    <n v="7649.57"/>
    <n v="1177.27"/>
    <n v="8826.84"/>
    <n v="623038.28999999992"/>
  </r>
  <r>
    <x v="78"/>
    <s v="Federal Way"/>
    <n v="3625"/>
    <s v="Nautilus K-8 School"/>
    <s v="Yes"/>
    <n v="466.33"/>
    <n v="0"/>
    <n v="466.33"/>
    <n v="1.1200000000000001"/>
    <n v="1.1200000000000001"/>
    <n v="466.33"/>
    <n v="1.3680000000000001"/>
    <n v="78209"/>
    <n v="80164"/>
    <n v="119828.7"/>
    <n v="2995.3700000000099"/>
    <n v="15997.68"/>
    <n v="0.16020000000000001"/>
    <n v="0.15390000000000001"/>
    <n v="41542.370000000003"/>
    <n v="2047.07"/>
    <n v="315.04000000000002"/>
    <n v="2362.11"/>
    <n v="166728.54999999999"/>
  </r>
  <r>
    <x v="78"/>
    <s v="Federal Way"/>
    <n v="3626"/>
    <s v="Sacajawea Middle School"/>
    <s v="Yes"/>
    <n v="674.39"/>
    <n v="0"/>
    <n v="674.39"/>
    <n v="1.1200000000000001"/>
    <n v="1.1200000000000001"/>
    <n v="674.39"/>
    <n v="1.978"/>
    <n v="78209"/>
    <n v="80164"/>
    <n v="173261.09"/>
    <n v="4331.0299999999988"/>
    <n v="15997.68"/>
    <n v="0.16020000000000001"/>
    <n v="0.15390000000000001"/>
    <n v="60066.38"/>
    <n v="2959.87"/>
    <n v="455.52"/>
    <n v="3415.39"/>
    <n v="241073.89"/>
  </r>
  <r>
    <x v="78"/>
    <s v="Federal Way"/>
    <n v="3627"/>
    <s v="Mark Twain Elementary School"/>
    <s v="Yes"/>
    <n v="527.11"/>
    <n v="0"/>
    <n v="527.11"/>
    <n v="1.1200000000000001"/>
    <n v="1.1200000000000001"/>
    <n v="527.11"/>
    <n v="1.546"/>
    <n v="78209"/>
    <n v="80164"/>
    <n v="135420.45000000001"/>
    <n v="3385.1199999999953"/>
    <n v="15997.68"/>
    <n v="0.16020000000000001"/>
    <n v="0.15390000000000001"/>
    <n v="46947.74"/>
    <n v="2313.4299999999998"/>
    <n v="356.04"/>
    <n v="2669.47"/>
    <n v="188422.78"/>
  </r>
  <r>
    <x v="78"/>
    <s v="Federal Way"/>
    <n v="3628"/>
    <s v="Twin Lakes Elementary School"/>
    <s v="Yes"/>
    <n v="338.22"/>
    <n v="0"/>
    <n v="338.22"/>
    <n v="1.1200000000000001"/>
    <n v="1.1200000000000001"/>
    <n v="338.22"/>
    <n v="0.99199999999999999"/>
    <n v="78209"/>
    <n v="80164"/>
    <n v="86893.33"/>
    <n v="2172.0800000000017"/>
    <n v="15997.68"/>
    <n v="0.16020000000000001"/>
    <n v="0.15390000000000001"/>
    <n v="30124.29"/>
    <n v="1484.42"/>
    <n v="228.45"/>
    <n v="1712.8700000000001"/>
    <n v="120902.56999999999"/>
  </r>
  <r>
    <x v="78"/>
    <s v="Federal Way"/>
    <n v="3700"/>
    <s v="Brigadoon Elementary School"/>
    <s v="Yes"/>
    <n v="327.71"/>
    <n v="0"/>
    <n v="327.71"/>
    <n v="1.1200000000000001"/>
    <n v="1.1200000000000001"/>
    <n v="327.71"/>
    <n v="0.96099999999999997"/>
    <n v="78209"/>
    <n v="80164"/>
    <n v="84177.91"/>
    <n v="2104.2099999999919"/>
    <n v="15997.68"/>
    <n v="0.16020000000000001"/>
    <n v="0.15390000000000001"/>
    <n v="29182.91"/>
    <n v="1438.04"/>
    <n v="221.31"/>
    <n v="1659.35"/>
    <n v="117124.38"/>
  </r>
  <r>
    <x v="78"/>
    <s v="Federal Way"/>
    <n v="3701"/>
    <s v="Kilo Middle School"/>
    <s v="Yes"/>
    <n v="669.91"/>
    <n v="0"/>
    <n v="669.91"/>
    <n v="1.1200000000000001"/>
    <n v="1.1200000000000001"/>
    <n v="669.91"/>
    <n v="1.9650000000000001"/>
    <n v="78209"/>
    <n v="80164"/>
    <n v="172122.37"/>
    <n v="4302.5599999999977"/>
    <n v="15997.68"/>
    <n v="0.16020000000000001"/>
    <n v="0.15390000000000001"/>
    <n v="59671.61"/>
    <n v="2940.42"/>
    <n v="452.53"/>
    <n v="3392.95"/>
    <n v="239489.49"/>
  </r>
  <r>
    <x v="78"/>
    <s v="Federal Way"/>
    <n v="3738"/>
    <s v="Lake Dolloff Elementary School"/>
    <s v="Yes"/>
    <n v="533"/>
    <n v="0"/>
    <n v="533"/>
    <n v="1.1200000000000001"/>
    <n v="1.1200000000000001"/>
    <n v="533"/>
    <n v="1.5629999999999999"/>
    <n v="78209"/>
    <n v="80164"/>
    <n v="136909.54999999999"/>
    <n v="3422.3400000000256"/>
    <n v="15997.68"/>
    <n v="0.16020000000000001"/>
    <n v="0.15390000000000001"/>
    <n v="47463.98"/>
    <n v="2338.86"/>
    <n v="359.95"/>
    <n v="2698.81"/>
    <n v="190494.68000000002"/>
  </r>
  <r>
    <x v="78"/>
    <s v="Federal Way"/>
    <n v="3766"/>
    <s v="Decatur High School"/>
    <s v="Yes"/>
    <n v="1329.8700000000001"/>
    <n v="0"/>
    <n v="1329.8700000000001"/>
    <n v="1.1200000000000001"/>
    <n v="1.1200000000000001"/>
    <n v="1329.8700000000001"/>
    <n v="3.9009999999999998"/>
    <n v="78209"/>
    <n v="80164"/>
    <n v="341704.51"/>
    <n v="8541.6300000000047"/>
    <n v="15997.68"/>
    <n v="0.16020000000000001"/>
    <n v="0.15390000000000001"/>
    <n v="118462.57"/>
    <n v="5837.44"/>
    <n v="898.38"/>
    <n v="6735.82"/>
    <n v="475444.53"/>
  </r>
  <r>
    <x v="78"/>
    <s v="Federal Way"/>
    <n v="3898"/>
    <s v="Illahee Middle School"/>
    <s v="Yes"/>
    <n v="650.51"/>
    <n v="0"/>
    <n v="650.51"/>
    <n v="1.1200000000000001"/>
    <n v="1.1200000000000001"/>
    <n v="650.51"/>
    <n v="1.9079999999999999"/>
    <n v="78209"/>
    <n v="80164"/>
    <n v="167129.5"/>
    <n v="4177.7600000000093"/>
    <n v="15997.68"/>
    <n v="0.16020000000000001"/>
    <n v="0.15390000000000001"/>
    <n v="57940.68"/>
    <n v="2855.12"/>
    <n v="439.4"/>
    <n v="3294.52"/>
    <n v="232542.46"/>
  </r>
  <r>
    <x v="78"/>
    <s v="Federal Way"/>
    <n v="4343"/>
    <s v="Silver Lake Elementary School"/>
    <s v="Yes"/>
    <n v="380.55"/>
    <n v="0"/>
    <n v="380.55"/>
    <n v="1.1200000000000001"/>
    <n v="1.1200000000000001"/>
    <n v="380.55"/>
    <n v="1.1160000000000001"/>
    <n v="78209"/>
    <n v="80164"/>
    <n v="97754.99"/>
    <n v="2443.5999999999913"/>
    <n v="15997.68"/>
    <n v="0.16020000000000001"/>
    <n v="0.15390000000000001"/>
    <n v="33889.83"/>
    <n v="1669.98"/>
    <n v="257.01"/>
    <n v="1926.99"/>
    <n v="136015.40999999997"/>
  </r>
  <r>
    <x v="78"/>
    <s v="Federal Way"/>
    <n v="4374"/>
    <s v="Sherwood Forest Elementary School"/>
    <s v="Yes"/>
    <n v="324.89999999999998"/>
    <n v="0"/>
    <n v="324.89999999999998"/>
    <n v="1.1200000000000001"/>
    <n v="1.1200000000000001"/>
    <n v="324.89999999999998"/>
    <n v="0.95299999999999996"/>
    <n v="78209"/>
    <n v="80164"/>
    <n v="83477.16"/>
    <n v="2086.6900000000023"/>
    <n v="15997.68"/>
    <n v="0.16020000000000001"/>
    <n v="0.15390000000000001"/>
    <n v="28939.97"/>
    <n v="1426.06"/>
    <n v="219.47"/>
    <n v="1645.53"/>
    <n v="116149.35"/>
  </r>
  <r>
    <x v="78"/>
    <s v="Federal Way"/>
    <n v="4422"/>
    <s v="Rainier View Elementary School"/>
    <s v="Yes"/>
    <n v="463.33"/>
    <n v="0"/>
    <n v="463.33"/>
    <n v="1.1200000000000001"/>
    <n v="1.1200000000000001"/>
    <n v="463.33"/>
    <n v="1.359"/>
    <n v="78209"/>
    <n v="80164"/>
    <n v="119040.35"/>
    <n v="2975.6699999999983"/>
    <n v="15997.68"/>
    <n v="0.16020000000000001"/>
    <n v="0.15390000000000001"/>
    <n v="41269.07"/>
    <n v="2033.6"/>
    <n v="312.97000000000003"/>
    <n v="2346.5699999999997"/>
    <n v="165631.66000000003"/>
  </r>
  <r>
    <x v="78"/>
    <s v="Federal Way"/>
    <n v="4426"/>
    <s v="Green Gables Elementary School"/>
    <s v="Yes"/>
    <n v="282.44"/>
    <n v="0"/>
    <n v="282.44"/>
    <n v="1.1200000000000001"/>
    <n v="1.1200000000000001"/>
    <n v="282.44"/>
    <n v="0.82799999999999996"/>
    <n v="78209"/>
    <n v="80164"/>
    <n v="72527.899999999994"/>
    <n v="1812.9900000000052"/>
    <n v="15997.68"/>
    <n v="0.16020000000000001"/>
    <n v="0.15390000000000001"/>
    <n v="25144.07"/>
    <n v="1239.01"/>
    <n v="190.68"/>
    <n v="1429.69"/>
    <n v="100914.65000000001"/>
  </r>
  <r>
    <x v="78"/>
    <s v="Federal Way"/>
    <n v="4470"/>
    <s v="Enterprise Elementary School"/>
    <s v="Yes"/>
    <n v="430.53"/>
    <n v="0"/>
    <n v="430.53"/>
    <n v="1.1200000000000001"/>
    <n v="1.1200000000000001"/>
    <n v="430.53"/>
    <n v="1.2629999999999999"/>
    <n v="78209"/>
    <n v="80164"/>
    <n v="110631.32"/>
    <n v="2765.4699999999866"/>
    <n v="15997.68"/>
    <n v="0.16020000000000001"/>
    <n v="0.15390000000000001"/>
    <n v="38353.81"/>
    <n v="1889.95"/>
    <n v="290.86"/>
    <n v="2180.81"/>
    <n v="153931.40999999997"/>
  </r>
  <r>
    <x v="78"/>
    <s v="Federal Way"/>
    <n v="4480"/>
    <s v="Meredith Hill Elementary School"/>
    <s v="Yes"/>
    <n v="406.34"/>
    <n v="0"/>
    <n v="406.34"/>
    <n v="1.1200000000000001"/>
    <n v="1.1200000000000001"/>
    <n v="406.34"/>
    <n v="1.1919999999999999"/>
    <n v="78209"/>
    <n v="80164"/>
    <n v="104412.14"/>
    <n v="2610.0099999999948"/>
    <n v="15997.68"/>
    <n v="0.16020000000000001"/>
    <n v="0.15390000000000001"/>
    <n v="36197.74"/>
    <n v="1783.7"/>
    <n v="274.51"/>
    <n v="2058.21"/>
    <n v="145278.1"/>
  </r>
  <r>
    <x v="78"/>
    <s v="Federal Way"/>
    <n v="4570"/>
    <s v="Todd Beamer High School"/>
    <s v="Yes"/>
    <n v="1314.11"/>
    <n v="0"/>
    <n v="1314.11"/>
    <n v="1.1200000000000001"/>
    <n v="1.1200000000000001"/>
    <n v="1314.11"/>
    <n v="3.855"/>
    <n v="78209"/>
    <n v="80164"/>
    <n v="337675.18"/>
    <n v="8440.9100000000326"/>
    <n v="15997.68"/>
    <n v="0.16020000000000001"/>
    <n v="0.15390000000000001"/>
    <n v="117065.68"/>
    <n v="5768.6"/>
    <n v="887.79"/>
    <n v="6656.39"/>
    <n v="469838.16000000003"/>
  </r>
  <r>
    <x v="78"/>
    <s v="Federal Way"/>
    <n v="5029"/>
    <s v="Sequoyah Middle School"/>
    <s v="Yes"/>
    <n v="554.75"/>
    <n v="0"/>
    <n v="554.75"/>
    <n v="1.1200000000000001"/>
    <n v="1.1200000000000001"/>
    <n v="554.75"/>
    <n v="1.627"/>
    <n v="78209"/>
    <n v="80164"/>
    <n v="142515.57"/>
    <n v="3562.4799999999814"/>
    <n v="15997.68"/>
    <n v="0.16020000000000001"/>
    <n v="0.15390000000000001"/>
    <n v="49407.49"/>
    <n v="2434.63"/>
    <n v="374.69"/>
    <n v="2809.32"/>
    <n v="198294.86"/>
  </r>
  <r>
    <x v="78"/>
    <s v="Federal Way"/>
    <n v="5107"/>
    <s v="Federal Way Running Start Home School"/>
    <s v="No"/>
    <n v="18.149999999999999"/>
    <n v="0"/>
    <n v="0"/>
    <n v="1.1200000000000001"/>
    <n v="1.1200000000000001"/>
    <n v="0"/>
    <n v="0"/>
    <n v="78209"/>
    <n v="80164"/>
    <n v="0"/>
    <n v="0"/>
    <n v="15997.68"/>
    <n v="0.16020000000000001"/>
    <n v="0.15390000000000001"/>
    <n v="0"/>
    <n v="0"/>
    <n v="0"/>
    <n v="0"/>
    <n v="0"/>
  </r>
  <r>
    <x v="78"/>
    <s v="Federal Way"/>
    <n v="5163"/>
    <s v="Career Academy at Truman High School"/>
    <s v="Yes"/>
    <n v="80.56"/>
    <n v="0"/>
    <n v="80.56"/>
    <n v="1.1200000000000001"/>
    <n v="1.1200000000000001"/>
    <n v="80.56"/>
    <n v="0.23599999999999999"/>
    <n v="78209"/>
    <n v="80164"/>
    <n v="20672.2"/>
    <n v="516.75"/>
    <n v="15997.68"/>
    <n v="0.16020000000000001"/>
    <n v="0.15390000000000001"/>
    <n v="7166.67"/>
    <n v="353.15"/>
    <n v="54.35"/>
    <n v="407.5"/>
    <n v="28763.120000000003"/>
  </r>
  <r>
    <x v="78"/>
    <s v="Federal Way"/>
    <n v="5255"/>
    <s v="Gateway to College"/>
    <s v="Yes"/>
    <n v="19.86"/>
    <n v="0"/>
    <n v="19.86"/>
    <n v="1.1200000000000001"/>
    <n v="1.1200000000000001"/>
    <n v="19.86"/>
    <n v="5.8000000000000003E-2"/>
    <n v="78209"/>
    <n v="80164"/>
    <n v="5080.46"/>
    <n v="126.98999999999978"/>
    <n v="15997.68"/>
    <n v="0.16020000000000001"/>
    <n v="0.15390000000000001"/>
    <n v="1761.3"/>
    <n v="86.79"/>
    <n v="13.36"/>
    <n v="100.15"/>
    <n v="7068.9"/>
  </r>
  <r>
    <x v="78"/>
    <s v="Federal Way"/>
    <n v="5348"/>
    <s v="Open Doors Youth Reengagement (1418)"/>
    <s v="Yes"/>
    <n v="150"/>
    <n v="0"/>
    <n v="150"/>
    <n v="1.1200000000000001"/>
    <n v="1.1200000000000001"/>
    <n v="150"/>
    <n v="0.44"/>
    <n v="78209"/>
    <n v="80164"/>
    <n v="38541.4"/>
    <n v="963.41999999999825"/>
    <n v="15997.68"/>
    <n v="0.16020000000000001"/>
    <n v="0.15390000000000001"/>
    <n v="13361.58"/>
    <n v="658.41"/>
    <n v="101.33"/>
    <n v="759.74"/>
    <n v="53626.14"/>
  </r>
  <r>
    <x v="78"/>
    <s v="Federal Way"/>
    <n v="5473"/>
    <s v="TAFA at Saghalie"/>
    <s v="Yes"/>
    <n v="526.91"/>
    <n v="0"/>
    <n v="526.91"/>
    <n v="1.1200000000000001"/>
    <n v="1.1200000000000001"/>
    <n v="526.91"/>
    <n v="1.546"/>
    <n v="78209"/>
    <n v="80164"/>
    <n v="135420.45000000001"/>
    <n v="3385.1199999999953"/>
    <n v="15997.68"/>
    <n v="0.16020000000000001"/>
    <n v="0.15390000000000001"/>
    <n v="46947.74"/>
    <n v="2313.4299999999998"/>
    <n v="356.04"/>
    <n v="2669.47"/>
    <n v="188422.78"/>
  </r>
  <r>
    <x v="79"/>
    <s v="Ferndale"/>
    <n v="2263"/>
    <s v="Beach Elem"/>
    <s v="Yes"/>
    <n v="30"/>
    <n v="0"/>
    <n v="30"/>
    <n v="1.06"/>
    <n v="1.06"/>
    <n v="30"/>
    <n v="8.7999999999999995E-2"/>
    <n v="78209"/>
    <n v="80164"/>
    <n v="7295.34"/>
    <n v="182.35999999999967"/>
    <n v="15997.68"/>
    <n v="0.16020000000000001"/>
    <n v="0.15390000000000001"/>
    <n v="2604.5700000000002"/>
    <n v="124.63"/>
    <n v="19.18"/>
    <n v="143.81"/>
    <n v="10226.08"/>
  </r>
  <r>
    <x v="79"/>
    <s v="Ferndale"/>
    <n v="2458"/>
    <s v="Central Elementary"/>
    <s v="Yes"/>
    <n v="314.01"/>
    <n v="0"/>
    <n v="314.01"/>
    <n v="1.06"/>
    <n v="1.06"/>
    <n v="314.01"/>
    <n v="0.92100000000000004"/>
    <n v="78209"/>
    <n v="80164"/>
    <n v="76352.320000000007"/>
    <n v="1908.5899999999965"/>
    <n v="15997.68"/>
    <n v="0.16020000000000001"/>
    <n v="0.15390000000000001"/>
    <n v="27259.24"/>
    <n v="1304.3499999999999"/>
    <n v="200.74"/>
    <n v="1505.09"/>
    <n v="107025.24"/>
  </r>
  <r>
    <x v="79"/>
    <s v="Ferndale"/>
    <n v="2488"/>
    <s v="Ferndale High School"/>
    <s v="No"/>
    <n v="1346.23"/>
    <n v="0"/>
    <n v="0"/>
    <n v="1.06"/>
    <n v="1.06"/>
    <n v="0"/>
    <n v="0"/>
    <n v="78209"/>
    <n v="80164"/>
    <n v="0"/>
    <n v="0"/>
    <n v="15997.68"/>
    <n v="0.16020000000000001"/>
    <n v="0.15390000000000001"/>
    <n v="0"/>
    <n v="0"/>
    <n v="0"/>
    <n v="0"/>
    <n v="0"/>
  </r>
  <r>
    <x v="79"/>
    <s v="Ferndale"/>
    <n v="2607"/>
    <s v="Custer Elem"/>
    <s v="No"/>
    <n v="392.33000000000004"/>
    <n v="0"/>
    <n v="0"/>
    <n v="1.06"/>
    <n v="1.06"/>
    <n v="0"/>
    <n v="0"/>
    <n v="78209"/>
    <n v="80164"/>
    <n v="0"/>
    <n v="0"/>
    <n v="15997.68"/>
    <n v="0.16020000000000001"/>
    <n v="0.15390000000000001"/>
    <n v="0"/>
    <n v="0"/>
    <n v="0"/>
    <n v="0"/>
    <n v="0"/>
  </r>
  <r>
    <x v="79"/>
    <s v="Ferndale"/>
    <n v="3762"/>
    <s v="Vista Middle School"/>
    <s v="Yes"/>
    <n v="549.27"/>
    <n v="0"/>
    <n v="549.27"/>
    <n v="1.06"/>
    <n v="1.06"/>
    <n v="549.27"/>
    <n v="1.611"/>
    <n v="78209"/>
    <n v="80164"/>
    <n v="133554.38"/>
    <n v="3338.4799999999814"/>
    <n v="15997.68"/>
    <n v="0.16020000000000001"/>
    <n v="0.15390000000000001"/>
    <n v="47681.47"/>
    <n v="2281.5500000000002"/>
    <n v="351.13"/>
    <n v="2632.6800000000003"/>
    <n v="187207.00999999998"/>
  </r>
  <r>
    <x v="79"/>
    <s v="Ferndale"/>
    <n v="4130"/>
    <s v="Skyline Elementary School"/>
    <s v="Yes"/>
    <n v="500.52"/>
    <n v="0"/>
    <n v="500.52"/>
    <n v="1.06"/>
    <n v="1.06"/>
    <n v="500.52"/>
    <n v="1.468"/>
    <n v="78209"/>
    <n v="80164"/>
    <n v="121699.46"/>
    <n v="3042.1399999999994"/>
    <n v="15997.68"/>
    <n v="0.16020000000000001"/>
    <n v="0.15390000000000001"/>
    <n v="43449.03"/>
    <n v="2079.0300000000002"/>
    <n v="319.95999999999998"/>
    <n v="2398.9900000000002"/>
    <n v="170589.62"/>
  </r>
  <r>
    <x v="79"/>
    <s v="Ferndale"/>
    <n v="4482"/>
    <s v="Eagleridge Elementary"/>
    <s v="Yes"/>
    <n v="463.49"/>
    <n v="0"/>
    <n v="463.49"/>
    <n v="1.06"/>
    <n v="1.06"/>
    <n v="463.49"/>
    <n v="1.36"/>
    <n v="78209"/>
    <n v="80164"/>
    <n v="112746.09"/>
    <n v="2818.3300000000017"/>
    <n v="15997.68"/>
    <n v="0.16020000000000001"/>
    <n v="0.15390000000000001"/>
    <n v="40252.51"/>
    <n v="1926.07"/>
    <n v="296.42"/>
    <n v="2222.4899999999998"/>
    <n v="158039.41999999998"/>
  </r>
  <r>
    <x v="79"/>
    <s v="Ferndale"/>
    <n v="4554"/>
    <s v="Horizon Middle School"/>
    <s v="Yes"/>
    <n v="430.46"/>
    <n v="0"/>
    <n v="430.46"/>
    <n v="1.06"/>
    <n v="1.06"/>
    <n v="430.46"/>
    <n v="1.2629999999999999"/>
    <n v="78209"/>
    <n v="80164"/>
    <n v="104704.65"/>
    <n v="2617.3100000000122"/>
    <n v="15997.68"/>
    <n v="0.16020000000000001"/>
    <n v="0.15390000000000001"/>
    <n v="37381.56"/>
    <n v="1788.7"/>
    <n v="275.27999999999997"/>
    <n v="2063.98"/>
    <n v="146767.50000000003"/>
  </r>
  <r>
    <x v="79"/>
    <s v="Ferndale"/>
    <n v="5207"/>
    <s v="Cascadia Elementary"/>
    <s v="Yes"/>
    <n v="433.27"/>
    <n v="0"/>
    <n v="433.27"/>
    <n v="1.06"/>
    <n v="1.06"/>
    <n v="433.27"/>
    <n v="1.2709999999999999"/>
    <n v="78209"/>
    <n v="80164"/>
    <n v="105367.86"/>
    <n v="2633.8899999999994"/>
    <n v="15997.68"/>
    <n v="0.16020000000000001"/>
    <n v="0.15390000000000001"/>
    <n v="37618.339999999997"/>
    <n v="1800.03"/>
    <n v="277.02"/>
    <n v="2077.0500000000002"/>
    <n v="147697.14000000001"/>
  </r>
  <r>
    <x v="79"/>
    <s v="Ferndale"/>
    <n v="5464"/>
    <s v="Ferndale Re-Engagement"/>
    <s v="Yes"/>
    <n v="41.55"/>
    <n v="0"/>
    <n v="41.55"/>
    <n v="1.06"/>
    <n v="1.06"/>
    <n v="41.55"/>
    <n v="0.122"/>
    <n v="78209"/>
    <n v="80164"/>
    <n v="10113.99"/>
    <n v="252.81999999999971"/>
    <n v="15997.68"/>
    <n v="0.16020000000000001"/>
    <n v="0.15390000000000001"/>
    <n v="3610.89"/>
    <n v="172.78"/>
    <n v="26.59"/>
    <n v="199.37"/>
    <n v="14177.07"/>
  </r>
  <r>
    <x v="79"/>
    <s v="Ferndale"/>
    <n v="5579"/>
    <s v="Ferndale Virtual Academy"/>
    <s v="Yes"/>
    <n v="172.56"/>
    <n v="0"/>
    <n v="172.56"/>
    <n v="1.06"/>
    <n v="1.06"/>
    <n v="172.56"/>
    <n v="0.50600000000000001"/>
    <n v="78209"/>
    <n v="80164"/>
    <n v="41948.18"/>
    <n v="1048.5800000000017"/>
    <n v="15997.68"/>
    <n v="0.16020000000000001"/>
    <n v="0.15390000000000001"/>
    <n v="14976.3"/>
    <n v="716.61"/>
    <n v="110.29"/>
    <n v="826.9"/>
    <n v="58799.96"/>
  </r>
  <r>
    <x v="79"/>
    <s v="Ferndale"/>
    <n v="5747"/>
    <s v="Mountain View Learning Center"/>
    <s v="Yes"/>
    <n v="11.33"/>
    <n v="0"/>
    <n v="11.33"/>
    <n v="1.06"/>
    <n v="1.06"/>
    <n v="11.33"/>
    <n v="3.3000000000000002E-2"/>
    <n v="78209"/>
    <n v="80164"/>
    <n v="2735.75"/>
    <n v="68.389999999999873"/>
    <n v="15997.68"/>
    <n v="0.16020000000000001"/>
    <n v="0.15390000000000001"/>
    <n v="976.72"/>
    <n v="46.74"/>
    <n v="7.19"/>
    <n v="53.93"/>
    <n v="3834.79"/>
  </r>
  <r>
    <x v="80"/>
    <s v="Fife"/>
    <n v="2773"/>
    <s v="Fife High School"/>
    <s v="No"/>
    <n v="866.39"/>
    <n v="0"/>
    <n v="0"/>
    <n v="1.1200000000000001"/>
    <n v="1.1200000000000001"/>
    <n v="0"/>
    <n v="0"/>
    <n v="78209"/>
    <n v="80164"/>
    <n v="0"/>
    <n v="0"/>
    <n v="15997.68"/>
    <n v="0.16020000000000001"/>
    <n v="0.15390000000000001"/>
    <n v="0"/>
    <n v="0"/>
    <n v="0"/>
    <n v="0"/>
    <n v="0"/>
  </r>
  <r>
    <x v="80"/>
    <s v="Fife"/>
    <n v="2878"/>
    <s v="Discovery Primary School"/>
    <s v="No"/>
    <n v="454.13"/>
    <n v="0"/>
    <n v="0"/>
    <n v="1.1200000000000001"/>
    <n v="1.1200000000000001"/>
    <n v="0"/>
    <n v="0"/>
    <n v="78209"/>
    <n v="80164"/>
    <n v="0"/>
    <n v="0"/>
    <n v="15997.68"/>
    <n v="0.16020000000000001"/>
    <n v="0.15390000000000001"/>
    <n v="0"/>
    <n v="0"/>
    <n v="0"/>
    <n v="0"/>
    <n v="0"/>
  </r>
  <r>
    <x v="80"/>
    <s v="Fife"/>
    <n v="3798"/>
    <s v="Surprise Lake Middle School"/>
    <s v="Yes"/>
    <n v="604.27"/>
    <n v="0"/>
    <n v="604.27"/>
    <n v="1.1200000000000001"/>
    <n v="1.1200000000000001"/>
    <n v="604.27"/>
    <n v="1.7729999999999999"/>
    <n v="78209"/>
    <n v="80164"/>
    <n v="155304.29999999999"/>
    <n v="3882.1600000000035"/>
    <n v="15997.68"/>
    <n v="0.16020000000000001"/>
    <n v="0.15390000000000001"/>
    <n v="53841.1"/>
    <n v="2653.11"/>
    <n v="408.31"/>
    <n v="3061.42"/>
    <n v="216088.98"/>
  </r>
  <r>
    <x v="80"/>
    <s v="Fife"/>
    <n v="4557"/>
    <s v="Hedden Elementary School"/>
    <s v="No"/>
    <n v="472.8"/>
    <n v="0"/>
    <n v="0"/>
    <n v="1.1200000000000001"/>
    <n v="1.1200000000000001"/>
    <n v="0"/>
    <n v="0"/>
    <n v="78209"/>
    <n v="80164"/>
    <n v="0"/>
    <n v="0"/>
    <n v="15997.68"/>
    <n v="0.16020000000000001"/>
    <n v="0.15390000000000001"/>
    <n v="0"/>
    <n v="0"/>
    <n v="0"/>
    <n v="0"/>
    <n v="0"/>
  </r>
  <r>
    <x v="80"/>
    <s v="Fife"/>
    <n v="4582"/>
    <s v="Columbia Junior High School"/>
    <s v="No"/>
    <n v="602.29"/>
    <n v="0"/>
    <n v="0"/>
    <n v="1.1200000000000001"/>
    <n v="1.1200000000000001"/>
    <n v="0"/>
    <n v="0"/>
    <n v="78209"/>
    <n v="80164"/>
    <n v="0"/>
    <n v="0"/>
    <n v="15997.68"/>
    <n v="0.16020000000000001"/>
    <n v="0.15390000000000001"/>
    <n v="0"/>
    <n v="0"/>
    <n v="0"/>
    <n v="0"/>
    <n v="0"/>
  </r>
  <r>
    <x v="80"/>
    <s v="Fife"/>
    <n v="5582"/>
    <s v="Fife Open Doors"/>
    <s v="Yes"/>
    <n v="19.22"/>
    <n v="0"/>
    <n v="19.22"/>
    <n v="1.1200000000000001"/>
    <n v="1.1200000000000001"/>
    <n v="19.22"/>
    <n v="5.6000000000000001E-2"/>
    <n v="78209"/>
    <n v="80164"/>
    <n v="4905.2700000000004"/>
    <n v="122.61999999999989"/>
    <n v="15997.68"/>
    <n v="0.16020000000000001"/>
    <n v="0.15390000000000001"/>
    <n v="1700.57"/>
    <n v="83.8"/>
    <n v="12.9"/>
    <n v="96.7"/>
    <n v="6825.16"/>
  </r>
  <r>
    <x v="80"/>
    <s v="Fife"/>
    <n v="5671"/>
    <s v="Fife Elementary School"/>
    <s v="Yes"/>
    <n v="860.33"/>
    <n v="0"/>
    <n v="860.33"/>
    <n v="1.1200000000000001"/>
    <n v="1.1200000000000001"/>
    <n v="860.33"/>
    <n v="2.524"/>
    <n v="78209"/>
    <n v="80164"/>
    <n v="221087.46"/>
    <n v="5526.5500000000175"/>
    <n v="15997.68"/>
    <n v="0.16020000000000001"/>
    <n v="0.15390000000000001"/>
    <n v="76646.89"/>
    <n v="3776.9"/>
    <n v="581.26"/>
    <n v="4358.16"/>
    <n v="307619.06"/>
  </r>
  <r>
    <x v="81"/>
    <s v="Finley"/>
    <n v="2367"/>
    <s v="River View High School"/>
    <s v="Yes"/>
    <n v="299.45"/>
    <n v="0"/>
    <n v="299.45"/>
    <n v="1"/>
    <n v="1"/>
    <n v="299.45"/>
    <n v="0.878"/>
    <n v="78209"/>
    <n v="80164"/>
    <n v="68667.5"/>
    <n v="1716.4900000000052"/>
    <n v="15997.68"/>
    <n v="0.16020000000000001"/>
    <n v="0.15390000000000001"/>
    <n v="25310.66"/>
    <n v="1173.07"/>
    <n v="180.54"/>
    <n v="1353.61"/>
    <n v="97048.260000000009"/>
  </r>
  <r>
    <x v="81"/>
    <s v="Finley"/>
    <n v="3078"/>
    <s v="Finley Elementary"/>
    <s v="Yes"/>
    <n v="357.26"/>
    <n v="0"/>
    <n v="357.26"/>
    <n v="1"/>
    <n v="1"/>
    <n v="357.26"/>
    <n v="1.048"/>
    <n v="78209"/>
    <n v="80164"/>
    <n v="81963.03"/>
    <n v="2048.8399999999965"/>
    <n v="15997.68"/>
    <n v="0.16020000000000001"/>
    <n v="0.15390000000000001"/>
    <n v="30211.360000000001"/>
    <n v="1400.2"/>
    <n v="215.49"/>
    <n v="1615.69"/>
    <n v="115838.92"/>
  </r>
  <r>
    <x v="81"/>
    <s v="Finley"/>
    <n v="4031"/>
    <s v="Finley Middle School"/>
    <s v="Yes"/>
    <n v="200.58"/>
    <n v="0"/>
    <n v="200.58"/>
    <n v="1"/>
    <n v="1"/>
    <n v="200.58"/>
    <n v="0.58799999999999997"/>
    <n v="78209"/>
    <n v="80164"/>
    <n v="45986.89"/>
    <n v="1149.5400000000009"/>
    <n v="15997.68"/>
    <n v="0.16020000000000001"/>
    <n v="0.15390000000000001"/>
    <n v="16950.650000000001"/>
    <n v="785.61"/>
    <n v="120.91"/>
    <n v="906.52"/>
    <n v="64993.599999999999"/>
  </r>
  <r>
    <x v="82"/>
    <s v="Franklin Pierce"/>
    <n v="2257"/>
    <s v="Collins Elementary"/>
    <s v="Yes"/>
    <n v="464.02"/>
    <n v="0"/>
    <n v="464.02"/>
    <n v="1.06"/>
    <n v="1.06"/>
    <n v="464.02"/>
    <n v="1.361"/>
    <n v="78209"/>
    <n v="80164"/>
    <n v="112829"/>
    <n v="2820.3999999999942"/>
    <n v="15997.68"/>
    <n v="0.16020000000000001"/>
    <n v="0.15390000000000001"/>
    <n v="40282.11"/>
    <n v="1927.49"/>
    <n v="296.64"/>
    <n v="2224.13"/>
    <n v="158155.63999999998"/>
  </r>
  <r>
    <x v="82"/>
    <s v="Franklin Pierce"/>
    <n v="2340"/>
    <s v="Midland Elementary"/>
    <s v="Yes"/>
    <n v="396.44"/>
    <n v="0"/>
    <n v="396.44"/>
    <n v="1.06"/>
    <n v="1.06"/>
    <n v="396.44"/>
    <n v="1.163"/>
    <n v="78209"/>
    <n v="80164"/>
    <n v="96414.49"/>
    <n v="2410.0899999999965"/>
    <n v="15997.68"/>
    <n v="0.16020000000000001"/>
    <n v="0.15390000000000001"/>
    <n v="34421.82"/>
    <n v="1647.08"/>
    <n v="253.49"/>
    <n v="1900.57"/>
    <n v="135146.97"/>
  </r>
  <r>
    <x v="82"/>
    <s v="Franklin Pierce"/>
    <n v="2398"/>
    <s v="Central Avenue Elementary"/>
    <s v="Yes"/>
    <n v="362.33"/>
    <n v="0"/>
    <n v="362.33"/>
    <n v="1.06"/>
    <n v="1.06"/>
    <n v="362.33"/>
    <n v="1.0629999999999999"/>
    <n v="78209"/>
    <n v="80164"/>
    <n v="88124.34"/>
    <n v="2202.8500000000058"/>
    <n v="15997.68"/>
    <n v="0.16020000000000001"/>
    <n v="0.15390000000000001"/>
    <n v="31462.07"/>
    <n v="1505.45"/>
    <n v="231.69"/>
    <n v="1737.14"/>
    <n v="123526.40000000001"/>
  </r>
  <r>
    <x v="82"/>
    <s v="Franklin Pierce"/>
    <n v="2876"/>
    <s v="Franklin Pierce High School"/>
    <s v="Yes"/>
    <n v="997.32999999999993"/>
    <n v="0"/>
    <n v="997.32999999999993"/>
    <n v="1.06"/>
    <n v="1.06"/>
    <n v="997.32999999999993"/>
    <n v="2.9260000000000002"/>
    <n v="78209"/>
    <n v="80164"/>
    <n v="242569.91"/>
    <n v="6063.5499999999884"/>
    <n v="15997.68"/>
    <n v="0.16020000000000001"/>
    <n v="0.15390000000000001"/>
    <n v="86602.09"/>
    <n v="4143.8900000000003"/>
    <n v="637.74"/>
    <n v="4781.63"/>
    <n v="340017.18"/>
  </r>
  <r>
    <x v="82"/>
    <s v="Franklin Pierce"/>
    <n v="2945"/>
    <s v="James Sales Elementary"/>
    <s v="Yes"/>
    <n v="385.78"/>
    <n v="0"/>
    <n v="385.78"/>
    <n v="1.06"/>
    <n v="1.06"/>
    <n v="385.78"/>
    <n v="1.1319999999999999"/>
    <n v="78209"/>
    <n v="80164"/>
    <n v="93844.54"/>
    <n v="2345.8500000000058"/>
    <n v="15997.68"/>
    <n v="0.16020000000000001"/>
    <n v="0.15390000000000001"/>
    <n v="33504.300000000003"/>
    <n v="1603.17"/>
    <n v="246.73"/>
    <n v="1849.9"/>
    <n v="131544.59"/>
  </r>
  <r>
    <x v="82"/>
    <s v="Franklin Pierce"/>
    <n v="3000"/>
    <s v="Harvard Elementary"/>
    <s v="Yes"/>
    <n v="448.89"/>
    <n v="0"/>
    <n v="448.89"/>
    <n v="1.06"/>
    <n v="1.06"/>
    <n v="448.89"/>
    <n v="1.3169999999999999"/>
    <n v="78209"/>
    <n v="80164"/>
    <n v="109181.33"/>
    <n v="2729.2200000000012"/>
    <n v="15997.68"/>
    <n v="0.16020000000000001"/>
    <n v="0.15390000000000001"/>
    <n v="38979.82"/>
    <n v="1865.18"/>
    <n v="287.05"/>
    <n v="2152.23"/>
    <n v="153042.6"/>
  </r>
  <r>
    <x v="82"/>
    <s v="Franklin Pierce"/>
    <n v="3180"/>
    <s v="Brookdale Elementary"/>
    <s v="Yes"/>
    <n v="470.78"/>
    <n v="0"/>
    <n v="470.78"/>
    <n v="1.06"/>
    <n v="1.06"/>
    <n v="470.78"/>
    <n v="1.381"/>
    <n v="78209"/>
    <n v="80164"/>
    <n v="114487.03"/>
    <n v="2861.8399999999965"/>
    <n v="15997.68"/>
    <n v="0.16020000000000001"/>
    <n v="0.15390000000000001"/>
    <n v="40874.06"/>
    <n v="1955.81"/>
    <n v="301"/>
    <n v="2256.81"/>
    <n v="160479.74"/>
  </r>
  <r>
    <x v="82"/>
    <s v="Franklin Pierce"/>
    <n v="3300"/>
    <s v="Morris Ford Middle School"/>
    <s v="Yes"/>
    <n v="835.51"/>
    <n v="0"/>
    <n v="835.51"/>
    <n v="1.06"/>
    <n v="1.06"/>
    <n v="835.51"/>
    <n v="2.4510000000000001"/>
    <n v="78209"/>
    <n v="80164"/>
    <n v="203191.67"/>
    <n v="5079.2099999999919"/>
    <n v="15997.68"/>
    <n v="0.16020000000000001"/>
    <n v="0.15390000000000001"/>
    <n v="72543.31"/>
    <n v="3471.18"/>
    <n v="534.21"/>
    <n v="4005.39"/>
    <n v="284819.57999999996"/>
  </r>
  <r>
    <x v="82"/>
    <s v="Franklin Pierce"/>
    <n v="3301"/>
    <s v="Christensen Elementary"/>
    <s v="Yes"/>
    <n v="339.11"/>
    <n v="0"/>
    <n v="339.11"/>
    <n v="1.06"/>
    <n v="1.06"/>
    <n v="339.11"/>
    <n v="0.995"/>
    <n v="78209"/>
    <n v="80164"/>
    <n v="82487.03"/>
    <n v="2061.9400000000023"/>
    <n v="15997.68"/>
    <n v="0.16020000000000001"/>
    <n v="0.15390000000000001"/>
    <n v="29449.45"/>
    <n v="1409.15"/>
    <n v="216.87"/>
    <n v="1626.02"/>
    <n v="115624.44"/>
  </r>
  <r>
    <x v="82"/>
    <s v="Franklin Pierce"/>
    <n v="3401"/>
    <s v="Perry G Keithley Middle School"/>
    <s v="Yes"/>
    <n v="785.24"/>
    <n v="0"/>
    <n v="785.24"/>
    <n v="1.06"/>
    <n v="1.06"/>
    <n v="785.24"/>
    <n v="2.3029999999999999"/>
    <n v="78209"/>
    <n v="80164"/>
    <n v="190922.25"/>
    <n v="4772.5"/>
    <n v="15997.68"/>
    <n v="0.16020000000000001"/>
    <n v="0.15390000000000001"/>
    <n v="68162.89"/>
    <n v="3261.58"/>
    <n v="501.96"/>
    <n v="3763.54"/>
    <n v="267621.18"/>
  </r>
  <r>
    <x v="82"/>
    <s v="Franklin Pierce"/>
    <n v="3532"/>
    <s v="Elmhurst Elementary School"/>
    <s v="Yes"/>
    <n v="336.34"/>
    <n v="0"/>
    <n v="336.34"/>
    <n v="1.06"/>
    <n v="1.06"/>
    <n v="336.34"/>
    <n v="0.98699999999999999"/>
    <n v="78209"/>
    <n v="80164"/>
    <n v="81823.820000000007"/>
    <n v="2045.359999999986"/>
    <n v="15997.68"/>
    <n v="0.16020000000000001"/>
    <n v="0.15390000000000001"/>
    <n v="29212.67"/>
    <n v="1397.82"/>
    <n v="215.12"/>
    <n v="1612.94"/>
    <n v="114694.79"/>
  </r>
  <r>
    <x v="82"/>
    <s v="Franklin Pierce"/>
    <n v="3648"/>
    <s v="Washington High School"/>
    <s v="Yes"/>
    <n v="985.04"/>
    <n v="0"/>
    <n v="985.04"/>
    <n v="1.06"/>
    <n v="1.06"/>
    <n v="985.04"/>
    <n v="2.8889999999999998"/>
    <n v="78209"/>
    <n v="80164"/>
    <n v="239502.55"/>
    <n v="5986.8700000000244"/>
    <n v="15997.68"/>
    <n v="0.16020000000000001"/>
    <n v="0.15390000000000001"/>
    <n v="85506.99"/>
    <n v="4091.49"/>
    <n v="629.67999999999995"/>
    <n v="4721.17"/>
    <n v="335717.58"/>
  </r>
  <r>
    <x v="82"/>
    <s v="Franklin Pierce"/>
    <n v="4063"/>
    <s v="GATES Secondary School"/>
    <s v="Yes"/>
    <n v="114.23"/>
    <n v="0"/>
    <n v="114.23"/>
    <n v="1.06"/>
    <n v="1.06"/>
    <n v="114.23"/>
    <n v="0.33500000000000002"/>
    <n v="78209"/>
    <n v="80164"/>
    <n v="27772.02"/>
    <n v="694.22000000000116"/>
    <n v="15997.68"/>
    <n v="0.16020000000000001"/>
    <n v="0.15390000000000001"/>
    <n v="9915.14"/>
    <n v="474.44"/>
    <n v="73.02"/>
    <n v="547.46"/>
    <n v="38928.840000000004"/>
  </r>
  <r>
    <x v="83"/>
    <s v="Freeman"/>
    <n v="3192"/>
    <s v="Freeman High School"/>
    <s v="No"/>
    <n v="286.74"/>
    <n v="0"/>
    <n v="0"/>
    <n v="1"/>
    <n v="1.04"/>
    <n v="0"/>
    <n v="0"/>
    <n v="78209"/>
    <n v="80164"/>
    <n v="0"/>
    <n v="0"/>
    <n v="15997.68"/>
    <n v="0.16020000000000001"/>
    <n v="0.15390000000000001"/>
    <n v="0"/>
    <n v="0"/>
    <n v="0"/>
    <n v="0"/>
    <n v="0"/>
  </r>
  <r>
    <x v="83"/>
    <s v="Freeman"/>
    <n v="3794"/>
    <s v="Freeman Elementary School"/>
    <s v="No"/>
    <n v="384.45"/>
    <n v="0"/>
    <n v="0"/>
    <n v="1"/>
    <n v="1.04"/>
    <n v="0"/>
    <n v="0"/>
    <n v="78209"/>
    <n v="80164"/>
    <n v="0"/>
    <n v="0"/>
    <n v="15997.68"/>
    <n v="0.16020000000000001"/>
    <n v="0.15390000000000001"/>
    <n v="0"/>
    <n v="0"/>
    <n v="0"/>
    <n v="0"/>
    <n v="0"/>
  </r>
  <r>
    <x v="83"/>
    <s v="Freeman"/>
    <n v="4593"/>
    <s v="Freeman Middle School"/>
    <s v="No"/>
    <n v="201.24"/>
    <n v="0"/>
    <n v="0"/>
    <n v="1"/>
    <n v="1.04"/>
    <n v="0"/>
    <n v="0"/>
    <n v="78209"/>
    <n v="80164"/>
    <n v="0"/>
    <n v="0"/>
    <n v="15997.68"/>
    <n v="0.16020000000000001"/>
    <n v="0.15390000000000001"/>
    <n v="0"/>
    <n v="0"/>
    <n v="0"/>
    <n v="0"/>
    <n v="0"/>
  </r>
  <r>
    <x v="84"/>
    <s v="Garfield"/>
    <n v="1962"/>
    <s v="Garfield at Palouse High School"/>
    <s v="Yes"/>
    <n v="43.13"/>
    <n v="0"/>
    <n v="43.13"/>
    <n v="1"/>
    <n v="1"/>
    <n v="43.13"/>
    <n v="0.127"/>
    <n v="78209"/>
    <n v="80164"/>
    <n v="9932.5400000000009"/>
    <n v="248.28999999999905"/>
    <n v="15997.68"/>
    <n v="0.16020000000000001"/>
    <n v="0.15390000000000001"/>
    <n v="3661.11"/>
    <n v="169.68"/>
    <n v="26.11"/>
    <n v="195.79000000000002"/>
    <n v="14037.730000000001"/>
  </r>
  <r>
    <x v="84"/>
    <s v="Garfield"/>
    <n v="2895"/>
    <s v="Garfield Elementary"/>
    <s v="Yes"/>
    <n v="43.89"/>
    <n v="0"/>
    <n v="43.89"/>
    <n v="1"/>
    <n v="1"/>
    <n v="43.89"/>
    <n v="0.129"/>
    <n v="78209"/>
    <n v="80164"/>
    <n v="10088.959999999999"/>
    <n v="252.20000000000073"/>
    <n v="15997.68"/>
    <n v="0.16020000000000001"/>
    <n v="0.15390000000000001"/>
    <n v="3718.77"/>
    <n v="172.35"/>
    <n v="26.52"/>
    <n v="198.87"/>
    <n v="14258.800000000001"/>
  </r>
  <r>
    <x v="84"/>
    <s v="Garfield"/>
    <n v="2896"/>
    <s v="Garfield Middle School"/>
    <s v="No"/>
    <n v="28.33"/>
    <n v="0"/>
    <n v="0"/>
    <n v="1"/>
    <n v="1"/>
    <n v="0"/>
    <n v="0"/>
    <n v="78209"/>
    <n v="80164"/>
    <n v="0"/>
    <n v="0"/>
    <n v="15997.68"/>
    <n v="0.16020000000000001"/>
    <n v="0.15390000000000001"/>
    <n v="0"/>
    <n v="0"/>
    <n v="0"/>
    <n v="0"/>
    <n v="0"/>
  </r>
  <r>
    <x v="85"/>
    <s v="Glenwood"/>
    <n v="3047"/>
    <s v="Glenwood Elementary"/>
    <s v="No"/>
    <n v="26"/>
    <n v="0"/>
    <n v="0"/>
    <n v="1"/>
    <n v="1.04"/>
    <n v="0"/>
    <n v="0"/>
    <n v="78209"/>
    <n v="80164"/>
    <n v="0"/>
    <n v="0"/>
    <n v="15997.68"/>
    <n v="0.16020000000000001"/>
    <n v="0.15390000000000001"/>
    <n v="0"/>
    <n v="0"/>
    <n v="0"/>
    <n v="0"/>
    <n v="0"/>
  </r>
  <r>
    <x v="85"/>
    <s v="Glenwood"/>
    <n v="3048"/>
    <s v="Glenwood Secondary"/>
    <s v="No"/>
    <n v="27.89"/>
    <n v="0"/>
    <n v="0"/>
    <n v="1"/>
    <n v="1.04"/>
    <n v="0"/>
    <n v="0"/>
    <n v="78209"/>
    <n v="80164"/>
    <n v="0"/>
    <n v="0"/>
    <n v="15997.68"/>
    <n v="0.16020000000000001"/>
    <n v="0.15390000000000001"/>
    <n v="0"/>
    <n v="0"/>
    <n v="0"/>
    <n v="0"/>
    <n v="0"/>
  </r>
  <r>
    <x v="86"/>
    <s v="Goldendale"/>
    <n v="2677"/>
    <s v="Goldendale Primary School"/>
    <s v="Yes"/>
    <n v="300.95"/>
    <n v="0"/>
    <n v="300.95"/>
    <n v="1"/>
    <n v="1"/>
    <n v="300.95"/>
    <n v="0.88300000000000001"/>
    <n v="78209"/>
    <n v="80164"/>
    <n v="69058.55"/>
    <n v="1726.2599999999948"/>
    <n v="15997.68"/>
    <n v="0.16020000000000001"/>
    <n v="0.15390000000000001"/>
    <n v="25454.799999999999"/>
    <n v="1179.75"/>
    <n v="181.56"/>
    <n v="1361.31"/>
    <n v="97600.92"/>
  </r>
  <r>
    <x v="86"/>
    <s v="Goldendale"/>
    <n v="2856"/>
    <s v="Goldendale High School"/>
    <s v="Yes"/>
    <n v="314.67"/>
    <n v="0"/>
    <n v="314.67"/>
    <n v="1"/>
    <n v="1"/>
    <n v="314.67"/>
    <n v="0.92300000000000004"/>
    <n v="78209"/>
    <n v="80164"/>
    <n v="72186.91"/>
    <n v="1804.4599999999919"/>
    <n v="15997.68"/>
    <n v="0.16020000000000001"/>
    <n v="0.15390000000000001"/>
    <n v="26607.91"/>
    <n v="1233.19"/>
    <n v="189.79"/>
    <n v="1422.98"/>
    <n v="102022.26"/>
  </r>
  <r>
    <x v="86"/>
    <s v="Goldendale"/>
    <n v="3393"/>
    <s v="Goldendale Middle School"/>
    <s v="Yes"/>
    <n v="253.04"/>
    <n v="0"/>
    <n v="253.04"/>
    <n v="1"/>
    <n v="1"/>
    <n v="253.04"/>
    <n v="0.74199999999999999"/>
    <n v="78209"/>
    <n v="80164"/>
    <n v="58031.08"/>
    <n v="1450.6100000000006"/>
    <n v="15997.68"/>
    <n v="0.16020000000000001"/>
    <n v="0.15390000000000001"/>
    <n v="21390.11"/>
    <n v="991.36"/>
    <n v="152.57"/>
    <n v="1143.93"/>
    <n v="82015.73"/>
  </r>
  <r>
    <x v="86"/>
    <s v="Goldendale"/>
    <n v="5618"/>
    <s v="Washington Connections Academy Goldendale"/>
    <s v="No"/>
    <n v="2079.34"/>
    <n v="0"/>
    <n v="0"/>
    <n v="1"/>
    <n v="1"/>
    <n v="0"/>
    <n v="0"/>
    <n v="78209"/>
    <n v="80164"/>
    <n v="0"/>
    <n v="0"/>
    <n v="15997.68"/>
    <n v="0.16020000000000001"/>
    <n v="0.15390000000000001"/>
    <n v="0"/>
    <n v="0"/>
    <n v="0"/>
    <n v="0"/>
    <n v="0"/>
  </r>
  <r>
    <x v="87"/>
    <s v="Grand Coulee Dam"/>
    <n v="2801"/>
    <s v="Lake Roosevelt Jr/Sr High School"/>
    <s v="Yes"/>
    <n v="296.77999999999997"/>
    <n v="0"/>
    <n v="296.77999999999997"/>
    <n v="1"/>
    <n v="1"/>
    <n v="296.77999999999997"/>
    <n v="0.871"/>
    <n v="78209"/>
    <n v="80164"/>
    <n v="68120.039999999994"/>
    <n v="1702.8000000000029"/>
    <n v="15997.68"/>
    <n v="0.16020000000000001"/>
    <n v="0.15390000000000001"/>
    <n v="25108.87"/>
    <n v="1163.71"/>
    <n v="179.09"/>
    <n v="1342.8"/>
    <n v="96274.51"/>
  </r>
  <r>
    <x v="87"/>
    <s v="Grand Coulee Dam"/>
    <n v="2802"/>
    <s v="Lake Roosevelt Elementary "/>
    <s v="Yes"/>
    <n v="328.31"/>
    <n v="0"/>
    <n v="328.31"/>
    <n v="1"/>
    <n v="1"/>
    <n v="328.31"/>
    <n v="0.96299999999999997"/>
    <n v="78209"/>
    <n v="80164"/>
    <n v="75315.27"/>
    <n v="1882.6599999999889"/>
    <n v="15997.68"/>
    <n v="0.16020000000000001"/>
    <n v="0.15390000000000001"/>
    <n v="27761.01"/>
    <n v="1286.6300000000001"/>
    <n v="198.01"/>
    <n v="1484.64"/>
    <n v="106443.57999999999"/>
  </r>
  <r>
    <x v="87"/>
    <s v="Grand Coulee Dam"/>
    <n v="5336"/>
    <s v="Lake Roosevelt Alternative School"/>
    <s v="Yes"/>
    <n v="33.68"/>
    <n v="0"/>
    <n v="33.68"/>
    <n v="1"/>
    <n v="1"/>
    <n v="33.68"/>
    <n v="9.9000000000000005E-2"/>
    <n v="78209"/>
    <n v="80164"/>
    <n v="7742.69"/>
    <n v="193.55000000000018"/>
    <n v="15997.68"/>
    <n v="0.16020000000000001"/>
    <n v="0.15390000000000001"/>
    <n v="2853.94"/>
    <n v="132.27000000000001"/>
    <n v="20.36"/>
    <n v="152.63"/>
    <n v="10942.81"/>
  </r>
  <r>
    <x v="88"/>
    <s v="Grandview"/>
    <n v="1776"/>
    <s v="Contract Learning Center"/>
    <s v="Yes"/>
    <n v="37"/>
    <n v="0"/>
    <n v="37"/>
    <n v="1"/>
    <n v="1"/>
    <n v="37"/>
    <n v="0.109"/>
    <n v="78209"/>
    <n v="80164"/>
    <n v="8524.7800000000007"/>
    <n v="213.09999999999854"/>
    <n v="15997.68"/>
    <n v="0.16020000000000001"/>
    <n v="0.15390000000000001"/>
    <n v="3142.21"/>
    <n v="145.63"/>
    <n v="22.41"/>
    <n v="168.04"/>
    <n v="12048.130000000001"/>
  </r>
  <r>
    <x v="88"/>
    <s v="Grandview"/>
    <n v="2345"/>
    <s v="Mcclure Elementary School"/>
    <s v="Yes"/>
    <n v="542.55999999999995"/>
    <n v="0"/>
    <n v="542.55999999999995"/>
    <n v="1"/>
    <n v="1"/>
    <n v="542.55999999999995"/>
    <n v="1.5920000000000001"/>
    <n v="78209"/>
    <n v="80164"/>
    <n v="124508.73"/>
    <n v="3112.3600000000006"/>
    <n v="15997.68"/>
    <n v="0.16020000000000001"/>
    <n v="0.15390000000000001"/>
    <n v="45893.599999999999"/>
    <n v="2127.02"/>
    <n v="327.35000000000002"/>
    <n v="2454.37"/>
    <n v="175969.06"/>
  </r>
  <r>
    <x v="88"/>
    <s v="Grandview"/>
    <n v="2555"/>
    <s v="Grandview High School"/>
    <s v="Yes"/>
    <n v="1143.05"/>
    <n v="0"/>
    <n v="1143.05"/>
    <n v="1"/>
    <n v="1"/>
    <n v="1143.05"/>
    <n v="3.3530000000000002"/>
    <n v="78209"/>
    <n v="80164"/>
    <n v="262234.78000000003"/>
    <n v="6555.109999999986"/>
    <n v="15997.68"/>
    <n v="0.16020000000000001"/>
    <n v="0.15390000000000001"/>
    <n v="96659.06"/>
    <n v="4479.83"/>
    <n v="689.45"/>
    <n v="5169.28"/>
    <n v="370618.23000000004"/>
  </r>
  <r>
    <x v="88"/>
    <s v="Grandview"/>
    <n v="2756"/>
    <s v="Thompson Elementary School"/>
    <s v="Yes"/>
    <n v="524.78"/>
    <n v="0"/>
    <n v="524.78"/>
    <n v="1"/>
    <n v="1"/>
    <n v="524.78"/>
    <n v="1.5389999999999999"/>
    <n v="78209"/>
    <n v="80164"/>
    <n v="120363.65"/>
    <n v="3008.75"/>
    <n v="15997.68"/>
    <n v="0.16020000000000001"/>
    <n v="0.15390000000000001"/>
    <n v="44365.73"/>
    <n v="2056.21"/>
    <n v="316.45"/>
    <n v="2372.66"/>
    <n v="170110.79"/>
  </r>
  <r>
    <x v="88"/>
    <s v="Grandview"/>
    <n v="3013"/>
    <s v="Smith Elementary School"/>
    <s v="Yes"/>
    <n v="478.9"/>
    <n v="0"/>
    <n v="478.9"/>
    <n v="1"/>
    <n v="1"/>
    <n v="478.9"/>
    <n v="1.405"/>
    <n v="78209"/>
    <n v="80164"/>
    <n v="109883.65"/>
    <n v="2746.7700000000041"/>
    <n v="15997.68"/>
    <n v="0.16020000000000001"/>
    <n v="0.15390000000000001"/>
    <n v="40502.83"/>
    <n v="1877.17"/>
    <n v="288.89999999999998"/>
    <n v="2166.0700000000002"/>
    <n v="155299.32"/>
  </r>
  <r>
    <x v="88"/>
    <s v="Grandview"/>
    <n v="3071"/>
    <s v="Grandview Middle School"/>
    <s v="Yes"/>
    <n v="808.03"/>
    <n v="0"/>
    <n v="808.03"/>
    <n v="1"/>
    <n v="1"/>
    <n v="808.03"/>
    <n v="2.37"/>
    <n v="78209"/>
    <n v="80164"/>
    <n v="185355.33"/>
    <n v="4633.3500000000058"/>
    <n v="15997.68"/>
    <n v="0.16020000000000001"/>
    <n v="0.15390000000000001"/>
    <n v="68321.5"/>
    <n v="3166.48"/>
    <n v="487.32"/>
    <n v="3653.8"/>
    <n v="261963.97999999998"/>
  </r>
  <r>
    <x v="88"/>
    <s v="Grandview"/>
    <n v="5399"/>
    <s v="Step Up to College Open Doors High School"/>
    <s v="Yes"/>
    <n v="6.33"/>
    <n v="0"/>
    <n v="6.33"/>
    <n v="1"/>
    <n v="1"/>
    <n v="6.33"/>
    <n v="1.9E-2"/>
    <n v="78209"/>
    <n v="80164"/>
    <n v="1485.97"/>
    <n v="37.149999999999864"/>
    <n v="15997.68"/>
    <n v="0.16020000000000001"/>
    <n v="0.15390000000000001"/>
    <n v="547.73"/>
    <n v="25.39"/>
    <n v="3.91"/>
    <n v="29.3"/>
    <n v="2100.15"/>
  </r>
  <r>
    <x v="89"/>
    <s v="Granger"/>
    <n v="2531"/>
    <s v="Granger Middle School"/>
    <s v="Yes"/>
    <n v="425.78"/>
    <n v="0"/>
    <n v="425.78"/>
    <n v="1"/>
    <n v="1"/>
    <n v="425.78"/>
    <n v="1.2490000000000001"/>
    <n v="78209"/>
    <n v="80164"/>
    <n v="97683.04"/>
    <n v="2441.8000000000029"/>
    <n v="15997.68"/>
    <n v="0.16020000000000001"/>
    <n v="0.15390000000000001"/>
    <n v="36005.72"/>
    <n v="1668.75"/>
    <n v="256.82"/>
    <n v="1925.57"/>
    <n v="138056.13"/>
  </r>
  <r>
    <x v="89"/>
    <s v="Granger"/>
    <n v="3314"/>
    <s v="Granger High School"/>
    <s v="Yes"/>
    <n v="432.72"/>
    <n v="0"/>
    <n v="432.72"/>
    <n v="1"/>
    <n v="1"/>
    <n v="432.72"/>
    <n v="1.2689999999999999"/>
    <n v="78209"/>
    <n v="80164"/>
    <n v="99247.22"/>
    <n v="2480.8999999999942"/>
    <n v="15997.68"/>
    <n v="0.16020000000000001"/>
    <n v="0.15390000000000001"/>
    <n v="36582.269999999997"/>
    <n v="1695.47"/>
    <n v="260.93"/>
    <n v="1956.4"/>
    <n v="140266.78999999998"/>
  </r>
  <r>
    <x v="89"/>
    <s v="Granger"/>
    <n v="4535"/>
    <s v="Roosevelt Elementary"/>
    <s v="Yes"/>
    <n v="523.55999999999995"/>
    <n v="0"/>
    <n v="523.55999999999995"/>
    <n v="1"/>
    <n v="1"/>
    <n v="523.55999999999995"/>
    <n v="1.536"/>
    <n v="78209"/>
    <n v="80164"/>
    <n v="120129.02"/>
    <n v="3002.8799999999901"/>
    <n v="15997.68"/>
    <n v="0.16020000000000001"/>
    <n v="0.15390000000000001"/>
    <n v="44279.25"/>
    <n v="2052.1999999999998"/>
    <n v="315.83"/>
    <n v="2368.0299999999997"/>
    <n v="169779.18000000002"/>
  </r>
  <r>
    <x v="90"/>
    <s v="Granite Falls"/>
    <n v="2580"/>
    <s v="Granite Falls High School"/>
    <s v="No"/>
    <n v="579.43000000000006"/>
    <n v="0"/>
    <n v="0"/>
    <n v="1.1200000000000001"/>
    <n v="1.1200000000000001"/>
    <n v="0"/>
    <n v="0"/>
    <n v="78209"/>
    <n v="80164"/>
    <n v="0"/>
    <n v="0"/>
    <n v="15997.68"/>
    <n v="0.16020000000000001"/>
    <n v="0.15390000000000001"/>
    <n v="0"/>
    <n v="0"/>
    <n v="0"/>
    <n v="0"/>
    <n v="0"/>
  </r>
  <r>
    <x v="90"/>
    <s v="Granite Falls"/>
    <n v="4113"/>
    <s v="Granite Falls Middle School"/>
    <s v="No"/>
    <n v="443.8"/>
    <n v="0"/>
    <n v="0"/>
    <n v="1.1200000000000001"/>
    <n v="1.1200000000000001"/>
    <n v="0"/>
    <n v="0"/>
    <n v="78209"/>
    <n v="80164"/>
    <n v="0"/>
    <n v="0"/>
    <n v="15997.68"/>
    <n v="0.16020000000000001"/>
    <n v="0.15390000000000001"/>
    <n v="0"/>
    <n v="0"/>
    <n v="0"/>
    <n v="0"/>
    <n v="0"/>
  </r>
  <r>
    <x v="90"/>
    <s v="Granite Falls"/>
    <n v="4330"/>
    <s v="Mountain Way Elementary"/>
    <s v="No"/>
    <n v="468.23"/>
    <n v="0"/>
    <n v="0"/>
    <n v="1.1200000000000001"/>
    <n v="1.1200000000000001"/>
    <n v="0"/>
    <n v="0"/>
    <n v="78209"/>
    <n v="80164"/>
    <n v="0"/>
    <n v="0"/>
    <n v="15997.68"/>
    <n v="0.16020000000000001"/>
    <n v="0.15390000000000001"/>
    <n v="0"/>
    <n v="0"/>
    <n v="0"/>
    <n v="0"/>
    <n v="0"/>
  </r>
  <r>
    <x v="90"/>
    <s v="Granite Falls"/>
    <n v="4479"/>
    <s v="Monte Cristo Elementary"/>
    <s v="No"/>
    <n v="491.29"/>
    <n v="0"/>
    <n v="0"/>
    <n v="1.1200000000000001"/>
    <n v="1.1200000000000001"/>
    <n v="0"/>
    <n v="0"/>
    <n v="78209"/>
    <n v="80164"/>
    <n v="0"/>
    <n v="0"/>
    <n v="15997.68"/>
    <n v="0.16020000000000001"/>
    <n v="0.15390000000000001"/>
    <n v="0"/>
    <n v="0"/>
    <n v="0"/>
    <n v="0"/>
    <n v="0"/>
  </r>
  <r>
    <x v="90"/>
    <s v="Granite Falls"/>
    <n v="5171"/>
    <s v="Crossroads High School"/>
    <s v="Yes"/>
    <n v="187.83"/>
    <n v="0"/>
    <n v="187.83"/>
    <n v="1.1200000000000001"/>
    <n v="1.1200000000000001"/>
    <n v="187.83"/>
    <n v="0.55100000000000005"/>
    <n v="78209"/>
    <n v="80164"/>
    <n v="48264.34"/>
    <n v="1206.4700000000012"/>
    <n v="15997.68"/>
    <n v="0.16020000000000001"/>
    <n v="0.15390000000000001"/>
    <n v="16732.34"/>
    <n v="824.51"/>
    <n v="126.89"/>
    <n v="951.4"/>
    <n v="67154.549999999988"/>
  </r>
  <r>
    <x v="90"/>
    <s v="Granite Falls"/>
    <n v="5349"/>
    <s v="Granite Falls Open Doors"/>
    <s v="Yes"/>
    <n v="44.11"/>
    <n v="0"/>
    <n v="44.11"/>
    <n v="1.1200000000000001"/>
    <n v="1.1200000000000001"/>
    <n v="44.11"/>
    <n v="0.129"/>
    <n v="78209"/>
    <n v="80164"/>
    <n v="11299.64"/>
    <n v="282.45000000000073"/>
    <n v="15997.68"/>
    <n v="0.16020000000000001"/>
    <n v="0.15390000000000001"/>
    <n v="3917.37"/>
    <n v="193.03"/>
    <n v="29.71"/>
    <n v="222.74"/>
    <n v="15722.199999999999"/>
  </r>
  <r>
    <x v="91"/>
    <s v="Grapeview"/>
    <n v="2145"/>
    <s v="Grapeview Elementary &amp; Middle School"/>
    <s v="No"/>
    <n v="226.15"/>
    <n v="0"/>
    <n v="0"/>
    <n v="1.06"/>
    <n v="1.06"/>
    <n v="0"/>
    <n v="0"/>
    <n v="78209"/>
    <n v="80164"/>
    <n v="0"/>
    <n v="0"/>
    <n v="15997.68"/>
    <n v="0.16020000000000001"/>
    <n v="0.15390000000000001"/>
    <n v="0"/>
    <n v="0"/>
    <n v="0"/>
    <n v="0"/>
    <n v="0"/>
  </r>
  <r>
    <x v="92"/>
    <s v="Great Northern"/>
    <n v="2097"/>
    <s v="Great Northern Elementary"/>
    <s v="Yes"/>
    <n v="41.56"/>
    <n v="0"/>
    <n v="41.56"/>
    <n v="1"/>
    <n v="1"/>
    <n v="41.56"/>
    <n v="0.122"/>
    <n v="78209"/>
    <n v="80164"/>
    <n v="9541.5"/>
    <n v="238.51000000000022"/>
    <n v="15997.68"/>
    <n v="0.16020000000000001"/>
    <n v="0.15390000000000001"/>
    <n v="3516.97"/>
    <n v="163"/>
    <n v="25.09"/>
    <n v="188.09"/>
    <n v="13485.07"/>
  </r>
  <r>
    <x v="93"/>
    <s v="Green Mountain"/>
    <n v="2484"/>
    <s v="Green Mountain School"/>
    <s v="No"/>
    <n v="163.92"/>
    <n v="0"/>
    <n v="0"/>
    <n v="1.06"/>
    <n v="1.06"/>
    <n v="0"/>
    <n v="0"/>
    <n v="78209"/>
    <n v="80164"/>
    <n v="0"/>
    <n v="0"/>
    <n v="15997.68"/>
    <n v="0.16020000000000001"/>
    <n v="0.15390000000000001"/>
    <n v="0"/>
    <n v="0"/>
    <n v="0"/>
    <n v="0"/>
    <n v="0"/>
  </r>
  <r>
    <x v="94"/>
    <s v="Griffin"/>
    <n v="2406"/>
    <s v="Griffin School"/>
    <s v="No"/>
    <n v="582.83999999999992"/>
    <n v="0"/>
    <n v="0"/>
    <n v="1"/>
    <n v="1"/>
    <n v="0"/>
    <n v="0"/>
    <n v="78209"/>
    <n v="80164"/>
    <n v="0"/>
    <n v="0"/>
    <n v="15997.68"/>
    <n v="0.16020000000000001"/>
    <n v="0.15390000000000001"/>
    <n v="0"/>
    <n v="0"/>
    <n v="0"/>
    <n v="0"/>
    <n v="0"/>
  </r>
  <r>
    <x v="95"/>
    <s v="Harrington"/>
    <n v="2743"/>
    <s v="Harrington Elementary School"/>
    <s v="Yes"/>
    <n v="64.040000000000006"/>
    <n v="0"/>
    <n v="64.040000000000006"/>
    <n v="1"/>
    <n v="1.04"/>
    <n v="64.040000000000006"/>
    <n v="0.188"/>
    <n v="78209"/>
    <n v="80164"/>
    <n v="14703.29"/>
    <n v="970.3799999999992"/>
    <n v="15997.68"/>
    <n v="0.16020000000000001"/>
    <n v="0.15390000000000001"/>
    <n v="5512.37"/>
    <n v="261.23"/>
    <n v="40.200000000000003"/>
    <n v="301.43"/>
    <n v="21487.47"/>
  </r>
  <r>
    <x v="95"/>
    <s v="Harrington"/>
    <n v="3113"/>
    <s v="Harrington High School"/>
    <s v="Yes"/>
    <n v="50.56"/>
    <n v="0"/>
    <n v="50.56"/>
    <n v="1"/>
    <n v="1.04"/>
    <n v="50.56"/>
    <n v="0.14799999999999999"/>
    <n v="78209"/>
    <n v="80164"/>
    <n v="11574.93"/>
    <n v="763.90999999999985"/>
    <n v="15997.68"/>
    <n v="0.16020000000000001"/>
    <n v="0.15390000000000001"/>
    <n v="4339.53"/>
    <n v="205.65"/>
    <n v="31.65"/>
    <n v="237.3"/>
    <n v="16915.669999999998"/>
  </r>
  <r>
    <x v="96"/>
    <s v="Highland"/>
    <n v="2718"/>
    <s v="Highland Middle School"/>
    <s v="Yes"/>
    <n v="245.5"/>
    <n v="0"/>
    <n v="245.5"/>
    <n v="1"/>
    <n v="1"/>
    <n v="245.5"/>
    <n v="0.72"/>
    <n v="78209"/>
    <n v="80164"/>
    <n v="56310.48"/>
    <n v="1407.5999999999985"/>
    <n v="15997.68"/>
    <n v="0.16020000000000001"/>
    <n v="0.15390000000000001"/>
    <n v="20755.900000000001"/>
    <n v="961.97"/>
    <n v="148.05000000000001"/>
    <n v="1110.02"/>
    <n v="79584.000000000015"/>
  </r>
  <r>
    <x v="96"/>
    <s v="Highland"/>
    <n v="3072"/>
    <s v="Marcus Whitman-Cowiche Elementary"/>
    <s v="Yes"/>
    <n v="245.28000000000003"/>
    <n v="0"/>
    <n v="245.28000000000003"/>
    <n v="1"/>
    <n v="1"/>
    <n v="245.28000000000003"/>
    <n v="0.71899999999999997"/>
    <n v="78209"/>
    <n v="80164"/>
    <n v="56232.27"/>
    <n v="1405.6500000000015"/>
    <n v="15997.68"/>
    <n v="0.16020000000000001"/>
    <n v="0.15390000000000001"/>
    <n v="20727.07"/>
    <n v="960.63"/>
    <n v="147.84"/>
    <n v="1108.47"/>
    <n v="79473.459999999992"/>
  </r>
  <r>
    <x v="96"/>
    <s v="Highland"/>
    <n v="3073"/>
    <s v="Tieton Elementary School"/>
    <s v="Yes"/>
    <n v="203.33"/>
    <n v="0"/>
    <n v="203.33"/>
    <n v="1"/>
    <n v="1"/>
    <n v="203.33"/>
    <n v="0.59599999999999997"/>
    <n v="78209"/>
    <n v="80164"/>
    <n v="46612.56"/>
    <n v="1165.1800000000003"/>
    <n v="15997.68"/>
    <n v="0.16020000000000001"/>
    <n v="0.15390000000000001"/>
    <n v="17181.27"/>
    <n v="796.3"/>
    <n v="122.55"/>
    <n v="918.84999999999991"/>
    <n v="65877.86"/>
  </r>
  <r>
    <x v="96"/>
    <s v="Highland"/>
    <n v="4559"/>
    <s v="Highland High School"/>
    <s v="Yes"/>
    <n v="358.07"/>
    <n v="0"/>
    <n v="358.07"/>
    <n v="1"/>
    <n v="1"/>
    <n v="358.07"/>
    <n v="1.05"/>
    <n v="78209"/>
    <n v="80164"/>
    <n v="82119.45"/>
    <n v="2052.75"/>
    <n v="15997.68"/>
    <n v="0.16020000000000001"/>
    <n v="0.15390000000000001"/>
    <n v="30269.02"/>
    <n v="1402.87"/>
    <n v="215.9"/>
    <n v="1618.77"/>
    <n v="116059.99"/>
  </r>
  <r>
    <x v="97"/>
    <s v="Highline"/>
    <n v="1539"/>
    <s v="CHOICE Academy"/>
    <s v="No"/>
    <n v="164.31"/>
    <n v="0"/>
    <n v="0"/>
    <n v="1.18"/>
    <n v="1.18"/>
    <n v="0"/>
    <n v="0"/>
    <n v="78209"/>
    <n v="80164"/>
    <n v="0"/>
    <n v="0"/>
    <n v="15997.68"/>
    <n v="0.16020000000000001"/>
    <n v="0.15390000000000001"/>
    <n v="0"/>
    <n v="0"/>
    <n v="0"/>
    <n v="0"/>
    <n v="0"/>
  </r>
  <r>
    <x v="97"/>
    <s v="Highline"/>
    <n v="1972"/>
    <s v="Innovation Heights Academy"/>
    <s v="Yes"/>
    <n v="158.24"/>
    <n v="0"/>
    <n v="158.24"/>
    <n v="1.18"/>
    <n v="1.18"/>
    <n v="158.24"/>
    <n v="0.46400000000000002"/>
    <n v="78209"/>
    <n v="80164"/>
    <n v="42820.99"/>
    <n v="1070.4000000000015"/>
    <n v="15997.68"/>
    <n v="0.16020000000000001"/>
    <n v="0.15390000000000001"/>
    <n v="14447.58"/>
    <n v="731.52"/>
    <n v="112.58"/>
    <n v="844.1"/>
    <n v="59183.07"/>
  </r>
  <r>
    <x v="97"/>
    <s v="Highline"/>
    <n v="1973"/>
    <s v="Satellite High School"/>
    <s v="No"/>
    <n v="93.26"/>
    <n v="0"/>
    <n v="0"/>
    <n v="1.18"/>
    <n v="1.18"/>
    <n v="0"/>
    <n v="0"/>
    <n v="78209"/>
    <n v="80164"/>
    <n v="0"/>
    <n v="0"/>
    <n v="15997.68"/>
    <n v="0.16020000000000001"/>
    <n v="0.15390000000000001"/>
    <n v="0"/>
    <n v="0"/>
    <n v="0"/>
    <n v="0"/>
    <n v="0"/>
  </r>
  <r>
    <x v="97"/>
    <s v="Highline"/>
    <n v="2144"/>
    <s v="Mount View Elementary"/>
    <s v="Yes"/>
    <n v="403.31"/>
    <n v="0"/>
    <n v="403.31"/>
    <n v="1.18"/>
    <n v="1.18"/>
    <n v="403.31"/>
    <n v="1.1830000000000001"/>
    <n v="78209"/>
    <n v="80164"/>
    <n v="109175.07"/>
    <n v="2729.0599999999977"/>
    <n v="15997.68"/>
    <n v="0.16020000000000001"/>
    <n v="0.15390000000000001"/>
    <n v="36835.1"/>
    <n v="1865.07"/>
    <n v="287.02999999999997"/>
    <n v="2152.1"/>
    <n v="150891.33000000002"/>
  </r>
  <r>
    <x v="97"/>
    <s v="Highline"/>
    <n v="2270"/>
    <s v="Puget Sound Skills Center"/>
    <s v="Yes"/>
    <n v="506.76"/>
    <n v="0"/>
    <n v="506.76"/>
    <n v="1.18"/>
    <n v="1.18"/>
    <n v="506.76"/>
    <n v="1.486"/>
    <n v="78209"/>
    <n v="80164"/>
    <n v="137137.92000000001"/>
    <n v="3428.0499999999884"/>
    <n v="15997.68"/>
    <n v="0.16020000000000001"/>
    <n v="0.15390000000000001"/>
    <n v="46269.62"/>
    <n v="2342.77"/>
    <n v="360.55"/>
    <n v="2703.32"/>
    <n v="189538.91"/>
  </r>
  <r>
    <x v="97"/>
    <s v="Highline"/>
    <n v="2325"/>
    <s v="Highline High School"/>
    <s v="Yes"/>
    <n v="1281.8699999999999"/>
    <n v="0"/>
    <n v="1281.8699999999999"/>
    <n v="1.18"/>
    <n v="1.18"/>
    <n v="1281.8699999999999"/>
    <n v="3.76"/>
    <n v="78209"/>
    <n v="80164"/>
    <n v="346997.69"/>
    <n v="8673.9500000000116"/>
    <n v="15997.68"/>
    <n v="0.16020000000000001"/>
    <n v="0.15390000000000001"/>
    <n v="117075.23"/>
    <n v="5927.86"/>
    <n v="912.3"/>
    <n v="6840.16"/>
    <n v="479587.02999999997"/>
  </r>
  <r>
    <x v="97"/>
    <s v="Highline"/>
    <n v="2418"/>
    <s v="Des Moines Elementary"/>
    <s v="Yes"/>
    <n v="454.2"/>
    <n v="0"/>
    <n v="454.2"/>
    <n v="1.18"/>
    <n v="1.18"/>
    <n v="454.2"/>
    <n v="1.3320000000000001"/>
    <n v="78209"/>
    <n v="80164"/>
    <n v="122925.78"/>
    <n v="3072.7900000000081"/>
    <n v="15997.68"/>
    <n v="0.16020000000000001"/>
    <n v="0.15390000000000001"/>
    <n v="41474.519999999997"/>
    <n v="2099.98"/>
    <n v="323.19"/>
    <n v="2423.17"/>
    <n v="169896.26"/>
  </r>
  <r>
    <x v="97"/>
    <s v="Highline"/>
    <n v="2639"/>
    <s v="White Center Heights Elementary"/>
    <s v="Yes"/>
    <n v="518.33000000000004"/>
    <n v="0"/>
    <n v="518.33000000000004"/>
    <n v="1.18"/>
    <n v="1.18"/>
    <n v="518.33000000000004"/>
    <n v="1.52"/>
    <n v="78209"/>
    <n v="80164"/>
    <n v="140275.66"/>
    <n v="3506.4899999999907"/>
    <n v="15997.68"/>
    <n v="0.16020000000000001"/>
    <n v="0.15390000000000001"/>
    <n v="47328.28"/>
    <n v="2396.37"/>
    <n v="368.8"/>
    <n v="2765.17"/>
    <n v="193875.6"/>
  </r>
  <r>
    <x v="97"/>
    <s v="Highline"/>
    <n v="2699"/>
    <s v="Hazel Valley Elementary"/>
    <s v="Yes"/>
    <n v="469.02"/>
    <n v="0"/>
    <n v="469.02"/>
    <n v="1.18"/>
    <n v="1.18"/>
    <n v="469.02"/>
    <n v="1.3759999999999999"/>
    <n v="78209"/>
    <n v="80164"/>
    <n v="126986.39"/>
    <n v="3174.2899999999936"/>
    <n v="15997.68"/>
    <n v="0.16020000000000001"/>
    <n v="0.15390000000000001"/>
    <n v="42844.55"/>
    <n v="2169.34"/>
    <n v="333.86"/>
    <n v="2503.2000000000003"/>
    <n v="175508.43"/>
  </r>
  <r>
    <x v="97"/>
    <s v="Highline"/>
    <n v="2734"/>
    <s v="McMicken Heights Elementary"/>
    <s v="Yes"/>
    <n v="491.04"/>
    <n v="0"/>
    <n v="491.04"/>
    <n v="1.18"/>
    <n v="1.18"/>
    <n v="491.04"/>
    <n v="1.44"/>
    <n v="78209"/>
    <n v="80164"/>
    <n v="132892.73000000001"/>
    <n v="3321.9400000000023"/>
    <n v="15997.68"/>
    <n v="0.16020000000000001"/>
    <n v="0.15390000000000001"/>
    <n v="44837.32"/>
    <n v="2270.2399999999998"/>
    <n v="349.39"/>
    <n v="2619.6299999999997"/>
    <n v="183671.62000000002"/>
  </r>
  <r>
    <x v="97"/>
    <s v="Highline"/>
    <n v="2765"/>
    <s v="Beverly Park Elem at Glendale"/>
    <s v="Yes"/>
    <n v="380.55"/>
    <n v="0"/>
    <n v="380.55"/>
    <n v="1.18"/>
    <n v="1.18"/>
    <n v="380.55"/>
    <n v="1.1160000000000001"/>
    <n v="78209"/>
    <n v="80164"/>
    <n v="102991.87"/>
    <n v="2574.5"/>
    <n v="15997.68"/>
    <n v="0.16020000000000001"/>
    <n v="0.15390000000000001"/>
    <n v="34748.92"/>
    <n v="1759.44"/>
    <n v="270.77999999999997"/>
    <n v="2030.22"/>
    <n v="142345.50999999998"/>
  </r>
  <r>
    <x v="97"/>
    <s v="Highline"/>
    <n v="2842"/>
    <s v="Shorewood Elementary"/>
    <s v="Yes"/>
    <n v="407.89"/>
    <n v="0"/>
    <n v="407.89"/>
    <n v="1.18"/>
    <n v="1.18"/>
    <n v="407.89"/>
    <n v="1.196"/>
    <n v="78209"/>
    <n v="80164"/>
    <n v="110374.8"/>
    <n v="2759.0500000000029"/>
    <n v="15997.68"/>
    <n v="0.16020000000000001"/>
    <n v="0.15390000000000001"/>
    <n v="37239.89"/>
    <n v="1885.56"/>
    <n v="290.19"/>
    <n v="2175.75"/>
    <n v="152549.49"/>
  </r>
  <r>
    <x v="97"/>
    <s v="Highline"/>
    <n v="2844"/>
    <s v="Gregory Heights Elementary"/>
    <s v="No"/>
    <n v="455.11"/>
    <n v="0"/>
    <n v="0"/>
    <n v="1.18"/>
    <n v="1.18"/>
    <n v="0"/>
    <n v="0"/>
    <n v="78209"/>
    <n v="80164"/>
    <n v="0"/>
    <n v="0"/>
    <n v="15997.68"/>
    <n v="0.16020000000000001"/>
    <n v="0.15390000000000001"/>
    <n v="0"/>
    <n v="0"/>
    <n v="0"/>
    <n v="0"/>
    <n v="0"/>
  </r>
  <r>
    <x v="97"/>
    <s v="Highline"/>
    <n v="2926"/>
    <s v="Cedarhurst Elementary"/>
    <s v="Yes"/>
    <n v="407.22"/>
    <n v="0"/>
    <n v="407.22"/>
    <n v="1.18"/>
    <n v="1.18"/>
    <n v="407.22"/>
    <n v="1.1950000000000001"/>
    <n v="78209"/>
    <n v="80164"/>
    <n v="110282.51"/>
    <n v="2756.75"/>
    <n v="15997.68"/>
    <n v="0.16020000000000001"/>
    <n v="0.15390000000000001"/>
    <n v="37208.75"/>
    <n v="1883.99"/>
    <n v="289.95"/>
    <n v="2173.94"/>
    <n v="152421.95000000001"/>
  </r>
  <r>
    <x v="97"/>
    <s v="Highline"/>
    <n v="2927"/>
    <s v="Sylvester Middle School"/>
    <s v="No"/>
    <n v="585.83000000000004"/>
    <n v="0"/>
    <n v="0"/>
    <n v="1.18"/>
    <n v="1.18"/>
    <n v="0"/>
    <n v="0"/>
    <n v="78209"/>
    <n v="80164"/>
    <n v="0"/>
    <n v="0"/>
    <n v="15997.68"/>
    <n v="0.16020000000000001"/>
    <n v="0.15390000000000001"/>
    <n v="0"/>
    <n v="0"/>
    <n v="0"/>
    <n v="0"/>
    <n v="0"/>
  </r>
  <r>
    <x v="97"/>
    <s v="Highline"/>
    <n v="2982"/>
    <s v="Bow Lake Elementary"/>
    <s v="Yes"/>
    <n v="522.11"/>
    <n v="0"/>
    <n v="522.11"/>
    <n v="1.18"/>
    <n v="1.18"/>
    <n v="522.11"/>
    <n v="1.532"/>
    <n v="78209"/>
    <n v="80164"/>
    <n v="141383.1"/>
    <n v="3534.1699999999837"/>
    <n v="15997.68"/>
    <n v="0.16020000000000001"/>
    <n v="0.15390000000000001"/>
    <n v="47701.93"/>
    <n v="2415.29"/>
    <n v="371.71"/>
    <n v="2787"/>
    <n v="195406.19999999998"/>
  </r>
  <r>
    <x v="97"/>
    <s v="Highline"/>
    <n v="2983"/>
    <s v="North Hill Elementary"/>
    <s v="No"/>
    <n v="512.55999999999995"/>
    <n v="0"/>
    <n v="0"/>
    <n v="1.18"/>
    <n v="1.18"/>
    <n v="0"/>
    <n v="0"/>
    <n v="78209"/>
    <n v="80164"/>
    <n v="0"/>
    <n v="0"/>
    <n v="15997.68"/>
    <n v="0.16020000000000001"/>
    <n v="0.15390000000000001"/>
    <n v="0"/>
    <n v="0"/>
    <n v="0"/>
    <n v="0"/>
    <n v="0"/>
  </r>
  <r>
    <x v="97"/>
    <s v="Highline"/>
    <n v="2984"/>
    <s v="Midway Elementary"/>
    <s v="Yes"/>
    <n v="548.44000000000005"/>
    <n v="0"/>
    <n v="548.44000000000005"/>
    <n v="1.18"/>
    <n v="1.18"/>
    <n v="548.44000000000005"/>
    <n v="1.609"/>
    <n v="78209"/>
    <n v="80164"/>
    <n v="148489.17000000001"/>
    <n v="3711.7999999999884"/>
    <n v="15997.68"/>
    <n v="0.16020000000000001"/>
    <n v="0.15390000000000001"/>
    <n v="50099.48"/>
    <n v="2536.6799999999998"/>
    <n v="390.4"/>
    <n v="2927.08"/>
    <n v="205227.53"/>
  </r>
  <r>
    <x v="97"/>
    <s v="Highline"/>
    <n v="3097"/>
    <s v="Marvista Elementary"/>
    <s v="No"/>
    <n v="528.79999999999995"/>
    <n v="0"/>
    <n v="0"/>
    <n v="1.18"/>
    <n v="1.18"/>
    <n v="0"/>
    <n v="0"/>
    <n v="78209"/>
    <n v="80164"/>
    <n v="0"/>
    <n v="0"/>
    <n v="15997.68"/>
    <n v="0.16020000000000001"/>
    <n v="0.15390000000000001"/>
    <n v="0"/>
    <n v="0"/>
    <n v="0"/>
    <n v="0"/>
    <n v="0"/>
  </r>
  <r>
    <x v="97"/>
    <s v="Highline"/>
    <n v="3098"/>
    <s v="Chinook Middle School"/>
    <s v="Yes"/>
    <n v="619.89"/>
    <n v="0"/>
    <n v="619.89"/>
    <n v="1.18"/>
    <n v="1.18"/>
    <n v="619.89"/>
    <n v="1.8180000000000001"/>
    <n v="78209"/>
    <n v="80164"/>
    <n v="167777.08"/>
    <n v="4193.9400000000023"/>
    <n v="15997.68"/>
    <n v="0.16020000000000001"/>
    <n v="0.15390000000000001"/>
    <n v="56607.12"/>
    <n v="2866.18"/>
    <n v="441.11"/>
    <n v="3307.29"/>
    <n v="231885.43"/>
  </r>
  <r>
    <x v="97"/>
    <s v="Highline"/>
    <n v="3099"/>
    <s v="Evergreen High School"/>
    <s v="Yes"/>
    <n v="995"/>
    <n v="0"/>
    <n v="995"/>
    <n v="1.18"/>
    <n v="1.18"/>
    <n v="995"/>
    <n v="2.919"/>
    <n v="78209"/>
    <n v="80164"/>
    <n v="269384.64"/>
    <n v="6733.8399999999674"/>
    <n v="15997.68"/>
    <n v="0.16020000000000001"/>
    <n v="0.15390000000000001"/>
    <n v="90888.99"/>
    <n v="4601.97"/>
    <n v="708.24"/>
    <n v="5310.21"/>
    <n v="372317.68"/>
  </r>
  <r>
    <x v="97"/>
    <s v="Highline"/>
    <n v="3163"/>
    <s v="Cascade Middle School"/>
    <s v="Yes"/>
    <n v="670.31"/>
    <n v="0"/>
    <n v="670.31"/>
    <n v="1.18"/>
    <n v="1.18"/>
    <n v="670.31"/>
    <n v="1.966"/>
    <n v="78209"/>
    <n v="80164"/>
    <n v="181435.49"/>
    <n v="4535.3699999999953"/>
    <n v="15997.68"/>
    <n v="0.16020000000000001"/>
    <n v="0.15390000000000001"/>
    <n v="61215.4"/>
    <n v="3099.51"/>
    <n v="477.01"/>
    <n v="3576.5200000000004"/>
    <n v="250762.77999999997"/>
  </r>
  <r>
    <x v="97"/>
    <s v="Highline"/>
    <n v="3165"/>
    <s v="Hilltop Elementary"/>
    <s v="Yes"/>
    <n v="442.11"/>
    <n v="0"/>
    <n v="442.11"/>
    <n v="1.18"/>
    <n v="1.18"/>
    <n v="442.11"/>
    <n v="1.2969999999999999"/>
    <n v="78209"/>
    <n v="80164"/>
    <n v="119695.75"/>
    <n v="2992.0500000000029"/>
    <n v="15997.68"/>
    <n v="0.16020000000000001"/>
    <n v="0.15390000000000001"/>
    <n v="40384.730000000003"/>
    <n v="2044.8"/>
    <n v="314.69"/>
    <n v="2359.4899999999998"/>
    <n v="165432.02000000002"/>
  </r>
  <r>
    <x v="97"/>
    <s v="Highline"/>
    <n v="3278"/>
    <s v="Madrona Elementary"/>
    <s v="Yes"/>
    <n v="317.11"/>
    <n v="0"/>
    <n v="317.11"/>
    <n v="1.18"/>
    <n v="1.18"/>
    <n v="317.11"/>
    <n v="0.93"/>
    <n v="78209"/>
    <n v="80164"/>
    <n v="85826.559999999998"/>
    <n v="2145.4100000000035"/>
    <n v="15997.68"/>
    <n v="0.16020000000000001"/>
    <n v="0.15390000000000001"/>
    <n v="28957.439999999999"/>
    <n v="1466.2"/>
    <n v="225.65"/>
    <n v="1691.8500000000001"/>
    <n v="118621.26000000001"/>
  </r>
  <r>
    <x v="97"/>
    <s v="Highline"/>
    <n v="3279"/>
    <s v="Mount Rainier High School"/>
    <s v="Yes"/>
    <n v="1653.52"/>
    <n v="0"/>
    <n v="1653.52"/>
    <n v="1.18"/>
    <n v="1.18"/>
    <n v="1653.52"/>
    <n v="4.8499999999999996"/>
    <n v="78209"/>
    <n v="80164"/>
    <n v="447590.11"/>
    <n v="11188.460000000021"/>
    <n v="15997.68"/>
    <n v="0.16020000000000001"/>
    <n v="0.15390000000000001"/>
    <n v="151014.59"/>
    <n v="7646.31"/>
    <n v="1176.77"/>
    <n v="8823.08"/>
    <n v="618616.23999999987"/>
  </r>
  <r>
    <x v="97"/>
    <s v="Highline"/>
    <n v="3333"/>
    <s v="Pacific Middle School"/>
    <s v="Yes"/>
    <n v="614.29999999999995"/>
    <n v="0"/>
    <n v="614.29999999999995"/>
    <n v="1.18"/>
    <n v="1.18"/>
    <n v="614.29999999999995"/>
    <n v="1.802"/>
    <n v="78209"/>
    <n v="80164"/>
    <n v="166300.49"/>
    <n v="4157.0299999999988"/>
    <n v="15997.68"/>
    <n v="0.16020000000000001"/>
    <n v="0.15390000000000001"/>
    <n v="56108.92"/>
    <n v="2840.96"/>
    <n v="437.22"/>
    <n v="3278.1800000000003"/>
    <n v="229844.61999999997"/>
  </r>
  <r>
    <x v="97"/>
    <s v="Highline"/>
    <n v="3335"/>
    <s v="Parkside Elementary"/>
    <s v="Yes"/>
    <n v="548.76"/>
    <n v="0"/>
    <n v="548.76"/>
    <n v="1.18"/>
    <n v="1.18"/>
    <n v="548.76"/>
    <n v="1.61"/>
    <n v="78209"/>
    <n v="80164"/>
    <n v="148581.46"/>
    <n v="3714.1100000000151"/>
    <n v="15997.68"/>
    <n v="0.16020000000000001"/>
    <n v="0.15390000000000001"/>
    <n v="50130.62"/>
    <n v="2538.2600000000002"/>
    <n v="390.64"/>
    <n v="2928.9"/>
    <n v="205355.09"/>
  </r>
  <r>
    <x v="97"/>
    <s v="Highline"/>
    <n v="3382"/>
    <s v="Seahurst Elementary School"/>
    <s v="Yes"/>
    <n v="398.26"/>
    <n v="0"/>
    <n v="398.26"/>
    <n v="1.18"/>
    <n v="1.18"/>
    <n v="398.26"/>
    <n v="1.1679999999999999"/>
    <n v="78209"/>
    <n v="80164"/>
    <n v="107790.77"/>
    <n v="2694.4599999999919"/>
    <n v="15997.68"/>
    <n v="0.16020000000000001"/>
    <n v="0.15390000000000001"/>
    <n v="36368.050000000003"/>
    <n v="1841.42"/>
    <n v="283.39"/>
    <n v="2124.81"/>
    <n v="148978.09"/>
  </r>
  <r>
    <x v="97"/>
    <s v="Highline"/>
    <n v="3483"/>
    <s v="Tyee High School"/>
    <s v="Yes"/>
    <n v="577.16999999999996"/>
    <n v="0"/>
    <n v="577.16999999999996"/>
    <n v="1.18"/>
    <n v="1.18"/>
    <n v="577.16999999999996"/>
    <n v="1.6930000000000001"/>
    <n v="78209"/>
    <n v="80164"/>
    <n v="156241.25"/>
    <n v="3905.5799999999872"/>
    <n v="15997.68"/>
    <n v="0.16020000000000001"/>
    <n v="0.15390000000000001"/>
    <n v="52714.99"/>
    <n v="2669.11"/>
    <n v="410.78"/>
    <n v="3079.8900000000003"/>
    <n v="215941.71"/>
  </r>
  <r>
    <x v="97"/>
    <s v="Highline"/>
    <n v="3553"/>
    <s v="Raisbeck Aviation High School"/>
    <s v="No"/>
    <n v="388.54"/>
    <n v="0"/>
    <n v="0"/>
    <n v="1.18"/>
    <n v="1.18"/>
    <n v="0"/>
    <n v="0"/>
    <n v="78209"/>
    <n v="80164"/>
    <n v="0"/>
    <n v="0"/>
    <n v="15997.68"/>
    <n v="0.16020000000000001"/>
    <n v="0.15390000000000001"/>
    <n v="0"/>
    <n v="0"/>
    <n v="0"/>
    <n v="0"/>
    <n v="0"/>
  </r>
  <r>
    <x v="97"/>
    <s v="Highline"/>
    <n v="5028"/>
    <s v="Big Picture School"/>
    <s v="Yes"/>
    <n v="227.79000000000002"/>
    <n v="0"/>
    <n v="227.79000000000002"/>
    <n v="1.18"/>
    <n v="1.18"/>
    <n v="227.79000000000002"/>
    <n v="0.66800000000000004"/>
    <n v="78209"/>
    <n v="80164"/>
    <n v="61647.46"/>
    <n v="1541.010000000002"/>
    <n v="15997.68"/>
    <n v="0.16020000000000001"/>
    <n v="0.15390000000000001"/>
    <n v="20799.53"/>
    <n v="1053.1400000000001"/>
    <n v="162.08000000000001"/>
    <n v="1215.22"/>
    <n v="85203.22"/>
  </r>
  <r>
    <x v="97"/>
    <s v="Highline"/>
    <n v="5370"/>
    <s v="Highline Open Doors 1418"/>
    <s v="No"/>
    <n v="226.52"/>
    <n v="0"/>
    <n v="0"/>
    <n v="1.18"/>
    <n v="1.18"/>
    <n v="0"/>
    <n v="0"/>
    <n v="78209"/>
    <n v="80164"/>
    <n v="0"/>
    <n v="0"/>
    <n v="15997.68"/>
    <n v="0.16020000000000001"/>
    <n v="0.15390000000000001"/>
    <n v="0"/>
    <n v="0"/>
    <n v="0"/>
    <n v="0"/>
    <n v="0"/>
  </r>
  <r>
    <x v="97"/>
    <s v="Highline"/>
    <n v="5371"/>
    <s v="Highline Home School Center"/>
    <s v="No"/>
    <n v="6.58"/>
    <n v="0"/>
    <n v="0"/>
    <n v="1.18"/>
    <n v="1.18"/>
    <n v="0"/>
    <n v="0"/>
    <n v="78209"/>
    <n v="80164"/>
    <n v="0"/>
    <n v="0"/>
    <n v="15997.68"/>
    <n v="0.16020000000000001"/>
    <n v="0.15390000000000001"/>
    <n v="0"/>
    <n v="0"/>
    <n v="0"/>
    <n v="0"/>
    <n v="0"/>
  </r>
  <r>
    <x v="97"/>
    <s v="Highline"/>
    <n v="5551"/>
    <s v="Glacier Middle School"/>
    <s v="Yes"/>
    <n v="799.22"/>
    <n v="0"/>
    <n v="799.22"/>
    <n v="1.18"/>
    <n v="1.18"/>
    <n v="799.22"/>
    <n v="2.3439999999999999"/>
    <n v="78209"/>
    <n v="80164"/>
    <n v="216319.84"/>
    <n v="5407.3699999999953"/>
    <n v="15997.68"/>
    <n v="0.16020000000000001"/>
    <n v="0.15390000000000001"/>
    <n v="72985.19"/>
    <n v="3695.45"/>
    <n v="568.73"/>
    <n v="4264.18"/>
    <n v="298976.58"/>
  </r>
  <r>
    <x v="97"/>
    <s v="Highline"/>
    <n v="5622"/>
    <s v="Highline Public Schools Virtual Academy"/>
    <s v="Yes"/>
    <n v="217.45"/>
    <n v="0"/>
    <n v="217.45"/>
    <n v="1.18"/>
    <n v="1.18"/>
    <n v="217.45"/>
    <n v="0.63800000000000001"/>
    <n v="78209"/>
    <n v="80164"/>
    <n v="58878.86"/>
    <n v="1471.8099999999977"/>
    <n v="15997.68"/>
    <n v="0.16020000000000001"/>
    <n v="0.15390000000000001"/>
    <n v="19865.419999999998"/>
    <n v="1005.84"/>
    <n v="154.80000000000001"/>
    <n v="1160.6400000000001"/>
    <n v="81376.73"/>
  </r>
  <r>
    <x v="97"/>
    <s v="Highline"/>
    <n v="5672"/>
    <s v="Maritime High School"/>
    <s v="No"/>
    <n v="129.69"/>
    <n v="0"/>
    <n v="0"/>
    <n v="1.18"/>
    <n v="1.18"/>
    <n v="0"/>
    <n v="0"/>
    <n v="78209"/>
    <n v="80164"/>
    <n v="0"/>
    <n v="0"/>
    <n v="15997.68"/>
    <n v="0.16020000000000001"/>
    <n v="0.15390000000000001"/>
    <n v="0"/>
    <n v="0"/>
    <n v="0"/>
    <n v="0"/>
    <n v="0"/>
  </r>
  <r>
    <x v="98"/>
    <s v="Hockinson"/>
    <n v="3319"/>
    <s v="Hockinson Middle School"/>
    <s v="No"/>
    <n v="480.15"/>
    <n v="0"/>
    <n v="0"/>
    <n v="1.06"/>
    <n v="1.06"/>
    <n v="0"/>
    <n v="0"/>
    <n v="78209"/>
    <n v="80164"/>
    <n v="0"/>
    <n v="0"/>
    <n v="15997.68"/>
    <n v="0.16020000000000001"/>
    <n v="0.15390000000000001"/>
    <n v="0"/>
    <n v="0"/>
    <n v="0"/>
    <n v="0"/>
    <n v="0"/>
  </r>
  <r>
    <x v="98"/>
    <s v="Hockinson"/>
    <n v="4568"/>
    <s v="Hockinson High School"/>
    <s v="No"/>
    <n v="670.55"/>
    <n v="0"/>
    <n v="0"/>
    <n v="1.06"/>
    <n v="1.06"/>
    <n v="0"/>
    <n v="0"/>
    <n v="78209"/>
    <n v="80164"/>
    <n v="0"/>
    <n v="0"/>
    <n v="15997.68"/>
    <n v="0.16020000000000001"/>
    <n v="0.15390000000000001"/>
    <n v="0"/>
    <n v="0"/>
    <n v="0"/>
    <n v="0"/>
    <n v="0"/>
  </r>
  <r>
    <x v="98"/>
    <s v="Hockinson"/>
    <n v="5311"/>
    <s v="Hockinson Heights Elementary School"/>
    <s v="No"/>
    <n v="921.46"/>
    <n v="0"/>
    <n v="0"/>
    <n v="1.06"/>
    <n v="1.06"/>
    <n v="0"/>
    <n v="0"/>
    <n v="78209"/>
    <n v="80164"/>
    <n v="0"/>
    <n v="0"/>
    <n v="15997.68"/>
    <n v="0.16020000000000001"/>
    <n v="0.15390000000000001"/>
    <n v="0"/>
    <n v="0"/>
    <n v="0"/>
    <n v="0"/>
    <n v="0"/>
  </r>
  <r>
    <x v="99"/>
    <s v="Hood Canal"/>
    <n v="2310"/>
    <s v="Hood Canal Elementary School"/>
    <s v="Yes"/>
    <n v="317.90999999999997"/>
    <n v="0"/>
    <n v="317.90999999999997"/>
    <n v="1"/>
    <n v="1"/>
    <n v="317.90999999999997"/>
    <n v="0.93300000000000005"/>
    <n v="78209"/>
    <n v="80164"/>
    <n v="72969"/>
    <n v="1824.0099999999948"/>
    <n v="15997.68"/>
    <n v="0.16020000000000001"/>
    <n v="0.15390000000000001"/>
    <n v="26896.18"/>
    <n v="1246.55"/>
    <n v="191.84"/>
    <n v="1438.3899999999999"/>
    <n v="103127.57999999999"/>
  </r>
  <r>
    <x v="100"/>
    <s v="Hoquiam"/>
    <n v="2268"/>
    <s v="Emerson Elementary"/>
    <s v="Yes"/>
    <n v="191"/>
    <n v="0"/>
    <n v="191"/>
    <n v="1"/>
    <n v="1"/>
    <n v="191"/>
    <n v="0.56000000000000005"/>
    <n v="78209"/>
    <n v="80164"/>
    <n v="43797.04"/>
    <n v="1094.7999999999956"/>
    <n v="15997.68"/>
    <n v="0.16020000000000001"/>
    <n v="0.15390000000000001"/>
    <n v="16143.48"/>
    <n v="748.2"/>
    <n v="115.15"/>
    <n v="863.35"/>
    <n v="61898.67"/>
  </r>
  <r>
    <x v="100"/>
    <s v="Hoquiam"/>
    <n v="2391"/>
    <s v="Hoquiam Middle School"/>
    <s v="Yes"/>
    <n v="359.16"/>
    <n v="0"/>
    <n v="359.16"/>
    <n v="1"/>
    <n v="1"/>
    <n v="359.16"/>
    <n v="1.054"/>
    <n v="78209"/>
    <n v="80164"/>
    <n v="82432.289999999994"/>
    <n v="2060.570000000007"/>
    <n v="15997.68"/>
    <n v="0.16020000000000001"/>
    <n v="0.15390000000000001"/>
    <n v="30384.33"/>
    <n v="1408.21"/>
    <n v="216.72"/>
    <n v="1624.93"/>
    <n v="116502.12"/>
  </r>
  <r>
    <x v="100"/>
    <s v="Hoquiam"/>
    <n v="2972"/>
    <s v="Central Elementary School"/>
    <s v="Yes"/>
    <n v="227"/>
    <n v="0"/>
    <n v="227"/>
    <n v="1"/>
    <n v="1"/>
    <n v="227"/>
    <n v="0.66600000000000004"/>
    <n v="78209"/>
    <n v="80164"/>
    <n v="52087.19"/>
    <n v="1302.0299999999988"/>
    <n v="15997.68"/>
    <n v="0.16020000000000001"/>
    <n v="0.15390000000000001"/>
    <n v="19199.21"/>
    <n v="889.82"/>
    <n v="136.94"/>
    <n v="1026.76"/>
    <n v="73615.189999999988"/>
  </r>
  <r>
    <x v="100"/>
    <s v="Hoquiam"/>
    <n v="3621"/>
    <s v="Lincoln Elementary"/>
    <s v="Yes"/>
    <n v="229"/>
    <n v="0"/>
    <n v="229"/>
    <n v="1"/>
    <n v="1"/>
    <n v="229"/>
    <n v="0.67200000000000004"/>
    <n v="78209"/>
    <n v="80164"/>
    <n v="52556.45"/>
    <n v="1313.760000000002"/>
    <n v="15997.68"/>
    <n v="0.16020000000000001"/>
    <n v="0.15390000000000001"/>
    <n v="19372.169999999998"/>
    <n v="897.84"/>
    <n v="138.18"/>
    <n v="1036.02"/>
    <n v="74278.400000000009"/>
  </r>
  <r>
    <x v="100"/>
    <s v="Hoquiam"/>
    <n v="3622"/>
    <s v="Hoquiam High School"/>
    <s v="Yes"/>
    <n v="456.66999999999996"/>
    <n v="0"/>
    <n v="456.66999999999996"/>
    <n v="1"/>
    <n v="1"/>
    <n v="456.66999999999996"/>
    <n v="1.34"/>
    <n v="78209"/>
    <n v="80164"/>
    <n v="104800.06"/>
    <n v="2619.6999999999971"/>
    <n v="15997.68"/>
    <n v="0.16020000000000001"/>
    <n v="0.15390000000000001"/>
    <n v="38629.03"/>
    <n v="1790.33"/>
    <n v="275.52999999999997"/>
    <n v="2065.8599999999997"/>
    <n v="148114.64999999997"/>
  </r>
  <r>
    <x v="100"/>
    <s v="Hoquiam"/>
    <n v="5191"/>
    <s v="Hoquiam Homelink School"/>
    <s v="Yes"/>
    <n v="96.64"/>
    <n v="0"/>
    <n v="96.64"/>
    <n v="1"/>
    <n v="1"/>
    <n v="96.64"/>
    <n v="0.28299999999999997"/>
    <n v="78209"/>
    <n v="80164"/>
    <n v="22133.15"/>
    <n v="553.2599999999984"/>
    <n v="15997.68"/>
    <n v="0.16020000000000001"/>
    <n v="0.15390000000000001"/>
    <n v="8158.22"/>
    <n v="378.11"/>
    <n v="58.19"/>
    <n v="436.3"/>
    <n v="31280.93"/>
  </r>
  <r>
    <x v="101"/>
    <s v="Impact Black River Charter"/>
    <n v="5736"/>
    <s v="Impact | Black River Elementary"/>
    <s v="Yes"/>
    <n v="202.11"/>
    <n v="0"/>
    <n v="202.11"/>
    <n v="1.18"/>
    <n v="1.18"/>
    <n v="202.11"/>
    <n v="0.59299999999999997"/>
    <n v="78209"/>
    <n v="80164"/>
    <n v="54725.97"/>
    <n v="1367.989999999998"/>
    <n v="15997.68"/>
    <n v="0.16020000000000001"/>
    <n v="0.15390000000000001"/>
    <n v="18464.259999999998"/>
    <n v="934.9"/>
    <n v="143.88"/>
    <n v="1078.78"/>
    <n v="75637"/>
  </r>
  <r>
    <x v="102"/>
    <s v="Impact Com Bay Charter"/>
    <n v="5661"/>
    <s v="Impact | Commencement Bay Elementary"/>
    <s v="Yes"/>
    <n v="226.56"/>
    <n v="0"/>
    <n v="226.56"/>
    <n v="1.1200000000000001"/>
    <n v="1.1200000000000001"/>
    <n v="226.56"/>
    <n v="0.66500000000000004"/>
    <n v="78209"/>
    <n v="80164"/>
    <n v="58250.06"/>
    <n v="1456.0900000000038"/>
    <n v="15997.68"/>
    <n v="0.16020000000000001"/>
    <n v="0.15390000000000001"/>
    <n v="20194.21"/>
    <n v="995.1"/>
    <n v="153.15"/>
    <n v="1148.25"/>
    <n v="81048.609999999986"/>
  </r>
  <r>
    <x v="103"/>
    <s v="Impact Puget Sound Charter"/>
    <n v="5517"/>
    <s v="Impact | Puget Sound Elementary"/>
    <s v="Yes"/>
    <n v="494.11"/>
    <n v="0"/>
    <n v="494.11"/>
    <n v="1.18"/>
    <n v="1.18"/>
    <n v="494.11"/>
    <n v="1.4490000000000001"/>
    <n v="78209"/>
    <n v="80164"/>
    <n v="133723.31"/>
    <n v="3342.7000000000116"/>
    <n v="15997.68"/>
    <n v="0.16020000000000001"/>
    <n v="0.15390000000000001"/>
    <n v="45117.55"/>
    <n v="2284.4299999999998"/>
    <n v="351.57"/>
    <n v="2636"/>
    <n v="184819.56"/>
  </r>
  <r>
    <x v="104"/>
    <s v="Impact Salish Sea Charter"/>
    <n v="5608"/>
    <s v="Impact | Salish Sea Elementary"/>
    <s v="Yes"/>
    <n v="385"/>
    <n v="0"/>
    <n v="385"/>
    <n v="1.18"/>
    <n v="1.18"/>
    <n v="385"/>
    <n v="1.129"/>
    <n v="78209"/>
    <n v="80164"/>
    <n v="104191.59"/>
    <n v="2604.4900000000052"/>
    <n v="15997.68"/>
    <n v="0.16020000000000001"/>
    <n v="0.15390000000000001"/>
    <n v="35153.699999999997"/>
    <n v="1779.93"/>
    <n v="273.93"/>
    <n v="2053.86"/>
    <n v="144003.63999999996"/>
  </r>
  <r>
    <x v="105"/>
    <s v="Inchelium"/>
    <n v="2603"/>
    <s v="Inchelium High School"/>
    <s v="Yes"/>
    <n v="61.12"/>
    <n v="0"/>
    <n v="61.12"/>
    <n v="1"/>
    <n v="1"/>
    <n v="61.12"/>
    <n v="0.17899999999999999"/>
    <n v="78209"/>
    <n v="80164"/>
    <n v="13999.41"/>
    <n v="349.95000000000073"/>
    <n v="15997.68"/>
    <n v="0.16020000000000001"/>
    <n v="0.15390000000000001"/>
    <n v="5160.1499999999996"/>
    <n v="239.16"/>
    <n v="36.81"/>
    <n v="275.97000000000003"/>
    <n v="19785.48"/>
  </r>
  <r>
    <x v="105"/>
    <s v="Inchelium"/>
    <n v="4214"/>
    <s v="Inchelium Middle School"/>
    <s v="Yes"/>
    <n v="46.11"/>
    <n v="0"/>
    <n v="46.11"/>
    <n v="1"/>
    <n v="1"/>
    <n v="46.11"/>
    <n v="0.13500000000000001"/>
    <n v="78209"/>
    <n v="80164"/>
    <n v="10558.22"/>
    <n v="263.92000000000007"/>
    <n v="15997.68"/>
    <n v="0.16020000000000001"/>
    <n v="0.15390000000000001"/>
    <n v="3891.73"/>
    <n v="180.37"/>
    <n v="27.76"/>
    <n v="208.13"/>
    <n v="14921.999999999998"/>
  </r>
  <r>
    <x v="105"/>
    <s v="Inchelium"/>
    <n v="4215"/>
    <s v="Inchelium Elementary School"/>
    <s v="Yes"/>
    <n v="79.56"/>
    <n v="0"/>
    <n v="79.56"/>
    <n v="1"/>
    <n v="1"/>
    <n v="79.56"/>
    <n v="0.23300000000000001"/>
    <n v="78209"/>
    <n v="80164"/>
    <n v="18222.7"/>
    <n v="455.5099999999984"/>
    <n v="15997.68"/>
    <n v="0.16020000000000001"/>
    <n v="0.15390000000000001"/>
    <n v="6716.84"/>
    <n v="311.3"/>
    <n v="47.91"/>
    <n v="359.21000000000004"/>
    <n v="25754.26"/>
  </r>
  <r>
    <x v="106"/>
    <s v="Index"/>
    <n v="2948"/>
    <s v="Index Elementary School"/>
    <s v="No"/>
    <n v="33.14"/>
    <n v="0"/>
    <n v="0"/>
    <n v="1.18"/>
    <n v="1.18"/>
    <n v="0"/>
    <n v="0"/>
    <n v="78209"/>
    <n v="80164"/>
    <n v="0"/>
    <n v="0"/>
    <n v="15997.68"/>
    <n v="0.16020000000000001"/>
    <n v="0.15390000000000001"/>
    <n v="0"/>
    <n v="0"/>
    <n v="0"/>
    <n v="0"/>
    <n v="0"/>
  </r>
  <r>
    <x v="107"/>
    <s v="Innovation Spokane Charter"/>
    <n v="5339"/>
    <s v="Innovation High School"/>
    <s v="Yes"/>
    <n v="231.23"/>
    <n v="0"/>
    <n v="231.23"/>
    <n v="1"/>
    <n v="1"/>
    <n v="231.23"/>
    <n v="0.67800000000000005"/>
    <n v="78209"/>
    <n v="80164"/>
    <n v="53025.7"/>
    <n v="1325.4900000000052"/>
    <n v="15997.68"/>
    <n v="0.16020000000000001"/>
    <n v="0.15390000000000001"/>
    <n v="19545.14"/>
    <n v="905.85"/>
    <n v="139.41"/>
    <n v="1045.26"/>
    <n v="74941.59"/>
  </r>
  <r>
    <x v="108"/>
    <s v="Issaquah"/>
    <n v="1624"/>
    <s v="Issaquah Special Services"/>
    <s v="No"/>
    <n v="37"/>
    <n v="0"/>
    <n v="0"/>
    <n v="1.18"/>
    <n v="1.18"/>
    <n v="0"/>
    <n v="0"/>
    <n v="78209"/>
    <n v="80164"/>
    <n v="0"/>
    <n v="0"/>
    <n v="15997.68"/>
    <n v="0.16020000000000001"/>
    <n v="0.15390000000000001"/>
    <n v="0"/>
    <n v="0"/>
    <n v="0"/>
    <n v="0"/>
    <n v="0"/>
  </r>
  <r>
    <x v="108"/>
    <s v="Issaquah"/>
    <n v="2738"/>
    <s v="Clark Elementary"/>
    <s v="No"/>
    <n v="581.63"/>
    <n v="0"/>
    <n v="0"/>
    <n v="1.18"/>
    <n v="1.18"/>
    <n v="0"/>
    <n v="0"/>
    <n v="78209"/>
    <n v="80164"/>
    <n v="0"/>
    <n v="0"/>
    <n v="15997.68"/>
    <n v="0.16020000000000001"/>
    <n v="0.15390000000000001"/>
    <n v="0"/>
    <n v="0"/>
    <n v="0"/>
    <n v="0"/>
    <n v="0"/>
  </r>
  <r>
    <x v="108"/>
    <s v="Issaquah"/>
    <n v="3038"/>
    <s v="Issaquah Middle School"/>
    <s v="No"/>
    <n v="804.66"/>
    <n v="0"/>
    <n v="0"/>
    <n v="1.18"/>
    <n v="1.18"/>
    <n v="0"/>
    <n v="0"/>
    <n v="78209"/>
    <n v="80164"/>
    <n v="0"/>
    <n v="0"/>
    <n v="15997.68"/>
    <n v="0.16020000000000001"/>
    <n v="0.15390000000000001"/>
    <n v="0"/>
    <n v="0"/>
    <n v="0"/>
    <n v="0"/>
    <n v="0"/>
  </r>
  <r>
    <x v="108"/>
    <s v="Issaquah"/>
    <n v="3228"/>
    <s v="Sunset Elementary"/>
    <s v="No"/>
    <n v="501.57"/>
    <n v="0"/>
    <n v="0"/>
    <n v="1.18"/>
    <n v="1.18"/>
    <n v="0"/>
    <n v="0"/>
    <n v="78209"/>
    <n v="80164"/>
    <n v="0"/>
    <n v="0"/>
    <n v="15997.68"/>
    <n v="0.16020000000000001"/>
    <n v="0.15390000000000001"/>
    <n v="0"/>
    <n v="0"/>
    <n v="0"/>
    <n v="0"/>
    <n v="0"/>
  </r>
  <r>
    <x v="108"/>
    <s v="Issaquah"/>
    <n v="3385"/>
    <s v="Issaquah High School"/>
    <s v="No"/>
    <n v="2411.4900000000002"/>
    <n v="0"/>
    <n v="0"/>
    <n v="1.18"/>
    <n v="1.18"/>
    <n v="0"/>
    <n v="0"/>
    <n v="78209"/>
    <n v="80164"/>
    <n v="0"/>
    <n v="0"/>
    <n v="15997.68"/>
    <n v="0.16020000000000001"/>
    <n v="0.15390000000000001"/>
    <n v="0"/>
    <n v="0"/>
    <n v="0"/>
    <n v="0"/>
    <n v="0"/>
  </r>
  <r>
    <x v="108"/>
    <s v="Issaquah"/>
    <n v="3386"/>
    <s v="Sunny Hills Elementary"/>
    <s v="No"/>
    <n v="573.53"/>
    <n v="0"/>
    <n v="0"/>
    <n v="1.18"/>
    <n v="1.18"/>
    <n v="0"/>
    <n v="0"/>
    <n v="78209"/>
    <n v="80164"/>
    <n v="0"/>
    <n v="0"/>
    <n v="15997.68"/>
    <n v="0.16020000000000001"/>
    <n v="0.15390000000000001"/>
    <n v="0"/>
    <n v="0"/>
    <n v="0"/>
    <n v="0"/>
    <n v="0"/>
  </r>
  <r>
    <x v="108"/>
    <s v="Issaquah"/>
    <n v="3440"/>
    <s v="Briarwood Elementary"/>
    <s v="No"/>
    <n v="575.36"/>
    <n v="0"/>
    <n v="0"/>
    <n v="1.18"/>
    <n v="1.18"/>
    <n v="0"/>
    <n v="0"/>
    <n v="78209"/>
    <n v="80164"/>
    <n v="0"/>
    <n v="0"/>
    <n v="15997.68"/>
    <n v="0.16020000000000001"/>
    <n v="0.15390000000000001"/>
    <n v="0"/>
    <n v="0"/>
    <n v="0"/>
    <n v="0"/>
    <n v="0"/>
  </r>
  <r>
    <x v="108"/>
    <s v="Issaquah"/>
    <n v="3636"/>
    <s v="Maywood Middle School"/>
    <s v="No"/>
    <n v="827.74"/>
    <n v="0"/>
    <n v="0"/>
    <n v="1.18"/>
    <n v="1.18"/>
    <n v="0"/>
    <n v="0"/>
    <n v="78209"/>
    <n v="80164"/>
    <n v="0"/>
    <n v="0"/>
    <n v="15997.68"/>
    <n v="0.16020000000000001"/>
    <n v="0.15390000000000001"/>
    <n v="0"/>
    <n v="0"/>
    <n v="0"/>
    <n v="0"/>
    <n v="0"/>
  </r>
  <r>
    <x v="108"/>
    <s v="Issaquah"/>
    <n v="3637"/>
    <s v="Maple Hills Elementary"/>
    <s v="No"/>
    <n v="461.12"/>
    <n v="0"/>
    <n v="0"/>
    <n v="1.18"/>
    <n v="1.18"/>
    <n v="0"/>
    <n v="0"/>
    <n v="78209"/>
    <n v="80164"/>
    <n v="0"/>
    <n v="0"/>
    <n v="15997.68"/>
    <n v="0.16020000000000001"/>
    <n v="0.15390000000000001"/>
    <n v="0"/>
    <n v="0"/>
    <n v="0"/>
    <n v="0"/>
    <n v="0"/>
  </r>
  <r>
    <x v="108"/>
    <s v="Issaquah"/>
    <n v="3673"/>
    <s v="Issaquah Valley Elementary"/>
    <s v="No"/>
    <n v="643.35"/>
    <n v="0"/>
    <n v="0"/>
    <n v="1.18"/>
    <n v="1.18"/>
    <n v="0"/>
    <n v="0"/>
    <n v="78209"/>
    <n v="80164"/>
    <n v="0"/>
    <n v="0"/>
    <n v="15997.68"/>
    <n v="0.16020000000000001"/>
    <n v="0.15390000000000001"/>
    <n v="0"/>
    <n v="0"/>
    <n v="0"/>
    <n v="0"/>
    <n v="0"/>
  </r>
  <r>
    <x v="108"/>
    <s v="Issaquah"/>
    <n v="3746"/>
    <s v="Apollo Elementary"/>
    <s v="No"/>
    <n v="495.95"/>
    <n v="0"/>
    <n v="0"/>
    <n v="1.18"/>
    <n v="1.18"/>
    <n v="0"/>
    <n v="0"/>
    <n v="78209"/>
    <n v="80164"/>
    <n v="0"/>
    <n v="0"/>
    <n v="15997.68"/>
    <n v="0.16020000000000001"/>
    <n v="0.15390000000000001"/>
    <n v="0"/>
    <n v="0"/>
    <n v="0"/>
    <n v="0"/>
    <n v="0"/>
  </r>
  <r>
    <x v="108"/>
    <s v="Issaquah"/>
    <n v="3879"/>
    <s v="Pine Lake Middle School"/>
    <s v="No"/>
    <n v="882.64"/>
    <n v="0"/>
    <n v="0"/>
    <n v="1.18"/>
    <n v="1.18"/>
    <n v="0"/>
    <n v="0"/>
    <n v="78209"/>
    <n v="80164"/>
    <n v="0"/>
    <n v="0"/>
    <n v="15997.68"/>
    <n v="0.16020000000000001"/>
    <n v="0.15390000000000001"/>
    <n v="0"/>
    <n v="0"/>
    <n v="0"/>
    <n v="0"/>
    <n v="0"/>
  </r>
  <r>
    <x v="108"/>
    <s v="Issaquah"/>
    <n v="3962"/>
    <s v="Liberty Sr High School"/>
    <s v="No"/>
    <n v="1473.62"/>
    <n v="0"/>
    <n v="0"/>
    <n v="1.18"/>
    <n v="1.18"/>
    <n v="0"/>
    <n v="0"/>
    <n v="78209"/>
    <n v="80164"/>
    <n v="0"/>
    <n v="0"/>
    <n v="15997.68"/>
    <n v="0.16020000000000001"/>
    <n v="0.15390000000000001"/>
    <n v="0"/>
    <n v="0"/>
    <n v="0"/>
    <n v="0"/>
    <n v="0"/>
  </r>
  <r>
    <x v="108"/>
    <s v="Issaquah"/>
    <n v="4300"/>
    <s v="Challenger Elementary"/>
    <s v="No"/>
    <n v="355.22"/>
    <n v="0"/>
    <n v="0"/>
    <n v="1.18"/>
    <n v="1.18"/>
    <n v="0"/>
    <n v="0"/>
    <n v="78209"/>
    <n v="80164"/>
    <n v="0"/>
    <n v="0"/>
    <n v="15997.68"/>
    <n v="0.16020000000000001"/>
    <n v="0.15390000000000001"/>
    <n v="0"/>
    <n v="0"/>
    <n v="0"/>
    <n v="0"/>
    <n v="0"/>
  </r>
  <r>
    <x v="108"/>
    <s v="Issaquah"/>
    <n v="4375"/>
    <s v="Cougar Ridge Elementary"/>
    <s v="No"/>
    <n v="459.04"/>
    <n v="0"/>
    <n v="0"/>
    <n v="1.18"/>
    <n v="1.18"/>
    <n v="0"/>
    <n v="0"/>
    <n v="78209"/>
    <n v="80164"/>
    <n v="0"/>
    <n v="0"/>
    <n v="15997.68"/>
    <n v="0.16020000000000001"/>
    <n v="0.15390000000000001"/>
    <n v="0"/>
    <n v="0"/>
    <n v="0"/>
    <n v="0"/>
    <n v="0"/>
  </r>
  <r>
    <x v="108"/>
    <s v="Issaquah"/>
    <n v="4376"/>
    <s v="Discovery Elementary"/>
    <s v="No"/>
    <n v="483.90999999999997"/>
    <n v="0"/>
    <n v="0"/>
    <n v="1.18"/>
    <n v="1.18"/>
    <n v="0"/>
    <n v="0"/>
    <n v="78209"/>
    <n v="80164"/>
    <n v="0"/>
    <n v="0"/>
    <n v="15997.68"/>
    <n v="0.16020000000000001"/>
    <n v="0.15390000000000001"/>
    <n v="0"/>
    <n v="0"/>
    <n v="0"/>
    <n v="0"/>
    <n v="0"/>
  </r>
  <r>
    <x v="108"/>
    <s v="Issaquah"/>
    <n v="4460"/>
    <s v="Beaver Lake Middle School"/>
    <s v="No"/>
    <n v="699.03"/>
    <n v="0"/>
    <n v="0"/>
    <n v="1.18"/>
    <n v="1.18"/>
    <n v="0"/>
    <n v="0"/>
    <n v="78209"/>
    <n v="80164"/>
    <n v="0"/>
    <n v="0"/>
    <n v="15997.68"/>
    <n v="0.16020000000000001"/>
    <n v="0.15390000000000001"/>
    <n v="0"/>
    <n v="0"/>
    <n v="0"/>
    <n v="0"/>
    <n v="0"/>
  </r>
  <r>
    <x v="108"/>
    <s v="Issaquah"/>
    <n v="4493"/>
    <s v="Endeavour Elementary School"/>
    <s v="No"/>
    <n v="475.67"/>
    <n v="0"/>
    <n v="0"/>
    <n v="1.18"/>
    <n v="1.18"/>
    <n v="0"/>
    <n v="0"/>
    <n v="78209"/>
    <n v="80164"/>
    <n v="0"/>
    <n v="0"/>
    <n v="15997.68"/>
    <n v="0.16020000000000001"/>
    <n v="0.15390000000000001"/>
    <n v="0"/>
    <n v="0"/>
    <n v="0"/>
    <n v="0"/>
    <n v="0"/>
  </r>
  <r>
    <x v="108"/>
    <s v="Issaquah"/>
    <n v="4495"/>
    <s v="Skyline High School"/>
    <s v="No"/>
    <n v="2236.8900000000003"/>
    <n v="0"/>
    <n v="0"/>
    <n v="1.18"/>
    <n v="1.18"/>
    <n v="0"/>
    <n v="0"/>
    <n v="78209"/>
    <n v="80164"/>
    <n v="0"/>
    <n v="0"/>
    <n v="15997.68"/>
    <n v="0.16020000000000001"/>
    <n v="0.15390000000000001"/>
    <n v="0"/>
    <n v="0"/>
    <n v="0"/>
    <n v="0"/>
    <n v="0"/>
  </r>
  <r>
    <x v="108"/>
    <s v="Issaquah"/>
    <n v="4565"/>
    <s v="Cascade Ridge Elementary"/>
    <s v="No"/>
    <n v="390.51"/>
    <n v="0"/>
    <n v="0"/>
    <n v="1.18"/>
    <n v="1.18"/>
    <n v="0"/>
    <n v="0"/>
    <n v="78209"/>
    <n v="80164"/>
    <n v="0"/>
    <n v="0"/>
    <n v="15997.68"/>
    <n v="0.16020000000000001"/>
    <n v="0.15390000000000001"/>
    <n v="0"/>
    <n v="0"/>
    <n v="0"/>
    <n v="0"/>
    <n v="0"/>
  </r>
  <r>
    <x v="108"/>
    <s v="Issaquah"/>
    <n v="4592"/>
    <s v="Newcastle Elementary School"/>
    <s v="No"/>
    <n v="453.42"/>
    <n v="0"/>
    <n v="0"/>
    <n v="1.18"/>
    <n v="1.18"/>
    <n v="0"/>
    <n v="0"/>
    <n v="78209"/>
    <n v="80164"/>
    <n v="0"/>
    <n v="0"/>
    <n v="15997.68"/>
    <n v="0.16020000000000001"/>
    <n v="0.15390000000000001"/>
    <n v="0"/>
    <n v="0"/>
    <n v="0"/>
    <n v="0"/>
    <n v="0"/>
  </r>
  <r>
    <x v="108"/>
    <s v="Issaquah"/>
    <n v="5056"/>
    <s v="Grand Ridge Elementary"/>
    <s v="No"/>
    <n v="565.22"/>
    <n v="0"/>
    <n v="0"/>
    <n v="1.18"/>
    <n v="1.18"/>
    <n v="0"/>
    <n v="0"/>
    <n v="78209"/>
    <n v="80164"/>
    <n v="0"/>
    <n v="0"/>
    <n v="15997.68"/>
    <n v="0.16020000000000001"/>
    <n v="0.15390000000000001"/>
    <n v="0"/>
    <n v="0"/>
    <n v="0"/>
    <n v="0"/>
    <n v="0"/>
  </r>
  <r>
    <x v="108"/>
    <s v="Issaquah"/>
    <n v="5200"/>
    <s v="Pacific Cascade Middle School"/>
    <s v="No"/>
    <n v="605.22"/>
    <n v="0"/>
    <n v="0"/>
    <n v="1.18"/>
    <n v="1.18"/>
    <n v="0"/>
    <n v="0"/>
    <n v="78209"/>
    <n v="80164"/>
    <n v="0"/>
    <n v="0"/>
    <n v="15997.68"/>
    <n v="0.16020000000000001"/>
    <n v="0.15390000000000001"/>
    <n v="0"/>
    <n v="0"/>
    <n v="0"/>
    <n v="0"/>
    <n v="0"/>
  </r>
  <r>
    <x v="108"/>
    <s v="Issaquah"/>
    <n v="5201"/>
    <s v="Creekside Elementary"/>
    <s v="No"/>
    <n v="554.38"/>
    <n v="0"/>
    <n v="0"/>
    <n v="1.18"/>
    <n v="1.18"/>
    <n v="0"/>
    <n v="0"/>
    <n v="78209"/>
    <n v="80164"/>
    <n v="0"/>
    <n v="0"/>
    <n v="15997.68"/>
    <n v="0.16020000000000001"/>
    <n v="0.15390000000000001"/>
    <n v="0"/>
    <n v="0"/>
    <n v="0"/>
    <n v="0"/>
    <n v="0"/>
  </r>
  <r>
    <x v="108"/>
    <s v="Issaquah"/>
    <n v="5437"/>
    <s v="Gibson Ek High School"/>
    <s v="No"/>
    <n v="207.85"/>
    <n v="0"/>
    <n v="0"/>
    <n v="1.18"/>
    <n v="1.18"/>
    <n v="0"/>
    <n v="0"/>
    <n v="78209"/>
    <n v="80164"/>
    <n v="0"/>
    <n v="0"/>
    <n v="15997.68"/>
    <n v="0.16020000000000001"/>
    <n v="0.15390000000000001"/>
    <n v="0"/>
    <n v="0"/>
    <n v="0"/>
    <n v="0"/>
    <n v="0"/>
  </r>
  <r>
    <x v="108"/>
    <s v="Issaquah"/>
    <n v="5577"/>
    <s v="Holly Street Early Learning Center"/>
    <s v="Yes"/>
    <n v="0"/>
    <n v="0"/>
    <n v="0"/>
    <n v="1.18"/>
    <n v="1.18"/>
    <n v="0"/>
    <n v="0"/>
    <n v="78209"/>
    <n v="80164"/>
    <n v="0"/>
    <n v="0"/>
    <n v="15997.68"/>
    <n v="0.16020000000000001"/>
    <n v="0.15390000000000001"/>
    <n v="0"/>
    <n v="0"/>
    <n v="0"/>
    <n v="0"/>
    <n v="0"/>
  </r>
  <r>
    <x v="108"/>
    <s v="Issaquah"/>
    <n v="5673"/>
    <s v="Cedar Trails Elementary"/>
    <s v="No"/>
    <n v="380"/>
    <n v="0"/>
    <n v="0"/>
    <n v="1.18"/>
    <n v="1.18"/>
    <n v="0"/>
    <n v="0"/>
    <n v="78209"/>
    <n v="80164"/>
    <n v="0"/>
    <n v="0"/>
    <n v="15997.68"/>
    <n v="0.16020000000000001"/>
    <n v="0.15390000000000001"/>
    <n v="0"/>
    <n v="0"/>
    <n v="0"/>
    <n v="0"/>
    <n v="0"/>
  </r>
  <r>
    <x v="108"/>
    <s v="Issaquah"/>
    <n v="5674"/>
    <s v="Cougar Mountain Middle School"/>
    <s v="No"/>
    <n v="618.72"/>
    <n v="0"/>
    <n v="0"/>
    <n v="1.18"/>
    <n v="1.18"/>
    <n v="0"/>
    <n v="0"/>
    <n v="78209"/>
    <n v="80164"/>
    <n v="0"/>
    <n v="0"/>
    <n v="15997.68"/>
    <n v="0.16020000000000001"/>
    <n v="0.15390000000000001"/>
    <n v="0"/>
    <n v="0"/>
    <n v="0"/>
    <n v="0"/>
    <n v="0"/>
  </r>
  <r>
    <x v="109"/>
    <s v="Kahlotus"/>
    <n v="3214"/>
    <s v="Kahlotus Elem &amp; High"/>
    <s v="Yes"/>
    <n v="54.56"/>
    <n v="0"/>
    <n v="54.56"/>
    <n v="1"/>
    <n v="1"/>
    <n v="54.56"/>
    <n v="0.16"/>
    <n v="78209"/>
    <n v="80164"/>
    <n v="12513.44"/>
    <n v="312.79999999999927"/>
    <n v="15997.68"/>
    <n v="0.16020000000000001"/>
    <n v="0.15390000000000001"/>
    <n v="4612.42"/>
    <n v="213.77"/>
    <n v="32.9"/>
    <n v="246.67000000000002"/>
    <n v="17685.329999999998"/>
  </r>
  <r>
    <x v="110"/>
    <s v="Kalama"/>
    <n v="2561"/>
    <s v="Kalama Middle School"/>
    <s v="No"/>
    <n v="264.48"/>
    <n v="0"/>
    <n v="0"/>
    <n v="1"/>
    <n v="1"/>
    <n v="0"/>
    <n v="0"/>
    <n v="78209"/>
    <n v="80164"/>
    <n v="0"/>
    <n v="0"/>
    <n v="15997.68"/>
    <n v="0.16020000000000001"/>
    <n v="0.15390000000000001"/>
    <n v="0"/>
    <n v="0"/>
    <n v="0"/>
    <n v="0"/>
    <n v="0"/>
  </r>
  <r>
    <x v="110"/>
    <s v="Kalama"/>
    <n v="2915"/>
    <s v="Kalama Elem School"/>
    <s v="No"/>
    <n v="532.36"/>
    <n v="0"/>
    <n v="0"/>
    <n v="1"/>
    <n v="1"/>
    <n v="0"/>
    <n v="0"/>
    <n v="78209"/>
    <n v="80164"/>
    <n v="0"/>
    <n v="0"/>
    <n v="15997.68"/>
    <n v="0.16020000000000001"/>
    <n v="0.15390000000000001"/>
    <n v="0"/>
    <n v="0"/>
    <n v="0"/>
    <n v="0"/>
    <n v="0"/>
  </r>
  <r>
    <x v="110"/>
    <s v="Kalama"/>
    <n v="5545"/>
    <s v="Kalama High School"/>
    <s v="No"/>
    <n v="344.15"/>
    <n v="0"/>
    <n v="0"/>
    <n v="1"/>
    <n v="1"/>
    <n v="0"/>
    <n v="0"/>
    <n v="78209"/>
    <n v="80164"/>
    <n v="0"/>
    <n v="0"/>
    <n v="15997.68"/>
    <n v="0.16020000000000001"/>
    <n v="0.15390000000000001"/>
    <n v="0"/>
    <n v="0"/>
    <n v="0"/>
    <n v="0"/>
    <n v="0"/>
  </r>
  <r>
    <x v="111"/>
    <s v="Keller"/>
    <n v="2602"/>
    <s v="Keller Elementary School"/>
    <s v="Yes"/>
    <n v="37.56"/>
    <n v="0"/>
    <n v="37.56"/>
    <n v="1"/>
    <n v="1"/>
    <n v="37.56"/>
    <n v="0.11"/>
    <n v="78209"/>
    <n v="80164"/>
    <n v="8602.99"/>
    <n v="215.05000000000109"/>
    <n v="15997.68"/>
    <n v="0.16020000000000001"/>
    <n v="0.15390000000000001"/>
    <n v="3171.04"/>
    <n v="146.97"/>
    <n v="22.62"/>
    <n v="169.59"/>
    <n v="12158.67"/>
  </r>
  <r>
    <x v="112"/>
    <s v="Kelso"/>
    <n v="1934"/>
    <s v="Loowit High School"/>
    <s v="Yes"/>
    <n v="9.85"/>
    <n v="0"/>
    <n v="9.85"/>
    <n v="1"/>
    <n v="1"/>
    <n v="9.85"/>
    <n v="2.9000000000000001E-2"/>
    <n v="78209"/>
    <n v="80164"/>
    <n v="2268.06"/>
    <n v="56.700000000000273"/>
    <n v="15997.68"/>
    <n v="0.16020000000000001"/>
    <n v="0.15390000000000001"/>
    <n v="836"/>
    <n v="38.75"/>
    <n v="5.96"/>
    <n v="44.71"/>
    <n v="3205.4700000000003"/>
  </r>
  <r>
    <x v="112"/>
    <s v="Kelso"/>
    <n v="2266"/>
    <s v="Kelso High School"/>
    <s v="Yes"/>
    <n v="1421.5"/>
    <n v="0"/>
    <n v="1421.5"/>
    <n v="1"/>
    <n v="1"/>
    <n v="1421.5"/>
    <n v="4.17"/>
    <n v="78209"/>
    <n v="80164"/>
    <n v="326131.53000000003"/>
    <n v="8152.3499999999767"/>
    <n v="15997.68"/>
    <n v="0.16020000000000001"/>
    <n v="0.15390000000000001"/>
    <n v="120211.24"/>
    <n v="5571.4"/>
    <n v="857.44"/>
    <n v="6428.84"/>
    <n v="460923.96"/>
  </r>
  <r>
    <x v="112"/>
    <s v="Kelso"/>
    <n v="2596"/>
    <s v="Rose Valley Elementary"/>
    <s v="No"/>
    <n v="192.10999999999999"/>
    <n v="0"/>
    <n v="0"/>
    <n v="1"/>
    <n v="1"/>
    <n v="0"/>
    <n v="0"/>
    <n v="78209"/>
    <n v="80164"/>
    <n v="0"/>
    <n v="0"/>
    <n v="15997.68"/>
    <n v="0.16020000000000001"/>
    <n v="0.15390000000000001"/>
    <n v="0"/>
    <n v="0"/>
    <n v="0"/>
    <n v="0"/>
    <n v="0"/>
  </r>
  <r>
    <x v="112"/>
    <s v="Kelso"/>
    <n v="2624"/>
    <s v="Wallace Elementary"/>
    <s v="Yes"/>
    <n v="341.33000000000004"/>
    <n v="0"/>
    <n v="341.33000000000004"/>
    <n v="1"/>
    <n v="1"/>
    <n v="341.33000000000004"/>
    <n v="1.0009999999999999"/>
    <n v="78209"/>
    <n v="80164"/>
    <n v="78287.210000000006"/>
    <n v="1956.9499999999971"/>
    <n v="15997.68"/>
    <n v="0.16020000000000001"/>
    <n v="0.15390000000000001"/>
    <n v="28856.46"/>
    <n v="1337.4"/>
    <n v="205.83"/>
    <n v="1543.23"/>
    <n v="110643.85"/>
  </r>
  <r>
    <x v="112"/>
    <s v="Kelso"/>
    <n v="2913"/>
    <s v="Carrolls Elementary"/>
    <s v="No"/>
    <n v="104.11"/>
    <n v="0"/>
    <n v="0"/>
    <n v="1"/>
    <n v="1"/>
    <n v="0"/>
    <n v="0"/>
    <n v="78209"/>
    <n v="80164"/>
    <n v="0"/>
    <n v="0"/>
    <n v="15997.68"/>
    <n v="0.16020000000000001"/>
    <n v="0.15390000000000001"/>
    <n v="0"/>
    <n v="0"/>
    <n v="0"/>
    <n v="0"/>
    <n v="0"/>
  </r>
  <r>
    <x v="112"/>
    <s v="Kelso"/>
    <n v="2916"/>
    <s v="Huntington Middle School"/>
    <s v="Yes"/>
    <n v="547.08000000000004"/>
    <n v="0"/>
    <n v="547.08000000000004"/>
    <n v="1"/>
    <n v="1"/>
    <n v="547.08000000000004"/>
    <n v="1.605"/>
    <n v="78209"/>
    <n v="80164"/>
    <n v="125525.45"/>
    <n v="3137.7700000000041"/>
    <n v="15997.68"/>
    <n v="0.16020000000000001"/>
    <n v="0.15390000000000001"/>
    <n v="46268.36"/>
    <n v="2144.39"/>
    <n v="330.02"/>
    <n v="2474.41"/>
    <n v="177405.99000000002"/>
  </r>
  <r>
    <x v="112"/>
    <s v="Kelso"/>
    <n v="3082"/>
    <s v="Butler Acres Elementary"/>
    <s v="Yes"/>
    <n v="425.24"/>
    <n v="0"/>
    <n v="425.24"/>
    <n v="1"/>
    <n v="1"/>
    <n v="425.24"/>
    <n v="1.2470000000000001"/>
    <n v="78209"/>
    <n v="80164"/>
    <n v="97526.62"/>
    <n v="2437.8899999999994"/>
    <n v="15997.68"/>
    <n v="0.16020000000000001"/>
    <n v="0.15390000000000001"/>
    <n v="35948.06"/>
    <n v="1666.08"/>
    <n v="256.41000000000003"/>
    <n v="1922.49"/>
    <n v="137835.06"/>
  </r>
  <r>
    <x v="112"/>
    <s v="Kelso"/>
    <n v="3322"/>
    <s v="Coweeman Middle School"/>
    <s v="Yes"/>
    <n v="502.59"/>
    <n v="0"/>
    <n v="502.59"/>
    <n v="1"/>
    <n v="1"/>
    <n v="502.59"/>
    <n v="1.474"/>
    <n v="78209"/>
    <n v="80164"/>
    <n v="115280.07"/>
    <n v="2881.6699999999983"/>
    <n v="15997.68"/>
    <n v="0.16020000000000001"/>
    <n v="0.15390000000000001"/>
    <n v="42491.94"/>
    <n v="1969.36"/>
    <n v="303.08"/>
    <n v="2272.44"/>
    <n v="162926.12"/>
  </r>
  <r>
    <x v="112"/>
    <s v="Kelso"/>
    <n v="3323"/>
    <s v="Barnes Elementary"/>
    <s v="Yes"/>
    <n v="347.60999999999996"/>
    <n v="0"/>
    <n v="347.60999999999996"/>
    <n v="1"/>
    <n v="1"/>
    <n v="347.60999999999996"/>
    <n v="1.02"/>
    <n v="78209"/>
    <n v="80164"/>
    <n v="79773.179999999993"/>
    <n v="1994.1000000000058"/>
    <n v="15997.68"/>
    <n v="0.16020000000000001"/>
    <n v="0.15390000000000001"/>
    <n v="29404.19"/>
    <n v="1362.79"/>
    <n v="209.73"/>
    <n v="1572.52"/>
    <n v="112743.99"/>
  </r>
  <r>
    <x v="112"/>
    <s v="Kelso"/>
    <n v="5076"/>
    <s v="Special Education"/>
    <s v="No"/>
    <n v="0"/>
    <n v="0"/>
    <n v="0"/>
    <n v="1"/>
    <n v="1"/>
    <n v="0"/>
    <n v="0"/>
    <n v="78209"/>
    <n v="80164"/>
    <n v="0"/>
    <n v="0"/>
    <n v="15997.68"/>
    <n v="0.16020000000000001"/>
    <n v="0.15390000000000001"/>
    <n v="0"/>
    <n v="0"/>
    <n v="0"/>
    <n v="0"/>
    <n v="0"/>
  </r>
  <r>
    <x v="112"/>
    <s v="Kelso"/>
    <n v="5194"/>
    <s v="Kelso Virtual Academy"/>
    <s v="Yes"/>
    <n v="266.77"/>
    <n v="0"/>
    <n v="266.77"/>
    <n v="1"/>
    <n v="1"/>
    <n v="266.77"/>
    <n v="0.78300000000000003"/>
    <n v="78209"/>
    <n v="80164"/>
    <n v="61237.65"/>
    <n v="1530.760000000002"/>
    <n v="15997.68"/>
    <n v="0.16020000000000001"/>
    <n v="0.15390000000000001"/>
    <n v="22572.04"/>
    <n v="1046.1400000000001"/>
    <n v="161"/>
    <n v="1207.1400000000001"/>
    <n v="86547.590000000011"/>
  </r>
  <r>
    <x v="112"/>
    <s v="Kelso"/>
    <n v="5547"/>
    <s v="Kelso Goal Oriented Learning Design"/>
    <s v="Yes"/>
    <n v="10.52"/>
    <n v="0"/>
    <n v="10.52"/>
    <n v="1"/>
    <n v="1"/>
    <n v="10.52"/>
    <n v="3.1E-2"/>
    <n v="78209"/>
    <n v="80164"/>
    <n v="2424.48"/>
    <n v="60.599999999999909"/>
    <n v="15997.68"/>
    <n v="0.16020000000000001"/>
    <n v="0.15390000000000001"/>
    <n v="893.66"/>
    <n v="41.42"/>
    <n v="6.37"/>
    <n v="47.79"/>
    <n v="3426.5299999999997"/>
  </r>
  <r>
    <x v="112"/>
    <s v="Kelso"/>
    <n v="5675"/>
    <s v="Lexington Elementary"/>
    <s v="Yes"/>
    <n v="859.25"/>
    <n v="0"/>
    <n v="859.25"/>
    <n v="1"/>
    <n v="1"/>
    <n v="859.25"/>
    <n v="2.52"/>
    <n v="78209"/>
    <n v="80164"/>
    <n v="197086.68"/>
    <n v="4926.6000000000058"/>
    <n v="15997.68"/>
    <n v="0.16020000000000001"/>
    <n v="0.15390000000000001"/>
    <n v="72645.64"/>
    <n v="3366.89"/>
    <n v="518.16"/>
    <n v="3885.0499999999997"/>
    <n v="278543.97000000003"/>
  </r>
  <r>
    <x v="113"/>
    <s v="Kennewick"/>
    <n v="1884"/>
    <s v="Legacy High School"/>
    <s v="Yes"/>
    <n v="289.39999999999998"/>
    <n v="0"/>
    <n v="289.39999999999998"/>
    <n v="1"/>
    <n v="1"/>
    <n v="289.39999999999998"/>
    <n v="0.84899999999999998"/>
    <n v="78209"/>
    <n v="80164"/>
    <n v="66399.44"/>
    <n v="1659.8000000000029"/>
    <n v="15997.68"/>
    <n v="0.16020000000000001"/>
    <n v="0.15390000000000001"/>
    <n v="24474.66"/>
    <n v="1134.32"/>
    <n v="174.57"/>
    <n v="1308.8899999999999"/>
    <n v="93842.790000000008"/>
  </r>
  <r>
    <x v="113"/>
    <s v="Kennewick"/>
    <n v="1941"/>
    <s v="Mid-Columbia Parent Partnership"/>
    <s v="No"/>
    <n v="500.12"/>
    <n v="0"/>
    <n v="0"/>
    <n v="1"/>
    <n v="1"/>
    <n v="0"/>
    <n v="0"/>
    <n v="78209"/>
    <n v="80164"/>
    <n v="0"/>
    <n v="0"/>
    <n v="15997.68"/>
    <n v="0.16020000000000001"/>
    <n v="0.15390000000000001"/>
    <n v="0"/>
    <n v="0"/>
    <n v="0"/>
    <n v="0"/>
    <n v="0"/>
  </r>
  <r>
    <x v="113"/>
    <s v="Kennewick"/>
    <n v="2824"/>
    <s v="Eastgate Elementary School"/>
    <s v="Yes"/>
    <n v="471.89"/>
    <n v="0"/>
    <n v="471.89"/>
    <n v="1"/>
    <n v="1"/>
    <n v="471.89"/>
    <n v="1.3839999999999999"/>
    <n v="78209"/>
    <n v="80164"/>
    <n v="108241.26"/>
    <n v="2705.7200000000012"/>
    <n v="15997.68"/>
    <n v="0.16020000000000001"/>
    <n v="0.15390000000000001"/>
    <n v="39897.449999999997"/>
    <n v="1849.12"/>
    <n v="284.58"/>
    <n v="2133.6999999999998"/>
    <n v="152978.13"/>
  </r>
  <r>
    <x v="113"/>
    <s v="Kennewick"/>
    <n v="2825"/>
    <s v="Westgate Elementary School"/>
    <s v="Yes"/>
    <n v="429.11"/>
    <n v="0"/>
    <n v="429.11"/>
    <n v="1"/>
    <n v="1"/>
    <n v="429.11"/>
    <n v="1.2589999999999999"/>
    <n v="78209"/>
    <n v="80164"/>
    <n v="98465.13"/>
    <n v="2461.3499999999913"/>
    <n v="15997.68"/>
    <n v="0.16020000000000001"/>
    <n v="0.15390000000000001"/>
    <n v="36293.99"/>
    <n v="1682.11"/>
    <n v="258.88"/>
    <n v="1940.9899999999998"/>
    <n v="139161.45999999996"/>
  </r>
  <r>
    <x v="113"/>
    <s v="Kennewick"/>
    <n v="2826"/>
    <s v="Kennewick High School"/>
    <s v="Yes"/>
    <n v="1779.7800000000002"/>
    <n v="0"/>
    <n v="1779.7800000000002"/>
    <n v="1"/>
    <n v="1"/>
    <n v="1779.7800000000002"/>
    <n v="5.2210000000000001"/>
    <n v="78209"/>
    <n v="80164"/>
    <n v="408329.19"/>
    <n v="10207.049999999988"/>
    <n v="15997.68"/>
    <n v="0.16020000000000001"/>
    <n v="0.15390000000000001"/>
    <n v="150509.09"/>
    <n v="6975.6"/>
    <n v="1073.54"/>
    <n v="8049.14"/>
    <n v="577094.47000000009"/>
  </r>
  <r>
    <x v="113"/>
    <s v="Kennewick"/>
    <n v="3077"/>
    <s v="Hawthorne Elementary School - Kennewick"/>
    <s v="Yes"/>
    <n v="415.62"/>
    <n v="0"/>
    <n v="415.62"/>
    <n v="1"/>
    <n v="1"/>
    <n v="415.62"/>
    <n v="1.2190000000000001"/>
    <n v="78209"/>
    <n v="80164"/>
    <n v="95336.77"/>
    <n v="2383.1499999999942"/>
    <n v="15997.68"/>
    <n v="0.16020000000000001"/>
    <n v="0.15390000000000001"/>
    <n v="35140.89"/>
    <n v="1628.67"/>
    <n v="250.65"/>
    <n v="1879.3200000000002"/>
    <n v="134740.13"/>
  </r>
  <r>
    <x v="113"/>
    <s v="Kennewick"/>
    <n v="3144"/>
    <s v="Washington Elementary School"/>
    <s v="Yes"/>
    <n v="401.65999999999997"/>
    <n v="0"/>
    <n v="401.65999999999997"/>
    <n v="1"/>
    <n v="1"/>
    <n v="401.65999999999997"/>
    <n v="1.1779999999999999"/>
    <n v="78209"/>
    <n v="80164"/>
    <n v="92130.2"/>
    <n v="2302.9900000000052"/>
    <n v="15997.68"/>
    <n v="0.16020000000000001"/>
    <n v="0.15390000000000001"/>
    <n v="33958.959999999999"/>
    <n v="1573.89"/>
    <n v="242.22"/>
    <n v="1816.1100000000001"/>
    <n v="130208.26000000001"/>
  </r>
  <r>
    <x v="113"/>
    <s v="Kennewick"/>
    <n v="3267"/>
    <s v="Highlands Middle School"/>
    <s v="Yes"/>
    <n v="735.54"/>
    <n v="0"/>
    <n v="735.54"/>
    <n v="1"/>
    <n v="1"/>
    <n v="735.54"/>
    <n v="2.1579999999999999"/>
    <n v="78209"/>
    <n v="80164"/>
    <n v="168775.02"/>
    <n v="4218.890000000014"/>
    <n v="15997.68"/>
    <n v="0.16020000000000001"/>
    <n v="0.15390000000000001"/>
    <n v="62210.04"/>
    <n v="2883.23"/>
    <n v="443.73"/>
    <n v="3326.96"/>
    <n v="238530.91"/>
  </r>
  <r>
    <x v="113"/>
    <s v="Kennewick"/>
    <n v="3315"/>
    <s v="Edison Elementary School - Kennewick"/>
    <s v="Yes"/>
    <n v="379.33"/>
    <n v="0"/>
    <n v="379.33"/>
    <n v="1"/>
    <n v="1"/>
    <n v="379.33"/>
    <n v="1.113"/>
    <n v="78209"/>
    <n v="80164"/>
    <n v="87046.62"/>
    <n v="2175.9100000000035"/>
    <n v="15997.68"/>
    <n v="0.16020000000000001"/>
    <n v="0.15390000000000001"/>
    <n v="32085.16"/>
    <n v="1487.04"/>
    <n v="228.86"/>
    <n v="1715.9"/>
    <n v="123023.59"/>
  </r>
  <r>
    <x v="113"/>
    <s v="Kennewick"/>
    <n v="3369"/>
    <s v="Vista Elementary School"/>
    <s v="Yes"/>
    <n v="397.11"/>
    <n v="0"/>
    <n v="397.11"/>
    <n v="1"/>
    <n v="1"/>
    <n v="397.11"/>
    <n v="1.165"/>
    <n v="78209"/>
    <n v="80164"/>
    <n v="91113.49"/>
    <n v="2277.5699999999924"/>
    <n v="15997.68"/>
    <n v="0.16020000000000001"/>
    <n v="0.15390000000000001"/>
    <n v="33584.199999999997"/>
    <n v="1556.52"/>
    <n v="239.55"/>
    <n v="1796.07"/>
    <n v="128771.33"/>
  </r>
  <r>
    <x v="113"/>
    <s v="Kennewick"/>
    <n v="3472"/>
    <s v="Park Middle School"/>
    <s v="Yes"/>
    <n v="696.02"/>
    <n v="0"/>
    <n v="696.02"/>
    <n v="1"/>
    <n v="1"/>
    <n v="696.02"/>
    <n v="2.0419999999999998"/>
    <n v="78209"/>
    <n v="80164"/>
    <n v="159702.78"/>
    <n v="3992.1100000000151"/>
    <n v="15997.68"/>
    <n v="0.16020000000000001"/>
    <n v="0.15390000000000001"/>
    <n v="58866.03"/>
    <n v="2728.25"/>
    <n v="419.88"/>
    <n v="3148.13"/>
    <n v="225709.05000000002"/>
  </r>
  <r>
    <x v="113"/>
    <s v="Kennewick"/>
    <n v="3731"/>
    <s v="Kamiakin High School"/>
    <s v="No"/>
    <n v="1820.88"/>
    <n v="0"/>
    <n v="0"/>
    <n v="1"/>
    <n v="1"/>
    <n v="0"/>
    <n v="0"/>
    <n v="78209"/>
    <n v="80164"/>
    <n v="0"/>
    <n v="0"/>
    <n v="15997.68"/>
    <n v="0.16020000000000001"/>
    <n v="0.15390000000000001"/>
    <n v="0"/>
    <n v="0"/>
    <n v="0"/>
    <n v="0"/>
    <n v="0"/>
  </r>
  <r>
    <x v="113"/>
    <s v="Kennewick"/>
    <n v="4028"/>
    <s v="Desert Hills Middle School"/>
    <s v="No"/>
    <n v="898.44"/>
    <n v="0"/>
    <n v="0"/>
    <n v="1"/>
    <n v="1"/>
    <n v="0"/>
    <n v="0"/>
    <n v="78209"/>
    <n v="80164"/>
    <n v="0"/>
    <n v="0"/>
    <n v="15997.68"/>
    <n v="0.16020000000000001"/>
    <n v="0.15390000000000001"/>
    <n v="0"/>
    <n v="0"/>
    <n v="0"/>
    <n v="0"/>
    <n v="0"/>
  </r>
  <r>
    <x v="113"/>
    <s v="Kennewick"/>
    <n v="4072"/>
    <s v="Canyon View Elementary School"/>
    <s v="Yes"/>
    <n v="353"/>
    <n v="0"/>
    <n v="353"/>
    <n v="1"/>
    <n v="1"/>
    <n v="353"/>
    <n v="1.0349999999999999"/>
    <n v="78209"/>
    <n v="80164"/>
    <n v="80946.320000000007"/>
    <n v="2023.4199999999983"/>
    <n v="15997.68"/>
    <n v="0.16020000000000001"/>
    <n v="0.15390000000000001"/>
    <n v="29836.6"/>
    <n v="1382.83"/>
    <n v="212.82"/>
    <n v="1595.6499999999999"/>
    <n v="114401.99"/>
  </r>
  <r>
    <x v="113"/>
    <s v="Kennewick"/>
    <n v="4073"/>
    <s v="Southgate Elementary School"/>
    <s v="Yes"/>
    <n v="416.11"/>
    <n v="0"/>
    <n v="416.11"/>
    <n v="1"/>
    <n v="1"/>
    <n v="416.11"/>
    <n v="1.2210000000000001"/>
    <n v="78209"/>
    <n v="80164"/>
    <n v="95493.19"/>
    <n v="2387.0500000000029"/>
    <n v="15997.68"/>
    <n v="0.16020000000000001"/>
    <n v="0.15390000000000001"/>
    <n v="35198.54"/>
    <n v="1631.34"/>
    <n v="251.06"/>
    <n v="1882.3999999999999"/>
    <n v="134961.18000000002"/>
  </r>
  <r>
    <x v="113"/>
    <s v="Kennewick"/>
    <n v="4118"/>
    <s v="Tri-Tech Skills Center"/>
    <s v="No"/>
    <n v="601.54"/>
    <n v="0"/>
    <n v="0"/>
    <n v="1"/>
    <n v="1"/>
    <n v="0"/>
    <n v="0"/>
    <n v="78209"/>
    <n v="80164"/>
    <n v="0"/>
    <n v="0"/>
    <n v="15997.68"/>
    <n v="0.16020000000000001"/>
    <n v="0.15390000000000001"/>
    <n v="0"/>
    <n v="0"/>
    <n v="0"/>
    <n v="0"/>
    <n v="0"/>
  </r>
  <r>
    <x v="113"/>
    <s v="Kennewick"/>
    <n v="4136"/>
    <s v="Sunset View Elementary School"/>
    <s v="Yes"/>
    <n v="412.89"/>
    <n v="0"/>
    <n v="412.89"/>
    <n v="1"/>
    <n v="1"/>
    <n v="412.89"/>
    <n v="1.2110000000000001"/>
    <n v="78209"/>
    <n v="80164"/>
    <n v="94711.1"/>
    <n v="2367.5"/>
    <n v="15997.68"/>
    <n v="0.16020000000000001"/>
    <n v="0.15390000000000001"/>
    <n v="34910.269999999997"/>
    <n v="1617.98"/>
    <n v="249.01"/>
    <n v="1866.99"/>
    <n v="133855.85999999999"/>
  </r>
  <r>
    <x v="113"/>
    <s v="Kennewick"/>
    <n v="4181"/>
    <s v="Lincoln Elementary School"/>
    <s v="Yes"/>
    <n v="435.78"/>
    <n v="0"/>
    <n v="435.78"/>
    <n v="1"/>
    <n v="1"/>
    <n v="435.78"/>
    <n v="1.278"/>
    <n v="78209"/>
    <n v="80164"/>
    <n v="99951.1"/>
    <n v="2498.4899999999907"/>
    <n v="15997.68"/>
    <n v="0.16020000000000001"/>
    <n v="0.15390000000000001"/>
    <n v="36841.72"/>
    <n v="1707.49"/>
    <n v="262.77999999999997"/>
    <n v="1970.27"/>
    <n v="141261.57999999999"/>
  </r>
  <r>
    <x v="113"/>
    <s v="Kennewick"/>
    <n v="4202"/>
    <s v="Cascade Elementary School"/>
    <s v="Yes"/>
    <n v="508.13"/>
    <n v="0"/>
    <n v="508.13"/>
    <n v="1"/>
    <n v="1"/>
    <n v="508.13"/>
    <n v="1.4910000000000001"/>
    <n v="78209"/>
    <n v="80164"/>
    <n v="116609.62"/>
    <n v="2914.9000000000087"/>
    <n v="15997.68"/>
    <n v="0.16020000000000001"/>
    <n v="0.15390000000000001"/>
    <n v="42982.01"/>
    <n v="1992.08"/>
    <n v="306.58"/>
    <n v="2298.66"/>
    <n v="164805.19000000003"/>
  </r>
  <r>
    <x v="113"/>
    <s v="Kennewick"/>
    <n v="4418"/>
    <s v="Amistad Elementary School"/>
    <s v="Yes"/>
    <n v="674.33999999999992"/>
    <n v="0"/>
    <n v="674.33999999999992"/>
    <n v="1"/>
    <n v="1"/>
    <n v="674.33999999999992"/>
    <n v="1.978"/>
    <n v="78209"/>
    <n v="80164"/>
    <n v="154697.4"/>
    <n v="3866.9900000000198"/>
    <n v="15997.68"/>
    <n v="0.16020000000000001"/>
    <n v="0.15390000000000001"/>
    <n v="57021.06"/>
    <n v="2642.74"/>
    <n v="406.72"/>
    <n v="3049.46"/>
    <n v="218634.91"/>
  </r>
  <r>
    <x v="113"/>
    <s v="Kennewick"/>
    <n v="4429"/>
    <s v="Horse Heaven Hills Middle School"/>
    <s v="Yes"/>
    <n v="848.08"/>
    <n v="0"/>
    <n v="848.08"/>
    <n v="1"/>
    <n v="1"/>
    <n v="848.08"/>
    <n v="2.488"/>
    <n v="78209"/>
    <n v="80164"/>
    <n v="194583.99"/>
    <n v="4864.0400000000081"/>
    <n v="15997.68"/>
    <n v="0.16020000000000001"/>
    <n v="0.15390000000000001"/>
    <n v="71723.16"/>
    <n v="3324.13"/>
    <n v="511.58"/>
    <n v="3835.71"/>
    <n v="275006.90000000008"/>
  </r>
  <r>
    <x v="113"/>
    <s v="Kennewick"/>
    <n v="4446"/>
    <s v="Ridge View Elementary School"/>
    <s v="No"/>
    <n v="484.13"/>
    <n v="0"/>
    <n v="0"/>
    <n v="1"/>
    <n v="1"/>
    <n v="0"/>
    <n v="0"/>
    <n v="78209"/>
    <n v="80164"/>
    <n v="0"/>
    <n v="0"/>
    <n v="15997.68"/>
    <n v="0.16020000000000001"/>
    <n v="0.15390000000000001"/>
    <n v="0"/>
    <n v="0"/>
    <n v="0"/>
    <n v="0"/>
    <n v="0"/>
  </r>
  <r>
    <x v="113"/>
    <s v="Kennewick"/>
    <n v="4484"/>
    <s v="Southridge High School"/>
    <s v="Yes"/>
    <n v="1521.3200000000002"/>
    <n v="0"/>
    <n v="1521.3200000000002"/>
    <n v="1"/>
    <n v="1"/>
    <n v="1521.3200000000002"/>
    <n v="4.4630000000000001"/>
    <n v="78209"/>
    <n v="80164"/>
    <n v="349046.77"/>
    <n v="8725.1599999999744"/>
    <n v="15997.68"/>
    <n v="0.16020000000000001"/>
    <n v="0.15390000000000001"/>
    <n v="128657.74"/>
    <n v="5962.87"/>
    <n v="917.69"/>
    <n v="6880.5599999999995"/>
    <n v="493310.23"/>
  </r>
  <r>
    <x v="113"/>
    <s v="Kennewick"/>
    <n v="5106"/>
    <s v="Phoenix High School"/>
    <s v="Yes"/>
    <n v="64.13"/>
    <n v="0"/>
    <n v="64.13"/>
    <n v="1"/>
    <n v="1"/>
    <n v="64.13"/>
    <n v="0.188"/>
    <n v="78209"/>
    <n v="80164"/>
    <n v="14703.29"/>
    <n v="367.53999999999905"/>
    <n v="15997.68"/>
    <n v="0.16020000000000001"/>
    <n v="0.15390000000000001"/>
    <n v="5419.6"/>
    <n v="251.18"/>
    <n v="38.659999999999997"/>
    <n v="289.84000000000003"/>
    <n v="20780.27"/>
  </r>
  <r>
    <x v="113"/>
    <s v="Kennewick"/>
    <n v="5220"/>
    <s v="Cottonwood Elementary"/>
    <s v="No"/>
    <n v="475"/>
    <n v="0"/>
    <n v="0"/>
    <n v="1"/>
    <n v="1"/>
    <n v="0"/>
    <n v="0"/>
    <n v="78209"/>
    <n v="80164"/>
    <n v="0"/>
    <n v="0"/>
    <n v="15997.68"/>
    <n v="0.16020000000000001"/>
    <n v="0.15390000000000001"/>
    <n v="0"/>
    <n v="0"/>
    <n v="0"/>
    <n v="0"/>
    <n v="0"/>
  </r>
  <r>
    <x v="113"/>
    <s v="Kennewick"/>
    <n v="5438"/>
    <s v="Sage Crest Elementary"/>
    <s v="No"/>
    <n v="513.92999999999995"/>
    <n v="0"/>
    <n v="0"/>
    <n v="1"/>
    <n v="1"/>
    <n v="0"/>
    <n v="0"/>
    <n v="78209"/>
    <n v="80164"/>
    <n v="0"/>
    <n v="0"/>
    <n v="15997.68"/>
    <n v="0.16020000000000001"/>
    <n v="0.15390000000000001"/>
    <n v="0"/>
    <n v="0"/>
    <n v="0"/>
    <n v="0"/>
    <n v="0"/>
  </r>
  <r>
    <x v="113"/>
    <s v="Kennewick"/>
    <n v="5439"/>
    <s v="Chinook Middle School"/>
    <s v="Yes"/>
    <n v="950.84"/>
    <n v="0"/>
    <n v="950.84"/>
    <n v="1"/>
    <n v="1"/>
    <n v="950.84"/>
    <n v="2.7890000000000001"/>
    <n v="78209"/>
    <n v="80164"/>
    <n v="218124.9"/>
    <n v="5452.5"/>
    <n v="15997.68"/>
    <n v="0.16020000000000001"/>
    <n v="0.15390000000000001"/>
    <n v="80400.28"/>
    <n v="3726.29"/>
    <n v="573.48"/>
    <n v="4299.7700000000004"/>
    <n v="308277.45"/>
  </r>
  <r>
    <x v="113"/>
    <s v="Kennewick"/>
    <n v="5520"/>
    <s v="Amon Creek Elementary"/>
    <s v="No"/>
    <n v="581.95000000000005"/>
    <n v="0"/>
    <n v="0"/>
    <n v="1"/>
    <n v="1"/>
    <n v="0"/>
    <n v="0"/>
    <n v="78209"/>
    <n v="80164"/>
    <n v="0"/>
    <n v="0"/>
    <n v="15997.68"/>
    <n v="0.16020000000000001"/>
    <n v="0.15390000000000001"/>
    <n v="0"/>
    <n v="0"/>
    <n v="0"/>
    <n v="0"/>
    <n v="0"/>
  </r>
  <r>
    <x v="113"/>
    <s v="Kennewick"/>
    <n v="5521"/>
    <s v="Fuerza Elementary"/>
    <s v="Yes"/>
    <n v="635.66999999999996"/>
    <n v="0"/>
    <n v="635.66999999999996"/>
    <n v="1"/>
    <n v="1"/>
    <n v="635.66999999999996"/>
    <n v="1.865"/>
    <n v="78209"/>
    <n v="80164"/>
    <n v="145859.79"/>
    <n v="3646.0699999999779"/>
    <n v="15997.68"/>
    <n v="0.16020000000000001"/>
    <n v="0.15390000000000001"/>
    <n v="53763.54"/>
    <n v="2491.7600000000002"/>
    <n v="383.48"/>
    <n v="2875.2400000000002"/>
    <n v="206144.63999999998"/>
  </r>
  <r>
    <x v="113"/>
    <s v="Kennewick"/>
    <n v="5727"/>
    <s v="Endeavor High School"/>
    <s v="Yes"/>
    <n v="85.690000000000012"/>
    <n v="0"/>
    <n v="85.690000000000012"/>
    <n v="1"/>
    <n v="1"/>
    <n v="85.690000000000012"/>
    <n v="0.251"/>
    <n v="78209"/>
    <n v="80164"/>
    <n v="19630.46"/>
    <n v="490.70000000000073"/>
    <n v="15997.68"/>
    <n v="0.16020000000000001"/>
    <n v="0.15390000000000001"/>
    <n v="7235.74"/>
    <n v="335.35"/>
    <n v="51.61"/>
    <n v="386.96000000000004"/>
    <n v="27743.859999999997"/>
  </r>
  <r>
    <x v="114"/>
    <s v="Kent"/>
    <n v="2565"/>
    <s v="Meridian Elementary School"/>
    <s v="No"/>
    <n v="367.79"/>
    <n v="0"/>
    <n v="0"/>
    <n v="1.18"/>
    <n v="1.18"/>
    <n v="0"/>
    <n v="0"/>
    <n v="78209"/>
    <n v="80164"/>
    <n v="0"/>
    <n v="0"/>
    <n v="15997.68"/>
    <n v="0.16020000000000001"/>
    <n v="0.15390000000000001"/>
    <n v="0"/>
    <n v="0"/>
    <n v="0"/>
    <n v="0"/>
    <n v="0"/>
  </r>
  <r>
    <x v="114"/>
    <s v="Kent"/>
    <n v="2797"/>
    <s v="Kent-Meridian High School"/>
    <s v="Yes"/>
    <n v="1627.8500000000001"/>
    <n v="0"/>
    <n v="1627.8500000000001"/>
    <n v="1.18"/>
    <n v="1.18"/>
    <n v="1627.8500000000001"/>
    <n v="4.7750000000000004"/>
    <n v="78209"/>
    <n v="80164"/>
    <n v="440668.61"/>
    <n v="11015.450000000012"/>
    <n v="15997.68"/>
    <n v="0.16020000000000001"/>
    <n v="0.15390000000000001"/>
    <n v="148679.31"/>
    <n v="7528.07"/>
    <n v="1158.57"/>
    <n v="8686.64"/>
    <n v="609050.00999999989"/>
  </r>
  <r>
    <x v="114"/>
    <s v="Kent"/>
    <n v="2851"/>
    <s v="East Hill Elementary School"/>
    <s v="Yes"/>
    <n v="351.1"/>
    <n v="0"/>
    <n v="351.1"/>
    <n v="1.18"/>
    <n v="1.18"/>
    <n v="351.1"/>
    <n v="1.03"/>
    <n v="78209"/>
    <n v="80164"/>
    <n v="95055.22"/>
    <n v="2376.1100000000006"/>
    <n v="15997.68"/>
    <n v="0.16020000000000001"/>
    <n v="0.15390000000000001"/>
    <n v="32071.14"/>
    <n v="1623.86"/>
    <n v="249.91"/>
    <n v="1873.77"/>
    <n v="131376.24"/>
  </r>
  <r>
    <x v="114"/>
    <s v="Kent"/>
    <n v="3233"/>
    <s v="Meridian Middle School"/>
    <s v="Yes"/>
    <n v="653.76"/>
    <n v="0"/>
    <n v="653.76"/>
    <n v="1.18"/>
    <n v="1.18"/>
    <n v="653.76"/>
    <n v="1.9179999999999999"/>
    <n v="78209"/>
    <n v="80164"/>
    <n v="177005.74"/>
    <n v="4424.6300000000047"/>
    <n v="15997.68"/>
    <n v="0.16020000000000001"/>
    <n v="0.15390000000000001"/>
    <n v="59720.82"/>
    <n v="3023.84"/>
    <n v="465.37"/>
    <n v="3489.21"/>
    <n v="244640.4"/>
  </r>
  <r>
    <x v="114"/>
    <s v="Kent"/>
    <n v="3388"/>
    <s v="Covington Elementary School"/>
    <s v="Yes"/>
    <n v="416.62"/>
    <n v="0"/>
    <n v="416.62"/>
    <n v="1.18"/>
    <n v="1.18"/>
    <n v="416.62"/>
    <n v="1.222"/>
    <n v="78209"/>
    <n v="80164"/>
    <n v="112774.25"/>
    <n v="2819.0299999999988"/>
    <n v="15997.68"/>
    <n v="0.16020000000000001"/>
    <n v="0.15390000000000001"/>
    <n v="38049.449999999997"/>
    <n v="1926.55"/>
    <n v="296.5"/>
    <n v="2223.0500000000002"/>
    <n v="155865.78"/>
  </r>
  <r>
    <x v="114"/>
    <s v="Kent"/>
    <n v="3389"/>
    <s v="Scenic Hill Elementary School"/>
    <s v="Yes"/>
    <n v="488.78"/>
    <n v="0"/>
    <n v="488.78"/>
    <n v="1.18"/>
    <n v="1.18"/>
    <n v="488.78"/>
    <n v="1.4339999999999999"/>
    <n v="78209"/>
    <n v="80164"/>
    <n v="132339.01"/>
    <n v="3308.0999999999767"/>
    <n v="15997.68"/>
    <n v="0.16020000000000001"/>
    <n v="0.15390000000000001"/>
    <n v="44650.5"/>
    <n v="2260.79"/>
    <n v="347.94"/>
    <n v="2608.73"/>
    <n v="182906.34"/>
  </r>
  <r>
    <x v="114"/>
    <s v="Kent"/>
    <n v="3491"/>
    <s v="Park Orchard Elementary School"/>
    <s v="Yes"/>
    <n v="448.33"/>
    <n v="0"/>
    <n v="448.33"/>
    <n v="1.18"/>
    <n v="1.18"/>
    <n v="448.33"/>
    <n v="1.3149999999999999"/>
    <n v="78209"/>
    <n v="80164"/>
    <n v="121356.91"/>
    <n v="3033.5699999999924"/>
    <n v="15997.68"/>
    <n v="0.16020000000000001"/>
    <n v="0.15390000000000001"/>
    <n v="40945.19"/>
    <n v="2073.17"/>
    <n v="319.06"/>
    <n v="2392.23"/>
    <n v="167727.9"/>
  </r>
  <r>
    <x v="114"/>
    <s v="Kent"/>
    <n v="3550"/>
    <s v="Lake Youngs Elementary School"/>
    <s v="No"/>
    <n v="429.45"/>
    <n v="0"/>
    <n v="0"/>
    <n v="1.18"/>
    <n v="1.18"/>
    <n v="0"/>
    <n v="0"/>
    <n v="78209"/>
    <n v="80164"/>
    <n v="0"/>
    <n v="0"/>
    <n v="15997.68"/>
    <n v="0.16020000000000001"/>
    <n v="0.15390000000000001"/>
    <n v="0"/>
    <n v="0"/>
    <n v="0"/>
    <n v="0"/>
    <n v="0"/>
  </r>
  <r>
    <x v="114"/>
    <s v="Kent"/>
    <n v="3593"/>
    <s v="Pine Tree Elementary School"/>
    <s v="Yes"/>
    <n v="305.02999999999997"/>
    <n v="0"/>
    <n v="305.02999999999997"/>
    <n v="1.18"/>
    <n v="1.18"/>
    <n v="305.02999999999997"/>
    <n v="0.89500000000000002"/>
    <n v="78209"/>
    <n v="80164"/>
    <n v="82596.52"/>
    <n v="2064.679999999993"/>
    <n v="15997.68"/>
    <n v="0.16020000000000001"/>
    <n v="0.15390000000000001"/>
    <n v="27867.64"/>
    <n v="1411.02"/>
    <n v="217.16"/>
    <n v="1628.18"/>
    <n v="114157.01999999999"/>
  </r>
  <r>
    <x v="114"/>
    <s v="Kent"/>
    <n v="3640"/>
    <s v="Kentridge High School"/>
    <s v="No"/>
    <n v="2188.58"/>
    <n v="0"/>
    <n v="0"/>
    <n v="1.18"/>
    <n v="1.18"/>
    <n v="0"/>
    <n v="0"/>
    <n v="78209"/>
    <n v="80164"/>
    <n v="0"/>
    <n v="0"/>
    <n v="15997.68"/>
    <n v="0.16020000000000001"/>
    <n v="0.15390000000000001"/>
    <n v="0"/>
    <n v="0"/>
    <n v="0"/>
    <n v="0"/>
    <n v="0"/>
  </r>
  <r>
    <x v="114"/>
    <s v="Kent"/>
    <n v="3676"/>
    <s v="Cedar Valley Elementary School"/>
    <s v="No"/>
    <n v="274.92"/>
    <n v="0"/>
    <n v="0"/>
    <n v="1.18"/>
    <n v="1.18"/>
    <n v="0"/>
    <n v="0"/>
    <n v="78209"/>
    <n v="80164"/>
    <n v="0"/>
    <n v="0"/>
    <n v="15997.68"/>
    <n v="0.16020000000000001"/>
    <n v="0.15390000000000001"/>
    <n v="0"/>
    <n v="0"/>
    <n v="0"/>
    <n v="0"/>
    <n v="0"/>
  </r>
  <r>
    <x v="114"/>
    <s v="Kent"/>
    <n v="3677"/>
    <s v="Springbrook Elementary School"/>
    <s v="Yes"/>
    <n v="356.44"/>
    <n v="0"/>
    <n v="356.44"/>
    <n v="1.18"/>
    <n v="1.18"/>
    <n v="356.44"/>
    <n v="1.046"/>
    <n v="78209"/>
    <n v="80164"/>
    <n v="96531.8"/>
    <n v="2413.0200000000041"/>
    <n v="15997.68"/>
    <n v="0.16020000000000001"/>
    <n v="0.15390000000000001"/>
    <n v="32569.33"/>
    <n v="1649.08"/>
    <n v="253.79"/>
    <n v="1902.87"/>
    <n v="133417.02000000002"/>
  </r>
  <r>
    <x v="114"/>
    <s v="Kent"/>
    <n v="3678"/>
    <s v="Fairwood Elementary School"/>
    <s v="No"/>
    <n v="320.11"/>
    <n v="0"/>
    <n v="0"/>
    <n v="1.18"/>
    <n v="1.18"/>
    <n v="0"/>
    <n v="0"/>
    <n v="78209"/>
    <n v="80164"/>
    <n v="0"/>
    <n v="0"/>
    <n v="15997.68"/>
    <n v="0.16020000000000001"/>
    <n v="0.15390000000000001"/>
    <n v="0"/>
    <n v="0"/>
    <n v="0"/>
    <n v="0"/>
    <n v="0"/>
  </r>
  <r>
    <x v="114"/>
    <s v="Kent"/>
    <n v="3707"/>
    <s v="Soos Creek Elementary School"/>
    <s v="No"/>
    <n v="255.74"/>
    <n v="0"/>
    <n v="0"/>
    <n v="1.18"/>
    <n v="1.18"/>
    <n v="0"/>
    <n v="0"/>
    <n v="78209"/>
    <n v="80164"/>
    <n v="0"/>
    <n v="0"/>
    <n v="15997.68"/>
    <n v="0.16020000000000001"/>
    <n v="0.15390000000000001"/>
    <n v="0"/>
    <n v="0"/>
    <n v="0"/>
    <n v="0"/>
    <n v="0"/>
  </r>
  <r>
    <x v="114"/>
    <s v="Kent"/>
    <n v="3708"/>
    <s v="Grass Lake Elementary School"/>
    <s v="No"/>
    <n v="355.56"/>
    <n v="0"/>
    <n v="0"/>
    <n v="1.18"/>
    <n v="1.18"/>
    <n v="0"/>
    <n v="0"/>
    <n v="78209"/>
    <n v="80164"/>
    <n v="0"/>
    <n v="0"/>
    <n v="15997.68"/>
    <n v="0.16020000000000001"/>
    <n v="0.15390000000000001"/>
    <n v="0"/>
    <n v="0"/>
    <n v="0"/>
    <n v="0"/>
    <n v="0"/>
  </r>
  <r>
    <x v="114"/>
    <s v="Kent"/>
    <n v="3764"/>
    <s v="Meeker Middle School"/>
    <s v="Yes"/>
    <n v="801.88"/>
    <n v="0"/>
    <n v="801.88"/>
    <n v="1.18"/>
    <n v="1.18"/>
    <n v="801.88"/>
    <n v="2.3519999999999999"/>
    <n v="78209"/>
    <n v="80164"/>
    <n v="217058.13"/>
    <n v="5425.8299999999872"/>
    <n v="15997.68"/>
    <n v="0.16020000000000001"/>
    <n v="0.15390000000000001"/>
    <n v="73234.289999999994"/>
    <n v="3708.07"/>
    <n v="570.66999999999996"/>
    <n v="4278.74"/>
    <n v="299996.99"/>
  </r>
  <r>
    <x v="114"/>
    <s v="Kent"/>
    <n v="4126"/>
    <s v="Crestwood Elementary School"/>
    <s v="No"/>
    <n v="387.11"/>
    <n v="0"/>
    <n v="0"/>
    <n v="1.18"/>
    <n v="1.18"/>
    <n v="0"/>
    <n v="0"/>
    <n v="78209"/>
    <n v="80164"/>
    <n v="0"/>
    <n v="0"/>
    <n v="15997.68"/>
    <n v="0.16020000000000001"/>
    <n v="0.15390000000000001"/>
    <n v="0"/>
    <n v="0"/>
    <n v="0"/>
    <n v="0"/>
    <n v="0"/>
  </r>
  <r>
    <x v="114"/>
    <s v="Kent"/>
    <n v="4127"/>
    <s v="Mattson Middle School"/>
    <s v="No"/>
    <n v="727.29"/>
    <n v="0"/>
    <n v="0"/>
    <n v="1.18"/>
    <n v="1.18"/>
    <n v="0"/>
    <n v="0"/>
    <n v="78209"/>
    <n v="80164"/>
    <n v="0"/>
    <n v="0"/>
    <n v="15997.68"/>
    <n v="0.16020000000000001"/>
    <n v="0.15390000000000001"/>
    <n v="0"/>
    <n v="0"/>
    <n v="0"/>
    <n v="0"/>
    <n v="0"/>
  </r>
  <r>
    <x v="114"/>
    <s v="Kent"/>
    <n v="4128"/>
    <s v="Kentwood High School"/>
    <s v="No"/>
    <n v="1967.24"/>
    <n v="0"/>
    <n v="0"/>
    <n v="1.18"/>
    <n v="1.18"/>
    <n v="0"/>
    <n v="0"/>
    <n v="78209"/>
    <n v="80164"/>
    <n v="0"/>
    <n v="0"/>
    <n v="15997.68"/>
    <n v="0.16020000000000001"/>
    <n v="0.15390000000000001"/>
    <n v="0"/>
    <n v="0"/>
    <n v="0"/>
    <n v="0"/>
    <n v="0"/>
  </r>
  <r>
    <x v="114"/>
    <s v="Kent"/>
    <n v="4293"/>
    <s v="Ridgewood Elementary School"/>
    <s v="No"/>
    <n v="410.6"/>
    <n v="0"/>
    <n v="0"/>
    <n v="1.18"/>
    <n v="1.18"/>
    <n v="0"/>
    <n v="0"/>
    <n v="78209"/>
    <n v="80164"/>
    <n v="0"/>
    <n v="0"/>
    <n v="15997.68"/>
    <n v="0.16020000000000001"/>
    <n v="0.15390000000000001"/>
    <n v="0"/>
    <n v="0"/>
    <n v="0"/>
    <n v="0"/>
    <n v="0"/>
  </r>
  <r>
    <x v="114"/>
    <s v="Kent"/>
    <n v="4294"/>
    <s v="Martin Sortun Elementary School"/>
    <s v="Yes"/>
    <n v="454.59"/>
    <n v="0"/>
    <n v="454.59"/>
    <n v="1.18"/>
    <n v="1.18"/>
    <n v="454.59"/>
    <n v="1.333"/>
    <n v="78209"/>
    <n v="80164"/>
    <n v="123018.06"/>
    <n v="3075.1000000000058"/>
    <n v="15997.68"/>
    <n v="0.16020000000000001"/>
    <n v="0.15390000000000001"/>
    <n v="41505.660000000003"/>
    <n v="2101.5500000000002"/>
    <n v="323.43"/>
    <n v="2424.98"/>
    <n v="170023.80000000002"/>
  </r>
  <r>
    <x v="114"/>
    <s v="Kent"/>
    <n v="4301"/>
    <s v="Jenkins Creek Elementary School"/>
    <s v="No"/>
    <n v="357.37"/>
    <n v="0"/>
    <n v="0"/>
    <n v="1.18"/>
    <n v="1.18"/>
    <n v="0"/>
    <n v="0"/>
    <n v="78209"/>
    <n v="80164"/>
    <n v="0"/>
    <n v="0"/>
    <n v="15997.68"/>
    <n v="0.16020000000000001"/>
    <n v="0.15390000000000001"/>
    <n v="0"/>
    <n v="0"/>
    <n v="0"/>
    <n v="0"/>
    <n v="0"/>
  </r>
  <r>
    <x v="114"/>
    <s v="Kent"/>
    <n v="4345"/>
    <s v="Horizon Elementary School"/>
    <s v="Yes"/>
    <n v="407.67"/>
    <n v="0"/>
    <n v="407.67"/>
    <n v="1.18"/>
    <n v="1.18"/>
    <n v="407.67"/>
    <n v="1.196"/>
    <n v="78209"/>
    <n v="80164"/>
    <n v="110374.8"/>
    <n v="2759.0500000000029"/>
    <n v="15997.68"/>
    <n v="0.16020000000000001"/>
    <n v="0.15390000000000001"/>
    <n v="37239.89"/>
    <n v="1885.56"/>
    <n v="290.19"/>
    <n v="2175.75"/>
    <n v="152549.49"/>
  </r>
  <r>
    <x v="114"/>
    <s v="Kent"/>
    <n v="4353"/>
    <s v="Carriage Crest Elementary School"/>
    <s v="No"/>
    <n v="328.2"/>
    <n v="0"/>
    <n v="0"/>
    <n v="1.18"/>
    <n v="1.18"/>
    <n v="0"/>
    <n v="0"/>
    <n v="78209"/>
    <n v="80164"/>
    <n v="0"/>
    <n v="0"/>
    <n v="15997.68"/>
    <n v="0.16020000000000001"/>
    <n v="0.15390000000000001"/>
    <n v="0"/>
    <n v="0"/>
    <n v="0"/>
    <n v="0"/>
    <n v="0"/>
  </r>
  <r>
    <x v="114"/>
    <s v="Kent"/>
    <n v="4356"/>
    <s v="Neely O Brien Elementary School"/>
    <s v="Yes"/>
    <n v="490.45"/>
    <n v="0"/>
    <n v="490.45"/>
    <n v="1.18"/>
    <n v="1.18"/>
    <n v="490.45"/>
    <n v="1.4390000000000001"/>
    <n v="78209"/>
    <n v="80164"/>
    <n v="132800.45000000001"/>
    <n v="3319.6299999999756"/>
    <n v="15997.68"/>
    <n v="0.16020000000000001"/>
    <n v="0.15390000000000001"/>
    <n v="44806.18"/>
    <n v="2268.67"/>
    <n v="349.15"/>
    <n v="2617.8200000000002"/>
    <n v="183544.08"/>
  </r>
  <r>
    <x v="114"/>
    <s v="Kent"/>
    <n v="4413"/>
    <s v="George T. Daniel Elementary School"/>
    <s v="Yes"/>
    <n v="291.67"/>
    <n v="0"/>
    <n v="291.67"/>
    <n v="1.18"/>
    <n v="1.18"/>
    <n v="291.67"/>
    <n v="0.85599999999999998"/>
    <n v="78209"/>
    <n v="80164"/>
    <n v="78997.350000000006"/>
    <n v="1974.6999999999971"/>
    <n v="15997.68"/>
    <n v="0.16020000000000001"/>
    <n v="0.15390000000000001"/>
    <n v="26653.3"/>
    <n v="1349.53"/>
    <n v="207.69"/>
    <n v="1557.22"/>
    <n v="109182.57"/>
  </r>
  <r>
    <x v="114"/>
    <s v="Kent"/>
    <n v="4420"/>
    <s v="Sunrise Elementary School"/>
    <s v="No"/>
    <n v="531.73"/>
    <n v="0"/>
    <n v="0"/>
    <n v="1.18"/>
    <n v="1.18"/>
    <n v="0"/>
    <n v="0"/>
    <n v="78209"/>
    <n v="80164"/>
    <n v="0"/>
    <n v="0"/>
    <n v="15997.68"/>
    <n v="0.16020000000000001"/>
    <n v="0.15390000000000001"/>
    <n v="0"/>
    <n v="0"/>
    <n v="0"/>
    <n v="0"/>
    <n v="0"/>
  </r>
  <r>
    <x v="114"/>
    <s v="Kent"/>
    <n v="4440"/>
    <s v="Cedar Heights Middle School"/>
    <s v="No"/>
    <n v="884.36"/>
    <n v="0"/>
    <n v="0"/>
    <n v="1.18"/>
    <n v="1.18"/>
    <n v="0"/>
    <n v="0"/>
    <n v="78209"/>
    <n v="80164"/>
    <n v="0"/>
    <n v="0"/>
    <n v="15997.68"/>
    <n v="0.16020000000000001"/>
    <n v="0.15390000000000001"/>
    <n v="0"/>
    <n v="0"/>
    <n v="0"/>
    <n v="0"/>
    <n v="0"/>
  </r>
  <r>
    <x v="114"/>
    <s v="Kent"/>
    <n v="4465"/>
    <s v="Meadow Ridge Elementary School"/>
    <s v="Yes"/>
    <n v="409.71"/>
    <n v="0"/>
    <n v="409.71"/>
    <n v="1.18"/>
    <n v="1.18"/>
    <n v="409.71"/>
    <n v="1.202"/>
    <n v="78209"/>
    <n v="80164"/>
    <n v="110928.52"/>
    <n v="2772.8899999999994"/>
    <n v="15997.68"/>
    <n v="0.16020000000000001"/>
    <n v="0.15390000000000001"/>
    <n v="37426.71"/>
    <n v="1895.02"/>
    <n v="291.64"/>
    <n v="2186.66"/>
    <n v="153314.78"/>
  </r>
  <r>
    <x v="114"/>
    <s v="Kent"/>
    <n v="4466"/>
    <s v="Sawyer Woods Elementary School"/>
    <s v="No"/>
    <n v="298.36"/>
    <n v="0"/>
    <n v="0"/>
    <n v="1.18"/>
    <n v="1.18"/>
    <n v="0"/>
    <n v="0"/>
    <n v="78209"/>
    <n v="80164"/>
    <n v="0"/>
    <n v="0"/>
    <n v="15997.68"/>
    <n v="0.16020000000000001"/>
    <n v="0.15390000000000001"/>
    <n v="0"/>
    <n v="0"/>
    <n v="0"/>
    <n v="0"/>
    <n v="0"/>
  </r>
  <r>
    <x v="114"/>
    <s v="Kent"/>
    <n v="4485"/>
    <s v="Northwood Middle School"/>
    <s v="No"/>
    <n v="917.67"/>
    <n v="0"/>
    <n v="0"/>
    <n v="1.18"/>
    <n v="1.18"/>
    <n v="0"/>
    <n v="0"/>
    <n v="78209"/>
    <n v="80164"/>
    <n v="0"/>
    <n v="0"/>
    <n v="15997.68"/>
    <n v="0.16020000000000001"/>
    <n v="0.15390000000000001"/>
    <n v="0"/>
    <n v="0"/>
    <n v="0"/>
    <n v="0"/>
    <n v="0"/>
  </r>
  <r>
    <x v="114"/>
    <s v="Kent"/>
    <n v="4489"/>
    <s v="Glenridge Elementary"/>
    <s v="Yes"/>
    <n v="308.22000000000003"/>
    <n v="0"/>
    <n v="308.22000000000003"/>
    <n v="1.18"/>
    <n v="1.18"/>
    <n v="308.22000000000003"/>
    <n v="0.90400000000000003"/>
    <n v="78209"/>
    <n v="80164"/>
    <n v="83427.100000000006"/>
    <n v="2085.4399999999878"/>
    <n v="15997.68"/>
    <n v="0.16020000000000001"/>
    <n v="0.15390000000000001"/>
    <n v="28147.87"/>
    <n v="1425.21"/>
    <n v="219.34"/>
    <n v="1644.55"/>
    <n v="115304.95999999999"/>
  </r>
  <r>
    <x v="114"/>
    <s v="Kent"/>
    <n v="4492"/>
    <s v="Kentlake High School"/>
    <s v="No"/>
    <n v="1546.23"/>
    <n v="0"/>
    <n v="0"/>
    <n v="1.18"/>
    <n v="1.18"/>
    <n v="0"/>
    <n v="0"/>
    <n v="78209"/>
    <n v="80164"/>
    <n v="0"/>
    <n v="0"/>
    <n v="15997.68"/>
    <n v="0.16020000000000001"/>
    <n v="0.15390000000000001"/>
    <n v="0"/>
    <n v="0"/>
    <n v="0"/>
    <n v="0"/>
    <n v="0"/>
  </r>
  <r>
    <x v="114"/>
    <s v="Kent"/>
    <n v="4520"/>
    <s v="Kent Elementary School"/>
    <s v="Yes"/>
    <n v="447"/>
    <n v="0"/>
    <n v="447"/>
    <n v="1.18"/>
    <n v="1.18"/>
    <n v="447"/>
    <n v="1.3109999999999999"/>
    <n v="78209"/>
    <n v="80164"/>
    <n v="120987.76"/>
    <n v="3024.3400000000111"/>
    <n v="15997.68"/>
    <n v="0.16020000000000001"/>
    <n v="0.15390000000000001"/>
    <n v="40820.639999999999"/>
    <n v="2066.87"/>
    <n v="318.08999999999997"/>
    <n v="2384.96"/>
    <n v="167217.69999999998"/>
  </r>
  <r>
    <x v="114"/>
    <s v="Kent"/>
    <n v="4545"/>
    <s v="Emerald Park Elementary School"/>
    <s v="Yes"/>
    <n v="317.08"/>
    <n v="0"/>
    <n v="317.08"/>
    <n v="1.18"/>
    <n v="1.18"/>
    <n v="317.08"/>
    <n v="0.93"/>
    <n v="78209"/>
    <n v="80164"/>
    <n v="85826.559999999998"/>
    <n v="2145.4100000000035"/>
    <n v="15997.68"/>
    <n v="0.16020000000000001"/>
    <n v="0.15390000000000001"/>
    <n v="28957.439999999999"/>
    <n v="1466.2"/>
    <n v="225.65"/>
    <n v="1691.8500000000001"/>
    <n v="118621.26000000001"/>
  </r>
  <r>
    <x v="114"/>
    <s v="Kent"/>
    <n v="4581"/>
    <s v="Millennium Elementary School"/>
    <s v="Yes"/>
    <n v="479.33"/>
    <n v="0"/>
    <n v="479.33"/>
    <n v="1.18"/>
    <n v="1.18"/>
    <n v="479.33"/>
    <n v="1.4059999999999999"/>
    <n v="78209"/>
    <n v="80164"/>
    <n v="129754.99"/>
    <n v="3243.4999999999854"/>
    <n v="15997.68"/>
    <n v="0.16020000000000001"/>
    <n v="0.15390000000000001"/>
    <n v="43778.66"/>
    <n v="2216.64"/>
    <n v="341.14"/>
    <n v="2557.7799999999997"/>
    <n v="179334.93000000002"/>
  </r>
  <r>
    <x v="114"/>
    <s v="Kent"/>
    <n v="5016"/>
    <s v="Mill Creek Middle School"/>
    <s v="Yes"/>
    <n v="877.59"/>
    <n v="0"/>
    <n v="877.59"/>
    <n v="1.18"/>
    <n v="1.18"/>
    <n v="877.59"/>
    <n v="2.5739999999999998"/>
    <n v="78209"/>
    <n v="80164"/>
    <n v="237545.76"/>
    <n v="5937.9599999999919"/>
    <n v="15997.68"/>
    <n v="0.16020000000000001"/>
    <n v="0.15390000000000001"/>
    <n v="80146.710000000006"/>
    <n v="4058.06"/>
    <n v="624.54"/>
    <n v="4682.6000000000004"/>
    <n v="328313.03000000003"/>
  </r>
  <r>
    <x v="114"/>
    <s v="Kent"/>
    <n v="5178"/>
    <s v="Panther Lake Elementary School"/>
    <s v="Yes"/>
    <n v="408.78"/>
    <n v="0"/>
    <n v="408.78"/>
    <n v="1.18"/>
    <n v="1.18"/>
    <n v="408.78"/>
    <n v="1.1990000000000001"/>
    <n v="78209"/>
    <n v="80164"/>
    <n v="110651.66"/>
    <n v="2765.9700000000012"/>
    <n v="15997.68"/>
    <n v="0.16020000000000001"/>
    <n v="0.15390000000000001"/>
    <n v="37333.300000000003"/>
    <n v="1890.29"/>
    <n v="290.92"/>
    <n v="2181.21"/>
    <n v="152932.14000000001"/>
  </r>
  <r>
    <x v="114"/>
    <s v="Kent"/>
    <n v="5275"/>
    <s v="iGrad"/>
    <s v="Yes"/>
    <n v="315.5"/>
    <n v="0"/>
    <n v="315.5"/>
    <n v="1.18"/>
    <n v="1.18"/>
    <n v="315.5"/>
    <n v="0.92500000000000004"/>
    <n v="78209"/>
    <n v="80164"/>
    <n v="85365.119999999995"/>
    <n v="2133.8899999999994"/>
    <n v="15997.68"/>
    <n v="0.16020000000000001"/>
    <n v="0.15390000000000001"/>
    <n v="28801.75"/>
    <n v="1458.32"/>
    <n v="224.44"/>
    <n v="1682.76"/>
    <n v="117983.51999999999"/>
  </r>
  <r>
    <x v="114"/>
    <s v="Kent"/>
    <n v="5440"/>
    <s v="The Outreach Program"/>
    <s v="Yes"/>
    <n v="75.67"/>
    <n v="0"/>
    <n v="75.67"/>
    <n v="1.18"/>
    <n v="1.18"/>
    <n v="75.67"/>
    <n v="0.222"/>
    <n v="78209"/>
    <n v="80164"/>
    <n v="20487.63"/>
    <n v="512.12999999999738"/>
    <n v="15997.68"/>
    <n v="0.16020000000000001"/>
    <n v="0.15390000000000001"/>
    <n v="6912.42"/>
    <n v="350"/>
    <n v="53.87"/>
    <n v="403.87"/>
    <n v="28316.05"/>
  </r>
  <r>
    <x v="114"/>
    <s v="Kent"/>
    <n v="5676"/>
    <s v="Kent Laboratory Academy"/>
    <s v="No"/>
    <n v="310.25"/>
    <n v="0"/>
    <n v="0"/>
    <n v="1.18"/>
    <n v="1.18"/>
    <n v="0"/>
    <n v="0"/>
    <n v="78209"/>
    <n v="80164"/>
    <n v="0"/>
    <n v="0"/>
    <n v="15997.68"/>
    <n v="0.16020000000000001"/>
    <n v="0.15390000000000001"/>
    <n v="0"/>
    <n v="0"/>
    <n v="0"/>
    <n v="0"/>
    <n v="0"/>
  </r>
  <r>
    <x v="114"/>
    <s v="Kent"/>
    <n v="5677"/>
    <s v="River Ridge Elementary"/>
    <s v="Yes"/>
    <n v="671.11"/>
    <n v="0"/>
    <n v="671.11"/>
    <n v="1.18"/>
    <n v="1.18"/>
    <n v="671.11"/>
    <n v="1.9690000000000001"/>
    <n v="78209"/>
    <n v="80164"/>
    <n v="181712.35"/>
    <n v="4542.2900000000081"/>
    <n v="15997.68"/>
    <n v="0.16020000000000001"/>
    <n v="0.15390000000000001"/>
    <n v="61308.81"/>
    <n v="3104.24"/>
    <n v="477.74"/>
    <n v="3581.9799999999996"/>
    <n v="251145.43000000002"/>
  </r>
  <r>
    <x v="114"/>
    <s v="Kent"/>
    <n v="5729"/>
    <s v="Kent Virtual Academy"/>
    <s v="Yes"/>
    <n v="158.26000000000002"/>
    <n v="0"/>
    <n v="158.26000000000002"/>
    <n v="1.18"/>
    <n v="1.18"/>
    <n v="158.26000000000002"/>
    <n v="0.46400000000000002"/>
    <n v="78209"/>
    <n v="80164"/>
    <n v="42820.99"/>
    <n v="1070.4000000000015"/>
    <n v="15997.68"/>
    <n v="0.16020000000000001"/>
    <n v="0.15390000000000001"/>
    <n v="14447.58"/>
    <n v="731.52"/>
    <n v="112.58"/>
    <n v="844.1"/>
    <n v="59183.07"/>
  </r>
  <r>
    <x v="114"/>
    <s v="Kent"/>
    <n v="5738"/>
    <s v="Canyon Ridge Middle School"/>
    <s v="Yes"/>
    <n v="827.46"/>
    <n v="0"/>
    <n v="827.46"/>
    <n v="1.18"/>
    <n v="1.18"/>
    <n v="827.46"/>
    <n v="2.427"/>
    <n v="78209"/>
    <n v="80164"/>
    <n v="223979.63"/>
    <n v="5598.8399999999965"/>
    <n v="15997.68"/>
    <n v="0.16020000000000001"/>
    <n v="0.15390000000000001"/>
    <n v="75569.570000000007"/>
    <n v="3826.31"/>
    <n v="588.87"/>
    <n v="4415.18"/>
    <n v="309563.22000000003"/>
  </r>
  <r>
    <x v="115"/>
    <s v="Kettle Falls"/>
    <n v="2385"/>
    <s v="Kettle Falls Elementary School"/>
    <s v="Yes"/>
    <n v="243.51999999999998"/>
    <n v="0"/>
    <n v="243.51999999999998"/>
    <n v="1"/>
    <n v="1"/>
    <n v="243.51999999999998"/>
    <n v="0.71399999999999997"/>
    <n v="78209"/>
    <n v="80164"/>
    <n v="55841.23"/>
    <n v="1395.8699999999953"/>
    <n v="15997.68"/>
    <n v="0.16020000000000001"/>
    <n v="0.15390000000000001"/>
    <n v="20582.93"/>
    <n v="953.95"/>
    <n v="146.81"/>
    <n v="1100.76"/>
    <n v="78920.789999999994"/>
  </r>
  <r>
    <x v="115"/>
    <s v="Kettle Falls"/>
    <n v="3198"/>
    <s v="Kettle Falls Middle School"/>
    <s v="Yes"/>
    <n v="204.06"/>
    <n v="0"/>
    <n v="204.06"/>
    <n v="1"/>
    <n v="1"/>
    <n v="204.06"/>
    <n v="0.59899999999999998"/>
    <n v="78209"/>
    <n v="80164"/>
    <n v="46847.19"/>
    <n v="1171.0499999999956"/>
    <n v="15997.68"/>
    <n v="0.16020000000000001"/>
    <n v="0.15390000000000001"/>
    <n v="17267.75"/>
    <n v="800.3"/>
    <n v="123.17"/>
    <n v="923.46999999999991"/>
    <n v="66209.459999999992"/>
  </r>
  <r>
    <x v="115"/>
    <s v="Kettle Falls"/>
    <n v="4206"/>
    <s v="Kettle Falls High School"/>
    <s v="Yes"/>
    <n v="227.65999999999997"/>
    <n v="0"/>
    <n v="227.65999999999997"/>
    <n v="1"/>
    <n v="1"/>
    <n v="227.65999999999997"/>
    <n v="0.66800000000000004"/>
    <n v="78209"/>
    <n v="80164"/>
    <n v="52243.61"/>
    <n v="1305.9400000000023"/>
    <n v="15997.68"/>
    <n v="0.16020000000000001"/>
    <n v="0.15390000000000001"/>
    <n v="19256.86"/>
    <n v="892.49"/>
    <n v="137.35"/>
    <n v="1029.8399999999999"/>
    <n v="73836.25"/>
  </r>
  <r>
    <x v="115"/>
    <s v="Kettle Falls"/>
    <n v="5180"/>
    <s v="Columbia Virtual Academy - Kettle Falls"/>
    <s v="No"/>
    <n v="411.83"/>
    <n v="0"/>
    <n v="0"/>
    <n v="1"/>
    <n v="1"/>
    <n v="0"/>
    <n v="0"/>
    <n v="78209"/>
    <n v="80164"/>
    <n v="0"/>
    <n v="0"/>
    <n v="15997.68"/>
    <n v="0.16020000000000001"/>
    <n v="0.15390000000000001"/>
    <n v="0"/>
    <n v="0"/>
    <n v="0"/>
    <n v="0"/>
    <n v="0"/>
  </r>
  <r>
    <x v="115"/>
    <s v="Kettle Falls"/>
    <n v="5516"/>
    <s v="Kettle Falls Early Learning Center"/>
    <s v="No"/>
    <n v="0"/>
    <n v="0"/>
    <n v="0"/>
    <n v="1"/>
    <n v="1"/>
    <n v="0"/>
    <n v="0"/>
    <n v="78209"/>
    <n v="80164"/>
    <n v="0"/>
    <n v="0"/>
    <n v="15997.68"/>
    <n v="0.16020000000000001"/>
    <n v="0.15390000000000001"/>
    <n v="0"/>
    <n v="0"/>
    <n v="0"/>
    <n v="0"/>
    <n v="0"/>
  </r>
  <r>
    <x v="116"/>
    <s v="Kiona Benton"/>
    <n v="2904"/>
    <s v="Kiona-Benton City High School"/>
    <s v="Yes"/>
    <n v="416.51000000000005"/>
    <n v="0"/>
    <n v="416.51000000000005"/>
    <n v="1"/>
    <n v="1.04"/>
    <n v="416.51000000000005"/>
    <n v="1.222"/>
    <n v="78209"/>
    <n v="80164"/>
    <n v="95571.4"/>
    <n v="6307.4200000000128"/>
    <n v="15997.68"/>
    <n v="0.16020000000000001"/>
    <n v="0.15390000000000001"/>
    <n v="35830.42"/>
    <n v="1697.98"/>
    <n v="261.32"/>
    <n v="1959.3"/>
    <n v="139668.54"/>
  </r>
  <r>
    <x v="116"/>
    <s v="Kiona Benton"/>
    <n v="3961"/>
    <s v="Kiona-Benton City Middle School"/>
    <s v="Yes"/>
    <n v="336.6"/>
    <n v="0"/>
    <n v="336.6"/>
    <n v="1"/>
    <n v="1.04"/>
    <n v="336.6"/>
    <n v="0.98699999999999999"/>
    <n v="78209"/>
    <n v="80164"/>
    <n v="77192.28"/>
    <n v="5094.4600000000064"/>
    <n v="15997.68"/>
    <n v="0.16020000000000001"/>
    <n v="0.15390000000000001"/>
    <n v="28939.95"/>
    <n v="1371.45"/>
    <n v="211.07"/>
    <n v="1582.52"/>
    <n v="112809.21"/>
  </r>
  <r>
    <x v="116"/>
    <s v="Kiona Benton"/>
    <n v="5719"/>
    <s v="Kiona-Benton City Elementary"/>
    <s v="Yes"/>
    <n v="572.53"/>
    <n v="0"/>
    <n v="572.53"/>
    <n v="1"/>
    <n v="1.04"/>
    <n v="572.53"/>
    <n v="1.679"/>
    <n v="78209"/>
    <n v="80164"/>
    <n v="131312.91"/>
    <n v="8666.2600000000093"/>
    <n v="15997.68"/>
    <n v="0.16020000000000001"/>
    <n v="0.15390000000000001"/>
    <n v="49230.17"/>
    <n v="2332.9899999999998"/>
    <n v="359.05"/>
    <n v="2692.04"/>
    <n v="191901.38000000003"/>
  </r>
  <r>
    <x v="117"/>
    <s v="Kittitas"/>
    <n v="2569"/>
    <s v="Kittitas Elementary School"/>
    <s v="No"/>
    <n v="247.56"/>
    <n v="0"/>
    <n v="0"/>
    <n v="1"/>
    <n v="1"/>
    <n v="0"/>
    <n v="0"/>
    <n v="78209"/>
    <n v="80164"/>
    <n v="0"/>
    <n v="0"/>
    <n v="15997.68"/>
    <n v="0.16020000000000001"/>
    <n v="0.15390000000000001"/>
    <n v="0"/>
    <n v="0"/>
    <n v="0"/>
    <n v="0"/>
    <n v="0"/>
  </r>
  <r>
    <x v="117"/>
    <s v="Kittitas"/>
    <n v="2766"/>
    <s v="Kittitas High School"/>
    <s v="Yes"/>
    <n v="321.45000000000005"/>
    <n v="0"/>
    <n v="321.45000000000005"/>
    <n v="1"/>
    <n v="1"/>
    <n v="321.45000000000005"/>
    <n v="0.94299999999999995"/>
    <n v="78209"/>
    <n v="80164"/>
    <n v="73751.09"/>
    <n v="1843.5599999999977"/>
    <n v="15997.68"/>
    <n v="0.16020000000000001"/>
    <n v="0.15390000000000001"/>
    <n v="27184.46"/>
    <n v="1259.9100000000001"/>
    <n v="193.9"/>
    <n v="1453.8100000000002"/>
    <n v="104232.91999999998"/>
  </r>
  <r>
    <x v="118"/>
    <s v="Klickitat"/>
    <n v="3494"/>
    <s v="Klickitat Elem &amp; High"/>
    <s v="No"/>
    <n v="71.89"/>
    <n v="0"/>
    <n v="0"/>
    <n v="1"/>
    <n v="1.04"/>
    <n v="0"/>
    <n v="0"/>
    <n v="78209"/>
    <n v="80164"/>
    <n v="0"/>
    <n v="0"/>
    <n v="15997.68"/>
    <n v="0.16020000000000001"/>
    <n v="0.15390000000000001"/>
    <n v="0"/>
    <n v="0"/>
    <n v="0"/>
    <n v="0"/>
    <n v="0"/>
  </r>
  <r>
    <x v="119"/>
    <s v="La Conner"/>
    <n v="2276"/>
    <s v="La Conner High School"/>
    <s v="Yes"/>
    <n v="169.28000000000003"/>
    <n v="0"/>
    <n v="169.28000000000003"/>
    <n v="1.1200000000000001"/>
    <n v="1.1200000000000001"/>
    <n v="169.28000000000003"/>
    <n v="0.497"/>
    <n v="78209"/>
    <n v="80164"/>
    <n v="43534.26"/>
    <n v="1088.2299999999959"/>
    <n v="15997.68"/>
    <n v="0.16020000000000001"/>
    <n v="0.15390000000000001"/>
    <n v="15092.51"/>
    <n v="743.71"/>
    <n v="114.46"/>
    <n v="858.17000000000007"/>
    <n v="60573.17"/>
  </r>
  <r>
    <x v="119"/>
    <s v="La Conner"/>
    <n v="2522"/>
    <s v="La Conner Elementary"/>
    <s v="Yes"/>
    <n v="183.89"/>
    <n v="0"/>
    <n v="183.89"/>
    <n v="1.1200000000000001"/>
    <n v="1.1200000000000001"/>
    <n v="183.89"/>
    <n v="0.53900000000000003"/>
    <n v="78209"/>
    <n v="80164"/>
    <n v="47213.21"/>
    <n v="1180.1900000000023"/>
    <n v="15997.68"/>
    <n v="0.16020000000000001"/>
    <n v="0.15390000000000001"/>
    <n v="16367.94"/>
    <n v="806.56"/>
    <n v="124.13"/>
    <n v="930.68999999999994"/>
    <n v="65692.03"/>
  </r>
  <r>
    <x v="119"/>
    <s v="La Conner"/>
    <n v="3900"/>
    <s v="La Conner Middle"/>
    <s v="Yes"/>
    <n v="118.55"/>
    <n v="0"/>
    <n v="118.55"/>
    <n v="1.1200000000000001"/>
    <n v="1.1200000000000001"/>
    <n v="118.55"/>
    <n v="0.34799999999999998"/>
    <n v="78209"/>
    <n v="80164"/>
    <n v="30482.74"/>
    <n v="761.97999999999956"/>
    <n v="15997.68"/>
    <n v="0.16020000000000001"/>
    <n v="0.15390000000000001"/>
    <n v="10567.8"/>
    <n v="520.75"/>
    <n v="80.14"/>
    <n v="600.89"/>
    <n v="42413.41"/>
  </r>
  <r>
    <x v="120"/>
    <s v="Lacenter"/>
    <n v="2558"/>
    <s v="La Center Elementary"/>
    <s v="No"/>
    <n v="768.46"/>
    <n v="0"/>
    <n v="0"/>
    <n v="1.06"/>
    <n v="1.1000000000000001"/>
    <n v="0"/>
    <n v="0"/>
    <n v="78209"/>
    <n v="80164"/>
    <n v="0"/>
    <n v="0"/>
    <n v="15997.68"/>
    <n v="0.16020000000000001"/>
    <n v="0.15390000000000001"/>
    <n v="0"/>
    <n v="0"/>
    <n v="0"/>
    <n v="0"/>
    <n v="0"/>
  </r>
  <r>
    <x v="120"/>
    <s v="Lacenter"/>
    <n v="3371"/>
    <s v="La Center Middle School"/>
    <s v="No"/>
    <n v="437.42"/>
    <n v="0"/>
    <n v="0"/>
    <n v="1.06"/>
    <n v="1.1000000000000001"/>
    <n v="0"/>
    <n v="0"/>
    <n v="78209"/>
    <n v="80164"/>
    <n v="0"/>
    <n v="0"/>
    <n v="15997.68"/>
    <n v="0.16020000000000001"/>
    <n v="0.15390000000000001"/>
    <n v="0"/>
    <n v="0"/>
    <n v="0"/>
    <n v="0"/>
    <n v="0"/>
  </r>
  <r>
    <x v="120"/>
    <s v="Lacenter"/>
    <n v="4431"/>
    <s v="La Center High School"/>
    <s v="No"/>
    <n v="553.76"/>
    <n v="0"/>
    <n v="0"/>
    <n v="1.06"/>
    <n v="1.1000000000000001"/>
    <n v="0"/>
    <n v="0"/>
    <n v="78209"/>
    <n v="80164"/>
    <n v="0"/>
    <n v="0"/>
    <n v="15997.68"/>
    <n v="0.16020000000000001"/>
    <n v="0.15390000000000001"/>
    <n v="0"/>
    <n v="0"/>
    <n v="0"/>
    <n v="0"/>
    <n v="0"/>
  </r>
  <r>
    <x v="120"/>
    <s v="Lacenter"/>
    <n v="5326"/>
    <s v="La Center Academy"/>
    <s v="No"/>
    <n v="36.67"/>
    <n v="0"/>
    <n v="0"/>
    <n v="1.06"/>
    <n v="1.1000000000000001"/>
    <n v="0"/>
    <n v="0"/>
    <n v="78209"/>
    <n v="80164"/>
    <n v="0"/>
    <n v="0"/>
    <n v="15997.68"/>
    <n v="0.16020000000000001"/>
    <n v="0.15390000000000001"/>
    <n v="0"/>
    <n v="0"/>
    <n v="0"/>
    <n v="0"/>
    <n v="0"/>
  </r>
  <r>
    <x v="121"/>
    <s v="Lacrosse Joint"/>
    <n v="2087"/>
    <s v="Lacrosse Elementary School"/>
    <s v="Yes"/>
    <n v="34.24"/>
    <n v="0"/>
    <n v="34.24"/>
    <n v="1"/>
    <n v="1"/>
    <n v="34.24"/>
    <n v="0.1"/>
    <n v="78209"/>
    <n v="80164"/>
    <n v="7820.9"/>
    <n v="195.5"/>
    <n v="15997.68"/>
    <n v="0.16020000000000001"/>
    <n v="0.15390000000000001"/>
    <n v="2882.76"/>
    <n v="133.61000000000001"/>
    <n v="20.56"/>
    <n v="154.17000000000002"/>
    <n v="11053.33"/>
  </r>
  <r>
    <x v="121"/>
    <s v="Lacrosse Joint"/>
    <n v="2088"/>
    <s v="Lacrosse High School"/>
    <s v="No"/>
    <n v="42.639999999999993"/>
    <n v="0"/>
    <n v="0"/>
    <n v="1"/>
    <n v="1"/>
    <n v="0"/>
    <n v="0"/>
    <n v="78209"/>
    <n v="80164"/>
    <n v="0"/>
    <n v="0"/>
    <n v="15997.68"/>
    <n v="0.16020000000000001"/>
    <n v="0.15390000000000001"/>
    <n v="0"/>
    <n v="0"/>
    <n v="0"/>
    <n v="0"/>
    <n v="0"/>
  </r>
  <r>
    <x v="122"/>
    <s v="Lake Chelan"/>
    <n v="1940"/>
    <s v="Chelan School of Innovation"/>
    <s v="Yes"/>
    <n v="54.56"/>
    <n v="0"/>
    <n v="54.56"/>
    <n v="1"/>
    <n v="1"/>
    <n v="54.56"/>
    <n v="0.16"/>
    <n v="78209"/>
    <n v="80164"/>
    <n v="12513.44"/>
    <n v="312.79999999999927"/>
    <n v="15997.68"/>
    <n v="0.16020000000000001"/>
    <n v="0.15390000000000001"/>
    <n v="4612.42"/>
    <n v="213.77"/>
    <n v="32.9"/>
    <n v="246.67000000000002"/>
    <n v="17685.329999999998"/>
  </r>
  <r>
    <x v="122"/>
    <s v="Lake Chelan"/>
    <n v="2317"/>
    <s v="Chelan Middle School"/>
    <s v="Yes"/>
    <n v="279.31"/>
    <n v="0"/>
    <n v="279.31"/>
    <n v="1"/>
    <n v="1"/>
    <n v="279.31"/>
    <n v="0.81899999999999995"/>
    <n v="78209"/>
    <n v="80164"/>
    <n v="64053.17"/>
    <n v="1601.1500000000087"/>
    <n v="15997.68"/>
    <n v="0.16020000000000001"/>
    <n v="0.15390000000000001"/>
    <n v="23609.83"/>
    <n v="1094.24"/>
    <n v="168.4"/>
    <n v="1262.6400000000001"/>
    <n v="90526.790000000008"/>
  </r>
  <r>
    <x v="122"/>
    <s v="Lake Chelan"/>
    <n v="2689"/>
    <s v="Morgen Owings Elementary School"/>
    <s v="Yes"/>
    <n v="468.06"/>
    <n v="0"/>
    <n v="468.06"/>
    <n v="1"/>
    <n v="1"/>
    <n v="468.06"/>
    <n v="1.373"/>
    <n v="78209"/>
    <n v="80164"/>
    <n v="107380.96"/>
    <n v="2684.2099999999919"/>
    <n v="15997.68"/>
    <n v="0.16020000000000001"/>
    <n v="0.15390000000000001"/>
    <n v="39580.339999999997"/>
    <n v="1834.42"/>
    <n v="282.32"/>
    <n v="2116.7400000000002"/>
    <n v="151762.24999999997"/>
  </r>
  <r>
    <x v="122"/>
    <s v="Lake Chelan"/>
    <n v="3861"/>
    <s v="Holden Village Community School"/>
    <s v="No"/>
    <n v="4.78"/>
    <n v="0"/>
    <n v="0"/>
    <n v="1"/>
    <n v="1"/>
    <n v="0"/>
    <n v="0"/>
    <n v="78209"/>
    <n v="80164"/>
    <n v="0"/>
    <n v="0"/>
    <n v="15997.68"/>
    <n v="0.16020000000000001"/>
    <n v="0.15390000000000001"/>
    <n v="0"/>
    <n v="0"/>
    <n v="0"/>
    <n v="0"/>
    <n v="0"/>
  </r>
  <r>
    <x v="122"/>
    <s v="Lake Chelan"/>
    <n v="4260"/>
    <s v="Chelan High School"/>
    <s v="Yes"/>
    <n v="439.94"/>
    <n v="0"/>
    <n v="439.94"/>
    <n v="1"/>
    <n v="1"/>
    <n v="439.94"/>
    <n v="1.29"/>
    <n v="78209"/>
    <n v="80164"/>
    <n v="100889.61"/>
    <n v="2521.9499999999971"/>
    <n v="15997.68"/>
    <n v="0.16020000000000001"/>
    <n v="0.15390000000000001"/>
    <n v="37187.65"/>
    <n v="1723.53"/>
    <n v="265.25"/>
    <n v="1988.78"/>
    <n v="142587.99000000002"/>
  </r>
  <r>
    <x v="123"/>
    <s v="Lake Stevens"/>
    <n v="1753"/>
    <s v="Homelink"/>
    <s v="No"/>
    <n v="61.38"/>
    <n v="0"/>
    <n v="0"/>
    <n v="1.18"/>
    <n v="1.18"/>
    <n v="0"/>
    <n v="0"/>
    <n v="78209"/>
    <n v="80164"/>
    <n v="0"/>
    <n v="0"/>
    <n v="15997.68"/>
    <n v="0.16020000000000001"/>
    <n v="0.15390000000000001"/>
    <n v="0"/>
    <n v="0"/>
    <n v="0"/>
    <n v="0"/>
    <n v="0"/>
  </r>
  <r>
    <x v="123"/>
    <s v="Lake Stevens"/>
    <n v="2426"/>
    <s v="Lake Stevens Sr High School"/>
    <s v="No"/>
    <n v="2120.6"/>
    <n v="0"/>
    <n v="0"/>
    <n v="1.18"/>
    <n v="1.18"/>
    <n v="0"/>
    <n v="0"/>
    <n v="78209"/>
    <n v="80164"/>
    <n v="0"/>
    <n v="0"/>
    <n v="15997.68"/>
    <n v="0.16020000000000001"/>
    <n v="0.15390000000000001"/>
    <n v="0"/>
    <n v="0"/>
    <n v="0"/>
    <n v="0"/>
    <n v="0"/>
  </r>
  <r>
    <x v="123"/>
    <s v="Lake Stevens"/>
    <n v="2884"/>
    <s v="Mt. Pilchuck Elementary School"/>
    <s v="No"/>
    <n v="551.14"/>
    <n v="0"/>
    <n v="0"/>
    <n v="1.18"/>
    <n v="1.18"/>
    <n v="0"/>
    <n v="0"/>
    <n v="78209"/>
    <n v="80164"/>
    <n v="0"/>
    <n v="0"/>
    <n v="15997.68"/>
    <n v="0.16020000000000001"/>
    <n v="0.15390000000000001"/>
    <n v="0"/>
    <n v="0"/>
    <n v="0"/>
    <n v="0"/>
    <n v="0"/>
  </r>
  <r>
    <x v="123"/>
    <s v="Lake Stevens"/>
    <n v="2885"/>
    <s v="Hillcrest Elementary School"/>
    <s v="No"/>
    <n v="854.9"/>
    <n v="0"/>
    <n v="0"/>
    <n v="1.18"/>
    <n v="1.18"/>
    <n v="0"/>
    <n v="0"/>
    <n v="78209"/>
    <n v="80164"/>
    <n v="0"/>
    <n v="0"/>
    <n v="15997.68"/>
    <n v="0.16020000000000001"/>
    <n v="0.15390000000000001"/>
    <n v="0"/>
    <n v="0"/>
    <n v="0"/>
    <n v="0"/>
    <n v="0"/>
  </r>
  <r>
    <x v="123"/>
    <s v="Lake Stevens"/>
    <n v="3408"/>
    <s v="Lake Stevens Middle School"/>
    <s v="No"/>
    <n v="703.17"/>
    <n v="0"/>
    <n v="0"/>
    <n v="1.18"/>
    <n v="1.18"/>
    <n v="0"/>
    <n v="0"/>
    <n v="78209"/>
    <n v="80164"/>
    <n v="0"/>
    <n v="0"/>
    <n v="15997.68"/>
    <n v="0.16020000000000001"/>
    <n v="0.15390000000000001"/>
    <n v="0"/>
    <n v="0"/>
    <n v="0"/>
    <n v="0"/>
    <n v="0"/>
  </r>
  <r>
    <x v="123"/>
    <s v="Lake Stevens"/>
    <n v="3753"/>
    <s v="Sunnycrest Elementary School"/>
    <s v="No"/>
    <n v="707.57"/>
    <n v="0"/>
    <n v="0"/>
    <n v="1.18"/>
    <n v="1.18"/>
    <n v="0"/>
    <n v="0"/>
    <n v="78209"/>
    <n v="80164"/>
    <n v="0"/>
    <n v="0"/>
    <n v="15997.68"/>
    <n v="0.16020000000000001"/>
    <n v="0.15390000000000001"/>
    <n v="0"/>
    <n v="0"/>
    <n v="0"/>
    <n v="0"/>
    <n v="0"/>
  </r>
  <r>
    <x v="123"/>
    <s v="Lake Stevens"/>
    <n v="4139"/>
    <s v="North Lake Middle School"/>
    <s v="No"/>
    <n v="852.01"/>
    <n v="0"/>
    <n v="0"/>
    <n v="1.18"/>
    <n v="1.18"/>
    <n v="0"/>
    <n v="0"/>
    <n v="78209"/>
    <n v="80164"/>
    <n v="0"/>
    <n v="0"/>
    <n v="15997.68"/>
    <n v="0.16020000000000001"/>
    <n v="0.15390000000000001"/>
    <n v="0"/>
    <n v="0"/>
    <n v="0"/>
    <n v="0"/>
    <n v="0"/>
  </r>
  <r>
    <x v="123"/>
    <s v="Lake Stevens"/>
    <n v="4391"/>
    <s v="Glenwood Elementary"/>
    <s v="No"/>
    <n v="642.1"/>
    <n v="0"/>
    <n v="0"/>
    <n v="1.18"/>
    <n v="1.18"/>
    <n v="0"/>
    <n v="0"/>
    <n v="78209"/>
    <n v="80164"/>
    <n v="0"/>
    <n v="0"/>
    <n v="15997.68"/>
    <n v="0.16020000000000001"/>
    <n v="0.15390000000000001"/>
    <n v="0"/>
    <n v="0"/>
    <n v="0"/>
    <n v="0"/>
    <n v="0"/>
  </r>
  <r>
    <x v="123"/>
    <s v="Lake Stevens"/>
    <n v="4392"/>
    <s v="Skyline Elementary"/>
    <s v="No"/>
    <n v="562.78"/>
    <n v="0"/>
    <n v="0"/>
    <n v="1.18"/>
    <n v="1.18"/>
    <n v="0"/>
    <n v="0"/>
    <n v="78209"/>
    <n v="80164"/>
    <n v="0"/>
    <n v="0"/>
    <n v="15997.68"/>
    <n v="0.16020000000000001"/>
    <n v="0.15390000000000001"/>
    <n v="0"/>
    <n v="0"/>
    <n v="0"/>
    <n v="0"/>
    <n v="0"/>
  </r>
  <r>
    <x v="123"/>
    <s v="Lake Stevens"/>
    <n v="4534"/>
    <s v="Highland Elementary"/>
    <s v="No"/>
    <n v="556.29"/>
    <n v="0"/>
    <n v="0"/>
    <n v="1.18"/>
    <n v="1.18"/>
    <n v="0"/>
    <n v="0"/>
    <n v="78209"/>
    <n v="80164"/>
    <n v="0"/>
    <n v="0"/>
    <n v="15997.68"/>
    <n v="0.16020000000000001"/>
    <n v="0.15390000000000001"/>
    <n v="0"/>
    <n v="0"/>
    <n v="0"/>
    <n v="0"/>
    <n v="0"/>
  </r>
  <r>
    <x v="123"/>
    <s v="Lake Stevens"/>
    <n v="5099"/>
    <s v="Cavelero Mid High School"/>
    <s v="No"/>
    <n v="1471.49"/>
    <n v="0"/>
    <n v="0"/>
    <n v="1.18"/>
    <n v="1.18"/>
    <n v="0"/>
    <n v="0"/>
    <n v="78209"/>
    <n v="80164"/>
    <n v="0"/>
    <n v="0"/>
    <n v="15997.68"/>
    <n v="0.16020000000000001"/>
    <n v="0.15390000000000001"/>
    <n v="0"/>
    <n v="0"/>
    <n v="0"/>
    <n v="0"/>
    <n v="0"/>
  </r>
  <r>
    <x v="123"/>
    <s v="Lake Stevens"/>
    <n v="5477"/>
    <s v="Stevens Creek Elementary"/>
    <s v="No"/>
    <n v="706.03"/>
    <n v="0"/>
    <n v="0"/>
    <n v="1.18"/>
    <n v="1.18"/>
    <n v="0"/>
    <n v="0"/>
    <n v="78209"/>
    <n v="80164"/>
    <n v="0"/>
    <n v="0"/>
    <n v="15997.68"/>
    <n v="0.16020000000000001"/>
    <n v="0.15390000000000001"/>
    <n v="0"/>
    <n v="0"/>
    <n v="0"/>
    <n v="0"/>
    <n v="0"/>
  </r>
  <r>
    <x v="123"/>
    <s v="Lake Stevens"/>
    <n v="5742"/>
    <s v="LSSD Open Doors"/>
    <s v="No"/>
    <n v="20.909999999999997"/>
    <n v="0"/>
    <n v="0"/>
    <n v="1.18"/>
    <n v="1.18"/>
    <n v="0"/>
    <n v="0"/>
    <n v="78209"/>
    <n v="80164"/>
    <n v="0"/>
    <n v="0"/>
    <n v="15997.68"/>
    <n v="0.16020000000000001"/>
    <n v="0.15390000000000001"/>
    <n v="0"/>
    <n v="0"/>
    <n v="0"/>
    <n v="0"/>
    <n v="0"/>
  </r>
  <r>
    <x v="124"/>
    <s v="Lake Washington"/>
    <n v="1649"/>
    <s v="Contractual Schools"/>
    <s v="No"/>
    <n v="35.590000000000003"/>
    <n v="0"/>
    <n v="0"/>
    <n v="1.18"/>
    <n v="1.18"/>
    <n v="0"/>
    <n v="0"/>
    <n v="78209"/>
    <n v="80164"/>
    <n v="0"/>
    <n v="0"/>
    <n v="15997.68"/>
    <n v="0.16020000000000001"/>
    <n v="0.15390000000000001"/>
    <n v="0"/>
    <n v="0"/>
    <n v="0"/>
    <n v="0"/>
    <n v="0"/>
  </r>
  <r>
    <x v="124"/>
    <s v="Lake Washington"/>
    <n v="1658"/>
    <s v="Discovery School"/>
    <s v="No"/>
    <n v="70.36"/>
    <n v="0"/>
    <n v="0"/>
    <n v="1.18"/>
    <n v="1.18"/>
    <n v="0"/>
    <n v="0"/>
    <n v="78209"/>
    <n v="80164"/>
    <n v="0"/>
    <n v="0"/>
    <n v="15997.68"/>
    <n v="0.16020000000000001"/>
    <n v="0.15390000000000001"/>
    <n v="0"/>
    <n v="0"/>
    <n v="0"/>
    <n v="0"/>
    <n v="0"/>
  </r>
  <r>
    <x v="124"/>
    <s v="Lake Washington"/>
    <n v="1687"/>
    <s v="Explorer Community School"/>
    <s v="No"/>
    <n v="65.44"/>
    <n v="0"/>
    <n v="0"/>
    <n v="1.18"/>
    <n v="1.18"/>
    <n v="0"/>
    <n v="0"/>
    <n v="78209"/>
    <n v="80164"/>
    <n v="0"/>
    <n v="0"/>
    <n v="15997.68"/>
    <n v="0.16020000000000001"/>
    <n v="0.15390000000000001"/>
    <n v="0"/>
    <n v="0"/>
    <n v="0"/>
    <n v="0"/>
    <n v="0"/>
  </r>
  <r>
    <x v="124"/>
    <s v="Lake Washington"/>
    <n v="1688"/>
    <s v="Emerson K-12"/>
    <s v="No"/>
    <n v="77.040000000000006"/>
    <n v="0"/>
    <n v="0"/>
    <n v="1.18"/>
    <n v="1.18"/>
    <n v="0"/>
    <n v="0"/>
    <n v="78209"/>
    <n v="80164"/>
    <n v="0"/>
    <n v="0"/>
    <n v="15997.68"/>
    <n v="0.16020000000000001"/>
    <n v="0.15390000000000001"/>
    <n v="0"/>
    <n v="0"/>
    <n v="0"/>
    <n v="0"/>
    <n v="0"/>
  </r>
  <r>
    <x v="124"/>
    <s v="Lake Washington"/>
    <n v="1706"/>
    <s v="International Community School"/>
    <s v="No"/>
    <n v="423.46999999999997"/>
    <n v="0"/>
    <n v="0"/>
    <n v="1.18"/>
    <n v="1.18"/>
    <n v="0"/>
    <n v="0"/>
    <n v="78209"/>
    <n v="80164"/>
    <n v="0"/>
    <n v="0"/>
    <n v="15997.68"/>
    <n v="0.16020000000000001"/>
    <n v="0.15390000000000001"/>
    <n v="0"/>
    <n v="0"/>
    <n v="0"/>
    <n v="0"/>
    <n v="0"/>
  </r>
  <r>
    <x v="124"/>
    <s v="Lake Washington"/>
    <n v="1800"/>
    <s v="Environmental &amp; Adventure School"/>
    <s v="No"/>
    <n v="141.41"/>
    <n v="0"/>
    <n v="0"/>
    <n v="1.18"/>
    <n v="1.18"/>
    <n v="0"/>
    <n v="0"/>
    <n v="78209"/>
    <n v="80164"/>
    <n v="0"/>
    <n v="0"/>
    <n v="15997.68"/>
    <n v="0.16020000000000001"/>
    <n v="0.15390000000000001"/>
    <n v="0"/>
    <n v="0"/>
    <n v="0"/>
    <n v="0"/>
    <n v="0"/>
  </r>
  <r>
    <x v="124"/>
    <s v="Lake Washington"/>
    <n v="1975"/>
    <s v="Stella Schola"/>
    <s v="No"/>
    <n v="89.78"/>
    <n v="0"/>
    <n v="0"/>
    <n v="1.18"/>
    <n v="1.18"/>
    <n v="0"/>
    <n v="0"/>
    <n v="78209"/>
    <n v="80164"/>
    <n v="0"/>
    <n v="0"/>
    <n v="15997.68"/>
    <n v="0.16020000000000001"/>
    <n v="0.15390000000000001"/>
    <n v="0"/>
    <n v="0"/>
    <n v="0"/>
    <n v="0"/>
    <n v="0"/>
  </r>
  <r>
    <x v="124"/>
    <s v="Lake Washington"/>
    <n v="2289"/>
    <s v="Redmond Elementary"/>
    <s v="No"/>
    <n v="544.91"/>
    <n v="0"/>
    <n v="0"/>
    <n v="1.18"/>
    <n v="1.18"/>
    <n v="0"/>
    <n v="0"/>
    <n v="78209"/>
    <n v="80164"/>
    <n v="0"/>
    <n v="0"/>
    <n v="15997.68"/>
    <n v="0.16020000000000001"/>
    <n v="0.15390000000000001"/>
    <n v="0"/>
    <n v="0"/>
    <n v="0"/>
    <n v="0"/>
    <n v="0"/>
  </r>
  <r>
    <x v="124"/>
    <s v="Lake Washington"/>
    <n v="2308"/>
    <s v="Kirkland Middle School"/>
    <s v="No"/>
    <n v="743.73"/>
    <n v="0"/>
    <n v="0"/>
    <n v="1.18"/>
    <n v="1.18"/>
    <n v="0"/>
    <n v="0"/>
    <n v="78209"/>
    <n v="80164"/>
    <n v="0"/>
    <n v="0"/>
    <n v="15997.68"/>
    <n v="0.16020000000000001"/>
    <n v="0.15390000000000001"/>
    <n v="0"/>
    <n v="0"/>
    <n v="0"/>
    <n v="0"/>
    <n v="0"/>
  </r>
  <r>
    <x v="124"/>
    <s v="Lake Washington"/>
    <n v="2739"/>
    <s v="Lake Washington High"/>
    <s v="No"/>
    <n v="2034.81"/>
    <n v="0"/>
    <n v="0"/>
    <n v="1.18"/>
    <n v="1.18"/>
    <n v="0"/>
    <n v="0"/>
    <n v="78209"/>
    <n v="80164"/>
    <n v="0"/>
    <n v="0"/>
    <n v="15997.68"/>
    <n v="0.16020000000000001"/>
    <n v="0.15390000000000001"/>
    <n v="0"/>
    <n v="0"/>
    <n v="0"/>
    <n v="0"/>
    <n v="0"/>
  </r>
  <r>
    <x v="124"/>
    <s v="Lake Washington"/>
    <n v="2796"/>
    <s v="Juanita Elementary"/>
    <s v="No"/>
    <n v="325.33999999999997"/>
    <n v="0"/>
    <n v="0"/>
    <n v="1.18"/>
    <n v="1.18"/>
    <n v="0"/>
    <n v="0"/>
    <n v="78209"/>
    <n v="80164"/>
    <n v="0"/>
    <n v="0"/>
    <n v="15997.68"/>
    <n v="0.16020000000000001"/>
    <n v="0.15390000000000001"/>
    <n v="0"/>
    <n v="0"/>
    <n v="0"/>
    <n v="0"/>
    <n v="0"/>
  </r>
  <r>
    <x v="124"/>
    <s v="Lake Washington"/>
    <n v="2992"/>
    <s v="Rose Hill Elementary"/>
    <s v="No"/>
    <n v="566.64"/>
    <n v="0"/>
    <n v="0"/>
    <n v="1.18"/>
    <n v="1.18"/>
    <n v="0"/>
    <n v="0"/>
    <n v="78209"/>
    <n v="80164"/>
    <n v="0"/>
    <n v="0"/>
    <n v="15997.68"/>
    <n v="0.16020000000000001"/>
    <n v="0.15390000000000001"/>
    <n v="0"/>
    <n v="0"/>
    <n v="0"/>
    <n v="0"/>
    <n v="0"/>
  </r>
  <r>
    <x v="124"/>
    <s v="Lake Washington"/>
    <n v="3041"/>
    <s v="Lakeview Elementary"/>
    <s v="No"/>
    <n v="600.55999999999995"/>
    <n v="0"/>
    <n v="0"/>
    <n v="1.18"/>
    <n v="1.18"/>
    <n v="0"/>
    <n v="0"/>
    <n v="78209"/>
    <n v="80164"/>
    <n v="0"/>
    <n v="0"/>
    <n v="15997.68"/>
    <n v="0.16020000000000001"/>
    <n v="0.15390000000000001"/>
    <n v="0"/>
    <n v="0"/>
    <n v="0"/>
    <n v="0"/>
    <n v="0"/>
  </r>
  <r>
    <x v="124"/>
    <s v="Lake Washington"/>
    <n v="3232"/>
    <s v="Redmond Middle School"/>
    <s v="No"/>
    <n v="1006.28"/>
    <n v="0"/>
    <n v="0"/>
    <n v="1.18"/>
    <n v="1.18"/>
    <n v="0"/>
    <n v="0"/>
    <n v="78209"/>
    <n v="80164"/>
    <n v="0"/>
    <n v="0"/>
    <n v="15997.68"/>
    <n v="0.16020000000000001"/>
    <n v="0.15390000000000001"/>
    <n v="0"/>
    <n v="0"/>
    <n v="0"/>
    <n v="0"/>
    <n v="0"/>
  </r>
  <r>
    <x v="124"/>
    <s v="Lake Washington"/>
    <n v="3441"/>
    <s v="Twain Elementary"/>
    <s v="No"/>
    <n v="549.73"/>
    <n v="0"/>
    <n v="0"/>
    <n v="1.18"/>
    <n v="1.18"/>
    <n v="0"/>
    <n v="0"/>
    <n v="78209"/>
    <n v="80164"/>
    <n v="0"/>
    <n v="0"/>
    <n v="15997.68"/>
    <n v="0.16020000000000001"/>
    <n v="0.15390000000000001"/>
    <n v="0"/>
    <n v="0"/>
    <n v="0"/>
    <n v="0"/>
    <n v="0"/>
  </r>
  <r>
    <x v="124"/>
    <s v="Lake Washington"/>
    <n v="3490"/>
    <s v="Thoreau Elementary"/>
    <s v="No"/>
    <n v="402"/>
    <n v="0"/>
    <n v="0"/>
    <n v="1.18"/>
    <n v="1.18"/>
    <n v="0"/>
    <n v="0"/>
    <n v="78209"/>
    <n v="80164"/>
    <n v="0"/>
    <n v="0"/>
    <n v="15997.68"/>
    <n v="0.16020000000000001"/>
    <n v="0.15390000000000001"/>
    <n v="0"/>
    <n v="0"/>
    <n v="0"/>
    <n v="0"/>
    <n v="0"/>
  </r>
  <r>
    <x v="124"/>
    <s v="Lake Washington"/>
    <n v="3528"/>
    <s v="Redmond High"/>
    <s v="No"/>
    <n v="2257.09"/>
    <n v="0"/>
    <n v="0"/>
    <n v="1.18"/>
    <n v="1.18"/>
    <n v="0"/>
    <n v="0"/>
    <n v="78209"/>
    <n v="80164"/>
    <n v="0"/>
    <n v="0"/>
    <n v="15997.68"/>
    <n v="0.16020000000000001"/>
    <n v="0.15390000000000001"/>
    <n v="0"/>
    <n v="0"/>
    <n v="0"/>
    <n v="0"/>
    <n v="0"/>
  </r>
  <r>
    <x v="124"/>
    <s v="Lake Washington"/>
    <n v="3529"/>
    <s v="Mann Elementary"/>
    <s v="No"/>
    <n v="392.43"/>
    <n v="0"/>
    <n v="0"/>
    <n v="1.18"/>
    <n v="1.18"/>
    <n v="0"/>
    <n v="0"/>
    <n v="78209"/>
    <n v="80164"/>
    <n v="0"/>
    <n v="0"/>
    <n v="15997.68"/>
    <n v="0.16020000000000001"/>
    <n v="0.15390000000000001"/>
    <n v="0"/>
    <n v="0"/>
    <n v="0"/>
    <n v="0"/>
    <n v="0"/>
  </r>
  <r>
    <x v="124"/>
    <s v="Lake Washington"/>
    <n v="3548"/>
    <s v="Audubon Elementary"/>
    <s v="No"/>
    <n v="429.85"/>
    <n v="0"/>
    <n v="0"/>
    <n v="1.18"/>
    <n v="1.18"/>
    <n v="0"/>
    <n v="0"/>
    <n v="78209"/>
    <n v="80164"/>
    <n v="0"/>
    <n v="0"/>
    <n v="15997.68"/>
    <n v="0.16020000000000001"/>
    <n v="0.15390000000000001"/>
    <n v="0"/>
    <n v="0"/>
    <n v="0"/>
    <n v="0"/>
    <n v="0"/>
  </r>
  <r>
    <x v="124"/>
    <s v="Lake Washington"/>
    <n v="3590"/>
    <s v="Finn Hill Middle School"/>
    <s v="No"/>
    <n v="664.6"/>
    <n v="0"/>
    <n v="0"/>
    <n v="1.18"/>
    <n v="1.18"/>
    <n v="0"/>
    <n v="0"/>
    <n v="78209"/>
    <n v="80164"/>
    <n v="0"/>
    <n v="0"/>
    <n v="15997.68"/>
    <n v="0.16020000000000001"/>
    <n v="0.15390000000000001"/>
    <n v="0"/>
    <n v="0"/>
    <n v="0"/>
    <n v="0"/>
    <n v="0"/>
  </r>
  <r>
    <x v="124"/>
    <s v="Lake Washington"/>
    <n v="3591"/>
    <s v="Franklin Elementary"/>
    <s v="No"/>
    <n v="446.12"/>
    <n v="0"/>
    <n v="0"/>
    <n v="1.18"/>
    <n v="1.18"/>
    <n v="0"/>
    <n v="0"/>
    <n v="78209"/>
    <n v="80164"/>
    <n v="0"/>
    <n v="0"/>
    <n v="15997.68"/>
    <n v="0.16020000000000001"/>
    <n v="0.15390000000000001"/>
    <n v="0"/>
    <n v="0"/>
    <n v="0"/>
    <n v="0"/>
    <n v="0"/>
  </r>
  <r>
    <x v="124"/>
    <s v="Lake Washington"/>
    <n v="3592"/>
    <s v="Bell Elementary"/>
    <s v="No"/>
    <n v="429.25"/>
    <n v="0"/>
    <n v="0"/>
    <n v="1.18"/>
    <n v="1.18"/>
    <n v="0"/>
    <n v="0"/>
    <n v="78209"/>
    <n v="80164"/>
    <n v="0"/>
    <n v="0"/>
    <n v="15997.68"/>
    <n v="0.16020000000000001"/>
    <n v="0.15390000000000001"/>
    <n v="0"/>
    <n v="0"/>
    <n v="0"/>
    <n v="0"/>
    <n v="0"/>
  </r>
  <r>
    <x v="124"/>
    <s v="Lake Washington"/>
    <n v="3675"/>
    <s v="Frost Elementary"/>
    <s v="No"/>
    <n v="435.13"/>
    <n v="0"/>
    <n v="0"/>
    <n v="1.18"/>
    <n v="1.18"/>
    <n v="0"/>
    <n v="0"/>
    <n v="78209"/>
    <n v="80164"/>
    <n v="0"/>
    <n v="0"/>
    <n v="15997.68"/>
    <n v="0.16020000000000001"/>
    <n v="0.15390000000000001"/>
    <n v="0"/>
    <n v="0"/>
    <n v="0"/>
    <n v="0"/>
    <n v="0"/>
  </r>
  <r>
    <x v="124"/>
    <s v="Lake Washington"/>
    <n v="3703"/>
    <s v="Rush Elementary"/>
    <s v="No"/>
    <n v="619.75"/>
    <n v="0"/>
    <n v="0"/>
    <n v="1.18"/>
    <n v="1.18"/>
    <n v="0"/>
    <n v="0"/>
    <n v="78209"/>
    <n v="80164"/>
    <n v="0"/>
    <n v="0"/>
    <n v="15997.68"/>
    <n v="0.16020000000000001"/>
    <n v="0.15390000000000001"/>
    <n v="0"/>
    <n v="0"/>
    <n v="0"/>
    <n v="0"/>
    <n v="0"/>
  </r>
  <r>
    <x v="124"/>
    <s v="Lake Washington"/>
    <n v="3704"/>
    <s v="Keller Elementary"/>
    <s v="No"/>
    <n v="298.89999999999998"/>
    <n v="0"/>
    <n v="0"/>
    <n v="1.18"/>
    <n v="1.18"/>
    <n v="0"/>
    <n v="0"/>
    <n v="78209"/>
    <n v="80164"/>
    <n v="0"/>
    <n v="0"/>
    <n v="15997.68"/>
    <n v="0.16020000000000001"/>
    <n v="0.15390000000000001"/>
    <n v="0"/>
    <n v="0"/>
    <n v="0"/>
    <n v="0"/>
    <n v="0"/>
  </r>
  <r>
    <x v="124"/>
    <s v="Lake Washington"/>
    <n v="3706"/>
    <s v="Rose Hill Middle School"/>
    <s v="No"/>
    <n v="899.28"/>
    <n v="0"/>
    <n v="0"/>
    <n v="1.18"/>
    <n v="1.18"/>
    <n v="0"/>
    <n v="0"/>
    <n v="78209"/>
    <n v="80164"/>
    <n v="0"/>
    <n v="0"/>
    <n v="15997.68"/>
    <n v="0.16020000000000001"/>
    <n v="0.15390000000000001"/>
    <n v="0"/>
    <n v="0"/>
    <n v="0"/>
    <n v="0"/>
    <n v="0"/>
  </r>
  <r>
    <x v="124"/>
    <s v="Lake Washington"/>
    <n v="3747"/>
    <s v="Sandburg Elementary"/>
    <s v="No"/>
    <n v="375.79"/>
    <n v="0"/>
    <n v="0"/>
    <n v="1.18"/>
    <n v="1.18"/>
    <n v="0"/>
    <n v="0"/>
    <n v="78209"/>
    <n v="80164"/>
    <n v="0"/>
    <n v="0"/>
    <n v="15997.68"/>
    <n v="0.16020000000000001"/>
    <n v="0.15390000000000001"/>
    <n v="0"/>
    <n v="0"/>
    <n v="0"/>
    <n v="0"/>
    <n v="0"/>
  </r>
  <r>
    <x v="124"/>
    <s v="Lake Washington"/>
    <n v="3748"/>
    <s v="Muir Elementary"/>
    <s v="No"/>
    <n v="329.69"/>
    <n v="0"/>
    <n v="0"/>
    <n v="1.18"/>
    <n v="1.18"/>
    <n v="0"/>
    <n v="0"/>
    <n v="78209"/>
    <n v="80164"/>
    <n v="0"/>
    <n v="0"/>
    <n v="15997.68"/>
    <n v="0.16020000000000001"/>
    <n v="0.15390000000000001"/>
    <n v="0"/>
    <n v="0"/>
    <n v="0"/>
    <n v="0"/>
    <n v="0"/>
  </r>
  <r>
    <x v="124"/>
    <s v="Lake Washington"/>
    <n v="3771"/>
    <s v="Juanita High"/>
    <s v="No"/>
    <n v="1709.94"/>
    <n v="0"/>
    <n v="0"/>
    <n v="1.18"/>
    <n v="1.18"/>
    <n v="0"/>
    <n v="0"/>
    <n v="78209"/>
    <n v="80164"/>
    <n v="0"/>
    <n v="0"/>
    <n v="15997.68"/>
    <n v="0.16020000000000001"/>
    <n v="0.15390000000000001"/>
    <n v="0"/>
    <n v="0"/>
    <n v="0"/>
    <n v="0"/>
    <n v="0"/>
  </r>
  <r>
    <x v="124"/>
    <s v="Lake Washington"/>
    <n v="3855"/>
    <s v="Emerson High School"/>
    <s v="No"/>
    <n v="69.86999999999999"/>
    <n v="0"/>
    <n v="0"/>
    <n v="1.18"/>
    <n v="1.18"/>
    <n v="0"/>
    <n v="0"/>
    <n v="78209"/>
    <n v="80164"/>
    <n v="0"/>
    <n v="0"/>
    <n v="15997.68"/>
    <n v="0.16020000000000001"/>
    <n v="0.15390000000000001"/>
    <n v="0"/>
    <n v="0"/>
    <n v="0"/>
    <n v="0"/>
    <n v="0"/>
  </r>
  <r>
    <x v="124"/>
    <s v="Lake Washington"/>
    <n v="3856"/>
    <s v="Community School"/>
    <s v="No"/>
    <n v="69"/>
    <n v="0"/>
    <n v="0"/>
    <n v="1.18"/>
    <n v="1.18"/>
    <n v="0"/>
    <n v="0"/>
    <n v="78209"/>
    <n v="80164"/>
    <n v="0"/>
    <n v="0"/>
    <n v="15997.68"/>
    <n v="0.16020000000000001"/>
    <n v="0.15390000000000001"/>
    <n v="0"/>
    <n v="0"/>
    <n v="0"/>
    <n v="0"/>
    <n v="0"/>
  </r>
  <r>
    <x v="124"/>
    <s v="Lake Washington"/>
    <n v="3922"/>
    <s v="Kamiakin Middle School"/>
    <s v="No"/>
    <n v="580.89"/>
    <n v="0"/>
    <n v="0"/>
    <n v="1.18"/>
    <n v="1.18"/>
    <n v="0"/>
    <n v="0"/>
    <n v="78209"/>
    <n v="80164"/>
    <n v="0"/>
    <n v="0"/>
    <n v="15997.68"/>
    <n v="0.16020000000000001"/>
    <n v="0.15390000000000001"/>
    <n v="0"/>
    <n v="0"/>
    <n v="0"/>
    <n v="0"/>
    <n v="0"/>
  </r>
  <r>
    <x v="124"/>
    <s v="Lake Washington"/>
    <n v="3941"/>
    <s v="Kirk Elementary"/>
    <s v="No"/>
    <n v="595.66999999999996"/>
    <n v="0"/>
    <n v="0"/>
    <n v="1.18"/>
    <n v="1.18"/>
    <n v="0"/>
    <n v="0"/>
    <n v="78209"/>
    <n v="80164"/>
    <n v="0"/>
    <n v="0"/>
    <n v="15997.68"/>
    <n v="0.16020000000000001"/>
    <n v="0.15390000000000001"/>
    <n v="0"/>
    <n v="0"/>
    <n v="0"/>
    <n v="0"/>
    <n v="0"/>
  </r>
  <r>
    <x v="124"/>
    <s v="Lake Washington"/>
    <n v="4018"/>
    <s v="Dickinson Elementary"/>
    <s v="No"/>
    <n v="299.06"/>
    <n v="0"/>
    <n v="0"/>
    <n v="1.18"/>
    <n v="1.18"/>
    <n v="0"/>
    <n v="0"/>
    <n v="78209"/>
    <n v="80164"/>
    <n v="0"/>
    <n v="0"/>
    <n v="15997.68"/>
    <n v="0.16020000000000001"/>
    <n v="0.15390000000000001"/>
    <n v="0"/>
    <n v="0"/>
    <n v="0"/>
    <n v="0"/>
    <n v="0"/>
  </r>
  <r>
    <x v="124"/>
    <s v="Lake Washington"/>
    <n v="4096"/>
    <s v="Mead Elementary"/>
    <s v="No"/>
    <n v="585.80999999999995"/>
    <n v="0"/>
    <n v="0"/>
    <n v="1.18"/>
    <n v="1.18"/>
    <n v="0"/>
    <n v="0"/>
    <n v="78209"/>
    <n v="80164"/>
    <n v="0"/>
    <n v="0"/>
    <n v="15997.68"/>
    <n v="0.16020000000000001"/>
    <n v="0.15390000000000001"/>
    <n v="0"/>
    <n v="0"/>
    <n v="0"/>
    <n v="0"/>
    <n v="0"/>
  </r>
  <r>
    <x v="124"/>
    <s v="Lake Washington"/>
    <n v="4147"/>
    <s v="Rockwell Elementary"/>
    <s v="No"/>
    <n v="420.03"/>
    <n v="0"/>
    <n v="0"/>
    <n v="1.18"/>
    <n v="1.18"/>
    <n v="0"/>
    <n v="0"/>
    <n v="78209"/>
    <n v="80164"/>
    <n v="0"/>
    <n v="0"/>
    <n v="15997.68"/>
    <n v="0.16020000000000001"/>
    <n v="0.15390000000000001"/>
    <n v="0"/>
    <n v="0"/>
    <n v="0"/>
    <n v="0"/>
    <n v="0"/>
  </r>
  <r>
    <x v="124"/>
    <s v="Lake Washington"/>
    <n v="4148"/>
    <s v="Evergreen Middle School"/>
    <s v="No"/>
    <n v="771.19"/>
    <n v="0"/>
    <n v="0"/>
    <n v="1.18"/>
    <n v="1.18"/>
    <n v="0"/>
    <n v="0"/>
    <n v="78209"/>
    <n v="80164"/>
    <n v="0"/>
    <n v="0"/>
    <n v="15997.68"/>
    <n v="0.16020000000000001"/>
    <n v="0.15390000000000001"/>
    <n v="0"/>
    <n v="0"/>
    <n v="0"/>
    <n v="0"/>
    <n v="0"/>
  </r>
  <r>
    <x v="124"/>
    <s v="Lake Washington"/>
    <n v="4167"/>
    <s v="Northstar Middle School"/>
    <s v="No"/>
    <n v="88.88"/>
    <n v="0"/>
    <n v="0"/>
    <n v="1.18"/>
    <n v="1.18"/>
    <n v="0"/>
    <n v="0"/>
    <n v="78209"/>
    <n v="80164"/>
    <n v="0"/>
    <n v="0"/>
    <n v="15997.68"/>
    <n v="0.16020000000000001"/>
    <n v="0.15390000000000001"/>
    <n v="0"/>
    <n v="0"/>
    <n v="0"/>
    <n v="0"/>
    <n v="0"/>
  </r>
  <r>
    <x v="124"/>
    <s v="Lake Washington"/>
    <n v="4256"/>
    <s v="Alcott Elementary"/>
    <s v="No"/>
    <n v="629.26"/>
    <n v="0"/>
    <n v="0"/>
    <n v="1.18"/>
    <n v="1.18"/>
    <n v="0"/>
    <n v="0"/>
    <n v="78209"/>
    <n v="80164"/>
    <n v="0"/>
    <n v="0"/>
    <n v="15997.68"/>
    <n v="0.16020000000000001"/>
    <n v="0.15390000000000001"/>
    <n v="0"/>
    <n v="0"/>
    <n v="0"/>
    <n v="0"/>
    <n v="0"/>
  </r>
  <r>
    <x v="124"/>
    <s v="Lake Washington"/>
    <n v="4302"/>
    <s v="Smith Elementary"/>
    <s v="No"/>
    <n v="549.55999999999995"/>
    <n v="0"/>
    <n v="0"/>
    <n v="1.18"/>
    <n v="1.18"/>
    <n v="0"/>
    <n v="0"/>
    <n v="78209"/>
    <n v="80164"/>
    <n v="0"/>
    <n v="0"/>
    <n v="15997.68"/>
    <n v="0.16020000000000001"/>
    <n v="0.15390000000000001"/>
    <n v="0"/>
    <n v="0"/>
    <n v="0"/>
    <n v="0"/>
    <n v="0"/>
  </r>
  <r>
    <x v="124"/>
    <s v="Lake Washington"/>
    <n v="4336"/>
    <s v="Wilder Elementary"/>
    <s v="No"/>
    <n v="271.13"/>
    <n v="0"/>
    <n v="0"/>
    <n v="1.18"/>
    <n v="1.18"/>
    <n v="0"/>
    <n v="0"/>
    <n v="78209"/>
    <n v="80164"/>
    <n v="0"/>
    <n v="0"/>
    <n v="15997.68"/>
    <n v="0.16020000000000001"/>
    <n v="0.15390000000000001"/>
    <n v="0"/>
    <n v="0"/>
    <n v="0"/>
    <n v="0"/>
    <n v="0"/>
  </r>
  <r>
    <x v="124"/>
    <s v="Lake Washington"/>
    <n v="4354"/>
    <s v="Mcauliffe Elementary"/>
    <s v="No"/>
    <n v="479.23"/>
    <n v="0"/>
    <n v="0"/>
    <n v="1.18"/>
    <n v="1.18"/>
    <n v="0"/>
    <n v="0"/>
    <n v="78209"/>
    <n v="80164"/>
    <n v="0"/>
    <n v="0"/>
    <n v="15997.68"/>
    <n v="0.16020000000000001"/>
    <n v="0.15390000000000001"/>
    <n v="0"/>
    <n v="0"/>
    <n v="0"/>
    <n v="0"/>
    <n v="0"/>
  </r>
  <r>
    <x v="124"/>
    <s v="Lake Washington"/>
    <n v="4386"/>
    <s v="Inglewood Middle School"/>
    <s v="No"/>
    <n v="1230.04"/>
    <n v="0"/>
    <n v="0"/>
    <n v="1.18"/>
    <n v="1.18"/>
    <n v="0"/>
    <n v="0"/>
    <n v="78209"/>
    <n v="80164"/>
    <n v="0"/>
    <n v="0"/>
    <n v="15997.68"/>
    <n v="0.16020000000000001"/>
    <n v="0.15390000000000001"/>
    <n v="0"/>
    <n v="0"/>
    <n v="0"/>
    <n v="0"/>
    <n v="0"/>
  </r>
  <r>
    <x v="124"/>
    <s v="Lake Washington"/>
    <n v="4424"/>
    <s v="Einstein Elementary"/>
    <s v="No"/>
    <n v="446.54"/>
    <n v="0"/>
    <n v="0"/>
    <n v="1.18"/>
    <n v="1.18"/>
    <n v="0"/>
    <n v="0"/>
    <n v="78209"/>
    <n v="80164"/>
    <n v="0"/>
    <n v="0"/>
    <n v="15997.68"/>
    <n v="0.16020000000000001"/>
    <n v="0.15390000000000001"/>
    <n v="0"/>
    <n v="0"/>
    <n v="0"/>
    <n v="0"/>
    <n v="0"/>
  </r>
  <r>
    <x v="124"/>
    <s v="Lake Washington"/>
    <n v="4439"/>
    <s v="Eastlake High School"/>
    <s v="No"/>
    <n v="2459.6"/>
    <n v="0"/>
    <n v="0"/>
    <n v="1.18"/>
    <n v="1.18"/>
    <n v="0"/>
    <n v="0"/>
    <n v="78209"/>
    <n v="80164"/>
    <n v="0"/>
    <n v="0"/>
    <n v="15997.68"/>
    <n v="0.16020000000000001"/>
    <n v="0.15390000000000001"/>
    <n v="0"/>
    <n v="0"/>
    <n v="0"/>
    <n v="0"/>
    <n v="0"/>
  </r>
  <r>
    <x v="124"/>
    <s v="Lake Washington"/>
    <n v="4532"/>
    <s v="Blackwell Elementary"/>
    <s v="No"/>
    <n v="481.36"/>
    <n v="0"/>
    <n v="0"/>
    <n v="1.18"/>
    <n v="1.18"/>
    <n v="0"/>
    <n v="0"/>
    <n v="78209"/>
    <n v="80164"/>
    <n v="0"/>
    <n v="0"/>
    <n v="15997.68"/>
    <n v="0.16020000000000001"/>
    <n v="0.15390000000000001"/>
    <n v="0"/>
    <n v="0"/>
    <n v="0"/>
    <n v="0"/>
    <n v="0"/>
  </r>
  <r>
    <x v="124"/>
    <s v="Lake Washington"/>
    <n v="5053"/>
    <s v="Rosa Parks Elementary"/>
    <s v="No"/>
    <n v="455.91"/>
    <n v="0"/>
    <n v="0"/>
    <n v="1.18"/>
    <n v="1.18"/>
    <n v="0"/>
    <n v="0"/>
    <n v="78209"/>
    <n v="80164"/>
    <n v="0"/>
    <n v="0"/>
    <n v="15997.68"/>
    <n v="0.16020000000000001"/>
    <n v="0.15390000000000001"/>
    <n v="0"/>
    <n v="0"/>
    <n v="0"/>
    <n v="0"/>
    <n v="0"/>
  </r>
  <r>
    <x v="124"/>
    <s v="Lake Washington"/>
    <n v="5057"/>
    <s v="Renaissance School"/>
    <s v="No"/>
    <n v="83.43"/>
    <n v="0"/>
    <n v="0"/>
    <n v="1.18"/>
    <n v="1.18"/>
    <n v="0"/>
    <n v="0"/>
    <n v="78209"/>
    <n v="80164"/>
    <n v="0"/>
    <n v="0"/>
    <n v="15997.68"/>
    <n v="0.16020000000000001"/>
    <n v="0.15390000000000001"/>
    <n v="0"/>
    <n v="0"/>
    <n v="0"/>
    <n v="0"/>
    <n v="0"/>
  </r>
  <r>
    <x v="124"/>
    <s v="Lake Washington"/>
    <n v="5139"/>
    <s v="Carson Elementary"/>
    <s v="No"/>
    <n v="445.23"/>
    <n v="0"/>
    <n v="0"/>
    <n v="1.18"/>
    <n v="1.18"/>
    <n v="0"/>
    <n v="0"/>
    <n v="78209"/>
    <n v="80164"/>
    <n v="0"/>
    <n v="0"/>
    <n v="15997.68"/>
    <n v="0.16020000000000001"/>
    <n v="0.15390000000000001"/>
    <n v="0"/>
    <n v="0"/>
    <n v="0"/>
    <n v="0"/>
    <n v="0"/>
  </r>
  <r>
    <x v="124"/>
    <s v="Lake Washington"/>
    <n v="5265"/>
    <s v="Tesla STEM High School"/>
    <s v="No"/>
    <n v="602.41999999999996"/>
    <n v="0"/>
    <n v="0"/>
    <n v="1.18"/>
    <n v="1.18"/>
    <n v="0"/>
    <n v="0"/>
    <n v="78209"/>
    <n v="80164"/>
    <n v="0"/>
    <n v="0"/>
    <n v="15997.68"/>
    <n v="0.16020000000000001"/>
    <n v="0.15390000000000001"/>
    <n v="0"/>
    <n v="0"/>
    <n v="0"/>
    <n v="0"/>
    <n v="0"/>
  </r>
  <r>
    <x v="124"/>
    <s v="Lake Washington"/>
    <n v="5511"/>
    <s v="Clara Barton Elementary School"/>
    <s v="No"/>
    <n v="451.49"/>
    <n v="0"/>
    <n v="0"/>
    <n v="1.18"/>
    <n v="1.18"/>
    <n v="0"/>
    <n v="0"/>
    <n v="78209"/>
    <n v="80164"/>
    <n v="0"/>
    <n v="0"/>
    <n v="15997.68"/>
    <n v="0.16020000000000001"/>
    <n v="0.15390000000000001"/>
    <n v="0"/>
    <n v="0"/>
    <n v="0"/>
    <n v="0"/>
    <n v="0"/>
  </r>
  <r>
    <x v="124"/>
    <s v="Lake Washington"/>
    <n v="5512"/>
    <s v="Ella Baker Elementary School"/>
    <s v="No"/>
    <n v="403.15"/>
    <n v="0"/>
    <n v="0"/>
    <n v="1.18"/>
    <n v="1.18"/>
    <n v="0"/>
    <n v="0"/>
    <n v="78209"/>
    <n v="80164"/>
    <n v="0"/>
    <n v="0"/>
    <n v="15997.68"/>
    <n v="0.16020000000000001"/>
    <n v="0.15390000000000001"/>
    <n v="0"/>
    <n v="0"/>
    <n v="0"/>
    <n v="0"/>
    <n v="0"/>
  </r>
  <r>
    <x v="124"/>
    <s v="Lake Washington"/>
    <n v="5597"/>
    <s v="Timberline Middle School"/>
    <s v="No"/>
    <n v="787.14"/>
    <n v="0"/>
    <n v="0"/>
    <n v="1.18"/>
    <n v="1.18"/>
    <n v="0"/>
    <n v="0"/>
    <n v="78209"/>
    <n v="80164"/>
    <n v="0"/>
    <n v="0"/>
    <n v="15997.68"/>
    <n v="0.16020000000000001"/>
    <n v="0.15390000000000001"/>
    <n v="0"/>
    <n v="0"/>
    <n v="0"/>
    <n v="0"/>
    <n v="0"/>
  </r>
  <r>
    <x v="124"/>
    <s v="Lake Washington"/>
    <n v="5958"/>
    <s v="Washington Network for Innovative Careers Skill Center"/>
    <s v="No"/>
    <n v="400.41"/>
    <n v="0"/>
    <n v="0"/>
    <n v="1.18"/>
    <n v="1.18"/>
    <n v="0"/>
    <n v="0"/>
    <n v="78209"/>
    <n v="80164"/>
    <n v="0"/>
    <n v="0"/>
    <n v="15997.68"/>
    <n v="0.16020000000000001"/>
    <n v="0.15390000000000001"/>
    <n v="0"/>
    <n v="0"/>
    <n v="0"/>
    <n v="0"/>
    <n v="0"/>
  </r>
  <r>
    <x v="125"/>
    <s v="Lakewood"/>
    <n v="3255"/>
    <s v="Lakewood Elementary School"/>
    <s v="Yes"/>
    <n v="419.58"/>
    <n v="0"/>
    <n v="419.58"/>
    <n v="1.1200000000000001"/>
    <n v="1.1200000000000001"/>
    <n v="419.58"/>
    <n v="1.2310000000000001"/>
    <n v="78209"/>
    <n v="80164"/>
    <n v="107828.31"/>
    <n v="2695.4000000000087"/>
    <n v="15997.68"/>
    <n v="0.16020000000000001"/>
    <n v="0.15390000000000001"/>
    <n v="37382.06"/>
    <n v="1842.06"/>
    <n v="283.49"/>
    <n v="2125.5500000000002"/>
    <n v="150031.32"/>
  </r>
  <r>
    <x v="125"/>
    <s v="Lakewood"/>
    <n v="3893"/>
    <s v="Lakewood Middle School"/>
    <s v="No"/>
    <n v="663.17"/>
    <n v="0"/>
    <n v="0"/>
    <n v="1.1200000000000001"/>
    <n v="1.1200000000000001"/>
    <n v="0"/>
    <n v="0"/>
    <n v="78209"/>
    <n v="80164"/>
    <n v="0"/>
    <n v="0"/>
    <n v="15997.68"/>
    <n v="0.16020000000000001"/>
    <n v="0.15390000000000001"/>
    <n v="0"/>
    <n v="0"/>
    <n v="0"/>
    <n v="0"/>
    <n v="0"/>
  </r>
  <r>
    <x v="125"/>
    <s v="Lakewood"/>
    <n v="4204"/>
    <s v="Lakewood High School"/>
    <s v="No"/>
    <n v="776.78"/>
    <n v="0"/>
    <n v="0"/>
    <n v="1.1200000000000001"/>
    <n v="1.1200000000000001"/>
    <n v="0"/>
    <n v="0"/>
    <n v="78209"/>
    <n v="80164"/>
    <n v="0"/>
    <n v="0"/>
    <n v="15997.68"/>
    <n v="0.16020000000000001"/>
    <n v="0.15390000000000001"/>
    <n v="0"/>
    <n v="0"/>
    <n v="0"/>
    <n v="0"/>
    <n v="0"/>
  </r>
  <r>
    <x v="125"/>
    <s v="Lakewood"/>
    <n v="4477"/>
    <s v="English Crossing Elementary"/>
    <s v="No"/>
    <n v="336.35"/>
    <n v="0"/>
    <n v="0"/>
    <n v="1.1200000000000001"/>
    <n v="1.1200000000000001"/>
    <n v="0"/>
    <n v="0"/>
    <n v="78209"/>
    <n v="80164"/>
    <n v="0"/>
    <n v="0"/>
    <n v="15997.68"/>
    <n v="0.16020000000000001"/>
    <n v="0.15390000000000001"/>
    <n v="0"/>
    <n v="0"/>
    <n v="0"/>
    <n v="0"/>
    <n v="0"/>
  </r>
  <r>
    <x v="125"/>
    <s v="Lakewood"/>
    <n v="4576"/>
    <s v="Cougar Creek Elementary School"/>
    <s v="No"/>
    <n v="417.83"/>
    <n v="0"/>
    <n v="0"/>
    <n v="1.1200000000000001"/>
    <n v="1.1200000000000001"/>
    <n v="0"/>
    <n v="0"/>
    <n v="78209"/>
    <n v="80164"/>
    <n v="0"/>
    <n v="0"/>
    <n v="15997.68"/>
    <n v="0.16020000000000001"/>
    <n v="0.15390000000000001"/>
    <n v="0"/>
    <n v="0"/>
    <n v="0"/>
    <n v="0"/>
    <n v="0"/>
  </r>
  <r>
    <x v="126"/>
    <s v="Lamont"/>
    <n v="3137"/>
    <s v="Lamont Middle School"/>
    <s v="Yes"/>
    <n v="30.54"/>
    <n v="0"/>
    <n v="30.54"/>
    <n v="1"/>
    <n v="1"/>
    <n v="30.54"/>
    <n v="0.09"/>
    <n v="78209"/>
    <n v="80164"/>
    <n v="7038.81"/>
    <n v="175.94999999999982"/>
    <n v="15997.68"/>
    <n v="0.16020000000000001"/>
    <n v="0.15390000000000001"/>
    <n v="2594.4899999999998"/>
    <n v="120.25"/>
    <n v="18.510000000000002"/>
    <n v="138.76"/>
    <n v="9948.01"/>
  </r>
  <r>
    <x v="127"/>
    <s v="Liberty"/>
    <n v="3416"/>
    <s v="Liberty High School"/>
    <s v="No"/>
    <n v="164.54"/>
    <n v="0"/>
    <n v="0"/>
    <n v="1"/>
    <n v="1"/>
    <n v="0"/>
    <n v="0"/>
    <n v="78209"/>
    <n v="80164"/>
    <n v="0"/>
    <n v="0"/>
    <n v="15997.68"/>
    <n v="0.16020000000000001"/>
    <n v="0.15390000000000001"/>
    <n v="0"/>
    <n v="0"/>
    <n v="0"/>
    <n v="0"/>
    <n v="0"/>
  </r>
  <r>
    <x v="127"/>
    <s v="Liberty"/>
    <n v="4226"/>
    <s v="Liberty Jr High &amp; Elementary"/>
    <s v="No"/>
    <n v="435.33"/>
    <n v="0"/>
    <n v="0"/>
    <n v="1"/>
    <n v="1"/>
    <n v="0"/>
    <n v="0"/>
    <n v="78209"/>
    <n v="80164"/>
    <n v="0"/>
    <n v="0"/>
    <n v="15997.68"/>
    <n v="0.16020000000000001"/>
    <n v="0.15390000000000001"/>
    <n v="0"/>
    <n v="0"/>
    <n v="0"/>
    <n v="0"/>
    <n v="0"/>
  </r>
  <r>
    <x v="128"/>
    <s v="Lind"/>
    <n v="2903"/>
    <s v="Lind-Ritzville High School"/>
    <s v="Yes"/>
    <n v="47.44"/>
    <n v="0"/>
    <n v="47.44"/>
    <n v="1"/>
    <n v="1"/>
    <n v="47.44"/>
    <n v="0.13900000000000001"/>
    <n v="78209"/>
    <n v="80164"/>
    <n v="10871.05"/>
    <n v="271.75"/>
    <n v="15997.68"/>
    <n v="0.16020000000000001"/>
    <n v="0.15390000000000001"/>
    <n v="4007.04"/>
    <n v="185.71"/>
    <n v="28.58"/>
    <n v="214.29000000000002"/>
    <n v="15364.130000000001"/>
  </r>
  <r>
    <x v="128"/>
    <s v="Lind"/>
    <n v="3421"/>
    <s v="Lind Elementary School"/>
    <s v="Yes"/>
    <n v="75.44"/>
    <n v="0"/>
    <n v="75.44"/>
    <n v="1"/>
    <n v="1"/>
    <n v="75.44"/>
    <n v="0.221"/>
    <n v="78209"/>
    <n v="80164"/>
    <n v="17284.189999999999"/>
    <n v="432.05000000000291"/>
    <n v="15997.68"/>
    <n v="0.16020000000000001"/>
    <n v="0.15390000000000001"/>
    <n v="6370.91"/>
    <n v="295.27"/>
    <n v="45.44"/>
    <n v="340.71"/>
    <n v="24427.86"/>
  </r>
  <r>
    <x v="128"/>
    <s v="Lind"/>
    <n v="5293"/>
    <s v="Lind-Ritzville Middle School"/>
    <s v="Yes"/>
    <n v="49.52"/>
    <n v="0"/>
    <n v="49.52"/>
    <n v="1"/>
    <n v="1"/>
    <n v="49.52"/>
    <n v="0.14499999999999999"/>
    <n v="78209"/>
    <n v="80164"/>
    <n v="11340.31"/>
    <n v="283.47000000000116"/>
    <n v="15997.68"/>
    <n v="0.16020000000000001"/>
    <n v="0.15390000000000001"/>
    <n v="4180.01"/>
    <n v="193.73"/>
    <n v="29.82"/>
    <n v="223.54999999999998"/>
    <n v="16027.34"/>
  </r>
  <r>
    <x v="129"/>
    <s v="Longview"/>
    <n v="2319"/>
    <s v="Kessler Elementary School"/>
    <s v="Yes"/>
    <n v="347.58"/>
    <n v="0"/>
    <n v="347.58"/>
    <n v="1"/>
    <n v="1"/>
    <n v="347.58"/>
    <n v="1.02"/>
    <n v="78209"/>
    <n v="80164"/>
    <n v="79773.179999999993"/>
    <n v="1994.1000000000058"/>
    <n v="15997.68"/>
    <n v="0.16020000000000001"/>
    <n v="0.15390000000000001"/>
    <n v="29404.19"/>
    <n v="1362.79"/>
    <n v="209.73"/>
    <n v="1572.52"/>
    <n v="112743.99"/>
  </r>
  <r>
    <x v="129"/>
    <s v="Longview"/>
    <n v="2369"/>
    <s v="Columbia Valley Garden Elem Schl"/>
    <s v="Yes"/>
    <n v="368.73"/>
    <n v="0"/>
    <n v="368.73"/>
    <n v="1"/>
    <n v="1"/>
    <n v="368.73"/>
    <n v="1.0820000000000001"/>
    <n v="78209"/>
    <n v="80164"/>
    <n v="84622.14"/>
    <n v="2115.3099999999977"/>
    <n v="15997.68"/>
    <n v="0.16020000000000001"/>
    <n v="0.15390000000000001"/>
    <n v="31191.5"/>
    <n v="1445.62"/>
    <n v="222.48"/>
    <n v="1668.1"/>
    <n v="119597.05"/>
  </r>
  <r>
    <x v="129"/>
    <s v="Longview"/>
    <n v="2370"/>
    <s v="Saint Helens Elementary"/>
    <s v="Yes"/>
    <n v="308.85999999999996"/>
    <n v="0"/>
    <n v="308.85999999999996"/>
    <n v="1"/>
    <n v="1"/>
    <n v="308.85999999999996"/>
    <n v="0.90600000000000003"/>
    <n v="78209"/>
    <n v="80164"/>
    <n v="70857.350000000006"/>
    <n v="1771.2299999999959"/>
    <n v="15997.68"/>
    <n v="0.16020000000000001"/>
    <n v="0.15390000000000001"/>
    <n v="26117.84"/>
    <n v="1210.48"/>
    <n v="186.29"/>
    <n v="1396.77"/>
    <n v="100143.19"/>
  </r>
  <r>
    <x v="129"/>
    <s v="Longview"/>
    <n v="2416"/>
    <s v="R A Long High School"/>
    <s v="Yes"/>
    <n v="883.82999999999993"/>
    <n v="0"/>
    <n v="883.82999999999993"/>
    <n v="1"/>
    <n v="1"/>
    <n v="883.82999999999993"/>
    <n v="2.593"/>
    <n v="78209"/>
    <n v="80164"/>
    <n v="202795.94"/>
    <n v="5069.3099999999977"/>
    <n v="15997.68"/>
    <n v="0.16020000000000001"/>
    <n v="0.15390000000000001"/>
    <n v="74750.06"/>
    <n v="3464.42"/>
    <n v="533.16999999999996"/>
    <n v="3997.59"/>
    <n v="286612.90000000002"/>
  </r>
  <r>
    <x v="129"/>
    <s v="Longview"/>
    <n v="2665"/>
    <s v="Broadway Learning Center"/>
    <s v="No"/>
    <n v="63.7"/>
    <n v="0"/>
    <n v="0"/>
    <n v="1"/>
    <n v="1"/>
    <n v="0"/>
    <n v="0"/>
    <n v="78209"/>
    <n v="80164"/>
    <n v="0"/>
    <n v="0"/>
    <n v="15997.68"/>
    <n v="0.16020000000000001"/>
    <n v="0.15390000000000001"/>
    <n v="0"/>
    <n v="0"/>
    <n v="0"/>
    <n v="0"/>
    <n v="0"/>
  </r>
  <r>
    <x v="129"/>
    <s v="Longview"/>
    <n v="2726"/>
    <s v="Olympic Elementary School"/>
    <s v="Yes"/>
    <n v="376.31"/>
    <n v="0"/>
    <n v="376.31"/>
    <n v="1"/>
    <n v="1"/>
    <n v="376.31"/>
    <n v="1.1040000000000001"/>
    <n v="78209"/>
    <n v="80164"/>
    <n v="86342.74"/>
    <n v="2158.3199999999924"/>
    <n v="15997.68"/>
    <n v="0.16020000000000001"/>
    <n v="0.15390000000000001"/>
    <n v="31825.71"/>
    <n v="1475.02"/>
    <n v="227.01"/>
    <n v="1702.03"/>
    <n v="122028.8"/>
  </r>
  <r>
    <x v="129"/>
    <s v="Longview"/>
    <n v="2831"/>
    <s v="Monticello Middle School"/>
    <s v="Yes"/>
    <n v="521.29"/>
    <n v="0"/>
    <n v="521.29"/>
    <n v="1"/>
    <n v="1"/>
    <n v="521.29"/>
    <n v="1.5289999999999999"/>
    <n v="78209"/>
    <n v="80164"/>
    <n v="119581.56"/>
    <n v="2989.1999999999971"/>
    <n v="15997.68"/>
    <n v="0.16020000000000001"/>
    <n v="0.15390000000000001"/>
    <n v="44077.46"/>
    <n v="2042.85"/>
    <n v="314.39"/>
    <n v="2357.2399999999998"/>
    <n v="169005.45999999996"/>
  </r>
  <r>
    <x v="129"/>
    <s v="Longview"/>
    <n v="2914"/>
    <s v="Northlake Elementary School"/>
    <s v="Yes"/>
    <n v="306.74"/>
    <n v="0"/>
    <n v="306.74"/>
    <n v="1"/>
    <n v="1"/>
    <n v="306.74"/>
    <n v="0.9"/>
    <n v="78209"/>
    <n v="80164"/>
    <n v="70388.100000000006"/>
    <n v="1759.5"/>
    <n v="15997.68"/>
    <n v="0.16020000000000001"/>
    <n v="0.15390000000000001"/>
    <n v="25944.87"/>
    <n v="1202.46"/>
    <n v="185.06"/>
    <n v="1387.52"/>
    <n v="99479.99"/>
  </r>
  <r>
    <x v="129"/>
    <s v="Longview"/>
    <n v="3019"/>
    <s v="Robert Gray Elementary"/>
    <s v="Yes"/>
    <n v="414.26"/>
    <n v="0"/>
    <n v="414.26"/>
    <n v="1"/>
    <n v="1"/>
    <n v="414.26"/>
    <n v="1.2150000000000001"/>
    <n v="78209"/>
    <n v="80164"/>
    <n v="95023.94"/>
    <n v="2375.3199999999924"/>
    <n v="15997.68"/>
    <n v="0.16020000000000001"/>
    <n v="0.15390000000000001"/>
    <n v="35025.58"/>
    <n v="1623.32"/>
    <n v="249.83"/>
    <n v="1873.1499999999999"/>
    <n v="134297.99"/>
  </r>
  <r>
    <x v="129"/>
    <s v="Longview"/>
    <n v="3151"/>
    <s v="Mark Morris High School"/>
    <s v="Yes"/>
    <n v="919.42"/>
    <n v="0"/>
    <n v="919.42"/>
    <n v="1"/>
    <n v="1"/>
    <n v="919.42"/>
    <n v="2.6970000000000001"/>
    <n v="78209"/>
    <n v="80164"/>
    <n v="210929.67"/>
    <n v="5272.6399999999849"/>
    <n v="15997.68"/>
    <n v="0.16020000000000001"/>
    <n v="0.15390000000000001"/>
    <n v="77748.14"/>
    <n v="3603.37"/>
    <n v="554.55999999999995"/>
    <n v="4157.93"/>
    <n v="298108.37999999995"/>
  </r>
  <r>
    <x v="129"/>
    <s v="Longview"/>
    <n v="3211"/>
    <s v="Columbia Heights Elementary"/>
    <s v="Yes"/>
    <n v="332.55"/>
    <n v="0"/>
    <n v="332.55"/>
    <n v="1"/>
    <n v="1"/>
    <n v="332.55"/>
    <n v="0.97499999999999998"/>
    <n v="78209"/>
    <n v="80164"/>
    <n v="76253.78"/>
    <n v="1906.1199999999953"/>
    <n v="15997.68"/>
    <n v="0.16020000000000001"/>
    <n v="0.15390000000000001"/>
    <n v="28106.95"/>
    <n v="1302.67"/>
    <n v="200.48"/>
    <n v="1503.15"/>
    <n v="107769.99999999999"/>
  </r>
  <r>
    <x v="129"/>
    <s v="Longview"/>
    <n v="3475"/>
    <s v="Cascade Middle School"/>
    <s v="Yes"/>
    <n v="455.84"/>
    <n v="0"/>
    <n v="455.84"/>
    <n v="1"/>
    <n v="1"/>
    <n v="455.84"/>
    <n v="1.337"/>
    <n v="78209"/>
    <n v="80164"/>
    <n v="104565.43"/>
    <n v="2613.8400000000111"/>
    <n v="15997.68"/>
    <n v="0.16020000000000001"/>
    <n v="0.15390000000000001"/>
    <n v="38542.550000000003"/>
    <n v="1786.32"/>
    <n v="274.91000000000003"/>
    <n v="2061.23"/>
    <n v="147783.05000000002"/>
  </r>
  <r>
    <x v="129"/>
    <s v="Longview"/>
    <n v="3658"/>
    <s v="Mint Valley Elementary"/>
    <s v="Yes"/>
    <n v="373.62"/>
    <n v="0"/>
    <n v="373.62"/>
    <n v="1"/>
    <n v="1"/>
    <n v="373.62"/>
    <n v="1.0960000000000001"/>
    <n v="78209"/>
    <n v="80164"/>
    <n v="85717.06"/>
    <n v="2142.6800000000076"/>
    <n v="15997.68"/>
    <n v="0.16020000000000001"/>
    <n v="0.15390000000000001"/>
    <n v="31595.09"/>
    <n v="1464.33"/>
    <n v="225.36"/>
    <n v="1689.69"/>
    <n v="121144.52"/>
  </r>
  <r>
    <x v="129"/>
    <s v="Longview"/>
    <n v="4574"/>
    <s v="Mt. Solo Middle School"/>
    <s v="Yes"/>
    <n v="401.43"/>
    <n v="0"/>
    <n v="401.43"/>
    <n v="1"/>
    <n v="1"/>
    <n v="401.43"/>
    <n v="1.1779999999999999"/>
    <n v="78209"/>
    <n v="80164"/>
    <n v="92130.2"/>
    <n v="2302.9900000000052"/>
    <n v="15997.68"/>
    <n v="0.16020000000000001"/>
    <n v="0.15390000000000001"/>
    <n v="33958.959999999999"/>
    <n v="1573.89"/>
    <n v="242.22"/>
    <n v="1816.1100000000001"/>
    <n v="130208.26000000001"/>
  </r>
  <r>
    <x v="129"/>
    <s v="Longview"/>
    <n v="5312"/>
    <s v="Discovery High School"/>
    <s v="Yes"/>
    <n v="56.17"/>
    <n v="0"/>
    <n v="56.17"/>
    <n v="1"/>
    <n v="1"/>
    <n v="56.17"/>
    <n v="0.16500000000000001"/>
    <n v="78209"/>
    <n v="80164"/>
    <n v="12904.49"/>
    <n v="322.56999999999971"/>
    <n v="15997.68"/>
    <n v="0.16020000000000001"/>
    <n v="0.15390000000000001"/>
    <n v="4756.5600000000004"/>
    <n v="220.45"/>
    <n v="33.93"/>
    <n v="254.38"/>
    <n v="18238"/>
  </r>
  <r>
    <x v="129"/>
    <s v="Longview"/>
    <n v="5400"/>
    <s v="Discovery High School-Achieve"/>
    <s v="Yes"/>
    <n v="65.63"/>
    <n v="0"/>
    <n v="65.63"/>
    <n v="1"/>
    <n v="1"/>
    <n v="65.63"/>
    <n v="0.193"/>
    <n v="78209"/>
    <n v="80164"/>
    <n v="15094.34"/>
    <n v="377.30999999999949"/>
    <n v="15997.68"/>
    <n v="0.16020000000000001"/>
    <n v="0.15390000000000001"/>
    <n v="5563.73"/>
    <n v="257.86"/>
    <n v="39.68"/>
    <n v="297.54000000000002"/>
    <n v="21332.92"/>
  </r>
  <r>
    <x v="129"/>
    <s v="Longview"/>
    <n v="5614"/>
    <s v="Longview Virtual Academy"/>
    <s v="Yes"/>
    <n v="103.33"/>
    <n v="0"/>
    <n v="103.33"/>
    <n v="1"/>
    <n v="1"/>
    <n v="103.33"/>
    <n v="0.30299999999999999"/>
    <n v="78209"/>
    <n v="80164"/>
    <n v="23697.33"/>
    <n v="592.35999999999694"/>
    <n v="15997.68"/>
    <n v="0.16020000000000001"/>
    <n v="0.15390000000000001"/>
    <n v="8734.77"/>
    <n v="404.83"/>
    <n v="62.3"/>
    <n v="467.13"/>
    <n v="33491.589999999997"/>
  </r>
  <r>
    <x v="130"/>
    <s v="Loon Lake"/>
    <n v="1922"/>
    <s v="Loon Lake Homelink Program"/>
    <s v="No"/>
    <n v="157.11000000000001"/>
    <n v="0"/>
    <n v="0"/>
    <n v="1"/>
    <n v="1"/>
    <n v="0"/>
    <n v="0"/>
    <n v="78209"/>
    <n v="80164"/>
    <n v="0"/>
    <n v="0"/>
    <n v="15997.68"/>
    <n v="0.16020000000000001"/>
    <n v="0.15390000000000001"/>
    <n v="0"/>
    <n v="0"/>
    <n v="0"/>
    <n v="0"/>
    <n v="0"/>
  </r>
  <r>
    <x v="130"/>
    <s v="Loon Lake"/>
    <n v="2480"/>
    <s v="Loon Lake Elementary School"/>
    <s v="Yes"/>
    <n v="99.33"/>
    <n v="0"/>
    <n v="99.33"/>
    <n v="1"/>
    <n v="1"/>
    <n v="99.33"/>
    <n v="0.29099999999999998"/>
    <n v="78209"/>
    <n v="80164"/>
    <n v="22758.82"/>
    <n v="568.90000000000146"/>
    <n v="15997.68"/>
    <n v="0.16020000000000001"/>
    <n v="0.15390000000000001"/>
    <n v="8388.84"/>
    <n v="388.8"/>
    <n v="59.84"/>
    <n v="448.64"/>
    <n v="32165.200000000001"/>
  </r>
  <r>
    <x v="131"/>
    <s v="Lopez"/>
    <n v="2632"/>
    <s v="Lopez Middle High School"/>
    <s v="Yes"/>
    <n v="108.19"/>
    <n v="0"/>
    <n v="108.19"/>
    <n v="1.1200000000000001"/>
    <n v="1.1200000000000001"/>
    <n v="108.19"/>
    <n v="0.317"/>
    <n v="78209"/>
    <n v="80164"/>
    <n v="27767.32"/>
    <n v="694.11000000000058"/>
    <n v="15997.68"/>
    <n v="0.16020000000000001"/>
    <n v="0.15390000000000001"/>
    <n v="9626.41"/>
    <n v="474.36"/>
    <n v="73"/>
    <n v="547.36"/>
    <n v="38635.199999999997"/>
  </r>
  <r>
    <x v="131"/>
    <s v="Lopez"/>
    <n v="4107"/>
    <s v="Lopez Elementary School"/>
    <s v="Yes"/>
    <n v="88.89"/>
    <n v="0"/>
    <n v="88.89"/>
    <n v="1.1200000000000001"/>
    <n v="1.1200000000000001"/>
    <n v="88.89"/>
    <n v="0.26100000000000001"/>
    <n v="78209"/>
    <n v="80164"/>
    <n v="22862.05"/>
    <n v="571.4900000000016"/>
    <n v="15997.68"/>
    <n v="0.16020000000000001"/>
    <n v="0.15390000000000001"/>
    <n v="7925.85"/>
    <n v="390.56"/>
    <n v="60.11"/>
    <n v="450.67"/>
    <n v="31810.06"/>
  </r>
  <r>
    <x v="131"/>
    <s v="Lopez"/>
    <n v="4178"/>
    <s v="Decatur Elementary"/>
    <s v="Yes"/>
    <n v="2.2200000000000002"/>
    <n v="0"/>
    <n v="2.2200000000000002"/>
    <n v="1.1200000000000001"/>
    <n v="1.1200000000000001"/>
    <n v="2.2200000000000002"/>
    <n v="7.0000000000000001E-3"/>
    <n v="78209"/>
    <n v="80164"/>
    <n v="613.16"/>
    <n v="15.330000000000041"/>
    <n v="15997.68"/>
    <n v="0.16020000000000001"/>
    <n v="0.15390000000000001"/>
    <n v="212.57"/>
    <n v="10.47"/>
    <n v="1.61"/>
    <n v="12.08"/>
    <n v="853.1400000000001"/>
  </r>
  <r>
    <x v="132"/>
    <s v="Lumen Charter"/>
    <n v="5609"/>
    <s v="Lumen High School"/>
    <s v="Yes"/>
    <n v="28.84"/>
    <n v="0"/>
    <n v="28.84"/>
    <n v="1"/>
    <n v="1"/>
    <n v="28.84"/>
    <n v="8.5000000000000006E-2"/>
    <n v="78209"/>
    <n v="80164"/>
    <n v="6647.77"/>
    <n v="166.16999999999916"/>
    <n v="15997.68"/>
    <n v="0.16020000000000001"/>
    <n v="0.15390000000000001"/>
    <n v="2450.35"/>
    <n v="113.57"/>
    <n v="17.48"/>
    <n v="131.04999999999998"/>
    <n v="9395.34"/>
  </r>
  <r>
    <x v="133"/>
    <s v="Lummi Tribal"/>
    <n v="5373"/>
    <s v="Lummi Nation School"/>
    <s v="Yes"/>
    <n v="422.03000000000003"/>
    <n v="0"/>
    <n v="422.03000000000003"/>
    <n v="1.06"/>
    <n v="1.06"/>
    <n v="422.03000000000003"/>
    <n v="1.238"/>
    <n v="78209"/>
    <n v="80164"/>
    <n v="102632.11"/>
    <n v="2565.5"/>
    <n v="15997.68"/>
    <n v="0.16020000000000001"/>
    <n v="0.15390000000000001"/>
    <n v="36641.620000000003"/>
    <n v="1753.29"/>
    <n v="269.83"/>
    <n v="2023.12"/>
    <n v="143862.35"/>
  </r>
  <r>
    <x v="134"/>
    <s v="Lyle"/>
    <n v="3049"/>
    <s v="Dallesport Elementary"/>
    <s v="Yes"/>
    <n v="87.39"/>
    <n v="0"/>
    <n v="87.39"/>
    <n v="1"/>
    <n v="1"/>
    <n v="87.39"/>
    <n v="0.25600000000000001"/>
    <n v="78209"/>
    <n v="80164"/>
    <n v="20021.5"/>
    <n v="500.47999999999956"/>
    <n v="15997.68"/>
    <n v="0.16020000000000001"/>
    <n v="0.15390000000000001"/>
    <n v="7379.87"/>
    <n v="342.03"/>
    <n v="52.64"/>
    <n v="394.66999999999996"/>
    <n v="28296.519999999997"/>
  </r>
  <r>
    <x v="134"/>
    <s v="Lyle"/>
    <n v="3111"/>
    <s v="Lyle High School"/>
    <s v="Yes"/>
    <n v="42.949999999999996"/>
    <n v="0"/>
    <n v="42.949999999999996"/>
    <n v="1"/>
    <n v="1"/>
    <n v="42.949999999999996"/>
    <n v="0.126"/>
    <n v="78209"/>
    <n v="80164"/>
    <n v="9854.33"/>
    <n v="246.32999999999993"/>
    <n v="15997.68"/>
    <n v="0.16020000000000001"/>
    <n v="0.15390000000000001"/>
    <n v="3632.28"/>
    <n v="168.34"/>
    <n v="25.91"/>
    <n v="194.25"/>
    <n v="13927.19"/>
  </r>
  <r>
    <x v="134"/>
    <s v="Lyle"/>
    <n v="3643"/>
    <s v="Lyle Middle School"/>
    <s v="Yes"/>
    <n v="58.33"/>
    <n v="0"/>
    <n v="58.33"/>
    <n v="1"/>
    <n v="1"/>
    <n v="58.33"/>
    <n v="0.17100000000000001"/>
    <n v="78209"/>
    <n v="80164"/>
    <n v="13373.74"/>
    <n v="334.30000000000109"/>
    <n v="15997.68"/>
    <n v="0.16020000000000001"/>
    <n v="0.15390000000000001"/>
    <n v="4929.53"/>
    <n v="228.47"/>
    <n v="35.159999999999997"/>
    <n v="263.63"/>
    <n v="18901.2"/>
  </r>
  <r>
    <x v="135"/>
    <s v="Lynden"/>
    <n v="1983"/>
    <s v="Lynden Academy"/>
    <s v="No"/>
    <n v="419.71999999999997"/>
    <n v="0"/>
    <n v="0"/>
    <n v="1.1200000000000001"/>
    <n v="1.1200000000000001"/>
    <n v="0"/>
    <n v="0"/>
    <n v="78209"/>
    <n v="80164"/>
    <n v="0"/>
    <n v="0"/>
    <n v="15997.68"/>
    <n v="0.16020000000000001"/>
    <n v="0.15390000000000001"/>
    <n v="0"/>
    <n v="0"/>
    <n v="0"/>
    <n v="0"/>
    <n v="0"/>
  </r>
  <r>
    <x v="135"/>
    <s v="Lynden"/>
    <n v="2219"/>
    <s v="Lynden Middle School"/>
    <s v="No"/>
    <n v="710.34"/>
    <n v="0"/>
    <n v="0"/>
    <n v="1.1200000000000001"/>
    <n v="1.1200000000000001"/>
    <n v="0"/>
    <n v="0"/>
    <n v="78209"/>
    <n v="80164"/>
    <n v="0"/>
    <n v="0"/>
    <n v="15997.68"/>
    <n v="0.16020000000000001"/>
    <n v="0.15390000000000001"/>
    <n v="0"/>
    <n v="0"/>
    <n v="0"/>
    <n v="0"/>
    <n v="0"/>
  </r>
  <r>
    <x v="135"/>
    <s v="Lynden"/>
    <n v="3417"/>
    <s v="Fisher Elementary School"/>
    <s v="No"/>
    <n v="547.04"/>
    <n v="0"/>
    <n v="0"/>
    <n v="1.1200000000000001"/>
    <n v="1.1200000000000001"/>
    <n v="0"/>
    <n v="0"/>
    <n v="78209"/>
    <n v="80164"/>
    <n v="0"/>
    <n v="0"/>
    <n v="15997.68"/>
    <n v="0.16020000000000001"/>
    <n v="0.15390000000000001"/>
    <n v="0"/>
    <n v="0"/>
    <n v="0"/>
    <n v="0"/>
    <n v="0"/>
  </r>
  <r>
    <x v="135"/>
    <s v="Lynden"/>
    <n v="4201"/>
    <s v="Lynden High School"/>
    <s v="No"/>
    <n v="954.16"/>
    <n v="0"/>
    <n v="0"/>
    <n v="1.1200000000000001"/>
    <n v="1.1200000000000001"/>
    <n v="0"/>
    <n v="0"/>
    <n v="78209"/>
    <n v="80164"/>
    <n v="0"/>
    <n v="0"/>
    <n v="15997.68"/>
    <n v="0.16020000000000001"/>
    <n v="0.15390000000000001"/>
    <n v="0"/>
    <n v="0"/>
    <n v="0"/>
    <n v="0"/>
    <n v="0"/>
  </r>
  <r>
    <x v="135"/>
    <s v="Lynden"/>
    <n v="4324"/>
    <s v="Isom Elementary School"/>
    <s v="No"/>
    <n v="409.92"/>
    <n v="0"/>
    <n v="0"/>
    <n v="1.1200000000000001"/>
    <n v="1.1200000000000001"/>
    <n v="0"/>
    <n v="0"/>
    <n v="78209"/>
    <n v="80164"/>
    <n v="0"/>
    <n v="0"/>
    <n v="15997.68"/>
    <n v="0.16020000000000001"/>
    <n v="0.15390000000000001"/>
    <n v="0"/>
    <n v="0"/>
    <n v="0"/>
    <n v="0"/>
    <n v="0"/>
  </r>
  <r>
    <x v="135"/>
    <s v="Lynden"/>
    <n v="4517"/>
    <s v="Vossbeck Elementary School"/>
    <s v="No"/>
    <n v="469.27"/>
    <n v="0"/>
    <n v="0"/>
    <n v="1.1200000000000001"/>
    <n v="1.1200000000000001"/>
    <n v="0"/>
    <n v="0"/>
    <n v="78209"/>
    <n v="80164"/>
    <n v="0"/>
    <n v="0"/>
    <n v="15997.68"/>
    <n v="0.16020000000000001"/>
    <n v="0.15390000000000001"/>
    <n v="0"/>
    <n v="0"/>
    <n v="0"/>
    <n v="0"/>
    <n v="0"/>
  </r>
  <r>
    <x v="135"/>
    <s v="Lynden"/>
    <n v="5466"/>
    <s v="IMPACT Reengagement Program"/>
    <s v="No"/>
    <n v="36.78"/>
    <n v="0"/>
    <n v="0"/>
    <n v="1.1200000000000001"/>
    <n v="1.1200000000000001"/>
    <n v="0"/>
    <n v="0"/>
    <n v="78209"/>
    <n v="80164"/>
    <n v="0"/>
    <n v="0"/>
    <n v="15997.68"/>
    <n v="0.16020000000000001"/>
    <n v="0.15390000000000001"/>
    <n v="0"/>
    <n v="0"/>
    <n v="0"/>
    <n v="0"/>
    <n v="0"/>
  </r>
  <r>
    <x v="136"/>
    <s v="Mabton"/>
    <n v="3070"/>
    <s v="Artz Fox Elementary"/>
    <s v="Yes"/>
    <n v="380.11"/>
    <n v="0"/>
    <n v="380.11"/>
    <n v="1"/>
    <n v="1"/>
    <n v="380.11"/>
    <n v="1.115"/>
    <n v="78209"/>
    <n v="80164"/>
    <n v="87203.04"/>
    <n v="2179.820000000007"/>
    <n v="15997.68"/>
    <n v="0.16020000000000001"/>
    <n v="0.15390000000000001"/>
    <n v="32142.81"/>
    <n v="1489.71"/>
    <n v="229.27"/>
    <n v="1718.98"/>
    <n v="123244.65"/>
  </r>
  <r>
    <x v="136"/>
    <s v="Mabton"/>
    <n v="5289"/>
    <s v="Mabton Jr. Sr. High"/>
    <s v="Yes"/>
    <n v="352.24999999999994"/>
    <n v="0"/>
    <n v="352.24999999999994"/>
    <n v="1"/>
    <n v="1"/>
    <n v="352.24999999999994"/>
    <n v="1.0329999999999999"/>
    <n v="78209"/>
    <n v="80164"/>
    <n v="80789.899999999994"/>
    <n v="2019.5100000000093"/>
    <n v="15997.68"/>
    <n v="0.16020000000000001"/>
    <n v="0.15390000000000001"/>
    <n v="29778.95"/>
    <n v="1380.16"/>
    <n v="212.41"/>
    <n v="1592.5700000000002"/>
    <n v="114180.93000000001"/>
  </r>
  <r>
    <x v="136"/>
    <s v="Mabton"/>
    <n v="5443"/>
    <s v="Mabton Step Up To College"/>
    <s v="Yes"/>
    <n v="2.2200000000000002"/>
    <n v="0"/>
    <n v="2.2200000000000002"/>
    <n v="1"/>
    <n v="1"/>
    <n v="2.2200000000000002"/>
    <n v="7.0000000000000001E-3"/>
    <n v="78209"/>
    <n v="80164"/>
    <n v="547.46"/>
    <n v="13.689999999999941"/>
    <n v="15997.68"/>
    <n v="0.16020000000000001"/>
    <n v="0.15390000000000001"/>
    <n v="201.79"/>
    <n v="9.35"/>
    <n v="1.44"/>
    <n v="10.79"/>
    <n v="773.7299999999999"/>
  </r>
  <r>
    <x v="137"/>
    <s v="Mansfield"/>
    <n v="2233"/>
    <s v="Mansfield Elem and High School"/>
    <s v="Yes"/>
    <n v="97.06"/>
    <n v="0"/>
    <n v="97.06"/>
    <n v="1"/>
    <n v="1"/>
    <n v="97.06"/>
    <n v="0.28499999999999998"/>
    <n v="78209"/>
    <n v="80164"/>
    <n v="22289.57"/>
    <n v="557.17000000000189"/>
    <n v="15997.68"/>
    <n v="0.16020000000000001"/>
    <n v="0.15390000000000001"/>
    <n v="8215.8799999999992"/>
    <n v="380.78"/>
    <n v="58.6"/>
    <n v="439.38"/>
    <n v="31502"/>
  </r>
  <r>
    <x v="138"/>
    <s v="Manson"/>
    <n v="2196"/>
    <s v="Manson Elementary"/>
    <s v="Yes"/>
    <n v="280.88"/>
    <n v="0"/>
    <n v="280.88"/>
    <n v="1"/>
    <n v="1"/>
    <n v="280.88"/>
    <n v="0.82399999999999995"/>
    <n v="78209"/>
    <n v="80164"/>
    <n v="64444.22"/>
    <n v="1610.9199999999983"/>
    <n v="15997.68"/>
    <n v="0.16020000000000001"/>
    <n v="0.15390000000000001"/>
    <n v="23753.97"/>
    <n v="1100.92"/>
    <n v="169.43"/>
    <n v="1270.3500000000001"/>
    <n v="91079.46"/>
  </r>
  <r>
    <x v="138"/>
    <s v="Manson"/>
    <n v="2623"/>
    <s v="Manson High School"/>
    <s v="Yes"/>
    <n v="217.93"/>
    <n v="0"/>
    <n v="217.93"/>
    <n v="1"/>
    <n v="1"/>
    <n v="217.93"/>
    <n v="0.63900000000000001"/>
    <n v="78209"/>
    <n v="80164"/>
    <n v="49975.55"/>
    <n v="1249.25"/>
    <n v="15997.68"/>
    <n v="0.16020000000000001"/>
    <n v="0.15390000000000001"/>
    <n v="18420.86"/>
    <n v="853.75"/>
    <n v="131.38999999999999"/>
    <n v="985.14"/>
    <n v="70630.8"/>
  </r>
  <r>
    <x v="138"/>
    <s v="Manson"/>
    <n v="5286"/>
    <s v="Manson Middle School"/>
    <s v="Yes"/>
    <n v="126.37"/>
    <n v="0"/>
    <n v="126.37"/>
    <n v="1"/>
    <n v="1"/>
    <n v="126.37"/>
    <n v="0.371"/>
    <n v="78209"/>
    <n v="80164"/>
    <n v="29015.54"/>
    <n v="725.29999999999927"/>
    <n v="15997.68"/>
    <n v="0.16020000000000001"/>
    <n v="0.15390000000000001"/>
    <n v="10695.05"/>
    <n v="495.68"/>
    <n v="76.290000000000006"/>
    <n v="571.97"/>
    <n v="41007.86"/>
  </r>
  <r>
    <x v="139"/>
    <s v="Mary M Knight"/>
    <n v="5444"/>
    <s v="Mary M. Knight School"/>
    <s v="Yes"/>
    <n v="178.88"/>
    <n v="0"/>
    <n v="178.88"/>
    <n v="1"/>
    <n v="1"/>
    <n v="178.88"/>
    <n v="0.52500000000000002"/>
    <n v="78209"/>
    <n v="80164"/>
    <n v="41059.730000000003"/>
    <n v="1026.3699999999953"/>
    <n v="15997.68"/>
    <n v="0.16020000000000001"/>
    <n v="0.15390000000000001"/>
    <n v="15134.51"/>
    <n v="701.44"/>
    <n v="107.95"/>
    <n v="809.3900000000001"/>
    <n v="58030"/>
  </r>
  <r>
    <x v="139"/>
    <s v="Mary M Knight"/>
    <n v="5445"/>
    <s v="Washington Connections Academy - Mary M. Knight"/>
    <s v="No"/>
    <n v="572.89"/>
    <n v="0"/>
    <n v="0"/>
    <n v="1"/>
    <n v="1"/>
    <n v="0"/>
    <n v="0"/>
    <n v="78209"/>
    <n v="80164"/>
    <n v="0"/>
    <n v="0"/>
    <n v="15997.68"/>
    <n v="0.16020000000000001"/>
    <n v="0.15390000000000001"/>
    <n v="0"/>
    <n v="0"/>
    <n v="0"/>
    <n v="0"/>
    <n v="0"/>
  </r>
  <r>
    <x v="140"/>
    <s v="Mary Walker"/>
    <n v="2297"/>
    <s v="Springdale Elementary"/>
    <s v="Yes"/>
    <n v="201"/>
    <n v="0"/>
    <n v="201"/>
    <n v="1"/>
    <n v="1"/>
    <n v="201"/>
    <n v="0.59"/>
    <n v="78209"/>
    <n v="80164"/>
    <n v="46143.31"/>
    <n v="1153.4500000000044"/>
    <n v="15997.68"/>
    <n v="0.16020000000000001"/>
    <n v="0.15390000000000001"/>
    <n v="17008.310000000001"/>
    <n v="788.28"/>
    <n v="121.32"/>
    <n v="909.59999999999991"/>
    <n v="65214.67"/>
  </r>
  <r>
    <x v="140"/>
    <s v="Mary Walker"/>
    <n v="3311"/>
    <s v="Mary Walker High School"/>
    <s v="Yes"/>
    <n v="144.84"/>
    <n v="0"/>
    <n v="144.84"/>
    <n v="1"/>
    <n v="1"/>
    <n v="144.84"/>
    <n v="0.42499999999999999"/>
    <n v="78209"/>
    <n v="80164"/>
    <n v="33238.83"/>
    <n v="830.86999999999534"/>
    <n v="15997.68"/>
    <n v="0.16020000000000001"/>
    <n v="0.15390000000000001"/>
    <n v="12251.75"/>
    <n v="567.83000000000004"/>
    <n v="87.39"/>
    <n v="655.22"/>
    <n v="46976.67"/>
  </r>
  <r>
    <x v="140"/>
    <s v="Mary Walker"/>
    <n v="3894"/>
    <s v="Springdale Middle School"/>
    <s v="Yes"/>
    <n v="103.94"/>
    <n v="0"/>
    <n v="103.94"/>
    <n v="1"/>
    <n v="1"/>
    <n v="103.94"/>
    <n v="0.30499999999999999"/>
    <n v="78209"/>
    <n v="80164"/>
    <n v="23853.75"/>
    <n v="596.27000000000044"/>
    <n v="15997.68"/>
    <n v="0.16020000000000001"/>
    <n v="0.15390000000000001"/>
    <n v="8792.43"/>
    <n v="407.5"/>
    <n v="62.71"/>
    <n v="470.21"/>
    <n v="33712.659999999996"/>
  </r>
  <r>
    <x v="140"/>
    <s v="Mary Walker"/>
    <n v="5446"/>
    <s v="Mary Walker Alternative Learning Experience"/>
    <s v="Yes"/>
    <n v="76.22"/>
    <n v="0"/>
    <n v="76.22"/>
    <n v="1"/>
    <n v="1"/>
    <n v="76.22"/>
    <n v="0.224"/>
    <n v="78209"/>
    <n v="80164"/>
    <n v="17518.82"/>
    <n v="437.92000000000189"/>
    <n v="15997.68"/>
    <n v="0.16020000000000001"/>
    <n v="0.15390000000000001"/>
    <n v="6457.39"/>
    <n v="299.27999999999997"/>
    <n v="46.06"/>
    <n v="345.34"/>
    <n v="24759.47"/>
  </r>
  <r>
    <x v="141"/>
    <s v="Marysville"/>
    <n v="1656"/>
    <s v="10th Street School"/>
    <s v="No"/>
    <n v="216.93"/>
    <n v="0"/>
    <n v="0"/>
    <n v="1.18"/>
    <n v="1.18"/>
    <n v="0"/>
    <n v="0"/>
    <n v="78209"/>
    <n v="80164"/>
    <n v="0"/>
    <n v="0"/>
    <n v="15997.68"/>
    <n v="0.16020000000000001"/>
    <n v="0.15390000000000001"/>
    <n v="0"/>
    <n v="0"/>
    <n v="0"/>
    <n v="0"/>
    <n v="0"/>
  </r>
  <r>
    <x v="141"/>
    <s v="Marysville"/>
    <n v="1657"/>
    <s v="Heritage School"/>
    <s v="Yes"/>
    <n v="117.26"/>
    <n v="0"/>
    <n v="117.26"/>
    <n v="1.18"/>
    <n v="1.18"/>
    <n v="117.26"/>
    <n v="0.34399999999999997"/>
    <n v="78209"/>
    <n v="80164"/>
    <n v="31746.6"/>
    <n v="793.56999999999971"/>
    <n v="15997.68"/>
    <n v="0.16020000000000001"/>
    <n v="0.15390000000000001"/>
    <n v="10711.14"/>
    <n v="542.34"/>
    <n v="83.47"/>
    <n v="625.81000000000006"/>
    <n v="43877.119999999995"/>
  </r>
  <r>
    <x v="141"/>
    <s v="Marysville"/>
    <n v="1744"/>
    <s v="School Home Partnership Program"/>
    <s v="No"/>
    <n v="20.69"/>
    <n v="0"/>
    <n v="0"/>
    <n v="1.18"/>
    <n v="1.18"/>
    <n v="0"/>
    <n v="0"/>
    <n v="78209"/>
    <n v="80164"/>
    <n v="0"/>
    <n v="0"/>
    <n v="15997.68"/>
    <n v="0.16020000000000001"/>
    <n v="0.15390000000000001"/>
    <n v="0"/>
    <n v="0"/>
    <n v="0"/>
    <n v="0"/>
    <n v="0"/>
  </r>
  <r>
    <x v="141"/>
    <s v="Marysville"/>
    <n v="1862"/>
    <s v="Marysville Coop Program"/>
    <s v="No"/>
    <n v="149.88999999999999"/>
    <n v="0"/>
    <n v="0"/>
    <n v="1.18"/>
    <n v="1.18"/>
    <n v="0"/>
    <n v="0"/>
    <n v="78209"/>
    <n v="80164"/>
    <n v="0"/>
    <n v="0"/>
    <n v="15997.68"/>
    <n v="0.16020000000000001"/>
    <n v="0.15390000000000001"/>
    <n v="0"/>
    <n v="0"/>
    <n v="0"/>
    <n v="0"/>
    <n v="0"/>
  </r>
  <r>
    <x v="141"/>
    <s v="Marysville"/>
    <n v="1910"/>
    <s v="Marysville SD Special"/>
    <s v="No"/>
    <n v="16.04"/>
    <n v="0"/>
    <n v="0"/>
    <n v="1.18"/>
    <n v="1.18"/>
    <n v="0"/>
    <n v="0"/>
    <n v="78209"/>
    <n v="80164"/>
    <n v="0"/>
    <n v="0"/>
    <n v="15997.68"/>
    <n v="0.16020000000000001"/>
    <n v="0.15390000000000001"/>
    <n v="0"/>
    <n v="0"/>
    <n v="0"/>
    <n v="0"/>
    <n v="0"/>
  </r>
  <r>
    <x v="141"/>
    <s v="Marysville"/>
    <n v="1927"/>
    <s v="Legacy High School"/>
    <s v="Yes"/>
    <n v="142.55000000000001"/>
    <n v="0"/>
    <n v="142.55000000000001"/>
    <n v="1.18"/>
    <n v="1.18"/>
    <n v="142.55000000000001"/>
    <n v="0.41799999999999998"/>
    <n v="78209"/>
    <n v="80164"/>
    <n v="38575.81"/>
    <n v="964.27999999999884"/>
    <n v="15997.68"/>
    <n v="0.16020000000000001"/>
    <n v="0.15390000000000001"/>
    <n v="13015.28"/>
    <n v="659"/>
    <n v="101.42"/>
    <n v="760.42"/>
    <n v="53315.789999999994"/>
  </r>
  <r>
    <x v="141"/>
    <s v="Marysville"/>
    <n v="2813"/>
    <s v="Totem Middle School"/>
    <s v="Yes"/>
    <n v="520.34"/>
    <n v="0"/>
    <n v="520.34"/>
    <n v="1.18"/>
    <n v="1.18"/>
    <n v="520.34"/>
    <n v="1.526"/>
    <n v="78209"/>
    <n v="80164"/>
    <n v="140829.38"/>
    <n v="3520.3299999999872"/>
    <n v="15997.68"/>
    <n v="0.16020000000000001"/>
    <n v="0.15390000000000001"/>
    <n v="47515.11"/>
    <n v="2405.83"/>
    <n v="370.26"/>
    <n v="2776.09"/>
    <n v="194640.90999999997"/>
  </r>
  <r>
    <x v="141"/>
    <s v="Marysville"/>
    <n v="3059"/>
    <s v="Cascade Elementary"/>
    <s v="Yes"/>
    <n v="393.62"/>
    <n v="0"/>
    <n v="393.62"/>
    <n v="1.18"/>
    <n v="1.18"/>
    <n v="393.62"/>
    <n v="1.155"/>
    <n v="78209"/>
    <n v="80164"/>
    <n v="106591.05"/>
    <n v="2664.4700000000012"/>
    <n v="15997.68"/>
    <n v="0.16020000000000001"/>
    <n v="0.15390000000000001"/>
    <n v="35963.269999999997"/>
    <n v="1820.93"/>
    <n v="280.24"/>
    <n v="2101.17"/>
    <n v="147319.96000000002"/>
  </r>
  <r>
    <x v="141"/>
    <s v="Marysville"/>
    <n v="3187"/>
    <s v="Shoultes Elementary"/>
    <s v="Yes"/>
    <n v="358.86"/>
    <n v="0"/>
    <n v="358.86"/>
    <n v="1.18"/>
    <n v="1.18"/>
    <n v="358.86"/>
    <n v="1.0529999999999999"/>
    <n v="78209"/>
    <n v="80164"/>
    <n v="97177.81"/>
    <n v="2429.1699999999983"/>
    <n v="15997.68"/>
    <n v="0.16020000000000001"/>
    <n v="0.15390000000000001"/>
    <n v="32787.29"/>
    <n v="1660.12"/>
    <n v="255.49"/>
    <n v="1915.61"/>
    <n v="134309.88"/>
  </r>
  <r>
    <x v="141"/>
    <s v="Marysville"/>
    <n v="3355"/>
    <s v="Marysville Middle School"/>
    <s v="Yes"/>
    <n v="657.45"/>
    <n v="0"/>
    <n v="657.45"/>
    <n v="1.18"/>
    <n v="1.18"/>
    <n v="657.45"/>
    <n v="1.929"/>
    <n v="78209"/>
    <n v="80164"/>
    <n v="178020.89"/>
    <n v="4450.0099999999802"/>
    <n v="15997.68"/>
    <n v="0.16020000000000001"/>
    <n v="0.15390000000000001"/>
    <n v="60063.33"/>
    <n v="3041.18"/>
    <n v="468.04"/>
    <n v="3509.22"/>
    <n v="246043.45"/>
  </r>
  <r>
    <x v="141"/>
    <s v="Marysville"/>
    <n v="3537"/>
    <s v="Sunnyside Elementary"/>
    <s v="No"/>
    <n v="454.81"/>
    <n v="0"/>
    <n v="0"/>
    <n v="1.18"/>
    <n v="1.18"/>
    <n v="0"/>
    <n v="0"/>
    <n v="78209"/>
    <n v="80164"/>
    <n v="0"/>
    <n v="0"/>
    <n v="15997.68"/>
    <n v="0.16020000000000001"/>
    <n v="0.15390000000000001"/>
    <n v="0"/>
    <n v="0"/>
    <n v="0"/>
    <n v="0"/>
    <n v="0"/>
  </r>
  <r>
    <x v="141"/>
    <s v="Marysville"/>
    <n v="3651"/>
    <s v="Pinewood Elementary"/>
    <s v="Yes"/>
    <n v="392.33"/>
    <n v="0"/>
    <n v="392.33"/>
    <n v="1.18"/>
    <n v="1.18"/>
    <n v="392.33"/>
    <n v="1.151"/>
    <n v="78209"/>
    <n v="80164"/>
    <n v="106221.9"/>
    <n v="2655.2400000000052"/>
    <n v="15997.68"/>
    <n v="0.16020000000000001"/>
    <n v="0.15390000000000001"/>
    <n v="35838.720000000001"/>
    <n v="1814.62"/>
    <n v="279.27"/>
    <n v="2093.89"/>
    <n v="146809.75"/>
  </r>
  <r>
    <x v="141"/>
    <s v="Marysville"/>
    <n v="3964"/>
    <s v="Liberty Elementary"/>
    <s v="Yes"/>
    <n v="407.96"/>
    <n v="0"/>
    <n v="407.96"/>
    <n v="1.18"/>
    <n v="1.18"/>
    <n v="407.96"/>
    <n v="1.1970000000000001"/>
    <n v="78209"/>
    <n v="80164"/>
    <n v="110467.08"/>
    <n v="2761.3600000000006"/>
    <n v="15997.68"/>
    <n v="0.16020000000000001"/>
    <n v="0.15390000000000001"/>
    <n v="37271.019999999997"/>
    <n v="1887.14"/>
    <n v="290.43"/>
    <n v="2177.5700000000002"/>
    <n v="152677.03000000003"/>
  </r>
  <r>
    <x v="141"/>
    <s v="Marysville"/>
    <n v="4150"/>
    <s v="Marshall Elementary"/>
    <s v="Yes"/>
    <n v="329.34"/>
    <n v="0"/>
    <n v="329.34"/>
    <n v="1.18"/>
    <n v="1.18"/>
    <n v="329.34"/>
    <n v="0.96599999999999997"/>
    <n v="78209"/>
    <n v="80164"/>
    <n v="89148.87"/>
    <n v="2228.4700000000012"/>
    <n v="15997.68"/>
    <n v="0.16020000000000001"/>
    <n v="0.15390000000000001"/>
    <n v="30078.37"/>
    <n v="1522.96"/>
    <n v="234.38"/>
    <n v="1757.3400000000001"/>
    <n v="123213.04999999999"/>
  </r>
  <r>
    <x v="141"/>
    <s v="Marysville"/>
    <n v="4323"/>
    <s v="Kellogg Marsh Elementary School"/>
    <s v="Yes"/>
    <n v="465.56"/>
    <n v="0"/>
    <n v="465.56"/>
    <n v="1.18"/>
    <n v="1.18"/>
    <n v="465.56"/>
    <n v="1.3660000000000001"/>
    <n v="78209"/>
    <n v="80164"/>
    <n v="126063.52"/>
    <n v="3151.2299999999959"/>
    <n v="15997.68"/>
    <n v="0.16020000000000001"/>
    <n v="0.15390000000000001"/>
    <n v="42533.18"/>
    <n v="2153.58"/>
    <n v="331.44"/>
    <n v="2485.02"/>
    <n v="174232.94999999998"/>
  </r>
  <r>
    <x v="141"/>
    <s v="Marysville"/>
    <n v="4357"/>
    <s v="Cedarcrest School"/>
    <s v="Yes"/>
    <n v="696.28"/>
    <n v="0"/>
    <n v="696.28"/>
    <n v="1.18"/>
    <n v="1.18"/>
    <n v="696.28"/>
    <n v="2.0419999999999998"/>
    <n v="78209"/>
    <n v="80164"/>
    <n v="188449.28"/>
    <n v="4710.6900000000023"/>
    <n v="15997.68"/>
    <n v="0.16020000000000001"/>
    <n v="0.15390000000000001"/>
    <n v="63581.81"/>
    <n v="3219.33"/>
    <n v="495.45"/>
    <n v="3714.7799999999997"/>
    <n v="260456.56"/>
  </r>
  <r>
    <x v="141"/>
    <s v="Marysville"/>
    <n v="4454"/>
    <s v="Allen Creek Elementary School"/>
    <s v="No"/>
    <n v="437.71"/>
    <n v="0"/>
    <n v="0"/>
    <n v="1.18"/>
    <n v="1.18"/>
    <n v="0"/>
    <n v="0"/>
    <n v="78209"/>
    <n v="80164"/>
    <n v="0"/>
    <n v="0"/>
    <n v="15997.68"/>
    <n v="0.16020000000000001"/>
    <n v="0.15390000000000001"/>
    <n v="0"/>
    <n v="0"/>
    <n v="0"/>
    <n v="0"/>
    <n v="0"/>
  </r>
  <r>
    <x v="141"/>
    <s v="Marysville"/>
    <n v="5123"/>
    <s v="Grove Elementary"/>
    <s v="No"/>
    <n v="388.49"/>
    <n v="0"/>
    <n v="0"/>
    <n v="1.18"/>
    <n v="1.18"/>
    <n v="0"/>
    <n v="0"/>
    <n v="78209"/>
    <n v="80164"/>
    <n v="0"/>
    <n v="0"/>
    <n v="15997.68"/>
    <n v="0.16020000000000001"/>
    <n v="0.15390000000000001"/>
    <n v="0"/>
    <n v="0"/>
    <n v="0"/>
    <n v="0"/>
    <n v="0"/>
  </r>
  <r>
    <x v="141"/>
    <s v="Marysville"/>
    <n v="5213"/>
    <s v="Marysville Pilchuck High School"/>
    <s v="Yes"/>
    <n v="1092.4199999999998"/>
    <n v="0"/>
    <n v="1092.4199999999998"/>
    <n v="1.18"/>
    <n v="1.18"/>
    <n v="1092.4199999999998"/>
    <n v="3.2040000000000002"/>
    <n v="78209"/>
    <n v="80164"/>
    <n v="295686.33"/>
    <n v="7391.3099999999977"/>
    <n v="15997.68"/>
    <n v="0.16020000000000001"/>
    <n v="0.15390000000000001"/>
    <n v="99763.04"/>
    <n v="5051.29"/>
    <n v="777.39"/>
    <n v="5828.68"/>
    <n v="408669.36"/>
  </r>
  <r>
    <x v="141"/>
    <s v="Marysville"/>
    <n v="5350"/>
    <s v="Quil Ceda Tulalip Elementary"/>
    <s v="Yes"/>
    <n v="494.12"/>
    <n v="0"/>
    <n v="494.12"/>
    <n v="1.18"/>
    <n v="1.18"/>
    <n v="494.12"/>
    <n v="1.4490000000000001"/>
    <n v="78209"/>
    <n v="80164"/>
    <n v="133723.31"/>
    <n v="3342.7000000000116"/>
    <n v="15997.68"/>
    <n v="0.16020000000000001"/>
    <n v="0.15390000000000001"/>
    <n v="45117.55"/>
    <n v="2284.4299999999998"/>
    <n v="351.57"/>
    <n v="2636"/>
    <n v="184819.56"/>
  </r>
  <r>
    <x v="141"/>
    <s v="Marysville"/>
    <n v="5402"/>
    <s v="Marysville NWESD 189 Youth Engagement"/>
    <s v="Yes"/>
    <n v="157.16"/>
    <n v="0"/>
    <n v="157.16"/>
    <n v="1.18"/>
    <n v="1.18"/>
    <n v="157.16"/>
    <n v="0.46100000000000002"/>
    <n v="78209"/>
    <n v="80164"/>
    <n v="42544.13"/>
    <n v="1063.4800000000032"/>
    <n v="15997.68"/>
    <n v="0.16020000000000001"/>
    <n v="0.15390000000000001"/>
    <n v="14354.17"/>
    <n v="726.79"/>
    <n v="111.85"/>
    <n v="838.64"/>
    <n v="58800.42"/>
  </r>
  <r>
    <x v="141"/>
    <s v="Marysville"/>
    <n v="5478"/>
    <s v="Marysville Getchell High School"/>
    <s v="No"/>
    <n v="1331.88"/>
    <n v="0"/>
    <n v="0"/>
    <n v="1.18"/>
    <n v="1.18"/>
    <n v="0"/>
    <n v="0"/>
    <n v="78209"/>
    <n v="80164"/>
    <n v="0"/>
    <n v="0"/>
    <n v="15997.68"/>
    <n v="0.16020000000000001"/>
    <n v="0.15390000000000001"/>
    <n v="0"/>
    <n v="0"/>
    <n v="0"/>
    <n v="0"/>
    <n v="0"/>
  </r>
  <r>
    <x v="142"/>
    <s v="Mc Cleary"/>
    <n v="2835"/>
    <s v="Mccleary Elem"/>
    <s v="Yes"/>
    <n v="310.89999999999998"/>
    <n v="0"/>
    <n v="310.89999999999998"/>
    <n v="1"/>
    <n v="1"/>
    <n v="310.89999999999998"/>
    <n v="0.91200000000000003"/>
    <n v="78209"/>
    <n v="80164"/>
    <n v="71326.61"/>
    <n v="1782.9600000000064"/>
    <n v="15997.68"/>
    <n v="0.16020000000000001"/>
    <n v="0.15390000000000001"/>
    <n v="26290.799999999999"/>
    <n v="1218.49"/>
    <n v="187.53"/>
    <n v="1406.02"/>
    <n v="100806.39000000001"/>
  </r>
  <r>
    <x v="143"/>
    <s v="Mead"/>
    <n v="1858"/>
    <s v="Mead Learning Options"/>
    <s v="No"/>
    <n v="776.01"/>
    <n v="0"/>
    <n v="0"/>
    <n v="1"/>
    <n v="1.04"/>
    <n v="0"/>
    <n v="0"/>
    <n v="78209"/>
    <n v="80164"/>
    <n v="0"/>
    <n v="0"/>
    <n v="15997.68"/>
    <n v="0.16020000000000001"/>
    <n v="0.15390000000000001"/>
    <n v="0"/>
    <n v="0"/>
    <n v="0"/>
    <n v="0"/>
    <n v="0"/>
  </r>
  <r>
    <x v="143"/>
    <s v="Mead"/>
    <n v="2402"/>
    <s v="Mead Senior High School"/>
    <s v="No"/>
    <n v="1749.79"/>
    <n v="0"/>
    <n v="0"/>
    <n v="1"/>
    <n v="1.04"/>
    <n v="0"/>
    <n v="0"/>
    <n v="78209"/>
    <n v="80164"/>
    <n v="0"/>
    <n v="0"/>
    <n v="15997.68"/>
    <n v="0.16020000000000001"/>
    <n v="0.15390000000000001"/>
    <n v="0"/>
    <n v="0"/>
    <n v="0"/>
    <n v="0"/>
    <n v="0"/>
  </r>
  <r>
    <x v="143"/>
    <s v="Mead"/>
    <n v="3191"/>
    <s v="Mountainside Middle School"/>
    <s v="No"/>
    <n v="805.47"/>
    <n v="0"/>
    <n v="0"/>
    <n v="1"/>
    <n v="1.04"/>
    <n v="0"/>
    <n v="0"/>
    <n v="78209"/>
    <n v="80164"/>
    <n v="0"/>
    <n v="0"/>
    <n v="15997.68"/>
    <n v="0.16020000000000001"/>
    <n v="0.15390000000000001"/>
    <n v="0"/>
    <n v="0"/>
    <n v="0"/>
    <n v="0"/>
    <n v="0"/>
  </r>
  <r>
    <x v="143"/>
    <s v="Mead"/>
    <n v="3414"/>
    <s v="Evergreen Elementary School"/>
    <s v="No"/>
    <n v="432"/>
    <n v="0"/>
    <n v="0"/>
    <n v="1"/>
    <n v="1.04"/>
    <n v="0"/>
    <n v="0"/>
    <n v="78209"/>
    <n v="80164"/>
    <n v="0"/>
    <n v="0"/>
    <n v="15997.68"/>
    <n v="0.16020000000000001"/>
    <n v="0.15390000000000001"/>
    <n v="0"/>
    <n v="0"/>
    <n v="0"/>
    <n v="0"/>
    <n v="0"/>
  </r>
  <r>
    <x v="143"/>
    <s v="Mead"/>
    <n v="3562"/>
    <s v="Colbert Elementary School"/>
    <s v="No"/>
    <n v="362.44"/>
    <n v="0"/>
    <n v="0"/>
    <n v="1"/>
    <n v="1.04"/>
    <n v="0"/>
    <n v="0"/>
    <n v="78209"/>
    <n v="80164"/>
    <n v="0"/>
    <n v="0"/>
    <n v="15997.68"/>
    <n v="0.16020000000000001"/>
    <n v="0.15390000000000001"/>
    <n v="0"/>
    <n v="0"/>
    <n v="0"/>
    <n v="0"/>
    <n v="0"/>
  </r>
  <r>
    <x v="143"/>
    <s v="Mead"/>
    <n v="3693"/>
    <s v="Brentwood Elementary School"/>
    <s v="No"/>
    <n v="473.67"/>
    <n v="0"/>
    <n v="0"/>
    <n v="1"/>
    <n v="1.04"/>
    <n v="0"/>
    <n v="0"/>
    <n v="78209"/>
    <n v="80164"/>
    <n v="0"/>
    <n v="0"/>
    <n v="15997.68"/>
    <n v="0.16020000000000001"/>
    <n v="0.15390000000000001"/>
    <n v="0"/>
    <n v="0"/>
    <n v="0"/>
    <n v="0"/>
    <n v="0"/>
  </r>
  <r>
    <x v="143"/>
    <s v="Mead"/>
    <n v="3759"/>
    <s v="Farwell Elementary School"/>
    <s v="No"/>
    <n v="463.89"/>
    <n v="0"/>
    <n v="0"/>
    <n v="1"/>
    <n v="1.04"/>
    <n v="0"/>
    <n v="0"/>
    <n v="78209"/>
    <n v="80164"/>
    <n v="0"/>
    <n v="0"/>
    <n v="15997.68"/>
    <n v="0.16020000000000001"/>
    <n v="0.15390000000000001"/>
    <n v="0"/>
    <n v="0"/>
    <n v="0"/>
    <n v="0"/>
    <n v="0"/>
  </r>
  <r>
    <x v="143"/>
    <s v="Mead"/>
    <n v="3851"/>
    <s v="Northwood Middle School"/>
    <s v="No"/>
    <n v="796.25"/>
    <n v="0"/>
    <n v="0"/>
    <n v="1"/>
    <n v="1.04"/>
    <n v="0"/>
    <n v="0"/>
    <n v="78209"/>
    <n v="80164"/>
    <n v="0"/>
    <n v="0"/>
    <n v="15997.68"/>
    <n v="0.16020000000000001"/>
    <n v="0.15390000000000001"/>
    <n v="0"/>
    <n v="0"/>
    <n v="0"/>
    <n v="0"/>
    <n v="0"/>
  </r>
  <r>
    <x v="143"/>
    <s v="Mead"/>
    <n v="4133"/>
    <s v="Midway Elementary"/>
    <s v="No"/>
    <n v="421.67"/>
    <n v="0"/>
    <n v="0"/>
    <n v="1"/>
    <n v="1.04"/>
    <n v="0"/>
    <n v="0"/>
    <n v="78209"/>
    <n v="80164"/>
    <n v="0"/>
    <n v="0"/>
    <n v="15997.68"/>
    <n v="0.16020000000000001"/>
    <n v="0.15390000000000001"/>
    <n v="0"/>
    <n v="0"/>
    <n v="0"/>
    <n v="0"/>
    <n v="0"/>
  </r>
  <r>
    <x v="143"/>
    <s v="Mead"/>
    <n v="4134"/>
    <s v="Shiloh Hills Elementary"/>
    <s v="Yes"/>
    <n v="468.56"/>
    <n v="0"/>
    <n v="468.56"/>
    <n v="1"/>
    <n v="1.04"/>
    <n v="468.56"/>
    <n v="1.3740000000000001"/>
    <n v="78209"/>
    <n v="80164"/>
    <n v="107459.17"/>
    <n v="7091.9799999999959"/>
    <n v="15997.68"/>
    <n v="0.16020000000000001"/>
    <n v="0.15390000000000001"/>
    <n v="40287.230000000003"/>
    <n v="1909.19"/>
    <n v="293.82"/>
    <n v="2203.0100000000002"/>
    <n v="157041.39000000001"/>
  </r>
  <r>
    <x v="143"/>
    <s v="Mead"/>
    <n v="4400"/>
    <s v="Meadow Ridge Elementary"/>
    <s v="No"/>
    <n v="449"/>
    <n v="0"/>
    <n v="0"/>
    <n v="1"/>
    <n v="1.04"/>
    <n v="0"/>
    <n v="0"/>
    <n v="78209"/>
    <n v="80164"/>
    <n v="0"/>
    <n v="0"/>
    <n v="15997.68"/>
    <n v="0.16020000000000001"/>
    <n v="0.15390000000000001"/>
    <n v="0"/>
    <n v="0"/>
    <n v="0"/>
    <n v="0"/>
    <n v="0"/>
  </r>
  <r>
    <x v="143"/>
    <s v="Mead"/>
    <n v="4491"/>
    <s v="Mt Spokane High School"/>
    <s v="No"/>
    <n v="1425.8100000000002"/>
    <n v="0"/>
    <n v="0"/>
    <n v="1"/>
    <n v="1.04"/>
    <n v="0"/>
    <n v="0"/>
    <n v="78209"/>
    <n v="80164"/>
    <n v="0"/>
    <n v="0"/>
    <n v="15997.68"/>
    <n v="0.16020000000000001"/>
    <n v="0.15390000000000001"/>
    <n v="0"/>
    <n v="0"/>
    <n v="0"/>
    <n v="0"/>
    <n v="0"/>
  </r>
  <r>
    <x v="143"/>
    <s v="Mead"/>
    <n v="5094"/>
    <s v="Prairie View Elementary"/>
    <s v="No"/>
    <n v="389.33"/>
    <n v="0"/>
    <n v="0"/>
    <n v="1"/>
    <n v="1.04"/>
    <n v="0"/>
    <n v="0"/>
    <n v="78209"/>
    <n v="80164"/>
    <n v="0"/>
    <n v="0"/>
    <n v="15997.68"/>
    <n v="0.16020000000000001"/>
    <n v="0.15390000000000001"/>
    <n v="0"/>
    <n v="0"/>
    <n v="0"/>
    <n v="0"/>
    <n v="0"/>
  </r>
  <r>
    <x v="143"/>
    <s v="Mead"/>
    <n v="5401"/>
    <s v="Mead Open Doors"/>
    <s v="No"/>
    <n v="13.42"/>
    <n v="0"/>
    <n v="0"/>
    <n v="1"/>
    <n v="1.04"/>
    <n v="0"/>
    <n v="0"/>
    <n v="78209"/>
    <n v="80164"/>
    <n v="0"/>
    <n v="0"/>
    <n v="15997.68"/>
    <n v="0.16020000000000001"/>
    <n v="0.15390000000000001"/>
    <n v="0"/>
    <n v="0"/>
    <n v="0"/>
    <n v="0"/>
    <n v="0"/>
  </r>
  <r>
    <x v="143"/>
    <s v="Mead"/>
    <n v="5571"/>
    <s v="Highland Middle School"/>
    <s v="No"/>
    <n v="704.33"/>
    <n v="0"/>
    <n v="0"/>
    <n v="1"/>
    <n v="1.04"/>
    <n v="0"/>
    <n v="0"/>
    <n v="78209"/>
    <n v="80164"/>
    <n v="0"/>
    <n v="0"/>
    <n v="15997.68"/>
    <n v="0.16020000000000001"/>
    <n v="0.15390000000000001"/>
    <n v="0"/>
    <n v="0"/>
    <n v="0"/>
    <n v="0"/>
    <n v="0"/>
  </r>
  <r>
    <x v="143"/>
    <s v="Mead"/>
    <n v="5572"/>
    <s v="Creekside Elementary School"/>
    <s v="Yes"/>
    <n v="223.11"/>
    <n v="0"/>
    <n v="223.11"/>
    <n v="1"/>
    <n v="1.04"/>
    <n v="223.11"/>
    <n v="0.65400000000000003"/>
    <n v="78209"/>
    <n v="80164"/>
    <n v="51148.69"/>
    <n v="3375.6599999999962"/>
    <n v="15997.68"/>
    <n v="0.16020000000000001"/>
    <n v="0.15390000000000001"/>
    <n v="19176.02"/>
    <n v="908.74"/>
    <n v="139.86000000000001"/>
    <n v="1048.5999999999999"/>
    <n v="74748.97"/>
  </r>
  <r>
    <x v="143"/>
    <s v="Mead"/>
    <n v="5658"/>
    <s v="Skyline Elementary"/>
    <s v="No"/>
    <n v="418.78"/>
    <n v="0"/>
    <n v="0"/>
    <n v="1"/>
    <n v="1.04"/>
    <n v="0"/>
    <n v="0"/>
    <n v="78209"/>
    <n v="80164"/>
    <n v="0"/>
    <n v="0"/>
    <n v="15997.68"/>
    <n v="0.16020000000000001"/>
    <n v="0.15390000000000001"/>
    <n v="0"/>
    <n v="0"/>
    <n v="0"/>
    <n v="0"/>
    <n v="0"/>
  </r>
  <r>
    <x v="144"/>
    <s v="Medical Lake"/>
    <n v="2890"/>
    <s v="Medical Lake High School"/>
    <s v="No"/>
    <n v="489.36"/>
    <n v="0"/>
    <n v="0"/>
    <n v="1"/>
    <n v="1"/>
    <n v="0"/>
    <n v="0"/>
    <n v="78209"/>
    <n v="80164"/>
    <n v="0"/>
    <n v="0"/>
    <n v="15997.68"/>
    <n v="0.16020000000000001"/>
    <n v="0.15390000000000001"/>
    <n v="0"/>
    <n v="0"/>
    <n v="0"/>
    <n v="0"/>
    <n v="0"/>
  </r>
  <r>
    <x v="144"/>
    <s v="Medical Lake"/>
    <n v="3965"/>
    <s v="Medical Lake Middle School"/>
    <s v="No"/>
    <n v="382.56"/>
    <n v="0"/>
    <n v="0"/>
    <n v="1"/>
    <n v="1"/>
    <n v="0"/>
    <n v="0"/>
    <n v="78209"/>
    <n v="80164"/>
    <n v="0"/>
    <n v="0"/>
    <n v="15997.68"/>
    <n v="0.16020000000000001"/>
    <n v="0.15390000000000001"/>
    <n v="0"/>
    <n v="0"/>
    <n v="0"/>
    <n v="0"/>
    <n v="0"/>
  </r>
  <r>
    <x v="144"/>
    <s v="Medical Lake"/>
    <n v="4483"/>
    <s v="Hallett Elementary School"/>
    <s v="No"/>
    <n v="481.55"/>
    <n v="0"/>
    <n v="0"/>
    <n v="1"/>
    <n v="1"/>
    <n v="0"/>
    <n v="0"/>
    <n v="78209"/>
    <n v="80164"/>
    <n v="0"/>
    <n v="0"/>
    <n v="15997.68"/>
    <n v="0.16020000000000001"/>
    <n v="0.15390000000000001"/>
    <n v="0"/>
    <n v="0"/>
    <n v="0"/>
    <n v="0"/>
    <n v="0"/>
  </r>
  <r>
    <x v="144"/>
    <s v="Medical Lake"/>
    <n v="4577"/>
    <s v="Michael Anderson Elementary School"/>
    <s v="No"/>
    <n v="374.33000000000004"/>
    <n v="0"/>
    <n v="0"/>
    <n v="1"/>
    <n v="1"/>
    <n v="0"/>
    <n v="0"/>
    <n v="78209"/>
    <n v="80164"/>
    <n v="0"/>
    <n v="0"/>
    <n v="15997.68"/>
    <n v="0.16020000000000001"/>
    <n v="0.15390000000000001"/>
    <n v="0"/>
    <n v="0"/>
    <n v="0"/>
    <n v="0"/>
    <n v="0"/>
  </r>
  <r>
    <x v="145"/>
    <s v="Mercer Island"/>
    <n v="2981"/>
    <s v="Lakeridge Elementary School"/>
    <s v="No"/>
    <n v="398.61"/>
    <n v="0"/>
    <n v="0"/>
    <n v="1.18"/>
    <n v="1.18"/>
    <n v="0"/>
    <n v="0"/>
    <n v="78209"/>
    <n v="80164"/>
    <n v="0"/>
    <n v="0"/>
    <n v="15997.68"/>
    <n v="0.16020000000000001"/>
    <n v="0.15390000000000001"/>
    <n v="0"/>
    <n v="0"/>
    <n v="0"/>
    <n v="0"/>
    <n v="0"/>
  </r>
  <r>
    <x v="145"/>
    <s v="Mercer Island"/>
    <n v="3029"/>
    <s v="Mercer Island High School"/>
    <s v="No"/>
    <n v="1433.64"/>
    <n v="0"/>
    <n v="0"/>
    <n v="1.18"/>
    <n v="1.18"/>
    <n v="0"/>
    <n v="0"/>
    <n v="78209"/>
    <n v="80164"/>
    <n v="0"/>
    <n v="0"/>
    <n v="15997.68"/>
    <n v="0.16020000000000001"/>
    <n v="0.15390000000000001"/>
    <n v="0"/>
    <n v="0"/>
    <n v="0"/>
    <n v="0"/>
    <n v="0"/>
  </r>
  <r>
    <x v="145"/>
    <s v="Mercer Island"/>
    <n v="3162"/>
    <s v="Island Park Elementary"/>
    <s v="No"/>
    <n v="366.15"/>
    <n v="0"/>
    <n v="0"/>
    <n v="1.18"/>
    <n v="1.18"/>
    <n v="0"/>
    <n v="0"/>
    <n v="78209"/>
    <n v="80164"/>
    <n v="0"/>
    <n v="0"/>
    <n v="15997.68"/>
    <n v="0.16020000000000001"/>
    <n v="0.15390000000000001"/>
    <n v="0"/>
    <n v="0"/>
    <n v="0"/>
    <n v="0"/>
    <n v="0"/>
  </r>
  <r>
    <x v="145"/>
    <s v="Mercer Island"/>
    <n v="3219"/>
    <s v="Islander Middle School"/>
    <s v="No"/>
    <n v="951.16"/>
    <n v="0"/>
    <n v="0"/>
    <n v="1.18"/>
    <n v="1.18"/>
    <n v="0"/>
    <n v="0"/>
    <n v="78209"/>
    <n v="80164"/>
    <n v="0"/>
    <n v="0"/>
    <n v="15997.68"/>
    <n v="0.16020000000000001"/>
    <n v="0.15390000000000001"/>
    <n v="0"/>
    <n v="0"/>
    <n v="0"/>
    <n v="0"/>
    <n v="0"/>
  </r>
  <r>
    <x v="145"/>
    <s v="Mercer Island"/>
    <n v="3433"/>
    <s v="West Mercer Elementary"/>
    <s v="No"/>
    <n v="430.07"/>
    <n v="0"/>
    <n v="0"/>
    <n v="1.18"/>
    <n v="1.18"/>
    <n v="0"/>
    <n v="0"/>
    <n v="78209"/>
    <n v="80164"/>
    <n v="0"/>
    <n v="0"/>
    <n v="15997.68"/>
    <n v="0.16020000000000001"/>
    <n v="0.15390000000000001"/>
    <n v="0"/>
    <n v="0"/>
    <n v="0"/>
    <n v="0"/>
    <n v="0"/>
  </r>
  <r>
    <x v="145"/>
    <s v="Mercer Island"/>
    <n v="5447"/>
    <s v="Northwood Elementary School"/>
    <s v="No"/>
    <n v="373.88"/>
    <n v="0"/>
    <n v="0"/>
    <n v="1.18"/>
    <n v="1.18"/>
    <n v="0"/>
    <n v="0"/>
    <n v="78209"/>
    <n v="80164"/>
    <n v="0"/>
    <n v="0"/>
    <n v="15997.68"/>
    <n v="0.16020000000000001"/>
    <n v="0.15390000000000001"/>
    <n v="0"/>
    <n v="0"/>
    <n v="0"/>
    <n v="0"/>
    <n v="0"/>
  </r>
  <r>
    <x v="146"/>
    <s v="Meridian"/>
    <n v="1743"/>
    <s v="Meridian Special Programs"/>
    <s v="No"/>
    <n v="0"/>
    <n v="0"/>
    <n v="0"/>
    <n v="1.1200000000000001"/>
    <n v="1.1200000000000001"/>
    <n v="0"/>
    <n v="0"/>
    <n v="78209"/>
    <n v="80164"/>
    <n v="0"/>
    <n v="0"/>
    <n v="15997.68"/>
    <n v="0.16020000000000001"/>
    <n v="0.15390000000000001"/>
    <n v="0"/>
    <n v="0"/>
    <n v="0"/>
    <n v="0"/>
    <n v="0"/>
  </r>
  <r>
    <x v="146"/>
    <s v="Meridian"/>
    <n v="2554"/>
    <s v="Meridian High School"/>
    <s v="No"/>
    <n v="524.93999999999994"/>
    <n v="0"/>
    <n v="0"/>
    <n v="1.1200000000000001"/>
    <n v="1.1200000000000001"/>
    <n v="0"/>
    <n v="0"/>
    <n v="78209"/>
    <n v="80164"/>
    <n v="0"/>
    <n v="0"/>
    <n v="15997.68"/>
    <n v="0.16020000000000001"/>
    <n v="0.15390000000000001"/>
    <n v="0"/>
    <n v="0"/>
    <n v="0"/>
    <n v="0"/>
    <n v="0"/>
  </r>
  <r>
    <x v="146"/>
    <s v="Meridian"/>
    <n v="2584"/>
    <s v="Irene Reither Elementary School"/>
    <s v="No"/>
    <n v="767.66000000000008"/>
    <n v="0"/>
    <n v="0"/>
    <n v="1.1200000000000001"/>
    <n v="1.1200000000000001"/>
    <n v="0"/>
    <n v="0"/>
    <n v="78209"/>
    <n v="80164"/>
    <n v="0"/>
    <n v="0"/>
    <n v="15997.68"/>
    <n v="0.16020000000000001"/>
    <n v="0.15390000000000001"/>
    <n v="0"/>
    <n v="0"/>
    <n v="0"/>
    <n v="0"/>
    <n v="0"/>
  </r>
  <r>
    <x v="146"/>
    <s v="Meridian"/>
    <n v="3930"/>
    <s v="Meridian Middle School"/>
    <s v="No"/>
    <n v="344.17"/>
    <n v="0"/>
    <n v="0"/>
    <n v="1.1200000000000001"/>
    <n v="1.1200000000000001"/>
    <n v="0"/>
    <n v="0"/>
    <n v="78209"/>
    <n v="80164"/>
    <n v="0"/>
    <n v="0"/>
    <n v="15997.68"/>
    <n v="0.16020000000000001"/>
    <n v="0.15390000000000001"/>
    <n v="0"/>
    <n v="0"/>
    <n v="0"/>
    <n v="0"/>
    <n v="0"/>
  </r>
  <r>
    <x v="146"/>
    <s v="Meridian"/>
    <n v="5047"/>
    <s v="Meridian Parent Partnership Program"/>
    <s v="No"/>
    <n v="214.18"/>
    <n v="0"/>
    <n v="0"/>
    <n v="1.1200000000000001"/>
    <n v="1.1200000000000001"/>
    <n v="0"/>
    <n v="0"/>
    <n v="78209"/>
    <n v="80164"/>
    <n v="0"/>
    <n v="0"/>
    <n v="15997.68"/>
    <n v="0.16020000000000001"/>
    <n v="0.15390000000000001"/>
    <n v="0"/>
    <n v="0"/>
    <n v="0"/>
    <n v="0"/>
    <n v="0"/>
  </r>
  <r>
    <x v="146"/>
    <s v="Meridian"/>
    <n v="5448"/>
    <s v="Meridian Impact Re-Engagement"/>
    <s v="No"/>
    <n v="21"/>
    <n v="0"/>
    <n v="0"/>
    <n v="1.1200000000000001"/>
    <n v="1.1200000000000001"/>
    <n v="0"/>
    <n v="0"/>
    <n v="78209"/>
    <n v="80164"/>
    <n v="0"/>
    <n v="0"/>
    <n v="15997.68"/>
    <n v="0.16020000000000001"/>
    <n v="0.15390000000000001"/>
    <n v="0"/>
    <n v="0"/>
    <n v="0"/>
    <n v="0"/>
    <n v="0"/>
  </r>
  <r>
    <x v="147"/>
    <s v="Methow Valley"/>
    <n v="1621"/>
    <s v="Methow Valley Independent Learning Cente"/>
    <s v="Yes"/>
    <n v="34.06"/>
    <n v="0"/>
    <n v="34.06"/>
    <n v="1"/>
    <n v="1"/>
    <n v="34.06"/>
    <n v="0.1"/>
    <n v="78209"/>
    <n v="80164"/>
    <n v="7820.9"/>
    <n v="195.5"/>
    <n v="15997.68"/>
    <n v="0.16020000000000001"/>
    <n v="0.15390000000000001"/>
    <n v="2882.76"/>
    <n v="133.61000000000001"/>
    <n v="20.56"/>
    <n v="154.17000000000002"/>
    <n v="11053.33"/>
  </r>
  <r>
    <x v="147"/>
    <s v="Methow Valley"/>
    <n v="1845"/>
    <s v="Home School Experience"/>
    <s v="No"/>
    <n v="28.35"/>
    <n v="0"/>
    <n v="0"/>
    <n v="1"/>
    <n v="1"/>
    <n v="0"/>
    <n v="0"/>
    <n v="78209"/>
    <n v="80164"/>
    <n v="0"/>
    <n v="0"/>
    <n v="15997.68"/>
    <n v="0.16020000000000001"/>
    <n v="0.15390000000000001"/>
    <n v="0"/>
    <n v="0"/>
    <n v="0"/>
    <n v="0"/>
    <n v="0"/>
  </r>
  <r>
    <x v="147"/>
    <s v="Methow Valley"/>
    <n v="2146"/>
    <s v="Liberty Bell Jr Sr High"/>
    <s v="No"/>
    <n v="352.89"/>
    <n v="0"/>
    <n v="0"/>
    <n v="1"/>
    <n v="1"/>
    <n v="0"/>
    <n v="0"/>
    <n v="78209"/>
    <n v="80164"/>
    <n v="0"/>
    <n v="0"/>
    <n v="15997.68"/>
    <n v="0.16020000000000001"/>
    <n v="0.15390000000000001"/>
    <n v="0"/>
    <n v="0"/>
    <n v="0"/>
    <n v="0"/>
    <n v="0"/>
  </r>
  <r>
    <x v="147"/>
    <s v="Methow Valley"/>
    <n v="4501"/>
    <s v="Methow Valley Elementary"/>
    <s v="No"/>
    <n v="347.78"/>
    <n v="0"/>
    <n v="0"/>
    <n v="1"/>
    <n v="1"/>
    <n v="0"/>
    <n v="0"/>
    <n v="78209"/>
    <n v="80164"/>
    <n v="0"/>
    <n v="0"/>
    <n v="15997.68"/>
    <n v="0.16020000000000001"/>
    <n v="0.15390000000000001"/>
    <n v="0"/>
    <n v="0"/>
    <n v="0"/>
    <n v="0"/>
    <n v="0"/>
  </r>
  <r>
    <x v="148"/>
    <s v="Mill A"/>
    <n v="3406"/>
    <s v="Mill A Elementary School"/>
    <s v="No"/>
    <n v="41"/>
    <n v="0"/>
    <n v="0"/>
    <n v="1"/>
    <n v="1"/>
    <n v="0"/>
    <n v="0"/>
    <n v="78209"/>
    <n v="80164"/>
    <n v="0"/>
    <n v="0"/>
    <n v="15997.68"/>
    <n v="0.16020000000000001"/>
    <n v="0.15390000000000001"/>
    <n v="0"/>
    <n v="0"/>
    <n v="0"/>
    <n v="0"/>
    <n v="0"/>
  </r>
  <r>
    <x v="148"/>
    <s v="Mill A"/>
    <n v="5480"/>
    <s v="Pacific Crest Innovation Academy"/>
    <s v="No"/>
    <n v="17.989999999999998"/>
    <n v="0"/>
    <n v="0"/>
    <n v="1"/>
    <n v="1"/>
    <n v="0"/>
    <n v="0"/>
    <n v="78209"/>
    <n v="80164"/>
    <n v="0"/>
    <n v="0"/>
    <n v="15997.68"/>
    <n v="0.16020000000000001"/>
    <n v="0.15390000000000001"/>
    <n v="0"/>
    <n v="0"/>
    <n v="0"/>
    <n v="0"/>
    <n v="0"/>
  </r>
  <r>
    <x v="149"/>
    <s v="Monroe"/>
    <n v="1570"/>
    <s v="Monroe Special Ed Preschool"/>
    <s v="No"/>
    <n v="0"/>
    <n v="0"/>
    <n v="0"/>
    <n v="1.18"/>
    <n v="1.18"/>
    <n v="0"/>
    <n v="0"/>
    <n v="78209"/>
    <n v="80164"/>
    <n v="0"/>
    <n v="0"/>
    <n v="15997.68"/>
    <n v="0.16020000000000001"/>
    <n v="0.15390000000000001"/>
    <n v="0"/>
    <n v="0"/>
    <n v="0"/>
    <n v="0"/>
    <n v="0"/>
  </r>
  <r>
    <x v="149"/>
    <s v="Monroe"/>
    <n v="1643"/>
    <s v="Out Of District Special Ed"/>
    <s v="No"/>
    <n v="21.89"/>
    <n v="0"/>
    <n v="0"/>
    <n v="1.18"/>
    <n v="1.18"/>
    <n v="0"/>
    <n v="0"/>
    <n v="78209"/>
    <n v="80164"/>
    <n v="0"/>
    <n v="0"/>
    <n v="15997.68"/>
    <n v="0.16020000000000001"/>
    <n v="0.15390000000000001"/>
    <n v="0"/>
    <n v="0"/>
    <n v="0"/>
    <n v="0"/>
    <n v="0"/>
  </r>
  <r>
    <x v="149"/>
    <s v="Monroe"/>
    <n v="1777"/>
    <s v="Sky Valley Education Center"/>
    <s v="No"/>
    <n v="919.30000000000007"/>
    <n v="0"/>
    <n v="0"/>
    <n v="1.18"/>
    <n v="1.18"/>
    <n v="0"/>
    <n v="0"/>
    <n v="78209"/>
    <n v="80164"/>
    <n v="0"/>
    <n v="0"/>
    <n v="15997.68"/>
    <n v="0.16020000000000001"/>
    <n v="0.15390000000000001"/>
    <n v="0"/>
    <n v="0"/>
    <n v="0"/>
    <n v="0"/>
    <n v="0"/>
  </r>
  <r>
    <x v="149"/>
    <s v="Monroe"/>
    <n v="1806"/>
    <s v="Leaders In Learning"/>
    <s v="Yes"/>
    <n v="41.37"/>
    <n v="0"/>
    <n v="41.37"/>
    <n v="1.18"/>
    <n v="1.18"/>
    <n v="41.37"/>
    <n v="0.121"/>
    <n v="78209"/>
    <n v="80164"/>
    <n v="11166.68"/>
    <n v="279.13999999999942"/>
    <n v="15997.68"/>
    <n v="0.16020000000000001"/>
    <n v="0.15390000000000001"/>
    <n v="3767.58"/>
    <n v="190.76"/>
    <n v="29.36"/>
    <n v="220.12"/>
    <n v="15433.52"/>
  </r>
  <r>
    <x v="149"/>
    <s v="Monroe"/>
    <n v="2546"/>
    <s v="Maltby Elementary"/>
    <s v="No"/>
    <n v="334.91"/>
    <n v="0"/>
    <n v="0"/>
    <n v="1.18"/>
    <n v="1.18"/>
    <n v="0"/>
    <n v="0"/>
    <n v="78209"/>
    <n v="80164"/>
    <n v="0"/>
    <n v="0"/>
    <n v="15997.68"/>
    <n v="0.16020000000000001"/>
    <n v="0.15390000000000001"/>
    <n v="0"/>
    <n v="0"/>
    <n v="0"/>
    <n v="0"/>
    <n v="0"/>
  </r>
  <r>
    <x v="149"/>
    <s v="Monroe"/>
    <n v="3060"/>
    <s v="Frank Wagner Elementary"/>
    <s v="Yes"/>
    <n v="539.13"/>
    <n v="0"/>
    <n v="539.13"/>
    <n v="1.18"/>
    <n v="1.18"/>
    <n v="539.13"/>
    <n v="1.581"/>
    <n v="78209"/>
    <n v="80164"/>
    <n v="145905.15"/>
    <n v="3647.2099999999919"/>
    <n v="15997.68"/>
    <n v="0.16020000000000001"/>
    <n v="0.15390000000000001"/>
    <n v="49227.64"/>
    <n v="2492.54"/>
    <n v="383.6"/>
    <n v="2876.14"/>
    <n v="201656.13999999998"/>
  </r>
  <r>
    <x v="149"/>
    <s v="Monroe"/>
    <n v="4159"/>
    <s v="Salem Woods Elementary School"/>
    <s v="No"/>
    <n v="516.94000000000005"/>
    <n v="0"/>
    <n v="0"/>
    <n v="1.18"/>
    <n v="1.18"/>
    <n v="0"/>
    <n v="0"/>
    <n v="78209"/>
    <n v="80164"/>
    <n v="0"/>
    <n v="0"/>
    <n v="15997.68"/>
    <n v="0.16020000000000001"/>
    <n v="0.15390000000000001"/>
    <n v="0"/>
    <n v="0"/>
    <n v="0"/>
    <n v="0"/>
    <n v="0"/>
  </r>
  <r>
    <x v="149"/>
    <s v="Monroe"/>
    <n v="4362"/>
    <s v="Chain Lake Elementary School"/>
    <s v="No"/>
    <n v="432.93"/>
    <n v="0"/>
    <n v="0"/>
    <n v="1.18"/>
    <n v="1.18"/>
    <n v="0"/>
    <n v="0"/>
    <n v="78209"/>
    <n v="80164"/>
    <n v="0"/>
    <n v="0"/>
    <n v="15997.68"/>
    <n v="0.16020000000000001"/>
    <n v="0.15390000000000001"/>
    <n v="0"/>
    <n v="0"/>
    <n v="0"/>
    <n v="0"/>
    <n v="0"/>
  </r>
  <r>
    <x v="149"/>
    <s v="Monroe"/>
    <n v="4528"/>
    <s v="Monroe High School"/>
    <s v="No"/>
    <n v="1406.9199999999998"/>
    <n v="0"/>
    <n v="0"/>
    <n v="1.18"/>
    <n v="1.18"/>
    <n v="0"/>
    <n v="0"/>
    <n v="78209"/>
    <n v="80164"/>
    <n v="0"/>
    <n v="0"/>
    <n v="15997.68"/>
    <n v="0.16020000000000001"/>
    <n v="0.15390000000000001"/>
    <n v="0"/>
    <n v="0"/>
    <n v="0"/>
    <n v="0"/>
    <n v="0"/>
  </r>
  <r>
    <x v="149"/>
    <s v="Monroe"/>
    <n v="4544"/>
    <s v="Hidden River Middle School"/>
    <s v="No"/>
    <n v="308.83999999999997"/>
    <n v="0"/>
    <n v="0"/>
    <n v="1.18"/>
    <n v="1.18"/>
    <n v="0"/>
    <n v="0"/>
    <n v="78209"/>
    <n v="80164"/>
    <n v="0"/>
    <n v="0"/>
    <n v="15997.68"/>
    <n v="0.16020000000000001"/>
    <n v="0.15390000000000001"/>
    <n v="0"/>
    <n v="0"/>
    <n v="0"/>
    <n v="0"/>
    <n v="0"/>
  </r>
  <r>
    <x v="149"/>
    <s v="Monroe"/>
    <n v="4594"/>
    <s v="Fryelands Elementary"/>
    <s v="No"/>
    <n v="373.44"/>
    <n v="0"/>
    <n v="0"/>
    <n v="1.18"/>
    <n v="1.18"/>
    <n v="0"/>
    <n v="0"/>
    <n v="78209"/>
    <n v="80164"/>
    <n v="0"/>
    <n v="0"/>
    <n v="15997.68"/>
    <n v="0.16020000000000001"/>
    <n v="0.15390000000000001"/>
    <n v="0"/>
    <n v="0"/>
    <n v="0"/>
    <n v="0"/>
    <n v="0"/>
  </r>
  <r>
    <x v="149"/>
    <s v="Monroe"/>
    <n v="5040"/>
    <s v="Park Place Middle School"/>
    <s v="No"/>
    <n v="753.83"/>
    <n v="0"/>
    <n v="0"/>
    <n v="1.18"/>
    <n v="1.18"/>
    <n v="0"/>
    <n v="0"/>
    <n v="78209"/>
    <n v="80164"/>
    <n v="0"/>
    <n v="0"/>
    <n v="15997.68"/>
    <n v="0.16020000000000001"/>
    <n v="0.15390000000000001"/>
    <n v="0"/>
    <n v="0"/>
    <n v="0"/>
    <n v="0"/>
    <n v="0"/>
  </r>
  <r>
    <x v="150"/>
    <s v="Montesano"/>
    <n v="2180"/>
    <s v="Montesano Jr-Sr High"/>
    <s v="No"/>
    <n v="742.07999999999993"/>
    <n v="0"/>
    <n v="0"/>
    <n v="1"/>
    <n v="1.04"/>
    <n v="0"/>
    <n v="0"/>
    <n v="78209"/>
    <n v="80164"/>
    <n v="0"/>
    <n v="0"/>
    <n v="15997.68"/>
    <n v="0.16020000000000001"/>
    <n v="0.15390000000000001"/>
    <n v="0"/>
    <n v="0"/>
    <n v="0"/>
    <n v="0"/>
    <n v="0"/>
  </r>
  <r>
    <x v="150"/>
    <s v="Montesano"/>
    <n v="3374"/>
    <s v="Simpson Avenue Elementary"/>
    <s v="No"/>
    <n v="402.79"/>
    <n v="0"/>
    <n v="0"/>
    <n v="1"/>
    <n v="1.04"/>
    <n v="0"/>
    <n v="0"/>
    <n v="78209"/>
    <n v="80164"/>
    <n v="0"/>
    <n v="0"/>
    <n v="15997.68"/>
    <n v="0.16020000000000001"/>
    <n v="0.15390000000000001"/>
    <n v="0"/>
    <n v="0"/>
    <n v="0"/>
    <n v="0"/>
    <n v="0"/>
  </r>
  <r>
    <x v="150"/>
    <s v="Montesano"/>
    <n v="3661"/>
    <s v="Beacon Avenue Elementary School"/>
    <s v="No"/>
    <n v="322.77999999999997"/>
    <n v="0"/>
    <n v="0"/>
    <n v="1"/>
    <n v="1.04"/>
    <n v="0"/>
    <n v="0"/>
    <n v="78209"/>
    <n v="80164"/>
    <n v="0"/>
    <n v="0"/>
    <n v="15997.68"/>
    <n v="0.16020000000000001"/>
    <n v="0.15390000000000001"/>
    <n v="0"/>
    <n v="0"/>
    <n v="0"/>
    <n v="0"/>
    <n v="0"/>
  </r>
  <r>
    <x v="151"/>
    <s v="Morton"/>
    <n v="2678"/>
    <s v="Morton Elementary School"/>
    <s v="Yes"/>
    <n v="200.77"/>
    <n v="0"/>
    <n v="200.77"/>
    <n v="1"/>
    <n v="1"/>
    <n v="200.77"/>
    <n v="0.58899999999999997"/>
    <n v="78209"/>
    <n v="80164"/>
    <n v="46065.1"/>
    <n v="1151.5"/>
    <n v="15997.68"/>
    <n v="0.16020000000000001"/>
    <n v="0.15390000000000001"/>
    <n v="16979.48"/>
    <n v="786.94"/>
    <n v="121.11"/>
    <n v="908.05000000000007"/>
    <n v="65104.130000000005"/>
  </r>
  <r>
    <x v="151"/>
    <s v="Morton"/>
    <n v="3112"/>
    <s v="Morton Junior-Senior High"/>
    <s v="Yes"/>
    <n v="195.46"/>
    <n v="0"/>
    <n v="195.46"/>
    <n v="1"/>
    <n v="1"/>
    <n v="195.46"/>
    <n v="0.57299999999999995"/>
    <n v="78209"/>
    <n v="80164"/>
    <n v="44813.760000000002"/>
    <n v="1120.2099999999991"/>
    <n v="15997.68"/>
    <n v="0.16020000000000001"/>
    <n v="0.15390000000000001"/>
    <n v="16518.240000000002"/>
    <n v="765.57"/>
    <n v="117.82"/>
    <n v="883.3900000000001"/>
    <n v="63335.6"/>
  </r>
  <r>
    <x v="151"/>
    <s v="Morton"/>
    <n v="5758"/>
    <s v="Morton Intermediate School"/>
    <s v="No"/>
    <n v="35.56"/>
    <n v="0"/>
    <n v="0"/>
    <n v="1"/>
    <n v="1"/>
    <n v="0"/>
    <n v="0"/>
    <n v="78209"/>
    <n v="80164"/>
    <n v="0"/>
    <n v="0"/>
    <n v="15997.68"/>
    <n v="0.16020000000000001"/>
    <n v="0.15390000000000001"/>
    <n v="0"/>
    <n v="0"/>
    <n v="0"/>
    <n v="0"/>
    <n v="0"/>
  </r>
  <r>
    <x v="152"/>
    <s v="Moses Lake"/>
    <n v="2673"/>
    <s v="Frontier Middle School"/>
    <s v="Yes"/>
    <n v="688.34"/>
    <n v="0"/>
    <n v="688.34"/>
    <n v="1"/>
    <n v="1"/>
    <n v="688.34"/>
    <n v="2.0190000000000001"/>
    <n v="78209"/>
    <n v="80164"/>
    <n v="157903.97"/>
    <n v="3947.1499999999942"/>
    <n v="15997.68"/>
    <n v="0.16020000000000001"/>
    <n v="0.15390000000000001"/>
    <n v="58203"/>
    <n v="2697.52"/>
    <n v="415.15"/>
    <n v="3112.67"/>
    <n v="223166.79"/>
  </r>
  <r>
    <x v="152"/>
    <s v="Moses Lake"/>
    <n v="2832"/>
    <s v="Peninsula Elementary"/>
    <s v="Yes"/>
    <n v="384.77"/>
    <n v="0"/>
    <n v="384.77"/>
    <n v="1"/>
    <n v="1"/>
    <n v="384.77"/>
    <n v="1.129"/>
    <n v="78209"/>
    <n v="80164"/>
    <n v="88297.96"/>
    <n v="2207.1999999999971"/>
    <n v="15997.68"/>
    <n v="0.16020000000000001"/>
    <n v="0.15390000000000001"/>
    <n v="32546.400000000001"/>
    <n v="1508.42"/>
    <n v="232.15"/>
    <n v="1740.5700000000002"/>
    <n v="124792.13000000002"/>
  </r>
  <r>
    <x v="152"/>
    <s v="Moses Lake"/>
    <n v="2833"/>
    <s v="Knolls Vista Elementary"/>
    <s v="Yes"/>
    <n v="286.29000000000002"/>
    <n v="0"/>
    <n v="286.29000000000002"/>
    <n v="1"/>
    <n v="1"/>
    <n v="286.29000000000002"/>
    <n v="0.84"/>
    <n v="78209"/>
    <n v="80164"/>
    <n v="65695.56"/>
    <n v="1642.1999999999971"/>
    <n v="15997.68"/>
    <n v="0.16020000000000001"/>
    <n v="0.15390000000000001"/>
    <n v="24215.21"/>
    <n v="1122.3"/>
    <n v="172.72"/>
    <n v="1295.02"/>
    <n v="92847.989999999991"/>
  </r>
  <r>
    <x v="152"/>
    <s v="Moses Lake"/>
    <n v="2969"/>
    <s v="Lakeview Terrace Elementary"/>
    <s v="Yes"/>
    <n v="316.02"/>
    <n v="0"/>
    <n v="316.02"/>
    <n v="1"/>
    <n v="1"/>
    <n v="316.02"/>
    <n v="0.92700000000000005"/>
    <n v="78209"/>
    <n v="80164"/>
    <n v="72499.740000000005"/>
    <n v="1812.2899999999936"/>
    <n v="15997.68"/>
    <n v="0.16020000000000001"/>
    <n v="0.15390000000000001"/>
    <n v="26723.22"/>
    <n v="1238.53"/>
    <n v="190.61"/>
    <n v="1429.1399999999999"/>
    <n v="102464.39"/>
  </r>
  <r>
    <x v="152"/>
    <s v="Moses Lake"/>
    <n v="2970"/>
    <s v="Midway Elementary"/>
    <s v="Yes"/>
    <n v="227.04"/>
    <n v="0"/>
    <n v="227.04"/>
    <n v="1"/>
    <n v="1"/>
    <n v="227.04"/>
    <n v="0.66600000000000004"/>
    <n v="78209"/>
    <n v="80164"/>
    <n v="52087.19"/>
    <n v="1302.0299999999988"/>
    <n v="15997.68"/>
    <n v="0.16020000000000001"/>
    <n v="0.15390000000000001"/>
    <n v="19199.21"/>
    <n v="889.82"/>
    <n v="136.94"/>
    <n v="1026.76"/>
    <n v="73615.189999999988"/>
  </r>
  <r>
    <x v="152"/>
    <s v="Moses Lake"/>
    <n v="3021"/>
    <s v="Larson Heights Elementary"/>
    <s v="Yes"/>
    <n v="291.14999999999998"/>
    <n v="0"/>
    <n v="291.14999999999998"/>
    <n v="1"/>
    <n v="1"/>
    <n v="291.14999999999998"/>
    <n v="0.85399999999999998"/>
    <n v="78209"/>
    <n v="80164"/>
    <n v="66790.490000000005"/>
    <n v="1669.5699999999924"/>
    <n v="15997.68"/>
    <n v="0.16020000000000001"/>
    <n v="0.15390000000000001"/>
    <n v="24618.799999999999"/>
    <n v="1141"/>
    <n v="175.6"/>
    <n v="1316.6"/>
    <n v="94395.46"/>
  </r>
  <r>
    <x v="152"/>
    <s v="Moses Lake"/>
    <n v="3022"/>
    <s v="Columbia Middle School"/>
    <s v="Yes"/>
    <n v="891.2"/>
    <n v="0"/>
    <n v="891.2"/>
    <n v="1"/>
    <n v="1"/>
    <n v="891.2"/>
    <n v="2.6139999999999999"/>
    <n v="78209"/>
    <n v="80164"/>
    <n v="204438.33"/>
    <n v="5110.3700000000244"/>
    <n v="15997.68"/>
    <n v="0.16020000000000001"/>
    <n v="0.15390000000000001"/>
    <n v="75355.44"/>
    <n v="3492.48"/>
    <n v="537.49"/>
    <n v="4029.9700000000003"/>
    <n v="288934.11"/>
  </r>
  <r>
    <x v="152"/>
    <s v="Moses Lake"/>
    <n v="3091"/>
    <s v="Garden Heights Elementary"/>
    <s v="Yes"/>
    <n v="331.45"/>
    <n v="0"/>
    <n v="331.45"/>
    <n v="1"/>
    <n v="1"/>
    <n v="331.45"/>
    <n v="0.97199999999999998"/>
    <n v="78209"/>
    <n v="80164"/>
    <n v="76019.149999999994"/>
    <n v="1900.2600000000093"/>
    <n v="15997.68"/>
    <n v="0.16020000000000001"/>
    <n v="0.15390000000000001"/>
    <n v="28020.46"/>
    <n v="1298.6600000000001"/>
    <n v="199.86"/>
    <n v="1498.52"/>
    <n v="107438.39"/>
  </r>
  <r>
    <x v="152"/>
    <s v="Moses Lake"/>
    <n v="3153"/>
    <s v="Longview Elementary"/>
    <s v="Yes"/>
    <n v="371.33"/>
    <n v="0"/>
    <n v="371.33"/>
    <n v="1"/>
    <n v="1"/>
    <n v="371.33"/>
    <n v="1.089"/>
    <n v="78209"/>
    <n v="80164"/>
    <n v="85169.600000000006"/>
    <n v="2129"/>
    <n v="15997.68"/>
    <n v="0.16020000000000001"/>
    <n v="0.15390000000000001"/>
    <n v="31393.3"/>
    <n v="1454.98"/>
    <n v="223.92"/>
    <n v="1678.9"/>
    <n v="120370.8"/>
  </r>
  <r>
    <x v="152"/>
    <s v="Moses Lake"/>
    <n v="3215"/>
    <s v="Moses Lake High School"/>
    <s v="Yes"/>
    <n v="1773.23"/>
    <n v="0"/>
    <n v="1773.23"/>
    <n v="1"/>
    <n v="1"/>
    <n v="1773.23"/>
    <n v="5.2009999999999996"/>
    <n v="78209"/>
    <n v="80164"/>
    <n v="406765.01"/>
    <n v="10167.950000000012"/>
    <n v="15997.68"/>
    <n v="0.16020000000000001"/>
    <n v="0.15390000000000001"/>
    <n v="149932.54"/>
    <n v="6948.88"/>
    <n v="1069.43"/>
    <n v="8018.31"/>
    <n v="574883.81000000006"/>
  </r>
  <r>
    <x v="152"/>
    <s v="Moses Lake"/>
    <n v="3779"/>
    <s v="North Elementary"/>
    <s v="Yes"/>
    <n v="294.56"/>
    <n v="0"/>
    <n v="294.56"/>
    <n v="1"/>
    <n v="1"/>
    <n v="294.56"/>
    <n v="0.86399999999999999"/>
    <n v="78209"/>
    <n v="80164"/>
    <n v="67572.58"/>
    <n v="1689.1199999999953"/>
    <n v="15997.68"/>
    <n v="0.16020000000000001"/>
    <n v="0.15390000000000001"/>
    <n v="24907.08"/>
    <n v="1154.3599999999999"/>
    <n v="177.66"/>
    <n v="1332.02"/>
    <n v="95500.800000000003"/>
  </r>
  <r>
    <x v="152"/>
    <s v="Moses Lake"/>
    <n v="5173"/>
    <s v="Sage Point Elementary School"/>
    <s v="No"/>
    <n v="335.68"/>
    <n v="0"/>
    <n v="0"/>
    <n v="1"/>
    <n v="1"/>
    <n v="0"/>
    <n v="0"/>
    <n v="78209"/>
    <n v="80164"/>
    <n v="0"/>
    <n v="0"/>
    <n v="15997.68"/>
    <n v="0.16020000000000001"/>
    <n v="0.15390000000000001"/>
    <n v="0"/>
    <n v="0"/>
    <n v="0"/>
    <n v="0"/>
    <n v="0"/>
  </r>
  <r>
    <x v="152"/>
    <s v="Moses Lake"/>
    <n v="5251"/>
    <s v="Park Orchard Elementary School "/>
    <s v="Yes"/>
    <n v="461.13"/>
    <n v="0"/>
    <n v="461.13"/>
    <n v="1"/>
    <n v="1"/>
    <n v="461.13"/>
    <n v="1.353"/>
    <n v="78209"/>
    <n v="80164"/>
    <n v="105816.78"/>
    <n v="2645.1100000000006"/>
    <n v="15997.68"/>
    <n v="0.16020000000000001"/>
    <n v="0.15390000000000001"/>
    <n v="39003.79"/>
    <n v="1807.7"/>
    <n v="278.20999999999998"/>
    <n v="2085.91"/>
    <n v="149551.59"/>
  </r>
  <r>
    <x v="152"/>
    <s v="Moses Lake"/>
    <n v="5273"/>
    <s v="Columbia Basin Technical Skills Center "/>
    <s v="No"/>
    <n v="281.36"/>
    <n v="0"/>
    <n v="0"/>
    <n v="1"/>
    <n v="1"/>
    <n v="0"/>
    <n v="0"/>
    <n v="78209"/>
    <n v="80164"/>
    <n v="0"/>
    <n v="0"/>
    <n v="15997.68"/>
    <n v="0.16020000000000001"/>
    <n v="0.15390000000000001"/>
    <n v="0"/>
    <n v="0"/>
    <n v="0"/>
    <n v="0"/>
    <n v="0"/>
  </r>
  <r>
    <x v="152"/>
    <s v="Moses Lake"/>
    <n v="5323"/>
    <s v="MLSD Open Doors Re-Engagement Program"/>
    <s v="Yes"/>
    <n v="62.55"/>
    <n v="0"/>
    <n v="62.55"/>
    <n v="1"/>
    <n v="1"/>
    <n v="62.55"/>
    <n v="0.183"/>
    <n v="78209"/>
    <n v="80164"/>
    <n v="14312.25"/>
    <n v="357.76000000000022"/>
    <n v="15997.68"/>
    <n v="0.16020000000000001"/>
    <n v="0.15390000000000001"/>
    <n v="5275.46"/>
    <n v="244.5"/>
    <n v="37.630000000000003"/>
    <n v="282.13"/>
    <n v="20227.600000000002"/>
  </r>
  <r>
    <x v="152"/>
    <s v="Moses Lake"/>
    <n v="5354"/>
    <s v="Endeavor Middle School "/>
    <s v="Yes"/>
    <n v="269.08999999999997"/>
    <n v="0"/>
    <n v="269.08999999999997"/>
    <n v="1"/>
    <n v="1"/>
    <n v="269.08999999999997"/>
    <n v="0.78900000000000003"/>
    <n v="78209"/>
    <n v="80164"/>
    <n v="61706.9"/>
    <n v="1542.5"/>
    <n v="15997.68"/>
    <n v="0.16020000000000001"/>
    <n v="0.15390000000000001"/>
    <n v="22745.01"/>
    <n v="1054.1600000000001"/>
    <n v="162.24"/>
    <n v="1216.4000000000001"/>
    <n v="87210.81"/>
  </r>
  <r>
    <x v="152"/>
    <s v="Moses Lake"/>
    <n v="5679"/>
    <s v="Digital Learning Center"/>
    <s v="Yes"/>
    <n v="389.33"/>
    <n v="0"/>
    <n v="389.33"/>
    <n v="1"/>
    <n v="1"/>
    <n v="389.33"/>
    <n v="1.1419999999999999"/>
    <n v="78209"/>
    <n v="80164"/>
    <n v="89314.68"/>
    <n v="2232.6100000000006"/>
    <n v="15997.68"/>
    <n v="0.16020000000000001"/>
    <n v="0.15390000000000001"/>
    <n v="32921.160000000003"/>
    <n v="1525.79"/>
    <n v="234.82"/>
    <n v="1760.61"/>
    <n v="126229.06"/>
  </r>
  <r>
    <x v="152"/>
    <s v="Moses Lake"/>
    <n v="5680"/>
    <s v="Groff Elementary School"/>
    <s v="No"/>
    <n v="415.64"/>
    <n v="0"/>
    <n v="0"/>
    <n v="1"/>
    <n v="1"/>
    <n v="0"/>
    <n v="0"/>
    <n v="78209"/>
    <n v="80164"/>
    <n v="0"/>
    <n v="0"/>
    <n v="15997.68"/>
    <n v="0.16020000000000001"/>
    <n v="0.15390000000000001"/>
    <n v="0"/>
    <n v="0"/>
    <n v="0"/>
    <n v="0"/>
    <n v="0"/>
  </r>
  <r>
    <x v="152"/>
    <s v="Moses Lake"/>
    <n v="5726"/>
    <s v="Vanguard Academy"/>
    <s v="Yes"/>
    <n v="358.66"/>
    <n v="0"/>
    <n v="358.66"/>
    <n v="1"/>
    <n v="1"/>
    <n v="358.66"/>
    <n v="1.052"/>
    <n v="78209"/>
    <n v="80164"/>
    <n v="82275.87"/>
    <n v="2056.6600000000035"/>
    <n v="15997.68"/>
    <n v="0.16020000000000001"/>
    <n v="0.15390000000000001"/>
    <n v="30326.67"/>
    <n v="1405.54"/>
    <n v="216.31"/>
    <n v="1621.85"/>
    <n v="116281.05"/>
  </r>
  <r>
    <x v="153"/>
    <s v="Mossyrock"/>
    <n v="2572"/>
    <s v="Mossyrock Elementary School"/>
    <s v="Yes"/>
    <n v="349.11"/>
    <n v="0"/>
    <n v="349.11"/>
    <n v="1"/>
    <n v="1"/>
    <n v="349.11"/>
    <n v="1.024"/>
    <n v="78209"/>
    <n v="80164"/>
    <n v="80086.02"/>
    <n v="2001.9199999999983"/>
    <n v="15997.68"/>
    <n v="0.16020000000000001"/>
    <n v="0.15390000000000001"/>
    <n v="29519.5"/>
    <n v="1368.13"/>
    <n v="210.56"/>
    <n v="1578.69"/>
    <n v="113186.13"/>
  </r>
  <r>
    <x v="153"/>
    <s v="Mossyrock"/>
    <n v="3238"/>
    <s v="Mossyrock Jr./Sr. High School"/>
    <s v="Yes"/>
    <n v="284.20999999999998"/>
    <n v="0"/>
    <n v="284.20999999999998"/>
    <n v="1"/>
    <n v="1"/>
    <n v="284.20999999999998"/>
    <n v="0.83399999999999996"/>
    <n v="78209"/>
    <n v="80164"/>
    <n v="65226.31"/>
    <n v="1630.4700000000012"/>
    <n v="15997.68"/>
    <n v="0.16020000000000001"/>
    <n v="0.15390000000000001"/>
    <n v="24042.25"/>
    <n v="1114.28"/>
    <n v="171.49"/>
    <n v="1285.77"/>
    <n v="92184.8"/>
  </r>
  <r>
    <x v="153"/>
    <s v="Mossyrock"/>
    <n v="5415"/>
    <s v="Mossyrock Academy"/>
    <s v="Yes"/>
    <n v="10.01"/>
    <n v="0"/>
    <n v="10.01"/>
    <n v="1"/>
    <n v="1"/>
    <n v="10.01"/>
    <n v="2.9000000000000001E-2"/>
    <n v="78209"/>
    <n v="80164"/>
    <n v="2268.06"/>
    <n v="56.700000000000273"/>
    <n v="15997.68"/>
    <n v="0.16020000000000001"/>
    <n v="0.15390000000000001"/>
    <n v="836"/>
    <n v="38.75"/>
    <n v="5.96"/>
    <n v="44.71"/>
    <n v="3205.4700000000003"/>
  </r>
  <r>
    <x v="154"/>
    <s v="Mount Adams"/>
    <n v="2389"/>
    <s v="Mount Adams Middle School"/>
    <s v="Yes"/>
    <n v="134.56"/>
    <n v="0"/>
    <n v="134.56"/>
    <n v="1"/>
    <n v="1"/>
    <n v="134.56"/>
    <n v="0.39500000000000002"/>
    <n v="78209"/>
    <n v="80164"/>
    <n v="30892.560000000001"/>
    <n v="772.21999999999753"/>
    <n v="15997.68"/>
    <n v="0.16020000000000001"/>
    <n v="0.15390000000000001"/>
    <n v="11386.92"/>
    <n v="527.75"/>
    <n v="81.22"/>
    <n v="608.97"/>
    <n v="43660.67"/>
  </r>
  <r>
    <x v="154"/>
    <s v="Mount Adams"/>
    <n v="2506"/>
    <s v="Harrah Elementary School"/>
    <s v="Yes"/>
    <n v="436.56"/>
    <n v="0"/>
    <n v="436.56"/>
    <n v="1"/>
    <n v="1"/>
    <n v="436.56"/>
    <n v="1.2809999999999999"/>
    <n v="78209"/>
    <n v="80164"/>
    <n v="100185.73"/>
    <n v="2504.3500000000058"/>
    <n v="15997.68"/>
    <n v="0.16020000000000001"/>
    <n v="0.15390000000000001"/>
    <n v="36928.199999999997"/>
    <n v="1711.5"/>
    <n v="263.39999999999998"/>
    <n v="1974.9"/>
    <n v="141593.18"/>
  </r>
  <r>
    <x v="154"/>
    <s v="Mount Adams"/>
    <n v="2532"/>
    <s v="White Swan High School"/>
    <s v="Yes"/>
    <n v="254.6"/>
    <n v="0"/>
    <n v="254.6"/>
    <n v="1"/>
    <n v="1"/>
    <n v="254.6"/>
    <n v="0.747"/>
    <n v="78209"/>
    <n v="80164"/>
    <n v="58422.12"/>
    <n v="1460.3899999999994"/>
    <n v="15997.68"/>
    <n v="0.16020000000000001"/>
    <n v="0.15390000000000001"/>
    <n v="21534.240000000002"/>
    <n v="998.04"/>
    <n v="153.6"/>
    <n v="1151.6399999999999"/>
    <n v="82568.39"/>
  </r>
  <r>
    <x v="155"/>
    <s v="Mount Baker"/>
    <n v="2343"/>
    <s v="Mount Baker Senior High"/>
    <s v="No"/>
    <n v="498.99"/>
    <n v="0"/>
    <n v="0"/>
    <n v="1.06"/>
    <n v="1.06"/>
    <n v="0"/>
    <n v="0"/>
    <n v="78209"/>
    <n v="80164"/>
    <n v="0"/>
    <n v="0"/>
    <n v="15997.68"/>
    <n v="0.16020000000000001"/>
    <n v="0.15390000000000001"/>
    <n v="0"/>
    <n v="0"/>
    <n v="0"/>
    <n v="0"/>
    <n v="0"/>
  </r>
  <r>
    <x v="155"/>
    <s v="Mount Baker"/>
    <n v="2585"/>
    <s v="Acme Elementary"/>
    <s v="Yes"/>
    <n v="168.1"/>
    <n v="0"/>
    <n v="168.1"/>
    <n v="1.06"/>
    <n v="1.06"/>
    <n v="168.1"/>
    <n v="0.49299999999999999"/>
    <n v="78209"/>
    <n v="80164"/>
    <n v="40870.46"/>
    <n v="1021.6399999999994"/>
    <n v="15997.68"/>
    <n v="0.16020000000000001"/>
    <n v="0.15390000000000001"/>
    <n v="14591.53"/>
    <n v="698.2"/>
    <n v="107.45"/>
    <n v="805.65000000000009"/>
    <n v="57289.279999999999"/>
  </r>
  <r>
    <x v="155"/>
    <s v="Mount Baker"/>
    <n v="3003"/>
    <s v="Mount Baker Junior High"/>
    <s v="Yes"/>
    <n v="245.05"/>
    <n v="0"/>
    <n v="245.05"/>
    <n v="1.06"/>
    <n v="1.06"/>
    <n v="245.05"/>
    <n v="0.71899999999999997"/>
    <n v="78209"/>
    <n v="80164"/>
    <n v="59606.21"/>
    <n v="1489.9800000000032"/>
    <n v="15997.68"/>
    <n v="0.16020000000000001"/>
    <n v="0.15390000000000001"/>
    <n v="21280.55"/>
    <n v="1018.27"/>
    <n v="156.71"/>
    <n v="1174.98"/>
    <n v="83551.719999999987"/>
  </r>
  <r>
    <x v="155"/>
    <s v="Mount Baker"/>
    <n v="3365"/>
    <s v="Harmony Elementary"/>
    <s v="No"/>
    <n v="286.89999999999998"/>
    <n v="0"/>
    <n v="0"/>
    <n v="1.06"/>
    <n v="1.06"/>
    <n v="0"/>
    <n v="0"/>
    <n v="78209"/>
    <n v="80164"/>
    <n v="0"/>
    <n v="0"/>
    <n v="15997.68"/>
    <n v="0.16020000000000001"/>
    <n v="0.15390000000000001"/>
    <n v="0"/>
    <n v="0"/>
    <n v="0"/>
    <n v="0"/>
    <n v="0"/>
  </r>
  <r>
    <x v="155"/>
    <s v="Mount Baker"/>
    <n v="4533"/>
    <s v="Kendall Elementary"/>
    <s v="Yes"/>
    <n v="321.51"/>
    <n v="0"/>
    <n v="321.51"/>
    <n v="1.06"/>
    <n v="1.06"/>
    <n v="321.51"/>
    <n v="0.94299999999999995"/>
    <n v="78209"/>
    <n v="80164"/>
    <n v="78176.149999999994"/>
    <n v="1954.1800000000076"/>
    <n v="15997.68"/>
    <n v="0.16020000000000001"/>
    <n v="0.15390000000000001"/>
    <n v="27910.38"/>
    <n v="1335.51"/>
    <n v="205.53"/>
    <n v="1541.04"/>
    <n v="109581.75"/>
  </r>
  <r>
    <x v="155"/>
    <s v="Mount Baker"/>
    <n v="5112"/>
    <s v="Mount Baker Academy"/>
    <s v="Yes"/>
    <n v="28.49"/>
    <n v="0"/>
    <n v="28.49"/>
    <n v="1.06"/>
    <n v="1.06"/>
    <n v="28.49"/>
    <n v="8.4000000000000005E-2"/>
    <n v="78209"/>
    <n v="80164"/>
    <n v="6963.73"/>
    <n v="174.07000000000062"/>
    <n v="15997.68"/>
    <n v="0.16020000000000001"/>
    <n v="0.15390000000000001"/>
    <n v="2486.1799999999998"/>
    <n v="118.96"/>
    <n v="18.309999999999999"/>
    <n v="137.26999999999998"/>
    <n v="9761.25"/>
  </r>
  <r>
    <x v="156"/>
    <s v="Mount Pleasant"/>
    <n v="3459"/>
    <s v="Mount Pleasant School"/>
    <s v="No"/>
    <n v="71.67"/>
    <n v="0"/>
    <n v="0"/>
    <n v="1.06"/>
    <n v="1.06"/>
    <n v="0"/>
    <n v="0"/>
    <n v="78209"/>
    <n v="80164"/>
    <n v="0"/>
    <n v="0"/>
    <n v="15997.68"/>
    <n v="0.16020000000000001"/>
    <n v="0.15390000000000001"/>
    <n v="0"/>
    <n v="0"/>
    <n v="0"/>
    <n v="0"/>
    <n v="0"/>
  </r>
  <r>
    <x v="157"/>
    <s v="Mt Vernon"/>
    <n v="1992"/>
    <s v="Skagit Academy"/>
    <s v="No"/>
    <n v="254.18"/>
    <n v="0"/>
    <n v="0"/>
    <n v="1.1200000000000001"/>
    <n v="1.1200000000000001"/>
    <n v="0"/>
    <n v="0"/>
    <n v="78209"/>
    <n v="80164"/>
    <n v="0"/>
    <n v="0"/>
    <n v="15997.68"/>
    <n v="0.16020000000000001"/>
    <n v="0.15390000000000001"/>
    <n v="0"/>
    <n v="0"/>
    <n v="0"/>
    <n v="0"/>
    <n v="0"/>
  </r>
  <r>
    <x v="157"/>
    <s v="Mt Vernon"/>
    <n v="2295"/>
    <s v="Mount Vernon High School"/>
    <s v="Yes"/>
    <n v="1805.05"/>
    <n v="0"/>
    <n v="1805.05"/>
    <n v="1.1200000000000001"/>
    <n v="1.1200000000000001"/>
    <n v="1805.05"/>
    <n v="5.2949999999999999"/>
    <n v="78209"/>
    <n v="80164"/>
    <n v="463810.65"/>
    <n v="11593.940000000002"/>
    <n v="15997.68"/>
    <n v="0.16020000000000001"/>
    <n v="0.15390000000000001"/>
    <n v="160794.49"/>
    <n v="7923.41"/>
    <n v="1219.4100000000001"/>
    <n v="9142.82"/>
    <n v="645341.9"/>
  </r>
  <r>
    <x v="157"/>
    <s v="Mt Vernon"/>
    <n v="2880"/>
    <s v="Washington Elementary School"/>
    <s v="Yes"/>
    <n v="342.11"/>
    <n v="0"/>
    <n v="342.11"/>
    <n v="1.1200000000000001"/>
    <n v="1.1200000000000001"/>
    <n v="342.11"/>
    <n v="1.004"/>
    <n v="78209"/>
    <n v="80164"/>
    <n v="87944.46"/>
    <n v="2198.3499999999913"/>
    <n v="15997.68"/>
    <n v="0.16020000000000001"/>
    <n v="0.15390000000000001"/>
    <n v="30488.7"/>
    <n v="1502.38"/>
    <n v="231.22"/>
    <n v="1733.6000000000001"/>
    <n v="122365.11"/>
  </r>
  <r>
    <x v="157"/>
    <s v="Mt Vernon"/>
    <n v="3001"/>
    <s v="Madison Elementary"/>
    <s v="Yes"/>
    <n v="523.77"/>
    <n v="0"/>
    <n v="523.77"/>
    <n v="1.1200000000000001"/>
    <n v="1.1200000000000001"/>
    <n v="523.77"/>
    <n v="1.536"/>
    <n v="78209"/>
    <n v="80164"/>
    <n v="134544.51"/>
    <n v="3363.2200000000012"/>
    <n v="15997.68"/>
    <n v="0.16020000000000001"/>
    <n v="0.15390000000000001"/>
    <n v="46644.07"/>
    <n v="2298.46"/>
    <n v="353.73"/>
    <n v="2652.19"/>
    <n v="187203.99000000002"/>
  </r>
  <r>
    <x v="157"/>
    <s v="Mt Vernon"/>
    <n v="3183"/>
    <s v="Jefferson Elementary"/>
    <s v="Yes"/>
    <n v="469.65999999999997"/>
    <n v="0"/>
    <n v="469.65999999999997"/>
    <n v="1.1200000000000001"/>
    <n v="1.1200000000000001"/>
    <n v="469.65999999999997"/>
    <n v="1.3779999999999999"/>
    <n v="78209"/>
    <n v="80164"/>
    <n v="120704.64"/>
    <n v="3017.2700000000041"/>
    <n v="15997.68"/>
    <n v="0.16020000000000001"/>
    <n v="0.15390000000000001"/>
    <n v="41846.04"/>
    <n v="2062.0300000000002"/>
    <n v="317.35000000000002"/>
    <n v="2379.38"/>
    <n v="167947.33000000002"/>
  </r>
  <r>
    <x v="157"/>
    <s v="Mt Vernon"/>
    <n v="3821"/>
    <s v="La Venture Middle School"/>
    <s v="Yes"/>
    <n v="662.35"/>
    <n v="0"/>
    <n v="662.35"/>
    <n v="1.1200000000000001"/>
    <n v="1.1200000000000001"/>
    <n v="662.35"/>
    <n v="1.9430000000000001"/>
    <n v="78209"/>
    <n v="80164"/>
    <n v="170195.3"/>
    <n v="4254.390000000014"/>
    <n v="15997.68"/>
    <n v="0.16020000000000001"/>
    <n v="0.15390000000000001"/>
    <n v="59003.53"/>
    <n v="2907.49"/>
    <n v="447.46"/>
    <n v="3354.95"/>
    <n v="236808.17"/>
  </r>
  <r>
    <x v="157"/>
    <s v="Mt Vernon"/>
    <n v="3829"/>
    <s v="Mount Vernon Special Ed"/>
    <s v="Yes"/>
    <n v="41.16"/>
    <n v="0"/>
    <n v="41.16"/>
    <n v="1.1200000000000001"/>
    <n v="1.1200000000000001"/>
    <n v="41.16"/>
    <n v="0.121"/>
    <n v="78209"/>
    <n v="80164"/>
    <n v="10598.88"/>
    <n v="264.95000000000073"/>
    <n v="15997.68"/>
    <n v="0.16020000000000001"/>
    <n v="0.15390000000000001"/>
    <n v="3674.44"/>
    <n v="181.06"/>
    <n v="27.87"/>
    <n v="208.93"/>
    <n v="14747.2"/>
  </r>
  <r>
    <x v="157"/>
    <s v="Mt Vernon"/>
    <n v="4013"/>
    <s v="Little Mountain Elementary"/>
    <s v="Yes"/>
    <n v="410.78000000000003"/>
    <n v="0"/>
    <n v="410.78000000000003"/>
    <n v="1.1200000000000001"/>
    <n v="1.1200000000000001"/>
    <n v="410.78000000000003"/>
    <n v="1.2050000000000001"/>
    <n v="78209"/>
    <n v="80164"/>
    <n v="105550.87"/>
    <n v="2638.4600000000064"/>
    <n v="15997.68"/>
    <n v="0.16020000000000001"/>
    <n v="0.15390000000000001"/>
    <n v="36592.51"/>
    <n v="1803.16"/>
    <n v="277.51"/>
    <n v="2080.67"/>
    <n v="146862.51000000004"/>
  </r>
  <r>
    <x v="157"/>
    <s v="Mt Vernon"/>
    <n v="4329"/>
    <s v="Centennial Elementary School "/>
    <s v="Yes"/>
    <n v="456"/>
    <n v="0"/>
    <n v="456"/>
    <n v="1.1200000000000001"/>
    <n v="1.1200000000000001"/>
    <n v="456"/>
    <n v="1.3380000000000001"/>
    <n v="78209"/>
    <n v="80164"/>
    <n v="117200.88"/>
    <n v="2929.679999999993"/>
    <n v="15997.68"/>
    <n v="0.16020000000000001"/>
    <n v="0.15390000000000001"/>
    <n v="40631.35"/>
    <n v="2002.18"/>
    <n v="308.14"/>
    <n v="2310.3200000000002"/>
    <n v="163072.23000000001"/>
  </r>
  <r>
    <x v="157"/>
    <s v="Mt Vernon"/>
    <n v="4511"/>
    <s v="Mount Baker Middle School"/>
    <s v="Yes"/>
    <n v="567.16"/>
    <n v="0"/>
    <n v="567.16"/>
    <n v="1.1200000000000001"/>
    <n v="1.1200000000000001"/>
    <n v="567.16"/>
    <n v="1.6639999999999999"/>
    <n v="78209"/>
    <n v="80164"/>
    <n v="145756.54999999999"/>
    <n v="3643.4900000000198"/>
    <n v="15997.68"/>
    <n v="0.16020000000000001"/>
    <n v="0.15390000000000001"/>
    <n v="50531.07"/>
    <n v="2490"/>
    <n v="383.21"/>
    <n v="2873.21"/>
    <n v="202804.32"/>
  </r>
  <r>
    <x v="157"/>
    <s v="Mt Vernon"/>
    <n v="5449"/>
    <s v="Mount Vernon Open Doors"/>
    <s v="Yes"/>
    <n v="58.46"/>
    <n v="0"/>
    <n v="58.46"/>
    <n v="1.1200000000000001"/>
    <n v="1.1200000000000001"/>
    <n v="58.46"/>
    <n v="0.17100000000000001"/>
    <n v="78209"/>
    <n v="80164"/>
    <n v="14978.59"/>
    <n v="374.42000000000007"/>
    <n v="15997.68"/>
    <n v="0.16020000000000001"/>
    <n v="0.15390000000000001"/>
    <n v="5192.8"/>
    <n v="255.88"/>
    <n v="39.380000000000003"/>
    <n v="295.26"/>
    <n v="20841.069999999996"/>
  </r>
  <r>
    <x v="157"/>
    <s v="Mt Vernon"/>
    <n v="5589"/>
    <s v="Harriet Rowley Elementary"/>
    <s v="Yes"/>
    <n v="455.73"/>
    <n v="0"/>
    <n v="455.73"/>
    <n v="1.1200000000000001"/>
    <n v="1.1200000000000001"/>
    <n v="455.73"/>
    <n v="1.337"/>
    <n v="78209"/>
    <n v="80164"/>
    <n v="117113.28"/>
    <n v="2927.5"/>
    <n v="15997.68"/>
    <n v="0.16020000000000001"/>
    <n v="0.15390000000000001"/>
    <n v="40600.99"/>
    <n v="2000.68"/>
    <n v="307.89999999999998"/>
    <n v="2308.58"/>
    <n v="162950.34999999998"/>
  </r>
  <r>
    <x v="157"/>
    <s v="Mt Vernon"/>
    <n v="5625"/>
    <s v="Aspire Academy"/>
    <s v="Yes"/>
    <n v="157.34"/>
    <n v="0"/>
    <n v="157.34"/>
    <n v="1.1200000000000001"/>
    <n v="1.1200000000000001"/>
    <n v="157.34"/>
    <n v="0.46200000000000002"/>
    <n v="78209"/>
    <n v="80164"/>
    <n v="40468.46"/>
    <n v="1011.5999999999985"/>
    <n v="15997.68"/>
    <n v="0.16020000000000001"/>
    <n v="0.15390000000000001"/>
    <n v="14029.66"/>
    <n v="691.33"/>
    <n v="106.4"/>
    <n v="797.73"/>
    <n v="56307.45"/>
  </r>
  <r>
    <x v="157"/>
    <s v="Mt Vernon"/>
    <n v="5960"/>
    <s v="Northwest Career &amp; Technical Academy"/>
    <s v="No"/>
    <n v="317.08"/>
    <n v="0"/>
    <n v="0"/>
    <n v="1.1200000000000001"/>
    <n v="1.1200000000000001"/>
    <n v="0"/>
    <n v="0"/>
    <n v="78209"/>
    <n v="80164"/>
    <n v="0"/>
    <n v="0"/>
    <n v="15997.68"/>
    <n v="0.16020000000000001"/>
    <n v="0.15390000000000001"/>
    <n v="0"/>
    <n v="0"/>
    <n v="0"/>
    <n v="0"/>
    <n v="0"/>
  </r>
  <r>
    <x v="158"/>
    <s v="Muckleshoot Tribal"/>
    <n v="1986"/>
    <s v="Muckleshoot Tribal School"/>
    <s v="Yes"/>
    <n v="465.16"/>
    <n v="0"/>
    <n v="465.16"/>
    <n v="1.1200000000000001"/>
    <n v="1.1200000000000001"/>
    <n v="465.16"/>
    <n v="1.3640000000000001"/>
    <n v="78209"/>
    <n v="80164"/>
    <n v="119478.33"/>
    <n v="2986.6100000000006"/>
    <n v="15997.68"/>
    <n v="0.16020000000000001"/>
    <n v="0.15390000000000001"/>
    <n v="41420.9"/>
    <n v="2041.08"/>
    <n v="314.12"/>
    <n v="2355.1999999999998"/>
    <n v="166241.04000000004"/>
  </r>
  <r>
    <x v="159"/>
    <s v="Mukilteo"/>
    <n v="1848"/>
    <s v="Special Services"/>
    <s v="No"/>
    <n v="28.64"/>
    <n v="0"/>
    <n v="0"/>
    <n v="1.18"/>
    <n v="1.18"/>
    <n v="0"/>
    <n v="0"/>
    <n v="78209"/>
    <n v="80164"/>
    <n v="0"/>
    <n v="0"/>
    <n v="15997.68"/>
    <n v="0.16020000000000001"/>
    <n v="0.15390000000000001"/>
    <n v="0"/>
    <n v="0"/>
    <n v="0"/>
    <n v="0"/>
    <n v="0"/>
  </r>
  <r>
    <x v="159"/>
    <s v="Mukilteo"/>
    <n v="2886"/>
    <s v="Fairmount Elementary"/>
    <s v="Yes"/>
    <n v="503.56"/>
    <n v="0"/>
    <n v="503.56"/>
    <n v="1.18"/>
    <n v="1.18"/>
    <n v="503.56"/>
    <n v="1.4770000000000001"/>
    <n v="78209"/>
    <n v="80164"/>
    <n v="136307.34"/>
    <n v="3407.2900000000081"/>
    <n v="15997.68"/>
    <n v="0.16020000000000001"/>
    <n v="0.15390000000000001"/>
    <n v="45989.39"/>
    <n v="2328.58"/>
    <n v="358.37"/>
    <n v="2686.95"/>
    <n v="188390.97"/>
  </r>
  <r>
    <x v="159"/>
    <s v="Mukilteo"/>
    <n v="3120"/>
    <s v="Olympic View Middle School"/>
    <s v="No"/>
    <n v="842.97"/>
    <n v="0"/>
    <n v="0"/>
    <n v="1.18"/>
    <n v="1.18"/>
    <n v="0"/>
    <n v="0"/>
    <n v="78209"/>
    <n v="80164"/>
    <n v="0"/>
    <n v="0"/>
    <n v="15997.68"/>
    <n v="0.16020000000000001"/>
    <n v="0.15390000000000001"/>
    <n v="0"/>
    <n v="0"/>
    <n v="0"/>
    <n v="0"/>
    <n v="0"/>
  </r>
  <r>
    <x v="159"/>
    <s v="Mukilteo"/>
    <n v="3121"/>
    <s v="Olivia Park Elementary"/>
    <s v="Yes"/>
    <n v="554.22"/>
    <n v="0"/>
    <n v="554.22"/>
    <n v="1.18"/>
    <n v="1.18"/>
    <n v="554.22"/>
    <n v="1.6259999999999999"/>
    <n v="78209"/>
    <n v="80164"/>
    <n v="150058.04"/>
    <n v="3751.0199999999895"/>
    <n v="15997.68"/>
    <n v="0.16020000000000001"/>
    <n v="0.15390000000000001"/>
    <n v="50628.81"/>
    <n v="2563.48"/>
    <n v="394.52"/>
    <n v="2958"/>
    <n v="207395.87"/>
  </r>
  <r>
    <x v="159"/>
    <s v="Mukilteo"/>
    <n v="3687"/>
    <s v="Serene Lake Elementary"/>
    <s v="No"/>
    <n v="453.67"/>
    <n v="0"/>
    <n v="0"/>
    <n v="1.18"/>
    <n v="1.18"/>
    <n v="0"/>
    <n v="0"/>
    <n v="78209"/>
    <n v="80164"/>
    <n v="0"/>
    <n v="0"/>
    <n v="15997.68"/>
    <n v="0.16020000000000001"/>
    <n v="0.15390000000000001"/>
    <n v="0"/>
    <n v="0"/>
    <n v="0"/>
    <n v="0"/>
    <n v="0"/>
  </r>
  <r>
    <x v="159"/>
    <s v="Mukilteo"/>
    <n v="3688"/>
    <s v="Mariner High School"/>
    <s v="Yes"/>
    <n v="2013.0200000000002"/>
    <n v="0"/>
    <n v="2013.0200000000002"/>
    <n v="1.18"/>
    <n v="1.18"/>
    <n v="2013.0200000000002"/>
    <n v="5.9050000000000002"/>
    <n v="78209"/>
    <n v="80164"/>
    <n v="544952.49"/>
    <n v="13622.25"/>
    <n v="15997.68"/>
    <n v="0.16020000000000001"/>
    <n v="0.15390000000000001"/>
    <n v="183864.15"/>
    <n v="9309.58"/>
    <n v="1432.74"/>
    <n v="10742.32"/>
    <n v="753181.21"/>
  </r>
  <r>
    <x v="159"/>
    <s v="Mukilteo"/>
    <n v="4164"/>
    <s v="Mukilteo Elementary"/>
    <s v="No"/>
    <n v="521"/>
    <n v="0"/>
    <n v="0"/>
    <n v="1.18"/>
    <n v="1.18"/>
    <n v="0"/>
    <n v="0"/>
    <n v="78209"/>
    <n v="80164"/>
    <n v="0"/>
    <n v="0"/>
    <n v="15997.68"/>
    <n v="0.16020000000000001"/>
    <n v="0.15390000000000001"/>
    <n v="0"/>
    <n v="0"/>
    <n v="0"/>
    <n v="0"/>
    <n v="0"/>
  </r>
  <r>
    <x v="159"/>
    <s v="Mukilteo"/>
    <n v="4165"/>
    <s v="Picnic Point Elementary"/>
    <s v="No"/>
    <n v="454.54"/>
    <n v="0"/>
    <n v="0"/>
    <n v="1.18"/>
    <n v="1.18"/>
    <n v="0"/>
    <n v="0"/>
    <n v="78209"/>
    <n v="80164"/>
    <n v="0"/>
    <n v="0"/>
    <n v="15997.68"/>
    <n v="0.16020000000000001"/>
    <n v="0.15390000000000001"/>
    <n v="0"/>
    <n v="0"/>
    <n v="0"/>
    <n v="0"/>
    <n v="0"/>
  </r>
  <r>
    <x v="159"/>
    <s v="Mukilteo"/>
    <n v="4231"/>
    <s v="Explorer Middle School"/>
    <s v="Yes"/>
    <n v="781.04"/>
    <n v="0"/>
    <n v="781.04"/>
    <n v="1.18"/>
    <n v="1.18"/>
    <n v="781.04"/>
    <n v="2.2909999999999999"/>
    <n v="78209"/>
    <n v="80164"/>
    <n v="211428.65"/>
    <n v="5285.1000000000058"/>
    <n v="15997.68"/>
    <n v="0.16020000000000001"/>
    <n v="0.15390000000000001"/>
    <n v="71334.929999999993"/>
    <n v="3611.9"/>
    <n v="555.87"/>
    <n v="4167.7700000000004"/>
    <n v="292216.44999999995"/>
  </r>
  <r>
    <x v="159"/>
    <s v="Mukilteo"/>
    <n v="4247"/>
    <s v="ACES High School"/>
    <s v="Yes"/>
    <n v="124.92"/>
    <n v="0"/>
    <n v="124.92"/>
    <n v="1.18"/>
    <n v="1.18"/>
    <n v="124.92"/>
    <n v="0.36599999999999999"/>
    <n v="78209"/>
    <n v="80164"/>
    <n v="33776.9"/>
    <n v="844.33000000000175"/>
    <n v="15997.68"/>
    <n v="0.16020000000000001"/>
    <n v="0.15390000000000001"/>
    <n v="11396.15"/>
    <n v="577.02"/>
    <n v="88.8"/>
    <n v="665.81999999999994"/>
    <n v="46683.200000000004"/>
  </r>
  <r>
    <x v="159"/>
    <s v="Mukilteo"/>
    <n v="4303"/>
    <s v="Challenger Elementary"/>
    <s v="Yes"/>
    <n v="598.62"/>
    <n v="0"/>
    <n v="598.62"/>
    <n v="1.18"/>
    <n v="1.18"/>
    <n v="598.62"/>
    <n v="1.756"/>
    <n v="78209"/>
    <n v="80164"/>
    <n v="162055.29999999999"/>
    <n v="4050.9200000000128"/>
    <n v="15997.68"/>
    <n v="0.16020000000000001"/>
    <n v="0.15390000000000001"/>
    <n v="54676.62"/>
    <n v="2768.44"/>
    <n v="426.06"/>
    <n v="3194.5"/>
    <n v="223977.34"/>
  </r>
  <r>
    <x v="159"/>
    <s v="Mukilteo"/>
    <n v="4304"/>
    <s v="Discovery Elementary"/>
    <s v="Yes"/>
    <n v="647.33000000000004"/>
    <n v="0"/>
    <n v="647.33000000000004"/>
    <n v="1.18"/>
    <n v="1.18"/>
    <n v="647.33000000000004"/>
    <n v="1.899"/>
    <n v="78209"/>
    <n v="80164"/>
    <n v="175252.29"/>
    <n v="4380.7999999999884"/>
    <n v="15997.68"/>
    <n v="0.16020000000000001"/>
    <n v="0.15390000000000001"/>
    <n v="59129.22"/>
    <n v="2993.88"/>
    <n v="460.76"/>
    <n v="3454.6400000000003"/>
    <n v="242216.95"/>
  </r>
  <r>
    <x v="159"/>
    <s v="Mukilteo"/>
    <n v="4342"/>
    <s v="Columbia Elementary"/>
    <s v="No"/>
    <n v="504.05"/>
    <n v="0"/>
    <n v="0"/>
    <n v="1.18"/>
    <n v="1.18"/>
    <n v="0"/>
    <n v="0"/>
    <n v="78209"/>
    <n v="80164"/>
    <n v="0"/>
    <n v="0"/>
    <n v="15997.68"/>
    <n v="0.16020000000000001"/>
    <n v="0.15390000000000001"/>
    <n v="0"/>
    <n v="0"/>
    <n v="0"/>
    <n v="0"/>
    <n v="0"/>
  </r>
  <r>
    <x v="159"/>
    <s v="Mukilteo"/>
    <n v="4344"/>
    <s v="Horizon Elementary"/>
    <s v="Yes"/>
    <n v="552.89"/>
    <n v="0"/>
    <n v="552.89"/>
    <n v="1.18"/>
    <n v="1.18"/>
    <n v="552.89"/>
    <n v="1.6220000000000001"/>
    <n v="78209"/>
    <n v="80164"/>
    <n v="149688.9"/>
    <n v="3741.7900000000081"/>
    <n v="15997.68"/>
    <n v="0.16020000000000001"/>
    <n v="0.15390000000000001"/>
    <n v="50504.26"/>
    <n v="2557.1799999999998"/>
    <n v="393.55"/>
    <n v="2950.73"/>
    <n v="206885.68000000002"/>
  </r>
  <r>
    <x v="159"/>
    <s v="Mukilteo"/>
    <n v="4425"/>
    <s v="Voyager Middle School"/>
    <s v="Yes"/>
    <n v="895.06"/>
    <n v="0"/>
    <n v="895.06"/>
    <n v="1.18"/>
    <n v="1.18"/>
    <n v="895.06"/>
    <n v="2.6259999999999999"/>
    <n v="78209"/>
    <n v="80164"/>
    <n v="242344.66"/>
    <n v="6057.9199999999837"/>
    <n v="15997.68"/>
    <n v="0.16020000000000001"/>
    <n v="0.15390000000000001"/>
    <n v="81765.84"/>
    <n v="4140.04"/>
    <n v="637.15"/>
    <n v="4777.1899999999996"/>
    <n v="334945.61"/>
  </r>
  <r>
    <x v="159"/>
    <s v="Mukilteo"/>
    <n v="4430"/>
    <s v="Harbour Pointe Middle School"/>
    <s v="No"/>
    <n v="809.06"/>
    <n v="0"/>
    <n v="0"/>
    <n v="1.18"/>
    <n v="1.18"/>
    <n v="0"/>
    <n v="0"/>
    <n v="78209"/>
    <n v="80164"/>
    <n v="0"/>
    <n v="0"/>
    <n v="15997.68"/>
    <n v="0.16020000000000001"/>
    <n v="0.15390000000000001"/>
    <n v="0"/>
    <n v="0"/>
    <n v="0"/>
    <n v="0"/>
    <n v="0"/>
  </r>
  <r>
    <x v="159"/>
    <s v="Mukilteo"/>
    <n v="4433"/>
    <s v="Kamiak High School"/>
    <s v="No"/>
    <n v="2302.9"/>
    <n v="0"/>
    <n v="0"/>
    <n v="1.18"/>
    <n v="1.18"/>
    <n v="0"/>
    <n v="0"/>
    <n v="78209"/>
    <n v="80164"/>
    <n v="0"/>
    <n v="0"/>
    <n v="15997.68"/>
    <n v="0.16020000000000001"/>
    <n v="0.15390000000000001"/>
    <n v="0"/>
    <n v="0"/>
    <n v="0"/>
    <n v="0"/>
    <n v="0"/>
  </r>
  <r>
    <x v="159"/>
    <s v="Mukilteo"/>
    <n v="4469"/>
    <s v="Endeavour Elementary"/>
    <s v="No"/>
    <n v="435.78"/>
    <n v="0"/>
    <n v="0"/>
    <n v="1.18"/>
    <n v="1.18"/>
    <n v="0"/>
    <n v="0"/>
    <n v="78209"/>
    <n v="80164"/>
    <n v="0"/>
    <n v="0"/>
    <n v="15997.68"/>
    <n v="0.16020000000000001"/>
    <n v="0.15390000000000001"/>
    <n v="0"/>
    <n v="0"/>
    <n v="0"/>
    <n v="0"/>
    <n v="0"/>
  </r>
  <r>
    <x v="159"/>
    <s v="Mukilteo"/>
    <n v="4583"/>
    <s v="Odyssey Elementary"/>
    <s v="Yes"/>
    <n v="527.55999999999995"/>
    <n v="0"/>
    <n v="527.55999999999995"/>
    <n v="1.18"/>
    <n v="1.18"/>
    <n v="527.55999999999995"/>
    <n v="1.548"/>
    <n v="78209"/>
    <n v="80164"/>
    <n v="142859.69"/>
    <n v="3571.0799999999872"/>
    <n v="15997.68"/>
    <n v="0.16020000000000001"/>
    <n v="0.15390000000000001"/>
    <n v="48200.12"/>
    <n v="2440.5100000000002"/>
    <n v="375.59"/>
    <n v="2816.1000000000004"/>
    <n v="197446.99"/>
  </r>
  <r>
    <x v="159"/>
    <s v="Mukilteo"/>
    <n v="5450"/>
    <s v="Lake Stickney Elementary School"/>
    <s v="Yes"/>
    <n v="611.66999999999996"/>
    <n v="0"/>
    <n v="611.66999999999996"/>
    <n v="1.18"/>
    <n v="1.18"/>
    <n v="611.66999999999996"/>
    <n v="1.794"/>
    <n v="78209"/>
    <n v="80164"/>
    <n v="165562.20000000001"/>
    <n v="4138.5699999999779"/>
    <n v="15997.68"/>
    <n v="0.16020000000000001"/>
    <n v="0.15390000000000001"/>
    <n v="55859.83"/>
    <n v="2828.35"/>
    <n v="435.28"/>
    <n v="3263.63"/>
    <n v="228824.23"/>
  </r>
  <r>
    <x v="159"/>
    <s v="Mukilteo"/>
    <n v="5482"/>
    <s v="Pathfinder Kindergarten Center"/>
    <s v="Yes"/>
    <n v="363.56"/>
    <n v="0"/>
    <n v="363.56"/>
    <n v="1.18"/>
    <n v="1.18"/>
    <n v="363.56"/>
    <n v="1.0660000000000001"/>
    <n v="78209"/>
    <n v="80164"/>
    <n v="98377.54"/>
    <n v="2459.1500000000087"/>
    <n v="15997.68"/>
    <n v="0.16020000000000001"/>
    <n v="0.15390000000000001"/>
    <n v="33192.07"/>
    <n v="1680.61"/>
    <n v="258.64999999999998"/>
    <n v="1939.2599999999998"/>
    <n v="135968.02000000002"/>
  </r>
  <r>
    <x v="159"/>
    <s v="Mukilteo"/>
    <n v="5498"/>
    <s v="Mukilteo Reengagement Academy Open Doors"/>
    <s v="Yes"/>
    <n v="83.67"/>
    <n v="0"/>
    <n v="83.67"/>
    <n v="1.18"/>
    <n v="1.18"/>
    <n v="83.67"/>
    <n v="0.245"/>
    <n v="78209"/>
    <n v="80164"/>
    <n v="22610.22"/>
    <n v="565.18999999999869"/>
    <n v="15997.68"/>
    <n v="0.16020000000000001"/>
    <n v="0.15390000000000001"/>
    <n v="7628.57"/>
    <n v="386.26"/>
    <n v="59.45"/>
    <n v="445.71"/>
    <n v="31249.69"/>
  </r>
  <r>
    <x v="160"/>
    <s v="Naches Valley"/>
    <n v="2591"/>
    <s v="Naches Valley High School"/>
    <s v="Yes"/>
    <n v="394.62"/>
    <n v="0"/>
    <n v="394.62"/>
    <n v="1"/>
    <n v="1"/>
    <n v="394.62"/>
    <n v="1.1579999999999999"/>
    <n v="78209"/>
    <n v="80164"/>
    <n v="90566.02"/>
    <n v="2263.8899999999994"/>
    <n v="15997.68"/>
    <n v="0.16020000000000001"/>
    <n v="0.15390000000000001"/>
    <n v="33382.400000000001"/>
    <n v="1547.17"/>
    <n v="238.11"/>
    <n v="1785.2800000000002"/>
    <n v="127997.59000000001"/>
  </r>
  <r>
    <x v="160"/>
    <s v="Naches Valley"/>
    <n v="2898"/>
    <s v="Naches Valley Middle School"/>
    <s v="Yes"/>
    <n v="412.83"/>
    <n v="0"/>
    <n v="412.83"/>
    <n v="1"/>
    <n v="1"/>
    <n v="412.83"/>
    <n v="1.2110000000000001"/>
    <n v="78209"/>
    <n v="80164"/>
    <n v="94711.1"/>
    <n v="2367.5"/>
    <n v="15997.68"/>
    <n v="0.16020000000000001"/>
    <n v="0.15390000000000001"/>
    <n v="34910.269999999997"/>
    <n v="1617.98"/>
    <n v="249.01"/>
    <n v="1866.99"/>
    <n v="133855.85999999999"/>
  </r>
  <r>
    <x v="160"/>
    <s v="Naches Valley"/>
    <n v="5451"/>
    <s v="Naches Valley Elementary School"/>
    <s v="Yes"/>
    <n v="488.95"/>
    <n v="0"/>
    <n v="488.95"/>
    <n v="1"/>
    <n v="1"/>
    <n v="488.95"/>
    <n v="1.4339999999999999"/>
    <n v="78209"/>
    <n v="80164"/>
    <n v="112151.71"/>
    <n v="2803.4699999999866"/>
    <n v="15997.68"/>
    <n v="0.16020000000000001"/>
    <n v="0.15390000000000001"/>
    <n v="41338.83"/>
    <n v="1915.92"/>
    <n v="294.86"/>
    <n v="2210.7800000000002"/>
    <n v="158504.79"/>
  </r>
  <r>
    <x v="161"/>
    <s v="Napavine"/>
    <n v="2273"/>
    <s v="Napavine Jr Sr High School"/>
    <s v="No"/>
    <n v="418.1"/>
    <n v="0"/>
    <n v="0"/>
    <n v="1"/>
    <n v="1"/>
    <n v="0"/>
    <n v="0"/>
    <n v="78209"/>
    <n v="80164"/>
    <n v="0"/>
    <n v="0"/>
    <n v="15997.68"/>
    <n v="0.16020000000000001"/>
    <n v="0.15390000000000001"/>
    <n v="0"/>
    <n v="0"/>
    <n v="0"/>
    <n v="0"/>
    <n v="0"/>
  </r>
  <r>
    <x v="161"/>
    <s v="Napavine"/>
    <n v="3288"/>
    <s v="Napavine Elementary"/>
    <s v="No"/>
    <n v="397.78"/>
    <n v="0"/>
    <n v="0"/>
    <n v="1"/>
    <n v="1"/>
    <n v="0"/>
    <n v="0"/>
    <n v="78209"/>
    <n v="80164"/>
    <n v="0"/>
    <n v="0"/>
    <n v="15997.68"/>
    <n v="0.16020000000000001"/>
    <n v="0.15390000000000001"/>
    <n v="0"/>
    <n v="0"/>
    <n v="0"/>
    <n v="0"/>
    <n v="0"/>
  </r>
  <r>
    <x v="162"/>
    <s v="Naselle Grays Riv"/>
    <n v="2868"/>
    <s v="Naselle Elementary"/>
    <s v="Yes"/>
    <n v="128.33000000000001"/>
    <n v="0"/>
    <n v="128.33000000000001"/>
    <n v="1"/>
    <n v="1"/>
    <n v="128.33000000000001"/>
    <n v="0.376"/>
    <n v="78209"/>
    <n v="80164"/>
    <n v="29406.58"/>
    <n v="735.07999999999811"/>
    <n v="15997.68"/>
    <n v="0.16020000000000001"/>
    <n v="0.15390000000000001"/>
    <n v="10839.19"/>
    <n v="502.36"/>
    <n v="77.31"/>
    <n v="579.67000000000007"/>
    <n v="41560.520000000004"/>
  </r>
  <r>
    <x v="162"/>
    <s v="Naselle Grays Riv"/>
    <n v="3295"/>
    <s v="Naselle Jr Sr High Schools"/>
    <s v="Yes"/>
    <n v="187.60999999999999"/>
    <n v="0"/>
    <n v="187.60999999999999"/>
    <n v="1"/>
    <n v="1"/>
    <n v="187.60999999999999"/>
    <n v="0.55000000000000004"/>
    <n v="78209"/>
    <n v="80164"/>
    <n v="43014.95"/>
    <n v="1075.25"/>
    <n v="15997.68"/>
    <n v="0.16020000000000001"/>
    <n v="0.15390000000000001"/>
    <n v="15855.2"/>
    <n v="734.84"/>
    <n v="113.09"/>
    <n v="847.93000000000006"/>
    <n v="60793.329999999994"/>
  </r>
  <r>
    <x v="163"/>
    <s v="Nespelem"/>
    <n v="2494"/>
    <s v="Nespelem Elementary"/>
    <s v="Yes"/>
    <n v="134.33999999999997"/>
    <n v="0"/>
    <n v="134.33999999999997"/>
    <n v="1"/>
    <n v="1"/>
    <n v="134.33999999999997"/>
    <n v="0.39400000000000002"/>
    <n v="78209"/>
    <n v="80164"/>
    <n v="30814.35"/>
    <n v="770.27000000000044"/>
    <n v="15997.68"/>
    <n v="0.16020000000000001"/>
    <n v="0.15390000000000001"/>
    <n v="11358.09"/>
    <n v="526.41"/>
    <n v="81.010000000000005"/>
    <n v="607.41999999999996"/>
    <n v="43550.130000000005"/>
  </r>
  <r>
    <x v="163"/>
    <s v="Nespelem"/>
    <n v="5740"/>
    <s v="Nespelem High School"/>
    <s v="Yes"/>
    <n v="41.67"/>
    <n v="0"/>
    <n v="41.67"/>
    <n v="1"/>
    <n v="1"/>
    <n v="41.67"/>
    <n v="0.122"/>
    <n v="78209"/>
    <n v="80164"/>
    <n v="9541.5"/>
    <n v="238.51000000000022"/>
    <n v="15997.68"/>
    <n v="0.16020000000000001"/>
    <n v="0.15390000000000001"/>
    <n v="3516.97"/>
    <n v="163"/>
    <n v="25.09"/>
    <n v="188.09"/>
    <n v="13485.07"/>
  </r>
  <r>
    <x v="164"/>
    <s v="Newport"/>
    <n v="2518"/>
    <s v="Newport High School"/>
    <s v="Yes"/>
    <n v="284.83"/>
    <n v="0"/>
    <n v="284.83"/>
    <n v="1"/>
    <n v="1"/>
    <n v="284.83"/>
    <n v="0.83599999999999997"/>
    <n v="78209"/>
    <n v="80164"/>
    <n v="65382.720000000001"/>
    <n v="1634.3800000000047"/>
    <n v="15997.68"/>
    <n v="0.16020000000000001"/>
    <n v="0.15390000000000001"/>
    <n v="24099.9"/>
    <n v="1116.95"/>
    <n v="171.9"/>
    <n v="1288.8500000000001"/>
    <n v="92405.85"/>
  </r>
  <r>
    <x v="164"/>
    <s v="Newport"/>
    <n v="3968"/>
    <s v="Sadie Halstead Middle School"/>
    <s v="Yes"/>
    <n v="279.05"/>
    <n v="0"/>
    <n v="279.05"/>
    <n v="1"/>
    <n v="1"/>
    <n v="279.05"/>
    <n v="0.81899999999999995"/>
    <n v="78209"/>
    <n v="80164"/>
    <n v="64053.17"/>
    <n v="1601.1500000000087"/>
    <n v="15997.68"/>
    <n v="0.16020000000000001"/>
    <n v="0.15390000000000001"/>
    <n v="23609.83"/>
    <n v="1094.24"/>
    <n v="168.4"/>
    <n v="1262.6400000000001"/>
    <n v="90526.790000000008"/>
  </r>
  <r>
    <x v="164"/>
    <s v="Newport"/>
    <n v="4478"/>
    <s v="Stratton Elementary"/>
    <s v="Yes"/>
    <n v="370.74"/>
    <n v="0"/>
    <n v="370.74"/>
    <n v="1"/>
    <n v="1"/>
    <n v="370.74"/>
    <n v="1.0880000000000001"/>
    <n v="78209"/>
    <n v="80164"/>
    <n v="85091.39"/>
    <n v="2127.0399999999936"/>
    <n v="15997.68"/>
    <n v="0.16020000000000001"/>
    <n v="0.15390000000000001"/>
    <n v="31364.47"/>
    <n v="1453.64"/>
    <n v="223.72"/>
    <n v="1677.3600000000001"/>
    <n v="120260.26"/>
  </r>
  <r>
    <x v="164"/>
    <s v="Newport"/>
    <n v="5118"/>
    <s v="Pend Oreille River School"/>
    <s v="Yes"/>
    <n v="53.309999999999995"/>
    <n v="0"/>
    <n v="53.309999999999995"/>
    <n v="1"/>
    <n v="1"/>
    <n v="53.309999999999995"/>
    <n v="0.156"/>
    <n v="78209"/>
    <n v="80164"/>
    <n v="12200.6"/>
    <n v="304.97999999999956"/>
    <n v="15997.68"/>
    <n v="0.16020000000000001"/>
    <n v="0.15390000000000001"/>
    <n v="4497.1099999999997"/>
    <n v="208.43"/>
    <n v="32.08"/>
    <n v="240.51"/>
    <n v="17243.199999999997"/>
  </r>
  <r>
    <x v="164"/>
    <s v="Newport"/>
    <n v="5681"/>
    <s v="Newport Home Link"/>
    <s v="Yes"/>
    <n v="178.55"/>
    <n v="0"/>
    <n v="178.55"/>
    <n v="1"/>
    <n v="1"/>
    <n v="178.55"/>
    <n v="0.52400000000000002"/>
    <n v="78209"/>
    <n v="80164"/>
    <n v="40981.519999999997"/>
    <n v="1024.4200000000055"/>
    <n v="15997.68"/>
    <n v="0.16020000000000001"/>
    <n v="0.15390000000000001"/>
    <n v="15105.68"/>
    <n v="700.1"/>
    <n v="107.75"/>
    <n v="807.85"/>
    <n v="57919.47"/>
  </r>
  <r>
    <x v="165"/>
    <s v="Nine Mile Falls"/>
    <n v="2341"/>
    <s v="Nine Mile Falls Elementary"/>
    <s v="No"/>
    <n v="135.89000000000001"/>
    <n v="0"/>
    <n v="0"/>
    <n v="1"/>
    <n v="1.04"/>
    <n v="0"/>
    <n v="0"/>
    <n v="78209"/>
    <n v="80164"/>
    <n v="0"/>
    <n v="0"/>
    <n v="15997.68"/>
    <n v="0.16020000000000001"/>
    <n v="0.15390000000000001"/>
    <n v="0"/>
    <n v="0"/>
    <n v="0"/>
    <n v="0"/>
    <n v="0"/>
  </r>
  <r>
    <x v="165"/>
    <s v="Nine Mile Falls"/>
    <n v="4036"/>
    <s v="Lake Spokane Elementary"/>
    <s v="No"/>
    <n v="441.58000000000004"/>
    <n v="0"/>
    <n v="0"/>
    <n v="1"/>
    <n v="1.04"/>
    <n v="0"/>
    <n v="0"/>
    <n v="78209"/>
    <n v="80164"/>
    <n v="0"/>
    <n v="0"/>
    <n v="15997.68"/>
    <n v="0.16020000000000001"/>
    <n v="0.15390000000000001"/>
    <n v="0"/>
    <n v="0"/>
    <n v="0"/>
    <n v="0"/>
    <n v="0"/>
  </r>
  <r>
    <x v="165"/>
    <s v="Nine Mile Falls"/>
    <n v="4333"/>
    <s v="Lakeside High School"/>
    <s v="No"/>
    <n v="478.87"/>
    <n v="0"/>
    <n v="0"/>
    <n v="1"/>
    <n v="1.04"/>
    <n v="0"/>
    <n v="0"/>
    <n v="78209"/>
    <n v="80164"/>
    <n v="0"/>
    <n v="0"/>
    <n v="15997.68"/>
    <n v="0.16020000000000001"/>
    <n v="0.15390000000000001"/>
    <n v="0"/>
    <n v="0"/>
    <n v="0"/>
    <n v="0"/>
    <n v="0"/>
  </r>
  <r>
    <x v="165"/>
    <s v="Nine Mile Falls"/>
    <n v="4521"/>
    <s v="Lakeside Middle School"/>
    <s v="No"/>
    <n v="296.24"/>
    <n v="0"/>
    <n v="0"/>
    <n v="1"/>
    <n v="1.04"/>
    <n v="0"/>
    <n v="0"/>
    <n v="78209"/>
    <n v="80164"/>
    <n v="0"/>
    <n v="0"/>
    <n v="15997.68"/>
    <n v="0.16020000000000001"/>
    <n v="0.15390000000000001"/>
    <n v="0"/>
    <n v="0"/>
    <n v="0"/>
    <n v="0"/>
    <n v="0"/>
  </r>
  <r>
    <x v="165"/>
    <s v="Nine Mile Falls"/>
    <n v="5417"/>
    <s v="Re-Engagement School (Nine Mile Falls)"/>
    <s v="Yes"/>
    <n v="6.02"/>
    <n v="0"/>
    <n v="6.02"/>
    <n v="1"/>
    <n v="1.04"/>
    <n v="6.02"/>
    <n v="1.7999999999999999E-2"/>
    <n v="78209"/>
    <n v="80164"/>
    <n v="1407.76"/>
    <n v="92.910000000000082"/>
    <n v="15997.68"/>
    <n v="0.16020000000000001"/>
    <n v="0.15390000000000001"/>
    <n v="527.78"/>
    <n v="25.01"/>
    <n v="3.85"/>
    <n v="28.860000000000003"/>
    <n v="2057.31"/>
  </r>
  <r>
    <x v="165"/>
    <s v="Nine Mile Falls"/>
    <n v="5752"/>
    <s v="Nine Mile Family Partnership Program"/>
    <s v="No"/>
    <n v="51.98"/>
    <n v="0"/>
    <n v="0"/>
    <n v="1"/>
    <n v="1.04"/>
    <n v="0"/>
    <n v="0"/>
    <n v="78209"/>
    <n v="80164"/>
    <n v="0"/>
    <n v="0"/>
    <n v="15997.68"/>
    <n v="0.16020000000000001"/>
    <n v="0.15390000000000001"/>
    <n v="0"/>
    <n v="0"/>
    <n v="0"/>
    <n v="0"/>
    <n v="0"/>
  </r>
  <r>
    <x v="166"/>
    <s v="Nooksack Valley"/>
    <n v="2459"/>
    <s v="Nooksack Valley High School"/>
    <s v="Yes"/>
    <n v="520.13"/>
    <n v="0"/>
    <n v="520.13"/>
    <n v="1.06"/>
    <n v="1.06"/>
    <n v="520.13"/>
    <n v="1.526"/>
    <n v="78209"/>
    <n v="80164"/>
    <n v="126507.75"/>
    <n v="3162.3300000000017"/>
    <n v="15997.68"/>
    <n v="0.16020000000000001"/>
    <n v="0.15390000000000001"/>
    <n v="45165.68"/>
    <n v="2161.17"/>
    <n v="332.6"/>
    <n v="2493.77"/>
    <n v="177329.53"/>
  </r>
  <r>
    <x v="166"/>
    <s v="Nooksack Valley"/>
    <n v="2489"/>
    <s v="Sumas Elementary"/>
    <s v="Yes"/>
    <n v="292.86"/>
    <n v="0"/>
    <n v="292.86"/>
    <n v="1.06"/>
    <n v="1.06"/>
    <n v="292.86"/>
    <n v="0.85899999999999999"/>
    <n v="78209"/>
    <n v="80164"/>
    <n v="71212.42"/>
    <n v="1780.1100000000006"/>
    <n v="15997.68"/>
    <n v="0.16020000000000001"/>
    <n v="0.15390000000000001"/>
    <n v="25424.2"/>
    <n v="1216.54"/>
    <n v="187.23"/>
    <n v="1403.77"/>
    <n v="99820.5"/>
  </r>
  <r>
    <x v="166"/>
    <s v="Nooksack Valley"/>
    <n v="2687"/>
    <s v="Nooksack Valley Middle School"/>
    <s v="Yes"/>
    <n v="465.28"/>
    <n v="0"/>
    <n v="465.28"/>
    <n v="1.06"/>
    <n v="1.06"/>
    <n v="465.28"/>
    <n v="1.365"/>
    <n v="78209"/>
    <n v="80164"/>
    <n v="113160.6"/>
    <n v="2828.6899999999878"/>
    <n v="15997.68"/>
    <n v="0.16020000000000001"/>
    <n v="0.15390000000000001"/>
    <n v="40400.5"/>
    <n v="1933.15"/>
    <n v="297.51"/>
    <n v="2230.66"/>
    <n v="158620.44999999998"/>
  </r>
  <r>
    <x v="166"/>
    <s v="Nooksack Valley"/>
    <n v="4428"/>
    <s v="Everson Elementary"/>
    <s v="Yes"/>
    <n v="287.70000000000005"/>
    <n v="0"/>
    <n v="287.70000000000005"/>
    <n v="1.06"/>
    <n v="1.06"/>
    <n v="287.70000000000005"/>
    <n v="0.84399999999999997"/>
    <n v="78209"/>
    <n v="80164"/>
    <n v="69968.899999999994"/>
    <n v="1749.0200000000041"/>
    <n v="15997.68"/>
    <n v="0.16020000000000001"/>
    <n v="0.15390000000000001"/>
    <n v="24980.23"/>
    <n v="1195.3"/>
    <n v="183.96"/>
    <n v="1379.26"/>
    <n v="98077.409999999989"/>
  </r>
  <r>
    <x v="166"/>
    <s v="Nooksack Valley"/>
    <n v="4525"/>
    <s v="Nooksack Elementary"/>
    <s v="Yes"/>
    <n v="409.28000000000003"/>
    <n v="0"/>
    <n v="409.28000000000003"/>
    <n v="1.06"/>
    <n v="1.06"/>
    <n v="409.28000000000003"/>
    <n v="1.2010000000000001"/>
    <n v="78209"/>
    <n v="80164"/>
    <n v="99564.75"/>
    <n v="2488.8300000000017"/>
    <n v="15997.68"/>
    <n v="0.16020000000000001"/>
    <n v="0.15390000000000001"/>
    <n v="35546.519999999997"/>
    <n v="1700.89"/>
    <n v="261.77"/>
    <n v="1962.66"/>
    <n v="139562.75999999998"/>
  </r>
  <r>
    <x v="166"/>
    <s v="Nooksack Valley"/>
    <n v="5554"/>
    <s v="Nooksack Reengagement"/>
    <s v="Yes"/>
    <n v="14.989999999999998"/>
    <n v="0"/>
    <n v="14.989999999999998"/>
    <n v="1.06"/>
    <n v="1.06"/>
    <n v="14.989999999999998"/>
    <n v="4.3999999999999997E-2"/>
    <n v="78209"/>
    <n v="80164"/>
    <n v="3647.67"/>
    <n v="91.179999999999836"/>
    <n v="15997.68"/>
    <n v="0.16020000000000001"/>
    <n v="0.15390000000000001"/>
    <n v="1302.29"/>
    <n v="62.31"/>
    <n v="9.59"/>
    <n v="71.900000000000006"/>
    <n v="5113.0399999999991"/>
  </r>
  <r>
    <x v="167"/>
    <s v="North Beach"/>
    <n v="2728"/>
    <s v="North Beach Senior High School"/>
    <s v="Yes"/>
    <n v="201.99"/>
    <n v="0"/>
    <n v="201.99"/>
    <n v="1"/>
    <n v="1"/>
    <n v="201.99"/>
    <n v="0.59299999999999997"/>
    <n v="78209"/>
    <n v="80164"/>
    <n v="46377.94"/>
    <n v="1159.3099999999977"/>
    <n v="15997.68"/>
    <n v="0.16020000000000001"/>
    <n v="0.15390000000000001"/>
    <n v="17094.79"/>
    <n v="792.29"/>
    <n v="121.93"/>
    <n v="914.22"/>
    <n v="65546.259999999995"/>
  </r>
  <r>
    <x v="167"/>
    <s v="North Beach"/>
    <n v="3155"/>
    <s v="Pacific Beach Elementary School"/>
    <s v="Yes"/>
    <n v="92.55"/>
    <n v="0"/>
    <n v="92.55"/>
    <n v="1"/>
    <n v="1"/>
    <n v="92.55"/>
    <n v="0.27100000000000002"/>
    <n v="78209"/>
    <n v="80164"/>
    <n v="21194.639999999999"/>
    <n v="529.79999999999927"/>
    <n v="15997.68"/>
    <n v="0.16020000000000001"/>
    <n v="0.15390000000000001"/>
    <n v="7812.29"/>
    <n v="362.07"/>
    <n v="55.72"/>
    <n v="417.78999999999996"/>
    <n v="29954.52"/>
  </r>
  <r>
    <x v="167"/>
    <s v="North Beach"/>
    <n v="3787"/>
    <s v="Ocean Shores Elementary"/>
    <s v="Yes"/>
    <n v="237.25"/>
    <n v="0"/>
    <n v="237.25"/>
    <n v="1"/>
    <n v="1"/>
    <n v="237.25"/>
    <n v="0.69599999999999995"/>
    <n v="78209"/>
    <n v="80164"/>
    <n v="54433.46"/>
    <n v="1360.6800000000003"/>
    <n v="15997.68"/>
    <n v="0.16020000000000001"/>
    <n v="0.15390000000000001"/>
    <n v="20064.03"/>
    <n v="929.9"/>
    <n v="143.11000000000001"/>
    <n v="1073.01"/>
    <n v="76931.179999999978"/>
  </r>
  <r>
    <x v="167"/>
    <s v="North Beach"/>
    <n v="3788"/>
    <s v="North Beach Junior High School"/>
    <s v="Yes"/>
    <n v="92.9"/>
    <n v="0"/>
    <n v="92.9"/>
    <n v="1"/>
    <n v="1"/>
    <n v="92.9"/>
    <n v="0.27300000000000002"/>
    <n v="78209"/>
    <n v="80164"/>
    <n v="21351.06"/>
    <n v="533.70999999999913"/>
    <n v="15997.68"/>
    <n v="0.16020000000000001"/>
    <n v="0.15390000000000001"/>
    <n v="7869.94"/>
    <n v="364.75"/>
    <n v="56.14"/>
    <n v="420.89"/>
    <n v="30175.599999999999"/>
  </r>
  <r>
    <x v="168"/>
    <s v="North Franklin"/>
    <n v="1754"/>
    <s v="Palouse Junction High School"/>
    <s v="Yes"/>
    <n v="34.31"/>
    <n v="0"/>
    <n v="34.31"/>
    <n v="1"/>
    <n v="1"/>
    <n v="34.31"/>
    <n v="0.10100000000000001"/>
    <n v="78209"/>
    <n v="80164"/>
    <n v="7899.11"/>
    <n v="197.45000000000073"/>
    <n v="15997.68"/>
    <n v="0.16020000000000001"/>
    <n v="0.15390000000000001"/>
    <n v="2911.59"/>
    <n v="134.94"/>
    <n v="20.77"/>
    <n v="155.71"/>
    <n v="11163.86"/>
  </r>
  <r>
    <x v="168"/>
    <s v="North Franklin"/>
    <n v="2198"/>
    <s v="Robert L Olds Junior High School"/>
    <s v="Yes"/>
    <n v="319.35000000000002"/>
    <n v="0"/>
    <n v="319.35000000000002"/>
    <n v="1"/>
    <n v="1"/>
    <n v="319.35000000000002"/>
    <n v="0.93700000000000006"/>
    <n v="78209"/>
    <n v="80164"/>
    <n v="73281.83"/>
    <n v="1831.8399999999965"/>
    <n v="15997.68"/>
    <n v="0.16020000000000001"/>
    <n v="0.15390000000000001"/>
    <n v="27011.5"/>
    <n v="1251.8900000000001"/>
    <n v="192.67"/>
    <n v="1444.5600000000002"/>
    <n v="103569.73"/>
  </r>
  <r>
    <x v="168"/>
    <s v="North Franklin"/>
    <n v="2918"/>
    <s v="Connell Elem"/>
    <s v="Yes"/>
    <n v="494"/>
    <n v="0"/>
    <n v="494"/>
    <n v="1"/>
    <n v="1"/>
    <n v="494"/>
    <n v="1.4490000000000001"/>
    <n v="78209"/>
    <n v="80164"/>
    <n v="113324.84"/>
    <n v="2832.8000000000029"/>
    <n v="15997.68"/>
    <n v="0.16020000000000001"/>
    <n v="0.15390000000000001"/>
    <n v="41771.25"/>
    <n v="1935.96"/>
    <n v="297.94"/>
    <n v="2233.9"/>
    <n v="160162.79"/>
  </r>
  <r>
    <x v="168"/>
    <s v="North Franklin"/>
    <n v="3086"/>
    <s v="Mesa Elem"/>
    <s v="Yes"/>
    <n v="217.11"/>
    <n v="0"/>
    <n v="217.11"/>
    <n v="1"/>
    <n v="1"/>
    <n v="217.11"/>
    <n v="0.63700000000000001"/>
    <n v="78209"/>
    <n v="80164"/>
    <n v="49819.13"/>
    <n v="1245.3400000000038"/>
    <n v="15997.68"/>
    <n v="0.16020000000000001"/>
    <n v="0.15390000000000001"/>
    <n v="18363.2"/>
    <n v="851.07"/>
    <n v="130.97999999999999"/>
    <n v="982.05000000000007"/>
    <n v="70409.720000000016"/>
  </r>
  <r>
    <x v="168"/>
    <s v="North Franklin"/>
    <n v="3272"/>
    <s v="Connell High School"/>
    <s v="Yes"/>
    <n v="578.95000000000005"/>
    <n v="0"/>
    <n v="578.95000000000005"/>
    <n v="1"/>
    <n v="1"/>
    <n v="578.95000000000005"/>
    <n v="1.698"/>
    <n v="78209"/>
    <n v="80164"/>
    <n v="132798.88"/>
    <n v="3319.5899999999965"/>
    <n v="15997.68"/>
    <n v="0.16020000000000001"/>
    <n v="0.15390000000000001"/>
    <n v="48949.33"/>
    <n v="2268.64"/>
    <n v="349.14"/>
    <n v="2617.7799999999997"/>
    <n v="187685.58000000002"/>
  </r>
  <r>
    <x v="168"/>
    <s v="North Franklin"/>
    <n v="3325"/>
    <s v="Basin City Elem"/>
    <s v="Yes"/>
    <n v="325.60000000000002"/>
    <n v="0"/>
    <n v="325.60000000000002"/>
    <n v="1"/>
    <n v="1"/>
    <n v="325.60000000000002"/>
    <n v="0.95499999999999996"/>
    <n v="78209"/>
    <n v="80164"/>
    <n v="74689.600000000006"/>
    <n v="1867.0199999999895"/>
    <n v="15997.68"/>
    <n v="0.16020000000000001"/>
    <n v="0.15390000000000001"/>
    <n v="27530.39"/>
    <n v="1275.94"/>
    <n v="196.37"/>
    <n v="1472.31"/>
    <n v="105559.31999999999"/>
  </r>
  <r>
    <x v="168"/>
    <s v="North Franklin"/>
    <n v="5499"/>
    <s v="CRCC-Open Doors"/>
    <s v="No"/>
    <n v="10.44"/>
    <n v="0"/>
    <n v="0"/>
    <n v="1"/>
    <n v="1"/>
    <n v="0"/>
    <n v="0"/>
    <n v="78209"/>
    <n v="80164"/>
    <n v="0"/>
    <n v="0"/>
    <n v="15997.68"/>
    <n v="0.16020000000000001"/>
    <n v="0.15390000000000001"/>
    <n v="0"/>
    <n v="0"/>
    <n v="0"/>
    <n v="0"/>
    <n v="0"/>
  </r>
  <r>
    <x v="168"/>
    <s v="North Franklin"/>
    <n v="5653"/>
    <s v="North Franklin Virtual Academy"/>
    <s v="Yes"/>
    <n v="46.57"/>
    <n v="0"/>
    <n v="46.57"/>
    <n v="1"/>
    <n v="1"/>
    <n v="46.57"/>
    <n v="0.13700000000000001"/>
    <n v="78209"/>
    <n v="80164"/>
    <n v="10714.63"/>
    <n v="267.84000000000015"/>
    <n v="15997.68"/>
    <n v="0.16020000000000001"/>
    <n v="0.15390000000000001"/>
    <n v="3949.39"/>
    <n v="183.04"/>
    <n v="28.17"/>
    <n v="211.20999999999998"/>
    <n v="15143.069999999998"/>
  </r>
  <r>
    <x v="169"/>
    <s v="North Kitsap"/>
    <n v="1677"/>
    <s v="District Programs"/>
    <s v="No"/>
    <n v="2.2200000000000002"/>
    <n v="0"/>
    <n v="0"/>
    <n v="1.18"/>
    <n v="1.22"/>
    <n v="0"/>
    <n v="0"/>
    <n v="78209"/>
    <n v="80164"/>
    <n v="0"/>
    <n v="0"/>
    <n v="15997.68"/>
    <n v="0.16020000000000001"/>
    <n v="0.15390000000000001"/>
    <n v="0"/>
    <n v="0"/>
    <n v="0"/>
    <n v="0"/>
    <n v="0"/>
  </r>
  <r>
    <x v="169"/>
    <s v="North Kitsap"/>
    <n v="1733"/>
    <s v="NKOA &amp; PAL"/>
    <s v="No"/>
    <n v="55.13"/>
    <n v="0"/>
    <n v="0"/>
    <n v="1.18"/>
    <n v="1.22"/>
    <n v="0"/>
    <n v="0"/>
    <n v="78209"/>
    <n v="80164"/>
    <n v="0"/>
    <n v="0"/>
    <n v="15997.68"/>
    <n v="0.16020000000000001"/>
    <n v="0.15390000000000001"/>
    <n v="0"/>
    <n v="0"/>
    <n v="0"/>
    <n v="0"/>
    <n v="0"/>
  </r>
  <r>
    <x v="169"/>
    <s v="North Kitsap"/>
    <n v="2026"/>
    <s v="Poulsbo Elementary School"/>
    <s v="No"/>
    <n v="454.91"/>
    <n v="0"/>
    <n v="0"/>
    <n v="1.18"/>
    <n v="1.22"/>
    <n v="0"/>
    <n v="0"/>
    <n v="78209"/>
    <n v="80164"/>
    <n v="0"/>
    <n v="0"/>
    <n v="15997.68"/>
    <n v="0.16020000000000001"/>
    <n v="0.15390000000000001"/>
    <n v="0"/>
    <n v="0"/>
    <n v="0"/>
    <n v="0"/>
    <n v="0"/>
  </r>
  <r>
    <x v="169"/>
    <s v="North Kitsap"/>
    <n v="2476"/>
    <s v="Poulsbo Middle School"/>
    <s v="No"/>
    <n v="718.77"/>
    <n v="0"/>
    <n v="0"/>
    <n v="1.18"/>
    <n v="1.22"/>
    <n v="0"/>
    <n v="0"/>
    <n v="78209"/>
    <n v="80164"/>
    <n v="0"/>
    <n v="0"/>
    <n v="15997.68"/>
    <n v="0.16020000000000001"/>
    <n v="0.15390000000000001"/>
    <n v="0"/>
    <n v="0"/>
    <n v="0"/>
    <n v="0"/>
    <n v="0"/>
  </r>
  <r>
    <x v="169"/>
    <s v="North Kitsap"/>
    <n v="2798"/>
    <s v="David Wolfle Elementary"/>
    <s v="Yes"/>
    <n v="272.8"/>
    <n v="0"/>
    <n v="272.8"/>
    <n v="1.18"/>
    <n v="1.22"/>
    <n v="272.8"/>
    <n v="0.8"/>
    <n v="78209"/>
    <n v="80164"/>
    <n v="73829.3"/>
    <n v="4410.7599999999948"/>
    <n v="15997.68"/>
    <n v="0.16020000000000001"/>
    <n v="0.15390000000000001"/>
    <n v="25304.41"/>
    <n v="1304"/>
    <n v="200.69"/>
    <n v="1504.69"/>
    <n v="105049.16"/>
  </r>
  <r>
    <x v="169"/>
    <s v="North Kitsap"/>
    <n v="2854"/>
    <s v="Hilder Pearson Elementary"/>
    <s v="No"/>
    <n v="280.42"/>
    <n v="0"/>
    <n v="0"/>
    <n v="1.18"/>
    <n v="1.22"/>
    <n v="0"/>
    <n v="0"/>
    <n v="78209"/>
    <n v="80164"/>
    <n v="0"/>
    <n v="0"/>
    <n v="15997.68"/>
    <n v="0.16020000000000001"/>
    <n v="0.15390000000000001"/>
    <n v="0"/>
    <n v="0"/>
    <n v="0"/>
    <n v="0"/>
    <n v="0"/>
  </r>
  <r>
    <x v="169"/>
    <s v="North Kitsap"/>
    <n v="3236"/>
    <s v="North Kitsap High School"/>
    <s v="No"/>
    <n v="1069.97"/>
    <n v="0"/>
    <n v="0"/>
    <n v="1.18"/>
    <n v="1.22"/>
    <n v="0"/>
    <n v="0"/>
    <n v="78209"/>
    <n v="80164"/>
    <n v="0"/>
    <n v="0"/>
    <n v="15997.68"/>
    <n v="0.16020000000000001"/>
    <n v="0.15390000000000001"/>
    <n v="0"/>
    <n v="0"/>
    <n v="0"/>
    <n v="0"/>
    <n v="0"/>
  </r>
  <r>
    <x v="169"/>
    <s v="North Kitsap"/>
    <n v="3391"/>
    <s v="Suquamish Elementary School"/>
    <s v="No"/>
    <n v="296.64999999999998"/>
    <n v="0"/>
    <n v="0"/>
    <n v="1.18"/>
    <n v="1.22"/>
    <n v="0"/>
    <n v="0"/>
    <n v="78209"/>
    <n v="80164"/>
    <n v="0"/>
    <n v="0"/>
    <n v="15997.68"/>
    <n v="0.16020000000000001"/>
    <n v="0.15390000000000001"/>
    <n v="0"/>
    <n v="0"/>
    <n v="0"/>
    <n v="0"/>
    <n v="0"/>
  </r>
  <r>
    <x v="169"/>
    <s v="North Kitsap"/>
    <n v="4359"/>
    <s v="Kingston Middle School"/>
    <s v="No"/>
    <n v="454.03"/>
    <n v="0"/>
    <n v="0"/>
    <n v="1.18"/>
    <n v="1.22"/>
    <n v="0"/>
    <n v="0"/>
    <n v="78209"/>
    <n v="80164"/>
    <n v="0"/>
    <n v="0"/>
    <n v="15997.68"/>
    <n v="0.16020000000000001"/>
    <n v="0.15390000000000001"/>
    <n v="0"/>
    <n v="0"/>
    <n v="0"/>
    <n v="0"/>
    <n v="0"/>
  </r>
  <r>
    <x v="169"/>
    <s v="North Kitsap"/>
    <n v="4461"/>
    <s v="Vinland Elementary"/>
    <s v="No"/>
    <n v="526.95000000000005"/>
    <n v="0"/>
    <n v="0"/>
    <n v="1.18"/>
    <n v="1.22"/>
    <n v="0"/>
    <n v="0"/>
    <n v="78209"/>
    <n v="80164"/>
    <n v="0"/>
    <n v="0"/>
    <n v="15997.68"/>
    <n v="0.16020000000000001"/>
    <n v="0.15390000000000001"/>
    <n v="0"/>
    <n v="0"/>
    <n v="0"/>
    <n v="0"/>
    <n v="0"/>
  </r>
  <r>
    <x v="169"/>
    <s v="North Kitsap"/>
    <n v="4467"/>
    <s v="Richard Gordon Elementary"/>
    <s v="No"/>
    <n v="359.44"/>
    <n v="0"/>
    <n v="0"/>
    <n v="1.18"/>
    <n v="1.22"/>
    <n v="0"/>
    <n v="0"/>
    <n v="78209"/>
    <n v="80164"/>
    <n v="0"/>
    <n v="0"/>
    <n v="15997.68"/>
    <n v="0.16020000000000001"/>
    <n v="0.15390000000000001"/>
    <n v="0"/>
    <n v="0"/>
    <n v="0"/>
    <n v="0"/>
    <n v="0"/>
  </r>
  <r>
    <x v="169"/>
    <s v="North Kitsap"/>
    <n v="5085"/>
    <s v="Kingston High School"/>
    <s v="No"/>
    <n v="583.58000000000004"/>
    <n v="0"/>
    <n v="0"/>
    <n v="1.18"/>
    <n v="1.22"/>
    <n v="0"/>
    <n v="0"/>
    <n v="78209"/>
    <n v="80164"/>
    <n v="0"/>
    <n v="0"/>
    <n v="15997.68"/>
    <n v="0.16020000000000001"/>
    <n v="0.15390000000000001"/>
    <n v="0"/>
    <n v="0"/>
    <n v="0"/>
    <n v="0"/>
    <n v="0"/>
  </r>
  <r>
    <x v="169"/>
    <s v="North Kitsap"/>
    <n v="5546"/>
    <s v="Choice Academy"/>
    <s v="Yes"/>
    <n v="53.91"/>
    <n v="0"/>
    <n v="53.91"/>
    <n v="1.18"/>
    <n v="1.22"/>
    <n v="53.91"/>
    <n v="0.158"/>
    <n v="78209"/>
    <n v="80164"/>
    <n v="14581.29"/>
    <n v="871.11999999999898"/>
    <n v="15997.68"/>
    <n v="0.16020000000000001"/>
    <n v="0.15390000000000001"/>
    <n v="4997.62"/>
    <n v="257.54000000000002"/>
    <n v="39.64"/>
    <n v="297.18"/>
    <n v="20747.21"/>
  </r>
  <r>
    <x v="169"/>
    <s v="North Kitsap"/>
    <n v="5646"/>
    <s v="North Kitsap Options"/>
    <s v="No"/>
    <n v="85.67"/>
    <n v="0"/>
    <n v="0"/>
    <n v="1.18"/>
    <n v="1.22"/>
    <n v="0"/>
    <n v="0"/>
    <n v="78209"/>
    <n v="80164"/>
    <n v="0"/>
    <n v="0"/>
    <n v="15997.68"/>
    <n v="0.16020000000000001"/>
    <n v="0.15390000000000001"/>
    <n v="0"/>
    <n v="0"/>
    <n v="0"/>
    <n v="0"/>
    <n v="0"/>
  </r>
  <r>
    <x v="170"/>
    <s v="North Mason"/>
    <n v="1680"/>
    <s v="James A. Taylor High School"/>
    <s v="Yes"/>
    <n v="68.290000000000006"/>
    <n v="0"/>
    <n v="68.290000000000006"/>
    <n v="1.1200000000000001"/>
    <n v="1.1200000000000001"/>
    <n v="68.290000000000006"/>
    <n v="0.2"/>
    <n v="78209"/>
    <n v="80164"/>
    <n v="17518.82"/>
    <n v="437.92000000000189"/>
    <n v="15997.68"/>
    <n v="0.16020000000000001"/>
    <n v="0.15390000000000001"/>
    <n v="6073.45"/>
    <n v="299.27999999999997"/>
    <n v="46.06"/>
    <n v="345.34"/>
    <n v="24375.530000000002"/>
  </r>
  <r>
    <x v="170"/>
    <s v="North Mason"/>
    <n v="1861"/>
    <s v="North Mason Homelink Program"/>
    <s v="No"/>
    <n v="70.959999999999994"/>
    <n v="0"/>
    <n v="0"/>
    <n v="1.1200000000000001"/>
    <n v="1.1200000000000001"/>
    <n v="0"/>
    <n v="0"/>
    <n v="78209"/>
    <n v="80164"/>
    <n v="0"/>
    <n v="0"/>
    <n v="15997.68"/>
    <n v="0.16020000000000001"/>
    <n v="0.15390000000000001"/>
    <n v="0"/>
    <n v="0"/>
    <n v="0"/>
    <n v="0"/>
    <n v="0"/>
  </r>
  <r>
    <x v="170"/>
    <s v="North Mason"/>
    <n v="2662"/>
    <s v="Belfair Elementary"/>
    <s v="Yes"/>
    <n v="404.24"/>
    <n v="0"/>
    <n v="404.24"/>
    <n v="1.1200000000000001"/>
    <n v="1.1200000000000001"/>
    <n v="404.24"/>
    <n v="1.1859999999999999"/>
    <n v="78209"/>
    <n v="80164"/>
    <n v="103886.58"/>
    <n v="2596.8600000000006"/>
    <n v="15997.68"/>
    <n v="0.16020000000000001"/>
    <n v="0.15390000000000001"/>
    <n v="36015.54"/>
    <n v="1774.72"/>
    <n v="273.13"/>
    <n v="2047.85"/>
    <n v="144546.82999999999"/>
  </r>
  <r>
    <x v="170"/>
    <s v="North Mason"/>
    <n v="3174"/>
    <s v="Hawkins Middle School"/>
    <s v="Yes"/>
    <n v="482.53"/>
    <n v="0"/>
    <n v="482.53"/>
    <n v="1.1200000000000001"/>
    <n v="1.1200000000000001"/>
    <n v="482.53"/>
    <n v="1.415"/>
    <n v="78209"/>
    <n v="80164"/>
    <n v="123945.62"/>
    <n v="3098.2900000000081"/>
    <n v="15997.68"/>
    <n v="0.16020000000000001"/>
    <n v="0.15390000000000001"/>
    <n v="42969.63"/>
    <n v="2117.4"/>
    <n v="325.87"/>
    <n v="2443.27"/>
    <n v="172456.81"/>
  </r>
  <r>
    <x v="170"/>
    <s v="North Mason"/>
    <n v="3175"/>
    <s v="North Mason Senior High School"/>
    <s v="No"/>
    <n v="710.81000000000006"/>
    <n v="0"/>
    <n v="0"/>
    <n v="1.1200000000000001"/>
    <n v="1.1200000000000001"/>
    <n v="0"/>
    <n v="0"/>
    <n v="78209"/>
    <n v="80164"/>
    <n v="0"/>
    <n v="0"/>
    <n v="15997.68"/>
    <n v="0.16020000000000001"/>
    <n v="0.15390000000000001"/>
    <n v="0"/>
    <n v="0"/>
    <n v="0"/>
    <n v="0"/>
    <n v="0"/>
  </r>
  <r>
    <x v="170"/>
    <s v="North Mason"/>
    <n v="4320"/>
    <s v="Sand Hill Elementary"/>
    <s v="Yes"/>
    <n v="540.58000000000004"/>
    <n v="0"/>
    <n v="540.58000000000004"/>
    <n v="1.1200000000000001"/>
    <n v="1.1200000000000001"/>
    <n v="540.58000000000004"/>
    <n v="1.5860000000000001"/>
    <n v="78209"/>
    <n v="80164"/>
    <n v="138924.21"/>
    <n v="3472.710000000021"/>
    <n v="15997.68"/>
    <n v="0.16020000000000001"/>
    <n v="0.15390000000000001"/>
    <n v="48162.43"/>
    <n v="2373.2800000000002"/>
    <n v="365.25"/>
    <n v="2738.53"/>
    <n v="193297.88"/>
  </r>
  <r>
    <x v="170"/>
    <s v="North Mason"/>
    <n v="5513"/>
    <s v="Mary E. Theler Early Learning Center"/>
    <s v="No"/>
    <n v="33.89"/>
    <n v="0"/>
    <n v="0"/>
    <n v="1.1200000000000001"/>
    <n v="1.1200000000000001"/>
    <n v="0"/>
    <n v="0"/>
    <n v="78209"/>
    <n v="80164"/>
    <n v="0"/>
    <n v="0"/>
    <n v="15997.68"/>
    <n v="0.16020000000000001"/>
    <n v="0.15390000000000001"/>
    <n v="0"/>
    <n v="0"/>
    <n v="0"/>
    <n v="0"/>
    <n v="0"/>
  </r>
  <r>
    <x v="171"/>
    <s v="North River"/>
    <n v="2292"/>
    <s v="North River School"/>
    <s v="Yes"/>
    <n v="52.6"/>
    <n v="0"/>
    <n v="52.6"/>
    <n v="1"/>
    <n v="1"/>
    <n v="52.6"/>
    <n v="0.154"/>
    <n v="78209"/>
    <n v="80164"/>
    <n v="12044.19"/>
    <n v="301.06999999999971"/>
    <n v="15997.68"/>
    <n v="0.16020000000000001"/>
    <n v="0.15390000000000001"/>
    <n v="4439.46"/>
    <n v="205.75"/>
    <n v="31.66"/>
    <n v="237.41"/>
    <n v="17022.13"/>
  </r>
  <r>
    <x v="172"/>
    <s v="North Thurston"/>
    <n v="2754"/>
    <s v="South Bay Elementary"/>
    <s v="No"/>
    <n v="580.09"/>
    <n v="0"/>
    <n v="0"/>
    <n v="1"/>
    <n v="1"/>
    <n v="0"/>
    <n v="0"/>
    <n v="78209"/>
    <n v="80164"/>
    <n v="0"/>
    <n v="0"/>
    <n v="15997.68"/>
    <n v="0.16020000000000001"/>
    <n v="0.15390000000000001"/>
    <n v="0"/>
    <n v="0"/>
    <n v="0"/>
    <n v="0"/>
    <n v="0"/>
  </r>
  <r>
    <x v="172"/>
    <s v="North Thurston"/>
    <n v="3010"/>
    <s v="North Thurston High School"/>
    <s v="No"/>
    <n v="1321.96"/>
    <n v="0"/>
    <n v="0"/>
    <n v="1"/>
    <n v="1"/>
    <n v="0"/>
    <n v="0"/>
    <n v="78209"/>
    <n v="80164"/>
    <n v="0"/>
    <n v="0"/>
    <n v="15997.68"/>
    <n v="0.16020000000000001"/>
    <n v="0.15390000000000001"/>
    <n v="0"/>
    <n v="0"/>
    <n v="0"/>
    <n v="0"/>
    <n v="0"/>
  </r>
  <r>
    <x v="172"/>
    <s v="North Thurston"/>
    <n v="3130"/>
    <s v="Mountain View Elementary"/>
    <s v="Yes"/>
    <n v="640.16"/>
    <n v="0"/>
    <n v="640.16"/>
    <n v="1"/>
    <n v="1"/>
    <n v="640.16"/>
    <n v="1.8779999999999999"/>
    <n v="78209"/>
    <n v="80164"/>
    <n v="146876.5"/>
    <n v="3671.4899999999907"/>
    <n v="15997.68"/>
    <n v="0.16020000000000001"/>
    <n v="0.15390000000000001"/>
    <n v="54138.3"/>
    <n v="2509.13"/>
    <n v="386.16"/>
    <n v="2895.29"/>
    <n v="207581.58"/>
  </r>
  <r>
    <x v="172"/>
    <s v="North Thurston"/>
    <n v="3262"/>
    <s v="Lydia Hawk Elementary"/>
    <s v="Yes"/>
    <n v="509.7"/>
    <n v="0"/>
    <n v="509.7"/>
    <n v="1"/>
    <n v="1"/>
    <n v="509.7"/>
    <n v="1.4950000000000001"/>
    <n v="78209"/>
    <n v="80164"/>
    <n v="116922.46"/>
    <n v="2922.7199999999866"/>
    <n v="15997.68"/>
    <n v="0.16020000000000001"/>
    <n v="0.15390000000000001"/>
    <n v="43097.32"/>
    <n v="1997.42"/>
    <n v="307.39999999999998"/>
    <n v="2304.8200000000002"/>
    <n v="165247.32"/>
  </r>
  <r>
    <x v="172"/>
    <s v="North Thurston"/>
    <n v="3361"/>
    <s v="Chinook Middle School"/>
    <s v="Yes"/>
    <n v="743.27"/>
    <n v="0"/>
    <n v="743.27"/>
    <n v="1"/>
    <n v="1"/>
    <n v="743.27"/>
    <n v="2.1800000000000002"/>
    <n v="78209"/>
    <n v="80164"/>
    <n v="170495.62"/>
    <n v="4261.8999999999942"/>
    <n v="15997.68"/>
    <n v="0.16020000000000001"/>
    <n v="0.15390000000000001"/>
    <n v="62844.25"/>
    <n v="2912.63"/>
    <n v="448.25"/>
    <n v="3360.88"/>
    <n v="240962.65"/>
  </r>
  <r>
    <x v="172"/>
    <s v="North Thurston"/>
    <n v="3539"/>
    <s v="Lakes Elementary School"/>
    <s v="No"/>
    <n v="522.29"/>
    <n v="0"/>
    <n v="0"/>
    <n v="1"/>
    <n v="1"/>
    <n v="0"/>
    <n v="0"/>
    <n v="78209"/>
    <n v="80164"/>
    <n v="0"/>
    <n v="0"/>
    <n v="15997.68"/>
    <n v="0.16020000000000001"/>
    <n v="0.15390000000000001"/>
    <n v="0"/>
    <n v="0"/>
    <n v="0"/>
    <n v="0"/>
    <n v="0"/>
  </r>
  <r>
    <x v="172"/>
    <s v="North Thurston"/>
    <n v="3611"/>
    <s v="Nisqually Middle School"/>
    <s v="Yes"/>
    <n v="775.82"/>
    <n v="0"/>
    <n v="775.82"/>
    <n v="1"/>
    <n v="1"/>
    <n v="775.82"/>
    <n v="2.2759999999999998"/>
    <n v="78209"/>
    <n v="80164"/>
    <n v="178003.68"/>
    <n v="4449.5800000000163"/>
    <n v="15997.68"/>
    <n v="0.16020000000000001"/>
    <n v="0.15390000000000001"/>
    <n v="65611.7"/>
    <n v="3040.89"/>
    <n v="467.99"/>
    <n v="3508.88"/>
    <n v="251573.84000000003"/>
  </r>
  <r>
    <x v="172"/>
    <s v="North Thurston"/>
    <n v="3653"/>
    <s v="Lacey Elementary"/>
    <s v="Yes"/>
    <n v="370.71000000000004"/>
    <n v="0"/>
    <n v="370.71000000000004"/>
    <n v="1"/>
    <n v="1"/>
    <n v="370.71000000000004"/>
    <n v="1.087"/>
    <n v="78209"/>
    <n v="80164"/>
    <n v="85013.18"/>
    <n v="2125.0900000000111"/>
    <n v="15997.68"/>
    <n v="0.16020000000000001"/>
    <n v="0.15390000000000001"/>
    <n v="31335.64"/>
    <n v="1452.3"/>
    <n v="223.51"/>
    <n v="1675.81"/>
    <n v="120149.72"/>
  </r>
  <r>
    <x v="172"/>
    <s v="North Thurston"/>
    <n v="3709"/>
    <s v="Olympic View Elementary"/>
    <s v="No"/>
    <n v="568.91000000000008"/>
    <n v="0"/>
    <n v="0"/>
    <n v="1"/>
    <n v="1"/>
    <n v="0"/>
    <n v="0"/>
    <n v="78209"/>
    <n v="80164"/>
    <n v="0"/>
    <n v="0"/>
    <n v="15997.68"/>
    <n v="0.16020000000000001"/>
    <n v="0.15390000000000001"/>
    <n v="0"/>
    <n v="0"/>
    <n v="0"/>
    <n v="0"/>
    <n v="0"/>
  </r>
  <r>
    <x v="172"/>
    <s v="North Thurston"/>
    <n v="3710"/>
    <s v="Timberline High School"/>
    <s v="No"/>
    <n v="1373.11"/>
    <n v="0"/>
    <n v="0"/>
    <n v="1"/>
    <n v="1"/>
    <n v="0"/>
    <n v="0"/>
    <n v="78209"/>
    <n v="80164"/>
    <n v="0"/>
    <n v="0"/>
    <n v="15997.68"/>
    <n v="0.16020000000000001"/>
    <n v="0.15390000000000001"/>
    <n v="0"/>
    <n v="0"/>
    <n v="0"/>
    <n v="0"/>
    <n v="0"/>
  </r>
  <r>
    <x v="172"/>
    <s v="North Thurston"/>
    <n v="4058"/>
    <s v="Evergreen Forest Elementary"/>
    <s v="No"/>
    <n v="444.72"/>
    <n v="0"/>
    <n v="0"/>
    <n v="1"/>
    <n v="1"/>
    <n v="0"/>
    <n v="0"/>
    <n v="78209"/>
    <n v="80164"/>
    <n v="0"/>
    <n v="0"/>
    <n v="15997.68"/>
    <n v="0.16020000000000001"/>
    <n v="0.15390000000000001"/>
    <n v="0"/>
    <n v="0"/>
    <n v="0"/>
    <n v="0"/>
    <n v="0"/>
  </r>
  <r>
    <x v="172"/>
    <s v="North Thurston"/>
    <n v="4122"/>
    <s v="Woodland Elementary"/>
    <s v="No"/>
    <n v="399.64"/>
    <n v="0"/>
    <n v="0"/>
    <n v="1"/>
    <n v="1"/>
    <n v="0"/>
    <n v="0"/>
    <n v="78209"/>
    <n v="80164"/>
    <n v="0"/>
    <n v="0"/>
    <n v="15997.68"/>
    <n v="0.16020000000000001"/>
    <n v="0.15390000000000001"/>
    <n v="0"/>
    <n v="0"/>
    <n v="0"/>
    <n v="0"/>
    <n v="0"/>
  </r>
  <r>
    <x v="172"/>
    <s v="North Thurston"/>
    <n v="4255"/>
    <s v="Meadows Elementary"/>
    <s v="No"/>
    <n v="666.96"/>
    <n v="0"/>
    <n v="0"/>
    <n v="1"/>
    <n v="1"/>
    <n v="0"/>
    <n v="0"/>
    <n v="78209"/>
    <n v="80164"/>
    <n v="0"/>
    <n v="0"/>
    <n v="15997.68"/>
    <n v="0.16020000000000001"/>
    <n v="0.15390000000000001"/>
    <n v="0"/>
    <n v="0"/>
    <n v="0"/>
    <n v="0"/>
    <n v="0"/>
  </r>
  <r>
    <x v="172"/>
    <s v="North Thurston"/>
    <n v="4271"/>
    <s v="Pleasant Glade Elementary"/>
    <s v="Yes"/>
    <n v="487.27"/>
    <n v="0"/>
    <n v="487.27"/>
    <n v="1"/>
    <n v="1"/>
    <n v="487.27"/>
    <n v="1.429"/>
    <n v="78209"/>
    <n v="80164"/>
    <n v="111760.66"/>
    <n v="2793.6999999999971"/>
    <n v="15997.68"/>
    <n v="0.16020000000000001"/>
    <n v="0.15390000000000001"/>
    <n v="41194.69"/>
    <n v="1909.24"/>
    <n v="293.83"/>
    <n v="2203.0700000000002"/>
    <n v="157952.12"/>
  </r>
  <r>
    <x v="172"/>
    <s v="North Thurston"/>
    <n v="4368"/>
    <s v="Seven Oaks Elementary"/>
    <s v="No"/>
    <n v="442.42"/>
    <n v="0"/>
    <n v="0"/>
    <n v="1"/>
    <n v="1"/>
    <n v="0"/>
    <n v="0"/>
    <n v="78209"/>
    <n v="80164"/>
    <n v="0"/>
    <n v="0"/>
    <n v="15997.68"/>
    <n v="0.16020000000000001"/>
    <n v="0.15390000000000001"/>
    <n v="0"/>
    <n v="0"/>
    <n v="0"/>
    <n v="0"/>
    <n v="0"/>
  </r>
  <r>
    <x v="172"/>
    <s v="North Thurston"/>
    <n v="4408"/>
    <s v="Horizons Elementary"/>
    <s v="No"/>
    <n v="577.25"/>
    <n v="0"/>
    <n v="0"/>
    <n v="1"/>
    <n v="1"/>
    <n v="0"/>
    <n v="0"/>
    <n v="78209"/>
    <n v="80164"/>
    <n v="0"/>
    <n v="0"/>
    <n v="15997.68"/>
    <n v="0.16020000000000001"/>
    <n v="0.15390000000000001"/>
    <n v="0"/>
    <n v="0"/>
    <n v="0"/>
    <n v="0"/>
    <n v="0"/>
  </r>
  <r>
    <x v="172"/>
    <s v="North Thurston"/>
    <n v="4409"/>
    <s v="Komachin Middle School"/>
    <s v="No"/>
    <n v="636.96"/>
    <n v="0"/>
    <n v="0"/>
    <n v="1"/>
    <n v="1"/>
    <n v="0"/>
    <n v="0"/>
    <n v="78209"/>
    <n v="80164"/>
    <n v="0"/>
    <n v="0"/>
    <n v="15997.68"/>
    <n v="0.16020000000000001"/>
    <n v="0.15390000000000001"/>
    <n v="0"/>
    <n v="0"/>
    <n v="0"/>
    <n v="0"/>
    <n v="0"/>
  </r>
  <r>
    <x v="172"/>
    <s v="North Thurston"/>
    <n v="4427"/>
    <s v="River Ridge High School"/>
    <s v="No"/>
    <n v="1496.77"/>
    <n v="0"/>
    <n v="0"/>
    <n v="1"/>
    <n v="1"/>
    <n v="0"/>
    <n v="0"/>
    <n v="78209"/>
    <n v="80164"/>
    <n v="0"/>
    <n v="0"/>
    <n v="15997.68"/>
    <n v="0.16020000000000001"/>
    <n v="0.15390000000000001"/>
    <n v="0"/>
    <n v="0"/>
    <n v="0"/>
    <n v="0"/>
    <n v="0"/>
  </r>
  <r>
    <x v="172"/>
    <s v="North Thurston"/>
    <n v="5167"/>
    <s v="Chambers Prairie Elementary School"/>
    <s v="Yes"/>
    <n v="513"/>
    <n v="0"/>
    <n v="513"/>
    <n v="1"/>
    <n v="1"/>
    <n v="513"/>
    <n v="1.5049999999999999"/>
    <n v="78209"/>
    <n v="80164"/>
    <n v="117704.55"/>
    <n v="2942.2700000000041"/>
    <n v="15997.68"/>
    <n v="0.16020000000000001"/>
    <n v="0.15390000000000001"/>
    <n v="43385.59"/>
    <n v="2010.78"/>
    <n v="309.45999999999998"/>
    <n v="2320.2399999999998"/>
    <n v="166352.65000000002"/>
  </r>
  <r>
    <x v="172"/>
    <s v="North Thurston"/>
    <n v="5168"/>
    <s v="Aspire Performing Arts Academy"/>
    <s v="No"/>
    <n v="319.97000000000003"/>
    <n v="0"/>
    <n v="0"/>
    <n v="1"/>
    <n v="1"/>
    <n v="0"/>
    <n v="0"/>
    <n v="78209"/>
    <n v="80164"/>
    <n v="0"/>
    <n v="0"/>
    <n v="15997.68"/>
    <n v="0.16020000000000001"/>
    <n v="0.15390000000000001"/>
    <n v="0"/>
    <n v="0"/>
    <n v="0"/>
    <n v="0"/>
    <n v="0"/>
  </r>
  <r>
    <x v="172"/>
    <s v="North Thurston"/>
    <n v="5452"/>
    <s v="Salish Middle School"/>
    <s v="No"/>
    <n v="750.84"/>
    <n v="0"/>
    <n v="0"/>
    <n v="1"/>
    <n v="1"/>
    <n v="0"/>
    <n v="0"/>
    <n v="78209"/>
    <n v="80164"/>
    <n v="0"/>
    <n v="0"/>
    <n v="15997.68"/>
    <n v="0.16020000000000001"/>
    <n v="0.15390000000000001"/>
    <n v="0"/>
    <n v="0"/>
    <n v="0"/>
    <n v="0"/>
    <n v="0"/>
  </r>
  <r>
    <x v="172"/>
    <s v="North Thurston"/>
    <n v="5654"/>
    <s v="Envision Career Academy"/>
    <s v="Yes"/>
    <n v="239.17000000000002"/>
    <n v="0"/>
    <n v="239.17000000000002"/>
    <n v="1"/>
    <n v="1"/>
    <n v="239.17000000000002"/>
    <n v="0.70199999999999996"/>
    <n v="78209"/>
    <n v="80164"/>
    <n v="54902.720000000001"/>
    <n v="1372.4099999999962"/>
    <n v="15997.68"/>
    <n v="0.16020000000000001"/>
    <n v="0.15390000000000001"/>
    <n v="20237"/>
    <n v="937.92"/>
    <n v="144.35"/>
    <n v="1082.27"/>
    <n v="77594.400000000009"/>
  </r>
  <r>
    <x v="172"/>
    <s v="North Thurston"/>
    <n v="5682"/>
    <s v="Ignite Family Academy"/>
    <s v="No"/>
    <n v="98.87"/>
    <n v="0"/>
    <n v="0"/>
    <n v="1"/>
    <n v="1"/>
    <n v="0"/>
    <n v="0"/>
    <n v="78209"/>
    <n v="80164"/>
    <n v="0"/>
    <n v="0"/>
    <n v="15997.68"/>
    <n v="0.16020000000000001"/>
    <n v="0.15390000000000001"/>
    <n v="0"/>
    <n v="0"/>
    <n v="0"/>
    <n v="0"/>
    <n v="0"/>
  </r>
  <r>
    <x v="172"/>
    <s v="North Thurston"/>
    <n v="5683"/>
    <s v="Summit Virtual Academy"/>
    <s v="Yes"/>
    <n v="376.21"/>
    <n v="0"/>
    <n v="376.21"/>
    <n v="1"/>
    <n v="1"/>
    <n v="376.21"/>
    <n v="1.1040000000000001"/>
    <n v="78209"/>
    <n v="80164"/>
    <n v="86342.74"/>
    <n v="2158.3199999999924"/>
    <n v="15997.68"/>
    <n v="0.16020000000000001"/>
    <n v="0.15390000000000001"/>
    <n v="31825.71"/>
    <n v="1475.02"/>
    <n v="227.01"/>
    <n v="1702.03"/>
    <n v="122028.8"/>
  </r>
  <r>
    <x v="173"/>
    <s v="Northport"/>
    <n v="2062"/>
    <s v="Northport Elementary School"/>
    <s v="Yes"/>
    <n v="107.33"/>
    <n v="0"/>
    <n v="107.33"/>
    <n v="1"/>
    <n v="1"/>
    <n v="107.33"/>
    <n v="0.315"/>
    <n v="78209"/>
    <n v="80164"/>
    <n v="24635.84"/>
    <n v="615.81999999999971"/>
    <n v="15997.68"/>
    <n v="0.16020000000000001"/>
    <n v="0.15390000000000001"/>
    <n v="9080.7099999999991"/>
    <n v="420.86"/>
    <n v="64.77"/>
    <n v="485.63"/>
    <n v="34818"/>
  </r>
  <r>
    <x v="173"/>
    <s v="Northport"/>
    <n v="2958"/>
    <s v="Northport High School"/>
    <s v="Yes"/>
    <n v="60.53"/>
    <n v="0"/>
    <n v="60.53"/>
    <n v="1"/>
    <n v="1"/>
    <n v="60.53"/>
    <n v="0.17799999999999999"/>
    <n v="78209"/>
    <n v="80164"/>
    <n v="13921.2"/>
    <n v="347.98999999999978"/>
    <n v="15997.68"/>
    <n v="0.16020000000000001"/>
    <n v="0.15390000000000001"/>
    <n v="5131.32"/>
    <n v="237.82"/>
    <n v="36.6"/>
    <n v="274.42"/>
    <n v="19674.93"/>
  </r>
  <r>
    <x v="173"/>
    <s v="Northport"/>
    <n v="5252"/>
    <s v="Northport Homelink Program"/>
    <s v="No"/>
    <n v="99.699999999999989"/>
    <n v="0"/>
    <n v="0"/>
    <n v="1"/>
    <n v="1"/>
    <n v="0"/>
    <n v="0"/>
    <n v="78209"/>
    <n v="80164"/>
    <n v="0"/>
    <n v="0"/>
    <n v="15997.68"/>
    <n v="0.16020000000000001"/>
    <n v="0.15390000000000001"/>
    <n v="0"/>
    <n v="0"/>
    <n v="0"/>
    <n v="0"/>
    <n v="0"/>
  </r>
  <r>
    <x v="174"/>
    <s v="Northshore"/>
    <n v="1815"/>
    <s v="Northshore Special Services"/>
    <s v="No"/>
    <n v="24.82"/>
    <n v="0"/>
    <n v="0"/>
    <n v="1.18"/>
    <n v="1.18"/>
    <n v="0"/>
    <n v="0"/>
    <n v="78209"/>
    <n v="80164"/>
    <n v="0"/>
    <n v="0"/>
    <n v="15997.68"/>
    <n v="0.16020000000000001"/>
    <n v="0.15390000000000001"/>
    <n v="0"/>
    <n v="0"/>
    <n v="0"/>
    <n v="0"/>
    <n v="0"/>
  </r>
  <r>
    <x v="174"/>
    <s v="Northshore"/>
    <n v="2993"/>
    <s v="Kenmore Elementary"/>
    <s v="No"/>
    <n v="389.69"/>
    <n v="0"/>
    <n v="0"/>
    <n v="1.18"/>
    <n v="1.18"/>
    <n v="0"/>
    <n v="0"/>
    <n v="78209"/>
    <n v="80164"/>
    <n v="0"/>
    <n v="0"/>
    <n v="15997.68"/>
    <n v="0.16020000000000001"/>
    <n v="0.15390000000000001"/>
    <n v="0"/>
    <n v="0"/>
    <n v="0"/>
    <n v="0"/>
    <n v="0"/>
  </r>
  <r>
    <x v="174"/>
    <s v="Northshore"/>
    <n v="3105"/>
    <s v="Crystal Springs Elementary"/>
    <s v="No"/>
    <n v="492.27"/>
    <n v="0"/>
    <n v="0"/>
    <n v="1.18"/>
    <n v="1.18"/>
    <n v="0"/>
    <n v="0"/>
    <n v="78209"/>
    <n v="80164"/>
    <n v="0"/>
    <n v="0"/>
    <n v="15997.68"/>
    <n v="0.16020000000000001"/>
    <n v="0.15390000000000001"/>
    <n v="0"/>
    <n v="0"/>
    <n v="0"/>
    <n v="0"/>
    <n v="0"/>
  </r>
  <r>
    <x v="174"/>
    <s v="Northshore"/>
    <n v="3106"/>
    <s v="Bothell High School"/>
    <s v="No"/>
    <n v="1714.02"/>
    <n v="0"/>
    <n v="0"/>
    <n v="1.18"/>
    <n v="1.18"/>
    <n v="0"/>
    <n v="0"/>
    <n v="78209"/>
    <n v="80164"/>
    <n v="0"/>
    <n v="0"/>
    <n v="15997.68"/>
    <n v="0.16020000000000001"/>
    <n v="0.15390000000000001"/>
    <n v="0"/>
    <n v="0"/>
    <n v="0"/>
    <n v="0"/>
    <n v="0"/>
  </r>
  <r>
    <x v="174"/>
    <s v="Northshore"/>
    <n v="3107"/>
    <s v="Arrowhead Elementary"/>
    <s v="No"/>
    <n v="290.63"/>
    <n v="0"/>
    <n v="0"/>
    <n v="1.18"/>
    <n v="1.18"/>
    <n v="0"/>
    <n v="0"/>
    <n v="78209"/>
    <n v="80164"/>
    <n v="0"/>
    <n v="0"/>
    <n v="15997.68"/>
    <n v="0.16020000000000001"/>
    <n v="0.15390000000000001"/>
    <n v="0"/>
    <n v="0"/>
    <n v="0"/>
    <n v="0"/>
    <n v="0"/>
  </r>
  <r>
    <x v="174"/>
    <s v="Northshore"/>
    <n v="3234"/>
    <s v="Cottage Lake Elementary"/>
    <s v="No"/>
    <n v="257.31"/>
    <n v="0"/>
    <n v="0"/>
    <n v="1.18"/>
    <n v="1.18"/>
    <n v="0"/>
    <n v="0"/>
    <n v="78209"/>
    <n v="80164"/>
    <n v="0"/>
    <n v="0"/>
    <n v="15997.68"/>
    <n v="0.16020000000000001"/>
    <n v="0.15390000000000001"/>
    <n v="0"/>
    <n v="0"/>
    <n v="0"/>
    <n v="0"/>
    <n v="0"/>
  </r>
  <r>
    <x v="174"/>
    <s v="Northshore"/>
    <n v="3287"/>
    <s v="Westhill Elementary"/>
    <s v="No"/>
    <n v="419.24"/>
    <n v="0"/>
    <n v="0"/>
    <n v="1.18"/>
    <n v="1.18"/>
    <n v="0"/>
    <n v="0"/>
    <n v="78209"/>
    <n v="80164"/>
    <n v="0"/>
    <n v="0"/>
    <n v="15997.68"/>
    <n v="0.16020000000000001"/>
    <n v="0.15390000000000001"/>
    <n v="0"/>
    <n v="0"/>
    <n v="0"/>
    <n v="0"/>
    <n v="0"/>
  </r>
  <r>
    <x v="174"/>
    <s v="Northshore"/>
    <n v="3344"/>
    <s v="Maywood Hills Elementary"/>
    <s v="No"/>
    <n v="462.89"/>
    <n v="0"/>
    <n v="0"/>
    <n v="1.18"/>
    <n v="1.18"/>
    <n v="0"/>
    <n v="0"/>
    <n v="78209"/>
    <n v="80164"/>
    <n v="0"/>
    <n v="0"/>
    <n v="15997.68"/>
    <n v="0.16020000000000001"/>
    <n v="0.15390000000000001"/>
    <n v="0"/>
    <n v="0"/>
    <n v="0"/>
    <n v="0"/>
    <n v="0"/>
  </r>
  <r>
    <x v="174"/>
    <s v="Northshore"/>
    <n v="3345"/>
    <s v="Kenmore Middle School"/>
    <s v="No"/>
    <n v="730.16"/>
    <n v="0"/>
    <n v="0"/>
    <n v="1.18"/>
    <n v="1.18"/>
    <n v="0"/>
    <n v="0"/>
    <n v="78209"/>
    <n v="80164"/>
    <n v="0"/>
    <n v="0"/>
    <n v="15997.68"/>
    <n v="0.16020000000000001"/>
    <n v="0.15390000000000001"/>
    <n v="0"/>
    <n v="0"/>
    <n v="0"/>
    <n v="0"/>
    <n v="0"/>
  </r>
  <r>
    <x v="174"/>
    <s v="Northshore"/>
    <n v="3390"/>
    <s v="Lockwood Elementary"/>
    <s v="No"/>
    <n v="526.05999999999995"/>
    <n v="0"/>
    <n v="0"/>
    <n v="1.18"/>
    <n v="1.18"/>
    <n v="0"/>
    <n v="0"/>
    <n v="78209"/>
    <n v="80164"/>
    <n v="0"/>
    <n v="0"/>
    <n v="15997.68"/>
    <n v="0.16020000000000001"/>
    <n v="0.15390000000000001"/>
    <n v="0"/>
    <n v="0"/>
    <n v="0"/>
    <n v="0"/>
    <n v="0"/>
  </r>
  <r>
    <x v="174"/>
    <s v="Northshore"/>
    <n v="3442"/>
    <s v="Moorlands Elementary"/>
    <s v="No"/>
    <n v="578.24"/>
    <n v="0"/>
    <n v="0"/>
    <n v="1.18"/>
    <n v="1.18"/>
    <n v="0"/>
    <n v="0"/>
    <n v="78209"/>
    <n v="80164"/>
    <n v="0"/>
    <n v="0"/>
    <n v="15997.68"/>
    <n v="0.16020000000000001"/>
    <n v="0.15390000000000001"/>
    <n v="0"/>
    <n v="0"/>
    <n v="0"/>
    <n v="0"/>
    <n v="0"/>
  </r>
  <r>
    <x v="174"/>
    <s v="Northshore"/>
    <n v="3492"/>
    <s v="Inglemoor HS"/>
    <s v="No"/>
    <n v="1419.98"/>
    <n v="0"/>
    <n v="0"/>
    <n v="1.18"/>
    <n v="1.18"/>
    <n v="0"/>
    <n v="0"/>
    <n v="78209"/>
    <n v="80164"/>
    <n v="0"/>
    <n v="0"/>
    <n v="15997.68"/>
    <n v="0.16020000000000001"/>
    <n v="0.15390000000000001"/>
    <n v="0"/>
    <n v="0"/>
    <n v="0"/>
    <n v="0"/>
    <n v="0"/>
  </r>
  <r>
    <x v="174"/>
    <s v="Northshore"/>
    <n v="3493"/>
    <s v="Canyon Park Middle School"/>
    <s v="No"/>
    <n v="904.02"/>
    <n v="0"/>
    <n v="0"/>
    <n v="1.18"/>
    <n v="1.18"/>
    <n v="0"/>
    <n v="0"/>
    <n v="78209"/>
    <n v="80164"/>
    <n v="0"/>
    <n v="0"/>
    <n v="15997.68"/>
    <n v="0.16020000000000001"/>
    <n v="0.15390000000000001"/>
    <n v="0"/>
    <n v="0"/>
    <n v="0"/>
    <n v="0"/>
    <n v="0"/>
  </r>
  <r>
    <x v="174"/>
    <s v="Northshore"/>
    <n v="3679"/>
    <s v="Shelton View Elementary"/>
    <s v="No"/>
    <n v="502.68"/>
    <n v="0"/>
    <n v="0"/>
    <n v="1.18"/>
    <n v="1.18"/>
    <n v="0"/>
    <n v="0"/>
    <n v="78209"/>
    <n v="80164"/>
    <n v="0"/>
    <n v="0"/>
    <n v="15997.68"/>
    <n v="0.16020000000000001"/>
    <n v="0.15390000000000001"/>
    <n v="0"/>
    <n v="0"/>
    <n v="0"/>
    <n v="0"/>
    <n v="0"/>
  </r>
  <r>
    <x v="174"/>
    <s v="Northshore"/>
    <n v="3749"/>
    <s v="Woodin Elementary"/>
    <s v="No"/>
    <n v="466.58"/>
    <n v="0"/>
    <n v="0"/>
    <n v="1.18"/>
    <n v="1.18"/>
    <n v="0"/>
    <n v="0"/>
    <n v="78209"/>
    <n v="80164"/>
    <n v="0"/>
    <n v="0"/>
    <n v="15997.68"/>
    <n v="0.16020000000000001"/>
    <n v="0.15390000000000001"/>
    <n v="0"/>
    <n v="0"/>
    <n v="0"/>
    <n v="0"/>
    <n v="0"/>
  </r>
  <r>
    <x v="174"/>
    <s v="Northshore"/>
    <n v="3790"/>
    <s v="Leota Middle School"/>
    <s v="No"/>
    <n v="852.5"/>
    <n v="0"/>
    <n v="0"/>
    <n v="1.18"/>
    <n v="1.18"/>
    <n v="0"/>
    <n v="0"/>
    <n v="78209"/>
    <n v="80164"/>
    <n v="0"/>
    <n v="0"/>
    <n v="15997.68"/>
    <n v="0.16020000000000001"/>
    <n v="0.15390000000000001"/>
    <n v="0"/>
    <n v="0"/>
    <n v="0"/>
    <n v="0"/>
    <n v="0"/>
  </r>
  <r>
    <x v="174"/>
    <s v="Northshore"/>
    <n v="3811"/>
    <s v="Secondary Academy for Success"/>
    <s v="No"/>
    <n v="82.61"/>
    <n v="0"/>
    <n v="0"/>
    <n v="1.18"/>
    <n v="1.18"/>
    <n v="0"/>
    <n v="0"/>
    <n v="78209"/>
    <n v="80164"/>
    <n v="0"/>
    <n v="0"/>
    <n v="15997.68"/>
    <n v="0.16020000000000001"/>
    <n v="0.15390000000000001"/>
    <n v="0"/>
    <n v="0"/>
    <n v="0"/>
    <n v="0"/>
    <n v="0"/>
  </r>
  <r>
    <x v="174"/>
    <s v="Northshore"/>
    <n v="4017"/>
    <s v="Canyon Creek Elementary"/>
    <s v="No"/>
    <n v="865.28"/>
    <n v="0"/>
    <n v="0"/>
    <n v="1.18"/>
    <n v="1.18"/>
    <n v="0"/>
    <n v="0"/>
    <n v="78209"/>
    <n v="80164"/>
    <n v="0"/>
    <n v="0"/>
    <n v="15997.68"/>
    <n v="0.16020000000000001"/>
    <n v="0.15390000000000001"/>
    <n v="0"/>
    <n v="0"/>
    <n v="0"/>
    <n v="0"/>
    <n v="0"/>
  </r>
  <r>
    <x v="174"/>
    <s v="Northshore"/>
    <n v="4021"/>
    <s v="Northshore Middle School"/>
    <s v="No"/>
    <n v="755.59"/>
    <n v="0"/>
    <n v="0"/>
    <n v="1.18"/>
    <n v="1.18"/>
    <n v="0"/>
    <n v="0"/>
    <n v="78209"/>
    <n v="80164"/>
    <n v="0"/>
    <n v="0"/>
    <n v="15997.68"/>
    <n v="0.16020000000000001"/>
    <n v="0.15390000000000001"/>
    <n v="0"/>
    <n v="0"/>
    <n v="0"/>
    <n v="0"/>
    <n v="0"/>
  </r>
  <r>
    <x v="174"/>
    <s v="Northshore"/>
    <n v="4069"/>
    <s v="Wellington Elementary"/>
    <s v="No"/>
    <n v="377.11"/>
    <n v="0"/>
    <n v="0"/>
    <n v="1.18"/>
    <n v="1.18"/>
    <n v="0"/>
    <n v="0"/>
    <n v="78209"/>
    <n v="80164"/>
    <n v="0"/>
    <n v="0"/>
    <n v="15997.68"/>
    <n v="0.16020000000000001"/>
    <n v="0.15390000000000001"/>
    <n v="0"/>
    <n v="0"/>
    <n v="0"/>
    <n v="0"/>
    <n v="0"/>
  </r>
  <r>
    <x v="174"/>
    <s v="Northshore"/>
    <n v="4124"/>
    <s v="Hollywood Hill Elementary"/>
    <s v="No"/>
    <n v="327.44"/>
    <n v="0"/>
    <n v="0"/>
    <n v="1.18"/>
    <n v="1.18"/>
    <n v="0"/>
    <n v="0"/>
    <n v="78209"/>
    <n v="80164"/>
    <n v="0"/>
    <n v="0"/>
    <n v="15997.68"/>
    <n v="0.16020000000000001"/>
    <n v="0.15390000000000001"/>
    <n v="0"/>
    <n v="0"/>
    <n v="0"/>
    <n v="0"/>
    <n v="0"/>
  </r>
  <r>
    <x v="174"/>
    <s v="Northshore"/>
    <n v="4187"/>
    <s v="Sunrise Elementary"/>
    <s v="No"/>
    <n v="324.7"/>
    <n v="0"/>
    <n v="0"/>
    <n v="1.18"/>
    <n v="1.18"/>
    <n v="0"/>
    <n v="0"/>
    <n v="78209"/>
    <n v="80164"/>
    <n v="0"/>
    <n v="0"/>
    <n v="15997.68"/>
    <n v="0.16020000000000001"/>
    <n v="0.15390000000000001"/>
    <n v="0"/>
    <n v="0"/>
    <n v="0"/>
    <n v="0"/>
    <n v="0"/>
  </r>
  <r>
    <x v="174"/>
    <s v="Northshore"/>
    <n v="4208"/>
    <s v="Woodinville HS"/>
    <s v="No"/>
    <n v="1618.75"/>
    <n v="0"/>
    <n v="0"/>
    <n v="1.18"/>
    <n v="1.18"/>
    <n v="0"/>
    <n v="0"/>
    <n v="78209"/>
    <n v="80164"/>
    <n v="0"/>
    <n v="0"/>
    <n v="15997.68"/>
    <n v="0.16020000000000001"/>
    <n v="0.15390000000000001"/>
    <n v="0"/>
    <n v="0"/>
    <n v="0"/>
    <n v="0"/>
    <n v="0"/>
  </r>
  <r>
    <x v="174"/>
    <s v="Northshore"/>
    <n v="4306"/>
    <s v="Fernwood Elementary"/>
    <s v="No"/>
    <n v="711.93"/>
    <n v="0"/>
    <n v="0"/>
    <n v="1.18"/>
    <n v="1.18"/>
    <n v="0"/>
    <n v="0"/>
    <n v="78209"/>
    <n v="80164"/>
    <n v="0"/>
    <n v="0"/>
    <n v="15997.68"/>
    <n v="0.16020000000000001"/>
    <n v="0.15390000000000001"/>
    <n v="0"/>
    <n v="0"/>
    <n v="0"/>
    <n v="0"/>
    <n v="0"/>
  </r>
  <r>
    <x v="174"/>
    <s v="Northshore"/>
    <n v="4355"/>
    <s v="Frank Love Elementary"/>
    <s v="No"/>
    <n v="495.37"/>
    <n v="0"/>
    <n v="0"/>
    <n v="1.18"/>
    <n v="1.18"/>
    <n v="0"/>
    <n v="0"/>
    <n v="78209"/>
    <n v="80164"/>
    <n v="0"/>
    <n v="0"/>
    <n v="15997.68"/>
    <n v="0.16020000000000001"/>
    <n v="0.15390000000000001"/>
    <n v="0"/>
    <n v="0"/>
    <n v="0"/>
    <n v="0"/>
    <n v="0"/>
  </r>
  <r>
    <x v="174"/>
    <s v="Northshore"/>
    <n v="4371"/>
    <s v="Skyview Middle School"/>
    <s v="No"/>
    <n v="1210.96"/>
    <n v="0"/>
    <n v="0"/>
    <n v="1.18"/>
    <n v="1.18"/>
    <n v="0"/>
    <n v="0"/>
    <n v="78209"/>
    <n v="80164"/>
    <n v="0"/>
    <n v="0"/>
    <n v="15997.68"/>
    <n v="0.16020000000000001"/>
    <n v="0.15390000000000001"/>
    <n v="0"/>
    <n v="0"/>
    <n v="0"/>
    <n v="0"/>
    <n v="0"/>
  </r>
  <r>
    <x v="174"/>
    <s v="Northshore"/>
    <n v="4377"/>
    <s v="Woodmoor Elementary"/>
    <s v="No"/>
    <n v="486.33"/>
    <n v="0"/>
    <n v="0"/>
    <n v="1.18"/>
    <n v="1.18"/>
    <n v="0"/>
    <n v="0"/>
    <n v="78209"/>
    <n v="80164"/>
    <n v="0"/>
    <n v="0"/>
    <n v="15997.68"/>
    <n v="0.16020000000000001"/>
    <n v="0.15390000000000001"/>
    <n v="0"/>
    <n v="0"/>
    <n v="0"/>
    <n v="0"/>
    <n v="0"/>
  </r>
  <r>
    <x v="174"/>
    <s v="Northshore"/>
    <n v="4379"/>
    <s v="East Ridge Elementary"/>
    <s v="No"/>
    <n v="427.22"/>
    <n v="0"/>
    <n v="0"/>
    <n v="1.18"/>
    <n v="1.18"/>
    <n v="0"/>
    <n v="0"/>
    <n v="78209"/>
    <n v="80164"/>
    <n v="0"/>
    <n v="0"/>
    <n v="15997.68"/>
    <n v="0.16020000000000001"/>
    <n v="0.15390000000000001"/>
    <n v="0"/>
    <n v="0"/>
    <n v="0"/>
    <n v="0"/>
    <n v="0"/>
  </r>
  <r>
    <x v="174"/>
    <s v="Northshore"/>
    <n v="4455"/>
    <s v="Kokanee Elementary"/>
    <s v="No"/>
    <n v="653.42999999999995"/>
    <n v="0"/>
    <n v="0"/>
    <n v="1.18"/>
    <n v="1.18"/>
    <n v="0"/>
    <n v="0"/>
    <n v="78209"/>
    <n v="80164"/>
    <n v="0"/>
    <n v="0"/>
    <n v="15997.68"/>
    <n v="0.16020000000000001"/>
    <n v="0.15390000000000001"/>
    <n v="0"/>
    <n v="0"/>
    <n v="0"/>
    <n v="0"/>
    <n v="0"/>
  </r>
  <r>
    <x v="174"/>
    <s v="Northshore"/>
    <n v="4516"/>
    <s v="Timbercrest Middle School"/>
    <s v="No"/>
    <n v="664.08"/>
    <n v="0"/>
    <n v="0"/>
    <n v="1.18"/>
    <n v="1.18"/>
    <n v="0"/>
    <n v="0"/>
    <n v="78209"/>
    <n v="80164"/>
    <n v="0"/>
    <n v="0"/>
    <n v="15997.68"/>
    <n v="0.16020000000000001"/>
    <n v="0.15390000000000001"/>
    <n v="0"/>
    <n v="0"/>
    <n v="0"/>
    <n v="0"/>
    <n v="0"/>
  </r>
  <r>
    <x v="174"/>
    <s v="Northshore"/>
    <n v="5331"/>
    <s v="Northshore Online School"/>
    <s v="No"/>
    <n v="12.78"/>
    <n v="0"/>
    <n v="0"/>
    <n v="1.18"/>
    <n v="1.18"/>
    <n v="0"/>
    <n v="0"/>
    <n v="78209"/>
    <n v="80164"/>
    <n v="0"/>
    <n v="0"/>
    <n v="15997.68"/>
    <n v="0.16020000000000001"/>
    <n v="0.15390000000000001"/>
    <n v="0"/>
    <n v="0"/>
    <n v="0"/>
    <n v="0"/>
    <n v="0"/>
  </r>
  <r>
    <x v="174"/>
    <s v="Northshore"/>
    <n v="5481"/>
    <s v="North Creek High School"/>
    <s v="No"/>
    <n v="1914.29"/>
    <n v="0"/>
    <n v="0"/>
    <n v="1.18"/>
    <n v="1.18"/>
    <n v="0"/>
    <n v="0"/>
    <n v="78209"/>
    <n v="80164"/>
    <n v="0"/>
    <n v="0"/>
    <n v="15997.68"/>
    <n v="0.16020000000000001"/>
    <n v="0.15390000000000001"/>
    <n v="0"/>
    <n v="0"/>
    <n v="0"/>
    <n v="0"/>
    <n v="0"/>
  </r>
  <r>
    <x v="174"/>
    <s v="Northshore"/>
    <n v="5605"/>
    <s v="Ruby Bridges Elementary"/>
    <s v="No"/>
    <n v="499.05"/>
    <n v="0"/>
    <n v="0"/>
    <n v="1.18"/>
    <n v="1.18"/>
    <n v="0"/>
    <n v="0"/>
    <n v="78209"/>
    <n v="80164"/>
    <n v="0"/>
    <n v="0"/>
    <n v="15997.68"/>
    <n v="0.16020000000000001"/>
    <n v="0.15390000000000001"/>
    <n v="0"/>
    <n v="0"/>
    <n v="0"/>
    <n v="0"/>
    <n v="0"/>
  </r>
  <r>
    <x v="174"/>
    <s v="Northshore"/>
    <n v="5606"/>
    <s v="Innovation Lab High School"/>
    <s v="No"/>
    <n v="254.17"/>
    <n v="0"/>
    <n v="0"/>
    <n v="1.18"/>
    <n v="1.18"/>
    <n v="0"/>
    <n v="0"/>
    <n v="78209"/>
    <n v="80164"/>
    <n v="0"/>
    <n v="0"/>
    <n v="15997.68"/>
    <n v="0.16020000000000001"/>
    <n v="0.15390000000000001"/>
    <n v="0"/>
    <n v="0"/>
    <n v="0"/>
    <n v="0"/>
    <n v="0"/>
  </r>
  <r>
    <x v="174"/>
    <s v="Northshore"/>
    <n v="5753"/>
    <s v="Northshore Learning Options"/>
    <s v="No"/>
    <n v="419.59999999999997"/>
    <n v="0"/>
    <n v="0"/>
    <n v="1.18"/>
    <n v="1.18"/>
    <n v="0"/>
    <n v="0"/>
    <n v="78209"/>
    <n v="80164"/>
    <n v="0"/>
    <n v="0"/>
    <n v="15997.68"/>
    <n v="0.16020000000000001"/>
    <n v="0.15390000000000001"/>
    <n v="0"/>
    <n v="0"/>
    <n v="0"/>
    <n v="0"/>
    <n v="0"/>
  </r>
  <r>
    <x v="175"/>
    <s v="Oak Harbor"/>
    <n v="1758"/>
    <s v="Homeconnection"/>
    <s v="No"/>
    <n v="352.48"/>
    <n v="0"/>
    <n v="0"/>
    <n v="1.1200000000000001"/>
    <n v="1.1200000000000001"/>
    <n v="0"/>
    <n v="0"/>
    <n v="78209"/>
    <n v="80164"/>
    <n v="0"/>
    <n v="0"/>
    <n v="15997.68"/>
    <n v="0.16020000000000001"/>
    <n v="0.15390000000000001"/>
    <n v="0"/>
    <n v="0"/>
    <n v="0"/>
    <n v="0"/>
    <n v="0"/>
  </r>
  <r>
    <x v="175"/>
    <s v="Oak Harbor"/>
    <n v="2696"/>
    <s v="Oak Harbor Elementary"/>
    <s v="No"/>
    <n v="403.13"/>
    <n v="0"/>
    <n v="0"/>
    <n v="1.1200000000000001"/>
    <n v="1.1200000000000001"/>
    <n v="0"/>
    <n v="0"/>
    <n v="78209"/>
    <n v="80164"/>
    <n v="0"/>
    <n v="0"/>
    <n v="15997.68"/>
    <n v="0.16020000000000001"/>
    <n v="0.15390000000000001"/>
    <n v="0"/>
    <n v="0"/>
    <n v="0"/>
    <n v="0"/>
    <n v="0"/>
  </r>
  <r>
    <x v="175"/>
    <s v="Oak Harbor"/>
    <n v="2974"/>
    <s v="Oak Harbor High School"/>
    <s v="No"/>
    <n v="1572.0900000000001"/>
    <n v="0"/>
    <n v="0"/>
    <n v="1.1200000000000001"/>
    <n v="1.1200000000000001"/>
    <n v="0"/>
    <n v="0"/>
    <n v="78209"/>
    <n v="80164"/>
    <n v="0"/>
    <n v="0"/>
    <n v="15997.68"/>
    <n v="0.16020000000000001"/>
    <n v="0.15390000000000001"/>
    <n v="0"/>
    <n v="0"/>
    <n v="0"/>
    <n v="0"/>
    <n v="0"/>
  </r>
  <r>
    <x v="175"/>
    <s v="Oak Harbor"/>
    <n v="3274"/>
    <s v="Oak Harbor Intermediate School"/>
    <s v="No"/>
    <n v="763.12"/>
    <n v="0"/>
    <n v="0"/>
    <n v="1.1200000000000001"/>
    <n v="1.1200000000000001"/>
    <n v="0"/>
    <n v="0"/>
    <n v="78209"/>
    <n v="80164"/>
    <n v="0"/>
    <n v="0"/>
    <n v="15997.68"/>
    <n v="0.16020000000000001"/>
    <n v="0.15390000000000001"/>
    <n v="0"/>
    <n v="0"/>
    <n v="0"/>
    <n v="0"/>
    <n v="0"/>
  </r>
  <r>
    <x v="175"/>
    <s v="Oak Harbor"/>
    <n v="3377"/>
    <s v="Crescent Harbor Elem"/>
    <s v="Yes"/>
    <n v="421.63"/>
    <n v="0"/>
    <n v="421.63"/>
    <n v="1.1200000000000001"/>
    <n v="1.1200000000000001"/>
    <n v="421.63"/>
    <n v="1.2370000000000001"/>
    <n v="78209"/>
    <n v="80164"/>
    <n v="108353.88"/>
    <n v="2708.5299999999988"/>
    <n v="15997.68"/>
    <n v="0.16020000000000001"/>
    <n v="0.15390000000000001"/>
    <n v="37564.26"/>
    <n v="1851.04"/>
    <n v="284.88"/>
    <n v="2135.92"/>
    <n v="150762.59000000003"/>
  </r>
  <r>
    <x v="175"/>
    <s v="Oak Harbor"/>
    <n v="3477"/>
    <s v="Broad View Elementary"/>
    <s v="No"/>
    <n v="367.09999999999997"/>
    <n v="0"/>
    <n v="0"/>
    <n v="1.1200000000000001"/>
    <n v="1.1200000000000001"/>
    <n v="0"/>
    <n v="0"/>
    <n v="78209"/>
    <n v="80164"/>
    <n v="0"/>
    <n v="0"/>
    <n v="15997.68"/>
    <n v="0.16020000000000001"/>
    <n v="0.15390000000000001"/>
    <n v="0"/>
    <n v="0"/>
    <n v="0"/>
    <n v="0"/>
    <n v="0"/>
  </r>
  <r>
    <x v="175"/>
    <s v="Oak Harbor"/>
    <n v="3566"/>
    <s v="Olympic View Elem"/>
    <s v="Yes"/>
    <n v="404.92"/>
    <n v="0"/>
    <n v="404.92"/>
    <n v="1.1200000000000001"/>
    <n v="1.1200000000000001"/>
    <n v="404.92"/>
    <n v="1.1879999999999999"/>
    <n v="78209"/>
    <n v="80164"/>
    <n v="104061.77"/>
    <n v="2601.2399999999907"/>
    <n v="15997.68"/>
    <n v="0.16020000000000001"/>
    <n v="0.15390000000000001"/>
    <n v="36076.269999999997"/>
    <n v="1777.72"/>
    <n v="273.58999999999997"/>
    <n v="2051.31"/>
    <n v="144790.59"/>
  </r>
  <r>
    <x v="175"/>
    <s v="Oak Harbor"/>
    <n v="3939"/>
    <s v="North Whidbey Middle School"/>
    <s v="No"/>
    <n v="713.95"/>
    <n v="0"/>
    <n v="0"/>
    <n v="1.1200000000000001"/>
    <n v="1.1200000000000001"/>
    <n v="0"/>
    <n v="0"/>
    <n v="78209"/>
    <n v="80164"/>
    <n v="0"/>
    <n v="0"/>
    <n v="15997.68"/>
    <n v="0.16020000000000001"/>
    <n v="0.15390000000000001"/>
    <n v="0"/>
    <n v="0"/>
    <n v="0"/>
    <n v="0"/>
    <n v="0"/>
  </r>
  <r>
    <x v="175"/>
    <s v="Oak Harbor"/>
    <n v="4328"/>
    <s v="Hillcrest Elementary"/>
    <s v="No"/>
    <n v="461.5"/>
    <n v="0"/>
    <n v="0"/>
    <n v="1.1200000000000001"/>
    <n v="1.1200000000000001"/>
    <n v="0"/>
    <n v="0"/>
    <n v="78209"/>
    <n v="80164"/>
    <n v="0"/>
    <n v="0"/>
    <n v="15997.68"/>
    <n v="0.16020000000000001"/>
    <n v="0.15390000000000001"/>
    <n v="0"/>
    <n v="0"/>
    <n v="0"/>
    <n v="0"/>
    <n v="0"/>
  </r>
  <r>
    <x v="175"/>
    <s v="Oak Harbor"/>
    <n v="5343"/>
    <s v="iGrad Academy"/>
    <s v="Yes"/>
    <n v="11.67"/>
    <n v="0"/>
    <n v="11.67"/>
    <n v="1.1200000000000001"/>
    <n v="1.1200000000000001"/>
    <n v="11.67"/>
    <n v="3.4000000000000002E-2"/>
    <n v="78209"/>
    <n v="80164"/>
    <n v="2978.2"/>
    <n v="74.450000000000273"/>
    <n v="15997.68"/>
    <n v="0.16020000000000001"/>
    <n v="0.15390000000000001"/>
    <n v="1032.49"/>
    <n v="50.88"/>
    <n v="7.83"/>
    <n v="58.71"/>
    <n v="4143.8499999999995"/>
  </r>
  <r>
    <x v="176"/>
    <s v="Oakesdale"/>
    <n v="2432"/>
    <s v="Oakesdale High School"/>
    <s v="No"/>
    <n v="81.27"/>
    <n v="0"/>
    <n v="0"/>
    <n v="1"/>
    <n v="1"/>
    <n v="0"/>
    <n v="0"/>
    <n v="78209"/>
    <n v="80164"/>
    <n v="0"/>
    <n v="0"/>
    <n v="15997.68"/>
    <n v="0.16020000000000001"/>
    <n v="0.15390000000000001"/>
    <n v="0"/>
    <n v="0"/>
    <n v="0"/>
    <n v="0"/>
    <n v="0"/>
  </r>
  <r>
    <x v="176"/>
    <s v="Oakesdale"/>
    <n v="3205"/>
    <s v="Oakesdale Elementary School"/>
    <s v="No"/>
    <n v="65.64"/>
    <n v="0"/>
    <n v="0"/>
    <n v="1"/>
    <n v="1"/>
    <n v="0"/>
    <n v="0"/>
    <n v="78209"/>
    <n v="80164"/>
    <n v="0"/>
    <n v="0"/>
    <n v="15997.68"/>
    <n v="0.16020000000000001"/>
    <n v="0.15390000000000001"/>
    <n v="0"/>
    <n v="0"/>
    <n v="0"/>
    <n v="0"/>
    <n v="0"/>
  </r>
  <r>
    <x v="177"/>
    <s v="Oakville"/>
    <n v="2283"/>
    <s v="Oakville High School"/>
    <s v="Yes"/>
    <n v="138.73000000000002"/>
    <n v="0"/>
    <n v="138.73000000000002"/>
    <n v="1"/>
    <n v="1"/>
    <n v="138.73000000000002"/>
    <n v="0.40699999999999997"/>
    <n v="78209"/>
    <n v="80164"/>
    <n v="31831.06"/>
    <n v="795.68999999999869"/>
    <n v="15997.68"/>
    <n v="0.16020000000000001"/>
    <n v="0.15390000000000001"/>
    <n v="11732.85"/>
    <n v="543.78"/>
    <n v="83.69"/>
    <n v="627.47"/>
    <n v="44987.070000000007"/>
  </r>
  <r>
    <x v="177"/>
    <s v="Oakville"/>
    <n v="2922"/>
    <s v="Oakville Elementary"/>
    <s v="Yes"/>
    <n v="159.76999999999998"/>
    <n v="0"/>
    <n v="159.76999999999998"/>
    <n v="1"/>
    <n v="1"/>
    <n v="159.76999999999998"/>
    <n v="0.46899999999999997"/>
    <n v="78209"/>
    <n v="80164"/>
    <n v="36680.019999999997"/>
    <n v="916.90000000000146"/>
    <n v="15997.68"/>
    <n v="0.16020000000000001"/>
    <n v="0.15390000000000001"/>
    <n v="13520.16"/>
    <n v="626.62"/>
    <n v="96.44"/>
    <n v="723.06"/>
    <n v="51840.139999999992"/>
  </r>
  <r>
    <x v="177"/>
    <s v="Oakville"/>
    <n v="5584"/>
    <s v="Oakville Homelink"/>
    <s v="Yes"/>
    <n v="22.16"/>
    <n v="0"/>
    <n v="22.16"/>
    <n v="1"/>
    <n v="1"/>
    <n v="22.16"/>
    <n v="6.5000000000000002E-2"/>
    <n v="78209"/>
    <n v="80164"/>
    <n v="5083.59"/>
    <n v="127.06999999999971"/>
    <n v="15997.68"/>
    <n v="0.16020000000000001"/>
    <n v="0.15390000000000001"/>
    <n v="1873.8"/>
    <n v="86.84"/>
    <n v="13.36"/>
    <n v="100.2"/>
    <n v="7184.66"/>
  </r>
  <r>
    <x v="178"/>
    <s v="Ocean Beach"/>
    <n v="2517"/>
    <s v="Hilltop School"/>
    <s v="Yes"/>
    <n v="189.85"/>
    <n v="0"/>
    <n v="189.85"/>
    <n v="1"/>
    <n v="1"/>
    <n v="189.85"/>
    <n v="0.55700000000000005"/>
    <n v="78209"/>
    <n v="80164"/>
    <n v="43562.41"/>
    <n v="1088.9399999999951"/>
    <n v="15997.68"/>
    <n v="0.16020000000000001"/>
    <n v="0.15390000000000001"/>
    <n v="16056.99"/>
    <n v="744.19"/>
    <n v="114.53"/>
    <n v="858.72"/>
    <n v="61567.06"/>
  </r>
  <r>
    <x v="178"/>
    <s v="Ocean Beach"/>
    <n v="3531"/>
    <s v="Long Beach Elementary School"/>
    <s v="Yes"/>
    <n v="188.22"/>
    <n v="0"/>
    <n v="188.22"/>
    <n v="1"/>
    <n v="1"/>
    <n v="188.22"/>
    <n v="0.55200000000000005"/>
    <n v="78209"/>
    <n v="80164"/>
    <n v="43171.37"/>
    <n v="1079.1599999999962"/>
    <n v="15997.68"/>
    <n v="0.16020000000000001"/>
    <n v="0.15390000000000001"/>
    <n v="15912.86"/>
    <n v="737.51"/>
    <n v="113.5"/>
    <n v="851.01"/>
    <n v="61014.400000000001"/>
  </r>
  <r>
    <x v="178"/>
    <s v="Ocean Beach"/>
    <n v="4039"/>
    <s v="Ocean Park Elementary"/>
    <s v="Yes"/>
    <n v="208.97"/>
    <n v="0"/>
    <n v="208.97"/>
    <n v="1"/>
    <n v="1"/>
    <n v="208.97"/>
    <n v="0.61299999999999999"/>
    <n v="78209"/>
    <n v="80164"/>
    <n v="47942.12"/>
    <n v="1198.4099999999962"/>
    <n v="15997.68"/>
    <n v="0.16020000000000001"/>
    <n v="0.15390000000000001"/>
    <n v="17671.34"/>
    <n v="819.01"/>
    <n v="126.05"/>
    <n v="945.06"/>
    <n v="67756.929999999993"/>
  </r>
  <r>
    <x v="178"/>
    <s v="Ocean Beach"/>
    <n v="4220"/>
    <s v="Ilwaco High School"/>
    <s v="Yes"/>
    <n v="292.57"/>
    <n v="0"/>
    <n v="292.57"/>
    <n v="1"/>
    <n v="1"/>
    <n v="292.57"/>
    <n v="0.85799999999999998"/>
    <n v="78209"/>
    <n v="80164"/>
    <n v="67103.320000000007"/>
    <n v="1677.3899999999994"/>
    <n v="15997.68"/>
    <n v="0.16020000000000001"/>
    <n v="0.15390000000000001"/>
    <n v="24734.11"/>
    <n v="1146.3499999999999"/>
    <n v="176.42"/>
    <n v="1322.77"/>
    <n v="94837.590000000011"/>
  </r>
  <r>
    <x v="178"/>
    <s v="Ocean Beach"/>
    <n v="5647"/>
    <s v="Ocean Beach Options Academy"/>
    <s v="Yes"/>
    <n v="58.71"/>
    <n v="0"/>
    <n v="58.71"/>
    <n v="1"/>
    <n v="1"/>
    <n v="58.71"/>
    <n v="0.17199999999999999"/>
    <n v="78209"/>
    <n v="80164"/>
    <n v="13451.95"/>
    <n v="336.2599999999984"/>
    <n v="15997.68"/>
    <n v="0.16020000000000001"/>
    <n v="0.15390000000000001"/>
    <n v="4958.3500000000004"/>
    <n v="229.8"/>
    <n v="35.369999999999997"/>
    <n v="265.17"/>
    <n v="19011.73"/>
  </r>
  <r>
    <x v="179"/>
    <s v="Ocosta"/>
    <n v="3024"/>
    <s v="Ocosta Junior - Senior High"/>
    <s v="Yes"/>
    <n v="269.78999999999996"/>
    <n v="0"/>
    <n v="269.78999999999996"/>
    <n v="1"/>
    <n v="1"/>
    <n v="269.78999999999996"/>
    <n v="0.79100000000000004"/>
    <n v="78209"/>
    <n v="80164"/>
    <n v="61863.32"/>
    <n v="1546.4000000000015"/>
    <n v="15997.68"/>
    <n v="0.16020000000000001"/>
    <n v="0.15390000000000001"/>
    <n v="22802.66"/>
    <n v="1056.83"/>
    <n v="162.65"/>
    <n v="1219.48"/>
    <n v="87431.86"/>
  </r>
  <r>
    <x v="179"/>
    <s v="Ocosta"/>
    <n v="3025"/>
    <s v="Ocosta Elementary School"/>
    <s v="Yes"/>
    <n v="306.39"/>
    <n v="0"/>
    <n v="306.39"/>
    <n v="1"/>
    <n v="1"/>
    <n v="306.39"/>
    <n v="0.89900000000000002"/>
    <n v="78209"/>
    <n v="80164"/>
    <n v="70309.89"/>
    <n v="1757.5500000000029"/>
    <n v="15997.68"/>
    <n v="0.16020000000000001"/>
    <n v="0.15390000000000001"/>
    <n v="25916.05"/>
    <n v="1201.1199999999999"/>
    <n v="184.85"/>
    <n v="1385.9699999999998"/>
    <n v="99369.46"/>
  </r>
  <r>
    <x v="179"/>
    <s v="Ocosta"/>
    <n v="5708"/>
    <s v="Ocosta ALE"/>
    <s v="Yes"/>
    <n v="5.34"/>
    <n v="0"/>
    <n v="5.34"/>
    <n v="1"/>
    <n v="1"/>
    <n v="5.34"/>
    <n v="1.6E-2"/>
    <n v="78209"/>
    <n v="80164"/>
    <n v="1251.3399999999999"/>
    <n v="31.279999999999973"/>
    <n v="15997.68"/>
    <n v="0.16020000000000001"/>
    <n v="0.15390000000000001"/>
    <n v="461.24"/>
    <n v="21.38"/>
    <n v="3.29"/>
    <n v="24.669999999999998"/>
    <n v="1768.53"/>
  </r>
  <r>
    <x v="180"/>
    <s v="Odessa"/>
    <n v="2443"/>
    <s v="Odessa High School"/>
    <s v="Yes"/>
    <n v="98.059999999999988"/>
    <n v="0"/>
    <n v="98.059999999999988"/>
    <n v="1"/>
    <n v="1.04"/>
    <n v="98.059999999999988"/>
    <n v="0.28799999999999998"/>
    <n v="78209"/>
    <n v="80164"/>
    <n v="22524.19"/>
    <n v="1486.5300000000025"/>
    <n v="15997.68"/>
    <n v="0.16020000000000001"/>
    <n v="0.15390000000000001"/>
    <n v="8444.48"/>
    <n v="400.18"/>
    <n v="61.59"/>
    <n v="461.77"/>
    <n v="32916.97"/>
  </r>
  <r>
    <x v="180"/>
    <s v="Odessa"/>
    <n v="2769"/>
    <s v="P C Jantz Elementary"/>
    <s v="Yes"/>
    <n v="118.73"/>
    <n v="0"/>
    <n v="118.73"/>
    <n v="1"/>
    <n v="1.04"/>
    <n v="118.73"/>
    <n v="0.34799999999999998"/>
    <n v="78209"/>
    <n v="80164"/>
    <n v="27216.73"/>
    <n v="1796.2200000000012"/>
    <n v="15997.68"/>
    <n v="0.16020000000000001"/>
    <n v="0.15390000000000001"/>
    <n v="10203.75"/>
    <n v="483.55"/>
    <n v="74.42"/>
    <n v="557.97"/>
    <n v="39774.67"/>
  </r>
  <r>
    <x v="181"/>
    <s v="Okanogan"/>
    <n v="1980"/>
    <s v="Okanogan Alternative High School"/>
    <s v="Yes"/>
    <n v="33.56"/>
    <n v="0"/>
    <n v="33.56"/>
    <n v="1"/>
    <n v="1"/>
    <n v="33.56"/>
    <n v="9.8000000000000004E-2"/>
    <n v="78209"/>
    <n v="80164"/>
    <n v="7664.48"/>
    <n v="191.59000000000015"/>
    <n v="15997.68"/>
    <n v="0.16020000000000001"/>
    <n v="0.15390000000000001"/>
    <n v="2825.11"/>
    <n v="130.93"/>
    <n v="20.149999999999999"/>
    <n v="151.08000000000001"/>
    <n v="10832.26"/>
  </r>
  <r>
    <x v="181"/>
    <s v="Okanogan"/>
    <n v="2245"/>
    <s v="Okanogan Middle School"/>
    <s v="Yes"/>
    <n v="238.72"/>
    <n v="0"/>
    <n v="238.72"/>
    <n v="1"/>
    <n v="1"/>
    <n v="238.72"/>
    <n v="0.7"/>
    <n v="78209"/>
    <n v="80164"/>
    <n v="54746.3"/>
    <n v="1368.5"/>
    <n v="15997.68"/>
    <n v="0.16020000000000001"/>
    <n v="0.15390000000000001"/>
    <n v="20179.349999999999"/>
    <n v="935.25"/>
    <n v="143.93"/>
    <n v="1079.18"/>
    <n v="77373.329999999987"/>
  </r>
  <r>
    <x v="181"/>
    <s v="Okanogan"/>
    <n v="2246"/>
    <s v="Okanogan High School"/>
    <s v="Yes"/>
    <n v="299.91999999999996"/>
    <n v="0"/>
    <n v="299.91999999999996"/>
    <n v="1"/>
    <n v="1"/>
    <n v="299.91999999999996"/>
    <n v="0.88"/>
    <n v="78209"/>
    <n v="80164"/>
    <n v="68823.92"/>
    <n v="1720.4000000000087"/>
    <n v="15997.68"/>
    <n v="0.16020000000000001"/>
    <n v="0.15390000000000001"/>
    <n v="25368.32"/>
    <n v="1175.74"/>
    <n v="180.95"/>
    <n v="1356.69"/>
    <n v="97269.33"/>
  </r>
  <r>
    <x v="181"/>
    <s v="Okanogan"/>
    <n v="2539"/>
    <s v="Grainger Elementary"/>
    <s v="Yes"/>
    <n v="410.33"/>
    <n v="0"/>
    <n v="410.33"/>
    <n v="1"/>
    <n v="1"/>
    <n v="410.33"/>
    <n v="1.204"/>
    <n v="78209"/>
    <n v="80164"/>
    <n v="94163.64"/>
    <n v="2353.820000000007"/>
    <n v="15997.68"/>
    <n v="0.16020000000000001"/>
    <n v="0.15390000000000001"/>
    <n v="34708.47"/>
    <n v="1608.62"/>
    <n v="247.57"/>
    <n v="1856.1899999999998"/>
    <n v="133082.12"/>
  </r>
  <r>
    <x v="181"/>
    <s v="Okanogan"/>
    <n v="5151"/>
    <s v="Okanogan Outreach Alternative School"/>
    <s v="Yes"/>
    <n v="83.65"/>
    <n v="0"/>
    <n v="83.65"/>
    <n v="1"/>
    <n v="1"/>
    <n v="83.65"/>
    <n v="0.245"/>
    <n v="78209"/>
    <n v="80164"/>
    <n v="19161.21"/>
    <n v="478.97000000000116"/>
    <n v="15997.68"/>
    <n v="0.16020000000000001"/>
    <n v="0.15390000000000001"/>
    <n v="7062.77"/>
    <n v="327.33999999999997"/>
    <n v="50.38"/>
    <n v="377.71999999999997"/>
    <n v="27080.670000000002"/>
  </r>
  <r>
    <x v="182"/>
    <s v="Olympia"/>
    <n v="1768"/>
    <s v="Avanti High School"/>
    <s v="No"/>
    <n v="240.8"/>
    <n v="0"/>
    <n v="0"/>
    <n v="1"/>
    <n v="1.04"/>
    <n v="0"/>
    <n v="0"/>
    <n v="78209"/>
    <n v="80164"/>
    <n v="0"/>
    <n v="0"/>
    <n v="15997.68"/>
    <n v="0.16020000000000001"/>
    <n v="0.15390000000000001"/>
    <n v="0"/>
    <n v="0"/>
    <n v="0"/>
    <n v="0"/>
    <n v="0"/>
  </r>
  <r>
    <x v="182"/>
    <s v="Olympia"/>
    <n v="2342"/>
    <s v="Lincoln Elementary School"/>
    <s v="No"/>
    <n v="301.54000000000002"/>
    <n v="0"/>
    <n v="0"/>
    <n v="1"/>
    <n v="1.04"/>
    <n v="0"/>
    <n v="0"/>
    <n v="78209"/>
    <n v="80164"/>
    <n v="0"/>
    <n v="0"/>
    <n v="15997.68"/>
    <n v="0.16020000000000001"/>
    <n v="0.15390000000000001"/>
    <n v="0"/>
    <n v="0"/>
    <n v="0"/>
    <n v="0"/>
    <n v="0"/>
  </r>
  <r>
    <x v="182"/>
    <s v="Olympia"/>
    <n v="2448"/>
    <s v="Garfield Elementary School"/>
    <s v="Yes"/>
    <n v="282.97000000000003"/>
    <n v="0"/>
    <n v="282.97000000000003"/>
    <n v="1"/>
    <n v="1.04"/>
    <n v="282.97000000000003"/>
    <n v="0.83"/>
    <n v="78209"/>
    <n v="80164"/>
    <n v="64913.47"/>
    <n v="4284.0899999999965"/>
    <n v="15997.68"/>
    <n v="0.16020000000000001"/>
    <n v="0.15390000000000001"/>
    <n v="24336.53"/>
    <n v="1153.29"/>
    <n v="177.49"/>
    <n v="1330.78"/>
    <n v="94864.87"/>
  </r>
  <r>
    <x v="182"/>
    <s v="Olympia"/>
    <n v="2487"/>
    <s v="Boston Harbor Elementary"/>
    <s v="No"/>
    <n v="179.45"/>
    <n v="0"/>
    <n v="0"/>
    <n v="1"/>
    <n v="1.04"/>
    <n v="0"/>
    <n v="0"/>
    <n v="78209"/>
    <n v="80164"/>
    <n v="0"/>
    <n v="0"/>
    <n v="15997.68"/>
    <n v="0.16020000000000001"/>
    <n v="0.15390000000000001"/>
    <n v="0"/>
    <n v="0"/>
    <n v="0"/>
    <n v="0"/>
    <n v="0"/>
  </r>
  <r>
    <x v="182"/>
    <s v="Olympia"/>
    <n v="2621"/>
    <s v="McLane Elementary School"/>
    <s v="No"/>
    <n v="386.26"/>
    <n v="0"/>
    <n v="0"/>
    <n v="1"/>
    <n v="1.04"/>
    <n v="0"/>
    <n v="0"/>
    <n v="78209"/>
    <n v="80164"/>
    <n v="0"/>
    <n v="0"/>
    <n v="15997.68"/>
    <n v="0.16020000000000001"/>
    <n v="0.15390000000000001"/>
    <n v="0"/>
    <n v="0"/>
    <n v="0"/>
    <n v="0"/>
    <n v="0"/>
  </r>
  <r>
    <x v="182"/>
    <s v="Olympia"/>
    <n v="2778"/>
    <s v="Roosevelt Elementary School"/>
    <s v="No"/>
    <n v="341.83"/>
    <n v="0"/>
    <n v="0"/>
    <n v="1"/>
    <n v="1.04"/>
    <n v="0"/>
    <n v="0"/>
    <n v="78209"/>
    <n v="80164"/>
    <n v="0"/>
    <n v="0"/>
    <n v="15997.68"/>
    <n v="0.16020000000000001"/>
    <n v="0.15390000000000001"/>
    <n v="0"/>
    <n v="0"/>
    <n v="0"/>
    <n v="0"/>
    <n v="0"/>
  </r>
  <r>
    <x v="182"/>
    <s v="Olympia"/>
    <n v="3066"/>
    <s v="Madison Elementary School"/>
    <s v="No"/>
    <n v="204.89"/>
    <n v="0"/>
    <n v="0"/>
    <n v="1"/>
    <n v="1.04"/>
    <n v="0"/>
    <n v="0"/>
    <n v="78209"/>
    <n v="80164"/>
    <n v="0"/>
    <n v="0"/>
    <n v="15997.68"/>
    <n v="0.16020000000000001"/>
    <n v="0.15390000000000001"/>
    <n v="0"/>
    <n v="0"/>
    <n v="0"/>
    <n v="0"/>
    <n v="0"/>
  </r>
  <r>
    <x v="182"/>
    <s v="Olympia"/>
    <n v="3132"/>
    <s v="Olympia High School"/>
    <s v="No"/>
    <n v="1891.25"/>
    <n v="0"/>
    <n v="0"/>
    <n v="1"/>
    <n v="1.04"/>
    <n v="0"/>
    <n v="0"/>
    <n v="78209"/>
    <n v="80164"/>
    <n v="0"/>
    <n v="0"/>
    <n v="15997.68"/>
    <n v="0.16020000000000001"/>
    <n v="0.15390000000000001"/>
    <n v="0"/>
    <n v="0"/>
    <n v="0"/>
    <n v="0"/>
    <n v="0"/>
  </r>
  <r>
    <x v="182"/>
    <s v="Olympia"/>
    <n v="3133"/>
    <s v="Jefferson Middle School"/>
    <s v="No"/>
    <n v="458.83"/>
    <n v="0"/>
    <n v="0"/>
    <n v="1"/>
    <n v="1.04"/>
    <n v="0"/>
    <n v="0"/>
    <n v="78209"/>
    <n v="80164"/>
    <n v="0"/>
    <n v="0"/>
    <n v="15997.68"/>
    <n v="0.16020000000000001"/>
    <n v="0.15390000000000001"/>
    <n v="0"/>
    <n v="0"/>
    <n v="0"/>
    <n v="0"/>
    <n v="0"/>
  </r>
  <r>
    <x v="182"/>
    <s v="Olympia"/>
    <n v="3540"/>
    <s v="Leland P Brown Elementary"/>
    <s v="Yes"/>
    <n v="333.22"/>
    <n v="0"/>
    <n v="333.22"/>
    <n v="1"/>
    <n v="1.04"/>
    <n v="333.22"/>
    <n v="0.97699999999999998"/>
    <n v="78209"/>
    <n v="80164"/>
    <n v="76410.19"/>
    <n v="5042.8499999999913"/>
    <n v="15997.68"/>
    <n v="0.16020000000000001"/>
    <n v="0.15390000000000001"/>
    <n v="28646.74"/>
    <n v="1357.55"/>
    <n v="208.93"/>
    <n v="1566.48"/>
    <n v="111666.26"/>
  </r>
  <r>
    <x v="182"/>
    <s v="Olympia"/>
    <n v="3696"/>
    <s v="Reeves Middle School"/>
    <s v="No"/>
    <n v="401.12"/>
    <n v="0"/>
    <n v="0"/>
    <n v="1"/>
    <n v="1.04"/>
    <n v="0"/>
    <n v="0"/>
    <n v="78209"/>
    <n v="80164"/>
    <n v="0"/>
    <n v="0"/>
    <n v="15997.68"/>
    <n v="0.16020000000000001"/>
    <n v="0.15390000000000001"/>
    <n v="0"/>
    <n v="0"/>
    <n v="0"/>
    <n v="0"/>
    <n v="0"/>
  </r>
  <r>
    <x v="182"/>
    <s v="Olympia"/>
    <n v="3697"/>
    <s v="Pioneer Elementary School"/>
    <s v="No"/>
    <n v="381.95"/>
    <n v="0"/>
    <n v="0"/>
    <n v="1"/>
    <n v="1.04"/>
    <n v="0"/>
    <n v="0"/>
    <n v="78209"/>
    <n v="80164"/>
    <n v="0"/>
    <n v="0"/>
    <n v="15997.68"/>
    <n v="0.16020000000000001"/>
    <n v="0.15390000000000001"/>
    <n v="0"/>
    <n v="0"/>
    <n v="0"/>
    <n v="0"/>
    <n v="0"/>
  </r>
  <r>
    <x v="182"/>
    <s v="Olympia"/>
    <n v="3711"/>
    <s v="Washington Middle School"/>
    <s v="No"/>
    <n v="707.08"/>
    <n v="0"/>
    <n v="0"/>
    <n v="1"/>
    <n v="1.04"/>
    <n v="0"/>
    <n v="0"/>
    <n v="78209"/>
    <n v="80164"/>
    <n v="0"/>
    <n v="0"/>
    <n v="15997.68"/>
    <n v="0.16020000000000001"/>
    <n v="0.15390000000000001"/>
    <n v="0"/>
    <n v="0"/>
    <n v="0"/>
    <n v="0"/>
    <n v="0"/>
  </r>
  <r>
    <x v="182"/>
    <s v="Olympia"/>
    <n v="3960"/>
    <s v="Capital High School"/>
    <s v="No"/>
    <n v="1312.09"/>
    <n v="0"/>
    <n v="0"/>
    <n v="1"/>
    <n v="1.04"/>
    <n v="0"/>
    <n v="0"/>
    <n v="78209"/>
    <n v="80164"/>
    <n v="0"/>
    <n v="0"/>
    <n v="15997.68"/>
    <n v="0.16020000000000001"/>
    <n v="0.15390000000000001"/>
    <n v="0"/>
    <n v="0"/>
    <n v="0"/>
    <n v="0"/>
    <n v="0"/>
  </r>
  <r>
    <x v="182"/>
    <s v="Olympia"/>
    <n v="4367"/>
    <s v="Centennial Elementary Olympia"/>
    <s v="No"/>
    <n v="439.66"/>
    <n v="0"/>
    <n v="0"/>
    <n v="1"/>
    <n v="1.04"/>
    <n v="0"/>
    <n v="0"/>
    <n v="78209"/>
    <n v="80164"/>
    <n v="0"/>
    <n v="0"/>
    <n v="15997.68"/>
    <n v="0.16020000000000001"/>
    <n v="0.15390000000000001"/>
    <n v="0"/>
    <n v="0"/>
    <n v="0"/>
    <n v="0"/>
    <n v="0"/>
  </r>
  <r>
    <x v="182"/>
    <s v="Olympia"/>
    <n v="4458"/>
    <s v="McKenny Elementary"/>
    <s v="No"/>
    <n v="271.89"/>
    <n v="0"/>
    <n v="0"/>
    <n v="1"/>
    <n v="1.04"/>
    <n v="0"/>
    <n v="0"/>
    <n v="78209"/>
    <n v="80164"/>
    <n v="0"/>
    <n v="0"/>
    <n v="15997.68"/>
    <n v="0.16020000000000001"/>
    <n v="0.15390000000000001"/>
    <n v="0"/>
    <n v="0"/>
    <n v="0"/>
    <n v="0"/>
    <n v="0"/>
  </r>
  <r>
    <x v="182"/>
    <s v="Olympia"/>
    <n v="4472"/>
    <s v="Julia Butler Hansen Elementary"/>
    <s v="No"/>
    <n v="379.57"/>
    <n v="0"/>
    <n v="0"/>
    <n v="1"/>
    <n v="1.04"/>
    <n v="0"/>
    <n v="0"/>
    <n v="78209"/>
    <n v="80164"/>
    <n v="0"/>
    <n v="0"/>
    <n v="15997.68"/>
    <n v="0.16020000000000001"/>
    <n v="0.15390000000000001"/>
    <n v="0"/>
    <n v="0"/>
    <n v="0"/>
    <n v="0"/>
    <n v="0"/>
  </r>
  <r>
    <x v="182"/>
    <s v="Olympia"/>
    <n v="4473"/>
    <s v="Thurgood Marshall Middle School"/>
    <s v="No"/>
    <n v="485.13"/>
    <n v="0"/>
    <n v="0"/>
    <n v="1"/>
    <n v="1.04"/>
    <n v="0"/>
    <n v="0"/>
    <n v="78209"/>
    <n v="80164"/>
    <n v="0"/>
    <n v="0"/>
    <n v="15997.68"/>
    <n v="0.16020000000000001"/>
    <n v="0.15390000000000001"/>
    <n v="0"/>
    <n v="0"/>
    <n v="0"/>
    <n v="0"/>
    <n v="0"/>
  </r>
  <r>
    <x v="182"/>
    <s v="Olympia"/>
    <n v="5078"/>
    <s v="Olympia Regional Learning Academy"/>
    <s v="No"/>
    <n v="525.28"/>
    <n v="0"/>
    <n v="0"/>
    <n v="1"/>
    <n v="1.04"/>
    <n v="0"/>
    <n v="0"/>
    <n v="78209"/>
    <n v="80164"/>
    <n v="0"/>
    <n v="0"/>
    <n v="15997.68"/>
    <n v="0.16020000000000001"/>
    <n v="0.15390000000000001"/>
    <n v="0"/>
    <n v="0"/>
    <n v="0"/>
    <n v="0"/>
    <n v="0"/>
  </r>
  <r>
    <x v="183"/>
    <s v="Omak"/>
    <n v="2031"/>
    <s v="Omak High School"/>
    <s v="Yes"/>
    <n v="417.48"/>
    <n v="0"/>
    <n v="417.48"/>
    <n v="1"/>
    <n v="1"/>
    <n v="417.48"/>
    <n v="1.2250000000000001"/>
    <n v="78209"/>
    <n v="80164"/>
    <n v="95806.03"/>
    <n v="2394.8699999999953"/>
    <n v="15997.68"/>
    <n v="0.16020000000000001"/>
    <n v="0.15390000000000001"/>
    <n v="35313.85"/>
    <n v="1636.68"/>
    <n v="251.89"/>
    <n v="1888.5700000000002"/>
    <n v="135403.32"/>
  </r>
  <r>
    <x v="183"/>
    <s v="Omak"/>
    <n v="2999"/>
    <s v="N Omak Elementary"/>
    <s v="Yes"/>
    <n v="316.55"/>
    <n v="0"/>
    <n v="316.55"/>
    <n v="1"/>
    <n v="1"/>
    <n v="316.55"/>
    <n v="0.92900000000000005"/>
    <n v="78209"/>
    <n v="80164"/>
    <n v="72656.160000000003"/>
    <n v="1816.1999999999971"/>
    <n v="15997.68"/>
    <n v="0.16020000000000001"/>
    <n v="0.15390000000000001"/>
    <n v="26780.87"/>
    <n v="1241.21"/>
    <n v="191.02"/>
    <n v="1432.23"/>
    <n v="102685.45999999999"/>
  </r>
  <r>
    <x v="183"/>
    <s v="Omak"/>
    <n v="3051"/>
    <s v="E Omak Elementary"/>
    <s v="Yes"/>
    <n v="329.01"/>
    <n v="0"/>
    <n v="329.01"/>
    <n v="1"/>
    <n v="1"/>
    <n v="329.01"/>
    <n v="0.96499999999999997"/>
    <n v="78209"/>
    <n v="80164"/>
    <n v="75471.69"/>
    <n v="1886.5699999999924"/>
    <n v="15997.68"/>
    <n v="0.16020000000000001"/>
    <n v="0.15390000000000001"/>
    <n v="27818.67"/>
    <n v="1289.3"/>
    <n v="198.42"/>
    <n v="1487.72"/>
    <n v="106664.65"/>
  </r>
  <r>
    <x v="183"/>
    <s v="Omak"/>
    <n v="4237"/>
    <s v="Omak Middle School"/>
    <s v="Yes"/>
    <n v="309.89"/>
    <n v="0"/>
    <n v="309.89"/>
    <n v="1"/>
    <n v="1"/>
    <n v="309.89"/>
    <n v="0.90900000000000003"/>
    <n v="78209"/>
    <n v="80164"/>
    <n v="71091.98"/>
    <n v="1777.1000000000058"/>
    <n v="15997.68"/>
    <n v="0.16020000000000001"/>
    <n v="0.15390000000000001"/>
    <n v="26204.32"/>
    <n v="1214.48"/>
    <n v="186.91"/>
    <n v="1401.39"/>
    <n v="100474.79"/>
  </r>
  <r>
    <x v="183"/>
    <s v="Omak"/>
    <n v="5195"/>
    <s v="Washington Virtual Academy Omak Elementary"/>
    <s v="Yes"/>
    <n v="1354.43"/>
    <n v="0"/>
    <n v="1354.43"/>
    <n v="1"/>
    <n v="1"/>
    <n v="1354.43"/>
    <n v="3.9729999999999999"/>
    <n v="78209"/>
    <n v="80164"/>
    <n v="310724.36"/>
    <n v="7767.210000000021"/>
    <n v="15997.68"/>
    <n v="0.16020000000000001"/>
    <n v="0.15390000000000001"/>
    <n v="114532.2"/>
    <n v="5308.19"/>
    <n v="816.93"/>
    <n v="6125.12"/>
    <n v="439148.89"/>
  </r>
  <r>
    <x v="183"/>
    <s v="Omak"/>
    <n v="5196"/>
    <s v="Washington Virtual Academy Omak Middle School"/>
    <s v="Yes"/>
    <n v="1297.21"/>
    <n v="0"/>
    <n v="1297.21"/>
    <n v="1"/>
    <n v="1"/>
    <n v="1297.21"/>
    <n v="3.8050000000000002"/>
    <n v="78209"/>
    <n v="80164"/>
    <n v="297585.25"/>
    <n v="7438.7700000000186"/>
    <n v="15997.68"/>
    <n v="0.16020000000000001"/>
    <n v="0.15390000000000001"/>
    <n v="109689.16"/>
    <n v="5083.7299999999996"/>
    <n v="782.39"/>
    <n v="5866.12"/>
    <n v="420579.30000000005"/>
  </r>
  <r>
    <x v="183"/>
    <s v="Omak"/>
    <n v="5197"/>
    <s v="Washington Virtual Academy Omak High School"/>
    <s v="Yes"/>
    <n v="1915.53"/>
    <n v="0"/>
    <n v="1915.53"/>
    <n v="1"/>
    <n v="1"/>
    <n v="1915.53"/>
    <n v="5.6189999999999998"/>
    <n v="78209"/>
    <n v="80164"/>
    <n v="439456.37"/>
    <n v="10985.150000000023"/>
    <n v="15997.68"/>
    <n v="0.16020000000000001"/>
    <n v="0.15390000000000001"/>
    <n v="161982.49"/>
    <n v="7507.36"/>
    <n v="1155.3800000000001"/>
    <n v="8662.74"/>
    <n v="621086.75"/>
  </r>
  <r>
    <x v="183"/>
    <s v="Omak"/>
    <n v="5746"/>
    <s v="Highlands"/>
    <s v="Yes"/>
    <n v="102.25"/>
    <n v="0"/>
    <n v="102.25"/>
    <n v="1"/>
    <n v="1"/>
    <n v="102.25"/>
    <n v="0.3"/>
    <n v="78209"/>
    <n v="80164"/>
    <n v="23462.7"/>
    <n v="586.5"/>
    <n v="15997.68"/>
    <n v="0.16020000000000001"/>
    <n v="0.15390000000000001"/>
    <n v="8648.2900000000009"/>
    <n v="400.82"/>
    <n v="61.69"/>
    <n v="462.51"/>
    <n v="33160"/>
  </r>
  <r>
    <x v="184"/>
    <s v="Onalaska"/>
    <n v="2331"/>
    <s v="Onalaska High School"/>
    <s v="Yes"/>
    <n v="279.12000000000006"/>
    <n v="0"/>
    <n v="279.12000000000006"/>
    <n v="1"/>
    <n v="1"/>
    <n v="279.12000000000006"/>
    <n v="0.81899999999999995"/>
    <n v="78209"/>
    <n v="80164"/>
    <n v="64053.17"/>
    <n v="1601.1500000000087"/>
    <n v="15997.68"/>
    <n v="0.16020000000000001"/>
    <n v="0.15390000000000001"/>
    <n v="23609.83"/>
    <n v="1094.24"/>
    <n v="168.4"/>
    <n v="1262.6400000000001"/>
    <n v="90526.790000000008"/>
  </r>
  <r>
    <x v="184"/>
    <s v="Onalaska"/>
    <n v="3239"/>
    <s v="Onalaska Elementary School"/>
    <s v="Yes"/>
    <n v="400.89000000000004"/>
    <n v="0"/>
    <n v="400.89000000000004"/>
    <n v="1"/>
    <n v="1"/>
    <n v="400.89000000000004"/>
    <n v="1.1759999999999999"/>
    <n v="78209"/>
    <n v="80164"/>
    <n v="91973.78"/>
    <n v="2299.0800000000017"/>
    <n v="15997.68"/>
    <n v="0.16020000000000001"/>
    <n v="0.15390000000000001"/>
    <n v="33901.300000000003"/>
    <n v="1571.21"/>
    <n v="241.81"/>
    <n v="1813.02"/>
    <n v="129987.18000000001"/>
  </r>
  <r>
    <x v="184"/>
    <s v="Onalaska"/>
    <n v="4335"/>
    <s v="Onalaska Middle School "/>
    <s v="Yes"/>
    <n v="193.11"/>
    <n v="0"/>
    <n v="193.11"/>
    <n v="1"/>
    <n v="1"/>
    <n v="193.11"/>
    <n v="0.56599999999999995"/>
    <n v="78209"/>
    <n v="80164"/>
    <n v="44266.29"/>
    <n v="1106.5299999999988"/>
    <n v="15997.68"/>
    <n v="0.16020000000000001"/>
    <n v="0.15390000000000001"/>
    <n v="16316.44"/>
    <n v="756.21"/>
    <n v="116.38"/>
    <n v="872.59"/>
    <n v="62561.85"/>
  </r>
  <r>
    <x v="185"/>
    <s v="Onion Creek"/>
    <n v="2049"/>
    <s v="Onion Creek Elementary"/>
    <s v="Yes"/>
    <n v="40.619999999999997"/>
    <n v="0"/>
    <n v="40.619999999999997"/>
    <n v="1"/>
    <n v="1"/>
    <n v="40.619999999999997"/>
    <n v="0.11899999999999999"/>
    <n v="78209"/>
    <n v="80164"/>
    <n v="9306.8700000000008"/>
    <n v="232.64999999999964"/>
    <n v="15997.68"/>
    <n v="0.16020000000000001"/>
    <n v="0.15390000000000001"/>
    <n v="3430.49"/>
    <n v="158.99"/>
    <n v="24.47"/>
    <n v="183.46"/>
    <n v="13153.47"/>
  </r>
  <r>
    <x v="186"/>
    <s v="Orcas"/>
    <n v="1892"/>
    <s v="OASIS K-12"/>
    <s v="No"/>
    <n v="328.04"/>
    <n v="0"/>
    <n v="0"/>
    <n v="1.1200000000000001"/>
    <n v="1.1200000000000001"/>
    <n v="0"/>
    <n v="0"/>
    <n v="78209"/>
    <n v="80164"/>
    <n v="0"/>
    <n v="0"/>
    <n v="15997.68"/>
    <n v="0.16020000000000001"/>
    <n v="0.15390000000000001"/>
    <n v="0"/>
    <n v="0"/>
    <n v="0"/>
    <n v="0"/>
    <n v="0"/>
  </r>
  <r>
    <x v="186"/>
    <s v="Orcas"/>
    <n v="2749"/>
    <s v="Orcas Island Elementary School"/>
    <s v="No"/>
    <n v="151.97"/>
    <n v="0"/>
    <n v="0"/>
    <n v="1.1200000000000001"/>
    <n v="1.1200000000000001"/>
    <n v="0"/>
    <n v="0"/>
    <n v="78209"/>
    <n v="80164"/>
    <n v="0"/>
    <n v="0"/>
    <n v="15997.68"/>
    <n v="0.16020000000000001"/>
    <n v="0.15390000000000001"/>
    <n v="0"/>
    <n v="0"/>
    <n v="0"/>
    <n v="0"/>
    <n v="0"/>
  </r>
  <r>
    <x v="186"/>
    <s v="Orcas"/>
    <n v="2750"/>
    <s v="Orcas Island High School"/>
    <s v="No"/>
    <n v="170.44"/>
    <n v="0"/>
    <n v="0"/>
    <n v="1.1200000000000001"/>
    <n v="1.1200000000000001"/>
    <n v="0"/>
    <n v="0"/>
    <n v="78209"/>
    <n v="80164"/>
    <n v="0"/>
    <n v="0"/>
    <n v="15997.68"/>
    <n v="0.16020000000000001"/>
    <n v="0.15390000000000001"/>
    <n v="0"/>
    <n v="0"/>
    <n v="0"/>
    <n v="0"/>
    <n v="0"/>
  </r>
  <r>
    <x v="186"/>
    <s v="Orcas"/>
    <n v="3808"/>
    <s v="Waldron Island School"/>
    <s v="No"/>
    <n v="6"/>
    <n v="0"/>
    <n v="0"/>
    <n v="1.1200000000000001"/>
    <n v="1.1200000000000001"/>
    <n v="0"/>
    <n v="0"/>
    <n v="78209"/>
    <n v="80164"/>
    <n v="0"/>
    <n v="0"/>
    <n v="15997.68"/>
    <n v="0.16020000000000001"/>
    <n v="0.15390000000000001"/>
    <n v="0"/>
    <n v="0"/>
    <n v="0"/>
    <n v="0"/>
    <n v="0"/>
  </r>
  <r>
    <x v="186"/>
    <s v="Orcas"/>
    <n v="4558"/>
    <s v="Orcas Island Middle School"/>
    <s v="No"/>
    <n v="99.17"/>
    <n v="0"/>
    <n v="0"/>
    <n v="1.1200000000000001"/>
    <n v="1.1200000000000001"/>
    <n v="0"/>
    <n v="0"/>
    <n v="78209"/>
    <n v="80164"/>
    <n v="0"/>
    <n v="0"/>
    <n v="15997.68"/>
    <n v="0.16020000000000001"/>
    <n v="0.15390000000000001"/>
    <n v="0"/>
    <n v="0"/>
    <n v="0"/>
    <n v="0"/>
    <n v="0"/>
  </r>
  <r>
    <x v="186"/>
    <s v="Orcas"/>
    <n v="5555"/>
    <s v="Orcas Island Montessori Public"/>
    <s v="No"/>
    <n v="23.44"/>
    <n v="0"/>
    <n v="0"/>
    <n v="1.1200000000000001"/>
    <n v="1.1200000000000001"/>
    <n v="0"/>
    <n v="0"/>
    <n v="78209"/>
    <n v="80164"/>
    <n v="0"/>
    <n v="0"/>
    <n v="15997.68"/>
    <n v="0.16020000000000001"/>
    <n v="0.15390000000000001"/>
    <n v="0"/>
    <n v="0"/>
    <n v="0"/>
    <n v="0"/>
    <n v="0"/>
  </r>
  <r>
    <x v="187"/>
    <s v="Orchard Prairie"/>
    <n v="3723"/>
    <s v="Orchard Prairie Elementary"/>
    <s v="No"/>
    <n v="76.89"/>
    <n v="0"/>
    <n v="0"/>
    <n v="1"/>
    <n v="1"/>
    <n v="0"/>
    <n v="0"/>
    <n v="78209"/>
    <n v="80164"/>
    <n v="0"/>
    <n v="0"/>
    <n v="15997.68"/>
    <n v="0.16020000000000001"/>
    <n v="0.15390000000000001"/>
    <n v="0"/>
    <n v="0"/>
    <n v="0"/>
    <n v="0"/>
    <n v="0"/>
  </r>
  <r>
    <x v="188"/>
    <s v="Orient"/>
    <n v="2136"/>
    <s v="Orient Elementary School"/>
    <s v="Yes"/>
    <n v="42.93"/>
    <n v="0"/>
    <n v="42.93"/>
    <n v="1"/>
    <n v="1"/>
    <n v="42.93"/>
    <n v="0.126"/>
    <n v="78209"/>
    <n v="80164"/>
    <n v="9854.33"/>
    <n v="246.32999999999993"/>
    <n v="15997.68"/>
    <n v="0.16020000000000001"/>
    <n v="0.15390000000000001"/>
    <n v="3632.28"/>
    <n v="168.34"/>
    <n v="25.91"/>
    <n v="194.25"/>
    <n v="13927.19"/>
  </r>
  <r>
    <x v="189"/>
    <s v="Orondo"/>
    <n v="2666"/>
    <s v="Orondo Elementary and Middle School"/>
    <s v="Yes"/>
    <n v="108.11"/>
    <n v="0"/>
    <n v="108.11"/>
    <n v="1"/>
    <n v="1"/>
    <n v="108.11"/>
    <n v="0.317"/>
    <n v="78209"/>
    <n v="80164"/>
    <n v="24792.25"/>
    <n v="619.7400000000016"/>
    <n v="15997.68"/>
    <n v="0.16020000000000001"/>
    <n v="0.15390000000000001"/>
    <n v="9138.36"/>
    <n v="423.53"/>
    <n v="65.180000000000007"/>
    <n v="488.71"/>
    <n v="35039.060000000005"/>
  </r>
  <r>
    <x v="190"/>
    <s v="Oroville"/>
    <n v="2422"/>
    <s v="Oroville Elementary"/>
    <s v="Yes"/>
    <n v="271.35000000000002"/>
    <n v="0"/>
    <n v="271.35000000000002"/>
    <n v="1"/>
    <n v="1"/>
    <n v="271.35000000000002"/>
    <n v="0.79600000000000004"/>
    <n v="78209"/>
    <n v="80164"/>
    <n v="62254.36"/>
    <n v="1556.1800000000003"/>
    <n v="15997.68"/>
    <n v="0.16020000000000001"/>
    <n v="0.15390000000000001"/>
    <n v="22946.799999999999"/>
    <n v="1063.51"/>
    <n v="163.66999999999999"/>
    <n v="1227.18"/>
    <n v="87984.51999999999"/>
  </r>
  <r>
    <x v="190"/>
    <s v="Oroville"/>
    <n v="2706"/>
    <s v="Oroville Middle-High School"/>
    <s v="Yes"/>
    <n v="240.75"/>
    <n v="0"/>
    <n v="240.75"/>
    <n v="1"/>
    <n v="1"/>
    <n v="240.75"/>
    <n v="0.70599999999999996"/>
    <n v="78209"/>
    <n v="80164"/>
    <n v="55215.55"/>
    <n v="1380.2299999999959"/>
    <n v="15997.68"/>
    <n v="0.16020000000000001"/>
    <n v="0.15390000000000001"/>
    <n v="20352.310000000001"/>
    <n v="943.26"/>
    <n v="145.16999999999999"/>
    <n v="1088.43"/>
    <n v="78036.51999999999"/>
  </r>
  <r>
    <x v="191"/>
    <s v="Orting"/>
    <n v="2360"/>
    <s v="Orting Elementary School"/>
    <s v="No"/>
    <n v="572.03"/>
    <n v="0"/>
    <n v="0"/>
    <n v="1.06"/>
    <n v="1.06"/>
    <n v="0"/>
    <n v="0"/>
    <n v="78209"/>
    <n v="80164"/>
    <n v="0"/>
    <n v="0"/>
    <n v="15997.68"/>
    <n v="0.16020000000000001"/>
    <n v="0.15390000000000001"/>
    <n v="0"/>
    <n v="0"/>
    <n v="0"/>
    <n v="0"/>
    <n v="0"/>
  </r>
  <r>
    <x v="191"/>
    <s v="Orting"/>
    <n v="2942"/>
    <s v="Orting High School"/>
    <s v="No"/>
    <n v="888.82"/>
    <n v="0"/>
    <n v="0"/>
    <n v="1.06"/>
    <n v="1.06"/>
    <n v="0"/>
    <n v="0"/>
    <n v="78209"/>
    <n v="80164"/>
    <n v="0"/>
    <n v="0"/>
    <n v="15997.68"/>
    <n v="0.16020000000000001"/>
    <n v="0.15390000000000001"/>
    <n v="0"/>
    <n v="0"/>
    <n v="0"/>
    <n v="0"/>
    <n v="0"/>
  </r>
  <r>
    <x v="191"/>
    <s v="Orting"/>
    <n v="4262"/>
    <s v="Orting Middle School"/>
    <s v="No"/>
    <n v="646.33000000000004"/>
    <n v="0"/>
    <n v="0"/>
    <n v="1.06"/>
    <n v="1.06"/>
    <n v="0"/>
    <n v="0"/>
    <n v="78209"/>
    <n v="80164"/>
    <n v="0"/>
    <n v="0"/>
    <n v="15997.68"/>
    <n v="0.16020000000000001"/>
    <n v="0.15390000000000001"/>
    <n v="0"/>
    <n v="0"/>
    <n v="0"/>
    <n v="0"/>
    <n v="0"/>
  </r>
  <r>
    <x v="191"/>
    <s v="Orting"/>
    <n v="4547"/>
    <s v="Ptarmigan Ridge Elementary School"/>
    <s v="No"/>
    <n v="680.09"/>
    <n v="0"/>
    <n v="0"/>
    <n v="1.06"/>
    <n v="1.06"/>
    <n v="0"/>
    <n v="0"/>
    <n v="78209"/>
    <n v="80164"/>
    <n v="0"/>
    <n v="0"/>
    <n v="15997.68"/>
    <n v="0.16020000000000001"/>
    <n v="0.15390000000000001"/>
    <n v="0"/>
    <n v="0"/>
    <n v="0"/>
    <n v="0"/>
    <n v="0"/>
  </r>
  <r>
    <x v="192"/>
    <s v="Othello"/>
    <n v="2902"/>
    <s v="Lutacaga Elementary"/>
    <s v="Yes"/>
    <n v="532.73"/>
    <n v="0"/>
    <n v="532.73"/>
    <n v="1"/>
    <n v="1"/>
    <n v="532.73"/>
    <n v="1.5629999999999999"/>
    <n v="78209"/>
    <n v="80164"/>
    <n v="122240.67"/>
    <n v="3055.6600000000035"/>
    <n v="15997.68"/>
    <n v="0.16020000000000001"/>
    <n v="0.15390000000000001"/>
    <n v="45057.599999999999"/>
    <n v="2088.27"/>
    <n v="321.38"/>
    <n v="2409.65"/>
    <n v="172763.58"/>
  </r>
  <r>
    <x v="192"/>
    <s v="Othello"/>
    <n v="2961"/>
    <s v="Hiawatha Elementary School"/>
    <s v="Yes"/>
    <n v="591.37"/>
    <n v="0"/>
    <n v="591.37"/>
    <n v="1"/>
    <n v="1"/>
    <n v="591.37"/>
    <n v="1.7350000000000001"/>
    <n v="78209"/>
    <n v="80164"/>
    <n v="135692.62"/>
    <n v="3391.9200000000128"/>
    <n v="15997.68"/>
    <n v="0.16020000000000001"/>
    <n v="0.15390000000000001"/>
    <n v="50015.95"/>
    <n v="2318.08"/>
    <n v="356.75"/>
    <n v="2674.83"/>
    <n v="191775.32"/>
  </r>
  <r>
    <x v="192"/>
    <s v="Othello"/>
    <n v="3015"/>
    <s v="Othello High School"/>
    <s v="Yes"/>
    <n v="1321.48"/>
    <n v="0"/>
    <n v="1321.48"/>
    <n v="1"/>
    <n v="1"/>
    <n v="1321.48"/>
    <n v="3.8759999999999999"/>
    <n v="78209"/>
    <n v="80164"/>
    <n v="303138.08"/>
    <n v="7577.5799999999581"/>
    <n v="15997.68"/>
    <n v="0.16020000000000001"/>
    <n v="0.15390000000000001"/>
    <n v="111735.92"/>
    <n v="5178.59"/>
    <n v="796.99"/>
    <n v="5975.58"/>
    <n v="428427.16"/>
  </r>
  <r>
    <x v="192"/>
    <s v="Othello"/>
    <n v="3471"/>
    <s v="McFarland Middle School"/>
    <s v="Yes"/>
    <n v="702.62"/>
    <n v="0"/>
    <n v="702.62"/>
    <n v="1"/>
    <n v="1"/>
    <n v="702.62"/>
    <n v="2.0609999999999999"/>
    <n v="78209"/>
    <n v="80164"/>
    <n v="161188.75"/>
    <n v="4029.25"/>
    <n v="15997.68"/>
    <n v="0.16020000000000001"/>
    <n v="0.15390000000000001"/>
    <n v="59413.760000000002"/>
    <n v="2753.63"/>
    <n v="423.78"/>
    <n v="3177.41"/>
    <n v="227809.17"/>
  </r>
  <r>
    <x v="192"/>
    <s v="Othello"/>
    <n v="3730"/>
    <s v="Scootney Springs Elementary"/>
    <s v="Yes"/>
    <n v="603.26"/>
    <n v="0"/>
    <n v="603.26"/>
    <n v="1"/>
    <n v="1"/>
    <n v="603.26"/>
    <n v="1.77"/>
    <n v="78209"/>
    <n v="80164"/>
    <n v="138429.93"/>
    <n v="3460.3500000000058"/>
    <n v="15997.68"/>
    <n v="0.16020000000000001"/>
    <n v="0.15390000000000001"/>
    <n v="51024.92"/>
    <n v="2364.84"/>
    <n v="363.95"/>
    <n v="2728.79"/>
    <n v="195643.99"/>
  </r>
  <r>
    <x v="192"/>
    <s v="Othello"/>
    <n v="5285"/>
    <s v="Wahitis Elementary School"/>
    <s v="Yes"/>
    <n v="612.11"/>
    <n v="0"/>
    <n v="612.11"/>
    <n v="1"/>
    <n v="1"/>
    <n v="612.11"/>
    <n v="1.796"/>
    <n v="78209"/>
    <n v="80164"/>
    <n v="140463.35999999999"/>
    <n v="3511.1800000000221"/>
    <n v="15997.68"/>
    <n v="0.16020000000000001"/>
    <n v="0.15390000000000001"/>
    <n v="51774.43"/>
    <n v="2399.58"/>
    <n v="369.3"/>
    <n v="2768.88"/>
    <n v="198517.85"/>
  </r>
  <r>
    <x v="192"/>
    <s v="Othello"/>
    <n v="5367"/>
    <s v="Desert Oasis High School"/>
    <s v="Yes"/>
    <n v="127.36"/>
    <n v="0"/>
    <n v="127.36"/>
    <n v="1"/>
    <n v="1"/>
    <n v="127.36"/>
    <n v="0.374"/>
    <n v="78209"/>
    <n v="80164"/>
    <n v="29250.17"/>
    <n v="731.17000000000189"/>
    <n v="15997.68"/>
    <n v="0.16020000000000001"/>
    <n v="0.15390000000000001"/>
    <n v="10781.54"/>
    <n v="499.69"/>
    <n v="76.900000000000006"/>
    <n v="576.59"/>
    <n v="41339.47"/>
  </r>
  <r>
    <x v="192"/>
    <s v="Othello"/>
    <n v="5528"/>
    <s v="Early Childhood Center"/>
    <s v="Yes"/>
    <n v="22.46"/>
    <n v="0"/>
    <n v="22.46"/>
    <n v="1"/>
    <n v="1"/>
    <n v="22.46"/>
    <n v="6.6000000000000003E-2"/>
    <n v="78209"/>
    <n v="80164"/>
    <n v="5161.79"/>
    <n v="129.02999999999975"/>
    <n v="15997.68"/>
    <n v="0.16020000000000001"/>
    <n v="0.15390000000000001"/>
    <n v="1902.62"/>
    <n v="88.18"/>
    <n v="13.57"/>
    <n v="101.75"/>
    <n v="7295.19"/>
  </r>
  <r>
    <x v="192"/>
    <s v="Othello"/>
    <n v="5634"/>
    <s v="Open Door Re-Engagement"/>
    <s v="Yes"/>
    <n v="20.11"/>
    <n v="0"/>
    <n v="20.11"/>
    <n v="1"/>
    <n v="1"/>
    <n v="20.11"/>
    <n v="5.8999999999999997E-2"/>
    <n v="78209"/>
    <n v="80164"/>
    <n v="4614.33"/>
    <n v="115.35000000000036"/>
    <n v="15997.68"/>
    <n v="0.16020000000000001"/>
    <n v="0.15390000000000001"/>
    <n v="1700.83"/>
    <n v="78.83"/>
    <n v="12.13"/>
    <n v="90.96"/>
    <n v="6521.47"/>
  </r>
  <r>
    <x v="193"/>
    <s v="Palisades"/>
    <n v="2502"/>
    <s v="Palisades Elementary School"/>
    <s v="Yes"/>
    <n v="31.11"/>
    <n v="0"/>
    <n v="31.11"/>
    <n v="1"/>
    <n v="1"/>
    <n v="31.11"/>
    <n v="9.0999999999999998E-2"/>
    <n v="78209"/>
    <n v="80164"/>
    <n v="7117.02"/>
    <n v="177.89999999999964"/>
    <n v="15997.68"/>
    <n v="0.16020000000000001"/>
    <n v="0.15390000000000001"/>
    <n v="2623.31"/>
    <n v="121.58"/>
    <n v="18.71"/>
    <n v="140.29"/>
    <n v="10058.52"/>
  </r>
  <r>
    <x v="194"/>
    <s v="Palouse"/>
    <n v="1961"/>
    <s v="Palouse at Garfield Middle School"/>
    <s v="No"/>
    <n v="32"/>
    <n v="0"/>
    <n v="0"/>
    <n v="1"/>
    <n v="1"/>
    <n v="0"/>
    <n v="0"/>
    <n v="78209"/>
    <n v="80164"/>
    <n v="0"/>
    <n v="0"/>
    <n v="15997.68"/>
    <n v="0.16020000000000001"/>
    <n v="0.15390000000000001"/>
    <n v="0"/>
    <n v="0"/>
    <n v="0"/>
    <n v="0"/>
    <n v="0"/>
  </r>
  <r>
    <x v="194"/>
    <s v="Palouse"/>
    <n v="2622"/>
    <s v="Palouse Elementary"/>
    <s v="No"/>
    <n v="90.929999999999993"/>
    <n v="0"/>
    <n v="0"/>
    <n v="1"/>
    <n v="1"/>
    <n v="0"/>
    <n v="0"/>
    <n v="78209"/>
    <n v="80164"/>
    <n v="0"/>
    <n v="0"/>
    <n v="15997.68"/>
    <n v="0.16020000000000001"/>
    <n v="0.15390000000000001"/>
    <n v="0"/>
    <n v="0"/>
    <n v="0"/>
    <n v="0"/>
    <n v="0"/>
  </r>
  <r>
    <x v="194"/>
    <s v="Palouse"/>
    <n v="2634"/>
    <s v="Palouse High School"/>
    <s v="No"/>
    <n v="54.910000000000004"/>
    <n v="0"/>
    <n v="0"/>
    <n v="1"/>
    <n v="1"/>
    <n v="0"/>
    <n v="0"/>
    <n v="78209"/>
    <n v="80164"/>
    <n v="0"/>
    <n v="0"/>
    <n v="15997.68"/>
    <n v="0.16020000000000001"/>
    <n v="0.15390000000000001"/>
    <n v="0"/>
    <n v="0"/>
    <n v="0"/>
    <n v="0"/>
    <n v="0"/>
  </r>
  <r>
    <x v="195"/>
    <s v="Paschal Sherman Tribal"/>
    <n v="5756"/>
    <s v="Paschal Sherman Indian School"/>
    <s v="Yes"/>
    <n v="147.97"/>
    <n v="0"/>
    <n v="147.97"/>
    <n v="1"/>
    <n v="1"/>
    <n v="147.97"/>
    <n v="0.434"/>
    <n v="78209"/>
    <n v="80164"/>
    <n v="33942.71"/>
    <n v="848.47000000000116"/>
    <n v="15997.68"/>
    <n v="0.16020000000000001"/>
    <n v="0.15390000000000001"/>
    <n v="12511.19"/>
    <n v="579.85"/>
    <n v="89.24"/>
    <n v="669.09"/>
    <n v="47971.46"/>
  </r>
  <r>
    <x v="196"/>
    <s v="Pasco"/>
    <n v="2267"/>
    <s v="Mcloughlin Middle School"/>
    <s v="Yes"/>
    <n v="1164.9000000000001"/>
    <n v="0"/>
    <n v="1164.9000000000001"/>
    <n v="1"/>
    <n v="1"/>
    <n v="1164.9000000000001"/>
    <n v="3.4169999999999998"/>
    <n v="78209"/>
    <n v="80164"/>
    <n v="267240.15000000002"/>
    <n v="6680.2399999999907"/>
    <n v="15997.68"/>
    <n v="0.16020000000000001"/>
    <n v="0.15390000000000001"/>
    <n v="98504.03"/>
    <n v="4565.34"/>
    <n v="702.61"/>
    <n v="5267.95"/>
    <n v="377692.37000000005"/>
  </r>
  <r>
    <x v="196"/>
    <s v="Pasco"/>
    <n v="2790"/>
    <s v="Longfellow Elementary"/>
    <s v="Yes"/>
    <n v="305.69"/>
    <n v="0"/>
    <n v="305.69"/>
    <n v="1"/>
    <n v="1"/>
    <n v="305.69"/>
    <n v="0.89700000000000002"/>
    <n v="78209"/>
    <n v="80164"/>
    <n v="70153.47"/>
    <n v="1753.6399999999994"/>
    <n v="15997.68"/>
    <n v="0.16020000000000001"/>
    <n v="0.15390000000000001"/>
    <n v="25858.39"/>
    <n v="1198.45"/>
    <n v="184.44"/>
    <n v="1382.89"/>
    <n v="99148.39"/>
  </r>
  <r>
    <x v="196"/>
    <s v="Pasco"/>
    <n v="2917"/>
    <s v="Pasco Senior High School"/>
    <s v="Yes"/>
    <n v="2472.2400000000002"/>
    <n v="0"/>
    <n v="2472.2400000000002"/>
    <n v="1"/>
    <n v="1"/>
    <n v="2472.2400000000002"/>
    <n v="7.2519999999999998"/>
    <n v="78209"/>
    <n v="80164"/>
    <n v="567171.67000000004"/>
    <n v="14177.659999999916"/>
    <n v="15997.68"/>
    <n v="0.16020000000000001"/>
    <n v="0.15390000000000001"/>
    <n v="209058.02"/>
    <n v="9689.16"/>
    <n v="1491.16"/>
    <n v="11180.32"/>
    <n v="801587.66999999993"/>
  </r>
  <r>
    <x v="196"/>
    <s v="Pasco"/>
    <n v="2967"/>
    <s v="Emerson Elementary"/>
    <s v="Yes"/>
    <n v="456.28"/>
    <n v="0"/>
    <n v="456.28"/>
    <n v="1"/>
    <n v="1"/>
    <n v="456.28"/>
    <n v="1.3380000000000001"/>
    <n v="78209"/>
    <n v="80164"/>
    <n v="104643.64"/>
    <n v="2615.7899999999936"/>
    <n v="15997.68"/>
    <n v="0.16020000000000001"/>
    <n v="0.15390000000000001"/>
    <n v="38571.379999999997"/>
    <n v="1787.66"/>
    <n v="275.12"/>
    <n v="2062.7800000000002"/>
    <n v="147893.59"/>
  </r>
  <r>
    <x v="196"/>
    <s v="Pasco"/>
    <n v="3085"/>
    <s v="Mark Twain Elementary"/>
    <s v="Yes"/>
    <n v="585.66000000000008"/>
    <n v="0"/>
    <n v="585.66000000000008"/>
    <n v="1"/>
    <n v="1"/>
    <n v="585.66000000000008"/>
    <n v="1.718"/>
    <n v="78209"/>
    <n v="80164"/>
    <n v="134363.06"/>
    <n v="3358.6900000000023"/>
    <n v="15997.68"/>
    <n v="0.16020000000000001"/>
    <n v="0.15390000000000001"/>
    <n v="49525.88"/>
    <n v="2295.36"/>
    <n v="353.26"/>
    <n v="2648.62"/>
    <n v="189896.25"/>
  </r>
  <r>
    <x v="196"/>
    <s v="Pasco"/>
    <n v="3324"/>
    <s v="Stevens Middle School"/>
    <s v="Yes"/>
    <n v="949.42"/>
    <n v="0"/>
    <n v="949.42"/>
    <n v="1"/>
    <n v="1"/>
    <n v="949.42"/>
    <n v="2.7850000000000001"/>
    <n v="78209"/>
    <n v="80164"/>
    <n v="217812.07"/>
    <n v="5444.6699999999837"/>
    <n v="15997.68"/>
    <n v="0.16020000000000001"/>
    <n v="0.15390000000000001"/>
    <n v="80284.97"/>
    <n v="3720.95"/>
    <n v="572.65"/>
    <n v="4293.5999999999995"/>
    <n v="307835.31"/>
  </r>
  <r>
    <x v="196"/>
    <s v="Pasco"/>
    <n v="3425"/>
    <s v="Edwin Markham Elementary"/>
    <s v="Yes"/>
    <n v="222.44"/>
    <n v="0"/>
    <n v="222.44"/>
    <n v="1"/>
    <n v="1"/>
    <n v="222.44"/>
    <n v="0.65200000000000002"/>
    <n v="78209"/>
    <n v="80164"/>
    <n v="50992.27"/>
    <n v="1274.6600000000035"/>
    <n v="15997.68"/>
    <n v="0.16020000000000001"/>
    <n v="0.15390000000000001"/>
    <n v="18795.62"/>
    <n v="871.12"/>
    <n v="134.07"/>
    <n v="1005.19"/>
    <n v="72067.740000000005"/>
  </r>
  <r>
    <x v="196"/>
    <s v="Pasco"/>
    <n v="3515"/>
    <s v="Robert Frost Elementary"/>
    <s v="Yes"/>
    <n v="459.33"/>
    <n v="0"/>
    <n v="459.33"/>
    <n v="1"/>
    <n v="1"/>
    <n v="459.33"/>
    <n v="1.347"/>
    <n v="78209"/>
    <n v="80164"/>
    <n v="105347.52"/>
    <n v="2633.3899999999994"/>
    <n v="15997.68"/>
    <n v="0.16020000000000001"/>
    <n v="0.15390000000000001"/>
    <n v="38830.83"/>
    <n v="1799.68"/>
    <n v="276.97000000000003"/>
    <n v="2076.65"/>
    <n v="148888.38999999998"/>
  </r>
  <r>
    <x v="196"/>
    <s v="Pasco"/>
    <n v="3912"/>
    <s v="New Horizons High School"/>
    <s v="Yes"/>
    <n v="323.79000000000002"/>
    <n v="0"/>
    <n v="323.79000000000002"/>
    <n v="1"/>
    <n v="1"/>
    <n v="323.79000000000002"/>
    <n v="0.95"/>
    <n v="78209"/>
    <n v="80164"/>
    <n v="74298.55"/>
    <n v="1857.25"/>
    <n v="15997.68"/>
    <n v="0.16020000000000001"/>
    <n v="0.15390000000000001"/>
    <n v="27386.25"/>
    <n v="1269.26"/>
    <n v="195.34"/>
    <n v="1464.6"/>
    <n v="105006.65000000001"/>
  </r>
  <r>
    <x v="196"/>
    <s v="Pasco"/>
    <n v="4041"/>
    <s v="Ruth Livingston Elementary"/>
    <s v="No"/>
    <n v="540.75"/>
    <n v="0"/>
    <n v="0"/>
    <n v="1"/>
    <n v="1"/>
    <n v="0"/>
    <n v="0"/>
    <n v="78209"/>
    <n v="80164"/>
    <n v="0"/>
    <n v="0"/>
    <n v="15997.68"/>
    <n v="0.16020000000000001"/>
    <n v="0.15390000000000001"/>
    <n v="0"/>
    <n v="0"/>
    <n v="0"/>
    <n v="0"/>
    <n v="0"/>
  </r>
  <r>
    <x v="196"/>
    <s v="Pasco"/>
    <n v="4155"/>
    <s v="James McGee Elementary"/>
    <s v="Yes"/>
    <n v="498.6"/>
    <n v="0"/>
    <n v="498.6"/>
    <n v="1"/>
    <n v="1"/>
    <n v="498.6"/>
    <n v="1.4630000000000001"/>
    <n v="78209"/>
    <n v="80164"/>
    <n v="114419.77"/>
    <n v="2860.1599999999889"/>
    <n v="15997.68"/>
    <n v="0.16020000000000001"/>
    <n v="0.15390000000000001"/>
    <n v="42174.83"/>
    <n v="1954.67"/>
    <n v="300.82"/>
    <n v="2255.4900000000002"/>
    <n v="161710.25"/>
  </r>
  <r>
    <x v="196"/>
    <s v="Pasco"/>
    <n v="4526"/>
    <s v="Whittier Elementary"/>
    <s v="Yes"/>
    <n v="378.47"/>
    <n v="0"/>
    <n v="378.47"/>
    <n v="1"/>
    <n v="1"/>
    <n v="378.47"/>
    <n v="1.1100000000000001"/>
    <n v="78209"/>
    <n v="80164"/>
    <n v="86811.99"/>
    <n v="2170.0499999999884"/>
    <n v="15997.68"/>
    <n v="0.16020000000000001"/>
    <n v="0.15390000000000001"/>
    <n v="31998.68"/>
    <n v="1483.03"/>
    <n v="228.24"/>
    <n v="1711.27"/>
    <n v="122691.99"/>
  </r>
  <r>
    <x v="196"/>
    <s v="Pasco"/>
    <n v="4555"/>
    <s v="Rowena Chess Elementary"/>
    <s v="Yes"/>
    <n v="431"/>
    <n v="0"/>
    <n v="431"/>
    <n v="1"/>
    <n v="1"/>
    <n v="431"/>
    <n v="1.264"/>
    <n v="78209"/>
    <n v="80164"/>
    <n v="98856.18"/>
    <n v="2471.1200000000099"/>
    <n v="15997.68"/>
    <n v="0.16020000000000001"/>
    <n v="0.15390000000000001"/>
    <n v="36438.129999999997"/>
    <n v="1688.79"/>
    <n v="259.89999999999998"/>
    <n v="1948.69"/>
    <n v="139714.12"/>
  </r>
  <r>
    <x v="196"/>
    <s v="Pasco"/>
    <n v="4564"/>
    <s v="Ellen Ochoa Middle School"/>
    <s v="Yes"/>
    <n v="813.11"/>
    <n v="0"/>
    <n v="813.11"/>
    <n v="1"/>
    <n v="1"/>
    <n v="813.11"/>
    <n v="2.3849999999999998"/>
    <n v="78209"/>
    <n v="80164"/>
    <n v="186528.47"/>
    <n v="4662.6700000000128"/>
    <n v="15997.68"/>
    <n v="0.16020000000000001"/>
    <n v="0.15390000000000001"/>
    <n v="68753.91"/>
    <n v="3186.52"/>
    <n v="490.41"/>
    <n v="3676.93"/>
    <n v="263621.98000000004"/>
  </r>
  <r>
    <x v="196"/>
    <s v="Pasco"/>
    <n v="4595"/>
    <s v="Maya Angelou Elementary"/>
    <s v="Yes"/>
    <n v="582.79"/>
    <n v="0"/>
    <n v="582.79"/>
    <n v="1"/>
    <n v="1"/>
    <n v="582.79"/>
    <n v="1.71"/>
    <n v="78209"/>
    <n v="80164"/>
    <n v="133737.39000000001"/>
    <n v="3343.0499999999884"/>
    <n v="15997.68"/>
    <n v="0.16020000000000001"/>
    <n v="0.15390000000000001"/>
    <n v="49295.26"/>
    <n v="2284.67"/>
    <n v="351.61"/>
    <n v="2636.28"/>
    <n v="189011.98"/>
  </r>
  <r>
    <x v="196"/>
    <s v="Pasco"/>
    <n v="5020"/>
    <s v="Virgie Robinson Elementary"/>
    <s v="Yes"/>
    <n v="473.46"/>
    <n v="0"/>
    <n v="473.46"/>
    <n v="1"/>
    <n v="1"/>
    <n v="473.46"/>
    <n v="1.389"/>
    <n v="78209"/>
    <n v="80164"/>
    <n v="108632.3"/>
    <n v="2715.5"/>
    <n v="15997.68"/>
    <n v="0.16020000000000001"/>
    <n v="0.15390000000000001"/>
    <n v="40041.589999999997"/>
    <n v="1855.8"/>
    <n v="285.61"/>
    <n v="2141.41"/>
    <n v="153530.80000000002"/>
  </r>
  <r>
    <x v="196"/>
    <s v="Pasco"/>
    <n v="5164"/>
    <s v="Chiawana High School"/>
    <s v="Yes"/>
    <n v="2937.22"/>
    <n v="0"/>
    <n v="2937.22"/>
    <n v="1"/>
    <n v="1"/>
    <n v="2937.22"/>
    <n v="8.6159999999999997"/>
    <n v="78209"/>
    <n v="80164"/>
    <n v="673848.74"/>
    <n v="16844.280000000028"/>
    <n v="15997.68"/>
    <n v="0.16020000000000001"/>
    <n v="0.15390000000000001"/>
    <n v="248378.91"/>
    <n v="11511.55"/>
    <n v="1771.63"/>
    <n v="13283.18"/>
    <n v="952355.1100000001"/>
  </r>
  <r>
    <x v="196"/>
    <s v="Pasco"/>
    <n v="5345"/>
    <s v="Rosalind Franklin STEM Elementary"/>
    <s v="No"/>
    <n v="552.97"/>
    <n v="0"/>
    <n v="0"/>
    <n v="1"/>
    <n v="1"/>
    <n v="0"/>
    <n v="0"/>
    <n v="78209"/>
    <n v="80164"/>
    <n v="0"/>
    <n v="0"/>
    <n v="15997.68"/>
    <n v="0.16020000000000001"/>
    <n v="0.15390000000000001"/>
    <n v="0"/>
    <n v="0"/>
    <n v="0"/>
    <n v="0"/>
    <n v="0"/>
  </r>
  <r>
    <x v="196"/>
    <s v="Pasco"/>
    <n v="5391"/>
    <s v="Barbara McClintock STEM Elementary"/>
    <s v="Yes"/>
    <n v="568.63"/>
    <n v="0"/>
    <n v="568.63"/>
    <n v="1"/>
    <n v="1"/>
    <n v="568.63"/>
    <n v="1.6679999999999999"/>
    <n v="78209"/>
    <n v="80164"/>
    <n v="130452.61"/>
    <n v="3260.9399999999878"/>
    <n v="15997.68"/>
    <n v="0.16020000000000001"/>
    <n v="0.15390000000000001"/>
    <n v="48084.5"/>
    <n v="2228.56"/>
    <n v="342.98"/>
    <n v="2571.54"/>
    <n v="184369.59"/>
  </r>
  <r>
    <x v="196"/>
    <s v="Pasco"/>
    <n v="5392"/>
    <s v="Captain Gray STEM Elementary"/>
    <s v="Yes"/>
    <n v="407.33"/>
    <n v="0"/>
    <n v="407.33"/>
    <n v="1"/>
    <n v="1"/>
    <n v="407.33"/>
    <n v="1.1950000000000001"/>
    <n v="78209"/>
    <n v="80164"/>
    <n v="93459.76"/>
    <n v="2336.2200000000012"/>
    <n v="15997.68"/>
    <n v="0.16020000000000001"/>
    <n v="0.15390000000000001"/>
    <n v="34449.03"/>
    <n v="1596.6"/>
    <n v="245.72"/>
    <n v="1842.32"/>
    <n v="132087.32999999999"/>
  </r>
  <r>
    <x v="196"/>
    <s v="Pasco"/>
    <n v="5393"/>
    <s v="Internet Pasco Academy of Learning"/>
    <s v="Yes"/>
    <n v="51.06"/>
    <n v="0"/>
    <n v="51.06"/>
    <n v="1"/>
    <n v="1"/>
    <n v="51.06"/>
    <n v="0.15"/>
    <n v="78209"/>
    <n v="80164"/>
    <n v="11731.35"/>
    <n v="293.25"/>
    <n v="15997.68"/>
    <n v="0.16020000000000001"/>
    <n v="0.15390000000000001"/>
    <n v="4324.1499999999996"/>
    <n v="200.41"/>
    <n v="30.84"/>
    <n v="231.25"/>
    <n v="16580"/>
  </r>
  <r>
    <x v="196"/>
    <s v="Pasco"/>
    <n v="5394"/>
    <s v="Marie Curie STEM Elementary"/>
    <s v="Yes"/>
    <n v="371.76"/>
    <n v="0"/>
    <n v="371.76"/>
    <n v="1"/>
    <n v="1"/>
    <n v="371.76"/>
    <n v="1.0900000000000001"/>
    <n v="78209"/>
    <n v="80164"/>
    <n v="85247.81"/>
    <n v="2130.9499999999971"/>
    <n v="15997.68"/>
    <n v="0.16020000000000001"/>
    <n v="0.15390000000000001"/>
    <n v="31422.12"/>
    <n v="1456.31"/>
    <n v="224.13"/>
    <n v="1680.44"/>
    <n v="120481.31999999999"/>
  </r>
  <r>
    <x v="196"/>
    <s v="Pasco"/>
    <n v="5556"/>
    <s v="Three Rivers Elementary"/>
    <s v="Yes"/>
    <n v="658.44"/>
    <n v="0"/>
    <n v="658.44"/>
    <n v="1"/>
    <n v="1"/>
    <n v="658.44"/>
    <n v="1.931"/>
    <n v="78209"/>
    <n v="80164"/>
    <n v="151021.57999999999"/>
    <n v="3775.1000000000058"/>
    <n v="15997.68"/>
    <n v="0.16020000000000001"/>
    <n v="0.15390000000000001"/>
    <n v="55666.17"/>
    <n v="2579.94"/>
    <n v="397.05"/>
    <n v="2976.9900000000002"/>
    <n v="213439.84"/>
  </r>
  <r>
    <x v="196"/>
    <s v="Pasco"/>
    <n v="5596"/>
    <s v="Soar to Success"/>
    <s v="No"/>
    <n v="57.88"/>
    <n v="0"/>
    <n v="0"/>
    <n v="1"/>
    <n v="1"/>
    <n v="0"/>
    <n v="0"/>
    <n v="78209"/>
    <n v="80164"/>
    <n v="0"/>
    <n v="0"/>
    <n v="15997.68"/>
    <n v="0.16020000000000001"/>
    <n v="0.15390000000000001"/>
    <n v="0"/>
    <n v="0"/>
    <n v="0"/>
    <n v="0"/>
    <n v="0"/>
  </r>
  <r>
    <x v="196"/>
    <s v="Pasco"/>
    <n v="5623"/>
    <s v="Columbia River Elementary"/>
    <s v="Yes"/>
    <n v="622.33000000000004"/>
    <n v="0"/>
    <n v="622.33000000000004"/>
    <n v="1"/>
    <n v="1"/>
    <n v="622.33000000000004"/>
    <n v="1.8260000000000001"/>
    <n v="78209"/>
    <n v="80164"/>
    <n v="142809.63"/>
    <n v="3569.8299999999872"/>
    <n v="15997.68"/>
    <n v="0.16020000000000001"/>
    <n v="0.15390000000000001"/>
    <n v="52639.26"/>
    <n v="2439.66"/>
    <n v="375.46"/>
    <n v="2815.12"/>
    <n v="201833.84"/>
  </r>
  <r>
    <x v="196"/>
    <s v="Pasco"/>
    <n v="5624"/>
    <s v="Ray Reynolds Middle School"/>
    <s v="Yes"/>
    <n v="1285.06"/>
    <n v="0"/>
    <n v="1285.06"/>
    <n v="1"/>
    <n v="1"/>
    <n v="1285.06"/>
    <n v="3.77"/>
    <n v="78209"/>
    <n v="80164"/>
    <n v="294847.93"/>
    <n v="7370.3500000000349"/>
    <n v="15997.68"/>
    <n v="0.16020000000000001"/>
    <n v="0.15390000000000001"/>
    <n v="108680.19"/>
    <n v="5036.97"/>
    <n v="775.19"/>
    <n v="5812.16"/>
    <n v="416710.63"/>
  </r>
  <r>
    <x v="196"/>
    <s v="Pasco"/>
    <n v="5711"/>
    <s v="Pasco Innovative Experiences and e-Learning"/>
    <s v="Yes"/>
    <n v="99.22"/>
    <n v="0"/>
    <n v="99.22"/>
    <n v="1"/>
    <n v="1"/>
    <n v="99.22"/>
    <n v="0.29099999999999998"/>
    <n v="78209"/>
    <n v="80164"/>
    <n v="22758.82"/>
    <n v="568.90000000000146"/>
    <n v="15997.68"/>
    <n v="0.16020000000000001"/>
    <n v="0.15390000000000001"/>
    <n v="8388.84"/>
    <n v="388.8"/>
    <n v="59.84"/>
    <n v="448.64"/>
    <n v="32165.200000000001"/>
  </r>
  <r>
    <x v="197"/>
    <s v="Pateros"/>
    <n v="2396"/>
    <s v="Pateros Elementary"/>
    <s v="Yes"/>
    <n v="116.78"/>
    <n v="0"/>
    <n v="116.78"/>
    <n v="1"/>
    <n v="1"/>
    <n v="116.78"/>
    <n v="0.34300000000000003"/>
    <n v="78209"/>
    <n v="80164"/>
    <n v="26825.69"/>
    <n v="670.56000000000131"/>
    <n v="15997.68"/>
    <n v="0.16020000000000001"/>
    <n v="0.15390000000000001"/>
    <n v="9887.8799999999992"/>
    <n v="458.27"/>
    <n v="70.53"/>
    <n v="528.79999999999995"/>
    <n v="37912.930000000008"/>
  </r>
  <r>
    <x v="197"/>
    <s v="Pateros"/>
    <n v="2397"/>
    <s v="Pateros High School"/>
    <s v="Yes"/>
    <n v="111.92"/>
    <n v="0"/>
    <n v="111.92"/>
    <n v="1"/>
    <n v="1"/>
    <n v="111.92"/>
    <n v="0.32800000000000001"/>
    <n v="78209"/>
    <n v="80164"/>
    <n v="25652.55"/>
    <n v="641.2400000000016"/>
    <n v="15997.68"/>
    <n v="0.16020000000000001"/>
    <n v="0.15390000000000001"/>
    <n v="9455.4599999999991"/>
    <n v="438.23"/>
    <n v="67.44"/>
    <n v="505.67"/>
    <n v="36254.92"/>
  </r>
  <r>
    <x v="197"/>
    <s v="Pateros"/>
    <n v="5639"/>
    <s v="Pateros Alternative School"/>
    <s v="No"/>
    <n v="3.16"/>
    <n v="0"/>
    <n v="0"/>
    <n v="1"/>
    <n v="1"/>
    <n v="0"/>
    <n v="0"/>
    <n v="78209"/>
    <n v="80164"/>
    <n v="0"/>
    <n v="0"/>
    <n v="15997.68"/>
    <n v="0.16020000000000001"/>
    <n v="0.15390000000000001"/>
    <n v="0"/>
    <n v="0"/>
    <n v="0"/>
    <n v="0"/>
    <n v="0"/>
  </r>
  <r>
    <x v="198"/>
    <s v="Paterson"/>
    <n v="2133"/>
    <s v="Paterson Elementary School"/>
    <s v="Yes"/>
    <n v="136"/>
    <n v="0"/>
    <n v="136"/>
    <n v="1"/>
    <n v="1"/>
    <n v="136"/>
    <n v="0.39900000000000002"/>
    <n v="78209"/>
    <n v="80164"/>
    <n v="31205.39"/>
    <n v="780.04999999999927"/>
    <n v="15997.68"/>
    <n v="0.16020000000000001"/>
    <n v="0.15390000000000001"/>
    <n v="11502.23"/>
    <n v="533.09"/>
    <n v="82.04"/>
    <n v="615.13"/>
    <n v="44102.799999999996"/>
  </r>
  <r>
    <x v="199"/>
    <s v="Pe Ell"/>
    <n v="2858"/>
    <s v="Pe Ell School"/>
    <s v="Yes"/>
    <n v="280.54000000000002"/>
    <n v="0"/>
    <n v="280.54000000000002"/>
    <n v="1"/>
    <n v="1.04"/>
    <n v="280.54000000000002"/>
    <n v="0.82299999999999995"/>
    <n v="78209"/>
    <n v="80164"/>
    <n v="64366.01"/>
    <n v="4247.9599999999991"/>
    <n v="15997.68"/>
    <n v="0.16020000000000001"/>
    <n v="0.15390000000000001"/>
    <n v="24131.29"/>
    <n v="1143.57"/>
    <n v="176"/>
    <n v="1319.57"/>
    <n v="94064.830000000016"/>
  </r>
  <r>
    <x v="200"/>
    <s v="Peninsula"/>
    <n v="1516"/>
    <s v="Henderson Bay Alt High School"/>
    <s v="No"/>
    <n v="139.69999999999999"/>
    <n v="0"/>
    <n v="0"/>
    <n v="1.1200000000000001"/>
    <n v="1.1200000000000001"/>
    <n v="0"/>
    <n v="0"/>
    <n v="78209"/>
    <n v="80164"/>
    <n v="0"/>
    <n v="0"/>
    <n v="15997.68"/>
    <n v="0.16020000000000001"/>
    <n v="0.15390000000000001"/>
    <n v="0"/>
    <n v="0"/>
    <n v="0"/>
    <n v="0"/>
    <n v="0"/>
  </r>
  <r>
    <x v="200"/>
    <s v="Peninsula"/>
    <n v="2294"/>
    <s v="Goodman Middle School"/>
    <s v="No"/>
    <n v="517.57000000000005"/>
    <n v="0"/>
    <n v="0"/>
    <n v="1.1200000000000001"/>
    <n v="1.1200000000000001"/>
    <n v="0"/>
    <n v="0"/>
    <n v="78209"/>
    <n v="80164"/>
    <n v="0"/>
    <n v="0"/>
    <n v="15997.68"/>
    <n v="0.16020000000000001"/>
    <n v="0.15390000000000001"/>
    <n v="0"/>
    <n v="0"/>
    <n v="0"/>
    <n v="0"/>
    <n v="0"/>
  </r>
  <r>
    <x v="200"/>
    <s v="Peninsula"/>
    <n v="2681"/>
    <s v="Peninsula High School"/>
    <s v="No"/>
    <n v="1292.4100000000001"/>
    <n v="0"/>
    <n v="0"/>
    <n v="1.1200000000000001"/>
    <n v="1.1200000000000001"/>
    <n v="0"/>
    <n v="0"/>
    <n v="78209"/>
    <n v="80164"/>
    <n v="0"/>
    <n v="0"/>
    <n v="15997.68"/>
    <n v="0.16020000000000001"/>
    <n v="0.15390000000000001"/>
    <n v="0"/>
    <n v="0"/>
    <n v="0"/>
    <n v="0"/>
    <n v="0"/>
  </r>
  <r>
    <x v="200"/>
    <s v="Peninsula"/>
    <n v="2944"/>
    <s v="Harbor Heights Elementary School"/>
    <s v="No"/>
    <n v="394.64"/>
    <n v="0"/>
    <n v="0"/>
    <n v="1.1200000000000001"/>
    <n v="1.1200000000000001"/>
    <n v="0"/>
    <n v="0"/>
    <n v="78209"/>
    <n v="80164"/>
    <n v="0"/>
    <n v="0"/>
    <n v="15997.68"/>
    <n v="0.16020000000000001"/>
    <n v="0.15390000000000001"/>
    <n v="0"/>
    <n v="0"/>
    <n v="0"/>
    <n v="0"/>
    <n v="0"/>
  </r>
  <r>
    <x v="200"/>
    <s v="Peninsula"/>
    <n v="3055"/>
    <s v="Evergreen Elementary"/>
    <s v="Yes"/>
    <n v="319.2"/>
    <n v="0"/>
    <n v="319.2"/>
    <n v="1.1200000000000001"/>
    <n v="1.1200000000000001"/>
    <n v="319.2"/>
    <n v="0.93600000000000005"/>
    <n v="78209"/>
    <n v="80164"/>
    <n v="81988.06"/>
    <n v="2049.4600000000064"/>
    <n v="15997.68"/>
    <n v="0.16020000000000001"/>
    <n v="0.15390000000000001"/>
    <n v="28423.73"/>
    <n v="1400.63"/>
    <n v="215.56"/>
    <n v="1616.19"/>
    <n v="114077.44"/>
  </r>
  <r>
    <x v="200"/>
    <s v="Peninsula"/>
    <n v="3056"/>
    <s v="Vaughn Elementary School"/>
    <s v="No"/>
    <n v="292.36"/>
    <n v="0"/>
    <n v="0"/>
    <n v="1.1200000000000001"/>
    <n v="1.1200000000000001"/>
    <n v="0"/>
    <n v="0"/>
    <n v="78209"/>
    <n v="80164"/>
    <n v="0"/>
    <n v="0"/>
    <n v="15997.68"/>
    <n v="0.16020000000000001"/>
    <n v="0.15390000000000001"/>
    <n v="0"/>
    <n v="0"/>
    <n v="0"/>
    <n v="0"/>
    <n v="0"/>
  </r>
  <r>
    <x v="200"/>
    <s v="Peninsula"/>
    <n v="3299"/>
    <s v="Artondale Elementary School"/>
    <s v="No"/>
    <n v="381.02"/>
    <n v="0"/>
    <n v="0"/>
    <n v="1.1200000000000001"/>
    <n v="1.1200000000000001"/>
    <n v="0"/>
    <n v="0"/>
    <n v="78209"/>
    <n v="80164"/>
    <n v="0"/>
    <n v="0"/>
    <n v="15997.68"/>
    <n v="0.16020000000000001"/>
    <n v="0.15390000000000001"/>
    <n v="0"/>
    <n v="0"/>
    <n v="0"/>
    <n v="0"/>
    <n v="0"/>
  </r>
  <r>
    <x v="200"/>
    <s v="Peninsula"/>
    <n v="3685"/>
    <s v="Purdy Elementary School"/>
    <s v="No"/>
    <n v="447.11"/>
    <n v="0"/>
    <n v="0"/>
    <n v="1.1200000000000001"/>
    <n v="1.1200000000000001"/>
    <n v="0"/>
    <n v="0"/>
    <n v="78209"/>
    <n v="80164"/>
    <n v="0"/>
    <n v="0"/>
    <n v="15997.68"/>
    <n v="0.16020000000000001"/>
    <n v="0.15390000000000001"/>
    <n v="0"/>
    <n v="0"/>
    <n v="0"/>
    <n v="0"/>
    <n v="0"/>
  </r>
  <r>
    <x v="200"/>
    <s v="Peninsula"/>
    <n v="4080"/>
    <s v="Discovery Elementary School"/>
    <s v="No"/>
    <n v="381.6"/>
    <n v="0"/>
    <n v="0"/>
    <n v="1.1200000000000001"/>
    <n v="1.1200000000000001"/>
    <n v="0"/>
    <n v="0"/>
    <n v="78209"/>
    <n v="80164"/>
    <n v="0"/>
    <n v="0"/>
    <n v="15997.68"/>
    <n v="0.16020000000000001"/>
    <n v="0.15390000000000001"/>
    <n v="0"/>
    <n v="0"/>
    <n v="0"/>
    <n v="0"/>
    <n v="0"/>
  </r>
  <r>
    <x v="200"/>
    <s v="Peninsula"/>
    <n v="4081"/>
    <s v="Gig Harbor High"/>
    <s v="No"/>
    <n v="1286.9000000000001"/>
    <n v="0"/>
    <n v="0"/>
    <n v="1.1200000000000001"/>
    <n v="1.1200000000000001"/>
    <n v="0"/>
    <n v="0"/>
    <n v="78209"/>
    <n v="80164"/>
    <n v="0"/>
    <n v="0"/>
    <n v="15997.68"/>
    <n v="0.16020000000000001"/>
    <n v="0.15390000000000001"/>
    <n v="0"/>
    <n v="0"/>
    <n v="0"/>
    <n v="0"/>
    <n v="0"/>
  </r>
  <r>
    <x v="200"/>
    <s v="Peninsula"/>
    <n v="4156"/>
    <s v="Key Peninsula Middle School"/>
    <s v="No"/>
    <n v="438.51"/>
    <n v="0"/>
    <n v="0"/>
    <n v="1.1200000000000001"/>
    <n v="1.1200000000000001"/>
    <n v="0"/>
    <n v="0"/>
    <n v="78209"/>
    <n v="80164"/>
    <n v="0"/>
    <n v="0"/>
    <n v="15997.68"/>
    <n v="0.16020000000000001"/>
    <n v="0.15390000000000001"/>
    <n v="0"/>
    <n v="0"/>
    <n v="0"/>
    <n v="0"/>
    <n v="0"/>
  </r>
  <r>
    <x v="200"/>
    <s v="Peninsula"/>
    <n v="4189"/>
    <s v="Minter Creek Elementary"/>
    <s v="No"/>
    <n v="264.36"/>
    <n v="0"/>
    <n v="0"/>
    <n v="1.1200000000000001"/>
    <n v="1.1200000000000001"/>
    <n v="0"/>
    <n v="0"/>
    <n v="78209"/>
    <n v="80164"/>
    <n v="0"/>
    <n v="0"/>
    <n v="15997.68"/>
    <n v="0.16020000000000001"/>
    <n v="0.15390000000000001"/>
    <n v="0"/>
    <n v="0"/>
    <n v="0"/>
    <n v="0"/>
    <n v="0"/>
  </r>
  <r>
    <x v="200"/>
    <s v="Peninsula"/>
    <n v="4219"/>
    <s v="Kopachuck Middle School"/>
    <s v="No"/>
    <n v="514.66999999999996"/>
    <n v="0"/>
    <n v="0"/>
    <n v="1.1200000000000001"/>
    <n v="1.1200000000000001"/>
    <n v="0"/>
    <n v="0"/>
    <n v="78209"/>
    <n v="80164"/>
    <n v="0"/>
    <n v="0"/>
    <n v="15997.68"/>
    <n v="0.16020000000000001"/>
    <n v="0.15390000000000001"/>
    <n v="0"/>
    <n v="0"/>
    <n v="0"/>
    <n v="0"/>
    <n v="0"/>
  </r>
  <r>
    <x v="200"/>
    <s v="Peninsula"/>
    <n v="4307"/>
    <s v="Voyager Elementary"/>
    <s v="No"/>
    <n v="439.47999999999996"/>
    <n v="0"/>
    <n v="0"/>
    <n v="1.1200000000000001"/>
    <n v="1.1200000000000001"/>
    <n v="0"/>
    <n v="0"/>
    <n v="78209"/>
    <n v="80164"/>
    <n v="0"/>
    <n v="0"/>
    <n v="15997.68"/>
    <n v="0.16020000000000001"/>
    <n v="0.15390000000000001"/>
    <n v="0"/>
    <n v="0"/>
    <n v="0"/>
    <n v="0"/>
    <n v="0"/>
  </r>
  <r>
    <x v="200"/>
    <s v="Peninsula"/>
    <n v="4387"/>
    <s v="Harbor Ridge Middle School"/>
    <s v="No"/>
    <n v="629.63"/>
    <n v="0"/>
    <n v="0"/>
    <n v="1.1200000000000001"/>
    <n v="1.1200000000000001"/>
    <n v="0"/>
    <n v="0"/>
    <n v="78209"/>
    <n v="80164"/>
    <n v="0"/>
    <n v="0"/>
    <n v="15997.68"/>
    <n v="0.16020000000000001"/>
    <n v="0.15390000000000001"/>
    <n v="0"/>
    <n v="0"/>
    <n v="0"/>
    <n v="0"/>
    <n v="0"/>
  </r>
  <r>
    <x v="200"/>
    <s v="Peninsula"/>
    <n v="5631"/>
    <s v="Pioneer Elementary School"/>
    <s v="No"/>
    <n v="478.06"/>
    <n v="0"/>
    <n v="0"/>
    <n v="1.1200000000000001"/>
    <n v="1.1200000000000001"/>
    <n v="0"/>
    <n v="0"/>
    <n v="78209"/>
    <n v="80164"/>
    <n v="0"/>
    <n v="0"/>
    <n v="15997.68"/>
    <n v="0.16020000000000001"/>
    <n v="0.15390000000000001"/>
    <n v="0"/>
    <n v="0"/>
    <n v="0"/>
    <n v="0"/>
    <n v="0"/>
  </r>
  <r>
    <x v="200"/>
    <s v="Peninsula"/>
    <n v="5685"/>
    <s v="Swift Water Elementary"/>
    <s v="No"/>
    <n v="526.20000000000005"/>
    <n v="0"/>
    <n v="0"/>
    <n v="1.1200000000000001"/>
    <n v="1.1200000000000001"/>
    <n v="0"/>
    <n v="0"/>
    <n v="78209"/>
    <n v="80164"/>
    <n v="0"/>
    <n v="0"/>
    <n v="15997.68"/>
    <n v="0.16020000000000001"/>
    <n v="0.15390000000000001"/>
    <n v="0"/>
    <n v="0"/>
    <n v="0"/>
    <n v="0"/>
    <n v="0"/>
  </r>
  <r>
    <x v="201"/>
    <s v="Pinnacle Prep Charter"/>
    <n v="5686"/>
    <s v="Pinnacles Prep"/>
    <s v="No"/>
    <n v="224.22"/>
    <n v="0"/>
    <n v="0"/>
    <n v="1"/>
    <n v="1"/>
    <n v="0"/>
    <n v="0"/>
    <n v="78209"/>
    <n v="80164"/>
    <n v="0"/>
    <n v="0"/>
    <n v="15997.68"/>
    <n v="0.16020000000000001"/>
    <n v="0.15390000000000001"/>
    <n v="0"/>
    <n v="0"/>
    <n v="0"/>
    <n v="0"/>
    <n v="0"/>
  </r>
  <r>
    <x v="202"/>
    <s v="Pioneer"/>
    <n v="2865"/>
    <s v="Pioneer Middle School"/>
    <s v="Yes"/>
    <n v="250.55"/>
    <n v="0"/>
    <n v="250.55"/>
    <n v="1.06"/>
    <n v="1.06"/>
    <n v="250.55"/>
    <n v="0.73499999999999999"/>
    <n v="78209"/>
    <n v="80164"/>
    <n v="60932.63"/>
    <n v="1523.1399999999994"/>
    <n v="15997.68"/>
    <n v="0.16020000000000001"/>
    <n v="0.15390000000000001"/>
    <n v="21754.11"/>
    <n v="1040.93"/>
    <n v="160.19999999999999"/>
    <n v="1201.1300000000001"/>
    <n v="85411.01"/>
  </r>
  <r>
    <x v="202"/>
    <s v="Pioneer"/>
    <n v="4463"/>
    <s v="Pioneer Elementary School"/>
    <s v="Yes"/>
    <n v="468.55"/>
    <n v="0"/>
    <n v="468.55"/>
    <n v="1.06"/>
    <n v="1.06"/>
    <n v="468.55"/>
    <n v="1.3740000000000001"/>
    <n v="78209"/>
    <n v="80164"/>
    <n v="113906.72"/>
    <n v="2847.3399999999965"/>
    <n v="15997.68"/>
    <n v="0.16020000000000001"/>
    <n v="0.15390000000000001"/>
    <n v="40666.870000000003"/>
    <n v="1945.9"/>
    <n v="299.47000000000003"/>
    <n v="2245.37"/>
    <n v="159666.29999999999"/>
  </r>
  <r>
    <x v="203"/>
    <s v="Pomeroy"/>
    <n v="2241"/>
    <s v="Pomeroy Jr Sr High School"/>
    <s v="Yes"/>
    <n v="137.96"/>
    <n v="0"/>
    <n v="137.96"/>
    <n v="1"/>
    <n v="1"/>
    <n v="137.96"/>
    <n v="0.40500000000000003"/>
    <n v="78209"/>
    <n v="80164"/>
    <n v="31674.65"/>
    <n v="791.7699999999968"/>
    <n v="15997.68"/>
    <n v="0.16020000000000001"/>
    <n v="0.15390000000000001"/>
    <n v="11675.19"/>
    <n v="541.11"/>
    <n v="83.28"/>
    <n v="624.39"/>
    <n v="44766"/>
  </r>
  <r>
    <x v="203"/>
    <s v="Pomeroy"/>
    <n v="3087"/>
    <s v="Pomeroy Elementary School"/>
    <s v="No"/>
    <n v="202.08"/>
    <n v="0"/>
    <n v="0"/>
    <n v="1"/>
    <n v="1"/>
    <n v="0"/>
    <n v="0"/>
    <n v="78209"/>
    <n v="80164"/>
    <n v="0"/>
    <n v="0"/>
    <n v="15997.68"/>
    <n v="0.16020000000000001"/>
    <n v="0.15390000000000001"/>
    <n v="0"/>
    <n v="0"/>
    <n v="0"/>
    <n v="0"/>
    <n v="0"/>
  </r>
  <r>
    <x v="204"/>
    <s v="Port Angeles"/>
    <n v="1897"/>
    <s v="Special Education"/>
    <s v="No"/>
    <n v="0"/>
    <n v="0"/>
    <n v="0"/>
    <n v="1"/>
    <n v="1.04"/>
    <n v="0"/>
    <n v="0"/>
    <n v="78209"/>
    <n v="80164"/>
    <n v="0"/>
    <n v="0"/>
    <n v="15997.68"/>
    <n v="0.16020000000000001"/>
    <n v="0.15390000000000001"/>
    <n v="0"/>
    <n v="0"/>
    <n v="0"/>
    <n v="0"/>
    <n v="0"/>
  </r>
  <r>
    <x v="204"/>
    <s v="Port Angeles"/>
    <n v="2368"/>
    <s v="Jefferson Elementary"/>
    <s v="Yes"/>
    <n v="237.03"/>
    <n v="0"/>
    <n v="237.03"/>
    <n v="1"/>
    <n v="1.04"/>
    <n v="237.03"/>
    <n v="0.69499999999999995"/>
    <n v="78209"/>
    <n v="80164"/>
    <n v="54355.26"/>
    <n v="3587.2799999999988"/>
    <n v="15997.68"/>
    <n v="0.16020000000000001"/>
    <n v="0.15390000000000001"/>
    <n v="20378.18"/>
    <n v="965.71"/>
    <n v="148.62"/>
    <n v="1114.33"/>
    <n v="79435.05"/>
  </r>
  <r>
    <x v="204"/>
    <s v="Port Angeles"/>
    <n v="2908"/>
    <s v="Port Angeles High School"/>
    <s v="Yes"/>
    <n v="904.94"/>
    <n v="0"/>
    <n v="904.94"/>
    <n v="1"/>
    <n v="1.04"/>
    <n v="904.94"/>
    <n v="2.6539999999999999"/>
    <n v="78209"/>
    <n v="80164"/>
    <n v="207566.69"/>
    <n v="13698.779999999999"/>
    <n v="15997.68"/>
    <n v="0.16020000000000001"/>
    <n v="0.15390000000000001"/>
    <n v="77818.27"/>
    <n v="3687.76"/>
    <n v="567.54999999999995"/>
    <n v="4255.3100000000004"/>
    <n v="303339.05"/>
  </r>
  <r>
    <x v="204"/>
    <s v="Port Angeles"/>
    <n v="2909"/>
    <s v="Franklin Elementary"/>
    <s v="Yes"/>
    <n v="318.14999999999998"/>
    <n v="0"/>
    <n v="318.14999999999998"/>
    <n v="1"/>
    <n v="1.04"/>
    <n v="318.14999999999998"/>
    <n v="0.93300000000000005"/>
    <n v="78209"/>
    <n v="80164"/>
    <n v="72969"/>
    <n v="4815.7299999999959"/>
    <n v="15997.68"/>
    <n v="0.16020000000000001"/>
    <n v="0.15390000000000001"/>
    <n v="27356.61"/>
    <n v="1296.4100000000001"/>
    <n v="199.52"/>
    <n v="1495.93"/>
    <n v="106637.26999999999"/>
  </r>
  <r>
    <x v="204"/>
    <s v="Port Angeles"/>
    <n v="3079"/>
    <s v="Hamilton Elementary"/>
    <s v="Yes"/>
    <n v="333.41"/>
    <n v="0"/>
    <n v="333.41"/>
    <n v="1"/>
    <n v="1.04"/>
    <n v="333.41"/>
    <n v="0.97799999999999998"/>
    <n v="78209"/>
    <n v="80164"/>
    <n v="76488.399999999994"/>
    <n v="5048.0100000000093"/>
    <n v="15997.68"/>
    <n v="0.16020000000000001"/>
    <n v="0.15390000000000001"/>
    <n v="28676.06"/>
    <n v="1358.94"/>
    <n v="209.14"/>
    <n v="1568.08"/>
    <n v="111780.55"/>
  </r>
  <r>
    <x v="204"/>
    <s v="Port Angeles"/>
    <n v="3318"/>
    <s v="Stevens Middle School"/>
    <s v="Yes"/>
    <n v="446.59"/>
    <n v="0"/>
    <n v="446.59"/>
    <n v="1"/>
    <n v="1.04"/>
    <n v="446.59"/>
    <n v="1.31"/>
    <n v="78209"/>
    <n v="80164"/>
    <n v="102453.79"/>
    <n v="6761.6399999999994"/>
    <n v="15997.68"/>
    <n v="0.16020000000000001"/>
    <n v="0.15390000000000001"/>
    <n v="38410.67"/>
    <n v="1820.26"/>
    <n v="280.14"/>
    <n v="2100.4"/>
    <n v="149726.49999999997"/>
  </r>
  <r>
    <x v="204"/>
    <s v="Port Angeles"/>
    <n v="4003"/>
    <s v="Lincoln High School"/>
    <s v="Yes"/>
    <n v="57.24"/>
    <n v="0"/>
    <n v="57.24"/>
    <n v="1"/>
    <n v="1.04"/>
    <n v="57.24"/>
    <n v="0.16800000000000001"/>
    <n v="78209"/>
    <n v="80164"/>
    <n v="13139.11"/>
    <n v="867.13999999999942"/>
    <n v="15997.68"/>
    <n v="0.16020000000000001"/>
    <n v="0.15390000000000001"/>
    <n v="4925.95"/>
    <n v="233.44"/>
    <n v="35.93"/>
    <n v="269.37"/>
    <n v="19201.57"/>
  </r>
  <r>
    <x v="204"/>
    <s v="Port Angeles"/>
    <n v="4494"/>
    <s v="Dry Creek Elementary"/>
    <s v="Yes"/>
    <n v="373.13"/>
    <n v="0"/>
    <n v="373.13"/>
    <n v="1"/>
    <n v="1.04"/>
    <n v="373.13"/>
    <n v="1.095"/>
    <n v="78209"/>
    <n v="80164"/>
    <n v="85638.86"/>
    <n v="5651.8999999999942"/>
    <n v="15997.68"/>
    <n v="0.16020000000000001"/>
    <n v="0.15390000000000001"/>
    <n v="32106.63"/>
    <n v="1521.51"/>
    <n v="234.16"/>
    <n v="1755.67"/>
    <n v="125153.06"/>
  </r>
  <r>
    <x v="204"/>
    <s v="Port Angeles"/>
    <n v="5115"/>
    <s v="Roosevelt Elementary School"/>
    <s v="Yes"/>
    <n v="407.21999999999997"/>
    <n v="0"/>
    <n v="407.21999999999997"/>
    <n v="1"/>
    <n v="1.04"/>
    <n v="407.21999999999997"/>
    <n v="1.1950000000000001"/>
    <n v="78209"/>
    <n v="80164"/>
    <n v="93459.76"/>
    <n v="6168.0600000000122"/>
    <n v="15997.68"/>
    <n v="0.16020000000000001"/>
    <n v="0.15390000000000001"/>
    <n v="35038.75"/>
    <n v="1660.46"/>
    <n v="255.54"/>
    <n v="1916"/>
    <n v="136582.57"/>
  </r>
  <r>
    <x v="204"/>
    <s v="Port Angeles"/>
    <n v="5611"/>
    <s v="SEAVIEW ACADEMY"/>
    <s v="Yes"/>
    <n v="339.90999999999997"/>
    <n v="0"/>
    <n v="339.90999999999997"/>
    <n v="1"/>
    <n v="1.04"/>
    <n v="339.90999999999997"/>
    <n v="0.997"/>
    <n v="78209"/>
    <n v="80164"/>
    <n v="77974.37"/>
    <n v="5146.0800000000017"/>
    <n v="15997.68"/>
    <n v="0.16020000000000001"/>
    <n v="0.15390000000000001"/>
    <n v="29233.16"/>
    <n v="1385.34"/>
    <n v="213.2"/>
    <n v="1598.54"/>
    <n v="113952.15"/>
  </r>
  <r>
    <x v="205"/>
    <s v="Port Townsend"/>
    <n v="1798"/>
    <s v="OCEAN"/>
    <s v="Yes"/>
    <n v="150.79999999999998"/>
    <n v="0"/>
    <n v="150.79999999999998"/>
    <n v="1.1200000000000001"/>
    <n v="1.1200000000000001"/>
    <n v="150.79999999999998"/>
    <n v="0.442"/>
    <n v="78209"/>
    <n v="80164"/>
    <n v="38716.58"/>
    <n v="967.80999999999767"/>
    <n v="15997.68"/>
    <n v="0.16020000000000001"/>
    <n v="0.15390000000000001"/>
    <n v="13422.32"/>
    <n v="661.41"/>
    <n v="101.79"/>
    <n v="763.19999999999993"/>
    <n v="53869.909999999996"/>
  </r>
  <r>
    <x v="205"/>
    <s v="Port Townsend"/>
    <n v="2503"/>
    <s v="Port Townsend High School"/>
    <s v="No"/>
    <n v="366.61"/>
    <n v="0"/>
    <n v="0"/>
    <n v="1.1200000000000001"/>
    <n v="1.1200000000000001"/>
    <n v="0"/>
    <n v="0"/>
    <n v="78209"/>
    <n v="80164"/>
    <n v="0"/>
    <n v="0"/>
    <n v="15997.68"/>
    <n v="0.16020000000000001"/>
    <n v="0.15390000000000001"/>
    <n v="0"/>
    <n v="0"/>
    <n v="0"/>
    <n v="0"/>
    <n v="0"/>
  </r>
  <r>
    <x v="205"/>
    <s v="Port Townsend"/>
    <n v="3094"/>
    <s v="Salish Coast Elementary"/>
    <s v="Yes"/>
    <n v="512.85"/>
    <n v="0"/>
    <n v="512.85"/>
    <n v="1.1200000000000001"/>
    <n v="1.1200000000000001"/>
    <n v="512.85"/>
    <n v="1.504"/>
    <n v="78209"/>
    <n v="80164"/>
    <n v="131741.5"/>
    <n v="3293.1499999999942"/>
    <n v="15997.68"/>
    <n v="0.16020000000000001"/>
    <n v="0.15390000000000001"/>
    <n v="45672.31"/>
    <n v="2250.58"/>
    <n v="346.36"/>
    <n v="2596.94"/>
    <n v="183303.9"/>
  </r>
  <r>
    <x v="205"/>
    <s v="Port Townsend"/>
    <n v="4475"/>
    <s v="Blue Heron Middle School"/>
    <s v="No"/>
    <n v="221.2"/>
    <n v="0"/>
    <n v="0"/>
    <n v="1.1200000000000001"/>
    <n v="1.1200000000000001"/>
    <n v="0"/>
    <n v="0"/>
    <n v="78209"/>
    <n v="80164"/>
    <n v="0"/>
    <n v="0"/>
    <n v="15997.68"/>
    <n v="0.16020000000000001"/>
    <n v="0.15390000000000001"/>
    <n v="0"/>
    <n v="0"/>
    <n v="0"/>
    <n v="0"/>
    <n v="0"/>
  </r>
  <r>
    <x v="206"/>
    <s v="Prescott"/>
    <n v="3574"/>
    <s v="Prescott Elementary School"/>
    <s v="Yes"/>
    <n v="140.44"/>
    <n v="0"/>
    <n v="140.44"/>
    <n v="1"/>
    <n v="1"/>
    <n v="140.44"/>
    <n v="0.41199999999999998"/>
    <n v="78209"/>
    <n v="80164"/>
    <n v="32222.11"/>
    <n v="805.45999999999913"/>
    <n v="15997.68"/>
    <n v="0.16020000000000001"/>
    <n v="0.15390000000000001"/>
    <n v="11876.99"/>
    <n v="550.46"/>
    <n v="84.72"/>
    <n v="635.18000000000006"/>
    <n v="45539.74"/>
  </r>
  <r>
    <x v="206"/>
    <s v="Prescott"/>
    <n v="3575"/>
    <s v="Prescott High School"/>
    <s v="Yes"/>
    <n v="76.639999999999986"/>
    <n v="0"/>
    <n v="76.639999999999986"/>
    <n v="1"/>
    <n v="1"/>
    <n v="76.639999999999986"/>
    <n v="0.22500000000000001"/>
    <n v="78209"/>
    <n v="80164"/>
    <n v="17597.03"/>
    <n v="439.87000000000262"/>
    <n v="15997.68"/>
    <n v="0.16020000000000001"/>
    <n v="0.15390000000000001"/>
    <n v="6486.22"/>
    <n v="300.62"/>
    <n v="46.27"/>
    <n v="346.89"/>
    <n v="24870.010000000002"/>
  </r>
  <r>
    <x v="206"/>
    <s v="Prescott"/>
    <n v="5687"/>
    <s v="Prescott Middle School"/>
    <s v="Yes"/>
    <n v="53.78"/>
    <n v="0"/>
    <n v="53.78"/>
    <n v="1"/>
    <n v="1"/>
    <n v="53.78"/>
    <n v="0.158"/>
    <n v="78209"/>
    <n v="80164"/>
    <n v="12357.02"/>
    <n v="308.88999999999942"/>
    <n v="15997.68"/>
    <n v="0.16020000000000001"/>
    <n v="0.15390000000000001"/>
    <n v="4554.7700000000004"/>
    <n v="211.1"/>
    <n v="32.49"/>
    <n v="243.59"/>
    <n v="17464.27"/>
  </r>
  <r>
    <x v="207"/>
    <s v="Prosser"/>
    <n v="2195"/>
    <s v="Keene-Riverview Elementary"/>
    <s v="Yes"/>
    <n v="396.13"/>
    <n v="0"/>
    <n v="396.13"/>
    <n v="1"/>
    <n v="1"/>
    <n v="396.13"/>
    <n v="1.1619999999999999"/>
    <n v="78209"/>
    <n v="80164"/>
    <n v="90878.86"/>
    <n v="2271.7100000000064"/>
    <n v="15997.68"/>
    <n v="0.16020000000000001"/>
    <n v="0.15390000000000001"/>
    <n v="33497.71"/>
    <n v="1552.51"/>
    <n v="238.93"/>
    <n v="1791.44"/>
    <n v="128439.72000000002"/>
  </r>
  <r>
    <x v="207"/>
    <s v="Prosser"/>
    <n v="2508"/>
    <s v="Prosser High School"/>
    <s v="Yes"/>
    <n v="826.7700000000001"/>
    <n v="0"/>
    <n v="826.7700000000001"/>
    <n v="1"/>
    <n v="1"/>
    <n v="826.7700000000001"/>
    <n v="2.4249999999999998"/>
    <n v="78209"/>
    <n v="80164"/>
    <n v="189656.83"/>
    <n v="4740.8700000000244"/>
    <n v="15997.68"/>
    <n v="0.16020000000000001"/>
    <n v="0.15390000000000001"/>
    <n v="69907.02"/>
    <n v="3239.96"/>
    <n v="498.63"/>
    <n v="3738.59"/>
    <n v="268043.31"/>
  </r>
  <r>
    <x v="207"/>
    <s v="Prosser"/>
    <n v="2905"/>
    <s v="Whitstran Elementary"/>
    <s v="Yes"/>
    <n v="247.06"/>
    <n v="0"/>
    <n v="247.06"/>
    <n v="1"/>
    <n v="1"/>
    <n v="247.06"/>
    <n v="0.72499999999999998"/>
    <n v="78209"/>
    <n v="80164"/>
    <n v="56701.53"/>
    <n v="1417.3700000000026"/>
    <n v="15997.68"/>
    <n v="0.16020000000000001"/>
    <n v="0.15390000000000001"/>
    <n v="20900.04"/>
    <n v="968.65"/>
    <n v="149.08000000000001"/>
    <n v="1117.73"/>
    <n v="80136.67"/>
  </r>
  <r>
    <x v="207"/>
    <s v="Prosser"/>
    <n v="2906"/>
    <s v="Housel Middle School"/>
    <s v="Yes"/>
    <n v="522.6"/>
    <n v="0"/>
    <n v="522.6"/>
    <n v="1"/>
    <n v="1"/>
    <n v="522.6"/>
    <n v="1.5329999999999999"/>
    <n v="78209"/>
    <n v="80164"/>
    <n v="119894.39999999999"/>
    <n v="2997.0100000000093"/>
    <n v="15997.68"/>
    <n v="0.16020000000000001"/>
    <n v="0.15390000000000001"/>
    <n v="44192.77"/>
    <n v="2048.19"/>
    <n v="315.22000000000003"/>
    <n v="2363.41"/>
    <n v="169447.59"/>
  </r>
  <r>
    <x v="207"/>
    <s v="Prosser"/>
    <n v="3316"/>
    <s v="Prosser Heights Elementary"/>
    <s v="Yes"/>
    <n v="411.24"/>
    <n v="0"/>
    <n v="411.24"/>
    <n v="1"/>
    <n v="1"/>
    <n v="411.24"/>
    <n v="1.206"/>
    <n v="78209"/>
    <n v="80164"/>
    <n v="94320.05"/>
    <n v="2357.7299999999959"/>
    <n v="15997.68"/>
    <n v="0.16020000000000001"/>
    <n v="0.15390000000000001"/>
    <n v="34766.129999999997"/>
    <n v="1611.3"/>
    <n v="247.98"/>
    <n v="1859.28"/>
    <n v="133303.18999999997"/>
  </r>
  <r>
    <x v="207"/>
    <s v="Prosser"/>
    <n v="5537"/>
    <s v="Prosser Opportunity Academy"/>
    <s v="Yes"/>
    <n v="57"/>
    <n v="0"/>
    <n v="57"/>
    <n v="1"/>
    <n v="1"/>
    <n v="57"/>
    <n v="0.16700000000000001"/>
    <n v="78209"/>
    <n v="80164"/>
    <n v="13060.9"/>
    <n v="326.48999999999978"/>
    <n v="15997.68"/>
    <n v="0.16020000000000001"/>
    <n v="0.15390000000000001"/>
    <n v="4814.22"/>
    <n v="223.12"/>
    <n v="34.340000000000003"/>
    <n v="257.46000000000004"/>
    <n v="18459.07"/>
  </r>
  <r>
    <x v="208"/>
    <s v="Pullman"/>
    <n v="2499"/>
    <s v="Pullman High School"/>
    <s v="No"/>
    <n v="807.55"/>
    <n v="0"/>
    <n v="0"/>
    <n v="1"/>
    <n v="1"/>
    <n v="0"/>
    <n v="0"/>
    <n v="78209"/>
    <n v="80164"/>
    <n v="0"/>
    <n v="0"/>
    <n v="15997.68"/>
    <n v="0.16020000000000001"/>
    <n v="0.15390000000000001"/>
    <n v="0"/>
    <n v="0"/>
    <n v="0"/>
    <n v="0"/>
    <n v="0"/>
  </r>
  <r>
    <x v="208"/>
    <s v="Pullman"/>
    <n v="2587"/>
    <s v="Franklin Elementary"/>
    <s v="No"/>
    <n v="276.56"/>
    <n v="0"/>
    <n v="0"/>
    <n v="1"/>
    <n v="1"/>
    <n v="0"/>
    <n v="0"/>
    <n v="78209"/>
    <n v="80164"/>
    <n v="0"/>
    <n v="0"/>
    <n v="15997.68"/>
    <n v="0.16020000000000001"/>
    <n v="0.15390000000000001"/>
    <n v="0"/>
    <n v="0"/>
    <n v="0"/>
    <n v="0"/>
    <n v="0"/>
  </r>
  <r>
    <x v="208"/>
    <s v="Pullman"/>
    <n v="3203"/>
    <s v="Jefferson Elementary"/>
    <s v="Yes"/>
    <n v="341.3"/>
    <n v="0"/>
    <n v="341.3"/>
    <n v="1"/>
    <n v="1"/>
    <n v="341.3"/>
    <n v="1.0009999999999999"/>
    <n v="78209"/>
    <n v="80164"/>
    <n v="78287.210000000006"/>
    <n v="1956.9499999999971"/>
    <n v="15997.68"/>
    <n v="0.16020000000000001"/>
    <n v="0.15390000000000001"/>
    <n v="28856.46"/>
    <n v="1337.4"/>
    <n v="205.83"/>
    <n v="1543.23"/>
    <n v="110643.85"/>
  </r>
  <r>
    <x v="208"/>
    <s v="Pullman"/>
    <n v="3419"/>
    <s v="Lincoln Middle School"/>
    <s v="No"/>
    <n v="637.16999999999996"/>
    <n v="0"/>
    <n v="0"/>
    <n v="1"/>
    <n v="1"/>
    <n v="0"/>
    <n v="0"/>
    <n v="78209"/>
    <n v="80164"/>
    <n v="0"/>
    <n v="0"/>
    <n v="15997.68"/>
    <n v="0.16020000000000001"/>
    <n v="0.15390000000000001"/>
    <n v="0"/>
    <n v="0"/>
    <n v="0"/>
    <n v="0"/>
    <n v="0"/>
  </r>
  <r>
    <x v="208"/>
    <s v="Pullman"/>
    <n v="3614"/>
    <s v="Sunnyside Elementary"/>
    <s v="No"/>
    <n v="270.44"/>
    <n v="0"/>
    <n v="0"/>
    <n v="1"/>
    <n v="1"/>
    <n v="0"/>
    <n v="0"/>
    <n v="78209"/>
    <n v="80164"/>
    <n v="0"/>
    <n v="0"/>
    <n v="15997.68"/>
    <n v="0.16020000000000001"/>
    <n v="0.15390000000000001"/>
    <n v="0"/>
    <n v="0"/>
    <n v="0"/>
    <n v="0"/>
    <n v="0"/>
  </r>
  <r>
    <x v="208"/>
    <s v="Pullman"/>
    <n v="5574"/>
    <s v="Kamiak Elementary"/>
    <s v="No"/>
    <n v="317.01"/>
    <n v="0"/>
    <n v="0"/>
    <n v="1"/>
    <n v="1"/>
    <n v="0"/>
    <n v="0"/>
    <n v="78209"/>
    <n v="80164"/>
    <n v="0"/>
    <n v="0"/>
    <n v="15997.68"/>
    <n v="0.16020000000000001"/>
    <n v="0.15390000000000001"/>
    <n v="0"/>
    <n v="0"/>
    <n v="0"/>
    <n v="0"/>
    <n v="0"/>
  </r>
  <r>
    <x v="209"/>
    <s v="Puyallup"/>
    <n v="1640"/>
    <s v="Puyallup Online Academy/POA"/>
    <s v="Yes"/>
    <n v="256.44"/>
    <n v="0"/>
    <n v="256.44"/>
    <n v="1.1200000000000001"/>
    <n v="1.1200000000000001"/>
    <n v="256.44"/>
    <n v="0.752"/>
    <n v="78209"/>
    <n v="80164"/>
    <n v="65870.75"/>
    <n v="1646.5800000000017"/>
    <n v="15997.68"/>
    <n v="0.16020000000000001"/>
    <n v="0.15390000000000001"/>
    <n v="22836.16"/>
    <n v="1125.29"/>
    <n v="173.18"/>
    <n v="1298.47"/>
    <n v="91651.96"/>
  </r>
  <r>
    <x v="209"/>
    <s v="Puyallup"/>
    <n v="2125"/>
    <s v="Puyallup High School"/>
    <s v="No"/>
    <n v="1816.98"/>
    <n v="0"/>
    <n v="0"/>
    <n v="1.1200000000000001"/>
    <n v="1.1200000000000001"/>
    <n v="0"/>
    <n v="0"/>
    <n v="78209"/>
    <n v="80164"/>
    <n v="0"/>
    <n v="0"/>
    <n v="15997.68"/>
    <n v="0.16020000000000001"/>
    <n v="0.15390000000000001"/>
    <n v="0"/>
    <n v="0"/>
    <n v="0"/>
    <n v="0"/>
    <n v="0"/>
  </r>
  <r>
    <x v="209"/>
    <s v="Puyallup"/>
    <n v="2311"/>
    <s v="Stewart Elementary"/>
    <s v="Yes"/>
    <n v="305.67"/>
    <n v="0"/>
    <n v="305.67"/>
    <n v="1.1200000000000001"/>
    <n v="1.1200000000000001"/>
    <n v="305.67"/>
    <n v="0.89700000000000002"/>
    <n v="78209"/>
    <n v="80164"/>
    <n v="78571.89"/>
    <n v="1964.070000000007"/>
    <n v="15997.68"/>
    <n v="0.16020000000000001"/>
    <n v="0.15390000000000001"/>
    <n v="27239.41"/>
    <n v="1342.27"/>
    <n v="206.58"/>
    <n v="1548.85"/>
    <n v="109324.22000000002"/>
  </r>
  <r>
    <x v="209"/>
    <s v="Puyallup"/>
    <n v="2334"/>
    <s v="Meeker Elementary"/>
    <s v="No"/>
    <n v="364.24"/>
    <n v="0"/>
    <n v="0"/>
    <n v="1.1200000000000001"/>
    <n v="1.1200000000000001"/>
    <n v="0"/>
    <n v="0"/>
    <n v="78209"/>
    <n v="80164"/>
    <n v="0"/>
    <n v="0"/>
    <n v="15997.68"/>
    <n v="0.16020000000000001"/>
    <n v="0.15390000000000001"/>
    <n v="0"/>
    <n v="0"/>
    <n v="0"/>
    <n v="0"/>
    <n v="0"/>
  </r>
  <r>
    <x v="209"/>
    <s v="Puyallup"/>
    <n v="2495"/>
    <s v="Waller Road Elementary"/>
    <s v="Yes"/>
    <n v="312.24"/>
    <n v="0"/>
    <n v="312.24"/>
    <n v="1.1200000000000001"/>
    <n v="1.1200000000000001"/>
    <n v="312.24"/>
    <n v="0.91600000000000004"/>
    <n v="78209"/>
    <n v="80164"/>
    <n v="80236.179999999993"/>
    <n v="2005.6700000000128"/>
    <n v="15997.68"/>
    <n v="0.16020000000000001"/>
    <n v="0.15390000000000001"/>
    <n v="27816.38"/>
    <n v="1370.7"/>
    <n v="210.95"/>
    <n v="1581.65"/>
    <n v="111639.88"/>
  </r>
  <r>
    <x v="209"/>
    <s v="Puyallup"/>
    <n v="2496"/>
    <s v="Firgrove Elementary"/>
    <s v="Yes"/>
    <n v="608.45000000000005"/>
    <n v="0"/>
    <n v="608.45000000000005"/>
    <n v="1.1200000000000001"/>
    <n v="1.1200000000000001"/>
    <n v="608.45000000000005"/>
    <n v="1.7849999999999999"/>
    <n v="78209"/>
    <n v="80164"/>
    <n v="156355.43"/>
    <n v="3908.4400000000023"/>
    <n v="15997.68"/>
    <n v="0.16020000000000001"/>
    <n v="0.15390000000000001"/>
    <n v="54205.51"/>
    <n v="2671.06"/>
    <n v="411.08"/>
    <n v="3082.14"/>
    <n v="217551.52000000002"/>
  </r>
  <r>
    <x v="209"/>
    <s v="Puyallup"/>
    <n v="2497"/>
    <s v="Spinning Elementary"/>
    <s v="No"/>
    <n v="313.19"/>
    <n v="0"/>
    <n v="0"/>
    <n v="1.1200000000000001"/>
    <n v="1.1200000000000001"/>
    <n v="0"/>
    <n v="0"/>
    <n v="78209"/>
    <n v="80164"/>
    <n v="0"/>
    <n v="0"/>
    <n v="15997.68"/>
    <n v="0.16020000000000001"/>
    <n v="0.15390000000000001"/>
    <n v="0"/>
    <n v="0"/>
    <n v="0"/>
    <n v="0"/>
    <n v="0"/>
  </r>
  <r>
    <x v="209"/>
    <s v="Puyallup"/>
    <n v="2498"/>
    <s v="Maplewood Elementary"/>
    <s v="No"/>
    <n v="336.49"/>
    <n v="0"/>
    <n v="0"/>
    <n v="1.1200000000000001"/>
    <n v="1.1200000000000001"/>
    <n v="0"/>
    <n v="0"/>
    <n v="78209"/>
    <n v="80164"/>
    <n v="0"/>
    <n v="0"/>
    <n v="15997.68"/>
    <n v="0.16020000000000001"/>
    <n v="0.15390000000000001"/>
    <n v="0"/>
    <n v="0"/>
    <n v="0"/>
    <n v="0"/>
    <n v="0"/>
  </r>
  <r>
    <x v="209"/>
    <s v="Puyallup"/>
    <n v="2519"/>
    <s v="Woodland Elementary"/>
    <s v="No"/>
    <n v="603.84"/>
    <n v="0"/>
    <n v="0"/>
    <n v="1.1200000000000001"/>
    <n v="1.1200000000000001"/>
    <n v="0"/>
    <n v="0"/>
    <n v="78209"/>
    <n v="80164"/>
    <n v="0"/>
    <n v="0"/>
    <n v="15997.68"/>
    <n v="0.16020000000000001"/>
    <n v="0.15390000000000001"/>
    <n v="0"/>
    <n v="0"/>
    <n v="0"/>
    <n v="0"/>
    <n v="0"/>
  </r>
  <r>
    <x v="209"/>
    <s v="Puyallup"/>
    <n v="2575"/>
    <s v="Edgemont Jr High"/>
    <s v="No"/>
    <n v="588.16999999999996"/>
    <n v="0"/>
    <n v="0"/>
    <n v="1.1200000000000001"/>
    <n v="1.1200000000000001"/>
    <n v="0"/>
    <n v="0"/>
    <n v="78209"/>
    <n v="80164"/>
    <n v="0"/>
    <n v="0"/>
    <n v="15997.68"/>
    <n v="0.16020000000000001"/>
    <n v="0.15390000000000001"/>
    <n v="0"/>
    <n v="0"/>
    <n v="0"/>
    <n v="0"/>
    <n v="0"/>
  </r>
  <r>
    <x v="209"/>
    <s v="Puyallup"/>
    <n v="2870"/>
    <s v="Karshner Elementary"/>
    <s v="Yes"/>
    <n v="409.56"/>
    <n v="0"/>
    <n v="409.56"/>
    <n v="1.1200000000000001"/>
    <n v="1.1200000000000001"/>
    <n v="409.56"/>
    <n v="1.2010000000000001"/>
    <n v="78209"/>
    <n v="80164"/>
    <n v="105200.49"/>
    <n v="2629.7099999999919"/>
    <n v="15997.68"/>
    <n v="0.16020000000000001"/>
    <n v="0.15390000000000001"/>
    <n v="36471.040000000001"/>
    <n v="1797.17"/>
    <n v="276.58"/>
    <n v="2073.75"/>
    <n v="146374.99"/>
  </r>
  <r>
    <x v="209"/>
    <s v="Puyallup"/>
    <n v="3052"/>
    <s v="Kalles Junior High"/>
    <s v="No"/>
    <n v="753.52"/>
    <n v="0"/>
    <n v="0"/>
    <n v="1.1200000000000001"/>
    <n v="1.1200000000000001"/>
    <n v="0"/>
    <n v="0"/>
    <n v="78209"/>
    <n v="80164"/>
    <n v="0"/>
    <n v="0"/>
    <n v="15997.68"/>
    <n v="0.16020000000000001"/>
    <n v="0.15390000000000001"/>
    <n v="0"/>
    <n v="0"/>
    <n v="0"/>
    <n v="0"/>
    <n v="0"/>
  </r>
  <r>
    <x v="209"/>
    <s v="Puyallup"/>
    <n v="3447"/>
    <s v="Aylen Jr High"/>
    <s v="No"/>
    <n v="710.14"/>
    <n v="0"/>
    <n v="0"/>
    <n v="1.1200000000000001"/>
    <n v="1.1200000000000001"/>
    <n v="0"/>
    <n v="0"/>
    <n v="78209"/>
    <n v="80164"/>
    <n v="0"/>
    <n v="0"/>
    <n v="15997.68"/>
    <n v="0.16020000000000001"/>
    <n v="0.15390000000000001"/>
    <n v="0"/>
    <n v="0"/>
    <n v="0"/>
    <n v="0"/>
    <n v="0"/>
  </r>
  <r>
    <x v="209"/>
    <s v="Puyallup"/>
    <n v="3557"/>
    <s v="Fruitland Elementary"/>
    <s v="No"/>
    <n v="569.46"/>
    <n v="0"/>
    <n v="0"/>
    <n v="1.1200000000000001"/>
    <n v="1.1200000000000001"/>
    <n v="0"/>
    <n v="0"/>
    <n v="78209"/>
    <n v="80164"/>
    <n v="0"/>
    <n v="0"/>
    <n v="15997.68"/>
    <n v="0.16020000000000001"/>
    <n v="0.15390000000000001"/>
    <n v="0"/>
    <n v="0"/>
    <n v="0"/>
    <n v="0"/>
    <n v="0"/>
  </r>
  <r>
    <x v="209"/>
    <s v="Puyallup"/>
    <n v="3558"/>
    <s v="Wildwood Elementary"/>
    <s v="Yes"/>
    <n v="353.71"/>
    <n v="0"/>
    <n v="353.71"/>
    <n v="1.1200000000000001"/>
    <n v="1.1200000000000001"/>
    <n v="353.71"/>
    <n v="1.038"/>
    <n v="78209"/>
    <n v="80164"/>
    <n v="90922.66"/>
    <n v="2272.8000000000029"/>
    <n v="15997.68"/>
    <n v="0.16020000000000001"/>
    <n v="0.15390000000000001"/>
    <n v="31521.19"/>
    <n v="1553.26"/>
    <n v="239.05"/>
    <n v="1792.31"/>
    <n v="126508.96"/>
  </r>
  <r>
    <x v="209"/>
    <s v="Puyallup"/>
    <n v="3572"/>
    <s v="Mt View Elementary"/>
    <s v="No"/>
    <n v="296.66000000000003"/>
    <n v="0"/>
    <n v="0"/>
    <n v="1.1200000000000001"/>
    <n v="1.1200000000000001"/>
    <n v="0"/>
    <n v="0"/>
    <n v="78209"/>
    <n v="80164"/>
    <n v="0"/>
    <n v="0"/>
    <n v="15997.68"/>
    <n v="0.16020000000000001"/>
    <n v="0.15390000000000001"/>
    <n v="0"/>
    <n v="0"/>
    <n v="0"/>
    <n v="0"/>
    <n v="0"/>
  </r>
  <r>
    <x v="209"/>
    <s v="Puyallup"/>
    <n v="3645"/>
    <s v="Rogers High School"/>
    <s v="No"/>
    <n v="1804.48"/>
    <n v="0"/>
    <n v="0"/>
    <n v="1.1200000000000001"/>
    <n v="1.1200000000000001"/>
    <n v="0"/>
    <n v="0"/>
    <n v="78209"/>
    <n v="80164"/>
    <n v="0"/>
    <n v="0"/>
    <n v="15997.68"/>
    <n v="0.16020000000000001"/>
    <n v="0.15390000000000001"/>
    <n v="0"/>
    <n v="0"/>
    <n v="0"/>
    <n v="0"/>
    <n v="0"/>
  </r>
  <r>
    <x v="209"/>
    <s v="Puyallup"/>
    <n v="3750"/>
    <s v="Ballou Jr High"/>
    <s v="No"/>
    <n v="844.65"/>
    <n v="0"/>
    <n v="0"/>
    <n v="1.1200000000000001"/>
    <n v="1.1200000000000001"/>
    <n v="0"/>
    <n v="0"/>
    <n v="78209"/>
    <n v="80164"/>
    <n v="0"/>
    <n v="0"/>
    <n v="15997.68"/>
    <n v="0.16020000000000001"/>
    <n v="0.15390000000000001"/>
    <n v="0"/>
    <n v="0"/>
    <n v="0"/>
    <n v="0"/>
    <n v="0"/>
  </r>
  <r>
    <x v="209"/>
    <s v="Puyallup"/>
    <n v="3896"/>
    <s v="Sunrise Elementary"/>
    <s v="Yes"/>
    <n v="708.06"/>
    <n v="0"/>
    <n v="708.06"/>
    <n v="1.1200000000000001"/>
    <n v="1.1200000000000001"/>
    <n v="708.06"/>
    <n v="2.077"/>
    <n v="78209"/>
    <n v="80164"/>
    <n v="181932.9"/>
    <n v="4547.8000000000175"/>
    <n v="15997.68"/>
    <n v="0.16020000000000001"/>
    <n v="0.15390000000000001"/>
    <n v="63072.74"/>
    <n v="3108.01"/>
    <n v="478.32"/>
    <n v="3586.3300000000004"/>
    <n v="253139.77"/>
  </r>
  <r>
    <x v="209"/>
    <s v="Puyallup"/>
    <n v="3927"/>
    <s v="Northwood Elementary"/>
    <s v="No"/>
    <n v="723.41"/>
    <n v="0"/>
    <n v="0"/>
    <n v="1.1200000000000001"/>
    <n v="1.1200000000000001"/>
    <n v="0"/>
    <n v="0"/>
    <n v="78209"/>
    <n v="80164"/>
    <n v="0"/>
    <n v="0"/>
    <n v="15997.68"/>
    <n v="0.16020000000000001"/>
    <n v="0.15390000000000001"/>
    <n v="0"/>
    <n v="0"/>
    <n v="0"/>
    <n v="0"/>
    <n v="0"/>
  </r>
  <r>
    <x v="209"/>
    <s v="Puyallup"/>
    <n v="3972"/>
    <s v="Walker High School"/>
    <s v="Yes"/>
    <n v="156.72"/>
    <n v="0"/>
    <n v="156.72"/>
    <n v="1.1200000000000001"/>
    <n v="1.1200000000000001"/>
    <n v="156.72"/>
    <n v="0.46"/>
    <n v="78209"/>
    <n v="80164"/>
    <n v="40293.279999999999"/>
    <n v="1007.2099999999991"/>
    <n v="15997.68"/>
    <n v="0.16020000000000001"/>
    <n v="0.15390000000000001"/>
    <n v="13968.93"/>
    <n v="688.34"/>
    <n v="105.94"/>
    <n v="794.28"/>
    <n v="56063.7"/>
  </r>
  <r>
    <x v="209"/>
    <s v="Puyallup"/>
    <n v="4121"/>
    <s v="Ridgecrest Elementary"/>
    <s v="No"/>
    <n v="456.56"/>
    <n v="0"/>
    <n v="0"/>
    <n v="1.1200000000000001"/>
    <n v="1.1200000000000001"/>
    <n v="0"/>
    <n v="0"/>
    <n v="78209"/>
    <n v="80164"/>
    <n v="0"/>
    <n v="0"/>
    <n v="15997.68"/>
    <n v="0.16020000000000001"/>
    <n v="0.15390000000000001"/>
    <n v="0"/>
    <n v="0"/>
    <n v="0"/>
    <n v="0"/>
    <n v="0"/>
  </r>
  <r>
    <x v="209"/>
    <s v="Puyallup"/>
    <n v="4146"/>
    <s v="Pope Elementary"/>
    <s v="No"/>
    <n v="733.85"/>
    <n v="0"/>
    <n v="0"/>
    <n v="1.1200000000000001"/>
    <n v="1.1200000000000001"/>
    <n v="0"/>
    <n v="0"/>
    <n v="78209"/>
    <n v="80164"/>
    <n v="0"/>
    <n v="0"/>
    <n v="15997.68"/>
    <n v="0.16020000000000001"/>
    <n v="0.15390000000000001"/>
    <n v="0"/>
    <n v="0"/>
    <n v="0"/>
    <n v="0"/>
    <n v="0"/>
  </r>
  <r>
    <x v="209"/>
    <s v="Puyallup"/>
    <n v="4183"/>
    <s v="Ferrucci Jr High"/>
    <s v="No"/>
    <n v="796.92"/>
    <n v="0"/>
    <n v="0"/>
    <n v="1.1200000000000001"/>
    <n v="1.1200000000000001"/>
    <n v="0"/>
    <n v="0"/>
    <n v="78209"/>
    <n v="80164"/>
    <n v="0"/>
    <n v="0"/>
    <n v="15997.68"/>
    <n v="0.16020000000000001"/>
    <n v="0.15390000000000001"/>
    <n v="0"/>
    <n v="0"/>
    <n v="0"/>
    <n v="0"/>
    <n v="0"/>
  </r>
  <r>
    <x v="209"/>
    <s v="Puyallup"/>
    <n v="4360"/>
    <s v="Hunt Elementary"/>
    <s v="No"/>
    <n v="694.07"/>
    <n v="0"/>
    <n v="0"/>
    <n v="1.1200000000000001"/>
    <n v="1.1200000000000001"/>
    <n v="0"/>
    <n v="0"/>
    <n v="78209"/>
    <n v="80164"/>
    <n v="0"/>
    <n v="0"/>
    <n v="15997.68"/>
    <n v="0.16020000000000001"/>
    <n v="0.15390000000000001"/>
    <n v="0"/>
    <n v="0"/>
    <n v="0"/>
    <n v="0"/>
    <n v="0"/>
  </r>
  <r>
    <x v="209"/>
    <s v="Puyallup"/>
    <n v="4361"/>
    <s v="Brouillet Elementary"/>
    <s v="No"/>
    <n v="563.33999999999992"/>
    <n v="0"/>
    <n v="0"/>
    <n v="1.1200000000000001"/>
    <n v="1.1200000000000001"/>
    <n v="0"/>
    <n v="0"/>
    <n v="78209"/>
    <n v="80164"/>
    <n v="0"/>
    <n v="0"/>
    <n v="15997.68"/>
    <n v="0.16020000000000001"/>
    <n v="0.15390000000000001"/>
    <n v="0"/>
    <n v="0"/>
    <n v="0"/>
    <n v="0"/>
    <n v="0"/>
  </r>
  <r>
    <x v="209"/>
    <s v="Puyallup"/>
    <n v="4414"/>
    <s v="Shaw Road Elementary"/>
    <s v="No"/>
    <n v="636.28"/>
    <n v="0"/>
    <n v="0"/>
    <n v="1.1200000000000001"/>
    <n v="1.1200000000000001"/>
    <n v="0"/>
    <n v="0"/>
    <n v="78209"/>
    <n v="80164"/>
    <n v="0"/>
    <n v="0"/>
    <n v="15997.68"/>
    <n v="0.16020000000000001"/>
    <n v="0.15390000000000001"/>
    <n v="0"/>
    <n v="0"/>
    <n v="0"/>
    <n v="0"/>
    <n v="0"/>
  </r>
  <r>
    <x v="209"/>
    <s v="Puyallup"/>
    <n v="4443"/>
    <s v="Stahl Junior High"/>
    <s v="No"/>
    <n v="847.6"/>
    <n v="0"/>
    <n v="0"/>
    <n v="1.1200000000000001"/>
    <n v="1.1200000000000001"/>
    <n v="0"/>
    <n v="0"/>
    <n v="78209"/>
    <n v="80164"/>
    <n v="0"/>
    <n v="0"/>
    <n v="15997.68"/>
    <n v="0.16020000000000001"/>
    <n v="0.15390000000000001"/>
    <n v="0"/>
    <n v="0"/>
    <n v="0"/>
    <n v="0"/>
    <n v="0"/>
  </r>
  <r>
    <x v="209"/>
    <s v="Puyallup"/>
    <n v="4496"/>
    <s v="Zeiger Elementary"/>
    <s v="Yes"/>
    <n v="491.35999999999996"/>
    <n v="0"/>
    <n v="491.35999999999996"/>
    <n v="1.1200000000000001"/>
    <n v="1.1200000000000001"/>
    <n v="491.35999999999996"/>
    <n v="1.4410000000000001"/>
    <n v="78209"/>
    <n v="80164"/>
    <n v="126223.07"/>
    <n v="3155.2099999999919"/>
    <n v="15997.68"/>
    <n v="0.16020000000000001"/>
    <n v="0.15390000000000001"/>
    <n v="43759.18"/>
    <n v="2156.3000000000002"/>
    <n v="331.85"/>
    <n v="2488.15"/>
    <n v="175625.61"/>
  </r>
  <r>
    <x v="209"/>
    <s v="Puyallup"/>
    <n v="4540"/>
    <s v="Emerald Ridge High School"/>
    <s v="No"/>
    <n v="1617.3799999999999"/>
    <n v="0"/>
    <n v="0"/>
    <n v="1.1200000000000001"/>
    <n v="1.1200000000000001"/>
    <n v="0"/>
    <n v="0"/>
    <n v="78209"/>
    <n v="80164"/>
    <n v="0"/>
    <n v="0"/>
    <n v="15997.68"/>
    <n v="0.16020000000000001"/>
    <n v="0.15390000000000001"/>
    <n v="0"/>
    <n v="0"/>
    <n v="0"/>
    <n v="0"/>
    <n v="0"/>
  </r>
  <r>
    <x v="209"/>
    <s v="Puyallup"/>
    <n v="5088"/>
    <s v="Carson Elementary"/>
    <s v="No"/>
    <n v="674.33"/>
    <n v="0"/>
    <n v="0"/>
    <n v="1.1200000000000001"/>
    <n v="1.1200000000000001"/>
    <n v="0"/>
    <n v="0"/>
    <n v="78209"/>
    <n v="80164"/>
    <n v="0"/>
    <n v="0"/>
    <n v="15997.68"/>
    <n v="0.16020000000000001"/>
    <n v="0.15390000000000001"/>
    <n v="0"/>
    <n v="0"/>
    <n v="0"/>
    <n v="0"/>
    <n v="0"/>
  </r>
  <r>
    <x v="209"/>
    <s v="Puyallup"/>
    <n v="5093"/>
    <s v="Edgerton Elementary"/>
    <s v="No"/>
    <n v="749.45999999999992"/>
    <n v="0"/>
    <n v="0"/>
    <n v="1.1200000000000001"/>
    <n v="1.1200000000000001"/>
    <n v="0"/>
    <n v="0"/>
    <n v="78209"/>
    <n v="80164"/>
    <n v="0"/>
    <n v="0"/>
    <n v="15997.68"/>
    <n v="0.16020000000000001"/>
    <n v="0.15390000000000001"/>
    <n v="0"/>
    <n v="0"/>
    <n v="0"/>
    <n v="0"/>
    <n v="0"/>
  </r>
  <r>
    <x v="209"/>
    <s v="Puyallup"/>
    <n v="5142"/>
    <s v="Glacier View Junior High"/>
    <s v="No"/>
    <n v="847.09"/>
    <n v="0"/>
    <n v="0"/>
    <n v="1.1200000000000001"/>
    <n v="1.1200000000000001"/>
    <n v="0"/>
    <n v="0"/>
    <n v="78209"/>
    <n v="80164"/>
    <n v="0"/>
    <n v="0"/>
    <n v="15997.68"/>
    <n v="0.16020000000000001"/>
    <n v="0.15390000000000001"/>
    <n v="0"/>
    <n v="0"/>
    <n v="0"/>
    <n v="0"/>
    <n v="0"/>
  </r>
  <r>
    <x v="209"/>
    <s v="Puyallup"/>
    <n v="5321"/>
    <s v="Puyallup Open Doors/POD"/>
    <s v="Yes"/>
    <n v="119.64"/>
    <n v="0"/>
    <n v="119.64"/>
    <n v="1.1200000000000001"/>
    <n v="1.1200000000000001"/>
    <n v="119.64"/>
    <n v="0.35099999999999998"/>
    <n v="78209"/>
    <n v="80164"/>
    <n v="30745.52"/>
    <n v="768.54999999999927"/>
    <n v="15997.68"/>
    <n v="0.16020000000000001"/>
    <n v="0.15390000000000001"/>
    <n v="10658.9"/>
    <n v="525.23"/>
    <n v="80.83"/>
    <n v="606.06000000000006"/>
    <n v="42779.03"/>
  </r>
  <r>
    <x v="209"/>
    <s v="Puyallup"/>
    <n v="5322"/>
    <s v="Puyallup Parent Partnership Program"/>
    <s v="No"/>
    <n v="101.75"/>
    <n v="0"/>
    <n v="0"/>
    <n v="1.1200000000000001"/>
    <n v="1.1200000000000001"/>
    <n v="0"/>
    <n v="0"/>
    <n v="78209"/>
    <n v="80164"/>
    <n v="0"/>
    <n v="0"/>
    <n v="15997.68"/>
    <n v="0.16020000000000001"/>
    <n v="0.15390000000000001"/>
    <n v="0"/>
    <n v="0"/>
    <n v="0"/>
    <n v="0"/>
    <n v="0"/>
  </r>
  <r>
    <x v="209"/>
    <s v="Puyallup"/>
    <n v="5557"/>
    <s v="Dessie F Evans Elementary "/>
    <s v="No"/>
    <n v="913.54"/>
    <n v="0"/>
    <n v="0"/>
    <n v="1.1200000000000001"/>
    <n v="1.1200000000000001"/>
    <n v="0"/>
    <n v="0"/>
    <n v="78209"/>
    <n v="80164"/>
    <n v="0"/>
    <n v="0"/>
    <n v="15997.68"/>
    <n v="0.16020000000000001"/>
    <n v="0.15390000000000001"/>
    <n v="0"/>
    <n v="0"/>
    <n v="0"/>
    <n v="0"/>
    <n v="0"/>
  </r>
  <r>
    <x v="210"/>
    <s v="Queets-Clearwater"/>
    <n v="2491"/>
    <s v="Queets-Clearwater Elementary"/>
    <s v="Yes"/>
    <n v="37.33"/>
    <n v="0"/>
    <n v="37.33"/>
    <n v="1"/>
    <n v="1.04"/>
    <n v="37.33"/>
    <n v="0.11"/>
    <n v="78209"/>
    <n v="80164"/>
    <n v="8602.99"/>
    <n v="567.77000000000044"/>
    <n v="15997.68"/>
    <n v="0.16020000000000001"/>
    <n v="0.15390000000000001"/>
    <n v="3225.32"/>
    <n v="152.85"/>
    <n v="23.52"/>
    <n v="176.37"/>
    <n v="12572.45"/>
  </r>
  <r>
    <x v="211"/>
    <s v="Quilcene"/>
    <n v="2474"/>
    <s v="Quilcene High And Elementary"/>
    <s v="Yes"/>
    <n v="198.79"/>
    <n v="0"/>
    <n v="198.79"/>
    <n v="1.06"/>
    <n v="1.06"/>
    <n v="198.79"/>
    <n v="0.58299999999999996"/>
    <n v="78209"/>
    <n v="80164"/>
    <n v="48331.6"/>
    <n v="1208.1500000000015"/>
    <n v="15997.68"/>
    <n v="0.16020000000000001"/>
    <n v="0.15390000000000001"/>
    <n v="17255.3"/>
    <n v="825.66"/>
    <n v="127.07"/>
    <n v="952.73"/>
    <n v="67747.779999999984"/>
  </r>
  <r>
    <x v="211"/>
    <s v="Quilcene"/>
    <n v="5236"/>
    <s v="PEARL"/>
    <s v="No"/>
    <n v="463.74"/>
    <n v="0"/>
    <n v="0"/>
    <n v="1.06"/>
    <n v="1.06"/>
    <n v="0"/>
    <n v="0"/>
    <n v="78209"/>
    <n v="80164"/>
    <n v="0"/>
    <n v="0"/>
    <n v="15997.68"/>
    <n v="0.16020000000000001"/>
    <n v="0.15390000000000001"/>
    <n v="0"/>
    <n v="0"/>
    <n v="0"/>
    <n v="0"/>
    <n v="0"/>
  </r>
  <r>
    <x v="212"/>
    <s v="Quileute Tribal"/>
    <n v="5430"/>
    <s v="Quileute Tribal School"/>
    <s v="Yes"/>
    <n v="110.52000000000001"/>
    <n v="0"/>
    <n v="110.52000000000001"/>
    <n v="1"/>
    <n v="1"/>
    <n v="110.52000000000001"/>
    <n v="0.32400000000000001"/>
    <n v="78209"/>
    <n v="80164"/>
    <n v="25339.72"/>
    <n v="633.41999999999825"/>
    <n v="15997.68"/>
    <n v="0.16020000000000001"/>
    <n v="0.15390000000000001"/>
    <n v="9340.15"/>
    <n v="432.89"/>
    <n v="66.62"/>
    <n v="499.51"/>
    <n v="35812.800000000003"/>
  </r>
  <r>
    <x v="213"/>
    <s v="Quillayute Valley"/>
    <n v="1671"/>
    <s v="District Run Home School"/>
    <s v="Yes"/>
    <n v="44.79"/>
    <n v="0"/>
    <n v="44.79"/>
    <n v="1"/>
    <n v="1"/>
    <n v="44.79"/>
    <n v="0.13100000000000001"/>
    <n v="78209"/>
    <n v="80164"/>
    <n v="10245.379999999999"/>
    <n v="256.10000000000036"/>
    <n v="15997.68"/>
    <n v="0.16020000000000001"/>
    <n v="0.15390000000000001"/>
    <n v="3776.42"/>
    <n v="175.02"/>
    <n v="26.94"/>
    <n v="201.96"/>
    <n v="14479.859999999999"/>
  </r>
  <r>
    <x v="213"/>
    <s v="Quillayute Valley"/>
    <n v="2349"/>
    <s v="Forks High School"/>
    <s v="Yes"/>
    <n v="264.51"/>
    <n v="0"/>
    <n v="264.51"/>
    <n v="1"/>
    <n v="1"/>
    <n v="264.51"/>
    <n v="0.77600000000000002"/>
    <n v="78209"/>
    <n v="80164"/>
    <n v="60690.18"/>
    <n v="1517.0800000000017"/>
    <n v="15997.68"/>
    <n v="0.16020000000000001"/>
    <n v="0.15390000000000001"/>
    <n v="22370.25"/>
    <n v="1036.79"/>
    <n v="159.56"/>
    <n v="1196.3499999999999"/>
    <n v="85773.86"/>
  </r>
  <r>
    <x v="213"/>
    <s v="Quillayute Valley"/>
    <n v="2609"/>
    <s v="Forks Middle School"/>
    <s v="Yes"/>
    <n v="235.58"/>
    <n v="0"/>
    <n v="235.58"/>
    <n v="1"/>
    <n v="1"/>
    <n v="235.58"/>
    <n v="0.69099999999999995"/>
    <n v="78209"/>
    <n v="80164"/>
    <n v="54042.42"/>
    <n v="1350.9000000000015"/>
    <n v="15997.68"/>
    <n v="0.16020000000000001"/>
    <n v="0.15390000000000001"/>
    <n v="19919.900000000001"/>
    <n v="923.22"/>
    <n v="142.08000000000001"/>
    <n v="1065.3"/>
    <n v="76378.52"/>
  </r>
  <r>
    <x v="213"/>
    <s v="Quillayute Valley"/>
    <n v="3737"/>
    <s v="Forks Elementary School"/>
    <s v="Yes"/>
    <n v="364.74"/>
    <n v="0"/>
    <n v="364.74"/>
    <n v="1"/>
    <n v="1"/>
    <n v="364.74"/>
    <n v="1.07"/>
    <n v="78209"/>
    <n v="80164"/>
    <n v="83683.63"/>
    <n v="2091.8499999999913"/>
    <n v="15997.68"/>
    <n v="0.16020000000000001"/>
    <n v="0.15390000000000001"/>
    <n v="30845.57"/>
    <n v="1429.59"/>
    <n v="220.01"/>
    <n v="1649.6"/>
    <n v="118270.65000000001"/>
  </r>
  <r>
    <x v="213"/>
    <s v="Quillayute Valley"/>
    <n v="5071"/>
    <s v="Insight School of Washington"/>
    <s v="Yes"/>
    <n v="3037.58"/>
    <n v="0"/>
    <n v="3037.58"/>
    <n v="1"/>
    <n v="1"/>
    <n v="3037.58"/>
    <n v="8.91"/>
    <n v="78209"/>
    <n v="80164"/>
    <n v="696842.19"/>
    <n v="17419.050000000047"/>
    <n v="15997.68"/>
    <n v="0.16020000000000001"/>
    <n v="0.15390000000000001"/>
    <n v="256854.24"/>
    <n v="11904.35"/>
    <n v="1832.08"/>
    <n v="13736.43"/>
    <n v="984851.91"/>
  </r>
  <r>
    <x v="213"/>
    <s v="Quillayute Valley"/>
    <n v="5529"/>
    <s v="Insight School of WA Open Doors Program"/>
    <s v="Yes"/>
    <n v="6.11"/>
    <n v="0"/>
    <n v="6.11"/>
    <n v="1"/>
    <n v="1"/>
    <n v="6.11"/>
    <n v="1.7999999999999999E-2"/>
    <n v="78209"/>
    <n v="80164"/>
    <n v="1407.76"/>
    <n v="35.190000000000055"/>
    <n v="15997.68"/>
    <n v="0.16020000000000001"/>
    <n v="0.15390000000000001"/>
    <n v="518.9"/>
    <n v="24.05"/>
    <n v="3.7"/>
    <n v="27.75"/>
    <n v="1989.6"/>
  </r>
  <r>
    <x v="214"/>
    <s v="Quinault"/>
    <n v="2921"/>
    <s v="Lake Quinault School"/>
    <s v="Yes"/>
    <n v="210.63000000000002"/>
    <n v="0"/>
    <n v="210.63000000000002"/>
    <n v="1"/>
    <n v="1"/>
    <n v="210.63000000000002"/>
    <n v="0.61799999999999999"/>
    <n v="78209"/>
    <n v="80164"/>
    <n v="48333.16"/>
    <n v="1208.1899999999951"/>
    <n v="15997.68"/>
    <n v="0.16020000000000001"/>
    <n v="0.15390000000000001"/>
    <n v="17815.48"/>
    <n v="825.69"/>
    <n v="127.07"/>
    <n v="952.76"/>
    <n v="68309.589999999982"/>
  </r>
  <r>
    <x v="215"/>
    <s v="Quincy"/>
    <n v="2510"/>
    <s v="Quincy Middle School"/>
    <s v="Yes"/>
    <n v="732.02"/>
    <n v="0"/>
    <n v="732.02"/>
    <n v="1"/>
    <n v="1"/>
    <n v="732.02"/>
    <n v="2.1469999999999998"/>
    <n v="78209"/>
    <n v="80164"/>
    <n v="167914.72"/>
    <n v="4197.3899999999849"/>
    <n v="15997.68"/>
    <n v="0.16020000000000001"/>
    <n v="0.15390000000000001"/>
    <n v="61892.94"/>
    <n v="2868.54"/>
    <n v="441.47"/>
    <n v="3310.01"/>
    <n v="237315.06"/>
  </r>
  <r>
    <x v="215"/>
    <s v="Quincy"/>
    <n v="2919"/>
    <s v="Pioneer Elementary"/>
    <s v="Yes"/>
    <n v="284.72000000000003"/>
    <n v="0"/>
    <n v="284.72000000000003"/>
    <n v="1"/>
    <n v="1"/>
    <n v="284.72000000000003"/>
    <n v="0.83499999999999996"/>
    <n v="78209"/>
    <n v="80164"/>
    <n v="65304.52"/>
    <n v="1632.4200000000055"/>
    <n v="15997.68"/>
    <n v="0.16020000000000001"/>
    <n v="0.15390000000000001"/>
    <n v="24071.08"/>
    <n v="1115.6199999999999"/>
    <n v="171.69"/>
    <n v="1287.31"/>
    <n v="92295.330000000016"/>
  </r>
  <r>
    <x v="215"/>
    <s v="Quincy"/>
    <n v="3020"/>
    <s v="Mountain View Elementary"/>
    <s v="Yes"/>
    <n v="275.66000000000003"/>
    <n v="0"/>
    <n v="275.66000000000003"/>
    <n v="1"/>
    <n v="1"/>
    <n v="275.66000000000003"/>
    <n v="0.80900000000000005"/>
    <n v="78209"/>
    <n v="80164"/>
    <n v="63271.08"/>
    <n v="1581.5999999999985"/>
    <n v="15997.68"/>
    <n v="0.16020000000000001"/>
    <n v="0.15390000000000001"/>
    <n v="23321.56"/>
    <n v="1080.8800000000001"/>
    <n v="166.35"/>
    <n v="1247.23"/>
    <n v="89421.469999999987"/>
  </r>
  <r>
    <x v="215"/>
    <s v="Quincy"/>
    <n v="3088"/>
    <s v="Quincy High School"/>
    <s v="Yes"/>
    <n v="868.22"/>
    <n v="0"/>
    <n v="868.22"/>
    <n v="1"/>
    <n v="1"/>
    <n v="868.22"/>
    <n v="2.5470000000000002"/>
    <n v="78209"/>
    <n v="80164"/>
    <n v="199198.32"/>
    <n v="4979.3899999999849"/>
    <n v="15997.68"/>
    <n v="0.16020000000000001"/>
    <n v="0.15390000000000001"/>
    <n v="73423.990000000005"/>
    <n v="3402.96"/>
    <n v="523.72"/>
    <n v="3926.6800000000003"/>
    <n v="281528.37999999995"/>
  </r>
  <r>
    <x v="215"/>
    <s v="Quincy"/>
    <n v="3426"/>
    <s v="George Elementary"/>
    <s v="Yes"/>
    <n v="161.66999999999999"/>
    <n v="0"/>
    <n v="161.66999999999999"/>
    <n v="1"/>
    <n v="1"/>
    <n v="161.66999999999999"/>
    <n v="0.47399999999999998"/>
    <n v="78209"/>
    <n v="80164"/>
    <n v="37071.07"/>
    <n v="926.66999999999825"/>
    <n v="15997.68"/>
    <n v="0.16020000000000001"/>
    <n v="0.15390000000000001"/>
    <n v="13664.3"/>
    <n v="633.29999999999995"/>
    <n v="97.46"/>
    <n v="730.76"/>
    <n v="52392.799999999996"/>
  </r>
  <r>
    <x v="215"/>
    <s v="Quincy"/>
    <n v="4536"/>
    <s v="Monument Elementary"/>
    <s v="Yes"/>
    <n v="283.29000000000002"/>
    <n v="0"/>
    <n v="283.29000000000002"/>
    <n v="1"/>
    <n v="1"/>
    <n v="283.29000000000002"/>
    <n v="0.83099999999999996"/>
    <n v="78209"/>
    <n v="80164"/>
    <n v="64991.68"/>
    <n v="1624.5999999999985"/>
    <n v="15997.68"/>
    <n v="0.16020000000000001"/>
    <n v="0.15390000000000001"/>
    <n v="23955.77"/>
    <n v="1110.27"/>
    <n v="170.87"/>
    <n v="1281.1399999999999"/>
    <n v="91853.189999999988"/>
  </r>
  <r>
    <x v="215"/>
    <s v="Quincy"/>
    <n v="5585"/>
    <s v="Ancient Lakes Elementary"/>
    <s v="Yes"/>
    <n v="386.45"/>
    <n v="0"/>
    <n v="386.45"/>
    <n v="1"/>
    <n v="1"/>
    <n v="386.45"/>
    <n v="1.1339999999999999"/>
    <n v="78209"/>
    <n v="80164"/>
    <n v="88689.01"/>
    <n v="2216.9700000000012"/>
    <n v="15997.68"/>
    <n v="0.16020000000000001"/>
    <n v="0.15390000000000001"/>
    <n v="32690.54"/>
    <n v="1515.1"/>
    <n v="233.17"/>
    <n v="1748.27"/>
    <n v="125344.79"/>
  </r>
  <r>
    <x v="215"/>
    <s v="Quincy"/>
    <n v="5648"/>
    <s v="Quincy Innovation Academy"/>
    <s v="Yes"/>
    <n v="218.29000000000002"/>
    <n v="0"/>
    <n v="218.29000000000002"/>
    <n v="1"/>
    <n v="1"/>
    <n v="218.29000000000002"/>
    <n v="0.64"/>
    <n v="78209"/>
    <n v="80164"/>
    <n v="50053.760000000002"/>
    <n v="1251.1999999999971"/>
    <n v="15997.68"/>
    <n v="0.16020000000000001"/>
    <n v="0.15390000000000001"/>
    <n v="18449.689999999999"/>
    <n v="855.08"/>
    <n v="131.6"/>
    <n v="986.68000000000006"/>
    <n v="70741.329999999987"/>
  </r>
  <r>
    <x v="215"/>
    <s v="Quincy"/>
    <n v="5650"/>
    <s v="Quincy Innovation Academy Big Picture"/>
    <s v="Yes"/>
    <n v="22.36"/>
    <n v="0"/>
    <n v="22.36"/>
    <n v="1"/>
    <n v="1"/>
    <n v="22.36"/>
    <n v="6.6000000000000003E-2"/>
    <n v="78209"/>
    <n v="80164"/>
    <n v="5161.79"/>
    <n v="129.02999999999975"/>
    <n v="15997.68"/>
    <n v="0.16020000000000001"/>
    <n v="0.15390000000000001"/>
    <n v="1902.62"/>
    <n v="88.18"/>
    <n v="13.57"/>
    <n v="101.75"/>
    <n v="7295.19"/>
  </r>
  <r>
    <x v="216"/>
    <s v="Rainier"/>
    <n v="2158"/>
    <s v="Rainier Middle School"/>
    <s v="No"/>
    <n v="235.57"/>
    <n v="0"/>
    <n v="0"/>
    <n v="1"/>
    <n v="1"/>
    <n v="0"/>
    <n v="0"/>
    <n v="78209"/>
    <n v="80164"/>
    <n v="0"/>
    <n v="0"/>
    <n v="15997.68"/>
    <n v="0.16020000000000001"/>
    <n v="0.15390000000000001"/>
    <n v="0"/>
    <n v="0"/>
    <n v="0"/>
    <n v="0"/>
    <n v="0"/>
  </r>
  <r>
    <x v="216"/>
    <s v="Rainier"/>
    <n v="2468"/>
    <s v="Rainier Senior High School"/>
    <s v="No"/>
    <n v="278.83"/>
    <n v="0"/>
    <n v="0"/>
    <n v="1"/>
    <n v="1"/>
    <n v="0"/>
    <n v="0"/>
    <n v="78209"/>
    <n v="80164"/>
    <n v="0"/>
    <n v="0"/>
    <n v="15997.68"/>
    <n v="0.16020000000000001"/>
    <n v="0.15390000000000001"/>
    <n v="0"/>
    <n v="0"/>
    <n v="0"/>
    <n v="0"/>
    <n v="0"/>
  </r>
  <r>
    <x v="216"/>
    <s v="Rainier"/>
    <n v="4486"/>
    <s v="Rainier Elementary School"/>
    <s v="No"/>
    <n v="449.25"/>
    <n v="0"/>
    <n v="0"/>
    <n v="1"/>
    <n v="1"/>
    <n v="0"/>
    <n v="0"/>
    <n v="78209"/>
    <n v="80164"/>
    <n v="0"/>
    <n v="0"/>
    <n v="15997.68"/>
    <n v="0.16020000000000001"/>
    <n v="0.15390000000000001"/>
    <n v="0"/>
    <n v="0"/>
    <n v="0"/>
    <n v="0"/>
    <n v="0"/>
  </r>
  <r>
    <x v="217"/>
    <s v="Rainier Prep Charter"/>
    <n v="5380"/>
    <s v="Rainier Prep"/>
    <s v="Yes"/>
    <n v="359"/>
    <n v="0"/>
    <n v="359"/>
    <n v="1.18"/>
    <n v="1.18"/>
    <n v="359"/>
    <n v="1.0529999999999999"/>
    <n v="78209"/>
    <n v="80164"/>
    <n v="97177.81"/>
    <n v="2429.1699999999983"/>
    <n v="15997.68"/>
    <n v="0.16020000000000001"/>
    <n v="0.15390000000000001"/>
    <n v="32787.29"/>
    <n v="1660.12"/>
    <n v="255.49"/>
    <n v="1915.61"/>
    <n v="134309.88"/>
  </r>
  <r>
    <x v="218"/>
    <s v="Rainier Valley Charter"/>
    <n v="5468"/>
    <s v="Rainier Valley Leadership Academy"/>
    <s v="Yes"/>
    <n v="123.24"/>
    <n v="0"/>
    <n v="123.24"/>
    <n v="1.18"/>
    <n v="1.18"/>
    <n v="123.24"/>
    <n v="0.36199999999999999"/>
    <n v="78209"/>
    <n v="80164"/>
    <n v="33407.760000000002"/>
    <n v="835.08999999999651"/>
    <n v="15997.68"/>
    <n v="0.16020000000000001"/>
    <n v="0.15390000000000001"/>
    <n v="11271.6"/>
    <n v="570.71"/>
    <n v="87.83"/>
    <n v="658.54000000000008"/>
    <n v="46172.99"/>
  </r>
  <r>
    <x v="219"/>
    <s v="Raymond"/>
    <n v="2357"/>
    <s v="Raymond Jr Sr High School"/>
    <s v="Yes"/>
    <n v="238.70999999999998"/>
    <n v="0"/>
    <n v="238.70999999999998"/>
    <n v="1"/>
    <n v="1"/>
    <n v="238.70999999999998"/>
    <n v="0.7"/>
    <n v="78209"/>
    <n v="80164"/>
    <n v="54746.3"/>
    <n v="1368.5"/>
    <n v="15997.68"/>
    <n v="0.16020000000000001"/>
    <n v="0.15390000000000001"/>
    <n v="20179.349999999999"/>
    <n v="935.25"/>
    <n v="143.93"/>
    <n v="1079.18"/>
    <n v="77373.329999999987"/>
  </r>
  <r>
    <x v="219"/>
    <s v="Raymond"/>
    <n v="2803"/>
    <s v="Raymond Elementary School"/>
    <s v="Yes"/>
    <n v="242.55"/>
    <n v="0"/>
    <n v="242.55"/>
    <n v="1"/>
    <n v="1"/>
    <n v="242.55"/>
    <n v="0.71099999999999997"/>
    <n v="78209"/>
    <n v="80164"/>
    <n v="55606.6"/>
    <n v="1390"/>
    <n v="15997.68"/>
    <n v="0.16020000000000001"/>
    <n v="0.15390000000000001"/>
    <n v="20496.45"/>
    <n v="949.94"/>
    <n v="146.19999999999999"/>
    <n v="1096.1400000000001"/>
    <n v="78589.19"/>
  </r>
  <r>
    <x v="220"/>
    <s v="Reardan"/>
    <n v="2478"/>
    <s v="Reardan Middle-Senior High School"/>
    <s v="No"/>
    <n v="306.95000000000005"/>
    <n v="0"/>
    <n v="0"/>
    <n v="1"/>
    <n v="1"/>
    <n v="0"/>
    <n v="0"/>
    <n v="78209"/>
    <n v="80164"/>
    <n v="0"/>
    <n v="0"/>
    <n v="15997.68"/>
    <n v="0.16020000000000001"/>
    <n v="0.15390000000000001"/>
    <n v="0"/>
    <n v="0"/>
    <n v="0"/>
    <n v="0"/>
    <n v="0"/>
  </r>
  <r>
    <x v="220"/>
    <s v="Reardan"/>
    <n v="2864"/>
    <s v="Reardan Elementary School"/>
    <s v="Yes"/>
    <n v="342.91"/>
    <n v="0"/>
    <n v="342.91"/>
    <n v="1"/>
    <n v="1"/>
    <n v="342.91"/>
    <n v="1.006"/>
    <n v="78209"/>
    <n v="80164"/>
    <n v="78678.25"/>
    <n v="1966.7299999999959"/>
    <n v="15997.68"/>
    <n v="0.16020000000000001"/>
    <n v="0.15390000000000001"/>
    <n v="29000.6"/>
    <n v="1344.08"/>
    <n v="206.85"/>
    <n v="1550.9299999999998"/>
    <n v="111196.51"/>
  </r>
  <r>
    <x v="220"/>
    <s v="Reardan"/>
    <n v="5688"/>
    <s v="Reardan Options' Program"/>
    <s v="No"/>
    <n v="61.4"/>
    <n v="0"/>
    <n v="0"/>
    <n v="1"/>
    <n v="1"/>
    <n v="0"/>
    <n v="0"/>
    <n v="78209"/>
    <n v="80164"/>
    <n v="0"/>
    <n v="0"/>
    <n v="15997.68"/>
    <n v="0.16020000000000001"/>
    <n v="0.15390000000000001"/>
    <n v="0"/>
    <n v="0"/>
    <n v="0"/>
    <n v="0"/>
    <n v="0"/>
  </r>
  <r>
    <x v="221"/>
    <s v="Renton"/>
    <n v="1648"/>
    <s v="Out Of District Facility"/>
    <s v="No"/>
    <n v="9.44"/>
    <n v="0"/>
    <n v="0"/>
    <n v="1.18"/>
    <n v="1.18"/>
    <n v="0"/>
    <n v="0"/>
    <n v="78209"/>
    <n v="80164"/>
    <n v="0"/>
    <n v="0"/>
    <n v="15997.68"/>
    <n v="0.16020000000000001"/>
    <n v="0.15390000000000001"/>
    <n v="0"/>
    <n v="0"/>
    <n v="0"/>
    <n v="0"/>
    <n v="0"/>
  </r>
  <r>
    <x v="221"/>
    <s v="Renton"/>
    <n v="1784"/>
    <s v="H.O.M.E. Program"/>
    <s v="No"/>
    <n v="129.16"/>
    <n v="0"/>
    <n v="0"/>
    <n v="1.18"/>
    <n v="1.18"/>
    <n v="0"/>
    <n v="0"/>
    <n v="78209"/>
    <n v="80164"/>
    <n v="0"/>
    <n v="0"/>
    <n v="15997.68"/>
    <n v="0.16020000000000001"/>
    <n v="0.15390000000000001"/>
    <n v="0"/>
    <n v="0"/>
    <n v="0"/>
    <n v="0"/>
    <n v="0"/>
  </r>
  <r>
    <x v="221"/>
    <s v="Renton"/>
    <n v="2439"/>
    <s v="Bryn Mawr Elementary School"/>
    <s v="Yes"/>
    <n v="417.64"/>
    <n v="0"/>
    <n v="417.64"/>
    <n v="1.18"/>
    <n v="1.18"/>
    <n v="417.64"/>
    <n v="1.2250000000000001"/>
    <n v="78209"/>
    <n v="80164"/>
    <n v="113051.11"/>
    <n v="2825.9499999999971"/>
    <n v="15997.68"/>
    <n v="0.16020000000000001"/>
    <n v="0.15390000000000001"/>
    <n v="38142.86"/>
    <n v="1931.28"/>
    <n v="297.22000000000003"/>
    <n v="2228.5"/>
    <n v="156248.41999999998"/>
  </r>
  <r>
    <x v="221"/>
    <s v="Renton"/>
    <n v="2475"/>
    <s v="Renton Senior High School"/>
    <s v="Yes"/>
    <n v="1193.05"/>
    <n v="0"/>
    <n v="1193.05"/>
    <n v="1.18"/>
    <n v="1.18"/>
    <n v="1193.05"/>
    <n v="3.5"/>
    <n v="78209"/>
    <n v="80164"/>
    <n v="323003.17"/>
    <n v="8074.1500000000233"/>
    <n v="15997.68"/>
    <n v="0.16020000000000001"/>
    <n v="0.15390000000000001"/>
    <n v="108979.6"/>
    <n v="5517.96"/>
    <n v="849.21"/>
    <n v="6367.17"/>
    <n v="446424.09"/>
  </r>
  <r>
    <x v="221"/>
    <s v="Renton"/>
    <n v="2597"/>
    <s v="Kennydale Elementary School"/>
    <s v="No"/>
    <n v="514.38"/>
    <n v="0"/>
    <n v="0"/>
    <n v="1.18"/>
    <n v="1.18"/>
    <n v="0"/>
    <n v="0"/>
    <n v="78209"/>
    <n v="80164"/>
    <n v="0"/>
    <n v="0"/>
    <n v="15997.68"/>
    <n v="0.16020000000000001"/>
    <n v="0.15390000000000001"/>
    <n v="0"/>
    <n v="0"/>
    <n v="0"/>
    <n v="0"/>
    <n v="0"/>
  </r>
  <r>
    <x v="221"/>
    <s v="Renton"/>
    <n v="2640"/>
    <s v="Highlands Elementary School"/>
    <s v="Yes"/>
    <n v="393.56"/>
    <n v="0"/>
    <n v="393.56"/>
    <n v="1.18"/>
    <n v="1.18"/>
    <n v="393.56"/>
    <n v="1.1539999999999999"/>
    <n v="78209"/>
    <n v="80164"/>
    <n v="106498.76"/>
    <n v="2662.1600000000035"/>
    <n v="15997.68"/>
    <n v="0.16020000000000001"/>
    <n v="0.15390000000000001"/>
    <n v="35932.129999999997"/>
    <n v="1819.35"/>
    <n v="280"/>
    <n v="2099.35"/>
    <n v="147192.4"/>
  </r>
  <r>
    <x v="221"/>
    <s v="Renton"/>
    <n v="2929"/>
    <s v="Lakeridge Elementary School"/>
    <s v="Yes"/>
    <n v="285.11"/>
    <n v="0"/>
    <n v="285.11"/>
    <n v="1.18"/>
    <n v="1.18"/>
    <n v="285.11"/>
    <n v="0.83599999999999997"/>
    <n v="78209"/>
    <n v="80164"/>
    <n v="77151.61"/>
    <n v="1928.5699999999924"/>
    <n v="15997.68"/>
    <n v="0.16020000000000001"/>
    <n v="0.15390000000000001"/>
    <n v="26030.560000000001"/>
    <n v="1318"/>
    <n v="202.84"/>
    <n v="1520.84"/>
    <n v="106631.57999999999"/>
  </r>
  <r>
    <x v="221"/>
    <s v="Renton"/>
    <n v="3034"/>
    <s v="Campbell Hill Elementary School"/>
    <s v="Yes"/>
    <n v="356.51"/>
    <n v="0"/>
    <n v="356.51"/>
    <n v="1.18"/>
    <n v="1.18"/>
    <n v="356.51"/>
    <n v="1.046"/>
    <n v="78209"/>
    <n v="80164"/>
    <n v="96531.8"/>
    <n v="2413.0200000000041"/>
    <n v="15997.68"/>
    <n v="0.16020000000000001"/>
    <n v="0.15390000000000001"/>
    <n v="32569.33"/>
    <n v="1649.08"/>
    <n v="253.79"/>
    <n v="1902.87"/>
    <n v="133417.02000000002"/>
  </r>
  <r>
    <x v="221"/>
    <s v="Renton"/>
    <n v="3035"/>
    <s v="McKnight Middle School"/>
    <s v="No"/>
    <n v="811.62"/>
    <n v="0"/>
    <n v="0"/>
    <n v="1.18"/>
    <n v="1.18"/>
    <n v="0"/>
    <n v="0"/>
    <n v="78209"/>
    <n v="80164"/>
    <n v="0"/>
    <n v="0"/>
    <n v="15997.68"/>
    <n v="0.16020000000000001"/>
    <n v="0.15390000000000001"/>
    <n v="0"/>
    <n v="0"/>
    <n v="0"/>
    <n v="0"/>
    <n v="0"/>
  </r>
  <r>
    <x v="221"/>
    <s v="Renton"/>
    <n v="3280"/>
    <s v="Dimmitt Middle School"/>
    <s v="Yes"/>
    <n v="605.38"/>
    <n v="0"/>
    <n v="605.38"/>
    <n v="1.18"/>
    <n v="1.18"/>
    <n v="605.38"/>
    <n v="1.776"/>
    <n v="78209"/>
    <n v="80164"/>
    <n v="163901.04"/>
    <n v="4097.0499999999884"/>
    <n v="15997.68"/>
    <n v="0.16020000000000001"/>
    <n v="0.15390000000000001"/>
    <n v="55299.360000000001"/>
    <n v="2799.97"/>
    <n v="430.92"/>
    <n v="3230.89"/>
    <n v="226528.34000000003"/>
  </r>
  <r>
    <x v="221"/>
    <s v="Renton"/>
    <n v="3337"/>
    <s v="Cascade Elementary School"/>
    <s v="Yes"/>
    <n v="438.93"/>
    <n v="0"/>
    <n v="438.93"/>
    <n v="1.18"/>
    <n v="1.18"/>
    <n v="438.93"/>
    <n v="1.288"/>
    <n v="78209"/>
    <n v="80164"/>
    <n v="118865.17"/>
    <n v="2971.2799999999988"/>
    <n v="15997.68"/>
    <n v="0.16020000000000001"/>
    <n v="0.15390000000000001"/>
    <n v="40104.49"/>
    <n v="2030.61"/>
    <n v="312.51"/>
    <n v="2343.12"/>
    <n v="164284.06"/>
  </r>
  <r>
    <x v="221"/>
    <s v="Renton"/>
    <n v="3434"/>
    <s v="Nelsen Middle School"/>
    <s v="Yes"/>
    <n v="912.78"/>
    <n v="0"/>
    <n v="912.78"/>
    <n v="1.18"/>
    <n v="1.18"/>
    <n v="912.78"/>
    <n v="2.677"/>
    <n v="78209"/>
    <n v="80164"/>
    <n v="247051.28"/>
    <n v="6175.570000000007"/>
    <n v="15997.68"/>
    <n v="0.16020000000000001"/>
    <n v="0.15390000000000001"/>
    <n v="83353.820000000007"/>
    <n v="4220.45"/>
    <n v="649.53"/>
    <n v="4869.9799999999996"/>
    <n v="341450.64999999997"/>
  </r>
  <r>
    <x v="221"/>
    <s v="Renton"/>
    <n v="3485"/>
    <s v="Hazelwood Elementary School"/>
    <s v="No"/>
    <n v="482.44"/>
    <n v="0"/>
    <n v="0"/>
    <n v="1.18"/>
    <n v="1.18"/>
    <n v="0"/>
    <n v="0"/>
    <n v="78209"/>
    <n v="80164"/>
    <n v="0"/>
    <n v="0"/>
    <n v="15997.68"/>
    <n v="0.16020000000000001"/>
    <n v="0.15390000000000001"/>
    <n v="0"/>
    <n v="0"/>
    <n v="0"/>
    <n v="0"/>
    <n v="0"/>
  </r>
  <r>
    <x v="221"/>
    <s v="Renton"/>
    <n v="3521"/>
    <s v="Renton Park Elementary School"/>
    <s v="Yes"/>
    <n v="392.85"/>
    <n v="0"/>
    <n v="392.85"/>
    <n v="1.18"/>
    <n v="1.18"/>
    <n v="392.85"/>
    <n v="1.1519999999999999"/>
    <n v="78209"/>
    <n v="80164"/>
    <n v="106314.19"/>
    <n v="2657.5500000000029"/>
    <n v="15997.68"/>
    <n v="0.16020000000000001"/>
    <n v="0.15390000000000001"/>
    <n v="35869.86"/>
    <n v="1816.2"/>
    <n v="279.51"/>
    <n v="2095.71"/>
    <n v="146937.30999999997"/>
  </r>
  <r>
    <x v="221"/>
    <s v="Renton"/>
    <n v="3586"/>
    <s v="Maplewood Heights Elementary School"/>
    <s v="No"/>
    <n v="397.03000000000003"/>
    <n v="0"/>
    <n v="0"/>
    <n v="1.18"/>
    <n v="1.18"/>
    <n v="0"/>
    <n v="0"/>
    <n v="78209"/>
    <n v="80164"/>
    <n v="0"/>
    <n v="0"/>
    <n v="15997.68"/>
    <n v="0.16020000000000001"/>
    <n v="0.15390000000000001"/>
    <n v="0"/>
    <n v="0"/>
    <n v="0"/>
    <n v="0"/>
    <n v="0"/>
  </r>
  <r>
    <x v="221"/>
    <s v="Renton"/>
    <n v="3587"/>
    <s v="Benson Hill Elementary School"/>
    <s v="No"/>
    <n v="477.43"/>
    <n v="0"/>
    <n v="0"/>
    <n v="1.18"/>
    <n v="1.18"/>
    <n v="0"/>
    <n v="0"/>
    <n v="78209"/>
    <n v="80164"/>
    <n v="0"/>
    <n v="0"/>
    <n v="15997.68"/>
    <n v="0.16020000000000001"/>
    <n v="0.15390000000000001"/>
    <n v="0"/>
    <n v="0"/>
    <n v="0"/>
    <n v="0"/>
    <n v="0"/>
  </r>
  <r>
    <x v="221"/>
    <s v="Renton"/>
    <n v="3630"/>
    <s v="Hazen Senior High School"/>
    <s v="No"/>
    <n v="1763.92"/>
    <n v="0"/>
    <n v="0"/>
    <n v="1.18"/>
    <n v="1.18"/>
    <n v="0"/>
    <n v="0"/>
    <n v="78209"/>
    <n v="80164"/>
    <n v="0"/>
    <n v="0"/>
    <n v="15997.68"/>
    <n v="0.16020000000000001"/>
    <n v="0.15390000000000001"/>
    <n v="0"/>
    <n v="0"/>
    <n v="0"/>
    <n v="0"/>
    <n v="0"/>
  </r>
  <r>
    <x v="221"/>
    <s v="Renton"/>
    <n v="3668"/>
    <s v="Sierra Heights Elementary School"/>
    <s v="No"/>
    <n v="338.78000000000003"/>
    <n v="0"/>
    <n v="0"/>
    <n v="1.18"/>
    <n v="1.18"/>
    <n v="0"/>
    <n v="0"/>
    <n v="78209"/>
    <n v="80164"/>
    <n v="0"/>
    <n v="0"/>
    <n v="15997.68"/>
    <n v="0.16020000000000001"/>
    <n v="0.15390000000000001"/>
    <n v="0"/>
    <n v="0"/>
    <n v="0"/>
    <n v="0"/>
    <n v="0"/>
  </r>
  <r>
    <x v="221"/>
    <s v="Renton"/>
    <n v="3702"/>
    <s v="Tiffany Park Elementary School"/>
    <s v="Yes"/>
    <n v="387.94"/>
    <n v="0"/>
    <n v="387.94"/>
    <n v="1.18"/>
    <n v="1.18"/>
    <n v="387.94"/>
    <n v="1.1379999999999999"/>
    <n v="78209"/>
    <n v="80164"/>
    <n v="105022.17"/>
    <n v="2625.2599999999948"/>
    <n v="15997.68"/>
    <n v="0.16020000000000001"/>
    <n v="0.15390000000000001"/>
    <n v="35433.94"/>
    <n v="1794.12"/>
    <n v="276.12"/>
    <n v="2070.2399999999998"/>
    <n v="145151.60999999999"/>
  </r>
  <r>
    <x v="221"/>
    <s v="Renton"/>
    <n v="3740"/>
    <s v="Talbot Hill Elementary School"/>
    <s v="No"/>
    <n v="448.34000000000003"/>
    <n v="0"/>
    <n v="0"/>
    <n v="1.18"/>
    <n v="1.18"/>
    <n v="0"/>
    <n v="0"/>
    <n v="78209"/>
    <n v="80164"/>
    <n v="0"/>
    <n v="0"/>
    <n v="15997.68"/>
    <n v="0.16020000000000001"/>
    <n v="0.15390000000000001"/>
    <n v="0"/>
    <n v="0"/>
    <n v="0"/>
    <n v="0"/>
    <n v="0"/>
  </r>
  <r>
    <x v="221"/>
    <s v="Renton"/>
    <n v="3741"/>
    <s v="Lindbergh Senior High School"/>
    <s v="Yes"/>
    <n v="1174.06"/>
    <n v="0"/>
    <n v="1174.06"/>
    <n v="1.18"/>
    <n v="1.18"/>
    <n v="1174.06"/>
    <n v="3.444"/>
    <n v="78209"/>
    <n v="80164"/>
    <n v="317835.12"/>
    <n v="7944.960000000021"/>
    <n v="15997.68"/>
    <n v="0.16020000000000001"/>
    <n v="0.15390000000000001"/>
    <n v="107235.93"/>
    <n v="5429.67"/>
    <n v="835.63"/>
    <n v="6265.3"/>
    <n v="439281.31"/>
  </r>
  <r>
    <x v="221"/>
    <s v="Renton"/>
    <n v="5070"/>
    <s v="Renton Academy"/>
    <s v="Yes"/>
    <n v="25.12"/>
    <n v="0"/>
    <n v="25.12"/>
    <n v="1.18"/>
    <n v="1.18"/>
    <n v="25.12"/>
    <n v="7.3999999999999996E-2"/>
    <n v="78209"/>
    <n v="80164"/>
    <n v="6829.21"/>
    <n v="170.71000000000004"/>
    <n v="15997.68"/>
    <n v="0.16020000000000001"/>
    <n v="0.15390000000000001"/>
    <n v="2304.14"/>
    <n v="116.67"/>
    <n v="17.96"/>
    <n v="134.63"/>
    <n v="9438.69"/>
  </r>
  <r>
    <x v="221"/>
    <s v="Renton"/>
    <n v="5229"/>
    <s v="Honey Dew Elementary"/>
    <s v="Yes"/>
    <n v="288.33"/>
    <n v="0"/>
    <n v="288.33"/>
    <n v="1.18"/>
    <n v="1.18"/>
    <n v="288.33"/>
    <n v="0.84599999999999997"/>
    <n v="78209"/>
    <n v="80164"/>
    <n v="78074.48"/>
    <n v="1951.6399999999994"/>
    <n v="15997.68"/>
    <n v="0.16020000000000001"/>
    <n v="0.15390000000000001"/>
    <n v="26341.93"/>
    <n v="1333.77"/>
    <n v="205.27"/>
    <n v="1539.04"/>
    <n v="107907.09"/>
  </r>
  <r>
    <x v="221"/>
    <s v="Renton"/>
    <n v="5282"/>
    <s v="Talley High School"/>
    <s v="Yes"/>
    <n v="240.12"/>
    <n v="0"/>
    <n v="240.12"/>
    <n v="1.18"/>
    <n v="1.18"/>
    <n v="240.12"/>
    <n v="0.70399999999999996"/>
    <n v="78209"/>
    <n v="80164"/>
    <n v="64969.78"/>
    <n v="1624.0599999999977"/>
    <n v="15997.68"/>
    <n v="0.16020000000000001"/>
    <n v="0.15390000000000001"/>
    <n v="21920.47"/>
    <n v="1109.9000000000001"/>
    <n v="170.81"/>
    <n v="1280.71"/>
    <n v="89795.02"/>
  </r>
  <r>
    <x v="221"/>
    <s v="Renton"/>
    <n v="5335"/>
    <s v="Open Door Youth Reengagement Renton"/>
    <s v="Yes"/>
    <n v="48.56"/>
    <n v="0"/>
    <n v="48.56"/>
    <n v="1.18"/>
    <n v="1.18"/>
    <n v="48.56"/>
    <n v="0.14199999999999999"/>
    <n v="78209"/>
    <n v="80164"/>
    <n v="13104.7"/>
    <n v="327.57999999999993"/>
    <n v="15997.68"/>
    <n v="0.16020000000000001"/>
    <n v="0.15390000000000001"/>
    <n v="4421.46"/>
    <n v="223.87"/>
    <n v="34.450000000000003"/>
    <n v="258.32"/>
    <n v="18112.059999999998"/>
  </r>
  <r>
    <x v="221"/>
    <s v="Renton"/>
    <n v="5484"/>
    <s v="Risdon Middle School"/>
    <s v="No"/>
    <n v="754.25"/>
    <n v="0"/>
    <n v="0"/>
    <n v="1.18"/>
    <n v="1.18"/>
    <n v="0"/>
    <n v="0"/>
    <n v="78209"/>
    <n v="80164"/>
    <n v="0"/>
    <n v="0"/>
    <n v="15997.68"/>
    <n v="0.16020000000000001"/>
    <n v="0.15390000000000001"/>
    <n v="0"/>
    <n v="0"/>
    <n v="0"/>
    <n v="0"/>
    <n v="0"/>
  </r>
  <r>
    <x v="221"/>
    <s v="Renton"/>
    <n v="5519"/>
    <s v="Sartori Elementary School"/>
    <s v="No"/>
    <n v="514.55999999999995"/>
    <n v="0"/>
    <n v="0"/>
    <n v="1.18"/>
    <n v="1.18"/>
    <n v="0"/>
    <n v="0"/>
    <n v="78209"/>
    <n v="80164"/>
    <n v="0"/>
    <n v="0"/>
    <n v="15997.68"/>
    <n v="0.16020000000000001"/>
    <n v="0.15390000000000001"/>
    <n v="0"/>
    <n v="0"/>
    <n v="0"/>
    <n v="0"/>
    <n v="0"/>
  </r>
  <r>
    <x v="221"/>
    <s v="Renton"/>
    <n v="5741"/>
    <s v="Hilltop Heritage"/>
    <s v="No"/>
    <n v="578.27"/>
    <n v="0"/>
    <n v="0"/>
    <n v="1.18"/>
    <n v="1.18"/>
    <n v="0"/>
    <n v="0"/>
    <n v="78209"/>
    <n v="80164"/>
    <n v="0"/>
    <n v="0"/>
    <n v="15997.68"/>
    <n v="0.16020000000000001"/>
    <n v="0.15390000000000001"/>
    <n v="0"/>
    <n v="0"/>
    <n v="0"/>
    <n v="0"/>
    <n v="0"/>
  </r>
  <r>
    <x v="222"/>
    <s v="Republic"/>
    <n v="1898"/>
    <s v="Republic Parent Partner"/>
    <s v="No"/>
    <n v="186.18"/>
    <n v="0"/>
    <n v="0"/>
    <n v="1"/>
    <n v="1"/>
    <n v="0"/>
    <n v="0"/>
    <n v="78209"/>
    <n v="80164"/>
    <n v="0"/>
    <n v="0"/>
    <n v="15997.68"/>
    <n v="0.16020000000000001"/>
    <n v="0.15390000000000001"/>
    <n v="0"/>
    <n v="0"/>
    <n v="0"/>
    <n v="0"/>
    <n v="0"/>
  </r>
  <r>
    <x v="222"/>
    <s v="Republic"/>
    <n v="2789"/>
    <s v="Republic Elementary School"/>
    <s v="Yes"/>
    <n v="146.24"/>
    <n v="0"/>
    <n v="146.24"/>
    <n v="1"/>
    <n v="1"/>
    <n v="146.24"/>
    <n v="0.42899999999999999"/>
    <n v="78209"/>
    <n v="80164"/>
    <n v="33551.660000000003"/>
    <n v="838.69999999999709"/>
    <n v="15997.68"/>
    <n v="0.16020000000000001"/>
    <n v="0.15390000000000001"/>
    <n v="12367.06"/>
    <n v="573.16999999999996"/>
    <n v="88.21"/>
    <n v="661.38"/>
    <n v="47418.799999999996"/>
  </r>
  <r>
    <x v="222"/>
    <s v="Republic"/>
    <n v="3559"/>
    <s v="Republic Middle School "/>
    <s v="Yes"/>
    <n v="83.01"/>
    <n v="0"/>
    <n v="83.01"/>
    <n v="1"/>
    <n v="1"/>
    <n v="83.01"/>
    <n v="0.24299999999999999"/>
    <n v="78209"/>
    <n v="80164"/>
    <n v="19004.79"/>
    <n v="475.05999999999767"/>
    <n v="15997.68"/>
    <n v="0.16020000000000001"/>
    <n v="0.15390000000000001"/>
    <n v="7005.12"/>
    <n v="324.66000000000003"/>
    <n v="49.97"/>
    <n v="374.63"/>
    <n v="26859.599999999999"/>
  </r>
  <r>
    <x v="222"/>
    <s v="Republic"/>
    <n v="3579"/>
    <s v="Republic Senior High School"/>
    <s v="Yes"/>
    <n v="100.73"/>
    <n v="0"/>
    <n v="100.73"/>
    <n v="1"/>
    <n v="1"/>
    <n v="100.73"/>
    <n v="0.29499999999999998"/>
    <n v="78209"/>
    <n v="80164"/>
    <n v="23071.66"/>
    <n v="576.72000000000116"/>
    <n v="15997.68"/>
    <n v="0.16020000000000001"/>
    <n v="0.15390000000000001"/>
    <n v="8504.15"/>
    <n v="394.14"/>
    <n v="60.66"/>
    <n v="454.79999999999995"/>
    <n v="32607.329999999998"/>
  </r>
  <r>
    <x v="223"/>
    <s v="Richland"/>
    <n v="2001"/>
    <s v="Special Programs"/>
    <s v="No"/>
    <n v="3.93"/>
    <n v="0"/>
    <n v="0"/>
    <n v="1"/>
    <n v="1"/>
    <n v="0"/>
    <n v="0"/>
    <n v="78209"/>
    <n v="80164"/>
    <n v="0"/>
    <n v="0"/>
    <n v="15997.68"/>
    <n v="0.16020000000000001"/>
    <n v="0.15390000000000001"/>
    <n v="0"/>
    <n v="0"/>
    <n v="0"/>
    <n v="0"/>
    <n v="0"/>
  </r>
  <r>
    <x v="223"/>
    <s v="Richland"/>
    <n v="2642"/>
    <s v="Jefferson Elementary"/>
    <s v="Yes"/>
    <n v="408.89"/>
    <n v="0"/>
    <n v="408.89"/>
    <n v="1"/>
    <n v="1"/>
    <n v="408.89"/>
    <n v="1.1990000000000001"/>
    <n v="78209"/>
    <n v="80164"/>
    <n v="93772.59"/>
    <n v="2344.0500000000029"/>
    <n v="15997.68"/>
    <n v="0.16020000000000001"/>
    <n v="0.15390000000000001"/>
    <n v="34564.339999999997"/>
    <n v="1601.94"/>
    <n v="246.54"/>
    <n v="1848.48"/>
    <n v="132529.46"/>
  </r>
  <r>
    <x v="223"/>
    <s v="Richland"/>
    <n v="2656"/>
    <s v="Marcus Whitman Elementary"/>
    <s v="Yes"/>
    <n v="467.65"/>
    <n v="0"/>
    <n v="467.65"/>
    <n v="1"/>
    <n v="1"/>
    <n v="467.65"/>
    <n v="1.3720000000000001"/>
    <n v="78209"/>
    <n v="80164"/>
    <n v="107302.75"/>
    <n v="2682.2599999999948"/>
    <n v="15997.68"/>
    <n v="0.16020000000000001"/>
    <n v="0.15390000000000001"/>
    <n v="39551.519999999997"/>
    <n v="1833.08"/>
    <n v="282.11"/>
    <n v="2115.19"/>
    <n v="151651.71999999997"/>
  </r>
  <r>
    <x v="223"/>
    <s v="Richland"/>
    <n v="2657"/>
    <s v="Lewis &amp; Clark Elementary School"/>
    <s v="Yes"/>
    <n v="475.28"/>
    <n v="0"/>
    <n v="475.28"/>
    <n v="1"/>
    <n v="1"/>
    <n v="475.28"/>
    <n v="1.3939999999999999"/>
    <n v="78209"/>
    <n v="80164"/>
    <n v="109023.35"/>
    <n v="2725.2699999999895"/>
    <n v="15997.68"/>
    <n v="0.16020000000000001"/>
    <n v="0.15390000000000001"/>
    <n v="40185.730000000003"/>
    <n v="1862.48"/>
    <n v="286.64"/>
    <n v="2149.12"/>
    <n v="154083.47"/>
  </r>
  <r>
    <x v="223"/>
    <s v="Richland"/>
    <n v="2721"/>
    <s v="Carmichael Middle School"/>
    <s v="Yes"/>
    <n v="782.99"/>
    <n v="0"/>
    <n v="782.99"/>
    <n v="1"/>
    <n v="1"/>
    <n v="782.99"/>
    <n v="2.2970000000000002"/>
    <n v="78209"/>
    <n v="80164"/>
    <n v="179646.07"/>
    <n v="4490.6399999999849"/>
    <n v="15997.68"/>
    <n v="0.16020000000000001"/>
    <n v="0.15390000000000001"/>
    <n v="66217.08"/>
    <n v="3068.95"/>
    <n v="472.31"/>
    <n v="3541.2599999999998"/>
    <n v="253895.05000000002"/>
  </r>
  <r>
    <x v="223"/>
    <s v="Richland"/>
    <n v="2785"/>
    <s v="Chief Joseph Middle School"/>
    <s v="Yes"/>
    <n v="648.39"/>
    <n v="0"/>
    <n v="648.39"/>
    <n v="1"/>
    <n v="1"/>
    <n v="648.39"/>
    <n v="1.9019999999999999"/>
    <n v="78209"/>
    <n v="80164"/>
    <n v="148753.51999999999"/>
    <n v="3718.4100000000035"/>
    <n v="15997.68"/>
    <n v="0.16020000000000001"/>
    <n v="0.15390000000000001"/>
    <n v="54830.16"/>
    <n v="2541.1999999999998"/>
    <n v="391.09"/>
    <n v="2932.29"/>
    <n v="210234.38"/>
  </r>
  <r>
    <x v="223"/>
    <s v="Richland"/>
    <n v="2786"/>
    <s v="Jason Lee Elementary School"/>
    <s v="Yes"/>
    <n v="523.32000000000005"/>
    <n v="0"/>
    <n v="523.32000000000005"/>
    <n v="1"/>
    <n v="1"/>
    <n v="523.32000000000005"/>
    <n v="1.5349999999999999"/>
    <n v="78209"/>
    <n v="80164"/>
    <n v="120050.82"/>
    <n v="3000.9199999999983"/>
    <n v="15997.68"/>
    <n v="0.16020000000000001"/>
    <n v="0.15390000000000001"/>
    <n v="44250.42"/>
    <n v="2050.86"/>
    <n v="315.63"/>
    <n v="2366.4900000000002"/>
    <n v="169668.64999999997"/>
  </r>
  <r>
    <x v="223"/>
    <s v="Richland"/>
    <n v="3511"/>
    <s v="Richland High School"/>
    <s v="No"/>
    <n v="2073.75"/>
    <n v="0"/>
    <n v="0"/>
    <n v="1"/>
    <n v="1"/>
    <n v="0"/>
    <n v="0"/>
    <n v="78209"/>
    <n v="80164"/>
    <n v="0"/>
    <n v="0"/>
    <n v="15997.68"/>
    <n v="0.16020000000000001"/>
    <n v="0.15390000000000001"/>
    <n v="0"/>
    <n v="0"/>
    <n v="0"/>
    <n v="0"/>
    <n v="0"/>
  </r>
  <r>
    <x v="223"/>
    <s v="Richland"/>
    <n v="3732"/>
    <s v="Sacajawea Elementary"/>
    <s v="No"/>
    <n v="476.45"/>
    <n v="0"/>
    <n v="0"/>
    <n v="1"/>
    <n v="1"/>
    <n v="0"/>
    <n v="0"/>
    <n v="78209"/>
    <n v="80164"/>
    <n v="0"/>
    <n v="0"/>
    <n v="15997.68"/>
    <n v="0.16020000000000001"/>
    <n v="0.15390000000000001"/>
    <n v="0"/>
    <n v="0"/>
    <n v="0"/>
    <n v="0"/>
    <n v="0"/>
  </r>
  <r>
    <x v="223"/>
    <s v="Richland"/>
    <n v="3833"/>
    <s v="Hanford High School"/>
    <s v="No"/>
    <n v="1826.68"/>
    <n v="0"/>
    <n v="0"/>
    <n v="1"/>
    <n v="1"/>
    <n v="0"/>
    <n v="0"/>
    <n v="78209"/>
    <n v="80164"/>
    <n v="0"/>
    <n v="0"/>
    <n v="15997.68"/>
    <n v="0.16020000000000001"/>
    <n v="0.15390000000000001"/>
    <n v="0"/>
    <n v="0"/>
    <n v="0"/>
    <n v="0"/>
    <n v="0"/>
  </r>
  <r>
    <x v="223"/>
    <s v="Richland"/>
    <n v="3926"/>
    <s v="Enterprise Middle School"/>
    <s v="No"/>
    <n v="736.76"/>
    <n v="0"/>
    <n v="0"/>
    <n v="1"/>
    <n v="1"/>
    <n v="0"/>
    <n v="0"/>
    <n v="78209"/>
    <n v="80164"/>
    <n v="0"/>
    <n v="0"/>
    <n v="15997.68"/>
    <n v="0.16020000000000001"/>
    <n v="0.15390000000000001"/>
    <n v="0"/>
    <n v="0"/>
    <n v="0"/>
    <n v="0"/>
    <n v="0"/>
  </r>
  <r>
    <x v="223"/>
    <s v="Richland"/>
    <n v="4059"/>
    <s v="Tapteal Elementary School"/>
    <s v="Yes"/>
    <n v="459.67"/>
    <n v="0"/>
    <n v="459.67"/>
    <n v="1"/>
    <n v="1"/>
    <n v="459.67"/>
    <n v="1.3480000000000001"/>
    <n v="78209"/>
    <n v="80164"/>
    <n v="105425.73"/>
    <n v="2635.3400000000111"/>
    <n v="15997.68"/>
    <n v="0.16020000000000001"/>
    <n v="0.15390000000000001"/>
    <n v="38859.65"/>
    <n v="1801.02"/>
    <n v="277.18"/>
    <n v="2078.1999999999998"/>
    <n v="148998.92000000004"/>
  </r>
  <r>
    <x v="223"/>
    <s v="Richland"/>
    <n v="4060"/>
    <s v="Badger Mountain Elementary"/>
    <s v="No"/>
    <n v="602.91"/>
    <n v="0"/>
    <n v="0"/>
    <n v="1"/>
    <n v="1"/>
    <n v="0"/>
    <n v="0"/>
    <n v="78209"/>
    <n v="80164"/>
    <n v="0"/>
    <n v="0"/>
    <n v="15997.68"/>
    <n v="0.16020000000000001"/>
    <n v="0.15390000000000001"/>
    <n v="0"/>
    <n v="0"/>
    <n v="0"/>
    <n v="0"/>
    <n v="0"/>
  </r>
  <r>
    <x v="223"/>
    <s v="Richland"/>
    <n v="4295"/>
    <s v="Rivers Edge High School"/>
    <s v="Yes"/>
    <n v="250.02999999999997"/>
    <n v="0"/>
    <n v="250.02999999999997"/>
    <n v="1"/>
    <n v="1"/>
    <n v="250.02999999999997"/>
    <n v="0.73299999999999998"/>
    <n v="78209"/>
    <n v="80164"/>
    <n v="57327.199999999997"/>
    <n v="1433.010000000002"/>
    <n v="15997.68"/>
    <n v="0.16020000000000001"/>
    <n v="0.15390000000000001"/>
    <n v="21130.66"/>
    <n v="979.34"/>
    <n v="150.72"/>
    <n v="1130.06"/>
    <n v="81020.929999999993"/>
  </r>
  <r>
    <x v="223"/>
    <s v="Richland"/>
    <n v="4543"/>
    <s v="William Wiley Elementary School"/>
    <s v="No"/>
    <n v="489.18"/>
    <n v="0"/>
    <n v="0"/>
    <n v="1"/>
    <n v="1"/>
    <n v="0"/>
    <n v="0"/>
    <n v="78209"/>
    <n v="80164"/>
    <n v="0"/>
    <n v="0"/>
    <n v="15997.68"/>
    <n v="0.16020000000000001"/>
    <n v="0.15390000000000001"/>
    <n v="0"/>
    <n v="0"/>
    <n v="0"/>
    <n v="0"/>
    <n v="0"/>
  </r>
  <r>
    <x v="223"/>
    <s v="Richland"/>
    <n v="5092"/>
    <s v="White Bluffs Elementary School"/>
    <s v="No"/>
    <n v="665.64"/>
    <n v="0"/>
    <n v="0"/>
    <n v="1"/>
    <n v="1"/>
    <n v="0"/>
    <n v="0"/>
    <n v="78209"/>
    <n v="80164"/>
    <n v="0"/>
    <n v="0"/>
    <n v="15997.68"/>
    <n v="0.16020000000000001"/>
    <n v="0.15390000000000001"/>
    <n v="0"/>
    <n v="0"/>
    <n v="0"/>
    <n v="0"/>
    <n v="0"/>
  </r>
  <r>
    <x v="223"/>
    <s v="Richland"/>
    <n v="5165"/>
    <s v="Three Rivers Home Link"/>
    <s v="No"/>
    <n v="744.19999999999993"/>
    <n v="0"/>
    <n v="0"/>
    <n v="1"/>
    <n v="1"/>
    <n v="0"/>
    <n v="0"/>
    <n v="78209"/>
    <n v="80164"/>
    <n v="0"/>
    <n v="0"/>
    <n v="15997.68"/>
    <n v="0.16020000000000001"/>
    <n v="0.15390000000000001"/>
    <n v="0"/>
    <n v="0"/>
    <n v="0"/>
    <n v="0"/>
    <n v="0"/>
  </r>
  <r>
    <x v="223"/>
    <s v="Richland"/>
    <n v="5419"/>
    <s v="Orchard Elementary"/>
    <s v="No"/>
    <n v="599.42999999999995"/>
    <n v="0"/>
    <n v="0"/>
    <n v="1"/>
    <n v="1"/>
    <n v="0"/>
    <n v="0"/>
    <n v="78209"/>
    <n v="80164"/>
    <n v="0"/>
    <n v="0"/>
    <n v="15997.68"/>
    <n v="0.16020000000000001"/>
    <n v="0.15390000000000001"/>
    <n v="0"/>
    <n v="0"/>
    <n v="0"/>
    <n v="0"/>
    <n v="0"/>
  </r>
  <r>
    <x v="223"/>
    <s v="Richland"/>
    <n v="5493"/>
    <s v="Leona Libby Middle School"/>
    <s v="No"/>
    <n v="802.94"/>
    <n v="0"/>
    <n v="0"/>
    <n v="1"/>
    <n v="1"/>
    <n v="0"/>
    <n v="0"/>
    <n v="78209"/>
    <n v="80164"/>
    <n v="0"/>
    <n v="0"/>
    <n v="15997.68"/>
    <n v="0.16020000000000001"/>
    <n v="0.15390000000000001"/>
    <n v="0"/>
    <n v="0"/>
    <n v="0"/>
    <n v="0"/>
    <n v="0"/>
  </r>
  <r>
    <x v="223"/>
    <s v="Richland"/>
    <n v="5689"/>
    <s v="Pacific Crest Online Academy"/>
    <s v="Yes"/>
    <n v="369.82"/>
    <n v="0"/>
    <n v="369.82"/>
    <n v="1"/>
    <n v="1"/>
    <n v="369.82"/>
    <n v="1.085"/>
    <n v="78209"/>
    <n v="80164"/>
    <n v="84856.77"/>
    <n v="2121.1699999999983"/>
    <n v="15997.68"/>
    <n v="0.16020000000000001"/>
    <n v="0.15390000000000001"/>
    <n v="31277.99"/>
    <n v="1449.63"/>
    <n v="223.1"/>
    <n v="1672.73"/>
    <n v="119928.66"/>
  </r>
  <r>
    <x v="223"/>
    <s v="Richland"/>
    <n v="5732"/>
    <s v="Desert Sky Elementary"/>
    <s v="No"/>
    <n v="440.54"/>
    <n v="0"/>
    <n v="0"/>
    <n v="1"/>
    <n v="1"/>
    <n v="0"/>
    <n v="0"/>
    <n v="78209"/>
    <n v="80164"/>
    <n v="0"/>
    <n v="0"/>
    <n v="15997.68"/>
    <n v="0.16020000000000001"/>
    <n v="0.15390000000000001"/>
    <n v="0"/>
    <n v="0"/>
    <n v="0"/>
    <n v="0"/>
    <n v="0"/>
  </r>
  <r>
    <x v="224"/>
    <s v="Ridgefield"/>
    <n v="2390"/>
    <s v="Ridgefield High School"/>
    <s v="No"/>
    <n v="1225.77"/>
    <n v="0"/>
    <n v="0"/>
    <n v="1.06"/>
    <n v="1.06"/>
    <n v="0"/>
    <n v="0"/>
    <n v="78209"/>
    <n v="80164"/>
    <n v="0"/>
    <n v="0"/>
    <n v="15997.68"/>
    <n v="0.16020000000000001"/>
    <n v="0.15390000000000001"/>
    <n v="0"/>
    <n v="0"/>
    <n v="0"/>
    <n v="0"/>
    <n v="0"/>
  </r>
  <r>
    <x v="224"/>
    <s v="Ridgefield"/>
    <n v="3321"/>
    <s v="South Ridge Elementary"/>
    <s v="No"/>
    <n v="758.72"/>
    <n v="0"/>
    <n v="0"/>
    <n v="1.06"/>
    <n v="1.06"/>
    <n v="0"/>
    <n v="0"/>
    <n v="78209"/>
    <n v="80164"/>
    <n v="0"/>
    <n v="0"/>
    <n v="15997.68"/>
    <n v="0.16020000000000001"/>
    <n v="0.15390000000000001"/>
    <n v="0"/>
    <n v="0"/>
    <n v="0"/>
    <n v="0"/>
    <n v="0"/>
  </r>
  <r>
    <x v="224"/>
    <s v="Ridgefield"/>
    <n v="3786"/>
    <s v="Union Ridge Elementary"/>
    <s v="No"/>
    <n v="702.34"/>
    <n v="0"/>
    <n v="0"/>
    <n v="1.06"/>
    <n v="1.06"/>
    <n v="0"/>
    <n v="0"/>
    <n v="78209"/>
    <n v="80164"/>
    <n v="0"/>
    <n v="0"/>
    <n v="15997.68"/>
    <n v="0.16020000000000001"/>
    <n v="0.15390000000000001"/>
    <n v="0"/>
    <n v="0"/>
    <n v="0"/>
    <n v="0"/>
    <n v="0"/>
  </r>
  <r>
    <x v="224"/>
    <s v="Ridgefield"/>
    <n v="3891"/>
    <s v="View Ridge Middle School"/>
    <s v="No"/>
    <n v="670.19"/>
    <n v="0"/>
    <n v="0"/>
    <n v="1.06"/>
    <n v="1.06"/>
    <n v="0"/>
    <n v="0"/>
    <n v="78209"/>
    <n v="80164"/>
    <n v="0"/>
    <n v="0"/>
    <n v="15997.68"/>
    <n v="0.16020000000000001"/>
    <n v="0.15390000000000001"/>
    <n v="0"/>
    <n v="0"/>
    <n v="0"/>
    <n v="0"/>
    <n v="0"/>
  </r>
  <r>
    <x v="224"/>
    <s v="Ridgefield"/>
    <n v="5518"/>
    <s v="Sunset Ridge Intermediate School"/>
    <s v="No"/>
    <n v="614.36"/>
    <n v="0"/>
    <n v="0"/>
    <n v="1.06"/>
    <n v="1.06"/>
    <n v="0"/>
    <n v="0"/>
    <n v="78209"/>
    <n v="80164"/>
    <n v="0"/>
    <n v="0"/>
    <n v="15997.68"/>
    <n v="0.16020000000000001"/>
    <n v="0.15390000000000001"/>
    <n v="0"/>
    <n v="0"/>
    <n v="0"/>
    <n v="0"/>
    <n v="0"/>
  </r>
  <r>
    <x v="224"/>
    <s v="Ridgefield"/>
    <n v="5690"/>
    <s v="Wisdom Ridge Academy"/>
    <s v="No"/>
    <n v="181.67"/>
    <n v="0"/>
    <n v="0"/>
    <n v="1.06"/>
    <n v="1.06"/>
    <n v="0"/>
    <n v="0"/>
    <n v="78209"/>
    <n v="80164"/>
    <n v="0"/>
    <n v="0"/>
    <n v="15997.68"/>
    <n v="0.16020000000000001"/>
    <n v="0.15390000000000001"/>
    <n v="0"/>
    <n v="0"/>
    <n v="0"/>
    <n v="0"/>
    <n v="0"/>
  </r>
  <r>
    <x v="225"/>
    <s v="Ritzville"/>
    <n v="2132"/>
    <s v="Ritzville High School"/>
    <s v="No"/>
    <n v="130.76000000000002"/>
    <n v="0"/>
    <n v="0"/>
    <n v="1"/>
    <n v="1.04"/>
    <n v="0"/>
    <n v="0"/>
    <n v="78209"/>
    <n v="80164"/>
    <n v="0"/>
    <n v="0"/>
    <n v="15997.68"/>
    <n v="0.16020000000000001"/>
    <n v="0.15390000000000001"/>
    <n v="0"/>
    <n v="0"/>
    <n v="0"/>
    <n v="0"/>
    <n v="0"/>
  </r>
  <r>
    <x v="225"/>
    <s v="Ritzville"/>
    <n v="2719"/>
    <s v="Ritzville Grade School"/>
    <s v="Yes"/>
    <n v="173.34"/>
    <n v="0"/>
    <n v="173.34"/>
    <n v="1"/>
    <n v="1.04"/>
    <n v="173.34"/>
    <n v="0.50800000000000001"/>
    <n v="78209"/>
    <n v="80164"/>
    <n v="39730.17"/>
    <n v="2622.0699999999997"/>
    <n v="15997.68"/>
    <n v="0.16020000000000001"/>
    <n v="0.15390000000000001"/>
    <n v="14895.13"/>
    <n v="705.87"/>
    <n v="108.63"/>
    <n v="814.5"/>
    <n v="58061.869999999995"/>
  </r>
  <r>
    <x v="225"/>
    <s v="Ritzville"/>
    <n v="5303"/>
    <s v="Lind Ritzville Middle School"/>
    <s v="No"/>
    <n v="90.45"/>
    <n v="0"/>
    <n v="0"/>
    <n v="1"/>
    <n v="1.04"/>
    <n v="0"/>
    <n v="0"/>
    <n v="78209"/>
    <n v="80164"/>
    <n v="0"/>
    <n v="0"/>
    <n v="15997.68"/>
    <n v="0.16020000000000001"/>
    <n v="0.15390000000000001"/>
    <n v="0"/>
    <n v="0"/>
    <n v="0"/>
    <n v="0"/>
    <n v="0"/>
  </r>
  <r>
    <x v="226"/>
    <s v="Riverside"/>
    <n v="1919"/>
    <s v="Independent Scholar"/>
    <s v="Yes"/>
    <n v="110.88"/>
    <n v="0"/>
    <n v="110.88"/>
    <n v="1"/>
    <n v="1"/>
    <n v="110.88"/>
    <n v="0.32500000000000001"/>
    <n v="78209"/>
    <n v="80164"/>
    <n v="25417.93"/>
    <n v="635.36999999999898"/>
    <n v="15997.68"/>
    <n v="0.16020000000000001"/>
    <n v="0.15390000000000001"/>
    <n v="9368.98"/>
    <n v="434.22"/>
    <n v="66.83"/>
    <n v="501.05"/>
    <n v="35923.33"/>
  </r>
  <r>
    <x v="226"/>
    <s v="Riverside"/>
    <n v="2525"/>
    <s v="Chattaroy Elementary"/>
    <s v="Yes"/>
    <n v="235.8"/>
    <n v="0"/>
    <n v="235.8"/>
    <n v="1"/>
    <n v="1"/>
    <n v="235.8"/>
    <n v="0.69199999999999995"/>
    <n v="78209"/>
    <n v="80164"/>
    <n v="54120.63"/>
    <n v="1352.8600000000006"/>
    <n v="15997.68"/>
    <n v="0.16020000000000001"/>
    <n v="0.15390000000000001"/>
    <n v="19948.72"/>
    <n v="924.56"/>
    <n v="142.29"/>
    <n v="1066.8499999999999"/>
    <n v="76489.060000000012"/>
  </r>
  <r>
    <x v="226"/>
    <s v="Riverside"/>
    <n v="3466"/>
    <s v="Riverside Middle School"/>
    <s v="Yes"/>
    <n v="328.06"/>
    <n v="0"/>
    <n v="328.06"/>
    <n v="1"/>
    <n v="1"/>
    <n v="328.06"/>
    <n v="0.96199999999999997"/>
    <n v="78209"/>
    <n v="80164"/>
    <n v="75237.06"/>
    <n v="1880.7100000000064"/>
    <n v="15997.68"/>
    <n v="0.16020000000000001"/>
    <n v="0.15390000000000001"/>
    <n v="27732.19"/>
    <n v="1285.3"/>
    <n v="197.81"/>
    <n v="1483.11"/>
    <n v="106333.07"/>
  </r>
  <r>
    <x v="226"/>
    <s v="Riverside"/>
    <n v="4033"/>
    <s v="Riverside Elementary"/>
    <s v="Yes"/>
    <n v="373.89"/>
    <n v="0"/>
    <n v="373.89"/>
    <n v="1"/>
    <n v="1"/>
    <n v="373.89"/>
    <n v="1.097"/>
    <n v="78209"/>
    <n v="80164"/>
    <n v="85795.27"/>
    <n v="2144.6399999999994"/>
    <n v="15997.68"/>
    <n v="0.16020000000000001"/>
    <n v="0.15390000000000001"/>
    <n v="31623.919999999998"/>
    <n v="1465.67"/>
    <n v="225.57"/>
    <n v="1691.24"/>
    <n v="121255.07"/>
  </r>
  <r>
    <x v="226"/>
    <s v="Riverside"/>
    <n v="4228"/>
    <s v="Riverside High School"/>
    <s v="No"/>
    <n v="414.34000000000003"/>
    <n v="0"/>
    <n v="0"/>
    <n v="1"/>
    <n v="1"/>
    <n v="0"/>
    <n v="0"/>
    <n v="78209"/>
    <n v="80164"/>
    <n v="0"/>
    <n v="0"/>
    <n v="15997.68"/>
    <n v="0.16020000000000001"/>
    <n v="0.15390000000000001"/>
    <n v="0"/>
    <n v="0"/>
    <n v="0"/>
    <n v="0"/>
    <n v="0"/>
  </r>
  <r>
    <x v="227"/>
    <s v="Riverview"/>
    <n v="1756"/>
    <s v="CLIP"/>
    <s v="No"/>
    <n v="74.31"/>
    <n v="0"/>
    <n v="0"/>
    <n v="1.18"/>
    <n v="1.18"/>
    <n v="0"/>
    <n v="0"/>
    <n v="78209"/>
    <n v="80164"/>
    <n v="0"/>
    <n v="0"/>
    <n v="15997.68"/>
    <n v="0.16020000000000001"/>
    <n v="0.15390000000000001"/>
    <n v="0"/>
    <n v="0"/>
    <n v="0"/>
    <n v="0"/>
    <n v="0"/>
  </r>
  <r>
    <x v="227"/>
    <s v="Riverview"/>
    <n v="1854"/>
    <s v="PARADE"/>
    <s v="No"/>
    <n v="82.52"/>
    <n v="0"/>
    <n v="0"/>
    <n v="1.18"/>
    <n v="1.18"/>
    <n v="0"/>
    <n v="0"/>
    <n v="78209"/>
    <n v="80164"/>
    <n v="0"/>
    <n v="0"/>
    <n v="15997.68"/>
    <n v="0.16020000000000001"/>
    <n v="0.15390000000000001"/>
    <n v="0"/>
    <n v="0"/>
    <n v="0"/>
    <n v="0"/>
    <n v="0"/>
  </r>
  <r>
    <x v="227"/>
    <s v="Riverview"/>
    <n v="2485"/>
    <s v="Carnation Elementary School"/>
    <s v="No"/>
    <n v="355.5"/>
    <n v="0"/>
    <n v="0"/>
    <n v="1.18"/>
    <n v="1.18"/>
    <n v="0"/>
    <n v="0"/>
    <n v="78209"/>
    <n v="80164"/>
    <n v="0"/>
    <n v="0"/>
    <n v="15997.68"/>
    <n v="0.16020000000000001"/>
    <n v="0.15390000000000001"/>
    <n v="0"/>
    <n v="0"/>
    <n v="0"/>
    <n v="0"/>
    <n v="0"/>
  </r>
  <r>
    <x v="227"/>
    <s v="Riverview"/>
    <n v="3101"/>
    <s v="Cherry Valley Elementary School"/>
    <s v="No"/>
    <n v="447.62"/>
    <n v="0"/>
    <n v="0"/>
    <n v="1.18"/>
    <n v="1.18"/>
    <n v="0"/>
    <n v="0"/>
    <n v="78209"/>
    <n v="80164"/>
    <n v="0"/>
    <n v="0"/>
    <n v="15997.68"/>
    <n v="0.16020000000000001"/>
    <n v="0.15390000000000001"/>
    <n v="0"/>
    <n v="0"/>
    <n v="0"/>
    <n v="0"/>
    <n v="0"/>
  </r>
  <r>
    <x v="227"/>
    <s v="Riverview"/>
    <n v="3524"/>
    <s v="Cedarcrest High School"/>
    <s v="No"/>
    <n v="871.64"/>
    <n v="0"/>
    <n v="0"/>
    <n v="1.18"/>
    <n v="1.18"/>
    <n v="0"/>
    <n v="0"/>
    <n v="78209"/>
    <n v="80164"/>
    <n v="0"/>
    <n v="0"/>
    <n v="15997.68"/>
    <n v="0.16020000000000001"/>
    <n v="0.15390000000000001"/>
    <n v="0"/>
    <n v="0"/>
    <n v="0"/>
    <n v="0"/>
    <n v="0"/>
  </r>
  <r>
    <x v="227"/>
    <s v="Riverview"/>
    <n v="4318"/>
    <s v="Tolt Middle School"/>
    <s v="No"/>
    <n v="632.29999999999995"/>
    <n v="0"/>
    <n v="0"/>
    <n v="1.18"/>
    <n v="1.18"/>
    <n v="0"/>
    <n v="0"/>
    <n v="78209"/>
    <n v="80164"/>
    <n v="0"/>
    <n v="0"/>
    <n v="15997.68"/>
    <n v="0.16020000000000001"/>
    <n v="0.15390000000000001"/>
    <n v="0"/>
    <n v="0"/>
    <n v="0"/>
    <n v="0"/>
    <n v="0"/>
  </r>
  <r>
    <x v="227"/>
    <s v="Riverview"/>
    <n v="4332"/>
    <s v="Stillwater Elementary"/>
    <s v="No"/>
    <n v="493.11"/>
    <n v="0"/>
    <n v="0"/>
    <n v="1.18"/>
    <n v="1.18"/>
    <n v="0"/>
    <n v="0"/>
    <n v="78209"/>
    <n v="80164"/>
    <n v="0"/>
    <n v="0"/>
    <n v="15997.68"/>
    <n v="0.16020000000000001"/>
    <n v="0.15390000000000001"/>
    <n v="0"/>
    <n v="0"/>
    <n v="0"/>
    <n v="0"/>
    <n v="0"/>
  </r>
  <r>
    <x v="228"/>
    <s v="Rochester"/>
    <n v="1735"/>
    <s v="H.e.a.r.t. High School"/>
    <s v="Yes"/>
    <n v="44.72"/>
    <n v="0"/>
    <n v="44.72"/>
    <n v="1"/>
    <n v="1"/>
    <n v="44.72"/>
    <n v="0.13100000000000001"/>
    <n v="78209"/>
    <n v="80164"/>
    <n v="10245.379999999999"/>
    <n v="256.10000000000036"/>
    <n v="15997.68"/>
    <n v="0.16020000000000001"/>
    <n v="0.15390000000000001"/>
    <n v="3776.42"/>
    <n v="175.02"/>
    <n v="26.94"/>
    <n v="201.96"/>
    <n v="14479.859999999999"/>
  </r>
  <r>
    <x v="228"/>
    <s v="Rochester"/>
    <n v="2527"/>
    <s v="Rochester Primary School"/>
    <s v="Yes"/>
    <n v="456.04"/>
    <n v="0"/>
    <n v="456.04"/>
    <n v="1"/>
    <n v="1"/>
    <n v="456.04"/>
    <n v="1.3380000000000001"/>
    <n v="78209"/>
    <n v="80164"/>
    <n v="104643.64"/>
    <n v="2615.7899999999936"/>
    <n v="15997.68"/>
    <n v="0.16020000000000001"/>
    <n v="0.15390000000000001"/>
    <n v="38571.379999999997"/>
    <n v="1787.66"/>
    <n v="275.12"/>
    <n v="2062.7800000000002"/>
    <n v="147893.59"/>
  </r>
  <r>
    <x v="228"/>
    <s v="Rochester"/>
    <n v="3067"/>
    <s v="Rochester Middle School"/>
    <s v="Yes"/>
    <n v="528.22"/>
    <n v="0"/>
    <n v="528.22"/>
    <n v="1"/>
    <n v="1"/>
    <n v="528.22"/>
    <n v="1.5489999999999999"/>
    <n v="78209"/>
    <n v="80164"/>
    <n v="121145.74"/>
    <n v="3028.2999999999884"/>
    <n v="15997.68"/>
    <n v="0.16020000000000001"/>
    <n v="0.15390000000000001"/>
    <n v="44654.01"/>
    <n v="2069.5700000000002"/>
    <n v="318.51"/>
    <n v="2388.08"/>
    <n v="171216.12999999998"/>
  </r>
  <r>
    <x v="228"/>
    <s v="Rochester"/>
    <n v="3801"/>
    <s v="Grand Mound Elementary"/>
    <s v="Yes"/>
    <n v="498.82"/>
    <n v="0"/>
    <n v="498.82"/>
    <n v="1"/>
    <n v="1"/>
    <n v="498.82"/>
    <n v="1.4630000000000001"/>
    <n v="78209"/>
    <n v="80164"/>
    <n v="114419.77"/>
    <n v="2860.1599999999889"/>
    <n v="15997.68"/>
    <n v="0.16020000000000001"/>
    <n v="0.15390000000000001"/>
    <n v="42174.83"/>
    <n v="1954.67"/>
    <n v="300.82"/>
    <n v="2255.4900000000002"/>
    <n v="161710.25"/>
  </r>
  <r>
    <x v="228"/>
    <s v="Rochester"/>
    <n v="4326"/>
    <s v="Rochester High School"/>
    <s v="Yes"/>
    <n v="574.14"/>
    <n v="0"/>
    <n v="574.14"/>
    <n v="1"/>
    <n v="1"/>
    <n v="574.14"/>
    <n v="1.6839999999999999"/>
    <n v="78209"/>
    <n v="80164"/>
    <n v="131703.96"/>
    <n v="3292.2200000000012"/>
    <n v="15997.68"/>
    <n v="0.16020000000000001"/>
    <n v="0.15390000000000001"/>
    <n v="48545.74"/>
    <n v="2249.94"/>
    <n v="346.27"/>
    <n v="2596.21"/>
    <n v="186138.12999999998"/>
  </r>
  <r>
    <x v="229"/>
    <s v="Roosevelt"/>
    <n v="3530"/>
    <s v="Roosevelt Elementary School"/>
    <s v="No"/>
    <n v="24.78"/>
    <n v="0"/>
    <n v="0"/>
    <n v="1"/>
    <n v="1"/>
    <n v="0"/>
    <n v="0"/>
    <n v="78209"/>
    <n v="80164"/>
    <n v="0"/>
    <n v="0"/>
    <n v="15997.68"/>
    <n v="0.16020000000000001"/>
    <n v="0.15390000000000001"/>
    <n v="0"/>
    <n v="0"/>
    <n v="0"/>
    <n v="0"/>
    <n v="0"/>
  </r>
  <r>
    <x v="230"/>
    <s v="Rooted Schools Charter"/>
    <n v="5755"/>
    <s v="Rooted School Vancouver"/>
    <s v="Yes"/>
    <n v="53.99"/>
    <n v="0"/>
    <n v="53.99"/>
    <n v="1.06"/>
    <n v="1.06"/>
    <n v="53.99"/>
    <n v="0.158"/>
    <n v="78209"/>
    <n v="80164"/>
    <n v="13098.44"/>
    <n v="327.43000000000029"/>
    <n v="15997.68"/>
    <n v="0.16020000000000001"/>
    <n v="0.15390000000000001"/>
    <n v="4676.3999999999996"/>
    <n v="223.76"/>
    <n v="34.44"/>
    <n v="258.2"/>
    <n v="18360.47"/>
  </r>
  <r>
    <x v="231"/>
    <s v="Rosalia"/>
    <n v="3204"/>
    <s v="Rosalia Elementary &amp; Secondary School"/>
    <s v="Yes"/>
    <n v="149.72000000000003"/>
    <n v="0"/>
    <n v="149.72000000000003"/>
    <n v="1"/>
    <n v="1.04"/>
    <n v="149.72000000000003"/>
    <n v="0.439"/>
    <n v="78209"/>
    <n v="80164"/>
    <n v="34333.75"/>
    <n v="2265.9300000000003"/>
    <n v="15997.68"/>
    <n v="0.16020000000000001"/>
    <n v="0.15390000000000001"/>
    <n v="12871.97"/>
    <n v="609.99"/>
    <n v="93.88"/>
    <n v="703.87"/>
    <n v="50175.520000000004"/>
  </r>
  <r>
    <x v="232"/>
    <s v="Royal"/>
    <n v="3090"/>
    <s v="Red Rock Elementary"/>
    <s v="Yes"/>
    <n v="483.99"/>
    <n v="0"/>
    <n v="483.99"/>
    <n v="1"/>
    <n v="1"/>
    <n v="483.99"/>
    <n v="1.42"/>
    <n v="78209"/>
    <n v="80164"/>
    <n v="111056.78"/>
    <n v="2776.1000000000058"/>
    <n v="15997.68"/>
    <n v="0.16020000000000001"/>
    <n v="0.15390000000000001"/>
    <n v="40935.24"/>
    <n v="1897.21"/>
    <n v="291.98"/>
    <n v="2189.19"/>
    <n v="156957.31"/>
  </r>
  <r>
    <x v="232"/>
    <s v="Royal"/>
    <n v="3516"/>
    <s v="Royal High School"/>
    <s v="Yes"/>
    <n v="585.67000000000007"/>
    <n v="0"/>
    <n v="585.67000000000007"/>
    <n v="1"/>
    <n v="1"/>
    <n v="585.67000000000007"/>
    <n v="1.718"/>
    <n v="78209"/>
    <n v="80164"/>
    <n v="134363.06"/>
    <n v="3358.6900000000023"/>
    <n v="15997.68"/>
    <n v="0.16020000000000001"/>
    <n v="0.15390000000000001"/>
    <n v="49525.88"/>
    <n v="2295.36"/>
    <n v="353.26"/>
    <n v="2648.62"/>
    <n v="189896.25"/>
  </r>
  <r>
    <x v="232"/>
    <s v="Royal"/>
    <n v="3620"/>
    <s v="Royal Middle School"/>
    <s v="Yes"/>
    <n v="280.32"/>
    <n v="0"/>
    <n v="280.32"/>
    <n v="1"/>
    <n v="1"/>
    <n v="280.32"/>
    <n v="0.82199999999999995"/>
    <n v="78209"/>
    <n v="80164"/>
    <n v="64287.8"/>
    <n v="1607.0099999999948"/>
    <n v="15997.68"/>
    <n v="0.16020000000000001"/>
    <n v="0.15390000000000001"/>
    <n v="23696.32"/>
    <n v="1098.25"/>
    <n v="169.02"/>
    <n v="1267.27"/>
    <n v="90858.4"/>
  </r>
  <r>
    <x v="232"/>
    <s v="Royal"/>
    <n v="5388"/>
    <s v="Royal Intermediate School"/>
    <s v="Yes"/>
    <n v="378.34"/>
    <n v="0"/>
    <n v="378.34"/>
    <n v="1"/>
    <n v="1"/>
    <n v="378.34"/>
    <n v="1.1100000000000001"/>
    <n v="78209"/>
    <n v="80164"/>
    <n v="86811.99"/>
    <n v="2170.0499999999884"/>
    <n v="15997.68"/>
    <n v="0.16020000000000001"/>
    <n v="0.15390000000000001"/>
    <n v="31998.68"/>
    <n v="1483.03"/>
    <n v="228.24"/>
    <n v="1711.27"/>
    <n v="122691.99"/>
  </r>
  <r>
    <x v="233"/>
    <s v="San Juan"/>
    <n v="1963"/>
    <s v="Griffin Bay School"/>
    <s v="No"/>
    <n v="54.94"/>
    <n v="0"/>
    <n v="0"/>
    <n v="1.1200000000000001"/>
    <n v="1.1200000000000001"/>
    <n v="0"/>
    <n v="0"/>
    <n v="78209"/>
    <n v="80164"/>
    <n v="0"/>
    <n v="0"/>
    <n v="15997.68"/>
    <n v="0.16020000000000001"/>
    <n v="0.15390000000000001"/>
    <n v="0"/>
    <n v="0"/>
    <n v="0"/>
    <n v="0"/>
    <n v="0"/>
  </r>
  <r>
    <x v="233"/>
    <s v="San Juan"/>
    <n v="2520"/>
    <s v="Friday Harbor Elementary School"/>
    <s v="No"/>
    <n v="330.28999999999996"/>
    <n v="0"/>
    <n v="0"/>
    <n v="1.1200000000000001"/>
    <n v="1.1200000000000001"/>
    <n v="0"/>
    <n v="0"/>
    <n v="78209"/>
    <n v="80164"/>
    <n v="0"/>
    <n v="0"/>
    <n v="15997.68"/>
    <n v="0.16020000000000001"/>
    <n v="0.15390000000000001"/>
    <n v="0"/>
    <n v="0"/>
    <n v="0"/>
    <n v="0"/>
    <n v="0"/>
  </r>
  <r>
    <x v="233"/>
    <s v="San Juan"/>
    <n v="2879"/>
    <s v="Friday Harbor High School"/>
    <s v="No"/>
    <n v="250.98"/>
    <n v="0"/>
    <n v="0"/>
    <n v="1.1200000000000001"/>
    <n v="1.1200000000000001"/>
    <n v="0"/>
    <n v="0"/>
    <n v="78209"/>
    <n v="80164"/>
    <n v="0"/>
    <n v="0"/>
    <n v="15997.68"/>
    <n v="0.16020000000000001"/>
    <n v="0.15390000000000001"/>
    <n v="0"/>
    <n v="0"/>
    <n v="0"/>
    <n v="0"/>
    <n v="0"/>
  </r>
  <r>
    <x v="233"/>
    <s v="San Juan"/>
    <n v="3011"/>
    <s v="Friday Harbor Middle School"/>
    <s v="No"/>
    <n v="153.11000000000001"/>
    <n v="0"/>
    <n v="0"/>
    <n v="1.1200000000000001"/>
    <n v="1.1200000000000001"/>
    <n v="0"/>
    <n v="0"/>
    <n v="78209"/>
    <n v="80164"/>
    <n v="0"/>
    <n v="0"/>
    <n v="15997.68"/>
    <n v="0.16020000000000001"/>
    <n v="0.15390000000000001"/>
    <n v="0"/>
    <n v="0"/>
    <n v="0"/>
    <n v="0"/>
    <n v="0"/>
  </r>
  <r>
    <x v="233"/>
    <s v="San Juan"/>
    <n v="5559"/>
    <s v="Griffin Bay School Open Doors"/>
    <s v="No"/>
    <n v="6.33"/>
    <n v="0"/>
    <n v="0"/>
    <n v="1.1200000000000001"/>
    <n v="1.1200000000000001"/>
    <n v="0"/>
    <n v="0"/>
    <n v="78209"/>
    <n v="80164"/>
    <n v="0"/>
    <n v="0"/>
    <n v="15997.68"/>
    <n v="0.16020000000000001"/>
    <n v="0.15390000000000001"/>
    <n v="0"/>
    <n v="0"/>
    <n v="0"/>
    <n v="0"/>
    <n v="0"/>
  </r>
  <r>
    <x v="233"/>
    <s v="San Juan"/>
    <n v="5761"/>
    <s v="Stuart Island Elementary"/>
    <s v="No"/>
    <n v="2.89"/>
    <n v="0"/>
    <n v="0"/>
    <n v="1.1200000000000001"/>
    <n v="1.1200000000000001"/>
    <n v="0"/>
    <n v="0"/>
    <n v="78209"/>
    <n v="80164"/>
    <n v="0"/>
    <n v="0"/>
    <n v="15997.68"/>
    <n v="0.16020000000000001"/>
    <n v="0.15390000000000001"/>
    <n v="0"/>
    <n v="0"/>
    <n v="0"/>
    <n v="0"/>
    <n v="0"/>
  </r>
  <r>
    <x v="234"/>
    <s v="Satsop"/>
    <n v="2010"/>
    <s v="Satsop Elementary"/>
    <s v="Yes"/>
    <n v="62.22"/>
    <n v="0"/>
    <n v="62.22"/>
    <n v="1"/>
    <n v="1"/>
    <n v="62.22"/>
    <n v="0.183"/>
    <n v="78209"/>
    <n v="80164"/>
    <n v="14312.25"/>
    <n v="357.76000000000022"/>
    <n v="15997.68"/>
    <n v="0.16020000000000001"/>
    <n v="0.15390000000000001"/>
    <n v="5275.46"/>
    <n v="244.5"/>
    <n v="37.630000000000003"/>
    <n v="282.13"/>
    <n v="20227.600000000002"/>
  </r>
  <r>
    <x v="235"/>
    <s v="Seattle"/>
    <n v="1547"/>
    <s v="Middle College High School"/>
    <s v="No"/>
    <n v="96.289999999999992"/>
    <n v="0"/>
    <n v="0"/>
    <n v="1.18"/>
    <n v="1.18"/>
    <n v="0"/>
    <n v="0"/>
    <n v="78209"/>
    <n v="80164"/>
    <n v="0"/>
    <n v="0"/>
    <n v="15997.68"/>
    <n v="0.16020000000000001"/>
    <n v="0.15390000000000001"/>
    <n v="0"/>
    <n v="0"/>
    <n v="0"/>
    <n v="0"/>
    <n v="0"/>
  </r>
  <r>
    <x v="235"/>
    <s v="Seattle"/>
    <n v="1579"/>
    <s v="Tops K-8 School"/>
    <s v="No"/>
    <n v="445.58"/>
    <n v="0"/>
    <n v="0"/>
    <n v="1.18"/>
    <n v="1.18"/>
    <n v="0"/>
    <n v="0"/>
    <n v="78209"/>
    <n v="80164"/>
    <n v="0"/>
    <n v="0"/>
    <n v="15997.68"/>
    <n v="0.16020000000000001"/>
    <n v="0.15390000000000001"/>
    <n v="0"/>
    <n v="0"/>
    <n v="0"/>
    <n v="0"/>
    <n v="0"/>
  </r>
  <r>
    <x v="235"/>
    <s v="Seattle"/>
    <n v="1596"/>
    <s v="Seattle World School"/>
    <s v="Yes"/>
    <n v="233.52"/>
    <n v="0"/>
    <n v="233.52"/>
    <n v="1.18"/>
    <n v="1.18"/>
    <n v="233.52"/>
    <n v="0.68500000000000005"/>
    <n v="78209"/>
    <n v="80164"/>
    <n v="63216.33"/>
    <n v="1580.2299999999959"/>
    <n v="15997.68"/>
    <n v="0.16020000000000001"/>
    <n v="0.15390000000000001"/>
    <n v="21328.86"/>
    <n v="1079.94"/>
    <n v="166.2"/>
    <n v="1246.1400000000001"/>
    <n v="87371.56"/>
  </r>
  <r>
    <x v="235"/>
    <s v="Seattle"/>
    <n v="1620"/>
    <s v="Pathfinder K-8 School"/>
    <s v="No"/>
    <n v="399.1"/>
    <n v="0"/>
    <n v="0"/>
    <n v="1.18"/>
    <n v="1.18"/>
    <n v="0"/>
    <n v="0"/>
    <n v="78209"/>
    <n v="80164"/>
    <n v="0"/>
    <n v="0"/>
    <n v="15997.68"/>
    <n v="0.16020000000000001"/>
    <n v="0.15390000000000001"/>
    <n v="0"/>
    <n v="0"/>
    <n v="0"/>
    <n v="0"/>
    <n v="0"/>
  </r>
  <r>
    <x v="235"/>
    <s v="Seattle"/>
    <n v="1635"/>
    <s v="Interagency Programs"/>
    <s v="Yes"/>
    <n v="205.61"/>
    <n v="0"/>
    <n v="205.61"/>
    <n v="1.18"/>
    <n v="1.18"/>
    <n v="205.61"/>
    <n v="0.60299999999999998"/>
    <n v="78209"/>
    <n v="80164"/>
    <n v="55648.83"/>
    <n v="1391.0599999999977"/>
    <n v="15997.68"/>
    <n v="0.16020000000000001"/>
    <n v="0.15390000000000001"/>
    <n v="18775.63"/>
    <n v="950.66"/>
    <n v="146.31"/>
    <n v="1096.97"/>
    <n v="76912.490000000005"/>
  </r>
  <r>
    <x v="235"/>
    <s v="Seattle"/>
    <n v="1751"/>
    <s v="Cascade Parent Partnership Program"/>
    <s v="No"/>
    <n v="446.32"/>
    <n v="0"/>
    <n v="0"/>
    <n v="1.18"/>
    <n v="1.18"/>
    <n v="0"/>
    <n v="0"/>
    <n v="78209"/>
    <n v="80164"/>
    <n v="0"/>
    <n v="0"/>
    <n v="15997.68"/>
    <n v="0.16020000000000001"/>
    <n v="0.15390000000000001"/>
    <n v="0"/>
    <n v="0"/>
    <n v="0"/>
    <n v="0"/>
    <n v="0"/>
  </r>
  <r>
    <x v="235"/>
    <s v="Seattle"/>
    <n v="1796"/>
    <s v="Salmon Bay K-8 School"/>
    <s v="No"/>
    <n v="595.61"/>
    <n v="0"/>
    <n v="0"/>
    <n v="1.18"/>
    <n v="1.18"/>
    <n v="0"/>
    <n v="0"/>
    <n v="78209"/>
    <n v="80164"/>
    <n v="0"/>
    <n v="0"/>
    <n v="15997.68"/>
    <n v="0.16020000000000001"/>
    <n v="0.15390000000000001"/>
    <n v="0"/>
    <n v="0"/>
    <n v="0"/>
    <n v="0"/>
    <n v="0"/>
  </r>
  <r>
    <x v="235"/>
    <s v="Seattle"/>
    <n v="1856"/>
    <s v="The Center School"/>
    <s v="No"/>
    <n v="152.89000000000001"/>
    <n v="0"/>
    <n v="0"/>
    <n v="1.18"/>
    <n v="1.18"/>
    <n v="0"/>
    <n v="0"/>
    <n v="78209"/>
    <n v="80164"/>
    <n v="0"/>
    <n v="0"/>
    <n v="15997.68"/>
    <n v="0.16020000000000001"/>
    <n v="0.15390000000000001"/>
    <n v="0"/>
    <n v="0"/>
    <n v="0"/>
    <n v="0"/>
    <n v="0"/>
  </r>
  <r>
    <x v="235"/>
    <s v="Seattle"/>
    <n v="2061"/>
    <s v="Green Lake Elementary School"/>
    <s v="No"/>
    <n v="363.89"/>
    <n v="0"/>
    <n v="0"/>
    <n v="1.18"/>
    <n v="1.18"/>
    <n v="0"/>
    <n v="0"/>
    <n v="78209"/>
    <n v="80164"/>
    <n v="0"/>
    <n v="0"/>
    <n v="15997.68"/>
    <n v="0.16020000000000001"/>
    <n v="0.15390000000000001"/>
    <n v="0"/>
    <n v="0"/>
    <n v="0"/>
    <n v="0"/>
    <n v="0"/>
  </r>
  <r>
    <x v="235"/>
    <s v="Seattle"/>
    <n v="2063"/>
    <s v="John Hay Elementary School"/>
    <s v="No"/>
    <n v="254.37"/>
    <n v="0"/>
    <n v="0"/>
    <n v="1.18"/>
    <n v="1.18"/>
    <n v="0"/>
    <n v="0"/>
    <n v="78209"/>
    <n v="80164"/>
    <n v="0"/>
    <n v="0"/>
    <n v="15997.68"/>
    <n v="0.16020000000000001"/>
    <n v="0.15390000000000001"/>
    <n v="0"/>
    <n v="0"/>
    <n v="0"/>
    <n v="0"/>
    <n v="0"/>
  </r>
  <r>
    <x v="235"/>
    <s v="Seattle"/>
    <n v="2069"/>
    <s v="Madrona K-5 School"/>
    <s v="No"/>
    <n v="209.78"/>
    <n v="0"/>
    <n v="0"/>
    <n v="1.18"/>
    <n v="1.18"/>
    <n v="0"/>
    <n v="0"/>
    <n v="78209"/>
    <n v="80164"/>
    <n v="0"/>
    <n v="0"/>
    <n v="15997.68"/>
    <n v="0.16020000000000001"/>
    <n v="0.15390000000000001"/>
    <n v="0"/>
    <n v="0"/>
    <n v="0"/>
    <n v="0"/>
    <n v="0"/>
  </r>
  <r>
    <x v="235"/>
    <s v="Seattle"/>
    <n v="2070"/>
    <s v="Beacon Hill International School"/>
    <s v="Yes"/>
    <n v="361.33"/>
    <n v="0"/>
    <n v="361.33"/>
    <n v="1.18"/>
    <n v="1.18"/>
    <n v="361.33"/>
    <n v="1.06"/>
    <n v="78209"/>
    <n v="80164"/>
    <n v="97823.82"/>
    <n v="2445.3099999999977"/>
    <n v="15997.68"/>
    <n v="0.16020000000000001"/>
    <n v="0.15390000000000001"/>
    <n v="33005.25"/>
    <n v="1671.15"/>
    <n v="257.19"/>
    <n v="1928.3400000000001"/>
    <n v="135202.72"/>
  </r>
  <r>
    <x v="235"/>
    <s v="Seattle"/>
    <n v="2080"/>
    <s v="Stevens Elementary School"/>
    <s v="No"/>
    <n v="152.62"/>
    <n v="0"/>
    <n v="0"/>
    <n v="1.18"/>
    <n v="1.18"/>
    <n v="0"/>
    <n v="0"/>
    <n v="78209"/>
    <n v="80164"/>
    <n v="0"/>
    <n v="0"/>
    <n v="15997.68"/>
    <n v="0.16020000000000001"/>
    <n v="0.15390000000000001"/>
    <n v="0"/>
    <n v="0"/>
    <n v="0"/>
    <n v="0"/>
    <n v="0"/>
  </r>
  <r>
    <x v="235"/>
    <s v="Seattle"/>
    <n v="2081"/>
    <s v="John Stanford International School"/>
    <s v="No"/>
    <n v="421"/>
    <n v="0"/>
    <n v="0"/>
    <n v="1.18"/>
    <n v="1.18"/>
    <n v="0"/>
    <n v="0"/>
    <n v="78209"/>
    <n v="80164"/>
    <n v="0"/>
    <n v="0"/>
    <n v="15997.68"/>
    <n v="0.16020000000000001"/>
    <n v="0.15390000000000001"/>
    <n v="0"/>
    <n v="0"/>
    <n v="0"/>
    <n v="0"/>
    <n v="0"/>
  </r>
  <r>
    <x v="235"/>
    <s v="Seattle"/>
    <n v="2089"/>
    <s v="Martin Luther King Jr. Elementary School"/>
    <s v="Yes"/>
    <n v="250.78"/>
    <n v="0"/>
    <n v="250.78"/>
    <n v="1.18"/>
    <n v="1.18"/>
    <n v="250.78"/>
    <n v="0.73599999999999999"/>
    <n v="78209"/>
    <n v="80164"/>
    <n v="67922.95"/>
    <n v="1697.8800000000047"/>
    <n v="15997.68"/>
    <n v="0.16020000000000001"/>
    <n v="0.15390000000000001"/>
    <n v="22916.85"/>
    <n v="1160.3499999999999"/>
    <n v="178.58"/>
    <n v="1338.9299999999998"/>
    <n v="93876.609999999986"/>
  </r>
  <r>
    <x v="235"/>
    <s v="Seattle"/>
    <n v="2090"/>
    <s v="Frantz Coe Elementary School"/>
    <s v="No"/>
    <n v="470.78"/>
    <n v="0"/>
    <n v="0"/>
    <n v="1.18"/>
    <n v="1.18"/>
    <n v="0"/>
    <n v="0"/>
    <n v="78209"/>
    <n v="80164"/>
    <n v="0"/>
    <n v="0"/>
    <n v="15997.68"/>
    <n v="0.16020000000000001"/>
    <n v="0.15390000000000001"/>
    <n v="0"/>
    <n v="0"/>
    <n v="0"/>
    <n v="0"/>
    <n v="0"/>
  </r>
  <r>
    <x v="235"/>
    <s v="Seattle"/>
    <n v="2092"/>
    <s v="Whittier Elementary School"/>
    <s v="No"/>
    <n v="349.67"/>
    <n v="0"/>
    <n v="0"/>
    <n v="1.18"/>
    <n v="1.18"/>
    <n v="0"/>
    <n v="0"/>
    <n v="78209"/>
    <n v="80164"/>
    <n v="0"/>
    <n v="0"/>
    <n v="15997.68"/>
    <n v="0.16020000000000001"/>
    <n v="0.15390000000000001"/>
    <n v="0"/>
    <n v="0"/>
    <n v="0"/>
    <n v="0"/>
    <n v="0"/>
  </r>
  <r>
    <x v="235"/>
    <s v="Seattle"/>
    <n v="2118"/>
    <s v="Emerson Elementary School"/>
    <s v="Yes"/>
    <n v="381.89"/>
    <n v="0"/>
    <n v="381.89"/>
    <n v="1.18"/>
    <n v="1.18"/>
    <n v="381.89"/>
    <n v="1.1200000000000001"/>
    <n v="78209"/>
    <n v="80164"/>
    <n v="103361.01"/>
    <n v="2583.7300000000105"/>
    <n v="15997.68"/>
    <n v="0.16020000000000001"/>
    <n v="0.15390000000000001"/>
    <n v="34873.47"/>
    <n v="1765.75"/>
    <n v="271.75"/>
    <n v="2037.5"/>
    <n v="142855.71"/>
  </r>
  <r>
    <x v="235"/>
    <s v="Seattle"/>
    <n v="2120"/>
    <s v="Rising Star Elementary School"/>
    <s v="Yes"/>
    <n v="295.77999999999997"/>
    <n v="0"/>
    <n v="295.77999999999997"/>
    <n v="1.18"/>
    <n v="1.18"/>
    <n v="295.77999999999997"/>
    <n v="0.86799999999999999"/>
    <n v="78209"/>
    <n v="80164"/>
    <n v="80104.789999999994"/>
    <n v="2002.3899999999994"/>
    <n v="15997.68"/>
    <n v="0.16020000000000001"/>
    <n v="0.15390000000000001"/>
    <n v="27026.94"/>
    <n v="1368.45"/>
    <n v="210.6"/>
    <n v="1579.05"/>
    <n v="110713.17"/>
  </r>
  <r>
    <x v="235"/>
    <s v="Seattle"/>
    <n v="2121"/>
    <s v="Leschi Elementary School"/>
    <s v="No"/>
    <n v="243.44"/>
    <n v="0"/>
    <n v="0"/>
    <n v="1.18"/>
    <n v="1.18"/>
    <n v="0"/>
    <n v="0"/>
    <n v="78209"/>
    <n v="80164"/>
    <n v="0"/>
    <n v="0"/>
    <n v="15997.68"/>
    <n v="0.16020000000000001"/>
    <n v="0.15390000000000001"/>
    <n v="0"/>
    <n v="0"/>
    <n v="0"/>
    <n v="0"/>
    <n v="0"/>
  </r>
  <r>
    <x v="235"/>
    <s v="Seattle"/>
    <n v="2123"/>
    <s v="Greenwood Elementary School"/>
    <s v="No"/>
    <n v="328.41"/>
    <n v="0"/>
    <n v="0"/>
    <n v="1.18"/>
    <n v="1.18"/>
    <n v="0"/>
    <n v="0"/>
    <n v="78209"/>
    <n v="80164"/>
    <n v="0"/>
    <n v="0"/>
    <n v="15997.68"/>
    <n v="0.16020000000000001"/>
    <n v="0.15390000000000001"/>
    <n v="0"/>
    <n v="0"/>
    <n v="0"/>
    <n v="0"/>
    <n v="0"/>
  </r>
  <r>
    <x v="235"/>
    <s v="Seattle"/>
    <n v="2138"/>
    <s v="Adams Elementary School"/>
    <s v="No"/>
    <n v="286.27999999999997"/>
    <n v="0"/>
    <n v="0"/>
    <n v="1.18"/>
    <n v="1.18"/>
    <n v="0"/>
    <n v="0"/>
    <n v="78209"/>
    <n v="80164"/>
    <n v="0"/>
    <n v="0"/>
    <n v="15997.68"/>
    <n v="0.16020000000000001"/>
    <n v="0.15390000000000001"/>
    <n v="0"/>
    <n v="0"/>
    <n v="0"/>
    <n v="0"/>
    <n v="0"/>
  </r>
  <r>
    <x v="235"/>
    <s v="Seattle"/>
    <n v="2139"/>
    <s v="Gatewood Elementary School"/>
    <s v="No"/>
    <n v="402.22"/>
    <n v="0"/>
    <n v="0"/>
    <n v="1.18"/>
    <n v="1.18"/>
    <n v="0"/>
    <n v="0"/>
    <n v="78209"/>
    <n v="80164"/>
    <n v="0"/>
    <n v="0"/>
    <n v="15997.68"/>
    <n v="0.16020000000000001"/>
    <n v="0.15390000000000001"/>
    <n v="0"/>
    <n v="0"/>
    <n v="0"/>
    <n v="0"/>
    <n v="0"/>
  </r>
  <r>
    <x v="235"/>
    <s v="Seattle"/>
    <n v="2141"/>
    <s v="Thurgood Marshall Elementary"/>
    <s v="No"/>
    <n v="491.67"/>
    <n v="0"/>
    <n v="0"/>
    <n v="1.18"/>
    <n v="1.18"/>
    <n v="0"/>
    <n v="0"/>
    <n v="78209"/>
    <n v="80164"/>
    <n v="0"/>
    <n v="0"/>
    <n v="15997.68"/>
    <n v="0.16020000000000001"/>
    <n v="0.15390000000000001"/>
    <n v="0"/>
    <n v="0"/>
    <n v="0"/>
    <n v="0"/>
    <n v="0"/>
  </r>
  <r>
    <x v="235"/>
    <s v="Seattle"/>
    <n v="2142"/>
    <s v="West Woodland Elementary School"/>
    <s v="No"/>
    <n v="356.68"/>
    <n v="0"/>
    <n v="0"/>
    <n v="1.18"/>
    <n v="1.18"/>
    <n v="0"/>
    <n v="0"/>
    <n v="78209"/>
    <n v="80164"/>
    <n v="0"/>
    <n v="0"/>
    <n v="15997.68"/>
    <n v="0.16020000000000001"/>
    <n v="0.15390000000000001"/>
    <n v="0"/>
    <n v="0"/>
    <n v="0"/>
    <n v="0"/>
    <n v="0"/>
  </r>
  <r>
    <x v="235"/>
    <s v="Seattle"/>
    <n v="2143"/>
    <s v="John Muir Elementary School"/>
    <s v="Yes"/>
    <n v="316.77999999999997"/>
    <n v="0"/>
    <n v="316.77999999999997"/>
    <n v="1.18"/>
    <n v="1.18"/>
    <n v="316.77999999999997"/>
    <n v="0.92900000000000005"/>
    <n v="78209"/>
    <n v="80164"/>
    <n v="85734.27"/>
    <n v="2143.1100000000006"/>
    <n v="15997.68"/>
    <n v="0.16020000000000001"/>
    <n v="0.15390000000000001"/>
    <n v="28926.3"/>
    <n v="1464.62"/>
    <n v="225.41"/>
    <n v="1690.03"/>
    <n v="118493.71"/>
  </r>
  <r>
    <x v="235"/>
    <s v="Seattle"/>
    <n v="2181"/>
    <s v="Alki Elementary School"/>
    <s v="No"/>
    <n v="268.16000000000003"/>
    <n v="0"/>
    <n v="0"/>
    <n v="1.18"/>
    <n v="1.18"/>
    <n v="0"/>
    <n v="0"/>
    <n v="78209"/>
    <n v="80164"/>
    <n v="0"/>
    <n v="0"/>
    <n v="15997.68"/>
    <n v="0.16020000000000001"/>
    <n v="0.15390000000000001"/>
    <n v="0"/>
    <n v="0"/>
    <n v="0"/>
    <n v="0"/>
    <n v="0"/>
  </r>
  <r>
    <x v="235"/>
    <s v="Seattle"/>
    <n v="2182"/>
    <s v="Franklin High School"/>
    <s v="Yes"/>
    <n v="1198.22"/>
    <n v="0"/>
    <n v="1198.22"/>
    <n v="1.18"/>
    <n v="1.18"/>
    <n v="1198.22"/>
    <n v="3.5150000000000001"/>
    <n v="78209"/>
    <n v="80164"/>
    <n v="324387.46999999997"/>
    <n v="8108.75"/>
    <n v="15997.68"/>
    <n v="0.16020000000000001"/>
    <n v="0.15390000000000001"/>
    <n v="109446.65"/>
    <n v="5541.6"/>
    <n v="852.85"/>
    <n v="6394.4500000000007"/>
    <n v="448337.32"/>
  </r>
  <r>
    <x v="235"/>
    <s v="Seattle"/>
    <n v="2183"/>
    <s v="Lawton Elementary School"/>
    <s v="No"/>
    <n v="311.11"/>
    <n v="0"/>
    <n v="0"/>
    <n v="1.18"/>
    <n v="1.18"/>
    <n v="0"/>
    <n v="0"/>
    <n v="78209"/>
    <n v="80164"/>
    <n v="0"/>
    <n v="0"/>
    <n v="15997.68"/>
    <n v="0.16020000000000001"/>
    <n v="0.15390000000000001"/>
    <n v="0"/>
    <n v="0"/>
    <n v="0"/>
    <n v="0"/>
    <n v="0"/>
  </r>
  <r>
    <x v="235"/>
    <s v="Seattle"/>
    <n v="2199"/>
    <s v="Concord International School"/>
    <s v="Yes"/>
    <n v="249.78"/>
    <n v="0"/>
    <n v="249.78"/>
    <n v="1.18"/>
    <n v="1.18"/>
    <n v="249.78"/>
    <n v="0.73299999999999998"/>
    <n v="78209"/>
    <n v="80164"/>
    <n v="67646.09"/>
    <n v="1690.9600000000064"/>
    <n v="15997.68"/>
    <n v="0.16020000000000001"/>
    <n v="0.15390000000000001"/>
    <n v="22823.439999999999"/>
    <n v="1155.6199999999999"/>
    <n v="177.85"/>
    <n v="1333.4699999999998"/>
    <n v="93493.96"/>
  </r>
  <r>
    <x v="235"/>
    <s v="Seattle"/>
    <n v="2201"/>
    <s v="McGilvra Elementary School"/>
    <s v="No"/>
    <n v="195.22"/>
    <n v="0"/>
    <n v="0"/>
    <n v="1.18"/>
    <n v="1.18"/>
    <n v="0"/>
    <n v="0"/>
    <n v="78209"/>
    <n v="80164"/>
    <n v="0"/>
    <n v="0"/>
    <n v="15997.68"/>
    <n v="0.16020000000000001"/>
    <n v="0.15390000000000001"/>
    <n v="0"/>
    <n v="0"/>
    <n v="0"/>
    <n v="0"/>
    <n v="0"/>
  </r>
  <r>
    <x v="235"/>
    <s v="Seattle"/>
    <n v="2209"/>
    <s v="Broadview-Thomson K-8 School"/>
    <s v="Yes"/>
    <n v="548.5"/>
    <n v="0"/>
    <n v="548.5"/>
    <n v="1.18"/>
    <n v="1.18"/>
    <n v="548.5"/>
    <n v="1.609"/>
    <n v="78209"/>
    <n v="80164"/>
    <n v="148489.17000000001"/>
    <n v="3711.7999999999884"/>
    <n v="15997.68"/>
    <n v="0.16020000000000001"/>
    <n v="0.15390000000000001"/>
    <n v="50099.48"/>
    <n v="2536.6799999999998"/>
    <n v="390.4"/>
    <n v="2927.08"/>
    <n v="205227.53"/>
  </r>
  <r>
    <x v="235"/>
    <s v="Seattle"/>
    <n v="2220"/>
    <s v="Ballard High School"/>
    <s v="No"/>
    <n v="1672.1"/>
    <n v="0"/>
    <n v="0"/>
    <n v="1.18"/>
    <n v="1.18"/>
    <n v="0"/>
    <n v="0"/>
    <n v="78209"/>
    <n v="80164"/>
    <n v="0"/>
    <n v="0"/>
    <n v="15997.68"/>
    <n v="0.16020000000000001"/>
    <n v="0.15390000000000001"/>
    <n v="0"/>
    <n v="0"/>
    <n v="0"/>
    <n v="0"/>
    <n v="0"/>
  </r>
  <r>
    <x v="235"/>
    <s v="Seattle"/>
    <n v="2234"/>
    <s v="West Seattle High School"/>
    <s v="No"/>
    <n v="1447.52"/>
    <n v="0"/>
    <n v="0"/>
    <n v="1.18"/>
    <n v="1.18"/>
    <n v="0"/>
    <n v="0"/>
    <n v="78209"/>
    <n v="80164"/>
    <n v="0"/>
    <n v="0"/>
    <n v="15997.68"/>
    <n v="0.16020000000000001"/>
    <n v="0.15390000000000001"/>
    <n v="0"/>
    <n v="0"/>
    <n v="0"/>
    <n v="0"/>
    <n v="0"/>
  </r>
  <r>
    <x v="235"/>
    <s v="Seattle"/>
    <n v="2256"/>
    <s v="Olympic View Elementary School"/>
    <s v="No"/>
    <n v="347.62"/>
    <n v="0"/>
    <n v="0"/>
    <n v="1.18"/>
    <n v="1.18"/>
    <n v="0"/>
    <n v="0"/>
    <n v="78209"/>
    <n v="80164"/>
    <n v="0"/>
    <n v="0"/>
    <n v="15997.68"/>
    <n v="0.16020000000000001"/>
    <n v="0.15390000000000001"/>
    <n v="0"/>
    <n v="0"/>
    <n v="0"/>
    <n v="0"/>
    <n v="0"/>
  </r>
  <r>
    <x v="235"/>
    <s v="Seattle"/>
    <n v="2269"/>
    <s v="Highland Park Elementary School"/>
    <s v="Yes"/>
    <n v="274.22000000000003"/>
    <n v="0"/>
    <n v="274.22000000000003"/>
    <n v="1.18"/>
    <n v="1.18"/>
    <n v="274.22000000000003"/>
    <n v="0.80400000000000005"/>
    <n v="78209"/>
    <n v="80164"/>
    <n v="74198.44"/>
    <n v="1854.75"/>
    <n v="15997.68"/>
    <n v="0.16020000000000001"/>
    <n v="0.15390000000000001"/>
    <n v="25034.17"/>
    <n v="1267.55"/>
    <n v="195.08"/>
    <n v="1462.6299999999999"/>
    <n v="102549.99"/>
  </r>
  <r>
    <x v="235"/>
    <s v="Seattle"/>
    <n v="2285"/>
    <s v="Roosevelt High School"/>
    <s v="No"/>
    <n v="1515.9199999999998"/>
    <n v="0"/>
    <n v="0"/>
    <n v="1.18"/>
    <n v="1.18"/>
    <n v="0"/>
    <n v="0"/>
    <n v="78209"/>
    <n v="80164"/>
    <n v="0"/>
    <n v="0"/>
    <n v="15997.68"/>
    <n v="0.16020000000000001"/>
    <n v="0.15390000000000001"/>
    <n v="0"/>
    <n v="0"/>
    <n v="0"/>
    <n v="0"/>
    <n v="0"/>
  </r>
  <r>
    <x v="235"/>
    <s v="Seattle"/>
    <n v="2306"/>
    <s v="Garfield High School"/>
    <s v="No"/>
    <n v="1454.63"/>
    <n v="0"/>
    <n v="0"/>
    <n v="1.18"/>
    <n v="1.18"/>
    <n v="0"/>
    <n v="0"/>
    <n v="78209"/>
    <n v="80164"/>
    <n v="0"/>
    <n v="0"/>
    <n v="15997.68"/>
    <n v="0.16020000000000001"/>
    <n v="0.15390000000000001"/>
    <n v="0"/>
    <n v="0"/>
    <n v="0"/>
    <n v="0"/>
    <n v="0"/>
  </r>
  <r>
    <x v="235"/>
    <s v="Seattle"/>
    <n v="2307"/>
    <s v="Bailey Gatzert Elementary School"/>
    <s v="Yes"/>
    <n v="381.89"/>
    <n v="0"/>
    <n v="381.89"/>
    <n v="1.18"/>
    <n v="1.18"/>
    <n v="381.89"/>
    <n v="1.1200000000000001"/>
    <n v="78209"/>
    <n v="80164"/>
    <n v="103361.01"/>
    <n v="2583.7300000000105"/>
    <n v="15997.68"/>
    <n v="0.16020000000000001"/>
    <n v="0.15390000000000001"/>
    <n v="34873.47"/>
    <n v="1765.75"/>
    <n v="271.75"/>
    <n v="2037.5"/>
    <n v="142855.71"/>
  </r>
  <r>
    <x v="235"/>
    <s v="Seattle"/>
    <n v="2321"/>
    <s v="Dunlap Elementary School"/>
    <s v="Yes"/>
    <n v="226.44"/>
    <n v="0"/>
    <n v="226.44"/>
    <n v="1.18"/>
    <n v="1.18"/>
    <n v="226.44"/>
    <n v="0.66400000000000003"/>
    <n v="78209"/>
    <n v="80164"/>
    <n v="61278.32"/>
    <n v="1531.7799999999988"/>
    <n v="15997.68"/>
    <n v="0.16020000000000001"/>
    <n v="0.15390000000000001"/>
    <n v="20674.990000000002"/>
    <n v="1046.83"/>
    <n v="161.11000000000001"/>
    <n v="1207.94"/>
    <n v="84693.03"/>
  </r>
  <r>
    <x v="235"/>
    <s v="Seattle"/>
    <n v="2322"/>
    <s v="Montlake Elementary School"/>
    <s v="No"/>
    <n v="171.72"/>
    <n v="0"/>
    <n v="0"/>
    <n v="1.18"/>
    <n v="1.18"/>
    <n v="0"/>
    <n v="0"/>
    <n v="78209"/>
    <n v="80164"/>
    <n v="0"/>
    <n v="0"/>
    <n v="15997.68"/>
    <n v="0.16020000000000001"/>
    <n v="0.15390000000000001"/>
    <n v="0"/>
    <n v="0"/>
    <n v="0"/>
    <n v="0"/>
    <n v="0"/>
  </r>
  <r>
    <x v="235"/>
    <s v="Seattle"/>
    <n v="2353"/>
    <s v="Maple Elementary School"/>
    <s v="No"/>
    <n v="400"/>
    <n v="0"/>
    <n v="0"/>
    <n v="1.18"/>
    <n v="1.18"/>
    <n v="0"/>
    <n v="0"/>
    <n v="78209"/>
    <n v="80164"/>
    <n v="0"/>
    <n v="0"/>
    <n v="15997.68"/>
    <n v="0.16020000000000001"/>
    <n v="0.15390000000000001"/>
    <n v="0"/>
    <n v="0"/>
    <n v="0"/>
    <n v="0"/>
    <n v="0"/>
  </r>
  <r>
    <x v="235"/>
    <s v="Seattle"/>
    <n v="2371"/>
    <s v="Hamilton International Middle School"/>
    <s v="No"/>
    <n v="988.14"/>
    <n v="0"/>
    <n v="0"/>
    <n v="1.18"/>
    <n v="1.18"/>
    <n v="0"/>
    <n v="0"/>
    <n v="78209"/>
    <n v="80164"/>
    <n v="0"/>
    <n v="0"/>
    <n v="15997.68"/>
    <n v="0.16020000000000001"/>
    <n v="0.15390000000000001"/>
    <n v="0"/>
    <n v="0"/>
    <n v="0"/>
    <n v="0"/>
    <n v="0"/>
  </r>
  <r>
    <x v="235"/>
    <s v="Seattle"/>
    <n v="2372"/>
    <s v="Bryant Elementary School"/>
    <s v="No"/>
    <n v="474.18"/>
    <n v="0"/>
    <n v="0"/>
    <n v="1.18"/>
    <n v="1.18"/>
    <n v="0"/>
    <n v="0"/>
    <n v="78209"/>
    <n v="80164"/>
    <n v="0"/>
    <n v="0"/>
    <n v="15997.68"/>
    <n v="0.16020000000000001"/>
    <n v="0.15390000000000001"/>
    <n v="0"/>
    <n v="0"/>
    <n v="0"/>
    <n v="0"/>
    <n v="0"/>
  </r>
  <r>
    <x v="235"/>
    <s v="Seattle"/>
    <n v="2392"/>
    <s v="Cleveland High School STEM"/>
    <s v="Yes"/>
    <n v="854.47"/>
    <n v="0"/>
    <n v="854.47"/>
    <n v="1.18"/>
    <n v="1.18"/>
    <n v="854.47"/>
    <n v="2.5059999999999998"/>
    <n v="78209"/>
    <n v="80164"/>
    <n v="231270.27"/>
    <n v="5781.0899999999965"/>
    <n v="15997.68"/>
    <n v="0.16020000000000001"/>
    <n v="0.15390000000000001"/>
    <n v="78029.39"/>
    <n v="3950.86"/>
    <n v="608.04"/>
    <n v="4558.8999999999996"/>
    <n v="319639.65000000002"/>
  </r>
  <r>
    <x v="235"/>
    <s v="Seattle"/>
    <n v="2435"/>
    <s v="Madison Middle School"/>
    <s v="No"/>
    <n v="1020.15"/>
    <n v="0"/>
    <n v="0"/>
    <n v="1.18"/>
    <n v="1.18"/>
    <n v="0"/>
    <n v="0"/>
    <n v="78209"/>
    <n v="80164"/>
    <n v="0"/>
    <n v="0"/>
    <n v="15997.68"/>
    <n v="0.16020000000000001"/>
    <n v="0.15390000000000001"/>
    <n v="0"/>
    <n v="0"/>
    <n v="0"/>
    <n v="0"/>
    <n v="0"/>
  </r>
  <r>
    <x v="235"/>
    <s v="Seattle"/>
    <n v="2437"/>
    <s v="Laurelhurst Elementary School"/>
    <s v="No"/>
    <n v="276.56"/>
    <n v="0"/>
    <n v="0"/>
    <n v="1.18"/>
    <n v="1.18"/>
    <n v="0"/>
    <n v="0"/>
    <n v="78209"/>
    <n v="80164"/>
    <n v="0"/>
    <n v="0"/>
    <n v="15997.68"/>
    <n v="0.16020000000000001"/>
    <n v="0.15390000000000001"/>
    <n v="0"/>
    <n v="0"/>
    <n v="0"/>
    <n v="0"/>
    <n v="0"/>
  </r>
  <r>
    <x v="235"/>
    <s v="Seattle"/>
    <n v="2450"/>
    <s v="Daniel Bagley Elementary School"/>
    <s v="No"/>
    <n v="337.56"/>
    <n v="0"/>
    <n v="0"/>
    <n v="1.18"/>
    <n v="1.18"/>
    <n v="0"/>
    <n v="0"/>
    <n v="78209"/>
    <n v="80164"/>
    <n v="0"/>
    <n v="0"/>
    <n v="15997.68"/>
    <n v="0.16020000000000001"/>
    <n v="0.15390000000000001"/>
    <n v="0"/>
    <n v="0"/>
    <n v="0"/>
    <n v="0"/>
    <n v="0"/>
  </r>
  <r>
    <x v="235"/>
    <s v="Seattle"/>
    <n v="2462"/>
    <s v="Loyal Heights Elementary School"/>
    <s v="No"/>
    <n v="530.44000000000005"/>
    <n v="0"/>
    <n v="0"/>
    <n v="1.18"/>
    <n v="1.18"/>
    <n v="0"/>
    <n v="0"/>
    <n v="78209"/>
    <n v="80164"/>
    <n v="0"/>
    <n v="0"/>
    <n v="15997.68"/>
    <n v="0.16020000000000001"/>
    <n v="0.15390000000000001"/>
    <n v="0"/>
    <n v="0"/>
    <n v="0"/>
    <n v="0"/>
    <n v="0"/>
  </r>
  <r>
    <x v="235"/>
    <s v="Seattle"/>
    <n v="2645"/>
    <s v="West Seattle Elementary School"/>
    <s v="Yes"/>
    <n v="348.44"/>
    <n v="0"/>
    <n v="348.44"/>
    <n v="1.18"/>
    <n v="1.18"/>
    <n v="348.44"/>
    <n v="1.022"/>
    <n v="78209"/>
    <n v="80164"/>
    <n v="94316.93"/>
    <n v="2357.6500000000087"/>
    <n v="15997.68"/>
    <n v="0.16020000000000001"/>
    <n v="0.15390000000000001"/>
    <n v="31822.04"/>
    <n v="1611.24"/>
    <n v="247.97"/>
    <n v="1859.21"/>
    <n v="130355.83000000002"/>
  </r>
  <r>
    <x v="235"/>
    <s v="Seattle"/>
    <n v="2667"/>
    <s v="View Ridge Elementary School"/>
    <s v="No"/>
    <n v="295.08999999999997"/>
    <n v="0"/>
    <n v="0"/>
    <n v="1.18"/>
    <n v="1.18"/>
    <n v="0"/>
    <n v="0"/>
    <n v="78209"/>
    <n v="80164"/>
    <n v="0"/>
    <n v="0"/>
    <n v="15997.68"/>
    <n v="0.16020000000000001"/>
    <n v="0.15390000000000001"/>
    <n v="0"/>
    <n v="0"/>
    <n v="0"/>
    <n v="0"/>
    <n v="0"/>
  </r>
  <r>
    <x v="235"/>
    <s v="Seattle"/>
    <n v="2729"/>
    <s v="Eckstein Middle School"/>
    <s v="No"/>
    <n v="1025.22"/>
    <n v="0"/>
    <n v="0"/>
    <n v="1.18"/>
    <n v="1.18"/>
    <n v="0"/>
    <n v="0"/>
    <n v="78209"/>
    <n v="80164"/>
    <n v="0"/>
    <n v="0"/>
    <n v="15997.68"/>
    <n v="0.16020000000000001"/>
    <n v="0.15390000000000001"/>
    <n v="0"/>
    <n v="0"/>
    <n v="0"/>
    <n v="0"/>
    <n v="0"/>
  </r>
  <r>
    <x v="235"/>
    <s v="Seattle"/>
    <n v="2730"/>
    <s v="Arbor Heights Elementary School"/>
    <s v="No"/>
    <n v="473"/>
    <n v="0"/>
    <n v="0"/>
    <n v="1.18"/>
    <n v="1.18"/>
    <n v="0"/>
    <n v="0"/>
    <n v="78209"/>
    <n v="80164"/>
    <n v="0"/>
    <n v="0"/>
    <n v="15997.68"/>
    <n v="0.16020000000000001"/>
    <n v="0.15390000000000001"/>
    <n v="0"/>
    <n v="0"/>
    <n v="0"/>
    <n v="0"/>
    <n v="0"/>
  </r>
  <r>
    <x v="235"/>
    <s v="Seattle"/>
    <n v="2733"/>
    <s v="Lafayette Elementary School"/>
    <s v="No"/>
    <n v="512.11"/>
    <n v="0"/>
    <n v="0"/>
    <n v="1.18"/>
    <n v="1.18"/>
    <n v="0"/>
    <n v="0"/>
    <n v="78209"/>
    <n v="80164"/>
    <n v="0"/>
    <n v="0"/>
    <n v="15997.68"/>
    <n v="0.16020000000000001"/>
    <n v="0.15390000000000001"/>
    <n v="0"/>
    <n v="0"/>
    <n v="0"/>
    <n v="0"/>
    <n v="0"/>
  </r>
  <r>
    <x v="235"/>
    <s v="Seattle"/>
    <n v="2838"/>
    <s v="Catharine Blaine K-8 School"/>
    <s v="No"/>
    <n v="439.98"/>
    <n v="0"/>
    <n v="0"/>
    <n v="1.18"/>
    <n v="1.18"/>
    <n v="0"/>
    <n v="0"/>
    <n v="78209"/>
    <n v="80164"/>
    <n v="0"/>
    <n v="0"/>
    <n v="15997.68"/>
    <n v="0.16020000000000001"/>
    <n v="0.15390000000000001"/>
    <n v="0"/>
    <n v="0"/>
    <n v="0"/>
    <n v="0"/>
    <n v="0"/>
  </r>
  <r>
    <x v="235"/>
    <s v="Seattle"/>
    <n v="2839"/>
    <s v="David T. Denny International Middle School"/>
    <s v="Yes"/>
    <n v="726.16"/>
    <n v="0"/>
    <n v="726.16"/>
    <n v="1.18"/>
    <n v="1.18"/>
    <n v="726.16"/>
    <n v="2.13"/>
    <n v="78209"/>
    <n v="80164"/>
    <n v="196570.5"/>
    <n v="4913.7000000000116"/>
    <n v="15997.68"/>
    <n v="0.16020000000000001"/>
    <n v="0.15390000000000001"/>
    <n v="66321.87"/>
    <n v="3358.07"/>
    <n v="516.80999999999995"/>
    <n v="3874.88"/>
    <n v="271680.95"/>
  </r>
  <r>
    <x v="235"/>
    <s v="Seattle"/>
    <n v="2975"/>
    <s v="John Rogers Elementary School"/>
    <s v="No"/>
    <n v="247.56"/>
    <n v="0"/>
    <n v="0"/>
    <n v="1.18"/>
    <n v="1.18"/>
    <n v="0"/>
    <n v="0"/>
    <n v="78209"/>
    <n v="80164"/>
    <n v="0"/>
    <n v="0"/>
    <n v="15997.68"/>
    <n v="0.16020000000000001"/>
    <n v="0.15390000000000001"/>
    <n v="0"/>
    <n v="0"/>
    <n v="0"/>
    <n v="0"/>
    <n v="0"/>
  </r>
  <r>
    <x v="235"/>
    <s v="Seattle"/>
    <n v="2976"/>
    <s v="Olympic Hills Elementary School"/>
    <s v="Yes"/>
    <n v="438.11"/>
    <n v="0"/>
    <n v="438.11"/>
    <n v="1.18"/>
    <n v="1.18"/>
    <n v="438.11"/>
    <n v="1.2849999999999999"/>
    <n v="78209"/>
    <n v="80164"/>
    <n v="118588.31"/>
    <n v="2964.3600000000006"/>
    <n v="15997.68"/>
    <n v="0.16020000000000001"/>
    <n v="0.15390000000000001"/>
    <n v="40011.08"/>
    <n v="2025.88"/>
    <n v="311.77999999999997"/>
    <n v="2337.66"/>
    <n v="163901.41"/>
  </r>
  <r>
    <x v="235"/>
    <s v="Seattle"/>
    <n v="2977"/>
    <s v="Viewlands Elementary School"/>
    <s v="No"/>
    <n v="266.11"/>
    <n v="0"/>
    <n v="0"/>
    <n v="1.18"/>
    <n v="1.18"/>
    <n v="0"/>
    <n v="0"/>
    <n v="78209"/>
    <n v="80164"/>
    <n v="0"/>
    <n v="0"/>
    <n v="15997.68"/>
    <n v="0.16020000000000001"/>
    <n v="0.15390000000000001"/>
    <n v="0"/>
    <n v="0"/>
    <n v="0"/>
    <n v="0"/>
    <n v="0"/>
  </r>
  <r>
    <x v="235"/>
    <s v="Seattle"/>
    <n v="3026"/>
    <s v="Wedgwood Elementary School"/>
    <s v="No"/>
    <n v="331.44"/>
    <n v="0"/>
    <n v="0"/>
    <n v="1.18"/>
    <n v="1.18"/>
    <n v="0"/>
    <n v="0"/>
    <n v="78209"/>
    <n v="80164"/>
    <n v="0"/>
    <n v="0"/>
    <n v="15997.68"/>
    <n v="0.16020000000000001"/>
    <n v="0.15390000000000001"/>
    <n v="0"/>
    <n v="0"/>
    <n v="0"/>
    <n v="0"/>
    <n v="0"/>
  </r>
  <r>
    <x v="235"/>
    <s v="Seattle"/>
    <n v="3027"/>
    <s v="James Baldwin Elementary School"/>
    <s v="Yes"/>
    <n v="237.78"/>
    <n v="0"/>
    <n v="237.78"/>
    <n v="1.18"/>
    <n v="1.18"/>
    <n v="237.78"/>
    <n v="0.69699999999999995"/>
    <n v="78209"/>
    <n v="80164"/>
    <n v="64323.77"/>
    <n v="1607.9099999999962"/>
    <n v="15997.68"/>
    <n v="0.16020000000000001"/>
    <n v="0.15390000000000001"/>
    <n v="21702.51"/>
    <n v="1098.8599999999999"/>
    <n v="169.11"/>
    <n v="1267.9699999999998"/>
    <n v="88902.16"/>
  </r>
  <r>
    <x v="235"/>
    <s v="Seattle"/>
    <n v="3028"/>
    <s v="Sacajawea Elementary School"/>
    <s v="No"/>
    <n v="198.11"/>
    <n v="0"/>
    <n v="0"/>
    <n v="1.18"/>
    <n v="1.18"/>
    <n v="0"/>
    <n v="0"/>
    <n v="78209"/>
    <n v="80164"/>
    <n v="0"/>
    <n v="0"/>
    <n v="15997.68"/>
    <n v="0.16020000000000001"/>
    <n v="0.15390000000000001"/>
    <n v="0"/>
    <n v="0"/>
    <n v="0"/>
    <n v="0"/>
    <n v="0"/>
  </r>
  <r>
    <x v="235"/>
    <s v="Seattle"/>
    <n v="3095"/>
    <s v="Mercer International Middle School"/>
    <s v="Yes"/>
    <n v="759.56"/>
    <n v="0"/>
    <n v="759.56"/>
    <n v="1.18"/>
    <n v="1.18"/>
    <n v="759.56"/>
    <n v="2.2280000000000002"/>
    <n v="78209"/>
    <n v="80164"/>
    <n v="205614.59"/>
    <n v="5139.7699999999895"/>
    <n v="15997.68"/>
    <n v="0.16020000000000001"/>
    <n v="0.15390000000000001"/>
    <n v="69373.3"/>
    <n v="3512.57"/>
    <n v="540.58000000000004"/>
    <n v="4053.15"/>
    <n v="284180.81000000006"/>
  </r>
  <r>
    <x v="235"/>
    <s v="Seattle"/>
    <n v="3096"/>
    <s v="Chief Sealth International High School"/>
    <s v="Yes"/>
    <n v="1151.74"/>
    <n v="0"/>
    <n v="1151.74"/>
    <n v="1.18"/>
    <n v="1.18"/>
    <n v="1151.74"/>
    <n v="3.3780000000000001"/>
    <n v="78209"/>
    <n v="80164"/>
    <n v="311744.2"/>
    <n v="7792.7099999999627"/>
    <n v="15997.68"/>
    <n v="0.16020000000000001"/>
    <n v="0.15390000000000001"/>
    <n v="105180.88"/>
    <n v="5325.62"/>
    <n v="819.61"/>
    <n v="6145.23"/>
    <n v="430863.01999999996"/>
  </r>
  <r>
    <x v="235"/>
    <s v="Seattle"/>
    <n v="3157"/>
    <s v="Roxhill Elementary School"/>
    <s v="Yes"/>
    <n v="255.54"/>
    <n v="0"/>
    <n v="255.54"/>
    <n v="1.18"/>
    <n v="1.18"/>
    <n v="255.54"/>
    <n v="0.75"/>
    <n v="78209"/>
    <n v="80164"/>
    <n v="69214.97"/>
    <n v="1730.1699999999983"/>
    <n v="15997.68"/>
    <n v="0.16020000000000001"/>
    <n v="0.15390000000000001"/>
    <n v="23352.77"/>
    <n v="1182.42"/>
    <n v="181.97"/>
    <n v="1364.39"/>
    <n v="95662.3"/>
  </r>
  <r>
    <x v="235"/>
    <s v="Seattle"/>
    <n v="3218"/>
    <s v="North Beach Elementary School"/>
    <s v="No"/>
    <n v="327.78"/>
    <n v="0"/>
    <n v="0"/>
    <n v="1.18"/>
    <n v="1.18"/>
    <n v="0"/>
    <n v="0"/>
    <n v="78209"/>
    <n v="80164"/>
    <n v="0"/>
    <n v="0"/>
    <n v="15997.68"/>
    <n v="0.16020000000000001"/>
    <n v="0.15390000000000001"/>
    <n v="0"/>
    <n v="0"/>
    <n v="0"/>
    <n v="0"/>
    <n v="0"/>
  </r>
  <r>
    <x v="235"/>
    <s v="Seattle"/>
    <n v="3276"/>
    <s v="Ingraham High School"/>
    <s v="No"/>
    <n v="1368.82"/>
    <n v="0"/>
    <n v="0"/>
    <n v="1.18"/>
    <n v="1.18"/>
    <n v="0"/>
    <n v="0"/>
    <n v="78209"/>
    <n v="80164"/>
    <n v="0"/>
    <n v="0"/>
    <n v="15997.68"/>
    <n v="0.16020000000000001"/>
    <n v="0.15390000000000001"/>
    <n v="0"/>
    <n v="0"/>
    <n v="0"/>
    <n v="0"/>
    <n v="0"/>
  </r>
  <r>
    <x v="235"/>
    <s v="Seattle"/>
    <n v="3277"/>
    <s v="Whitman Middle School"/>
    <s v="No"/>
    <n v="635.83000000000004"/>
    <n v="0"/>
    <n v="0"/>
    <n v="1.18"/>
    <n v="1.18"/>
    <n v="0"/>
    <n v="0"/>
    <n v="78209"/>
    <n v="80164"/>
    <n v="0"/>
    <n v="0"/>
    <n v="15997.68"/>
    <n v="0.16020000000000001"/>
    <n v="0.15390000000000001"/>
    <n v="0"/>
    <n v="0"/>
    <n v="0"/>
    <n v="0"/>
    <n v="0"/>
  </r>
  <r>
    <x v="235"/>
    <s v="Seattle"/>
    <n v="3327"/>
    <s v="Rainier Beach High School"/>
    <s v="Yes"/>
    <n v="811"/>
    <n v="0"/>
    <n v="811"/>
    <n v="1.18"/>
    <n v="1.18"/>
    <n v="811"/>
    <n v="2.379"/>
    <n v="78209"/>
    <n v="80164"/>
    <n v="219549.87"/>
    <n v="5488.1100000000151"/>
    <n v="15997.68"/>
    <n v="0.16020000000000001"/>
    <n v="0.15390000000000001"/>
    <n v="74074.990000000005"/>
    <n v="3750.63"/>
    <n v="577.22"/>
    <n v="4327.8500000000004"/>
    <n v="303440.81999999995"/>
  </r>
  <r>
    <x v="235"/>
    <s v="Seattle"/>
    <n v="3378"/>
    <s v="Graham Hill Elementary School"/>
    <s v="Yes"/>
    <n v="269.44"/>
    <n v="0"/>
    <n v="269.44"/>
    <n v="1.18"/>
    <n v="1.18"/>
    <n v="269.44"/>
    <n v="0.79"/>
    <n v="78209"/>
    <n v="80164"/>
    <n v="72906.429999999993"/>
    <n v="1822.4500000000116"/>
    <n v="15997.68"/>
    <n v="0.16020000000000001"/>
    <n v="0.15390000000000001"/>
    <n v="24598.25"/>
    <n v="1245.48"/>
    <n v="191.68"/>
    <n v="1437.16"/>
    <n v="100764.29000000001"/>
  </r>
  <r>
    <x v="235"/>
    <s v="Seattle"/>
    <n v="3380"/>
    <s v="Rainier View Elementary School"/>
    <s v="Yes"/>
    <n v="164.64"/>
    <n v="0"/>
    <n v="164.64"/>
    <n v="1.18"/>
    <n v="1.18"/>
    <n v="164.64"/>
    <n v="0.48299999999999998"/>
    <n v="78209"/>
    <n v="80164"/>
    <n v="44574.44"/>
    <n v="1114.2299999999959"/>
    <n v="15997.68"/>
    <n v="0.16020000000000001"/>
    <n v="0.15390000000000001"/>
    <n v="15039.18"/>
    <n v="761.48"/>
    <n v="117.19"/>
    <n v="878.67000000000007"/>
    <n v="61606.52"/>
  </r>
  <r>
    <x v="235"/>
    <s v="Seattle"/>
    <n v="3429"/>
    <s v="Genesee Hill Elementary"/>
    <s v="No"/>
    <n v="453.44"/>
    <n v="0"/>
    <n v="0"/>
    <n v="1.18"/>
    <n v="1.18"/>
    <n v="0"/>
    <n v="0"/>
    <n v="78209"/>
    <n v="80164"/>
    <n v="0"/>
    <n v="0"/>
    <n v="15997.68"/>
    <n v="0.16020000000000001"/>
    <n v="0.15390000000000001"/>
    <n v="0"/>
    <n v="0"/>
    <n v="0"/>
    <n v="0"/>
    <n v="0"/>
  </r>
  <r>
    <x v="235"/>
    <s v="Seattle"/>
    <n v="3478"/>
    <s v="Kimball Elementary School"/>
    <s v="No"/>
    <n v="386.11"/>
    <n v="0"/>
    <n v="0"/>
    <n v="1.18"/>
    <n v="1.18"/>
    <n v="0"/>
    <n v="0"/>
    <n v="78209"/>
    <n v="80164"/>
    <n v="0"/>
    <n v="0"/>
    <n v="15997.68"/>
    <n v="0.16020000000000001"/>
    <n v="0.15390000000000001"/>
    <n v="0"/>
    <n v="0"/>
    <n v="0"/>
    <n v="0"/>
    <n v="0"/>
  </r>
  <r>
    <x v="235"/>
    <s v="Seattle"/>
    <n v="3479"/>
    <s v="Nathan Hale High School"/>
    <s v="No"/>
    <n v="1025.81"/>
    <n v="0"/>
    <n v="0"/>
    <n v="1.18"/>
    <n v="1.18"/>
    <n v="0"/>
    <n v="0"/>
    <n v="78209"/>
    <n v="80164"/>
    <n v="0"/>
    <n v="0"/>
    <n v="15997.68"/>
    <n v="0.16020000000000001"/>
    <n v="0.15390000000000001"/>
    <n v="0"/>
    <n v="0"/>
    <n v="0"/>
    <n v="0"/>
    <n v="0"/>
  </r>
  <r>
    <x v="235"/>
    <s v="Seattle"/>
    <n v="3517"/>
    <s v="McClure Middle School"/>
    <s v="No"/>
    <n v="471.36"/>
    <n v="0"/>
    <n v="0"/>
    <n v="1.18"/>
    <n v="1.18"/>
    <n v="0"/>
    <n v="0"/>
    <n v="78209"/>
    <n v="80164"/>
    <n v="0"/>
    <n v="0"/>
    <n v="15997.68"/>
    <n v="0.16020000000000001"/>
    <n v="0.15390000000000001"/>
    <n v="0"/>
    <n v="0"/>
    <n v="0"/>
    <n v="0"/>
    <n v="0"/>
  </r>
  <r>
    <x v="235"/>
    <s v="Seattle"/>
    <n v="3518"/>
    <s v="Fairmount Park Elementary School"/>
    <s v="No"/>
    <n v="346.11"/>
    <n v="0"/>
    <n v="0"/>
    <n v="1.18"/>
    <n v="1.18"/>
    <n v="0"/>
    <n v="0"/>
    <n v="78209"/>
    <n v="80164"/>
    <n v="0"/>
    <n v="0"/>
    <n v="15997.68"/>
    <n v="0.16020000000000001"/>
    <n v="0.15390000000000001"/>
    <n v="0"/>
    <n v="0"/>
    <n v="0"/>
    <n v="0"/>
    <n v="0"/>
  </r>
  <r>
    <x v="235"/>
    <s v="Seattle"/>
    <n v="3581"/>
    <s v="Wing Luke Elementary School"/>
    <s v="Yes"/>
    <n v="302"/>
    <n v="0"/>
    <n v="302"/>
    <n v="1.18"/>
    <n v="1.18"/>
    <n v="302"/>
    <n v="0.88600000000000001"/>
    <n v="78209"/>
    <n v="80164"/>
    <n v="81765.95"/>
    <n v="2043.9100000000035"/>
    <n v="15997.68"/>
    <n v="0.16020000000000001"/>
    <n v="0.15390000000000001"/>
    <n v="27587.41"/>
    <n v="1396.83"/>
    <n v="214.97"/>
    <n v="1611.8"/>
    <n v="113009.07"/>
  </r>
  <r>
    <x v="235"/>
    <s v="Seattle"/>
    <n v="3665"/>
    <s v="Sanislo Elementary School"/>
    <s v="Yes"/>
    <n v="151.66999999999999"/>
    <n v="0"/>
    <n v="151.66999999999999"/>
    <n v="1.18"/>
    <n v="1.18"/>
    <n v="151.66999999999999"/>
    <n v="0.44500000000000001"/>
    <n v="78209"/>
    <n v="80164"/>
    <n v="41067.550000000003"/>
    <n v="1026.5699999999997"/>
    <n v="15997.68"/>
    <n v="0.16020000000000001"/>
    <n v="0.15390000000000001"/>
    <n v="13855.98"/>
    <n v="701.57"/>
    <n v="107.97"/>
    <n v="809.54000000000008"/>
    <n v="56759.64"/>
  </r>
  <r>
    <x v="235"/>
    <s v="Seattle"/>
    <n v="3714"/>
    <s v="Lowell Elementary School"/>
    <s v="Yes"/>
    <n v="366.33"/>
    <n v="0"/>
    <n v="366.33"/>
    <n v="1.18"/>
    <n v="1.18"/>
    <n v="366.33"/>
    <n v="1.075"/>
    <n v="78209"/>
    <n v="80164"/>
    <n v="99208.12"/>
    <n v="2479.9100000000035"/>
    <n v="15997.68"/>
    <n v="0.16020000000000001"/>
    <n v="0.15390000000000001"/>
    <n v="33472.300000000003"/>
    <n v="1694.8"/>
    <n v="260.83"/>
    <n v="1955.6299999999999"/>
    <n v="137115.96"/>
  </r>
  <r>
    <x v="235"/>
    <s v="Seattle"/>
    <n v="3717"/>
    <s v="B F Day Elementary School"/>
    <s v="No"/>
    <n v="363.11"/>
    <n v="0"/>
    <n v="0"/>
    <n v="1.18"/>
    <n v="1.18"/>
    <n v="0"/>
    <n v="0"/>
    <n v="78209"/>
    <n v="80164"/>
    <n v="0"/>
    <n v="0"/>
    <n v="15997.68"/>
    <n v="0.16020000000000001"/>
    <n v="0.15390000000000001"/>
    <n v="0"/>
    <n v="0"/>
    <n v="0"/>
    <n v="0"/>
    <n v="0"/>
  </r>
  <r>
    <x v="235"/>
    <s v="Seattle"/>
    <n v="3774"/>
    <s v="Aki Kurose Middle School"/>
    <s v="Yes"/>
    <n v="825.46"/>
    <n v="0"/>
    <n v="825.46"/>
    <n v="1.18"/>
    <n v="1.18"/>
    <n v="825.46"/>
    <n v="2.4209999999999998"/>
    <n v="78209"/>
    <n v="80164"/>
    <n v="223425.91"/>
    <n v="5585"/>
    <n v="15997.68"/>
    <n v="0.16020000000000001"/>
    <n v="0.15390000000000001"/>
    <n v="75382.75"/>
    <n v="3816.85"/>
    <n v="587.41"/>
    <n v="4404.26"/>
    <n v="308797.92000000004"/>
  </r>
  <r>
    <x v="235"/>
    <s v="Seattle"/>
    <n v="3778"/>
    <s v="Alan T. Sugiyama High School"/>
    <s v="Yes"/>
    <n v="43.47"/>
    <n v="0"/>
    <n v="43.47"/>
    <n v="1.18"/>
    <n v="1.18"/>
    <n v="43.47"/>
    <n v="0.128"/>
    <n v="78209"/>
    <n v="80164"/>
    <n v="11812.69"/>
    <n v="295.27999999999884"/>
    <n v="15997.68"/>
    <n v="0.16020000000000001"/>
    <n v="0.15390000000000001"/>
    <n v="3985.54"/>
    <n v="201.8"/>
    <n v="31.06"/>
    <n v="232.86"/>
    <n v="16326.369999999999"/>
  </r>
  <r>
    <x v="235"/>
    <s v="Seattle"/>
    <n v="3803"/>
    <s v="Dearborn Park International School"/>
    <s v="Yes"/>
    <n v="322"/>
    <n v="0"/>
    <n v="322"/>
    <n v="1.18"/>
    <n v="1.18"/>
    <n v="322"/>
    <n v="0.94499999999999995"/>
    <n v="78209"/>
    <n v="80164"/>
    <n v="87210.86"/>
    <n v="2180.0200000000041"/>
    <n v="15997.68"/>
    <n v="0.16020000000000001"/>
    <n v="0.15390000000000001"/>
    <n v="29424.49"/>
    <n v="1489.85"/>
    <n v="229.29"/>
    <n v="1719.1399999999999"/>
    <n v="120534.51000000001"/>
  </r>
  <r>
    <x v="235"/>
    <s v="Seattle"/>
    <n v="3868"/>
    <s v="Nova High School"/>
    <s v="No"/>
    <n v="242.23"/>
    <n v="0"/>
    <n v="0"/>
    <n v="1.18"/>
    <n v="1.18"/>
    <n v="0"/>
    <n v="0"/>
    <n v="78209"/>
    <n v="80164"/>
    <n v="0"/>
    <n v="0"/>
    <n v="15997.68"/>
    <n v="0.16020000000000001"/>
    <n v="0.15390000000000001"/>
    <n v="0"/>
    <n v="0"/>
    <n v="0"/>
    <n v="0"/>
    <n v="0"/>
  </r>
  <r>
    <x v="235"/>
    <s v="Seattle"/>
    <n v="3874"/>
    <s v="Licton Springs K-8"/>
    <s v="Yes"/>
    <n v="78.67"/>
    <n v="0"/>
    <n v="78.67"/>
    <n v="1.18"/>
    <n v="1.18"/>
    <n v="78.67"/>
    <n v="0.23100000000000001"/>
    <n v="78209"/>
    <n v="80164"/>
    <n v="21318.21"/>
    <n v="532.88999999999942"/>
    <n v="15997.68"/>
    <n v="0.16020000000000001"/>
    <n v="0.15390000000000001"/>
    <n v="7192.65"/>
    <n v="364.19"/>
    <n v="56.05"/>
    <n v="420.24"/>
    <n v="29463.99"/>
  </r>
  <r>
    <x v="235"/>
    <s v="Seattle"/>
    <n v="3974"/>
    <s v="Thornton Creek Elementary School"/>
    <s v="No"/>
    <n v="368.44"/>
    <n v="0"/>
    <n v="0"/>
    <n v="1.18"/>
    <n v="1.18"/>
    <n v="0"/>
    <n v="0"/>
    <n v="78209"/>
    <n v="80164"/>
    <n v="0"/>
    <n v="0"/>
    <n v="15997.68"/>
    <n v="0.16020000000000001"/>
    <n v="0.15390000000000001"/>
    <n v="0"/>
    <n v="0"/>
    <n v="0"/>
    <n v="0"/>
    <n v="0"/>
  </r>
  <r>
    <x v="235"/>
    <s v="Seattle"/>
    <n v="4064"/>
    <s v="Washington Middle School"/>
    <s v="Yes"/>
    <n v="575.4"/>
    <n v="0"/>
    <n v="575.4"/>
    <n v="1.18"/>
    <n v="1.18"/>
    <n v="575.4"/>
    <n v="1.6879999999999999"/>
    <n v="78209"/>
    <n v="80164"/>
    <n v="155779.81"/>
    <n v="3894.0499999999884"/>
    <n v="15997.68"/>
    <n v="0.16020000000000001"/>
    <n v="0.15390000000000001"/>
    <n v="52559.3"/>
    <n v="2661.23"/>
    <n v="409.56"/>
    <n v="3070.79"/>
    <n v="215303.94999999998"/>
  </r>
  <r>
    <x v="235"/>
    <s v="Seattle"/>
    <n v="4065"/>
    <s v="Orca K-8 School"/>
    <s v="No"/>
    <n v="277.44"/>
    <n v="0"/>
    <n v="0"/>
    <n v="1.18"/>
    <n v="1.18"/>
    <n v="0"/>
    <n v="0"/>
    <n v="78209"/>
    <n v="80164"/>
    <n v="0"/>
    <n v="0"/>
    <n v="15997.68"/>
    <n v="0.16020000000000001"/>
    <n v="0.15390000000000001"/>
    <n v="0"/>
    <n v="0"/>
    <n v="0"/>
    <n v="0"/>
    <n v="0"/>
  </r>
  <r>
    <x v="235"/>
    <s v="Seattle"/>
    <n v="4218"/>
    <s v="South Shore PK-8 School"/>
    <s v="Yes"/>
    <n v="502.11"/>
    <n v="0"/>
    <n v="502.11"/>
    <n v="1.18"/>
    <n v="1.18"/>
    <n v="502.11"/>
    <n v="1.4730000000000001"/>
    <n v="78209"/>
    <n v="80164"/>
    <n v="135938.19"/>
    <n v="3398.0599999999977"/>
    <n v="15997.68"/>
    <n v="0.16020000000000001"/>
    <n v="0.15390000000000001"/>
    <n v="45864.84"/>
    <n v="2322.27"/>
    <n v="357.4"/>
    <n v="2679.67"/>
    <n v="187880.76"/>
  </r>
  <r>
    <x v="235"/>
    <s v="Seattle"/>
    <n v="4248"/>
    <s v="Hawthorne Elementary School - Seattle"/>
    <s v="No"/>
    <n v="403.11"/>
    <n v="0"/>
    <n v="0"/>
    <n v="1.18"/>
    <n v="1.18"/>
    <n v="0"/>
    <n v="0"/>
    <n v="78209"/>
    <n v="80164"/>
    <n v="0"/>
    <n v="0"/>
    <n v="15997.68"/>
    <n v="0.16020000000000001"/>
    <n v="0.15390000000000001"/>
    <n v="0"/>
    <n v="0"/>
    <n v="0"/>
    <n v="0"/>
    <n v="0"/>
  </r>
  <r>
    <x v="235"/>
    <s v="Seattle"/>
    <n v="5046"/>
    <s v="Private School Services"/>
    <s v="No"/>
    <n v="51.24"/>
    <n v="0"/>
    <n v="0"/>
    <n v="1.18"/>
    <n v="1.18"/>
    <n v="0"/>
    <n v="0"/>
    <n v="78209"/>
    <n v="80164"/>
    <n v="0"/>
    <n v="0"/>
    <n v="15997.68"/>
    <n v="0.16020000000000001"/>
    <n v="0.15390000000000001"/>
    <n v="0"/>
    <n v="0"/>
    <n v="0"/>
    <n v="0"/>
    <n v="0"/>
  </r>
  <r>
    <x v="235"/>
    <s v="Seattle"/>
    <n v="5175"/>
    <s v="Hazel Wolf K-8"/>
    <s v="No"/>
    <n v="657.66"/>
    <n v="0"/>
    <n v="0"/>
    <n v="1.18"/>
    <n v="1.18"/>
    <n v="0"/>
    <n v="0"/>
    <n v="78209"/>
    <n v="80164"/>
    <n v="0"/>
    <n v="0"/>
    <n v="15997.68"/>
    <n v="0.16020000000000001"/>
    <n v="0.15390000000000001"/>
    <n v="0"/>
    <n v="0"/>
    <n v="0"/>
    <n v="0"/>
    <n v="0"/>
  </r>
  <r>
    <x v="235"/>
    <s v="Seattle"/>
    <n v="5203"/>
    <s v="McDonald International School"/>
    <s v="No"/>
    <n v="439"/>
    <n v="0"/>
    <n v="0"/>
    <n v="1.18"/>
    <n v="1.18"/>
    <n v="0"/>
    <n v="0"/>
    <n v="78209"/>
    <n v="80164"/>
    <n v="0"/>
    <n v="0"/>
    <n v="15997.68"/>
    <n v="0.16020000000000001"/>
    <n v="0.15390000000000001"/>
    <n v="0"/>
    <n v="0"/>
    <n v="0"/>
    <n v="0"/>
    <n v="0"/>
  </r>
  <r>
    <x v="235"/>
    <s v="Seattle"/>
    <n v="5204"/>
    <s v="Queen Anne Elementary"/>
    <s v="No"/>
    <n v="158.78"/>
    <n v="0"/>
    <n v="0"/>
    <n v="1.18"/>
    <n v="1.18"/>
    <n v="0"/>
    <n v="0"/>
    <n v="78209"/>
    <n v="80164"/>
    <n v="0"/>
    <n v="0"/>
    <n v="15997.68"/>
    <n v="0.16020000000000001"/>
    <n v="0.15390000000000001"/>
    <n v="0"/>
    <n v="0"/>
    <n v="0"/>
    <n v="0"/>
    <n v="0"/>
  </r>
  <r>
    <x v="235"/>
    <s v="Seattle"/>
    <n v="5205"/>
    <s v="Sand Point Elementary"/>
    <s v="No"/>
    <n v="146.66999999999999"/>
    <n v="0"/>
    <n v="0"/>
    <n v="1.18"/>
    <n v="1.18"/>
    <n v="0"/>
    <n v="0"/>
    <n v="78209"/>
    <n v="80164"/>
    <n v="0"/>
    <n v="0"/>
    <n v="15997.68"/>
    <n v="0.16020000000000001"/>
    <n v="0.15390000000000001"/>
    <n v="0"/>
    <n v="0"/>
    <n v="0"/>
    <n v="0"/>
    <n v="0"/>
  </r>
  <r>
    <x v="235"/>
    <s v="Seattle"/>
    <n v="5276"/>
    <s v="Louisa Boren STEM K-8"/>
    <s v="No"/>
    <n v="419.7"/>
    <n v="0"/>
    <n v="0"/>
    <n v="1.18"/>
    <n v="1.18"/>
    <n v="0"/>
    <n v="0"/>
    <n v="78209"/>
    <n v="80164"/>
    <n v="0"/>
    <n v="0"/>
    <n v="15997.68"/>
    <n v="0.16020000000000001"/>
    <n v="0.15390000000000001"/>
    <n v="0"/>
    <n v="0"/>
    <n v="0"/>
    <n v="0"/>
    <n v="0"/>
  </r>
  <r>
    <x v="235"/>
    <s v="Seattle"/>
    <n v="5292"/>
    <s v="Cascadia Elementary"/>
    <s v="No"/>
    <n v="532.44000000000005"/>
    <n v="0"/>
    <n v="0"/>
    <n v="1.18"/>
    <n v="1.18"/>
    <n v="0"/>
    <n v="0"/>
    <n v="78209"/>
    <n v="80164"/>
    <n v="0"/>
    <n v="0"/>
    <n v="15997.68"/>
    <n v="0.16020000000000001"/>
    <n v="0.15390000000000001"/>
    <n v="0"/>
    <n v="0"/>
    <n v="0"/>
    <n v="0"/>
    <n v="0"/>
  </r>
  <r>
    <x v="235"/>
    <s v="Seattle"/>
    <n v="5351"/>
    <s v="Jane Addams Middle School"/>
    <s v="No"/>
    <n v="826.3"/>
    <n v="0"/>
    <n v="0"/>
    <n v="1.18"/>
    <n v="1.18"/>
    <n v="0"/>
    <n v="0"/>
    <n v="78209"/>
    <n v="80164"/>
    <n v="0"/>
    <n v="0"/>
    <n v="15997.68"/>
    <n v="0.16020000000000001"/>
    <n v="0.15390000000000001"/>
    <n v="0"/>
    <n v="0"/>
    <n v="0"/>
    <n v="0"/>
    <n v="0"/>
  </r>
  <r>
    <x v="235"/>
    <s v="Seattle"/>
    <n v="5405"/>
    <s v="Interagency Open Doors"/>
    <s v="Yes"/>
    <n v="79.179999999999993"/>
    <n v="0"/>
    <n v="79.179999999999993"/>
    <n v="1.18"/>
    <n v="1.18"/>
    <n v="79.179999999999993"/>
    <n v="0.23200000000000001"/>
    <n v="78209"/>
    <n v="80164"/>
    <n v="21410.5"/>
    <n v="535.20000000000073"/>
    <n v="15997.68"/>
    <n v="0.16020000000000001"/>
    <n v="0.15390000000000001"/>
    <n v="7223.79"/>
    <n v="365.76"/>
    <n v="56.29"/>
    <n v="422.05"/>
    <n v="29591.54"/>
  </r>
  <r>
    <x v="235"/>
    <s v="Seattle"/>
    <n v="5406"/>
    <s v="Bridges Transition"/>
    <s v="No"/>
    <n v="129.88"/>
    <n v="0"/>
    <n v="0"/>
    <n v="1.18"/>
    <n v="1.18"/>
    <n v="0"/>
    <n v="0"/>
    <n v="78209"/>
    <n v="80164"/>
    <n v="0"/>
    <n v="0"/>
    <n v="15997.68"/>
    <n v="0.16020000000000001"/>
    <n v="0.15390000000000001"/>
    <n v="0"/>
    <n v="0"/>
    <n v="0"/>
    <n v="0"/>
    <n v="0"/>
  </r>
  <r>
    <x v="235"/>
    <s v="Seattle"/>
    <n v="5485"/>
    <s v="Meany Middle School"/>
    <s v="No"/>
    <n v="519.17999999999995"/>
    <n v="0"/>
    <n v="0"/>
    <n v="1.18"/>
    <n v="1.18"/>
    <n v="0"/>
    <n v="0"/>
    <n v="78209"/>
    <n v="80164"/>
    <n v="0"/>
    <n v="0"/>
    <n v="15997.68"/>
    <n v="0.16020000000000001"/>
    <n v="0.15390000000000001"/>
    <n v="0"/>
    <n v="0"/>
    <n v="0"/>
    <n v="0"/>
    <n v="0"/>
  </r>
  <r>
    <x v="235"/>
    <s v="Seattle"/>
    <n v="5486"/>
    <s v="Robert Eagle Staff Middle School"/>
    <s v="No"/>
    <n v="738.14"/>
    <n v="0"/>
    <n v="0"/>
    <n v="1.18"/>
    <n v="1.18"/>
    <n v="0"/>
    <n v="0"/>
    <n v="78209"/>
    <n v="80164"/>
    <n v="0"/>
    <n v="0"/>
    <n v="15997.68"/>
    <n v="0.16020000000000001"/>
    <n v="0.15390000000000001"/>
    <n v="0"/>
    <n v="0"/>
    <n v="0"/>
    <n v="0"/>
    <n v="0"/>
  </r>
  <r>
    <x v="235"/>
    <s v="Seattle"/>
    <n v="5487"/>
    <s v="Cedar Park Elementary School"/>
    <s v="No"/>
    <n v="224.44"/>
    <n v="0"/>
    <n v="0"/>
    <n v="1.18"/>
    <n v="1.18"/>
    <n v="0"/>
    <n v="0"/>
    <n v="78209"/>
    <n v="80164"/>
    <n v="0"/>
    <n v="0"/>
    <n v="15997.68"/>
    <n v="0.16020000000000001"/>
    <n v="0.15390000000000001"/>
    <n v="0"/>
    <n v="0"/>
    <n v="0"/>
    <n v="0"/>
    <n v="0"/>
  </r>
  <r>
    <x v="235"/>
    <s v="Seattle"/>
    <n v="5488"/>
    <s v="Decatur Elementary School"/>
    <s v="No"/>
    <n v="189.18"/>
    <n v="0"/>
    <n v="0"/>
    <n v="1.18"/>
    <n v="1.18"/>
    <n v="0"/>
    <n v="0"/>
    <n v="78209"/>
    <n v="80164"/>
    <n v="0"/>
    <n v="0"/>
    <n v="15997.68"/>
    <n v="0.16020000000000001"/>
    <n v="0.15390000000000001"/>
    <n v="0"/>
    <n v="0"/>
    <n v="0"/>
    <n v="0"/>
    <n v="0"/>
  </r>
  <r>
    <x v="235"/>
    <s v="Seattle"/>
    <n v="5565"/>
    <s v="Magnolia Elementary"/>
    <s v="No"/>
    <n v="319.89999999999998"/>
    <n v="0"/>
    <n v="0"/>
    <n v="1.18"/>
    <n v="1.18"/>
    <n v="0"/>
    <n v="0"/>
    <n v="78209"/>
    <n v="80164"/>
    <n v="0"/>
    <n v="0"/>
    <n v="15997.68"/>
    <n v="0.16020000000000001"/>
    <n v="0.15390000000000001"/>
    <n v="0"/>
    <n v="0"/>
    <n v="0"/>
    <n v="0"/>
    <n v="0"/>
  </r>
  <r>
    <x v="235"/>
    <s v="Seattle"/>
    <n v="5566"/>
    <s v="Lincoln High School"/>
    <s v="No"/>
    <n v="1755.31"/>
    <n v="0"/>
    <n v="0"/>
    <n v="1.18"/>
    <n v="1.18"/>
    <n v="0"/>
    <n v="0"/>
    <n v="78209"/>
    <n v="80164"/>
    <n v="0"/>
    <n v="0"/>
    <n v="15997.68"/>
    <n v="0.16020000000000001"/>
    <n v="0.15390000000000001"/>
    <n v="0"/>
    <n v="0"/>
    <n v="0"/>
    <n v="0"/>
    <n v="0"/>
  </r>
  <r>
    <x v="236"/>
    <s v="Sedro Woolley"/>
    <n v="1537"/>
    <s v="State Street High School"/>
    <s v="Yes"/>
    <n v="181.95999999999998"/>
    <n v="0"/>
    <n v="181.95999999999998"/>
    <n v="1.1200000000000001"/>
    <n v="1.1200000000000001"/>
    <n v="181.95999999999998"/>
    <n v="0.53400000000000003"/>
    <n v="78209"/>
    <n v="80164"/>
    <n v="46775.24"/>
    <n v="1169.25"/>
    <n v="15997.68"/>
    <n v="0.16020000000000001"/>
    <n v="0.15390000000000001"/>
    <n v="16216.1"/>
    <n v="799.07"/>
    <n v="122.98"/>
    <n v="922.05000000000007"/>
    <n v="65082.64"/>
  </r>
  <r>
    <x v="236"/>
    <s v="Sedro Woolley"/>
    <n v="2150"/>
    <s v="Sedro Woolley Senior High School"/>
    <s v="No"/>
    <n v="1186.96"/>
    <n v="0"/>
    <n v="0"/>
    <n v="1.1200000000000001"/>
    <n v="1.1200000000000001"/>
    <n v="0"/>
    <n v="0"/>
    <n v="78209"/>
    <n v="80164"/>
    <n v="0"/>
    <n v="0"/>
    <n v="15997.68"/>
    <n v="0.16020000000000001"/>
    <n v="0.15390000000000001"/>
    <n v="0"/>
    <n v="0"/>
    <n v="0"/>
    <n v="0"/>
    <n v="0"/>
  </r>
  <r>
    <x v="236"/>
    <s v="Sedro Woolley"/>
    <n v="2380"/>
    <s v="Central Elementary School"/>
    <s v="Yes"/>
    <n v="478.34"/>
    <n v="0"/>
    <n v="478.34"/>
    <n v="1.1200000000000001"/>
    <n v="1.1200000000000001"/>
    <n v="478.34"/>
    <n v="1.403"/>
    <n v="78209"/>
    <n v="80164"/>
    <n v="122894.49"/>
    <n v="3072.0099999999948"/>
    <n v="15997.68"/>
    <n v="0.16020000000000001"/>
    <n v="0.15390000000000001"/>
    <n v="42605.22"/>
    <n v="2099.44"/>
    <n v="323.10000000000002"/>
    <n v="2422.54"/>
    <n v="170994.26000000004"/>
  </r>
  <r>
    <x v="236"/>
    <s v="Sedro Woolley"/>
    <n v="2521"/>
    <s v="Big Lake Elementary School"/>
    <s v="No"/>
    <n v="282.41999999999996"/>
    <n v="0"/>
    <n v="0"/>
    <n v="1.1200000000000001"/>
    <n v="1.1200000000000001"/>
    <n v="0"/>
    <n v="0"/>
    <n v="78209"/>
    <n v="80164"/>
    <n v="0"/>
    <n v="0"/>
    <n v="15997.68"/>
    <n v="0.16020000000000001"/>
    <n v="0.15390000000000001"/>
    <n v="0"/>
    <n v="0"/>
    <n v="0"/>
    <n v="0"/>
    <n v="0"/>
  </r>
  <r>
    <x v="236"/>
    <s v="Sedro Woolley"/>
    <n v="2620"/>
    <s v="Lyman Elementary School"/>
    <s v="No"/>
    <n v="179.7"/>
    <n v="0"/>
    <n v="0"/>
    <n v="1.1200000000000001"/>
    <n v="1.1200000000000001"/>
    <n v="0"/>
    <n v="0"/>
    <n v="78209"/>
    <n v="80164"/>
    <n v="0"/>
    <n v="0"/>
    <n v="15997.68"/>
    <n v="0.16020000000000001"/>
    <n v="0.15390000000000001"/>
    <n v="0"/>
    <n v="0"/>
    <n v="0"/>
    <n v="0"/>
    <n v="0"/>
  </r>
  <r>
    <x v="236"/>
    <s v="Sedro Woolley"/>
    <n v="2774"/>
    <s v="Mary Purcell Elementary School"/>
    <s v="Yes"/>
    <n v="459.78000000000003"/>
    <n v="0"/>
    <n v="459.78000000000003"/>
    <n v="1.1200000000000001"/>
    <n v="1.1200000000000001"/>
    <n v="459.78000000000003"/>
    <n v="1.349"/>
    <n v="78209"/>
    <n v="80164"/>
    <n v="118164.41"/>
    <n v="2953.7699999999895"/>
    <n v="15997.68"/>
    <n v="0.16020000000000001"/>
    <n v="0.15390000000000001"/>
    <n v="40965.39"/>
    <n v="2018.64"/>
    <n v="310.67"/>
    <n v="2329.31"/>
    <n v="164412.87999999998"/>
  </r>
  <r>
    <x v="236"/>
    <s v="Sedro Woolley"/>
    <n v="3181"/>
    <s v="Cascade Middle School"/>
    <s v="Yes"/>
    <n v="666.64"/>
    <n v="0"/>
    <n v="666.64"/>
    <n v="1.1200000000000001"/>
    <n v="1.1200000000000001"/>
    <n v="666.64"/>
    <n v="1.9550000000000001"/>
    <n v="78209"/>
    <n v="80164"/>
    <n v="171246.43"/>
    <n v="4280.6600000000035"/>
    <n v="15997.68"/>
    <n v="0.16020000000000001"/>
    <n v="0.15390000000000001"/>
    <n v="59367.94"/>
    <n v="2925.45"/>
    <n v="450.23"/>
    <n v="3375.68"/>
    <n v="238270.71"/>
  </r>
  <r>
    <x v="236"/>
    <s v="Sedro Woolley"/>
    <n v="3402"/>
    <s v="Samish Elementary School"/>
    <s v="No"/>
    <n v="163.46"/>
    <n v="0"/>
    <n v="0"/>
    <n v="1.1200000000000001"/>
    <n v="1.1200000000000001"/>
    <n v="0"/>
    <n v="0"/>
    <n v="78209"/>
    <n v="80164"/>
    <n v="0"/>
    <n v="0"/>
    <n v="15997.68"/>
    <n v="0.16020000000000001"/>
    <n v="0.15390000000000001"/>
    <n v="0"/>
    <n v="0"/>
    <n v="0"/>
    <n v="0"/>
    <n v="0"/>
  </r>
  <r>
    <x v="236"/>
    <s v="Sedro Woolley"/>
    <n v="3403"/>
    <s v="Clear Lake Elementary School"/>
    <s v="No"/>
    <n v="309.60000000000002"/>
    <n v="0"/>
    <n v="0"/>
    <n v="1.1200000000000001"/>
    <n v="1.1200000000000001"/>
    <n v="0"/>
    <n v="0"/>
    <n v="78209"/>
    <n v="80164"/>
    <n v="0"/>
    <n v="0"/>
    <n v="15997.68"/>
    <n v="0.16020000000000001"/>
    <n v="0.15390000000000001"/>
    <n v="0"/>
    <n v="0"/>
    <n v="0"/>
    <n v="0"/>
    <n v="0"/>
  </r>
  <r>
    <x v="236"/>
    <s v="Sedro Woolley"/>
    <n v="3942"/>
    <s v="Evergreen Elementary School"/>
    <s v="Yes"/>
    <n v="510.55"/>
    <n v="0"/>
    <n v="510.55"/>
    <n v="1.1200000000000001"/>
    <n v="1.1200000000000001"/>
    <n v="510.55"/>
    <n v="1.498"/>
    <n v="78209"/>
    <n v="80164"/>
    <n v="131215.93"/>
    <n v="3280.0200000000186"/>
    <n v="15997.68"/>
    <n v="0.16020000000000001"/>
    <n v="0.15390000000000001"/>
    <n v="45490.11"/>
    <n v="2241.6"/>
    <n v="344.98"/>
    <n v="2586.58"/>
    <n v="182572.63999999998"/>
  </r>
  <r>
    <x v="236"/>
    <s v="Sedro Woolley"/>
    <n v="5058"/>
    <s v="Good Beginnings Center"/>
    <s v="No"/>
    <n v="0"/>
    <n v="0"/>
    <n v="0"/>
    <n v="1.1200000000000001"/>
    <n v="1.1200000000000001"/>
    <n v="0"/>
    <n v="0"/>
    <n v="78209"/>
    <n v="80164"/>
    <n v="0"/>
    <n v="0"/>
    <n v="15997.68"/>
    <n v="0.16020000000000001"/>
    <n v="0.15390000000000001"/>
    <n v="0"/>
    <n v="0"/>
    <n v="0"/>
    <n v="0"/>
    <n v="0"/>
  </r>
  <r>
    <x v="237"/>
    <s v="Selah"/>
    <n v="2388"/>
    <s v="Selah High School"/>
    <s v="Yes"/>
    <n v="1120.51"/>
    <n v="0"/>
    <n v="1120.51"/>
    <n v="1"/>
    <n v="1"/>
    <n v="1120.51"/>
    <n v="3.2869999999999999"/>
    <n v="78209"/>
    <n v="80164"/>
    <n v="257072.98"/>
    <n v="6426.0899999999965"/>
    <n v="15997.68"/>
    <n v="0.16020000000000001"/>
    <n v="0.15390000000000001"/>
    <n v="94756.44"/>
    <n v="4391.6499999999996"/>
    <n v="675.87"/>
    <n v="5067.5199999999995"/>
    <n v="363323.03"/>
  </r>
  <r>
    <x v="237"/>
    <s v="Selah"/>
    <n v="4272"/>
    <s v="Selah High School Online"/>
    <s v="No"/>
    <n v="50.69"/>
    <n v="0"/>
    <n v="0"/>
    <n v="1"/>
    <n v="1"/>
    <n v="0"/>
    <n v="0"/>
    <n v="78209"/>
    <n v="80164"/>
    <n v="0"/>
    <n v="0"/>
    <n v="15997.68"/>
    <n v="0.16020000000000001"/>
    <n v="0.15390000000000001"/>
    <n v="0"/>
    <n v="0"/>
    <n v="0"/>
    <n v="0"/>
    <n v="0"/>
  </r>
  <r>
    <x v="237"/>
    <s v="Selah"/>
    <n v="5231"/>
    <s v="Selah K-8 Online"/>
    <s v="Yes"/>
    <n v="32.57"/>
    <n v="0"/>
    <n v="32.57"/>
    <n v="1"/>
    <n v="1"/>
    <n v="32.57"/>
    <n v="9.6000000000000002E-2"/>
    <n v="78209"/>
    <n v="80164"/>
    <n v="7508.06"/>
    <n v="187.67999999999938"/>
    <n v="15997.68"/>
    <n v="0.16020000000000001"/>
    <n v="0.15390000000000001"/>
    <n v="2767.45"/>
    <n v="128.26"/>
    <n v="19.739999999999998"/>
    <n v="148"/>
    <n v="10611.189999999999"/>
  </r>
  <r>
    <x v="237"/>
    <s v="Selah"/>
    <n v="5232"/>
    <s v="Robert Lince Early Learning Center"/>
    <s v="Yes"/>
    <n v="238.37"/>
    <n v="0"/>
    <n v="238.37"/>
    <n v="1"/>
    <n v="1"/>
    <n v="238.37"/>
    <n v="0.69899999999999995"/>
    <n v="78209"/>
    <n v="80164"/>
    <n v="54668.09"/>
    <n v="1366.5500000000029"/>
    <n v="15997.68"/>
    <n v="0.16020000000000001"/>
    <n v="0.15390000000000001"/>
    <n v="20150.52"/>
    <n v="933.91"/>
    <n v="143.72999999999999"/>
    <n v="1077.6399999999999"/>
    <n v="77262.8"/>
  </r>
  <r>
    <x v="237"/>
    <s v="Selah"/>
    <n v="5334"/>
    <s v="SELAH ACADEMY REENGAGEMENT PROGRAM "/>
    <s v="No"/>
    <n v="37.22"/>
    <n v="0"/>
    <n v="0"/>
    <n v="1"/>
    <n v="1"/>
    <n v="0"/>
    <n v="0"/>
    <n v="78209"/>
    <n v="80164"/>
    <n v="0"/>
    <n v="0"/>
    <n v="15997.68"/>
    <n v="0.16020000000000001"/>
    <n v="0.15390000000000001"/>
    <n v="0"/>
    <n v="0"/>
    <n v="0"/>
    <n v="0"/>
    <n v="0"/>
  </r>
  <r>
    <x v="237"/>
    <s v="Selah"/>
    <n v="5383"/>
    <s v="John Campbell Primary School"/>
    <s v="Yes"/>
    <n v="483.16"/>
    <n v="0"/>
    <n v="483.16"/>
    <n v="1"/>
    <n v="1"/>
    <n v="483.16"/>
    <n v="1.417"/>
    <n v="78209"/>
    <n v="80164"/>
    <n v="110822.15"/>
    <n v="2770.2400000000052"/>
    <n v="15997.68"/>
    <n v="0.16020000000000001"/>
    <n v="0.15390000000000001"/>
    <n v="40848.76"/>
    <n v="1893.21"/>
    <n v="291.37"/>
    <n v="2184.58"/>
    <n v="156625.73000000001"/>
  </r>
  <r>
    <x v="237"/>
    <s v="Selah"/>
    <n v="5384"/>
    <s v="Selah Intermediate School"/>
    <s v="Yes"/>
    <n v="803.71"/>
    <n v="0"/>
    <n v="803.71"/>
    <n v="1"/>
    <n v="1"/>
    <n v="803.71"/>
    <n v="2.3580000000000001"/>
    <n v="78209"/>
    <n v="80164"/>
    <n v="184416.82"/>
    <n v="4609.8899999999849"/>
    <n v="15997.68"/>
    <n v="0.16020000000000001"/>
    <n v="0.15390000000000001"/>
    <n v="67975.570000000007"/>
    <n v="3150.45"/>
    <n v="484.85"/>
    <n v="3635.2999999999997"/>
    <n v="260637.58"/>
  </r>
  <r>
    <x v="237"/>
    <s v="Selah"/>
    <n v="5385"/>
    <s v="Selah Middle School"/>
    <s v="Yes"/>
    <n v="867.67"/>
    <n v="0"/>
    <n v="867.67"/>
    <n v="1"/>
    <n v="1"/>
    <n v="867.67"/>
    <n v="2.5449999999999999"/>
    <n v="78209"/>
    <n v="80164"/>
    <n v="199041.91"/>
    <n v="4975.4700000000012"/>
    <n v="15997.68"/>
    <n v="0.16020000000000001"/>
    <n v="0.15390000000000001"/>
    <n v="73366.33"/>
    <n v="3400.29"/>
    <n v="523.29999999999995"/>
    <n v="3923.59"/>
    <n v="281307.3"/>
  </r>
  <r>
    <x v="237"/>
    <s v="Selah"/>
    <n v="5560"/>
    <s v="Selah Auxiliary"/>
    <s v="Yes"/>
    <n v="11.78"/>
    <n v="0"/>
    <n v="11.78"/>
    <n v="1"/>
    <n v="1"/>
    <n v="11.78"/>
    <n v="3.5000000000000003E-2"/>
    <n v="78209"/>
    <n v="80164"/>
    <n v="2737.32"/>
    <n v="68.419999999999618"/>
    <n v="15997.68"/>
    <n v="0.16020000000000001"/>
    <n v="0.15390000000000001"/>
    <n v="1008.97"/>
    <n v="46.76"/>
    <n v="7.2"/>
    <n v="53.96"/>
    <n v="3868.6699999999996"/>
  </r>
  <r>
    <x v="237"/>
    <s v="Selah"/>
    <n v="5561"/>
    <s v="Selah Open Doors"/>
    <s v="Yes"/>
    <n v="0"/>
    <n v="0"/>
    <n v="0"/>
    <n v="1"/>
    <n v="1"/>
    <n v="0"/>
    <n v="0"/>
    <n v="78209"/>
    <n v="80164"/>
    <n v="0"/>
    <n v="0"/>
    <n v="15997.68"/>
    <n v="0.16020000000000001"/>
    <n v="0.15390000000000001"/>
    <n v="0"/>
    <n v="0"/>
    <n v="0"/>
    <n v="0"/>
    <n v="0"/>
  </r>
  <r>
    <x v="238"/>
    <s v="Selkirk"/>
    <n v="5075"/>
    <s v="Selkirk Elementary"/>
    <s v="Yes"/>
    <n v="122.22"/>
    <n v="0"/>
    <n v="122.22"/>
    <n v="1"/>
    <n v="1"/>
    <n v="122.22"/>
    <n v="0.35899999999999999"/>
    <n v="78209"/>
    <n v="80164"/>
    <n v="28077.03"/>
    <n v="701.85000000000218"/>
    <n v="15997.68"/>
    <n v="0.16020000000000001"/>
    <n v="0.15390000000000001"/>
    <n v="10349.120000000001"/>
    <n v="479.65"/>
    <n v="73.819999999999993"/>
    <n v="553.47"/>
    <n v="39681.47"/>
  </r>
  <r>
    <x v="238"/>
    <s v="Selkirk"/>
    <n v="5225"/>
    <s v="Selkirk Middle School"/>
    <s v="Yes"/>
    <n v="52.78"/>
    <n v="0"/>
    <n v="52.78"/>
    <n v="1"/>
    <n v="1"/>
    <n v="52.78"/>
    <n v="0.155"/>
    <n v="78209"/>
    <n v="80164"/>
    <n v="12122.4"/>
    <n v="303.02000000000044"/>
    <n v="15997.68"/>
    <n v="0.16020000000000001"/>
    <n v="0.15390000000000001"/>
    <n v="4468.28"/>
    <n v="207.09"/>
    <n v="31.87"/>
    <n v="238.96"/>
    <n v="17132.66"/>
  </r>
  <r>
    <x v="238"/>
    <s v="Selkirk"/>
    <n v="5226"/>
    <s v="Selkirk High School"/>
    <s v="Yes"/>
    <n v="80.889999999999986"/>
    <n v="0"/>
    <n v="80.889999999999986"/>
    <n v="1"/>
    <n v="1"/>
    <n v="80.889999999999986"/>
    <n v="0.23699999999999999"/>
    <n v="78209"/>
    <n v="80164"/>
    <n v="18535.53"/>
    <n v="463.34000000000015"/>
    <n v="15997.68"/>
    <n v="0.16020000000000001"/>
    <n v="0.15390000000000001"/>
    <n v="6832.15"/>
    <n v="316.64999999999998"/>
    <n v="48.73"/>
    <n v="365.38"/>
    <n v="26196.400000000001"/>
  </r>
  <r>
    <x v="239"/>
    <s v="Sequim"/>
    <n v="1708"/>
    <s v="Olympic Peninsula Academy"/>
    <s v="No"/>
    <n v="129.04"/>
    <n v="0"/>
    <n v="0"/>
    <n v="1.06"/>
    <n v="1.06"/>
    <n v="0"/>
    <n v="0"/>
    <n v="78209"/>
    <n v="80164"/>
    <n v="0"/>
    <n v="0"/>
    <n v="15997.68"/>
    <n v="0.16020000000000001"/>
    <n v="0.15390000000000001"/>
    <n v="0"/>
    <n v="0"/>
    <n v="0"/>
    <n v="0"/>
    <n v="0"/>
  </r>
  <r>
    <x v="239"/>
    <s v="Sequim"/>
    <n v="2471"/>
    <s v="Sequim Senior High"/>
    <s v="No"/>
    <n v="788.88"/>
    <n v="0"/>
    <n v="0"/>
    <n v="1.06"/>
    <n v="1.06"/>
    <n v="0"/>
    <n v="0"/>
    <n v="78209"/>
    <n v="80164"/>
    <n v="0"/>
    <n v="0"/>
    <n v="15997.68"/>
    <n v="0.16020000000000001"/>
    <n v="0.15390000000000001"/>
    <n v="0"/>
    <n v="0"/>
    <n v="0"/>
    <n v="0"/>
    <n v="0"/>
  </r>
  <r>
    <x v="239"/>
    <s v="Sequim"/>
    <n v="2722"/>
    <s v="Helen Haller Elementary School"/>
    <s v="Yes"/>
    <n v="522.9"/>
    <n v="0"/>
    <n v="522.9"/>
    <n v="1.06"/>
    <n v="1.06"/>
    <n v="522.9"/>
    <n v="1.534"/>
    <n v="78209"/>
    <n v="80164"/>
    <n v="127170.96"/>
    <n v="3178.9099999999889"/>
    <n v="15997.68"/>
    <n v="0.16020000000000001"/>
    <n v="0.15390000000000001"/>
    <n v="45402.46"/>
    <n v="2172.5"/>
    <n v="334.35"/>
    <n v="2506.85"/>
    <n v="178259.18000000002"/>
  </r>
  <r>
    <x v="239"/>
    <s v="Sequim"/>
    <n v="4378"/>
    <s v="Greywolf Elementary School"/>
    <s v="No"/>
    <n v="467.17"/>
    <n v="0"/>
    <n v="0"/>
    <n v="1.06"/>
    <n v="1.06"/>
    <n v="0"/>
    <n v="0"/>
    <n v="78209"/>
    <n v="80164"/>
    <n v="0"/>
    <n v="0"/>
    <n v="15997.68"/>
    <n v="0.16020000000000001"/>
    <n v="0.15390000000000001"/>
    <n v="0"/>
    <n v="0"/>
    <n v="0"/>
    <n v="0"/>
    <n v="0"/>
  </r>
  <r>
    <x v="239"/>
    <s v="Sequim"/>
    <n v="4519"/>
    <s v="Sequim Middle School"/>
    <s v="No"/>
    <n v="544.27"/>
    <n v="0"/>
    <n v="0"/>
    <n v="1.06"/>
    <n v="1.06"/>
    <n v="0"/>
    <n v="0"/>
    <n v="78209"/>
    <n v="80164"/>
    <n v="0"/>
    <n v="0"/>
    <n v="15997.68"/>
    <n v="0.16020000000000001"/>
    <n v="0.15390000000000001"/>
    <n v="0"/>
    <n v="0"/>
    <n v="0"/>
    <n v="0"/>
    <n v="0"/>
  </r>
  <r>
    <x v="239"/>
    <s v="Sequim"/>
    <n v="5613"/>
    <s v="Dungeness Virtual School"/>
    <s v="No"/>
    <n v="118.55"/>
    <n v="0"/>
    <n v="0"/>
    <n v="1.06"/>
    <n v="1.06"/>
    <n v="0"/>
    <n v="0"/>
    <n v="78209"/>
    <n v="80164"/>
    <n v="0"/>
    <n v="0"/>
    <n v="15997.68"/>
    <n v="0.16020000000000001"/>
    <n v="0.15390000000000001"/>
    <n v="0"/>
    <n v="0"/>
    <n v="0"/>
    <n v="0"/>
    <n v="0"/>
  </r>
  <r>
    <x v="240"/>
    <s v="Shaw"/>
    <n v="3725"/>
    <s v="Shaw Island Elementary School"/>
    <s v="No"/>
    <n v="6.98"/>
    <n v="0"/>
    <n v="0"/>
    <n v="1.18"/>
    <n v="1.18"/>
    <n v="0"/>
    <n v="0"/>
    <n v="78209"/>
    <n v="80164"/>
    <n v="0"/>
    <n v="0"/>
    <n v="15997.68"/>
    <n v="0.16020000000000001"/>
    <n v="0.15390000000000001"/>
    <n v="0"/>
    <n v="0"/>
    <n v="0"/>
    <n v="0"/>
    <n v="0"/>
  </r>
  <r>
    <x v="241"/>
    <s v="Shelton"/>
    <n v="2745"/>
    <s v="Evergreen Elementary School"/>
    <s v="Yes"/>
    <n v="376.78"/>
    <n v="0"/>
    <n v="376.78"/>
    <n v="1"/>
    <n v="1"/>
    <n v="376.78"/>
    <n v="1.105"/>
    <n v="78209"/>
    <n v="80164"/>
    <n v="86420.95"/>
    <n v="2160.2700000000041"/>
    <n v="15997.68"/>
    <n v="0.16020000000000001"/>
    <n v="0.15390000000000001"/>
    <n v="31854.54"/>
    <n v="1476.35"/>
    <n v="227.21"/>
    <n v="1703.56"/>
    <n v="122139.31999999999"/>
  </r>
  <r>
    <x v="241"/>
    <s v="Shelton"/>
    <n v="3241"/>
    <s v="Shelton High School"/>
    <s v="Yes"/>
    <n v="1411.18"/>
    <n v="0"/>
    <n v="1411.18"/>
    <n v="1"/>
    <n v="1"/>
    <n v="1411.18"/>
    <n v="4.1390000000000002"/>
    <n v="78209"/>
    <n v="80164"/>
    <n v="323707.05"/>
    <n v="8091.75"/>
    <n v="15997.68"/>
    <n v="0.16020000000000001"/>
    <n v="0.15390000000000001"/>
    <n v="119317.59"/>
    <n v="5529.98"/>
    <n v="851.06"/>
    <n v="6381.0399999999991"/>
    <n v="457497.43"/>
  </r>
  <r>
    <x v="241"/>
    <s v="Shelton"/>
    <n v="3291"/>
    <s v="Bordeaux Elementary School"/>
    <s v="Yes"/>
    <n v="522.4"/>
    <n v="0"/>
    <n v="522.4"/>
    <n v="1"/>
    <n v="1"/>
    <n v="522.4"/>
    <n v="1.532"/>
    <n v="78209"/>
    <n v="80164"/>
    <n v="119816.19"/>
    <n v="2995.0599999999977"/>
    <n v="15997.68"/>
    <n v="0.16020000000000001"/>
    <n v="0.15390000000000001"/>
    <n v="44163.94"/>
    <n v="2046.85"/>
    <n v="315.01"/>
    <n v="2361.8599999999997"/>
    <n v="169337.05"/>
  </r>
  <r>
    <x v="241"/>
    <s v="Shelton"/>
    <n v="3292"/>
    <s v="Mountain View Elementary"/>
    <s v="Yes"/>
    <n v="545.01"/>
    <n v="0"/>
    <n v="545.01"/>
    <n v="1"/>
    <n v="1"/>
    <n v="545.01"/>
    <n v="1.599"/>
    <n v="78209"/>
    <n v="80164"/>
    <n v="125056.19"/>
    <n v="3126.0500000000029"/>
    <n v="15997.68"/>
    <n v="0.16020000000000001"/>
    <n v="0.15390000000000001"/>
    <n v="46095.39"/>
    <n v="2136.37"/>
    <n v="328.79"/>
    <n v="2465.16"/>
    <n v="176742.79"/>
  </r>
  <r>
    <x v="241"/>
    <s v="Shelton"/>
    <n v="4288"/>
    <s v="Choice Middle and High School"/>
    <s v="Yes"/>
    <n v="179.04"/>
    <n v="0"/>
    <n v="179.04"/>
    <n v="1"/>
    <n v="1"/>
    <n v="179.04"/>
    <n v="0.52500000000000002"/>
    <n v="78209"/>
    <n v="80164"/>
    <n v="41059.730000000003"/>
    <n v="1026.3699999999953"/>
    <n v="15997.68"/>
    <n v="0.16020000000000001"/>
    <n v="0.15390000000000001"/>
    <n v="15134.51"/>
    <n v="701.44"/>
    <n v="107.95"/>
    <n v="809.3900000000001"/>
    <n v="58030"/>
  </r>
  <r>
    <x v="241"/>
    <s v="Shelton"/>
    <n v="4363"/>
    <s v="Oakland Bay Junior High School"/>
    <s v="Yes"/>
    <n v="522.91"/>
    <n v="0"/>
    <n v="522.91"/>
    <n v="1"/>
    <n v="1"/>
    <n v="522.91"/>
    <n v="1.534"/>
    <n v="78209"/>
    <n v="80164"/>
    <n v="119972.61"/>
    <n v="2998.9700000000012"/>
    <n v="15997.68"/>
    <n v="0.16020000000000001"/>
    <n v="0.15390000000000001"/>
    <n v="44221.59"/>
    <n v="2049.5300000000002"/>
    <n v="315.42"/>
    <n v="2364.9500000000003"/>
    <n v="169558.12000000002"/>
  </r>
  <r>
    <x v="241"/>
    <s v="Shelton"/>
    <n v="4586"/>
    <s v="Olympic Middle School"/>
    <s v="Yes"/>
    <n v="591.73"/>
    <n v="0"/>
    <n v="591.73"/>
    <n v="1"/>
    <n v="1"/>
    <n v="591.73"/>
    <n v="1.736"/>
    <n v="78209"/>
    <n v="80164"/>
    <n v="135770.82"/>
    <n v="3393.8800000000047"/>
    <n v="15997.68"/>
    <n v="0.16020000000000001"/>
    <n v="0.15390000000000001"/>
    <n v="50044.78"/>
    <n v="2319.41"/>
    <n v="356.96"/>
    <n v="2676.37"/>
    <n v="191885.85"/>
  </r>
  <r>
    <x v="241"/>
    <s v="Shelton"/>
    <n v="5548"/>
    <s v="Shelton Open Doors"/>
    <s v="No"/>
    <n v="103.95"/>
    <n v="0"/>
    <n v="0"/>
    <n v="1"/>
    <n v="1"/>
    <n v="0"/>
    <n v="0"/>
    <n v="78209"/>
    <n v="80164"/>
    <n v="0"/>
    <n v="0"/>
    <n v="15997.68"/>
    <n v="0.16020000000000001"/>
    <n v="0.15390000000000001"/>
    <n v="0"/>
    <n v="0"/>
    <n v="0"/>
    <n v="0"/>
    <n v="0"/>
  </r>
  <r>
    <x v="241"/>
    <s v="Shelton"/>
    <n v="5621"/>
    <s v="Cedar High School"/>
    <s v="Yes"/>
    <n v="98.300000000000011"/>
    <n v="0"/>
    <n v="98.300000000000011"/>
    <n v="1"/>
    <n v="1"/>
    <n v="98.300000000000011"/>
    <n v="0.28799999999999998"/>
    <n v="78209"/>
    <n v="80164"/>
    <n v="22524.19"/>
    <n v="563.04000000000087"/>
    <n v="15997.68"/>
    <n v="0.16020000000000001"/>
    <n v="0.15390000000000001"/>
    <n v="8302.36"/>
    <n v="384.79"/>
    <n v="59.22"/>
    <n v="444.01"/>
    <n v="31833.599999999999"/>
  </r>
  <r>
    <x v="242"/>
    <s v="Shoreline"/>
    <n v="1667"/>
    <s v="Handicapped Contractual Services"/>
    <s v="No"/>
    <n v="11.28"/>
    <n v="0"/>
    <n v="0"/>
    <n v="1.18"/>
    <n v="1.18"/>
    <n v="0"/>
    <n v="0"/>
    <n v="78209"/>
    <n v="80164"/>
    <n v="0"/>
    <n v="0"/>
    <n v="15997.68"/>
    <n v="0.16020000000000001"/>
    <n v="0.15390000000000001"/>
    <n v="0"/>
    <n v="0"/>
    <n v="0"/>
    <n v="0"/>
    <n v="0"/>
  </r>
  <r>
    <x v="242"/>
    <s v="Shoreline"/>
    <n v="1771"/>
    <s v="Home Education Exchange"/>
    <s v="No"/>
    <n v="121.06"/>
    <n v="0"/>
    <n v="0"/>
    <n v="1.18"/>
    <n v="1.18"/>
    <n v="0"/>
    <n v="0"/>
    <n v="78209"/>
    <n v="80164"/>
    <n v="0"/>
    <n v="0"/>
    <n v="15997.68"/>
    <n v="0.16020000000000001"/>
    <n v="0.15390000000000001"/>
    <n v="0"/>
    <n v="0"/>
    <n v="0"/>
    <n v="0"/>
    <n v="0"/>
  </r>
  <r>
    <x v="242"/>
    <s v="Shoreline"/>
    <n v="1942"/>
    <s v="Cascade K-8 Community School"/>
    <s v="No"/>
    <n v="199.02"/>
    <n v="0"/>
    <n v="0"/>
    <n v="1.18"/>
    <n v="1.18"/>
    <n v="0"/>
    <n v="0"/>
    <n v="78209"/>
    <n v="80164"/>
    <n v="0"/>
    <n v="0"/>
    <n v="15997.68"/>
    <n v="0.16020000000000001"/>
    <n v="0.15390000000000001"/>
    <n v="0"/>
    <n v="0"/>
    <n v="0"/>
    <n v="0"/>
    <n v="0"/>
  </r>
  <r>
    <x v="242"/>
    <s v="Shoreline"/>
    <n v="2185"/>
    <s v="Lake Forest Park Elementary"/>
    <s v="No"/>
    <n v="376.11"/>
    <n v="0"/>
    <n v="0"/>
    <n v="1.18"/>
    <n v="1.18"/>
    <n v="0"/>
    <n v="0"/>
    <n v="78209"/>
    <n v="80164"/>
    <n v="0"/>
    <n v="0"/>
    <n v="15997.68"/>
    <n v="0.16020000000000001"/>
    <n v="0.15390000000000001"/>
    <n v="0"/>
    <n v="0"/>
    <n v="0"/>
    <n v="0"/>
    <n v="0"/>
  </r>
  <r>
    <x v="242"/>
    <s v="Shoreline"/>
    <n v="2703"/>
    <s v="Ridgecrest Elementary"/>
    <s v="No"/>
    <n v="427.22"/>
    <n v="0"/>
    <n v="0"/>
    <n v="1.18"/>
    <n v="1.18"/>
    <n v="0"/>
    <n v="0"/>
    <n v="78209"/>
    <n v="80164"/>
    <n v="0"/>
    <n v="0"/>
    <n v="15997.68"/>
    <n v="0.16020000000000001"/>
    <n v="0.15390000000000001"/>
    <n v="0"/>
    <n v="0"/>
    <n v="0"/>
    <n v="0"/>
    <n v="0"/>
  </r>
  <r>
    <x v="242"/>
    <s v="Shoreline"/>
    <n v="2990"/>
    <s v="Briarcrest Elementary"/>
    <s v="No"/>
    <n v="463.04"/>
    <n v="0"/>
    <n v="0"/>
    <n v="1.18"/>
    <n v="1.18"/>
    <n v="0"/>
    <n v="0"/>
    <n v="78209"/>
    <n v="80164"/>
    <n v="0"/>
    <n v="0"/>
    <n v="15997.68"/>
    <n v="0.16020000000000001"/>
    <n v="0.15390000000000001"/>
    <n v="0"/>
    <n v="0"/>
    <n v="0"/>
    <n v="0"/>
    <n v="0"/>
  </r>
  <r>
    <x v="242"/>
    <s v="Shoreline"/>
    <n v="3104"/>
    <s v="Echo Lake Elementary School"/>
    <s v="No"/>
    <n v="423.56"/>
    <n v="0"/>
    <n v="0"/>
    <n v="1.18"/>
    <n v="1.18"/>
    <n v="0"/>
    <n v="0"/>
    <n v="78209"/>
    <n v="80164"/>
    <n v="0"/>
    <n v="0"/>
    <n v="15997.68"/>
    <n v="0.16020000000000001"/>
    <n v="0.15390000000000001"/>
    <n v="0"/>
    <n v="0"/>
    <n v="0"/>
    <n v="0"/>
    <n v="0"/>
  </r>
  <r>
    <x v="242"/>
    <s v="Shoreline"/>
    <n v="3230"/>
    <s v="Brookside Elementary"/>
    <s v="No"/>
    <n v="373.62"/>
    <n v="0"/>
    <n v="0"/>
    <n v="1.18"/>
    <n v="1.18"/>
    <n v="0"/>
    <n v="0"/>
    <n v="78209"/>
    <n v="80164"/>
    <n v="0"/>
    <n v="0"/>
    <n v="15997.68"/>
    <n v="0.16020000000000001"/>
    <n v="0.15390000000000001"/>
    <n v="0"/>
    <n v="0"/>
    <n v="0"/>
    <n v="0"/>
    <n v="0"/>
  </r>
  <r>
    <x v="242"/>
    <s v="Shoreline"/>
    <n v="3231"/>
    <s v="Highland Terrace Elementary"/>
    <s v="No"/>
    <n v="323.22000000000003"/>
    <n v="0"/>
    <n v="0"/>
    <n v="1.18"/>
    <n v="1.18"/>
    <n v="0"/>
    <n v="0"/>
    <n v="78209"/>
    <n v="80164"/>
    <n v="0"/>
    <n v="0"/>
    <n v="15997.68"/>
    <n v="0.16020000000000001"/>
    <n v="0.15390000000000001"/>
    <n v="0"/>
    <n v="0"/>
    <n v="0"/>
    <n v="0"/>
    <n v="0"/>
  </r>
  <r>
    <x v="242"/>
    <s v="Shoreline"/>
    <n v="3343"/>
    <s v="Shorecrest High School"/>
    <s v="No"/>
    <n v="1528.4"/>
    <n v="0"/>
    <n v="0"/>
    <n v="1.18"/>
    <n v="1.18"/>
    <n v="0"/>
    <n v="0"/>
    <n v="78209"/>
    <n v="80164"/>
    <n v="0"/>
    <n v="0"/>
    <n v="15997.68"/>
    <n v="0.16020000000000001"/>
    <n v="0.15390000000000001"/>
    <n v="0"/>
    <n v="0"/>
    <n v="0"/>
    <n v="0"/>
    <n v="0"/>
  </r>
  <r>
    <x v="242"/>
    <s v="Shoreline"/>
    <n v="3387"/>
    <s v="Kellogg Middle School"/>
    <s v="No"/>
    <n v="987.46"/>
    <n v="0"/>
    <n v="0"/>
    <n v="1.18"/>
    <n v="1.18"/>
    <n v="0"/>
    <n v="0"/>
    <n v="78209"/>
    <n v="80164"/>
    <n v="0"/>
    <n v="0"/>
    <n v="15997.68"/>
    <n v="0.16020000000000001"/>
    <n v="0.15390000000000001"/>
    <n v="0"/>
    <n v="0"/>
    <n v="0"/>
    <n v="0"/>
    <n v="0"/>
  </r>
  <r>
    <x v="242"/>
    <s v="Shoreline"/>
    <n v="3489"/>
    <s v="Parkwood Elementary"/>
    <s v="No"/>
    <n v="399.56"/>
    <n v="0"/>
    <n v="0"/>
    <n v="1.18"/>
    <n v="1.18"/>
    <n v="0"/>
    <n v="0"/>
    <n v="78209"/>
    <n v="80164"/>
    <n v="0"/>
    <n v="0"/>
    <n v="15997.68"/>
    <n v="0.16020000000000001"/>
    <n v="0.15390000000000001"/>
    <n v="0"/>
    <n v="0"/>
    <n v="0"/>
    <n v="0"/>
    <n v="0"/>
  </r>
  <r>
    <x v="242"/>
    <s v="Shoreline"/>
    <n v="3527"/>
    <s v="Melvin G Syre Elementary"/>
    <s v="No"/>
    <n v="444.98"/>
    <n v="0"/>
    <n v="0"/>
    <n v="1.18"/>
    <n v="1.18"/>
    <n v="0"/>
    <n v="0"/>
    <n v="78209"/>
    <n v="80164"/>
    <n v="0"/>
    <n v="0"/>
    <n v="15997.68"/>
    <n v="0.16020000000000001"/>
    <n v="0.15390000000000001"/>
    <n v="0"/>
    <n v="0"/>
    <n v="0"/>
    <n v="0"/>
    <n v="0"/>
  </r>
  <r>
    <x v="242"/>
    <s v="Shoreline"/>
    <n v="3674"/>
    <s v="Albert Einstein Middle School"/>
    <s v="No"/>
    <n v="1036.8599999999999"/>
    <n v="0"/>
    <n v="0"/>
    <n v="1.18"/>
    <n v="1.18"/>
    <n v="0"/>
    <n v="0"/>
    <n v="78209"/>
    <n v="80164"/>
    <n v="0"/>
    <n v="0"/>
    <n v="15997.68"/>
    <n v="0.16020000000000001"/>
    <n v="0.15390000000000001"/>
    <n v="0"/>
    <n v="0"/>
    <n v="0"/>
    <n v="0"/>
    <n v="0"/>
  </r>
  <r>
    <x v="242"/>
    <s v="Shoreline"/>
    <n v="3921"/>
    <s v="Shorewood High School"/>
    <s v="No"/>
    <n v="1535.46"/>
    <n v="0"/>
    <n v="0"/>
    <n v="1.18"/>
    <n v="1.18"/>
    <n v="0"/>
    <n v="0"/>
    <n v="78209"/>
    <n v="80164"/>
    <n v="0"/>
    <n v="0"/>
    <n v="15997.68"/>
    <n v="0.16020000000000001"/>
    <n v="0.15390000000000001"/>
    <n v="0"/>
    <n v="0"/>
    <n v="0"/>
    <n v="0"/>
    <n v="0"/>
  </r>
  <r>
    <x v="242"/>
    <s v="Shoreline"/>
    <n v="3958"/>
    <s v="Meridian Park Elementary School"/>
    <s v="No"/>
    <n v="586.11"/>
    <n v="0"/>
    <n v="0"/>
    <n v="1.18"/>
    <n v="1.18"/>
    <n v="0"/>
    <n v="0"/>
    <n v="78209"/>
    <n v="80164"/>
    <n v="0"/>
    <n v="0"/>
    <n v="15997.68"/>
    <n v="0.16020000000000001"/>
    <n v="0.15390000000000001"/>
    <n v="0"/>
    <n v="0"/>
    <n v="0"/>
    <n v="0"/>
    <n v="0"/>
  </r>
  <r>
    <x v="243"/>
    <s v="Skamania"/>
    <n v="3405"/>
    <s v="Skamania Elementary"/>
    <s v="Yes"/>
    <n v="109.56"/>
    <n v="0"/>
    <n v="109.56"/>
    <n v="1.06"/>
    <n v="1.06"/>
    <n v="109.56"/>
    <n v="0.32100000000000001"/>
    <n v="78209"/>
    <n v="80164"/>
    <n v="26611.39"/>
    <n v="665.20999999999913"/>
    <n v="15997.68"/>
    <n v="0.16020000000000001"/>
    <n v="0.15390000000000001"/>
    <n v="9500.7800000000007"/>
    <n v="454.61"/>
    <n v="69.959999999999994"/>
    <n v="524.57000000000005"/>
    <n v="37301.949999999997"/>
  </r>
  <r>
    <x v="244"/>
    <s v="Skykomish"/>
    <n v="2512"/>
    <s v="Skykomish Elementary School"/>
    <s v="Yes"/>
    <n v="29.44"/>
    <n v="0"/>
    <n v="29.44"/>
    <n v="1.18"/>
    <n v="1.18"/>
    <n v="29.44"/>
    <n v="8.5999999999999993E-2"/>
    <n v="78209"/>
    <n v="80164"/>
    <n v="7936.65"/>
    <n v="198.39000000000033"/>
    <n v="15997.68"/>
    <n v="0.16020000000000001"/>
    <n v="0.15390000000000001"/>
    <n v="2677.78"/>
    <n v="135.58000000000001"/>
    <n v="20.87"/>
    <n v="156.45000000000002"/>
    <n v="10969.27"/>
  </r>
  <r>
    <x v="244"/>
    <s v="Skykomish"/>
    <n v="2513"/>
    <s v="Skykomish High School"/>
    <s v="Yes"/>
    <n v="11.34"/>
    <n v="0"/>
    <n v="11.34"/>
    <n v="1.18"/>
    <n v="1.18"/>
    <n v="11.34"/>
    <n v="3.3000000000000002E-2"/>
    <n v="78209"/>
    <n v="80164"/>
    <n v="3045.46"/>
    <n v="76.130000000000109"/>
    <n v="15997.68"/>
    <n v="0.16020000000000001"/>
    <n v="0.15390000000000001"/>
    <n v="1027.52"/>
    <n v="52.03"/>
    <n v="8.01"/>
    <n v="60.04"/>
    <n v="4209.1500000000005"/>
  </r>
  <r>
    <x v="245"/>
    <s v="Snohomish"/>
    <n v="1730"/>
    <s v="Snohomish Center"/>
    <s v="Yes"/>
    <n v="11.48"/>
    <n v="0"/>
    <n v="11.48"/>
    <n v="1.18"/>
    <n v="1.22"/>
    <n v="11.48"/>
    <n v="3.4000000000000002E-2"/>
    <n v="78209"/>
    <n v="80164"/>
    <n v="3137.75"/>
    <n v="187.44999999999982"/>
    <n v="15997.68"/>
    <n v="0.16020000000000001"/>
    <n v="0.15390000000000001"/>
    <n v="1075.44"/>
    <n v="55.42"/>
    <n v="8.5299999999999994"/>
    <n v="63.95"/>
    <n v="4464.59"/>
  </r>
  <r>
    <x v="245"/>
    <s v="Snohomish"/>
    <n v="1904"/>
    <s v="Parent Partnership"/>
    <s v="No"/>
    <n v="82.16"/>
    <n v="0"/>
    <n v="0"/>
    <n v="1.18"/>
    <n v="1.22"/>
    <n v="0"/>
    <n v="0"/>
    <n v="78209"/>
    <n v="80164"/>
    <n v="0"/>
    <n v="0"/>
    <n v="15997.68"/>
    <n v="0.16020000000000001"/>
    <n v="0.15390000000000001"/>
    <n v="0"/>
    <n v="0"/>
    <n v="0"/>
    <n v="0"/>
    <n v="0"/>
  </r>
  <r>
    <x v="245"/>
    <s v="Snohomish"/>
    <n v="2073"/>
    <s v="Machias Elementary"/>
    <s v="No"/>
    <n v="618.39"/>
    <n v="0"/>
    <n v="0"/>
    <n v="1.18"/>
    <n v="1.22"/>
    <n v="0"/>
    <n v="0"/>
    <n v="78209"/>
    <n v="80164"/>
    <n v="0"/>
    <n v="0"/>
    <n v="15997.68"/>
    <n v="0.16020000000000001"/>
    <n v="0.15390000000000001"/>
    <n v="0"/>
    <n v="0"/>
    <n v="0"/>
    <n v="0"/>
    <n v="0"/>
  </r>
  <r>
    <x v="245"/>
    <s v="Snohomish"/>
    <n v="2428"/>
    <s v="Snohomish High School"/>
    <s v="No"/>
    <n v="1450.11"/>
    <n v="0"/>
    <n v="0"/>
    <n v="1.18"/>
    <n v="1.22"/>
    <n v="0"/>
    <n v="0"/>
    <n v="78209"/>
    <n v="80164"/>
    <n v="0"/>
    <n v="0"/>
    <n v="15997.68"/>
    <n v="0.16020000000000001"/>
    <n v="0.15390000000000001"/>
    <n v="0"/>
    <n v="0"/>
    <n v="0"/>
    <n v="0"/>
    <n v="0"/>
  </r>
  <r>
    <x v="245"/>
    <s v="Snohomish"/>
    <n v="3005"/>
    <s v="Central Emerson Elementary"/>
    <s v="No"/>
    <n v="475.15"/>
    <n v="0"/>
    <n v="0"/>
    <n v="1.18"/>
    <n v="1.22"/>
    <n v="0"/>
    <n v="0"/>
    <n v="78209"/>
    <n v="80164"/>
    <n v="0"/>
    <n v="0"/>
    <n v="15997.68"/>
    <n v="0.16020000000000001"/>
    <n v="0.15390000000000001"/>
    <n v="0"/>
    <n v="0"/>
    <n v="0"/>
    <n v="0"/>
    <n v="0"/>
  </r>
  <r>
    <x v="245"/>
    <s v="Snohomish"/>
    <n v="3305"/>
    <s v="Cathcart Elementary"/>
    <s v="No"/>
    <n v="503.07"/>
    <n v="0"/>
    <n v="0"/>
    <n v="1.18"/>
    <n v="1.22"/>
    <n v="0"/>
    <n v="0"/>
    <n v="78209"/>
    <n v="80164"/>
    <n v="0"/>
    <n v="0"/>
    <n v="15997.68"/>
    <n v="0.16020000000000001"/>
    <n v="0.15390000000000001"/>
    <n v="0"/>
    <n v="0"/>
    <n v="0"/>
    <n v="0"/>
    <n v="0"/>
  </r>
  <r>
    <x v="245"/>
    <s v="Snohomish"/>
    <n v="3561"/>
    <s v="Riverview Elementary"/>
    <s v="No"/>
    <n v="485.35"/>
    <n v="0"/>
    <n v="0"/>
    <n v="1.18"/>
    <n v="1.22"/>
    <n v="0"/>
    <n v="0"/>
    <n v="78209"/>
    <n v="80164"/>
    <n v="0"/>
    <n v="0"/>
    <n v="15997.68"/>
    <n v="0.16020000000000001"/>
    <n v="0.15390000000000001"/>
    <n v="0"/>
    <n v="0"/>
    <n v="0"/>
    <n v="0"/>
    <n v="0"/>
  </r>
  <r>
    <x v="245"/>
    <s v="Snohomish"/>
    <n v="3981"/>
    <s v="High School Re Entry"/>
    <s v="No"/>
    <n v="46.39"/>
    <n v="0"/>
    <n v="0"/>
    <n v="1.18"/>
    <n v="1.22"/>
    <n v="0"/>
    <n v="0"/>
    <n v="78209"/>
    <n v="80164"/>
    <n v="0"/>
    <n v="0"/>
    <n v="15997.68"/>
    <n v="0.16020000000000001"/>
    <n v="0.15390000000000001"/>
    <n v="0"/>
    <n v="0"/>
    <n v="0"/>
    <n v="0"/>
    <n v="0"/>
  </r>
  <r>
    <x v="245"/>
    <s v="Snohomish"/>
    <n v="4145"/>
    <s v="Valley View Middle School"/>
    <s v="No"/>
    <n v="643.01"/>
    <n v="0"/>
    <n v="0"/>
    <n v="1.18"/>
    <n v="1.22"/>
    <n v="0"/>
    <n v="0"/>
    <n v="78209"/>
    <n v="80164"/>
    <n v="0"/>
    <n v="0"/>
    <n v="15997.68"/>
    <n v="0.16020000000000001"/>
    <n v="0.15390000000000001"/>
    <n v="0"/>
    <n v="0"/>
    <n v="0"/>
    <n v="0"/>
    <n v="0"/>
  </r>
  <r>
    <x v="245"/>
    <s v="Snohomish"/>
    <n v="4184"/>
    <s v="Seattle Hill Elementary"/>
    <s v="No"/>
    <n v="572.75"/>
    <n v="0"/>
    <n v="0"/>
    <n v="1.18"/>
    <n v="1.22"/>
    <n v="0"/>
    <n v="0"/>
    <n v="78209"/>
    <n v="80164"/>
    <n v="0"/>
    <n v="0"/>
    <n v="15997.68"/>
    <n v="0.16020000000000001"/>
    <n v="0.15390000000000001"/>
    <n v="0"/>
    <n v="0"/>
    <n v="0"/>
    <n v="0"/>
    <n v="0"/>
  </r>
  <r>
    <x v="245"/>
    <s v="Snohomish"/>
    <n v="4241"/>
    <s v="Dutch Hill Elementary"/>
    <s v="No"/>
    <n v="694.03"/>
    <n v="0"/>
    <n v="0"/>
    <n v="1.18"/>
    <n v="1.22"/>
    <n v="0"/>
    <n v="0"/>
    <n v="78209"/>
    <n v="80164"/>
    <n v="0"/>
    <n v="0"/>
    <n v="15997.68"/>
    <n v="0.16020000000000001"/>
    <n v="0.15390000000000001"/>
    <n v="0"/>
    <n v="0"/>
    <n v="0"/>
    <n v="0"/>
    <n v="0"/>
  </r>
  <r>
    <x v="245"/>
    <s v="Snohomish"/>
    <n v="4265"/>
    <s v="AIM High School"/>
    <s v="No"/>
    <n v="166.36"/>
    <n v="0"/>
    <n v="0"/>
    <n v="1.18"/>
    <n v="1.22"/>
    <n v="0"/>
    <n v="0"/>
    <n v="78209"/>
    <n v="80164"/>
    <n v="0"/>
    <n v="0"/>
    <n v="15997.68"/>
    <n v="0.16020000000000001"/>
    <n v="0.15390000000000001"/>
    <n v="0"/>
    <n v="0"/>
    <n v="0"/>
    <n v="0"/>
    <n v="0"/>
  </r>
  <r>
    <x v="245"/>
    <s v="Snohomish"/>
    <n v="4366"/>
    <s v="Cascade View Elementary"/>
    <s v="No"/>
    <n v="412.03999999999996"/>
    <n v="0"/>
    <n v="0"/>
    <n v="1.18"/>
    <n v="1.22"/>
    <n v="0"/>
    <n v="0"/>
    <n v="78209"/>
    <n v="80164"/>
    <n v="0"/>
    <n v="0"/>
    <n v="15997.68"/>
    <n v="0.16020000000000001"/>
    <n v="0.15390000000000001"/>
    <n v="0"/>
    <n v="0"/>
    <n v="0"/>
    <n v="0"/>
    <n v="0"/>
  </r>
  <r>
    <x v="245"/>
    <s v="Snohomish"/>
    <n v="4383"/>
    <s v="Totem Falls"/>
    <s v="No"/>
    <n v="411.25"/>
    <n v="0"/>
    <n v="0"/>
    <n v="1.18"/>
    <n v="1.22"/>
    <n v="0"/>
    <n v="0"/>
    <n v="78209"/>
    <n v="80164"/>
    <n v="0"/>
    <n v="0"/>
    <n v="15997.68"/>
    <n v="0.16020000000000001"/>
    <n v="0.15390000000000001"/>
    <n v="0"/>
    <n v="0"/>
    <n v="0"/>
    <n v="0"/>
    <n v="0"/>
  </r>
  <r>
    <x v="245"/>
    <s v="Snohomish"/>
    <n v="4395"/>
    <s v="Centennial Middle School"/>
    <s v="No"/>
    <n v="723.47"/>
    <n v="0"/>
    <n v="0"/>
    <n v="1.18"/>
    <n v="1.22"/>
    <n v="0"/>
    <n v="0"/>
    <n v="78209"/>
    <n v="80164"/>
    <n v="0"/>
    <n v="0"/>
    <n v="15997.68"/>
    <n v="0.16020000000000001"/>
    <n v="0.15390000000000001"/>
    <n v="0"/>
    <n v="0"/>
    <n v="0"/>
    <n v="0"/>
    <n v="0"/>
  </r>
  <r>
    <x v="245"/>
    <s v="Snohomish"/>
    <n v="5100"/>
    <s v="Little Cedars Elementary School"/>
    <s v="No"/>
    <n v="658.01"/>
    <n v="0"/>
    <n v="0"/>
    <n v="1.18"/>
    <n v="1.22"/>
    <n v="0"/>
    <n v="0"/>
    <n v="78209"/>
    <n v="80164"/>
    <n v="0"/>
    <n v="0"/>
    <n v="15997.68"/>
    <n v="0.16020000000000001"/>
    <n v="0.15390000000000001"/>
    <n v="0"/>
    <n v="0"/>
    <n v="0"/>
    <n v="0"/>
    <n v="0"/>
  </r>
  <r>
    <x v="245"/>
    <s v="Snohomish"/>
    <n v="5128"/>
    <s v="Glacier Peak High School"/>
    <s v="No"/>
    <n v="1610.22"/>
    <n v="0"/>
    <n v="0"/>
    <n v="1.18"/>
    <n v="1.22"/>
    <n v="0"/>
    <n v="0"/>
    <n v="78209"/>
    <n v="80164"/>
    <n v="0"/>
    <n v="0"/>
    <n v="15997.68"/>
    <n v="0.16020000000000001"/>
    <n v="0.15390000000000001"/>
    <n v="0"/>
    <n v="0"/>
    <n v="0"/>
    <n v="0"/>
    <n v="0"/>
  </r>
  <r>
    <x v="245"/>
    <s v="Snohomish"/>
    <n v="5712"/>
    <s v="Central Primary Center"/>
    <s v="Yes"/>
    <n v="0"/>
    <n v="0"/>
    <n v="0"/>
    <n v="1.18"/>
    <n v="1.22"/>
    <n v="0"/>
    <n v="0"/>
    <n v="78209"/>
    <n v="80164"/>
    <n v="0"/>
    <n v="0"/>
    <n v="15997.68"/>
    <n v="0.16020000000000001"/>
    <n v="0.15390000000000001"/>
    <n v="0"/>
    <n v="0"/>
    <n v="0"/>
    <n v="0"/>
    <n v="0"/>
  </r>
  <r>
    <x v="246"/>
    <s v="Snoqualmie Valley"/>
    <n v="1502"/>
    <s v="Two Rivers School"/>
    <s v="No"/>
    <n v="54.21"/>
    <n v="0"/>
    <n v="0"/>
    <n v="1.18"/>
    <n v="1.18"/>
    <n v="0"/>
    <n v="0"/>
    <n v="78209"/>
    <n v="80164"/>
    <n v="0"/>
    <n v="0"/>
    <n v="15997.68"/>
    <n v="0.16020000000000001"/>
    <n v="0.15390000000000001"/>
    <n v="0"/>
    <n v="0"/>
    <n v="0"/>
    <n v="0"/>
    <n v="0"/>
  </r>
  <r>
    <x v="246"/>
    <s v="Snoqualmie Valley"/>
    <n v="2124"/>
    <s v="Snoqualmie Middle School"/>
    <s v="No"/>
    <n v="492.24"/>
    <n v="0"/>
    <n v="0"/>
    <n v="1.18"/>
    <n v="1.18"/>
    <n v="0"/>
    <n v="0"/>
    <n v="78209"/>
    <n v="80164"/>
    <n v="0"/>
    <n v="0"/>
    <n v="15997.68"/>
    <n v="0.16020000000000001"/>
    <n v="0.15390000000000001"/>
    <n v="0"/>
    <n v="0"/>
    <n v="0"/>
    <n v="0"/>
    <n v="0"/>
  </r>
  <r>
    <x v="246"/>
    <s v="Snoqualmie Valley"/>
    <n v="2222"/>
    <s v="Fall City Elementary"/>
    <s v="No"/>
    <n v="459.75"/>
    <n v="0"/>
    <n v="0"/>
    <n v="1.18"/>
    <n v="1.18"/>
    <n v="0"/>
    <n v="0"/>
    <n v="78209"/>
    <n v="80164"/>
    <n v="0"/>
    <n v="0"/>
    <n v="15997.68"/>
    <n v="0.16020000000000001"/>
    <n v="0.15390000000000001"/>
    <n v="0"/>
    <n v="0"/>
    <n v="0"/>
    <n v="0"/>
    <n v="0"/>
  </r>
  <r>
    <x v="246"/>
    <s v="Snoqualmie Valley"/>
    <n v="2287"/>
    <s v="North Bend Elementary School"/>
    <s v="No"/>
    <n v="467.56"/>
    <n v="0"/>
    <n v="0"/>
    <n v="1.18"/>
    <n v="1.18"/>
    <n v="0"/>
    <n v="0"/>
    <n v="78209"/>
    <n v="80164"/>
    <n v="0"/>
    <n v="0"/>
    <n v="15997.68"/>
    <n v="0.16020000000000001"/>
    <n v="0.15390000000000001"/>
    <n v="0"/>
    <n v="0"/>
    <n v="0"/>
    <n v="0"/>
    <n v="0"/>
  </r>
  <r>
    <x v="246"/>
    <s v="Snoqualmie Valley"/>
    <n v="2288"/>
    <s v="Snoqualmie Elementary"/>
    <s v="No"/>
    <n v="435.51"/>
    <n v="0"/>
    <n v="0"/>
    <n v="1.18"/>
    <n v="1.18"/>
    <n v="0"/>
    <n v="0"/>
    <n v="78209"/>
    <n v="80164"/>
    <n v="0"/>
    <n v="0"/>
    <n v="15997.68"/>
    <n v="0.16020000000000001"/>
    <n v="0.15390000000000001"/>
    <n v="0"/>
    <n v="0"/>
    <n v="0"/>
    <n v="0"/>
    <n v="0"/>
  </r>
  <r>
    <x v="246"/>
    <s v="Snoqualmie Valley"/>
    <n v="2850"/>
    <s v="Mount Si High School"/>
    <s v="No"/>
    <n v="2145.67"/>
    <n v="0"/>
    <n v="0"/>
    <n v="1.18"/>
    <n v="1.18"/>
    <n v="0"/>
    <n v="0"/>
    <n v="78209"/>
    <n v="80164"/>
    <n v="0"/>
    <n v="0"/>
    <n v="15997.68"/>
    <n v="0.16020000000000001"/>
    <n v="0.15390000000000001"/>
    <n v="0"/>
    <n v="0"/>
    <n v="0"/>
    <n v="0"/>
    <n v="0"/>
  </r>
  <r>
    <x v="246"/>
    <s v="Snoqualmie Valley"/>
    <n v="4308"/>
    <s v="Edwin R Opstad Elementary"/>
    <s v="No"/>
    <n v="586.16"/>
    <n v="0"/>
    <n v="0"/>
    <n v="1.18"/>
    <n v="1.18"/>
    <n v="0"/>
    <n v="0"/>
    <n v="78209"/>
    <n v="80164"/>
    <n v="0"/>
    <n v="0"/>
    <n v="15997.68"/>
    <n v="0.16020000000000001"/>
    <n v="0.15390000000000001"/>
    <n v="0"/>
    <n v="0"/>
    <n v="0"/>
    <n v="0"/>
    <n v="0"/>
  </r>
  <r>
    <x v="246"/>
    <s v="Snoqualmie Valley"/>
    <n v="4397"/>
    <s v="Chief Kanim Middle School"/>
    <s v="No"/>
    <n v="515.99"/>
    <n v="0"/>
    <n v="0"/>
    <n v="1.18"/>
    <n v="1.18"/>
    <n v="0"/>
    <n v="0"/>
    <n v="78209"/>
    <n v="80164"/>
    <n v="0"/>
    <n v="0"/>
    <n v="15997.68"/>
    <n v="0.16020000000000001"/>
    <n v="0.15390000000000001"/>
    <n v="0"/>
    <n v="0"/>
    <n v="0"/>
    <n v="0"/>
    <n v="0"/>
  </r>
  <r>
    <x v="246"/>
    <s v="Snoqualmie Valley"/>
    <n v="5015"/>
    <s v="Cascade View Elementary School"/>
    <s v="No"/>
    <n v="493.99"/>
    <n v="0"/>
    <n v="0"/>
    <n v="1.18"/>
    <n v="1.18"/>
    <n v="0"/>
    <n v="0"/>
    <n v="78209"/>
    <n v="80164"/>
    <n v="0"/>
    <n v="0"/>
    <n v="15997.68"/>
    <n v="0.16020000000000001"/>
    <n v="0.15390000000000001"/>
    <n v="0"/>
    <n v="0"/>
    <n v="0"/>
    <n v="0"/>
    <n v="0"/>
  </r>
  <r>
    <x v="246"/>
    <s v="Snoqualmie Valley"/>
    <n v="5135"/>
    <s v="Twin Falls Middle School"/>
    <s v="No"/>
    <n v="551.53"/>
    <n v="0"/>
    <n v="0"/>
    <n v="1.18"/>
    <n v="1.18"/>
    <n v="0"/>
    <n v="0"/>
    <n v="78209"/>
    <n v="80164"/>
    <n v="0"/>
    <n v="0"/>
    <n v="15997.68"/>
    <n v="0.16020000000000001"/>
    <n v="0.15390000000000001"/>
    <n v="0"/>
    <n v="0"/>
    <n v="0"/>
    <n v="0"/>
    <n v="0"/>
  </r>
  <r>
    <x v="246"/>
    <s v="Snoqualmie Valley"/>
    <n v="5181"/>
    <s v="Snoqualmie Access"/>
    <s v="No"/>
    <n v="15.51"/>
    <n v="0"/>
    <n v="0"/>
    <n v="1.18"/>
    <n v="1.18"/>
    <n v="0"/>
    <n v="0"/>
    <n v="78209"/>
    <n v="80164"/>
    <n v="0"/>
    <n v="0"/>
    <n v="15997.68"/>
    <n v="0.16020000000000001"/>
    <n v="0.15390000000000001"/>
    <n v="0"/>
    <n v="0"/>
    <n v="0"/>
    <n v="0"/>
    <n v="0"/>
  </r>
  <r>
    <x v="246"/>
    <s v="Snoqualmie Valley"/>
    <n v="5296"/>
    <s v="Snoqualmie Parent Partnership Program"/>
    <s v="No"/>
    <n v="215.81"/>
    <n v="0"/>
    <n v="0"/>
    <n v="1.18"/>
    <n v="1.18"/>
    <n v="0"/>
    <n v="0"/>
    <n v="78209"/>
    <n v="80164"/>
    <n v="0"/>
    <n v="0"/>
    <n v="15997.68"/>
    <n v="0.16020000000000001"/>
    <n v="0.15390000000000001"/>
    <n v="0"/>
    <n v="0"/>
    <n v="0"/>
    <n v="0"/>
    <n v="0"/>
  </r>
  <r>
    <x v="246"/>
    <s v="Snoqualmie Valley"/>
    <n v="5457"/>
    <s v="Timber Ridge Elementary School"/>
    <s v="No"/>
    <n v="608.12"/>
    <n v="0"/>
    <n v="0"/>
    <n v="1.18"/>
    <n v="1.18"/>
    <n v="0"/>
    <n v="0"/>
    <n v="78209"/>
    <n v="80164"/>
    <n v="0"/>
    <n v="0"/>
    <n v="15997.68"/>
    <n v="0.16020000000000001"/>
    <n v="0.15390000000000001"/>
    <n v="0"/>
    <n v="0"/>
    <n v="0"/>
    <n v="0"/>
    <n v="0"/>
  </r>
  <r>
    <x v="247"/>
    <s v="Soap Lake"/>
    <n v="2694"/>
    <s v="Soap Lake Elementary"/>
    <s v="Yes"/>
    <n v="310.52"/>
    <n v="0"/>
    <n v="310.52"/>
    <n v="1"/>
    <n v="1"/>
    <n v="310.52"/>
    <n v="0.91100000000000003"/>
    <n v="78209"/>
    <n v="80164"/>
    <n v="71248.399999999994"/>
    <n v="1781"/>
    <n v="15997.68"/>
    <n v="0.16020000000000001"/>
    <n v="0.15390000000000001"/>
    <n v="26261.98"/>
    <n v="1217.1600000000001"/>
    <n v="187.32"/>
    <n v="1404.48"/>
    <n v="100695.85999999999"/>
  </r>
  <r>
    <x v="247"/>
    <s v="Soap Lake"/>
    <n v="3089"/>
    <s v="Soap Lake Middle &amp; High School"/>
    <s v="Yes"/>
    <n v="238.45000000000002"/>
    <n v="0"/>
    <n v="238.45000000000002"/>
    <n v="1"/>
    <n v="1"/>
    <n v="238.45000000000002"/>
    <n v="0.69899999999999995"/>
    <n v="78209"/>
    <n v="80164"/>
    <n v="54668.09"/>
    <n v="1366.5500000000029"/>
    <n v="15997.68"/>
    <n v="0.16020000000000001"/>
    <n v="0.15390000000000001"/>
    <n v="20150.52"/>
    <n v="933.91"/>
    <n v="143.72999999999999"/>
    <n v="1077.6399999999999"/>
    <n v="77262.8"/>
  </r>
  <r>
    <x v="248"/>
    <s v="South Bend"/>
    <n v="2214"/>
    <s v="South Bend High School"/>
    <s v="Yes"/>
    <n v="256.52000000000004"/>
    <n v="0"/>
    <n v="256.52000000000004"/>
    <n v="1"/>
    <n v="1"/>
    <n v="256.52000000000004"/>
    <n v="0.752"/>
    <n v="78209"/>
    <n v="80164"/>
    <n v="58813.17"/>
    <n v="1470.1600000000035"/>
    <n v="15997.68"/>
    <n v="0.16020000000000001"/>
    <n v="0.15390000000000001"/>
    <n v="21678.38"/>
    <n v="1004.72"/>
    <n v="154.63"/>
    <n v="1159.3499999999999"/>
    <n v="83121.060000000012"/>
  </r>
  <r>
    <x v="248"/>
    <s v="South Bend"/>
    <n v="2804"/>
    <s v="Mike Morris Elementary"/>
    <s v="Yes"/>
    <n v="287.21999999999997"/>
    <n v="0"/>
    <n v="287.21999999999997"/>
    <n v="1"/>
    <n v="1"/>
    <n v="287.21999999999997"/>
    <n v="0.84299999999999997"/>
    <n v="78209"/>
    <n v="80164"/>
    <n v="65930.19"/>
    <n v="1648.0599999999977"/>
    <n v="15997.68"/>
    <n v="0.16020000000000001"/>
    <n v="0.15390000000000001"/>
    <n v="24301.7"/>
    <n v="1126.3"/>
    <n v="173.34"/>
    <n v="1299.6399999999999"/>
    <n v="93179.59"/>
  </r>
  <r>
    <x v="248"/>
    <s v="South Bend"/>
    <n v="5763"/>
    <s v="Washington Online School"/>
    <s v="No"/>
    <n v="54.1"/>
    <n v="0"/>
    <n v="0"/>
    <n v="1"/>
    <n v="1"/>
    <n v="0"/>
    <n v="0"/>
    <n v="78209"/>
    <n v="80164"/>
    <n v="0"/>
    <n v="0"/>
    <n v="15997.68"/>
    <n v="0.16020000000000001"/>
    <n v="0.15390000000000001"/>
    <n v="0"/>
    <n v="0"/>
    <n v="0"/>
    <n v="0"/>
    <n v="0"/>
  </r>
  <r>
    <x v="248"/>
    <s v="South Bend"/>
    <n v="5765"/>
    <s v="Washington Digital Academy"/>
    <s v="No"/>
    <n v="636.08000000000004"/>
    <n v="0"/>
    <n v="0"/>
    <n v="1"/>
    <n v="1"/>
    <n v="0"/>
    <n v="0"/>
    <n v="78209"/>
    <n v="80164"/>
    <n v="0"/>
    <n v="0"/>
    <n v="15997.68"/>
    <n v="0.16020000000000001"/>
    <n v="0.15390000000000001"/>
    <n v="0"/>
    <n v="0"/>
    <n v="0"/>
    <n v="0"/>
    <n v="0"/>
  </r>
  <r>
    <x v="248"/>
    <s v="South Bend"/>
    <n v="5766"/>
    <s v="Astravo Online Academy"/>
    <s v="No"/>
    <n v="122.56"/>
    <n v="0"/>
    <n v="0"/>
    <n v="1"/>
    <n v="1"/>
    <n v="0"/>
    <n v="0"/>
    <n v="78209"/>
    <n v="80164"/>
    <n v="0"/>
    <n v="0"/>
    <n v="15997.68"/>
    <n v="0.16020000000000001"/>
    <n v="0.15390000000000001"/>
    <n v="0"/>
    <n v="0"/>
    <n v="0"/>
    <n v="0"/>
    <n v="0"/>
  </r>
  <r>
    <x v="249"/>
    <s v="South Kitsap"/>
    <n v="1718"/>
    <s v="Explorer Academy"/>
    <s v="No"/>
    <n v="295.47000000000003"/>
    <n v="0"/>
    <n v="0"/>
    <n v="1.18"/>
    <n v="1.18"/>
    <n v="0"/>
    <n v="0"/>
    <n v="78209"/>
    <n v="80164"/>
    <n v="0"/>
    <n v="0"/>
    <n v="15997.68"/>
    <n v="0.16020000000000001"/>
    <n v="0.15390000000000001"/>
    <n v="0"/>
    <n v="0"/>
    <n v="0"/>
    <n v="0"/>
    <n v="0"/>
  </r>
  <r>
    <x v="249"/>
    <s v="South Kitsap"/>
    <n v="2272"/>
    <s v="South Kitsap High School"/>
    <s v="No"/>
    <n v="2388.5"/>
    <n v="0"/>
    <n v="0"/>
    <n v="1.18"/>
    <n v="1.18"/>
    <n v="0"/>
    <n v="0"/>
    <n v="78209"/>
    <n v="80164"/>
    <n v="0"/>
    <n v="0"/>
    <n v="15997.68"/>
    <n v="0.16020000000000001"/>
    <n v="0.15390000000000001"/>
    <n v="0"/>
    <n v="0"/>
    <n v="0"/>
    <n v="0"/>
    <n v="0"/>
  </r>
  <r>
    <x v="249"/>
    <s v="South Kitsap"/>
    <n v="2641"/>
    <s v="East Port Orchard Elementary School"/>
    <s v="Yes"/>
    <n v="425.41"/>
    <n v="0"/>
    <n v="425.41"/>
    <n v="1.18"/>
    <n v="1.18"/>
    <n v="425.41"/>
    <n v="1.248"/>
    <n v="78209"/>
    <n v="80164"/>
    <n v="115173.7"/>
    <n v="2879.0100000000093"/>
    <n v="15997.68"/>
    <n v="0.16020000000000001"/>
    <n v="0.15390000000000001"/>
    <n v="38859.01"/>
    <n v="1967.55"/>
    <n v="302.81"/>
    <n v="2270.36"/>
    <n v="159182.07999999999"/>
  </r>
  <r>
    <x v="249"/>
    <s v="South Kitsap"/>
    <n v="2650"/>
    <s v="Orchard Heights Elementary School"/>
    <s v="No"/>
    <n v="539.24"/>
    <n v="0"/>
    <n v="0"/>
    <n v="1.18"/>
    <n v="1.18"/>
    <n v="0"/>
    <n v="0"/>
    <n v="78209"/>
    <n v="80164"/>
    <n v="0"/>
    <n v="0"/>
    <n v="15997.68"/>
    <n v="0.16020000000000001"/>
    <n v="0.15390000000000001"/>
    <n v="0"/>
    <n v="0"/>
    <n v="0"/>
    <n v="0"/>
    <n v="0"/>
  </r>
  <r>
    <x v="249"/>
    <s v="South Kitsap"/>
    <n v="2995"/>
    <s v="Olalla Elementary School"/>
    <s v="No"/>
    <n v="259.02999999999997"/>
    <n v="0"/>
    <n v="0"/>
    <n v="1.18"/>
    <n v="1.18"/>
    <n v="0"/>
    <n v="0"/>
    <n v="78209"/>
    <n v="80164"/>
    <n v="0"/>
    <n v="0"/>
    <n v="15997.68"/>
    <n v="0.16020000000000001"/>
    <n v="0.15390000000000001"/>
    <n v="0"/>
    <n v="0"/>
    <n v="0"/>
    <n v="0"/>
    <n v="0"/>
  </r>
  <r>
    <x v="249"/>
    <s v="South Kitsap"/>
    <n v="3046"/>
    <s v="Marcus Whitman Middle School"/>
    <s v="Yes"/>
    <n v="633.86"/>
    <n v="0"/>
    <n v="633.86"/>
    <n v="1.18"/>
    <n v="1.18"/>
    <n v="633.86"/>
    <n v="1.859"/>
    <n v="78209"/>
    <n v="80164"/>
    <n v="171560.83"/>
    <n v="4288.5200000000186"/>
    <n v="15997.68"/>
    <n v="0.16020000000000001"/>
    <n v="0.15390000000000001"/>
    <n v="57883.74"/>
    <n v="2930.82"/>
    <n v="451.05"/>
    <n v="3381.8700000000003"/>
    <n v="237114.96"/>
  </r>
  <r>
    <x v="249"/>
    <s v="South Kitsap"/>
    <n v="3110"/>
    <s v="South Colby Elementary School"/>
    <s v="No"/>
    <n v="277.51"/>
    <n v="0"/>
    <n v="0"/>
    <n v="1.18"/>
    <n v="1.18"/>
    <n v="0"/>
    <n v="0"/>
    <n v="78209"/>
    <n v="80164"/>
    <n v="0"/>
    <n v="0"/>
    <n v="15997.68"/>
    <n v="0.16020000000000001"/>
    <n v="0.15390000000000001"/>
    <n v="0"/>
    <n v="0"/>
    <n v="0"/>
    <n v="0"/>
    <n v="0"/>
  </r>
  <r>
    <x v="249"/>
    <s v="South Kitsap"/>
    <n v="3680"/>
    <s v="Cedar Heights Middle School"/>
    <s v="No"/>
    <n v="682.78"/>
    <n v="0"/>
    <n v="0"/>
    <n v="1.18"/>
    <n v="1.18"/>
    <n v="0"/>
    <n v="0"/>
    <n v="78209"/>
    <n v="80164"/>
    <n v="0"/>
    <n v="0"/>
    <n v="15997.68"/>
    <n v="0.16020000000000001"/>
    <n v="0.15390000000000001"/>
    <n v="0"/>
    <n v="0"/>
    <n v="0"/>
    <n v="0"/>
    <n v="0"/>
  </r>
  <r>
    <x v="249"/>
    <s v="South Kitsap"/>
    <n v="3899"/>
    <s v="Discovery"/>
    <s v="Yes"/>
    <n v="215.86"/>
    <n v="0"/>
    <n v="215.86"/>
    <n v="1.18"/>
    <n v="1.18"/>
    <n v="215.86"/>
    <n v="0.63300000000000001"/>
    <n v="78209"/>
    <n v="80164"/>
    <n v="58417.43"/>
    <n v="1460.2699999999968"/>
    <n v="15997.68"/>
    <n v="0.16020000000000001"/>
    <n v="0.15390000000000001"/>
    <n v="19709.740000000002"/>
    <n v="997.96"/>
    <n v="153.59"/>
    <n v="1151.55"/>
    <n v="80738.990000000005"/>
  </r>
  <r>
    <x v="249"/>
    <s v="South Kitsap"/>
    <n v="4029"/>
    <s v="Burley Glenwood Elementary School"/>
    <s v="No"/>
    <n v="446.31"/>
    <n v="0"/>
    <n v="0"/>
    <n v="1.18"/>
    <n v="1.18"/>
    <n v="0"/>
    <n v="0"/>
    <n v="78209"/>
    <n v="80164"/>
    <n v="0"/>
    <n v="0"/>
    <n v="15997.68"/>
    <n v="0.16020000000000001"/>
    <n v="0.15390000000000001"/>
    <n v="0"/>
    <n v="0"/>
    <n v="0"/>
    <n v="0"/>
    <n v="0"/>
  </r>
  <r>
    <x v="249"/>
    <s v="South Kitsap"/>
    <n v="4079"/>
    <s v="Manchester Elementary School"/>
    <s v="No"/>
    <n v="453.51"/>
    <n v="0"/>
    <n v="0"/>
    <n v="1.18"/>
    <n v="1.18"/>
    <n v="0"/>
    <n v="0"/>
    <n v="78209"/>
    <n v="80164"/>
    <n v="0"/>
    <n v="0"/>
    <n v="15997.68"/>
    <n v="0.16020000000000001"/>
    <n v="0.15390000000000001"/>
    <n v="0"/>
    <n v="0"/>
    <n v="0"/>
    <n v="0"/>
    <n v="0"/>
  </r>
  <r>
    <x v="249"/>
    <s v="South Kitsap"/>
    <n v="4141"/>
    <s v="Sunnyslope Elementary School"/>
    <s v="No"/>
    <n v="504.08"/>
    <n v="0"/>
    <n v="0"/>
    <n v="1.18"/>
    <n v="1.18"/>
    <n v="0"/>
    <n v="0"/>
    <n v="78209"/>
    <n v="80164"/>
    <n v="0"/>
    <n v="0"/>
    <n v="15997.68"/>
    <n v="0.16020000000000001"/>
    <n v="0.15390000000000001"/>
    <n v="0"/>
    <n v="0"/>
    <n v="0"/>
    <n v="0"/>
    <n v="0"/>
  </r>
  <r>
    <x v="249"/>
    <s v="South Kitsap"/>
    <n v="4142"/>
    <s v="John Sedgwick Middle School"/>
    <s v="No"/>
    <n v="735.33"/>
    <n v="0"/>
    <n v="0"/>
    <n v="1.18"/>
    <n v="1.18"/>
    <n v="0"/>
    <n v="0"/>
    <n v="78209"/>
    <n v="80164"/>
    <n v="0"/>
    <n v="0"/>
    <n v="15997.68"/>
    <n v="0.16020000000000001"/>
    <n v="0.15390000000000001"/>
    <n v="0"/>
    <n v="0"/>
    <n v="0"/>
    <n v="0"/>
    <n v="0"/>
  </r>
  <r>
    <x v="249"/>
    <s v="South Kitsap"/>
    <n v="4348"/>
    <s v="Hidden Creek Elementary School"/>
    <s v="No"/>
    <n v="444.36"/>
    <n v="0"/>
    <n v="0"/>
    <n v="1.18"/>
    <n v="1.18"/>
    <n v="0"/>
    <n v="0"/>
    <n v="78209"/>
    <n v="80164"/>
    <n v="0"/>
    <n v="0"/>
    <n v="15997.68"/>
    <n v="0.16020000000000001"/>
    <n v="0.15390000000000001"/>
    <n v="0"/>
    <n v="0"/>
    <n v="0"/>
    <n v="0"/>
    <n v="0"/>
  </r>
  <r>
    <x v="249"/>
    <s v="South Kitsap"/>
    <n v="4349"/>
    <s v="Sidney Glen Elementary School"/>
    <s v="No"/>
    <n v="497.26"/>
    <n v="0"/>
    <n v="0"/>
    <n v="1.18"/>
    <n v="1.18"/>
    <n v="0"/>
    <n v="0"/>
    <n v="78209"/>
    <n v="80164"/>
    <n v="0"/>
    <n v="0"/>
    <n v="15997.68"/>
    <n v="0.16020000000000001"/>
    <n v="0.15390000000000001"/>
    <n v="0"/>
    <n v="0"/>
    <n v="0"/>
    <n v="0"/>
    <n v="0"/>
  </r>
  <r>
    <x v="249"/>
    <s v="South Kitsap"/>
    <n v="4350"/>
    <s v="Mullenix Ridge Elementary School"/>
    <s v="No"/>
    <n v="367.8"/>
    <n v="0"/>
    <n v="0"/>
    <n v="1.18"/>
    <n v="1.18"/>
    <n v="0"/>
    <n v="0"/>
    <n v="78209"/>
    <n v="80164"/>
    <n v="0"/>
    <n v="0"/>
    <n v="15997.68"/>
    <n v="0.16020000000000001"/>
    <n v="0.15390000000000001"/>
    <n v="0"/>
    <n v="0"/>
    <n v="0"/>
    <n v="0"/>
    <n v="0"/>
  </r>
  <r>
    <x v="250"/>
    <s v="South Whidbey"/>
    <n v="1682"/>
    <s v="South Whidbey Academy"/>
    <s v="Yes"/>
    <n v="26.31"/>
    <n v="0"/>
    <n v="26.31"/>
    <n v="1.18"/>
    <n v="1.18"/>
    <n v="26.31"/>
    <n v="7.6999999999999999E-2"/>
    <n v="78209"/>
    <n v="80164"/>
    <n v="7106.07"/>
    <n v="177.63000000000011"/>
    <n v="15997.68"/>
    <n v="0.16020000000000001"/>
    <n v="0.15390000000000001"/>
    <n v="2397.5500000000002"/>
    <n v="121.4"/>
    <n v="18.68"/>
    <n v="140.08000000000001"/>
    <n v="9821.33"/>
  </r>
  <r>
    <x v="250"/>
    <s v="South Whidbey"/>
    <n v="2511"/>
    <s v="South Whidbey Middle"/>
    <s v="No"/>
    <n v="285.41000000000003"/>
    <n v="0"/>
    <n v="0"/>
    <n v="1.18"/>
    <n v="1.18"/>
    <n v="0"/>
    <n v="0"/>
    <n v="78209"/>
    <n v="80164"/>
    <n v="0"/>
    <n v="0"/>
    <n v="15997.68"/>
    <n v="0.16020000000000001"/>
    <n v="0.15390000000000001"/>
    <n v="0"/>
    <n v="0"/>
    <n v="0"/>
    <n v="0"/>
    <n v="0"/>
  </r>
  <r>
    <x v="250"/>
    <s v="South Whidbey"/>
    <n v="4149"/>
    <s v="South Whidbey High School"/>
    <s v="No"/>
    <n v="384.79"/>
    <n v="0"/>
    <n v="0"/>
    <n v="1.18"/>
    <n v="1.18"/>
    <n v="0"/>
    <n v="0"/>
    <n v="78209"/>
    <n v="80164"/>
    <n v="0"/>
    <n v="0"/>
    <n v="15997.68"/>
    <n v="0.16020000000000001"/>
    <n v="0.15390000000000001"/>
    <n v="0"/>
    <n v="0"/>
    <n v="0"/>
    <n v="0"/>
    <n v="0"/>
  </r>
  <r>
    <x v="250"/>
    <s v="South Whidbey"/>
    <n v="4321"/>
    <s v="South Whidbey Elementary"/>
    <s v="No"/>
    <n v="489.44"/>
    <n v="0"/>
    <n v="0"/>
    <n v="1.18"/>
    <n v="1.18"/>
    <n v="0"/>
    <n v="0"/>
    <n v="78209"/>
    <n v="80164"/>
    <n v="0"/>
    <n v="0"/>
    <n v="15997.68"/>
    <n v="0.16020000000000001"/>
    <n v="0.15390000000000001"/>
    <n v="0"/>
    <n v="0"/>
    <n v="0"/>
    <n v="0"/>
    <n v="0"/>
  </r>
  <r>
    <x v="251"/>
    <s v="Southside"/>
    <n v="2744"/>
    <s v="Southside Elementary"/>
    <s v="No"/>
    <n v="209.56"/>
    <n v="0"/>
    <n v="0"/>
    <n v="1"/>
    <n v="1"/>
    <n v="0"/>
    <n v="0"/>
    <n v="78209"/>
    <n v="80164"/>
    <n v="0"/>
    <n v="0"/>
    <n v="15997.68"/>
    <n v="0.16020000000000001"/>
    <n v="0.15390000000000001"/>
    <n v="0"/>
    <n v="0"/>
    <n v="0"/>
    <n v="0"/>
    <n v="0"/>
  </r>
  <r>
    <x v="252"/>
    <s v="Spokane"/>
    <n v="1533"/>
    <s v="A-3 Multiagency Adolescent Prog"/>
    <s v="Yes"/>
    <n v="28.12"/>
    <n v="0"/>
    <n v="28.12"/>
    <n v="1"/>
    <n v="1"/>
    <n v="28.12"/>
    <n v="8.2000000000000003E-2"/>
    <n v="78209"/>
    <n v="80164"/>
    <n v="6413.14"/>
    <n v="160.30999999999949"/>
    <n v="15997.68"/>
    <n v="0.16020000000000001"/>
    <n v="0.15390000000000001"/>
    <n v="2363.87"/>
    <n v="109.56"/>
    <n v="16.86"/>
    <n v="126.42"/>
    <n v="9063.74"/>
  </r>
  <r>
    <x v="252"/>
    <s v="Spokane"/>
    <n v="1604"/>
    <s v="Alternative Tamarack School"/>
    <s v="No"/>
    <n v="11"/>
    <n v="0"/>
    <n v="0"/>
    <n v="1"/>
    <n v="1"/>
    <n v="0"/>
    <n v="0"/>
    <n v="78209"/>
    <n v="80164"/>
    <n v="0"/>
    <n v="0"/>
    <n v="15997.68"/>
    <n v="0.16020000000000001"/>
    <n v="0.15390000000000001"/>
    <n v="0"/>
    <n v="0"/>
    <n v="0"/>
    <n v="0"/>
    <n v="0"/>
  </r>
  <r>
    <x v="252"/>
    <s v="Spokane"/>
    <n v="1698"/>
    <s v="SCCP Images"/>
    <s v="Yes"/>
    <n v="59.78"/>
    <n v="0"/>
    <n v="59.78"/>
    <n v="1"/>
    <n v="1"/>
    <n v="59.78"/>
    <n v="0.17499999999999999"/>
    <n v="78209"/>
    <n v="80164"/>
    <n v="13686.58"/>
    <n v="342.1200000000008"/>
    <n v="15997.68"/>
    <n v="0.16020000000000001"/>
    <n v="0.15390000000000001"/>
    <n v="5044.84"/>
    <n v="233.81"/>
    <n v="35.979999999999997"/>
    <n v="269.79000000000002"/>
    <n v="19343.330000000002"/>
  </r>
  <r>
    <x v="252"/>
    <s v="Spokane"/>
    <n v="1767"/>
    <s v="The Healing Lodge"/>
    <s v="No"/>
    <n v="30.44"/>
    <n v="0"/>
    <n v="0"/>
    <n v="1"/>
    <n v="1"/>
    <n v="0"/>
    <n v="0"/>
    <n v="78209"/>
    <n v="80164"/>
    <n v="0"/>
    <n v="0"/>
    <n v="15997.68"/>
    <n v="0.16020000000000001"/>
    <n v="0.15390000000000001"/>
    <n v="0"/>
    <n v="0"/>
    <n v="0"/>
    <n v="0"/>
    <n v="0"/>
  </r>
  <r>
    <x v="252"/>
    <s v="Spokane"/>
    <n v="2056"/>
    <s v="Holmes Elementary"/>
    <s v="Yes"/>
    <n v="357.06"/>
    <n v="0"/>
    <n v="357.06"/>
    <n v="1"/>
    <n v="1"/>
    <n v="357.06"/>
    <n v="1.0469999999999999"/>
    <n v="78209"/>
    <n v="80164"/>
    <n v="81884.820000000007"/>
    <n v="2046.8899999999994"/>
    <n v="15997.68"/>
    <n v="0.16020000000000001"/>
    <n v="0.15390000000000001"/>
    <n v="30182.54"/>
    <n v="1398.86"/>
    <n v="215.28"/>
    <n v="1614.1399999999999"/>
    <n v="115728.39000000001"/>
  </r>
  <r>
    <x v="252"/>
    <s v="Spokane"/>
    <n v="2086"/>
    <s v="Roosevelt Elementary"/>
    <s v="Yes"/>
    <n v="391.33"/>
    <n v="0"/>
    <n v="391.33"/>
    <n v="1"/>
    <n v="1"/>
    <n v="391.33"/>
    <n v="1.1479999999999999"/>
    <n v="78209"/>
    <n v="80164"/>
    <n v="89783.93"/>
    <n v="2244.3400000000111"/>
    <n v="15997.68"/>
    <n v="0.16020000000000001"/>
    <n v="0.15390000000000001"/>
    <n v="33094.129999999997"/>
    <n v="1533.8"/>
    <n v="236.05"/>
    <n v="1769.85"/>
    <n v="126892.25000000001"/>
  </r>
  <r>
    <x v="252"/>
    <s v="Spokane"/>
    <n v="2096"/>
    <s v="Regal Elementary"/>
    <s v="Yes"/>
    <n v="367.36"/>
    <n v="0"/>
    <n v="367.36"/>
    <n v="1"/>
    <n v="1"/>
    <n v="367.36"/>
    <n v="1.0780000000000001"/>
    <n v="78209"/>
    <n v="80164"/>
    <n v="84309.3"/>
    <n v="2107.4899999999907"/>
    <n v="15997.68"/>
    <n v="0.16020000000000001"/>
    <n v="0.15390000000000001"/>
    <n v="31076.19"/>
    <n v="1440.28"/>
    <n v="221.66"/>
    <n v="1661.94"/>
    <n v="119154.92"/>
  </r>
  <r>
    <x v="252"/>
    <s v="Spokane"/>
    <n v="2106"/>
    <s v="North Central High School"/>
    <s v="Yes"/>
    <n v="1597.95"/>
    <n v="0"/>
    <n v="1597.95"/>
    <n v="1"/>
    <n v="1"/>
    <n v="1597.95"/>
    <n v="4.6870000000000003"/>
    <n v="78209"/>
    <n v="80164"/>
    <n v="366565.58"/>
    <n v="9163.0899999999674"/>
    <n v="15997.68"/>
    <n v="0.16020000000000001"/>
    <n v="0.15390000000000001"/>
    <n v="135115.13"/>
    <n v="6262.14"/>
    <n v="963.74"/>
    <n v="7225.88"/>
    <n v="518069.68"/>
  </r>
  <r>
    <x v="252"/>
    <s v="Spokane"/>
    <n v="2108"/>
    <s v="Stevens Elementary"/>
    <s v="Yes"/>
    <n v="422.92"/>
    <n v="0"/>
    <n v="422.92"/>
    <n v="1"/>
    <n v="1"/>
    <n v="422.92"/>
    <n v="1.2410000000000001"/>
    <n v="78209"/>
    <n v="80164"/>
    <n v="97057.37"/>
    <n v="2426.1500000000087"/>
    <n v="15997.68"/>
    <n v="0.16020000000000001"/>
    <n v="0.15390000000000001"/>
    <n v="35775.1"/>
    <n v="1658.06"/>
    <n v="255.18"/>
    <n v="1913.24"/>
    <n v="137171.85999999999"/>
  </r>
  <r>
    <x v="252"/>
    <s v="Spokane"/>
    <n v="2109"/>
    <s v="Willard Elementary"/>
    <s v="Yes"/>
    <n v="370.87"/>
    <n v="0"/>
    <n v="370.87"/>
    <n v="1"/>
    <n v="1"/>
    <n v="370.87"/>
    <n v="1.0880000000000001"/>
    <n v="78209"/>
    <n v="80164"/>
    <n v="85091.39"/>
    <n v="2127.0399999999936"/>
    <n v="15997.68"/>
    <n v="0.16020000000000001"/>
    <n v="0.15390000000000001"/>
    <n v="31364.47"/>
    <n v="1453.64"/>
    <n v="223.72"/>
    <n v="1677.3600000000001"/>
    <n v="120260.26"/>
  </r>
  <r>
    <x v="252"/>
    <s v="Spokane"/>
    <n v="2110"/>
    <s v="Frances Scott Elementary"/>
    <s v="Yes"/>
    <n v="326.23"/>
    <n v="0"/>
    <n v="326.23"/>
    <n v="1"/>
    <n v="1"/>
    <n v="326.23"/>
    <n v="0.95699999999999996"/>
    <n v="78209"/>
    <n v="80164"/>
    <n v="74846.009999999995"/>
    <n v="1870.9400000000023"/>
    <n v="15997.68"/>
    <n v="0.16020000000000001"/>
    <n v="0.15390000000000001"/>
    <n v="27588.05"/>
    <n v="1278.6199999999999"/>
    <n v="196.78"/>
    <n v="1475.3999999999999"/>
    <n v="105780.4"/>
  </r>
  <r>
    <x v="252"/>
    <s v="Spokane"/>
    <n v="2111"/>
    <s v="Jefferson Elementary"/>
    <s v="No"/>
    <n v="345.54"/>
    <n v="0"/>
    <n v="0"/>
    <n v="1"/>
    <n v="1"/>
    <n v="0"/>
    <n v="0"/>
    <n v="78209"/>
    <n v="80164"/>
    <n v="0"/>
    <n v="0"/>
    <n v="15997.68"/>
    <n v="0.16020000000000001"/>
    <n v="0.15390000000000001"/>
    <n v="0"/>
    <n v="0"/>
    <n v="0"/>
    <n v="0"/>
    <n v="0"/>
  </r>
  <r>
    <x v="252"/>
    <s v="Spokane"/>
    <n v="2127"/>
    <s v="Franklin Elementary"/>
    <s v="Yes"/>
    <n v="414.12"/>
    <n v="0"/>
    <n v="414.12"/>
    <n v="1"/>
    <n v="1"/>
    <n v="414.12"/>
    <n v="1.2150000000000001"/>
    <n v="78209"/>
    <n v="80164"/>
    <n v="95023.94"/>
    <n v="2375.3199999999924"/>
    <n v="15997.68"/>
    <n v="0.16020000000000001"/>
    <n v="0.15390000000000001"/>
    <n v="35025.58"/>
    <n v="1623.32"/>
    <n v="249.83"/>
    <n v="1873.1499999999999"/>
    <n v="134297.99"/>
  </r>
  <r>
    <x v="252"/>
    <s v="Spokane"/>
    <n v="2128"/>
    <s v="Audubon Elementary"/>
    <s v="Yes"/>
    <n v="381.63"/>
    <n v="0"/>
    <n v="381.63"/>
    <n v="1"/>
    <n v="1"/>
    <n v="381.63"/>
    <n v="1.119"/>
    <n v="78209"/>
    <n v="80164"/>
    <n v="87515.87"/>
    <n v="2187.6500000000087"/>
    <n v="15997.68"/>
    <n v="0.16020000000000001"/>
    <n v="0.15390000000000001"/>
    <n v="32258.13"/>
    <n v="1495.06"/>
    <n v="230.09"/>
    <n v="1725.1499999999999"/>
    <n v="123686.8"/>
  </r>
  <r>
    <x v="252"/>
    <s v="Spokane"/>
    <n v="2129"/>
    <s v="Cooper Elementary"/>
    <s v="Yes"/>
    <n v="373.27"/>
    <n v="0"/>
    <n v="373.27"/>
    <n v="1"/>
    <n v="1"/>
    <n v="373.27"/>
    <n v="1.095"/>
    <n v="78209"/>
    <n v="80164"/>
    <n v="85638.86"/>
    <n v="2140.7200000000012"/>
    <n v="15997.68"/>
    <n v="0.16020000000000001"/>
    <n v="0.15390000000000001"/>
    <n v="31566.26"/>
    <n v="1462.99"/>
    <n v="225.15"/>
    <n v="1688.14"/>
    <n v="121033.98"/>
  </r>
  <r>
    <x v="252"/>
    <s v="Spokane"/>
    <n v="2155"/>
    <s v="Bemiss Elementary"/>
    <s v="Yes"/>
    <n v="358.3"/>
    <n v="0"/>
    <n v="358.3"/>
    <n v="1"/>
    <n v="1"/>
    <n v="358.3"/>
    <n v="1.0509999999999999"/>
    <n v="78209"/>
    <n v="80164"/>
    <n v="82197.66"/>
    <n v="2054.6999999999971"/>
    <n v="15997.68"/>
    <n v="0.16020000000000001"/>
    <n v="0.15390000000000001"/>
    <n v="30297.85"/>
    <n v="1404.21"/>
    <n v="216.11"/>
    <n v="1620.3200000000002"/>
    <n v="116170.53000000001"/>
  </r>
  <r>
    <x v="252"/>
    <s v="Spokane"/>
    <n v="2156"/>
    <s v="Adams Elementary"/>
    <s v="Yes"/>
    <n v="303.25"/>
    <n v="0"/>
    <n v="303.25"/>
    <n v="1"/>
    <n v="1"/>
    <n v="303.25"/>
    <n v="0.89"/>
    <n v="78209"/>
    <n v="80164"/>
    <n v="69606.009999999995"/>
    <n v="1739.9500000000116"/>
    <n v="15997.68"/>
    <n v="0.16020000000000001"/>
    <n v="0.15390000000000001"/>
    <n v="25656.6"/>
    <n v="1189.0999999999999"/>
    <n v="183"/>
    <n v="1372.1"/>
    <n v="98374.66"/>
  </r>
  <r>
    <x v="252"/>
    <s v="Spokane"/>
    <n v="2172"/>
    <s v="Lewis &amp; Clark High School"/>
    <s v="No"/>
    <n v="1628.03"/>
    <n v="0"/>
    <n v="0"/>
    <n v="1"/>
    <n v="1"/>
    <n v="0"/>
    <n v="0"/>
    <n v="78209"/>
    <n v="80164"/>
    <n v="0"/>
    <n v="0"/>
    <n v="15997.68"/>
    <n v="0.16020000000000001"/>
    <n v="0.15390000000000001"/>
    <n v="0"/>
    <n v="0"/>
    <n v="0"/>
    <n v="0"/>
    <n v="0"/>
  </r>
  <r>
    <x v="252"/>
    <s v="Spokane"/>
    <n v="2191"/>
    <s v="Whitman Elementary"/>
    <s v="Yes"/>
    <n v="344.37"/>
    <n v="0"/>
    <n v="344.37"/>
    <n v="1"/>
    <n v="1"/>
    <n v="344.37"/>
    <n v="1.01"/>
    <n v="78209"/>
    <n v="80164"/>
    <n v="78991.09"/>
    <n v="1974.5500000000029"/>
    <n v="15997.68"/>
    <n v="0.16020000000000001"/>
    <n v="0.15390000000000001"/>
    <n v="29115.91"/>
    <n v="1349.43"/>
    <n v="207.68"/>
    <n v="1557.1100000000001"/>
    <n v="111638.66"/>
  </r>
  <r>
    <x v="252"/>
    <s v="Spokane"/>
    <n v="2218"/>
    <s v="Browne Elementary"/>
    <s v="Yes"/>
    <n v="297.49"/>
    <n v="0"/>
    <n v="297.49"/>
    <n v="1"/>
    <n v="1"/>
    <n v="297.49"/>
    <n v="0.873"/>
    <n v="78209"/>
    <n v="80164"/>
    <n v="68276.460000000006"/>
    <n v="1706.7099999999919"/>
    <n v="15997.68"/>
    <n v="0.16020000000000001"/>
    <n v="0.15390000000000001"/>
    <n v="25166.53"/>
    <n v="1166.3900000000001"/>
    <n v="179.51"/>
    <n v="1345.9"/>
    <n v="96495.599999999991"/>
  </r>
  <r>
    <x v="252"/>
    <s v="Spokane"/>
    <n v="2258"/>
    <s v="Hutton Elementary"/>
    <s v="No"/>
    <n v="486.65000000000003"/>
    <n v="0"/>
    <n v="0"/>
    <n v="1"/>
    <n v="1"/>
    <n v="0"/>
    <n v="0"/>
    <n v="78209"/>
    <n v="80164"/>
    <n v="0"/>
    <n v="0"/>
    <n v="15997.68"/>
    <n v="0.16020000000000001"/>
    <n v="0.15390000000000001"/>
    <n v="0"/>
    <n v="0"/>
    <n v="0"/>
    <n v="0"/>
    <n v="0"/>
  </r>
  <r>
    <x v="252"/>
    <s v="Spokane"/>
    <n v="2296"/>
    <s v="Wilson Elementary"/>
    <s v="No"/>
    <n v="299.62"/>
    <n v="0"/>
    <n v="0"/>
    <n v="1"/>
    <n v="1"/>
    <n v="0"/>
    <n v="0"/>
    <n v="78209"/>
    <n v="80164"/>
    <n v="0"/>
    <n v="0"/>
    <n v="15997.68"/>
    <n v="0.16020000000000001"/>
    <n v="0.15390000000000001"/>
    <n v="0"/>
    <n v="0"/>
    <n v="0"/>
    <n v="0"/>
    <n v="0"/>
  </r>
  <r>
    <x v="252"/>
    <s v="Spokane"/>
    <n v="2312"/>
    <s v="Finch Elementary"/>
    <s v="Yes"/>
    <n v="362.62"/>
    <n v="0"/>
    <n v="362.62"/>
    <n v="1"/>
    <n v="1"/>
    <n v="362.62"/>
    <n v="1.0640000000000001"/>
    <n v="78209"/>
    <n v="80164"/>
    <n v="83214.38"/>
    <n v="2080.1199999999953"/>
    <n v="15997.68"/>
    <n v="0.16020000000000001"/>
    <n v="0.15390000000000001"/>
    <n v="30672.61"/>
    <n v="1421.57"/>
    <n v="218.78"/>
    <n v="1640.35"/>
    <n v="117607.46"/>
  </r>
  <r>
    <x v="252"/>
    <s v="Spokane"/>
    <n v="2381"/>
    <s v="Arlington Elementary"/>
    <s v="Yes"/>
    <n v="369.85999999999996"/>
    <n v="0"/>
    <n v="369.85999999999996"/>
    <n v="1"/>
    <n v="1"/>
    <n v="369.85999999999996"/>
    <n v="1.085"/>
    <n v="78209"/>
    <n v="80164"/>
    <n v="84856.77"/>
    <n v="2121.1699999999983"/>
    <n v="15997.68"/>
    <n v="0.16020000000000001"/>
    <n v="0.15390000000000001"/>
    <n v="31277.99"/>
    <n v="1449.63"/>
    <n v="223.1"/>
    <n v="1672.73"/>
    <n v="119928.66"/>
  </r>
  <r>
    <x v="252"/>
    <s v="Spokane"/>
    <n v="2401"/>
    <s v="Libby Center"/>
    <s v="No"/>
    <n v="303.99"/>
    <n v="0"/>
    <n v="0"/>
    <n v="1"/>
    <n v="1"/>
    <n v="0"/>
    <n v="0"/>
    <n v="78209"/>
    <n v="80164"/>
    <n v="0"/>
    <n v="0"/>
    <n v="15997.68"/>
    <n v="0.16020000000000001"/>
    <n v="0.15390000000000001"/>
    <n v="0"/>
    <n v="0"/>
    <n v="0"/>
    <n v="0"/>
    <n v="0"/>
  </r>
  <r>
    <x v="252"/>
    <s v="Spokane"/>
    <n v="2479"/>
    <s v="Rogers High School"/>
    <s v="Yes"/>
    <n v="1431.39"/>
    <n v="0"/>
    <n v="1431.39"/>
    <n v="1"/>
    <n v="1"/>
    <n v="1431.39"/>
    <n v="4.1989999999999998"/>
    <n v="78209"/>
    <n v="80164"/>
    <n v="328399.59000000003"/>
    <n v="8209.0499999999884"/>
    <n v="15997.68"/>
    <n v="0.16020000000000001"/>
    <n v="0.15390000000000001"/>
    <n v="121047.25"/>
    <n v="5610.14"/>
    <n v="863.4"/>
    <n v="6473.54"/>
    <n v="464129.43"/>
  </r>
  <r>
    <x v="252"/>
    <s v="Spokane"/>
    <n v="2708"/>
    <s v="Madison Elementary"/>
    <s v="Yes"/>
    <n v="261.97999999999996"/>
    <n v="0"/>
    <n v="261.97999999999996"/>
    <n v="1"/>
    <n v="1"/>
    <n v="261.97999999999996"/>
    <n v="0.76800000000000002"/>
    <n v="78209"/>
    <n v="80164"/>
    <n v="60064.51"/>
    <n v="1501.4399999999951"/>
    <n v="15997.68"/>
    <n v="0.16020000000000001"/>
    <n v="0.15390000000000001"/>
    <n v="22139.62"/>
    <n v="1026.0999999999999"/>
    <n v="157.91999999999999"/>
    <n v="1184.02"/>
    <n v="84889.590000000011"/>
  </r>
  <r>
    <x v="252"/>
    <s v="Spokane"/>
    <n v="2950"/>
    <s v="Ridgeview Elementary"/>
    <s v="Yes"/>
    <n v="292.56"/>
    <n v="0"/>
    <n v="292.56"/>
    <n v="1"/>
    <n v="1"/>
    <n v="292.56"/>
    <n v="0.85799999999999998"/>
    <n v="78209"/>
    <n v="80164"/>
    <n v="67103.320000000007"/>
    <n v="1677.3899999999994"/>
    <n v="15997.68"/>
    <n v="0.16020000000000001"/>
    <n v="0.15390000000000001"/>
    <n v="24734.11"/>
    <n v="1146.3499999999999"/>
    <n v="176.42"/>
    <n v="1322.77"/>
    <n v="94837.590000000011"/>
  </r>
  <r>
    <x v="252"/>
    <s v="Spokane"/>
    <n v="2951"/>
    <s v="Lincoln Heights Elementary"/>
    <s v="Yes"/>
    <n v="415.94"/>
    <n v="0"/>
    <n v="415.94"/>
    <n v="1"/>
    <n v="1"/>
    <n v="415.94"/>
    <n v="1.22"/>
    <n v="78209"/>
    <n v="80164"/>
    <n v="95414.98"/>
    <n v="2385.1000000000058"/>
    <n v="15997.68"/>
    <n v="0.16020000000000001"/>
    <n v="0.15390000000000001"/>
    <n v="35169.72"/>
    <n v="1630"/>
    <n v="250.86"/>
    <n v="1880.8600000000001"/>
    <n v="134850.65999999997"/>
  </r>
  <r>
    <x v="252"/>
    <s v="Spokane"/>
    <n v="2952"/>
    <s v="Lidgerwood Elementary"/>
    <s v="Yes"/>
    <n v="270.8"/>
    <n v="0"/>
    <n v="270.8"/>
    <n v="1"/>
    <n v="1"/>
    <n v="270.8"/>
    <n v="0.79400000000000004"/>
    <n v="78209"/>
    <n v="80164"/>
    <n v="62097.95"/>
    <n v="1552.2700000000041"/>
    <n v="15997.68"/>
    <n v="0.16020000000000001"/>
    <n v="0.15390000000000001"/>
    <n v="22889.14"/>
    <n v="1060.8399999999999"/>
    <n v="163.26"/>
    <n v="1224.0999999999999"/>
    <n v="87763.46"/>
  </r>
  <r>
    <x v="252"/>
    <s v="Spokane"/>
    <n v="3007"/>
    <s v="Hamblen Elementary"/>
    <s v="No"/>
    <n v="488"/>
    <n v="0"/>
    <n v="0"/>
    <n v="1"/>
    <n v="1"/>
    <n v="0"/>
    <n v="0"/>
    <n v="78209"/>
    <n v="80164"/>
    <n v="0"/>
    <n v="0"/>
    <n v="15997.68"/>
    <n v="0.16020000000000001"/>
    <n v="0.15390000000000001"/>
    <n v="0"/>
    <n v="0"/>
    <n v="0"/>
    <n v="0"/>
    <n v="0"/>
  </r>
  <r>
    <x v="252"/>
    <s v="Spokane"/>
    <n v="3008"/>
    <s v="Bryant Center"/>
    <s v="No"/>
    <n v="343.57"/>
    <n v="0"/>
    <n v="0"/>
    <n v="1"/>
    <n v="1"/>
    <n v="0"/>
    <n v="0"/>
    <n v="78209"/>
    <n v="80164"/>
    <n v="0"/>
    <n v="0"/>
    <n v="15997.68"/>
    <n v="0.16020000000000001"/>
    <n v="0.15390000000000001"/>
    <n v="0"/>
    <n v="0"/>
    <n v="0"/>
    <n v="0"/>
    <n v="0"/>
  </r>
  <r>
    <x v="252"/>
    <s v="Spokane"/>
    <n v="3063"/>
    <s v="Westview Elementary"/>
    <s v="Yes"/>
    <n v="314.13"/>
    <n v="0"/>
    <n v="314.13"/>
    <n v="1"/>
    <n v="1"/>
    <n v="314.13"/>
    <n v="0.92100000000000004"/>
    <n v="78209"/>
    <n v="80164"/>
    <n v="72030.490000000005"/>
    <n v="1800.5499999999884"/>
    <n v="15997.68"/>
    <n v="0.16020000000000001"/>
    <n v="0.15390000000000001"/>
    <n v="26550.25"/>
    <n v="1230.52"/>
    <n v="189.38"/>
    <n v="1419.9"/>
    <n v="101801.18999999999"/>
  </r>
  <r>
    <x v="252"/>
    <s v="Spokane"/>
    <n v="3189"/>
    <s v="Shadle Park High School"/>
    <s v="Yes"/>
    <n v="1405.85"/>
    <n v="0"/>
    <n v="1405.85"/>
    <n v="1"/>
    <n v="1"/>
    <n v="1405.85"/>
    <n v="4.1239999999999997"/>
    <n v="78209"/>
    <n v="80164"/>
    <n v="322533.92"/>
    <n v="8062.4200000000419"/>
    <n v="15997.68"/>
    <n v="0.16020000000000001"/>
    <n v="0.15390000000000001"/>
    <n v="118885.17"/>
    <n v="5509.94"/>
    <n v="847.98"/>
    <n v="6357.92"/>
    <n v="455839.43"/>
  </r>
  <r>
    <x v="252"/>
    <s v="Spokane"/>
    <n v="3190"/>
    <s v="Linwood Elementary"/>
    <s v="Yes"/>
    <n v="451.32"/>
    <n v="0"/>
    <n v="451.32"/>
    <n v="1"/>
    <n v="1"/>
    <n v="451.32"/>
    <n v="1.3240000000000001"/>
    <n v="78209"/>
    <n v="80164"/>
    <n v="103548.72"/>
    <n v="2588.4199999999983"/>
    <n v="15997.68"/>
    <n v="0.16020000000000001"/>
    <n v="0.15390000000000001"/>
    <n v="38167.79"/>
    <n v="1768.95"/>
    <n v="272.24"/>
    <n v="2041.19"/>
    <n v="146346.12"/>
  </r>
  <r>
    <x v="252"/>
    <s v="Spokane"/>
    <n v="3257"/>
    <s v="Shaw Middle School"/>
    <s v="Yes"/>
    <n v="672"/>
    <n v="0"/>
    <n v="672"/>
    <n v="1"/>
    <n v="1"/>
    <n v="672"/>
    <n v="1.9710000000000001"/>
    <n v="78209"/>
    <n v="80164"/>
    <n v="154149.94"/>
    <n v="3853.2999999999884"/>
    <n v="15997.68"/>
    <n v="0.16020000000000001"/>
    <n v="0.15390000000000001"/>
    <n v="56819.27"/>
    <n v="2633.39"/>
    <n v="405.28"/>
    <n v="3038.67"/>
    <n v="217861.18"/>
  </r>
  <r>
    <x v="252"/>
    <s v="Spokane"/>
    <n v="3258"/>
    <s v="Glover Middle School"/>
    <s v="Yes"/>
    <n v="535.05999999999995"/>
    <n v="0"/>
    <n v="535.05999999999995"/>
    <n v="1"/>
    <n v="1"/>
    <n v="535.05999999999995"/>
    <n v="1.57"/>
    <n v="78209"/>
    <n v="80164"/>
    <n v="122788.13"/>
    <n v="3069.3499999999913"/>
    <n v="15997.68"/>
    <n v="0.16020000000000001"/>
    <n v="0.15390000000000001"/>
    <n v="45259.39"/>
    <n v="2097.62"/>
    <n v="322.82"/>
    <n v="2420.44"/>
    <n v="173537.31"/>
  </r>
  <r>
    <x v="252"/>
    <s v="Spokane"/>
    <n v="3356"/>
    <s v="Sacajawea Middle School"/>
    <s v="No"/>
    <n v="861.49"/>
    <n v="0"/>
    <n v="0"/>
    <n v="1"/>
    <n v="1"/>
    <n v="0"/>
    <n v="0"/>
    <n v="78209"/>
    <n v="80164"/>
    <n v="0"/>
    <n v="0"/>
    <n v="15997.68"/>
    <n v="0.16020000000000001"/>
    <n v="0.15390000000000001"/>
    <n v="0"/>
    <n v="0"/>
    <n v="0"/>
    <n v="0"/>
    <n v="0"/>
  </r>
  <r>
    <x v="252"/>
    <s v="Spokane"/>
    <n v="3357"/>
    <s v="Balboa Elementary"/>
    <s v="No"/>
    <n v="238.6"/>
    <n v="0"/>
    <n v="0"/>
    <n v="1"/>
    <n v="1"/>
    <n v="0"/>
    <n v="0"/>
    <n v="78209"/>
    <n v="80164"/>
    <n v="0"/>
    <n v="0"/>
    <n v="15997.68"/>
    <n v="0.16020000000000001"/>
    <n v="0.15390000000000001"/>
    <n v="0"/>
    <n v="0"/>
    <n v="0"/>
    <n v="0"/>
    <n v="0"/>
  </r>
  <r>
    <x v="252"/>
    <s v="Spokane"/>
    <n v="3412"/>
    <s v="Ferris High School"/>
    <s v="No"/>
    <n v="1609.4"/>
    <n v="0"/>
    <n v="0"/>
    <n v="1"/>
    <n v="1"/>
    <n v="0"/>
    <n v="0"/>
    <n v="78209"/>
    <n v="80164"/>
    <n v="0"/>
    <n v="0"/>
    <n v="15997.68"/>
    <n v="0.16020000000000001"/>
    <n v="0.15390000000000001"/>
    <n v="0"/>
    <n v="0"/>
    <n v="0"/>
    <n v="0"/>
    <n v="0"/>
  </r>
  <r>
    <x v="252"/>
    <s v="Spokane"/>
    <n v="3413"/>
    <s v="Salk Middle School"/>
    <s v="Yes"/>
    <n v="655.36"/>
    <n v="0"/>
    <n v="655.36"/>
    <n v="1"/>
    <n v="1"/>
    <n v="655.36"/>
    <n v="1.9219999999999999"/>
    <n v="78209"/>
    <n v="80164"/>
    <n v="150317.70000000001"/>
    <n v="3757.5099999999802"/>
    <n v="15997.68"/>
    <n v="0.16020000000000001"/>
    <n v="0.15390000000000001"/>
    <n v="55406.720000000001"/>
    <n v="2567.92"/>
    <n v="395.2"/>
    <n v="2963.12"/>
    <n v="212445.05"/>
  </r>
  <r>
    <x v="252"/>
    <s v="Spokane"/>
    <n v="3506"/>
    <s v="Indian Trail Elementary"/>
    <s v="No"/>
    <n v="285.57"/>
    <n v="0"/>
    <n v="0"/>
    <n v="1"/>
    <n v="1"/>
    <n v="0"/>
    <n v="0"/>
    <n v="78209"/>
    <n v="80164"/>
    <n v="0"/>
    <n v="0"/>
    <n v="15997.68"/>
    <n v="0.16020000000000001"/>
    <n v="0.15390000000000001"/>
    <n v="0"/>
    <n v="0"/>
    <n v="0"/>
    <n v="0"/>
    <n v="0"/>
  </r>
  <r>
    <x v="252"/>
    <s v="Spokane"/>
    <n v="3718"/>
    <s v="Longfellow Elementary"/>
    <s v="Yes"/>
    <n v="356.3"/>
    <n v="0"/>
    <n v="356.3"/>
    <n v="1"/>
    <n v="1"/>
    <n v="356.3"/>
    <n v="1.0449999999999999"/>
    <n v="78209"/>
    <n v="80164"/>
    <n v="81728.41"/>
    <n v="2042.9700000000012"/>
    <n v="15997.68"/>
    <n v="0.16020000000000001"/>
    <n v="0.15390000000000001"/>
    <n v="30124.880000000001"/>
    <n v="1396.19"/>
    <n v="214.87"/>
    <n v="1611.06"/>
    <n v="115507.32"/>
  </r>
  <r>
    <x v="252"/>
    <s v="Spokane"/>
    <n v="3719"/>
    <s v="Logan Elementary"/>
    <s v="Yes"/>
    <n v="287.89"/>
    <n v="0"/>
    <n v="287.89"/>
    <n v="1"/>
    <n v="1"/>
    <n v="287.89"/>
    <n v="0.84399999999999997"/>
    <n v="78209"/>
    <n v="80164"/>
    <n v="66008.399999999994"/>
    <n v="1650.0200000000041"/>
    <n v="15997.68"/>
    <n v="0.16020000000000001"/>
    <n v="0.15390000000000001"/>
    <n v="24330.53"/>
    <n v="1127.6400000000001"/>
    <n v="173.54"/>
    <n v="1301.18"/>
    <n v="93290.12999999999"/>
  </r>
  <r>
    <x v="252"/>
    <s v="Spokane"/>
    <n v="3727"/>
    <s v="Garfield Elementary"/>
    <s v="Yes"/>
    <n v="329.47"/>
    <n v="0"/>
    <n v="329.47"/>
    <n v="1"/>
    <n v="1"/>
    <n v="329.47"/>
    <n v="0.96599999999999997"/>
    <n v="78209"/>
    <n v="80164"/>
    <n v="75549.89"/>
    <n v="1888.5299999999988"/>
    <n v="15997.68"/>
    <n v="0.16020000000000001"/>
    <n v="0.15390000000000001"/>
    <n v="27847.5"/>
    <n v="1290.6400000000001"/>
    <n v="198.63"/>
    <n v="1489.27"/>
    <n v="106775.19"/>
  </r>
  <r>
    <x v="252"/>
    <s v="Spokane"/>
    <n v="3729"/>
    <s v="Grant Elementary"/>
    <s v="Yes"/>
    <n v="252.94"/>
    <n v="0"/>
    <n v="252.94"/>
    <n v="1"/>
    <n v="1"/>
    <n v="252.94"/>
    <n v="0.74199999999999999"/>
    <n v="78209"/>
    <n v="80164"/>
    <n v="58031.08"/>
    <n v="1450.6100000000006"/>
    <n v="15997.68"/>
    <n v="0.16020000000000001"/>
    <n v="0.15390000000000001"/>
    <n v="21390.11"/>
    <n v="991.36"/>
    <n v="152.57"/>
    <n v="1143.93"/>
    <n v="82015.73"/>
  </r>
  <r>
    <x v="252"/>
    <s v="Spokane"/>
    <n v="3758"/>
    <s v="Garry Middle School"/>
    <s v="Yes"/>
    <n v="413.5"/>
    <n v="0"/>
    <n v="413.5"/>
    <n v="1"/>
    <n v="1"/>
    <n v="413.5"/>
    <n v="1.2130000000000001"/>
    <n v="78209"/>
    <n v="80164"/>
    <n v="94867.520000000004"/>
    <n v="2371.4099999999889"/>
    <n v="15997.68"/>
    <n v="0.16020000000000001"/>
    <n v="0.15390000000000001"/>
    <n v="34967.919999999998"/>
    <n v="1620.65"/>
    <n v="249.42"/>
    <n v="1870.0700000000002"/>
    <n v="134076.91999999998"/>
  </r>
  <r>
    <x v="252"/>
    <s v="Spokane"/>
    <n v="4035"/>
    <s v="Mullan Road Elementary"/>
    <s v="No"/>
    <n v="476.17"/>
    <n v="0"/>
    <n v="0"/>
    <n v="1"/>
    <n v="1"/>
    <n v="0"/>
    <n v="0"/>
    <n v="78209"/>
    <n v="80164"/>
    <n v="0"/>
    <n v="0"/>
    <n v="15997.68"/>
    <n v="0.16020000000000001"/>
    <n v="0.15390000000000001"/>
    <n v="0"/>
    <n v="0"/>
    <n v="0"/>
    <n v="0"/>
    <n v="0"/>
  </r>
  <r>
    <x v="252"/>
    <s v="Spokane"/>
    <n v="4191"/>
    <s v="Spokane Area Professional-Technical Skills Center "/>
    <s v="No"/>
    <n v="459.6"/>
    <n v="0"/>
    <n v="0"/>
    <n v="1"/>
    <n v="1"/>
    <n v="0"/>
    <n v="0"/>
    <n v="78209"/>
    <n v="80164"/>
    <n v="0"/>
    <n v="0"/>
    <n v="15997.68"/>
    <n v="0.16020000000000001"/>
    <n v="0.15390000000000001"/>
    <n v="0"/>
    <n v="0"/>
    <n v="0"/>
    <n v="0"/>
    <n v="0"/>
  </r>
  <r>
    <x v="252"/>
    <s v="Spokane"/>
    <n v="4192"/>
    <s v="Woodridge Elementary"/>
    <s v="No"/>
    <n v="351.77000000000004"/>
    <n v="0"/>
    <n v="0"/>
    <n v="1"/>
    <n v="1"/>
    <n v="0"/>
    <n v="0"/>
    <n v="78209"/>
    <n v="80164"/>
    <n v="0"/>
    <n v="0"/>
    <n v="15997.68"/>
    <n v="0.16020000000000001"/>
    <n v="0.15390000000000001"/>
    <n v="0"/>
    <n v="0"/>
    <n v="0"/>
    <n v="0"/>
    <n v="0"/>
  </r>
  <r>
    <x v="252"/>
    <s v="Spokane"/>
    <n v="4389"/>
    <s v="Moran Prairie Elementary"/>
    <s v="No"/>
    <n v="450.63"/>
    <n v="0"/>
    <n v="0"/>
    <n v="1"/>
    <n v="1"/>
    <n v="0"/>
    <n v="0"/>
    <n v="78209"/>
    <n v="80164"/>
    <n v="0"/>
    <n v="0"/>
    <n v="15997.68"/>
    <n v="0.16020000000000001"/>
    <n v="0.15390000000000001"/>
    <n v="0"/>
    <n v="0"/>
    <n v="0"/>
    <n v="0"/>
    <n v="0"/>
  </r>
  <r>
    <x v="252"/>
    <s v="Spokane"/>
    <n v="4457"/>
    <s v="Chase Middle School"/>
    <s v="Yes"/>
    <n v="680.62"/>
    <n v="0"/>
    <n v="680.62"/>
    <n v="1"/>
    <n v="1"/>
    <n v="680.62"/>
    <n v="1.996"/>
    <n v="78209"/>
    <n v="80164"/>
    <n v="156105.16"/>
    <n v="3902.179999999993"/>
    <n v="15997.68"/>
    <n v="0.16020000000000001"/>
    <n v="0.15390000000000001"/>
    <n v="57539.96"/>
    <n v="2666.79"/>
    <n v="410.42"/>
    <n v="3077.21"/>
    <n v="220624.50999999998"/>
  </r>
  <r>
    <x v="252"/>
    <s v="Spokane"/>
    <n v="5250"/>
    <s v="On Track Academy"/>
    <s v="Yes"/>
    <n v="515.21"/>
    <n v="0"/>
    <n v="515.21"/>
    <n v="1"/>
    <n v="1"/>
    <n v="515.21"/>
    <n v="1.5109999999999999"/>
    <n v="78209"/>
    <n v="80164"/>
    <n v="118173.8"/>
    <n v="2954"/>
    <n v="15997.68"/>
    <n v="0.16020000000000001"/>
    <n v="0.15390000000000001"/>
    <n v="43558.559999999998"/>
    <n v="2018.8"/>
    <n v="310.69"/>
    <n v="2329.4899999999998"/>
    <n v="167015.84999999998"/>
  </r>
  <r>
    <x v="252"/>
    <s v="Spokane"/>
    <n v="5301"/>
    <s v="The Community School"/>
    <s v="Yes"/>
    <n v="151.66"/>
    <n v="0"/>
    <n v="151.66"/>
    <n v="1"/>
    <n v="1"/>
    <n v="151.66"/>
    <n v="0.44500000000000001"/>
    <n v="78209"/>
    <n v="80164"/>
    <n v="34803.01"/>
    <n v="869.97000000000116"/>
    <n v="15997.68"/>
    <n v="0.16020000000000001"/>
    <n v="0.15390000000000001"/>
    <n v="12828.3"/>
    <n v="594.54999999999995"/>
    <n v="91.5"/>
    <n v="686.05"/>
    <n v="49187.33"/>
  </r>
  <r>
    <x v="252"/>
    <s v="Spokane"/>
    <n v="5344"/>
    <s v="Open Doors Youth Re-Engagement Spokane"/>
    <s v="Yes"/>
    <n v="198.18"/>
    <n v="0"/>
    <n v="198.18"/>
    <n v="1"/>
    <n v="1"/>
    <n v="198.18"/>
    <n v="0.58099999999999996"/>
    <n v="78209"/>
    <n v="80164"/>
    <n v="45439.43"/>
    <n v="1135.8499999999985"/>
    <n v="15997.68"/>
    <n v="0.16020000000000001"/>
    <n v="0.15390000000000001"/>
    <n v="16748.86"/>
    <n v="776.25"/>
    <n v="119.46"/>
    <n v="895.71"/>
    <n v="64219.85"/>
  </r>
  <r>
    <x v="252"/>
    <s v="Spokane"/>
    <n v="5361"/>
    <s v="Spokane Public Montessori"/>
    <s v="No"/>
    <n v="401.48999999999995"/>
    <n v="0"/>
    <n v="0"/>
    <n v="1"/>
    <n v="1"/>
    <n v="0"/>
    <n v="0"/>
    <n v="78209"/>
    <n v="80164"/>
    <n v="0"/>
    <n v="0"/>
    <n v="15997.68"/>
    <n v="0.16020000000000001"/>
    <n v="0.15390000000000001"/>
    <n v="0"/>
    <n v="0"/>
    <n v="0"/>
    <n v="0"/>
    <n v="0"/>
  </r>
  <r>
    <x v="252"/>
    <s v="Spokane"/>
    <n v="5693"/>
    <s v="Flett Middle School"/>
    <s v="Yes"/>
    <n v="605.37"/>
    <n v="0"/>
    <n v="605.37"/>
    <n v="1"/>
    <n v="1"/>
    <n v="605.37"/>
    <n v="1.776"/>
    <n v="78209"/>
    <n v="80164"/>
    <n v="138899.18"/>
    <n v="3472.0800000000163"/>
    <n v="15997.68"/>
    <n v="0.16020000000000001"/>
    <n v="0.15390000000000001"/>
    <n v="51197.88"/>
    <n v="2372.85"/>
    <n v="365.18"/>
    <n v="2738.0299999999997"/>
    <n v="196307.17"/>
  </r>
  <r>
    <x v="252"/>
    <s v="Spokane"/>
    <n v="5694"/>
    <s v="Spokane Virtual Academy"/>
    <s v="No"/>
    <n v="456.94"/>
    <n v="0"/>
    <n v="0"/>
    <n v="1"/>
    <n v="1"/>
    <n v="0"/>
    <n v="0"/>
    <n v="78209"/>
    <n v="80164"/>
    <n v="0"/>
    <n v="0"/>
    <n v="15997.68"/>
    <n v="0.16020000000000001"/>
    <n v="0.15390000000000001"/>
    <n v="0"/>
    <n v="0"/>
    <n v="0"/>
    <n v="0"/>
    <n v="0"/>
  </r>
  <r>
    <x v="252"/>
    <s v="Spokane"/>
    <n v="5695"/>
    <s v="Yasuhara Middle School"/>
    <s v="Yes"/>
    <n v="595.28"/>
    <n v="0"/>
    <n v="595.28"/>
    <n v="1"/>
    <n v="1"/>
    <n v="595.28"/>
    <n v="1.746"/>
    <n v="78209"/>
    <n v="80164"/>
    <n v="136552.91"/>
    <n v="3413.429999999993"/>
    <n v="15997.68"/>
    <n v="0.16020000000000001"/>
    <n v="0.15390000000000001"/>
    <n v="50333.05"/>
    <n v="2332.77"/>
    <n v="359.01"/>
    <n v="2691.7799999999997"/>
    <n v="192991.17"/>
  </r>
  <r>
    <x v="252"/>
    <s v="Spokane"/>
    <n v="5730"/>
    <s v="Peperzak Middle School"/>
    <s v="No"/>
    <n v="755.39"/>
    <n v="0"/>
    <n v="0"/>
    <n v="1"/>
    <n v="1"/>
    <n v="0"/>
    <n v="0"/>
    <n v="78209"/>
    <n v="80164"/>
    <n v="0"/>
    <n v="0"/>
    <n v="15997.68"/>
    <n v="0.16020000000000001"/>
    <n v="0.15390000000000001"/>
    <n v="0"/>
    <n v="0"/>
    <n v="0"/>
    <n v="0"/>
    <n v="0"/>
  </r>
  <r>
    <x v="252"/>
    <s v="Spokane"/>
    <n v="5743"/>
    <s v="Trejo Dual Language Academy"/>
    <s v="No"/>
    <n v="279.67"/>
    <n v="0"/>
    <n v="0"/>
    <n v="1"/>
    <n v="1"/>
    <n v="0"/>
    <n v="0"/>
    <n v="78209"/>
    <n v="80164"/>
    <n v="0"/>
    <n v="0"/>
    <n v="15997.68"/>
    <n v="0.16020000000000001"/>
    <n v="0.15390000000000001"/>
    <n v="0"/>
    <n v="0"/>
    <n v="0"/>
    <n v="0"/>
    <n v="0"/>
  </r>
  <r>
    <x v="253"/>
    <s v="Spokane Int'l Charter"/>
    <n v="5381"/>
    <s v="Spokane International Academy"/>
    <s v="Yes"/>
    <n v="826.83999999999992"/>
    <n v="0"/>
    <n v="826.83999999999992"/>
    <n v="1"/>
    <n v="1"/>
    <n v="826.83999999999992"/>
    <n v="2.4249999999999998"/>
    <n v="78209"/>
    <n v="80164"/>
    <n v="189656.83"/>
    <n v="4740.8700000000244"/>
    <n v="15997.68"/>
    <n v="0.16020000000000001"/>
    <n v="0.15390000000000001"/>
    <n v="69907.02"/>
    <n v="3239.96"/>
    <n v="498.63"/>
    <n v="3738.59"/>
    <n v="268043.31"/>
  </r>
  <r>
    <x v="254"/>
    <s v="Sprague"/>
    <n v="2186"/>
    <s v="Sprague High School"/>
    <s v="Yes"/>
    <n v="22.23"/>
    <n v="0"/>
    <n v="22.23"/>
    <n v="1"/>
    <n v="1"/>
    <n v="22.23"/>
    <n v="6.5000000000000002E-2"/>
    <n v="78209"/>
    <n v="80164"/>
    <n v="5083.59"/>
    <n v="127.06999999999971"/>
    <n v="15997.68"/>
    <n v="0.16020000000000001"/>
    <n v="0.15390000000000001"/>
    <n v="1873.8"/>
    <n v="86.84"/>
    <n v="13.36"/>
    <n v="100.2"/>
    <n v="7184.66"/>
  </r>
  <r>
    <x v="254"/>
    <s v="Sprague"/>
    <n v="3050"/>
    <s v="Sprague Elementary"/>
    <s v="Yes"/>
    <n v="25.27"/>
    <n v="0"/>
    <n v="25.27"/>
    <n v="1"/>
    <n v="1"/>
    <n v="25.27"/>
    <n v="7.3999999999999996E-2"/>
    <n v="78209"/>
    <n v="80164"/>
    <n v="5787.47"/>
    <n v="144.67000000000007"/>
    <n v="15997.68"/>
    <n v="0.16020000000000001"/>
    <n v="0.15390000000000001"/>
    <n v="2133.25"/>
    <n v="98.87"/>
    <n v="15.22"/>
    <n v="114.09"/>
    <n v="8179.4800000000005"/>
  </r>
  <r>
    <x v="255"/>
    <s v="St John"/>
    <n v="3068"/>
    <s v="St John/Endicott High"/>
    <s v="Yes"/>
    <n v="42.029999999999994"/>
    <n v="0"/>
    <n v="42.029999999999994"/>
    <n v="1"/>
    <n v="1"/>
    <n v="42.029999999999994"/>
    <n v="0.123"/>
    <n v="78209"/>
    <n v="80164"/>
    <n v="9619.7099999999991"/>
    <n v="240.46000000000095"/>
    <n v="15997.68"/>
    <n v="0.16020000000000001"/>
    <n v="0.15390000000000001"/>
    <n v="3545.8"/>
    <n v="164.34"/>
    <n v="25.29"/>
    <n v="189.63"/>
    <n v="13595.599999999999"/>
  </r>
  <r>
    <x v="255"/>
    <s v="St John"/>
    <n v="3069"/>
    <s v="St John Elementary"/>
    <s v="No"/>
    <n v="112.22"/>
    <n v="0"/>
    <n v="0"/>
    <n v="1"/>
    <n v="1"/>
    <n v="0"/>
    <n v="0"/>
    <n v="78209"/>
    <n v="80164"/>
    <n v="0"/>
    <n v="0"/>
    <n v="15997.68"/>
    <n v="0.16020000000000001"/>
    <n v="0.15390000000000001"/>
    <n v="0"/>
    <n v="0"/>
    <n v="0"/>
    <n v="0"/>
    <n v="0"/>
  </r>
  <r>
    <x v="256"/>
    <s v="Stanwood"/>
    <n v="1707"/>
    <s v="Lincoln Hill High School"/>
    <s v="No"/>
    <n v="126.69"/>
    <n v="0"/>
    <n v="0"/>
    <n v="1.1200000000000001"/>
    <n v="1.1600000000000001"/>
    <n v="0"/>
    <n v="0"/>
    <n v="78209"/>
    <n v="80164"/>
    <n v="0"/>
    <n v="0"/>
    <n v="15997.68"/>
    <n v="0.16020000000000001"/>
    <n v="0.15390000000000001"/>
    <n v="0"/>
    <n v="0"/>
    <n v="0"/>
    <n v="0"/>
    <n v="0"/>
  </r>
  <r>
    <x v="256"/>
    <s v="Stanwood"/>
    <n v="2400"/>
    <s v="Stanwood Middle School"/>
    <s v="No"/>
    <n v="520.54"/>
    <n v="0"/>
    <n v="0"/>
    <n v="1.1200000000000001"/>
    <n v="1.1600000000000001"/>
    <n v="0"/>
    <n v="0"/>
    <n v="78209"/>
    <n v="80164"/>
    <n v="0"/>
    <n v="0"/>
    <n v="15997.68"/>
    <n v="0.16020000000000001"/>
    <n v="0.15390000000000001"/>
    <n v="0"/>
    <n v="0"/>
    <n v="0"/>
    <n v="0"/>
    <n v="0"/>
  </r>
  <r>
    <x v="256"/>
    <s v="Stanwood"/>
    <n v="2581"/>
    <s v="Stanwood High School"/>
    <s v="No"/>
    <n v="1333.22"/>
    <n v="0"/>
    <n v="0"/>
    <n v="1.1200000000000001"/>
    <n v="1.1600000000000001"/>
    <n v="0"/>
    <n v="0"/>
    <n v="78209"/>
    <n v="80164"/>
    <n v="0"/>
    <n v="0"/>
    <n v="15997.68"/>
    <n v="0.16020000000000001"/>
    <n v="0.15390000000000001"/>
    <n v="0"/>
    <n v="0"/>
    <n v="0"/>
    <n v="0"/>
    <n v="0"/>
  </r>
  <r>
    <x v="256"/>
    <s v="Stanwood"/>
    <n v="3125"/>
    <s v="Stanwood Elementary School"/>
    <s v="No"/>
    <n v="399.14"/>
    <n v="0"/>
    <n v="0"/>
    <n v="1.1200000000000001"/>
    <n v="1.1600000000000001"/>
    <n v="0"/>
    <n v="0"/>
    <n v="78209"/>
    <n v="80164"/>
    <n v="0"/>
    <n v="0"/>
    <n v="15997.68"/>
    <n v="0.16020000000000001"/>
    <n v="0.15390000000000001"/>
    <n v="0"/>
    <n v="0"/>
    <n v="0"/>
    <n v="0"/>
    <n v="0"/>
  </r>
  <r>
    <x v="256"/>
    <s v="Stanwood"/>
    <n v="4364"/>
    <s v="Twin City Elementary"/>
    <s v="No"/>
    <n v="454.91"/>
    <n v="0"/>
    <n v="0"/>
    <n v="1.1200000000000001"/>
    <n v="1.1600000000000001"/>
    <n v="0"/>
    <n v="0"/>
    <n v="78209"/>
    <n v="80164"/>
    <n v="0"/>
    <n v="0"/>
    <n v="15997.68"/>
    <n v="0.16020000000000001"/>
    <n v="0.15390000000000001"/>
    <n v="0"/>
    <n v="0"/>
    <n v="0"/>
    <n v="0"/>
    <n v="0"/>
  </r>
  <r>
    <x v="256"/>
    <s v="Stanwood"/>
    <n v="4512"/>
    <s v="Port Susan Middle School"/>
    <s v="No"/>
    <n v="525.11"/>
    <n v="0"/>
    <n v="0"/>
    <n v="1.1200000000000001"/>
    <n v="1.1600000000000001"/>
    <n v="0"/>
    <n v="0"/>
    <n v="78209"/>
    <n v="80164"/>
    <n v="0"/>
    <n v="0"/>
    <n v="15997.68"/>
    <n v="0.16020000000000001"/>
    <n v="0.15390000000000001"/>
    <n v="0"/>
    <n v="0"/>
    <n v="0"/>
    <n v="0"/>
    <n v="0"/>
  </r>
  <r>
    <x v="256"/>
    <s v="Stanwood"/>
    <n v="4513"/>
    <s v="Cedarhome Elementary School"/>
    <s v="No"/>
    <n v="446.01"/>
    <n v="0"/>
    <n v="0"/>
    <n v="1.1200000000000001"/>
    <n v="1.1600000000000001"/>
    <n v="0"/>
    <n v="0"/>
    <n v="78209"/>
    <n v="80164"/>
    <n v="0"/>
    <n v="0"/>
    <n v="15997.68"/>
    <n v="0.16020000000000001"/>
    <n v="0.15390000000000001"/>
    <n v="0"/>
    <n v="0"/>
    <n v="0"/>
    <n v="0"/>
    <n v="0"/>
  </r>
  <r>
    <x v="256"/>
    <s v="Stanwood"/>
    <n v="4551"/>
    <s v="Utsalady Elementary"/>
    <s v="No"/>
    <n v="402.16"/>
    <n v="0"/>
    <n v="0"/>
    <n v="1.1200000000000001"/>
    <n v="1.1600000000000001"/>
    <n v="0"/>
    <n v="0"/>
    <n v="78209"/>
    <n v="80164"/>
    <n v="0"/>
    <n v="0"/>
    <n v="15997.68"/>
    <n v="0.16020000000000001"/>
    <n v="0.15390000000000001"/>
    <n v="0"/>
    <n v="0"/>
    <n v="0"/>
    <n v="0"/>
    <n v="0"/>
  </r>
  <r>
    <x v="256"/>
    <s v="Stanwood"/>
    <n v="4553"/>
    <s v="Elger Bay Elementary"/>
    <s v="No"/>
    <n v="373.91"/>
    <n v="0"/>
    <n v="0"/>
    <n v="1.1200000000000001"/>
    <n v="1.1600000000000001"/>
    <n v="0"/>
    <n v="0"/>
    <n v="78209"/>
    <n v="80164"/>
    <n v="0"/>
    <n v="0"/>
    <n v="15997.68"/>
    <n v="0.16020000000000001"/>
    <n v="0.15390000000000001"/>
    <n v="0"/>
    <n v="0"/>
    <n v="0"/>
    <n v="0"/>
    <n v="0"/>
  </r>
  <r>
    <x v="256"/>
    <s v="Stanwood"/>
    <n v="5004"/>
    <s v="Saratoga School"/>
    <s v="No"/>
    <n v="196.55"/>
    <n v="0"/>
    <n v="0"/>
    <n v="1.1200000000000001"/>
    <n v="1.1600000000000001"/>
    <n v="0"/>
    <n v="0"/>
    <n v="78209"/>
    <n v="80164"/>
    <n v="0"/>
    <n v="0"/>
    <n v="15997.68"/>
    <n v="0.16020000000000001"/>
    <n v="0.15390000000000001"/>
    <n v="0"/>
    <n v="0"/>
    <n v="0"/>
    <n v="0"/>
    <n v="0"/>
  </r>
  <r>
    <x v="256"/>
    <s v="Stanwood"/>
    <n v="5108"/>
    <s v="Lincoln Academy"/>
    <s v="Yes"/>
    <n v="18.829999999999998"/>
    <n v="0"/>
    <n v="18.829999999999998"/>
    <n v="1.1200000000000001"/>
    <n v="1.1600000000000001"/>
    <n v="18.829999999999998"/>
    <n v="5.5E-2"/>
    <n v="78209"/>
    <n v="80164"/>
    <n v="4817.67"/>
    <n v="296.78999999999996"/>
    <n v="15997.68"/>
    <n v="0.16020000000000001"/>
    <n v="0.15390000000000001"/>
    <n v="1697.34"/>
    <n v="85.24"/>
    <n v="13.12"/>
    <n v="98.36"/>
    <n v="6910.16"/>
  </r>
  <r>
    <x v="257"/>
    <s v="Star"/>
    <n v="2007"/>
    <s v="Star Elem School"/>
    <s v="No"/>
    <n v="13"/>
    <n v="0"/>
    <n v="0"/>
    <n v="1"/>
    <n v="1"/>
    <n v="0"/>
    <n v="0"/>
    <n v="78209"/>
    <n v="80164"/>
    <n v="0"/>
    <n v="0"/>
    <n v="15997.68"/>
    <n v="0.16020000000000001"/>
    <n v="0.15390000000000001"/>
    <n v="0"/>
    <n v="0"/>
    <n v="0"/>
    <n v="0"/>
    <n v="0"/>
  </r>
  <r>
    <x v="258"/>
    <s v="Starbuck"/>
    <n v="2135"/>
    <s v="Starbuck School"/>
    <s v="Yes"/>
    <n v="24.45"/>
    <n v="0"/>
    <n v="24.45"/>
    <n v="1"/>
    <n v="1"/>
    <n v="24.45"/>
    <n v="7.1999999999999995E-2"/>
    <n v="78209"/>
    <n v="80164"/>
    <n v="5631.05"/>
    <n v="140.76000000000022"/>
    <n v="15997.68"/>
    <n v="0.16020000000000001"/>
    <n v="0.15390000000000001"/>
    <n v="2075.59"/>
    <n v="96.2"/>
    <n v="14.81"/>
    <n v="111.01"/>
    <n v="7958.4100000000008"/>
  </r>
  <r>
    <x v="258"/>
    <s v="Starbuck"/>
    <n v="5696"/>
    <s v="Virtual Preparatory Academy of Washington"/>
    <s v="No"/>
    <n v="763.43"/>
    <n v="0"/>
    <n v="0"/>
    <n v="1"/>
    <n v="1"/>
    <n v="0"/>
    <n v="0"/>
    <n v="78209"/>
    <n v="80164"/>
    <n v="0"/>
    <n v="0"/>
    <n v="15997.68"/>
    <n v="0.16020000000000001"/>
    <n v="0.15390000000000001"/>
    <n v="0"/>
    <n v="0"/>
    <n v="0"/>
    <n v="0"/>
    <n v="0"/>
  </r>
  <r>
    <x v="259"/>
    <s v="Stehekin"/>
    <n v="2265"/>
    <s v="Stehekin Elementary"/>
    <s v="No"/>
    <n v="11.66"/>
    <n v="0"/>
    <n v="0"/>
    <n v="1"/>
    <n v="1"/>
    <n v="0"/>
    <n v="0"/>
    <n v="78209"/>
    <n v="80164"/>
    <n v="0"/>
    <n v="0"/>
    <n v="15997.68"/>
    <n v="0.16020000000000001"/>
    <n v="0.15390000000000001"/>
    <n v="0"/>
    <n v="0"/>
    <n v="0"/>
    <n v="0"/>
    <n v="0"/>
  </r>
  <r>
    <x v="260"/>
    <s v="Steilacoom Hist."/>
    <n v="2040"/>
    <s v="Anderson Island Elementary"/>
    <s v="Yes"/>
    <n v="18.439999999999998"/>
    <n v="0"/>
    <n v="18.439999999999998"/>
    <n v="1.06"/>
    <n v="1.06"/>
    <n v="18.439999999999998"/>
    <n v="5.3999999999999999E-2"/>
    <n v="78209"/>
    <n v="80164"/>
    <n v="4476.68"/>
    <n v="111.90999999999985"/>
    <n v="15997.68"/>
    <n v="0.16020000000000001"/>
    <n v="0.15390000000000001"/>
    <n v="1598.26"/>
    <n v="76.48"/>
    <n v="11.77"/>
    <n v="88.25"/>
    <n v="6275.1"/>
  </r>
  <r>
    <x v="260"/>
    <s v="Steilacoom Hist."/>
    <n v="2237"/>
    <s v="Pioneer Middle"/>
    <s v="No"/>
    <n v="753.97"/>
    <n v="0"/>
    <n v="0"/>
    <n v="1.06"/>
    <n v="1.06"/>
    <n v="0"/>
    <n v="0"/>
    <n v="78209"/>
    <n v="80164"/>
    <n v="0"/>
    <n v="0"/>
    <n v="15997.68"/>
    <n v="0.16020000000000001"/>
    <n v="0.15390000000000001"/>
    <n v="0"/>
    <n v="0"/>
    <n v="0"/>
    <n v="0"/>
    <n v="0"/>
  </r>
  <r>
    <x v="260"/>
    <s v="Steilacoom Hist."/>
    <n v="3446"/>
    <s v="Cherrydale Primary"/>
    <s v="No"/>
    <n v="341.49"/>
    <n v="0"/>
    <n v="0"/>
    <n v="1.06"/>
    <n v="1.06"/>
    <n v="0"/>
    <n v="0"/>
    <n v="78209"/>
    <n v="80164"/>
    <n v="0"/>
    <n v="0"/>
    <n v="15997.68"/>
    <n v="0.16020000000000001"/>
    <n v="0.15390000000000001"/>
    <n v="0"/>
    <n v="0"/>
    <n v="0"/>
    <n v="0"/>
    <n v="0"/>
  </r>
  <r>
    <x v="260"/>
    <s v="Steilacoom Hist."/>
    <n v="3827"/>
    <s v="Saltars Point Elementary"/>
    <s v="No"/>
    <n v="444.41"/>
    <n v="0"/>
    <n v="0"/>
    <n v="1.06"/>
    <n v="1.06"/>
    <n v="0"/>
    <n v="0"/>
    <n v="78209"/>
    <n v="80164"/>
    <n v="0"/>
    <n v="0"/>
    <n v="15997.68"/>
    <n v="0.16020000000000001"/>
    <n v="0.15390000000000001"/>
    <n v="0"/>
    <n v="0"/>
    <n v="0"/>
    <n v="0"/>
    <n v="0"/>
  </r>
  <r>
    <x v="260"/>
    <s v="Steilacoom Hist."/>
    <n v="4131"/>
    <s v="Steilacoom High"/>
    <s v="No"/>
    <n v="968.24"/>
    <n v="0"/>
    <n v="0"/>
    <n v="1.06"/>
    <n v="1.06"/>
    <n v="0"/>
    <n v="0"/>
    <n v="78209"/>
    <n v="80164"/>
    <n v="0"/>
    <n v="0"/>
    <n v="15997.68"/>
    <n v="0.16020000000000001"/>
    <n v="0.15390000000000001"/>
    <n v="0"/>
    <n v="0"/>
    <n v="0"/>
    <n v="0"/>
    <n v="0"/>
  </r>
  <r>
    <x v="260"/>
    <s v="Steilacoom Hist."/>
    <n v="4562"/>
    <s v="Chloe Clark Elementary"/>
    <s v="No"/>
    <n v="472.28"/>
    <n v="0"/>
    <n v="0"/>
    <n v="1.06"/>
    <n v="1.06"/>
    <n v="0"/>
    <n v="0"/>
    <n v="78209"/>
    <n v="80164"/>
    <n v="0"/>
    <n v="0"/>
    <n v="15997.68"/>
    <n v="0.16020000000000001"/>
    <n v="0.15390000000000001"/>
    <n v="0"/>
    <n v="0"/>
    <n v="0"/>
    <n v="0"/>
    <n v="0"/>
  </r>
  <r>
    <x v="261"/>
    <s v="Steptoe"/>
    <n v="2115"/>
    <s v="Steptoe Elementary School"/>
    <s v="No"/>
    <n v="31.89"/>
    <n v="0"/>
    <n v="0"/>
    <n v="1"/>
    <n v="1.04"/>
    <n v="0"/>
    <n v="0"/>
    <n v="78209"/>
    <n v="80164"/>
    <n v="0"/>
    <n v="0"/>
    <n v="15997.68"/>
    <n v="0.16020000000000001"/>
    <n v="0.15390000000000001"/>
    <n v="0"/>
    <n v="0"/>
    <n v="0"/>
    <n v="0"/>
    <n v="0"/>
  </r>
  <r>
    <x v="262"/>
    <s v="Stevenson-Carson"/>
    <n v="3119"/>
    <s v="Stevenson High School"/>
    <s v="Yes"/>
    <n v="263.13"/>
    <n v="0"/>
    <n v="263.13"/>
    <n v="1"/>
    <n v="1"/>
    <n v="263.13"/>
    <n v="0.77200000000000002"/>
    <n v="78209"/>
    <n v="80164"/>
    <n v="60377.35"/>
    <n v="1509.260000000002"/>
    <n v="15997.68"/>
    <n v="0.16020000000000001"/>
    <n v="0.15390000000000001"/>
    <n v="22254.94"/>
    <n v="1031.44"/>
    <n v="158.74"/>
    <n v="1190.18"/>
    <n v="85331.729999999981"/>
  </r>
  <r>
    <x v="262"/>
    <s v="Stevenson-Carson"/>
    <n v="3800"/>
    <s v="Wind River Middle School"/>
    <s v="Yes"/>
    <n v="184.11"/>
    <n v="0"/>
    <n v="184.11"/>
    <n v="1"/>
    <n v="1"/>
    <n v="184.11"/>
    <n v="0.54"/>
    <n v="78209"/>
    <n v="80164"/>
    <n v="42232.86"/>
    <n v="1055.6999999999971"/>
    <n v="15997.68"/>
    <n v="0.16020000000000001"/>
    <n v="0.15390000000000001"/>
    <n v="15566.92"/>
    <n v="721.48"/>
    <n v="111.04"/>
    <n v="832.52"/>
    <n v="59687.999999999993"/>
  </r>
  <r>
    <x v="262"/>
    <s v="Stevenson-Carson"/>
    <n v="5762"/>
    <s v="Carson Elementary School"/>
    <s v="Yes"/>
    <n v="285.77999999999997"/>
    <n v="0"/>
    <n v="285.77999999999997"/>
    <n v="1"/>
    <n v="1"/>
    <n v="285.77999999999997"/>
    <n v="0.83799999999999997"/>
    <n v="78209"/>
    <n v="80164"/>
    <n v="65539.14"/>
    <n v="1638.2899999999936"/>
    <n v="15997.68"/>
    <n v="0.16020000000000001"/>
    <n v="0.15390000000000001"/>
    <n v="24157.56"/>
    <n v="1119.6199999999999"/>
    <n v="172.31"/>
    <n v="1291.9299999999998"/>
    <n v="92626.919999999984"/>
  </r>
  <r>
    <x v="263"/>
    <s v="Sultan"/>
    <n v="2105"/>
    <s v="Sultan Middle School"/>
    <s v="Yes"/>
    <n v="466.56"/>
    <n v="0"/>
    <n v="466.56"/>
    <n v="1.18"/>
    <n v="1.18"/>
    <n v="466.56"/>
    <n v="1.369"/>
    <n v="78209"/>
    <n v="80164"/>
    <n v="126340.38"/>
    <n v="3158.1499999999942"/>
    <n v="15997.68"/>
    <n v="0.16020000000000001"/>
    <n v="0.15390000000000001"/>
    <n v="42626.59"/>
    <n v="2158.31"/>
    <n v="332.16"/>
    <n v="2490.4699999999998"/>
    <n v="174615.59"/>
  </r>
  <r>
    <x v="263"/>
    <s v="Sultan"/>
    <n v="2229"/>
    <s v="Sultan Elementary School"/>
    <s v="Yes"/>
    <n v="705"/>
    <n v="0"/>
    <n v="705"/>
    <n v="1.18"/>
    <n v="1.18"/>
    <n v="705"/>
    <n v="2.0680000000000001"/>
    <n v="78209"/>
    <n v="80164"/>
    <n v="190848.73"/>
    <n v="4770.6699999999837"/>
    <n v="15997.68"/>
    <n v="0.16020000000000001"/>
    <n v="0.15390000000000001"/>
    <n v="64391.37"/>
    <n v="3260.32"/>
    <n v="501.76"/>
    <n v="3762.08"/>
    <n v="263772.84999999998"/>
  </r>
  <r>
    <x v="263"/>
    <s v="Sultan"/>
    <n v="4274"/>
    <s v="Sultan Senior High School"/>
    <s v="Yes"/>
    <n v="547.17999999999995"/>
    <n v="0"/>
    <n v="547.17999999999995"/>
    <n v="1.18"/>
    <n v="1.18"/>
    <n v="547.17999999999995"/>
    <n v="1.605"/>
    <n v="78209"/>
    <n v="80164"/>
    <n v="148120.03"/>
    <n v="3702.570000000007"/>
    <n v="15997.68"/>
    <n v="0.16020000000000001"/>
    <n v="0.15390000000000001"/>
    <n v="49974.93"/>
    <n v="2530.38"/>
    <n v="389.43"/>
    <n v="2919.81"/>
    <n v="204717.34"/>
  </r>
  <r>
    <x v="263"/>
    <s v="Sultan"/>
    <n v="4399"/>
    <s v="Gold Bar Elementary"/>
    <s v="Yes"/>
    <n v="357.07"/>
    <n v="0"/>
    <n v="357.07"/>
    <n v="1.18"/>
    <n v="1.18"/>
    <n v="357.07"/>
    <n v="1.0469999999999999"/>
    <n v="78209"/>
    <n v="80164"/>
    <n v="96624.09"/>
    <n v="2415.3300000000017"/>
    <n v="15997.68"/>
    <n v="0.16020000000000001"/>
    <n v="0.15390000000000001"/>
    <n v="32600.47"/>
    <n v="1650.66"/>
    <n v="254.04"/>
    <n v="1904.7"/>
    <n v="133544.59000000003"/>
  </r>
  <r>
    <x v="263"/>
    <s v="Sultan"/>
    <n v="5114"/>
    <s v="Sky Valley Options"/>
    <s v="No"/>
    <n v="31.71"/>
    <n v="0"/>
    <n v="0"/>
    <n v="1.18"/>
    <n v="1.18"/>
    <n v="0"/>
    <n v="0"/>
    <n v="78209"/>
    <n v="80164"/>
    <n v="0"/>
    <n v="0"/>
    <n v="15997.68"/>
    <n v="0.16020000000000001"/>
    <n v="0.15390000000000001"/>
    <n v="0"/>
    <n v="0"/>
    <n v="0"/>
    <n v="0"/>
    <n v="0"/>
  </r>
  <r>
    <x v="263"/>
    <s v="Sultan"/>
    <n v="5329"/>
    <s v="Open Doors Youth Reengagement Sultan"/>
    <s v="No"/>
    <n v="16.11"/>
    <n v="0"/>
    <n v="0"/>
    <n v="1.18"/>
    <n v="1.18"/>
    <n v="0"/>
    <n v="0"/>
    <n v="78209"/>
    <n v="80164"/>
    <n v="0"/>
    <n v="0"/>
    <n v="15997.68"/>
    <n v="0.16020000000000001"/>
    <n v="0.15390000000000001"/>
    <n v="0"/>
    <n v="0"/>
    <n v="0"/>
    <n v="0"/>
    <n v="0"/>
  </r>
  <r>
    <x v="263"/>
    <s v="Sultan"/>
    <n v="5642"/>
    <s v="Sultan Virtual Academy"/>
    <s v="No"/>
    <n v="33.97"/>
    <n v="0"/>
    <n v="0"/>
    <n v="1.18"/>
    <n v="1.18"/>
    <n v="0"/>
    <n v="0"/>
    <n v="78209"/>
    <n v="80164"/>
    <n v="0"/>
    <n v="0"/>
    <n v="15997.68"/>
    <n v="0.16020000000000001"/>
    <n v="0.15390000000000001"/>
    <n v="0"/>
    <n v="0"/>
    <n v="0"/>
    <n v="0"/>
    <n v="0"/>
  </r>
  <r>
    <x v="264"/>
    <s v="Summit Atlas Charter"/>
    <n v="5469"/>
    <s v="Summit Public School: Atlas"/>
    <s v="No"/>
    <n v="572.46"/>
    <n v="0"/>
    <n v="0"/>
    <n v="1.18"/>
    <n v="1.18"/>
    <n v="0"/>
    <n v="0"/>
    <n v="78209"/>
    <n v="80164"/>
    <n v="0"/>
    <n v="0"/>
    <n v="15997.68"/>
    <n v="0.16020000000000001"/>
    <n v="0.15390000000000001"/>
    <n v="0"/>
    <n v="0"/>
    <n v="0"/>
    <n v="0"/>
    <n v="0"/>
  </r>
  <r>
    <x v="265"/>
    <s v="Summit Olympus Charter"/>
    <n v="5376"/>
    <s v="Summit Public School: Olympus"/>
    <s v="Yes"/>
    <n v="102.89"/>
    <n v="0"/>
    <n v="102.89"/>
    <n v="1.1200000000000001"/>
    <n v="1.1200000000000001"/>
    <n v="102.89"/>
    <n v="0.30199999999999999"/>
    <n v="78209"/>
    <n v="80164"/>
    <n v="26453.41"/>
    <n v="661.2599999999984"/>
    <n v="15997.68"/>
    <n v="0.16020000000000001"/>
    <n v="0.15390000000000001"/>
    <n v="9170.9"/>
    <n v="451.91"/>
    <n v="69.55"/>
    <n v="521.46"/>
    <n v="36807.029999999992"/>
  </r>
  <r>
    <x v="266"/>
    <s v="Summit Sierra Charter"/>
    <n v="5375"/>
    <s v="Summit Public School: Sierra"/>
    <s v="No"/>
    <n v="213.4"/>
    <n v="0"/>
    <n v="0"/>
    <n v="1.18"/>
    <n v="1.18"/>
    <n v="0"/>
    <n v="0"/>
    <n v="78209"/>
    <n v="80164"/>
    <n v="0"/>
    <n v="0"/>
    <n v="15997.68"/>
    <n v="0.16020000000000001"/>
    <n v="0.15390000000000001"/>
    <n v="0"/>
    <n v="0"/>
    <n v="0"/>
    <n v="0"/>
    <n v="0"/>
  </r>
  <r>
    <x v="267"/>
    <s v="Summit Valley"/>
    <n v="4394"/>
    <s v="Summit Valley School"/>
    <s v="Yes"/>
    <n v="95.94"/>
    <n v="0"/>
    <n v="95.94"/>
    <n v="1"/>
    <n v="1"/>
    <n v="95.94"/>
    <n v="0.28100000000000003"/>
    <n v="78209"/>
    <n v="80164"/>
    <n v="21976.73"/>
    <n v="549.35000000000218"/>
    <n v="15997.68"/>
    <n v="0.16020000000000001"/>
    <n v="0.15390000000000001"/>
    <n v="8100.57"/>
    <n v="375.43"/>
    <n v="57.78"/>
    <n v="433.21000000000004"/>
    <n v="31059.86"/>
  </r>
  <r>
    <x v="268"/>
    <s v="Sumner"/>
    <n v="2875"/>
    <s v="Maple Lawn Elementary"/>
    <s v="No"/>
    <n v="592.44000000000005"/>
    <n v="0"/>
    <n v="0"/>
    <n v="1.1200000000000001"/>
    <n v="1.1200000000000001"/>
    <n v="0"/>
    <n v="0"/>
    <n v="78209"/>
    <n v="80164"/>
    <n v="0"/>
    <n v="0"/>
    <n v="15997.68"/>
    <n v="0.16020000000000001"/>
    <n v="0.15390000000000001"/>
    <n v="0"/>
    <n v="0"/>
    <n v="0"/>
    <n v="0"/>
    <n v="0"/>
  </r>
  <r>
    <x v="268"/>
    <s v="Sumner"/>
    <n v="3247"/>
    <s v="Sumner High School"/>
    <s v="No"/>
    <n v="1923.8999999999999"/>
    <n v="0"/>
    <n v="0"/>
    <n v="1.1200000000000001"/>
    <n v="1.1200000000000001"/>
    <n v="0"/>
    <n v="0"/>
    <n v="78209"/>
    <n v="80164"/>
    <n v="0"/>
    <n v="0"/>
    <n v="15997.68"/>
    <n v="0.16020000000000001"/>
    <n v="0.15390000000000001"/>
    <n v="0"/>
    <n v="0"/>
    <n v="0"/>
    <n v="0"/>
    <n v="0"/>
  </r>
  <r>
    <x v="268"/>
    <s v="Sumner"/>
    <n v="3349"/>
    <s v="Bonney Lake Elementary"/>
    <s v="No"/>
    <n v="424.94"/>
    <n v="0"/>
    <n v="0"/>
    <n v="1.1200000000000001"/>
    <n v="1.1200000000000001"/>
    <n v="0"/>
    <n v="0"/>
    <n v="78209"/>
    <n v="80164"/>
    <n v="0"/>
    <n v="0"/>
    <n v="15997.68"/>
    <n v="0.16020000000000001"/>
    <n v="0.15390000000000001"/>
    <n v="0"/>
    <n v="0"/>
    <n v="0"/>
    <n v="0"/>
    <n v="0"/>
  </r>
  <r>
    <x v="268"/>
    <s v="Sumner"/>
    <n v="3399"/>
    <s v="Eismann Elementary"/>
    <s v="No"/>
    <n v="639.99"/>
    <n v="0"/>
    <n v="0"/>
    <n v="1.1200000000000001"/>
    <n v="1.1200000000000001"/>
    <n v="0"/>
    <n v="0"/>
    <n v="78209"/>
    <n v="80164"/>
    <n v="0"/>
    <n v="0"/>
    <n v="15997.68"/>
    <n v="0.16020000000000001"/>
    <n v="0.15390000000000001"/>
    <n v="0"/>
    <n v="0"/>
    <n v="0"/>
    <n v="0"/>
    <n v="0"/>
  </r>
  <r>
    <x v="268"/>
    <s v="Sumner"/>
    <n v="3499"/>
    <s v="Sumner Middle School"/>
    <s v="No"/>
    <n v="676.58"/>
    <n v="0"/>
    <n v="0"/>
    <n v="1.1200000000000001"/>
    <n v="1.1200000000000001"/>
    <n v="0"/>
    <n v="0"/>
    <n v="78209"/>
    <n v="80164"/>
    <n v="0"/>
    <n v="0"/>
    <n v="15997.68"/>
    <n v="0.16020000000000001"/>
    <n v="0.15390000000000001"/>
    <n v="0"/>
    <n v="0"/>
    <n v="0"/>
    <n v="0"/>
    <n v="0"/>
  </r>
  <r>
    <x v="268"/>
    <s v="Sumner"/>
    <n v="4132"/>
    <s v="Lakeridge Middle School"/>
    <s v="No"/>
    <n v="761.34"/>
    <n v="0"/>
    <n v="0"/>
    <n v="1.1200000000000001"/>
    <n v="1.1200000000000001"/>
    <n v="0"/>
    <n v="0"/>
    <n v="78209"/>
    <n v="80164"/>
    <n v="0"/>
    <n v="0"/>
    <n v="15997.68"/>
    <n v="0.16020000000000001"/>
    <n v="0.15390000000000001"/>
    <n v="0"/>
    <n v="0"/>
    <n v="0"/>
    <n v="0"/>
    <n v="0"/>
  </r>
  <r>
    <x v="268"/>
    <s v="Sumner"/>
    <n v="4166"/>
    <s v="Victor Falls Elementary"/>
    <s v="No"/>
    <n v="509.92"/>
    <n v="0"/>
    <n v="0"/>
    <n v="1.1200000000000001"/>
    <n v="1.1200000000000001"/>
    <n v="0"/>
    <n v="0"/>
    <n v="78209"/>
    <n v="80164"/>
    <n v="0"/>
    <n v="0"/>
    <n v="15997.68"/>
    <n v="0.16020000000000001"/>
    <n v="0.15390000000000001"/>
    <n v="0"/>
    <n v="0"/>
    <n v="0"/>
    <n v="0"/>
    <n v="0"/>
  </r>
  <r>
    <x v="268"/>
    <s v="Sumner"/>
    <n v="4250"/>
    <s v="Emerald Hills Elementary"/>
    <s v="No"/>
    <n v="553.26"/>
    <n v="0"/>
    <n v="0"/>
    <n v="1.1200000000000001"/>
    <n v="1.1200000000000001"/>
    <n v="0"/>
    <n v="0"/>
    <n v="78209"/>
    <n v="80164"/>
    <n v="0"/>
    <n v="0"/>
    <n v="15997.68"/>
    <n v="0.16020000000000001"/>
    <n v="0.15390000000000001"/>
    <n v="0"/>
    <n v="0"/>
    <n v="0"/>
    <n v="0"/>
    <n v="0"/>
  </r>
  <r>
    <x v="268"/>
    <s v="Sumner"/>
    <n v="4402"/>
    <s v="Liberty Ridge Elementary"/>
    <s v="No"/>
    <n v="454.43"/>
    <n v="0"/>
    <n v="0"/>
    <n v="1.1200000000000001"/>
    <n v="1.1200000000000001"/>
    <n v="0"/>
    <n v="0"/>
    <n v="78209"/>
    <n v="80164"/>
    <n v="0"/>
    <n v="0"/>
    <n v="15997.68"/>
    <n v="0.16020000000000001"/>
    <n v="0.15390000000000001"/>
    <n v="0"/>
    <n v="0"/>
    <n v="0"/>
    <n v="0"/>
    <n v="0"/>
  </r>
  <r>
    <x v="268"/>
    <s v="Sumner"/>
    <n v="4435"/>
    <s v="Crestwood Elementary"/>
    <s v="No"/>
    <n v="347"/>
    <n v="0"/>
    <n v="0"/>
    <n v="1.1200000000000001"/>
    <n v="1.1200000000000001"/>
    <n v="0"/>
    <n v="0"/>
    <n v="78209"/>
    <n v="80164"/>
    <n v="0"/>
    <n v="0"/>
    <n v="15997.68"/>
    <n v="0.16020000000000001"/>
    <n v="0.15390000000000001"/>
    <n v="0"/>
    <n v="0"/>
    <n v="0"/>
    <n v="0"/>
    <n v="0"/>
  </r>
  <r>
    <x v="268"/>
    <s v="Sumner"/>
    <n v="4502"/>
    <s v="Mountain View Middle School"/>
    <s v="No"/>
    <n v="944.87"/>
    <n v="0"/>
    <n v="0"/>
    <n v="1.1200000000000001"/>
    <n v="1.1200000000000001"/>
    <n v="0"/>
    <n v="0"/>
    <n v="78209"/>
    <n v="80164"/>
    <n v="0"/>
    <n v="0"/>
    <n v="15997.68"/>
    <n v="0.16020000000000001"/>
    <n v="0.15390000000000001"/>
    <n v="0"/>
    <n v="0"/>
    <n v="0"/>
    <n v="0"/>
    <n v="0"/>
  </r>
  <r>
    <x v="268"/>
    <s v="Sumner"/>
    <n v="4541"/>
    <s v="Daffodil Valley Elementary"/>
    <s v="Yes"/>
    <n v="431.95"/>
    <n v="0"/>
    <n v="431.95"/>
    <n v="1.1200000000000001"/>
    <n v="1.1200000000000001"/>
    <n v="431.95"/>
    <n v="1.2669999999999999"/>
    <n v="78209"/>
    <n v="80164"/>
    <n v="110981.7"/>
    <n v="2774.2200000000012"/>
    <n v="15997.68"/>
    <n v="0.16020000000000001"/>
    <n v="0.15390000000000001"/>
    <n v="38475.279999999999"/>
    <n v="1895.93"/>
    <n v="291.77999999999997"/>
    <n v="2187.71"/>
    <n v="154418.90999999997"/>
  </r>
  <r>
    <x v="268"/>
    <s v="Sumner"/>
    <n v="4585"/>
    <s v="Bonney Lake High School"/>
    <s v="No"/>
    <n v="1687.99"/>
    <n v="0"/>
    <n v="0"/>
    <n v="1.1200000000000001"/>
    <n v="1.1200000000000001"/>
    <n v="0"/>
    <n v="0"/>
    <n v="78209"/>
    <n v="80164"/>
    <n v="0"/>
    <n v="0"/>
    <n v="15997.68"/>
    <n v="0.16020000000000001"/>
    <n v="0.15390000000000001"/>
    <n v="0"/>
    <n v="0"/>
    <n v="0"/>
    <n v="0"/>
    <n v="0"/>
  </r>
  <r>
    <x v="268"/>
    <s v="Sumner"/>
    <n v="5524"/>
    <s v="Tehaleh Heights Elementary"/>
    <s v="No"/>
    <n v="530.15"/>
    <n v="0"/>
    <n v="0"/>
    <n v="1.1200000000000001"/>
    <n v="1.1200000000000001"/>
    <n v="0"/>
    <n v="0"/>
    <n v="78209"/>
    <n v="80164"/>
    <n v="0"/>
    <n v="0"/>
    <n v="15997.68"/>
    <n v="0.16020000000000001"/>
    <n v="0.15390000000000001"/>
    <n v="0"/>
    <n v="0"/>
    <n v="0"/>
    <n v="0"/>
    <n v="0"/>
  </r>
  <r>
    <x v="269"/>
    <s v="Sunnyside"/>
    <n v="2469"/>
    <s v="Outlook Elementary School"/>
    <s v="Yes"/>
    <n v="395.33"/>
    <n v="0"/>
    <n v="395.33"/>
    <n v="1"/>
    <n v="1"/>
    <n v="395.33"/>
    <n v="1.1599999999999999"/>
    <n v="78209"/>
    <n v="80164"/>
    <n v="90722.44"/>
    <n v="2267.8000000000029"/>
    <n v="15997.68"/>
    <n v="0.16020000000000001"/>
    <n v="0.15390000000000001"/>
    <n v="33440.06"/>
    <n v="1549.84"/>
    <n v="238.52"/>
    <n v="1788.36"/>
    <n v="128218.66"/>
  </r>
  <r>
    <x v="269"/>
    <s v="Sunnyside"/>
    <n v="2717"/>
    <s v="Washington Elementary"/>
    <s v="Yes"/>
    <n v="599.89"/>
    <n v="0"/>
    <n v="599.89"/>
    <n v="1"/>
    <n v="1"/>
    <n v="599.89"/>
    <n v="1.76"/>
    <n v="78209"/>
    <n v="80164"/>
    <n v="137647.84"/>
    <n v="3440.8000000000175"/>
    <n v="15997.68"/>
    <n v="0.16020000000000001"/>
    <n v="0.15390000000000001"/>
    <n v="50736.639999999999"/>
    <n v="2351.48"/>
    <n v="361.89"/>
    <n v="2713.37"/>
    <n v="194538.65"/>
  </r>
  <r>
    <x v="269"/>
    <s v="Sunnyside"/>
    <n v="2959"/>
    <s v="Sunnyside High School"/>
    <s v="Yes"/>
    <n v="2055.2200000000003"/>
    <n v="0"/>
    <n v="2055.2200000000003"/>
    <n v="1"/>
    <n v="1"/>
    <n v="2055.2200000000003"/>
    <n v="6.0289999999999999"/>
    <n v="78209"/>
    <n v="80164"/>
    <n v="471522.06"/>
    <n v="11786.700000000012"/>
    <n v="15997.68"/>
    <n v="0.16020000000000001"/>
    <n v="0.15390000000000001"/>
    <n v="173801.82"/>
    <n v="8055.15"/>
    <n v="1239.69"/>
    <n v="9294.84"/>
    <n v="666405.42000000004"/>
  </r>
  <r>
    <x v="269"/>
    <s v="Sunnyside"/>
    <n v="3313"/>
    <s v="Harrison Middle School"/>
    <s v="Yes"/>
    <n v="817.27"/>
    <n v="0"/>
    <n v="817.27"/>
    <n v="1"/>
    <n v="1"/>
    <n v="817.27"/>
    <n v="2.3969999999999998"/>
    <n v="78209"/>
    <n v="80164"/>
    <n v="187466.97"/>
    <n v="4686.1399999999849"/>
    <n v="15997.68"/>
    <n v="0.16020000000000001"/>
    <n v="0.15390000000000001"/>
    <n v="69099.839999999997"/>
    <n v="3202.55"/>
    <n v="492.87"/>
    <n v="3695.42"/>
    <n v="264948.37"/>
  </r>
  <r>
    <x v="269"/>
    <s v="Sunnyside"/>
    <n v="4000"/>
    <s v="Chief Kamiakin Elementary School"/>
    <s v="Yes"/>
    <n v="572.22"/>
    <n v="0"/>
    <n v="572.22"/>
    <n v="1"/>
    <n v="1"/>
    <n v="572.22"/>
    <n v="1.679"/>
    <n v="78209"/>
    <n v="80164"/>
    <n v="131312.91"/>
    <n v="3282.4499999999825"/>
    <n v="15997.68"/>
    <n v="0.16020000000000001"/>
    <n v="0.15390000000000001"/>
    <n v="48401.599999999999"/>
    <n v="2243.2600000000002"/>
    <n v="345.24"/>
    <n v="2588.5"/>
    <n v="185585.46"/>
  </r>
  <r>
    <x v="269"/>
    <s v="Sunnyside"/>
    <n v="4497"/>
    <s v="Pioneer Elementary School"/>
    <s v="Yes"/>
    <n v="582.66999999999996"/>
    <n v="0"/>
    <n v="582.66999999999996"/>
    <n v="1"/>
    <n v="1"/>
    <n v="582.66999999999996"/>
    <n v="1.7090000000000001"/>
    <n v="78209"/>
    <n v="80164"/>
    <n v="133659.18"/>
    <n v="3341.1000000000058"/>
    <n v="15997.68"/>
    <n v="0.16020000000000001"/>
    <n v="0.15390000000000001"/>
    <n v="49266.43"/>
    <n v="2283.34"/>
    <n v="351.41"/>
    <n v="2634.75"/>
    <n v="188901.46"/>
  </r>
  <r>
    <x v="269"/>
    <s v="Sunnyside"/>
    <n v="5049"/>
    <s v="Sierra Vista Middle School"/>
    <s v="Yes"/>
    <n v="548.36"/>
    <n v="0"/>
    <n v="548.36"/>
    <n v="1"/>
    <n v="1"/>
    <n v="548.36"/>
    <n v="1.609"/>
    <n v="78209"/>
    <n v="80164"/>
    <n v="125838.28"/>
    <n v="3145.6000000000058"/>
    <n v="15997.68"/>
    <n v="0.16020000000000001"/>
    <n v="0.15390000000000001"/>
    <n v="46383.67"/>
    <n v="2149.73"/>
    <n v="330.84"/>
    <n v="2480.5700000000002"/>
    <n v="177848.12000000002"/>
  </r>
  <r>
    <x v="269"/>
    <s v="Sunnyside"/>
    <n v="5137"/>
    <s v="Sun Valley Elementary"/>
    <s v="Yes"/>
    <n v="415.63"/>
    <n v="0"/>
    <n v="415.63"/>
    <n v="1"/>
    <n v="1"/>
    <n v="415.63"/>
    <n v="1.2190000000000001"/>
    <n v="78209"/>
    <n v="80164"/>
    <n v="95336.77"/>
    <n v="2383.1499999999942"/>
    <n v="15997.68"/>
    <n v="0.16020000000000001"/>
    <n v="0.15390000000000001"/>
    <n v="35140.89"/>
    <n v="1628.67"/>
    <n v="250.65"/>
    <n v="1879.3200000000002"/>
    <n v="134740.13"/>
  </r>
  <r>
    <x v="269"/>
    <s v="Sunnyside"/>
    <n v="5352"/>
    <s v="SHS Graduation Alliance"/>
    <s v="Yes"/>
    <n v="3.56"/>
    <n v="0"/>
    <n v="3.56"/>
    <n v="1"/>
    <n v="1"/>
    <n v="3.56"/>
    <n v="0.01"/>
    <n v="78209"/>
    <n v="80164"/>
    <n v="782.09"/>
    <n v="19.549999999999955"/>
    <n v="15997.68"/>
    <n v="0.16020000000000001"/>
    <n v="0.15390000000000001"/>
    <n v="288.27999999999997"/>
    <n v="13.36"/>
    <n v="2.06"/>
    <n v="15.42"/>
    <n v="1105.3399999999999"/>
  </r>
  <r>
    <x v="270"/>
    <s v="Suquamish Tribal"/>
    <n v="5319"/>
    <s v="Chief Kitsap Academy"/>
    <s v="Yes"/>
    <n v="75.97999999999999"/>
    <n v="0"/>
    <n v="75.97999999999999"/>
    <n v="1.18"/>
    <n v="1.18"/>
    <n v="75.97999999999999"/>
    <n v="0.223"/>
    <n v="78209"/>
    <n v="80164"/>
    <n v="20579.919999999998"/>
    <n v="514.43000000000029"/>
    <n v="15997.68"/>
    <n v="0.16020000000000001"/>
    <n v="0.15390000000000001"/>
    <n v="6943.56"/>
    <n v="351.57"/>
    <n v="54.11"/>
    <n v="405.68"/>
    <n v="28443.59"/>
  </r>
  <r>
    <x v="271"/>
    <s v="Tacoma"/>
    <n v="1514"/>
    <s v="Alternative Spcl Needs Div Occ"/>
    <s v="No"/>
    <n v="7.38"/>
    <n v="0"/>
    <n v="0"/>
    <n v="1.1200000000000001"/>
    <n v="1.1200000000000001"/>
    <n v="0"/>
    <n v="0"/>
    <n v="78209"/>
    <n v="80164"/>
    <n v="0"/>
    <n v="0"/>
    <n v="15997.68"/>
    <n v="0.16020000000000001"/>
    <n v="0.15390000000000001"/>
    <n v="0"/>
    <n v="0"/>
    <n v="0"/>
    <n v="0"/>
    <n v="0"/>
  </r>
  <r>
    <x v="271"/>
    <s v="Tacoma"/>
    <n v="1585"/>
    <s v="Comm Based Trans Program"/>
    <s v="No"/>
    <n v="52.57"/>
    <n v="0"/>
    <n v="0"/>
    <n v="1.1200000000000001"/>
    <n v="1.1200000000000001"/>
    <n v="0"/>
    <n v="0"/>
    <n v="78209"/>
    <n v="80164"/>
    <n v="0"/>
    <n v="0"/>
    <n v="15997.68"/>
    <n v="0.16020000000000001"/>
    <n v="0.15390000000000001"/>
    <n v="0"/>
    <n v="0"/>
    <n v="0"/>
    <n v="0"/>
    <n v="0"/>
  </r>
  <r>
    <x v="271"/>
    <s v="Tacoma"/>
    <n v="1860"/>
    <s v="Tacoma School of the Arts"/>
    <s v="No"/>
    <n v="630.39"/>
    <n v="0"/>
    <n v="0"/>
    <n v="1.1200000000000001"/>
    <n v="1.1200000000000001"/>
    <n v="0"/>
    <n v="0"/>
    <n v="78209"/>
    <n v="80164"/>
    <n v="0"/>
    <n v="0"/>
    <n v="15997.68"/>
    <n v="0.16020000000000001"/>
    <n v="0.15390000000000001"/>
    <n v="0"/>
    <n v="0"/>
    <n v="0"/>
    <n v="0"/>
    <n v="0"/>
  </r>
  <r>
    <x v="271"/>
    <s v="Tacoma"/>
    <n v="2036"/>
    <s v="Larchmont Elementary School"/>
    <s v="Yes"/>
    <n v="281.34000000000003"/>
    <n v="0"/>
    <n v="281.34000000000003"/>
    <n v="1.1200000000000001"/>
    <n v="1.1200000000000001"/>
    <n v="281.34000000000003"/>
    <n v="0.82499999999999996"/>
    <n v="78209"/>
    <n v="80164"/>
    <n v="72265.119999999995"/>
    <n v="1806.4199999999983"/>
    <n v="15997.68"/>
    <n v="0.16020000000000001"/>
    <n v="0.15390000000000001"/>
    <n v="25052.97"/>
    <n v="1234.53"/>
    <n v="189.99"/>
    <n v="1424.52"/>
    <n v="100549.03"/>
  </r>
  <r>
    <x v="271"/>
    <s v="Tacoma"/>
    <n v="2083"/>
    <s v="Washington Elementary School"/>
    <s v="No"/>
    <n v="361.78"/>
    <n v="0"/>
    <n v="0"/>
    <n v="1.1200000000000001"/>
    <n v="1.1200000000000001"/>
    <n v="0"/>
    <n v="0"/>
    <n v="78209"/>
    <n v="80164"/>
    <n v="0"/>
    <n v="0"/>
    <n v="15997.68"/>
    <n v="0.16020000000000001"/>
    <n v="0.15390000000000001"/>
    <n v="0"/>
    <n v="0"/>
    <n v="0"/>
    <n v="0"/>
    <n v="0"/>
  </r>
  <r>
    <x v="271"/>
    <s v="Tacoma"/>
    <n v="2084"/>
    <s v="Stadium High School"/>
    <s v="No"/>
    <n v="1639.12"/>
    <n v="0"/>
    <n v="0"/>
    <n v="1.1200000000000001"/>
    <n v="1.1200000000000001"/>
    <n v="0"/>
    <n v="0"/>
    <n v="78209"/>
    <n v="80164"/>
    <n v="0"/>
    <n v="0"/>
    <n v="15997.68"/>
    <n v="0.16020000000000001"/>
    <n v="0.15390000000000001"/>
    <n v="0"/>
    <n v="0"/>
    <n v="0"/>
    <n v="0"/>
    <n v="0"/>
  </r>
  <r>
    <x v="271"/>
    <s v="Tacoma"/>
    <n v="2094"/>
    <s v="Blix Elementary School"/>
    <s v="Yes"/>
    <n v="427.72"/>
    <n v="0"/>
    <n v="427.72"/>
    <n v="1.1200000000000001"/>
    <n v="1.1200000000000001"/>
    <n v="427.72"/>
    <n v="1.2549999999999999"/>
    <n v="78209"/>
    <n v="80164"/>
    <n v="109930.57"/>
    <n v="2747.9499999999971"/>
    <n v="15997.68"/>
    <n v="0.16020000000000001"/>
    <n v="0.15390000000000001"/>
    <n v="38110.879999999997"/>
    <n v="1877.98"/>
    <n v="289.02"/>
    <n v="2167"/>
    <n v="152956.40000000002"/>
  </r>
  <r>
    <x v="271"/>
    <s v="Tacoma"/>
    <n v="2103"/>
    <s v="Jefferson Elementary School"/>
    <s v="No"/>
    <n v="323.48"/>
    <n v="0"/>
    <n v="0"/>
    <n v="1.1200000000000001"/>
    <n v="1.1200000000000001"/>
    <n v="0"/>
    <n v="0"/>
    <n v="78209"/>
    <n v="80164"/>
    <n v="0"/>
    <n v="0"/>
    <n v="15997.68"/>
    <n v="0.16020000000000001"/>
    <n v="0.15390000000000001"/>
    <n v="0"/>
    <n v="0"/>
    <n v="0"/>
    <n v="0"/>
    <n v="0"/>
  </r>
  <r>
    <x v="271"/>
    <s v="Tacoma"/>
    <n v="2148"/>
    <s v="Franklin Elementary School"/>
    <s v="Yes"/>
    <n v="211.89000000000001"/>
    <n v="0"/>
    <n v="211.89000000000001"/>
    <n v="1.1200000000000001"/>
    <n v="1.1200000000000001"/>
    <n v="211.89000000000001"/>
    <n v="0.622"/>
    <n v="78209"/>
    <n v="80164"/>
    <n v="54483.519999999997"/>
    <n v="1361.9300000000003"/>
    <n v="15997.68"/>
    <n v="0.16020000000000001"/>
    <n v="0.15390000000000001"/>
    <n v="18888.419999999998"/>
    <n v="930.76"/>
    <n v="143.24"/>
    <n v="1074"/>
    <n v="75807.87"/>
  </r>
  <r>
    <x v="271"/>
    <s v="Tacoma"/>
    <n v="2167"/>
    <s v="Fern Hill Elementary School"/>
    <s v="Yes"/>
    <n v="276"/>
    <n v="0"/>
    <n v="276"/>
    <n v="1.1200000000000001"/>
    <n v="1.1200000000000001"/>
    <n v="276"/>
    <n v="0.81"/>
    <n v="78209"/>
    <n v="80164"/>
    <n v="70951.199999999997"/>
    <n v="1773.5800000000017"/>
    <n v="15997.68"/>
    <n v="0.16020000000000001"/>
    <n v="0.15390000000000001"/>
    <n v="24597.46"/>
    <n v="1212.08"/>
    <n v="186.54"/>
    <n v="1398.62"/>
    <n v="98720.86"/>
  </r>
  <r>
    <x v="271"/>
    <s v="Tacoma"/>
    <n v="2168"/>
    <s v="Sheridan Elementary School"/>
    <s v="Yes"/>
    <n v="480.89"/>
    <n v="0"/>
    <n v="480.89"/>
    <n v="1.1200000000000001"/>
    <n v="1.1200000000000001"/>
    <n v="480.89"/>
    <n v="1.411"/>
    <n v="78209"/>
    <n v="80164"/>
    <n v="123595.25"/>
    <n v="3089.5200000000041"/>
    <n v="15997.68"/>
    <n v="0.16020000000000001"/>
    <n v="0.15390000000000001"/>
    <n v="42848.160000000003"/>
    <n v="2111.41"/>
    <n v="324.95"/>
    <n v="2436.3599999999997"/>
    <n v="171969.28999999998"/>
  </r>
  <r>
    <x v="271"/>
    <s v="Tacoma"/>
    <n v="2169"/>
    <s v="Point Defiance Elementary School"/>
    <s v="No"/>
    <n v="303.25"/>
    <n v="0"/>
    <n v="0"/>
    <n v="1.1200000000000001"/>
    <n v="1.1200000000000001"/>
    <n v="0"/>
    <n v="0"/>
    <n v="78209"/>
    <n v="80164"/>
    <n v="0"/>
    <n v="0"/>
    <n v="15997.68"/>
    <n v="0.16020000000000001"/>
    <n v="0.15390000000000001"/>
    <n v="0"/>
    <n v="0"/>
    <n v="0"/>
    <n v="0"/>
    <n v="0"/>
  </r>
  <r>
    <x v="271"/>
    <s v="Tacoma"/>
    <n v="2215"/>
    <s v="Lincoln High School"/>
    <s v="Yes"/>
    <n v="1504.96"/>
    <n v="0"/>
    <n v="1504.96"/>
    <n v="1.1200000000000001"/>
    <n v="1.1200000000000001"/>
    <n v="1504.96"/>
    <n v="4.415"/>
    <n v="78209"/>
    <n v="80164"/>
    <n v="386727.86"/>
    <n v="9667.0900000000256"/>
    <n v="15997.68"/>
    <n v="0.16020000000000001"/>
    <n v="0.15390000000000001"/>
    <n v="134071.32999999999"/>
    <n v="6606.58"/>
    <n v="1016.75"/>
    <n v="7623.33"/>
    <n v="538089.61"/>
  </r>
  <r>
    <x v="271"/>
    <s v="Tacoma"/>
    <n v="2247"/>
    <s v="N.E. Tacoma Elementary School"/>
    <s v="Yes"/>
    <n v="388.89"/>
    <n v="0"/>
    <n v="388.89"/>
    <n v="1.1200000000000001"/>
    <n v="1.1200000000000001"/>
    <n v="388.89"/>
    <n v="1.141"/>
    <n v="78209"/>
    <n v="80164"/>
    <n v="99944.85"/>
    <n v="2498.3299999999872"/>
    <n v="15997.68"/>
    <n v="0.16020000000000001"/>
    <n v="0.15390000000000001"/>
    <n v="34649.01"/>
    <n v="1707.39"/>
    <n v="262.77"/>
    <n v="1970.16"/>
    <n v="139062.35"/>
  </r>
  <r>
    <x v="271"/>
    <s v="Tacoma"/>
    <n v="2252"/>
    <s v="Manitou Park Elementary School"/>
    <s v="Yes"/>
    <n v="404.78000000000003"/>
    <n v="0"/>
    <n v="404.78000000000003"/>
    <n v="1.1200000000000001"/>
    <n v="1.1200000000000001"/>
    <n v="404.78000000000003"/>
    <n v="1.1870000000000001"/>
    <n v="78209"/>
    <n v="80164"/>
    <n v="103974.17"/>
    <n v="2599.0599999999977"/>
    <n v="15997.68"/>
    <n v="0.16020000000000001"/>
    <n v="0.15390000000000001"/>
    <n v="36045.9"/>
    <n v="1776.22"/>
    <n v="273.36"/>
    <n v="2049.58"/>
    <n v="144668.71"/>
  </r>
  <r>
    <x v="271"/>
    <s v="Tacoma"/>
    <n v="2275"/>
    <s v="Roosevelt Elementary School"/>
    <s v="Yes"/>
    <n v="242.78"/>
    <n v="0"/>
    <n v="242.78"/>
    <n v="1.1200000000000001"/>
    <n v="1.1200000000000001"/>
    <n v="242.78"/>
    <n v="0.71199999999999997"/>
    <n v="78209"/>
    <n v="80164"/>
    <n v="62366.98"/>
    <n v="1559"/>
    <n v="15997.68"/>
    <n v="0.16020000000000001"/>
    <n v="0.15390000000000001"/>
    <n v="21621.47"/>
    <n v="1065.43"/>
    <n v="163.97"/>
    <n v="1229.4000000000001"/>
    <n v="86776.85"/>
  </r>
  <r>
    <x v="271"/>
    <s v="Tacoma"/>
    <n v="2336"/>
    <s v="Lyon Elementary School"/>
    <s v="Yes"/>
    <n v="345.56"/>
    <n v="0"/>
    <n v="345.56"/>
    <n v="1.1200000000000001"/>
    <n v="1.1200000000000001"/>
    <n v="345.56"/>
    <n v="1.014"/>
    <n v="78209"/>
    <n v="80164"/>
    <n v="88820.4"/>
    <n v="2220.25"/>
    <n v="15997.68"/>
    <n v="0.16020000000000001"/>
    <n v="0.15390000000000001"/>
    <n v="30792.37"/>
    <n v="1517.34"/>
    <n v="233.52"/>
    <n v="1750.86"/>
    <n v="123583.87999999999"/>
  </r>
  <r>
    <x v="271"/>
    <s v="Tacoma"/>
    <n v="2338"/>
    <s v="Hilltop Heritage Middle School"/>
    <s v="Yes"/>
    <n v="433.41"/>
    <n v="0"/>
    <n v="433.41"/>
    <n v="1.1200000000000001"/>
    <n v="1.1200000000000001"/>
    <n v="433.41"/>
    <n v="1.2709999999999999"/>
    <n v="78209"/>
    <n v="80164"/>
    <n v="111332.08"/>
    <n v="2782.9799999999959"/>
    <n v="15997.68"/>
    <n v="0.16020000000000001"/>
    <n v="0.15390000000000001"/>
    <n v="38596.75"/>
    <n v="1901.92"/>
    <n v="292.70999999999998"/>
    <n v="2194.63"/>
    <n v="154906.44"/>
  </r>
  <r>
    <x v="271"/>
    <s v="Tacoma"/>
    <n v="2358"/>
    <s v="Stanley Elementary School"/>
    <s v="Yes"/>
    <n v="290.33000000000004"/>
    <n v="0"/>
    <n v="290.33000000000004"/>
    <n v="1.1200000000000001"/>
    <n v="1.1200000000000001"/>
    <n v="290.33000000000004"/>
    <n v="0.85199999999999998"/>
    <n v="78209"/>
    <n v="80164"/>
    <n v="74630.16"/>
    <n v="1865.5399999999936"/>
    <n v="15997.68"/>
    <n v="0.16020000000000001"/>
    <n v="0.15390000000000001"/>
    <n v="25872.880000000001"/>
    <n v="1274.93"/>
    <n v="196.21"/>
    <n v="1471.14"/>
    <n v="103839.72"/>
  </r>
  <r>
    <x v="271"/>
    <s v="Tacoma"/>
    <n v="2359"/>
    <s v="Stewart Middle School"/>
    <s v="Yes"/>
    <n v="639.80999999999995"/>
    <n v="0"/>
    <n v="639.80999999999995"/>
    <n v="1.1200000000000001"/>
    <n v="1.1200000000000001"/>
    <n v="639.80999999999995"/>
    <n v="1.877"/>
    <n v="78209"/>
    <n v="80164"/>
    <n v="164414.09"/>
    <n v="4109.8800000000047"/>
    <n v="15997.68"/>
    <n v="0.16020000000000001"/>
    <n v="0.15390000000000001"/>
    <n v="56999.29"/>
    <n v="2808.73"/>
    <n v="432.26"/>
    <n v="3240.99"/>
    <n v="228764.25"/>
  </r>
  <r>
    <x v="271"/>
    <s v="Tacoma"/>
    <n v="2376"/>
    <s v="Mason Middle School"/>
    <s v="No"/>
    <n v="640.33000000000004"/>
    <n v="0"/>
    <n v="0"/>
    <n v="1.1200000000000001"/>
    <n v="1.1200000000000001"/>
    <n v="0"/>
    <n v="0"/>
    <n v="78209"/>
    <n v="80164"/>
    <n v="0"/>
    <n v="0"/>
    <n v="15997.68"/>
    <n v="0.16020000000000001"/>
    <n v="0.15390000000000001"/>
    <n v="0"/>
    <n v="0"/>
    <n v="0"/>
    <n v="0"/>
    <n v="0"/>
  </r>
  <r>
    <x v="271"/>
    <s v="Tacoma"/>
    <n v="2377"/>
    <s v="Gray Middle School"/>
    <s v="Yes"/>
    <n v="501.92"/>
    <n v="0"/>
    <n v="501.92"/>
    <n v="1.1200000000000001"/>
    <n v="1.1200000000000001"/>
    <n v="501.92"/>
    <n v="1.472"/>
    <n v="78209"/>
    <n v="80164"/>
    <n v="128938.49"/>
    <n v="3223.089999999982"/>
    <n v="15997.68"/>
    <n v="0.16020000000000001"/>
    <n v="0.15390000000000001"/>
    <n v="44700.56"/>
    <n v="2202.69"/>
    <n v="338.99"/>
    <n v="2541.6800000000003"/>
    <n v="179403.81999999995"/>
  </r>
  <r>
    <x v="271"/>
    <s v="Tacoma"/>
    <n v="2746"/>
    <s v="Geiger Montessori School"/>
    <s v="No"/>
    <n v="511.22"/>
    <n v="0"/>
    <n v="0"/>
    <n v="1.1200000000000001"/>
    <n v="1.1200000000000001"/>
    <n v="0"/>
    <n v="0"/>
    <n v="78209"/>
    <n v="80164"/>
    <n v="0"/>
    <n v="0"/>
    <n v="15997.68"/>
    <n v="0.16020000000000001"/>
    <n v="0.15390000000000001"/>
    <n v="0"/>
    <n v="0"/>
    <n v="0"/>
    <n v="0"/>
    <n v="0"/>
  </r>
  <r>
    <x v="271"/>
    <s v="Tacoma"/>
    <n v="2747"/>
    <s v="Downing Elementary School"/>
    <s v="No"/>
    <n v="281.56"/>
    <n v="0"/>
    <n v="0"/>
    <n v="1.1200000000000001"/>
    <n v="1.1200000000000001"/>
    <n v="0"/>
    <n v="0"/>
    <n v="78209"/>
    <n v="80164"/>
    <n v="0"/>
    <n v="0"/>
    <n v="15997.68"/>
    <n v="0.16020000000000001"/>
    <n v="0.15390000000000001"/>
    <n v="0"/>
    <n v="0"/>
    <n v="0"/>
    <n v="0"/>
    <n v="0"/>
  </r>
  <r>
    <x v="271"/>
    <s v="Tacoma"/>
    <n v="2771"/>
    <s v="Lister Elementary School"/>
    <s v="Yes"/>
    <n v="351.11"/>
    <n v="0"/>
    <n v="351.11"/>
    <n v="1.1200000000000001"/>
    <n v="1.1200000000000001"/>
    <n v="351.11"/>
    <n v="1.03"/>
    <n v="78209"/>
    <n v="80164"/>
    <n v="90221.9"/>
    <n v="2255.2900000000081"/>
    <n v="15997.68"/>
    <n v="0.16020000000000001"/>
    <n v="0.15390000000000001"/>
    <n v="31278.25"/>
    <n v="1541.29"/>
    <n v="237.2"/>
    <n v="1778.49"/>
    <n v="125533.93000000001"/>
  </r>
  <r>
    <x v="271"/>
    <s v="Tacoma"/>
    <n v="2772"/>
    <s v="Fawcett Elementary School"/>
    <s v="Yes"/>
    <n v="400.44"/>
    <n v="0"/>
    <n v="400.44"/>
    <n v="1.1200000000000001"/>
    <n v="1.1200000000000001"/>
    <n v="400.44"/>
    <n v="1.175"/>
    <n v="78209"/>
    <n v="80164"/>
    <n v="102923.04"/>
    <n v="2572.7800000000134"/>
    <n v="15997.68"/>
    <n v="0.16020000000000001"/>
    <n v="0.15390000000000001"/>
    <n v="35681.5"/>
    <n v="1758.26"/>
    <n v="270.60000000000002"/>
    <n v="2028.8600000000001"/>
    <n v="143206.18"/>
  </r>
  <r>
    <x v="271"/>
    <s v="Tacoma"/>
    <n v="2805"/>
    <s v="Lowell Elementary School"/>
    <s v="No"/>
    <n v="326.67"/>
    <n v="0"/>
    <n v="0"/>
    <n v="1.1200000000000001"/>
    <n v="1.1200000000000001"/>
    <n v="0"/>
    <n v="0"/>
    <n v="78209"/>
    <n v="80164"/>
    <n v="0"/>
    <n v="0"/>
    <n v="15997.68"/>
    <n v="0.16020000000000001"/>
    <n v="0.15390000000000001"/>
    <n v="0"/>
    <n v="0"/>
    <n v="0"/>
    <n v="0"/>
    <n v="0"/>
  </r>
  <r>
    <x v="271"/>
    <s v="Tacoma"/>
    <n v="2806"/>
    <s v="Reed Elementary School"/>
    <s v="Yes"/>
    <n v="390.89"/>
    <n v="0"/>
    <n v="390.89"/>
    <n v="1.1200000000000001"/>
    <n v="1.1200000000000001"/>
    <n v="390.89"/>
    <n v="1.147"/>
    <n v="78209"/>
    <n v="80164"/>
    <n v="100470.41"/>
    <n v="2511.4700000000012"/>
    <n v="15997.68"/>
    <n v="0.16020000000000001"/>
    <n v="0.15390000000000001"/>
    <n v="34831.21"/>
    <n v="1716.36"/>
    <n v="264.14999999999998"/>
    <n v="1980.5099999999998"/>
    <n v="139793.60000000001"/>
  </r>
  <r>
    <x v="271"/>
    <s v="Tacoma"/>
    <n v="2871"/>
    <s v="Edison Elementary School"/>
    <s v="Yes"/>
    <n v="372.97"/>
    <n v="0"/>
    <n v="372.97"/>
    <n v="1.1200000000000001"/>
    <n v="1.1200000000000001"/>
    <n v="372.97"/>
    <n v="1.0940000000000001"/>
    <n v="78209"/>
    <n v="80164"/>
    <n v="95827.92"/>
    <n v="2395.4300000000076"/>
    <n v="15997.68"/>
    <n v="0.16020000000000001"/>
    <n v="0.15390000000000001"/>
    <n v="33221.75"/>
    <n v="1637.06"/>
    <n v="251.94"/>
    <n v="1889"/>
    <n v="133334.1"/>
  </r>
  <r>
    <x v="271"/>
    <s v="Tacoma"/>
    <n v="2872"/>
    <s v="Browns Point Elementary School"/>
    <s v="No"/>
    <n v="444.95"/>
    <n v="0"/>
    <n v="0"/>
    <n v="1.1200000000000001"/>
    <n v="1.1200000000000001"/>
    <n v="0"/>
    <n v="0"/>
    <n v="78209"/>
    <n v="80164"/>
    <n v="0"/>
    <n v="0"/>
    <n v="15997.68"/>
    <n v="0.16020000000000001"/>
    <n v="0.15390000000000001"/>
    <n v="0"/>
    <n v="0"/>
    <n v="0"/>
    <n v="0"/>
    <n v="0"/>
  </r>
  <r>
    <x v="271"/>
    <s v="Tacoma"/>
    <n v="2874"/>
    <s v="Whitman Elementary School"/>
    <s v="Yes"/>
    <n v="318.12"/>
    <n v="0"/>
    <n v="318.12"/>
    <n v="1.1200000000000001"/>
    <n v="1.1200000000000001"/>
    <n v="318.12"/>
    <n v="0.93300000000000005"/>
    <n v="78209"/>
    <n v="80164"/>
    <n v="81725.279999999999"/>
    <n v="2042.8899999999994"/>
    <n v="15997.68"/>
    <n v="0.16020000000000001"/>
    <n v="0.15390000000000001"/>
    <n v="28332.63"/>
    <n v="1396.14"/>
    <n v="214.87"/>
    <n v="1611.0100000000002"/>
    <n v="113711.81"/>
  </r>
  <r>
    <x v="271"/>
    <s v="Tacoma"/>
    <n v="2938"/>
    <s v="Sherman Elementary School"/>
    <s v="No"/>
    <n v="435.25"/>
    <n v="0"/>
    <n v="0"/>
    <n v="1.1200000000000001"/>
    <n v="1.1200000000000001"/>
    <n v="0"/>
    <n v="0"/>
    <n v="78209"/>
    <n v="80164"/>
    <n v="0"/>
    <n v="0"/>
    <n v="15997.68"/>
    <n v="0.16020000000000001"/>
    <n v="0.15390000000000001"/>
    <n v="0"/>
    <n v="0"/>
    <n v="0"/>
    <n v="0"/>
    <n v="0"/>
  </r>
  <r>
    <x v="271"/>
    <s v="Tacoma"/>
    <n v="2939"/>
    <s v="Delong Elementary School"/>
    <s v="Yes"/>
    <n v="336.84"/>
    <n v="0"/>
    <n v="336.84"/>
    <n v="1.1200000000000001"/>
    <n v="1.1200000000000001"/>
    <n v="336.84"/>
    <n v="0.98799999999999999"/>
    <n v="78209"/>
    <n v="80164"/>
    <n v="86542.95"/>
    <n v="2163.3300000000017"/>
    <n v="15997.68"/>
    <n v="0.16020000000000001"/>
    <n v="0.15390000000000001"/>
    <n v="30002.82"/>
    <n v="1478.44"/>
    <n v="227.53"/>
    <n v="1705.97"/>
    <n v="120415.06999999999"/>
  </r>
  <r>
    <x v="271"/>
    <s v="Tacoma"/>
    <n v="2940"/>
    <s v="Arlington Elementary School"/>
    <s v="Yes"/>
    <n v="348.66"/>
    <n v="0"/>
    <n v="348.66"/>
    <n v="1.1200000000000001"/>
    <n v="1.1200000000000001"/>
    <n v="348.66"/>
    <n v="1.0229999999999999"/>
    <n v="78209"/>
    <n v="80164"/>
    <n v="89608.74"/>
    <n v="2239.9599999999919"/>
    <n v="15997.68"/>
    <n v="0.16020000000000001"/>
    <n v="0.15390000000000001"/>
    <n v="31065.68"/>
    <n v="1530.81"/>
    <n v="235.59"/>
    <n v="1766.3999999999999"/>
    <n v="124680.78"/>
  </r>
  <r>
    <x v="271"/>
    <s v="Tacoma"/>
    <n v="2941"/>
    <s v="Mann Elementary School"/>
    <s v="Yes"/>
    <n v="302.11"/>
    <n v="0"/>
    <n v="302.11"/>
    <n v="1.1200000000000001"/>
    <n v="1.1200000000000001"/>
    <n v="302.11"/>
    <n v="0.88600000000000001"/>
    <n v="78209"/>
    <n v="80164"/>
    <n v="77608.350000000006"/>
    <n v="1939.9899999999907"/>
    <n v="15997.68"/>
    <n v="0.16020000000000001"/>
    <n v="0.15390000000000001"/>
    <n v="26905.37"/>
    <n v="1325.81"/>
    <n v="204.04"/>
    <n v="1529.85"/>
    <n v="107983.56"/>
  </r>
  <r>
    <x v="271"/>
    <s v="Tacoma"/>
    <n v="3053"/>
    <s v="Grant Elementary School"/>
    <s v="No"/>
    <n v="377.3"/>
    <n v="0"/>
    <n v="0"/>
    <n v="1.1200000000000001"/>
    <n v="1.1200000000000001"/>
    <n v="0"/>
    <n v="0"/>
    <n v="78209"/>
    <n v="80164"/>
    <n v="0"/>
    <n v="0"/>
    <n v="15997.68"/>
    <n v="0.16020000000000001"/>
    <n v="0.15390000000000001"/>
    <n v="0"/>
    <n v="0"/>
    <n v="0"/>
    <n v="0"/>
    <n v="0"/>
  </r>
  <r>
    <x v="271"/>
    <s v="Tacoma"/>
    <n v="3054"/>
    <s v="Baker Middle School"/>
    <s v="Yes"/>
    <n v="669.68"/>
    <n v="0"/>
    <n v="669.68"/>
    <n v="1.1200000000000001"/>
    <n v="1.1200000000000001"/>
    <n v="669.68"/>
    <n v="1.964"/>
    <n v="78209"/>
    <n v="80164"/>
    <n v="172034.77"/>
    <n v="4300.3800000000047"/>
    <n v="15997.68"/>
    <n v="0.16020000000000001"/>
    <n v="0.15390000000000001"/>
    <n v="59641.24"/>
    <n v="2938.92"/>
    <n v="452.3"/>
    <n v="3391.2200000000003"/>
    <n v="239367.61"/>
  </r>
  <r>
    <x v="271"/>
    <s v="Tacoma"/>
    <n v="3116"/>
    <s v="Wainwright Intermediate School"/>
    <s v="Yes"/>
    <n v="365.7"/>
    <n v="0"/>
    <n v="365.7"/>
    <n v="1.1200000000000001"/>
    <n v="1.1200000000000001"/>
    <n v="365.7"/>
    <n v="1.073"/>
    <n v="78209"/>
    <n v="80164"/>
    <n v="93988.45"/>
    <n v="2349.4400000000023"/>
    <n v="15997.68"/>
    <n v="0.16020000000000001"/>
    <n v="0.15390000000000001"/>
    <n v="32584.04"/>
    <n v="1605.63"/>
    <n v="247.11"/>
    <n v="1852.7400000000002"/>
    <n v="130774.67"/>
  </r>
  <r>
    <x v="271"/>
    <s v="Tacoma"/>
    <n v="3244"/>
    <s v="Meeker Middle School"/>
    <s v="No"/>
    <n v="563.36"/>
    <n v="0"/>
    <n v="0"/>
    <n v="1.1200000000000001"/>
    <n v="1.1200000000000001"/>
    <n v="0"/>
    <n v="0"/>
    <n v="78209"/>
    <n v="80164"/>
    <n v="0"/>
    <n v="0"/>
    <n v="15997.68"/>
    <n v="0.16020000000000001"/>
    <n v="0.15390000000000001"/>
    <n v="0"/>
    <n v="0"/>
    <n v="0"/>
    <n v="0"/>
    <n v="0"/>
  </r>
  <r>
    <x v="271"/>
    <s v="Tacoma"/>
    <n v="3246"/>
    <s v="Dr. Dolores Silas High School"/>
    <s v="No"/>
    <n v="1078.96"/>
    <n v="0"/>
    <n v="0"/>
    <n v="1.1200000000000001"/>
    <n v="1.1200000000000001"/>
    <n v="0"/>
    <n v="0"/>
    <n v="78209"/>
    <n v="80164"/>
    <n v="0"/>
    <n v="0"/>
    <n v="15997.68"/>
    <n v="0.16020000000000001"/>
    <n v="0.15390000000000001"/>
    <n v="0"/>
    <n v="0"/>
    <n v="0"/>
    <n v="0"/>
    <n v="0"/>
  </r>
  <r>
    <x v="271"/>
    <s v="Tacoma"/>
    <n v="3397"/>
    <s v="Bryant Montessori School"/>
    <s v="No"/>
    <n v="292.32"/>
    <n v="0"/>
    <n v="0"/>
    <n v="1.1200000000000001"/>
    <n v="1.1200000000000001"/>
    <n v="0"/>
    <n v="0"/>
    <n v="78209"/>
    <n v="80164"/>
    <n v="0"/>
    <n v="0"/>
    <n v="15997.68"/>
    <n v="0.16020000000000001"/>
    <n v="0.15390000000000001"/>
    <n v="0"/>
    <n v="0"/>
    <n v="0"/>
    <n v="0"/>
    <n v="0"/>
  </r>
  <r>
    <x v="271"/>
    <s v="Tacoma"/>
    <n v="3398"/>
    <s v="Mount Tahoma High School"/>
    <s v="Yes"/>
    <n v="1357.45"/>
    <n v="0"/>
    <n v="1357.45"/>
    <n v="1.1200000000000001"/>
    <n v="1.1200000000000001"/>
    <n v="1357.45"/>
    <n v="3.9820000000000002"/>
    <n v="78209"/>
    <n v="80164"/>
    <n v="348799.63"/>
    <n v="8718.9799999999814"/>
    <n v="15997.68"/>
    <n v="0.16020000000000001"/>
    <n v="0.15390000000000001"/>
    <n v="120922.31"/>
    <n v="5958.64"/>
    <n v="917.03"/>
    <n v="6875.67"/>
    <n v="485316.58999999997"/>
  </r>
  <r>
    <x v="271"/>
    <s v="Tacoma"/>
    <n v="3448"/>
    <s v="Truman Middle School"/>
    <s v="Yes"/>
    <n v="426.86"/>
    <n v="0"/>
    <n v="426.86"/>
    <n v="1.1200000000000001"/>
    <n v="1.1200000000000001"/>
    <n v="426.86"/>
    <n v="1.252"/>
    <n v="78209"/>
    <n v="80164"/>
    <n v="109667.79"/>
    <n v="2741.3800000000047"/>
    <n v="15997.68"/>
    <n v="0.16020000000000001"/>
    <n v="0.15390000000000001"/>
    <n v="38019.769999999997"/>
    <n v="1873.49"/>
    <n v="288.33"/>
    <n v="2161.8200000000002"/>
    <n v="152590.76"/>
  </r>
  <r>
    <x v="271"/>
    <s v="Tacoma"/>
    <n v="3449"/>
    <s v="Birney Elementary School"/>
    <s v="Yes"/>
    <n v="454.45"/>
    <n v="0"/>
    <n v="454.45"/>
    <n v="1.1200000000000001"/>
    <n v="1.1200000000000001"/>
    <n v="454.45"/>
    <n v="1.333"/>
    <n v="78209"/>
    <n v="80164"/>
    <n v="116762.91"/>
    <n v="2918.7399999999907"/>
    <n v="15997.68"/>
    <n v="0.16020000000000001"/>
    <n v="0.15390000000000001"/>
    <n v="40479.519999999997"/>
    <n v="1994.69"/>
    <n v="306.98"/>
    <n v="2301.67"/>
    <n v="162462.84"/>
  </r>
  <r>
    <x v="271"/>
    <s v="Tacoma"/>
    <n v="3452"/>
    <s v="Whittier Elementary School"/>
    <s v="Yes"/>
    <n v="275.77"/>
    <n v="0"/>
    <n v="275.77"/>
    <n v="1.1200000000000001"/>
    <n v="1.1200000000000001"/>
    <n v="275.77"/>
    <n v="0.80900000000000005"/>
    <n v="78209"/>
    <n v="80164"/>
    <n v="70863.61"/>
    <n v="1771.3899999999994"/>
    <n v="15997.68"/>
    <n v="0.16020000000000001"/>
    <n v="0.15390000000000001"/>
    <n v="24567.09"/>
    <n v="1210.58"/>
    <n v="186.31"/>
    <n v="1396.8899999999999"/>
    <n v="98598.98"/>
  </r>
  <r>
    <x v="271"/>
    <s v="Tacoma"/>
    <n v="3453"/>
    <s v="Edna Travis Elementary School"/>
    <s v="Yes"/>
    <n v="308.11"/>
    <n v="0"/>
    <n v="308.11"/>
    <n v="1.1200000000000001"/>
    <n v="1.1200000000000001"/>
    <n v="308.11"/>
    <n v="0.90400000000000003"/>
    <n v="78209"/>
    <n v="80164"/>
    <n v="79185.05"/>
    <n v="1979.3999999999942"/>
    <n v="15997.68"/>
    <n v="0.16020000000000001"/>
    <n v="0.15390000000000001"/>
    <n v="27451.98"/>
    <n v="1352.74"/>
    <n v="208.19"/>
    <n v="1560.93"/>
    <n v="110177.35999999999"/>
  </r>
  <r>
    <x v="271"/>
    <s v="Tacoma"/>
    <n v="3498"/>
    <s v="Skyline Elementary School"/>
    <s v="Yes"/>
    <n v="324.56"/>
    <n v="0"/>
    <n v="324.56"/>
    <n v="1.1200000000000001"/>
    <n v="1.1200000000000001"/>
    <n v="324.56"/>
    <n v="0.95199999999999996"/>
    <n v="78209"/>
    <n v="80164"/>
    <n v="83389.56"/>
    <n v="2084.5"/>
    <n v="15997.68"/>
    <n v="0.16020000000000001"/>
    <n v="0.15390000000000001"/>
    <n v="28909.599999999999"/>
    <n v="1424.57"/>
    <n v="219.24"/>
    <n v="1643.81"/>
    <n v="116027.47"/>
  </r>
  <r>
    <x v="271"/>
    <s v="Tacoma"/>
    <n v="3646"/>
    <s v="Boze Elementary School"/>
    <s v="Yes"/>
    <n v="449.22"/>
    <n v="0"/>
    <n v="449.22"/>
    <n v="1.1200000000000001"/>
    <n v="1.1200000000000001"/>
    <n v="449.22"/>
    <n v="1.3180000000000001"/>
    <n v="78209"/>
    <n v="80164"/>
    <n v="115449"/>
    <n v="2885.8899999999994"/>
    <n v="15997.68"/>
    <n v="0.16020000000000001"/>
    <n v="0.15390000000000001"/>
    <n v="40024.01"/>
    <n v="1972.25"/>
    <n v="303.52999999999997"/>
    <n v="2275.7799999999997"/>
    <n v="160634.68000000002"/>
  </r>
  <r>
    <x v="271"/>
    <s v="Tacoma"/>
    <n v="3880"/>
    <s v="Foss High School"/>
    <s v="Yes"/>
    <n v="567.04999999999995"/>
    <n v="0"/>
    <n v="567.04999999999995"/>
    <n v="1.1200000000000001"/>
    <n v="1.1200000000000001"/>
    <n v="567.04999999999995"/>
    <n v="1.663"/>
    <n v="78209"/>
    <n v="80164"/>
    <n v="145668.96"/>
    <n v="3641.3000000000175"/>
    <n v="15997.68"/>
    <n v="0.16020000000000001"/>
    <n v="0.15390000000000001"/>
    <n v="50500.71"/>
    <n v="2488.5"/>
    <n v="382.98"/>
    <n v="2871.48"/>
    <n v="202682.45"/>
  </r>
  <r>
    <x v="271"/>
    <s v="Tacoma"/>
    <n v="4109"/>
    <s v="Oakland High School"/>
    <s v="Yes"/>
    <n v="86.35"/>
    <n v="0"/>
    <n v="86.35"/>
    <n v="1.1200000000000001"/>
    <n v="1.1200000000000001"/>
    <n v="86.35"/>
    <n v="0.253"/>
    <n v="78209"/>
    <n v="80164"/>
    <n v="22161.3"/>
    <n v="553.97000000000116"/>
    <n v="15997.68"/>
    <n v="0.16020000000000001"/>
    <n v="0.15390000000000001"/>
    <n v="7682.91"/>
    <n v="378.59"/>
    <n v="58.27"/>
    <n v="436.85999999999996"/>
    <n v="30835.040000000001"/>
  </r>
  <r>
    <x v="271"/>
    <s v="Tacoma"/>
    <n v="4283"/>
    <s v="The School at Pearl Youth Residence"/>
    <s v="Yes"/>
    <n v="0"/>
    <n v="0"/>
    <n v="0"/>
    <n v="1.1200000000000001"/>
    <n v="1.1200000000000001"/>
    <n v="0"/>
    <n v="0"/>
    <n v="78209"/>
    <n v="80164"/>
    <n v="0"/>
    <n v="0"/>
    <n v="15997.68"/>
    <n v="0.16020000000000001"/>
    <n v="0.15390000000000001"/>
    <n v="0"/>
    <n v="0"/>
    <n v="0"/>
    <n v="0"/>
    <n v="0"/>
  </r>
  <r>
    <x v="271"/>
    <s v="Tacoma"/>
    <n v="4537"/>
    <s v="Crescent Heights Elementary School"/>
    <s v="No"/>
    <n v="453.43"/>
    <n v="0"/>
    <n v="0"/>
    <n v="1.1200000000000001"/>
    <n v="1.1200000000000001"/>
    <n v="0"/>
    <n v="0"/>
    <n v="78209"/>
    <n v="80164"/>
    <n v="0"/>
    <n v="0"/>
    <n v="15997.68"/>
    <n v="0.16020000000000001"/>
    <n v="0.15390000000000001"/>
    <n v="0"/>
    <n v="0"/>
    <n v="0"/>
    <n v="0"/>
    <n v="0"/>
  </r>
  <r>
    <x v="271"/>
    <s v="Tacoma"/>
    <n v="4575"/>
    <s v="Angelo Giaudrone Middle School"/>
    <s v="Yes"/>
    <n v="440.03"/>
    <n v="0"/>
    <n v="440.03"/>
    <n v="1.1200000000000001"/>
    <n v="1.1200000000000001"/>
    <n v="440.03"/>
    <n v="1.2909999999999999"/>
    <n v="78209"/>
    <n v="80164"/>
    <n v="113083.96"/>
    <n v="2826.7699999999895"/>
    <n v="15997.68"/>
    <n v="0.16020000000000001"/>
    <n v="0.15390000000000001"/>
    <n v="39204.1"/>
    <n v="1931.85"/>
    <n v="297.31"/>
    <n v="2229.16"/>
    <n v="157343.99"/>
  </r>
  <r>
    <x v="271"/>
    <s v="Tacoma"/>
    <n v="5066"/>
    <s v="Helen Stafford Elementary School"/>
    <s v="Yes"/>
    <n v="432.44000000000005"/>
    <n v="0"/>
    <n v="432.44000000000005"/>
    <n v="1.1200000000000001"/>
    <n v="1.1200000000000001"/>
    <n v="432.44000000000005"/>
    <n v="1.268"/>
    <n v="78209"/>
    <n v="80164"/>
    <n v="111069.29"/>
    <n v="2776.4200000000128"/>
    <n v="15997.68"/>
    <n v="0.16020000000000001"/>
    <n v="0.15390000000000001"/>
    <n v="38505.65"/>
    <n v="1897.43"/>
    <n v="292.01"/>
    <n v="2189.44"/>
    <n v="154540.80000000002"/>
  </r>
  <r>
    <x v="271"/>
    <s v="Tacoma"/>
    <n v="5169"/>
    <s v="Science and Math Institute"/>
    <s v="No"/>
    <n v="574.72"/>
    <n v="0"/>
    <n v="0"/>
    <n v="1.1200000000000001"/>
    <n v="1.1200000000000001"/>
    <n v="0"/>
    <n v="0"/>
    <n v="78209"/>
    <n v="80164"/>
    <n v="0"/>
    <n v="0"/>
    <n v="15997.68"/>
    <n v="0.16020000000000001"/>
    <n v="0.15390000000000001"/>
    <n v="0"/>
    <n v="0"/>
    <n v="0"/>
    <n v="0"/>
    <n v="0"/>
  </r>
  <r>
    <x v="271"/>
    <s v="Tacoma"/>
    <n v="5170"/>
    <s v="First Creek Middle School"/>
    <s v="Yes"/>
    <n v="586.39"/>
    <n v="0"/>
    <n v="586.39"/>
    <n v="1.1200000000000001"/>
    <n v="1.1200000000000001"/>
    <n v="586.39"/>
    <n v="1.72"/>
    <n v="78209"/>
    <n v="80164"/>
    <n v="150661.82"/>
    <n v="3766.109999999986"/>
    <n v="15997.68"/>
    <n v="0.16020000000000001"/>
    <n v="0.15390000000000001"/>
    <n v="52231.64"/>
    <n v="2573.8000000000002"/>
    <n v="396.11"/>
    <n v="2969.9100000000003"/>
    <n v="209629.48"/>
  </r>
  <r>
    <x v="271"/>
    <s v="Tacoma"/>
    <n v="5192"/>
    <s v="Special Services"/>
    <s v="No"/>
    <n v="1.67"/>
    <n v="0"/>
    <n v="0"/>
    <n v="1.1200000000000001"/>
    <n v="1.1200000000000001"/>
    <n v="0"/>
    <n v="0"/>
    <n v="78209"/>
    <n v="80164"/>
    <n v="0"/>
    <n v="0"/>
    <n v="15997.68"/>
    <n v="0.16020000000000001"/>
    <n v="0.15390000000000001"/>
    <n v="0"/>
    <n v="0"/>
    <n v="0"/>
    <n v="0"/>
    <n v="0"/>
  </r>
  <r>
    <x v="271"/>
    <s v="Tacoma"/>
    <n v="5307"/>
    <s v="Tacoma Open Doors"/>
    <s v="Yes"/>
    <n v="358.74"/>
    <n v="0"/>
    <n v="358.74"/>
    <n v="1.1200000000000001"/>
    <n v="1.1200000000000001"/>
    <n v="358.74"/>
    <n v="1.052"/>
    <n v="78209"/>
    <n v="80164"/>
    <n v="92148.97"/>
    <n v="2303.4599999999919"/>
    <n v="15997.68"/>
    <n v="0.16020000000000001"/>
    <n v="0.15390000000000001"/>
    <n v="31946.33"/>
    <n v="1574.21"/>
    <n v="242.27"/>
    <n v="1816.48"/>
    <n v="128215.23999999999"/>
  </r>
  <r>
    <x v="271"/>
    <s v="Tacoma"/>
    <n v="5458"/>
    <s v="Industrial Design Engineering and Arts"/>
    <s v="No"/>
    <n v="375.1"/>
    <n v="0"/>
    <n v="0"/>
    <n v="1.1200000000000001"/>
    <n v="1.1200000000000001"/>
    <n v="0"/>
    <n v="0"/>
    <n v="78209"/>
    <n v="80164"/>
    <n v="0"/>
    <n v="0"/>
    <n v="15997.68"/>
    <n v="0.16020000000000001"/>
    <n v="0.15390000000000001"/>
    <n v="0"/>
    <n v="0"/>
    <n v="0"/>
    <n v="0"/>
    <n v="0"/>
  </r>
  <r>
    <x v="271"/>
    <s v="Tacoma"/>
    <n v="5627"/>
    <s v="Bryant Montessori Middle School"/>
    <s v="No"/>
    <n v="136.77000000000001"/>
    <n v="0"/>
    <n v="0"/>
    <n v="1.1200000000000001"/>
    <n v="1.1200000000000001"/>
    <n v="0"/>
    <n v="0"/>
    <n v="78209"/>
    <n v="80164"/>
    <n v="0"/>
    <n v="0"/>
    <n v="15997.68"/>
    <n v="0.16020000000000001"/>
    <n v="0.15390000000000001"/>
    <n v="0"/>
    <n v="0"/>
    <n v="0"/>
    <n v="0"/>
    <n v="0"/>
  </r>
  <r>
    <x v="271"/>
    <s v="Tacoma"/>
    <n v="5697"/>
    <s v="Hunt Middle School"/>
    <s v="Yes"/>
    <n v="514"/>
    <n v="0"/>
    <n v="514"/>
    <n v="1.1200000000000001"/>
    <n v="1.1200000000000001"/>
    <n v="514"/>
    <n v="1.508"/>
    <n v="78209"/>
    <n v="80164"/>
    <n v="132091.87"/>
    <n v="3301.9200000000128"/>
    <n v="15997.68"/>
    <n v="0.16020000000000001"/>
    <n v="0.15390000000000001"/>
    <n v="45793.78"/>
    <n v="2256.56"/>
    <n v="347.28"/>
    <n v="2603.84"/>
    <n v="183791.41"/>
  </r>
  <r>
    <x v="271"/>
    <s v="Tacoma"/>
    <n v="5720"/>
    <s v="Tacoma Online Elementary School "/>
    <s v="Yes"/>
    <n v="149.22"/>
    <n v="0"/>
    <n v="149.22"/>
    <n v="1.1200000000000001"/>
    <n v="1.1200000000000001"/>
    <n v="149.22"/>
    <n v="0.438"/>
    <n v="78209"/>
    <n v="80164"/>
    <n v="38366.21"/>
    <n v="959.04000000000087"/>
    <n v="15997.68"/>
    <n v="0.16020000000000001"/>
    <n v="0.15390000000000001"/>
    <n v="13300.85"/>
    <n v="655.42"/>
    <n v="100.87"/>
    <n v="756.29"/>
    <n v="53382.39"/>
  </r>
  <r>
    <x v="271"/>
    <s v="Tacoma"/>
    <n v="5721"/>
    <s v="Tacoma Online Middle School"/>
    <s v="Yes"/>
    <n v="200.89"/>
    <n v="0"/>
    <n v="200.89"/>
    <n v="1.1200000000000001"/>
    <n v="1.1200000000000001"/>
    <n v="200.89"/>
    <n v="0.58899999999999997"/>
    <n v="78209"/>
    <n v="80164"/>
    <n v="51592.91"/>
    <n v="1289.679999999993"/>
    <n v="15997.68"/>
    <n v="0.16020000000000001"/>
    <n v="0.15390000000000001"/>
    <n v="17886.3"/>
    <n v="881.38"/>
    <n v="135.63999999999999"/>
    <n v="1017.02"/>
    <n v="71785.91"/>
  </r>
  <r>
    <x v="271"/>
    <s v="Tacoma"/>
    <n v="5722"/>
    <s v="Tacoma Online High School"/>
    <s v="Yes"/>
    <n v="681.54000000000008"/>
    <n v="0"/>
    <n v="681.54000000000008"/>
    <n v="1.1200000000000001"/>
    <n v="1.1200000000000001"/>
    <n v="681.54000000000008"/>
    <n v="1.9990000000000001"/>
    <n v="78209"/>
    <n v="80164"/>
    <n v="175100.57"/>
    <n v="4377.0099999999802"/>
    <n v="15997.68"/>
    <n v="0.16020000000000001"/>
    <n v="0.15390000000000001"/>
    <n v="60704.1"/>
    <n v="2991.29"/>
    <n v="460.36"/>
    <n v="3451.65"/>
    <n v="243633.33"/>
  </r>
  <r>
    <x v="272"/>
    <s v="Taholah"/>
    <n v="3580"/>
    <s v="Taholah High School"/>
    <s v="Yes"/>
    <n v="62.81"/>
    <n v="0"/>
    <n v="62.81"/>
    <n v="1"/>
    <n v="1"/>
    <n v="62.81"/>
    <n v="0.184"/>
    <n v="78209"/>
    <n v="80164"/>
    <n v="14390.46"/>
    <n v="359.72000000000116"/>
    <n v="15997.68"/>
    <n v="0.16020000000000001"/>
    <n v="0.15390000000000001"/>
    <n v="5304.29"/>
    <n v="245.84"/>
    <n v="37.83"/>
    <n v="283.67"/>
    <n v="20338.14"/>
  </r>
  <r>
    <x v="272"/>
    <s v="Taholah"/>
    <n v="5032"/>
    <s v="Taholah Elementary &amp; Middle School"/>
    <s v="Yes"/>
    <n v="125"/>
    <n v="0"/>
    <n v="125"/>
    <n v="1"/>
    <n v="1"/>
    <n v="125"/>
    <n v="0.36699999999999999"/>
    <n v="78209"/>
    <n v="80164"/>
    <n v="28702.7"/>
    <n v="717.48999999999796"/>
    <n v="15997.68"/>
    <n v="0.16020000000000001"/>
    <n v="0.15390000000000001"/>
    <n v="10579.74"/>
    <n v="490.34"/>
    <n v="75.459999999999994"/>
    <n v="565.79999999999995"/>
    <n v="40565.730000000003"/>
  </r>
  <r>
    <x v="273"/>
    <s v="Tahoma"/>
    <n v="2849"/>
    <s v="Tahoma Senior High School"/>
    <s v="No"/>
    <n v="2812.5299999999997"/>
    <n v="0"/>
    <n v="0"/>
    <n v="1.18"/>
    <n v="1.22"/>
    <n v="0"/>
    <n v="0"/>
    <n v="78209"/>
    <n v="80164"/>
    <n v="0"/>
    <n v="0"/>
    <n v="15997.68"/>
    <n v="0.16020000000000001"/>
    <n v="0.15390000000000001"/>
    <n v="0"/>
    <n v="0"/>
    <n v="0"/>
    <n v="0"/>
    <n v="0"/>
  </r>
  <r>
    <x v="273"/>
    <s v="Tahoma"/>
    <n v="3286"/>
    <s v="Lake Wilderness Elementary"/>
    <s v="No"/>
    <n v="732.56999999999994"/>
    <n v="0"/>
    <n v="0"/>
    <n v="1.18"/>
    <n v="1.22"/>
    <n v="0"/>
    <n v="0"/>
    <n v="78209"/>
    <n v="80164"/>
    <n v="0"/>
    <n v="0"/>
    <n v="15997.68"/>
    <n v="0.16020000000000001"/>
    <n v="0.15390000000000001"/>
    <n v="0"/>
    <n v="0"/>
    <n v="0"/>
    <n v="0"/>
    <n v="0"/>
  </r>
  <r>
    <x v="273"/>
    <s v="Tahoma"/>
    <n v="3341"/>
    <s v="Summit Trail Middle School"/>
    <s v="No"/>
    <n v="1102.17"/>
    <n v="0"/>
    <n v="0"/>
    <n v="1.18"/>
    <n v="1.22"/>
    <n v="0"/>
    <n v="0"/>
    <n v="78209"/>
    <n v="80164"/>
    <n v="0"/>
    <n v="0"/>
    <n v="15997.68"/>
    <n v="0.16020000000000001"/>
    <n v="0.15390000000000001"/>
    <n v="0"/>
    <n v="0"/>
    <n v="0"/>
    <n v="0"/>
    <n v="0"/>
  </r>
  <r>
    <x v="273"/>
    <s v="Tahoma"/>
    <n v="3589"/>
    <s v="Shadow Lake Elementary"/>
    <s v="No"/>
    <n v="473.95"/>
    <n v="0"/>
    <n v="0"/>
    <n v="1.18"/>
    <n v="1.22"/>
    <n v="0"/>
    <n v="0"/>
    <n v="78209"/>
    <n v="80164"/>
    <n v="0"/>
    <n v="0"/>
    <n v="15997.68"/>
    <n v="0.16020000000000001"/>
    <n v="0.15390000000000001"/>
    <n v="0"/>
    <n v="0"/>
    <n v="0"/>
    <n v="0"/>
    <n v="0"/>
  </r>
  <r>
    <x v="273"/>
    <s v="Tahoma"/>
    <n v="3937"/>
    <s v="Maple View Middle School"/>
    <s v="No"/>
    <n v="1044.19"/>
    <n v="0"/>
    <n v="0"/>
    <n v="1.18"/>
    <n v="1.22"/>
    <n v="0"/>
    <n v="0"/>
    <n v="78209"/>
    <n v="80164"/>
    <n v="0"/>
    <n v="0"/>
    <n v="15997.68"/>
    <n v="0.16020000000000001"/>
    <n v="0.15390000000000001"/>
    <n v="0"/>
    <n v="0"/>
    <n v="0"/>
    <n v="0"/>
    <n v="0"/>
  </r>
  <r>
    <x v="273"/>
    <s v="Tahoma"/>
    <n v="4415"/>
    <s v="Rock Creek Elementary"/>
    <s v="No"/>
    <n v="689.45"/>
    <n v="0"/>
    <n v="0"/>
    <n v="1.18"/>
    <n v="1.22"/>
    <n v="0"/>
    <n v="0"/>
    <n v="78209"/>
    <n v="80164"/>
    <n v="0"/>
    <n v="0"/>
    <n v="15997.68"/>
    <n v="0.16020000000000001"/>
    <n v="0.15390000000000001"/>
    <n v="0"/>
    <n v="0"/>
    <n v="0"/>
    <n v="0"/>
    <n v="0"/>
  </r>
  <r>
    <x v="273"/>
    <s v="Tahoma"/>
    <n v="4453"/>
    <s v="Glacier Park Elementary"/>
    <s v="No"/>
    <n v="803"/>
    <n v="0"/>
    <n v="0"/>
    <n v="1.18"/>
    <n v="1.22"/>
    <n v="0"/>
    <n v="0"/>
    <n v="78209"/>
    <n v="80164"/>
    <n v="0"/>
    <n v="0"/>
    <n v="15997.68"/>
    <n v="0.16020000000000001"/>
    <n v="0.15390000000000001"/>
    <n v="0"/>
    <n v="0"/>
    <n v="0"/>
    <n v="0"/>
    <n v="0"/>
  </r>
  <r>
    <x v="273"/>
    <s v="Tahoma"/>
    <n v="5489"/>
    <s v="Cedar River Elementary"/>
    <s v="No"/>
    <n v="600.52"/>
    <n v="0"/>
    <n v="0"/>
    <n v="1.18"/>
    <n v="1.22"/>
    <n v="0"/>
    <n v="0"/>
    <n v="78209"/>
    <n v="80164"/>
    <n v="0"/>
    <n v="0"/>
    <n v="15997.68"/>
    <n v="0.16020000000000001"/>
    <n v="0.15390000000000001"/>
    <n v="0"/>
    <n v="0"/>
    <n v="0"/>
    <n v="0"/>
    <n v="0"/>
  </r>
  <r>
    <x v="273"/>
    <s v="Tahoma"/>
    <n v="5490"/>
    <s v="Tahoma Elementary"/>
    <s v="No"/>
    <n v="693.16"/>
    <n v="0"/>
    <n v="0"/>
    <n v="1.18"/>
    <n v="1.22"/>
    <n v="0"/>
    <n v="0"/>
    <n v="78209"/>
    <n v="80164"/>
    <n v="0"/>
    <n v="0"/>
    <n v="15997.68"/>
    <n v="0.16020000000000001"/>
    <n v="0.15390000000000001"/>
    <n v="0"/>
    <n v="0"/>
    <n v="0"/>
    <n v="0"/>
    <n v="0"/>
  </r>
  <r>
    <x v="273"/>
    <s v="Tahoma"/>
    <n v="5563"/>
    <s v="Tahoma Open Doors"/>
    <s v="No"/>
    <n v="56.88"/>
    <n v="0"/>
    <n v="0"/>
    <n v="1.18"/>
    <n v="1.22"/>
    <n v="0"/>
    <n v="0"/>
    <n v="78209"/>
    <n v="80164"/>
    <n v="0"/>
    <n v="0"/>
    <n v="15997.68"/>
    <n v="0.16020000000000001"/>
    <n v="0.15390000000000001"/>
    <n v="0"/>
    <n v="0"/>
    <n v="0"/>
    <n v="0"/>
    <n v="0"/>
  </r>
  <r>
    <x v="274"/>
    <s v="Tekoa"/>
    <n v="2052"/>
    <s v="Tekoa Elementary School"/>
    <s v="Yes"/>
    <n v="81.7"/>
    <n v="0"/>
    <n v="81.7"/>
    <n v="1"/>
    <n v="1"/>
    <n v="81.7"/>
    <n v="0.24"/>
    <n v="78209"/>
    <n v="80164"/>
    <n v="18770.16"/>
    <n v="469.20000000000073"/>
    <n v="15997.68"/>
    <n v="0.16020000000000001"/>
    <n v="0.15390000000000001"/>
    <n v="6918.63"/>
    <n v="320.66000000000003"/>
    <n v="49.35"/>
    <n v="370.01000000000005"/>
    <n v="26528"/>
  </r>
  <r>
    <x v="274"/>
    <s v="Tekoa"/>
    <n v="3418"/>
    <s v="Tekoa High School"/>
    <s v="Yes"/>
    <n v="111.66000000000001"/>
    <n v="0"/>
    <n v="111.66000000000001"/>
    <n v="1"/>
    <n v="1"/>
    <n v="111.66000000000001"/>
    <n v="0.32800000000000001"/>
    <n v="78209"/>
    <n v="80164"/>
    <n v="25652.55"/>
    <n v="641.2400000000016"/>
    <n v="15997.68"/>
    <n v="0.16020000000000001"/>
    <n v="0.15390000000000001"/>
    <n v="9455.4599999999991"/>
    <n v="438.23"/>
    <n v="67.44"/>
    <n v="505.67"/>
    <n v="36254.92"/>
  </r>
  <r>
    <x v="275"/>
    <s v="Tenino"/>
    <n v="2457"/>
    <s v="Parkside Elementary"/>
    <s v="Yes"/>
    <n v="295.01"/>
    <n v="0"/>
    <n v="295.01"/>
    <n v="1"/>
    <n v="1"/>
    <n v="295.01"/>
    <n v="0.86499999999999999"/>
    <n v="78209"/>
    <n v="80164"/>
    <n v="67650.789999999994"/>
    <n v="1691.070000000007"/>
    <n v="15997.68"/>
    <n v="0.16020000000000001"/>
    <n v="0.15390000000000001"/>
    <n v="24935.91"/>
    <n v="1155.7"/>
    <n v="177.86"/>
    <n v="1333.56"/>
    <n v="95611.33"/>
  </r>
  <r>
    <x v="275"/>
    <s v="Tenino"/>
    <n v="3509"/>
    <s v="Tenino High School"/>
    <s v="No"/>
    <n v="384.96999999999997"/>
    <n v="0"/>
    <n v="0"/>
    <n v="1"/>
    <n v="1"/>
    <n v="0"/>
    <n v="0"/>
    <n v="78209"/>
    <n v="80164"/>
    <n v="0"/>
    <n v="0"/>
    <n v="15997.68"/>
    <n v="0.16020000000000001"/>
    <n v="0.15390000000000001"/>
    <n v="0"/>
    <n v="0"/>
    <n v="0"/>
    <n v="0"/>
    <n v="0"/>
  </r>
  <r>
    <x v="275"/>
    <s v="Tenino"/>
    <n v="3795"/>
    <s v="Tenino Middle School"/>
    <s v="Yes"/>
    <n v="288.49"/>
    <n v="0"/>
    <n v="288.49"/>
    <n v="1"/>
    <n v="1"/>
    <n v="288.49"/>
    <n v="0.84599999999999997"/>
    <n v="78209"/>
    <n v="80164"/>
    <n v="66164.81"/>
    <n v="1653.9300000000076"/>
    <n v="15997.68"/>
    <n v="0.16020000000000001"/>
    <n v="0.15390000000000001"/>
    <n v="24388.18"/>
    <n v="1130.31"/>
    <n v="173.95"/>
    <n v="1304.26"/>
    <n v="93511.18"/>
  </r>
  <r>
    <x v="275"/>
    <s v="Tenino"/>
    <n v="4238"/>
    <s v="Tenino Elementary School"/>
    <s v="Yes"/>
    <n v="292.31"/>
    <n v="0"/>
    <n v="292.31"/>
    <n v="1"/>
    <n v="1"/>
    <n v="292.31"/>
    <n v="0.85699999999999998"/>
    <n v="78209"/>
    <n v="80164"/>
    <n v="67025.11"/>
    <n v="1675.4400000000023"/>
    <n v="15997.68"/>
    <n v="0.16020000000000001"/>
    <n v="0.15390000000000001"/>
    <n v="24705.279999999999"/>
    <n v="1145.01"/>
    <n v="176.22"/>
    <n v="1321.23"/>
    <n v="94727.06"/>
  </r>
  <r>
    <x v="276"/>
    <s v="Thorp"/>
    <n v="2514"/>
    <s v="Thorp Elem &amp; Jr Sr High"/>
    <s v="No"/>
    <n v="249.94"/>
    <n v="0"/>
    <n v="0"/>
    <n v="1.06"/>
    <n v="1.06"/>
    <n v="0"/>
    <n v="0"/>
    <n v="78209"/>
    <n v="80164"/>
    <n v="0"/>
    <n v="0"/>
    <n v="15997.68"/>
    <n v="0.16020000000000001"/>
    <n v="0.15390000000000001"/>
    <n v="0"/>
    <n v="0"/>
    <n v="0"/>
    <n v="0"/>
    <n v="0"/>
  </r>
  <r>
    <x v="277"/>
    <s v="Toledo"/>
    <n v="2616"/>
    <s v="Toledo High School"/>
    <s v="No"/>
    <n v="244.32999999999998"/>
    <n v="0"/>
    <n v="0"/>
    <n v="1"/>
    <n v="1"/>
    <n v="0"/>
    <n v="0"/>
    <n v="78209"/>
    <n v="80164"/>
    <n v="0"/>
    <n v="0"/>
    <n v="15997.68"/>
    <n v="0.16020000000000001"/>
    <n v="0.15390000000000001"/>
    <n v="0"/>
    <n v="0"/>
    <n v="0"/>
    <n v="0"/>
    <n v="0"/>
  </r>
  <r>
    <x v="277"/>
    <s v="Toledo"/>
    <n v="2998"/>
    <s v="Toledo Elementary School"/>
    <s v="Yes"/>
    <n v="431.56"/>
    <n v="0"/>
    <n v="431.56"/>
    <n v="1"/>
    <n v="1"/>
    <n v="431.56"/>
    <n v="1.266"/>
    <n v="78209"/>
    <n v="80164"/>
    <n v="99012.59"/>
    <n v="2475.0299999999988"/>
    <n v="15997.68"/>
    <n v="0.16020000000000001"/>
    <n v="0.15390000000000001"/>
    <n v="36495.79"/>
    <n v="1691.46"/>
    <n v="260.32"/>
    <n v="1951.78"/>
    <n v="139935.19"/>
  </r>
  <r>
    <x v="277"/>
    <s v="Toledo"/>
    <n v="3977"/>
    <s v="Toledo Middle School"/>
    <s v="Yes"/>
    <n v="186.75"/>
    <n v="0"/>
    <n v="186.75"/>
    <n v="1"/>
    <n v="1"/>
    <n v="186.75"/>
    <n v="0.54800000000000004"/>
    <n v="78209"/>
    <n v="80164"/>
    <n v="42858.53"/>
    <n v="1071.3400000000038"/>
    <n v="15997.68"/>
    <n v="0.16020000000000001"/>
    <n v="0.15390000000000001"/>
    <n v="15797.54"/>
    <n v="732.16"/>
    <n v="112.68"/>
    <n v="844.83999999999992"/>
    <n v="60572.25"/>
  </r>
  <r>
    <x v="277"/>
    <s v="Toledo"/>
    <n v="5190"/>
    <s v="Cowlitz Prairie Academy"/>
    <s v="Yes"/>
    <n v="43.78"/>
    <n v="0"/>
    <n v="43.78"/>
    <n v="1"/>
    <n v="1"/>
    <n v="43.78"/>
    <n v="0.128"/>
    <n v="78209"/>
    <n v="80164"/>
    <n v="10010.75"/>
    <n v="250.23999999999978"/>
    <n v="15997.68"/>
    <n v="0.16020000000000001"/>
    <n v="0.15390000000000001"/>
    <n v="3689.94"/>
    <n v="171.02"/>
    <n v="26.32"/>
    <n v="197.34"/>
    <n v="14148.27"/>
  </r>
  <r>
    <x v="278"/>
    <s v="Tonasket"/>
    <n v="2679"/>
    <s v="Tonasket High School"/>
    <s v="Yes"/>
    <n v="274.31"/>
    <n v="0"/>
    <n v="274.31"/>
    <n v="1"/>
    <n v="1"/>
    <n v="274.31"/>
    <n v="0.80500000000000005"/>
    <n v="78209"/>
    <n v="80164"/>
    <n v="62958.25"/>
    <n v="1573.7699999999968"/>
    <n v="15997.68"/>
    <n v="0.16020000000000001"/>
    <n v="0.15390000000000001"/>
    <n v="23206.25"/>
    <n v="1075.53"/>
    <n v="165.52"/>
    <n v="1241.05"/>
    <n v="88979.319999999992"/>
  </r>
  <r>
    <x v="278"/>
    <s v="Tonasket"/>
    <n v="3176"/>
    <s v="Tonasket Elementary School"/>
    <s v="Yes"/>
    <n v="433.46"/>
    <n v="0"/>
    <n v="433.46"/>
    <n v="1"/>
    <n v="1"/>
    <n v="433.46"/>
    <n v="1.2709999999999999"/>
    <n v="78209"/>
    <n v="80164"/>
    <n v="99403.64"/>
    <n v="2484.8000000000029"/>
    <n v="15997.68"/>
    <n v="0.16020000000000001"/>
    <n v="0.15390000000000001"/>
    <n v="36639.93"/>
    <n v="1698.14"/>
    <n v="261.33999999999997"/>
    <n v="1959.48"/>
    <n v="140487.85"/>
  </r>
  <r>
    <x v="278"/>
    <s v="Tonasket"/>
    <n v="4196"/>
    <s v="Tonasket Middle School"/>
    <s v="Yes"/>
    <n v="222.41"/>
    <n v="0"/>
    <n v="222.41"/>
    <n v="1"/>
    <n v="1"/>
    <n v="222.41"/>
    <n v="0.65200000000000002"/>
    <n v="78209"/>
    <n v="80164"/>
    <n v="50992.27"/>
    <n v="1274.6600000000035"/>
    <n v="15997.68"/>
    <n v="0.16020000000000001"/>
    <n v="0.15390000000000001"/>
    <n v="18795.62"/>
    <n v="871.12"/>
    <n v="134.07"/>
    <n v="1005.19"/>
    <n v="72067.740000000005"/>
  </r>
  <r>
    <x v="278"/>
    <s v="Tonasket"/>
    <n v="5586"/>
    <s v="Tonasket Choice High School"/>
    <s v="Yes"/>
    <n v="21.62"/>
    <n v="0"/>
    <n v="21.62"/>
    <n v="1"/>
    <n v="1"/>
    <n v="21.62"/>
    <n v="6.3E-2"/>
    <n v="78209"/>
    <n v="80164"/>
    <n v="4927.17"/>
    <n v="123.15999999999985"/>
    <n v="15997.68"/>
    <n v="0.16020000000000001"/>
    <n v="0.15390000000000001"/>
    <n v="1816.14"/>
    <n v="84.17"/>
    <n v="12.95"/>
    <n v="97.12"/>
    <n v="6963.59"/>
  </r>
  <r>
    <x v="278"/>
    <s v="Tonasket"/>
    <n v="5587"/>
    <s v="Tonasket Outreach School"/>
    <s v="Yes"/>
    <n v="105.64"/>
    <n v="0"/>
    <n v="105.64"/>
    <n v="1"/>
    <n v="1"/>
    <n v="105.64"/>
    <n v="0.31"/>
    <n v="78209"/>
    <n v="80164"/>
    <n v="24244.79"/>
    <n v="606.04999999999927"/>
    <n v="15997.68"/>
    <n v="0.16020000000000001"/>
    <n v="0.15390000000000001"/>
    <n v="8936.57"/>
    <n v="414.18"/>
    <n v="63.74"/>
    <n v="477.92"/>
    <n v="34265.33"/>
  </r>
  <r>
    <x v="279"/>
    <s v="Toppenish"/>
    <n v="1508"/>
    <s v="Computer Academy Toppenish High School"/>
    <s v="Yes"/>
    <n v="174.11"/>
    <n v="0"/>
    <n v="174.11"/>
    <n v="1"/>
    <n v="1"/>
    <n v="174.11"/>
    <n v="0.51100000000000001"/>
    <n v="78209"/>
    <n v="80164"/>
    <n v="39964.800000000003"/>
    <n v="999"/>
    <n v="15997.68"/>
    <n v="0.16020000000000001"/>
    <n v="0.15390000000000001"/>
    <n v="14730.92"/>
    <n v="682.73"/>
    <n v="105.07"/>
    <n v="787.8"/>
    <n v="56482.520000000004"/>
  </r>
  <r>
    <x v="279"/>
    <s v="Toppenish"/>
    <n v="2264"/>
    <s v="Toppenish Middle School"/>
    <s v="Yes"/>
    <n v="756.34"/>
    <n v="0"/>
    <n v="756.34"/>
    <n v="1"/>
    <n v="1"/>
    <n v="756.34"/>
    <n v="2.2189999999999999"/>
    <n v="78209"/>
    <n v="80164"/>
    <n v="173545.77"/>
    <n v="4338.1500000000233"/>
    <n v="15997.68"/>
    <n v="0.16020000000000001"/>
    <n v="0.15390000000000001"/>
    <n v="63968.53"/>
    <n v="2964.73"/>
    <n v="456.27"/>
    <n v="3421"/>
    <n v="245273.45"/>
  </r>
  <r>
    <x v="279"/>
    <s v="Toppenish"/>
    <n v="2608"/>
    <s v="Garfield Elementary School"/>
    <s v="Yes"/>
    <n v="309.89"/>
    <n v="0"/>
    <n v="309.89"/>
    <n v="1"/>
    <n v="1"/>
    <n v="309.89"/>
    <n v="0.90900000000000003"/>
    <n v="78209"/>
    <n v="80164"/>
    <n v="71091.98"/>
    <n v="1777.1000000000058"/>
    <n v="15997.68"/>
    <n v="0.16020000000000001"/>
    <n v="0.15390000000000001"/>
    <n v="26204.32"/>
    <n v="1214.48"/>
    <n v="186.91"/>
    <n v="1401.39"/>
    <n v="100474.79"/>
  </r>
  <r>
    <x v="279"/>
    <s v="Toppenish"/>
    <n v="2635"/>
    <s v="Lincoln Elementary School"/>
    <s v="Yes"/>
    <n v="255.44"/>
    <n v="0"/>
    <n v="255.44"/>
    <n v="1"/>
    <n v="1"/>
    <n v="255.44"/>
    <n v="0.749"/>
    <n v="78209"/>
    <n v="80164"/>
    <n v="58578.54"/>
    <n v="1464.2999999999956"/>
    <n v="15997.68"/>
    <n v="0.16020000000000001"/>
    <n v="0.15390000000000001"/>
    <n v="21591.9"/>
    <n v="1000.71"/>
    <n v="154.01"/>
    <n v="1154.72"/>
    <n v="82789.459999999992"/>
  </r>
  <r>
    <x v="279"/>
    <s v="Toppenish"/>
    <n v="2900"/>
    <s v="Toppenish High School"/>
    <s v="Yes"/>
    <n v="936.86"/>
    <n v="0"/>
    <n v="936.86"/>
    <n v="1"/>
    <n v="1"/>
    <n v="936.86"/>
    <n v="2.7480000000000002"/>
    <n v="78209"/>
    <n v="80164"/>
    <n v="214918.33"/>
    <n v="5372.3400000000256"/>
    <n v="15997.68"/>
    <n v="0.16020000000000001"/>
    <n v="0.15390000000000001"/>
    <n v="79218.34"/>
    <n v="3671.51"/>
    <n v="565.04999999999995"/>
    <n v="4236.5600000000004"/>
    <n v="303745.57"/>
  </r>
  <r>
    <x v="279"/>
    <s v="Toppenish"/>
    <n v="4106"/>
    <s v="Kirkwood Elementary School"/>
    <s v="Yes"/>
    <n v="390.67"/>
    <n v="0"/>
    <n v="390.67"/>
    <n v="1"/>
    <n v="1"/>
    <n v="390.67"/>
    <n v="1.1459999999999999"/>
    <n v="78209"/>
    <n v="80164"/>
    <n v="89627.51"/>
    <n v="2240.4300000000076"/>
    <n v="15997.68"/>
    <n v="0.16020000000000001"/>
    <n v="0.15390000000000001"/>
    <n v="33036.47"/>
    <n v="1531.13"/>
    <n v="235.64"/>
    <n v="1766.77"/>
    <n v="126671.18000000001"/>
  </r>
  <r>
    <x v="279"/>
    <s v="Toppenish"/>
    <n v="4588"/>
    <s v="Valley View Elementary"/>
    <s v="Yes"/>
    <n v="490.11"/>
    <n v="0"/>
    <n v="490.11"/>
    <n v="1"/>
    <n v="1"/>
    <n v="490.11"/>
    <n v="1.4379999999999999"/>
    <n v="78209"/>
    <n v="80164"/>
    <n v="112464.54"/>
    <n v="2811.2900000000081"/>
    <n v="15997.68"/>
    <n v="0.16020000000000001"/>
    <n v="0.15390000000000001"/>
    <n v="41454.14"/>
    <n v="1921.26"/>
    <n v="295.68"/>
    <n v="2216.94"/>
    <n v="158946.91"/>
  </r>
  <r>
    <x v="279"/>
    <s v="Toppenish"/>
    <n v="5262"/>
    <s v="Red Comet at Toppenish School District"/>
    <s v="No"/>
    <n v="551.14"/>
    <n v="0"/>
    <n v="0"/>
    <n v="1"/>
    <n v="1"/>
    <n v="0"/>
    <n v="0"/>
    <n v="78209"/>
    <n v="80164"/>
    <n v="0"/>
    <n v="0"/>
    <n v="15997.68"/>
    <n v="0.16020000000000001"/>
    <n v="0.15390000000000001"/>
    <n v="0"/>
    <n v="0"/>
    <n v="0"/>
    <n v="0"/>
    <n v="0"/>
  </r>
  <r>
    <x v="280"/>
    <s v="Touchet"/>
    <n v="2160"/>
    <s v="Touchet Elem &amp; High School"/>
    <s v="Yes"/>
    <n v="245.77"/>
    <n v="0"/>
    <n v="245.77"/>
    <n v="1"/>
    <n v="1"/>
    <n v="245.77"/>
    <n v="0.72099999999999997"/>
    <n v="78209"/>
    <n v="80164"/>
    <n v="56388.69"/>
    <n v="1409.5499999999956"/>
    <n v="15997.68"/>
    <n v="0.16020000000000001"/>
    <n v="0.15390000000000001"/>
    <n v="20784.73"/>
    <n v="963.3"/>
    <n v="148.25"/>
    <n v="1111.55"/>
    <n v="79694.52"/>
  </r>
  <r>
    <x v="281"/>
    <s v="Toutle Lake"/>
    <n v="2560"/>
    <s v="Toutle Lake High School"/>
    <s v="No"/>
    <n v="303.56"/>
    <n v="0"/>
    <n v="0"/>
    <n v="1"/>
    <n v="1"/>
    <n v="0"/>
    <n v="0"/>
    <n v="78209"/>
    <n v="80164"/>
    <n v="0"/>
    <n v="0"/>
    <n v="15997.68"/>
    <n v="0.16020000000000001"/>
    <n v="0.15390000000000001"/>
    <n v="0"/>
    <n v="0"/>
    <n v="0"/>
    <n v="0"/>
    <n v="0"/>
  </r>
  <r>
    <x v="281"/>
    <s v="Toutle Lake"/>
    <n v="4264"/>
    <s v="Toutle Lake Elementary"/>
    <s v="No"/>
    <n v="362.43"/>
    <n v="0"/>
    <n v="0"/>
    <n v="1"/>
    <n v="1"/>
    <n v="0"/>
    <n v="0"/>
    <n v="78209"/>
    <n v="80164"/>
    <n v="0"/>
    <n v="0"/>
    <n v="15997.68"/>
    <n v="0.16020000000000001"/>
    <n v="0.15390000000000001"/>
    <n v="0"/>
    <n v="0"/>
    <n v="0"/>
    <n v="0"/>
    <n v="0"/>
  </r>
  <r>
    <x v="282"/>
    <s v="Trout Lake"/>
    <n v="2676"/>
    <s v="Trout Lake School"/>
    <s v="No"/>
    <n v="128.82999999999998"/>
    <n v="0"/>
    <n v="0"/>
    <n v="1"/>
    <n v="1"/>
    <n v="0"/>
    <n v="0"/>
    <n v="78209"/>
    <n v="80164"/>
    <n v="0"/>
    <n v="0"/>
    <n v="15997.68"/>
    <n v="0.16020000000000001"/>
    <n v="0.15390000000000001"/>
    <n v="0"/>
    <n v="0"/>
    <n v="0"/>
    <n v="0"/>
    <n v="0"/>
  </r>
  <r>
    <x v="282"/>
    <s v="Trout Lake"/>
    <n v="3062"/>
    <s v="Trout Lake Elementary"/>
    <s v="No"/>
    <n v="81.67"/>
    <n v="0"/>
    <n v="0"/>
    <n v="1"/>
    <n v="1"/>
    <n v="0"/>
    <n v="0"/>
    <n v="78209"/>
    <n v="80164"/>
    <n v="0"/>
    <n v="0"/>
    <n v="15997.68"/>
    <n v="0.16020000000000001"/>
    <n v="0.15390000000000001"/>
    <n v="0"/>
    <n v="0"/>
    <n v="0"/>
    <n v="0"/>
    <n v="0"/>
  </r>
  <r>
    <x v="283"/>
    <s v="Tukwila"/>
    <n v="2564"/>
    <s v="Showalter Middle School"/>
    <s v="Yes"/>
    <n v="652.66"/>
    <n v="0"/>
    <n v="652.66"/>
    <n v="1.18"/>
    <n v="1.18"/>
    <n v="652.66"/>
    <n v="1.9139999999999999"/>
    <n v="78209"/>
    <n v="80164"/>
    <n v="176636.59"/>
    <n v="4415.4100000000035"/>
    <n v="15997.68"/>
    <n v="0.16020000000000001"/>
    <n v="0.15390000000000001"/>
    <n v="59596.27"/>
    <n v="3017.53"/>
    <n v="464.4"/>
    <n v="3481.9300000000003"/>
    <n v="244130.19999999998"/>
  </r>
  <r>
    <x v="283"/>
    <s v="Tukwila"/>
    <n v="2848"/>
    <s v="Foster Senior High School"/>
    <s v="Yes"/>
    <n v="905.82"/>
    <n v="0"/>
    <n v="905.82"/>
    <n v="1.18"/>
    <n v="1.18"/>
    <n v="905.82"/>
    <n v="2.657"/>
    <n v="78209"/>
    <n v="80164"/>
    <n v="245205.55"/>
    <n v="6129.4300000000221"/>
    <n v="15997.68"/>
    <n v="0.16020000000000001"/>
    <n v="0.15390000000000001"/>
    <n v="82731.08"/>
    <n v="4188.92"/>
    <n v="644.66999999999996"/>
    <n v="4833.59"/>
    <n v="338899.65000000008"/>
  </r>
  <r>
    <x v="283"/>
    <s v="Tukwila"/>
    <n v="3226"/>
    <s v="Cascade View Elementary"/>
    <s v="Yes"/>
    <n v="435.44"/>
    <n v="0"/>
    <n v="435.44"/>
    <n v="1.18"/>
    <n v="1.18"/>
    <n v="435.44"/>
    <n v="1.2769999999999999"/>
    <n v="78209"/>
    <n v="80164"/>
    <n v="117850.01"/>
    <n v="2945.9199999999983"/>
    <n v="15997.68"/>
    <n v="0.16020000000000001"/>
    <n v="0.15390000000000001"/>
    <n v="39761.99"/>
    <n v="2013.27"/>
    <n v="309.83999999999997"/>
    <n v="2323.11"/>
    <n v="162881.02999999997"/>
  </r>
  <r>
    <x v="283"/>
    <s v="Tukwila"/>
    <n v="3488"/>
    <s v="Tukwila Elementary"/>
    <s v="Yes"/>
    <n v="425.57"/>
    <n v="0"/>
    <n v="425.57"/>
    <n v="1.18"/>
    <n v="1.18"/>
    <n v="425.57"/>
    <n v="1.248"/>
    <n v="78209"/>
    <n v="80164"/>
    <n v="115173.7"/>
    <n v="2879.0100000000093"/>
    <n v="15997.68"/>
    <n v="0.16020000000000001"/>
    <n v="0.15390000000000001"/>
    <n v="38859.01"/>
    <n v="1967.55"/>
    <n v="302.81"/>
    <n v="2270.36"/>
    <n v="159182.07999999999"/>
  </r>
  <r>
    <x v="283"/>
    <s v="Tukwila"/>
    <n v="3635"/>
    <s v="Thorndyke Elementary"/>
    <s v="Yes"/>
    <n v="348.78"/>
    <n v="0"/>
    <n v="348.78"/>
    <n v="1.18"/>
    <n v="1.18"/>
    <n v="348.78"/>
    <n v="1.0229999999999999"/>
    <n v="78209"/>
    <n v="80164"/>
    <n v="94409.21"/>
    <n v="2359.9599999999919"/>
    <n v="15997.68"/>
    <n v="0.16020000000000001"/>
    <n v="0.15390000000000001"/>
    <n v="31853.18"/>
    <n v="1612.82"/>
    <n v="248.21"/>
    <n v="1861.03"/>
    <n v="130483.38"/>
  </r>
  <r>
    <x v="284"/>
    <s v="Tumwater"/>
    <n v="1713"/>
    <s v="Cascadia High School"/>
    <s v="Yes"/>
    <n v="156.75"/>
    <n v="0"/>
    <n v="156.75"/>
    <n v="1"/>
    <n v="1"/>
    <n v="156.75"/>
    <n v="0.46"/>
    <n v="78209"/>
    <n v="80164"/>
    <n v="35976.14"/>
    <n v="899.30000000000291"/>
    <n v="15997.68"/>
    <n v="0.16020000000000001"/>
    <n v="0.15390000000000001"/>
    <n v="13260.71"/>
    <n v="614.59"/>
    <n v="94.59"/>
    <n v="709.18000000000006"/>
    <n v="50845.33"/>
  </r>
  <r>
    <x v="284"/>
    <s v="Tumwater"/>
    <n v="2552"/>
    <s v="Michael T Simmons Elementary"/>
    <s v="No"/>
    <n v="436.14"/>
    <n v="0"/>
    <n v="0"/>
    <n v="1"/>
    <n v="1"/>
    <n v="0"/>
    <n v="0"/>
    <n v="78209"/>
    <n v="80164"/>
    <n v="0"/>
    <n v="0"/>
    <n v="15997.68"/>
    <n v="0.16020000000000001"/>
    <n v="0.15390000000000001"/>
    <n v="0"/>
    <n v="0"/>
    <n v="0"/>
    <n v="0"/>
    <n v="0"/>
  </r>
  <r>
    <x v="284"/>
    <s v="Tumwater"/>
    <n v="2816"/>
    <s v="Littlerock Elementary School"/>
    <s v="No"/>
    <n v="340.45"/>
    <n v="0"/>
    <n v="0"/>
    <n v="1"/>
    <n v="1"/>
    <n v="0"/>
    <n v="0"/>
    <n v="78209"/>
    <n v="80164"/>
    <n v="0"/>
    <n v="0"/>
    <n v="15997.68"/>
    <n v="0.16020000000000001"/>
    <n v="0.15390000000000001"/>
    <n v="0"/>
    <n v="0"/>
    <n v="0"/>
    <n v="0"/>
    <n v="0"/>
  </r>
  <r>
    <x v="284"/>
    <s v="Tumwater"/>
    <n v="3199"/>
    <s v="Peter G Schmidt Elementary"/>
    <s v="No"/>
    <n v="593.56000000000006"/>
    <n v="0"/>
    <n v="0"/>
    <n v="1"/>
    <n v="1"/>
    <n v="0"/>
    <n v="0"/>
    <n v="78209"/>
    <n v="80164"/>
    <n v="0"/>
    <n v="0"/>
    <n v="15997.68"/>
    <n v="0.16020000000000001"/>
    <n v="0.15390000000000001"/>
    <n v="0"/>
    <n v="0"/>
    <n v="0"/>
    <n v="0"/>
    <n v="0"/>
  </r>
  <r>
    <x v="284"/>
    <s v="Tumwater"/>
    <n v="3362"/>
    <s v="Tumwater High School"/>
    <s v="No"/>
    <n v="1059.9000000000001"/>
    <n v="0"/>
    <n v="0"/>
    <n v="1"/>
    <n v="1"/>
    <n v="0"/>
    <n v="0"/>
    <n v="78209"/>
    <n v="80164"/>
    <n v="0"/>
    <n v="0"/>
    <n v="15997.68"/>
    <n v="0.16020000000000001"/>
    <n v="0.15390000000000001"/>
    <n v="0"/>
    <n v="0"/>
    <n v="0"/>
    <n v="0"/>
    <n v="0"/>
  </r>
  <r>
    <x v="284"/>
    <s v="Tumwater"/>
    <n v="3612"/>
    <s v="Tumwater Middle School"/>
    <s v="No"/>
    <n v="649.59"/>
    <n v="0"/>
    <n v="0"/>
    <n v="1"/>
    <n v="1"/>
    <n v="0"/>
    <n v="0"/>
    <n v="78209"/>
    <n v="80164"/>
    <n v="0"/>
    <n v="0"/>
    <n v="15997.68"/>
    <n v="0.16020000000000001"/>
    <n v="0.15390000000000001"/>
    <n v="0"/>
    <n v="0"/>
    <n v="0"/>
    <n v="0"/>
    <n v="0"/>
  </r>
  <r>
    <x v="284"/>
    <s v="Tumwater"/>
    <n v="4205"/>
    <s v="Black Lake Elementary"/>
    <s v="No"/>
    <n v="380.45"/>
    <n v="0"/>
    <n v="0"/>
    <n v="1"/>
    <n v="1"/>
    <n v="0"/>
    <n v="0"/>
    <n v="78209"/>
    <n v="80164"/>
    <n v="0"/>
    <n v="0"/>
    <n v="15997.68"/>
    <n v="0.16020000000000001"/>
    <n v="0.15390000000000001"/>
    <n v="0"/>
    <n v="0"/>
    <n v="0"/>
    <n v="0"/>
    <n v="0"/>
  </r>
  <r>
    <x v="284"/>
    <s v="Tumwater"/>
    <n v="4225"/>
    <s v="New Market Skills Center"/>
    <s v="No"/>
    <n v="509.67"/>
    <n v="0"/>
    <n v="0"/>
    <n v="1"/>
    <n v="1"/>
    <n v="0"/>
    <n v="0"/>
    <n v="78209"/>
    <n v="80164"/>
    <n v="0"/>
    <n v="0"/>
    <n v="15997.68"/>
    <n v="0.16020000000000001"/>
    <n v="0.15390000000000001"/>
    <n v="0"/>
    <n v="0"/>
    <n v="0"/>
    <n v="0"/>
    <n v="0"/>
  </r>
  <r>
    <x v="284"/>
    <s v="Tumwater"/>
    <n v="4365"/>
    <s v="East Olympia Elementary"/>
    <s v="No"/>
    <n v="570.69000000000005"/>
    <n v="0"/>
    <n v="0"/>
    <n v="1"/>
    <n v="1"/>
    <n v="0"/>
    <n v="0"/>
    <n v="78209"/>
    <n v="80164"/>
    <n v="0"/>
    <n v="0"/>
    <n v="15997.68"/>
    <n v="0.16020000000000001"/>
    <n v="0.15390000000000001"/>
    <n v="0"/>
    <n v="0"/>
    <n v="0"/>
    <n v="0"/>
    <n v="0"/>
  </r>
  <r>
    <x v="284"/>
    <s v="Tumwater"/>
    <n v="4373"/>
    <s v="Tumwater Hill Elementary"/>
    <s v="No"/>
    <n v="386.89"/>
    <n v="0"/>
    <n v="0"/>
    <n v="1"/>
    <n v="1"/>
    <n v="0"/>
    <n v="0"/>
    <n v="78209"/>
    <n v="80164"/>
    <n v="0"/>
    <n v="0"/>
    <n v="15997.68"/>
    <n v="0.16020000000000001"/>
    <n v="0.15390000000000001"/>
    <n v="0"/>
    <n v="0"/>
    <n v="0"/>
    <n v="0"/>
    <n v="0"/>
  </r>
  <r>
    <x v="284"/>
    <s v="Tumwater"/>
    <n v="4452"/>
    <s v="George Bush Middle School"/>
    <s v="No"/>
    <n v="755.42"/>
    <n v="0"/>
    <n v="0"/>
    <n v="1"/>
    <n v="1"/>
    <n v="0"/>
    <n v="0"/>
    <n v="78209"/>
    <n v="80164"/>
    <n v="0"/>
    <n v="0"/>
    <n v="15997.68"/>
    <n v="0.16020000000000001"/>
    <n v="0.15390000000000001"/>
    <n v="0"/>
    <n v="0"/>
    <n v="0"/>
    <n v="0"/>
    <n v="0"/>
  </r>
  <r>
    <x v="284"/>
    <s v="Tumwater"/>
    <n v="4500"/>
    <s v="A G West Black Hills High School"/>
    <s v="No"/>
    <n v="715.31"/>
    <n v="0"/>
    <n v="0"/>
    <n v="1"/>
    <n v="1"/>
    <n v="0"/>
    <n v="0"/>
    <n v="78209"/>
    <n v="80164"/>
    <n v="0"/>
    <n v="0"/>
    <n v="15997.68"/>
    <n v="0.16020000000000001"/>
    <n v="0.15390000000000001"/>
    <n v="0"/>
    <n v="0"/>
    <n v="0"/>
    <n v="0"/>
    <n v="0"/>
  </r>
  <r>
    <x v="284"/>
    <s v="Tumwater"/>
    <n v="5014"/>
    <s v="New Market High School"/>
    <s v="No"/>
    <n v="68.059999999999988"/>
    <n v="0"/>
    <n v="0"/>
    <n v="1"/>
    <n v="1"/>
    <n v="0"/>
    <n v="0"/>
    <n v="78209"/>
    <n v="80164"/>
    <n v="0"/>
    <n v="0"/>
    <n v="15997.68"/>
    <n v="0.16020000000000001"/>
    <n v="0.15390000000000001"/>
    <n v="0"/>
    <n v="0"/>
    <n v="0"/>
    <n v="0"/>
    <n v="0"/>
  </r>
  <r>
    <x v="285"/>
    <s v="Union Gap"/>
    <n v="2714"/>
    <s v="Union Gap School"/>
    <s v="Yes"/>
    <n v="541"/>
    <n v="0"/>
    <n v="541"/>
    <n v="1"/>
    <n v="1"/>
    <n v="541"/>
    <n v="1.587"/>
    <n v="78209"/>
    <n v="80164"/>
    <n v="124117.68"/>
    <n v="3102.5900000000111"/>
    <n v="15997.68"/>
    <n v="0.16020000000000001"/>
    <n v="0.15390000000000001"/>
    <n v="45749.46"/>
    <n v="2120.34"/>
    <n v="326.32"/>
    <n v="2446.6600000000003"/>
    <n v="175416.38999999998"/>
  </r>
  <r>
    <x v="286"/>
    <s v="University Place"/>
    <n v="2223"/>
    <s v="University Place Primary"/>
    <s v="No"/>
    <n v="545.42000000000007"/>
    <n v="0"/>
    <n v="0"/>
    <n v="1.06"/>
    <n v="1.1000000000000001"/>
    <n v="0"/>
    <n v="0"/>
    <n v="78209"/>
    <n v="80164"/>
    <n v="0"/>
    <n v="0"/>
    <n v="15997.68"/>
    <n v="0.16020000000000001"/>
    <n v="0.15390000000000001"/>
    <n v="0"/>
    <n v="0"/>
    <n v="0"/>
    <n v="0"/>
    <n v="0"/>
  </r>
  <r>
    <x v="286"/>
    <s v="University Place"/>
    <n v="3179"/>
    <s v="Curtis Junior High"/>
    <s v="No"/>
    <n v="880.61"/>
    <n v="0"/>
    <n v="0"/>
    <n v="1.06"/>
    <n v="1.1000000000000001"/>
    <n v="0"/>
    <n v="0"/>
    <n v="78209"/>
    <n v="80164"/>
    <n v="0"/>
    <n v="0"/>
    <n v="15997.68"/>
    <n v="0.16020000000000001"/>
    <n v="0.15390000000000001"/>
    <n v="0"/>
    <n v="0"/>
    <n v="0"/>
    <n v="0"/>
    <n v="0"/>
  </r>
  <r>
    <x v="286"/>
    <s v="University Place"/>
    <n v="3296"/>
    <s v="Narrows View Intermediate"/>
    <s v="No"/>
    <n v="699.48"/>
    <n v="0"/>
    <n v="0"/>
    <n v="1.06"/>
    <n v="1.1000000000000001"/>
    <n v="0"/>
    <n v="0"/>
    <n v="78209"/>
    <n v="80164"/>
    <n v="0"/>
    <n v="0"/>
    <n v="15997.68"/>
    <n v="0.16020000000000001"/>
    <n v="0.15390000000000001"/>
    <n v="0"/>
    <n v="0"/>
    <n v="0"/>
    <n v="0"/>
    <n v="0"/>
  </r>
  <r>
    <x v="286"/>
    <s v="University Place"/>
    <n v="3600"/>
    <s v="Curtis Senior High"/>
    <s v="No"/>
    <n v="1342.53"/>
    <n v="0"/>
    <n v="0"/>
    <n v="1.06"/>
    <n v="1.1000000000000001"/>
    <n v="0"/>
    <n v="0"/>
    <n v="78209"/>
    <n v="80164"/>
    <n v="0"/>
    <n v="0"/>
    <n v="15997.68"/>
    <n v="0.16020000000000001"/>
    <n v="0.15390000000000001"/>
    <n v="0"/>
    <n v="0"/>
    <n v="0"/>
    <n v="0"/>
    <n v="0"/>
  </r>
  <r>
    <x v="286"/>
    <s v="University Place"/>
    <n v="3601"/>
    <s v="Sunset Primary"/>
    <s v="No"/>
    <n v="463.11"/>
    <n v="0"/>
    <n v="0"/>
    <n v="1.06"/>
    <n v="1.1000000000000001"/>
    <n v="0"/>
    <n v="0"/>
    <n v="78209"/>
    <n v="80164"/>
    <n v="0"/>
    <n v="0"/>
    <n v="15997.68"/>
    <n v="0.16020000000000001"/>
    <n v="0.15390000000000001"/>
    <n v="0"/>
    <n v="0"/>
    <n v="0"/>
    <n v="0"/>
    <n v="0"/>
  </r>
  <r>
    <x v="286"/>
    <s v="University Place"/>
    <n v="3792"/>
    <s v="Chambers Elementary"/>
    <s v="No"/>
    <n v="514.43999999999994"/>
    <n v="0"/>
    <n v="0"/>
    <n v="1.06"/>
    <n v="1.1000000000000001"/>
    <n v="0"/>
    <n v="0"/>
    <n v="78209"/>
    <n v="80164"/>
    <n v="0"/>
    <n v="0"/>
    <n v="15997.68"/>
    <n v="0.16020000000000001"/>
    <n v="0.15390000000000001"/>
    <n v="0"/>
    <n v="0"/>
    <n v="0"/>
    <n v="0"/>
    <n v="0"/>
  </r>
  <r>
    <x v="286"/>
    <s v="University Place"/>
    <n v="4325"/>
    <s v="Drum Intermediate"/>
    <s v="No"/>
    <n v="636.65"/>
    <n v="0"/>
    <n v="0"/>
    <n v="1.06"/>
    <n v="1.1000000000000001"/>
    <n v="0"/>
    <n v="0"/>
    <n v="78209"/>
    <n v="80164"/>
    <n v="0"/>
    <n v="0"/>
    <n v="15997.68"/>
    <n v="0.16020000000000001"/>
    <n v="0.15390000000000001"/>
    <n v="0"/>
    <n v="0"/>
    <n v="0"/>
    <n v="0"/>
    <n v="0"/>
  </r>
  <r>
    <x v="286"/>
    <s v="University Place"/>
    <n v="4447"/>
    <s v="Evergreen Primary"/>
    <s v="No"/>
    <n v="514.94000000000005"/>
    <n v="0"/>
    <n v="0"/>
    <n v="1.06"/>
    <n v="1.1000000000000001"/>
    <n v="0"/>
    <n v="0"/>
    <n v="78209"/>
    <n v="80164"/>
    <n v="0"/>
    <n v="0"/>
    <n v="15997.68"/>
    <n v="0.16020000000000001"/>
    <n v="0.15390000000000001"/>
    <n v="0"/>
    <n v="0"/>
    <n v="0"/>
    <n v="0"/>
    <n v="0"/>
  </r>
  <r>
    <x v="287"/>
    <s v="Valley"/>
    <n v="1932"/>
    <s v="Columbia Virtual Academy"/>
    <s v="No"/>
    <n v="818.72"/>
    <n v="0"/>
    <n v="0"/>
    <n v="1"/>
    <n v="1"/>
    <n v="0"/>
    <n v="0"/>
    <n v="78209"/>
    <n v="80164"/>
    <n v="0"/>
    <n v="0"/>
    <n v="15997.68"/>
    <n v="0.16020000000000001"/>
    <n v="0.15390000000000001"/>
    <n v="0"/>
    <n v="0"/>
    <n v="0"/>
    <n v="0"/>
    <n v="0"/>
  </r>
  <r>
    <x v="287"/>
    <s v="Valley"/>
    <n v="2405"/>
    <s v="Valley School"/>
    <s v="Yes"/>
    <n v="175.66"/>
    <n v="0"/>
    <n v="175.66"/>
    <n v="1"/>
    <n v="1"/>
    <n v="175.66"/>
    <n v="0.51500000000000001"/>
    <n v="78209"/>
    <n v="80164"/>
    <n v="40277.64"/>
    <n v="1006.8199999999997"/>
    <n v="15997.68"/>
    <n v="0.16020000000000001"/>
    <n v="0.15390000000000001"/>
    <n v="14846.23"/>
    <n v="688.07"/>
    <n v="105.89"/>
    <n v="793.96"/>
    <n v="56924.649999999994"/>
  </r>
  <r>
    <x v="287"/>
    <s v="Valley"/>
    <n v="5223"/>
    <s v="Paideia High School"/>
    <s v="Yes"/>
    <n v="21.42"/>
    <n v="0"/>
    <n v="21.42"/>
    <n v="1"/>
    <n v="1"/>
    <n v="21.42"/>
    <n v="6.3E-2"/>
    <n v="78209"/>
    <n v="80164"/>
    <n v="4927.17"/>
    <n v="123.15999999999985"/>
    <n v="15997.68"/>
    <n v="0.16020000000000001"/>
    <n v="0.15390000000000001"/>
    <n v="1816.14"/>
    <n v="84.17"/>
    <n v="12.95"/>
    <n v="97.12"/>
    <n v="6963.59"/>
  </r>
  <r>
    <x v="288"/>
    <s v="Vancouver"/>
    <n v="1574"/>
    <s v="Jim Tangeman Center"/>
    <s v="Yes"/>
    <n v="57.57"/>
    <n v="0"/>
    <n v="57.57"/>
    <n v="1.06"/>
    <n v="1.06"/>
    <n v="57.57"/>
    <n v="0.16900000000000001"/>
    <n v="78209"/>
    <n v="80164"/>
    <n v="14010.36"/>
    <n v="350.21999999999935"/>
    <n v="15997.68"/>
    <n v="0.16020000000000001"/>
    <n v="0.15390000000000001"/>
    <n v="5001.97"/>
    <n v="239.34"/>
    <n v="36.83"/>
    <n v="276.17"/>
    <n v="19638.72"/>
  </r>
  <r>
    <x v="288"/>
    <s v="Vancouver"/>
    <n v="1689"/>
    <s v="Vancouver School of Arts and Academics"/>
    <s v="No"/>
    <n v="785.61"/>
    <n v="0"/>
    <n v="0"/>
    <n v="1.06"/>
    <n v="1.06"/>
    <n v="0"/>
    <n v="0"/>
    <n v="78209"/>
    <n v="80164"/>
    <n v="0"/>
    <n v="0"/>
    <n v="15997.68"/>
    <n v="0.16020000000000001"/>
    <n v="0.15390000000000001"/>
    <n v="0"/>
    <n v="0"/>
    <n v="0"/>
    <n v="0"/>
    <n v="0"/>
  </r>
  <r>
    <x v="288"/>
    <s v="Vancouver"/>
    <n v="1738"/>
    <s v="Gate Program"/>
    <s v="Yes"/>
    <n v="55.01"/>
    <n v="0"/>
    <n v="55.01"/>
    <n v="1.06"/>
    <n v="1.06"/>
    <n v="55.01"/>
    <n v="0.161"/>
    <n v="78209"/>
    <n v="80164"/>
    <n v="13347.15"/>
    <n v="333.64000000000124"/>
    <n v="15997.68"/>
    <n v="0.16020000000000001"/>
    <n v="0.15390000000000001"/>
    <n v="4765.1899999999996"/>
    <n v="228.01"/>
    <n v="35.090000000000003"/>
    <n v="263.10000000000002"/>
    <n v="18709.080000000002"/>
  </r>
  <r>
    <x v="288"/>
    <s v="Vancouver"/>
    <n v="2179"/>
    <s v="Fort Vancouver High School"/>
    <s v="Yes"/>
    <n v="1359.61"/>
    <n v="0"/>
    <n v="1359.61"/>
    <n v="1.06"/>
    <n v="1.06"/>
    <n v="1359.61"/>
    <n v="3.988"/>
    <n v="78209"/>
    <n v="80164"/>
    <n v="330611.34000000003"/>
    <n v="8264.3299999999581"/>
    <n v="15997.68"/>
    <n v="0.16020000000000001"/>
    <n v="0.15390000000000001"/>
    <n v="118034.56"/>
    <n v="5647.93"/>
    <n v="869.22"/>
    <n v="6517.1500000000005"/>
    <n v="463427.38"/>
  </r>
  <r>
    <x v="288"/>
    <s v="Vancouver"/>
    <n v="2318"/>
    <s v="Lincoln Elementary School"/>
    <s v="Yes"/>
    <n v="283"/>
    <n v="0"/>
    <n v="283"/>
    <n v="1.06"/>
    <n v="1.06"/>
    <n v="283"/>
    <n v="0.83"/>
    <n v="78209"/>
    <n v="80164"/>
    <n v="68808.28"/>
    <n v="1720.0099999999948"/>
    <n v="15997.68"/>
    <n v="0.16020000000000001"/>
    <n v="0.15390000000000001"/>
    <n v="24565.87"/>
    <n v="1175.47"/>
    <n v="180.9"/>
    <n v="1356.3700000000001"/>
    <n v="96450.529999999984"/>
  </r>
  <r>
    <x v="288"/>
    <s v="Vancouver"/>
    <n v="2610"/>
    <s v="Hough Elementary School"/>
    <s v="Yes"/>
    <n v="254.92000000000002"/>
    <n v="0"/>
    <n v="254.92000000000002"/>
    <n v="1.06"/>
    <n v="1.06"/>
    <n v="254.92000000000002"/>
    <n v="0.748"/>
    <n v="78209"/>
    <n v="80164"/>
    <n v="62010.35"/>
    <n v="1550.0800000000017"/>
    <n v="15997.68"/>
    <n v="0.16020000000000001"/>
    <n v="0.15390000000000001"/>
    <n v="22138.880000000001"/>
    <n v="1059.3399999999999"/>
    <n v="163.03"/>
    <n v="1222.3699999999999"/>
    <n v="86921.68"/>
  </r>
  <r>
    <x v="288"/>
    <s v="Vancouver"/>
    <n v="2636"/>
    <s v="Early Childhood Education Center"/>
    <s v="No"/>
    <n v="0"/>
    <n v="0"/>
    <n v="0"/>
    <n v="1.06"/>
    <n v="1.06"/>
    <n v="0"/>
    <n v="0"/>
    <n v="78209"/>
    <n v="80164"/>
    <n v="0"/>
    <n v="0"/>
    <n v="15997.68"/>
    <n v="0.16020000000000001"/>
    <n v="0.15390000000000001"/>
    <n v="0"/>
    <n v="0"/>
    <n v="0"/>
    <n v="0"/>
    <n v="0"/>
  </r>
  <r>
    <x v="288"/>
    <s v="Vancouver"/>
    <n v="2637"/>
    <s v="Fruit Valley Elementary School"/>
    <s v="Yes"/>
    <n v="183"/>
    <n v="0"/>
    <n v="183"/>
    <n v="1.06"/>
    <n v="1.06"/>
    <n v="183"/>
    <n v="0.53700000000000003"/>
    <n v="78209"/>
    <n v="80164"/>
    <n v="44518.13"/>
    <n v="1112.8199999999997"/>
    <n v="15997.68"/>
    <n v="0.16020000000000001"/>
    <n v="0.15390000000000001"/>
    <n v="15893.82"/>
    <n v="760.52"/>
    <n v="117.04"/>
    <n v="877.56"/>
    <n v="62402.329999999994"/>
  </r>
  <r>
    <x v="288"/>
    <s v="Vancouver"/>
    <n v="2643"/>
    <s v="Harney Elementary School"/>
    <s v="Yes"/>
    <n v="527.95000000000005"/>
    <n v="0"/>
    <n v="527.95000000000005"/>
    <n v="1.06"/>
    <n v="1.06"/>
    <n v="527.95000000000005"/>
    <n v="1.5489999999999999"/>
    <n v="78209"/>
    <n v="80164"/>
    <n v="128414.49"/>
    <n v="3209.9900000000052"/>
    <n v="15997.68"/>
    <n v="0.16020000000000001"/>
    <n v="0.15390000000000001"/>
    <n v="45846.43"/>
    <n v="2193.7399999999998"/>
    <n v="337.62"/>
    <n v="2531.3599999999997"/>
    <n v="180002.27000000002"/>
  </r>
  <r>
    <x v="288"/>
    <s v="Vancouver"/>
    <n v="2644"/>
    <s v="Peter S Ogden Elementary"/>
    <s v="Yes"/>
    <n v="567.62"/>
    <n v="0"/>
    <n v="567.62"/>
    <n v="1.06"/>
    <n v="1.06"/>
    <n v="567.62"/>
    <n v="1.665"/>
    <n v="78209"/>
    <n v="80164"/>
    <n v="138031.06"/>
    <n v="3450.3800000000047"/>
    <n v="15997.68"/>
    <n v="0.16020000000000001"/>
    <n v="0.15390000000000001"/>
    <n v="49279.73"/>
    <n v="2358.02"/>
    <n v="362.9"/>
    <n v="2720.92"/>
    <n v="193482.09000000003"/>
  </r>
  <r>
    <x v="288"/>
    <s v="Vancouver"/>
    <n v="2690"/>
    <s v="Hazel Dell Elementary School"/>
    <s v="Yes"/>
    <n v="367.33000000000004"/>
    <n v="0"/>
    <n v="367.33000000000004"/>
    <n v="1.06"/>
    <n v="1.06"/>
    <n v="367.33000000000004"/>
    <n v="1.0780000000000001"/>
    <n v="78209"/>
    <n v="80164"/>
    <n v="89367.86"/>
    <n v="2233.9400000000023"/>
    <n v="15997.68"/>
    <n v="0.16020000000000001"/>
    <n v="0.15390000000000001"/>
    <n v="31906.03"/>
    <n v="1526.7"/>
    <n v="234.96"/>
    <n v="1761.66"/>
    <n v="125269.49"/>
  </r>
  <r>
    <x v="288"/>
    <s v="Vancouver"/>
    <n v="2723"/>
    <s v="Minnehaha Elementary School"/>
    <s v="Yes"/>
    <n v="481.42"/>
    <n v="0"/>
    <n v="481.42"/>
    <n v="1.06"/>
    <n v="1.06"/>
    <n v="481.42"/>
    <n v="1.4119999999999999"/>
    <n v="78209"/>
    <n v="80164"/>
    <n v="117056.97"/>
    <n v="2926.0899999999965"/>
    <n v="15997.68"/>
    <n v="0.16020000000000001"/>
    <n v="0.15390000000000001"/>
    <n v="41791.58"/>
    <n v="1999.72"/>
    <n v="307.76"/>
    <n v="2307.48"/>
    <n v="164082.12"/>
  </r>
  <r>
    <x v="288"/>
    <s v="Vancouver"/>
    <n v="2828"/>
    <s v="Walnut Grove Elementary"/>
    <s v="Yes"/>
    <n v="671.11"/>
    <n v="0"/>
    <n v="671.11"/>
    <n v="1.06"/>
    <n v="1.06"/>
    <n v="671.11"/>
    <n v="1.9690000000000001"/>
    <n v="78209"/>
    <n v="80164"/>
    <n v="163233.13"/>
    <n v="4080.359999999986"/>
    <n v="15997.68"/>
    <n v="0.16020000000000001"/>
    <n v="0.15390000000000001"/>
    <n v="58277.35"/>
    <n v="2788.56"/>
    <n v="429.16"/>
    <n v="3217.72"/>
    <n v="228808.56"/>
  </r>
  <r>
    <x v="288"/>
    <s v="Vancouver"/>
    <n v="2964"/>
    <s v="Salmon Creek Elementary"/>
    <s v="No"/>
    <n v="413.6"/>
    <n v="0"/>
    <n v="0"/>
    <n v="1.06"/>
    <n v="1.06"/>
    <n v="0"/>
    <n v="0"/>
    <n v="78209"/>
    <n v="80164"/>
    <n v="0"/>
    <n v="0"/>
    <n v="15997.68"/>
    <n v="0.16020000000000001"/>
    <n v="0.15390000000000001"/>
    <n v="0"/>
    <n v="0"/>
    <n v="0"/>
    <n v="0"/>
    <n v="0"/>
  </r>
  <r>
    <x v="288"/>
    <s v="Vancouver"/>
    <n v="3016"/>
    <s v="Sarah J Anderson Elementary"/>
    <s v="Yes"/>
    <n v="623.49"/>
    <n v="0"/>
    <n v="623.49"/>
    <n v="1.06"/>
    <n v="1.06"/>
    <n v="623.49"/>
    <n v="1.829"/>
    <n v="78209"/>
    <n v="80164"/>
    <n v="151626.92000000001"/>
    <n v="3790.2299999999814"/>
    <n v="15997.68"/>
    <n v="0.16020000000000001"/>
    <n v="0.15390000000000001"/>
    <n v="54133.71"/>
    <n v="2590.29"/>
    <n v="398.65"/>
    <n v="2988.94"/>
    <n v="212539.8"/>
  </r>
  <r>
    <x v="288"/>
    <s v="Vancouver"/>
    <n v="3017"/>
    <s v="Lake Shore Elementary"/>
    <s v="No"/>
    <n v="294.44"/>
    <n v="0"/>
    <n v="0"/>
    <n v="1.06"/>
    <n v="1.06"/>
    <n v="0"/>
    <n v="0"/>
    <n v="78209"/>
    <n v="80164"/>
    <n v="0"/>
    <n v="0"/>
    <n v="15997.68"/>
    <n v="0.16020000000000001"/>
    <n v="0.15390000000000001"/>
    <n v="0"/>
    <n v="0"/>
    <n v="0"/>
    <n v="0"/>
    <n v="0"/>
  </r>
  <r>
    <x v="288"/>
    <s v="Vancouver"/>
    <n v="3080"/>
    <s v="Benjamin Franklin Elementary"/>
    <s v="No"/>
    <n v="332.49"/>
    <n v="0"/>
    <n v="0"/>
    <n v="1.06"/>
    <n v="1.06"/>
    <n v="0"/>
    <n v="0"/>
    <n v="78209"/>
    <n v="80164"/>
    <n v="0"/>
    <n v="0"/>
    <n v="15997.68"/>
    <n v="0.16020000000000001"/>
    <n v="0.15390000000000001"/>
    <n v="0"/>
    <n v="0"/>
    <n v="0"/>
    <n v="0"/>
    <n v="0"/>
  </r>
  <r>
    <x v="288"/>
    <s v="Vancouver"/>
    <n v="3081"/>
    <s v="Hudson's Bay High School"/>
    <s v="Yes"/>
    <n v="1104.94"/>
    <n v="0"/>
    <n v="1104.94"/>
    <n v="1.06"/>
    <n v="1.06"/>
    <n v="1104.94"/>
    <n v="3.2410000000000001"/>
    <n v="78209"/>
    <n v="80164"/>
    <n v="268683.89"/>
    <n v="6716.3299999999581"/>
    <n v="15997.68"/>
    <n v="0.16020000000000001"/>
    <n v="0.15390000000000001"/>
    <n v="95925.28"/>
    <n v="4590"/>
    <n v="706.4"/>
    <n v="5296.4"/>
    <n v="376621.9"/>
  </r>
  <r>
    <x v="288"/>
    <s v="Vancouver"/>
    <n v="3146"/>
    <s v="Mcloughlin Middle School"/>
    <s v="Yes"/>
    <n v="810.26"/>
    <n v="0"/>
    <n v="810.26"/>
    <n v="1.06"/>
    <n v="1.06"/>
    <n v="810.26"/>
    <n v="2.3769999999999998"/>
    <n v="78209"/>
    <n v="80164"/>
    <n v="197056.96"/>
    <n v="4925.8600000000151"/>
    <n v="15997.68"/>
    <n v="0.16020000000000001"/>
    <n v="0.15390000000000001"/>
    <n v="70353.100000000006"/>
    <n v="3366.38"/>
    <n v="518.09"/>
    <n v="3884.4700000000003"/>
    <n v="276220.39"/>
  </r>
  <r>
    <x v="288"/>
    <s v="Vancouver"/>
    <n v="3423"/>
    <s v="Columbia River High"/>
    <s v="No"/>
    <n v="1067.5899999999999"/>
    <n v="0"/>
    <n v="0"/>
    <n v="1.06"/>
    <n v="1.06"/>
    <n v="0"/>
    <n v="0"/>
    <n v="78209"/>
    <n v="80164"/>
    <n v="0"/>
    <n v="0"/>
    <n v="15997.68"/>
    <n v="0.16020000000000001"/>
    <n v="0.15390000000000001"/>
    <n v="0"/>
    <n v="0"/>
    <n v="0"/>
    <n v="0"/>
    <n v="0"/>
  </r>
  <r>
    <x v="288"/>
    <s v="Vancouver"/>
    <n v="3424"/>
    <s v="George C Marshall Elementary"/>
    <s v="Yes"/>
    <n v="306.89999999999998"/>
    <n v="0"/>
    <n v="306.89999999999998"/>
    <n v="1.06"/>
    <n v="1.06"/>
    <n v="306.89999999999998"/>
    <n v="0.9"/>
    <n v="78209"/>
    <n v="80164"/>
    <n v="74611.39"/>
    <n v="1865.070000000007"/>
    <n v="15997.68"/>
    <n v="0.16020000000000001"/>
    <n v="0.15390000000000001"/>
    <n v="26637.69"/>
    <n v="1274.6099999999999"/>
    <n v="196.16"/>
    <n v="1470.77"/>
    <n v="104584.92000000001"/>
  </r>
  <r>
    <x v="288"/>
    <s v="Vancouver"/>
    <n v="3543"/>
    <s v="Jason Lee Middle School"/>
    <s v="Yes"/>
    <n v="564.20000000000005"/>
    <n v="0"/>
    <n v="564.20000000000005"/>
    <n v="1.06"/>
    <n v="1.06"/>
    <n v="564.20000000000005"/>
    <n v="1.655"/>
    <n v="78209"/>
    <n v="80164"/>
    <n v="137202.04999999999"/>
    <n v="3429.6600000000035"/>
    <n v="15997.68"/>
    <n v="0.16020000000000001"/>
    <n v="0.15390000000000001"/>
    <n v="48983.75"/>
    <n v="2343.86"/>
    <n v="360.72"/>
    <n v="2704.58"/>
    <n v="192320.03999999998"/>
  </r>
  <r>
    <x v="288"/>
    <s v="Vancouver"/>
    <n v="3556"/>
    <s v="Vancouver Home Connection"/>
    <s v="No"/>
    <n v="162.78"/>
    <n v="0"/>
    <n v="0"/>
    <n v="1.06"/>
    <n v="1.06"/>
    <n v="0"/>
    <n v="0"/>
    <n v="78209"/>
    <n v="80164"/>
    <n v="0"/>
    <n v="0"/>
    <n v="15997.68"/>
    <n v="0.16020000000000001"/>
    <n v="0.15390000000000001"/>
    <n v="0"/>
    <n v="0"/>
    <n v="0"/>
    <n v="0"/>
    <n v="0"/>
  </r>
  <r>
    <x v="288"/>
    <s v="Vancouver"/>
    <n v="3565"/>
    <s v="Washington Elementary"/>
    <s v="Yes"/>
    <n v="251.44"/>
    <n v="0"/>
    <n v="251.44"/>
    <n v="1.06"/>
    <n v="1.06"/>
    <n v="251.44"/>
    <n v="0.73799999999999999"/>
    <n v="78209"/>
    <n v="80164"/>
    <n v="61181.34"/>
    <n v="1529.3500000000058"/>
    <n v="15997.68"/>
    <n v="0.16020000000000001"/>
    <n v="0.15390000000000001"/>
    <n v="21842.91"/>
    <n v="1045.18"/>
    <n v="160.85"/>
    <n v="1206.03"/>
    <n v="85759.63"/>
  </r>
  <r>
    <x v="288"/>
    <s v="Vancouver"/>
    <n v="3733"/>
    <s v="Dwight D Eisenhower Elementary"/>
    <s v="No"/>
    <n v="383.8"/>
    <n v="0"/>
    <n v="0"/>
    <n v="1.06"/>
    <n v="1.06"/>
    <n v="0"/>
    <n v="0"/>
    <n v="78209"/>
    <n v="80164"/>
    <n v="0"/>
    <n v="0"/>
    <n v="15997.68"/>
    <n v="0.16020000000000001"/>
    <n v="0.15390000000000001"/>
    <n v="0"/>
    <n v="0"/>
    <n v="0"/>
    <n v="0"/>
    <n v="0"/>
  </r>
  <r>
    <x v="288"/>
    <s v="Vancouver"/>
    <n v="3734"/>
    <s v="Martin Luther King Elementary"/>
    <s v="Yes"/>
    <n v="507.52000000000004"/>
    <n v="0"/>
    <n v="507.52000000000004"/>
    <n v="1.06"/>
    <n v="1.06"/>
    <n v="507.52000000000004"/>
    <n v="1.4890000000000001"/>
    <n v="78209"/>
    <n v="80164"/>
    <n v="123440.39"/>
    <n v="3085.6600000000035"/>
    <n v="15997.68"/>
    <n v="0.16020000000000001"/>
    <n v="0.15390000000000001"/>
    <n v="44070.58"/>
    <n v="2108.77"/>
    <n v="324.54000000000002"/>
    <n v="2433.31"/>
    <n v="173029.94"/>
  </r>
  <r>
    <x v="288"/>
    <s v="Vancouver"/>
    <n v="3735"/>
    <s v="Harry S Truman Elementary School"/>
    <s v="Yes"/>
    <n v="468.93"/>
    <n v="0"/>
    <n v="468.93"/>
    <n v="1.06"/>
    <n v="1.06"/>
    <n v="468.93"/>
    <n v="1.3759999999999999"/>
    <n v="78209"/>
    <n v="80164"/>
    <n v="114072.52"/>
    <n v="2851.4799999999959"/>
    <n v="15997.68"/>
    <n v="0.16020000000000001"/>
    <n v="0.15390000000000001"/>
    <n v="40726.07"/>
    <n v="1948.73"/>
    <n v="299.91000000000003"/>
    <n v="2248.64"/>
    <n v="159898.71000000002"/>
  </r>
  <r>
    <x v="288"/>
    <s v="Vancouver"/>
    <n v="3902"/>
    <s v="Gaiser Middle School"/>
    <s v="Yes"/>
    <n v="733.46"/>
    <n v="0"/>
    <n v="733.46"/>
    <n v="1.06"/>
    <n v="1.06"/>
    <n v="733.46"/>
    <n v="2.1509999999999998"/>
    <n v="78209"/>
    <n v="80164"/>
    <n v="178321.21"/>
    <n v="4457.5200000000186"/>
    <n v="15997.68"/>
    <n v="0.16020000000000001"/>
    <n v="0.15390000000000001"/>
    <n v="63664.08"/>
    <n v="3046.31"/>
    <n v="468.83"/>
    <n v="3515.14"/>
    <n v="249957.95"/>
  </r>
  <r>
    <x v="288"/>
    <s v="Vancouver"/>
    <n v="3932"/>
    <s v="Lewis and Clark High School"/>
    <s v="Yes"/>
    <n v="87.39"/>
    <n v="0"/>
    <n v="87.39"/>
    <n v="1.06"/>
    <n v="1.06"/>
    <n v="87.39"/>
    <n v="0.25600000000000001"/>
    <n v="78209"/>
    <n v="80164"/>
    <n v="21222.79"/>
    <n v="530.5099999999984"/>
    <n v="15997.68"/>
    <n v="0.16020000000000001"/>
    <n v="0.15390000000000001"/>
    <n v="7576.94"/>
    <n v="362.56"/>
    <n v="55.8"/>
    <n v="418.36"/>
    <n v="29748.6"/>
  </r>
  <r>
    <x v="288"/>
    <s v="Vancouver"/>
    <n v="4034"/>
    <s v="Sacajawea Elementary School"/>
    <s v="No"/>
    <n v="402.31"/>
    <n v="0"/>
    <n v="0"/>
    <n v="1.06"/>
    <n v="1.06"/>
    <n v="0"/>
    <n v="0"/>
    <n v="78209"/>
    <n v="80164"/>
    <n v="0"/>
    <n v="0"/>
    <n v="15997.68"/>
    <n v="0.16020000000000001"/>
    <n v="0.15390000000000001"/>
    <n v="0"/>
    <n v="0"/>
    <n v="0"/>
    <n v="0"/>
    <n v="0"/>
  </r>
  <r>
    <x v="288"/>
    <s v="Vancouver"/>
    <n v="4075"/>
    <s v="Felida Elementary School"/>
    <s v="No"/>
    <n v="565.37"/>
    <n v="0"/>
    <n v="0"/>
    <n v="1.06"/>
    <n v="1.06"/>
    <n v="0"/>
    <n v="0"/>
    <n v="78209"/>
    <n v="80164"/>
    <n v="0"/>
    <n v="0"/>
    <n v="15997.68"/>
    <n v="0.16020000000000001"/>
    <n v="0.15390000000000001"/>
    <n v="0"/>
    <n v="0"/>
    <n v="0"/>
    <n v="0"/>
    <n v="0"/>
  </r>
  <r>
    <x v="288"/>
    <s v="Vancouver"/>
    <n v="4405"/>
    <s v="Chinook Elementary School"/>
    <s v="No"/>
    <n v="434.44"/>
    <n v="0"/>
    <n v="0"/>
    <n v="1.06"/>
    <n v="1.06"/>
    <n v="0"/>
    <n v="0"/>
    <n v="78209"/>
    <n v="80164"/>
    <n v="0"/>
    <n v="0"/>
    <n v="15997.68"/>
    <n v="0.16020000000000001"/>
    <n v="0.15390000000000001"/>
    <n v="0"/>
    <n v="0"/>
    <n v="0"/>
    <n v="0"/>
    <n v="0"/>
  </r>
  <r>
    <x v="288"/>
    <s v="Vancouver"/>
    <n v="4406"/>
    <s v="Alki Middle School"/>
    <s v="No"/>
    <n v="590.73"/>
    <n v="0"/>
    <n v="0"/>
    <n v="1.06"/>
    <n v="1.06"/>
    <n v="0"/>
    <n v="0"/>
    <n v="78209"/>
    <n v="80164"/>
    <n v="0"/>
    <n v="0"/>
    <n v="15997.68"/>
    <n v="0.16020000000000001"/>
    <n v="0.15390000000000001"/>
    <n v="0"/>
    <n v="0"/>
    <n v="0"/>
    <n v="0"/>
    <n v="0"/>
  </r>
  <r>
    <x v="288"/>
    <s v="Vancouver"/>
    <n v="4410"/>
    <s v="Roosevelt Elementary School"/>
    <s v="Yes"/>
    <n v="553.11"/>
    <n v="0"/>
    <n v="553.11"/>
    <n v="1.06"/>
    <n v="1.06"/>
    <n v="553.11"/>
    <n v="1.6220000000000001"/>
    <n v="78209"/>
    <n v="80164"/>
    <n v="134466.29999999999"/>
    <n v="3361.2700000000186"/>
    <n v="15997.68"/>
    <n v="0.16020000000000001"/>
    <n v="0.15390000000000001"/>
    <n v="48007.040000000001"/>
    <n v="2297.13"/>
    <n v="353.53"/>
    <n v="2650.66"/>
    <n v="188485.27000000002"/>
  </r>
  <r>
    <x v="288"/>
    <s v="Vancouver"/>
    <n v="4503"/>
    <s v="Discovery Middle School"/>
    <s v="Yes"/>
    <n v="517.44000000000005"/>
    <n v="0"/>
    <n v="517.44000000000005"/>
    <n v="1.06"/>
    <n v="1.06"/>
    <n v="517.44000000000005"/>
    <n v="1.518"/>
    <n v="78209"/>
    <n v="80164"/>
    <n v="125844.54"/>
    <n v="3145.75"/>
    <n v="15997.68"/>
    <n v="0.16020000000000001"/>
    <n v="0.15390000000000001"/>
    <n v="44928.9"/>
    <n v="2149.84"/>
    <n v="330.86"/>
    <n v="2480.7000000000003"/>
    <n v="176399.89"/>
  </r>
  <r>
    <x v="288"/>
    <s v="Vancouver"/>
    <n v="4504"/>
    <s v="Skyview High School"/>
    <s v="No"/>
    <n v="1756.44"/>
    <n v="0"/>
    <n v="0"/>
    <n v="1.06"/>
    <n v="1.06"/>
    <n v="0"/>
    <n v="0"/>
    <n v="78209"/>
    <n v="80164"/>
    <n v="0"/>
    <n v="0"/>
    <n v="15997.68"/>
    <n v="0.16020000000000001"/>
    <n v="0.15390000000000001"/>
    <n v="0"/>
    <n v="0"/>
    <n v="0"/>
    <n v="0"/>
    <n v="0"/>
  </r>
  <r>
    <x v="288"/>
    <s v="Vancouver"/>
    <n v="4591"/>
    <s v="Jefferson Middle School"/>
    <s v="No"/>
    <n v="781.58"/>
    <n v="0"/>
    <n v="0"/>
    <n v="1.06"/>
    <n v="1.06"/>
    <n v="0"/>
    <n v="0"/>
    <n v="78209"/>
    <n v="80164"/>
    <n v="0"/>
    <n v="0"/>
    <n v="15997.68"/>
    <n v="0.16020000000000001"/>
    <n v="0.15390000000000001"/>
    <n v="0"/>
    <n v="0"/>
    <n v="0"/>
    <n v="0"/>
    <n v="0"/>
  </r>
  <r>
    <x v="288"/>
    <s v="Vancouver"/>
    <n v="5149"/>
    <s v="Vancouver Virtual Learning Academy"/>
    <s v="Yes"/>
    <n v="453.87"/>
    <n v="0"/>
    <n v="453.87"/>
    <n v="1.06"/>
    <n v="1.06"/>
    <n v="453.87"/>
    <n v="1.331"/>
    <n v="78209"/>
    <n v="80164"/>
    <n v="110341.95"/>
    <n v="2758.2299999999959"/>
    <n v="15997.68"/>
    <n v="0.16020000000000001"/>
    <n v="0.15390000000000001"/>
    <n v="39394.18"/>
    <n v="1885"/>
    <n v="290.10000000000002"/>
    <n v="2175.1"/>
    <n v="154669.46"/>
  </r>
  <r>
    <x v="288"/>
    <s v="Vancouver"/>
    <n v="5271"/>
    <s v="Vancouver iTech Preparatory"/>
    <s v="No"/>
    <n v="596"/>
    <n v="0"/>
    <n v="0"/>
    <n v="1.06"/>
    <n v="1.06"/>
    <n v="0"/>
    <n v="0"/>
    <n v="78209"/>
    <n v="80164"/>
    <n v="0"/>
    <n v="0"/>
    <n v="15997.68"/>
    <n v="0.16020000000000001"/>
    <n v="0.15390000000000001"/>
    <n v="0"/>
    <n v="0"/>
    <n v="0"/>
    <n v="0"/>
    <n v="0"/>
  </r>
  <r>
    <x v="288"/>
    <s v="Vancouver"/>
    <n v="5342"/>
    <s v="Open Doors Vancouver"/>
    <s v="Yes"/>
    <n v="271.57"/>
    <n v="0"/>
    <n v="271.57"/>
    <n v="1.06"/>
    <n v="1.06"/>
    <n v="271.57"/>
    <n v="0.79700000000000004"/>
    <n v="78209"/>
    <n v="80164"/>
    <n v="66072.53"/>
    <n v="1651.6199999999953"/>
    <n v="15997.68"/>
    <n v="0.16020000000000001"/>
    <n v="0.15390000000000001"/>
    <n v="23589.15"/>
    <n v="1128.74"/>
    <n v="173.71"/>
    <n v="1302.45"/>
    <n v="92615.749999999985"/>
  </r>
  <r>
    <x v="288"/>
    <s v="Vancouver"/>
    <n v="5713"/>
    <s v="Vancouver Success Academy"/>
    <s v="Yes"/>
    <n v="91.37"/>
    <n v="0"/>
    <n v="91.37"/>
    <n v="1.06"/>
    <n v="1.06"/>
    <n v="91.37"/>
    <n v="0.26800000000000002"/>
    <n v="78209"/>
    <n v="80164"/>
    <n v="22217.61"/>
    <n v="555.38000000000102"/>
    <n v="15997.68"/>
    <n v="0.16020000000000001"/>
    <n v="0.15390000000000001"/>
    <n v="7932.11"/>
    <n v="379.55"/>
    <n v="58.41"/>
    <n v="437.96000000000004"/>
    <n v="31143.06"/>
  </r>
  <r>
    <x v="288"/>
    <s v="Vancouver"/>
    <n v="5744"/>
    <s v="Ruth Bader Ginsburg Elementary School"/>
    <s v="No"/>
    <n v="223.88"/>
    <n v="0"/>
    <n v="0"/>
    <n v="1.06"/>
    <n v="1.06"/>
    <n v="0"/>
    <n v="0"/>
    <n v="78209"/>
    <n v="80164"/>
    <n v="0"/>
    <n v="0"/>
    <n v="15997.68"/>
    <n v="0.16020000000000001"/>
    <n v="0.15390000000000001"/>
    <n v="0"/>
    <n v="0"/>
    <n v="0"/>
    <n v="0"/>
    <n v="0"/>
  </r>
  <r>
    <x v="288"/>
    <s v="Vancouver"/>
    <n v="5745"/>
    <s v="Vancouver Innovation Technology and Arts Elementary"/>
    <s v="No"/>
    <n v="299.33"/>
    <n v="0"/>
    <n v="0"/>
    <n v="1.06"/>
    <n v="1.06"/>
    <n v="0"/>
    <n v="0"/>
    <n v="78209"/>
    <n v="80164"/>
    <n v="0"/>
    <n v="0"/>
    <n v="15997.68"/>
    <n v="0.16020000000000001"/>
    <n v="0.15390000000000001"/>
    <n v="0"/>
    <n v="0"/>
    <n v="0"/>
    <n v="0"/>
    <n v="0"/>
  </r>
  <r>
    <x v="289"/>
    <s v="Vashon Island"/>
    <n v="1822"/>
    <s v="Family Link"/>
    <s v="No"/>
    <n v="71.12"/>
    <n v="0"/>
    <n v="0"/>
    <n v="1.1200000000000001"/>
    <n v="1.1600000000000001"/>
    <n v="0"/>
    <n v="0"/>
    <n v="78209"/>
    <n v="80164"/>
    <n v="0"/>
    <n v="0"/>
    <n v="15997.68"/>
    <n v="0.16020000000000001"/>
    <n v="0.15390000000000001"/>
    <n v="0"/>
    <n v="0"/>
    <n v="0"/>
    <n v="0"/>
    <n v="0"/>
  </r>
  <r>
    <x v="289"/>
    <s v="Vashon Island"/>
    <n v="1938"/>
    <s v="Student Link"/>
    <s v="Yes"/>
    <n v="51.13"/>
    <n v="0"/>
    <n v="51.13"/>
    <n v="1.1200000000000001"/>
    <n v="1.1600000000000001"/>
    <n v="51.13"/>
    <n v="0.15"/>
    <n v="78209"/>
    <n v="80164"/>
    <n v="13139.11"/>
    <n v="809.43000000000029"/>
    <n v="15997.68"/>
    <n v="0.16020000000000001"/>
    <n v="0.15390000000000001"/>
    <n v="4629.1099999999997"/>
    <n v="232.48"/>
    <n v="35.78"/>
    <n v="268.26"/>
    <n v="18845.91"/>
  </r>
  <r>
    <x v="289"/>
    <s v="Vashon Island"/>
    <n v="2419"/>
    <s v="Vashon Island High School"/>
    <s v="No"/>
    <n v="494.96"/>
    <n v="0"/>
    <n v="0"/>
    <n v="1.1200000000000001"/>
    <n v="1.1600000000000001"/>
    <n v="0"/>
    <n v="0"/>
    <n v="78209"/>
    <n v="80164"/>
    <n v="0"/>
    <n v="0"/>
    <n v="15997.68"/>
    <n v="0.16020000000000001"/>
    <n v="0.15390000000000001"/>
    <n v="0"/>
    <n v="0"/>
    <n v="0"/>
    <n v="0"/>
    <n v="0"/>
  </r>
  <r>
    <x v="289"/>
    <s v="Vashon Island"/>
    <n v="3667"/>
    <s v="McMurray Middle School"/>
    <s v="No"/>
    <n v="357.66"/>
    <n v="0"/>
    <n v="0"/>
    <n v="1.1200000000000001"/>
    <n v="1.1600000000000001"/>
    <n v="0"/>
    <n v="0"/>
    <n v="78209"/>
    <n v="80164"/>
    <n v="0"/>
    <n v="0"/>
    <n v="15997.68"/>
    <n v="0.16020000000000001"/>
    <n v="0.15390000000000001"/>
    <n v="0"/>
    <n v="0"/>
    <n v="0"/>
    <n v="0"/>
    <n v="0"/>
  </r>
  <r>
    <x v="289"/>
    <s v="Vashon Island"/>
    <n v="4468"/>
    <s v="Chautauqua Elementary"/>
    <s v="No"/>
    <n v="448.25"/>
    <n v="0"/>
    <n v="0"/>
    <n v="1.1200000000000001"/>
    <n v="1.1600000000000001"/>
    <n v="0"/>
    <n v="0"/>
    <n v="78209"/>
    <n v="80164"/>
    <n v="0"/>
    <n v="0"/>
    <n v="15997.68"/>
    <n v="0.16020000000000001"/>
    <n v="0.15390000000000001"/>
    <n v="0"/>
    <n v="0"/>
    <n v="0"/>
    <n v="0"/>
    <n v="0"/>
  </r>
  <r>
    <x v="290"/>
    <s v="Wa He Lut Tribal"/>
    <n v="5496"/>
    <s v="Wa He Lut Indian School"/>
    <s v="Yes"/>
    <n v="134.66999999999999"/>
    <n v="0"/>
    <n v="134.66999999999999"/>
    <n v="1"/>
    <n v="1"/>
    <n v="134.66999999999999"/>
    <n v="0.39500000000000002"/>
    <n v="78209"/>
    <n v="80164"/>
    <n v="30892.560000000001"/>
    <n v="772.21999999999753"/>
    <n v="15997.68"/>
    <n v="0.16020000000000001"/>
    <n v="0.15390000000000001"/>
    <n v="11386.92"/>
    <n v="527.75"/>
    <n v="81.22"/>
    <n v="608.97"/>
    <n v="43660.67"/>
  </r>
  <r>
    <x v="291"/>
    <s v="Wahkiakum"/>
    <n v="2893"/>
    <s v="Julius A Wendt Elementary/John C Thomas Middle School"/>
    <s v="Yes"/>
    <n v="271.64999999999998"/>
    <n v="0"/>
    <n v="271.64999999999998"/>
    <n v="1"/>
    <n v="1.04"/>
    <n v="271.64999999999998"/>
    <n v="0.79700000000000004"/>
    <n v="78209"/>
    <n v="80164"/>
    <n v="62332.57"/>
    <n v="4113.7699999999968"/>
    <n v="15997.68"/>
    <n v="0.16020000000000001"/>
    <n v="0.15390000000000001"/>
    <n v="23368.94"/>
    <n v="1107.44"/>
    <n v="170.44"/>
    <n v="1277.8800000000001"/>
    <n v="91093.16"/>
  </r>
  <r>
    <x v="291"/>
    <s v="Wahkiakum"/>
    <n v="3467"/>
    <s v="Wahkiakum High School"/>
    <s v="Yes"/>
    <n v="126.95"/>
    <n v="0"/>
    <n v="126.95"/>
    <n v="1"/>
    <n v="1.04"/>
    <n v="126.95"/>
    <n v="0.372"/>
    <n v="78209"/>
    <n v="80164"/>
    <n v="29093.75"/>
    <n v="1920.0999999999985"/>
    <n v="15997.68"/>
    <n v="0.16020000000000001"/>
    <n v="0.15390000000000001"/>
    <n v="10907.46"/>
    <n v="516.9"/>
    <n v="79.55"/>
    <n v="596.44999999999993"/>
    <n v="42517.759999999995"/>
  </r>
  <r>
    <x v="292"/>
    <s v="Wahluke"/>
    <n v="1835"/>
    <s v="Sentinel Tech Alt School"/>
    <s v="Yes"/>
    <n v="39.119999999999997"/>
    <n v="0"/>
    <n v="39.119999999999997"/>
    <n v="1"/>
    <n v="1"/>
    <n v="39.119999999999997"/>
    <n v="0.115"/>
    <n v="78209"/>
    <n v="80164"/>
    <n v="8994.0400000000009"/>
    <n v="224.81999999999971"/>
    <n v="15997.68"/>
    <n v="0.16020000000000001"/>
    <n v="0.15390000000000001"/>
    <n v="3315.18"/>
    <n v="153.65"/>
    <n v="23.65"/>
    <n v="177.3"/>
    <n v="12711.34"/>
  </r>
  <r>
    <x v="292"/>
    <s v="Wahluke"/>
    <n v="3152"/>
    <s v="Mattawa Elementary"/>
    <s v="Yes"/>
    <n v="198.67"/>
    <n v="0"/>
    <n v="198.67"/>
    <n v="1"/>
    <n v="1"/>
    <n v="198.67"/>
    <n v="0.58299999999999996"/>
    <n v="78209"/>
    <n v="80164"/>
    <n v="45595.85"/>
    <n v="1139.760000000002"/>
    <n v="15997.68"/>
    <n v="0.16020000000000001"/>
    <n v="0.15390000000000001"/>
    <n v="16806.509999999998"/>
    <n v="778.93"/>
    <n v="119.88"/>
    <n v="898.81"/>
    <n v="64440.93"/>
  </r>
  <r>
    <x v="292"/>
    <s v="Wahluke"/>
    <n v="4222"/>
    <s v="Morris Schott Elementary"/>
    <s v="Yes"/>
    <n v="313.56"/>
    <n v="0"/>
    <n v="313.56"/>
    <n v="1"/>
    <n v="1"/>
    <n v="313.56"/>
    <n v="0.92"/>
    <n v="78209"/>
    <n v="80164"/>
    <n v="71952.28"/>
    <n v="1798.6000000000058"/>
    <n v="15997.68"/>
    <n v="0.16020000000000001"/>
    <n v="0.15390000000000001"/>
    <n v="26521.43"/>
    <n v="1229.18"/>
    <n v="189.17"/>
    <n v="1418.3500000000001"/>
    <n v="101690.66"/>
  </r>
  <r>
    <x v="292"/>
    <s v="Wahluke"/>
    <n v="4254"/>
    <s v="Wahluke High School"/>
    <s v="Yes"/>
    <n v="739.07999999999993"/>
    <n v="0"/>
    <n v="739.07999999999993"/>
    <n v="1"/>
    <n v="1"/>
    <n v="739.07999999999993"/>
    <n v="2.1680000000000001"/>
    <n v="78209"/>
    <n v="80164"/>
    <n v="169557.11"/>
    <n v="4238.4400000000023"/>
    <n v="15997.68"/>
    <n v="0.16020000000000001"/>
    <n v="0.15390000000000001"/>
    <n v="62498.32"/>
    <n v="2896.59"/>
    <n v="445.79"/>
    <n v="3342.38"/>
    <n v="239636.25"/>
  </r>
  <r>
    <x v="292"/>
    <s v="Wahluke"/>
    <n v="4490"/>
    <s v="Saddle Mountain Elementary"/>
    <s v="Yes"/>
    <n v="467.11"/>
    <n v="0"/>
    <n v="467.11"/>
    <n v="1"/>
    <n v="1"/>
    <n v="467.11"/>
    <n v="1.37"/>
    <n v="78209"/>
    <n v="80164"/>
    <n v="107146.33"/>
    <n v="2678.3499999999913"/>
    <n v="15997.68"/>
    <n v="0.16020000000000001"/>
    <n v="0.15390000000000001"/>
    <n v="39493.86"/>
    <n v="1830.41"/>
    <n v="281.7"/>
    <n v="2112.11"/>
    <n v="151430.64999999997"/>
  </r>
  <r>
    <x v="292"/>
    <s v="Wahluke"/>
    <n v="5144"/>
    <s v="Wahluke Junior High"/>
    <s v="Yes"/>
    <n v="556.95000000000005"/>
    <n v="0"/>
    <n v="556.95000000000005"/>
    <n v="1"/>
    <n v="1"/>
    <n v="556.95000000000005"/>
    <n v="1.6339999999999999"/>
    <n v="78209"/>
    <n v="80164"/>
    <n v="127793.51"/>
    <n v="3194.4700000000012"/>
    <n v="15997.68"/>
    <n v="0.16020000000000001"/>
    <n v="0.15390000000000001"/>
    <n v="47104.36"/>
    <n v="2183.13"/>
    <n v="335.98"/>
    <n v="2519.11"/>
    <n v="180611.44999999998"/>
  </r>
  <r>
    <x v="293"/>
    <s v="Waitsburg"/>
    <n v="2174"/>
    <s v="Preston Hall Middle School"/>
    <s v="Yes"/>
    <n v="69.510000000000005"/>
    <n v="0"/>
    <n v="69.510000000000005"/>
    <n v="1"/>
    <n v="1"/>
    <n v="69.510000000000005"/>
    <n v="0.20399999999999999"/>
    <n v="78209"/>
    <n v="80164"/>
    <n v="15954.64"/>
    <n v="398.81999999999971"/>
    <n v="15997.68"/>
    <n v="0.16020000000000001"/>
    <n v="0.15390000000000001"/>
    <n v="5880.84"/>
    <n v="272.56"/>
    <n v="41.95"/>
    <n v="314.51"/>
    <n v="22548.809999999998"/>
  </r>
  <r>
    <x v="293"/>
    <s v="Waitsburg"/>
    <n v="2386"/>
    <s v="Waitsburg High School"/>
    <s v="No"/>
    <n v="87.96"/>
    <n v="0"/>
    <n v="0"/>
    <n v="1"/>
    <n v="1"/>
    <n v="0"/>
    <n v="0"/>
    <n v="78209"/>
    <n v="80164"/>
    <n v="0"/>
    <n v="0"/>
    <n v="15997.68"/>
    <n v="0.16020000000000001"/>
    <n v="0.15390000000000001"/>
    <n v="0"/>
    <n v="0"/>
    <n v="0"/>
    <n v="0"/>
    <n v="0"/>
  </r>
  <r>
    <x v="293"/>
    <s v="Waitsburg"/>
    <n v="2712"/>
    <s v="Waitsburg Elementary School"/>
    <s v="Yes"/>
    <n v="121.65"/>
    <n v="0"/>
    <n v="121.65"/>
    <n v="1"/>
    <n v="1"/>
    <n v="121.65"/>
    <n v="0.35699999999999998"/>
    <n v="78209"/>
    <n v="80164"/>
    <n v="27920.61"/>
    <n v="697.93999999999869"/>
    <n v="15997.68"/>
    <n v="0.16020000000000001"/>
    <n v="0.15390000000000001"/>
    <n v="10291.469999999999"/>
    <n v="476.98"/>
    <n v="73.41"/>
    <n v="550.39"/>
    <n v="39460.410000000003"/>
  </r>
  <r>
    <x v="294"/>
    <s v="Walla Walla"/>
    <n v="1772"/>
    <s v="Homelink"/>
    <s v="No"/>
    <n v="47.8"/>
    <n v="0"/>
    <n v="0"/>
    <n v="1"/>
    <n v="1"/>
    <n v="0"/>
    <n v="0"/>
    <n v="78209"/>
    <n v="80164"/>
    <n v="0"/>
    <n v="0"/>
    <n v="15997.68"/>
    <n v="0.16020000000000001"/>
    <n v="0.15390000000000001"/>
    <n v="0"/>
    <n v="0"/>
    <n v="0"/>
    <n v="0"/>
    <n v="0"/>
  </r>
  <r>
    <x v="294"/>
    <s v="Walla Walla"/>
    <n v="2074"/>
    <s v="Berney Elementary School"/>
    <s v="Yes"/>
    <n v="330.92"/>
    <n v="0"/>
    <n v="330.92"/>
    <n v="1"/>
    <n v="1"/>
    <n v="330.92"/>
    <n v="0.97099999999999997"/>
    <n v="78209"/>
    <n v="80164"/>
    <n v="75940.94"/>
    <n v="1898.3000000000029"/>
    <n v="15997.68"/>
    <n v="0.16020000000000001"/>
    <n v="0.15390000000000001"/>
    <n v="27991.63"/>
    <n v="1297.32"/>
    <n v="199.66"/>
    <n v="1496.98"/>
    <n v="107327.85"/>
  </r>
  <r>
    <x v="294"/>
    <s v="Walla Walla"/>
    <n v="2078"/>
    <s v="Green Park Elementary School"/>
    <s v="Yes"/>
    <n v="524.84"/>
    <n v="0"/>
    <n v="524.84"/>
    <n v="1"/>
    <n v="1"/>
    <n v="524.84"/>
    <n v="1.54"/>
    <n v="78209"/>
    <n v="80164"/>
    <n v="120441.86"/>
    <n v="3010.6999999999971"/>
    <n v="15997.68"/>
    <n v="0.16020000000000001"/>
    <n v="0.15390000000000001"/>
    <n v="44394.559999999998"/>
    <n v="2057.54"/>
    <n v="316.66000000000003"/>
    <n v="2374.1999999999998"/>
    <n v="170221.32"/>
  </r>
  <r>
    <x v="294"/>
    <s v="Walla Walla"/>
    <n v="2159"/>
    <s v="Prospect Point Elementary"/>
    <s v="Yes"/>
    <n v="418.55"/>
    <n v="0"/>
    <n v="418.55"/>
    <n v="1"/>
    <n v="1"/>
    <n v="418.55"/>
    <n v="1.228"/>
    <n v="78209"/>
    <n v="80164"/>
    <n v="96040.65"/>
    <n v="2400.7400000000052"/>
    <n v="15997.68"/>
    <n v="0.16020000000000001"/>
    <n v="0.15390000000000001"/>
    <n v="35400.339999999997"/>
    <n v="1640.69"/>
    <n v="252.5"/>
    <n v="1893.19"/>
    <n v="135734.91999999998"/>
  </r>
  <r>
    <x v="294"/>
    <s v="Walla Walla"/>
    <n v="2528"/>
    <s v="Edison Elementary School - Walla Walla"/>
    <s v="Yes"/>
    <n v="461.09"/>
    <n v="0"/>
    <n v="461.09"/>
    <n v="1"/>
    <n v="1"/>
    <n v="461.09"/>
    <n v="1.353"/>
    <n v="78209"/>
    <n v="80164"/>
    <n v="105816.78"/>
    <n v="2645.1100000000006"/>
    <n v="15997.68"/>
    <n v="0.16020000000000001"/>
    <n v="0.15390000000000001"/>
    <n v="39003.79"/>
    <n v="1807.7"/>
    <n v="278.20999999999998"/>
    <n v="2085.91"/>
    <n v="149551.59"/>
  </r>
  <r>
    <x v="294"/>
    <s v="Walla Walla"/>
    <n v="2780"/>
    <s v="Pioneer Middle School"/>
    <s v="Yes"/>
    <n v="587.04"/>
    <n v="0"/>
    <n v="587.04"/>
    <n v="1"/>
    <n v="1"/>
    <n v="587.04"/>
    <n v="1.722"/>
    <n v="78209"/>
    <n v="80164"/>
    <n v="134675.9"/>
    <n v="3366.5100000000093"/>
    <n v="15997.68"/>
    <n v="0.16020000000000001"/>
    <n v="0.15390000000000001"/>
    <n v="49641.19"/>
    <n v="2300.71"/>
    <n v="354.08"/>
    <n v="2654.79"/>
    <n v="190338.39"/>
  </r>
  <r>
    <x v="294"/>
    <s v="Walla Walla"/>
    <n v="3468"/>
    <s v="Walla Walla High School"/>
    <s v="Yes"/>
    <n v="1493.17"/>
    <n v="0"/>
    <n v="1493.17"/>
    <n v="1"/>
    <n v="1"/>
    <n v="1493.17"/>
    <n v="4.38"/>
    <n v="78209"/>
    <n v="80164"/>
    <n v="342555.42"/>
    <n v="8562.9000000000233"/>
    <n v="15997.68"/>
    <n v="0.16020000000000001"/>
    <n v="0.15390000000000001"/>
    <n v="126265.05"/>
    <n v="5851.97"/>
    <n v="900.62"/>
    <n v="6752.59"/>
    <n v="484135.96"/>
  </r>
  <r>
    <x v="294"/>
    <s v="Walla Walla"/>
    <n v="3510"/>
    <s v="Garrison Middle School"/>
    <s v="Yes"/>
    <n v="541.02"/>
    <n v="0"/>
    <n v="541.02"/>
    <n v="1"/>
    <n v="1"/>
    <n v="541.02"/>
    <n v="1.587"/>
    <n v="78209"/>
    <n v="80164"/>
    <n v="124117.68"/>
    <n v="3102.5900000000111"/>
    <n v="15997.68"/>
    <n v="0.16020000000000001"/>
    <n v="0.15390000000000001"/>
    <n v="45749.46"/>
    <n v="2120.34"/>
    <n v="326.32"/>
    <n v="2446.6600000000003"/>
    <n v="175416.38999999998"/>
  </r>
  <r>
    <x v="294"/>
    <s v="Walla Walla"/>
    <n v="3728"/>
    <s v="Sharpstein Elementary School"/>
    <s v="Yes"/>
    <n v="342.47"/>
    <n v="0"/>
    <n v="342.47"/>
    <n v="1"/>
    <n v="1"/>
    <n v="342.47"/>
    <n v="1.0049999999999999"/>
    <n v="78209"/>
    <n v="80164"/>
    <n v="78600.05"/>
    <n v="1964.7700000000041"/>
    <n v="15997.68"/>
    <n v="0.16020000000000001"/>
    <n v="0.15390000000000001"/>
    <n v="28971.77"/>
    <n v="1342.75"/>
    <n v="206.65"/>
    <n v="1549.4"/>
    <n v="111085.99"/>
  </r>
  <r>
    <x v="294"/>
    <s v="Walla Walla"/>
    <n v="4071"/>
    <s v="Lincoln High School"/>
    <s v="Yes"/>
    <n v="185.8"/>
    <n v="0"/>
    <n v="185.8"/>
    <n v="1"/>
    <n v="1"/>
    <n v="185.8"/>
    <n v="0.54500000000000004"/>
    <n v="78209"/>
    <n v="80164"/>
    <n v="42623.91"/>
    <n v="1065.4699999999939"/>
    <n v="15997.68"/>
    <n v="0.16020000000000001"/>
    <n v="0.15390000000000001"/>
    <n v="15711.06"/>
    <n v="728.16"/>
    <n v="112.06"/>
    <n v="840.22"/>
    <n v="60240.659999999996"/>
  </r>
  <r>
    <x v="294"/>
    <s v="Walla Walla"/>
    <n v="5187"/>
    <s v="Head Start"/>
    <s v="Yes"/>
    <n v="0"/>
    <n v="0"/>
    <n v="0"/>
    <n v="1"/>
    <n v="1"/>
    <n v="0"/>
    <n v="0"/>
    <n v="78209"/>
    <n v="80164"/>
    <n v="0"/>
    <n v="0"/>
    <n v="15997.68"/>
    <n v="0.16020000000000001"/>
    <n v="0.15390000000000001"/>
    <n v="0"/>
    <n v="0"/>
    <n v="0"/>
    <n v="0"/>
    <n v="0"/>
  </r>
  <r>
    <x v="294"/>
    <s v="Walla Walla"/>
    <n v="5337"/>
    <s v="SE AREA TECHNICAL SKILLS CENTER"/>
    <s v="No"/>
    <n v="113.1"/>
    <n v="0"/>
    <n v="0"/>
    <n v="1"/>
    <n v="1"/>
    <n v="0"/>
    <n v="0"/>
    <n v="78209"/>
    <n v="80164"/>
    <n v="0"/>
    <n v="0"/>
    <n v="15997.68"/>
    <n v="0.16020000000000001"/>
    <n v="0.15390000000000001"/>
    <n v="0"/>
    <n v="0"/>
    <n v="0"/>
    <n v="0"/>
    <n v="0"/>
  </r>
  <r>
    <x v="294"/>
    <s v="Walla Walla"/>
    <n v="5460"/>
    <s v="Walla Walla Open Doors"/>
    <s v="Yes"/>
    <n v="96.78"/>
    <n v="0"/>
    <n v="96.78"/>
    <n v="1"/>
    <n v="1"/>
    <n v="96.78"/>
    <n v="0.28399999999999997"/>
    <n v="78209"/>
    <n v="80164"/>
    <n v="22211.360000000001"/>
    <n v="555.22000000000116"/>
    <n v="15997.68"/>
    <n v="0.16020000000000001"/>
    <n v="0.15390000000000001"/>
    <n v="8187.05"/>
    <n v="379.44"/>
    <n v="58.4"/>
    <n v="437.84"/>
    <n v="31391.47"/>
  </r>
  <r>
    <x v="294"/>
    <s v="Walla Walla"/>
    <n v="5616"/>
    <s v="Walla Walla Center for Children and Families"/>
    <s v="Yes"/>
    <n v="87.27"/>
    <n v="0"/>
    <n v="87.27"/>
    <n v="1"/>
    <n v="1"/>
    <n v="87.27"/>
    <n v="0.25600000000000001"/>
    <n v="78209"/>
    <n v="80164"/>
    <n v="20021.5"/>
    <n v="500.47999999999956"/>
    <n v="15997.68"/>
    <n v="0.16020000000000001"/>
    <n v="0.15390000000000001"/>
    <n v="7379.87"/>
    <n v="342.03"/>
    <n v="52.64"/>
    <n v="394.66999999999996"/>
    <n v="28296.519999999997"/>
  </r>
  <r>
    <x v="294"/>
    <s v="Walla Walla"/>
    <n v="5636"/>
    <s v="Walla Walla Online"/>
    <s v="Yes"/>
    <n v="93.690000000000012"/>
    <n v="0"/>
    <n v="93.690000000000012"/>
    <n v="1"/>
    <n v="1"/>
    <n v="93.690000000000012"/>
    <n v="0.27500000000000002"/>
    <n v="78209"/>
    <n v="80164"/>
    <n v="21507.48"/>
    <n v="537.61999999999898"/>
    <n v="15997.68"/>
    <n v="0.16020000000000001"/>
    <n v="0.15390000000000001"/>
    <n v="7927.6"/>
    <n v="367.42"/>
    <n v="56.55"/>
    <n v="423.97"/>
    <n v="30396.670000000002"/>
  </r>
  <r>
    <x v="295"/>
    <s v="Wapato"/>
    <n v="2131"/>
    <s v="Wapato Middle School"/>
    <s v="Yes"/>
    <n v="734.56"/>
    <n v="0"/>
    <n v="734.56"/>
    <n v="1"/>
    <n v="1"/>
    <n v="734.56"/>
    <n v="2.1549999999999998"/>
    <n v="78209"/>
    <n v="80164"/>
    <n v="168540.4"/>
    <n v="4213.0200000000186"/>
    <n v="15997.68"/>
    <n v="0.16020000000000001"/>
    <n v="0.15390000000000001"/>
    <n v="62123.56"/>
    <n v="2879.22"/>
    <n v="443.11"/>
    <n v="3322.33"/>
    <n v="238199.31"/>
  </r>
  <r>
    <x v="295"/>
    <s v="Wapato"/>
    <n v="2757"/>
    <s v="Satus Elementary"/>
    <s v="Yes"/>
    <n v="294"/>
    <n v="0"/>
    <n v="294"/>
    <n v="1"/>
    <n v="1"/>
    <n v="294"/>
    <n v="0.86199999999999999"/>
    <n v="78209"/>
    <n v="80164"/>
    <n v="67416.160000000003"/>
    <n v="1685.2099999999919"/>
    <n v="15997.68"/>
    <n v="0.16020000000000001"/>
    <n v="0.15390000000000001"/>
    <n v="24849.42"/>
    <n v="1151.69"/>
    <n v="177.25"/>
    <n v="1328.94"/>
    <n v="95279.73"/>
  </r>
  <r>
    <x v="295"/>
    <s v="Wapato"/>
    <n v="3141"/>
    <s v="Wapato High School"/>
    <s v="Yes"/>
    <n v="817.4"/>
    <n v="0"/>
    <n v="817.4"/>
    <n v="1"/>
    <n v="1"/>
    <n v="817.4"/>
    <n v="2.3980000000000001"/>
    <n v="78209"/>
    <n v="80164"/>
    <n v="187545.18"/>
    <n v="4688.0899999999965"/>
    <n v="15997.68"/>
    <n v="0.16020000000000001"/>
    <n v="0.15390000000000001"/>
    <n v="69128.67"/>
    <n v="3203.89"/>
    <n v="493.08"/>
    <n v="3696.97"/>
    <n v="265058.90999999997"/>
  </r>
  <r>
    <x v="295"/>
    <s v="Wapato"/>
    <n v="4022"/>
    <s v="Pace Alternative High School"/>
    <s v="Yes"/>
    <n v="72.14"/>
    <n v="0"/>
    <n v="72.14"/>
    <n v="1"/>
    <n v="1"/>
    <n v="72.14"/>
    <n v="0.21199999999999999"/>
    <n v="78209"/>
    <n v="80164"/>
    <n v="16580.310000000001"/>
    <n v="414.45999999999913"/>
    <n v="15997.68"/>
    <n v="0.16020000000000001"/>
    <n v="0.15390000000000001"/>
    <n v="6111.46"/>
    <n v="283.25"/>
    <n v="43.59"/>
    <n v="326.84000000000003"/>
    <n v="23433.07"/>
  </r>
  <r>
    <x v="295"/>
    <s v="Wapato"/>
    <n v="4518"/>
    <s v="Adams Elementary"/>
    <s v="Yes"/>
    <n v="385.56"/>
    <n v="0"/>
    <n v="385.56"/>
    <n v="1"/>
    <n v="1"/>
    <n v="385.56"/>
    <n v="1.131"/>
    <n v="78209"/>
    <n v="80164"/>
    <n v="88454.38"/>
    <n v="2211.0999999999913"/>
    <n v="15997.68"/>
    <n v="0.16020000000000001"/>
    <n v="0.15390000000000001"/>
    <n v="32604.06"/>
    <n v="1511.09"/>
    <n v="232.56"/>
    <n v="1743.6499999999999"/>
    <n v="125013.18999999999"/>
  </r>
  <r>
    <x v="295"/>
    <s v="Wapato"/>
    <n v="5543"/>
    <s v="Simcoe Elementary School"/>
    <s v="Yes"/>
    <n v="334.33"/>
    <n v="0"/>
    <n v="334.33"/>
    <n v="1"/>
    <n v="1"/>
    <n v="334.33"/>
    <n v="0.98099999999999998"/>
    <n v="78209"/>
    <n v="80164"/>
    <n v="76723.03"/>
    <n v="1917.8500000000058"/>
    <n v="15997.68"/>
    <n v="0.16020000000000001"/>
    <n v="0.15390000000000001"/>
    <n v="28279.91"/>
    <n v="1310.68"/>
    <n v="201.71"/>
    <n v="1512.39"/>
    <n v="108433.18000000001"/>
  </r>
  <r>
    <x v="295"/>
    <s v="Wapato"/>
    <n v="5544"/>
    <s v="Camas Elementary"/>
    <s v="Yes"/>
    <n v="408"/>
    <n v="0"/>
    <n v="408"/>
    <n v="1"/>
    <n v="1"/>
    <n v="408"/>
    <n v="1.1970000000000001"/>
    <n v="78209"/>
    <n v="80164"/>
    <n v="93616.17"/>
    <n v="2340.1399999999994"/>
    <n v="15997.68"/>
    <n v="0.16020000000000001"/>
    <n v="0.15390000000000001"/>
    <n v="34506.68"/>
    <n v="1599.27"/>
    <n v="246.13"/>
    <n v="1845.4"/>
    <n v="132308.39000000001"/>
  </r>
  <r>
    <x v="295"/>
    <s v="Wapato"/>
    <n v="5595"/>
    <s v="Wapato ESD 105 Open Doors"/>
    <s v="No"/>
    <n v="23.78"/>
    <n v="0"/>
    <n v="0"/>
    <n v="1"/>
    <n v="1"/>
    <n v="0"/>
    <n v="0"/>
    <n v="78209"/>
    <n v="80164"/>
    <n v="0"/>
    <n v="0"/>
    <n v="15997.68"/>
    <n v="0.16020000000000001"/>
    <n v="0.15390000000000001"/>
    <n v="0"/>
    <n v="0"/>
    <n v="0"/>
    <n v="0"/>
    <n v="0"/>
  </r>
  <r>
    <x v="295"/>
    <s v="Wapato"/>
    <n v="5723"/>
    <s v="Wapato Online Academy K-5"/>
    <s v="Yes"/>
    <n v="5"/>
    <n v="0"/>
    <n v="5"/>
    <n v="1"/>
    <n v="1"/>
    <n v="5"/>
    <n v="1.4999999999999999E-2"/>
    <n v="78209"/>
    <n v="80164"/>
    <n v="1173.1400000000001"/>
    <n v="29.319999999999936"/>
    <n v="15997.68"/>
    <n v="0.16020000000000001"/>
    <n v="0.15390000000000001"/>
    <n v="432.41"/>
    <n v="20.04"/>
    <n v="3.08"/>
    <n v="23.119999999999997"/>
    <n v="1657.99"/>
  </r>
  <r>
    <x v="295"/>
    <s v="Wapato"/>
    <n v="5724"/>
    <s v="Wapato Online Academy 6-8"/>
    <s v="Yes"/>
    <n v="9.27"/>
    <n v="0"/>
    <n v="9.27"/>
    <n v="1"/>
    <n v="1"/>
    <n v="9.27"/>
    <n v="2.7E-2"/>
    <n v="78209"/>
    <n v="80164"/>
    <n v="2111.64"/>
    <n v="52.789999999999964"/>
    <n v="15997.68"/>
    <n v="0.16020000000000001"/>
    <n v="0.15390000000000001"/>
    <n v="778.35"/>
    <n v="36.07"/>
    <n v="5.55"/>
    <n v="41.62"/>
    <n v="2984.3999999999996"/>
  </r>
  <r>
    <x v="295"/>
    <s v="Wapato"/>
    <n v="5725"/>
    <s v="Wapato Online Academy 9-12"/>
    <s v="Yes"/>
    <n v="36.78"/>
    <n v="0"/>
    <n v="36.78"/>
    <n v="1"/>
    <n v="1"/>
    <n v="36.78"/>
    <n v="0.108"/>
    <n v="78209"/>
    <n v="80164"/>
    <n v="8446.57"/>
    <n v="211.13999999999942"/>
    <n v="15997.68"/>
    <n v="0.16020000000000001"/>
    <n v="0.15390000000000001"/>
    <n v="3113.38"/>
    <n v="144.30000000000001"/>
    <n v="22.21"/>
    <n v="166.51000000000002"/>
    <n v="11937.6"/>
  </r>
  <r>
    <x v="296"/>
    <s v="Warden"/>
    <n v="2792"/>
    <s v="Warden Elementary"/>
    <s v="Yes"/>
    <n v="389.46"/>
    <n v="0"/>
    <n v="389.46"/>
    <n v="1"/>
    <n v="1"/>
    <n v="389.46"/>
    <n v="1.1419999999999999"/>
    <n v="78209"/>
    <n v="80164"/>
    <n v="89314.68"/>
    <n v="2232.6100000000006"/>
    <n v="15997.68"/>
    <n v="0.16020000000000001"/>
    <n v="0.15390000000000001"/>
    <n v="32921.160000000003"/>
    <n v="1525.79"/>
    <n v="234.82"/>
    <n v="1760.61"/>
    <n v="126229.06"/>
  </r>
  <r>
    <x v="296"/>
    <s v="Warden"/>
    <n v="3273"/>
    <s v="Warden High School"/>
    <s v="Yes"/>
    <n v="293.92"/>
    <n v="0"/>
    <n v="293.92"/>
    <n v="1"/>
    <n v="1"/>
    <n v="293.92"/>
    <n v="0.86199999999999999"/>
    <n v="78209"/>
    <n v="80164"/>
    <n v="67416.160000000003"/>
    <n v="1685.2099999999919"/>
    <n v="15997.68"/>
    <n v="0.16020000000000001"/>
    <n v="0.15390000000000001"/>
    <n v="24849.42"/>
    <n v="1151.69"/>
    <n v="177.25"/>
    <n v="1328.94"/>
    <n v="95279.73"/>
  </r>
  <r>
    <x v="296"/>
    <s v="Warden"/>
    <n v="3909"/>
    <s v="Warden Middle School"/>
    <s v="Yes"/>
    <n v="225.89"/>
    <n v="0"/>
    <n v="225.89"/>
    <n v="1"/>
    <n v="1"/>
    <n v="225.89"/>
    <n v="0.66300000000000003"/>
    <n v="78209"/>
    <n v="80164"/>
    <n v="51852.57"/>
    <n v="1296.1600000000035"/>
    <n v="15997.68"/>
    <n v="0.16020000000000001"/>
    <n v="0.15390000000000001"/>
    <n v="19112.72"/>
    <n v="885.81"/>
    <n v="136.33000000000001"/>
    <n v="1022.14"/>
    <n v="73283.590000000011"/>
  </r>
  <r>
    <x v="297"/>
    <s v="Washougal"/>
    <n v="1899"/>
    <s v="Washougal Special Services"/>
    <s v="No"/>
    <n v="1.78"/>
    <n v="0"/>
    <n v="0"/>
    <n v="1.06"/>
    <n v="1.06"/>
    <n v="0"/>
    <n v="0"/>
    <n v="78209"/>
    <n v="80164"/>
    <n v="0"/>
    <n v="0"/>
    <n v="15997.68"/>
    <n v="0.16020000000000001"/>
    <n v="0.15390000000000001"/>
    <n v="0"/>
    <n v="0"/>
    <n v="0"/>
    <n v="0"/>
    <n v="0"/>
  </r>
  <r>
    <x v="297"/>
    <s v="Washougal"/>
    <n v="2509"/>
    <s v="Hathaway Elementary"/>
    <s v="No"/>
    <n v="289.94"/>
    <n v="0"/>
    <n v="0"/>
    <n v="1.06"/>
    <n v="1.06"/>
    <n v="0"/>
    <n v="0"/>
    <n v="78209"/>
    <n v="80164"/>
    <n v="0"/>
    <n v="0"/>
    <n v="15997.68"/>
    <n v="0.16020000000000001"/>
    <n v="0.15390000000000001"/>
    <n v="0"/>
    <n v="0"/>
    <n v="0"/>
    <n v="0"/>
    <n v="0"/>
  </r>
  <r>
    <x v="297"/>
    <s v="Washougal"/>
    <n v="2911"/>
    <s v="Gause Elementary"/>
    <s v="No"/>
    <n v="237.89"/>
    <n v="0"/>
    <n v="0"/>
    <n v="1.06"/>
    <n v="1.06"/>
    <n v="0"/>
    <n v="0"/>
    <n v="78209"/>
    <n v="80164"/>
    <n v="0"/>
    <n v="0"/>
    <n v="15997.68"/>
    <n v="0.16020000000000001"/>
    <n v="0.15390000000000001"/>
    <n v="0"/>
    <n v="0"/>
    <n v="0"/>
    <n v="0"/>
    <n v="0"/>
  </r>
  <r>
    <x v="297"/>
    <s v="Washougal"/>
    <n v="3147"/>
    <s v="Washougal High School"/>
    <s v="No"/>
    <n v="893.24"/>
    <n v="0"/>
    <n v="0"/>
    <n v="1.06"/>
    <n v="1.06"/>
    <n v="0"/>
    <n v="0"/>
    <n v="78209"/>
    <n v="80164"/>
    <n v="0"/>
    <n v="0"/>
    <n v="15997.68"/>
    <n v="0.16020000000000001"/>
    <n v="0.15390000000000001"/>
    <n v="0"/>
    <n v="0"/>
    <n v="0"/>
    <n v="0"/>
    <n v="0"/>
  </r>
  <r>
    <x v="297"/>
    <s v="Washougal"/>
    <n v="3270"/>
    <s v="Cape Horn Skye Elementary"/>
    <s v="No"/>
    <n v="281.37"/>
    <n v="0"/>
    <n v="0"/>
    <n v="1.06"/>
    <n v="1.06"/>
    <n v="0"/>
    <n v="0"/>
    <n v="78209"/>
    <n v="80164"/>
    <n v="0"/>
    <n v="0"/>
    <n v="15997.68"/>
    <n v="0.16020000000000001"/>
    <n v="0.15390000000000001"/>
    <n v="0"/>
    <n v="0"/>
    <n v="0"/>
    <n v="0"/>
    <n v="0"/>
  </r>
  <r>
    <x v="297"/>
    <s v="Washougal"/>
    <n v="4207"/>
    <s v="Jemtegaard Middle School"/>
    <s v="No"/>
    <n v="410.23"/>
    <n v="0"/>
    <n v="0"/>
    <n v="1.06"/>
    <n v="1.06"/>
    <n v="0"/>
    <n v="0"/>
    <n v="78209"/>
    <n v="80164"/>
    <n v="0"/>
    <n v="0"/>
    <n v="15997.68"/>
    <n v="0.16020000000000001"/>
    <n v="0.15390000000000001"/>
    <n v="0"/>
    <n v="0"/>
    <n v="0"/>
    <n v="0"/>
    <n v="0"/>
  </r>
  <r>
    <x v="297"/>
    <s v="Washougal"/>
    <n v="4549"/>
    <s v="Canyon Creek Middle School"/>
    <s v="No"/>
    <n v="168.42"/>
    <n v="0"/>
    <n v="0"/>
    <n v="1.06"/>
    <n v="1.06"/>
    <n v="0"/>
    <n v="0"/>
    <n v="78209"/>
    <n v="80164"/>
    <n v="0"/>
    <n v="0"/>
    <n v="15997.68"/>
    <n v="0.16020000000000001"/>
    <n v="0.15390000000000001"/>
    <n v="0"/>
    <n v="0"/>
    <n v="0"/>
    <n v="0"/>
    <n v="0"/>
  </r>
  <r>
    <x v="297"/>
    <s v="Washougal"/>
    <n v="5494"/>
    <s v="Columbia River Gorge Elementary School"/>
    <s v="No"/>
    <n v="347.33"/>
    <n v="0"/>
    <n v="0"/>
    <n v="1.06"/>
    <n v="1.06"/>
    <n v="0"/>
    <n v="0"/>
    <n v="78209"/>
    <n v="80164"/>
    <n v="0"/>
    <n v="0"/>
    <n v="15997.68"/>
    <n v="0.16020000000000001"/>
    <n v="0.15390000000000001"/>
    <n v="0"/>
    <n v="0"/>
    <n v="0"/>
    <n v="0"/>
    <n v="0"/>
  </r>
  <r>
    <x v="297"/>
    <s v="Washougal"/>
    <n v="5615"/>
    <s v="Washougal Learning Academy"/>
    <s v="No"/>
    <n v="25.01"/>
    <n v="0"/>
    <n v="0"/>
    <n v="1.06"/>
    <n v="1.06"/>
    <n v="0"/>
    <n v="0"/>
    <n v="78209"/>
    <n v="80164"/>
    <n v="0"/>
    <n v="0"/>
    <n v="15997.68"/>
    <n v="0.16020000000000001"/>
    <n v="0.15390000000000001"/>
    <n v="0"/>
    <n v="0"/>
    <n v="0"/>
    <n v="0"/>
    <n v="0"/>
  </r>
  <r>
    <x v="298"/>
    <s v="Washtucna"/>
    <n v="3075"/>
    <s v="Washtucna Elementary/High School"/>
    <s v="Yes"/>
    <n v="59.8"/>
    <n v="0"/>
    <n v="59.8"/>
    <n v="1"/>
    <n v="1"/>
    <n v="59.8"/>
    <n v="0.17499999999999999"/>
    <n v="78209"/>
    <n v="80164"/>
    <n v="13686.58"/>
    <n v="342.1200000000008"/>
    <n v="15997.68"/>
    <n v="0.16020000000000001"/>
    <n v="0.15390000000000001"/>
    <n v="5044.84"/>
    <n v="233.81"/>
    <n v="35.979999999999997"/>
    <n v="269.79000000000002"/>
    <n v="19343.330000000002"/>
  </r>
  <r>
    <x v="299"/>
    <s v="Waterville"/>
    <n v="2161"/>
    <s v="Waterville Elementary"/>
    <s v="Yes"/>
    <n v="128.06"/>
    <n v="0"/>
    <n v="128.06"/>
    <n v="1"/>
    <n v="1"/>
    <n v="128.06"/>
    <n v="0.376"/>
    <n v="78209"/>
    <n v="80164"/>
    <n v="29406.58"/>
    <n v="735.07999999999811"/>
    <n v="15997.68"/>
    <n v="0.16020000000000001"/>
    <n v="0.15390000000000001"/>
    <n v="10839.19"/>
    <n v="502.36"/>
    <n v="77.31"/>
    <n v="579.67000000000007"/>
    <n v="41560.520000000004"/>
  </r>
  <r>
    <x v="299"/>
    <s v="Waterville"/>
    <n v="2162"/>
    <s v="Waterville High School"/>
    <s v="Yes"/>
    <n v="130.56"/>
    <n v="0"/>
    <n v="130.56"/>
    <n v="1"/>
    <n v="1"/>
    <n v="130.56"/>
    <n v="0.38300000000000001"/>
    <n v="78209"/>
    <n v="80164"/>
    <n v="29954.05"/>
    <n v="748.76000000000204"/>
    <n v="15997.68"/>
    <n v="0.16020000000000001"/>
    <n v="0.15390000000000001"/>
    <n v="11040.98"/>
    <n v="511.71"/>
    <n v="78.75"/>
    <n v="590.46"/>
    <n v="42334.25"/>
  </r>
  <r>
    <x v="300"/>
    <s v="Wellpinit"/>
    <n v="2549"/>
    <s v="Wellpinit Elementary School"/>
    <s v="Yes"/>
    <n v="137"/>
    <n v="0"/>
    <n v="137"/>
    <n v="1"/>
    <n v="1"/>
    <n v="137"/>
    <n v="0.40200000000000002"/>
    <n v="78209"/>
    <n v="80164"/>
    <n v="31440.02"/>
    <n v="785.90999999999985"/>
    <n v="15997.68"/>
    <n v="0.16020000000000001"/>
    <n v="0.15390000000000001"/>
    <n v="11588.71"/>
    <n v="537.1"/>
    <n v="82.66"/>
    <n v="619.76"/>
    <n v="44434.400000000001"/>
  </r>
  <r>
    <x v="300"/>
    <s v="Wellpinit"/>
    <n v="2550"/>
    <s v="Wellpinit High School"/>
    <s v="Yes"/>
    <n v="107.31"/>
    <n v="0"/>
    <n v="107.31"/>
    <n v="1"/>
    <n v="1"/>
    <n v="107.31"/>
    <n v="0.315"/>
    <n v="78209"/>
    <n v="80164"/>
    <n v="24635.84"/>
    <n v="615.81999999999971"/>
    <n v="15997.68"/>
    <n v="0.16020000000000001"/>
    <n v="0.15390000000000001"/>
    <n v="9080.7099999999991"/>
    <n v="420.86"/>
    <n v="64.77"/>
    <n v="485.63"/>
    <n v="34818"/>
  </r>
  <r>
    <x v="300"/>
    <s v="Wellpinit"/>
    <n v="4232"/>
    <s v="Wellpinit Middle School"/>
    <s v="Yes"/>
    <n v="81.89"/>
    <n v="0"/>
    <n v="81.89"/>
    <n v="1"/>
    <n v="1"/>
    <n v="81.89"/>
    <n v="0.24"/>
    <n v="78209"/>
    <n v="80164"/>
    <n v="18770.16"/>
    <n v="469.20000000000073"/>
    <n v="15997.68"/>
    <n v="0.16020000000000001"/>
    <n v="0.15390000000000001"/>
    <n v="6918.63"/>
    <n v="320.66000000000003"/>
    <n v="49.35"/>
    <n v="370.01000000000005"/>
    <n v="26528"/>
  </r>
  <r>
    <x v="300"/>
    <s v="Wellpinit"/>
    <n v="5461"/>
    <s v="Wellpinit Open Doors High School"/>
    <s v="No"/>
    <n v="92.22"/>
    <n v="0"/>
    <n v="0"/>
    <n v="1"/>
    <n v="1"/>
    <n v="0"/>
    <n v="0"/>
    <n v="78209"/>
    <n v="80164"/>
    <n v="0"/>
    <n v="0"/>
    <n v="15997.68"/>
    <n v="0.16020000000000001"/>
    <n v="0.15390000000000001"/>
    <n v="0"/>
    <n v="0"/>
    <n v="0"/>
    <n v="0"/>
    <n v="0"/>
  </r>
  <r>
    <x v="301"/>
    <s v="Wenatchee"/>
    <n v="1612"/>
    <s v="Skill Source"/>
    <s v="Yes"/>
    <n v="7.64"/>
    <n v="0"/>
    <n v="7.64"/>
    <n v="1"/>
    <n v="1"/>
    <n v="7.64"/>
    <n v="2.1999999999999999E-2"/>
    <n v="78209"/>
    <n v="80164"/>
    <n v="1720.6"/>
    <n v="43.009999999999991"/>
    <n v="15997.68"/>
    <n v="0.16020000000000001"/>
    <n v="0.15390000000000001"/>
    <n v="634.21"/>
    <n v="29.39"/>
    <n v="4.5199999999999996"/>
    <n v="33.909999999999997"/>
    <n v="2431.7299999999996"/>
  </r>
  <r>
    <x v="301"/>
    <s v="Wenatchee"/>
    <n v="1613"/>
    <s v="Westside High School"/>
    <s v="Yes"/>
    <n v="257.95999999999998"/>
    <n v="0"/>
    <n v="257.95999999999998"/>
    <n v="1"/>
    <n v="1"/>
    <n v="257.95999999999998"/>
    <n v="0.75700000000000001"/>
    <n v="78209"/>
    <n v="80164"/>
    <n v="59204.21"/>
    <n v="1479.9400000000023"/>
    <n v="15997.68"/>
    <n v="0.16020000000000001"/>
    <n v="0.15390000000000001"/>
    <n v="21822.52"/>
    <n v="1011.4"/>
    <n v="155.65"/>
    <n v="1167.05"/>
    <n v="83673.72"/>
  </r>
  <r>
    <x v="301"/>
    <s v="Wenatchee"/>
    <n v="2134"/>
    <s v="Wenatchee High School"/>
    <s v="Yes"/>
    <n v="1986.59"/>
    <n v="0"/>
    <n v="1986.59"/>
    <n v="1"/>
    <n v="1"/>
    <n v="1986.59"/>
    <n v="5.827"/>
    <n v="78209"/>
    <n v="80164"/>
    <n v="455723.84"/>
    <n v="11391.789999999979"/>
    <n v="15997.68"/>
    <n v="0.16020000000000001"/>
    <n v="0.15390000000000001"/>
    <n v="167978.64"/>
    <n v="7785.26"/>
    <n v="1198.1500000000001"/>
    <n v="8983.41"/>
    <n v="644077.68000000005"/>
  </r>
  <r>
    <x v="301"/>
    <s v="Wenatchee"/>
    <n v="2279"/>
    <s v="Lewis And Clark Elementary Sch"/>
    <s v="Yes"/>
    <n v="421.21"/>
    <n v="0"/>
    <n v="421.21"/>
    <n v="1"/>
    <n v="1"/>
    <n v="421.21"/>
    <n v="1.236"/>
    <n v="78209"/>
    <n v="80164"/>
    <n v="96666.32"/>
    <n v="2416.3799999999901"/>
    <n v="15997.68"/>
    <n v="0.16020000000000001"/>
    <n v="0.15390000000000001"/>
    <n v="35630.959999999999"/>
    <n v="1651.38"/>
    <n v="254.15"/>
    <n v="1905.5300000000002"/>
    <n v="136619.18999999997"/>
  </r>
  <r>
    <x v="301"/>
    <s v="Wenatchee"/>
    <n v="2347"/>
    <s v="Mission View Elementary School"/>
    <s v="Yes"/>
    <n v="481.06"/>
    <n v="0"/>
    <n v="481.06"/>
    <n v="1"/>
    <n v="1"/>
    <n v="481.06"/>
    <n v="1.411"/>
    <n v="78209"/>
    <n v="80164"/>
    <n v="110352.9"/>
    <n v="2758.5"/>
    <n v="15997.68"/>
    <n v="0.16020000000000001"/>
    <n v="0.15390000000000001"/>
    <n v="40675.79"/>
    <n v="1885.19"/>
    <n v="290.13"/>
    <n v="2175.3200000000002"/>
    <n v="155962.51"/>
  </r>
  <r>
    <x v="301"/>
    <s v="Wenatchee"/>
    <n v="2907"/>
    <s v="Washington Elementary School"/>
    <s v="No"/>
    <n v="550.98"/>
    <n v="0"/>
    <n v="0"/>
    <n v="1"/>
    <n v="1"/>
    <n v="0"/>
    <n v="0"/>
    <n v="78209"/>
    <n v="80164"/>
    <n v="0"/>
    <n v="0"/>
    <n v="15997.68"/>
    <n v="0.16020000000000001"/>
    <n v="0.15390000000000001"/>
    <n v="0"/>
    <n v="0"/>
    <n v="0"/>
    <n v="0"/>
    <n v="0"/>
  </r>
  <r>
    <x v="301"/>
    <s v="Wenatchee"/>
    <n v="3208"/>
    <s v="Sunnyslope Elementary School"/>
    <s v="No"/>
    <n v="290.99"/>
    <n v="0"/>
    <n v="0"/>
    <n v="1"/>
    <n v="1"/>
    <n v="0"/>
    <n v="0"/>
    <n v="78209"/>
    <n v="80164"/>
    <n v="0"/>
    <n v="0"/>
    <n v="15997.68"/>
    <n v="0.16020000000000001"/>
    <n v="0.15390000000000001"/>
    <n v="0"/>
    <n v="0"/>
    <n v="0"/>
    <n v="0"/>
    <n v="0"/>
  </r>
  <r>
    <x v="301"/>
    <s v="Wenatchee"/>
    <n v="3209"/>
    <s v="Abraham Lincoln Elementary"/>
    <s v="Yes"/>
    <n v="599.4"/>
    <n v="0"/>
    <n v="599.4"/>
    <n v="1"/>
    <n v="1"/>
    <n v="599.4"/>
    <n v="1.758"/>
    <n v="78209"/>
    <n v="80164"/>
    <n v="137491.42000000001"/>
    <n v="3436.8899999999849"/>
    <n v="15997.68"/>
    <n v="0.16020000000000001"/>
    <n v="0.15390000000000001"/>
    <n v="50678.98"/>
    <n v="2348.81"/>
    <n v="361.48"/>
    <n v="2710.29"/>
    <n v="194317.58000000002"/>
  </r>
  <r>
    <x v="301"/>
    <s v="Wenatchee"/>
    <n v="3210"/>
    <s v="Pioneer Middle School"/>
    <s v="Yes"/>
    <n v="487.75"/>
    <n v="0"/>
    <n v="487.75"/>
    <n v="1"/>
    <n v="1"/>
    <n v="487.75"/>
    <n v="1.431"/>
    <n v="78209"/>
    <n v="80164"/>
    <n v="111917.08"/>
    <n v="2797.5999999999913"/>
    <n v="15997.68"/>
    <n v="0.16020000000000001"/>
    <n v="0.15390000000000001"/>
    <n v="41252.35"/>
    <n v="1911.91"/>
    <n v="294.24"/>
    <n v="2206.15"/>
    <n v="158173.17999999996"/>
  </r>
  <r>
    <x v="301"/>
    <s v="Wenatchee"/>
    <n v="3269"/>
    <s v="Castlerock Early Learning Center"/>
    <s v="No"/>
    <n v="2.5"/>
    <n v="0"/>
    <n v="0"/>
    <n v="1"/>
    <n v="1"/>
    <n v="0"/>
    <n v="0"/>
    <n v="78209"/>
    <n v="80164"/>
    <n v="0"/>
    <n v="0"/>
    <n v="15997.68"/>
    <n v="0.16020000000000001"/>
    <n v="0.15390000000000001"/>
    <n v="0"/>
    <n v="0"/>
    <n v="0"/>
    <n v="0"/>
    <n v="0"/>
  </r>
  <r>
    <x v="301"/>
    <s v="Wenatchee"/>
    <n v="3370"/>
    <s v="Orchard Middle School"/>
    <s v="Yes"/>
    <n v="397.53"/>
    <n v="0"/>
    <n v="397.53"/>
    <n v="1"/>
    <n v="1"/>
    <n v="397.53"/>
    <n v="1.1659999999999999"/>
    <n v="78209"/>
    <n v="80164"/>
    <n v="91191.69"/>
    <n v="2279.5299999999988"/>
    <n v="15997.68"/>
    <n v="0.16020000000000001"/>
    <n v="0.15390000000000001"/>
    <n v="33613.019999999997"/>
    <n v="1557.85"/>
    <n v="239.75"/>
    <n v="1797.6"/>
    <n v="128881.84"/>
  </r>
  <r>
    <x v="301"/>
    <s v="Wenatchee"/>
    <n v="4105"/>
    <s v="Wenatchee Valley Technical Skills Center"/>
    <s v="No"/>
    <n v="190.31"/>
    <n v="0"/>
    <n v="0"/>
    <n v="1"/>
    <n v="1"/>
    <n v="0"/>
    <n v="0"/>
    <n v="78209"/>
    <n v="80164"/>
    <n v="0"/>
    <n v="0"/>
    <n v="15997.68"/>
    <n v="0.16020000000000001"/>
    <n v="0.15390000000000001"/>
    <n v="0"/>
    <n v="0"/>
    <n v="0"/>
    <n v="0"/>
    <n v="0"/>
  </r>
  <r>
    <x v="301"/>
    <s v="Wenatchee"/>
    <n v="4423"/>
    <s v="John Newbery Elementary"/>
    <s v="Yes"/>
    <n v="431.96"/>
    <n v="0"/>
    <n v="431.96"/>
    <n v="1"/>
    <n v="1"/>
    <n v="431.96"/>
    <n v="1.2669999999999999"/>
    <n v="78209"/>
    <n v="80164"/>
    <n v="99090.8"/>
    <n v="2476.9899999999907"/>
    <n v="15997.68"/>
    <n v="0.16020000000000001"/>
    <n v="0.15390000000000001"/>
    <n v="36524.620000000003"/>
    <n v="1692.8"/>
    <n v="260.52"/>
    <n v="1953.32"/>
    <n v="140045.73000000001"/>
  </r>
  <r>
    <x v="301"/>
    <s v="Wenatchee"/>
    <n v="4432"/>
    <s v="Foothills Middle School"/>
    <s v="Yes"/>
    <n v="562.15"/>
    <n v="0"/>
    <n v="562.15"/>
    <n v="1"/>
    <n v="1"/>
    <n v="562.15"/>
    <n v="1.649"/>
    <n v="78209"/>
    <n v="80164"/>
    <n v="128966.64"/>
    <n v="3223.8000000000029"/>
    <n v="15997.68"/>
    <n v="0.16020000000000001"/>
    <n v="0.15390000000000001"/>
    <n v="47536.77"/>
    <n v="2203.17"/>
    <n v="339.07"/>
    <n v="2542.2400000000002"/>
    <n v="182269.45"/>
  </r>
  <r>
    <x v="301"/>
    <s v="Wenatchee"/>
    <n v="5316"/>
    <s v="Open Doors  Re-Engagement Wenatchee"/>
    <s v="Yes"/>
    <n v="84.37"/>
    <n v="0"/>
    <n v="84.37"/>
    <n v="1"/>
    <n v="1"/>
    <n v="84.37"/>
    <n v="0.247"/>
    <n v="78209"/>
    <n v="80164"/>
    <n v="19317.62"/>
    <n v="482.88999999999942"/>
    <n v="15997.68"/>
    <n v="0.16020000000000001"/>
    <n v="0.15390000000000001"/>
    <n v="7120.43"/>
    <n v="330.01"/>
    <n v="50.79"/>
    <n v="380.8"/>
    <n v="27301.739999999998"/>
  </r>
  <r>
    <x v="301"/>
    <s v="Wenatchee"/>
    <n v="5569"/>
    <s v="Valley Academy of Learning K-8"/>
    <s v="No"/>
    <n v="189.82"/>
    <n v="0"/>
    <n v="0"/>
    <n v="1"/>
    <n v="1"/>
    <n v="0"/>
    <n v="0"/>
    <n v="78209"/>
    <n v="80164"/>
    <n v="0"/>
    <n v="0"/>
    <n v="15997.68"/>
    <n v="0.16020000000000001"/>
    <n v="0.15390000000000001"/>
    <n v="0"/>
    <n v="0"/>
    <n v="0"/>
    <n v="0"/>
    <n v="0"/>
  </r>
  <r>
    <x v="301"/>
    <s v="Wenatchee"/>
    <n v="5637"/>
    <s v="Valley Online Academy"/>
    <s v="Yes"/>
    <n v="26.06"/>
    <n v="0"/>
    <n v="26.06"/>
    <n v="1"/>
    <n v="1"/>
    <n v="26.06"/>
    <n v="7.5999999999999998E-2"/>
    <n v="78209"/>
    <n v="80164"/>
    <n v="5943.88"/>
    <n v="148.57999999999993"/>
    <n v="15997.68"/>
    <n v="0.16020000000000001"/>
    <n v="0.15390000000000001"/>
    <n v="2190.9"/>
    <n v="101.54"/>
    <n v="15.63"/>
    <n v="117.17"/>
    <n v="8400.5300000000007"/>
  </r>
  <r>
    <x v="302"/>
    <s v="West Valley (Spok"/>
    <n v="1628"/>
    <s v="Dishman Hills High School"/>
    <s v="Yes"/>
    <n v="312.95999999999998"/>
    <n v="0"/>
    <n v="312.95999999999998"/>
    <n v="1"/>
    <n v="1"/>
    <n v="312.95999999999998"/>
    <n v="0.91800000000000004"/>
    <n v="78209"/>
    <n v="80164"/>
    <n v="71795.86"/>
    <n v="1794.6900000000023"/>
    <n v="15997.68"/>
    <n v="0.16020000000000001"/>
    <n v="0.15390000000000001"/>
    <n v="26463.77"/>
    <n v="1226.51"/>
    <n v="188.76"/>
    <n v="1415.27"/>
    <n v="101469.59000000001"/>
  </r>
  <r>
    <x v="302"/>
    <s v="West Valley (Spok"/>
    <n v="1755"/>
    <s v="West Valley City School"/>
    <s v="No"/>
    <n v="196.56"/>
    <n v="0"/>
    <n v="0"/>
    <n v="1"/>
    <n v="1"/>
    <n v="0"/>
    <n v="0"/>
    <n v="78209"/>
    <n v="80164"/>
    <n v="0"/>
    <n v="0"/>
    <n v="15997.68"/>
    <n v="0.16020000000000001"/>
    <n v="0.15390000000000001"/>
    <n v="0"/>
    <n v="0"/>
    <n v="0"/>
    <n v="0"/>
    <n v="0"/>
  </r>
  <r>
    <x v="302"/>
    <s v="West Valley (Spok"/>
    <n v="2711"/>
    <s v="Millwood Kindergarten Center"/>
    <s v="No"/>
    <n v="175.28"/>
    <n v="0"/>
    <n v="0"/>
    <n v="1"/>
    <n v="1"/>
    <n v="0"/>
    <n v="0"/>
    <n v="78209"/>
    <n v="80164"/>
    <n v="0"/>
    <n v="0"/>
    <n v="15997.68"/>
    <n v="0.16020000000000001"/>
    <n v="0.15390000000000001"/>
    <n v="0"/>
    <n v="0"/>
    <n v="0"/>
    <n v="0"/>
    <n v="0"/>
  </r>
  <r>
    <x v="302"/>
    <s v="West Valley (Spok"/>
    <n v="2956"/>
    <s v="Seth Woodard Elementary"/>
    <s v="Yes"/>
    <n v="264.29000000000002"/>
    <n v="0"/>
    <n v="264.29000000000002"/>
    <n v="1"/>
    <n v="1"/>
    <n v="264.29000000000002"/>
    <n v="0.77500000000000002"/>
    <n v="78209"/>
    <n v="80164"/>
    <n v="60611.98"/>
    <n v="1515.1199999999953"/>
    <n v="15997.68"/>
    <n v="0.16020000000000001"/>
    <n v="0.15390000000000001"/>
    <n v="22341.42"/>
    <n v="1035.45"/>
    <n v="159.36000000000001"/>
    <n v="1194.81"/>
    <n v="85663.329999999987"/>
  </r>
  <r>
    <x v="302"/>
    <s v="West Valley (Spok"/>
    <n v="3129"/>
    <s v="Orchard Center Elementary"/>
    <s v="Yes"/>
    <n v="201.89"/>
    <n v="0"/>
    <n v="201.89"/>
    <n v="1"/>
    <n v="1"/>
    <n v="201.89"/>
    <n v="0.59199999999999997"/>
    <n v="78209"/>
    <n v="80164"/>
    <n v="46299.73"/>
    <n v="1157.3599999999933"/>
    <n v="15997.68"/>
    <n v="0.16020000000000001"/>
    <n v="0.15390000000000001"/>
    <n v="17065.96"/>
    <n v="790.95"/>
    <n v="121.73"/>
    <n v="912.68000000000006"/>
    <n v="65435.729999999996"/>
  </r>
  <r>
    <x v="302"/>
    <s v="West Valley (Spok"/>
    <n v="3194"/>
    <s v="Pasadena Park Elementary"/>
    <s v="No"/>
    <n v="356.9"/>
    <n v="0"/>
    <n v="0"/>
    <n v="1"/>
    <n v="1"/>
    <n v="0"/>
    <n v="0"/>
    <n v="78209"/>
    <n v="80164"/>
    <n v="0"/>
    <n v="0"/>
    <n v="15997.68"/>
    <n v="0.16020000000000001"/>
    <n v="0.15390000000000001"/>
    <n v="0"/>
    <n v="0"/>
    <n v="0"/>
    <n v="0"/>
    <n v="0"/>
  </r>
  <r>
    <x v="302"/>
    <s v="West Valley (Spok"/>
    <n v="3195"/>
    <s v="West Valley High School"/>
    <s v="No"/>
    <n v="820.26"/>
    <n v="0"/>
    <n v="0"/>
    <n v="1"/>
    <n v="1"/>
    <n v="0"/>
    <n v="0"/>
    <n v="78209"/>
    <n v="80164"/>
    <n v="0"/>
    <n v="0"/>
    <n v="15997.68"/>
    <n v="0.16020000000000001"/>
    <n v="0.15390000000000001"/>
    <n v="0"/>
    <n v="0"/>
    <n v="0"/>
    <n v="0"/>
    <n v="0"/>
  </r>
  <r>
    <x v="302"/>
    <s v="West Valley (Spok"/>
    <n v="3196"/>
    <s v="Ness Elementary"/>
    <s v="Yes"/>
    <n v="238.9"/>
    <n v="0"/>
    <n v="238.9"/>
    <n v="1"/>
    <n v="1"/>
    <n v="238.9"/>
    <n v="0.70099999999999996"/>
    <n v="78209"/>
    <n v="80164"/>
    <n v="54824.51"/>
    <n v="1370.4499999999971"/>
    <n v="15997.68"/>
    <n v="0.16020000000000001"/>
    <n v="0.15390000000000001"/>
    <n v="20208.169999999998"/>
    <n v="936.58"/>
    <n v="144.13999999999999"/>
    <n v="1080.72"/>
    <n v="77483.849999999991"/>
  </r>
  <r>
    <x v="302"/>
    <s v="West Valley (Spok"/>
    <n v="3538"/>
    <s v="Centennial Middle School"/>
    <s v="Yes"/>
    <n v="539.72"/>
    <n v="0"/>
    <n v="539.72"/>
    <n v="1"/>
    <n v="1"/>
    <n v="539.72"/>
    <n v="1.583"/>
    <n v="78209"/>
    <n v="80164"/>
    <n v="123804.85"/>
    <n v="3094.7599999999948"/>
    <n v="15997.68"/>
    <n v="0.16020000000000001"/>
    <n v="0.15390000000000001"/>
    <n v="45634.15"/>
    <n v="2114.9899999999998"/>
    <n v="325.5"/>
    <n v="2440.4899999999998"/>
    <n v="174974.25"/>
  </r>
  <r>
    <x v="302"/>
    <s v="West Valley (Spok"/>
    <n v="5356"/>
    <s v="Open Doors re-engagement "/>
    <s v="Yes"/>
    <n v="3.89"/>
    <n v="0"/>
    <n v="3.89"/>
    <n v="1"/>
    <n v="1"/>
    <n v="3.89"/>
    <n v="1.0999999999999999E-2"/>
    <n v="78209"/>
    <n v="80164"/>
    <n v="860.3"/>
    <n v="21.5"/>
    <n v="15997.68"/>
    <n v="0.16020000000000001"/>
    <n v="0.15390000000000001"/>
    <n v="317.10000000000002"/>
    <n v="14.7"/>
    <n v="2.2599999999999998"/>
    <n v="16.96"/>
    <n v="1215.8600000000001"/>
  </r>
  <r>
    <x v="302"/>
    <s v="West Valley (Spok"/>
    <n v="5645"/>
    <s v="Spokane Valley High School"/>
    <s v="Yes"/>
    <n v="242.81"/>
    <n v="0"/>
    <n v="242.81"/>
    <n v="1"/>
    <n v="1"/>
    <n v="242.81"/>
    <n v="0.71199999999999997"/>
    <n v="78209"/>
    <n v="80164"/>
    <n v="55684.81"/>
    <n v="1391.9599999999991"/>
    <n v="15997.68"/>
    <n v="0.16020000000000001"/>
    <n v="0.15390000000000001"/>
    <n v="20525.28"/>
    <n v="951.28"/>
    <n v="146.4"/>
    <n v="1097.68"/>
    <n v="78699.729999999981"/>
  </r>
  <r>
    <x v="302"/>
    <s v="West Valley (Spok"/>
    <n v="5698"/>
    <s v="West Valley Virtual Learning Center"/>
    <s v="Yes"/>
    <n v="46.19"/>
    <n v="0"/>
    <n v="46.19"/>
    <n v="1"/>
    <n v="1"/>
    <n v="46.19"/>
    <n v="0.13500000000000001"/>
    <n v="78209"/>
    <n v="80164"/>
    <n v="10558.22"/>
    <n v="263.92000000000007"/>
    <n v="15997.68"/>
    <n v="0.16020000000000001"/>
    <n v="0.15390000000000001"/>
    <n v="3891.73"/>
    <n v="180.37"/>
    <n v="27.76"/>
    <n v="208.13"/>
    <n v="14921.999999999998"/>
  </r>
  <r>
    <x v="303"/>
    <s v="West Valley (Yak)"/>
    <n v="2505"/>
    <s v="Wide Hollow Elementary"/>
    <s v="Yes"/>
    <n v="429.26"/>
    <n v="0"/>
    <n v="429.26"/>
    <n v="1"/>
    <n v="1"/>
    <n v="429.26"/>
    <n v="1.2589999999999999"/>
    <n v="78209"/>
    <n v="80164"/>
    <n v="98465.13"/>
    <n v="2461.3499999999913"/>
    <n v="15997.68"/>
    <n v="0.16020000000000001"/>
    <n v="0.15390000000000001"/>
    <n v="36293.99"/>
    <n v="1682.11"/>
    <n v="258.88"/>
    <n v="1940.9899999999998"/>
    <n v="139161.45999999996"/>
  </r>
  <r>
    <x v="303"/>
    <s v="West Valley (Yak)"/>
    <n v="2758"/>
    <s v="Mountainview Elementary"/>
    <s v="Yes"/>
    <n v="242.89"/>
    <n v="0"/>
    <n v="242.89"/>
    <n v="1"/>
    <n v="1"/>
    <n v="242.89"/>
    <n v="0.71199999999999997"/>
    <n v="78209"/>
    <n v="80164"/>
    <n v="55684.81"/>
    <n v="1391.9599999999991"/>
    <n v="15997.68"/>
    <n v="0.16020000000000001"/>
    <n v="0.15390000000000001"/>
    <n v="20525.28"/>
    <n v="951.28"/>
    <n v="146.4"/>
    <n v="1097.68"/>
    <n v="78699.729999999981"/>
  </r>
  <r>
    <x v="303"/>
    <s v="West Valley (Yak)"/>
    <n v="2822"/>
    <s v="Ahtanum Valley Elementary"/>
    <s v="Yes"/>
    <n v="382.11"/>
    <n v="0"/>
    <n v="382.11"/>
    <n v="1"/>
    <n v="1"/>
    <n v="382.11"/>
    <n v="1.121"/>
    <n v="78209"/>
    <n v="80164"/>
    <n v="87672.29"/>
    <n v="2191.5500000000029"/>
    <n v="15997.68"/>
    <n v="0.16020000000000001"/>
    <n v="0.15390000000000001"/>
    <n v="32315.78"/>
    <n v="1497.73"/>
    <n v="230.5"/>
    <n v="1728.23"/>
    <n v="123907.84999999999"/>
  </r>
  <r>
    <x v="303"/>
    <s v="West Valley (Yak)"/>
    <n v="3074"/>
    <s v="West Valley High School"/>
    <s v="No"/>
    <n v="1373.25"/>
    <n v="0"/>
    <n v="0"/>
    <n v="1"/>
    <n v="1"/>
    <n v="0"/>
    <n v="0"/>
    <n v="78209"/>
    <n v="80164"/>
    <n v="0"/>
    <n v="0"/>
    <n v="15997.68"/>
    <n v="0.16020000000000001"/>
    <n v="0.15390000000000001"/>
    <n v="0"/>
    <n v="0"/>
    <n v="0"/>
    <n v="0"/>
    <n v="0"/>
  </r>
  <r>
    <x v="303"/>
    <s v="West Valley (Yak)"/>
    <n v="3207"/>
    <s v="Summitview Elementary"/>
    <s v="Yes"/>
    <n v="478.63"/>
    <n v="0"/>
    <n v="478.63"/>
    <n v="1"/>
    <n v="1"/>
    <n v="478.63"/>
    <n v="1.4039999999999999"/>
    <n v="78209"/>
    <n v="80164"/>
    <n v="109805.44"/>
    <n v="2744.8199999999924"/>
    <n v="15997.68"/>
    <n v="0.16020000000000001"/>
    <n v="0.15390000000000001"/>
    <n v="40474"/>
    <n v="1875.84"/>
    <n v="288.69"/>
    <n v="2164.5299999999997"/>
    <n v="155188.79"/>
  </r>
  <r>
    <x v="303"/>
    <s v="West Valley (Yak)"/>
    <n v="3699"/>
    <s v="Apple Valley Elementary"/>
    <s v="No"/>
    <n v="446.7"/>
    <n v="0"/>
    <n v="0"/>
    <n v="1"/>
    <n v="1"/>
    <n v="0"/>
    <n v="0"/>
    <n v="78209"/>
    <n v="80164"/>
    <n v="0"/>
    <n v="0"/>
    <n v="15997.68"/>
    <n v="0.16020000000000001"/>
    <n v="0.15390000000000001"/>
    <n v="0"/>
    <n v="0"/>
    <n v="0"/>
    <n v="0"/>
    <n v="0"/>
  </r>
  <r>
    <x v="303"/>
    <s v="West Valley (Yak)"/>
    <n v="4040"/>
    <s v="West Valley Mid-Level Campus"/>
    <s v="Yes"/>
    <n v="1181.81"/>
    <n v="0"/>
    <n v="1181.81"/>
    <n v="1"/>
    <n v="1"/>
    <n v="1181.81"/>
    <n v="3.4670000000000001"/>
    <n v="78209"/>
    <n v="80164"/>
    <n v="271150.59999999998"/>
    <n v="6777.9900000000489"/>
    <n v="15997.68"/>
    <n v="0.16020000000000001"/>
    <n v="0.15390000000000001"/>
    <n v="99945.42"/>
    <n v="4632.1400000000003"/>
    <n v="712.89"/>
    <n v="5345.0300000000007"/>
    <n v="383219.04000000004"/>
  </r>
  <r>
    <x v="303"/>
    <s v="West Valley (Yak)"/>
    <n v="4448"/>
    <s v="Cottonwood Elementary School"/>
    <s v="No"/>
    <n v="365.63"/>
    <n v="0"/>
    <n v="0"/>
    <n v="1"/>
    <n v="1"/>
    <n v="0"/>
    <n v="0"/>
    <n v="78209"/>
    <n v="80164"/>
    <n v="0"/>
    <n v="0"/>
    <n v="15997.68"/>
    <n v="0.16020000000000001"/>
    <n v="0.15390000000000001"/>
    <n v="0"/>
    <n v="0"/>
    <n v="0"/>
    <n v="0"/>
    <n v="0"/>
  </r>
  <r>
    <x v="303"/>
    <s v="West Valley (Yak)"/>
    <n v="5504"/>
    <s v="WEST VALLEY VIRTUAL ACADEMY K-6"/>
    <s v="Yes"/>
    <n v="28.07"/>
    <n v="0"/>
    <n v="28.07"/>
    <n v="1"/>
    <n v="1"/>
    <n v="28.07"/>
    <n v="8.2000000000000003E-2"/>
    <n v="78209"/>
    <n v="80164"/>
    <n v="6413.14"/>
    <n v="160.30999999999949"/>
    <n v="15997.68"/>
    <n v="0.16020000000000001"/>
    <n v="0.15390000000000001"/>
    <n v="2363.87"/>
    <n v="109.56"/>
    <n v="16.86"/>
    <n v="126.42"/>
    <n v="9063.74"/>
  </r>
  <r>
    <x v="303"/>
    <s v="West Valley (Yak)"/>
    <n v="5505"/>
    <s v="WEST VALLEY VIRTUAL ACADEMY 7-8"/>
    <s v="Yes"/>
    <n v="22.34"/>
    <n v="0"/>
    <n v="22.34"/>
    <n v="1"/>
    <n v="1"/>
    <n v="22.34"/>
    <n v="6.6000000000000003E-2"/>
    <n v="78209"/>
    <n v="80164"/>
    <n v="5161.79"/>
    <n v="129.02999999999975"/>
    <n v="15997.68"/>
    <n v="0.16020000000000001"/>
    <n v="0.15390000000000001"/>
    <n v="1902.62"/>
    <n v="88.18"/>
    <n v="13.57"/>
    <n v="101.75"/>
    <n v="7295.19"/>
  </r>
  <r>
    <x v="303"/>
    <s v="West Valley (Yak)"/>
    <n v="5506"/>
    <s v="WEST VALLEY VIRTUAL ACADEMY 9-12"/>
    <s v="No"/>
    <n v="189.44"/>
    <n v="0"/>
    <n v="0"/>
    <n v="1"/>
    <n v="1"/>
    <n v="0"/>
    <n v="0"/>
    <n v="78209"/>
    <n v="80164"/>
    <n v="0"/>
    <n v="0"/>
    <n v="15997.68"/>
    <n v="0.16020000000000001"/>
    <n v="0.15390000000000001"/>
    <n v="0"/>
    <n v="0"/>
    <n v="0"/>
    <n v="0"/>
    <n v="0"/>
  </r>
  <r>
    <x v="303"/>
    <s v="West Valley (Yak)"/>
    <n v="5540"/>
    <s v="West Valley Open Doors"/>
    <s v="Yes"/>
    <n v="17.180000000000003"/>
    <n v="0"/>
    <n v="17.180000000000003"/>
    <n v="1"/>
    <n v="1"/>
    <n v="17.180000000000003"/>
    <n v="0.05"/>
    <n v="78209"/>
    <n v="80164"/>
    <n v="3910.45"/>
    <n v="97.75"/>
    <n v="15997.68"/>
    <n v="0.16020000000000001"/>
    <n v="0.15390000000000001"/>
    <n v="1441.38"/>
    <n v="66.8"/>
    <n v="10.28"/>
    <n v="77.08"/>
    <n v="5526.66"/>
  </r>
  <r>
    <x v="303"/>
    <s v="West Valley (Yak)"/>
    <n v="5620"/>
    <s v="West Valley Virtual University"/>
    <s v="No"/>
    <n v="6.04"/>
    <n v="0"/>
    <n v="0"/>
    <n v="1"/>
    <n v="1"/>
    <n v="0"/>
    <n v="0"/>
    <n v="78209"/>
    <n v="80164"/>
    <n v="0"/>
    <n v="0"/>
    <n v="15997.68"/>
    <n v="0.16020000000000001"/>
    <n v="0.15390000000000001"/>
    <n v="0"/>
    <n v="0"/>
    <n v="0"/>
    <n v="0"/>
    <n v="0"/>
  </r>
  <r>
    <x v="303"/>
    <s v="West Valley (Yak)"/>
    <n v="5699"/>
    <s v="West Valley Innovation Center"/>
    <s v="Yes"/>
    <n v="186.29"/>
    <n v="0"/>
    <n v="186.29"/>
    <n v="1"/>
    <n v="1"/>
    <n v="186.29"/>
    <n v="0.54600000000000004"/>
    <n v="78209"/>
    <n v="80164"/>
    <n v="42702.11"/>
    <n v="1067.4300000000003"/>
    <n v="15997.68"/>
    <n v="0.16020000000000001"/>
    <n v="0.15390000000000001"/>
    <n v="15739.89"/>
    <n v="729.49"/>
    <n v="112.27"/>
    <n v="841.76"/>
    <n v="60351.19"/>
  </r>
  <r>
    <x v="304"/>
    <s v="Whatcom Interg'l Charter"/>
    <n v="5710"/>
    <s v="Whatcom Intergenerational High School"/>
    <s v="No"/>
    <n v="101.5"/>
    <n v="0"/>
    <n v="0"/>
    <n v="1.06"/>
    <n v="1.06"/>
    <n v="0"/>
    <n v="0"/>
    <n v="78209"/>
    <n v="80164"/>
    <n v="0"/>
    <n v="0"/>
    <n v="15997.68"/>
    <n v="0.16020000000000001"/>
    <n v="0.15390000000000001"/>
    <n v="0"/>
    <n v="0"/>
    <n v="0"/>
    <n v="0"/>
    <n v="0"/>
  </r>
  <r>
    <x v="305"/>
    <s v="White Pass"/>
    <n v="2859"/>
    <s v="White Pass Jr. Sr. High School"/>
    <s v="Yes"/>
    <n v="146.01999999999998"/>
    <n v="0"/>
    <n v="146.01999999999998"/>
    <n v="1"/>
    <n v="1"/>
    <n v="146.01999999999998"/>
    <n v="0.42799999999999999"/>
    <n v="78209"/>
    <n v="80164"/>
    <n v="33473.449999999997"/>
    <n v="836.74000000000524"/>
    <n v="15997.68"/>
    <n v="0.16020000000000001"/>
    <n v="0.15390000000000001"/>
    <n v="12338.23"/>
    <n v="571.84"/>
    <n v="88.01"/>
    <n v="659.85"/>
    <n v="47308.27"/>
  </r>
  <r>
    <x v="305"/>
    <s v="White Pass"/>
    <n v="3555"/>
    <s v="White Pass Elementary School"/>
    <s v="Yes"/>
    <n v="203.25"/>
    <n v="0"/>
    <n v="203.25"/>
    <n v="1"/>
    <n v="1"/>
    <n v="203.25"/>
    <n v="0.59599999999999997"/>
    <n v="78209"/>
    <n v="80164"/>
    <n v="46612.56"/>
    <n v="1165.1800000000003"/>
    <n v="15997.68"/>
    <n v="0.16020000000000001"/>
    <n v="0.15390000000000001"/>
    <n v="17181.27"/>
    <n v="796.3"/>
    <n v="122.55"/>
    <n v="918.84999999999991"/>
    <n v="65877.86"/>
  </r>
  <r>
    <x v="306"/>
    <s v="White River"/>
    <n v="2190"/>
    <s v="Elk Ridge Elementary"/>
    <s v="No"/>
    <n v="560.17999999999995"/>
    <n v="0"/>
    <n v="0"/>
    <n v="1.06"/>
    <n v="1.06"/>
    <n v="0"/>
    <n v="0"/>
    <n v="78209"/>
    <n v="80164"/>
    <n v="0"/>
    <n v="0"/>
    <n v="15997.68"/>
    <n v="0.16020000000000001"/>
    <n v="0.15390000000000001"/>
    <n v="0"/>
    <n v="0"/>
    <n v="0"/>
    <n v="0"/>
    <n v="0"/>
  </r>
  <r>
    <x v="306"/>
    <s v="White River"/>
    <n v="3458"/>
    <s v="Glacier Middle School"/>
    <s v="No"/>
    <n v="986.76"/>
    <n v="0"/>
    <n v="0"/>
    <n v="1.06"/>
    <n v="1.06"/>
    <n v="0"/>
    <n v="0"/>
    <n v="78209"/>
    <n v="80164"/>
    <n v="0"/>
    <n v="0"/>
    <n v="15997.68"/>
    <n v="0.16020000000000001"/>
    <n v="0.15390000000000001"/>
    <n v="0"/>
    <n v="0"/>
    <n v="0"/>
    <n v="0"/>
    <n v="0"/>
  </r>
  <r>
    <x v="306"/>
    <s v="White River"/>
    <n v="4170"/>
    <s v="Wilkeson Elementary School"/>
    <s v="No"/>
    <n v="251.09"/>
    <n v="0"/>
    <n v="0"/>
    <n v="1.06"/>
    <n v="1.06"/>
    <n v="0"/>
    <n v="0"/>
    <n v="78209"/>
    <n v="80164"/>
    <n v="0"/>
    <n v="0"/>
    <n v="15997.68"/>
    <n v="0.16020000000000001"/>
    <n v="0.15390000000000001"/>
    <n v="0"/>
    <n v="0"/>
    <n v="0"/>
    <n v="0"/>
    <n v="0"/>
  </r>
  <r>
    <x v="306"/>
    <s v="White River"/>
    <n v="4309"/>
    <s v="Foothills Elementary"/>
    <s v="No"/>
    <n v="475.19"/>
    <n v="0"/>
    <n v="0"/>
    <n v="1.06"/>
    <n v="1.06"/>
    <n v="0"/>
    <n v="0"/>
    <n v="78209"/>
    <n v="80164"/>
    <n v="0"/>
    <n v="0"/>
    <n v="15997.68"/>
    <n v="0.16020000000000001"/>
    <n v="0.15390000000000001"/>
    <n v="0"/>
    <n v="0"/>
    <n v="0"/>
    <n v="0"/>
    <n v="0"/>
  </r>
  <r>
    <x v="306"/>
    <s v="White River"/>
    <n v="4471"/>
    <s v="Mountain Meadow Elementary"/>
    <s v="No"/>
    <n v="441.89"/>
    <n v="0"/>
    <n v="0"/>
    <n v="1.06"/>
    <n v="1.06"/>
    <n v="0"/>
    <n v="0"/>
    <n v="78209"/>
    <n v="80164"/>
    <n v="0"/>
    <n v="0"/>
    <n v="15997.68"/>
    <n v="0.16020000000000001"/>
    <n v="0.15390000000000001"/>
    <n v="0"/>
    <n v="0"/>
    <n v="0"/>
    <n v="0"/>
    <n v="0"/>
  </r>
  <r>
    <x v="306"/>
    <s v="White River"/>
    <n v="4569"/>
    <s v="White River High School"/>
    <s v="No"/>
    <n v="1345.63"/>
    <n v="0"/>
    <n v="0"/>
    <n v="1.06"/>
    <n v="1.06"/>
    <n v="0"/>
    <n v="0"/>
    <n v="78209"/>
    <n v="80164"/>
    <n v="0"/>
    <n v="0"/>
    <n v="15997.68"/>
    <n v="0.16020000000000001"/>
    <n v="0.15390000000000001"/>
    <n v="0"/>
    <n v="0"/>
    <n v="0"/>
    <n v="0"/>
    <n v="0"/>
  </r>
  <r>
    <x v="306"/>
    <s v="White River"/>
    <n v="5338"/>
    <s v="White River Reengagement Program"/>
    <s v="Yes"/>
    <n v="41.89"/>
    <n v="0"/>
    <n v="41.89"/>
    <n v="1.06"/>
    <n v="1.06"/>
    <n v="41.89"/>
    <n v="0.123"/>
    <n v="78209"/>
    <n v="80164"/>
    <n v="10196.89"/>
    <n v="254.89000000000124"/>
    <n v="15997.68"/>
    <n v="0.16020000000000001"/>
    <n v="0.15390000000000001"/>
    <n v="3640.48"/>
    <n v="174.2"/>
    <n v="26.81"/>
    <n v="201.01"/>
    <n v="14293.27"/>
  </r>
  <r>
    <x v="306"/>
    <s v="White River"/>
    <n v="5564"/>
    <s v="White River Early Learning Center"/>
    <s v="No"/>
    <n v="241.13"/>
    <n v="0"/>
    <n v="0"/>
    <n v="1.06"/>
    <n v="1.06"/>
    <n v="0"/>
    <n v="0"/>
    <n v="78209"/>
    <n v="80164"/>
    <n v="0"/>
    <n v="0"/>
    <n v="15997.68"/>
    <n v="0.16020000000000001"/>
    <n v="0.15390000000000001"/>
    <n v="0"/>
    <n v="0"/>
    <n v="0"/>
    <n v="0"/>
    <n v="0"/>
  </r>
  <r>
    <x v="307"/>
    <s v="White Salmon"/>
    <n v="2330"/>
    <s v="Columbia High School"/>
    <s v="No"/>
    <n v="368.17"/>
    <n v="0"/>
    <n v="0"/>
    <n v="1"/>
    <n v="1.04"/>
    <n v="0"/>
    <n v="0"/>
    <n v="78209"/>
    <n v="80164"/>
    <n v="0"/>
    <n v="0"/>
    <n v="15997.68"/>
    <n v="0.16020000000000001"/>
    <n v="0.15390000000000001"/>
    <n v="0"/>
    <n v="0"/>
    <n v="0"/>
    <n v="0"/>
    <n v="0"/>
  </r>
  <r>
    <x v="307"/>
    <s v="White Salmon"/>
    <n v="2997"/>
    <s v="Hulan L Whitson Elem"/>
    <s v="No"/>
    <n v="353.08"/>
    <n v="0"/>
    <n v="0"/>
    <n v="1"/>
    <n v="1.04"/>
    <n v="0"/>
    <n v="0"/>
    <n v="78209"/>
    <n v="80164"/>
    <n v="0"/>
    <n v="0"/>
    <n v="15997.68"/>
    <n v="0.16020000000000001"/>
    <n v="0.15390000000000001"/>
    <n v="0"/>
    <n v="0"/>
    <n v="0"/>
    <n v="0"/>
    <n v="0"/>
  </r>
  <r>
    <x v="307"/>
    <s v="White Salmon"/>
    <n v="3394"/>
    <s v="Wayne M Henkle Middle School"/>
    <s v="No"/>
    <n v="167.26"/>
    <n v="0"/>
    <n v="0"/>
    <n v="1"/>
    <n v="1.04"/>
    <n v="0"/>
    <n v="0"/>
    <n v="78209"/>
    <n v="80164"/>
    <n v="0"/>
    <n v="0"/>
    <n v="15997.68"/>
    <n v="0.16020000000000001"/>
    <n v="0.15390000000000001"/>
    <n v="0"/>
    <n v="0"/>
    <n v="0"/>
    <n v="0"/>
    <n v="0"/>
  </r>
  <r>
    <x v="307"/>
    <s v="White Salmon"/>
    <n v="5077"/>
    <s v="White Salmon Academy"/>
    <s v="Yes"/>
    <n v="34.190000000000005"/>
    <n v="0"/>
    <n v="34.190000000000005"/>
    <n v="1"/>
    <n v="1.04"/>
    <n v="34.190000000000005"/>
    <n v="0.1"/>
    <n v="78209"/>
    <n v="80164"/>
    <n v="7820.9"/>
    <n v="516.15999999999985"/>
    <n v="15997.68"/>
    <n v="0.16020000000000001"/>
    <n v="0.15390000000000001"/>
    <n v="2932.11"/>
    <n v="138.94999999999999"/>
    <n v="21.38"/>
    <n v="160.32999999999998"/>
    <n v="11429.5"/>
  </r>
  <r>
    <x v="307"/>
    <s v="White Salmon"/>
    <n v="5368"/>
    <s v="Wallace &amp; Priscilla Stevenson Intermediate School"/>
    <s v="No"/>
    <n v="163.44"/>
    <n v="0"/>
    <n v="0"/>
    <n v="1"/>
    <n v="1.04"/>
    <n v="0"/>
    <n v="0"/>
    <n v="78209"/>
    <n v="80164"/>
    <n v="0"/>
    <n v="0"/>
    <n v="15997.68"/>
    <n v="0.16020000000000001"/>
    <n v="0.15390000000000001"/>
    <n v="0"/>
    <n v="0"/>
    <n v="0"/>
    <n v="0"/>
    <n v="0"/>
  </r>
  <r>
    <x v="308"/>
    <s v="Why Not You Charter"/>
    <n v="5662"/>
    <s v="Why Not You Academy"/>
    <s v="Yes"/>
    <n v="142.91"/>
    <n v="0"/>
    <n v="142.91"/>
    <n v="1.18"/>
    <n v="1.18"/>
    <n v="142.91"/>
    <n v="0.41899999999999998"/>
    <n v="78209"/>
    <n v="80164"/>
    <n v="38668.089999999997"/>
    <n v="966.59000000000378"/>
    <n v="15997.68"/>
    <n v="0.16020000000000001"/>
    <n v="0.15390000000000001"/>
    <n v="13046.41"/>
    <n v="660.58"/>
    <n v="101.66"/>
    <n v="762.24"/>
    <n v="53443.33"/>
  </r>
  <r>
    <x v="309"/>
    <s v="Wilbur"/>
    <n v="3289"/>
    <s v="Wilbur Secondary School"/>
    <s v="No"/>
    <n v="105.71"/>
    <n v="0"/>
    <n v="0"/>
    <n v="1"/>
    <n v="1"/>
    <n v="0"/>
    <n v="0"/>
    <n v="78209"/>
    <n v="80164"/>
    <n v="0"/>
    <n v="0"/>
    <n v="15997.68"/>
    <n v="0.16020000000000001"/>
    <n v="0.15390000000000001"/>
    <n v="0"/>
    <n v="0"/>
    <n v="0"/>
    <n v="0"/>
    <n v="0"/>
  </r>
  <r>
    <x v="309"/>
    <s v="Wilbur"/>
    <n v="3290"/>
    <s v="Wilbur Elementary School"/>
    <s v="Yes"/>
    <n v="120.05"/>
    <n v="0"/>
    <n v="120.05"/>
    <n v="1"/>
    <n v="1"/>
    <n v="120.05"/>
    <n v="0.35199999999999998"/>
    <n v="78209"/>
    <n v="80164"/>
    <n v="27529.57"/>
    <n v="688.15999999999985"/>
    <n v="15997.68"/>
    <n v="0.16020000000000001"/>
    <n v="0.15390000000000001"/>
    <n v="10147.33"/>
    <n v="470.3"/>
    <n v="72.38"/>
    <n v="542.68000000000006"/>
    <n v="38907.74"/>
  </r>
  <r>
    <x v="310"/>
    <s v="Willapa Valley"/>
    <n v="2542"/>
    <s v="Willapa Valley Middle-High"/>
    <s v="No"/>
    <n v="208.49"/>
    <n v="0"/>
    <n v="0"/>
    <n v="1"/>
    <n v="1"/>
    <n v="0"/>
    <n v="0"/>
    <n v="78209"/>
    <n v="80164"/>
    <n v="0"/>
    <n v="0"/>
    <n v="15997.68"/>
    <n v="0.16020000000000001"/>
    <n v="0.15390000000000001"/>
    <n v="0"/>
    <n v="0"/>
    <n v="0"/>
    <n v="0"/>
    <n v="0"/>
  </r>
  <r>
    <x v="310"/>
    <s v="Willapa Valley"/>
    <n v="3444"/>
    <s v="Willapa Elementary"/>
    <s v="No"/>
    <n v="141.97"/>
    <n v="0"/>
    <n v="0"/>
    <n v="1"/>
    <n v="1"/>
    <n v="0"/>
    <n v="0"/>
    <n v="78209"/>
    <n v="80164"/>
    <n v="0"/>
    <n v="0"/>
    <n v="15997.68"/>
    <n v="0.16020000000000001"/>
    <n v="0.15390000000000001"/>
    <n v="0"/>
    <n v="0"/>
    <n v="0"/>
    <n v="0"/>
    <n v="0"/>
  </r>
  <r>
    <x v="311"/>
    <s v="Wilson Creek"/>
    <n v="2472"/>
    <s v="Wilson Creek Elementary"/>
    <s v="Yes"/>
    <n v="62.83"/>
    <n v="0"/>
    <n v="62.83"/>
    <n v="1"/>
    <n v="1"/>
    <n v="62.83"/>
    <n v="0.184"/>
    <n v="78209"/>
    <n v="80164"/>
    <n v="14390.46"/>
    <n v="359.72000000000116"/>
    <n v="15997.68"/>
    <n v="0.16020000000000001"/>
    <n v="0.15390000000000001"/>
    <n v="5304.29"/>
    <n v="245.84"/>
    <n v="37.83"/>
    <n v="283.67"/>
    <n v="20338.14"/>
  </r>
  <r>
    <x v="311"/>
    <s v="Wilson Creek"/>
    <n v="2473"/>
    <s v="Wilson Creek High"/>
    <s v="Yes"/>
    <n v="59.44"/>
    <n v="0"/>
    <n v="59.44"/>
    <n v="1"/>
    <n v="1"/>
    <n v="59.44"/>
    <n v="0.17399999999999999"/>
    <n v="78209"/>
    <n v="80164"/>
    <n v="13608.37"/>
    <n v="340.17000000000007"/>
    <n v="15997.68"/>
    <n v="0.16020000000000001"/>
    <n v="0.15390000000000001"/>
    <n v="5016.01"/>
    <n v="232.48"/>
    <n v="35.78"/>
    <n v="268.26"/>
    <n v="19232.810000000001"/>
  </r>
  <r>
    <x v="312"/>
    <s v="Winlock"/>
    <n v="2290"/>
    <s v="Winlock Miller Elementary"/>
    <s v="Yes"/>
    <n v="384.89"/>
    <n v="0"/>
    <n v="384.89"/>
    <n v="1"/>
    <n v="1"/>
    <n v="384.89"/>
    <n v="1.129"/>
    <n v="78209"/>
    <n v="80164"/>
    <n v="88297.96"/>
    <n v="2207.1999999999971"/>
    <n v="15997.68"/>
    <n v="0.16020000000000001"/>
    <n v="0.15390000000000001"/>
    <n v="32546.400000000001"/>
    <n v="1508.42"/>
    <n v="232.15"/>
    <n v="1740.5700000000002"/>
    <n v="124792.13000000002"/>
  </r>
  <r>
    <x v="312"/>
    <s v="Winlock"/>
    <n v="3597"/>
    <s v="Winlock Senior High"/>
    <s v="Yes"/>
    <n v="218.70000000000002"/>
    <n v="0"/>
    <n v="218.70000000000002"/>
    <n v="1"/>
    <n v="1"/>
    <n v="218.70000000000002"/>
    <n v="0.64200000000000002"/>
    <n v="78209"/>
    <n v="80164"/>
    <n v="50210.18"/>
    <n v="1255.1100000000006"/>
    <n v="15997.68"/>
    <n v="0.16020000000000001"/>
    <n v="0.15390000000000001"/>
    <n v="18507.34"/>
    <n v="857.75"/>
    <n v="132.01"/>
    <n v="989.76"/>
    <n v="70962.39"/>
  </r>
  <r>
    <x v="312"/>
    <s v="Winlock"/>
    <n v="4369"/>
    <s v="Winlock Middle School"/>
    <s v="Yes"/>
    <n v="161.32"/>
    <n v="0"/>
    <n v="161.32"/>
    <n v="1"/>
    <n v="1"/>
    <n v="161.32"/>
    <n v="0.47299999999999998"/>
    <n v="78209"/>
    <n v="80164"/>
    <n v="36992.86"/>
    <n v="924.70999999999913"/>
    <n v="15997.68"/>
    <n v="0.16020000000000001"/>
    <n v="0.15390000000000001"/>
    <n v="13635.47"/>
    <n v="631.96"/>
    <n v="97.26"/>
    <n v="729.22"/>
    <n v="52282.26"/>
  </r>
  <r>
    <x v="313"/>
    <s v="Wishkah Valley"/>
    <n v="3375"/>
    <s v="Wishkah Valley Elementary/High School"/>
    <s v="Yes"/>
    <n v="174.54"/>
    <n v="0"/>
    <n v="174.54"/>
    <n v="1"/>
    <n v="1"/>
    <n v="174.54"/>
    <n v="0.51200000000000001"/>
    <n v="78209"/>
    <n v="80164"/>
    <n v="40043.01"/>
    <n v="1000.9599999999991"/>
    <n v="15997.68"/>
    <n v="0.16020000000000001"/>
    <n v="0.15390000000000001"/>
    <n v="14759.75"/>
    <n v="684.07"/>
    <n v="105.28"/>
    <n v="789.35"/>
    <n v="56593.07"/>
  </r>
  <r>
    <x v="314"/>
    <s v="Wishram"/>
    <n v="2605"/>
    <s v="Wishram High And Elementary Schl"/>
    <s v="Yes"/>
    <n v="90.66"/>
    <n v="0"/>
    <n v="90.66"/>
    <n v="1"/>
    <n v="1"/>
    <n v="90.66"/>
    <n v="0.26600000000000001"/>
    <n v="78209"/>
    <n v="80164"/>
    <n v="20803.59"/>
    <n v="520.02999999999884"/>
    <n v="15997.68"/>
    <n v="0.16020000000000001"/>
    <n v="0.15390000000000001"/>
    <n v="7668.15"/>
    <n v="355.39"/>
    <n v="54.69"/>
    <n v="410.08"/>
    <n v="29401.85"/>
  </r>
  <r>
    <x v="315"/>
    <s v="Woodland"/>
    <n v="1795"/>
    <s v="TEAM High School"/>
    <s v="No"/>
    <n v="88.710000000000008"/>
    <n v="0"/>
    <n v="0"/>
    <n v="1"/>
    <n v="1"/>
    <n v="0"/>
    <n v="0"/>
    <n v="78209"/>
    <n v="80164"/>
    <n v="0"/>
    <n v="0"/>
    <n v="15997.68"/>
    <n v="0.16020000000000001"/>
    <n v="0.15390000000000001"/>
    <n v="0"/>
    <n v="0"/>
    <n v="0"/>
    <n v="0"/>
    <n v="0"/>
  </r>
  <r>
    <x v="315"/>
    <s v="Woodland"/>
    <n v="3513"/>
    <s v="Yale Elementary"/>
    <s v="No"/>
    <n v="45"/>
    <n v="0"/>
    <n v="0"/>
    <n v="1"/>
    <n v="1"/>
    <n v="0"/>
    <n v="0"/>
    <n v="78209"/>
    <n v="80164"/>
    <n v="0"/>
    <n v="0"/>
    <n v="15997.68"/>
    <n v="0.16020000000000001"/>
    <n v="0.15390000000000001"/>
    <n v="0"/>
    <n v="0"/>
    <n v="0"/>
    <n v="0"/>
    <n v="0"/>
  </r>
  <r>
    <x v="315"/>
    <s v="Woodland"/>
    <n v="3546"/>
    <s v="Woodland High School"/>
    <s v="No"/>
    <n v="638.69000000000005"/>
    <n v="0"/>
    <n v="0"/>
    <n v="1"/>
    <n v="1"/>
    <n v="0"/>
    <n v="0"/>
    <n v="78209"/>
    <n v="80164"/>
    <n v="0"/>
    <n v="0"/>
    <n v="15997.68"/>
    <n v="0.16020000000000001"/>
    <n v="0.15390000000000001"/>
    <n v="0"/>
    <n v="0"/>
    <n v="0"/>
    <n v="0"/>
    <n v="0"/>
  </r>
  <r>
    <x v="315"/>
    <s v="Woodland"/>
    <n v="5246"/>
    <s v="Lewis River Academy"/>
    <s v="No"/>
    <n v="39.44"/>
    <n v="0"/>
    <n v="0"/>
    <n v="1"/>
    <n v="1"/>
    <n v="0"/>
    <n v="0"/>
    <n v="78209"/>
    <n v="80164"/>
    <n v="0"/>
    <n v="0"/>
    <n v="15997.68"/>
    <n v="0.16020000000000001"/>
    <n v="0.15390000000000001"/>
    <n v="0"/>
    <n v="0"/>
    <n v="0"/>
    <n v="0"/>
    <n v="0"/>
  </r>
  <r>
    <x v="315"/>
    <s v="Woodland"/>
    <n v="5409"/>
    <s v="Woodland Middle School"/>
    <s v="No"/>
    <n v="737.22"/>
    <n v="0"/>
    <n v="0"/>
    <n v="1"/>
    <n v="1"/>
    <n v="0"/>
    <n v="0"/>
    <n v="78209"/>
    <n v="80164"/>
    <n v="0"/>
    <n v="0"/>
    <n v="15997.68"/>
    <n v="0.16020000000000001"/>
    <n v="0.15390000000000001"/>
    <n v="0"/>
    <n v="0"/>
    <n v="0"/>
    <n v="0"/>
    <n v="0"/>
  </r>
  <r>
    <x v="315"/>
    <s v="Woodland"/>
    <n v="5599"/>
    <s v="Columbia Elementary School"/>
    <s v="Yes"/>
    <n v="345.71"/>
    <n v="0"/>
    <n v="345.71"/>
    <n v="1"/>
    <n v="1"/>
    <n v="345.71"/>
    <n v="1.014"/>
    <n v="78209"/>
    <n v="80164"/>
    <n v="79303.929999999993"/>
    <n v="1982.3700000000099"/>
    <n v="15997.68"/>
    <n v="0.16020000000000001"/>
    <n v="0.15390000000000001"/>
    <n v="29231.22"/>
    <n v="1354.77"/>
    <n v="208.5"/>
    <n v="1563.27"/>
    <n v="112080.79000000001"/>
  </r>
  <r>
    <x v="315"/>
    <s v="Woodland"/>
    <n v="5600"/>
    <s v="North Fork Elementary School"/>
    <s v="No"/>
    <n v="473.51"/>
    <n v="0"/>
    <n v="0"/>
    <n v="1"/>
    <n v="1"/>
    <n v="0"/>
    <n v="0"/>
    <n v="78209"/>
    <n v="80164"/>
    <n v="0"/>
    <n v="0"/>
    <n v="15997.68"/>
    <n v="0.16020000000000001"/>
    <n v="0.15390000000000001"/>
    <n v="0"/>
    <n v="0"/>
    <n v="0"/>
    <n v="0"/>
    <n v="0"/>
  </r>
  <r>
    <x v="316"/>
    <s v="Yakama Nation Tribal"/>
    <n v="5550"/>
    <s v="Yakama Nation Tribal School"/>
    <s v="No"/>
    <n v="133"/>
    <n v="0"/>
    <n v="0"/>
    <n v="1"/>
    <n v="1"/>
    <n v="0"/>
    <n v="0"/>
    <n v="78209"/>
    <n v="80164"/>
    <n v="0"/>
    <n v="0"/>
    <n v="15997.68"/>
    <n v="0.16020000000000001"/>
    <n v="0.15390000000000001"/>
    <n v="0"/>
    <n v="0"/>
    <n v="0"/>
    <n v="0"/>
    <n v="0"/>
  </r>
  <r>
    <x v="317"/>
    <s v="Yakima"/>
    <n v="2116"/>
    <s v="Davis High School"/>
    <s v="Yes"/>
    <n v="2256.4"/>
    <n v="0"/>
    <n v="2256.4"/>
    <n v="1"/>
    <n v="1"/>
    <n v="2256.4"/>
    <n v="6.6189999999999998"/>
    <n v="78209"/>
    <n v="80164"/>
    <n v="517665.37"/>
    <n v="12940.150000000023"/>
    <n v="15997.68"/>
    <n v="0.16020000000000001"/>
    <n v="0.15390000000000001"/>
    <n v="190810.13"/>
    <n v="8843.43"/>
    <n v="1361"/>
    <n v="10204.43"/>
    <n v="731620.08000000007"/>
  </r>
  <r>
    <x v="317"/>
    <s v="Yakima"/>
    <n v="2176"/>
    <s v="Garfield Elementary School"/>
    <s v="Yes"/>
    <n v="499.56"/>
    <n v="0"/>
    <n v="499.56"/>
    <n v="1"/>
    <n v="1"/>
    <n v="499.56"/>
    <n v="1.4650000000000001"/>
    <n v="78209"/>
    <n v="80164"/>
    <n v="114576.19"/>
    <n v="2864.0699999999924"/>
    <n v="15997.68"/>
    <n v="0.16020000000000001"/>
    <n v="0.15390000000000001"/>
    <n v="42232.49"/>
    <n v="1957.34"/>
    <n v="301.23"/>
    <n v="2258.5699999999997"/>
    <n v="161931.32"/>
  </r>
  <r>
    <x v="317"/>
    <s v="Yakima"/>
    <n v="2177"/>
    <s v="Mckinley Elementary School"/>
    <s v="Yes"/>
    <n v="398.97"/>
    <n v="0"/>
    <n v="398.97"/>
    <n v="1"/>
    <n v="1"/>
    <n v="398.97"/>
    <n v="1.17"/>
    <n v="78209"/>
    <n v="80164"/>
    <n v="91504.53"/>
    <n v="2287.3500000000058"/>
    <n v="15997.68"/>
    <n v="0.16020000000000001"/>
    <n v="0.15390000000000001"/>
    <n v="33728.33"/>
    <n v="1563.2"/>
    <n v="240.58"/>
    <n v="1803.78"/>
    <n v="129323.99"/>
  </r>
  <r>
    <x v="317"/>
    <s v="Yakima"/>
    <n v="2314"/>
    <s v="Washington Middle School"/>
    <s v="Yes"/>
    <n v="736.37"/>
    <n v="0"/>
    <n v="736.37"/>
    <n v="1"/>
    <n v="1"/>
    <n v="736.37"/>
    <n v="2.16"/>
    <n v="78209"/>
    <n v="80164"/>
    <n v="168931.44"/>
    <n v="4222.7999999999884"/>
    <n v="15997.68"/>
    <n v="0.16020000000000001"/>
    <n v="0.15390000000000001"/>
    <n v="62267.69"/>
    <n v="2885.9"/>
    <n v="444.14"/>
    <n v="3330.04"/>
    <n v="238751.97"/>
  </r>
  <r>
    <x v="317"/>
    <s v="Yakima"/>
    <n v="2410"/>
    <s v="Franklin Middle School"/>
    <s v="Yes"/>
    <n v="838.48"/>
    <n v="0"/>
    <n v="838.48"/>
    <n v="1"/>
    <n v="1"/>
    <n v="838.48"/>
    <n v="2.46"/>
    <n v="78209"/>
    <n v="80164"/>
    <n v="192394.14"/>
    <n v="4809.2999999999884"/>
    <n v="15997.68"/>
    <n v="0.16020000000000001"/>
    <n v="0.15390000000000001"/>
    <n v="70915.990000000005"/>
    <n v="3286.72"/>
    <n v="505.83"/>
    <n v="3792.5499999999997"/>
    <n v="271911.98"/>
  </r>
  <r>
    <x v="317"/>
    <s v="Yakima"/>
    <n v="2433"/>
    <s v="Ridgeview Elementary"/>
    <s v="Yes"/>
    <n v="533.11"/>
    <n v="0"/>
    <n v="533.11"/>
    <n v="1"/>
    <n v="1"/>
    <n v="533.11"/>
    <n v="1.5640000000000001"/>
    <n v="78209"/>
    <n v="80164"/>
    <n v="122318.88"/>
    <n v="3057.6199999999953"/>
    <n v="15997.68"/>
    <n v="0.16020000000000001"/>
    <n v="0.15390000000000001"/>
    <n v="45086.42"/>
    <n v="2089.61"/>
    <n v="321.58999999999997"/>
    <n v="2411.2000000000003"/>
    <n v="172874.12"/>
  </r>
  <r>
    <x v="317"/>
    <s v="Yakima"/>
    <n v="2529"/>
    <s v="Roosevelt Elementary School"/>
    <s v="Yes"/>
    <n v="453.11"/>
    <n v="0"/>
    <n v="453.11"/>
    <n v="1"/>
    <n v="1"/>
    <n v="453.11"/>
    <n v="1.329"/>
    <n v="78209"/>
    <n v="80164"/>
    <n v="103939.76"/>
    <n v="2598.2000000000116"/>
    <n v="15997.68"/>
    <n v="0.16020000000000001"/>
    <n v="0.15390000000000001"/>
    <n v="38311.93"/>
    <n v="1775.63"/>
    <n v="273.27"/>
    <n v="2048.9"/>
    <n v="146898.79"/>
  </r>
  <r>
    <x v="317"/>
    <s v="Yakima"/>
    <n v="2592"/>
    <s v="Adams Elementary School"/>
    <s v="Yes"/>
    <n v="644.44000000000005"/>
    <n v="0"/>
    <n v="644.44000000000005"/>
    <n v="1"/>
    <n v="1"/>
    <n v="644.44000000000005"/>
    <n v="1.89"/>
    <n v="78209"/>
    <n v="80164"/>
    <n v="147815.01"/>
    <n v="3694.9499999999825"/>
    <n v="15997.68"/>
    <n v="0.16020000000000001"/>
    <n v="0.15390000000000001"/>
    <n v="54484.23"/>
    <n v="2525.17"/>
    <n v="388.62"/>
    <n v="2913.79"/>
    <n v="208907.98"/>
  </r>
  <r>
    <x v="317"/>
    <s v="Yakima"/>
    <n v="2715"/>
    <s v="Hoover Elementary School"/>
    <s v="Yes"/>
    <n v="594"/>
    <n v="0"/>
    <n v="594"/>
    <n v="1"/>
    <n v="1"/>
    <n v="594"/>
    <n v="1.742"/>
    <n v="78209"/>
    <n v="80164"/>
    <n v="136240.07999999999"/>
    <n v="3405.6100000000151"/>
    <n v="15997.68"/>
    <n v="0.16020000000000001"/>
    <n v="0.15390000000000001"/>
    <n v="50217.74"/>
    <n v="2327.4299999999998"/>
    <n v="358.19"/>
    <n v="2685.62"/>
    <n v="192549.05"/>
  </r>
  <r>
    <x v="317"/>
    <s v="Yakima"/>
    <n v="2818"/>
    <s v="Gilbert Elementary School"/>
    <s v="Yes"/>
    <n v="414.12"/>
    <n v="0"/>
    <n v="414.12"/>
    <n v="1"/>
    <n v="1"/>
    <n v="414.12"/>
    <n v="1.2150000000000001"/>
    <n v="78209"/>
    <n v="80164"/>
    <n v="95023.94"/>
    <n v="2375.3199999999924"/>
    <n v="15997.68"/>
    <n v="0.16020000000000001"/>
    <n v="0.15390000000000001"/>
    <n v="35025.58"/>
    <n v="1623.32"/>
    <n v="249.83"/>
    <n v="1873.1499999999999"/>
    <n v="134297.99"/>
  </r>
  <r>
    <x v="317"/>
    <s v="Yakima"/>
    <n v="2819"/>
    <s v="Nob Hill Elementary School"/>
    <s v="Yes"/>
    <n v="342.14"/>
    <n v="0"/>
    <n v="342.14"/>
    <n v="1"/>
    <n v="1"/>
    <n v="342.14"/>
    <n v="1.004"/>
    <n v="78209"/>
    <n v="80164"/>
    <n v="78521.84"/>
    <n v="1962.820000000007"/>
    <n v="15997.68"/>
    <n v="0.16020000000000001"/>
    <n v="0.15390000000000001"/>
    <n v="28942.95"/>
    <n v="1341.41"/>
    <n v="206.44"/>
    <n v="1547.8500000000001"/>
    <n v="110975.46"/>
  </r>
  <r>
    <x v="317"/>
    <s v="Yakima"/>
    <n v="2899"/>
    <s v="Mcclure Elementary School Yakima"/>
    <s v="Yes"/>
    <n v="557.67999999999995"/>
    <n v="0"/>
    <n v="557.67999999999995"/>
    <n v="1"/>
    <n v="1"/>
    <n v="557.67999999999995"/>
    <n v="1.6359999999999999"/>
    <n v="78209"/>
    <n v="80164"/>
    <n v="127949.92"/>
    <n v="3198.3799999999901"/>
    <n v="15997.68"/>
    <n v="0.16020000000000001"/>
    <n v="0.15390000000000001"/>
    <n v="47162.01"/>
    <n v="2185.81"/>
    <n v="336.4"/>
    <n v="2522.21"/>
    <n v="180832.52"/>
  </r>
  <r>
    <x v="317"/>
    <s v="Yakima"/>
    <n v="3023"/>
    <s v=" K-8 Virtual School"/>
    <s v="Yes"/>
    <n v="186.58"/>
    <n v="0"/>
    <n v="186.58"/>
    <n v="1"/>
    <n v="1"/>
    <n v="186.58"/>
    <n v="0.54700000000000004"/>
    <n v="78209"/>
    <n v="80164"/>
    <n v="42780.32"/>
    <n v="1069.3899999999994"/>
    <n v="15997.68"/>
    <n v="0.16020000000000001"/>
    <n v="0.15390000000000001"/>
    <n v="15768.72"/>
    <n v="730.83"/>
    <n v="112.47"/>
    <n v="843.30000000000007"/>
    <n v="60461.73"/>
  </r>
  <r>
    <x v="317"/>
    <s v="Yakima"/>
    <n v="3138"/>
    <s v="Barge-Lincoln Elementary School"/>
    <s v="Yes"/>
    <n v="517.66999999999996"/>
    <n v="0"/>
    <n v="517.66999999999996"/>
    <n v="1"/>
    <n v="1"/>
    <n v="517.66999999999996"/>
    <n v="1.518"/>
    <n v="78209"/>
    <n v="80164"/>
    <n v="118721.26"/>
    <n v="2967.6900000000023"/>
    <n v="15997.68"/>
    <n v="0.16020000000000001"/>
    <n v="0.15390000000000001"/>
    <n v="43760.35"/>
    <n v="2028.15"/>
    <n v="312.13"/>
    <n v="2340.2800000000002"/>
    <n v="167789.58"/>
  </r>
  <r>
    <x v="317"/>
    <s v="Yakima"/>
    <n v="3206"/>
    <s v="Eisenhower High School"/>
    <s v="Yes"/>
    <n v="2090.27"/>
    <n v="0"/>
    <n v="2090.27"/>
    <n v="1"/>
    <n v="1"/>
    <n v="2090.27"/>
    <n v="6.1310000000000002"/>
    <n v="78209"/>
    <n v="80164"/>
    <n v="479499.38"/>
    <n v="11986.099999999977"/>
    <n v="15997.68"/>
    <n v="0.16020000000000001"/>
    <n v="0.15390000000000001"/>
    <n v="176742.24"/>
    <n v="8191.42"/>
    <n v="1260.6600000000001"/>
    <n v="9452.08"/>
    <n v="677679.79999999993"/>
  </r>
  <r>
    <x v="317"/>
    <s v="Yakima"/>
    <n v="3264"/>
    <s v="Robertson Elementary"/>
    <s v="Yes"/>
    <n v="476.84"/>
    <n v="0"/>
    <n v="476.84"/>
    <n v="1"/>
    <n v="1"/>
    <n v="476.84"/>
    <n v="1.399"/>
    <n v="78209"/>
    <n v="80164"/>
    <n v="109414.39"/>
    <n v="2735.0500000000029"/>
    <n v="15997.68"/>
    <n v="0.16020000000000001"/>
    <n v="0.15390000000000001"/>
    <n v="40329.86"/>
    <n v="1869.16"/>
    <n v="287.66000000000003"/>
    <n v="2156.8200000000002"/>
    <n v="154636.12"/>
  </r>
  <r>
    <x v="317"/>
    <s v="Yakima"/>
    <n v="3312"/>
    <s v="Whitney Elementary Yakima"/>
    <s v="Yes"/>
    <n v="429.78"/>
    <n v="0"/>
    <n v="429.78"/>
    <n v="1"/>
    <n v="1"/>
    <n v="429.78"/>
    <n v="1.2609999999999999"/>
    <n v="78209"/>
    <n v="80164"/>
    <n v="98621.55"/>
    <n v="2465.25"/>
    <n v="15997.68"/>
    <n v="0.16020000000000001"/>
    <n v="0.15390000000000001"/>
    <n v="36351.65"/>
    <n v="1684.78"/>
    <n v="259.29000000000002"/>
    <n v="1944.07"/>
    <n v="139382.52000000002"/>
  </r>
  <r>
    <x v="317"/>
    <s v="Yakima"/>
    <n v="3368"/>
    <s v="Wilson Middle School"/>
    <s v="Yes"/>
    <n v="841.54"/>
    <n v="0"/>
    <n v="841.54"/>
    <n v="1"/>
    <n v="1"/>
    <n v="841.54"/>
    <n v="2.4689999999999999"/>
    <n v="78209"/>
    <n v="80164"/>
    <n v="193098.02"/>
    <n v="4826.9000000000233"/>
    <n v="15997.68"/>
    <n v="0.16020000000000001"/>
    <n v="0.15390000000000001"/>
    <n v="71175.429999999993"/>
    <n v="3298.75"/>
    <n v="507.68"/>
    <n v="3806.43"/>
    <n v="272906.77999999997"/>
  </r>
  <r>
    <x v="317"/>
    <s v="Yakima"/>
    <n v="3615"/>
    <s v="Lewis &amp; Clark Middle School"/>
    <s v="Yes"/>
    <n v="816.11"/>
    <n v="0"/>
    <n v="816.11"/>
    <n v="1"/>
    <n v="1"/>
    <n v="816.11"/>
    <n v="2.3940000000000001"/>
    <n v="78209"/>
    <n v="80164"/>
    <n v="187232.35"/>
    <n v="4680.2699999999895"/>
    <n v="15997.68"/>
    <n v="0.16020000000000001"/>
    <n v="0.15390000000000001"/>
    <n v="69013.36"/>
    <n v="3198.54"/>
    <n v="492.26"/>
    <n v="3690.8"/>
    <n v="264616.78000000003"/>
  </r>
  <r>
    <x v="317"/>
    <s v="Yakima"/>
    <n v="3817"/>
    <s v="Martin Luther King Jr Elementary"/>
    <s v="Yes"/>
    <n v="488.89"/>
    <n v="0"/>
    <n v="488.89"/>
    <n v="1"/>
    <n v="1"/>
    <n v="488.89"/>
    <n v="1.4339999999999999"/>
    <n v="78209"/>
    <n v="80164"/>
    <n v="112151.71"/>
    <n v="2803.4699999999866"/>
    <n v="15997.68"/>
    <n v="0.16020000000000001"/>
    <n v="0.15390000000000001"/>
    <n v="41338.83"/>
    <n v="1915.92"/>
    <n v="294.86"/>
    <n v="2210.7800000000002"/>
    <n v="158504.79"/>
  </r>
  <r>
    <x v="317"/>
    <s v="Yakima"/>
    <n v="4020"/>
    <s v="Yakima Valley Technical Skills Center"/>
    <s v="No"/>
    <n v="491.2"/>
    <n v="0"/>
    <n v="0"/>
    <n v="1"/>
    <n v="1"/>
    <n v="0"/>
    <n v="0"/>
    <n v="78209"/>
    <n v="80164"/>
    <n v="0"/>
    <n v="0"/>
    <n v="15997.68"/>
    <n v="0.16020000000000001"/>
    <n v="0.15390000000000001"/>
    <n v="0"/>
    <n v="0"/>
    <n v="0"/>
    <n v="0"/>
    <n v="0"/>
  </r>
  <r>
    <x v="317"/>
    <s v="Yakima"/>
    <n v="4093"/>
    <s v="Stanton Academy"/>
    <s v="Yes"/>
    <n v="184.6"/>
    <n v="0"/>
    <n v="184.6"/>
    <n v="1"/>
    <n v="1"/>
    <n v="184.6"/>
    <n v="0.54100000000000004"/>
    <n v="78209"/>
    <n v="80164"/>
    <n v="42311.07"/>
    <n v="1057.6500000000015"/>
    <n v="15997.68"/>
    <n v="0.16020000000000001"/>
    <n v="0.15390000000000001"/>
    <n v="15595.75"/>
    <n v="722.81"/>
    <n v="111.24"/>
    <n v="834.05"/>
    <n v="59798.520000000004"/>
  </r>
  <r>
    <x v="317"/>
    <s v="Yakima"/>
    <n v="5153"/>
    <s v="Yakima Online"/>
    <s v="Yes"/>
    <n v="361.02"/>
    <n v="0"/>
    <n v="361.02"/>
    <n v="1"/>
    <n v="1"/>
    <n v="361.02"/>
    <n v="1.0589999999999999"/>
    <n v="78209"/>
    <n v="80164"/>
    <n v="82823.33"/>
    <n v="2070.3499999999913"/>
    <n v="15997.68"/>
    <n v="0.16020000000000001"/>
    <n v="0.15390000000000001"/>
    <n v="30528.47"/>
    <n v="1414.89"/>
    <n v="217.75"/>
    <n v="1632.64"/>
    <n v="117054.79"/>
  </r>
  <r>
    <x v="317"/>
    <s v="Yakima"/>
    <n v="5224"/>
    <s v="Yakima Satellite Alternative Programs"/>
    <s v="Yes"/>
    <n v="26.6"/>
    <n v="0"/>
    <n v="26.6"/>
    <n v="1"/>
    <n v="1"/>
    <n v="26.6"/>
    <n v="7.8E-2"/>
    <n v="78209"/>
    <n v="80164"/>
    <n v="6100.3"/>
    <n v="152.48999999999978"/>
    <n v="15997.68"/>
    <n v="0.16020000000000001"/>
    <n v="0.15390000000000001"/>
    <n v="2248.56"/>
    <n v="104.21"/>
    <n v="16.04"/>
    <n v="120.25"/>
    <n v="8621.6"/>
  </r>
  <r>
    <x v="317"/>
    <s v="Yakima"/>
    <n v="5355"/>
    <s v="Yakima Open Doors"/>
    <s v="Yes"/>
    <n v="127.98"/>
    <n v="0"/>
    <n v="127.98"/>
    <n v="1"/>
    <n v="1"/>
    <n v="127.98"/>
    <n v="0.375"/>
    <n v="78209"/>
    <n v="80164"/>
    <n v="29328.38"/>
    <n v="733.11999999999898"/>
    <n v="15997.68"/>
    <n v="0.16020000000000001"/>
    <n v="0.15390000000000001"/>
    <n v="10810.36"/>
    <n v="501.03"/>
    <n v="77.11"/>
    <n v="578.14"/>
    <n v="41450"/>
  </r>
  <r>
    <x v="318"/>
    <s v="Yelm"/>
    <n v="1627"/>
    <s v="Yelm Extension School"/>
    <s v="Yes"/>
    <n v="150.35"/>
    <n v="0"/>
    <n v="150.35"/>
    <n v="1.06"/>
    <n v="1.06"/>
    <n v="150.35"/>
    <n v="0.441"/>
    <n v="78209"/>
    <n v="80164"/>
    <n v="36559.58"/>
    <n v="913.87999999999738"/>
    <n v="15997.68"/>
    <n v="0.16020000000000001"/>
    <n v="0.15390000000000001"/>
    <n v="13052.47"/>
    <n v="624.55999999999995"/>
    <n v="96.12"/>
    <n v="720.68"/>
    <n v="51246.61"/>
  </r>
  <r>
    <x v="318"/>
    <s v="Yelm"/>
    <n v="2260"/>
    <s v="McKenna Elementary"/>
    <s v="No"/>
    <n v="401.38"/>
    <n v="0"/>
    <n v="0"/>
    <n v="1.06"/>
    <n v="1.06"/>
    <n v="0"/>
    <n v="0"/>
    <n v="78209"/>
    <n v="80164"/>
    <n v="0"/>
    <n v="0"/>
    <n v="15997.68"/>
    <n v="0.16020000000000001"/>
    <n v="0.15390000000000001"/>
    <n v="0"/>
    <n v="0"/>
    <n v="0"/>
    <n v="0"/>
    <n v="0"/>
  </r>
  <r>
    <x v="318"/>
    <s v="Yelm"/>
    <n v="2481"/>
    <s v="Yelm Middle School"/>
    <s v="No"/>
    <n v="645.85"/>
    <n v="0"/>
    <n v="0"/>
    <n v="1.06"/>
    <n v="1.06"/>
    <n v="0"/>
    <n v="0"/>
    <n v="78209"/>
    <n v="80164"/>
    <n v="0"/>
    <n v="0"/>
    <n v="15997.68"/>
    <n v="0.16020000000000001"/>
    <n v="0.15390000000000001"/>
    <n v="0"/>
    <n v="0"/>
    <n v="0"/>
    <n v="0"/>
    <n v="0"/>
  </r>
  <r>
    <x v="318"/>
    <s v="Yelm"/>
    <n v="2633"/>
    <s v="Yelm High School 12"/>
    <s v="No"/>
    <n v="1628.87"/>
    <n v="0"/>
    <n v="0"/>
    <n v="1.06"/>
    <n v="1.06"/>
    <n v="0"/>
    <n v="0"/>
    <n v="78209"/>
    <n v="80164"/>
    <n v="0"/>
    <n v="0"/>
    <n v="15997.68"/>
    <n v="0.16020000000000001"/>
    <n v="0.15390000000000001"/>
    <n v="0"/>
    <n v="0"/>
    <n v="0"/>
    <n v="0"/>
    <n v="0"/>
  </r>
  <r>
    <x v="318"/>
    <s v="Yelm"/>
    <n v="3848"/>
    <s v="Southworth Elementary"/>
    <s v="No"/>
    <n v="666.73"/>
    <n v="0"/>
    <n v="0"/>
    <n v="1.06"/>
    <n v="1.06"/>
    <n v="0"/>
    <n v="0"/>
    <n v="78209"/>
    <n v="80164"/>
    <n v="0"/>
    <n v="0"/>
    <n v="15997.68"/>
    <n v="0.16020000000000001"/>
    <n v="0.15390000000000001"/>
    <n v="0"/>
    <n v="0"/>
    <n v="0"/>
    <n v="0"/>
    <n v="0"/>
  </r>
  <r>
    <x v="318"/>
    <s v="Yelm"/>
    <n v="4224"/>
    <s v="Yelm Prairie Elementary"/>
    <s v="No"/>
    <n v="417.48"/>
    <n v="0"/>
    <n v="0"/>
    <n v="1.06"/>
    <n v="1.06"/>
    <n v="0"/>
    <n v="0"/>
    <n v="78209"/>
    <n v="80164"/>
    <n v="0"/>
    <n v="0"/>
    <n v="15997.68"/>
    <n v="0.16020000000000001"/>
    <n v="0.15390000000000001"/>
    <n v="0"/>
    <n v="0"/>
    <n v="0"/>
    <n v="0"/>
    <n v="0"/>
  </r>
  <r>
    <x v="318"/>
    <s v="Yelm"/>
    <n v="4346"/>
    <s v="Fort Stevens Elementary"/>
    <s v="Yes"/>
    <n v="448.98"/>
    <n v="0"/>
    <n v="448.98"/>
    <n v="1.06"/>
    <n v="1.06"/>
    <n v="448.98"/>
    <n v="1.3169999999999999"/>
    <n v="78209"/>
    <n v="80164"/>
    <n v="109181.33"/>
    <n v="2729.2200000000012"/>
    <n v="15997.68"/>
    <n v="0.16020000000000001"/>
    <n v="0.15390000000000001"/>
    <n v="38979.82"/>
    <n v="1865.18"/>
    <n v="287.05"/>
    <n v="2152.23"/>
    <n v="153042.6"/>
  </r>
  <r>
    <x v="318"/>
    <s v="Yelm"/>
    <n v="4451"/>
    <s v="Mill Pond Elementary School"/>
    <s v="No"/>
    <n v="363.90999999999997"/>
    <n v="0"/>
    <n v="0"/>
    <n v="1.06"/>
    <n v="1.06"/>
    <n v="0"/>
    <n v="0"/>
    <n v="78209"/>
    <n v="80164"/>
    <n v="0"/>
    <n v="0"/>
    <n v="15997.68"/>
    <n v="0.16020000000000001"/>
    <n v="0.15390000000000001"/>
    <n v="0"/>
    <n v="0"/>
    <n v="0"/>
    <n v="0"/>
    <n v="0"/>
  </r>
  <r>
    <x v="318"/>
    <s v="Yelm"/>
    <n v="5018"/>
    <s v="Lackamas Elementary"/>
    <s v="No"/>
    <n v="275.81"/>
    <n v="0"/>
    <n v="0"/>
    <n v="1.06"/>
    <n v="1.06"/>
    <n v="0"/>
    <n v="0"/>
    <n v="78209"/>
    <n v="80164"/>
    <n v="0"/>
    <n v="0"/>
    <n v="15997.68"/>
    <n v="0.16020000000000001"/>
    <n v="0.15390000000000001"/>
    <n v="0"/>
    <n v="0"/>
    <n v="0"/>
    <n v="0"/>
    <n v="0"/>
  </r>
  <r>
    <x v="318"/>
    <s v="Yelm"/>
    <n v="5052"/>
    <s v="Ridgeline Middle School"/>
    <s v="No"/>
    <n v="571.52"/>
    <n v="0"/>
    <n v="0"/>
    <n v="1.06"/>
    <n v="1.06"/>
    <n v="0"/>
    <n v="0"/>
    <n v="78209"/>
    <n v="80164"/>
    <n v="0"/>
    <n v="0"/>
    <n v="15997.68"/>
    <n v="0.16020000000000001"/>
    <n v="0.15390000000000001"/>
    <n v="0"/>
    <n v="0"/>
    <n v="0"/>
    <n v="0"/>
    <n v="0"/>
  </r>
  <r>
    <x v="319"/>
    <s v="Zillah"/>
    <n v="2240"/>
    <s v="Zillah High School"/>
    <s v="Yes"/>
    <n v="453.46999999999997"/>
    <n v="0"/>
    <n v="453.46999999999997"/>
    <n v="1"/>
    <n v="1"/>
    <n v="453.46999999999997"/>
    <n v="1.33"/>
    <n v="78209"/>
    <n v="80164"/>
    <n v="104017.97"/>
    <n v="2600.1499999999942"/>
    <n v="15997.68"/>
    <n v="0.16020000000000001"/>
    <n v="0.15390000000000001"/>
    <n v="38340.76"/>
    <n v="1776.97"/>
    <n v="273.48"/>
    <n v="2050.4499999999998"/>
    <n v="147009.33000000002"/>
  </r>
  <r>
    <x v="319"/>
    <s v="Zillah"/>
    <n v="2783"/>
    <s v="Hilton Elementary School"/>
    <s v="Yes"/>
    <n v="303.23"/>
    <n v="0"/>
    <n v="303.23"/>
    <n v="1"/>
    <n v="1"/>
    <n v="303.23"/>
    <n v="0.88900000000000001"/>
    <n v="78209"/>
    <n v="80164"/>
    <n v="69527.8"/>
    <n v="1738"/>
    <n v="15997.68"/>
    <n v="0.16020000000000001"/>
    <n v="0.15390000000000001"/>
    <n v="25627.77"/>
    <n v="1187.76"/>
    <n v="182.8"/>
    <n v="1370.56"/>
    <n v="98264.13"/>
  </r>
  <r>
    <x v="319"/>
    <s v="Zillah"/>
    <n v="4221"/>
    <s v="Zillah Intermediate School"/>
    <s v="Yes"/>
    <n v="268.63"/>
    <n v="0"/>
    <n v="268.63"/>
    <n v="1"/>
    <n v="1"/>
    <n v="268.63"/>
    <n v="0.78800000000000003"/>
    <n v="78209"/>
    <n v="80164"/>
    <n v="61628.69"/>
    <n v="1540.5400000000009"/>
    <n v="15997.68"/>
    <n v="0.16020000000000001"/>
    <n v="0.15390000000000001"/>
    <n v="22716.18"/>
    <n v="1052.82"/>
    <n v="162.03"/>
    <n v="1214.8499999999999"/>
    <n v="87100.260000000009"/>
  </r>
  <r>
    <x v="319"/>
    <s v="Zillah"/>
    <n v="4481"/>
    <s v="Zillah Middle School"/>
    <s v="Yes"/>
    <n v="297.95"/>
    <n v="0"/>
    <n v="297.95"/>
    <n v="1"/>
    <n v="1"/>
    <n v="297.95"/>
    <n v="0.874"/>
    <n v="78209"/>
    <n v="80164"/>
    <n v="68354.67"/>
    <n v="1708.6699999999983"/>
    <n v="15997.68"/>
    <n v="0.16020000000000001"/>
    <n v="0.15390000000000001"/>
    <n v="25195.35"/>
    <n v="1167.72"/>
    <n v="179.71"/>
    <n v="1347.43"/>
    <n v="96606.119999999981"/>
  </r>
  <r>
    <x v="320"/>
    <m/>
    <m/>
    <m/>
    <m/>
    <m/>
    <m/>
    <m/>
    <m/>
    <m/>
    <m/>
    <m/>
    <m/>
    <m/>
    <m/>
    <m/>
    <m/>
    <m/>
    <m/>
    <m/>
    <m/>
    <m/>
    <m/>
    <m/>
  </r>
  <r>
    <x v="320"/>
    <m/>
    <m/>
    <m/>
    <m/>
    <m/>
    <m/>
    <m/>
    <m/>
    <m/>
    <m/>
    <m/>
    <m/>
    <m/>
    <m/>
    <m/>
    <m/>
    <m/>
    <m/>
    <m/>
    <m/>
    <m/>
    <m/>
    <m/>
  </r>
  <r>
    <x v="320"/>
    <m/>
    <m/>
    <m/>
    <m/>
    <m/>
    <m/>
    <m/>
    <m/>
    <m/>
    <m/>
    <m/>
    <m/>
    <m/>
    <m/>
    <m/>
    <m/>
    <m/>
    <m/>
    <m/>
    <m/>
    <m/>
    <m/>
    <m/>
  </r>
  <r>
    <x v="320"/>
    <m/>
    <m/>
    <m/>
    <m/>
    <m/>
    <m/>
    <m/>
    <m/>
    <m/>
    <m/>
    <m/>
    <m/>
    <m/>
    <m/>
    <m/>
    <m/>
    <m/>
    <m/>
    <m/>
    <m/>
    <m/>
    <m/>
    <m/>
  </r>
  <r>
    <x v="320"/>
    <m/>
    <m/>
    <m/>
    <m/>
    <m/>
    <m/>
    <m/>
    <m/>
    <m/>
    <m/>
    <m/>
    <m/>
    <m/>
    <m/>
    <m/>
    <m/>
    <m/>
    <m/>
    <m/>
    <m/>
    <m/>
    <m/>
    <m/>
  </r>
  <r>
    <x v="320"/>
    <m/>
    <m/>
    <m/>
    <m/>
    <m/>
    <m/>
    <m/>
    <m/>
    <m/>
    <m/>
    <m/>
    <m/>
    <m/>
    <m/>
    <m/>
    <m/>
    <m/>
    <m/>
    <m/>
    <m/>
    <m/>
    <m/>
    <m/>
  </r>
  <r>
    <x v="320"/>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CFAB45-C4F3-4D44-ACDD-DD5AA8CA6DDA}" name="PivotTable3" cacheId="2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I1:L323" firstHeaderRow="1" firstDataRow="2" firstDataCol="1"/>
  <pivotFields count="24">
    <pivotField axis="axisRow" showAll="0" sortType="ascending">
      <items count="321">
        <item x="298"/>
        <item x="11"/>
        <item x="192"/>
        <item x="128"/>
        <item x="225"/>
        <item x="37"/>
        <item x="5"/>
        <item x="113"/>
        <item x="198"/>
        <item x="116"/>
        <item x="81"/>
        <item x="207"/>
        <item x="223"/>
        <item x="138"/>
        <item x="259"/>
        <item x="71"/>
        <item x="122"/>
        <item x="25"/>
        <item x="24"/>
        <item x="301"/>
        <item x="201"/>
        <item x="204"/>
        <item x="51"/>
        <item x="239"/>
        <item x="22"/>
        <item x="213"/>
        <item x="212"/>
        <item x="288"/>
        <item x="98"/>
        <item x="120"/>
        <item x="93"/>
        <item x="297"/>
        <item x="76"/>
        <item x="21"/>
        <item x="8"/>
        <item x="224"/>
        <item x="230"/>
        <item x="58"/>
        <item x="258"/>
        <item x="129"/>
        <item x="281"/>
        <item x="26"/>
        <item x="110"/>
        <item x="315"/>
        <item x="112"/>
        <item x="189"/>
        <item x="18"/>
        <item x="193"/>
        <item x="64"/>
        <item x="137"/>
        <item x="299"/>
        <item x="111"/>
        <item x="53"/>
        <item x="188"/>
        <item x="105"/>
        <item x="222"/>
        <item x="196"/>
        <item x="168"/>
        <item x="257"/>
        <item x="109"/>
        <item x="203"/>
        <item x="292"/>
        <item x="215"/>
        <item x="296"/>
        <item x="49"/>
        <item x="247"/>
        <item x="232"/>
        <item x="152"/>
        <item x="73"/>
        <item x="311"/>
        <item x="87"/>
        <item x="0"/>
        <item x="100"/>
        <item x="167"/>
        <item x="142"/>
        <item x="150"/>
        <item x="69"/>
        <item x="272"/>
        <item x="214"/>
        <item x="48"/>
        <item x="234"/>
        <item x="313"/>
        <item x="179"/>
        <item x="177"/>
        <item x="175"/>
        <item x="50"/>
        <item x="250"/>
        <item x="210"/>
        <item x="19"/>
        <item x="211"/>
        <item x="36"/>
        <item x="205"/>
        <item x="235"/>
        <item x="78"/>
        <item x="72"/>
        <item x="145"/>
        <item x="97"/>
        <item x="289"/>
        <item x="221"/>
        <item x="244"/>
        <item x="9"/>
        <item x="283"/>
        <item x="227"/>
        <item x="6"/>
        <item x="273"/>
        <item x="246"/>
        <item x="108"/>
        <item x="242"/>
        <item x="124"/>
        <item x="114"/>
        <item x="174"/>
        <item x="266"/>
        <item x="158"/>
        <item x="264"/>
        <item x="217"/>
        <item x="218"/>
        <item x="103"/>
        <item x="104"/>
        <item x="308"/>
        <item x="101"/>
        <item x="16"/>
        <item x="7"/>
        <item x="169"/>
        <item x="29"/>
        <item x="249"/>
        <item x="27"/>
        <item x="270"/>
        <item x="55"/>
        <item x="65"/>
        <item x="276"/>
        <item x="68"/>
        <item x="117"/>
        <item x="38"/>
        <item x="314"/>
        <item x="13"/>
        <item x="28"/>
        <item x="282"/>
        <item x="85"/>
        <item x="118"/>
        <item x="229"/>
        <item x="86"/>
        <item x="307"/>
        <item x="134"/>
        <item x="161"/>
        <item x="74"/>
        <item x="153"/>
        <item x="151"/>
        <item x="1"/>
        <item x="312"/>
        <item x="15"/>
        <item x="277"/>
        <item x="184"/>
        <item x="199"/>
        <item x="32"/>
        <item x="305"/>
        <item x="31"/>
        <item x="254"/>
        <item x="220"/>
        <item x="2"/>
        <item x="52"/>
        <item x="180"/>
        <item x="309"/>
        <item x="95"/>
        <item x="57"/>
        <item x="251"/>
        <item x="91"/>
        <item x="241"/>
        <item x="139"/>
        <item x="202"/>
        <item x="170"/>
        <item x="99"/>
        <item x="163"/>
        <item x="183"/>
        <item x="181"/>
        <item x="17"/>
        <item x="197"/>
        <item x="147"/>
        <item x="278"/>
        <item x="190"/>
        <item x="195"/>
        <item x="178"/>
        <item x="219"/>
        <item x="248"/>
        <item x="162"/>
        <item x="310"/>
        <item x="171"/>
        <item x="164"/>
        <item x="54"/>
        <item x="238"/>
        <item x="260"/>
        <item x="209"/>
        <item x="271"/>
        <item x="23"/>
        <item x="286"/>
        <item x="268"/>
        <item x="60"/>
        <item x="191"/>
        <item x="39"/>
        <item x="200"/>
        <item x="82"/>
        <item x="12"/>
        <item x="66"/>
        <item x="306"/>
        <item x="80"/>
        <item x="35"/>
        <item x="102"/>
        <item x="265"/>
        <item x="240"/>
        <item x="186"/>
        <item x="131"/>
        <item x="233"/>
        <item x="46"/>
        <item x="20"/>
        <item x="236"/>
        <item x="3"/>
        <item x="119"/>
        <item x="47"/>
        <item x="157"/>
        <item x="243"/>
        <item x="156"/>
        <item x="148"/>
        <item x="262"/>
        <item x="75"/>
        <item x="123"/>
        <item x="159"/>
        <item x="67"/>
        <item x="4"/>
        <item x="141"/>
        <item x="106"/>
        <item x="149"/>
        <item x="245"/>
        <item x="125"/>
        <item x="263"/>
        <item x="56"/>
        <item x="90"/>
        <item x="256"/>
        <item x="252"/>
        <item x="187"/>
        <item x="92"/>
        <item x="165"/>
        <item x="144"/>
        <item x="143"/>
        <item x="30"/>
        <item x="83"/>
        <item x="33"/>
        <item x="62"/>
        <item x="127"/>
        <item x="302"/>
        <item x="59"/>
        <item x="226"/>
        <item x="253"/>
        <item x="132"/>
        <item x="107"/>
        <item x="185"/>
        <item x="34"/>
        <item x="300"/>
        <item x="287"/>
        <item x="45"/>
        <item x="130"/>
        <item x="267"/>
        <item x="77"/>
        <item x="43"/>
        <item x="140"/>
        <item x="173"/>
        <item x="115"/>
        <item x="318"/>
        <item x="172"/>
        <item x="284"/>
        <item x="182"/>
        <item x="216"/>
        <item x="94"/>
        <item x="228"/>
        <item x="275"/>
        <item x="290"/>
        <item x="291"/>
        <item x="61"/>
        <item x="294"/>
        <item x="41"/>
        <item x="280"/>
        <item x="44"/>
        <item x="293"/>
        <item x="206"/>
        <item x="10"/>
        <item x="79"/>
        <item x="14"/>
        <item x="135"/>
        <item x="146"/>
        <item x="166"/>
        <item x="155"/>
        <item x="304"/>
        <item x="133"/>
        <item x="121"/>
        <item x="126"/>
        <item x="274"/>
        <item x="208"/>
        <item x="40"/>
        <item x="194"/>
        <item x="84"/>
        <item x="261"/>
        <item x="42"/>
        <item x="70"/>
        <item x="231"/>
        <item x="255"/>
        <item x="176"/>
        <item x="285"/>
        <item x="160"/>
        <item x="317"/>
        <item x="63"/>
        <item x="237"/>
        <item x="136"/>
        <item x="88"/>
        <item x="269"/>
        <item x="279"/>
        <item x="96"/>
        <item x="89"/>
        <item x="319"/>
        <item x="295"/>
        <item x="303"/>
        <item x="154"/>
        <item x="316"/>
        <item t="default"/>
      </items>
    </pivotField>
    <pivotField showAll="0"/>
    <pivotField showAll="0"/>
    <pivotField showAll="0"/>
    <pivotField axis="axisCol" showAll="0">
      <items count="3">
        <item x="1"/>
        <item x="0"/>
        <item t="default"/>
      </items>
    </pivotField>
    <pivotField dataField="1" numFmtId="43" showAll="0"/>
    <pivotField showAll="0"/>
    <pivotField showAll="0"/>
    <pivotField numFmtId="174" showAll="0"/>
    <pivotField numFmtId="174" showAll="0"/>
    <pivotField numFmtId="43" showAll="0"/>
    <pivotField numFmtId="173" showAll="0"/>
    <pivotField numFmtId="166" showAll="0"/>
    <pivotField numFmtId="166" showAll="0"/>
    <pivotField numFmtId="166" showAll="0"/>
    <pivotField numFmtId="166" showAll="0"/>
    <pivotField numFmtId="166" showAll="0"/>
    <pivotField numFmtId="10" showAll="0"/>
    <pivotField numFmtId="10" showAll="0"/>
    <pivotField numFmtId="166" showAll="0"/>
    <pivotField numFmtId="166" showAll="0"/>
    <pivotField numFmtId="166" showAll="0"/>
    <pivotField numFmtId="166" showAll="0"/>
    <pivotField numFmtId="166" showAll="0"/>
  </pivotFields>
  <rowFields count="1">
    <field x="0"/>
  </rowFields>
  <rowItems count="3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t="grand">
      <x/>
    </i>
  </rowItems>
  <colFields count="1">
    <field x="4"/>
  </colFields>
  <colItems count="3">
    <i>
      <x/>
    </i>
    <i>
      <x v="1"/>
    </i>
    <i t="grand">
      <x/>
    </i>
  </colItems>
  <dataFields count="1">
    <dataField name="Sum of AAFTE w/TK 2024-25 as of  May 2025" fld="5" baseField="0" baseItem="0" numFmtId="43"/>
  </dataFields>
  <formats count="4">
    <format dxfId="10">
      <pivotArea type="origin" dataOnly="0" labelOnly="1" outline="0" fieldPosition="0"/>
    </format>
    <format dxfId="9">
      <pivotArea type="origin" dataOnly="0" labelOnly="1" outline="0" fieldPosition="0"/>
    </format>
    <format dxfId="8">
      <pivotArea type="origin" dataOnly="0" labelOnly="1" outline="0" fieldPosition="0"/>
    </format>
    <format dxfId="7">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FB20775-88A8-4FEC-997F-43BAD74434EF}" name="PivotTable2" cacheId="3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Q2:R324" firstHeaderRow="1" firstDataRow="1" firstDataCol="1"/>
  <pivotFields count="24">
    <pivotField axis="axisRow" showAll="0">
      <items count="323">
        <item x="298"/>
        <item x="11"/>
        <item x="192"/>
        <item x="128"/>
        <item x="225"/>
        <item x="37"/>
        <item x="5"/>
        <item x="113"/>
        <item x="198"/>
        <item x="116"/>
        <item x="81"/>
        <item x="207"/>
        <item x="223"/>
        <item x="138"/>
        <item x="259"/>
        <item x="71"/>
        <item x="122"/>
        <item x="25"/>
        <item x="24"/>
        <item x="301"/>
        <item x="204"/>
        <item x="51"/>
        <item x="239"/>
        <item x="22"/>
        <item x="213"/>
        <item x="212"/>
        <item x="288"/>
        <item x="98"/>
        <item x="120"/>
        <item x="93"/>
        <item x="297"/>
        <item x="76"/>
        <item x="21"/>
        <item x="8"/>
        <item x="224"/>
        <item x="58"/>
        <item x="258"/>
        <item x="129"/>
        <item x="281"/>
        <item x="26"/>
        <item x="110"/>
        <item x="315"/>
        <item x="112"/>
        <item x="189"/>
        <item x="18"/>
        <item x="193"/>
        <item x="64"/>
        <item x="137"/>
        <item x="299"/>
        <item x="111"/>
        <item x="53"/>
        <item x="188"/>
        <item x="105"/>
        <item x="222"/>
        <item x="196"/>
        <item x="168"/>
        <item x="257"/>
        <item x="109"/>
        <item x="203"/>
        <item x="292"/>
        <item x="215"/>
        <item x="296"/>
        <item x="49"/>
        <item x="247"/>
        <item x="232"/>
        <item x="152"/>
        <item x="73"/>
        <item x="311"/>
        <item x="87"/>
        <item x="0"/>
        <item x="100"/>
        <item x="167"/>
        <item x="142"/>
        <item x="150"/>
        <item x="69"/>
        <item x="272"/>
        <item x="214"/>
        <item x="48"/>
        <item x="234"/>
        <item x="313"/>
        <item x="179"/>
        <item x="177"/>
        <item x="175"/>
        <item x="50"/>
        <item x="250"/>
        <item x="210"/>
        <item x="19"/>
        <item x="211"/>
        <item x="36"/>
        <item x="205"/>
        <item x="235"/>
        <item x="78"/>
        <item x="72"/>
        <item x="145"/>
        <item x="97"/>
        <item x="289"/>
        <item x="221"/>
        <item x="244"/>
        <item x="9"/>
        <item x="283"/>
        <item x="227"/>
        <item x="6"/>
        <item x="273"/>
        <item x="246"/>
        <item x="108"/>
        <item x="242"/>
        <item x="124"/>
        <item x="114"/>
        <item x="174"/>
        <item x="266"/>
        <item x="158"/>
        <item x="264"/>
        <item x="217"/>
        <item x="218"/>
        <item x="16"/>
        <item x="7"/>
        <item x="169"/>
        <item x="29"/>
        <item x="249"/>
        <item x="270"/>
        <item x="55"/>
        <item x="65"/>
        <item x="276"/>
        <item x="68"/>
        <item x="117"/>
        <item x="38"/>
        <item x="314"/>
        <item x="13"/>
        <item x="28"/>
        <item x="282"/>
        <item x="85"/>
        <item x="118"/>
        <item x="229"/>
        <item x="86"/>
        <item x="307"/>
        <item x="134"/>
        <item x="161"/>
        <item x="74"/>
        <item x="153"/>
        <item x="151"/>
        <item x="1"/>
        <item x="312"/>
        <item x="15"/>
        <item x="277"/>
        <item x="184"/>
        <item x="199"/>
        <item x="32"/>
        <item x="305"/>
        <item x="31"/>
        <item x="254"/>
        <item x="220"/>
        <item x="2"/>
        <item x="52"/>
        <item x="180"/>
        <item x="309"/>
        <item x="95"/>
        <item x="57"/>
        <item x="251"/>
        <item x="91"/>
        <item x="241"/>
        <item x="139"/>
        <item x="202"/>
        <item x="170"/>
        <item x="99"/>
        <item x="163"/>
        <item x="183"/>
        <item x="181"/>
        <item x="17"/>
        <item x="197"/>
        <item x="147"/>
        <item x="278"/>
        <item x="190"/>
        <item x="178"/>
        <item x="219"/>
        <item x="248"/>
        <item x="162"/>
        <item x="310"/>
        <item x="171"/>
        <item x="164"/>
        <item x="54"/>
        <item x="238"/>
        <item x="260"/>
        <item x="209"/>
        <item x="271"/>
        <item x="23"/>
        <item x="286"/>
        <item x="268"/>
        <item x="60"/>
        <item x="191"/>
        <item x="39"/>
        <item x="200"/>
        <item x="82"/>
        <item x="12"/>
        <item x="66"/>
        <item x="306"/>
        <item x="80"/>
        <item x="265"/>
        <item x="240"/>
        <item x="186"/>
        <item x="131"/>
        <item x="233"/>
        <item x="46"/>
        <item x="20"/>
        <item x="236"/>
        <item x="3"/>
        <item x="119"/>
        <item x="47"/>
        <item x="157"/>
        <item x="243"/>
        <item x="156"/>
        <item x="148"/>
        <item x="262"/>
        <item x="75"/>
        <item x="123"/>
        <item x="159"/>
        <item x="67"/>
        <item x="4"/>
        <item x="141"/>
        <item x="106"/>
        <item x="149"/>
        <item x="245"/>
        <item x="125"/>
        <item x="263"/>
        <item x="56"/>
        <item x="90"/>
        <item x="256"/>
        <item x="252"/>
        <item x="187"/>
        <item x="92"/>
        <item x="165"/>
        <item x="144"/>
        <item x="143"/>
        <item x="30"/>
        <item x="83"/>
        <item x="33"/>
        <item x="62"/>
        <item x="127"/>
        <item x="302"/>
        <item x="59"/>
        <item x="226"/>
        <item x="253"/>
        <item x="107"/>
        <item x="185"/>
        <item x="34"/>
        <item x="300"/>
        <item x="287"/>
        <item x="45"/>
        <item x="130"/>
        <item x="267"/>
        <item x="77"/>
        <item x="43"/>
        <item x="140"/>
        <item x="173"/>
        <item x="115"/>
        <item x="318"/>
        <item x="172"/>
        <item x="284"/>
        <item x="182"/>
        <item x="216"/>
        <item x="94"/>
        <item x="228"/>
        <item x="275"/>
        <item x="290"/>
        <item x="291"/>
        <item x="61"/>
        <item x="294"/>
        <item x="41"/>
        <item x="280"/>
        <item x="44"/>
        <item x="293"/>
        <item x="206"/>
        <item x="10"/>
        <item x="79"/>
        <item x="14"/>
        <item x="135"/>
        <item x="146"/>
        <item x="166"/>
        <item x="155"/>
        <item x="133"/>
        <item x="121"/>
        <item x="126"/>
        <item x="274"/>
        <item x="208"/>
        <item x="40"/>
        <item x="194"/>
        <item x="84"/>
        <item x="261"/>
        <item x="42"/>
        <item x="70"/>
        <item x="231"/>
        <item x="255"/>
        <item x="176"/>
        <item x="285"/>
        <item x="160"/>
        <item x="317"/>
        <item x="63"/>
        <item x="237"/>
        <item x="136"/>
        <item x="88"/>
        <item x="269"/>
        <item x="279"/>
        <item x="96"/>
        <item x="89"/>
        <item x="319"/>
        <item x="295"/>
        <item x="303"/>
        <item x="154"/>
        <item x="35"/>
        <item x="103"/>
        <item x="316"/>
        <item x="27"/>
        <item x="104"/>
        <item x="132"/>
        <item x="201"/>
        <item x="308"/>
        <item x="102"/>
        <item x="304"/>
        <item m="1" x="321"/>
        <item x="101"/>
        <item x="195"/>
        <item x="230"/>
        <item x="320"/>
        <item t="default"/>
      </items>
    </pivotField>
    <pivotField showAll="0"/>
    <pivotField dataField="1" showAll="0"/>
    <pivotField showAll="0"/>
    <pivotField showAll="0"/>
    <pivotField showAll="0"/>
    <pivotField showAll="0"/>
    <pivotField showAll="0"/>
    <pivotField numFmtId="174" showAll="0"/>
    <pivotField numFmtId="174" showAll="0"/>
    <pivotField numFmtId="168" showAll="0"/>
    <pivotField numFmtId="173" showAll="0"/>
    <pivotField numFmtId="166" showAll="0"/>
    <pivotField numFmtId="166" showAll="0"/>
    <pivotField numFmtId="166" showAll="0"/>
    <pivotField numFmtId="165" showAll="0"/>
    <pivotField numFmtId="166" showAll="0"/>
    <pivotField numFmtId="10" showAll="0"/>
    <pivotField numFmtId="10" showAll="0"/>
    <pivotField numFmtId="166" showAll="0"/>
    <pivotField numFmtId="165" showAll="0"/>
    <pivotField numFmtId="165" showAll="0"/>
    <pivotField numFmtId="165" showAll="0"/>
    <pivotField numFmtId="166" showAll="0"/>
  </pivotFields>
  <rowFields count="1">
    <field x="0"/>
  </rowFields>
  <rowItems count="32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8"/>
    </i>
    <i>
      <x v="319"/>
    </i>
    <i>
      <x v="320"/>
    </i>
    <i>
      <x v="321"/>
    </i>
    <i t="grand">
      <x/>
    </i>
  </rowItems>
  <colItems count="1">
    <i/>
  </colItems>
  <dataFields count="1">
    <dataField name="Count of School Code" fld="2" subtotal="count" baseField="0" baseItem="0"/>
  </dataFields>
  <formats count="4">
    <format dxfId="14">
      <pivotArea field="0" type="button" dataOnly="0" labelOnly="1" outline="0" axis="axisRow" fieldPosition="0"/>
    </format>
    <format dxfId="13">
      <pivotArea dataOnly="0" labelOnly="1" outline="0" axis="axisValues" fieldPosition="0"/>
    </format>
    <format dxfId="12">
      <pivotArea dataOnly="0" labelOnly="1" outline="0" axis="axisValues" fieldPosition="0"/>
    </format>
    <format dxfId="11">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app.leg.wa.gov/RCW/default.aspx?cite=28A.150.260" TargetMode="External"/><Relationship Id="rId2" Type="http://schemas.openxmlformats.org/officeDocument/2006/relationships/hyperlink" Target="mailto:safs@k12.wa.us?subject=LAP%20Budget%20Calculator%20for%202023-24" TargetMode="External"/><Relationship Id="rId1" Type="http://schemas.openxmlformats.org/officeDocument/2006/relationships/hyperlink" Target="mailto:lap@k12.wa.us?subject=LAP%20Budget%20Calculator%20for%202023-24" TargetMode="External"/><Relationship Id="rId5" Type="http://schemas.openxmlformats.org/officeDocument/2006/relationships/printerSettings" Target="../printerSettings/printerSettings1.bin"/><Relationship Id="rId4" Type="http://schemas.openxmlformats.org/officeDocument/2006/relationships/hyperlink" Target="https://ospi.k12.wa.us/sites/default/files/2025-04/25-26finalfrpl-posting.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B2:K50"/>
  <sheetViews>
    <sheetView tabSelected="1" workbookViewId="0">
      <selection activeCell="B2" sqref="B2"/>
    </sheetView>
  </sheetViews>
  <sheetFormatPr defaultRowHeight="15"/>
  <cols>
    <col min="1" max="1" width="3.7109375" customWidth="1"/>
    <col min="2" max="2" width="41.85546875" customWidth="1"/>
  </cols>
  <sheetData>
    <row r="2" spans="2:11" ht="23.25">
      <c r="B2" s="45" t="s">
        <v>3267</v>
      </c>
    </row>
    <row r="3" spans="2:11" ht="23.25">
      <c r="B3" s="45"/>
    </row>
    <row r="4" spans="2:11" ht="23.25">
      <c r="B4" s="45" t="s">
        <v>3164</v>
      </c>
    </row>
    <row r="5" spans="2:11">
      <c r="B5" s="1"/>
    </row>
    <row r="6" spans="2:11">
      <c r="B6" s="1" t="s">
        <v>3268</v>
      </c>
    </row>
    <row r="7" spans="2:11">
      <c r="B7" s="1" t="s">
        <v>2485</v>
      </c>
    </row>
    <row r="8" spans="2:11">
      <c r="B8" s="1"/>
    </row>
    <row r="9" spans="2:11">
      <c r="B9" s="1" t="s">
        <v>3133</v>
      </c>
    </row>
    <row r="10" spans="2:11">
      <c r="B10" t="s">
        <v>3269</v>
      </c>
    </row>
    <row r="11" spans="2:11">
      <c r="B11" t="s">
        <v>3165</v>
      </c>
    </row>
    <row r="12" spans="2:11">
      <c r="B12" s="119" t="s">
        <v>3351</v>
      </c>
      <c r="C12" s="120"/>
      <c r="D12" s="120"/>
      <c r="E12" s="120"/>
      <c r="F12" s="120"/>
      <c r="G12" s="120"/>
      <c r="H12" s="120"/>
      <c r="I12" s="120"/>
      <c r="J12" s="120"/>
      <c r="K12" s="120"/>
    </row>
    <row r="14" spans="2:11">
      <c r="B14" s="65" t="s">
        <v>2501</v>
      </c>
      <c r="C14" s="2"/>
      <c r="D14" s="2"/>
      <c r="E14" s="2"/>
      <c r="F14" s="2"/>
      <c r="G14" s="2"/>
    </row>
    <row r="15" spans="2:11">
      <c r="B15" s="65" t="s">
        <v>2504</v>
      </c>
      <c r="C15" s="2"/>
      <c r="D15" s="2"/>
      <c r="E15" s="2"/>
      <c r="F15" s="2"/>
      <c r="G15" s="2"/>
    </row>
    <row r="16" spans="2:11">
      <c r="B16" s="2" t="s">
        <v>3342</v>
      </c>
      <c r="C16" s="2"/>
      <c r="D16" s="2"/>
      <c r="E16" s="2"/>
      <c r="F16" s="2"/>
      <c r="G16" s="2"/>
    </row>
    <row r="17" spans="2:7">
      <c r="B17" s="65" t="s">
        <v>3347</v>
      </c>
      <c r="C17" s="2"/>
      <c r="D17" s="2"/>
      <c r="E17" s="2"/>
      <c r="F17" s="2"/>
      <c r="G17" s="2"/>
    </row>
    <row r="18" spans="2:7">
      <c r="B18" s="65"/>
      <c r="C18" s="2"/>
      <c r="D18" s="2"/>
      <c r="E18" s="2"/>
      <c r="F18" s="2"/>
      <c r="G18" s="2"/>
    </row>
    <row r="19" spans="2:7">
      <c r="B19" s="65" t="s">
        <v>2505</v>
      </c>
      <c r="C19" s="2"/>
      <c r="D19" s="2"/>
      <c r="E19" s="2"/>
      <c r="F19" s="2"/>
      <c r="G19" s="2"/>
    </row>
    <row r="20" spans="2:7">
      <c r="B20" s="2" t="s">
        <v>3343</v>
      </c>
      <c r="C20" s="2"/>
      <c r="D20" s="2"/>
      <c r="E20" s="2"/>
      <c r="F20" s="2"/>
      <c r="G20" s="2"/>
    </row>
    <row r="21" spans="2:7">
      <c r="B21" s="65" t="s">
        <v>3349</v>
      </c>
      <c r="C21" s="2"/>
      <c r="D21" s="2"/>
      <c r="E21" s="2"/>
      <c r="F21" s="2"/>
      <c r="G21" s="2"/>
    </row>
    <row r="22" spans="2:7">
      <c r="B22" s="1" t="s">
        <v>3340</v>
      </c>
    </row>
    <row r="23" spans="2:7">
      <c r="B23" s="52" t="s">
        <v>3166</v>
      </c>
    </row>
    <row r="24" spans="2:7">
      <c r="B24" s="52"/>
    </row>
    <row r="25" spans="2:7">
      <c r="B25" s="65" t="s">
        <v>3134</v>
      </c>
    </row>
    <row r="27" spans="2:7">
      <c r="B27" s="1" t="s">
        <v>2499</v>
      </c>
    </row>
    <row r="28" spans="2:7">
      <c r="B28" s="2" t="s">
        <v>3272</v>
      </c>
    </row>
    <row r="29" spans="2:7">
      <c r="B29" s="2" t="s">
        <v>3273</v>
      </c>
    </row>
    <row r="30" spans="2:7">
      <c r="B30" s="2" t="s">
        <v>3344</v>
      </c>
    </row>
    <row r="32" spans="2:7">
      <c r="B32" s="1" t="s">
        <v>2500</v>
      </c>
    </row>
    <row r="33" spans="2:9">
      <c r="B33" t="s">
        <v>2459</v>
      </c>
    </row>
    <row r="34" spans="2:9">
      <c r="B34" t="s">
        <v>2460</v>
      </c>
    </row>
    <row r="35" spans="2:9">
      <c r="B35" t="s">
        <v>3040</v>
      </c>
    </row>
    <row r="36" spans="2:9">
      <c r="B36" t="s">
        <v>3341</v>
      </c>
    </row>
    <row r="37" spans="2:9">
      <c r="B37" t="s">
        <v>2498</v>
      </c>
    </row>
    <row r="38" spans="2:9">
      <c r="B38" t="s">
        <v>3041</v>
      </c>
    </row>
    <row r="39" spans="2:9">
      <c r="B39" t="s">
        <v>3346</v>
      </c>
    </row>
    <row r="40" spans="2:9">
      <c r="B40" t="s">
        <v>3348</v>
      </c>
    </row>
    <row r="41" spans="2:9">
      <c r="B41" t="s">
        <v>3270</v>
      </c>
      <c r="F41" s="121" t="s">
        <v>3271</v>
      </c>
    </row>
    <row r="43" spans="2:9">
      <c r="B43" t="s">
        <v>2462</v>
      </c>
    </row>
    <row r="45" spans="2:9">
      <c r="B45" s="1" t="s">
        <v>3049</v>
      </c>
      <c r="I45" s="121"/>
    </row>
    <row r="46" spans="2:9">
      <c r="B46" s="122" t="s">
        <v>3050</v>
      </c>
      <c r="C46" s="121" t="s">
        <v>3051</v>
      </c>
      <c r="I46" s="121"/>
    </row>
    <row r="47" spans="2:9">
      <c r="B47" s="122" t="s">
        <v>3052</v>
      </c>
      <c r="C47" s="121" t="s">
        <v>3053</v>
      </c>
    </row>
    <row r="49" spans="2:2">
      <c r="B49" s="121" t="s">
        <v>3167</v>
      </c>
    </row>
    <row r="50" spans="2:2">
      <c r="B50" s="172" t="s">
        <v>3345</v>
      </c>
    </row>
  </sheetData>
  <hyperlinks>
    <hyperlink ref="C47" r:id="rId1" xr:uid="{2594F0EF-27A5-4589-8C79-CAF8DD2C4400}"/>
    <hyperlink ref="C46" r:id="rId2" xr:uid="{3912F007-3833-49EC-AFE3-9B84535B3667}"/>
    <hyperlink ref="B49" r:id="rId3" xr:uid="{086FAE6C-0863-4864-BF10-CBBAC2460ED6}"/>
    <hyperlink ref="F41" r:id="rId4" xr:uid="{EC0FF654-976F-4D48-9619-4065B51512D6}"/>
  </hyperlinks>
  <pageMargins left="0.7" right="0.7" top="0.75" bottom="0.75" header="0.3" footer="0.3"/>
  <pageSetup scale="63"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XFD123"/>
  <sheetViews>
    <sheetView zoomScaleNormal="100" workbookViewId="0">
      <selection activeCell="B4" sqref="B4"/>
    </sheetView>
  </sheetViews>
  <sheetFormatPr defaultColWidth="9.140625" defaultRowHeight="15"/>
  <cols>
    <col min="1" max="1" width="4.28515625" customWidth="1"/>
    <col min="2" max="2" width="63.140625" bestFit="1" customWidth="1"/>
    <col min="3" max="3" width="52.28515625" bestFit="1" customWidth="1"/>
    <col min="4" max="4" width="19.5703125" bestFit="1" customWidth="1"/>
    <col min="5" max="5" width="16.42578125" bestFit="1" customWidth="1"/>
    <col min="6" max="6" width="19" bestFit="1" customWidth="1"/>
    <col min="7" max="7" width="20.42578125" bestFit="1" customWidth="1"/>
    <col min="8" max="8" width="20.7109375" bestFit="1" customWidth="1"/>
    <col min="9" max="9" width="16.7109375" customWidth="1"/>
    <col min="10" max="13" width="2.42578125" bestFit="1" customWidth="1"/>
    <col min="14" max="14" width="12.5703125" bestFit="1" customWidth="1"/>
  </cols>
  <sheetData>
    <row r="1" spans="2:14" ht="18.75">
      <c r="B1" s="84" t="str">
        <f>'Instructions and about the data'!B2</f>
        <v>LAP Calculator to Budget for the 2025-26 School Year</v>
      </c>
    </row>
    <row r="2" spans="2:14" ht="18.75">
      <c r="G2" s="82" t="s">
        <v>2908</v>
      </c>
      <c r="H2" s="83">
        <f>SUM(I9,I15)</f>
        <v>2466440.5700000003</v>
      </c>
    </row>
    <row r="3" spans="2:14" ht="19.5" thickBot="1">
      <c r="B3" s="66" t="s">
        <v>2502</v>
      </c>
      <c r="C3" t="s">
        <v>2503</v>
      </c>
      <c r="E3" t="s">
        <v>3330</v>
      </c>
      <c r="F3" t="s">
        <v>3332</v>
      </c>
      <c r="G3" t="s">
        <v>3333</v>
      </c>
    </row>
    <row r="4" spans="2:14" ht="15.75" thickBot="1">
      <c r="B4" s="32" t="s">
        <v>456</v>
      </c>
      <c r="D4" t="s">
        <v>3334</v>
      </c>
      <c r="E4" s="116">
        <f>E9</f>
        <v>5.44</v>
      </c>
      <c r="F4" s="116">
        <f>IF(E4=0,0,IFERROR(ROUND(I9/(F9),2),0))</f>
        <v>481.81</v>
      </c>
      <c r="G4" s="116">
        <f>ROUND(E4*F4,2)</f>
        <v>2621.0500000000002</v>
      </c>
    </row>
    <row r="5" spans="2:14">
      <c r="D5" t="s">
        <v>3335</v>
      </c>
      <c r="E5" s="116">
        <f>E15</f>
        <v>5.44</v>
      </c>
      <c r="F5" s="116">
        <f>IF(E5=0,0,IFERROR(ROUND(I15/(F15),2),0))</f>
        <v>324.26</v>
      </c>
      <c r="G5" s="116">
        <f>ROUND(E5*F5,2)</f>
        <v>1763.97</v>
      </c>
    </row>
    <row r="6" spans="2:14" ht="15.75">
      <c r="B6" s="33" t="s">
        <v>2491</v>
      </c>
    </row>
    <row r="7" spans="2:14">
      <c r="G7" s="53" t="s">
        <v>2497</v>
      </c>
      <c r="H7" s="53"/>
    </row>
    <row r="8" spans="2:14" ht="45">
      <c r="B8" s="38" t="s">
        <v>2482</v>
      </c>
      <c r="C8" s="39" t="s">
        <v>2483</v>
      </c>
      <c r="D8" s="39" t="s">
        <v>3274</v>
      </c>
      <c r="E8" s="39" t="s">
        <v>3331</v>
      </c>
      <c r="F8" s="39" t="s">
        <v>3298</v>
      </c>
      <c r="G8" s="39" t="s">
        <v>3337</v>
      </c>
      <c r="H8" s="39"/>
      <c r="I8" s="40" t="s">
        <v>3054</v>
      </c>
    </row>
    <row r="9" spans="2:14">
      <c r="B9" s="41" t="str">
        <f>VLOOKUP($B$4,AAFTE!$B:$G,6,0)</f>
        <v>14005</v>
      </c>
      <c r="C9" s="42" t="str">
        <f>$B$4</f>
        <v>Aberdeen School District</v>
      </c>
      <c r="D9" s="43">
        <f>IFERROR(VLOOKUP(B9,'CEDARS District FRPL'!A:C,3,FALSE),"No Data")</f>
        <v>0.68179999999999996</v>
      </c>
      <c r="E9" s="180">
        <f>VLOOKUP($B$9,AAFTE!$A$3:$E$322,4,FALSE)</f>
        <v>5.44</v>
      </c>
      <c r="F9" s="47">
        <f>VLOOKUP($B$9,Districts,4,0)</f>
        <v>3078.27</v>
      </c>
      <c r="G9" s="62"/>
      <c r="H9" s="42"/>
      <c r="I9" s="70">
        <f>VLOOKUP($B$9,Districts,'District LAP Calculation'!V$1,0)</f>
        <v>1483136.1300000001</v>
      </c>
    </row>
    <row r="12" spans="2:14" ht="36.75">
      <c r="B12" s="33" t="s">
        <v>2492</v>
      </c>
      <c r="H12" s="63" t="s">
        <v>3350</v>
      </c>
    </row>
    <row r="13" spans="2:14" ht="60.75">
      <c r="F13" s="58"/>
      <c r="G13" s="54" t="s">
        <v>2907</v>
      </c>
      <c r="H13" s="123">
        <f>SUMIF(D16:D122,"Yes",H16:H122)</f>
        <v>3032.4399999999996</v>
      </c>
    </row>
    <row r="14" spans="2:14" ht="75">
      <c r="B14" s="38" t="s">
        <v>2481</v>
      </c>
      <c r="C14" s="39" t="s">
        <v>2484</v>
      </c>
      <c r="D14" s="39" t="s">
        <v>3131</v>
      </c>
      <c r="E14" s="39" t="s">
        <v>3331</v>
      </c>
      <c r="F14" s="39" t="str">
        <f>F8</f>
        <v>AAFTE w/TK 2024-25 as of  May 2025</v>
      </c>
      <c r="G14" s="39" t="s">
        <v>3275</v>
      </c>
      <c r="H14" s="39" t="s">
        <v>3276</v>
      </c>
      <c r="I14" s="40" t="s">
        <v>3055</v>
      </c>
    </row>
    <row r="15" spans="2:14">
      <c r="B15" s="164"/>
      <c r="C15" s="165" t="s">
        <v>2550</v>
      </c>
      <c r="D15" s="46"/>
      <c r="E15" s="181">
        <f>SUMIFS(E16:E123,D16:D123,"Yes")</f>
        <v>5.44</v>
      </c>
      <c r="F15" s="48">
        <f>SUMIFS(F16:F122,$D$16:$D$122,"Yes")</f>
        <v>3032.4399999999996</v>
      </c>
      <c r="G15" s="48">
        <f>SUMIFS(G16:G122,$D$16:$D$122,"Yes")</f>
        <v>0</v>
      </c>
      <c r="H15" s="64">
        <f>SUM(H16:H122)</f>
        <v>3032.4399999999996</v>
      </c>
      <c r="I15" s="55">
        <f>SUMIF($D$16:$D$122,"&lt;&gt;0",I16:I122)</f>
        <v>983304.44</v>
      </c>
      <c r="N15" s="183"/>
    </row>
    <row r="16" spans="2:14">
      <c r="B16" s="170" cm="1">
        <f t="array" ref="B16">IFERROR(INDEX('HP Schools Calculation'!$C$10:$C$2385,SMALL(IF('HP Schools Calculation'!$A$10:$A$2385=Summary!$B$9,ROW('HP Schools Calculation'!$C$10:$C$2385)-ROW('HP Schools Calculation'!C$10)+1),ROWS('HP Schools Calculation'!C$10:C10))),"")</f>
        <v>2305</v>
      </c>
      <c r="C16" s="171" t="str">
        <f t="array" ref="C16">_xlfn.IFNA(VLOOKUP($B16,Schools,'HP Schools Calculation'!D$1,0),"")</f>
        <v>Miller Junior High</v>
      </c>
      <c r="D16" s="37" t="str">
        <f>_xlfn.IFNA(VLOOKUP($B16,Schools,'HP Schools Calculation'!E$1,0),"")</f>
        <v>Yes</v>
      </c>
      <c r="E16" s="50">
        <f>_xlfn.IFNA(VLOOKUP($B16,'2024-25 School Level AAFTE'!$C$4:$L$2372,'2024-25 School Level AAFTE'!$F$1,0),"")</f>
        <v>0</v>
      </c>
      <c r="F16" s="49">
        <f>_xlfn.IFNA(VLOOKUP($B16,Schools,'HP Schools Calculation'!F$1,0),"")</f>
        <v>655.15</v>
      </c>
      <c r="G16" s="59"/>
      <c r="H16" s="49">
        <f>_xlfn.IFNA(VLOOKUP($B16,Schools,'HP Schools Calculation'!K$1,0),"")</f>
        <v>655.15</v>
      </c>
      <c r="I16" s="55">
        <f>_xlfn.IFNA(VLOOKUP($B16,Schools,'HP Schools Calculation'!X$1,0),"")</f>
        <v>212445.05</v>
      </c>
      <c r="N16" s="58"/>
    </row>
    <row r="17" spans="2:14">
      <c r="B17" s="44" cm="1">
        <f t="array" ref="B17">IFERROR(INDEX('HP Schools Calculation'!$C$10:$C$2385,SMALL(IF('HP Schools Calculation'!$A$10:$A$2385=Summary!$B$9,ROW('HP Schools Calculation'!$C$10:$C$2385)-ROW('HP Schools Calculation'!C$10)+1),ROWS('HP Schools Calculation'!C$10:C11))),"")</f>
        <v>2449</v>
      </c>
      <c r="C17" t="str">
        <f t="array" ref="C17">_xlfn.IFNA(VLOOKUP($B17,Schools,'HP Schools Calculation'!D$1,0),"")</f>
        <v>McDermoth Elementary</v>
      </c>
      <c r="D17" s="34" t="str">
        <f>_xlfn.IFNA(VLOOKUP($B17,Schools,'HP Schools Calculation'!E$1,0),"")</f>
        <v>Yes</v>
      </c>
      <c r="E17" s="50">
        <f>_xlfn.IFNA(VLOOKUP($B17,'2024-25 School Level AAFTE'!$C$4:$L$2372,'2024-25 School Level AAFTE'!$F$1,0),"")</f>
        <v>0</v>
      </c>
      <c r="F17" s="50">
        <f>_xlfn.IFNA(VLOOKUP($B17,Schools,'HP Schools Calculation'!F$1,0),"")</f>
        <v>284.8</v>
      </c>
      <c r="G17" s="60"/>
      <c r="H17" s="50">
        <f>_xlfn.IFNA(VLOOKUP($B17,Schools,'HP Schools Calculation'!K$1,0),"")</f>
        <v>284.8</v>
      </c>
      <c r="I17" s="56">
        <f>_xlfn.IFNA(VLOOKUP($B17,Schools,'HP Schools Calculation'!X$1,0),"")</f>
        <v>92295.330000000016</v>
      </c>
      <c r="N17" s="58"/>
    </row>
    <row r="18" spans="2:14">
      <c r="B18" s="44" cm="1">
        <f t="array" ref="B18">IFERROR(INDEX('HP Schools Calculation'!$C$10:$C$2385,SMALL(IF('HP Schools Calculation'!$A$10:$A$2385=Summary!$B$9,ROW('HP Schools Calculation'!$C$10:$C$2385)-ROW('HP Schools Calculation'!C$10)+1),ROWS('HP Schools Calculation'!C$10:C12))),"")</f>
        <v>2763</v>
      </c>
      <c r="C18" t="str">
        <f t="array" ref="C18">_xlfn.IFNA(VLOOKUP($B18,Schools,'HP Schools Calculation'!D$1,0),"")</f>
        <v>Robert Gray Elementary</v>
      </c>
      <c r="D18" s="34" t="str">
        <f>_xlfn.IFNA(VLOOKUP($B18,Schools,'HP Schools Calculation'!E$1,0),"")</f>
        <v>Yes</v>
      </c>
      <c r="E18" s="50">
        <f>_xlfn.IFNA(VLOOKUP($B18,'2024-25 School Level AAFTE'!$C$4:$L$2372,'2024-25 School Level AAFTE'!$F$1,0),"")</f>
        <v>0</v>
      </c>
      <c r="F18" s="50">
        <f>_xlfn.IFNA(VLOOKUP($B18,Schools,'HP Schools Calculation'!F$1,0),"")</f>
        <v>217</v>
      </c>
      <c r="G18" s="60"/>
      <c r="H18" s="50">
        <f>_xlfn.IFNA(VLOOKUP($B18,Schools,'HP Schools Calculation'!K$1,0),"")</f>
        <v>217</v>
      </c>
      <c r="I18" s="56">
        <f>_xlfn.IFNA(VLOOKUP($B18,Schools,'HP Schools Calculation'!X$1,0),"")</f>
        <v>70409.720000000016</v>
      </c>
    </row>
    <row r="19" spans="2:14">
      <c r="B19" s="44" cm="1">
        <f t="array" ref="B19">IFERROR(INDEX('HP Schools Calculation'!$C$10:$C$2385,SMALL(IF('HP Schools Calculation'!$A$10:$A$2385=Summary!$B$9,ROW('HP Schools Calculation'!$C$10:$C$2385)-ROW('HP Schools Calculation'!C$10)+1),ROWS('HP Schools Calculation'!C$10:C13))),"")</f>
        <v>2834</v>
      </c>
      <c r="C19" t="str">
        <f t="array" ref="C19">_xlfn.IFNA(VLOOKUP($B19,Schools,'HP Schools Calculation'!D$1,0),"")</f>
        <v>A J West Elementary</v>
      </c>
      <c r="D19" s="34" t="str">
        <f>_xlfn.IFNA(VLOOKUP($B19,Schools,'HP Schools Calculation'!E$1,0),"")</f>
        <v>Yes</v>
      </c>
      <c r="E19" s="50">
        <f>_xlfn.IFNA(VLOOKUP($B19,'2024-25 School Level AAFTE'!$C$4:$L$2372,'2024-25 School Level AAFTE'!$F$1,0),"")</f>
        <v>5.44</v>
      </c>
      <c r="F19" s="50">
        <f>_xlfn.IFNA(VLOOKUP($B19,Schools,'HP Schools Calculation'!F$1,0),"")</f>
        <v>291.13</v>
      </c>
      <c r="G19" s="60"/>
      <c r="H19" s="50">
        <f>_xlfn.IFNA(VLOOKUP($B19,Schools,'HP Schools Calculation'!K$1,0),"")</f>
        <v>291.13</v>
      </c>
      <c r="I19" s="56">
        <f>_xlfn.IFNA(VLOOKUP($B19,Schools,'HP Schools Calculation'!X$1,0),"")</f>
        <v>94395.46</v>
      </c>
    </row>
    <row r="20" spans="2:14">
      <c r="B20" s="44" cm="1">
        <f t="array" ref="B20">IFERROR(INDEX('HP Schools Calculation'!$C$10:$C$2385,SMALL(IF('HP Schools Calculation'!$A$10:$A$2385=Summary!$B$9,ROW('HP Schools Calculation'!$C$10:$C$2385)-ROW('HP Schools Calculation'!C$10)+1),ROWS('HP Schools Calculation'!C$10:C14))),"")</f>
        <v>2971</v>
      </c>
      <c r="C20" t="str">
        <f t="array" ref="C20">_xlfn.IFNA(VLOOKUP($B20,Schools,'HP Schools Calculation'!D$1,0),"")</f>
        <v>Stevens Elementary School</v>
      </c>
      <c r="D20" s="34" t="str">
        <f>_xlfn.IFNA(VLOOKUP($B20,Schools,'HP Schools Calculation'!E$1,0),"")</f>
        <v>Yes</v>
      </c>
      <c r="E20" s="50">
        <f>_xlfn.IFNA(VLOOKUP($B20,'2024-25 School Level AAFTE'!$C$4:$L$2372,'2024-25 School Level AAFTE'!$F$1,0),"")</f>
        <v>0</v>
      </c>
      <c r="F20" s="50">
        <f>_xlfn.IFNA(VLOOKUP($B20,Schools,'HP Schools Calculation'!F$1,0),"")</f>
        <v>291.89</v>
      </c>
      <c r="G20" s="60"/>
      <c r="H20" s="50">
        <f>_xlfn.IFNA(VLOOKUP($B20,Schools,'HP Schools Calculation'!K$1,0),"")</f>
        <v>291.89</v>
      </c>
      <c r="I20" s="56">
        <f>_xlfn.IFNA(VLOOKUP($B20,Schools,'HP Schools Calculation'!X$1,0),"")</f>
        <v>94616.51999999999</v>
      </c>
    </row>
    <row r="21" spans="2:14">
      <c r="B21" s="44" cm="1">
        <f t="array" ref="B21">IFERROR(INDEX('HP Schools Calculation'!$C$10:$C$2385,SMALL(IF('HP Schools Calculation'!$A$10:$A$2385=Summary!$B$9,ROW('HP Schools Calculation'!$C$10:$C$2385)-ROW('HP Schools Calculation'!C$10)+1),ROWS('HP Schools Calculation'!C$10:C15))),"")</f>
        <v>3216</v>
      </c>
      <c r="C21" t="str">
        <f t="array" ref="C21">_xlfn.IFNA(VLOOKUP($B21,Schools,'HP Schools Calculation'!D$1,0),"")</f>
        <v>Central Park Elementary</v>
      </c>
      <c r="D21" s="34" t="str">
        <f>_xlfn.IFNA(VLOOKUP($B21,Schools,'HP Schools Calculation'!E$1,0),"")</f>
        <v>Yes</v>
      </c>
      <c r="E21" s="50">
        <f>_xlfn.IFNA(VLOOKUP($B21,'2024-25 School Level AAFTE'!$C$4:$L$2372,'2024-25 School Level AAFTE'!$F$1,0),"")</f>
        <v>0</v>
      </c>
      <c r="F21" s="50">
        <f>_xlfn.IFNA(VLOOKUP($B21,Schools,'HP Schools Calculation'!F$1,0),"")</f>
        <v>122.67</v>
      </c>
      <c r="G21" s="60"/>
      <c r="H21" s="50">
        <f>_xlfn.IFNA(VLOOKUP($B21,Schools,'HP Schools Calculation'!K$1,0),"")</f>
        <v>122.67</v>
      </c>
      <c r="I21" s="56">
        <f>_xlfn.IFNA(VLOOKUP($B21,Schools,'HP Schools Calculation'!X$1,0),"")</f>
        <v>39791.990000000005</v>
      </c>
    </row>
    <row r="22" spans="2:14">
      <c r="B22" s="44" cm="1">
        <f t="array" ref="B22">IFERROR(INDEX('HP Schools Calculation'!$C$10:$C$2385,SMALL(IF('HP Schools Calculation'!$A$10:$A$2385=Summary!$B$9,ROW('HP Schools Calculation'!$C$10:$C$2385)-ROW('HP Schools Calculation'!C$10)+1),ROWS('HP Schools Calculation'!C$10:C16))),"")</f>
        <v>3476</v>
      </c>
      <c r="C22" t="str">
        <f t="array" ref="C22">_xlfn.IFNA(VLOOKUP($B22,Schools,'HP Schools Calculation'!D$1,0),"")</f>
        <v>J M Weatherwax High School</v>
      </c>
      <c r="D22" s="34" t="str">
        <f>_xlfn.IFNA(VLOOKUP($B22,Schools,'HP Schools Calculation'!E$1,0),"")</f>
        <v>Yes</v>
      </c>
      <c r="E22" s="50">
        <f>_xlfn.IFNA(VLOOKUP($B22,'2024-25 School Level AAFTE'!$C$4:$L$2372,'2024-25 School Level AAFTE'!$F$1,0),"")</f>
        <v>0</v>
      </c>
      <c r="F22" s="50">
        <f>_xlfn.IFNA(VLOOKUP($B22,Schools,'HP Schools Calculation'!F$1,0),"")</f>
        <v>910.31000000000006</v>
      </c>
      <c r="G22" s="60"/>
      <c r="H22" s="50">
        <f>_xlfn.IFNA(VLOOKUP($B22,Schools,'HP Schools Calculation'!K$1,0),"")</f>
        <v>910.31000000000006</v>
      </c>
      <c r="I22" s="56">
        <f>_xlfn.IFNA(VLOOKUP($B22,Schools,'HP Schools Calculation'!X$1,0),"")</f>
        <v>295123.98000000004</v>
      </c>
    </row>
    <row r="23" spans="2:14">
      <c r="B23" s="44" cm="1">
        <f t="array" ref="B23">IFERROR(INDEX('HP Schools Calculation'!$C$10:$C$2385,SMALL(IF('HP Schools Calculation'!$A$10:$A$2385=Summary!$B$9,ROW('HP Schools Calculation'!$C$10:$C$2385)-ROW('HP Schools Calculation'!C$10)+1),ROWS('HP Schools Calculation'!C$10:C17))),"")</f>
        <v>3857</v>
      </c>
      <c r="C23" t="str">
        <f t="array" ref="C23">_xlfn.IFNA(VLOOKUP($B23,Schools,'HP Schools Calculation'!D$1,0),"")</f>
        <v>Harbor Junior/Senior High School</v>
      </c>
      <c r="D23" s="34" t="str">
        <f>_xlfn.IFNA(VLOOKUP($B23,Schools,'HP Schools Calculation'!E$1,0),"")</f>
        <v>Yes</v>
      </c>
      <c r="E23" s="50">
        <f>_xlfn.IFNA(VLOOKUP($B23,'2024-25 School Level AAFTE'!$C$4:$L$2372,'2024-25 School Level AAFTE'!$F$1,0),"")</f>
        <v>0</v>
      </c>
      <c r="F23" s="50">
        <f>_xlfn.IFNA(VLOOKUP($B23,Schools,'HP Schools Calculation'!F$1,0),"")</f>
        <v>120.97999999999999</v>
      </c>
      <c r="G23" s="60"/>
      <c r="H23" s="50">
        <f>_xlfn.IFNA(VLOOKUP($B23,Schools,'HP Schools Calculation'!K$1,0),"")</f>
        <v>120.97999999999999</v>
      </c>
      <c r="I23" s="56">
        <f>_xlfn.IFNA(VLOOKUP($B23,Schools,'HP Schools Calculation'!X$1,0),"")</f>
        <v>39239.32</v>
      </c>
    </row>
    <row r="24" spans="2:14">
      <c r="B24" s="44" cm="1">
        <f t="array" ref="B24">IFERROR(INDEX('HP Schools Calculation'!$C$10:$C$2385,SMALL(IF('HP Schools Calculation'!$A$10:$A$2385=Summary!$B$9,ROW('HP Schools Calculation'!$C$10:$C$2385)-ROW('HP Schools Calculation'!C$10)+1),ROWS('HP Schools Calculation'!C$10:C18))),"")</f>
        <v>5208</v>
      </c>
      <c r="C24" t="str">
        <f t="array" ref="C24">_xlfn.IFNA(VLOOKUP($B24,Schools,'HP Schools Calculation'!D$1,0),"")</f>
        <v>Twin Harbors - A Branch of New Market Skills Center</v>
      </c>
      <c r="D24" s="34" t="str">
        <f>_xlfn.IFNA(VLOOKUP($B24,Schools,'HP Schools Calculation'!E$1,0),"")</f>
        <v>No</v>
      </c>
      <c r="E24" s="50">
        <f>_xlfn.IFNA(VLOOKUP($B24,'2024-25 School Level AAFTE'!$C$4:$L$2372,'2024-25 School Level AAFTE'!$F$1,0),"")</f>
        <v>0</v>
      </c>
      <c r="F24" s="50">
        <f>_xlfn.IFNA(VLOOKUP($B24,Schools,'HP Schools Calculation'!F$1,0),"")</f>
        <v>45.84</v>
      </c>
      <c r="G24" s="60"/>
      <c r="H24" s="50">
        <f>_xlfn.IFNA(VLOOKUP($B24,Schools,'HP Schools Calculation'!K$1,0),"")</f>
        <v>0</v>
      </c>
      <c r="I24" s="56">
        <f>_xlfn.IFNA(VLOOKUP($B24,Schools,'HP Schools Calculation'!X$1,0),"")</f>
        <v>0</v>
      </c>
    </row>
    <row r="25" spans="2:14">
      <c r="B25" s="44" cm="1">
        <f t="array" ref="B25">IFERROR(INDEX('HP Schools Calculation'!$C$10:$C$2385,SMALL(IF('HP Schools Calculation'!$A$10:$A$2385=Summary!$B$9,ROW('HP Schools Calculation'!$C$10:$C$2385)-ROW('HP Schools Calculation'!C$10)+1),ROWS('HP Schools Calculation'!C$10:C19))),"")</f>
        <v>5514</v>
      </c>
      <c r="C25" t="str">
        <f t="array" ref="C25">_xlfn.IFNA(VLOOKUP($B25,Schools,'HP Schools Calculation'!D$1,0),"")</f>
        <v>Grays Harbor Academy</v>
      </c>
      <c r="D25" s="34" t="str">
        <f>_xlfn.IFNA(VLOOKUP($B25,Schools,'HP Schools Calculation'!E$1,0),"")</f>
        <v>Yes</v>
      </c>
      <c r="E25" s="50">
        <f>_xlfn.IFNA(VLOOKUP($B25,'2024-25 School Level AAFTE'!$C$4:$L$2372,'2024-25 School Level AAFTE'!$F$1,0),"")</f>
        <v>0</v>
      </c>
      <c r="F25" s="50">
        <f>_xlfn.IFNA(VLOOKUP($B25,Schools,'HP Schools Calculation'!F$1,0),"")</f>
        <v>76.2</v>
      </c>
      <c r="G25" s="60"/>
      <c r="H25" s="50">
        <f>_xlfn.IFNA(VLOOKUP($B25,Schools,'HP Schools Calculation'!K$1,0),"")</f>
        <v>76.2</v>
      </c>
      <c r="I25" s="56">
        <f>_xlfn.IFNA(VLOOKUP($B25,Schools,'HP Schools Calculation'!X$1,0),"")</f>
        <v>24759.47</v>
      </c>
    </row>
    <row r="26" spans="2:14">
      <c r="B26" s="44" cm="1">
        <f t="array" ref="B26">IFERROR(INDEX('HP Schools Calculation'!$C$10:$C$2385,SMALL(IF('HP Schools Calculation'!$A$10:$A$2385=Summary!$B$9,ROW('HP Schools Calculation'!$C$10:$C$2385)-ROW('HP Schools Calculation'!C$10)+1),ROWS('HP Schools Calculation'!C$10:C20))),"")</f>
        <v>5663</v>
      </c>
      <c r="C26" t="str">
        <f t="array" ref="C26">_xlfn.IFNA(VLOOKUP($B26,Schools,'HP Schools Calculation'!D$1,0),"")</f>
        <v>Harbor Open Doors</v>
      </c>
      <c r="D26" s="34" t="str">
        <f>_xlfn.IFNA(VLOOKUP($B26,Schools,'HP Schools Calculation'!E$1,0),"")</f>
        <v>Yes</v>
      </c>
      <c r="E26" s="50">
        <f>_xlfn.IFNA(VLOOKUP($B26,'2024-25 School Level AAFTE'!$C$4:$L$2372,'2024-25 School Level AAFTE'!$F$1,0),"")</f>
        <v>0</v>
      </c>
      <c r="F26" s="50">
        <f>_xlfn.IFNA(VLOOKUP($B26,Schools,'HP Schools Calculation'!F$1,0),"")</f>
        <v>62.31</v>
      </c>
      <c r="G26" s="60"/>
      <c r="H26" s="50">
        <f>_xlfn.IFNA(VLOOKUP($B26,Schools,'HP Schools Calculation'!K$1,0),"")</f>
        <v>62.31</v>
      </c>
      <c r="I26" s="56">
        <f>_xlfn.IFNA(VLOOKUP($B26,Schools,'HP Schools Calculation'!X$1,0),"")</f>
        <v>20227.600000000002</v>
      </c>
    </row>
    <row r="27" spans="2:14">
      <c r="B27" s="44" t="str" cm="1">
        <f t="array" ref="B27">IFERROR(INDEX('HP Schools Calculation'!$C$10:$C$2385,SMALL(IF('HP Schools Calculation'!$A$10:$A$2385=Summary!$B$9,ROW('HP Schools Calculation'!$C$10:$C$2385)-ROW('HP Schools Calculation'!C$10)+1),ROWS('HP Schools Calculation'!C$10:C21))),"")</f>
        <v/>
      </c>
      <c r="C27" t="str">
        <f t="array" ref="C27">_xlfn.IFNA(VLOOKUP($B27,Schools,'HP Schools Calculation'!D$1,0),"")</f>
        <v/>
      </c>
      <c r="D27" s="34" t="str">
        <f>_xlfn.IFNA(VLOOKUP($B27,Schools,'HP Schools Calculation'!E$1,0),"")</f>
        <v/>
      </c>
      <c r="E27" s="50" t="str">
        <f>_xlfn.IFNA(VLOOKUP($B27,'2024-25 School Level AAFTE'!$C$4:$L$2372,'2024-25 School Level AAFTE'!$F$1,0),"")</f>
        <v/>
      </c>
      <c r="F27" s="50" t="str">
        <f>_xlfn.IFNA(VLOOKUP($B27,Schools,'HP Schools Calculation'!F$1,0),"")</f>
        <v/>
      </c>
      <c r="G27" s="60"/>
      <c r="H27" s="50" t="str">
        <f>_xlfn.IFNA(VLOOKUP($B27,Schools,'HP Schools Calculation'!K$1,0),"")</f>
        <v/>
      </c>
      <c r="I27" s="56" t="str">
        <f>_xlfn.IFNA(VLOOKUP($B27,Schools,'HP Schools Calculation'!X$1,0),"")</f>
        <v/>
      </c>
    </row>
    <row r="28" spans="2:14">
      <c r="B28" s="44" t="str" cm="1">
        <f t="array" ref="B28">IFERROR(INDEX('HP Schools Calculation'!$C$10:$C$2385,SMALL(IF('HP Schools Calculation'!$A$10:$A$2385=Summary!$B$9,ROW('HP Schools Calculation'!$C$10:$C$2385)-ROW('HP Schools Calculation'!C$10)+1),ROWS('HP Schools Calculation'!C$10:C22))),"")</f>
        <v/>
      </c>
      <c r="C28" t="str">
        <f t="array" ref="C28">_xlfn.IFNA(VLOOKUP($B28,Schools,'HP Schools Calculation'!D$1,0),"")</f>
        <v/>
      </c>
      <c r="D28" s="34" t="str">
        <f>_xlfn.IFNA(VLOOKUP($B28,Schools,'HP Schools Calculation'!E$1,0),"")</f>
        <v/>
      </c>
      <c r="E28" s="50" t="str">
        <f>_xlfn.IFNA(VLOOKUP($B28,'2024-25 School Level AAFTE'!$C$4:$L$2372,'2024-25 School Level AAFTE'!$F$1,0),"")</f>
        <v/>
      </c>
      <c r="F28" s="50" t="str">
        <f>_xlfn.IFNA(VLOOKUP($B28,Schools,'HP Schools Calculation'!F$1,0),"")</f>
        <v/>
      </c>
      <c r="G28" s="60"/>
      <c r="H28" s="50" t="str">
        <f>_xlfn.IFNA(VLOOKUP($B28,Schools,'HP Schools Calculation'!K$1,0),"")</f>
        <v/>
      </c>
      <c r="I28" s="56" t="str">
        <f>_xlfn.IFNA(VLOOKUP($B28,Schools,'HP Schools Calculation'!X$1,0),"")</f>
        <v/>
      </c>
    </row>
    <row r="29" spans="2:14">
      <c r="B29" s="44" t="str" cm="1">
        <f t="array" ref="B29">IFERROR(INDEX('HP Schools Calculation'!$C$10:$C$2385,SMALL(IF('HP Schools Calculation'!$A$10:$A$2385=Summary!$B$9,ROW('HP Schools Calculation'!$C$10:$C$2385)-ROW('HP Schools Calculation'!C$10)+1),ROWS('HP Schools Calculation'!C$10:C23))),"")</f>
        <v/>
      </c>
      <c r="C29" t="str">
        <f t="array" ref="C29">_xlfn.IFNA(VLOOKUP($B29,Schools,'HP Schools Calculation'!D$1,0),"")</f>
        <v/>
      </c>
      <c r="D29" s="34" t="str">
        <f>_xlfn.IFNA(VLOOKUP($B29,Schools,'HP Schools Calculation'!E$1,0),"")</f>
        <v/>
      </c>
      <c r="E29" s="50" t="str">
        <f>_xlfn.IFNA(VLOOKUP($B29,'2024-25 School Level AAFTE'!$C$4:$L$2372,'2024-25 School Level AAFTE'!$F$1,0),"")</f>
        <v/>
      </c>
      <c r="F29" s="50" t="str">
        <f>_xlfn.IFNA(VLOOKUP($B29,Schools,'HP Schools Calculation'!F$1,0),"")</f>
        <v/>
      </c>
      <c r="G29" s="60"/>
      <c r="H29" s="50" t="str">
        <f>_xlfn.IFNA(VLOOKUP($B29,Schools,'HP Schools Calculation'!K$1,0),"")</f>
        <v/>
      </c>
      <c r="I29" s="56" t="str">
        <f>_xlfn.IFNA(VLOOKUP($B29,Schools,'HP Schools Calculation'!X$1,0),"")</f>
        <v/>
      </c>
    </row>
    <row r="30" spans="2:14">
      <c r="B30" s="44" t="str" cm="1">
        <f t="array" ref="B30">IFERROR(INDEX('HP Schools Calculation'!$C$10:$C$2385,SMALL(IF('HP Schools Calculation'!$A$10:$A$2385=Summary!$B$9,ROW('HP Schools Calculation'!$C$10:$C$2385)-ROW('HP Schools Calculation'!C$10)+1),ROWS('HP Schools Calculation'!C$10:C24))),"")</f>
        <v/>
      </c>
      <c r="C30" t="str">
        <f t="array" ref="C30">_xlfn.IFNA(VLOOKUP($B30,Schools,'HP Schools Calculation'!D$1,0),"")</f>
        <v/>
      </c>
      <c r="D30" s="34" t="str">
        <f>_xlfn.IFNA(VLOOKUP($B30,Schools,'HP Schools Calculation'!E$1,0),"")</f>
        <v/>
      </c>
      <c r="E30" s="50" t="str">
        <f>_xlfn.IFNA(VLOOKUP($B30,'2024-25 School Level AAFTE'!$C$4:$L$2372,'2024-25 School Level AAFTE'!$F$1,0),"")</f>
        <v/>
      </c>
      <c r="F30" s="50" t="str">
        <f>_xlfn.IFNA(VLOOKUP($B30,Schools,'HP Schools Calculation'!F$1,0),"")</f>
        <v/>
      </c>
      <c r="G30" s="60"/>
      <c r="H30" s="50" t="str">
        <f>_xlfn.IFNA(VLOOKUP($B30,Schools,'HP Schools Calculation'!K$1,0),"")</f>
        <v/>
      </c>
      <c r="I30" s="56" t="str">
        <f>_xlfn.IFNA(VLOOKUP($B30,Schools,'HP Schools Calculation'!X$1,0),"")</f>
        <v/>
      </c>
    </row>
    <row r="31" spans="2:14">
      <c r="B31" s="44" t="str" cm="1">
        <f t="array" ref="B31">IFERROR(INDEX('HP Schools Calculation'!$C$10:$C$2385,SMALL(IF('HP Schools Calculation'!$A$10:$A$2385=Summary!$B$9,ROW('HP Schools Calculation'!$C$10:$C$2385)-ROW('HP Schools Calculation'!C$10)+1),ROWS('HP Schools Calculation'!C$10:C25))),"")</f>
        <v/>
      </c>
      <c r="C31" t="str">
        <f t="array" ref="C31">_xlfn.IFNA(VLOOKUP($B31,Schools,'HP Schools Calculation'!D$1,0),"")</f>
        <v/>
      </c>
      <c r="D31" s="34" t="str">
        <f>_xlfn.IFNA(VLOOKUP($B31,Schools,'HP Schools Calculation'!E$1,0),"")</f>
        <v/>
      </c>
      <c r="E31" s="50" t="str">
        <f>_xlfn.IFNA(VLOOKUP($B31,'2024-25 School Level AAFTE'!$C$4:$L$2372,'2024-25 School Level AAFTE'!$F$1,0),"")</f>
        <v/>
      </c>
      <c r="F31" s="50" t="str">
        <f>_xlfn.IFNA(VLOOKUP($B31,Schools,'HP Schools Calculation'!F$1,0),"")</f>
        <v/>
      </c>
      <c r="G31" s="60"/>
      <c r="H31" s="50" t="str">
        <f>_xlfn.IFNA(VLOOKUP($B31,Schools,'HP Schools Calculation'!K$1,0),"")</f>
        <v/>
      </c>
      <c r="I31" s="56" t="str">
        <f>_xlfn.IFNA(VLOOKUP($B31,Schools,'HP Schools Calculation'!X$1,0),"")</f>
        <v/>
      </c>
    </row>
    <row r="32" spans="2:14">
      <c r="B32" s="44" t="str" cm="1">
        <f t="array" ref="B32">IFERROR(INDEX('HP Schools Calculation'!$C$10:$C$2385,SMALL(IF('HP Schools Calculation'!$A$10:$A$2385=Summary!$B$9,ROW('HP Schools Calculation'!$C$10:$C$2385)-ROW('HP Schools Calculation'!C$10)+1),ROWS('HP Schools Calculation'!C$10:C26))),"")</f>
        <v/>
      </c>
      <c r="C32" t="str">
        <f t="array" ref="C32">_xlfn.IFNA(VLOOKUP($B32,Schools,'HP Schools Calculation'!D$1,0),"")</f>
        <v/>
      </c>
      <c r="D32" s="34" t="str">
        <f>_xlfn.IFNA(VLOOKUP($B32,Schools,'HP Schools Calculation'!E$1,0),"")</f>
        <v/>
      </c>
      <c r="E32" s="50" t="str">
        <f>_xlfn.IFNA(VLOOKUP($B32,'2024-25 School Level AAFTE'!$C$4:$L$2372,'2024-25 School Level AAFTE'!$F$1,0),"")</f>
        <v/>
      </c>
      <c r="F32" s="50" t="str">
        <f>_xlfn.IFNA(VLOOKUP($B32,Schools,'HP Schools Calculation'!F$1,0),"")</f>
        <v/>
      </c>
      <c r="G32" s="60"/>
      <c r="H32" s="50" t="str">
        <f>_xlfn.IFNA(VLOOKUP($B32,Schools,'HP Schools Calculation'!K$1,0),"")</f>
        <v/>
      </c>
      <c r="I32" s="56" t="str">
        <f>_xlfn.IFNA(VLOOKUP($B32,Schools,'HP Schools Calculation'!X$1,0),"")</f>
        <v/>
      </c>
    </row>
    <row r="33" spans="2:9">
      <c r="B33" s="44" t="str" cm="1">
        <f t="array" ref="B33">IFERROR(INDEX('HP Schools Calculation'!$C$10:$C$2385,SMALL(IF('HP Schools Calculation'!$A$10:$A$2385=Summary!$B$9,ROW('HP Schools Calculation'!$C$10:$C$2385)-ROW('HP Schools Calculation'!C$10)+1),ROWS('HP Schools Calculation'!C$10:C27))),"")</f>
        <v/>
      </c>
      <c r="C33" t="str">
        <f t="array" ref="C33">_xlfn.IFNA(VLOOKUP($B33,Schools,'HP Schools Calculation'!D$1,0),"")</f>
        <v/>
      </c>
      <c r="D33" s="34" t="str">
        <f>_xlfn.IFNA(VLOOKUP($B33,Schools,'HP Schools Calculation'!E$1,0),"")</f>
        <v/>
      </c>
      <c r="E33" s="50" t="str">
        <f>_xlfn.IFNA(VLOOKUP($B33,'2024-25 School Level AAFTE'!$C$4:$L$2372,'2024-25 School Level AAFTE'!$F$1,0),"")</f>
        <v/>
      </c>
      <c r="F33" s="50" t="str">
        <f>_xlfn.IFNA(VLOOKUP($B33,Schools,'HP Schools Calculation'!F$1,0),"")</f>
        <v/>
      </c>
      <c r="G33" s="60"/>
      <c r="H33" s="50" t="str">
        <f>_xlfn.IFNA(VLOOKUP($B33,Schools,'HP Schools Calculation'!K$1,0),"")</f>
        <v/>
      </c>
      <c r="I33" s="56" t="str">
        <f>_xlfn.IFNA(VLOOKUP($B33,Schools,'HP Schools Calculation'!X$1,0),"")</f>
        <v/>
      </c>
    </row>
    <row r="34" spans="2:9">
      <c r="B34" s="44" t="str" cm="1">
        <f t="array" ref="B34">IFERROR(INDEX('HP Schools Calculation'!$C$10:$C$2385,SMALL(IF('HP Schools Calculation'!$A$10:$A$2385=Summary!$B$9,ROW('HP Schools Calculation'!$C$10:$C$2385)-ROW('HP Schools Calculation'!C$10)+1),ROWS('HP Schools Calculation'!C$10:C28))),"")</f>
        <v/>
      </c>
      <c r="C34" t="str">
        <f t="array" ref="C34">_xlfn.IFNA(VLOOKUP($B34,Schools,'HP Schools Calculation'!D$1,0),"")</f>
        <v/>
      </c>
      <c r="D34" s="34" t="str">
        <f>_xlfn.IFNA(VLOOKUP($B34,Schools,'HP Schools Calculation'!E$1,0),"")</f>
        <v/>
      </c>
      <c r="E34" s="50" t="str">
        <f>_xlfn.IFNA(VLOOKUP($B34,'2024-25 School Level AAFTE'!$C$4:$L$2372,'2024-25 School Level AAFTE'!$F$1,0),"")</f>
        <v/>
      </c>
      <c r="F34" s="50" t="str">
        <f>_xlfn.IFNA(VLOOKUP($B34,Schools,'HP Schools Calculation'!F$1,0),"")</f>
        <v/>
      </c>
      <c r="G34" s="60"/>
      <c r="H34" s="50" t="str">
        <f>_xlfn.IFNA(VLOOKUP($B34,Schools,'HP Schools Calculation'!K$1,0),"")</f>
        <v/>
      </c>
      <c r="I34" s="56" t="str">
        <f>_xlfn.IFNA(VLOOKUP($B34,Schools,'HP Schools Calculation'!X$1,0),"")</f>
        <v/>
      </c>
    </row>
    <row r="35" spans="2:9">
      <c r="B35" s="44" t="str" cm="1">
        <f t="array" ref="B35">IFERROR(INDEX('HP Schools Calculation'!$C$10:$C$2385,SMALL(IF('HP Schools Calculation'!$A$10:$A$2385=Summary!$B$9,ROW('HP Schools Calculation'!$C$10:$C$2385)-ROW('HP Schools Calculation'!C$10)+1),ROWS('HP Schools Calculation'!C$10:C29))),"")</f>
        <v/>
      </c>
      <c r="C35" t="str">
        <f t="array" ref="C35">_xlfn.IFNA(VLOOKUP($B35,Schools,'HP Schools Calculation'!D$1,0),"")</f>
        <v/>
      </c>
      <c r="D35" s="34" t="str">
        <f>_xlfn.IFNA(VLOOKUP($B35,Schools,'HP Schools Calculation'!E$1,0),"")</f>
        <v/>
      </c>
      <c r="E35" s="50" t="str">
        <f>_xlfn.IFNA(VLOOKUP($B35,'2024-25 School Level AAFTE'!$C$4:$L$2372,'2024-25 School Level AAFTE'!$F$1,0),"")</f>
        <v/>
      </c>
      <c r="F35" s="50" t="str">
        <f>_xlfn.IFNA(VLOOKUP($B35,Schools,'HP Schools Calculation'!F$1,0),"")</f>
        <v/>
      </c>
      <c r="G35" s="60"/>
      <c r="H35" s="50" t="str">
        <f>_xlfn.IFNA(VLOOKUP($B35,Schools,'HP Schools Calculation'!K$1,0),"")</f>
        <v/>
      </c>
      <c r="I35" s="56" t="str">
        <f>_xlfn.IFNA(VLOOKUP($B35,Schools,'HP Schools Calculation'!X$1,0),"")</f>
        <v/>
      </c>
    </row>
    <row r="36" spans="2:9">
      <c r="B36" s="44" t="str" cm="1">
        <f t="array" ref="B36">IFERROR(INDEX('HP Schools Calculation'!$C$10:$C$2385,SMALL(IF('HP Schools Calculation'!$A$10:$A$2385=Summary!$B$9,ROW('HP Schools Calculation'!$C$10:$C$2385)-ROW('HP Schools Calculation'!C$10)+1),ROWS('HP Schools Calculation'!C$10:C30))),"")</f>
        <v/>
      </c>
      <c r="C36" t="str">
        <f t="array" ref="C36">_xlfn.IFNA(VLOOKUP($B36,Schools,'HP Schools Calculation'!D$1,0),"")</f>
        <v/>
      </c>
      <c r="D36" s="34" t="str">
        <f>_xlfn.IFNA(VLOOKUP($B36,Schools,'HP Schools Calculation'!E$1,0),"")</f>
        <v/>
      </c>
      <c r="E36" s="50" t="str">
        <f>_xlfn.IFNA(VLOOKUP($B36,'2024-25 School Level AAFTE'!$C$4:$L$2372,'2024-25 School Level AAFTE'!$F$1,0),"")</f>
        <v/>
      </c>
      <c r="F36" s="50" t="str">
        <f>_xlfn.IFNA(VLOOKUP($B36,Schools,'HP Schools Calculation'!F$1,0),"")</f>
        <v/>
      </c>
      <c r="G36" s="60"/>
      <c r="H36" s="50" t="str">
        <f>_xlfn.IFNA(VLOOKUP($B36,Schools,'HP Schools Calculation'!K$1,0),"")</f>
        <v/>
      </c>
      <c r="I36" s="56" t="str">
        <f>_xlfn.IFNA(VLOOKUP($B36,Schools,'HP Schools Calculation'!X$1,0),"")</f>
        <v/>
      </c>
    </row>
    <row r="37" spans="2:9">
      <c r="B37" s="44" t="str" cm="1">
        <f t="array" ref="B37">IFERROR(INDEX('HP Schools Calculation'!$C$10:$C$2385,SMALL(IF('HP Schools Calculation'!$A$10:$A$2385=Summary!$B$9,ROW('HP Schools Calculation'!$C$10:$C$2385)-ROW('HP Schools Calculation'!C$10)+1),ROWS('HP Schools Calculation'!C$10:C31))),"")</f>
        <v/>
      </c>
      <c r="C37" t="str">
        <f t="array" ref="C37">_xlfn.IFNA(VLOOKUP($B37,Schools,'HP Schools Calculation'!D$1,0),"")</f>
        <v/>
      </c>
      <c r="D37" s="34" t="str">
        <f>_xlfn.IFNA(VLOOKUP($B37,Schools,'HP Schools Calculation'!E$1,0),"")</f>
        <v/>
      </c>
      <c r="E37" s="50" t="str">
        <f>_xlfn.IFNA(VLOOKUP($B37,'2024-25 School Level AAFTE'!$C$4:$L$2372,'2024-25 School Level AAFTE'!$F$1,0),"")</f>
        <v/>
      </c>
      <c r="F37" s="50" t="str">
        <f>_xlfn.IFNA(VLOOKUP($B37,Schools,'HP Schools Calculation'!F$1,0),"")</f>
        <v/>
      </c>
      <c r="G37" s="60"/>
      <c r="H37" s="50" t="str">
        <f>_xlfn.IFNA(VLOOKUP($B37,Schools,'HP Schools Calculation'!K$1,0),"")</f>
        <v/>
      </c>
      <c r="I37" s="56" t="str">
        <f>_xlfn.IFNA(VLOOKUP($B37,Schools,'HP Schools Calculation'!X$1,0),"")</f>
        <v/>
      </c>
    </row>
    <row r="38" spans="2:9">
      <c r="B38" s="44" t="str" cm="1">
        <f t="array" ref="B38">IFERROR(INDEX('HP Schools Calculation'!$C$10:$C$2385,SMALL(IF('HP Schools Calculation'!$A$10:$A$2385=Summary!$B$9,ROW('HP Schools Calculation'!$C$10:$C$2385)-ROW('HP Schools Calculation'!C$10)+1),ROWS('HP Schools Calculation'!C$10:C32))),"")</f>
        <v/>
      </c>
      <c r="C38" t="str">
        <f t="array" ref="C38">_xlfn.IFNA(VLOOKUP($B38,Schools,'HP Schools Calculation'!D$1,0),"")</f>
        <v/>
      </c>
      <c r="D38" s="34" t="str">
        <f>_xlfn.IFNA(VLOOKUP($B38,Schools,'HP Schools Calculation'!E$1,0),"")</f>
        <v/>
      </c>
      <c r="E38" s="50" t="str">
        <f>_xlfn.IFNA(VLOOKUP($B38,'2024-25 School Level AAFTE'!$C$4:$L$2372,'2024-25 School Level AAFTE'!$F$1,0),"")</f>
        <v/>
      </c>
      <c r="F38" s="50" t="str">
        <f>_xlfn.IFNA(VLOOKUP($B38,Schools,'HP Schools Calculation'!F$1,0),"")</f>
        <v/>
      </c>
      <c r="G38" s="60"/>
      <c r="H38" s="50" t="str">
        <f>_xlfn.IFNA(VLOOKUP($B38,Schools,'HP Schools Calculation'!K$1,0),"")</f>
        <v/>
      </c>
      <c r="I38" s="56" t="str">
        <f>_xlfn.IFNA(VLOOKUP($B38,Schools,'HP Schools Calculation'!X$1,0),"")</f>
        <v/>
      </c>
    </row>
    <row r="39" spans="2:9">
      <c r="B39" s="44" t="str" cm="1">
        <f t="array" ref="B39">IFERROR(INDEX('HP Schools Calculation'!$C$10:$C$2385,SMALL(IF('HP Schools Calculation'!$A$10:$A$2385=Summary!$B$9,ROW('HP Schools Calculation'!$C$10:$C$2385)-ROW('HP Schools Calculation'!C$10)+1),ROWS('HP Schools Calculation'!C$10:C33))),"")</f>
        <v/>
      </c>
      <c r="C39" t="str">
        <f t="array" ref="C39">_xlfn.IFNA(VLOOKUP($B39,Schools,'HP Schools Calculation'!D$1,0),"")</f>
        <v/>
      </c>
      <c r="D39" s="34" t="str">
        <f>_xlfn.IFNA(VLOOKUP($B39,Schools,'HP Schools Calculation'!E$1,0),"")</f>
        <v/>
      </c>
      <c r="E39" s="50" t="str">
        <f>_xlfn.IFNA(VLOOKUP($B39,'2024-25 School Level AAFTE'!$C$4:$L$2372,'2024-25 School Level AAFTE'!$F$1,0),"")</f>
        <v/>
      </c>
      <c r="F39" s="50" t="str">
        <f>_xlfn.IFNA(VLOOKUP($B39,Schools,'HP Schools Calculation'!F$1,0),"")</f>
        <v/>
      </c>
      <c r="G39" s="60"/>
      <c r="H39" s="50" t="str">
        <f>_xlfn.IFNA(VLOOKUP($B39,Schools,'HP Schools Calculation'!K$1,0),"")</f>
        <v/>
      </c>
      <c r="I39" s="56" t="str">
        <f>_xlfn.IFNA(VLOOKUP($B39,Schools,'HP Schools Calculation'!X$1,0),"")</f>
        <v/>
      </c>
    </row>
    <row r="40" spans="2:9">
      <c r="B40" s="44" t="str" cm="1">
        <f t="array" ref="B40">IFERROR(INDEX('HP Schools Calculation'!$C$10:$C$2385,SMALL(IF('HP Schools Calculation'!$A$10:$A$2385=Summary!$B$9,ROW('HP Schools Calculation'!$C$10:$C$2385)-ROW('HP Schools Calculation'!C$10)+1),ROWS('HP Schools Calculation'!C$10:C34))),"")</f>
        <v/>
      </c>
      <c r="C40" t="str">
        <f t="array" ref="C40">_xlfn.IFNA(VLOOKUP($B40,Schools,'HP Schools Calculation'!D$1,0),"")</f>
        <v/>
      </c>
      <c r="D40" s="34" t="str">
        <f>_xlfn.IFNA(VLOOKUP($B40,Schools,'HP Schools Calculation'!E$1,0),"")</f>
        <v/>
      </c>
      <c r="E40" s="50" t="str">
        <f>_xlfn.IFNA(VLOOKUP($B40,'2024-25 School Level AAFTE'!$C$4:$L$2372,'2024-25 School Level AAFTE'!$F$1,0),"")</f>
        <v/>
      </c>
      <c r="F40" s="50" t="str">
        <f>_xlfn.IFNA(VLOOKUP($B40,Schools,'HP Schools Calculation'!F$1,0),"")</f>
        <v/>
      </c>
      <c r="G40" s="60"/>
      <c r="H40" s="50" t="str">
        <f>_xlfn.IFNA(VLOOKUP($B40,Schools,'HP Schools Calculation'!K$1,0),"")</f>
        <v/>
      </c>
      <c r="I40" s="56" t="str">
        <f>_xlfn.IFNA(VLOOKUP($B40,Schools,'HP Schools Calculation'!X$1,0),"")</f>
        <v/>
      </c>
    </row>
    <row r="41" spans="2:9">
      <c r="B41" s="44" t="str" cm="1">
        <f t="array" ref="B41">IFERROR(INDEX('HP Schools Calculation'!$C$10:$C$2385,SMALL(IF('HP Schools Calculation'!$A$10:$A$2385=Summary!$B$9,ROW('HP Schools Calculation'!$C$10:$C$2385)-ROW('HP Schools Calculation'!C$10)+1),ROWS('HP Schools Calculation'!C$10:C35))),"")</f>
        <v/>
      </c>
      <c r="C41" t="str">
        <f t="array" ref="C41">_xlfn.IFNA(VLOOKUP($B41,Schools,'HP Schools Calculation'!D$1,0),"")</f>
        <v/>
      </c>
      <c r="D41" s="34" t="str">
        <f>_xlfn.IFNA(VLOOKUP($B41,Schools,'HP Schools Calculation'!E$1,0),"")</f>
        <v/>
      </c>
      <c r="E41" s="50" t="str">
        <f>_xlfn.IFNA(VLOOKUP($B41,'2024-25 School Level AAFTE'!$C$4:$L$2372,'2024-25 School Level AAFTE'!$F$1,0),"")</f>
        <v/>
      </c>
      <c r="F41" s="50" t="str">
        <f>_xlfn.IFNA(VLOOKUP($B41,Schools,'HP Schools Calculation'!F$1,0),"")</f>
        <v/>
      </c>
      <c r="G41" s="60"/>
      <c r="H41" s="50" t="str">
        <f>_xlfn.IFNA(VLOOKUP($B41,Schools,'HP Schools Calculation'!K$1,0),"")</f>
        <v/>
      </c>
      <c r="I41" s="56" t="str">
        <f>_xlfn.IFNA(VLOOKUP($B41,Schools,'HP Schools Calculation'!X$1,0),"")</f>
        <v/>
      </c>
    </row>
    <row r="42" spans="2:9">
      <c r="B42" s="44" t="str" cm="1">
        <f t="array" ref="B42">IFERROR(INDEX('HP Schools Calculation'!$C$10:$C$2385,SMALL(IF('HP Schools Calculation'!$A$10:$A$2385=Summary!$B$9,ROW('HP Schools Calculation'!$C$10:$C$2385)-ROW('HP Schools Calculation'!C$10)+1),ROWS('HP Schools Calculation'!C$10:C36))),"")</f>
        <v/>
      </c>
      <c r="C42" t="str">
        <f t="array" ref="C42">_xlfn.IFNA(VLOOKUP($B42,Schools,'HP Schools Calculation'!D$1,0),"")</f>
        <v/>
      </c>
      <c r="D42" s="34" t="str">
        <f>_xlfn.IFNA(VLOOKUP($B42,Schools,'HP Schools Calculation'!E$1,0),"")</f>
        <v/>
      </c>
      <c r="E42" s="50" t="str">
        <f>_xlfn.IFNA(VLOOKUP($B42,'2024-25 School Level AAFTE'!$C$4:$L$2372,'2024-25 School Level AAFTE'!$F$1,0),"")</f>
        <v/>
      </c>
      <c r="F42" s="50" t="str">
        <f>_xlfn.IFNA(VLOOKUP($B42,Schools,'HP Schools Calculation'!F$1,0),"")</f>
        <v/>
      </c>
      <c r="G42" s="60"/>
      <c r="H42" s="50" t="str">
        <f>_xlfn.IFNA(VLOOKUP($B42,Schools,'HP Schools Calculation'!K$1,0),"")</f>
        <v/>
      </c>
      <c r="I42" s="56" t="str">
        <f>_xlfn.IFNA(VLOOKUP($B42,Schools,'HP Schools Calculation'!X$1,0),"")</f>
        <v/>
      </c>
    </row>
    <row r="43" spans="2:9">
      <c r="B43" s="44" t="str" cm="1">
        <f t="array" ref="B43">IFERROR(INDEX('HP Schools Calculation'!$C$10:$C$2385,SMALL(IF('HP Schools Calculation'!$A$10:$A$2385=Summary!$B$9,ROW('HP Schools Calculation'!$C$10:$C$2385)-ROW('HP Schools Calculation'!C$10)+1),ROWS('HP Schools Calculation'!C$10:C37))),"")</f>
        <v/>
      </c>
      <c r="C43" t="str">
        <f t="array" ref="C43">_xlfn.IFNA(VLOOKUP($B43,Schools,'HP Schools Calculation'!D$1,0),"")</f>
        <v/>
      </c>
      <c r="D43" s="34" t="str">
        <f>_xlfn.IFNA(VLOOKUP($B43,Schools,'HP Schools Calculation'!E$1,0),"")</f>
        <v/>
      </c>
      <c r="E43" s="50" t="str">
        <f>_xlfn.IFNA(VLOOKUP($B43,'2024-25 School Level AAFTE'!$C$4:$L$2372,'2024-25 School Level AAFTE'!$F$1,0),"")</f>
        <v/>
      </c>
      <c r="F43" s="50" t="str">
        <f>_xlfn.IFNA(VLOOKUP($B43,Schools,'HP Schools Calculation'!F$1,0),"")</f>
        <v/>
      </c>
      <c r="G43" s="60"/>
      <c r="H43" s="50" t="str">
        <f>_xlfn.IFNA(VLOOKUP($B43,Schools,'HP Schools Calculation'!K$1,0),"")</f>
        <v/>
      </c>
      <c r="I43" s="56" t="str">
        <f>_xlfn.IFNA(VLOOKUP($B43,Schools,'HP Schools Calculation'!X$1,0),"")</f>
        <v/>
      </c>
    </row>
    <row r="44" spans="2:9">
      <c r="B44" s="44" t="str" cm="1">
        <f t="array" ref="B44">IFERROR(INDEX('HP Schools Calculation'!$C$10:$C$2385,SMALL(IF('HP Schools Calculation'!$A$10:$A$2385=Summary!$B$9,ROW('HP Schools Calculation'!$C$10:$C$2385)-ROW('HP Schools Calculation'!C$10)+1),ROWS('HP Schools Calculation'!C$10:C38))),"")</f>
        <v/>
      </c>
      <c r="C44" t="str">
        <f t="array" ref="C44">_xlfn.IFNA(VLOOKUP($B44,Schools,'HP Schools Calculation'!D$1,0),"")</f>
        <v/>
      </c>
      <c r="D44" s="34" t="str">
        <f>_xlfn.IFNA(VLOOKUP($B44,Schools,'HP Schools Calculation'!E$1,0),"")</f>
        <v/>
      </c>
      <c r="E44" s="50" t="str">
        <f>_xlfn.IFNA(VLOOKUP($B44,'2024-25 School Level AAFTE'!$C$4:$L$2372,'2024-25 School Level AAFTE'!$F$1,0),"")</f>
        <v/>
      </c>
      <c r="F44" s="50" t="str">
        <f>_xlfn.IFNA(VLOOKUP($B44,Schools,'HP Schools Calculation'!F$1,0),"")</f>
        <v/>
      </c>
      <c r="G44" s="60"/>
      <c r="H44" s="50" t="str">
        <f>_xlfn.IFNA(VLOOKUP($B44,Schools,'HP Schools Calculation'!K$1,0),"")</f>
        <v/>
      </c>
      <c r="I44" s="56" t="str">
        <f>_xlfn.IFNA(VLOOKUP($B44,Schools,'HP Schools Calculation'!X$1,0),"")</f>
        <v/>
      </c>
    </row>
    <row r="45" spans="2:9">
      <c r="B45" s="44" t="str" cm="1">
        <f t="array" ref="B45">IFERROR(INDEX('HP Schools Calculation'!$C$10:$C$2385,SMALL(IF('HP Schools Calculation'!$A$10:$A$2385=Summary!$B$9,ROW('HP Schools Calculation'!$C$10:$C$2385)-ROW('HP Schools Calculation'!C$10)+1),ROWS('HP Schools Calculation'!C$10:C39))),"")</f>
        <v/>
      </c>
      <c r="C45" t="str">
        <f t="array" ref="C45">_xlfn.IFNA(VLOOKUP($B45,Schools,'HP Schools Calculation'!D$1,0),"")</f>
        <v/>
      </c>
      <c r="D45" s="34" t="str">
        <f>_xlfn.IFNA(VLOOKUP($B45,Schools,'HP Schools Calculation'!E$1,0),"")</f>
        <v/>
      </c>
      <c r="E45" s="50" t="str">
        <f>_xlfn.IFNA(VLOOKUP($B45,'2024-25 School Level AAFTE'!$C$4:$L$2372,'2024-25 School Level AAFTE'!$F$1,0),"")</f>
        <v/>
      </c>
      <c r="F45" s="50" t="str">
        <f>_xlfn.IFNA(VLOOKUP($B45,Schools,'HP Schools Calculation'!F$1,0),"")</f>
        <v/>
      </c>
      <c r="G45" s="60"/>
      <c r="H45" s="50" t="str">
        <f>_xlfn.IFNA(VLOOKUP($B45,Schools,'HP Schools Calculation'!K$1,0),"")</f>
        <v/>
      </c>
      <c r="I45" s="56" t="str">
        <f>_xlfn.IFNA(VLOOKUP($B45,Schools,'HP Schools Calculation'!X$1,0),"")</f>
        <v/>
      </c>
    </row>
    <row r="46" spans="2:9">
      <c r="B46" s="44" t="str" cm="1">
        <f t="array" ref="B46">IFERROR(INDEX('HP Schools Calculation'!$C$10:$C$2385,SMALL(IF('HP Schools Calculation'!$A$10:$A$2385=Summary!$B$9,ROW('HP Schools Calculation'!$C$10:$C$2385)-ROW('HP Schools Calculation'!C$10)+1),ROWS('HP Schools Calculation'!C$10:C40))),"")</f>
        <v/>
      </c>
      <c r="C46" t="str">
        <f t="array" ref="C46">_xlfn.IFNA(VLOOKUP($B46,Schools,'HP Schools Calculation'!D$1,0),"")</f>
        <v/>
      </c>
      <c r="D46" s="34" t="str">
        <f>_xlfn.IFNA(VLOOKUP($B46,Schools,'HP Schools Calculation'!E$1,0),"")</f>
        <v/>
      </c>
      <c r="E46" s="50" t="str">
        <f>_xlfn.IFNA(VLOOKUP($B46,'2024-25 School Level AAFTE'!$C$4:$L$2372,'2024-25 School Level AAFTE'!$F$1,0),"")</f>
        <v/>
      </c>
      <c r="F46" s="50" t="str">
        <f>_xlfn.IFNA(VLOOKUP($B46,Schools,'HP Schools Calculation'!F$1,0),"")</f>
        <v/>
      </c>
      <c r="G46" s="60"/>
      <c r="H46" s="50" t="str">
        <f>_xlfn.IFNA(VLOOKUP($B46,Schools,'HP Schools Calculation'!K$1,0),"")</f>
        <v/>
      </c>
      <c r="I46" s="56" t="str">
        <f>_xlfn.IFNA(VLOOKUP($B46,Schools,'HP Schools Calculation'!X$1,0),"")</f>
        <v/>
      </c>
    </row>
    <row r="47" spans="2:9">
      <c r="B47" s="44" t="str" cm="1">
        <f t="array" ref="B47">IFERROR(INDEX('HP Schools Calculation'!$C$10:$C$2385,SMALL(IF('HP Schools Calculation'!$A$10:$A$2385=Summary!$B$9,ROW('HP Schools Calculation'!$C$10:$C$2385)-ROW('HP Schools Calculation'!C$10)+1),ROWS('HP Schools Calculation'!C$10:C41))),"")</f>
        <v/>
      </c>
      <c r="C47" t="str">
        <f t="array" ref="C47">_xlfn.IFNA(VLOOKUP($B47,Schools,'HP Schools Calculation'!D$1,0),"")</f>
        <v/>
      </c>
      <c r="D47" s="34" t="str">
        <f>_xlfn.IFNA(VLOOKUP($B47,Schools,'HP Schools Calculation'!E$1,0),"")</f>
        <v/>
      </c>
      <c r="E47" s="50" t="str">
        <f>_xlfn.IFNA(VLOOKUP($B47,'2024-25 School Level AAFTE'!$C$4:$L$2372,'2024-25 School Level AAFTE'!$F$1,0),"")</f>
        <v/>
      </c>
      <c r="F47" s="50" t="str">
        <f>_xlfn.IFNA(VLOOKUP($B47,Schools,'HP Schools Calculation'!F$1,0),"")</f>
        <v/>
      </c>
      <c r="G47" s="60"/>
      <c r="H47" s="50" t="str">
        <f>_xlfn.IFNA(VLOOKUP($B47,Schools,'HP Schools Calculation'!K$1,0),"")</f>
        <v/>
      </c>
      <c r="I47" s="56" t="str">
        <f>_xlfn.IFNA(VLOOKUP($B47,Schools,'HP Schools Calculation'!X$1,0),"")</f>
        <v/>
      </c>
    </row>
    <row r="48" spans="2:9">
      <c r="B48" s="44" t="str" cm="1">
        <f t="array" ref="B48">IFERROR(INDEX('HP Schools Calculation'!$C$10:$C$2385,SMALL(IF('HP Schools Calculation'!$A$10:$A$2385=Summary!$B$9,ROW('HP Schools Calculation'!$C$10:$C$2385)-ROW('HP Schools Calculation'!C$10)+1),ROWS('HP Schools Calculation'!C$10:C42))),"")</f>
        <v/>
      </c>
      <c r="C48" t="str">
        <f t="array" ref="C48">_xlfn.IFNA(VLOOKUP($B48,Schools,'HP Schools Calculation'!D$1,0),"")</f>
        <v/>
      </c>
      <c r="D48" s="34" t="str">
        <f>_xlfn.IFNA(VLOOKUP($B48,Schools,'HP Schools Calculation'!E$1,0),"")</f>
        <v/>
      </c>
      <c r="E48" s="50" t="str">
        <f>_xlfn.IFNA(VLOOKUP($B48,'2024-25 School Level AAFTE'!$C$4:$L$2372,'2024-25 School Level AAFTE'!$F$1,0),"")</f>
        <v/>
      </c>
      <c r="F48" s="50" t="str">
        <f>_xlfn.IFNA(VLOOKUP($B48,Schools,'HP Schools Calculation'!F$1,0),"")</f>
        <v/>
      </c>
      <c r="G48" s="60"/>
      <c r="H48" s="50" t="str">
        <f>_xlfn.IFNA(VLOOKUP($B48,Schools,'HP Schools Calculation'!K$1,0),"")</f>
        <v/>
      </c>
      <c r="I48" s="56" t="str">
        <f>_xlfn.IFNA(VLOOKUP($B48,Schools,'HP Schools Calculation'!X$1,0),"")</f>
        <v/>
      </c>
    </row>
    <row r="49" spans="2:9">
      <c r="B49" s="44" t="str" cm="1">
        <f t="array" ref="B49">IFERROR(INDEX('HP Schools Calculation'!$C$10:$C$2385,SMALL(IF('HP Schools Calculation'!$A$10:$A$2385=Summary!$B$9,ROW('HP Schools Calculation'!$C$10:$C$2385)-ROW('HP Schools Calculation'!C$10)+1),ROWS('HP Schools Calculation'!C$10:C43))),"")</f>
        <v/>
      </c>
      <c r="C49" t="str">
        <f t="array" ref="C49">_xlfn.IFNA(VLOOKUP($B49,Schools,'HP Schools Calculation'!D$1,0),"")</f>
        <v/>
      </c>
      <c r="D49" s="34" t="str">
        <f>_xlfn.IFNA(VLOOKUP($B49,Schools,'HP Schools Calculation'!E$1,0),"")</f>
        <v/>
      </c>
      <c r="E49" s="50" t="str">
        <f>_xlfn.IFNA(VLOOKUP($B49,'2024-25 School Level AAFTE'!$C$4:$L$2372,'2024-25 School Level AAFTE'!$F$1,0),"")</f>
        <v/>
      </c>
      <c r="F49" s="50" t="str">
        <f>_xlfn.IFNA(VLOOKUP($B49,Schools,'HP Schools Calculation'!F$1,0),"")</f>
        <v/>
      </c>
      <c r="G49" s="60"/>
      <c r="H49" s="50" t="str">
        <f>_xlfn.IFNA(VLOOKUP($B49,Schools,'HP Schools Calculation'!K$1,0),"")</f>
        <v/>
      </c>
      <c r="I49" s="56" t="str">
        <f>_xlfn.IFNA(VLOOKUP($B49,Schools,'HP Schools Calculation'!X$1,0),"")</f>
        <v/>
      </c>
    </row>
    <row r="50" spans="2:9">
      <c r="B50" s="44" t="str" cm="1">
        <f t="array" ref="B50">IFERROR(INDEX('HP Schools Calculation'!$C$10:$C$2385,SMALL(IF('HP Schools Calculation'!$A$10:$A$2385=Summary!$B$9,ROW('HP Schools Calculation'!$C$10:$C$2385)-ROW('HP Schools Calculation'!C$10)+1),ROWS('HP Schools Calculation'!C$10:C44))),"")</f>
        <v/>
      </c>
      <c r="C50" t="str">
        <f t="array" ref="C50">_xlfn.IFNA(VLOOKUP($B50,Schools,'HP Schools Calculation'!D$1,0),"")</f>
        <v/>
      </c>
      <c r="D50" s="34" t="str">
        <f>_xlfn.IFNA(VLOOKUP($B50,Schools,'HP Schools Calculation'!E$1,0),"")</f>
        <v/>
      </c>
      <c r="E50" s="50" t="str">
        <f>_xlfn.IFNA(VLOOKUP($B50,'2024-25 School Level AAFTE'!$C$4:$L$2372,'2024-25 School Level AAFTE'!$F$1,0),"")</f>
        <v/>
      </c>
      <c r="F50" s="50" t="str">
        <f>_xlfn.IFNA(VLOOKUP($B50,Schools,'HP Schools Calculation'!F$1,0),"")</f>
        <v/>
      </c>
      <c r="G50" s="60"/>
      <c r="H50" s="50" t="str">
        <f>_xlfn.IFNA(VLOOKUP($B50,Schools,'HP Schools Calculation'!K$1,0),"")</f>
        <v/>
      </c>
      <c r="I50" s="56" t="str">
        <f>_xlfn.IFNA(VLOOKUP($B50,Schools,'HP Schools Calculation'!X$1,0),"")</f>
        <v/>
      </c>
    </row>
    <row r="51" spans="2:9">
      <c r="B51" s="44" t="str" cm="1">
        <f t="array" ref="B51">IFERROR(INDEX('HP Schools Calculation'!$C$10:$C$2385,SMALL(IF('HP Schools Calculation'!$A$10:$A$2385=Summary!$B$9,ROW('HP Schools Calculation'!$C$10:$C$2385)-ROW('HP Schools Calculation'!C$10)+1),ROWS('HP Schools Calculation'!C$10:C45))),"")</f>
        <v/>
      </c>
      <c r="C51" t="str">
        <f t="array" ref="C51">_xlfn.IFNA(VLOOKUP($B51,Schools,'HP Schools Calculation'!D$1,0),"")</f>
        <v/>
      </c>
      <c r="D51" s="34" t="str">
        <f>_xlfn.IFNA(VLOOKUP($B51,Schools,'HP Schools Calculation'!E$1,0),"")</f>
        <v/>
      </c>
      <c r="E51" s="50" t="str">
        <f>_xlfn.IFNA(VLOOKUP($B51,'2024-25 School Level AAFTE'!$C$4:$L$2372,'2024-25 School Level AAFTE'!$F$1,0),"")</f>
        <v/>
      </c>
      <c r="F51" s="50" t="str">
        <f>_xlfn.IFNA(VLOOKUP($B51,Schools,'HP Schools Calculation'!F$1,0),"")</f>
        <v/>
      </c>
      <c r="G51" s="60"/>
      <c r="H51" s="50" t="str">
        <f>_xlfn.IFNA(VLOOKUP($B51,Schools,'HP Schools Calculation'!K$1,0),"")</f>
        <v/>
      </c>
      <c r="I51" s="56" t="str">
        <f>_xlfn.IFNA(VLOOKUP($B51,Schools,'HP Schools Calculation'!X$1,0),"")</f>
        <v/>
      </c>
    </row>
    <row r="52" spans="2:9">
      <c r="B52" s="44" t="str" cm="1">
        <f t="array" ref="B52">IFERROR(INDEX('HP Schools Calculation'!$C$10:$C$2385,SMALL(IF('HP Schools Calculation'!$A$10:$A$2385=Summary!$B$9,ROW('HP Schools Calculation'!$C$10:$C$2385)-ROW('HP Schools Calculation'!C$10)+1),ROWS('HP Schools Calculation'!C$10:C46))),"")</f>
        <v/>
      </c>
      <c r="C52" t="str">
        <f t="array" ref="C52">_xlfn.IFNA(VLOOKUP($B52,Schools,'HP Schools Calculation'!D$1,0),"")</f>
        <v/>
      </c>
      <c r="D52" s="34" t="str">
        <f>_xlfn.IFNA(VLOOKUP($B52,Schools,'HP Schools Calculation'!E$1,0),"")</f>
        <v/>
      </c>
      <c r="E52" s="50" t="str">
        <f>_xlfn.IFNA(VLOOKUP($B52,'2024-25 School Level AAFTE'!$C$4:$L$2372,'2024-25 School Level AAFTE'!$F$1,0),"")</f>
        <v/>
      </c>
      <c r="F52" s="50" t="str">
        <f>_xlfn.IFNA(VLOOKUP($B52,Schools,'HP Schools Calculation'!F$1,0),"")</f>
        <v/>
      </c>
      <c r="G52" s="60"/>
      <c r="H52" s="50" t="str">
        <f>_xlfn.IFNA(VLOOKUP($B52,Schools,'HP Schools Calculation'!K$1,0),"")</f>
        <v/>
      </c>
      <c r="I52" s="56" t="str">
        <f>_xlfn.IFNA(VLOOKUP($B52,Schools,'HP Schools Calculation'!X$1,0),"")</f>
        <v/>
      </c>
    </row>
    <row r="53" spans="2:9">
      <c r="B53" s="44" t="str" cm="1">
        <f t="array" ref="B53">IFERROR(INDEX('HP Schools Calculation'!$C$10:$C$2385,SMALL(IF('HP Schools Calculation'!$A$10:$A$2385=Summary!$B$9,ROW('HP Schools Calculation'!$C$10:$C$2385)-ROW('HP Schools Calculation'!C$10)+1),ROWS('HP Schools Calculation'!C$10:C47))),"")</f>
        <v/>
      </c>
      <c r="C53" t="str">
        <f t="array" ref="C53">_xlfn.IFNA(VLOOKUP($B53,Schools,'HP Schools Calculation'!D$1,0),"")</f>
        <v/>
      </c>
      <c r="D53" s="34" t="str">
        <f>_xlfn.IFNA(VLOOKUP($B53,Schools,'HP Schools Calculation'!E$1,0),"")</f>
        <v/>
      </c>
      <c r="E53" s="50" t="str">
        <f>_xlfn.IFNA(VLOOKUP($B53,'2024-25 School Level AAFTE'!$C$4:$L$2372,'2024-25 School Level AAFTE'!$F$1,0),"")</f>
        <v/>
      </c>
      <c r="F53" s="50" t="str">
        <f>_xlfn.IFNA(VLOOKUP($B53,Schools,'HP Schools Calculation'!F$1,0),"")</f>
        <v/>
      </c>
      <c r="G53" s="60"/>
      <c r="H53" s="50" t="str">
        <f>_xlfn.IFNA(VLOOKUP($B53,Schools,'HP Schools Calculation'!K$1,0),"")</f>
        <v/>
      </c>
      <c r="I53" s="56" t="str">
        <f>_xlfn.IFNA(VLOOKUP($B53,Schools,'HP Schools Calculation'!X$1,0),"")</f>
        <v/>
      </c>
    </row>
    <row r="54" spans="2:9">
      <c r="B54" s="44" t="str" cm="1">
        <f t="array" ref="B54">IFERROR(INDEX('HP Schools Calculation'!$C$10:$C$2385,SMALL(IF('HP Schools Calculation'!$A$10:$A$2385=Summary!$B$9,ROW('HP Schools Calculation'!$C$10:$C$2385)-ROW('HP Schools Calculation'!C$10)+1),ROWS('HP Schools Calculation'!C$10:C48))),"")</f>
        <v/>
      </c>
      <c r="C54" t="str">
        <f t="array" ref="C54">_xlfn.IFNA(VLOOKUP($B54,Schools,'HP Schools Calculation'!D$1,0),"")</f>
        <v/>
      </c>
      <c r="D54" s="34" t="str">
        <f>_xlfn.IFNA(VLOOKUP($B54,Schools,'HP Schools Calculation'!E$1,0),"")</f>
        <v/>
      </c>
      <c r="E54" s="50" t="str">
        <f>_xlfn.IFNA(VLOOKUP($B54,'2024-25 School Level AAFTE'!$C$4:$L$2372,'2024-25 School Level AAFTE'!$F$1,0),"")</f>
        <v/>
      </c>
      <c r="F54" s="50" t="str">
        <f>_xlfn.IFNA(VLOOKUP($B54,Schools,'HP Schools Calculation'!F$1,0),"")</f>
        <v/>
      </c>
      <c r="G54" s="60"/>
      <c r="H54" s="50" t="str">
        <f>_xlfn.IFNA(VLOOKUP($B54,Schools,'HP Schools Calculation'!K$1,0),"")</f>
        <v/>
      </c>
      <c r="I54" s="56" t="str">
        <f>_xlfn.IFNA(VLOOKUP($B54,Schools,'HP Schools Calculation'!X$1,0),"")</f>
        <v/>
      </c>
    </row>
    <row r="55" spans="2:9">
      <c r="B55" s="44" t="str" cm="1">
        <f t="array" ref="B55">IFERROR(INDEX('HP Schools Calculation'!$C$10:$C$2385,SMALL(IF('HP Schools Calculation'!$A$10:$A$2385=Summary!$B$9,ROW('HP Schools Calculation'!$C$10:$C$2385)-ROW('HP Schools Calculation'!C$10)+1),ROWS('HP Schools Calculation'!C$10:C49))),"")</f>
        <v/>
      </c>
      <c r="C55" t="str">
        <f t="array" ref="C55">_xlfn.IFNA(VLOOKUP($B55,Schools,'HP Schools Calculation'!D$1,0),"")</f>
        <v/>
      </c>
      <c r="D55" s="34" t="str">
        <f>_xlfn.IFNA(VLOOKUP($B55,Schools,'HP Schools Calculation'!E$1,0),"")</f>
        <v/>
      </c>
      <c r="E55" s="50" t="str">
        <f>_xlfn.IFNA(VLOOKUP($B55,'2024-25 School Level AAFTE'!$C$4:$L$2372,'2024-25 School Level AAFTE'!$F$1,0),"")</f>
        <v/>
      </c>
      <c r="F55" s="50" t="str">
        <f>_xlfn.IFNA(VLOOKUP($B55,Schools,'HP Schools Calculation'!F$1,0),"")</f>
        <v/>
      </c>
      <c r="G55" s="60"/>
      <c r="H55" s="50" t="str">
        <f>_xlfn.IFNA(VLOOKUP($B55,Schools,'HP Schools Calculation'!K$1,0),"")</f>
        <v/>
      </c>
      <c r="I55" s="56" t="str">
        <f>_xlfn.IFNA(VLOOKUP($B55,Schools,'HP Schools Calculation'!X$1,0),"")</f>
        <v/>
      </c>
    </row>
    <row r="56" spans="2:9">
      <c r="B56" s="44" t="str" cm="1">
        <f t="array" ref="B56">IFERROR(INDEX('HP Schools Calculation'!$C$10:$C$2385,SMALL(IF('HP Schools Calculation'!$A$10:$A$2385=Summary!$B$9,ROW('HP Schools Calculation'!$C$10:$C$2385)-ROW('HP Schools Calculation'!C$10)+1),ROWS('HP Schools Calculation'!C$10:C50))),"")</f>
        <v/>
      </c>
      <c r="C56" t="str">
        <f t="array" ref="C56">_xlfn.IFNA(VLOOKUP($B56,Schools,'HP Schools Calculation'!D$1,0),"")</f>
        <v/>
      </c>
      <c r="D56" s="34" t="str">
        <f>_xlfn.IFNA(VLOOKUP($B56,Schools,'HP Schools Calculation'!E$1,0),"")</f>
        <v/>
      </c>
      <c r="E56" s="50" t="str">
        <f>_xlfn.IFNA(VLOOKUP($B56,'2024-25 School Level AAFTE'!$C$4:$L$2372,'2024-25 School Level AAFTE'!$F$1,0),"")</f>
        <v/>
      </c>
      <c r="F56" s="50" t="str">
        <f>_xlfn.IFNA(VLOOKUP($B56,Schools,'HP Schools Calculation'!F$1,0),"")</f>
        <v/>
      </c>
      <c r="G56" s="60"/>
      <c r="H56" s="50" t="str">
        <f>_xlfn.IFNA(VLOOKUP($B56,Schools,'HP Schools Calculation'!K$1,0),"")</f>
        <v/>
      </c>
      <c r="I56" s="56" t="str">
        <f>_xlfn.IFNA(VLOOKUP($B56,Schools,'HP Schools Calculation'!X$1,0),"")</f>
        <v/>
      </c>
    </row>
    <row r="57" spans="2:9">
      <c r="B57" s="44" t="str" cm="1">
        <f t="array" ref="B57">IFERROR(INDEX('HP Schools Calculation'!$C$10:$C$2385,SMALL(IF('HP Schools Calculation'!$A$10:$A$2385=Summary!$B$9,ROW('HP Schools Calculation'!$C$10:$C$2385)-ROW('HP Schools Calculation'!C$10)+1),ROWS('HP Schools Calculation'!C$10:C51))),"")</f>
        <v/>
      </c>
      <c r="C57" t="str">
        <f t="array" ref="C57">_xlfn.IFNA(VLOOKUP($B57,Schools,'HP Schools Calculation'!D$1,0),"")</f>
        <v/>
      </c>
      <c r="D57" s="34" t="str">
        <f>_xlfn.IFNA(VLOOKUP($B57,Schools,'HP Schools Calculation'!E$1,0),"")</f>
        <v/>
      </c>
      <c r="E57" s="50" t="str">
        <f>_xlfn.IFNA(VLOOKUP($B57,'2024-25 School Level AAFTE'!$C$4:$L$2372,'2024-25 School Level AAFTE'!$F$1,0),"")</f>
        <v/>
      </c>
      <c r="F57" s="50" t="str">
        <f>_xlfn.IFNA(VLOOKUP($B57,Schools,'HP Schools Calculation'!F$1,0),"")</f>
        <v/>
      </c>
      <c r="G57" s="60"/>
      <c r="H57" s="50" t="str">
        <f>_xlfn.IFNA(VLOOKUP($B57,Schools,'HP Schools Calculation'!K$1,0),"")</f>
        <v/>
      </c>
      <c r="I57" s="56" t="str">
        <f>_xlfn.IFNA(VLOOKUP($B57,Schools,'HP Schools Calculation'!X$1,0),"")</f>
        <v/>
      </c>
    </row>
    <row r="58" spans="2:9">
      <c r="B58" s="44" t="str" cm="1">
        <f t="array" ref="B58">IFERROR(INDEX('HP Schools Calculation'!$C$10:$C$2385,SMALL(IF('HP Schools Calculation'!$A$10:$A$2385=Summary!$B$9,ROW('HP Schools Calculation'!$C$10:$C$2385)-ROW('HP Schools Calculation'!C$10)+1),ROWS('HP Schools Calculation'!C$10:C52))),"")</f>
        <v/>
      </c>
      <c r="C58" t="str">
        <f t="array" ref="C58">_xlfn.IFNA(VLOOKUP($B58,Schools,'HP Schools Calculation'!D$1,0),"")</f>
        <v/>
      </c>
      <c r="D58" s="34" t="str">
        <f>_xlfn.IFNA(VLOOKUP($B58,Schools,'HP Schools Calculation'!E$1,0),"")</f>
        <v/>
      </c>
      <c r="E58" s="50" t="str">
        <f>_xlfn.IFNA(VLOOKUP($B58,'2024-25 School Level AAFTE'!$C$4:$L$2372,'2024-25 School Level AAFTE'!$F$1,0),"")</f>
        <v/>
      </c>
      <c r="F58" s="50" t="str">
        <f>_xlfn.IFNA(VLOOKUP($B58,Schools,'HP Schools Calculation'!F$1,0),"")</f>
        <v/>
      </c>
      <c r="G58" s="60"/>
      <c r="H58" s="50" t="str">
        <f>_xlfn.IFNA(VLOOKUP($B58,Schools,'HP Schools Calculation'!K$1,0),"")</f>
        <v/>
      </c>
      <c r="I58" s="56" t="str">
        <f>_xlfn.IFNA(VLOOKUP($B58,Schools,'HP Schools Calculation'!X$1,0),"")</f>
        <v/>
      </c>
    </row>
    <row r="59" spans="2:9">
      <c r="B59" s="44" t="str" cm="1">
        <f t="array" ref="B59">IFERROR(INDEX('HP Schools Calculation'!$C$10:$C$2385,SMALL(IF('HP Schools Calculation'!$A$10:$A$2385=Summary!$B$9,ROW('HP Schools Calculation'!$C$10:$C$2385)-ROW('HP Schools Calculation'!C$10)+1),ROWS('HP Schools Calculation'!C$10:C53))),"")</f>
        <v/>
      </c>
      <c r="C59" t="str">
        <f t="array" ref="C59">_xlfn.IFNA(VLOOKUP($B59,Schools,'HP Schools Calculation'!D$1,0),"")</f>
        <v/>
      </c>
      <c r="D59" s="34" t="str">
        <f>_xlfn.IFNA(VLOOKUP($B59,Schools,'HP Schools Calculation'!E$1,0),"")</f>
        <v/>
      </c>
      <c r="E59" s="50" t="str">
        <f>_xlfn.IFNA(VLOOKUP($B59,'2024-25 School Level AAFTE'!$C$4:$L$2372,'2024-25 School Level AAFTE'!$F$1,0),"")</f>
        <v/>
      </c>
      <c r="F59" s="50" t="str">
        <f>_xlfn.IFNA(VLOOKUP($B59,Schools,'HP Schools Calculation'!F$1,0),"")</f>
        <v/>
      </c>
      <c r="G59" s="60"/>
      <c r="H59" s="50" t="str">
        <f>_xlfn.IFNA(VLOOKUP($B59,Schools,'HP Schools Calculation'!K$1,0),"")</f>
        <v/>
      </c>
      <c r="I59" s="56" t="str">
        <f>_xlfn.IFNA(VLOOKUP($B59,Schools,'HP Schools Calculation'!X$1,0),"")</f>
        <v/>
      </c>
    </row>
    <row r="60" spans="2:9">
      <c r="B60" s="44" t="str" cm="1">
        <f t="array" ref="B60">IFERROR(INDEX('HP Schools Calculation'!$C$10:$C$2385,SMALL(IF('HP Schools Calculation'!$A$10:$A$2385=Summary!$B$9,ROW('HP Schools Calculation'!$C$10:$C$2385)-ROW('HP Schools Calculation'!C$10)+1),ROWS('HP Schools Calculation'!C$10:C54))),"")</f>
        <v/>
      </c>
      <c r="C60" t="str">
        <f t="array" ref="C60">_xlfn.IFNA(VLOOKUP($B60,Schools,'HP Schools Calculation'!D$1,0),"")</f>
        <v/>
      </c>
      <c r="D60" s="34" t="str">
        <f>_xlfn.IFNA(VLOOKUP($B60,Schools,'HP Schools Calculation'!E$1,0),"")</f>
        <v/>
      </c>
      <c r="E60" s="50" t="str">
        <f>_xlfn.IFNA(VLOOKUP($B60,'2024-25 School Level AAFTE'!$C$4:$L$2372,'2024-25 School Level AAFTE'!$F$1,0),"")</f>
        <v/>
      </c>
      <c r="F60" s="50" t="str">
        <f>_xlfn.IFNA(VLOOKUP($B60,Schools,'HP Schools Calculation'!F$1,0),"")</f>
        <v/>
      </c>
      <c r="G60" s="60"/>
      <c r="H60" s="50" t="str">
        <f>_xlfn.IFNA(VLOOKUP($B60,Schools,'HP Schools Calculation'!K$1,0),"")</f>
        <v/>
      </c>
      <c r="I60" s="56" t="str">
        <f>_xlfn.IFNA(VLOOKUP($B60,Schools,'HP Schools Calculation'!X$1,0),"")</f>
        <v/>
      </c>
    </row>
    <row r="61" spans="2:9">
      <c r="B61" s="44" t="str" cm="1">
        <f t="array" ref="B61">IFERROR(INDEX('HP Schools Calculation'!$C$10:$C$2385,SMALL(IF('HP Schools Calculation'!$A$10:$A$2385=Summary!$B$9,ROW('HP Schools Calculation'!$C$10:$C$2385)-ROW('HP Schools Calculation'!C$10)+1),ROWS('HP Schools Calculation'!C$10:C55))),"")</f>
        <v/>
      </c>
      <c r="C61" t="str">
        <f t="array" ref="C61">_xlfn.IFNA(VLOOKUP($B61,Schools,'HP Schools Calculation'!D$1,0),"")</f>
        <v/>
      </c>
      <c r="D61" s="34" t="str">
        <f>_xlfn.IFNA(VLOOKUP($B61,Schools,'HP Schools Calculation'!E$1,0),"")</f>
        <v/>
      </c>
      <c r="E61" s="50" t="str">
        <f>_xlfn.IFNA(VLOOKUP($B61,'2024-25 School Level AAFTE'!$C$4:$L$2372,'2024-25 School Level AAFTE'!$F$1,0),"")</f>
        <v/>
      </c>
      <c r="F61" s="50" t="str">
        <f>_xlfn.IFNA(VLOOKUP($B61,Schools,'HP Schools Calculation'!F$1,0),"")</f>
        <v/>
      </c>
      <c r="G61" s="60"/>
      <c r="H61" s="50" t="str">
        <f>_xlfn.IFNA(VLOOKUP($B61,Schools,'HP Schools Calculation'!K$1,0),"")</f>
        <v/>
      </c>
      <c r="I61" s="56" t="str">
        <f>_xlfn.IFNA(VLOOKUP($B61,Schools,'HP Schools Calculation'!X$1,0),"")</f>
        <v/>
      </c>
    </row>
    <row r="62" spans="2:9">
      <c r="B62" s="44" t="str" cm="1">
        <f t="array" ref="B62">IFERROR(INDEX('HP Schools Calculation'!$C$10:$C$2385,SMALL(IF('HP Schools Calculation'!$A$10:$A$2385=Summary!$B$9,ROW('HP Schools Calculation'!$C$10:$C$2385)-ROW('HP Schools Calculation'!C$10)+1),ROWS('HP Schools Calculation'!C$10:C56))),"")</f>
        <v/>
      </c>
      <c r="C62" t="str">
        <f t="array" ref="C62">_xlfn.IFNA(VLOOKUP($B62,Schools,'HP Schools Calculation'!D$1,0),"")</f>
        <v/>
      </c>
      <c r="D62" s="34" t="str">
        <f>_xlfn.IFNA(VLOOKUP($B62,Schools,'HP Schools Calculation'!E$1,0),"")</f>
        <v/>
      </c>
      <c r="E62" s="50" t="str">
        <f>_xlfn.IFNA(VLOOKUP($B62,'2024-25 School Level AAFTE'!$C$4:$L$2372,'2024-25 School Level AAFTE'!$F$1,0),"")</f>
        <v/>
      </c>
      <c r="F62" s="50" t="str">
        <f>_xlfn.IFNA(VLOOKUP($B62,Schools,'HP Schools Calculation'!F$1,0),"")</f>
        <v/>
      </c>
      <c r="G62" s="60"/>
      <c r="H62" s="50" t="str">
        <f>_xlfn.IFNA(VLOOKUP($B62,Schools,'HP Schools Calculation'!K$1,0),"")</f>
        <v/>
      </c>
      <c r="I62" s="56" t="str">
        <f>_xlfn.IFNA(VLOOKUP($B62,Schools,'HP Schools Calculation'!X$1,0),"")</f>
        <v/>
      </c>
    </row>
    <row r="63" spans="2:9">
      <c r="B63" s="44" t="str" cm="1">
        <f t="array" ref="B63">IFERROR(INDEX('HP Schools Calculation'!$C$10:$C$2385,SMALL(IF('HP Schools Calculation'!$A$10:$A$2385=Summary!$B$9,ROW('HP Schools Calculation'!$C$10:$C$2385)-ROW('HP Schools Calculation'!C$10)+1),ROWS('HP Schools Calculation'!C$10:C57))),"")</f>
        <v/>
      </c>
      <c r="C63" t="str">
        <f t="array" ref="C63">_xlfn.IFNA(VLOOKUP($B63,Schools,'HP Schools Calculation'!D$1,0),"")</f>
        <v/>
      </c>
      <c r="D63" s="34" t="str">
        <f>_xlfn.IFNA(VLOOKUP($B63,Schools,'HP Schools Calculation'!E$1,0),"")</f>
        <v/>
      </c>
      <c r="E63" s="50" t="str">
        <f>_xlfn.IFNA(VLOOKUP($B63,'2024-25 School Level AAFTE'!$C$4:$L$2372,'2024-25 School Level AAFTE'!$F$1,0),"")</f>
        <v/>
      </c>
      <c r="F63" s="50" t="str">
        <f>_xlfn.IFNA(VLOOKUP($B63,Schools,'HP Schools Calculation'!F$1,0),"")</f>
        <v/>
      </c>
      <c r="G63" s="60"/>
      <c r="H63" s="50" t="str">
        <f>_xlfn.IFNA(VLOOKUP($B63,Schools,'HP Schools Calculation'!K$1,0),"")</f>
        <v/>
      </c>
      <c r="I63" s="56" t="str">
        <f>_xlfn.IFNA(VLOOKUP($B63,Schools,'HP Schools Calculation'!X$1,0),"")</f>
        <v/>
      </c>
    </row>
    <row r="64" spans="2:9">
      <c r="B64" s="44" t="str" cm="1">
        <f t="array" ref="B64">IFERROR(INDEX('HP Schools Calculation'!$C$10:$C$2385,SMALL(IF('HP Schools Calculation'!$A$10:$A$2385=Summary!$B$9,ROW('HP Schools Calculation'!$C$10:$C$2385)-ROW('HP Schools Calculation'!C$10)+1),ROWS('HP Schools Calculation'!C$10:C58))),"")</f>
        <v/>
      </c>
      <c r="C64" t="str">
        <f t="array" ref="C64">_xlfn.IFNA(VLOOKUP($B64,Schools,'HP Schools Calculation'!D$1,0),"")</f>
        <v/>
      </c>
      <c r="D64" s="34" t="str">
        <f>_xlfn.IFNA(VLOOKUP($B64,Schools,'HP Schools Calculation'!E$1,0),"")</f>
        <v/>
      </c>
      <c r="E64" s="50" t="str">
        <f>_xlfn.IFNA(VLOOKUP($B64,'2024-25 School Level AAFTE'!$C$4:$L$2372,'2024-25 School Level AAFTE'!$F$1,0),"")</f>
        <v/>
      </c>
      <c r="F64" s="50" t="str">
        <f>_xlfn.IFNA(VLOOKUP($B64,Schools,'HP Schools Calculation'!F$1,0),"")</f>
        <v/>
      </c>
      <c r="G64" s="60"/>
      <c r="H64" s="50" t="str">
        <f>_xlfn.IFNA(VLOOKUP($B64,Schools,'HP Schools Calculation'!K$1,0),"")</f>
        <v/>
      </c>
      <c r="I64" s="56" t="str">
        <f>_xlfn.IFNA(VLOOKUP($B64,Schools,'HP Schools Calculation'!X$1,0),"")</f>
        <v/>
      </c>
    </row>
    <row r="65" spans="2:9">
      <c r="B65" s="44" t="str" cm="1">
        <f t="array" ref="B65">IFERROR(INDEX('HP Schools Calculation'!$C$10:$C$2385,SMALL(IF('HP Schools Calculation'!$A$10:$A$2385=Summary!$B$9,ROW('HP Schools Calculation'!$C$10:$C$2385)-ROW('HP Schools Calculation'!C$10)+1),ROWS('HP Schools Calculation'!C$10:C59))),"")</f>
        <v/>
      </c>
      <c r="C65" t="str">
        <f t="array" ref="C65">_xlfn.IFNA(VLOOKUP($B65,Schools,'HP Schools Calculation'!D$1,0),"")</f>
        <v/>
      </c>
      <c r="D65" s="34" t="str">
        <f>_xlfn.IFNA(VLOOKUP($B65,Schools,'HP Schools Calculation'!E$1,0),"")</f>
        <v/>
      </c>
      <c r="E65" s="50" t="str">
        <f>_xlfn.IFNA(VLOOKUP($B65,'2024-25 School Level AAFTE'!$C$4:$L$2372,'2024-25 School Level AAFTE'!$F$1,0),"")</f>
        <v/>
      </c>
      <c r="F65" s="50" t="str">
        <f>_xlfn.IFNA(VLOOKUP($B65,Schools,'HP Schools Calculation'!F$1,0),"")</f>
        <v/>
      </c>
      <c r="G65" s="60"/>
      <c r="H65" s="50" t="str">
        <f>_xlfn.IFNA(VLOOKUP($B65,Schools,'HP Schools Calculation'!K$1,0),"")</f>
        <v/>
      </c>
      <c r="I65" s="56" t="str">
        <f>_xlfn.IFNA(VLOOKUP($B65,Schools,'HP Schools Calculation'!X$1,0),"")</f>
        <v/>
      </c>
    </row>
    <row r="66" spans="2:9">
      <c r="B66" s="44" t="str" cm="1">
        <f t="array" ref="B66">IFERROR(INDEX('HP Schools Calculation'!$C$10:$C$2385,SMALL(IF('HP Schools Calculation'!$A$10:$A$2385=Summary!$B$9,ROW('HP Schools Calculation'!$C$10:$C$2385)-ROW('HP Schools Calculation'!C$10)+1),ROWS('HP Schools Calculation'!C$10:C60))),"")</f>
        <v/>
      </c>
      <c r="C66" t="str">
        <f t="array" ref="C66">_xlfn.IFNA(VLOOKUP($B66,Schools,'HP Schools Calculation'!D$1,0),"")</f>
        <v/>
      </c>
      <c r="D66" s="34" t="str">
        <f>_xlfn.IFNA(VLOOKUP($B66,Schools,'HP Schools Calculation'!E$1,0),"")</f>
        <v/>
      </c>
      <c r="E66" s="50" t="str">
        <f>_xlfn.IFNA(VLOOKUP($B66,'2024-25 School Level AAFTE'!$C$4:$L$2372,'2024-25 School Level AAFTE'!$F$1,0),"")</f>
        <v/>
      </c>
      <c r="F66" s="50" t="str">
        <f>_xlfn.IFNA(VLOOKUP($B66,Schools,'HP Schools Calculation'!F$1,0),"")</f>
        <v/>
      </c>
      <c r="G66" s="60"/>
      <c r="H66" s="50" t="str">
        <f>_xlfn.IFNA(VLOOKUP($B66,Schools,'HP Schools Calculation'!K$1,0),"")</f>
        <v/>
      </c>
      <c r="I66" s="56" t="str">
        <f>_xlfn.IFNA(VLOOKUP($B66,Schools,'HP Schools Calculation'!X$1,0),"")</f>
        <v/>
      </c>
    </row>
    <row r="67" spans="2:9">
      <c r="B67" s="44" t="str" cm="1">
        <f t="array" ref="B67">IFERROR(INDEX('HP Schools Calculation'!$C$10:$C$2385,SMALL(IF('HP Schools Calculation'!$A$10:$A$2385=Summary!$B$9,ROW('HP Schools Calculation'!$C$10:$C$2385)-ROW('HP Schools Calculation'!C$10)+1),ROWS('HP Schools Calculation'!C$10:C61))),"")</f>
        <v/>
      </c>
      <c r="C67" t="str">
        <f t="array" ref="C67">_xlfn.IFNA(VLOOKUP($B67,Schools,'HP Schools Calculation'!D$1,0),"")</f>
        <v/>
      </c>
      <c r="D67" s="34" t="str">
        <f>_xlfn.IFNA(VLOOKUP($B67,Schools,'HP Schools Calculation'!E$1,0),"")</f>
        <v/>
      </c>
      <c r="E67" s="50" t="str">
        <f>_xlfn.IFNA(VLOOKUP($B67,'2024-25 School Level AAFTE'!$C$4:$L$2372,'2024-25 School Level AAFTE'!$F$1,0),"")</f>
        <v/>
      </c>
      <c r="F67" s="50" t="str">
        <f>_xlfn.IFNA(VLOOKUP($B67,Schools,'HP Schools Calculation'!F$1,0),"")</f>
        <v/>
      </c>
      <c r="G67" s="60"/>
      <c r="H67" s="50" t="str">
        <f>_xlfn.IFNA(VLOOKUP($B67,Schools,'HP Schools Calculation'!K$1,0),"")</f>
        <v/>
      </c>
      <c r="I67" s="56" t="str">
        <f>_xlfn.IFNA(VLOOKUP($B67,Schools,'HP Schools Calculation'!X$1,0),"")</f>
        <v/>
      </c>
    </row>
    <row r="68" spans="2:9">
      <c r="B68" s="44" t="str" cm="1">
        <f t="array" ref="B68">IFERROR(INDEX('HP Schools Calculation'!$C$10:$C$2385,SMALL(IF('HP Schools Calculation'!$A$10:$A$2385=Summary!$B$9,ROW('HP Schools Calculation'!$C$10:$C$2385)-ROW('HP Schools Calculation'!C$10)+1),ROWS('HP Schools Calculation'!C$10:C62))),"")</f>
        <v/>
      </c>
      <c r="C68" t="str">
        <f t="array" ref="C68">_xlfn.IFNA(VLOOKUP($B68,Schools,'HP Schools Calculation'!D$1,0),"")</f>
        <v/>
      </c>
      <c r="D68" s="34" t="str">
        <f>_xlfn.IFNA(VLOOKUP($B68,Schools,'HP Schools Calculation'!E$1,0),"")</f>
        <v/>
      </c>
      <c r="E68" s="50" t="str">
        <f>_xlfn.IFNA(VLOOKUP($B68,'2024-25 School Level AAFTE'!$C$4:$L$2372,'2024-25 School Level AAFTE'!$F$1,0),"")</f>
        <v/>
      </c>
      <c r="F68" s="50" t="str">
        <f>_xlfn.IFNA(VLOOKUP($B68,Schools,'HP Schools Calculation'!F$1,0),"")</f>
        <v/>
      </c>
      <c r="G68" s="60"/>
      <c r="H68" s="50" t="str">
        <f>_xlfn.IFNA(VLOOKUP($B68,Schools,'HP Schools Calculation'!K$1,0),"")</f>
        <v/>
      </c>
      <c r="I68" s="56" t="str">
        <f>_xlfn.IFNA(VLOOKUP($B68,Schools,'HP Schools Calculation'!X$1,0),"")</f>
        <v/>
      </c>
    </row>
    <row r="69" spans="2:9">
      <c r="B69" s="44" t="str" cm="1">
        <f t="array" ref="B69">IFERROR(INDEX('HP Schools Calculation'!$C$10:$C$2385,SMALL(IF('HP Schools Calculation'!$A$10:$A$2385=Summary!$B$9,ROW('HP Schools Calculation'!$C$10:$C$2385)-ROW('HP Schools Calculation'!C$10)+1),ROWS('HP Schools Calculation'!C$10:C63))),"")</f>
        <v/>
      </c>
      <c r="C69" t="str">
        <f t="array" ref="C69">_xlfn.IFNA(VLOOKUP($B69,Schools,'HP Schools Calculation'!D$1,0),"")</f>
        <v/>
      </c>
      <c r="D69" s="34" t="str">
        <f>_xlfn.IFNA(VLOOKUP($B69,Schools,'HP Schools Calculation'!E$1,0),"")</f>
        <v/>
      </c>
      <c r="E69" s="50" t="str">
        <f>_xlfn.IFNA(VLOOKUP($B69,'2024-25 School Level AAFTE'!$C$4:$L$2372,'2024-25 School Level AAFTE'!$F$1,0),"")</f>
        <v/>
      </c>
      <c r="F69" s="50" t="str">
        <f>_xlfn.IFNA(VLOOKUP($B69,Schools,'HP Schools Calculation'!F$1,0),"")</f>
        <v/>
      </c>
      <c r="G69" s="60"/>
      <c r="H69" s="50" t="str">
        <f>_xlfn.IFNA(VLOOKUP($B69,Schools,'HP Schools Calculation'!K$1,0),"")</f>
        <v/>
      </c>
      <c r="I69" s="56" t="str">
        <f>_xlfn.IFNA(VLOOKUP($B69,Schools,'HP Schools Calculation'!X$1,0),"")</f>
        <v/>
      </c>
    </row>
    <row r="70" spans="2:9">
      <c r="B70" s="44" t="str" cm="1">
        <f t="array" ref="B70">IFERROR(INDEX('HP Schools Calculation'!$C$10:$C$2385,SMALL(IF('HP Schools Calculation'!$A$10:$A$2385=Summary!$B$9,ROW('HP Schools Calculation'!$C$10:$C$2385)-ROW('HP Schools Calculation'!C$10)+1),ROWS('HP Schools Calculation'!C$10:C64))),"")</f>
        <v/>
      </c>
      <c r="C70" t="str">
        <f t="array" ref="C70">_xlfn.IFNA(VLOOKUP($B70,Schools,'HP Schools Calculation'!D$1,0),"")</f>
        <v/>
      </c>
      <c r="D70" s="34" t="str">
        <f>_xlfn.IFNA(VLOOKUP($B70,Schools,'HP Schools Calculation'!E$1,0),"")</f>
        <v/>
      </c>
      <c r="E70" s="50" t="str">
        <f>_xlfn.IFNA(VLOOKUP($B70,'2024-25 School Level AAFTE'!$C$4:$L$2372,'2024-25 School Level AAFTE'!$F$1,0),"")</f>
        <v/>
      </c>
      <c r="F70" s="50" t="str">
        <f>_xlfn.IFNA(VLOOKUP($B70,Schools,'HP Schools Calculation'!F$1,0),"")</f>
        <v/>
      </c>
      <c r="G70" s="60"/>
      <c r="H70" s="50" t="str">
        <f>_xlfn.IFNA(VLOOKUP($B70,Schools,'HP Schools Calculation'!K$1,0),"")</f>
        <v/>
      </c>
      <c r="I70" s="56" t="str">
        <f>_xlfn.IFNA(VLOOKUP($B70,Schools,'HP Schools Calculation'!X$1,0),"")</f>
        <v/>
      </c>
    </row>
    <row r="71" spans="2:9">
      <c r="B71" s="44" t="str" cm="1">
        <f t="array" ref="B71">IFERROR(INDEX('HP Schools Calculation'!$C$10:$C$2385,SMALL(IF('HP Schools Calculation'!$A$10:$A$2385=Summary!$B$9,ROW('HP Schools Calculation'!$C$10:$C$2385)-ROW('HP Schools Calculation'!C$10)+1),ROWS('HP Schools Calculation'!C$10:C65))),"")</f>
        <v/>
      </c>
      <c r="C71" t="str">
        <f t="array" ref="C71">_xlfn.IFNA(VLOOKUP($B71,Schools,'HP Schools Calculation'!D$1,0),"")</f>
        <v/>
      </c>
      <c r="D71" s="34" t="str">
        <f>_xlfn.IFNA(VLOOKUP($B71,Schools,'HP Schools Calculation'!E$1,0),"")</f>
        <v/>
      </c>
      <c r="E71" s="50" t="str">
        <f>_xlfn.IFNA(VLOOKUP($B71,'2024-25 School Level AAFTE'!$C$4:$L$2372,'2024-25 School Level AAFTE'!$F$1,0),"")</f>
        <v/>
      </c>
      <c r="F71" s="50" t="str">
        <f>_xlfn.IFNA(VLOOKUP($B71,Schools,'HP Schools Calculation'!F$1,0),"")</f>
        <v/>
      </c>
      <c r="G71" s="60"/>
      <c r="H71" s="50" t="str">
        <f>_xlfn.IFNA(VLOOKUP($B71,Schools,'HP Schools Calculation'!K$1,0),"")</f>
        <v/>
      </c>
      <c r="I71" s="56" t="str">
        <f>_xlfn.IFNA(VLOOKUP($B71,Schools,'HP Schools Calculation'!X$1,0),"")</f>
        <v/>
      </c>
    </row>
    <row r="72" spans="2:9">
      <c r="B72" s="44" t="str" cm="1">
        <f t="array" ref="B72">IFERROR(INDEX('HP Schools Calculation'!$C$10:$C$2385,SMALL(IF('HP Schools Calculation'!$A$10:$A$2385=Summary!$B$9,ROW('HP Schools Calculation'!$C$10:$C$2385)-ROW('HP Schools Calculation'!C$10)+1),ROWS('HP Schools Calculation'!C$10:C66))),"")</f>
        <v/>
      </c>
      <c r="C72" t="str">
        <f t="array" ref="C72">_xlfn.IFNA(VLOOKUP($B72,Schools,'HP Schools Calculation'!D$1,0),"")</f>
        <v/>
      </c>
      <c r="D72" s="34" t="str">
        <f>_xlfn.IFNA(VLOOKUP($B72,Schools,'HP Schools Calculation'!E$1,0),"")</f>
        <v/>
      </c>
      <c r="E72" s="50" t="str">
        <f>_xlfn.IFNA(VLOOKUP($B72,'2024-25 School Level AAFTE'!$C$4:$L$2372,'2024-25 School Level AAFTE'!$F$1,0),"")</f>
        <v/>
      </c>
      <c r="F72" s="50" t="str">
        <f>_xlfn.IFNA(VLOOKUP($B72,Schools,'HP Schools Calculation'!F$1,0),"")</f>
        <v/>
      </c>
      <c r="G72" s="60"/>
      <c r="H72" s="50" t="str">
        <f>_xlfn.IFNA(VLOOKUP($B72,Schools,'HP Schools Calculation'!K$1,0),"")</f>
        <v/>
      </c>
      <c r="I72" s="56" t="str">
        <f>_xlfn.IFNA(VLOOKUP($B72,Schools,'HP Schools Calculation'!X$1,0),"")</f>
        <v/>
      </c>
    </row>
    <row r="73" spans="2:9">
      <c r="B73" s="44" t="str" cm="1">
        <f t="array" ref="B73">IFERROR(INDEX('HP Schools Calculation'!$C$10:$C$2385,SMALL(IF('HP Schools Calculation'!$A$10:$A$2385=Summary!$B$9,ROW('HP Schools Calculation'!$C$10:$C$2385)-ROW('HP Schools Calculation'!C$10)+1),ROWS('HP Schools Calculation'!C$10:C67))),"")</f>
        <v/>
      </c>
      <c r="C73" t="str">
        <f t="array" ref="C73">_xlfn.IFNA(VLOOKUP($B73,Schools,'HP Schools Calculation'!D$1,0),"")</f>
        <v/>
      </c>
      <c r="D73" s="34" t="str">
        <f>_xlfn.IFNA(VLOOKUP($B73,Schools,'HP Schools Calculation'!E$1,0),"")</f>
        <v/>
      </c>
      <c r="E73" s="50" t="str">
        <f>_xlfn.IFNA(VLOOKUP($B73,'2024-25 School Level AAFTE'!$C$4:$L$2372,'2024-25 School Level AAFTE'!$F$1,0),"")</f>
        <v/>
      </c>
      <c r="F73" s="50" t="str">
        <f>_xlfn.IFNA(VLOOKUP($B73,Schools,'HP Schools Calculation'!F$1,0),"")</f>
        <v/>
      </c>
      <c r="G73" s="60"/>
      <c r="H73" s="50" t="str">
        <f>_xlfn.IFNA(VLOOKUP($B73,Schools,'HP Schools Calculation'!K$1,0),"")</f>
        <v/>
      </c>
      <c r="I73" s="56" t="str">
        <f>_xlfn.IFNA(VLOOKUP($B73,Schools,'HP Schools Calculation'!X$1,0),"")</f>
        <v/>
      </c>
    </row>
    <row r="74" spans="2:9">
      <c r="B74" s="44" t="str" cm="1">
        <f t="array" ref="B74">IFERROR(INDEX('HP Schools Calculation'!$C$10:$C$2385,SMALL(IF('HP Schools Calculation'!$A$10:$A$2385=Summary!$B$9,ROW('HP Schools Calculation'!$C$10:$C$2385)-ROW('HP Schools Calculation'!C$10)+1),ROWS('HP Schools Calculation'!C$10:C68))),"")</f>
        <v/>
      </c>
      <c r="C74" t="str">
        <f t="array" ref="C74">_xlfn.IFNA(VLOOKUP($B74,Schools,'HP Schools Calculation'!D$1,0),"")</f>
        <v/>
      </c>
      <c r="D74" s="34" t="str">
        <f>_xlfn.IFNA(VLOOKUP($B74,Schools,'HP Schools Calculation'!E$1,0),"")</f>
        <v/>
      </c>
      <c r="E74" s="50" t="str">
        <f>_xlfn.IFNA(VLOOKUP($B74,'2024-25 School Level AAFTE'!$C$4:$L$2372,'2024-25 School Level AAFTE'!$F$1,0),"")</f>
        <v/>
      </c>
      <c r="F74" s="50" t="str">
        <f>_xlfn.IFNA(VLOOKUP($B74,Schools,'HP Schools Calculation'!F$1,0),"")</f>
        <v/>
      </c>
      <c r="G74" s="60"/>
      <c r="H74" s="50" t="str">
        <f>_xlfn.IFNA(VLOOKUP($B74,Schools,'HP Schools Calculation'!K$1,0),"")</f>
        <v/>
      </c>
      <c r="I74" s="56" t="str">
        <f>_xlfn.IFNA(VLOOKUP($B74,Schools,'HP Schools Calculation'!X$1,0),"")</f>
        <v/>
      </c>
    </row>
    <row r="75" spans="2:9">
      <c r="B75" s="44" t="str" cm="1">
        <f t="array" ref="B75">IFERROR(INDEX('HP Schools Calculation'!$C$10:$C$2385,SMALL(IF('HP Schools Calculation'!$A$10:$A$2385=Summary!$B$9,ROW('HP Schools Calculation'!$C$10:$C$2385)-ROW('HP Schools Calculation'!C$10)+1),ROWS('HP Schools Calculation'!C$10:C69))),"")</f>
        <v/>
      </c>
      <c r="C75" t="str">
        <f t="array" ref="C75">_xlfn.IFNA(VLOOKUP($B75,Schools,'HP Schools Calculation'!D$1,0),"")</f>
        <v/>
      </c>
      <c r="D75" s="34" t="str">
        <f>_xlfn.IFNA(VLOOKUP($B75,Schools,'HP Schools Calculation'!E$1,0),"")</f>
        <v/>
      </c>
      <c r="E75" s="50" t="str">
        <f>_xlfn.IFNA(VLOOKUP($B75,'2024-25 School Level AAFTE'!$C$4:$L$2372,'2024-25 School Level AAFTE'!$F$1,0),"")</f>
        <v/>
      </c>
      <c r="F75" s="50" t="str">
        <f>_xlfn.IFNA(VLOOKUP($B75,Schools,'HP Schools Calculation'!F$1,0),"")</f>
        <v/>
      </c>
      <c r="G75" s="60"/>
      <c r="H75" s="50" t="str">
        <f>_xlfn.IFNA(VLOOKUP($B75,Schools,'HP Schools Calculation'!K$1,0),"")</f>
        <v/>
      </c>
      <c r="I75" s="56" t="str">
        <f>_xlfn.IFNA(VLOOKUP($B75,Schools,'HP Schools Calculation'!X$1,0),"")</f>
        <v/>
      </c>
    </row>
    <row r="76" spans="2:9">
      <c r="B76" s="44" t="str" cm="1">
        <f t="array" ref="B76">IFERROR(INDEX('HP Schools Calculation'!$C$10:$C$2385,SMALL(IF('HP Schools Calculation'!$A$10:$A$2385=Summary!$B$9,ROW('HP Schools Calculation'!$C$10:$C$2385)-ROW('HP Schools Calculation'!C$10)+1),ROWS('HP Schools Calculation'!C$10:C70))),"")</f>
        <v/>
      </c>
      <c r="C76" t="str">
        <f t="array" ref="C76">_xlfn.IFNA(VLOOKUP($B76,Schools,'HP Schools Calculation'!D$1,0),"")</f>
        <v/>
      </c>
      <c r="D76" s="34" t="str">
        <f>_xlfn.IFNA(VLOOKUP($B76,Schools,'HP Schools Calculation'!E$1,0),"")</f>
        <v/>
      </c>
      <c r="E76" s="50" t="str">
        <f>_xlfn.IFNA(VLOOKUP($B76,'2024-25 School Level AAFTE'!$C$4:$L$2372,'2024-25 School Level AAFTE'!$F$1,0),"")</f>
        <v/>
      </c>
      <c r="F76" s="50" t="str">
        <f>_xlfn.IFNA(VLOOKUP($B76,Schools,'HP Schools Calculation'!F$1,0),"")</f>
        <v/>
      </c>
      <c r="G76" s="60"/>
      <c r="H76" s="50" t="str">
        <f>_xlfn.IFNA(VLOOKUP($B76,Schools,'HP Schools Calculation'!K$1,0),"")</f>
        <v/>
      </c>
      <c r="I76" s="56" t="str">
        <f>_xlfn.IFNA(VLOOKUP($B76,Schools,'HP Schools Calculation'!X$1,0),"")</f>
        <v/>
      </c>
    </row>
    <row r="77" spans="2:9">
      <c r="B77" s="44" t="str" cm="1">
        <f t="array" ref="B77">IFERROR(INDEX('HP Schools Calculation'!$C$10:$C$2385,SMALL(IF('HP Schools Calculation'!$A$10:$A$2385=Summary!$B$9,ROW('HP Schools Calculation'!$C$10:$C$2385)-ROW('HP Schools Calculation'!C$10)+1),ROWS('HP Schools Calculation'!C$10:C71))),"")</f>
        <v/>
      </c>
      <c r="C77" t="str">
        <f t="array" ref="C77">_xlfn.IFNA(VLOOKUP($B77,Schools,'HP Schools Calculation'!D$1,0),"")</f>
        <v/>
      </c>
      <c r="D77" s="34" t="str">
        <f>_xlfn.IFNA(VLOOKUP($B77,Schools,'HP Schools Calculation'!E$1,0),"")</f>
        <v/>
      </c>
      <c r="E77" s="50" t="str">
        <f>_xlfn.IFNA(VLOOKUP($B77,'2024-25 School Level AAFTE'!$C$4:$L$2372,'2024-25 School Level AAFTE'!$F$1,0),"")</f>
        <v/>
      </c>
      <c r="F77" s="50" t="str">
        <f>_xlfn.IFNA(VLOOKUP($B77,Schools,'HP Schools Calculation'!F$1,0),"")</f>
        <v/>
      </c>
      <c r="G77" s="60"/>
      <c r="H77" s="50" t="str">
        <f>_xlfn.IFNA(VLOOKUP($B77,Schools,'HP Schools Calculation'!K$1,0),"")</f>
        <v/>
      </c>
      <c r="I77" s="56" t="str">
        <f>_xlfn.IFNA(VLOOKUP($B77,Schools,'HP Schools Calculation'!X$1,0),"")</f>
        <v/>
      </c>
    </row>
    <row r="78" spans="2:9">
      <c r="B78" s="44" t="str" cm="1">
        <f t="array" ref="B78">IFERROR(INDEX('HP Schools Calculation'!$C$10:$C$2385,SMALL(IF('HP Schools Calculation'!$A$10:$A$2385=Summary!$B$9,ROW('HP Schools Calculation'!$C$10:$C$2385)-ROW('HP Schools Calculation'!C$10)+1),ROWS('HP Schools Calculation'!C$10:C72))),"")</f>
        <v/>
      </c>
      <c r="C78" t="str">
        <f t="array" ref="C78">_xlfn.IFNA(VLOOKUP($B78,Schools,'HP Schools Calculation'!D$1,0),"")</f>
        <v/>
      </c>
      <c r="D78" s="34" t="str">
        <f>_xlfn.IFNA(VLOOKUP($B78,Schools,'HP Schools Calculation'!E$1,0),"")</f>
        <v/>
      </c>
      <c r="E78" s="50" t="str">
        <f>_xlfn.IFNA(VLOOKUP($B78,'2024-25 School Level AAFTE'!$C$4:$L$2372,'2024-25 School Level AAFTE'!$F$1,0),"")</f>
        <v/>
      </c>
      <c r="F78" s="50" t="str">
        <f>_xlfn.IFNA(VLOOKUP($B78,Schools,'HP Schools Calculation'!F$1,0),"")</f>
        <v/>
      </c>
      <c r="G78" s="60"/>
      <c r="H78" s="50" t="str">
        <f>_xlfn.IFNA(VLOOKUP($B78,Schools,'HP Schools Calculation'!K$1,0),"")</f>
        <v/>
      </c>
      <c r="I78" s="56" t="str">
        <f>_xlfn.IFNA(VLOOKUP($B78,Schools,'HP Schools Calculation'!X$1,0),"")</f>
        <v/>
      </c>
    </row>
    <row r="79" spans="2:9">
      <c r="B79" s="44" t="str" cm="1">
        <f t="array" ref="B79">IFERROR(INDEX('HP Schools Calculation'!$C$10:$C$2385,SMALL(IF('HP Schools Calculation'!$A$10:$A$2385=Summary!$B$9,ROW('HP Schools Calculation'!$C$10:$C$2385)-ROW('HP Schools Calculation'!C$10)+1),ROWS('HP Schools Calculation'!C$10:C73))),"")</f>
        <v/>
      </c>
      <c r="C79" t="str">
        <f t="array" ref="C79">_xlfn.IFNA(VLOOKUP($B79,Schools,'HP Schools Calculation'!D$1,0),"")</f>
        <v/>
      </c>
      <c r="D79" s="34" t="str">
        <f>_xlfn.IFNA(VLOOKUP($B79,Schools,'HP Schools Calculation'!E$1,0),"")</f>
        <v/>
      </c>
      <c r="E79" s="50" t="str">
        <f>_xlfn.IFNA(VLOOKUP($B79,'2024-25 School Level AAFTE'!$C$4:$L$2372,'2024-25 School Level AAFTE'!$F$1,0),"")</f>
        <v/>
      </c>
      <c r="F79" s="50" t="str">
        <f>_xlfn.IFNA(VLOOKUP($B79,Schools,'HP Schools Calculation'!F$1,0),"")</f>
        <v/>
      </c>
      <c r="G79" s="60"/>
      <c r="H79" s="50" t="str">
        <f>_xlfn.IFNA(VLOOKUP($B79,Schools,'HP Schools Calculation'!K$1,0),"")</f>
        <v/>
      </c>
      <c r="I79" s="56" t="str">
        <f>_xlfn.IFNA(VLOOKUP($B79,Schools,'HP Schools Calculation'!X$1,0),"")</f>
        <v/>
      </c>
    </row>
    <row r="80" spans="2:9">
      <c r="B80" s="44" t="str" cm="1">
        <f t="array" ref="B80">IFERROR(INDEX('HP Schools Calculation'!$C$10:$C$2385,SMALL(IF('HP Schools Calculation'!$A$10:$A$2385=Summary!$B$9,ROW('HP Schools Calculation'!$C$10:$C$2385)-ROW('HP Schools Calculation'!C$10)+1),ROWS('HP Schools Calculation'!C$10:C74))),"")</f>
        <v/>
      </c>
      <c r="C80" t="str">
        <f t="array" ref="C80">_xlfn.IFNA(VLOOKUP($B80,Schools,'HP Schools Calculation'!D$1,0),"")</f>
        <v/>
      </c>
      <c r="D80" s="34" t="str">
        <f>_xlfn.IFNA(VLOOKUP($B80,Schools,'HP Schools Calculation'!E$1,0),"")</f>
        <v/>
      </c>
      <c r="E80" s="50" t="str">
        <f>_xlfn.IFNA(VLOOKUP($B80,'2024-25 School Level AAFTE'!$C$4:$L$2372,'2024-25 School Level AAFTE'!$F$1,0),"")</f>
        <v/>
      </c>
      <c r="F80" s="50" t="str">
        <f>_xlfn.IFNA(VLOOKUP($B80,Schools,'HP Schools Calculation'!F$1,0),"")</f>
        <v/>
      </c>
      <c r="G80" s="60"/>
      <c r="H80" s="50" t="str">
        <f>_xlfn.IFNA(VLOOKUP($B80,Schools,'HP Schools Calculation'!K$1,0),"")</f>
        <v/>
      </c>
      <c r="I80" s="56" t="str">
        <f>_xlfn.IFNA(VLOOKUP($B80,Schools,'HP Schools Calculation'!X$1,0),"")</f>
        <v/>
      </c>
    </row>
    <row r="81" spans="2:9">
      <c r="B81" s="44" t="str" cm="1">
        <f t="array" ref="B81">IFERROR(INDEX('HP Schools Calculation'!$C$10:$C$2385,SMALL(IF('HP Schools Calculation'!$A$10:$A$2385=Summary!$B$9,ROW('HP Schools Calculation'!$C$10:$C$2385)-ROW('HP Schools Calculation'!C$10)+1),ROWS('HP Schools Calculation'!C$10:C75))),"")</f>
        <v/>
      </c>
      <c r="C81" t="str">
        <f t="array" ref="C81">_xlfn.IFNA(VLOOKUP($B81,Schools,'HP Schools Calculation'!D$1,0),"")</f>
        <v/>
      </c>
      <c r="D81" s="34" t="str">
        <f>_xlfn.IFNA(VLOOKUP($B81,Schools,'HP Schools Calculation'!E$1,0),"")</f>
        <v/>
      </c>
      <c r="E81" s="50" t="str">
        <f>_xlfn.IFNA(VLOOKUP($B81,'2024-25 School Level AAFTE'!$C$4:$L$2372,'2024-25 School Level AAFTE'!$F$1,0),"")</f>
        <v/>
      </c>
      <c r="F81" s="50" t="str">
        <f>_xlfn.IFNA(VLOOKUP($B81,Schools,'HP Schools Calculation'!F$1,0),"")</f>
        <v/>
      </c>
      <c r="G81" s="60"/>
      <c r="H81" s="50" t="str">
        <f>_xlfn.IFNA(VLOOKUP($B81,Schools,'HP Schools Calculation'!K$1,0),"")</f>
        <v/>
      </c>
      <c r="I81" s="56" t="str">
        <f>_xlfn.IFNA(VLOOKUP($B81,Schools,'HP Schools Calculation'!X$1,0),"")</f>
        <v/>
      </c>
    </row>
    <row r="82" spans="2:9">
      <c r="B82" s="44" t="str" cm="1">
        <f t="array" ref="B82">IFERROR(INDEX('HP Schools Calculation'!$C$10:$C$2385,SMALL(IF('HP Schools Calculation'!$A$10:$A$2385=Summary!$B$9,ROW('HP Schools Calculation'!$C$10:$C$2385)-ROW('HP Schools Calculation'!C$10)+1),ROWS('HP Schools Calculation'!C$10:C76))),"")</f>
        <v/>
      </c>
      <c r="C82" t="str">
        <f t="array" ref="C82">_xlfn.IFNA(VLOOKUP($B82,Schools,'HP Schools Calculation'!D$1,0),"")</f>
        <v/>
      </c>
      <c r="D82" s="34" t="str">
        <f>_xlfn.IFNA(VLOOKUP($B82,Schools,'HP Schools Calculation'!E$1,0),"")</f>
        <v/>
      </c>
      <c r="E82" s="50" t="str">
        <f>_xlfn.IFNA(VLOOKUP($B82,'2024-25 School Level AAFTE'!$C$4:$L$2372,'2024-25 School Level AAFTE'!$F$1,0),"")</f>
        <v/>
      </c>
      <c r="F82" s="50" t="str">
        <f>_xlfn.IFNA(VLOOKUP($B82,Schools,'HP Schools Calculation'!F$1,0),"")</f>
        <v/>
      </c>
      <c r="G82" s="60"/>
      <c r="H82" s="50" t="str">
        <f>_xlfn.IFNA(VLOOKUP($B82,Schools,'HP Schools Calculation'!K$1,0),"")</f>
        <v/>
      </c>
      <c r="I82" s="56" t="str">
        <f>_xlfn.IFNA(VLOOKUP($B82,Schools,'HP Schools Calculation'!X$1,0),"")</f>
        <v/>
      </c>
    </row>
    <row r="83" spans="2:9">
      <c r="B83" s="44" t="str" cm="1">
        <f t="array" ref="B83">IFERROR(INDEX('HP Schools Calculation'!$C$10:$C$2385,SMALL(IF('HP Schools Calculation'!$A$10:$A$2385=Summary!$B$9,ROW('HP Schools Calculation'!$C$10:$C$2385)-ROW('HP Schools Calculation'!C$10)+1),ROWS('HP Schools Calculation'!C$10:C77))),"")</f>
        <v/>
      </c>
      <c r="C83" t="str">
        <f t="array" ref="C83">_xlfn.IFNA(VLOOKUP($B83,Schools,'HP Schools Calculation'!D$1,0),"")</f>
        <v/>
      </c>
      <c r="D83" s="34" t="str">
        <f>_xlfn.IFNA(VLOOKUP($B83,Schools,'HP Schools Calculation'!E$1,0),"")</f>
        <v/>
      </c>
      <c r="E83" s="50" t="str">
        <f>_xlfn.IFNA(VLOOKUP($B83,'2024-25 School Level AAFTE'!$C$4:$L$2372,'2024-25 School Level AAFTE'!$F$1,0),"")</f>
        <v/>
      </c>
      <c r="F83" s="50" t="str">
        <f>_xlfn.IFNA(VLOOKUP($B83,Schools,'HP Schools Calculation'!F$1,0),"")</f>
        <v/>
      </c>
      <c r="G83" s="60"/>
      <c r="H83" s="50" t="str">
        <f>_xlfn.IFNA(VLOOKUP($B83,Schools,'HP Schools Calculation'!K$1,0),"")</f>
        <v/>
      </c>
      <c r="I83" s="56" t="str">
        <f>_xlfn.IFNA(VLOOKUP($B83,Schools,'HP Schools Calculation'!X$1,0),"")</f>
        <v/>
      </c>
    </row>
    <row r="84" spans="2:9">
      <c r="B84" s="44" t="str" cm="1">
        <f t="array" ref="B84">IFERROR(INDEX('HP Schools Calculation'!$C$10:$C$2385,SMALL(IF('HP Schools Calculation'!$A$10:$A$2385=Summary!$B$9,ROW('HP Schools Calculation'!$C$10:$C$2385)-ROW('HP Schools Calculation'!C$10)+1),ROWS('HP Schools Calculation'!C$10:C78))),"")</f>
        <v/>
      </c>
      <c r="C84" t="str">
        <f t="array" ref="C84">_xlfn.IFNA(VLOOKUP($B84,Schools,'HP Schools Calculation'!D$1,0),"")</f>
        <v/>
      </c>
      <c r="D84" s="34" t="str">
        <f>_xlfn.IFNA(VLOOKUP($B84,Schools,'HP Schools Calculation'!E$1,0),"")</f>
        <v/>
      </c>
      <c r="E84" s="50" t="str">
        <f>_xlfn.IFNA(VLOOKUP($B84,'2024-25 School Level AAFTE'!$C$4:$L$2372,'2024-25 School Level AAFTE'!$F$1,0),"")</f>
        <v/>
      </c>
      <c r="F84" s="50" t="str">
        <f>_xlfn.IFNA(VLOOKUP($B84,Schools,'HP Schools Calculation'!F$1,0),"")</f>
        <v/>
      </c>
      <c r="G84" s="60"/>
      <c r="H84" s="50" t="str">
        <f>_xlfn.IFNA(VLOOKUP($B84,Schools,'HP Schools Calculation'!K$1,0),"")</f>
        <v/>
      </c>
      <c r="I84" s="56" t="str">
        <f>_xlfn.IFNA(VLOOKUP($B84,Schools,'HP Schools Calculation'!X$1,0),"")</f>
        <v/>
      </c>
    </row>
    <row r="85" spans="2:9">
      <c r="B85" s="44" t="str" cm="1">
        <f t="array" ref="B85">IFERROR(INDEX('HP Schools Calculation'!$C$10:$C$2385,SMALL(IF('HP Schools Calculation'!$A$10:$A$2385=Summary!$B$9,ROW('HP Schools Calculation'!$C$10:$C$2385)-ROW('HP Schools Calculation'!C$10)+1),ROWS('HP Schools Calculation'!C$10:C79))),"")</f>
        <v/>
      </c>
      <c r="C85" t="str">
        <f t="array" ref="C85">_xlfn.IFNA(VLOOKUP($B85,Schools,'HP Schools Calculation'!D$1,0),"")</f>
        <v/>
      </c>
      <c r="D85" s="34" t="str">
        <f>_xlfn.IFNA(VLOOKUP($B85,Schools,'HP Schools Calculation'!E$1,0),"")</f>
        <v/>
      </c>
      <c r="E85" s="50" t="str">
        <f>_xlfn.IFNA(VLOOKUP($B85,'2024-25 School Level AAFTE'!$C$4:$L$2372,'2024-25 School Level AAFTE'!$F$1,0),"")</f>
        <v/>
      </c>
      <c r="F85" s="50" t="str">
        <f>_xlfn.IFNA(VLOOKUP($B85,Schools,'HP Schools Calculation'!F$1,0),"")</f>
        <v/>
      </c>
      <c r="G85" s="60"/>
      <c r="H85" s="50" t="str">
        <f>_xlfn.IFNA(VLOOKUP($B85,Schools,'HP Schools Calculation'!K$1,0),"")</f>
        <v/>
      </c>
      <c r="I85" s="56" t="str">
        <f>_xlfn.IFNA(VLOOKUP($B85,Schools,'HP Schools Calculation'!X$1,0),"")</f>
        <v/>
      </c>
    </row>
    <row r="86" spans="2:9">
      <c r="B86" s="44" t="str" cm="1">
        <f t="array" ref="B86">IFERROR(INDEX('HP Schools Calculation'!$C$10:$C$2385,SMALL(IF('HP Schools Calculation'!$A$10:$A$2385=Summary!$B$9,ROW('HP Schools Calculation'!$C$10:$C$2385)-ROW('HP Schools Calculation'!C$10)+1),ROWS('HP Schools Calculation'!C$10:C80))),"")</f>
        <v/>
      </c>
      <c r="C86" t="str">
        <f t="array" ref="C86">_xlfn.IFNA(VLOOKUP($B86,Schools,'HP Schools Calculation'!D$1,0),"")</f>
        <v/>
      </c>
      <c r="D86" s="34" t="str">
        <f>_xlfn.IFNA(VLOOKUP($B86,Schools,'HP Schools Calculation'!E$1,0),"")</f>
        <v/>
      </c>
      <c r="E86" s="50" t="str">
        <f>_xlfn.IFNA(VLOOKUP($B86,'2024-25 School Level AAFTE'!$C$4:$L$2372,'2024-25 School Level AAFTE'!$F$1,0),"")</f>
        <v/>
      </c>
      <c r="F86" s="50" t="str">
        <f>_xlfn.IFNA(VLOOKUP($B86,Schools,'HP Schools Calculation'!F$1,0),"")</f>
        <v/>
      </c>
      <c r="G86" s="60"/>
      <c r="H86" s="50" t="str">
        <f>_xlfn.IFNA(VLOOKUP($B86,Schools,'HP Schools Calculation'!K$1,0),"")</f>
        <v/>
      </c>
      <c r="I86" s="56" t="str">
        <f>_xlfn.IFNA(VLOOKUP($B86,Schools,'HP Schools Calculation'!X$1,0),"")</f>
        <v/>
      </c>
    </row>
    <row r="87" spans="2:9">
      <c r="B87" s="44" t="str" cm="1">
        <f t="array" ref="B87">IFERROR(INDEX('HP Schools Calculation'!$C$10:$C$2385,SMALL(IF('HP Schools Calculation'!$A$10:$A$2385=Summary!$B$9,ROW('HP Schools Calculation'!$C$10:$C$2385)-ROW('HP Schools Calculation'!C$10)+1),ROWS('HP Schools Calculation'!C$10:C81))),"")</f>
        <v/>
      </c>
      <c r="C87" t="str">
        <f t="array" ref="C87">_xlfn.IFNA(VLOOKUP($B87,Schools,'HP Schools Calculation'!D$1,0),"")</f>
        <v/>
      </c>
      <c r="D87" s="34" t="str">
        <f>_xlfn.IFNA(VLOOKUP($B87,Schools,'HP Schools Calculation'!E$1,0),"")</f>
        <v/>
      </c>
      <c r="E87" s="50" t="str">
        <f>_xlfn.IFNA(VLOOKUP($B87,'2024-25 School Level AAFTE'!$C$4:$L$2372,'2024-25 School Level AAFTE'!$F$1,0),"")</f>
        <v/>
      </c>
      <c r="F87" s="50" t="str">
        <f>_xlfn.IFNA(VLOOKUP($B87,Schools,'HP Schools Calculation'!F$1,0),"")</f>
        <v/>
      </c>
      <c r="G87" s="60"/>
      <c r="H87" s="50" t="str">
        <f>_xlfn.IFNA(VLOOKUP($B87,Schools,'HP Schools Calculation'!K$1,0),"")</f>
        <v/>
      </c>
      <c r="I87" s="56" t="str">
        <f>_xlfn.IFNA(VLOOKUP($B87,Schools,'HP Schools Calculation'!X$1,0),"")</f>
        <v/>
      </c>
    </row>
    <row r="88" spans="2:9">
      <c r="B88" s="44" t="str" cm="1">
        <f t="array" ref="B88">IFERROR(INDEX('HP Schools Calculation'!$C$10:$C$2385,SMALL(IF('HP Schools Calculation'!$A$10:$A$2385=Summary!$B$9,ROW('HP Schools Calculation'!$C$10:$C$2385)-ROW('HP Schools Calculation'!C$10)+1),ROWS('HP Schools Calculation'!C$10:C82))),"")</f>
        <v/>
      </c>
      <c r="C88" t="str">
        <f t="array" ref="C88">_xlfn.IFNA(VLOOKUP($B88,Schools,'HP Schools Calculation'!D$1,0),"")</f>
        <v/>
      </c>
      <c r="D88" s="34" t="str">
        <f>_xlfn.IFNA(VLOOKUP($B88,Schools,'HP Schools Calculation'!E$1,0),"")</f>
        <v/>
      </c>
      <c r="E88" s="50" t="str">
        <f>_xlfn.IFNA(VLOOKUP($B88,'2024-25 School Level AAFTE'!$C$4:$L$2372,'2024-25 School Level AAFTE'!$F$1,0),"")</f>
        <v/>
      </c>
      <c r="F88" s="50" t="str">
        <f>_xlfn.IFNA(VLOOKUP($B88,Schools,'HP Schools Calculation'!F$1,0),"")</f>
        <v/>
      </c>
      <c r="G88" s="60"/>
      <c r="H88" s="50" t="str">
        <f>_xlfn.IFNA(VLOOKUP($B88,Schools,'HP Schools Calculation'!K$1,0),"")</f>
        <v/>
      </c>
      <c r="I88" s="56" t="str">
        <f>_xlfn.IFNA(VLOOKUP($B88,Schools,'HP Schools Calculation'!X$1,0),"")</f>
        <v/>
      </c>
    </row>
    <row r="89" spans="2:9">
      <c r="B89" s="44" t="str" cm="1">
        <f t="array" ref="B89">IFERROR(INDEX('HP Schools Calculation'!$C$10:$C$2385,SMALL(IF('HP Schools Calculation'!$A$10:$A$2385=Summary!$B$9,ROW('HP Schools Calculation'!$C$10:$C$2385)-ROW('HP Schools Calculation'!C$10)+1),ROWS('HP Schools Calculation'!C$10:C83))),"")</f>
        <v/>
      </c>
      <c r="C89" t="str">
        <f t="array" ref="C89">_xlfn.IFNA(VLOOKUP($B89,Schools,'HP Schools Calculation'!D$1,0),"")</f>
        <v/>
      </c>
      <c r="D89" s="34" t="str">
        <f>_xlfn.IFNA(VLOOKUP($B89,Schools,'HP Schools Calculation'!E$1,0),"")</f>
        <v/>
      </c>
      <c r="E89" s="50" t="str">
        <f>_xlfn.IFNA(VLOOKUP($B89,'2024-25 School Level AAFTE'!$C$4:$L$2372,'2024-25 School Level AAFTE'!$F$1,0),"")</f>
        <v/>
      </c>
      <c r="F89" s="50" t="str">
        <f>_xlfn.IFNA(VLOOKUP($B89,Schools,'HP Schools Calculation'!F$1,0),"")</f>
        <v/>
      </c>
      <c r="G89" s="60"/>
      <c r="H89" s="50" t="str">
        <f>_xlfn.IFNA(VLOOKUP($B89,Schools,'HP Schools Calculation'!K$1,0),"")</f>
        <v/>
      </c>
      <c r="I89" s="56" t="str">
        <f>_xlfn.IFNA(VLOOKUP($B89,Schools,'HP Schools Calculation'!X$1,0),"")</f>
        <v/>
      </c>
    </row>
    <row r="90" spans="2:9">
      <c r="B90" s="44" t="str" cm="1">
        <f t="array" ref="B90">IFERROR(INDEX('HP Schools Calculation'!$C$10:$C$2385,SMALL(IF('HP Schools Calculation'!$A$10:$A$2385=Summary!$B$9,ROW('HP Schools Calculation'!$C$10:$C$2385)-ROW('HP Schools Calculation'!C$10)+1),ROWS('HP Schools Calculation'!C$10:C84))),"")</f>
        <v/>
      </c>
      <c r="C90" t="str">
        <f t="array" ref="C90">_xlfn.IFNA(VLOOKUP($B90,Schools,'HP Schools Calculation'!D$1,0),"")</f>
        <v/>
      </c>
      <c r="D90" s="34" t="str">
        <f>_xlfn.IFNA(VLOOKUP($B90,Schools,'HP Schools Calculation'!E$1,0),"")</f>
        <v/>
      </c>
      <c r="E90" s="50" t="str">
        <f>_xlfn.IFNA(VLOOKUP($B90,'2024-25 School Level AAFTE'!$C$4:$L$2372,'2024-25 School Level AAFTE'!$F$1,0),"")</f>
        <v/>
      </c>
      <c r="F90" s="50" t="str">
        <f>_xlfn.IFNA(VLOOKUP($B90,Schools,'HP Schools Calculation'!F$1,0),"")</f>
        <v/>
      </c>
      <c r="G90" s="60"/>
      <c r="H90" s="50" t="str">
        <f>_xlfn.IFNA(VLOOKUP($B90,Schools,'HP Schools Calculation'!K$1,0),"")</f>
        <v/>
      </c>
      <c r="I90" s="56" t="str">
        <f>_xlfn.IFNA(VLOOKUP($B90,Schools,'HP Schools Calculation'!X$1,0),"")</f>
        <v/>
      </c>
    </row>
    <row r="91" spans="2:9">
      <c r="B91" s="44" t="str" cm="1">
        <f t="array" ref="B91">IFERROR(INDEX('HP Schools Calculation'!$C$10:$C$2385,SMALL(IF('HP Schools Calculation'!$A$10:$A$2385=Summary!$B$9,ROW('HP Schools Calculation'!$C$10:$C$2385)-ROW('HP Schools Calculation'!C$10)+1),ROWS('HP Schools Calculation'!C$10:C85))),"")</f>
        <v/>
      </c>
      <c r="C91" t="str">
        <f t="array" ref="C91">_xlfn.IFNA(VLOOKUP($B91,Schools,'HP Schools Calculation'!D$1,0),"")</f>
        <v/>
      </c>
      <c r="D91" s="34" t="str">
        <f>_xlfn.IFNA(VLOOKUP($B91,Schools,'HP Schools Calculation'!E$1,0),"")</f>
        <v/>
      </c>
      <c r="E91" s="50" t="str">
        <f>_xlfn.IFNA(VLOOKUP($B91,'2024-25 School Level AAFTE'!$C$4:$L$2372,'2024-25 School Level AAFTE'!$F$1,0),"")</f>
        <v/>
      </c>
      <c r="F91" s="50" t="str">
        <f>_xlfn.IFNA(VLOOKUP($B91,Schools,'HP Schools Calculation'!F$1,0),"")</f>
        <v/>
      </c>
      <c r="G91" s="60"/>
      <c r="H91" s="50" t="str">
        <f>_xlfn.IFNA(VLOOKUP($B91,Schools,'HP Schools Calculation'!K$1,0),"")</f>
        <v/>
      </c>
      <c r="I91" s="56" t="str">
        <f>_xlfn.IFNA(VLOOKUP($B91,Schools,'HP Schools Calculation'!X$1,0),"")</f>
        <v/>
      </c>
    </row>
    <row r="92" spans="2:9">
      <c r="B92" s="44" t="str" cm="1">
        <f t="array" ref="B92">IFERROR(INDEX('HP Schools Calculation'!$C$10:$C$2385,SMALL(IF('HP Schools Calculation'!$A$10:$A$2385=Summary!$B$9,ROW('HP Schools Calculation'!$C$10:$C$2385)-ROW('HP Schools Calculation'!C$10)+1),ROWS('HP Schools Calculation'!C$10:C86))),"")</f>
        <v/>
      </c>
      <c r="C92" t="str">
        <f t="array" ref="C92">_xlfn.IFNA(VLOOKUP($B92,Schools,'HP Schools Calculation'!D$1,0),"")</f>
        <v/>
      </c>
      <c r="D92" s="34" t="str">
        <f>_xlfn.IFNA(VLOOKUP($B92,Schools,'HP Schools Calculation'!E$1,0),"")</f>
        <v/>
      </c>
      <c r="E92" s="50" t="str">
        <f>_xlfn.IFNA(VLOOKUP($B92,'2024-25 School Level AAFTE'!$C$4:$L$2372,'2024-25 School Level AAFTE'!$F$1,0),"")</f>
        <v/>
      </c>
      <c r="F92" s="50" t="str">
        <f>_xlfn.IFNA(VLOOKUP($B92,Schools,'HP Schools Calculation'!F$1,0),"")</f>
        <v/>
      </c>
      <c r="G92" s="60"/>
      <c r="H92" s="50" t="str">
        <f>_xlfn.IFNA(VLOOKUP($B92,Schools,'HP Schools Calculation'!K$1,0),"")</f>
        <v/>
      </c>
      <c r="I92" s="56" t="str">
        <f>_xlfn.IFNA(VLOOKUP($B92,Schools,'HP Schools Calculation'!X$1,0),"")</f>
        <v/>
      </c>
    </row>
    <row r="93" spans="2:9">
      <c r="B93" s="44" t="str" cm="1">
        <f t="array" ref="B93">IFERROR(INDEX('HP Schools Calculation'!$C$10:$C$2385,SMALL(IF('HP Schools Calculation'!$A$10:$A$2385=Summary!$B$9,ROW('HP Schools Calculation'!$C$10:$C$2385)-ROW('HP Schools Calculation'!C$10)+1),ROWS('HP Schools Calculation'!C$10:C87))),"")</f>
        <v/>
      </c>
      <c r="C93" t="str">
        <f t="array" ref="C93">_xlfn.IFNA(VLOOKUP($B93,Schools,'HP Schools Calculation'!D$1,0),"")</f>
        <v/>
      </c>
      <c r="D93" s="34" t="str">
        <f>_xlfn.IFNA(VLOOKUP($B93,Schools,'HP Schools Calculation'!E$1,0),"")</f>
        <v/>
      </c>
      <c r="E93" s="50" t="str">
        <f>_xlfn.IFNA(VLOOKUP($B93,'2024-25 School Level AAFTE'!$C$4:$L$2372,'2024-25 School Level AAFTE'!$F$1,0),"")</f>
        <v/>
      </c>
      <c r="F93" s="50" t="str">
        <f>_xlfn.IFNA(VLOOKUP($B93,Schools,'HP Schools Calculation'!F$1,0),"")</f>
        <v/>
      </c>
      <c r="G93" s="60"/>
      <c r="H93" s="50" t="str">
        <f>_xlfn.IFNA(VLOOKUP($B93,Schools,'HP Schools Calculation'!K$1,0),"")</f>
        <v/>
      </c>
      <c r="I93" s="56" t="str">
        <f>_xlfn.IFNA(VLOOKUP($B93,Schools,'HP Schools Calculation'!X$1,0),"")</f>
        <v/>
      </c>
    </row>
    <row r="94" spans="2:9">
      <c r="B94" s="44" t="str" cm="1">
        <f t="array" ref="B94">IFERROR(INDEX('HP Schools Calculation'!$C$10:$C$2385,SMALL(IF('HP Schools Calculation'!$A$10:$A$2385=Summary!$B$9,ROW('HP Schools Calculation'!$C$10:$C$2385)-ROW('HP Schools Calculation'!C$10)+1),ROWS('HP Schools Calculation'!C$10:C88))),"")</f>
        <v/>
      </c>
      <c r="C94" t="str">
        <f t="array" ref="C94">_xlfn.IFNA(VLOOKUP($B94,Schools,'HP Schools Calculation'!D$1,0),"")</f>
        <v/>
      </c>
      <c r="D94" s="34" t="str">
        <f>_xlfn.IFNA(VLOOKUP($B94,Schools,'HP Schools Calculation'!E$1,0),"")</f>
        <v/>
      </c>
      <c r="E94" s="50" t="str">
        <f>_xlfn.IFNA(VLOOKUP($B94,'2024-25 School Level AAFTE'!$C$4:$L$2372,'2024-25 School Level AAFTE'!$F$1,0),"")</f>
        <v/>
      </c>
      <c r="F94" s="50" t="str">
        <f>_xlfn.IFNA(VLOOKUP($B94,Schools,'HP Schools Calculation'!F$1,0),"")</f>
        <v/>
      </c>
      <c r="G94" s="60"/>
      <c r="H94" s="50" t="str">
        <f>_xlfn.IFNA(VLOOKUP($B94,Schools,'HP Schools Calculation'!K$1,0),"")</f>
        <v/>
      </c>
      <c r="I94" s="56" t="str">
        <f>_xlfn.IFNA(VLOOKUP($B94,Schools,'HP Schools Calculation'!X$1,0),"")</f>
        <v/>
      </c>
    </row>
    <row r="95" spans="2:9">
      <c r="B95" s="44" t="str" cm="1">
        <f t="array" ref="B95">IFERROR(INDEX('HP Schools Calculation'!$C$10:$C$2385,SMALL(IF('HP Schools Calculation'!$A$10:$A$2385=Summary!$B$9,ROW('HP Schools Calculation'!$C$10:$C$2385)-ROW('HP Schools Calculation'!C$10)+1),ROWS('HP Schools Calculation'!C$10:C89))),"")</f>
        <v/>
      </c>
      <c r="C95" t="str">
        <f t="array" ref="C95">_xlfn.IFNA(VLOOKUP($B95,Schools,'HP Schools Calculation'!D$1,0),"")</f>
        <v/>
      </c>
      <c r="D95" s="34" t="str">
        <f>_xlfn.IFNA(VLOOKUP($B95,Schools,'HP Schools Calculation'!E$1,0),"")</f>
        <v/>
      </c>
      <c r="E95" s="50" t="str">
        <f>_xlfn.IFNA(VLOOKUP($B95,'2024-25 School Level AAFTE'!$C$4:$L$2372,'2024-25 School Level AAFTE'!$F$1,0),"")</f>
        <v/>
      </c>
      <c r="F95" s="50" t="str">
        <f>_xlfn.IFNA(VLOOKUP($B95,Schools,'HP Schools Calculation'!F$1,0),"")</f>
        <v/>
      </c>
      <c r="G95" s="60"/>
      <c r="H95" s="50" t="str">
        <f>_xlfn.IFNA(VLOOKUP($B95,Schools,'HP Schools Calculation'!K$1,0),"")</f>
        <v/>
      </c>
      <c r="I95" s="56" t="str">
        <f>_xlfn.IFNA(VLOOKUP($B95,Schools,'HP Schools Calculation'!X$1,0),"")</f>
        <v/>
      </c>
    </row>
    <row r="96" spans="2:9">
      <c r="B96" s="44" t="str" cm="1">
        <f t="array" ref="B96">IFERROR(INDEX('HP Schools Calculation'!$C$10:$C$2385,SMALL(IF('HP Schools Calculation'!$A$10:$A$2385=Summary!$B$9,ROW('HP Schools Calculation'!$C$10:$C$2385)-ROW('HP Schools Calculation'!C$10)+1),ROWS('HP Schools Calculation'!C$10:C90))),"")</f>
        <v/>
      </c>
      <c r="C96" t="str">
        <f t="array" ref="C96">_xlfn.IFNA(VLOOKUP($B96,Schools,'HP Schools Calculation'!D$1,0),"")</f>
        <v/>
      </c>
      <c r="D96" s="34" t="str">
        <f>_xlfn.IFNA(VLOOKUP($B96,Schools,'HP Schools Calculation'!E$1,0),"")</f>
        <v/>
      </c>
      <c r="E96" s="50" t="str">
        <f>_xlfn.IFNA(VLOOKUP($B96,'2024-25 School Level AAFTE'!$C$4:$L$2372,'2024-25 School Level AAFTE'!$F$1,0),"")</f>
        <v/>
      </c>
      <c r="F96" s="50" t="str">
        <f>_xlfn.IFNA(VLOOKUP($B96,Schools,'HP Schools Calculation'!F$1,0),"")</f>
        <v/>
      </c>
      <c r="G96" s="60"/>
      <c r="H96" s="50" t="str">
        <f>_xlfn.IFNA(VLOOKUP($B96,Schools,'HP Schools Calculation'!K$1,0),"")</f>
        <v/>
      </c>
      <c r="I96" s="56" t="str">
        <f>_xlfn.IFNA(VLOOKUP($B96,Schools,'HP Schools Calculation'!X$1,0),"")</f>
        <v/>
      </c>
    </row>
    <row r="97" spans="2:9">
      <c r="B97" s="44" t="str" cm="1">
        <f t="array" ref="B97">IFERROR(INDEX('HP Schools Calculation'!$C$10:$C$2385,SMALL(IF('HP Schools Calculation'!$A$10:$A$2385=Summary!$B$9,ROW('HP Schools Calculation'!$C$10:$C$2385)-ROW('HP Schools Calculation'!C$10)+1),ROWS('HP Schools Calculation'!C$10:C91))),"")</f>
        <v/>
      </c>
      <c r="C97" t="str">
        <f t="array" ref="C97">_xlfn.IFNA(VLOOKUP($B97,Schools,'HP Schools Calculation'!D$1,0),"")</f>
        <v/>
      </c>
      <c r="D97" s="34" t="str">
        <f>_xlfn.IFNA(VLOOKUP($B97,Schools,'HP Schools Calculation'!E$1,0),"")</f>
        <v/>
      </c>
      <c r="E97" s="50" t="str">
        <f>_xlfn.IFNA(VLOOKUP($B97,'2024-25 School Level AAFTE'!$C$4:$L$2372,'2024-25 School Level AAFTE'!$F$1,0),"")</f>
        <v/>
      </c>
      <c r="F97" s="50" t="str">
        <f>_xlfn.IFNA(VLOOKUP($B97,Schools,'HP Schools Calculation'!F$1,0),"")</f>
        <v/>
      </c>
      <c r="G97" s="60"/>
      <c r="H97" s="50" t="str">
        <f>_xlfn.IFNA(VLOOKUP($B97,Schools,'HP Schools Calculation'!K$1,0),"")</f>
        <v/>
      </c>
      <c r="I97" s="56" t="str">
        <f>_xlfn.IFNA(VLOOKUP($B97,Schools,'HP Schools Calculation'!X$1,0),"")</f>
        <v/>
      </c>
    </row>
    <row r="98" spans="2:9">
      <c r="B98" s="44" t="str" cm="1">
        <f t="array" ref="B98">IFERROR(INDEX('HP Schools Calculation'!$C$10:$C$2385,SMALL(IF('HP Schools Calculation'!$A$10:$A$2385=Summary!$B$9,ROW('HP Schools Calculation'!$C$10:$C$2385)-ROW('HP Schools Calculation'!C$10)+1),ROWS('HP Schools Calculation'!C$10:C92))),"")</f>
        <v/>
      </c>
      <c r="C98" t="str">
        <f t="array" ref="C98">_xlfn.IFNA(VLOOKUP($B98,Schools,'HP Schools Calculation'!D$1,0),"")</f>
        <v/>
      </c>
      <c r="D98" s="34" t="str">
        <f>_xlfn.IFNA(VLOOKUP($B98,Schools,'HP Schools Calculation'!E$1,0),"")</f>
        <v/>
      </c>
      <c r="E98" s="50" t="str">
        <f>_xlfn.IFNA(VLOOKUP($B98,'2024-25 School Level AAFTE'!$C$4:$L$2372,'2024-25 School Level AAFTE'!$F$1,0),"")</f>
        <v/>
      </c>
      <c r="F98" s="50" t="str">
        <f>_xlfn.IFNA(VLOOKUP($B98,Schools,'HP Schools Calculation'!F$1,0),"")</f>
        <v/>
      </c>
      <c r="G98" s="60"/>
      <c r="H98" s="50" t="str">
        <f>_xlfn.IFNA(VLOOKUP($B98,Schools,'HP Schools Calculation'!K$1,0),"")</f>
        <v/>
      </c>
      <c r="I98" s="56" t="str">
        <f>_xlfn.IFNA(VLOOKUP($B98,Schools,'HP Schools Calculation'!X$1,0),"")</f>
        <v/>
      </c>
    </row>
    <row r="99" spans="2:9">
      <c r="B99" s="44" t="str" cm="1">
        <f t="array" ref="B99">IFERROR(INDEX('HP Schools Calculation'!$C$10:$C$2385,SMALL(IF('HP Schools Calculation'!$A$10:$A$2385=Summary!$B$9,ROW('HP Schools Calculation'!$C$10:$C$2385)-ROW('HP Schools Calculation'!C$10)+1),ROWS('HP Schools Calculation'!C$10:C93))),"")</f>
        <v/>
      </c>
      <c r="C99" t="str">
        <f t="array" ref="C99">_xlfn.IFNA(VLOOKUP($B99,Schools,'HP Schools Calculation'!D$1,0),"")</f>
        <v/>
      </c>
      <c r="D99" s="34" t="str">
        <f>_xlfn.IFNA(VLOOKUP($B99,Schools,'HP Schools Calculation'!E$1,0),"")</f>
        <v/>
      </c>
      <c r="E99" s="50" t="str">
        <f>_xlfn.IFNA(VLOOKUP($B99,'2024-25 School Level AAFTE'!$C$4:$L$2372,'2024-25 School Level AAFTE'!$F$1,0),"")</f>
        <v/>
      </c>
      <c r="F99" s="50" t="str">
        <f>_xlfn.IFNA(VLOOKUP($B99,Schools,'HP Schools Calculation'!F$1,0),"")</f>
        <v/>
      </c>
      <c r="G99" s="60"/>
      <c r="H99" s="50" t="str">
        <f>_xlfn.IFNA(VLOOKUP($B99,Schools,'HP Schools Calculation'!K$1,0),"")</f>
        <v/>
      </c>
      <c r="I99" s="56" t="str">
        <f>_xlfn.IFNA(VLOOKUP($B99,Schools,'HP Schools Calculation'!X$1,0),"")</f>
        <v/>
      </c>
    </row>
    <row r="100" spans="2:9">
      <c r="B100" s="44" t="str" cm="1">
        <f t="array" ref="B100">IFERROR(INDEX('HP Schools Calculation'!$C$10:$C$2385,SMALL(IF('HP Schools Calculation'!$A$10:$A$2385=Summary!$B$9,ROW('HP Schools Calculation'!$C$10:$C$2385)-ROW('HP Schools Calculation'!C$10)+1),ROWS('HP Schools Calculation'!C$10:C94))),"")</f>
        <v/>
      </c>
      <c r="C100" t="str">
        <f t="array" ref="C100">_xlfn.IFNA(VLOOKUP($B100,Schools,'HP Schools Calculation'!D$1,0),"")</f>
        <v/>
      </c>
      <c r="D100" s="34" t="str">
        <f>_xlfn.IFNA(VLOOKUP($B100,Schools,'HP Schools Calculation'!E$1,0),"")</f>
        <v/>
      </c>
      <c r="E100" s="50" t="str">
        <f>_xlfn.IFNA(VLOOKUP($B100,'2024-25 School Level AAFTE'!$C$4:$L$2372,'2024-25 School Level AAFTE'!$F$1,0),"")</f>
        <v/>
      </c>
      <c r="F100" s="50" t="str">
        <f>_xlfn.IFNA(VLOOKUP($B100,Schools,'HP Schools Calculation'!F$1,0),"")</f>
        <v/>
      </c>
      <c r="G100" s="60"/>
      <c r="H100" s="50" t="str">
        <f>_xlfn.IFNA(VLOOKUP($B100,Schools,'HP Schools Calculation'!K$1,0),"")</f>
        <v/>
      </c>
      <c r="I100" s="56" t="str">
        <f>_xlfn.IFNA(VLOOKUP($B100,Schools,'HP Schools Calculation'!X$1,0),"")</f>
        <v/>
      </c>
    </row>
    <row r="101" spans="2:9">
      <c r="B101" s="44" t="str" cm="1">
        <f t="array" ref="B101">IFERROR(INDEX('HP Schools Calculation'!$C$10:$C$2385,SMALL(IF('HP Schools Calculation'!$A$10:$A$2385=Summary!$B$9,ROW('HP Schools Calculation'!$C$10:$C$2385)-ROW('HP Schools Calculation'!C$10)+1),ROWS('HP Schools Calculation'!C$10:C95))),"")</f>
        <v/>
      </c>
      <c r="C101" t="str">
        <f t="array" ref="C101">_xlfn.IFNA(VLOOKUP($B101,Schools,'HP Schools Calculation'!D$1,0),"")</f>
        <v/>
      </c>
      <c r="D101" s="34" t="str">
        <f>_xlfn.IFNA(VLOOKUP($B101,Schools,'HP Schools Calculation'!E$1,0),"")</f>
        <v/>
      </c>
      <c r="E101" s="50" t="str">
        <f>_xlfn.IFNA(VLOOKUP($B101,'2024-25 School Level AAFTE'!$C$4:$L$2372,'2024-25 School Level AAFTE'!$F$1,0),"")</f>
        <v/>
      </c>
      <c r="F101" s="50" t="str">
        <f>_xlfn.IFNA(VLOOKUP($B101,Schools,'HP Schools Calculation'!F$1,0),"")</f>
        <v/>
      </c>
      <c r="G101" s="60"/>
      <c r="H101" s="50" t="str">
        <f>_xlfn.IFNA(VLOOKUP($B101,Schools,'HP Schools Calculation'!K$1,0),"")</f>
        <v/>
      </c>
      <c r="I101" s="56" t="str">
        <f>_xlfn.IFNA(VLOOKUP($B101,Schools,'HP Schools Calculation'!X$1,0),"")</f>
        <v/>
      </c>
    </row>
    <row r="102" spans="2:9">
      <c r="B102" s="44" t="str" cm="1">
        <f t="array" ref="B102">IFERROR(INDEX('HP Schools Calculation'!$C$10:$C$2385,SMALL(IF('HP Schools Calculation'!$A$10:$A$2385=Summary!$B$9,ROW('HP Schools Calculation'!$C$10:$C$2385)-ROW('HP Schools Calculation'!C$10)+1),ROWS('HP Schools Calculation'!C$10:C96))),"")</f>
        <v/>
      </c>
      <c r="C102" t="str">
        <f t="array" ref="C102">_xlfn.IFNA(VLOOKUP($B102,Schools,'HP Schools Calculation'!D$1,0),"")</f>
        <v/>
      </c>
      <c r="D102" s="34" t="str">
        <f>_xlfn.IFNA(VLOOKUP($B102,Schools,'HP Schools Calculation'!E$1,0),"")</f>
        <v/>
      </c>
      <c r="E102" s="50" t="str">
        <f>_xlfn.IFNA(VLOOKUP($B102,'2024-25 School Level AAFTE'!$C$4:$L$2372,'2024-25 School Level AAFTE'!$F$1,0),"")</f>
        <v/>
      </c>
      <c r="F102" s="50" t="str">
        <f>_xlfn.IFNA(VLOOKUP($B102,Schools,'HP Schools Calculation'!F$1,0),"")</f>
        <v/>
      </c>
      <c r="G102" s="60"/>
      <c r="H102" s="50" t="str">
        <f>_xlfn.IFNA(VLOOKUP($B102,Schools,'HP Schools Calculation'!K$1,0),"")</f>
        <v/>
      </c>
      <c r="I102" s="56" t="str">
        <f>_xlfn.IFNA(VLOOKUP($B102,Schools,'HP Schools Calculation'!X$1,0),"")</f>
        <v/>
      </c>
    </row>
    <row r="103" spans="2:9">
      <c r="B103" s="44" t="str" cm="1">
        <f t="array" ref="B103">IFERROR(INDEX('HP Schools Calculation'!$C$10:$C$2385,SMALL(IF('HP Schools Calculation'!$A$10:$A$2385=Summary!$B$9,ROW('HP Schools Calculation'!$C$10:$C$2385)-ROW('HP Schools Calculation'!C$10)+1),ROWS('HP Schools Calculation'!C$10:C97))),"")</f>
        <v/>
      </c>
      <c r="C103" t="str">
        <f t="array" ref="C103">_xlfn.IFNA(VLOOKUP($B103,Schools,'HP Schools Calculation'!D$1,0),"")</f>
        <v/>
      </c>
      <c r="D103" s="34" t="str">
        <f>_xlfn.IFNA(VLOOKUP($B103,Schools,'HP Schools Calculation'!E$1,0),"")</f>
        <v/>
      </c>
      <c r="E103" s="50" t="str">
        <f>_xlfn.IFNA(VLOOKUP($B103,'2024-25 School Level AAFTE'!$C$4:$L$2372,'2024-25 School Level AAFTE'!$F$1,0),"")</f>
        <v/>
      </c>
      <c r="F103" s="50" t="str">
        <f>_xlfn.IFNA(VLOOKUP($B103,Schools,'HP Schools Calculation'!F$1,0),"")</f>
        <v/>
      </c>
      <c r="G103" s="60"/>
      <c r="H103" s="50" t="str">
        <f>_xlfn.IFNA(VLOOKUP($B103,Schools,'HP Schools Calculation'!K$1,0),"")</f>
        <v/>
      </c>
      <c r="I103" s="56" t="str">
        <f>_xlfn.IFNA(VLOOKUP($B103,Schools,'HP Schools Calculation'!X$1,0),"")</f>
        <v/>
      </c>
    </row>
    <row r="104" spans="2:9">
      <c r="B104" s="44" t="str" cm="1">
        <f t="array" ref="B104">IFERROR(INDEX('HP Schools Calculation'!$C$10:$C$2385,SMALL(IF('HP Schools Calculation'!$A$10:$A$2385=Summary!$B$9,ROW('HP Schools Calculation'!$C$10:$C$2385)-ROW('HP Schools Calculation'!C$10)+1),ROWS('HP Schools Calculation'!C$10:C98))),"")</f>
        <v/>
      </c>
      <c r="C104" t="str">
        <f t="array" ref="C104">_xlfn.IFNA(VLOOKUP($B104,Schools,'HP Schools Calculation'!D$1,0),"")</f>
        <v/>
      </c>
      <c r="D104" s="34" t="str">
        <f>_xlfn.IFNA(VLOOKUP($B104,Schools,'HP Schools Calculation'!E$1,0),"")</f>
        <v/>
      </c>
      <c r="E104" s="50" t="str">
        <f>_xlfn.IFNA(VLOOKUP($B104,'2024-25 School Level AAFTE'!$C$4:$L$2372,'2024-25 School Level AAFTE'!$F$1,0),"")</f>
        <v/>
      </c>
      <c r="F104" s="50" t="str">
        <f>_xlfn.IFNA(VLOOKUP($B104,Schools,'HP Schools Calculation'!F$1,0),"")</f>
        <v/>
      </c>
      <c r="G104" s="60"/>
      <c r="H104" s="50" t="str">
        <f>_xlfn.IFNA(VLOOKUP($B104,Schools,'HP Schools Calculation'!K$1,0),"")</f>
        <v/>
      </c>
      <c r="I104" s="56" t="str">
        <f>_xlfn.IFNA(VLOOKUP($B104,Schools,'HP Schools Calculation'!X$1,0),"")</f>
        <v/>
      </c>
    </row>
    <row r="105" spans="2:9">
      <c r="B105" s="44" t="str" cm="1">
        <f t="array" ref="B105">IFERROR(INDEX('HP Schools Calculation'!$C$10:$C$2385,SMALL(IF('HP Schools Calculation'!$A$10:$A$2385=Summary!$B$9,ROW('HP Schools Calculation'!$C$10:$C$2385)-ROW('HP Schools Calculation'!C$10)+1),ROWS('HP Schools Calculation'!C$10:C99))),"")</f>
        <v/>
      </c>
      <c r="C105" t="str">
        <f t="array" ref="C105">_xlfn.IFNA(VLOOKUP($B105,Schools,'HP Schools Calculation'!D$1,0),"")</f>
        <v/>
      </c>
      <c r="D105" s="34" t="str">
        <f>_xlfn.IFNA(VLOOKUP($B105,Schools,'HP Schools Calculation'!E$1,0),"")</f>
        <v/>
      </c>
      <c r="E105" s="50" t="str">
        <f>_xlfn.IFNA(VLOOKUP($B105,'2024-25 School Level AAFTE'!$C$4:$L$2372,'2024-25 School Level AAFTE'!$F$1,0),"")</f>
        <v/>
      </c>
      <c r="F105" s="50" t="str">
        <f>_xlfn.IFNA(VLOOKUP($B105,Schools,'HP Schools Calculation'!F$1,0),"")</f>
        <v/>
      </c>
      <c r="G105" s="60"/>
      <c r="H105" s="50" t="str">
        <f>_xlfn.IFNA(VLOOKUP($B105,Schools,'HP Schools Calculation'!K$1,0),"")</f>
        <v/>
      </c>
      <c r="I105" s="56" t="str">
        <f>_xlfn.IFNA(VLOOKUP($B105,Schools,'HP Schools Calculation'!X$1,0),"")</f>
        <v/>
      </c>
    </row>
    <row r="106" spans="2:9">
      <c r="B106" s="44" t="str" cm="1">
        <f t="array" ref="B106">IFERROR(INDEX('HP Schools Calculation'!$C$10:$C$2385,SMALL(IF('HP Schools Calculation'!$A$10:$A$2385=Summary!$B$9,ROW('HP Schools Calculation'!$C$10:$C$2385)-ROW('HP Schools Calculation'!C$10)+1),ROWS('HP Schools Calculation'!C$10:C100))),"")</f>
        <v/>
      </c>
      <c r="C106" t="str">
        <f t="array" ref="C106">_xlfn.IFNA(VLOOKUP($B106,Schools,'HP Schools Calculation'!D$1,0),"")</f>
        <v/>
      </c>
      <c r="D106" s="34" t="str">
        <f>_xlfn.IFNA(VLOOKUP($B106,Schools,'HP Schools Calculation'!E$1,0),"")</f>
        <v/>
      </c>
      <c r="E106" s="50" t="str">
        <f>_xlfn.IFNA(VLOOKUP($B106,'2024-25 School Level AAFTE'!$C$4:$L$2372,'2024-25 School Level AAFTE'!$F$1,0),"")</f>
        <v/>
      </c>
      <c r="F106" s="50" t="str">
        <f>_xlfn.IFNA(VLOOKUP($B106,Schools,'HP Schools Calculation'!F$1,0),"")</f>
        <v/>
      </c>
      <c r="G106" s="60"/>
      <c r="H106" s="50" t="str">
        <f>_xlfn.IFNA(VLOOKUP($B106,Schools,'HP Schools Calculation'!K$1,0),"")</f>
        <v/>
      </c>
      <c r="I106" s="56" t="str">
        <f>_xlfn.IFNA(VLOOKUP($B106,Schools,'HP Schools Calculation'!X$1,0),"")</f>
        <v/>
      </c>
    </row>
    <row r="107" spans="2:9">
      <c r="B107" s="44" t="str" cm="1">
        <f t="array" ref="B107">IFERROR(INDEX('HP Schools Calculation'!$C$10:$C$2385,SMALL(IF('HP Schools Calculation'!$A$10:$A$2385=Summary!$B$9,ROW('HP Schools Calculation'!$C$10:$C$2385)-ROW('HP Schools Calculation'!C$10)+1),ROWS('HP Schools Calculation'!C$10:C101))),"")</f>
        <v/>
      </c>
      <c r="C107" t="str">
        <f t="array" ref="C107">_xlfn.IFNA(VLOOKUP($B107,Schools,'HP Schools Calculation'!D$1,0),"")</f>
        <v/>
      </c>
      <c r="D107" s="34" t="str">
        <f>_xlfn.IFNA(VLOOKUP($B107,Schools,'HP Schools Calculation'!E$1,0),"")</f>
        <v/>
      </c>
      <c r="E107" s="50" t="str">
        <f>_xlfn.IFNA(VLOOKUP($B107,'2024-25 School Level AAFTE'!$C$4:$L$2372,'2024-25 School Level AAFTE'!$F$1,0),"")</f>
        <v/>
      </c>
      <c r="F107" s="50" t="str">
        <f>_xlfn.IFNA(VLOOKUP($B107,Schools,'HP Schools Calculation'!F$1,0),"")</f>
        <v/>
      </c>
      <c r="G107" s="60"/>
      <c r="H107" s="50" t="str">
        <f>_xlfn.IFNA(VLOOKUP($B107,Schools,'HP Schools Calculation'!K$1,0),"")</f>
        <v/>
      </c>
      <c r="I107" s="56" t="str">
        <f>_xlfn.IFNA(VLOOKUP($B107,Schools,'HP Schools Calculation'!X$1,0),"")</f>
        <v/>
      </c>
    </row>
    <row r="108" spans="2:9">
      <c r="B108" s="44" t="str" cm="1">
        <f t="array" ref="B108">IFERROR(INDEX('HP Schools Calculation'!$C$10:$C$2385,SMALL(IF('HP Schools Calculation'!$A$10:$A$2385=Summary!$B$9,ROW('HP Schools Calculation'!$C$10:$C$2385)-ROW('HP Schools Calculation'!C$10)+1),ROWS('HP Schools Calculation'!C$10:C102))),"")</f>
        <v/>
      </c>
      <c r="C108" t="str">
        <f t="array" ref="C108">_xlfn.IFNA(VLOOKUP($B108,Schools,'HP Schools Calculation'!D$1,0),"")</f>
        <v/>
      </c>
      <c r="D108" s="34" t="str">
        <f>_xlfn.IFNA(VLOOKUP($B108,Schools,'HP Schools Calculation'!E$1,0),"")</f>
        <v/>
      </c>
      <c r="E108" s="50" t="str">
        <f>_xlfn.IFNA(VLOOKUP($B108,'2024-25 School Level AAFTE'!$C$4:$L$2372,'2024-25 School Level AAFTE'!$F$1,0),"")</f>
        <v/>
      </c>
      <c r="F108" s="50" t="str">
        <f>_xlfn.IFNA(VLOOKUP($B108,Schools,'HP Schools Calculation'!F$1,0),"")</f>
        <v/>
      </c>
      <c r="G108" s="60"/>
      <c r="H108" s="50" t="str">
        <f>_xlfn.IFNA(VLOOKUP($B108,Schools,'HP Schools Calculation'!K$1,0),"")</f>
        <v/>
      </c>
      <c r="I108" s="56" t="str">
        <f>_xlfn.IFNA(VLOOKUP($B108,Schools,'HP Schools Calculation'!X$1,0),"")</f>
        <v/>
      </c>
    </row>
    <row r="109" spans="2:9">
      <c r="B109" s="44" t="str" cm="1">
        <f t="array" ref="B109">IFERROR(INDEX('HP Schools Calculation'!$C$10:$C$2385,SMALL(IF('HP Schools Calculation'!$A$10:$A$2385=Summary!$B$9,ROW('HP Schools Calculation'!$C$10:$C$2385)-ROW('HP Schools Calculation'!C$10)+1),ROWS('HP Schools Calculation'!C$10:C103))),"")</f>
        <v/>
      </c>
      <c r="C109" t="str">
        <f t="array" ref="C109">_xlfn.IFNA(VLOOKUP($B109,Schools,'HP Schools Calculation'!D$1,0),"")</f>
        <v/>
      </c>
      <c r="D109" s="34" t="str">
        <f>_xlfn.IFNA(VLOOKUP($B109,Schools,'HP Schools Calculation'!E$1,0),"")</f>
        <v/>
      </c>
      <c r="E109" s="50" t="str">
        <f>_xlfn.IFNA(VLOOKUP($B109,'2024-25 School Level AAFTE'!$C$4:$L$2372,'2024-25 School Level AAFTE'!$F$1,0),"")</f>
        <v/>
      </c>
      <c r="F109" s="50" t="str">
        <f>_xlfn.IFNA(VLOOKUP($B109,Schools,'HP Schools Calculation'!F$1,0),"")</f>
        <v/>
      </c>
      <c r="G109" s="60"/>
      <c r="H109" s="50" t="str">
        <f>_xlfn.IFNA(VLOOKUP($B109,Schools,'HP Schools Calculation'!K$1,0),"")</f>
        <v/>
      </c>
      <c r="I109" s="56" t="str">
        <f>_xlfn.IFNA(VLOOKUP($B109,Schools,'HP Schools Calculation'!X$1,0),"")</f>
        <v/>
      </c>
    </row>
    <row r="110" spans="2:9">
      <c r="B110" s="44" t="str" cm="1">
        <f t="array" ref="B110">IFERROR(INDEX('HP Schools Calculation'!$C$10:$C$2385,SMALL(IF('HP Schools Calculation'!$A$10:$A$2385=Summary!$B$9,ROW('HP Schools Calculation'!$C$10:$C$2385)-ROW('HP Schools Calculation'!C$10)+1),ROWS('HP Schools Calculation'!C$10:C104))),"")</f>
        <v/>
      </c>
      <c r="C110" t="str">
        <f t="array" ref="C110">_xlfn.IFNA(VLOOKUP($B110,Schools,'HP Schools Calculation'!D$1,0),"")</f>
        <v/>
      </c>
      <c r="D110" s="34" t="str">
        <f>_xlfn.IFNA(VLOOKUP($B110,Schools,'HP Schools Calculation'!E$1,0),"")</f>
        <v/>
      </c>
      <c r="E110" s="50" t="str">
        <f>_xlfn.IFNA(VLOOKUP($B110,'2024-25 School Level AAFTE'!$C$4:$L$2372,'2024-25 School Level AAFTE'!$F$1,0),"")</f>
        <v/>
      </c>
      <c r="F110" s="50" t="str">
        <f>_xlfn.IFNA(VLOOKUP($B110,Schools,'HP Schools Calculation'!F$1,0),"")</f>
        <v/>
      </c>
      <c r="G110" s="60"/>
      <c r="H110" s="50" t="str">
        <f>_xlfn.IFNA(VLOOKUP($B110,Schools,'HP Schools Calculation'!K$1,0),"")</f>
        <v/>
      </c>
      <c r="I110" s="56" t="str">
        <f>_xlfn.IFNA(VLOOKUP($B110,Schools,'HP Schools Calculation'!X$1,0),"")</f>
        <v/>
      </c>
    </row>
    <row r="111" spans="2:9">
      <c r="B111" s="44" t="str" cm="1">
        <f t="array" ref="B111">IFERROR(INDEX('HP Schools Calculation'!$C$10:$C$2385,SMALL(IF('HP Schools Calculation'!$A$10:$A$2385=Summary!$B$9,ROW('HP Schools Calculation'!$C$10:$C$2385)-ROW('HP Schools Calculation'!C$10)+1),ROWS('HP Schools Calculation'!C$10:C105))),"")</f>
        <v/>
      </c>
      <c r="C111" t="str">
        <f t="array" ref="C111">_xlfn.IFNA(VLOOKUP($B111,Schools,'HP Schools Calculation'!D$1,0),"")</f>
        <v/>
      </c>
      <c r="D111" s="34" t="str">
        <f>_xlfn.IFNA(VLOOKUP($B111,Schools,'HP Schools Calculation'!E$1,0),"")</f>
        <v/>
      </c>
      <c r="E111" s="50" t="str">
        <f>_xlfn.IFNA(VLOOKUP($B111,'2024-25 School Level AAFTE'!$C$4:$L$2372,'2024-25 School Level AAFTE'!$F$1,0),"")</f>
        <v/>
      </c>
      <c r="F111" s="50" t="str">
        <f>_xlfn.IFNA(VLOOKUP($B111,Schools,'HP Schools Calculation'!F$1,0),"")</f>
        <v/>
      </c>
      <c r="G111" s="60"/>
      <c r="H111" s="50" t="str">
        <f>_xlfn.IFNA(VLOOKUP($B111,Schools,'HP Schools Calculation'!K$1,0),"")</f>
        <v/>
      </c>
      <c r="I111" s="56" t="str">
        <f>_xlfn.IFNA(VLOOKUP($B111,Schools,'HP Schools Calculation'!X$1,0),"")</f>
        <v/>
      </c>
    </row>
    <row r="112" spans="2:9">
      <c r="B112" s="44" t="str" cm="1">
        <f t="array" ref="B112">IFERROR(INDEX('HP Schools Calculation'!$C$10:$C$2385,SMALL(IF('HP Schools Calculation'!$A$10:$A$2385=Summary!$B$9,ROW('HP Schools Calculation'!$C$10:$C$2385)-ROW('HP Schools Calculation'!C$10)+1),ROWS('HP Schools Calculation'!C$10:C106))),"")</f>
        <v/>
      </c>
      <c r="C112" t="str">
        <f t="array" ref="C112">_xlfn.IFNA(VLOOKUP($B112,Schools,'HP Schools Calculation'!D$1,0),"")</f>
        <v/>
      </c>
      <c r="D112" s="34" t="str">
        <f>_xlfn.IFNA(VLOOKUP($B112,Schools,'HP Schools Calculation'!E$1,0),"")</f>
        <v/>
      </c>
      <c r="E112" s="50" t="str">
        <f>_xlfn.IFNA(VLOOKUP($B112,'2024-25 School Level AAFTE'!$C$4:$L$2372,'2024-25 School Level AAFTE'!$F$1,0),"")</f>
        <v/>
      </c>
      <c r="F112" s="50" t="str">
        <f>_xlfn.IFNA(VLOOKUP($B112,Schools,'HP Schools Calculation'!F$1,0),"")</f>
        <v/>
      </c>
      <c r="G112" s="60"/>
      <c r="H112" s="50" t="str">
        <f>_xlfn.IFNA(VLOOKUP($B112,Schools,'HP Schools Calculation'!K$1,0),"")</f>
        <v/>
      </c>
      <c r="I112" s="56" t="str">
        <f>_xlfn.IFNA(VLOOKUP($B112,Schools,'HP Schools Calculation'!X$1,0),"")</f>
        <v/>
      </c>
    </row>
    <row r="113" spans="2:16384">
      <c r="B113" s="44" t="str" cm="1">
        <f t="array" ref="B113">IFERROR(INDEX('HP Schools Calculation'!$C$10:$C$2385,SMALL(IF('HP Schools Calculation'!$A$10:$A$2385=Summary!$B$9,ROW('HP Schools Calculation'!$C$10:$C$2385)-ROW('HP Schools Calculation'!C$10)+1),ROWS('HP Schools Calculation'!C$10:C107))),"")</f>
        <v/>
      </c>
      <c r="C113" t="str">
        <f t="array" ref="C113">_xlfn.IFNA(VLOOKUP($B113,Schools,'HP Schools Calculation'!D$1,0),"")</f>
        <v/>
      </c>
      <c r="D113" s="34" t="str">
        <f>_xlfn.IFNA(VLOOKUP($B113,Schools,'HP Schools Calculation'!E$1,0),"")</f>
        <v/>
      </c>
      <c r="E113" s="50" t="str">
        <f>_xlfn.IFNA(VLOOKUP($B113,'2024-25 School Level AAFTE'!$C$4:$L$2372,'2024-25 School Level AAFTE'!$F$1,0),"")</f>
        <v/>
      </c>
      <c r="F113" s="50" t="str">
        <f>_xlfn.IFNA(VLOOKUP($B113,Schools,'HP Schools Calculation'!F$1,0),"")</f>
        <v/>
      </c>
      <c r="G113" s="60"/>
      <c r="H113" s="50" t="str">
        <f>_xlfn.IFNA(VLOOKUP($B113,Schools,'HP Schools Calculation'!K$1,0),"")</f>
        <v/>
      </c>
      <c r="I113" s="56" t="str">
        <f>_xlfn.IFNA(VLOOKUP($B113,Schools,'HP Schools Calculation'!X$1,0),"")</f>
        <v/>
      </c>
    </row>
    <row r="114" spans="2:16384">
      <c r="B114" s="44" t="str" cm="1">
        <f t="array" ref="B114">IFERROR(INDEX('HP Schools Calculation'!$C$10:$C$2385,SMALL(IF('HP Schools Calculation'!$A$10:$A$2385=Summary!$B$9,ROW('HP Schools Calculation'!$C$10:$C$2385)-ROW('HP Schools Calculation'!C$10)+1),ROWS('HP Schools Calculation'!C$10:C108))),"")</f>
        <v/>
      </c>
      <c r="C114" t="str">
        <f t="array" ref="C114">_xlfn.IFNA(VLOOKUP($B114,Schools,'HP Schools Calculation'!D$1,0),"")</f>
        <v/>
      </c>
      <c r="D114" s="34" t="str">
        <f>_xlfn.IFNA(VLOOKUP($B114,Schools,'HP Schools Calculation'!E$1,0),"")</f>
        <v/>
      </c>
      <c r="E114" s="50" t="str">
        <f>_xlfn.IFNA(VLOOKUP($B114,'2024-25 School Level AAFTE'!$C$4:$L$2372,'2024-25 School Level AAFTE'!$F$1,0),"")</f>
        <v/>
      </c>
      <c r="F114" s="50" t="str">
        <f>_xlfn.IFNA(VLOOKUP($B114,Schools,'HP Schools Calculation'!F$1,0),"")</f>
        <v/>
      </c>
      <c r="G114" s="60"/>
      <c r="H114" s="50" t="str">
        <f>_xlfn.IFNA(VLOOKUP($B114,Schools,'HP Schools Calculation'!K$1,0),"")</f>
        <v/>
      </c>
      <c r="I114" s="56" t="str">
        <f>_xlfn.IFNA(VLOOKUP($B114,Schools,'HP Schools Calculation'!X$1,0),"")</f>
        <v/>
      </c>
    </row>
    <row r="115" spans="2:16384">
      <c r="B115" s="44" t="str" cm="1">
        <f t="array" ref="B115">IFERROR(INDEX('HP Schools Calculation'!$C$10:$C$2385,SMALL(IF('HP Schools Calculation'!$A$10:$A$2385=Summary!$B$9,ROW('HP Schools Calculation'!$C$10:$C$2385)-ROW('HP Schools Calculation'!C$10)+1),ROWS('HP Schools Calculation'!C$10:C109))),"")</f>
        <v/>
      </c>
      <c r="C115" t="str">
        <f t="array" ref="C115">_xlfn.IFNA(VLOOKUP($B115,Schools,'HP Schools Calculation'!D$1,0),"")</f>
        <v/>
      </c>
      <c r="D115" s="34" t="str">
        <f>_xlfn.IFNA(VLOOKUP($B115,Schools,'HP Schools Calculation'!E$1,0),"")</f>
        <v/>
      </c>
      <c r="E115" s="50" t="str">
        <f>_xlfn.IFNA(VLOOKUP($B115,'2024-25 School Level AAFTE'!$C$4:$L$2372,'2024-25 School Level AAFTE'!$F$1,0),"")</f>
        <v/>
      </c>
      <c r="F115" s="50" t="str">
        <f>_xlfn.IFNA(VLOOKUP($B115,Schools,'HP Schools Calculation'!F$1,0),"")</f>
        <v/>
      </c>
      <c r="G115" s="60"/>
      <c r="H115" s="50" t="str">
        <f>_xlfn.IFNA(VLOOKUP($B115,Schools,'HP Schools Calculation'!K$1,0),"")</f>
        <v/>
      </c>
      <c r="I115" s="56" t="str">
        <f>_xlfn.IFNA(VLOOKUP($B115,Schools,'HP Schools Calculation'!X$1,0),"")</f>
        <v/>
      </c>
    </row>
    <row r="116" spans="2:16384">
      <c r="B116" s="44" t="str" cm="1">
        <f t="array" ref="B116">IFERROR(INDEX('HP Schools Calculation'!$C$10:$C$2385,SMALL(IF('HP Schools Calculation'!$A$10:$A$2385=Summary!$B$9,ROW('HP Schools Calculation'!$C$10:$C$2385)-ROW('HP Schools Calculation'!C$10)+1),ROWS('HP Schools Calculation'!C$10:C110))),"")</f>
        <v/>
      </c>
      <c r="C116" t="str">
        <f t="array" ref="C116">_xlfn.IFNA(VLOOKUP($B116,Schools,'HP Schools Calculation'!D$1,0),"")</f>
        <v/>
      </c>
      <c r="D116" s="34" t="str">
        <f>_xlfn.IFNA(VLOOKUP($B116,Schools,'HP Schools Calculation'!E$1,0),"")</f>
        <v/>
      </c>
      <c r="E116" s="50" t="str">
        <f>_xlfn.IFNA(VLOOKUP($B116,'2024-25 School Level AAFTE'!$C$4:$L$2372,'2024-25 School Level AAFTE'!$F$1,0),"")</f>
        <v/>
      </c>
      <c r="F116" s="50" t="str">
        <f>_xlfn.IFNA(VLOOKUP($B116,Schools,'HP Schools Calculation'!F$1,0),"")</f>
        <v/>
      </c>
      <c r="G116" s="60"/>
      <c r="H116" s="50" t="str">
        <f>_xlfn.IFNA(VLOOKUP($B116,Schools,'HP Schools Calculation'!K$1,0),"")</f>
        <v/>
      </c>
      <c r="I116" s="56" t="str">
        <f>_xlfn.IFNA(VLOOKUP($B116,Schools,'HP Schools Calculation'!X$1,0),"")</f>
        <v/>
      </c>
    </row>
    <row r="117" spans="2:16384">
      <c r="B117" s="44" t="str" cm="1">
        <f t="array" ref="B117">IFERROR(INDEX('HP Schools Calculation'!$C$10:$C$2385,SMALL(IF('HP Schools Calculation'!$A$10:$A$2385=Summary!$B$9,ROW('HP Schools Calculation'!$C$10:$C$2385)-ROW('HP Schools Calculation'!C$10)+1),ROWS('HP Schools Calculation'!C$10:C111))),"")</f>
        <v/>
      </c>
      <c r="C117" t="str">
        <f t="array" ref="C117">_xlfn.IFNA(VLOOKUP($B117,Schools,'HP Schools Calculation'!D$1,0),"")</f>
        <v/>
      </c>
      <c r="D117" s="34" t="str">
        <f>_xlfn.IFNA(VLOOKUP($B117,Schools,'HP Schools Calculation'!E$1,0),"")</f>
        <v/>
      </c>
      <c r="E117" s="50" t="str">
        <f>_xlfn.IFNA(VLOOKUP($B117,'2024-25 School Level AAFTE'!$C$4:$L$2372,'2024-25 School Level AAFTE'!$F$1,0),"")</f>
        <v/>
      </c>
      <c r="F117" s="50" t="str">
        <f>_xlfn.IFNA(VLOOKUP($B117,Schools,'HP Schools Calculation'!F$1,0),"")</f>
        <v/>
      </c>
      <c r="G117" s="60"/>
      <c r="H117" s="50" t="str">
        <f>_xlfn.IFNA(VLOOKUP($B117,Schools,'HP Schools Calculation'!K$1,0),"")</f>
        <v/>
      </c>
      <c r="I117" s="56" t="str">
        <f>_xlfn.IFNA(VLOOKUP($B117,Schools,'HP Schools Calculation'!X$1,0),"")</f>
        <v/>
      </c>
    </row>
    <row r="118" spans="2:16384">
      <c r="B118" s="44" t="str" cm="1">
        <f t="array" ref="B118">IFERROR(INDEX('HP Schools Calculation'!$C$10:$C$2385,SMALL(IF('HP Schools Calculation'!$A$10:$A$2385=Summary!$B$9,ROW('HP Schools Calculation'!$C$10:$C$2385)-ROW('HP Schools Calculation'!C$10)+1),ROWS('HP Schools Calculation'!C$10:C112))),"")</f>
        <v/>
      </c>
      <c r="C118" t="str">
        <f t="array" ref="C118">_xlfn.IFNA(VLOOKUP($B118,Schools,'HP Schools Calculation'!D$1,0),"")</f>
        <v/>
      </c>
      <c r="D118" s="34" t="str">
        <f>_xlfn.IFNA(VLOOKUP($B118,Schools,'HP Schools Calculation'!E$1,0),"")</f>
        <v/>
      </c>
      <c r="E118" s="50" t="str">
        <f>_xlfn.IFNA(VLOOKUP($B118,'2024-25 School Level AAFTE'!$C$4:$L$2372,'2024-25 School Level AAFTE'!$F$1,0),"")</f>
        <v/>
      </c>
      <c r="F118" s="50" t="str">
        <f>_xlfn.IFNA(VLOOKUP($B118,Schools,'HP Schools Calculation'!F$1,0),"")</f>
        <v/>
      </c>
      <c r="G118" s="60"/>
      <c r="H118" s="50" t="str">
        <f>_xlfn.IFNA(VLOOKUP($B118,Schools,'HP Schools Calculation'!K$1,0),"")</f>
        <v/>
      </c>
      <c r="I118" s="56" t="str">
        <f>_xlfn.IFNA(VLOOKUP($B118,Schools,'HP Schools Calculation'!X$1,0),"")</f>
        <v/>
      </c>
    </row>
    <row r="119" spans="2:16384">
      <c r="B119" s="44" t="str" cm="1">
        <f t="array" ref="B119">IFERROR(INDEX('HP Schools Calculation'!$C$10:$C$2385,SMALL(IF('HP Schools Calculation'!$A$10:$A$2385=Summary!$B$9,ROW('HP Schools Calculation'!$C$10:$C$2385)-ROW('HP Schools Calculation'!C$10)+1),ROWS('HP Schools Calculation'!C$10:C113))),"")</f>
        <v/>
      </c>
      <c r="C119" t="str">
        <f t="array" ref="C119">_xlfn.IFNA(VLOOKUP($B119,Schools,'HP Schools Calculation'!D$1,0),"")</f>
        <v/>
      </c>
      <c r="D119" s="34" t="str">
        <f>_xlfn.IFNA(VLOOKUP($B119,Schools,'HP Schools Calculation'!E$1,0),"")</f>
        <v/>
      </c>
      <c r="E119" s="50" t="str">
        <f>_xlfn.IFNA(VLOOKUP($B119,'2024-25 School Level AAFTE'!$C$4:$L$2372,'2024-25 School Level AAFTE'!$F$1,0),"")</f>
        <v/>
      </c>
      <c r="F119" s="50" t="str">
        <f>_xlfn.IFNA(VLOOKUP($B119,Schools,'HP Schools Calculation'!F$1,0),"")</f>
        <v/>
      </c>
      <c r="G119" s="60"/>
      <c r="H119" s="50" t="str">
        <f>_xlfn.IFNA(VLOOKUP($B119,Schools,'HP Schools Calculation'!K$1,0),"")</f>
        <v/>
      </c>
      <c r="I119" s="56" t="str">
        <f>_xlfn.IFNA(VLOOKUP($B119,Schools,'HP Schools Calculation'!X$1,0),"")</f>
        <v/>
      </c>
    </row>
    <row r="120" spans="2:16384">
      <c r="B120" s="44" t="str" cm="1">
        <f t="array" ref="B120">IFERROR(INDEX('HP Schools Calculation'!$C$10:$C$2385,SMALL(IF('HP Schools Calculation'!$A$10:$A$2385=Summary!$B$9,ROW('HP Schools Calculation'!$C$10:$C$2385)-ROW('HP Schools Calculation'!C$10)+1),ROWS('HP Schools Calculation'!C$10:C114))),"")</f>
        <v/>
      </c>
      <c r="C120" t="str">
        <f t="array" ref="C120">_xlfn.IFNA(VLOOKUP($B120,Schools,'HP Schools Calculation'!D$1,0),"")</f>
        <v/>
      </c>
      <c r="D120" s="34" t="str">
        <f>_xlfn.IFNA(VLOOKUP($B120,Schools,'HP Schools Calculation'!E$1,0),"")</f>
        <v/>
      </c>
      <c r="E120" s="50" t="str">
        <f>_xlfn.IFNA(VLOOKUP($B120,'2024-25 School Level AAFTE'!$C$4:$L$2372,'2024-25 School Level AAFTE'!$F$1,0),"")</f>
        <v/>
      </c>
      <c r="F120" s="50" t="str">
        <f>_xlfn.IFNA(VLOOKUP($B120,Schools,'HP Schools Calculation'!F$1,0),"")</f>
        <v/>
      </c>
      <c r="G120" s="60"/>
      <c r="H120" s="50" t="str">
        <f>_xlfn.IFNA(VLOOKUP($B120,Schools,'HP Schools Calculation'!K$1,0),"")</f>
        <v/>
      </c>
      <c r="I120" s="56" t="str">
        <f>_xlfn.IFNA(VLOOKUP($B120,Schools,'HP Schools Calculation'!X$1,0),"")</f>
        <v/>
      </c>
    </row>
    <row r="121" spans="2:16384">
      <c r="B121" s="44" t="str" cm="1">
        <f t="array" ref="B121">IFERROR(INDEX('HP Schools Calculation'!$C$10:$C$2385,SMALL(IF('HP Schools Calculation'!$A$10:$A$2385=Summary!$B$9,ROW('HP Schools Calculation'!$C$10:$C$2385)-ROW('HP Schools Calculation'!C$10)+1),ROWS('HP Schools Calculation'!C$10:C115))),"")</f>
        <v/>
      </c>
      <c r="C121" t="str">
        <f t="array" ref="C121">_xlfn.IFNA(VLOOKUP($B121,Schools,'HP Schools Calculation'!D$1,0),"")</f>
        <v/>
      </c>
      <c r="D121" s="34" t="str">
        <f>_xlfn.IFNA(VLOOKUP($B121,Schools,'HP Schools Calculation'!E$1,0),"")</f>
        <v/>
      </c>
      <c r="E121" s="50" t="str">
        <f>_xlfn.IFNA(VLOOKUP($B121,'2024-25 School Level AAFTE'!$C$4:$L$2372,'2024-25 School Level AAFTE'!$F$1,0),"")</f>
        <v/>
      </c>
      <c r="F121" s="50" t="str">
        <f>_xlfn.IFNA(VLOOKUP($B121,Schools,'HP Schools Calculation'!F$1,0),"")</f>
        <v/>
      </c>
      <c r="G121" s="60"/>
      <c r="H121" s="50" t="str">
        <f>_xlfn.IFNA(VLOOKUP($B121,Schools,'HP Schools Calculation'!K$1,0),"")</f>
        <v/>
      </c>
      <c r="I121" s="56" t="str">
        <f>_xlfn.IFNA(VLOOKUP($B121,Schools,'HP Schools Calculation'!X$1,0),"")</f>
        <v/>
      </c>
    </row>
    <row r="122" spans="2:16384">
      <c r="B122" s="115" t="str" cm="1">
        <f t="array" ref="B122">IFERROR(INDEX('HP Schools Calculation'!$C$10:$C$2385,SMALL(IF('HP Schools Calculation'!$A$10:$A$2385=Summary!$B$9,ROW('HP Schools Calculation'!$C$10:$C$2385)-ROW('HP Schools Calculation'!C$10)+1),ROWS('HP Schools Calculation'!C$10:C116))),"")</f>
        <v/>
      </c>
      <c r="C122" s="35" t="str">
        <f t="array" ref="C122">_xlfn.IFNA(VLOOKUP($B122,Schools,'HP Schools Calculation'!D$1,0),"")</f>
        <v/>
      </c>
      <c r="D122" s="36" t="str">
        <f>_xlfn.IFNA(VLOOKUP($B122,Schools,'HP Schools Calculation'!E$1,0),"")</f>
        <v/>
      </c>
      <c r="E122" s="51" t="str">
        <f>_xlfn.IFNA(VLOOKUP($B122,'2024-25 School Level AAFTE'!$C$4:$L$2372,'2024-25 School Level AAFTE'!$F$1,0),"")</f>
        <v/>
      </c>
      <c r="F122" s="51" t="str">
        <f>_xlfn.IFNA(VLOOKUP($B122,Schools,'HP Schools Calculation'!F$1,0),"")</f>
        <v/>
      </c>
      <c r="G122" s="61"/>
      <c r="H122" s="51" t="str">
        <f>_xlfn.IFNA(VLOOKUP($B122,Schools,'HP Schools Calculation'!K$1,0),"")</f>
        <v/>
      </c>
      <c r="I122" s="57" t="str">
        <f>_xlfn.IFNA(VLOOKUP($B122,Schools,'HP Schools Calculation'!X$1,0),"")</f>
        <v/>
      </c>
    </row>
    <row r="123" spans="2:16384">
      <c r="B123" s="3" t="str" cm="1">
        <f t="array" ref="B123">IFERROR(INDEX('HP Schools Calculation'!$C$10:$C$2385,SMALL(IF('HP Schools Calculation'!$A$10:$A$2385=Summary!$B$9,ROW('HP Schools Calculation'!$C$10:$C$2385)-ROW('HP Schools Calculation'!C$10)+1),ROWS('HP Schools Calculation'!C$10:C117))),"")</f>
        <v/>
      </c>
      <c r="C123" t="str">
        <f t="array" ref="C123">_xlfn.IFNA(VLOOKUP($B123,Schools,'HP Schools Calculation'!D$1,0),"")</f>
        <v/>
      </c>
      <c r="D123" s="34" t="str">
        <f>_xlfn.IFNA(VLOOKUP($B123,Schools,'HP Schools Calculation'!E$1,0),"")</f>
        <v/>
      </c>
      <c r="E123" s="50" t="str">
        <f>_xlfn.IFNA(VLOOKUP($B123,'2024-25 School Level AAFTE'!$C$4:$L$2372,'2024-25 School Level AAFTE'!$F$1,0),"")</f>
        <v/>
      </c>
      <c r="F123" s="50" t="str">
        <f>_xlfn.IFNA(VLOOKUP($B123,Schools,'HP Schools Calculation'!G$1,0),"")</f>
        <v/>
      </c>
      <c r="G123" s="50" t="str">
        <f>_xlfn.IFNA(VLOOKUP($B123,Schools,'HP Schools Calculation'!H$1,0),"")</f>
        <v/>
      </c>
      <c r="H123" s="50" t="str">
        <f>_xlfn.IFNA(VLOOKUP($B123,Schools,'HP Schools Calculation'!I$1,0),"")</f>
        <v/>
      </c>
      <c r="I123" s="50" t="str">
        <f>_xlfn.IFNA(VLOOKUP($B123,Schools,'HP Schools Calculation'!J$1,0),"")</f>
        <v/>
      </c>
      <c r="J123" s="50" t="str">
        <f>_xlfn.IFNA(VLOOKUP($B123,Schools,'HP Schools Calculation'!K$1,0),"")</f>
        <v/>
      </c>
      <c r="K123" s="50" t="str">
        <f>_xlfn.IFNA(VLOOKUP($B123,Schools,'HP Schools Calculation'!L$1,0),"")</f>
        <v/>
      </c>
      <c r="L123" s="50" t="str">
        <f>_xlfn.IFNA(VLOOKUP($B123,Schools,'HP Schools Calculation'!M$1,0),"")</f>
        <v/>
      </c>
      <c r="M123" s="50" t="str">
        <f>_xlfn.IFNA(VLOOKUP($B123,Schools,'HP Schools Calculation'!N$1,0),"")</f>
        <v/>
      </c>
      <c r="N123" s="50" t="str">
        <f>_xlfn.IFNA(VLOOKUP($B123,Schools,'HP Schools Calculation'!O$1,0),"")</f>
        <v/>
      </c>
      <c r="O123" s="50" t="str">
        <f>_xlfn.IFNA(VLOOKUP($B123,Schools,'HP Schools Calculation'!P$1,0),"")</f>
        <v/>
      </c>
      <c r="P123" s="50" t="str">
        <f>_xlfn.IFNA(VLOOKUP($B123,Schools,'HP Schools Calculation'!Q$1,0),"")</f>
        <v/>
      </c>
      <c r="Q123" s="50" t="str">
        <f>_xlfn.IFNA(VLOOKUP($B123,Schools,'HP Schools Calculation'!R$1,0),"")</f>
        <v/>
      </c>
      <c r="R123" s="50" t="str">
        <f>_xlfn.IFNA(VLOOKUP($B123,Schools,'HP Schools Calculation'!S$1,0),"")</f>
        <v/>
      </c>
      <c r="S123" s="50" t="str">
        <f>_xlfn.IFNA(VLOOKUP($B123,Schools,'HP Schools Calculation'!T$1,0),"")</f>
        <v/>
      </c>
      <c r="T123" s="50" t="str">
        <f>_xlfn.IFNA(VLOOKUP($B123,Schools,'HP Schools Calculation'!U$1,0),"")</f>
        <v/>
      </c>
      <c r="U123" s="50" t="str">
        <f>_xlfn.IFNA(VLOOKUP($B123,Schools,'HP Schools Calculation'!V$1,0),"")</f>
        <v/>
      </c>
      <c r="V123" s="50" t="str">
        <f>_xlfn.IFNA(VLOOKUP($B123,Schools,'HP Schools Calculation'!W$1,0),"")</f>
        <v/>
      </c>
      <c r="W123" s="50" t="str">
        <f>_xlfn.IFNA(VLOOKUP($B123,Schools,'HP Schools Calculation'!X$1,0),"")</f>
        <v/>
      </c>
      <c r="X123" s="50" t="str">
        <f>_xlfn.IFNA(VLOOKUP($B123,Schools,'HP Schools Calculation'!Y$1,0),"")</f>
        <v/>
      </c>
      <c r="Y123" s="50" t="str">
        <f>_xlfn.IFNA(VLOOKUP($B123,Schools,'HP Schools Calculation'!Z$1,0),"")</f>
        <v/>
      </c>
      <c r="Z123" s="50" t="str">
        <f>_xlfn.IFNA(VLOOKUP($B123,Schools,'HP Schools Calculation'!AA$1,0),"")</f>
        <v/>
      </c>
      <c r="AA123" s="50" t="str">
        <f>_xlfn.IFNA(VLOOKUP($B123,Schools,'HP Schools Calculation'!AB$1,0),"")</f>
        <v/>
      </c>
      <c r="AB123" s="50" t="str">
        <f>_xlfn.IFNA(VLOOKUP($B123,Schools,'HP Schools Calculation'!AC$1,0),"")</f>
        <v/>
      </c>
      <c r="AC123" s="50" t="str">
        <f>_xlfn.IFNA(VLOOKUP($B123,Schools,'HP Schools Calculation'!AD$1,0),"")</f>
        <v/>
      </c>
      <c r="AD123" s="50" t="str">
        <f>_xlfn.IFNA(VLOOKUP($B123,Schools,'HP Schools Calculation'!AE$1,0),"")</f>
        <v/>
      </c>
      <c r="AE123" s="50" t="str">
        <f>_xlfn.IFNA(VLOOKUP($B123,Schools,'HP Schools Calculation'!AF$1,0),"")</f>
        <v/>
      </c>
      <c r="AF123" s="50" t="str">
        <f>_xlfn.IFNA(VLOOKUP($B123,Schools,'HP Schools Calculation'!AG$1,0),"")</f>
        <v/>
      </c>
      <c r="AG123" s="50" t="str">
        <f>_xlfn.IFNA(VLOOKUP($B123,Schools,'HP Schools Calculation'!AH$1,0),"")</f>
        <v/>
      </c>
      <c r="AH123" s="50" t="str">
        <f>_xlfn.IFNA(VLOOKUP($B123,Schools,'HP Schools Calculation'!AI$1,0),"")</f>
        <v/>
      </c>
      <c r="AI123" s="50" t="str">
        <f>_xlfn.IFNA(VLOOKUP($B123,Schools,'HP Schools Calculation'!AJ$1,0),"")</f>
        <v/>
      </c>
      <c r="AJ123" s="50" t="str">
        <f>_xlfn.IFNA(VLOOKUP($B123,Schools,'HP Schools Calculation'!AK$1,0),"")</f>
        <v/>
      </c>
      <c r="AK123" s="50" t="str">
        <f>_xlfn.IFNA(VLOOKUP($B123,Schools,'HP Schools Calculation'!AL$1,0),"")</f>
        <v/>
      </c>
      <c r="AL123" s="50" t="str">
        <f>_xlfn.IFNA(VLOOKUP($B123,Schools,'HP Schools Calculation'!AM$1,0),"")</f>
        <v/>
      </c>
      <c r="AM123" s="50" t="str">
        <f>_xlfn.IFNA(VLOOKUP($B123,Schools,'HP Schools Calculation'!AN$1,0),"")</f>
        <v/>
      </c>
      <c r="AN123" s="50" t="str">
        <f>_xlfn.IFNA(VLOOKUP($B123,Schools,'HP Schools Calculation'!AO$1,0),"")</f>
        <v/>
      </c>
      <c r="AO123" s="50" t="str">
        <f>_xlfn.IFNA(VLOOKUP($B123,Schools,'HP Schools Calculation'!AP$1,0),"")</f>
        <v/>
      </c>
      <c r="AP123" s="50" t="str">
        <f>_xlfn.IFNA(VLOOKUP($B123,Schools,'HP Schools Calculation'!AQ$1,0),"")</f>
        <v/>
      </c>
      <c r="AQ123" s="50" t="str">
        <f>_xlfn.IFNA(VLOOKUP($B123,Schools,'HP Schools Calculation'!AR$1,0),"")</f>
        <v/>
      </c>
      <c r="AR123" s="50" t="str">
        <f>_xlfn.IFNA(VLOOKUP($B123,Schools,'HP Schools Calculation'!AS$1,0),"")</f>
        <v/>
      </c>
      <c r="AS123" s="50" t="str">
        <f>_xlfn.IFNA(VLOOKUP($B123,Schools,'HP Schools Calculation'!AT$1,0),"")</f>
        <v/>
      </c>
      <c r="AT123" s="50" t="str">
        <f>_xlfn.IFNA(VLOOKUP($B123,Schools,'HP Schools Calculation'!AU$1,0),"")</f>
        <v/>
      </c>
      <c r="AU123" s="50" t="str">
        <f>_xlfn.IFNA(VLOOKUP($B123,Schools,'HP Schools Calculation'!AV$1,0),"")</f>
        <v/>
      </c>
      <c r="AV123" s="50" t="str">
        <f>_xlfn.IFNA(VLOOKUP($B123,Schools,'HP Schools Calculation'!AW$1,0),"")</f>
        <v/>
      </c>
      <c r="AW123" s="50" t="str">
        <f>_xlfn.IFNA(VLOOKUP($B123,Schools,'HP Schools Calculation'!AX$1,0),"")</f>
        <v/>
      </c>
      <c r="AX123" s="50" t="str">
        <f>_xlfn.IFNA(VLOOKUP($B123,Schools,'HP Schools Calculation'!AY$1,0),"")</f>
        <v/>
      </c>
      <c r="AY123" s="50" t="str">
        <f>_xlfn.IFNA(VLOOKUP($B123,Schools,'HP Schools Calculation'!AZ$1,0),"")</f>
        <v/>
      </c>
      <c r="AZ123" s="50" t="str">
        <f>_xlfn.IFNA(VLOOKUP($B123,Schools,'HP Schools Calculation'!BA$1,0),"")</f>
        <v/>
      </c>
      <c r="BA123" s="50" t="str">
        <f>_xlfn.IFNA(VLOOKUP($B123,Schools,'HP Schools Calculation'!BB$1,0),"")</f>
        <v/>
      </c>
      <c r="BB123" s="50" t="str">
        <f>_xlfn.IFNA(VLOOKUP($B123,Schools,'HP Schools Calculation'!BC$1,0),"")</f>
        <v/>
      </c>
      <c r="BC123" s="50" t="str">
        <f>_xlfn.IFNA(VLOOKUP($B123,Schools,'HP Schools Calculation'!BD$1,0),"")</f>
        <v/>
      </c>
      <c r="BD123" s="50" t="str">
        <f>_xlfn.IFNA(VLOOKUP($B123,Schools,'HP Schools Calculation'!BE$1,0),"")</f>
        <v/>
      </c>
      <c r="BE123" s="50" t="str">
        <f>_xlfn.IFNA(VLOOKUP($B123,Schools,'HP Schools Calculation'!BF$1,0),"")</f>
        <v/>
      </c>
      <c r="BF123" s="50" t="str">
        <f>_xlfn.IFNA(VLOOKUP($B123,Schools,'HP Schools Calculation'!BG$1,0),"")</f>
        <v/>
      </c>
      <c r="BG123" s="50" t="str">
        <f>_xlfn.IFNA(VLOOKUP($B123,Schools,'HP Schools Calculation'!BH$1,0),"")</f>
        <v/>
      </c>
      <c r="BH123" s="50" t="str">
        <f>_xlfn.IFNA(VLOOKUP($B123,Schools,'HP Schools Calculation'!BI$1,0),"")</f>
        <v/>
      </c>
      <c r="BI123" s="50" t="str">
        <f>_xlfn.IFNA(VLOOKUP($B123,Schools,'HP Schools Calculation'!BJ$1,0),"")</f>
        <v/>
      </c>
      <c r="BJ123" s="50" t="str">
        <f>_xlfn.IFNA(VLOOKUP($B123,Schools,'HP Schools Calculation'!BK$1,0),"")</f>
        <v/>
      </c>
      <c r="BK123" s="50" t="str">
        <f>_xlfn.IFNA(VLOOKUP($B123,Schools,'HP Schools Calculation'!BL$1,0),"")</f>
        <v/>
      </c>
      <c r="BL123" s="50" t="str">
        <f>_xlfn.IFNA(VLOOKUP($B123,Schools,'HP Schools Calculation'!BM$1,0),"")</f>
        <v/>
      </c>
      <c r="BM123" s="50" t="str">
        <f>_xlfn.IFNA(VLOOKUP($B123,Schools,'HP Schools Calculation'!BN$1,0),"")</f>
        <v/>
      </c>
      <c r="BN123" s="50" t="str">
        <f>_xlfn.IFNA(VLOOKUP($B123,Schools,'HP Schools Calculation'!BO$1,0),"")</f>
        <v/>
      </c>
      <c r="BO123" s="50" t="str">
        <f>_xlfn.IFNA(VLOOKUP($B123,Schools,'HP Schools Calculation'!BP$1,0),"")</f>
        <v/>
      </c>
      <c r="BP123" s="50" t="str">
        <f>_xlfn.IFNA(VLOOKUP($B123,Schools,'HP Schools Calculation'!BQ$1,0),"")</f>
        <v/>
      </c>
      <c r="BQ123" s="50" t="str">
        <f>_xlfn.IFNA(VLOOKUP($B123,Schools,'HP Schools Calculation'!BR$1,0),"")</f>
        <v/>
      </c>
      <c r="BR123" s="50" t="str">
        <f>_xlfn.IFNA(VLOOKUP($B123,Schools,'HP Schools Calculation'!BS$1,0),"")</f>
        <v/>
      </c>
      <c r="BS123" s="50" t="str">
        <f>_xlfn.IFNA(VLOOKUP($B123,Schools,'HP Schools Calculation'!BT$1,0),"")</f>
        <v/>
      </c>
      <c r="BT123" s="50" t="str">
        <f>_xlfn.IFNA(VLOOKUP($B123,Schools,'HP Schools Calculation'!BU$1,0),"")</f>
        <v/>
      </c>
      <c r="BU123" s="50" t="str">
        <f>_xlfn.IFNA(VLOOKUP($B123,Schools,'HP Schools Calculation'!BV$1,0),"")</f>
        <v/>
      </c>
      <c r="BV123" s="50" t="str">
        <f>_xlfn.IFNA(VLOOKUP($B123,Schools,'HP Schools Calculation'!BW$1,0),"")</f>
        <v/>
      </c>
      <c r="BW123" s="50" t="str">
        <f>_xlfn.IFNA(VLOOKUP($B123,Schools,'HP Schools Calculation'!BX$1,0),"")</f>
        <v/>
      </c>
      <c r="BX123" s="50" t="str">
        <f>_xlfn.IFNA(VLOOKUP($B123,Schools,'HP Schools Calculation'!BY$1,0),"")</f>
        <v/>
      </c>
      <c r="BY123" s="50" t="str">
        <f>_xlfn.IFNA(VLOOKUP($B123,Schools,'HP Schools Calculation'!BZ$1,0),"")</f>
        <v/>
      </c>
      <c r="BZ123" s="50" t="str">
        <f>_xlfn.IFNA(VLOOKUP($B123,Schools,'HP Schools Calculation'!CA$1,0),"")</f>
        <v/>
      </c>
      <c r="CA123" s="50" t="str">
        <f>_xlfn.IFNA(VLOOKUP($B123,Schools,'HP Schools Calculation'!CB$1,0),"")</f>
        <v/>
      </c>
      <c r="CB123" s="50" t="str">
        <f>_xlfn.IFNA(VLOOKUP($B123,Schools,'HP Schools Calculation'!CC$1,0),"")</f>
        <v/>
      </c>
      <c r="CC123" s="50" t="str">
        <f>_xlfn.IFNA(VLOOKUP($B123,Schools,'HP Schools Calculation'!CD$1,0),"")</f>
        <v/>
      </c>
      <c r="CD123" s="50" t="str">
        <f>_xlfn.IFNA(VLOOKUP($B123,Schools,'HP Schools Calculation'!CE$1,0),"")</f>
        <v/>
      </c>
      <c r="CE123" s="50" t="str">
        <f>_xlfn.IFNA(VLOOKUP($B123,Schools,'HP Schools Calculation'!CF$1,0),"")</f>
        <v/>
      </c>
      <c r="CF123" s="50" t="str">
        <f>_xlfn.IFNA(VLOOKUP($B123,Schools,'HP Schools Calculation'!CG$1,0),"")</f>
        <v/>
      </c>
      <c r="CG123" s="50" t="str">
        <f>_xlfn.IFNA(VLOOKUP($B123,Schools,'HP Schools Calculation'!CH$1,0),"")</f>
        <v/>
      </c>
      <c r="CH123" s="50" t="str">
        <f>_xlfn.IFNA(VLOOKUP($B123,Schools,'HP Schools Calculation'!CI$1,0),"")</f>
        <v/>
      </c>
      <c r="CI123" s="50" t="str">
        <f>_xlfn.IFNA(VLOOKUP($B123,Schools,'HP Schools Calculation'!CJ$1,0),"")</f>
        <v/>
      </c>
      <c r="CJ123" s="50" t="str">
        <f>_xlfn.IFNA(VLOOKUP($B123,Schools,'HP Schools Calculation'!CK$1,0),"")</f>
        <v/>
      </c>
      <c r="CK123" s="50" t="str">
        <f>_xlfn.IFNA(VLOOKUP($B123,Schools,'HP Schools Calculation'!CL$1,0),"")</f>
        <v/>
      </c>
      <c r="CL123" s="50" t="str">
        <f>_xlfn.IFNA(VLOOKUP($B123,Schools,'HP Schools Calculation'!CM$1,0),"")</f>
        <v/>
      </c>
      <c r="CM123" s="50" t="str">
        <f>_xlfn.IFNA(VLOOKUP($B123,Schools,'HP Schools Calculation'!CN$1,0),"")</f>
        <v/>
      </c>
      <c r="CN123" s="50" t="str">
        <f>_xlfn.IFNA(VLOOKUP($B123,Schools,'HP Schools Calculation'!CO$1,0),"")</f>
        <v/>
      </c>
      <c r="CO123" s="50" t="str">
        <f>_xlfn.IFNA(VLOOKUP($B123,Schools,'HP Schools Calculation'!CP$1,0),"")</f>
        <v/>
      </c>
      <c r="CP123" s="50" t="str">
        <f>_xlfn.IFNA(VLOOKUP($B123,Schools,'HP Schools Calculation'!CQ$1,0),"")</f>
        <v/>
      </c>
      <c r="CQ123" s="50" t="str">
        <f>_xlfn.IFNA(VLOOKUP($B123,Schools,'HP Schools Calculation'!CR$1,0),"")</f>
        <v/>
      </c>
      <c r="CR123" s="50" t="str">
        <f>_xlfn.IFNA(VLOOKUP($B123,Schools,'HP Schools Calculation'!CS$1,0),"")</f>
        <v/>
      </c>
      <c r="CS123" s="50" t="str">
        <f>_xlfn.IFNA(VLOOKUP($B123,Schools,'HP Schools Calculation'!CT$1,0),"")</f>
        <v/>
      </c>
      <c r="CT123" s="50" t="str">
        <f>_xlfn.IFNA(VLOOKUP($B123,Schools,'HP Schools Calculation'!CU$1,0),"")</f>
        <v/>
      </c>
      <c r="CU123" s="50" t="str">
        <f>_xlfn.IFNA(VLOOKUP($B123,Schools,'HP Schools Calculation'!CV$1,0),"")</f>
        <v/>
      </c>
      <c r="CV123" s="50" t="str">
        <f>_xlfn.IFNA(VLOOKUP($B123,Schools,'HP Schools Calculation'!CW$1,0),"")</f>
        <v/>
      </c>
      <c r="CW123" s="50" t="str">
        <f>_xlfn.IFNA(VLOOKUP($B123,Schools,'HP Schools Calculation'!CX$1,0),"")</f>
        <v/>
      </c>
      <c r="CX123" s="50" t="str">
        <f>_xlfn.IFNA(VLOOKUP($B123,Schools,'HP Schools Calculation'!CY$1,0),"")</f>
        <v/>
      </c>
      <c r="CY123" s="50" t="str">
        <f>_xlfn.IFNA(VLOOKUP($B123,Schools,'HP Schools Calculation'!CZ$1,0),"")</f>
        <v/>
      </c>
      <c r="CZ123" s="50" t="str">
        <f>_xlfn.IFNA(VLOOKUP($B123,Schools,'HP Schools Calculation'!DA$1,0),"")</f>
        <v/>
      </c>
      <c r="DA123" s="50" t="str">
        <f>_xlfn.IFNA(VLOOKUP($B123,Schools,'HP Schools Calculation'!DB$1,0),"")</f>
        <v/>
      </c>
      <c r="DB123" s="50" t="str">
        <f>_xlfn.IFNA(VLOOKUP($B123,Schools,'HP Schools Calculation'!DC$1,0),"")</f>
        <v/>
      </c>
      <c r="DC123" s="50" t="str">
        <f>_xlfn.IFNA(VLOOKUP($B123,Schools,'HP Schools Calculation'!DD$1,0),"")</f>
        <v/>
      </c>
      <c r="DD123" s="50" t="str">
        <f>_xlfn.IFNA(VLOOKUP($B123,Schools,'HP Schools Calculation'!DE$1,0),"")</f>
        <v/>
      </c>
      <c r="DE123" s="50" t="str">
        <f>_xlfn.IFNA(VLOOKUP($B123,Schools,'HP Schools Calculation'!DF$1,0),"")</f>
        <v/>
      </c>
      <c r="DF123" s="50" t="str">
        <f>_xlfn.IFNA(VLOOKUP($B123,Schools,'HP Schools Calculation'!DG$1,0),"")</f>
        <v/>
      </c>
      <c r="DG123" s="50" t="str">
        <f>_xlfn.IFNA(VLOOKUP($B123,Schools,'HP Schools Calculation'!DH$1,0),"")</f>
        <v/>
      </c>
      <c r="DH123" s="50" t="str">
        <f>_xlfn.IFNA(VLOOKUP($B123,Schools,'HP Schools Calculation'!DI$1,0),"")</f>
        <v/>
      </c>
      <c r="DI123" s="50" t="str">
        <f>_xlfn.IFNA(VLOOKUP($B123,Schools,'HP Schools Calculation'!DJ$1,0),"")</f>
        <v/>
      </c>
      <c r="DJ123" s="50" t="str">
        <f>_xlfn.IFNA(VLOOKUP($B123,Schools,'HP Schools Calculation'!DK$1,0),"")</f>
        <v/>
      </c>
      <c r="DK123" s="50" t="str">
        <f>_xlfn.IFNA(VLOOKUP($B123,Schools,'HP Schools Calculation'!DL$1,0),"")</f>
        <v/>
      </c>
      <c r="DL123" s="50" t="str">
        <f>_xlfn.IFNA(VLOOKUP($B123,Schools,'HP Schools Calculation'!DM$1,0),"")</f>
        <v/>
      </c>
      <c r="DM123" s="50" t="str">
        <f>_xlfn.IFNA(VLOOKUP($B123,Schools,'HP Schools Calculation'!DN$1,0),"")</f>
        <v/>
      </c>
      <c r="DN123" s="50" t="str">
        <f>_xlfn.IFNA(VLOOKUP($B123,Schools,'HP Schools Calculation'!DO$1,0),"")</f>
        <v/>
      </c>
      <c r="DO123" s="50" t="str">
        <f>_xlfn.IFNA(VLOOKUP($B123,Schools,'HP Schools Calculation'!DP$1,0),"")</f>
        <v/>
      </c>
      <c r="DP123" s="50" t="str">
        <f>_xlfn.IFNA(VLOOKUP($B123,Schools,'HP Schools Calculation'!DQ$1,0),"")</f>
        <v/>
      </c>
      <c r="DQ123" s="50" t="str">
        <f>_xlfn.IFNA(VLOOKUP($B123,Schools,'HP Schools Calculation'!DR$1,0),"")</f>
        <v/>
      </c>
      <c r="DR123" s="50" t="str">
        <f>_xlfn.IFNA(VLOOKUP($B123,Schools,'HP Schools Calculation'!DS$1,0),"")</f>
        <v/>
      </c>
      <c r="DS123" s="50" t="str">
        <f>_xlfn.IFNA(VLOOKUP($B123,Schools,'HP Schools Calculation'!DT$1,0),"")</f>
        <v/>
      </c>
      <c r="DT123" s="50" t="str">
        <f>_xlfn.IFNA(VLOOKUP($B123,Schools,'HP Schools Calculation'!DU$1,0),"")</f>
        <v/>
      </c>
      <c r="DU123" s="50" t="str">
        <f>_xlfn.IFNA(VLOOKUP($B123,Schools,'HP Schools Calculation'!DV$1,0),"")</f>
        <v/>
      </c>
      <c r="DV123" s="50" t="str">
        <f>_xlfn.IFNA(VLOOKUP($B123,Schools,'HP Schools Calculation'!DW$1,0),"")</f>
        <v/>
      </c>
      <c r="DW123" s="50" t="str">
        <f>_xlfn.IFNA(VLOOKUP($B123,Schools,'HP Schools Calculation'!DX$1,0),"")</f>
        <v/>
      </c>
      <c r="DX123" s="50" t="str">
        <f>_xlfn.IFNA(VLOOKUP($B123,Schools,'HP Schools Calculation'!DY$1,0),"")</f>
        <v/>
      </c>
      <c r="DY123" s="50" t="str">
        <f>_xlfn.IFNA(VLOOKUP($B123,Schools,'HP Schools Calculation'!DZ$1,0),"")</f>
        <v/>
      </c>
      <c r="DZ123" s="50" t="str">
        <f>_xlfn.IFNA(VLOOKUP($B123,Schools,'HP Schools Calculation'!EA$1,0),"")</f>
        <v/>
      </c>
      <c r="EA123" s="50" t="str">
        <f>_xlfn.IFNA(VLOOKUP($B123,Schools,'HP Schools Calculation'!EB$1,0),"")</f>
        <v/>
      </c>
      <c r="EB123" s="50" t="str">
        <f>_xlfn.IFNA(VLOOKUP($B123,Schools,'HP Schools Calculation'!EC$1,0),"")</f>
        <v/>
      </c>
      <c r="EC123" s="50" t="str">
        <f>_xlfn.IFNA(VLOOKUP($B123,Schools,'HP Schools Calculation'!ED$1,0),"")</f>
        <v/>
      </c>
      <c r="ED123" s="50" t="str">
        <f>_xlfn.IFNA(VLOOKUP($B123,Schools,'HP Schools Calculation'!EE$1,0),"")</f>
        <v/>
      </c>
      <c r="EE123" s="50" t="str">
        <f>_xlfn.IFNA(VLOOKUP($B123,Schools,'HP Schools Calculation'!EF$1,0),"")</f>
        <v/>
      </c>
      <c r="EF123" s="50" t="str">
        <f>_xlfn.IFNA(VLOOKUP($B123,Schools,'HP Schools Calculation'!EG$1,0),"")</f>
        <v/>
      </c>
      <c r="EG123" s="50" t="str">
        <f>_xlfn.IFNA(VLOOKUP($B123,Schools,'HP Schools Calculation'!EH$1,0),"")</f>
        <v/>
      </c>
      <c r="EH123" s="50" t="str">
        <f>_xlfn.IFNA(VLOOKUP($B123,Schools,'HP Schools Calculation'!EI$1,0),"")</f>
        <v/>
      </c>
      <c r="EI123" s="50" t="str">
        <f>_xlfn.IFNA(VLOOKUP($B123,Schools,'HP Schools Calculation'!EJ$1,0),"")</f>
        <v/>
      </c>
      <c r="EJ123" s="50" t="str">
        <f>_xlfn.IFNA(VLOOKUP($B123,Schools,'HP Schools Calculation'!EK$1,0),"")</f>
        <v/>
      </c>
      <c r="EK123" s="50" t="str">
        <f>_xlfn.IFNA(VLOOKUP($B123,Schools,'HP Schools Calculation'!EL$1,0),"")</f>
        <v/>
      </c>
      <c r="EL123" s="50" t="str">
        <f>_xlfn.IFNA(VLOOKUP($B123,Schools,'HP Schools Calculation'!EM$1,0),"")</f>
        <v/>
      </c>
      <c r="EM123" s="50" t="str">
        <f>_xlfn.IFNA(VLOOKUP($B123,Schools,'HP Schools Calculation'!EN$1,0),"")</f>
        <v/>
      </c>
      <c r="EN123" s="50" t="str">
        <f>_xlfn.IFNA(VLOOKUP($B123,Schools,'HP Schools Calculation'!EO$1,0),"")</f>
        <v/>
      </c>
      <c r="EO123" s="50" t="str">
        <f>_xlfn.IFNA(VLOOKUP($B123,Schools,'HP Schools Calculation'!EP$1,0),"")</f>
        <v/>
      </c>
      <c r="EP123" s="50" t="str">
        <f>_xlfn.IFNA(VLOOKUP($B123,Schools,'HP Schools Calculation'!EQ$1,0),"")</f>
        <v/>
      </c>
      <c r="EQ123" s="50" t="str">
        <f>_xlfn.IFNA(VLOOKUP($B123,Schools,'HP Schools Calculation'!ER$1,0),"")</f>
        <v/>
      </c>
      <c r="ER123" s="50" t="str">
        <f>_xlfn.IFNA(VLOOKUP($B123,Schools,'HP Schools Calculation'!ES$1,0),"")</f>
        <v/>
      </c>
      <c r="ES123" s="50" t="str">
        <f>_xlfn.IFNA(VLOOKUP($B123,Schools,'HP Schools Calculation'!ET$1,0),"")</f>
        <v/>
      </c>
      <c r="ET123" s="50" t="str">
        <f>_xlfn.IFNA(VLOOKUP($B123,Schools,'HP Schools Calculation'!EU$1,0),"")</f>
        <v/>
      </c>
      <c r="EU123" s="50" t="str">
        <f>_xlfn.IFNA(VLOOKUP($B123,Schools,'HP Schools Calculation'!EV$1,0),"")</f>
        <v/>
      </c>
      <c r="EV123" s="50" t="str">
        <f>_xlfn.IFNA(VLOOKUP($B123,Schools,'HP Schools Calculation'!EW$1,0),"")</f>
        <v/>
      </c>
      <c r="EW123" s="50" t="str">
        <f>_xlfn.IFNA(VLOOKUP($B123,Schools,'HP Schools Calculation'!EX$1,0),"")</f>
        <v/>
      </c>
      <c r="EX123" s="50" t="str">
        <f>_xlfn.IFNA(VLOOKUP($B123,Schools,'HP Schools Calculation'!EY$1,0),"")</f>
        <v/>
      </c>
      <c r="EY123" s="50" t="str">
        <f>_xlfn.IFNA(VLOOKUP($B123,Schools,'HP Schools Calculation'!EZ$1,0),"")</f>
        <v/>
      </c>
      <c r="EZ123" s="50" t="str">
        <f>_xlfn.IFNA(VLOOKUP($B123,Schools,'HP Schools Calculation'!FA$1,0),"")</f>
        <v/>
      </c>
      <c r="FA123" s="50" t="str">
        <f>_xlfn.IFNA(VLOOKUP($B123,Schools,'HP Schools Calculation'!FB$1,0),"")</f>
        <v/>
      </c>
      <c r="FB123" s="50" t="str">
        <f>_xlfn.IFNA(VLOOKUP($B123,Schools,'HP Schools Calculation'!FC$1,0),"")</f>
        <v/>
      </c>
      <c r="FC123" s="50" t="str">
        <f>_xlfn.IFNA(VLOOKUP($B123,Schools,'HP Schools Calculation'!FD$1,0),"")</f>
        <v/>
      </c>
      <c r="FD123" s="50" t="str">
        <f>_xlfn.IFNA(VLOOKUP($B123,Schools,'HP Schools Calculation'!FE$1,0),"")</f>
        <v/>
      </c>
      <c r="FE123" s="50" t="str">
        <f>_xlfn.IFNA(VLOOKUP($B123,Schools,'HP Schools Calculation'!FF$1,0),"")</f>
        <v/>
      </c>
      <c r="FF123" s="50" t="str">
        <f>_xlfn.IFNA(VLOOKUP($B123,Schools,'HP Schools Calculation'!FG$1,0),"")</f>
        <v/>
      </c>
      <c r="FG123" s="50" t="str">
        <f>_xlfn.IFNA(VLOOKUP($B123,Schools,'HP Schools Calculation'!FH$1,0),"")</f>
        <v/>
      </c>
      <c r="FH123" s="50" t="str">
        <f>_xlfn.IFNA(VLOOKUP($B123,Schools,'HP Schools Calculation'!FI$1,0),"")</f>
        <v/>
      </c>
      <c r="FI123" s="50" t="str">
        <f>_xlfn.IFNA(VLOOKUP($B123,Schools,'HP Schools Calculation'!FJ$1,0),"")</f>
        <v/>
      </c>
      <c r="FJ123" s="50" t="str">
        <f>_xlfn.IFNA(VLOOKUP($B123,Schools,'HP Schools Calculation'!FK$1,0),"")</f>
        <v/>
      </c>
      <c r="FK123" s="50" t="str">
        <f>_xlfn.IFNA(VLOOKUP($B123,Schools,'HP Schools Calculation'!FL$1,0),"")</f>
        <v/>
      </c>
      <c r="FL123" s="50" t="str">
        <f>_xlfn.IFNA(VLOOKUP($B123,Schools,'HP Schools Calculation'!FM$1,0),"")</f>
        <v/>
      </c>
      <c r="FM123" s="50" t="str">
        <f>_xlfn.IFNA(VLOOKUP($B123,Schools,'HP Schools Calculation'!FN$1,0),"")</f>
        <v/>
      </c>
      <c r="FN123" s="50" t="str">
        <f>_xlfn.IFNA(VLOOKUP($B123,Schools,'HP Schools Calculation'!FO$1,0),"")</f>
        <v/>
      </c>
      <c r="FO123" s="50" t="str">
        <f>_xlfn.IFNA(VLOOKUP($B123,Schools,'HP Schools Calculation'!FP$1,0),"")</f>
        <v/>
      </c>
      <c r="FP123" s="50" t="str">
        <f>_xlfn.IFNA(VLOOKUP($B123,Schools,'HP Schools Calculation'!FQ$1,0),"")</f>
        <v/>
      </c>
      <c r="FQ123" s="50" t="str">
        <f>_xlfn.IFNA(VLOOKUP($B123,Schools,'HP Schools Calculation'!FR$1,0),"")</f>
        <v/>
      </c>
      <c r="FR123" s="50" t="str">
        <f>_xlfn.IFNA(VLOOKUP($B123,Schools,'HP Schools Calculation'!FS$1,0),"")</f>
        <v/>
      </c>
      <c r="FS123" s="50" t="str">
        <f>_xlfn.IFNA(VLOOKUP($B123,Schools,'HP Schools Calculation'!FT$1,0),"")</f>
        <v/>
      </c>
      <c r="FT123" s="50" t="str">
        <f>_xlfn.IFNA(VLOOKUP($B123,Schools,'HP Schools Calculation'!FU$1,0),"")</f>
        <v/>
      </c>
      <c r="FU123" s="50" t="str">
        <f>_xlfn.IFNA(VLOOKUP($B123,Schools,'HP Schools Calculation'!FV$1,0),"")</f>
        <v/>
      </c>
      <c r="FV123" s="50" t="str">
        <f>_xlfn.IFNA(VLOOKUP($B123,Schools,'HP Schools Calculation'!FW$1,0),"")</f>
        <v/>
      </c>
      <c r="FW123" s="50" t="str">
        <f>_xlfn.IFNA(VLOOKUP($B123,Schools,'HP Schools Calculation'!FX$1,0),"")</f>
        <v/>
      </c>
      <c r="FX123" s="50" t="str">
        <f>_xlfn.IFNA(VLOOKUP($B123,Schools,'HP Schools Calculation'!FY$1,0),"")</f>
        <v/>
      </c>
      <c r="FY123" s="50" t="str">
        <f>_xlfn.IFNA(VLOOKUP($B123,Schools,'HP Schools Calculation'!FZ$1,0),"")</f>
        <v/>
      </c>
      <c r="FZ123" s="50" t="str">
        <f>_xlfn.IFNA(VLOOKUP($B123,Schools,'HP Schools Calculation'!GA$1,0),"")</f>
        <v/>
      </c>
      <c r="GA123" s="50" t="str">
        <f>_xlfn.IFNA(VLOOKUP($B123,Schools,'HP Schools Calculation'!GB$1,0),"")</f>
        <v/>
      </c>
      <c r="GB123" s="50" t="str">
        <f>_xlfn.IFNA(VLOOKUP($B123,Schools,'HP Schools Calculation'!GC$1,0),"")</f>
        <v/>
      </c>
      <c r="GC123" s="50" t="str">
        <f>_xlfn.IFNA(VLOOKUP($B123,Schools,'HP Schools Calculation'!GD$1,0),"")</f>
        <v/>
      </c>
      <c r="GD123" s="50" t="str">
        <f>_xlfn.IFNA(VLOOKUP($B123,Schools,'HP Schools Calculation'!GE$1,0),"")</f>
        <v/>
      </c>
      <c r="GE123" s="50" t="str">
        <f>_xlfn.IFNA(VLOOKUP($B123,Schools,'HP Schools Calculation'!GF$1,0),"")</f>
        <v/>
      </c>
      <c r="GF123" s="50" t="str">
        <f>_xlfn.IFNA(VLOOKUP($B123,Schools,'HP Schools Calculation'!GG$1,0),"")</f>
        <v/>
      </c>
      <c r="GG123" s="50" t="str">
        <f>_xlfn.IFNA(VLOOKUP($B123,Schools,'HP Schools Calculation'!GH$1,0),"")</f>
        <v/>
      </c>
      <c r="GH123" s="50" t="str">
        <f>_xlfn.IFNA(VLOOKUP($B123,Schools,'HP Schools Calculation'!GI$1,0),"")</f>
        <v/>
      </c>
      <c r="GI123" s="50" t="str">
        <f>_xlfn.IFNA(VLOOKUP($B123,Schools,'HP Schools Calculation'!GJ$1,0),"")</f>
        <v/>
      </c>
      <c r="GJ123" s="50" t="str">
        <f>_xlfn.IFNA(VLOOKUP($B123,Schools,'HP Schools Calculation'!GK$1,0),"")</f>
        <v/>
      </c>
      <c r="GK123" s="50" t="str">
        <f>_xlfn.IFNA(VLOOKUP($B123,Schools,'HP Schools Calculation'!GL$1,0),"")</f>
        <v/>
      </c>
      <c r="GL123" s="50" t="str">
        <f>_xlfn.IFNA(VLOOKUP($B123,Schools,'HP Schools Calculation'!GM$1,0),"")</f>
        <v/>
      </c>
      <c r="GM123" s="50" t="str">
        <f>_xlfn.IFNA(VLOOKUP($B123,Schools,'HP Schools Calculation'!GN$1,0),"")</f>
        <v/>
      </c>
      <c r="GN123" s="50" t="str">
        <f>_xlfn.IFNA(VLOOKUP($B123,Schools,'HP Schools Calculation'!GO$1,0),"")</f>
        <v/>
      </c>
      <c r="GO123" s="50" t="str">
        <f>_xlfn.IFNA(VLOOKUP($B123,Schools,'HP Schools Calculation'!GP$1,0),"")</f>
        <v/>
      </c>
      <c r="GP123" s="50" t="str">
        <f>_xlfn.IFNA(VLOOKUP($B123,Schools,'HP Schools Calculation'!GQ$1,0),"")</f>
        <v/>
      </c>
      <c r="GQ123" s="50" t="str">
        <f>_xlfn.IFNA(VLOOKUP($B123,Schools,'HP Schools Calculation'!GR$1,0),"")</f>
        <v/>
      </c>
      <c r="GR123" s="50" t="str">
        <f>_xlfn.IFNA(VLOOKUP($B123,Schools,'HP Schools Calculation'!GS$1,0),"")</f>
        <v/>
      </c>
      <c r="GS123" s="50" t="str">
        <f>_xlfn.IFNA(VLOOKUP($B123,Schools,'HP Schools Calculation'!GT$1,0),"")</f>
        <v/>
      </c>
      <c r="GT123" s="50" t="str">
        <f>_xlfn.IFNA(VLOOKUP($B123,Schools,'HP Schools Calculation'!GU$1,0),"")</f>
        <v/>
      </c>
      <c r="GU123" s="50" t="str">
        <f>_xlfn.IFNA(VLOOKUP($B123,Schools,'HP Schools Calculation'!GV$1,0),"")</f>
        <v/>
      </c>
      <c r="GV123" s="50" t="str">
        <f>_xlfn.IFNA(VLOOKUP($B123,Schools,'HP Schools Calculation'!GW$1,0),"")</f>
        <v/>
      </c>
      <c r="GW123" s="50" t="str">
        <f>_xlfn.IFNA(VLOOKUP($B123,Schools,'HP Schools Calculation'!GX$1,0),"")</f>
        <v/>
      </c>
      <c r="GX123" s="50" t="str">
        <f>_xlfn.IFNA(VLOOKUP($B123,Schools,'HP Schools Calculation'!GY$1,0),"")</f>
        <v/>
      </c>
      <c r="GY123" s="50" t="str">
        <f>_xlfn.IFNA(VLOOKUP($B123,Schools,'HP Schools Calculation'!GZ$1,0),"")</f>
        <v/>
      </c>
      <c r="GZ123" s="50" t="str">
        <f>_xlfn.IFNA(VLOOKUP($B123,Schools,'HP Schools Calculation'!HA$1,0),"")</f>
        <v/>
      </c>
      <c r="HA123" s="50" t="str">
        <f>_xlfn.IFNA(VLOOKUP($B123,Schools,'HP Schools Calculation'!HB$1,0),"")</f>
        <v/>
      </c>
      <c r="HB123" s="50" t="str">
        <f>_xlfn.IFNA(VLOOKUP($B123,Schools,'HP Schools Calculation'!HC$1,0),"")</f>
        <v/>
      </c>
      <c r="HC123" s="50" t="str">
        <f>_xlfn.IFNA(VLOOKUP($B123,Schools,'HP Schools Calculation'!HD$1,0),"")</f>
        <v/>
      </c>
      <c r="HD123" s="50" t="str">
        <f>_xlfn.IFNA(VLOOKUP($B123,Schools,'HP Schools Calculation'!HE$1,0),"")</f>
        <v/>
      </c>
      <c r="HE123" s="50" t="str">
        <f>_xlfn.IFNA(VLOOKUP($B123,Schools,'HP Schools Calculation'!HF$1,0),"")</f>
        <v/>
      </c>
      <c r="HF123" s="50" t="str">
        <f>_xlfn.IFNA(VLOOKUP($B123,Schools,'HP Schools Calculation'!HG$1,0),"")</f>
        <v/>
      </c>
      <c r="HG123" s="50" t="str">
        <f>_xlfn.IFNA(VLOOKUP($B123,Schools,'HP Schools Calculation'!HH$1,0),"")</f>
        <v/>
      </c>
      <c r="HH123" s="50" t="str">
        <f>_xlfn.IFNA(VLOOKUP($B123,Schools,'HP Schools Calculation'!HI$1,0),"")</f>
        <v/>
      </c>
      <c r="HI123" s="50" t="str">
        <f>_xlfn.IFNA(VLOOKUP($B123,Schools,'HP Schools Calculation'!HJ$1,0),"")</f>
        <v/>
      </c>
      <c r="HJ123" s="50" t="str">
        <f>_xlfn.IFNA(VLOOKUP($B123,Schools,'HP Schools Calculation'!HK$1,0),"")</f>
        <v/>
      </c>
      <c r="HK123" s="50" t="str">
        <f>_xlfn.IFNA(VLOOKUP($B123,Schools,'HP Schools Calculation'!HL$1,0),"")</f>
        <v/>
      </c>
      <c r="HL123" s="50" t="str">
        <f>_xlfn.IFNA(VLOOKUP($B123,Schools,'HP Schools Calculation'!HM$1,0),"")</f>
        <v/>
      </c>
      <c r="HM123" s="50" t="str">
        <f>_xlfn.IFNA(VLOOKUP($B123,Schools,'HP Schools Calculation'!HN$1,0),"")</f>
        <v/>
      </c>
      <c r="HN123" s="50" t="str">
        <f>_xlfn.IFNA(VLOOKUP($B123,Schools,'HP Schools Calculation'!HO$1,0),"")</f>
        <v/>
      </c>
      <c r="HO123" s="50" t="str">
        <f>_xlfn.IFNA(VLOOKUP($B123,Schools,'HP Schools Calculation'!HP$1,0),"")</f>
        <v/>
      </c>
      <c r="HP123" s="50" t="str">
        <f>_xlfn.IFNA(VLOOKUP($B123,Schools,'HP Schools Calculation'!HQ$1,0),"")</f>
        <v/>
      </c>
      <c r="HQ123" s="50" t="str">
        <f>_xlfn.IFNA(VLOOKUP($B123,Schools,'HP Schools Calculation'!HR$1,0),"")</f>
        <v/>
      </c>
      <c r="HR123" s="50" t="str">
        <f>_xlfn.IFNA(VLOOKUP($B123,Schools,'HP Schools Calculation'!HS$1,0),"")</f>
        <v/>
      </c>
      <c r="HS123" s="50" t="str">
        <f>_xlfn.IFNA(VLOOKUP($B123,Schools,'HP Schools Calculation'!HT$1,0),"")</f>
        <v/>
      </c>
      <c r="HT123" s="50" t="str">
        <f>_xlfn.IFNA(VLOOKUP($B123,Schools,'HP Schools Calculation'!HU$1,0),"")</f>
        <v/>
      </c>
      <c r="HU123" s="50" t="str">
        <f>_xlfn.IFNA(VLOOKUP($B123,Schools,'HP Schools Calculation'!HV$1,0),"")</f>
        <v/>
      </c>
      <c r="HV123" s="50" t="str">
        <f>_xlfn.IFNA(VLOOKUP($B123,Schools,'HP Schools Calculation'!HW$1,0),"")</f>
        <v/>
      </c>
      <c r="HW123" s="50" t="str">
        <f>_xlfn.IFNA(VLOOKUP($B123,Schools,'HP Schools Calculation'!HX$1,0),"")</f>
        <v/>
      </c>
      <c r="HX123" s="50" t="str">
        <f>_xlfn.IFNA(VLOOKUP($B123,Schools,'HP Schools Calculation'!HY$1,0),"")</f>
        <v/>
      </c>
      <c r="HY123" s="50" t="str">
        <f>_xlfn.IFNA(VLOOKUP($B123,Schools,'HP Schools Calculation'!HZ$1,0),"")</f>
        <v/>
      </c>
      <c r="HZ123" s="50" t="str">
        <f>_xlfn.IFNA(VLOOKUP($B123,Schools,'HP Schools Calculation'!IA$1,0),"")</f>
        <v/>
      </c>
      <c r="IA123" s="50" t="str">
        <f>_xlfn.IFNA(VLOOKUP($B123,Schools,'HP Schools Calculation'!IB$1,0),"")</f>
        <v/>
      </c>
      <c r="IB123" s="50" t="str">
        <f>_xlfn.IFNA(VLOOKUP($B123,Schools,'HP Schools Calculation'!IC$1,0),"")</f>
        <v/>
      </c>
      <c r="IC123" s="50" t="str">
        <f>_xlfn.IFNA(VLOOKUP($B123,Schools,'HP Schools Calculation'!ID$1,0),"")</f>
        <v/>
      </c>
      <c r="ID123" s="50" t="str">
        <f>_xlfn.IFNA(VLOOKUP($B123,Schools,'HP Schools Calculation'!IE$1,0),"")</f>
        <v/>
      </c>
      <c r="IE123" s="50" t="str">
        <f>_xlfn.IFNA(VLOOKUP($B123,Schools,'HP Schools Calculation'!IF$1,0),"")</f>
        <v/>
      </c>
      <c r="IF123" s="50" t="str">
        <f>_xlfn.IFNA(VLOOKUP($B123,Schools,'HP Schools Calculation'!IG$1,0),"")</f>
        <v/>
      </c>
      <c r="IG123" s="50" t="str">
        <f>_xlfn.IFNA(VLOOKUP($B123,Schools,'HP Schools Calculation'!IH$1,0),"")</f>
        <v/>
      </c>
      <c r="IH123" s="50" t="str">
        <f>_xlfn.IFNA(VLOOKUP($B123,Schools,'HP Schools Calculation'!II$1,0),"")</f>
        <v/>
      </c>
      <c r="II123" s="50" t="str">
        <f>_xlfn.IFNA(VLOOKUP($B123,Schools,'HP Schools Calculation'!IJ$1,0),"")</f>
        <v/>
      </c>
      <c r="IJ123" s="50" t="str">
        <f>_xlfn.IFNA(VLOOKUP($B123,Schools,'HP Schools Calculation'!IK$1,0),"")</f>
        <v/>
      </c>
      <c r="IK123" s="50" t="str">
        <f>_xlfn.IFNA(VLOOKUP($B123,Schools,'HP Schools Calculation'!IL$1,0),"")</f>
        <v/>
      </c>
      <c r="IL123" s="50" t="str">
        <f>_xlfn.IFNA(VLOOKUP($B123,Schools,'HP Schools Calculation'!IM$1,0),"")</f>
        <v/>
      </c>
      <c r="IM123" s="50" t="str">
        <f>_xlfn.IFNA(VLOOKUP($B123,Schools,'HP Schools Calculation'!IN$1,0),"")</f>
        <v/>
      </c>
      <c r="IN123" s="50" t="str">
        <f>_xlfn.IFNA(VLOOKUP($B123,Schools,'HP Schools Calculation'!IO$1,0),"")</f>
        <v/>
      </c>
      <c r="IO123" s="50" t="str">
        <f>_xlfn.IFNA(VLOOKUP($B123,Schools,'HP Schools Calculation'!IP$1,0),"")</f>
        <v/>
      </c>
      <c r="IP123" s="50" t="str">
        <f>_xlfn.IFNA(VLOOKUP($B123,Schools,'HP Schools Calculation'!IQ$1,0),"")</f>
        <v/>
      </c>
      <c r="IQ123" s="50" t="str">
        <f>_xlfn.IFNA(VLOOKUP($B123,Schools,'HP Schools Calculation'!IR$1,0),"")</f>
        <v/>
      </c>
      <c r="IR123" s="50" t="str">
        <f>_xlfn.IFNA(VLOOKUP($B123,Schools,'HP Schools Calculation'!IS$1,0),"")</f>
        <v/>
      </c>
      <c r="IS123" s="50" t="str">
        <f>_xlfn.IFNA(VLOOKUP($B123,Schools,'HP Schools Calculation'!IT$1,0),"")</f>
        <v/>
      </c>
      <c r="IT123" s="50" t="str">
        <f>_xlfn.IFNA(VLOOKUP($B123,Schools,'HP Schools Calculation'!IU$1,0),"")</f>
        <v/>
      </c>
      <c r="IU123" s="50" t="str">
        <f>_xlfn.IFNA(VLOOKUP($B123,Schools,'HP Schools Calculation'!IV$1,0),"")</f>
        <v/>
      </c>
      <c r="IV123" s="50" t="str">
        <f>_xlfn.IFNA(VLOOKUP($B123,Schools,'HP Schools Calculation'!IW$1,0),"")</f>
        <v/>
      </c>
      <c r="IW123" s="50" t="str">
        <f>_xlfn.IFNA(VLOOKUP($B123,Schools,'HP Schools Calculation'!IX$1,0),"")</f>
        <v/>
      </c>
      <c r="IX123" s="50" t="str">
        <f>_xlfn.IFNA(VLOOKUP($B123,Schools,'HP Schools Calculation'!IY$1,0),"")</f>
        <v/>
      </c>
      <c r="IY123" s="50" t="str">
        <f>_xlfn.IFNA(VLOOKUP($B123,Schools,'HP Schools Calculation'!IZ$1,0),"")</f>
        <v/>
      </c>
      <c r="IZ123" s="50" t="str">
        <f>_xlfn.IFNA(VLOOKUP($B123,Schools,'HP Schools Calculation'!JA$1,0),"")</f>
        <v/>
      </c>
      <c r="JA123" s="50" t="str">
        <f>_xlfn.IFNA(VLOOKUP($B123,Schools,'HP Schools Calculation'!JB$1,0),"")</f>
        <v/>
      </c>
      <c r="JB123" s="50" t="str">
        <f>_xlfn.IFNA(VLOOKUP($B123,Schools,'HP Schools Calculation'!JC$1,0),"")</f>
        <v/>
      </c>
      <c r="JC123" s="50" t="str">
        <f>_xlfn.IFNA(VLOOKUP($B123,Schools,'HP Schools Calculation'!JD$1,0),"")</f>
        <v/>
      </c>
      <c r="JD123" s="50" t="str">
        <f>_xlfn.IFNA(VLOOKUP($B123,Schools,'HP Schools Calculation'!JE$1,0),"")</f>
        <v/>
      </c>
      <c r="JE123" s="50" t="str">
        <f>_xlfn.IFNA(VLOOKUP($B123,Schools,'HP Schools Calculation'!JF$1,0),"")</f>
        <v/>
      </c>
      <c r="JF123" s="50" t="str">
        <f>_xlfn.IFNA(VLOOKUP($B123,Schools,'HP Schools Calculation'!JG$1,0),"")</f>
        <v/>
      </c>
      <c r="JG123" s="50" t="str">
        <f>_xlfn.IFNA(VLOOKUP($B123,Schools,'HP Schools Calculation'!JH$1,0),"")</f>
        <v/>
      </c>
      <c r="JH123" s="50" t="str">
        <f>_xlfn.IFNA(VLOOKUP($B123,Schools,'HP Schools Calculation'!JI$1,0),"")</f>
        <v/>
      </c>
      <c r="JI123" s="50" t="str">
        <f>_xlfn.IFNA(VLOOKUP($B123,Schools,'HP Schools Calculation'!JJ$1,0),"")</f>
        <v/>
      </c>
      <c r="JJ123" s="50" t="str">
        <f>_xlfn.IFNA(VLOOKUP($B123,Schools,'HP Schools Calculation'!JK$1,0),"")</f>
        <v/>
      </c>
      <c r="JK123" s="50" t="str">
        <f>_xlfn.IFNA(VLOOKUP($B123,Schools,'HP Schools Calculation'!JL$1,0),"")</f>
        <v/>
      </c>
      <c r="JL123" s="50" t="str">
        <f>_xlfn.IFNA(VLOOKUP($B123,Schools,'HP Schools Calculation'!JM$1,0),"")</f>
        <v/>
      </c>
      <c r="JM123" s="50" t="str">
        <f>_xlfn.IFNA(VLOOKUP($B123,Schools,'HP Schools Calculation'!JN$1,0),"")</f>
        <v/>
      </c>
      <c r="JN123" s="50" t="str">
        <f>_xlfn.IFNA(VLOOKUP($B123,Schools,'HP Schools Calculation'!JO$1,0),"")</f>
        <v/>
      </c>
      <c r="JO123" s="50" t="str">
        <f>_xlfn.IFNA(VLOOKUP($B123,Schools,'HP Schools Calculation'!JP$1,0),"")</f>
        <v/>
      </c>
      <c r="JP123" s="50" t="str">
        <f>_xlfn.IFNA(VLOOKUP($B123,Schools,'HP Schools Calculation'!JQ$1,0),"")</f>
        <v/>
      </c>
      <c r="JQ123" s="50" t="str">
        <f>_xlfn.IFNA(VLOOKUP($B123,Schools,'HP Schools Calculation'!JR$1,0),"")</f>
        <v/>
      </c>
      <c r="JR123" s="50" t="str">
        <f>_xlfn.IFNA(VLOOKUP($B123,Schools,'HP Schools Calculation'!JS$1,0),"")</f>
        <v/>
      </c>
      <c r="JS123" s="50" t="str">
        <f>_xlfn.IFNA(VLOOKUP($B123,Schools,'HP Schools Calculation'!JT$1,0),"")</f>
        <v/>
      </c>
      <c r="JT123" s="50" t="str">
        <f>_xlfn.IFNA(VLOOKUP($B123,Schools,'HP Schools Calculation'!JU$1,0),"")</f>
        <v/>
      </c>
      <c r="JU123" s="50" t="str">
        <f>_xlfn.IFNA(VLOOKUP($B123,Schools,'HP Schools Calculation'!JV$1,0),"")</f>
        <v/>
      </c>
      <c r="JV123" s="50" t="str">
        <f>_xlfn.IFNA(VLOOKUP($B123,Schools,'HP Schools Calculation'!JW$1,0),"")</f>
        <v/>
      </c>
      <c r="JW123" s="50" t="str">
        <f>_xlfn.IFNA(VLOOKUP($B123,Schools,'HP Schools Calculation'!JX$1,0),"")</f>
        <v/>
      </c>
      <c r="JX123" s="50" t="str">
        <f>_xlfn.IFNA(VLOOKUP($B123,Schools,'HP Schools Calculation'!JY$1,0),"")</f>
        <v/>
      </c>
      <c r="JY123" s="50" t="str">
        <f>_xlfn.IFNA(VLOOKUP($B123,Schools,'HP Schools Calculation'!JZ$1,0),"")</f>
        <v/>
      </c>
      <c r="JZ123" s="50" t="str">
        <f>_xlfn.IFNA(VLOOKUP($B123,Schools,'HP Schools Calculation'!KA$1,0),"")</f>
        <v/>
      </c>
      <c r="KA123" s="50" t="str">
        <f>_xlfn.IFNA(VLOOKUP($B123,Schools,'HP Schools Calculation'!KB$1,0),"")</f>
        <v/>
      </c>
      <c r="KB123" s="50" t="str">
        <f>_xlfn.IFNA(VLOOKUP($B123,Schools,'HP Schools Calculation'!KC$1,0),"")</f>
        <v/>
      </c>
      <c r="KC123" s="50" t="str">
        <f>_xlfn.IFNA(VLOOKUP($B123,Schools,'HP Schools Calculation'!KD$1,0),"")</f>
        <v/>
      </c>
      <c r="KD123" s="50" t="str">
        <f>_xlfn.IFNA(VLOOKUP($B123,Schools,'HP Schools Calculation'!KE$1,0),"")</f>
        <v/>
      </c>
      <c r="KE123" s="50" t="str">
        <f>_xlfn.IFNA(VLOOKUP($B123,Schools,'HP Schools Calculation'!KF$1,0),"")</f>
        <v/>
      </c>
      <c r="KF123" s="50" t="str">
        <f>_xlfn.IFNA(VLOOKUP($B123,Schools,'HP Schools Calculation'!KG$1,0),"")</f>
        <v/>
      </c>
      <c r="KG123" s="50" t="str">
        <f>_xlfn.IFNA(VLOOKUP($B123,Schools,'HP Schools Calculation'!KH$1,0),"")</f>
        <v/>
      </c>
      <c r="KH123" s="50" t="str">
        <f>_xlfn.IFNA(VLOOKUP($B123,Schools,'HP Schools Calculation'!KI$1,0),"")</f>
        <v/>
      </c>
      <c r="KI123" s="50" t="str">
        <f>_xlfn.IFNA(VLOOKUP($B123,Schools,'HP Schools Calculation'!KJ$1,0),"")</f>
        <v/>
      </c>
      <c r="KJ123" s="50" t="str">
        <f>_xlfn.IFNA(VLOOKUP($B123,Schools,'HP Schools Calculation'!KK$1,0),"")</f>
        <v/>
      </c>
      <c r="KK123" s="50" t="str">
        <f>_xlfn.IFNA(VLOOKUP($B123,Schools,'HP Schools Calculation'!KL$1,0),"")</f>
        <v/>
      </c>
      <c r="KL123" s="50" t="str">
        <f>_xlfn.IFNA(VLOOKUP($B123,Schools,'HP Schools Calculation'!KM$1,0),"")</f>
        <v/>
      </c>
      <c r="KM123" s="50" t="str">
        <f>_xlfn.IFNA(VLOOKUP($B123,Schools,'HP Schools Calculation'!KN$1,0),"")</f>
        <v/>
      </c>
      <c r="KN123" s="50" t="str">
        <f>_xlfn.IFNA(VLOOKUP($B123,Schools,'HP Schools Calculation'!KO$1,0),"")</f>
        <v/>
      </c>
      <c r="KO123" s="50" t="str">
        <f>_xlfn.IFNA(VLOOKUP($B123,Schools,'HP Schools Calculation'!KP$1,0),"")</f>
        <v/>
      </c>
      <c r="KP123" s="50" t="str">
        <f>_xlfn.IFNA(VLOOKUP($B123,Schools,'HP Schools Calculation'!KQ$1,0),"")</f>
        <v/>
      </c>
      <c r="KQ123" s="50" t="str">
        <f>_xlfn.IFNA(VLOOKUP($B123,Schools,'HP Schools Calculation'!KR$1,0),"")</f>
        <v/>
      </c>
      <c r="KR123" s="50" t="str">
        <f>_xlfn.IFNA(VLOOKUP($B123,Schools,'HP Schools Calculation'!KS$1,0),"")</f>
        <v/>
      </c>
      <c r="KS123" s="50" t="str">
        <f>_xlfn.IFNA(VLOOKUP($B123,Schools,'HP Schools Calculation'!KT$1,0),"")</f>
        <v/>
      </c>
      <c r="KT123" s="50" t="str">
        <f>_xlfn.IFNA(VLOOKUP($B123,Schools,'HP Schools Calculation'!KU$1,0),"")</f>
        <v/>
      </c>
      <c r="KU123" s="50" t="str">
        <f>_xlfn.IFNA(VLOOKUP($B123,Schools,'HP Schools Calculation'!KV$1,0),"")</f>
        <v/>
      </c>
      <c r="KV123" s="50" t="str">
        <f>_xlfn.IFNA(VLOOKUP($B123,Schools,'HP Schools Calculation'!KW$1,0),"")</f>
        <v/>
      </c>
      <c r="KW123" s="50" t="str">
        <f>_xlfn.IFNA(VLOOKUP($B123,Schools,'HP Schools Calculation'!KX$1,0),"")</f>
        <v/>
      </c>
      <c r="KX123" s="50" t="str">
        <f>_xlfn.IFNA(VLOOKUP($B123,Schools,'HP Schools Calculation'!KY$1,0),"")</f>
        <v/>
      </c>
      <c r="KY123" s="50" t="str">
        <f>_xlfn.IFNA(VLOOKUP($B123,Schools,'HP Schools Calculation'!KZ$1,0),"")</f>
        <v/>
      </c>
      <c r="KZ123" s="50" t="str">
        <f>_xlfn.IFNA(VLOOKUP($B123,Schools,'HP Schools Calculation'!LA$1,0),"")</f>
        <v/>
      </c>
      <c r="LA123" s="50" t="str">
        <f>_xlfn.IFNA(VLOOKUP($B123,Schools,'HP Schools Calculation'!LB$1,0),"")</f>
        <v/>
      </c>
      <c r="LB123" s="50" t="str">
        <f>_xlfn.IFNA(VLOOKUP($B123,Schools,'HP Schools Calculation'!LC$1,0),"")</f>
        <v/>
      </c>
      <c r="LC123" s="50" t="str">
        <f>_xlfn.IFNA(VLOOKUP($B123,Schools,'HP Schools Calculation'!LD$1,0),"")</f>
        <v/>
      </c>
      <c r="LD123" s="50" t="str">
        <f>_xlfn.IFNA(VLOOKUP($B123,Schools,'HP Schools Calculation'!LE$1,0),"")</f>
        <v/>
      </c>
      <c r="LE123" s="50" t="str">
        <f>_xlfn.IFNA(VLOOKUP($B123,Schools,'HP Schools Calculation'!LF$1,0),"")</f>
        <v/>
      </c>
      <c r="LF123" s="50" t="str">
        <f>_xlfn.IFNA(VLOOKUP($B123,Schools,'HP Schools Calculation'!LG$1,0),"")</f>
        <v/>
      </c>
      <c r="LG123" s="50" t="str">
        <f>_xlfn.IFNA(VLOOKUP($B123,Schools,'HP Schools Calculation'!LH$1,0),"")</f>
        <v/>
      </c>
      <c r="LH123" s="50" t="str">
        <f>_xlfn.IFNA(VLOOKUP($B123,Schools,'HP Schools Calculation'!LI$1,0),"")</f>
        <v/>
      </c>
      <c r="LI123" s="50" t="str">
        <f>_xlfn.IFNA(VLOOKUP($B123,Schools,'HP Schools Calculation'!LJ$1,0),"")</f>
        <v/>
      </c>
      <c r="LJ123" s="50" t="str">
        <f>_xlfn.IFNA(VLOOKUP($B123,Schools,'HP Schools Calculation'!LK$1,0),"")</f>
        <v/>
      </c>
      <c r="LK123" s="50" t="str">
        <f>_xlfn.IFNA(VLOOKUP($B123,Schools,'HP Schools Calculation'!LL$1,0),"")</f>
        <v/>
      </c>
      <c r="LL123" s="50" t="str">
        <f>_xlfn.IFNA(VLOOKUP($B123,Schools,'HP Schools Calculation'!LM$1,0),"")</f>
        <v/>
      </c>
      <c r="LM123" s="50" t="str">
        <f>_xlfn.IFNA(VLOOKUP($B123,Schools,'HP Schools Calculation'!LN$1,0),"")</f>
        <v/>
      </c>
      <c r="LN123" s="50" t="str">
        <f>_xlfn.IFNA(VLOOKUP($B123,Schools,'HP Schools Calculation'!LO$1,0),"")</f>
        <v/>
      </c>
      <c r="LO123" s="50" t="str">
        <f>_xlfn.IFNA(VLOOKUP($B123,Schools,'HP Schools Calculation'!LP$1,0),"")</f>
        <v/>
      </c>
      <c r="LP123" s="50" t="str">
        <f>_xlfn.IFNA(VLOOKUP($B123,Schools,'HP Schools Calculation'!LQ$1,0),"")</f>
        <v/>
      </c>
      <c r="LQ123" s="50" t="str">
        <f>_xlfn.IFNA(VLOOKUP($B123,Schools,'HP Schools Calculation'!LR$1,0),"")</f>
        <v/>
      </c>
      <c r="LR123" s="50" t="str">
        <f>_xlfn.IFNA(VLOOKUP($B123,Schools,'HP Schools Calculation'!LS$1,0),"")</f>
        <v/>
      </c>
      <c r="LS123" s="50" t="str">
        <f>_xlfn.IFNA(VLOOKUP($B123,Schools,'HP Schools Calculation'!LT$1,0),"")</f>
        <v/>
      </c>
      <c r="LT123" s="50" t="str">
        <f>_xlfn.IFNA(VLOOKUP($B123,Schools,'HP Schools Calculation'!LU$1,0),"")</f>
        <v/>
      </c>
      <c r="LU123" s="50" t="str">
        <f>_xlfn.IFNA(VLOOKUP($B123,Schools,'HP Schools Calculation'!LV$1,0),"")</f>
        <v/>
      </c>
      <c r="LV123" s="50" t="str">
        <f>_xlfn.IFNA(VLOOKUP($B123,Schools,'HP Schools Calculation'!LW$1,0),"")</f>
        <v/>
      </c>
      <c r="LW123" s="50" t="str">
        <f>_xlfn.IFNA(VLOOKUP($B123,Schools,'HP Schools Calculation'!LX$1,0),"")</f>
        <v/>
      </c>
      <c r="LX123" s="50" t="str">
        <f>_xlfn.IFNA(VLOOKUP($B123,Schools,'HP Schools Calculation'!LY$1,0),"")</f>
        <v/>
      </c>
      <c r="LY123" s="50" t="str">
        <f>_xlfn.IFNA(VLOOKUP($B123,Schools,'HP Schools Calculation'!LZ$1,0),"")</f>
        <v/>
      </c>
      <c r="LZ123" s="50" t="str">
        <f>_xlfn.IFNA(VLOOKUP($B123,Schools,'HP Schools Calculation'!MA$1,0),"")</f>
        <v/>
      </c>
      <c r="MA123" s="50" t="str">
        <f>_xlfn.IFNA(VLOOKUP($B123,Schools,'HP Schools Calculation'!MB$1,0),"")</f>
        <v/>
      </c>
      <c r="MB123" s="50" t="str">
        <f>_xlfn.IFNA(VLOOKUP($B123,Schools,'HP Schools Calculation'!MC$1,0),"")</f>
        <v/>
      </c>
      <c r="MC123" s="50" t="str">
        <f>_xlfn.IFNA(VLOOKUP($B123,Schools,'HP Schools Calculation'!MD$1,0),"")</f>
        <v/>
      </c>
      <c r="MD123" s="50" t="str">
        <f>_xlfn.IFNA(VLOOKUP($B123,Schools,'HP Schools Calculation'!ME$1,0),"")</f>
        <v/>
      </c>
      <c r="ME123" s="50" t="str">
        <f>_xlfn.IFNA(VLOOKUP($B123,Schools,'HP Schools Calculation'!MF$1,0),"")</f>
        <v/>
      </c>
      <c r="MF123" s="50" t="str">
        <f>_xlfn.IFNA(VLOOKUP($B123,Schools,'HP Schools Calculation'!MG$1,0),"")</f>
        <v/>
      </c>
      <c r="MG123" s="50" t="str">
        <f>_xlfn.IFNA(VLOOKUP($B123,Schools,'HP Schools Calculation'!MH$1,0),"")</f>
        <v/>
      </c>
      <c r="MH123" s="50" t="str">
        <f>_xlfn.IFNA(VLOOKUP($B123,Schools,'HP Schools Calculation'!MI$1,0),"")</f>
        <v/>
      </c>
      <c r="MI123" s="50" t="str">
        <f>_xlfn.IFNA(VLOOKUP($B123,Schools,'HP Schools Calculation'!MJ$1,0),"")</f>
        <v/>
      </c>
      <c r="MJ123" s="50" t="str">
        <f>_xlfn.IFNA(VLOOKUP($B123,Schools,'HP Schools Calculation'!MK$1,0),"")</f>
        <v/>
      </c>
      <c r="MK123" s="50" t="str">
        <f>_xlfn.IFNA(VLOOKUP($B123,Schools,'HP Schools Calculation'!ML$1,0),"")</f>
        <v/>
      </c>
      <c r="ML123" s="50" t="str">
        <f>_xlfn.IFNA(VLOOKUP($B123,Schools,'HP Schools Calculation'!MM$1,0),"")</f>
        <v/>
      </c>
      <c r="MM123" s="50" t="str">
        <f>_xlfn.IFNA(VLOOKUP($B123,Schools,'HP Schools Calculation'!MN$1,0),"")</f>
        <v/>
      </c>
      <c r="MN123" s="50" t="str">
        <f>_xlfn.IFNA(VLOOKUP($B123,Schools,'HP Schools Calculation'!MO$1,0),"")</f>
        <v/>
      </c>
      <c r="MO123" s="50" t="str">
        <f>_xlfn.IFNA(VLOOKUP($B123,Schools,'HP Schools Calculation'!MP$1,0),"")</f>
        <v/>
      </c>
      <c r="MP123" s="50" t="str">
        <f>_xlfn.IFNA(VLOOKUP($B123,Schools,'HP Schools Calculation'!MQ$1,0),"")</f>
        <v/>
      </c>
      <c r="MQ123" s="50" t="str">
        <f>_xlfn.IFNA(VLOOKUP($B123,Schools,'HP Schools Calculation'!MR$1,0),"")</f>
        <v/>
      </c>
      <c r="MR123" s="50" t="str">
        <f>_xlfn.IFNA(VLOOKUP($B123,Schools,'HP Schools Calculation'!MS$1,0),"")</f>
        <v/>
      </c>
      <c r="MS123" s="50" t="str">
        <f>_xlfn.IFNA(VLOOKUP($B123,Schools,'HP Schools Calculation'!MT$1,0),"")</f>
        <v/>
      </c>
      <c r="MT123" s="50" t="str">
        <f>_xlfn.IFNA(VLOOKUP($B123,Schools,'HP Schools Calculation'!MU$1,0),"")</f>
        <v/>
      </c>
      <c r="MU123" s="50" t="str">
        <f>_xlfn.IFNA(VLOOKUP($B123,Schools,'HP Schools Calculation'!MV$1,0),"")</f>
        <v/>
      </c>
      <c r="MV123" s="50" t="str">
        <f>_xlfn.IFNA(VLOOKUP($B123,Schools,'HP Schools Calculation'!MW$1,0),"")</f>
        <v/>
      </c>
      <c r="MW123" s="50" t="str">
        <f>_xlfn.IFNA(VLOOKUP($B123,Schools,'HP Schools Calculation'!MX$1,0),"")</f>
        <v/>
      </c>
      <c r="MX123" s="50" t="str">
        <f>_xlfn.IFNA(VLOOKUP($B123,Schools,'HP Schools Calculation'!MY$1,0),"")</f>
        <v/>
      </c>
      <c r="MY123" s="50" t="str">
        <f>_xlfn.IFNA(VLOOKUP($B123,Schools,'HP Schools Calculation'!MZ$1,0),"")</f>
        <v/>
      </c>
      <c r="MZ123" s="50" t="str">
        <f>_xlfn.IFNA(VLOOKUP($B123,Schools,'HP Schools Calculation'!NA$1,0),"")</f>
        <v/>
      </c>
      <c r="NA123" s="50" t="str">
        <f>_xlfn.IFNA(VLOOKUP($B123,Schools,'HP Schools Calculation'!NB$1,0),"")</f>
        <v/>
      </c>
      <c r="NB123" s="50" t="str">
        <f>_xlfn.IFNA(VLOOKUP($B123,Schools,'HP Schools Calculation'!NC$1,0),"")</f>
        <v/>
      </c>
      <c r="NC123" s="50" t="str">
        <f>_xlfn.IFNA(VLOOKUP($B123,Schools,'HP Schools Calculation'!ND$1,0),"")</f>
        <v/>
      </c>
      <c r="ND123" s="50" t="str">
        <f>_xlfn.IFNA(VLOOKUP($B123,Schools,'HP Schools Calculation'!NE$1,0),"")</f>
        <v/>
      </c>
      <c r="NE123" s="50" t="str">
        <f>_xlfn.IFNA(VLOOKUP($B123,Schools,'HP Schools Calculation'!NF$1,0),"")</f>
        <v/>
      </c>
      <c r="NF123" s="50" t="str">
        <f>_xlfn.IFNA(VLOOKUP($B123,Schools,'HP Schools Calculation'!NG$1,0),"")</f>
        <v/>
      </c>
      <c r="NG123" s="50" t="str">
        <f>_xlfn.IFNA(VLOOKUP($B123,Schools,'HP Schools Calculation'!NH$1,0),"")</f>
        <v/>
      </c>
      <c r="NH123" s="50" t="str">
        <f>_xlfn.IFNA(VLOOKUP($B123,Schools,'HP Schools Calculation'!NI$1,0),"")</f>
        <v/>
      </c>
      <c r="NI123" s="50" t="str">
        <f>_xlfn.IFNA(VLOOKUP($B123,Schools,'HP Schools Calculation'!NJ$1,0),"")</f>
        <v/>
      </c>
      <c r="NJ123" s="50" t="str">
        <f>_xlfn.IFNA(VLOOKUP($B123,Schools,'HP Schools Calculation'!NK$1,0),"")</f>
        <v/>
      </c>
      <c r="NK123" s="50" t="str">
        <f>_xlfn.IFNA(VLOOKUP($B123,Schools,'HP Schools Calculation'!NL$1,0),"")</f>
        <v/>
      </c>
      <c r="NL123" s="50" t="str">
        <f>_xlfn.IFNA(VLOOKUP($B123,Schools,'HP Schools Calculation'!NM$1,0),"")</f>
        <v/>
      </c>
      <c r="NM123" s="50" t="str">
        <f>_xlfn.IFNA(VLOOKUP($B123,Schools,'HP Schools Calculation'!NN$1,0),"")</f>
        <v/>
      </c>
      <c r="NN123" s="50" t="str">
        <f>_xlfn.IFNA(VLOOKUP($B123,Schools,'HP Schools Calculation'!NO$1,0),"")</f>
        <v/>
      </c>
      <c r="NO123" s="50" t="str">
        <f>_xlfn.IFNA(VLOOKUP($B123,Schools,'HP Schools Calculation'!NP$1,0),"")</f>
        <v/>
      </c>
      <c r="NP123" s="50" t="str">
        <f>_xlfn.IFNA(VLOOKUP($B123,Schools,'HP Schools Calculation'!NQ$1,0),"")</f>
        <v/>
      </c>
      <c r="NQ123" s="50" t="str">
        <f>_xlfn.IFNA(VLOOKUP($B123,Schools,'HP Schools Calculation'!NR$1,0),"")</f>
        <v/>
      </c>
      <c r="NR123" s="50" t="str">
        <f>_xlfn.IFNA(VLOOKUP($B123,Schools,'HP Schools Calculation'!NS$1,0),"")</f>
        <v/>
      </c>
      <c r="NS123" s="50" t="str">
        <f>_xlfn.IFNA(VLOOKUP($B123,Schools,'HP Schools Calculation'!NT$1,0),"")</f>
        <v/>
      </c>
      <c r="NT123" s="50" t="str">
        <f>_xlfn.IFNA(VLOOKUP($B123,Schools,'HP Schools Calculation'!NU$1,0),"")</f>
        <v/>
      </c>
      <c r="NU123" s="50" t="str">
        <f>_xlfn.IFNA(VLOOKUP($B123,Schools,'HP Schools Calculation'!NV$1,0),"")</f>
        <v/>
      </c>
      <c r="NV123" s="50" t="str">
        <f>_xlfn.IFNA(VLOOKUP($B123,Schools,'HP Schools Calculation'!NW$1,0),"")</f>
        <v/>
      </c>
      <c r="NW123" s="50" t="str">
        <f>_xlfn.IFNA(VLOOKUP($B123,Schools,'HP Schools Calculation'!NX$1,0),"")</f>
        <v/>
      </c>
      <c r="NX123" s="50" t="str">
        <f>_xlfn.IFNA(VLOOKUP($B123,Schools,'HP Schools Calculation'!NY$1,0),"")</f>
        <v/>
      </c>
      <c r="NY123" s="50" t="str">
        <f>_xlfn.IFNA(VLOOKUP($B123,Schools,'HP Schools Calculation'!NZ$1,0),"")</f>
        <v/>
      </c>
      <c r="NZ123" s="50" t="str">
        <f>_xlfn.IFNA(VLOOKUP($B123,Schools,'HP Schools Calculation'!OA$1,0),"")</f>
        <v/>
      </c>
      <c r="OA123" s="50" t="str">
        <f>_xlfn.IFNA(VLOOKUP($B123,Schools,'HP Schools Calculation'!OB$1,0),"")</f>
        <v/>
      </c>
      <c r="OB123" s="50" t="str">
        <f>_xlfn.IFNA(VLOOKUP($B123,Schools,'HP Schools Calculation'!OC$1,0),"")</f>
        <v/>
      </c>
      <c r="OC123" s="50" t="str">
        <f>_xlfn.IFNA(VLOOKUP($B123,Schools,'HP Schools Calculation'!OD$1,0),"")</f>
        <v/>
      </c>
      <c r="OD123" s="50" t="str">
        <f>_xlfn.IFNA(VLOOKUP($B123,Schools,'HP Schools Calculation'!OE$1,0),"")</f>
        <v/>
      </c>
      <c r="OE123" s="50" t="str">
        <f>_xlfn.IFNA(VLOOKUP($B123,Schools,'HP Schools Calculation'!OF$1,0),"")</f>
        <v/>
      </c>
      <c r="OF123" s="50" t="str">
        <f>_xlfn.IFNA(VLOOKUP($B123,Schools,'HP Schools Calculation'!OG$1,0),"")</f>
        <v/>
      </c>
      <c r="OG123" s="50" t="str">
        <f>_xlfn.IFNA(VLOOKUP($B123,Schools,'HP Schools Calculation'!OH$1,0),"")</f>
        <v/>
      </c>
      <c r="OH123" s="50" t="str">
        <f>_xlfn.IFNA(VLOOKUP($B123,Schools,'HP Schools Calculation'!OI$1,0),"")</f>
        <v/>
      </c>
      <c r="OI123" s="50" t="str">
        <f>_xlfn.IFNA(VLOOKUP($B123,Schools,'HP Schools Calculation'!OJ$1,0),"")</f>
        <v/>
      </c>
      <c r="OJ123" s="50" t="str">
        <f>_xlfn.IFNA(VLOOKUP($B123,Schools,'HP Schools Calculation'!OK$1,0),"")</f>
        <v/>
      </c>
      <c r="OK123" s="50" t="str">
        <f>_xlfn.IFNA(VLOOKUP($B123,Schools,'HP Schools Calculation'!OL$1,0),"")</f>
        <v/>
      </c>
      <c r="OL123" s="50" t="str">
        <f>_xlfn.IFNA(VLOOKUP($B123,Schools,'HP Schools Calculation'!OM$1,0),"")</f>
        <v/>
      </c>
      <c r="OM123" s="50" t="str">
        <f>_xlfn.IFNA(VLOOKUP($B123,Schools,'HP Schools Calculation'!ON$1,0),"")</f>
        <v/>
      </c>
      <c r="ON123" s="50" t="str">
        <f>_xlfn.IFNA(VLOOKUP($B123,Schools,'HP Schools Calculation'!OO$1,0),"")</f>
        <v/>
      </c>
      <c r="OO123" s="50" t="str">
        <f>_xlfn.IFNA(VLOOKUP($B123,Schools,'HP Schools Calculation'!OP$1,0),"")</f>
        <v/>
      </c>
      <c r="OP123" s="50" t="str">
        <f>_xlfn.IFNA(VLOOKUP($B123,Schools,'HP Schools Calculation'!OQ$1,0),"")</f>
        <v/>
      </c>
      <c r="OQ123" s="50" t="str">
        <f>_xlfn.IFNA(VLOOKUP($B123,Schools,'HP Schools Calculation'!OR$1,0),"")</f>
        <v/>
      </c>
      <c r="OR123" s="50" t="str">
        <f>_xlfn.IFNA(VLOOKUP($B123,Schools,'HP Schools Calculation'!OS$1,0),"")</f>
        <v/>
      </c>
      <c r="OS123" s="50" t="str">
        <f>_xlfn.IFNA(VLOOKUP($B123,Schools,'HP Schools Calculation'!OT$1,0),"")</f>
        <v/>
      </c>
      <c r="OT123" s="50" t="str">
        <f>_xlfn.IFNA(VLOOKUP($B123,Schools,'HP Schools Calculation'!OU$1,0),"")</f>
        <v/>
      </c>
      <c r="OU123" s="50" t="str">
        <f>_xlfn.IFNA(VLOOKUP($B123,Schools,'HP Schools Calculation'!OV$1,0),"")</f>
        <v/>
      </c>
      <c r="OV123" s="50" t="str">
        <f>_xlfn.IFNA(VLOOKUP($B123,Schools,'HP Schools Calculation'!OW$1,0),"")</f>
        <v/>
      </c>
      <c r="OW123" s="50" t="str">
        <f>_xlfn.IFNA(VLOOKUP($B123,Schools,'HP Schools Calculation'!OX$1,0),"")</f>
        <v/>
      </c>
      <c r="OX123" s="50" t="str">
        <f>_xlfn.IFNA(VLOOKUP($B123,Schools,'HP Schools Calculation'!OY$1,0),"")</f>
        <v/>
      </c>
      <c r="OY123" s="50" t="str">
        <f>_xlfn.IFNA(VLOOKUP($B123,Schools,'HP Schools Calculation'!OZ$1,0),"")</f>
        <v/>
      </c>
      <c r="OZ123" s="50" t="str">
        <f>_xlfn.IFNA(VLOOKUP($B123,Schools,'HP Schools Calculation'!PA$1,0),"")</f>
        <v/>
      </c>
      <c r="PA123" s="50" t="str">
        <f>_xlfn.IFNA(VLOOKUP($B123,Schools,'HP Schools Calculation'!PB$1,0),"")</f>
        <v/>
      </c>
      <c r="PB123" s="50" t="str">
        <f>_xlfn.IFNA(VLOOKUP($B123,Schools,'HP Schools Calculation'!PC$1,0),"")</f>
        <v/>
      </c>
      <c r="PC123" s="50" t="str">
        <f>_xlfn.IFNA(VLOOKUP($B123,Schools,'HP Schools Calculation'!PD$1,0),"")</f>
        <v/>
      </c>
      <c r="PD123" s="50" t="str">
        <f>_xlfn.IFNA(VLOOKUP($B123,Schools,'HP Schools Calculation'!PE$1,0),"")</f>
        <v/>
      </c>
      <c r="PE123" s="50" t="str">
        <f>_xlfn.IFNA(VLOOKUP($B123,Schools,'HP Schools Calculation'!PF$1,0),"")</f>
        <v/>
      </c>
      <c r="PF123" s="50" t="str">
        <f>_xlfn.IFNA(VLOOKUP($B123,Schools,'HP Schools Calculation'!PG$1,0),"")</f>
        <v/>
      </c>
      <c r="PG123" s="50" t="str">
        <f>_xlfn.IFNA(VLOOKUP($B123,Schools,'HP Schools Calculation'!PH$1,0),"")</f>
        <v/>
      </c>
      <c r="PH123" s="50" t="str">
        <f>_xlfn.IFNA(VLOOKUP($B123,Schools,'HP Schools Calculation'!PI$1,0),"")</f>
        <v/>
      </c>
      <c r="PI123" s="50" t="str">
        <f>_xlfn.IFNA(VLOOKUP($B123,Schools,'HP Schools Calculation'!PJ$1,0),"")</f>
        <v/>
      </c>
      <c r="PJ123" s="50" t="str">
        <f>_xlfn.IFNA(VLOOKUP($B123,Schools,'HP Schools Calculation'!PK$1,0),"")</f>
        <v/>
      </c>
      <c r="PK123" s="50" t="str">
        <f>_xlfn.IFNA(VLOOKUP($B123,Schools,'HP Schools Calculation'!PL$1,0),"")</f>
        <v/>
      </c>
      <c r="PL123" s="50" t="str">
        <f>_xlfn.IFNA(VLOOKUP($B123,Schools,'HP Schools Calculation'!PM$1,0),"")</f>
        <v/>
      </c>
      <c r="PM123" s="50" t="str">
        <f>_xlfn.IFNA(VLOOKUP($B123,Schools,'HP Schools Calculation'!PN$1,0),"")</f>
        <v/>
      </c>
      <c r="PN123" s="50" t="str">
        <f>_xlfn.IFNA(VLOOKUP($B123,Schools,'HP Schools Calculation'!PO$1,0),"")</f>
        <v/>
      </c>
      <c r="PO123" s="50" t="str">
        <f>_xlfn.IFNA(VLOOKUP($B123,Schools,'HP Schools Calculation'!PP$1,0),"")</f>
        <v/>
      </c>
      <c r="PP123" s="50" t="str">
        <f>_xlfn.IFNA(VLOOKUP($B123,Schools,'HP Schools Calculation'!PQ$1,0),"")</f>
        <v/>
      </c>
      <c r="PQ123" s="50" t="str">
        <f>_xlfn.IFNA(VLOOKUP($B123,Schools,'HP Schools Calculation'!PR$1,0),"")</f>
        <v/>
      </c>
      <c r="PR123" s="50" t="str">
        <f>_xlfn.IFNA(VLOOKUP($B123,Schools,'HP Schools Calculation'!PS$1,0),"")</f>
        <v/>
      </c>
      <c r="PS123" s="50" t="str">
        <f>_xlfn.IFNA(VLOOKUP($B123,Schools,'HP Schools Calculation'!PT$1,0),"")</f>
        <v/>
      </c>
      <c r="PT123" s="50" t="str">
        <f>_xlfn.IFNA(VLOOKUP($B123,Schools,'HP Schools Calculation'!PU$1,0),"")</f>
        <v/>
      </c>
      <c r="PU123" s="50" t="str">
        <f>_xlfn.IFNA(VLOOKUP($B123,Schools,'HP Schools Calculation'!PV$1,0),"")</f>
        <v/>
      </c>
      <c r="PV123" s="50" t="str">
        <f>_xlfn.IFNA(VLOOKUP($B123,Schools,'HP Schools Calculation'!PW$1,0),"")</f>
        <v/>
      </c>
      <c r="PW123" s="50" t="str">
        <f>_xlfn.IFNA(VLOOKUP($B123,Schools,'HP Schools Calculation'!PX$1,0),"")</f>
        <v/>
      </c>
      <c r="PX123" s="50" t="str">
        <f>_xlfn.IFNA(VLOOKUP($B123,Schools,'HP Schools Calculation'!PY$1,0),"")</f>
        <v/>
      </c>
      <c r="PY123" s="50" t="str">
        <f>_xlfn.IFNA(VLOOKUP($B123,Schools,'HP Schools Calculation'!PZ$1,0),"")</f>
        <v/>
      </c>
      <c r="PZ123" s="50" t="str">
        <f>_xlfn.IFNA(VLOOKUP($B123,Schools,'HP Schools Calculation'!QA$1,0),"")</f>
        <v/>
      </c>
      <c r="QA123" s="50" t="str">
        <f>_xlfn.IFNA(VLOOKUP($B123,Schools,'HP Schools Calculation'!QB$1,0),"")</f>
        <v/>
      </c>
      <c r="QB123" s="50" t="str">
        <f>_xlfn.IFNA(VLOOKUP($B123,Schools,'HP Schools Calculation'!QC$1,0),"")</f>
        <v/>
      </c>
      <c r="QC123" s="50" t="str">
        <f>_xlfn.IFNA(VLOOKUP($B123,Schools,'HP Schools Calculation'!QD$1,0),"")</f>
        <v/>
      </c>
      <c r="QD123" s="50" t="str">
        <f>_xlfn.IFNA(VLOOKUP($B123,Schools,'HP Schools Calculation'!QE$1,0),"")</f>
        <v/>
      </c>
      <c r="QE123" s="50" t="str">
        <f>_xlfn.IFNA(VLOOKUP($B123,Schools,'HP Schools Calculation'!QF$1,0),"")</f>
        <v/>
      </c>
      <c r="QF123" s="50" t="str">
        <f>_xlfn.IFNA(VLOOKUP($B123,Schools,'HP Schools Calculation'!QG$1,0),"")</f>
        <v/>
      </c>
      <c r="QG123" s="50" t="str">
        <f>_xlfn.IFNA(VLOOKUP($B123,Schools,'HP Schools Calculation'!QH$1,0),"")</f>
        <v/>
      </c>
      <c r="QH123" s="50" t="str">
        <f>_xlfn.IFNA(VLOOKUP($B123,Schools,'HP Schools Calculation'!QI$1,0),"")</f>
        <v/>
      </c>
      <c r="QI123" s="50" t="str">
        <f>_xlfn.IFNA(VLOOKUP($B123,Schools,'HP Schools Calculation'!QJ$1,0),"")</f>
        <v/>
      </c>
      <c r="QJ123" s="50" t="str">
        <f>_xlfn.IFNA(VLOOKUP($B123,Schools,'HP Schools Calculation'!QK$1,0),"")</f>
        <v/>
      </c>
      <c r="QK123" s="50" t="str">
        <f>_xlfn.IFNA(VLOOKUP($B123,Schools,'HP Schools Calculation'!QL$1,0),"")</f>
        <v/>
      </c>
      <c r="QL123" s="50" t="str">
        <f>_xlfn.IFNA(VLOOKUP($B123,Schools,'HP Schools Calculation'!QM$1,0),"")</f>
        <v/>
      </c>
      <c r="QM123" s="50" t="str">
        <f>_xlfn.IFNA(VLOOKUP($B123,Schools,'HP Schools Calculation'!QN$1,0),"")</f>
        <v/>
      </c>
      <c r="QN123" s="50" t="str">
        <f>_xlfn.IFNA(VLOOKUP($B123,Schools,'HP Schools Calculation'!QO$1,0),"")</f>
        <v/>
      </c>
      <c r="QO123" s="50" t="str">
        <f>_xlfn.IFNA(VLOOKUP($B123,Schools,'HP Schools Calculation'!QP$1,0),"")</f>
        <v/>
      </c>
      <c r="QP123" s="50" t="str">
        <f>_xlfn.IFNA(VLOOKUP($B123,Schools,'HP Schools Calculation'!QQ$1,0),"")</f>
        <v/>
      </c>
      <c r="QQ123" s="50" t="str">
        <f>_xlfn.IFNA(VLOOKUP($B123,Schools,'HP Schools Calculation'!QR$1,0),"")</f>
        <v/>
      </c>
      <c r="QR123" s="50" t="str">
        <f>_xlfn.IFNA(VLOOKUP($B123,Schools,'HP Schools Calculation'!QS$1,0),"")</f>
        <v/>
      </c>
      <c r="QS123" s="50" t="str">
        <f>_xlfn.IFNA(VLOOKUP($B123,Schools,'HP Schools Calculation'!QT$1,0),"")</f>
        <v/>
      </c>
      <c r="QT123" s="50" t="str">
        <f>_xlfn.IFNA(VLOOKUP($B123,Schools,'HP Schools Calculation'!QU$1,0),"")</f>
        <v/>
      </c>
      <c r="QU123" s="50" t="str">
        <f>_xlfn.IFNA(VLOOKUP($B123,Schools,'HP Schools Calculation'!QV$1,0),"")</f>
        <v/>
      </c>
      <c r="QV123" s="50" t="str">
        <f>_xlfn.IFNA(VLOOKUP($B123,Schools,'HP Schools Calculation'!QW$1,0),"")</f>
        <v/>
      </c>
      <c r="QW123" s="50" t="str">
        <f>_xlfn.IFNA(VLOOKUP($B123,Schools,'HP Schools Calculation'!QX$1,0),"")</f>
        <v/>
      </c>
      <c r="QX123" s="50" t="str">
        <f>_xlfn.IFNA(VLOOKUP($B123,Schools,'HP Schools Calculation'!QY$1,0),"")</f>
        <v/>
      </c>
      <c r="QY123" s="50" t="str">
        <f>_xlfn.IFNA(VLOOKUP($B123,Schools,'HP Schools Calculation'!QZ$1,0),"")</f>
        <v/>
      </c>
      <c r="QZ123" s="50" t="str">
        <f>_xlfn.IFNA(VLOOKUP($B123,Schools,'HP Schools Calculation'!RA$1,0),"")</f>
        <v/>
      </c>
      <c r="RA123" s="50" t="str">
        <f>_xlfn.IFNA(VLOOKUP($B123,Schools,'HP Schools Calculation'!RB$1,0),"")</f>
        <v/>
      </c>
      <c r="RB123" s="50" t="str">
        <f>_xlfn.IFNA(VLOOKUP($B123,Schools,'HP Schools Calculation'!RC$1,0),"")</f>
        <v/>
      </c>
      <c r="RC123" s="50" t="str">
        <f>_xlfn.IFNA(VLOOKUP($B123,Schools,'HP Schools Calculation'!RD$1,0),"")</f>
        <v/>
      </c>
      <c r="RD123" s="50" t="str">
        <f>_xlfn.IFNA(VLOOKUP($B123,Schools,'HP Schools Calculation'!RE$1,0),"")</f>
        <v/>
      </c>
      <c r="RE123" s="50" t="str">
        <f>_xlfn.IFNA(VLOOKUP($B123,Schools,'HP Schools Calculation'!RF$1,0),"")</f>
        <v/>
      </c>
      <c r="RF123" s="50" t="str">
        <f>_xlfn.IFNA(VLOOKUP($B123,Schools,'HP Schools Calculation'!RG$1,0),"")</f>
        <v/>
      </c>
      <c r="RG123" s="50" t="str">
        <f>_xlfn.IFNA(VLOOKUP($B123,Schools,'HP Schools Calculation'!RH$1,0),"")</f>
        <v/>
      </c>
      <c r="RH123" s="50" t="str">
        <f>_xlfn.IFNA(VLOOKUP($B123,Schools,'HP Schools Calculation'!RI$1,0),"")</f>
        <v/>
      </c>
      <c r="RI123" s="50" t="str">
        <f>_xlfn.IFNA(VLOOKUP($B123,Schools,'HP Schools Calculation'!RJ$1,0),"")</f>
        <v/>
      </c>
      <c r="RJ123" s="50" t="str">
        <f>_xlfn.IFNA(VLOOKUP($B123,Schools,'HP Schools Calculation'!RK$1,0),"")</f>
        <v/>
      </c>
      <c r="RK123" s="50" t="str">
        <f>_xlfn.IFNA(VLOOKUP($B123,Schools,'HP Schools Calculation'!RL$1,0),"")</f>
        <v/>
      </c>
      <c r="RL123" s="50" t="str">
        <f>_xlfn.IFNA(VLOOKUP($B123,Schools,'HP Schools Calculation'!RM$1,0),"")</f>
        <v/>
      </c>
      <c r="RM123" s="50" t="str">
        <f>_xlfn.IFNA(VLOOKUP($B123,Schools,'HP Schools Calculation'!RN$1,0),"")</f>
        <v/>
      </c>
      <c r="RN123" s="50" t="str">
        <f>_xlfn.IFNA(VLOOKUP($B123,Schools,'HP Schools Calculation'!RO$1,0),"")</f>
        <v/>
      </c>
      <c r="RO123" s="50" t="str">
        <f>_xlfn.IFNA(VLOOKUP($B123,Schools,'HP Schools Calculation'!RP$1,0),"")</f>
        <v/>
      </c>
      <c r="RP123" s="50" t="str">
        <f>_xlfn.IFNA(VLOOKUP($B123,Schools,'HP Schools Calculation'!RQ$1,0),"")</f>
        <v/>
      </c>
      <c r="RQ123" s="50" t="str">
        <f>_xlfn.IFNA(VLOOKUP($B123,Schools,'HP Schools Calculation'!RR$1,0),"")</f>
        <v/>
      </c>
      <c r="RR123" s="50" t="str">
        <f>_xlfn.IFNA(VLOOKUP($B123,Schools,'HP Schools Calculation'!RS$1,0),"")</f>
        <v/>
      </c>
      <c r="RS123" s="50" t="str">
        <f>_xlfn.IFNA(VLOOKUP($B123,Schools,'HP Schools Calculation'!RT$1,0),"")</f>
        <v/>
      </c>
      <c r="RT123" s="50" t="str">
        <f>_xlfn.IFNA(VLOOKUP($B123,Schools,'HP Schools Calculation'!RU$1,0),"")</f>
        <v/>
      </c>
      <c r="RU123" s="50" t="str">
        <f>_xlfn.IFNA(VLOOKUP($B123,Schools,'HP Schools Calculation'!RV$1,0),"")</f>
        <v/>
      </c>
      <c r="RV123" s="50" t="str">
        <f>_xlfn.IFNA(VLOOKUP($B123,Schools,'HP Schools Calculation'!RW$1,0),"")</f>
        <v/>
      </c>
      <c r="RW123" s="50" t="str">
        <f>_xlfn.IFNA(VLOOKUP($B123,Schools,'HP Schools Calculation'!RX$1,0),"")</f>
        <v/>
      </c>
      <c r="RX123" s="50" t="str">
        <f>_xlfn.IFNA(VLOOKUP($B123,Schools,'HP Schools Calculation'!RY$1,0),"")</f>
        <v/>
      </c>
      <c r="RY123" s="50" t="str">
        <f>_xlfn.IFNA(VLOOKUP($B123,Schools,'HP Schools Calculation'!RZ$1,0),"")</f>
        <v/>
      </c>
      <c r="RZ123" s="50" t="str">
        <f>_xlfn.IFNA(VLOOKUP($B123,Schools,'HP Schools Calculation'!SA$1,0),"")</f>
        <v/>
      </c>
      <c r="SA123" s="50" t="str">
        <f>_xlfn.IFNA(VLOOKUP($B123,Schools,'HP Schools Calculation'!SB$1,0),"")</f>
        <v/>
      </c>
      <c r="SB123" s="50" t="str">
        <f>_xlfn.IFNA(VLOOKUP($B123,Schools,'HP Schools Calculation'!SC$1,0),"")</f>
        <v/>
      </c>
      <c r="SC123" s="50" t="str">
        <f>_xlfn.IFNA(VLOOKUP($B123,Schools,'HP Schools Calculation'!SD$1,0),"")</f>
        <v/>
      </c>
      <c r="SD123" s="50" t="str">
        <f>_xlfn.IFNA(VLOOKUP($B123,Schools,'HP Schools Calculation'!SE$1,0),"")</f>
        <v/>
      </c>
      <c r="SE123" s="50" t="str">
        <f>_xlfn.IFNA(VLOOKUP($B123,Schools,'HP Schools Calculation'!SF$1,0),"")</f>
        <v/>
      </c>
      <c r="SF123" s="50" t="str">
        <f>_xlfn.IFNA(VLOOKUP($B123,Schools,'HP Schools Calculation'!SG$1,0),"")</f>
        <v/>
      </c>
      <c r="SG123" s="50" t="str">
        <f>_xlfn.IFNA(VLOOKUP($B123,Schools,'HP Schools Calculation'!SH$1,0),"")</f>
        <v/>
      </c>
      <c r="SH123" s="50" t="str">
        <f>_xlfn.IFNA(VLOOKUP($B123,Schools,'HP Schools Calculation'!SI$1,0),"")</f>
        <v/>
      </c>
      <c r="SI123" s="50" t="str">
        <f>_xlfn.IFNA(VLOOKUP($B123,Schools,'HP Schools Calculation'!SJ$1,0),"")</f>
        <v/>
      </c>
      <c r="SJ123" s="50" t="str">
        <f>_xlfn.IFNA(VLOOKUP($B123,Schools,'HP Schools Calculation'!SK$1,0),"")</f>
        <v/>
      </c>
      <c r="SK123" s="50" t="str">
        <f>_xlfn.IFNA(VLOOKUP($B123,Schools,'HP Schools Calculation'!SL$1,0),"")</f>
        <v/>
      </c>
      <c r="SL123" s="50" t="str">
        <f>_xlfn.IFNA(VLOOKUP($B123,Schools,'HP Schools Calculation'!SM$1,0),"")</f>
        <v/>
      </c>
      <c r="SM123" s="50" t="str">
        <f>_xlfn.IFNA(VLOOKUP($B123,Schools,'HP Schools Calculation'!SN$1,0),"")</f>
        <v/>
      </c>
      <c r="SN123" s="50" t="str">
        <f>_xlfn.IFNA(VLOOKUP($B123,Schools,'HP Schools Calculation'!SO$1,0),"")</f>
        <v/>
      </c>
      <c r="SO123" s="50" t="str">
        <f>_xlfn.IFNA(VLOOKUP($B123,Schools,'HP Schools Calculation'!SP$1,0),"")</f>
        <v/>
      </c>
      <c r="SP123" s="50" t="str">
        <f>_xlfn.IFNA(VLOOKUP($B123,Schools,'HP Schools Calculation'!SQ$1,0),"")</f>
        <v/>
      </c>
      <c r="SQ123" s="50" t="str">
        <f>_xlfn.IFNA(VLOOKUP($B123,Schools,'HP Schools Calculation'!SR$1,0),"")</f>
        <v/>
      </c>
      <c r="SR123" s="50" t="str">
        <f>_xlfn.IFNA(VLOOKUP($B123,Schools,'HP Schools Calculation'!SS$1,0),"")</f>
        <v/>
      </c>
      <c r="SS123" s="50" t="str">
        <f>_xlfn.IFNA(VLOOKUP($B123,Schools,'HP Schools Calculation'!ST$1,0),"")</f>
        <v/>
      </c>
      <c r="ST123" s="50" t="str">
        <f>_xlfn.IFNA(VLOOKUP($B123,Schools,'HP Schools Calculation'!SU$1,0),"")</f>
        <v/>
      </c>
      <c r="SU123" s="50" t="str">
        <f>_xlfn.IFNA(VLOOKUP($B123,Schools,'HP Schools Calculation'!SV$1,0),"")</f>
        <v/>
      </c>
      <c r="SV123" s="50" t="str">
        <f>_xlfn.IFNA(VLOOKUP($B123,Schools,'HP Schools Calculation'!SW$1,0),"")</f>
        <v/>
      </c>
      <c r="SW123" s="50" t="str">
        <f>_xlfn.IFNA(VLOOKUP($B123,Schools,'HP Schools Calculation'!SX$1,0),"")</f>
        <v/>
      </c>
      <c r="SX123" s="50" t="str">
        <f>_xlfn.IFNA(VLOOKUP($B123,Schools,'HP Schools Calculation'!SY$1,0),"")</f>
        <v/>
      </c>
      <c r="SY123" s="50" t="str">
        <f>_xlfn.IFNA(VLOOKUP($B123,Schools,'HP Schools Calculation'!SZ$1,0),"")</f>
        <v/>
      </c>
      <c r="SZ123" s="50" t="str">
        <f>_xlfn.IFNA(VLOOKUP($B123,Schools,'HP Schools Calculation'!TA$1,0),"")</f>
        <v/>
      </c>
      <c r="TA123" s="50" t="str">
        <f>_xlfn.IFNA(VLOOKUP($B123,Schools,'HP Schools Calculation'!TB$1,0),"")</f>
        <v/>
      </c>
      <c r="TB123" s="50" t="str">
        <f>_xlfn.IFNA(VLOOKUP($B123,Schools,'HP Schools Calculation'!TC$1,0),"")</f>
        <v/>
      </c>
      <c r="TC123" s="50" t="str">
        <f>_xlfn.IFNA(VLOOKUP($B123,Schools,'HP Schools Calculation'!TD$1,0),"")</f>
        <v/>
      </c>
      <c r="TD123" s="50" t="str">
        <f>_xlfn.IFNA(VLOOKUP($B123,Schools,'HP Schools Calculation'!TE$1,0),"")</f>
        <v/>
      </c>
      <c r="TE123" s="50" t="str">
        <f>_xlfn.IFNA(VLOOKUP($B123,Schools,'HP Schools Calculation'!TF$1,0),"")</f>
        <v/>
      </c>
      <c r="TF123" s="50" t="str">
        <f>_xlfn.IFNA(VLOOKUP($B123,Schools,'HP Schools Calculation'!TG$1,0),"")</f>
        <v/>
      </c>
      <c r="TG123" s="50" t="str">
        <f>_xlfn.IFNA(VLOOKUP($B123,Schools,'HP Schools Calculation'!TH$1,0),"")</f>
        <v/>
      </c>
      <c r="TH123" s="50" t="str">
        <f>_xlfn.IFNA(VLOOKUP($B123,Schools,'HP Schools Calculation'!TI$1,0),"")</f>
        <v/>
      </c>
      <c r="TI123" s="50" t="str">
        <f>_xlfn.IFNA(VLOOKUP($B123,Schools,'HP Schools Calculation'!TJ$1,0),"")</f>
        <v/>
      </c>
      <c r="TJ123" s="50" t="str">
        <f>_xlfn.IFNA(VLOOKUP($B123,Schools,'HP Schools Calculation'!TK$1,0),"")</f>
        <v/>
      </c>
      <c r="TK123" s="50" t="str">
        <f>_xlfn.IFNA(VLOOKUP($B123,Schools,'HP Schools Calculation'!TL$1,0),"")</f>
        <v/>
      </c>
      <c r="TL123" s="50" t="str">
        <f>_xlfn.IFNA(VLOOKUP($B123,Schools,'HP Schools Calculation'!TM$1,0),"")</f>
        <v/>
      </c>
      <c r="TM123" s="50" t="str">
        <f>_xlfn.IFNA(VLOOKUP($B123,Schools,'HP Schools Calculation'!TN$1,0),"")</f>
        <v/>
      </c>
      <c r="TN123" s="50" t="str">
        <f>_xlfn.IFNA(VLOOKUP($B123,Schools,'HP Schools Calculation'!TO$1,0),"")</f>
        <v/>
      </c>
      <c r="TO123" s="50" t="str">
        <f>_xlfn.IFNA(VLOOKUP($B123,Schools,'HP Schools Calculation'!TP$1,0),"")</f>
        <v/>
      </c>
      <c r="TP123" s="50" t="str">
        <f>_xlfn.IFNA(VLOOKUP($B123,Schools,'HP Schools Calculation'!TQ$1,0),"")</f>
        <v/>
      </c>
      <c r="TQ123" s="50" t="str">
        <f>_xlfn.IFNA(VLOOKUP($B123,Schools,'HP Schools Calculation'!TR$1,0),"")</f>
        <v/>
      </c>
      <c r="TR123" s="50" t="str">
        <f>_xlfn.IFNA(VLOOKUP($B123,Schools,'HP Schools Calculation'!TS$1,0),"")</f>
        <v/>
      </c>
      <c r="TS123" s="50" t="str">
        <f>_xlfn.IFNA(VLOOKUP($B123,Schools,'HP Schools Calculation'!TT$1,0),"")</f>
        <v/>
      </c>
      <c r="TT123" s="50" t="str">
        <f>_xlfn.IFNA(VLOOKUP($B123,Schools,'HP Schools Calculation'!TU$1,0),"")</f>
        <v/>
      </c>
      <c r="TU123" s="50" t="str">
        <f>_xlfn.IFNA(VLOOKUP($B123,Schools,'HP Schools Calculation'!TV$1,0),"")</f>
        <v/>
      </c>
      <c r="TV123" s="50" t="str">
        <f>_xlfn.IFNA(VLOOKUP($B123,Schools,'HP Schools Calculation'!TW$1,0),"")</f>
        <v/>
      </c>
      <c r="TW123" s="50" t="str">
        <f>_xlfn.IFNA(VLOOKUP($B123,Schools,'HP Schools Calculation'!TX$1,0),"")</f>
        <v/>
      </c>
      <c r="TX123" s="50" t="str">
        <f>_xlfn.IFNA(VLOOKUP($B123,Schools,'HP Schools Calculation'!TY$1,0),"")</f>
        <v/>
      </c>
      <c r="TY123" s="50" t="str">
        <f>_xlfn.IFNA(VLOOKUP($B123,Schools,'HP Schools Calculation'!TZ$1,0),"")</f>
        <v/>
      </c>
      <c r="TZ123" s="50" t="str">
        <f>_xlfn.IFNA(VLOOKUP($B123,Schools,'HP Schools Calculation'!UA$1,0),"")</f>
        <v/>
      </c>
      <c r="UA123" s="50" t="str">
        <f>_xlfn.IFNA(VLOOKUP($B123,Schools,'HP Schools Calculation'!UB$1,0),"")</f>
        <v/>
      </c>
      <c r="UB123" s="50" t="str">
        <f>_xlfn.IFNA(VLOOKUP($B123,Schools,'HP Schools Calculation'!UC$1,0),"")</f>
        <v/>
      </c>
      <c r="UC123" s="50" t="str">
        <f>_xlfn.IFNA(VLOOKUP($B123,Schools,'HP Schools Calculation'!UD$1,0),"")</f>
        <v/>
      </c>
      <c r="UD123" s="50" t="str">
        <f>_xlfn.IFNA(VLOOKUP($B123,Schools,'HP Schools Calculation'!UE$1,0),"")</f>
        <v/>
      </c>
      <c r="UE123" s="50" t="str">
        <f>_xlfn.IFNA(VLOOKUP($B123,Schools,'HP Schools Calculation'!UF$1,0),"")</f>
        <v/>
      </c>
      <c r="UF123" s="50" t="str">
        <f>_xlfn.IFNA(VLOOKUP($B123,Schools,'HP Schools Calculation'!UG$1,0),"")</f>
        <v/>
      </c>
      <c r="UG123" s="50" t="str">
        <f>_xlfn.IFNA(VLOOKUP($B123,Schools,'HP Schools Calculation'!UH$1,0),"")</f>
        <v/>
      </c>
      <c r="UH123" s="50" t="str">
        <f>_xlfn.IFNA(VLOOKUP($B123,Schools,'HP Schools Calculation'!UI$1,0),"")</f>
        <v/>
      </c>
      <c r="UI123" s="50" t="str">
        <f>_xlfn.IFNA(VLOOKUP($B123,Schools,'HP Schools Calculation'!UJ$1,0),"")</f>
        <v/>
      </c>
      <c r="UJ123" s="50" t="str">
        <f>_xlfn.IFNA(VLOOKUP($B123,Schools,'HP Schools Calculation'!UK$1,0),"")</f>
        <v/>
      </c>
      <c r="UK123" s="50" t="str">
        <f>_xlfn.IFNA(VLOOKUP($B123,Schools,'HP Schools Calculation'!UL$1,0),"")</f>
        <v/>
      </c>
      <c r="UL123" s="50" t="str">
        <f>_xlfn.IFNA(VLOOKUP($B123,Schools,'HP Schools Calculation'!UM$1,0),"")</f>
        <v/>
      </c>
      <c r="UM123" s="50" t="str">
        <f>_xlfn.IFNA(VLOOKUP($B123,Schools,'HP Schools Calculation'!UN$1,0),"")</f>
        <v/>
      </c>
      <c r="UN123" s="50" t="str">
        <f>_xlfn.IFNA(VLOOKUP($B123,Schools,'HP Schools Calculation'!UO$1,0),"")</f>
        <v/>
      </c>
      <c r="UO123" s="50" t="str">
        <f>_xlfn.IFNA(VLOOKUP($B123,Schools,'HP Schools Calculation'!UP$1,0),"")</f>
        <v/>
      </c>
      <c r="UP123" s="50" t="str">
        <f>_xlfn.IFNA(VLOOKUP($B123,Schools,'HP Schools Calculation'!UQ$1,0),"")</f>
        <v/>
      </c>
      <c r="UQ123" s="50" t="str">
        <f>_xlfn.IFNA(VLOOKUP($B123,Schools,'HP Schools Calculation'!UR$1,0),"")</f>
        <v/>
      </c>
      <c r="UR123" s="50" t="str">
        <f>_xlfn.IFNA(VLOOKUP($B123,Schools,'HP Schools Calculation'!US$1,0),"")</f>
        <v/>
      </c>
      <c r="US123" s="50" t="str">
        <f>_xlfn.IFNA(VLOOKUP($B123,Schools,'HP Schools Calculation'!UT$1,0),"")</f>
        <v/>
      </c>
      <c r="UT123" s="50" t="str">
        <f>_xlfn.IFNA(VLOOKUP($B123,Schools,'HP Schools Calculation'!UU$1,0),"")</f>
        <v/>
      </c>
      <c r="UU123" s="50" t="str">
        <f>_xlfn.IFNA(VLOOKUP($B123,Schools,'HP Schools Calculation'!UV$1,0),"")</f>
        <v/>
      </c>
      <c r="UV123" s="50" t="str">
        <f>_xlfn.IFNA(VLOOKUP($B123,Schools,'HP Schools Calculation'!UW$1,0),"")</f>
        <v/>
      </c>
      <c r="UW123" s="50" t="str">
        <f>_xlfn.IFNA(VLOOKUP($B123,Schools,'HP Schools Calculation'!UX$1,0),"")</f>
        <v/>
      </c>
      <c r="UX123" s="50" t="str">
        <f>_xlfn.IFNA(VLOOKUP($B123,Schools,'HP Schools Calculation'!UY$1,0),"")</f>
        <v/>
      </c>
      <c r="UY123" s="50" t="str">
        <f>_xlfn.IFNA(VLOOKUP($B123,Schools,'HP Schools Calculation'!UZ$1,0),"")</f>
        <v/>
      </c>
      <c r="UZ123" s="50" t="str">
        <f>_xlfn.IFNA(VLOOKUP($B123,Schools,'HP Schools Calculation'!VA$1,0),"")</f>
        <v/>
      </c>
      <c r="VA123" s="50" t="str">
        <f>_xlfn.IFNA(VLOOKUP($B123,Schools,'HP Schools Calculation'!VB$1,0),"")</f>
        <v/>
      </c>
      <c r="VB123" s="50" t="str">
        <f>_xlfn.IFNA(VLOOKUP($B123,Schools,'HP Schools Calculation'!VC$1,0),"")</f>
        <v/>
      </c>
      <c r="VC123" s="50" t="str">
        <f>_xlfn.IFNA(VLOOKUP($B123,Schools,'HP Schools Calculation'!VD$1,0),"")</f>
        <v/>
      </c>
      <c r="VD123" s="50" t="str">
        <f>_xlfn.IFNA(VLOOKUP($B123,Schools,'HP Schools Calculation'!VE$1,0),"")</f>
        <v/>
      </c>
      <c r="VE123" s="50" t="str">
        <f>_xlfn.IFNA(VLOOKUP($B123,Schools,'HP Schools Calculation'!VF$1,0),"")</f>
        <v/>
      </c>
      <c r="VF123" s="50" t="str">
        <f>_xlfn.IFNA(VLOOKUP($B123,Schools,'HP Schools Calculation'!VG$1,0),"")</f>
        <v/>
      </c>
      <c r="VG123" s="50" t="str">
        <f>_xlfn.IFNA(VLOOKUP($B123,Schools,'HP Schools Calculation'!VH$1,0),"")</f>
        <v/>
      </c>
      <c r="VH123" s="50" t="str">
        <f>_xlfn.IFNA(VLOOKUP($B123,Schools,'HP Schools Calculation'!VI$1,0),"")</f>
        <v/>
      </c>
      <c r="VI123" s="50" t="str">
        <f>_xlfn.IFNA(VLOOKUP($B123,Schools,'HP Schools Calculation'!VJ$1,0),"")</f>
        <v/>
      </c>
      <c r="VJ123" s="50" t="str">
        <f>_xlfn.IFNA(VLOOKUP($B123,Schools,'HP Schools Calculation'!VK$1,0),"")</f>
        <v/>
      </c>
      <c r="VK123" s="50" t="str">
        <f>_xlfn.IFNA(VLOOKUP($B123,Schools,'HP Schools Calculation'!VL$1,0),"")</f>
        <v/>
      </c>
      <c r="VL123" s="50" t="str">
        <f>_xlfn.IFNA(VLOOKUP($B123,Schools,'HP Schools Calculation'!VM$1,0),"")</f>
        <v/>
      </c>
      <c r="VM123" s="50" t="str">
        <f>_xlfn.IFNA(VLOOKUP($B123,Schools,'HP Schools Calculation'!VN$1,0),"")</f>
        <v/>
      </c>
      <c r="VN123" s="50" t="str">
        <f>_xlfn.IFNA(VLOOKUP($B123,Schools,'HP Schools Calculation'!VO$1,0),"")</f>
        <v/>
      </c>
      <c r="VO123" s="50" t="str">
        <f>_xlfn.IFNA(VLOOKUP($B123,Schools,'HP Schools Calculation'!VP$1,0),"")</f>
        <v/>
      </c>
      <c r="VP123" s="50" t="str">
        <f>_xlfn.IFNA(VLOOKUP($B123,Schools,'HP Schools Calculation'!VQ$1,0),"")</f>
        <v/>
      </c>
      <c r="VQ123" s="50" t="str">
        <f>_xlfn.IFNA(VLOOKUP($B123,Schools,'HP Schools Calculation'!VR$1,0),"")</f>
        <v/>
      </c>
      <c r="VR123" s="50" t="str">
        <f>_xlfn.IFNA(VLOOKUP($B123,Schools,'HP Schools Calculation'!VS$1,0),"")</f>
        <v/>
      </c>
      <c r="VS123" s="50" t="str">
        <f>_xlfn.IFNA(VLOOKUP($B123,Schools,'HP Schools Calculation'!VT$1,0),"")</f>
        <v/>
      </c>
      <c r="VT123" s="50" t="str">
        <f>_xlfn.IFNA(VLOOKUP($B123,Schools,'HP Schools Calculation'!VU$1,0),"")</f>
        <v/>
      </c>
      <c r="VU123" s="50" t="str">
        <f>_xlfn.IFNA(VLOOKUP($B123,Schools,'HP Schools Calculation'!VV$1,0),"")</f>
        <v/>
      </c>
      <c r="VV123" s="50" t="str">
        <f>_xlfn.IFNA(VLOOKUP($B123,Schools,'HP Schools Calculation'!VW$1,0),"")</f>
        <v/>
      </c>
      <c r="VW123" s="50" t="str">
        <f>_xlfn.IFNA(VLOOKUP($B123,Schools,'HP Schools Calculation'!VX$1,0),"")</f>
        <v/>
      </c>
      <c r="VX123" s="50" t="str">
        <f>_xlfn.IFNA(VLOOKUP($B123,Schools,'HP Schools Calculation'!VY$1,0),"")</f>
        <v/>
      </c>
      <c r="VY123" s="50" t="str">
        <f>_xlfn.IFNA(VLOOKUP($B123,Schools,'HP Schools Calculation'!VZ$1,0),"")</f>
        <v/>
      </c>
      <c r="VZ123" s="50" t="str">
        <f>_xlfn.IFNA(VLOOKUP($B123,Schools,'HP Schools Calculation'!WA$1,0),"")</f>
        <v/>
      </c>
      <c r="WA123" s="50" t="str">
        <f>_xlfn.IFNA(VLOOKUP($B123,Schools,'HP Schools Calculation'!WB$1,0),"")</f>
        <v/>
      </c>
      <c r="WB123" s="50" t="str">
        <f>_xlfn.IFNA(VLOOKUP($B123,Schools,'HP Schools Calculation'!WC$1,0),"")</f>
        <v/>
      </c>
      <c r="WC123" s="50" t="str">
        <f>_xlfn.IFNA(VLOOKUP($B123,Schools,'HP Schools Calculation'!WD$1,0),"")</f>
        <v/>
      </c>
      <c r="WD123" s="50" t="str">
        <f>_xlfn.IFNA(VLOOKUP($B123,Schools,'HP Schools Calculation'!WE$1,0),"")</f>
        <v/>
      </c>
      <c r="WE123" s="50" t="str">
        <f>_xlfn.IFNA(VLOOKUP($B123,Schools,'HP Schools Calculation'!WF$1,0),"")</f>
        <v/>
      </c>
      <c r="WF123" s="50" t="str">
        <f>_xlfn.IFNA(VLOOKUP($B123,Schools,'HP Schools Calculation'!WG$1,0),"")</f>
        <v/>
      </c>
      <c r="WG123" s="50" t="str">
        <f>_xlfn.IFNA(VLOOKUP($B123,Schools,'HP Schools Calculation'!WH$1,0),"")</f>
        <v/>
      </c>
      <c r="WH123" s="50" t="str">
        <f>_xlfn.IFNA(VLOOKUP($B123,Schools,'HP Schools Calculation'!WI$1,0),"")</f>
        <v/>
      </c>
      <c r="WI123" s="50" t="str">
        <f>_xlfn.IFNA(VLOOKUP($B123,Schools,'HP Schools Calculation'!WJ$1,0),"")</f>
        <v/>
      </c>
      <c r="WJ123" s="50" t="str">
        <f>_xlfn.IFNA(VLOOKUP($B123,Schools,'HP Schools Calculation'!WK$1,0),"")</f>
        <v/>
      </c>
      <c r="WK123" s="50" t="str">
        <f>_xlfn.IFNA(VLOOKUP($B123,Schools,'HP Schools Calculation'!WL$1,0),"")</f>
        <v/>
      </c>
      <c r="WL123" s="50" t="str">
        <f>_xlfn.IFNA(VLOOKUP($B123,Schools,'HP Schools Calculation'!WM$1,0),"")</f>
        <v/>
      </c>
      <c r="WM123" s="50" t="str">
        <f>_xlfn.IFNA(VLOOKUP($B123,Schools,'HP Schools Calculation'!WN$1,0),"")</f>
        <v/>
      </c>
      <c r="WN123" s="50" t="str">
        <f>_xlfn.IFNA(VLOOKUP($B123,Schools,'HP Schools Calculation'!WO$1,0),"")</f>
        <v/>
      </c>
      <c r="WO123" s="50" t="str">
        <f>_xlfn.IFNA(VLOOKUP($B123,Schools,'HP Schools Calculation'!WP$1,0),"")</f>
        <v/>
      </c>
      <c r="WP123" s="50" t="str">
        <f>_xlfn.IFNA(VLOOKUP($B123,Schools,'HP Schools Calculation'!WQ$1,0),"")</f>
        <v/>
      </c>
      <c r="WQ123" s="50" t="str">
        <f>_xlfn.IFNA(VLOOKUP($B123,Schools,'HP Schools Calculation'!WR$1,0),"")</f>
        <v/>
      </c>
      <c r="WR123" s="50" t="str">
        <f>_xlfn.IFNA(VLOOKUP($B123,Schools,'HP Schools Calculation'!WS$1,0),"")</f>
        <v/>
      </c>
      <c r="WS123" s="50" t="str">
        <f>_xlfn.IFNA(VLOOKUP($B123,Schools,'HP Schools Calculation'!WT$1,0),"")</f>
        <v/>
      </c>
      <c r="WT123" s="50" t="str">
        <f>_xlfn.IFNA(VLOOKUP($B123,Schools,'HP Schools Calculation'!WU$1,0),"")</f>
        <v/>
      </c>
      <c r="WU123" s="50" t="str">
        <f>_xlfn.IFNA(VLOOKUP($B123,Schools,'HP Schools Calculation'!WV$1,0),"")</f>
        <v/>
      </c>
      <c r="WV123" s="50" t="str">
        <f>_xlfn.IFNA(VLOOKUP($B123,Schools,'HP Schools Calculation'!WW$1,0),"")</f>
        <v/>
      </c>
      <c r="WW123" s="50" t="str">
        <f>_xlfn.IFNA(VLOOKUP($B123,Schools,'HP Schools Calculation'!WX$1,0),"")</f>
        <v/>
      </c>
      <c r="WX123" s="50" t="str">
        <f>_xlfn.IFNA(VLOOKUP($B123,Schools,'HP Schools Calculation'!WY$1,0),"")</f>
        <v/>
      </c>
      <c r="WY123" s="50" t="str">
        <f>_xlfn.IFNA(VLOOKUP($B123,Schools,'HP Schools Calculation'!WZ$1,0),"")</f>
        <v/>
      </c>
      <c r="WZ123" s="50" t="str">
        <f>_xlfn.IFNA(VLOOKUP($B123,Schools,'HP Schools Calculation'!XA$1,0),"")</f>
        <v/>
      </c>
      <c r="XA123" s="50" t="str">
        <f>_xlfn.IFNA(VLOOKUP($B123,Schools,'HP Schools Calculation'!XB$1,0),"")</f>
        <v/>
      </c>
      <c r="XB123" s="50" t="str">
        <f>_xlfn.IFNA(VLOOKUP($B123,Schools,'HP Schools Calculation'!XC$1,0),"")</f>
        <v/>
      </c>
      <c r="XC123" s="50" t="str">
        <f>_xlfn.IFNA(VLOOKUP($B123,Schools,'HP Schools Calculation'!XD$1,0),"")</f>
        <v/>
      </c>
      <c r="XD123" s="50" t="str">
        <f>_xlfn.IFNA(VLOOKUP($B123,Schools,'HP Schools Calculation'!XE$1,0),"")</f>
        <v/>
      </c>
      <c r="XE123" s="50" t="str">
        <f>_xlfn.IFNA(VLOOKUP($B123,Schools,'HP Schools Calculation'!XF$1,0),"")</f>
        <v/>
      </c>
      <c r="XF123" s="50" t="str">
        <f>_xlfn.IFNA(VLOOKUP($B123,Schools,'HP Schools Calculation'!XG$1,0),"")</f>
        <v/>
      </c>
      <c r="XG123" s="50" t="str">
        <f>_xlfn.IFNA(VLOOKUP($B123,Schools,'HP Schools Calculation'!XH$1,0),"")</f>
        <v/>
      </c>
      <c r="XH123" s="50" t="str">
        <f>_xlfn.IFNA(VLOOKUP($B123,Schools,'HP Schools Calculation'!XI$1,0),"")</f>
        <v/>
      </c>
      <c r="XI123" s="50" t="str">
        <f>_xlfn.IFNA(VLOOKUP($B123,Schools,'HP Schools Calculation'!XJ$1,0),"")</f>
        <v/>
      </c>
      <c r="XJ123" s="50" t="str">
        <f>_xlfn.IFNA(VLOOKUP($B123,Schools,'HP Schools Calculation'!XK$1,0),"")</f>
        <v/>
      </c>
      <c r="XK123" s="50" t="str">
        <f>_xlfn.IFNA(VLOOKUP($B123,Schools,'HP Schools Calculation'!XL$1,0),"")</f>
        <v/>
      </c>
      <c r="XL123" s="50" t="str">
        <f>_xlfn.IFNA(VLOOKUP($B123,Schools,'HP Schools Calculation'!XM$1,0),"")</f>
        <v/>
      </c>
      <c r="XM123" s="50" t="str">
        <f>_xlfn.IFNA(VLOOKUP($B123,Schools,'HP Schools Calculation'!XN$1,0),"")</f>
        <v/>
      </c>
      <c r="XN123" s="50" t="str">
        <f>_xlfn.IFNA(VLOOKUP($B123,Schools,'HP Schools Calculation'!XO$1,0),"")</f>
        <v/>
      </c>
      <c r="XO123" s="50" t="str">
        <f>_xlfn.IFNA(VLOOKUP($B123,Schools,'HP Schools Calculation'!XP$1,0),"")</f>
        <v/>
      </c>
      <c r="XP123" s="50" t="str">
        <f>_xlfn.IFNA(VLOOKUP($B123,Schools,'HP Schools Calculation'!XQ$1,0),"")</f>
        <v/>
      </c>
      <c r="XQ123" s="50" t="str">
        <f>_xlfn.IFNA(VLOOKUP($B123,Schools,'HP Schools Calculation'!XR$1,0),"")</f>
        <v/>
      </c>
      <c r="XR123" s="50" t="str">
        <f>_xlfn.IFNA(VLOOKUP($B123,Schools,'HP Schools Calculation'!XS$1,0),"")</f>
        <v/>
      </c>
      <c r="XS123" s="50" t="str">
        <f>_xlfn.IFNA(VLOOKUP($B123,Schools,'HP Schools Calculation'!XT$1,0),"")</f>
        <v/>
      </c>
      <c r="XT123" s="50" t="str">
        <f>_xlfn.IFNA(VLOOKUP($B123,Schools,'HP Schools Calculation'!XU$1,0),"")</f>
        <v/>
      </c>
      <c r="XU123" s="50" t="str">
        <f>_xlfn.IFNA(VLOOKUP($B123,Schools,'HP Schools Calculation'!XV$1,0),"")</f>
        <v/>
      </c>
      <c r="XV123" s="50" t="str">
        <f>_xlfn.IFNA(VLOOKUP($B123,Schools,'HP Schools Calculation'!XW$1,0),"")</f>
        <v/>
      </c>
      <c r="XW123" s="50" t="str">
        <f>_xlfn.IFNA(VLOOKUP($B123,Schools,'HP Schools Calculation'!XX$1,0),"")</f>
        <v/>
      </c>
      <c r="XX123" s="50" t="str">
        <f>_xlfn.IFNA(VLOOKUP($B123,Schools,'HP Schools Calculation'!XY$1,0),"")</f>
        <v/>
      </c>
      <c r="XY123" s="50" t="str">
        <f>_xlfn.IFNA(VLOOKUP($B123,Schools,'HP Schools Calculation'!XZ$1,0),"")</f>
        <v/>
      </c>
      <c r="XZ123" s="50" t="str">
        <f>_xlfn.IFNA(VLOOKUP($B123,Schools,'HP Schools Calculation'!YA$1,0),"")</f>
        <v/>
      </c>
      <c r="YA123" s="50" t="str">
        <f>_xlfn.IFNA(VLOOKUP($B123,Schools,'HP Schools Calculation'!YB$1,0),"")</f>
        <v/>
      </c>
      <c r="YB123" s="50" t="str">
        <f>_xlfn.IFNA(VLOOKUP($B123,Schools,'HP Schools Calculation'!YC$1,0),"")</f>
        <v/>
      </c>
      <c r="YC123" s="50" t="str">
        <f>_xlfn.IFNA(VLOOKUP($B123,Schools,'HP Schools Calculation'!YD$1,0),"")</f>
        <v/>
      </c>
      <c r="YD123" s="50" t="str">
        <f>_xlfn.IFNA(VLOOKUP($B123,Schools,'HP Schools Calculation'!YE$1,0),"")</f>
        <v/>
      </c>
      <c r="YE123" s="50" t="str">
        <f>_xlfn.IFNA(VLOOKUP($B123,Schools,'HP Schools Calculation'!YF$1,0),"")</f>
        <v/>
      </c>
      <c r="YF123" s="50" t="str">
        <f>_xlfn.IFNA(VLOOKUP($B123,Schools,'HP Schools Calculation'!YG$1,0),"")</f>
        <v/>
      </c>
      <c r="YG123" s="50" t="str">
        <f>_xlfn.IFNA(VLOOKUP($B123,Schools,'HP Schools Calculation'!YH$1,0),"")</f>
        <v/>
      </c>
      <c r="YH123" s="50" t="str">
        <f>_xlfn.IFNA(VLOOKUP($B123,Schools,'HP Schools Calculation'!YI$1,0),"")</f>
        <v/>
      </c>
      <c r="YI123" s="50" t="str">
        <f>_xlfn.IFNA(VLOOKUP($B123,Schools,'HP Schools Calculation'!YJ$1,0),"")</f>
        <v/>
      </c>
      <c r="YJ123" s="50" t="str">
        <f>_xlfn.IFNA(VLOOKUP($B123,Schools,'HP Schools Calculation'!YK$1,0),"")</f>
        <v/>
      </c>
      <c r="YK123" s="50" t="str">
        <f>_xlfn.IFNA(VLOOKUP($B123,Schools,'HP Schools Calculation'!YL$1,0),"")</f>
        <v/>
      </c>
      <c r="YL123" s="50" t="str">
        <f>_xlfn.IFNA(VLOOKUP($B123,Schools,'HP Schools Calculation'!YM$1,0),"")</f>
        <v/>
      </c>
      <c r="YM123" s="50" t="str">
        <f>_xlfn.IFNA(VLOOKUP($B123,Schools,'HP Schools Calculation'!YN$1,0),"")</f>
        <v/>
      </c>
      <c r="YN123" s="50" t="str">
        <f>_xlfn.IFNA(VLOOKUP($B123,Schools,'HP Schools Calculation'!YO$1,0),"")</f>
        <v/>
      </c>
      <c r="YO123" s="50" t="str">
        <f>_xlfn.IFNA(VLOOKUP($B123,Schools,'HP Schools Calculation'!YP$1,0),"")</f>
        <v/>
      </c>
      <c r="YP123" s="50" t="str">
        <f>_xlfn.IFNA(VLOOKUP($B123,Schools,'HP Schools Calculation'!YQ$1,0),"")</f>
        <v/>
      </c>
      <c r="YQ123" s="50" t="str">
        <f>_xlfn.IFNA(VLOOKUP($B123,Schools,'HP Schools Calculation'!YR$1,0),"")</f>
        <v/>
      </c>
      <c r="YR123" s="50" t="str">
        <f>_xlfn.IFNA(VLOOKUP($B123,Schools,'HP Schools Calculation'!YS$1,0),"")</f>
        <v/>
      </c>
      <c r="YS123" s="50" t="str">
        <f>_xlfn.IFNA(VLOOKUP($B123,Schools,'HP Schools Calculation'!YT$1,0),"")</f>
        <v/>
      </c>
      <c r="YT123" s="50" t="str">
        <f>_xlfn.IFNA(VLOOKUP($B123,Schools,'HP Schools Calculation'!YU$1,0),"")</f>
        <v/>
      </c>
      <c r="YU123" s="50" t="str">
        <f>_xlfn.IFNA(VLOOKUP($B123,Schools,'HP Schools Calculation'!YV$1,0),"")</f>
        <v/>
      </c>
      <c r="YV123" s="50" t="str">
        <f>_xlfn.IFNA(VLOOKUP($B123,Schools,'HP Schools Calculation'!YW$1,0),"")</f>
        <v/>
      </c>
      <c r="YW123" s="50" t="str">
        <f>_xlfn.IFNA(VLOOKUP($B123,Schools,'HP Schools Calculation'!YX$1,0),"")</f>
        <v/>
      </c>
      <c r="YX123" s="50" t="str">
        <f>_xlfn.IFNA(VLOOKUP($B123,Schools,'HP Schools Calculation'!YY$1,0),"")</f>
        <v/>
      </c>
      <c r="YY123" s="50" t="str">
        <f>_xlfn.IFNA(VLOOKUP($B123,Schools,'HP Schools Calculation'!YZ$1,0),"")</f>
        <v/>
      </c>
      <c r="YZ123" s="50" t="str">
        <f>_xlfn.IFNA(VLOOKUP($B123,Schools,'HP Schools Calculation'!ZA$1,0),"")</f>
        <v/>
      </c>
      <c r="ZA123" s="50" t="str">
        <f>_xlfn.IFNA(VLOOKUP($B123,Schools,'HP Schools Calculation'!ZB$1,0),"")</f>
        <v/>
      </c>
      <c r="ZB123" s="50" t="str">
        <f>_xlfn.IFNA(VLOOKUP($B123,Schools,'HP Schools Calculation'!ZC$1,0),"")</f>
        <v/>
      </c>
      <c r="ZC123" s="50" t="str">
        <f>_xlfn.IFNA(VLOOKUP($B123,Schools,'HP Schools Calculation'!ZD$1,0),"")</f>
        <v/>
      </c>
      <c r="ZD123" s="50" t="str">
        <f>_xlfn.IFNA(VLOOKUP($B123,Schools,'HP Schools Calculation'!ZE$1,0),"")</f>
        <v/>
      </c>
      <c r="ZE123" s="50" t="str">
        <f>_xlfn.IFNA(VLOOKUP($B123,Schools,'HP Schools Calculation'!ZF$1,0),"")</f>
        <v/>
      </c>
      <c r="ZF123" s="50" t="str">
        <f>_xlfn.IFNA(VLOOKUP($B123,Schools,'HP Schools Calculation'!ZG$1,0),"")</f>
        <v/>
      </c>
      <c r="ZG123" s="50" t="str">
        <f>_xlfn.IFNA(VLOOKUP($B123,Schools,'HP Schools Calculation'!ZH$1,0),"")</f>
        <v/>
      </c>
      <c r="ZH123" s="50" t="str">
        <f>_xlfn.IFNA(VLOOKUP($B123,Schools,'HP Schools Calculation'!ZI$1,0),"")</f>
        <v/>
      </c>
      <c r="ZI123" s="50" t="str">
        <f>_xlfn.IFNA(VLOOKUP($B123,Schools,'HP Schools Calculation'!ZJ$1,0),"")</f>
        <v/>
      </c>
      <c r="ZJ123" s="50" t="str">
        <f>_xlfn.IFNA(VLOOKUP($B123,Schools,'HP Schools Calculation'!ZK$1,0),"")</f>
        <v/>
      </c>
      <c r="ZK123" s="50" t="str">
        <f>_xlfn.IFNA(VLOOKUP($B123,Schools,'HP Schools Calculation'!ZL$1,0),"")</f>
        <v/>
      </c>
      <c r="ZL123" s="50" t="str">
        <f>_xlfn.IFNA(VLOOKUP($B123,Schools,'HP Schools Calculation'!ZM$1,0),"")</f>
        <v/>
      </c>
      <c r="ZM123" s="50" t="str">
        <f>_xlfn.IFNA(VLOOKUP($B123,Schools,'HP Schools Calculation'!ZN$1,0),"")</f>
        <v/>
      </c>
      <c r="ZN123" s="50" t="str">
        <f>_xlfn.IFNA(VLOOKUP($B123,Schools,'HP Schools Calculation'!ZO$1,0),"")</f>
        <v/>
      </c>
      <c r="ZO123" s="50" t="str">
        <f>_xlfn.IFNA(VLOOKUP($B123,Schools,'HP Schools Calculation'!ZP$1,0),"")</f>
        <v/>
      </c>
      <c r="ZP123" s="50" t="str">
        <f>_xlfn.IFNA(VLOOKUP($B123,Schools,'HP Schools Calculation'!ZQ$1,0),"")</f>
        <v/>
      </c>
      <c r="ZQ123" s="50" t="str">
        <f>_xlfn.IFNA(VLOOKUP($B123,Schools,'HP Schools Calculation'!ZR$1,0),"")</f>
        <v/>
      </c>
      <c r="ZR123" s="50" t="str">
        <f>_xlfn.IFNA(VLOOKUP($B123,Schools,'HP Schools Calculation'!ZS$1,0),"")</f>
        <v/>
      </c>
      <c r="ZS123" s="50" t="str">
        <f>_xlfn.IFNA(VLOOKUP($B123,Schools,'HP Schools Calculation'!ZT$1,0),"")</f>
        <v/>
      </c>
      <c r="ZT123" s="50" t="str">
        <f>_xlfn.IFNA(VLOOKUP($B123,Schools,'HP Schools Calculation'!ZU$1,0),"")</f>
        <v/>
      </c>
      <c r="ZU123" s="50" t="str">
        <f>_xlfn.IFNA(VLOOKUP($B123,Schools,'HP Schools Calculation'!ZV$1,0),"")</f>
        <v/>
      </c>
      <c r="ZV123" s="50" t="str">
        <f>_xlfn.IFNA(VLOOKUP($B123,Schools,'HP Schools Calculation'!ZW$1,0),"")</f>
        <v/>
      </c>
      <c r="ZW123" s="50" t="str">
        <f>_xlfn.IFNA(VLOOKUP($B123,Schools,'HP Schools Calculation'!ZX$1,0),"")</f>
        <v/>
      </c>
      <c r="ZX123" s="50" t="str">
        <f>_xlfn.IFNA(VLOOKUP($B123,Schools,'HP Schools Calculation'!ZY$1,0),"")</f>
        <v/>
      </c>
      <c r="ZY123" s="50" t="str">
        <f>_xlfn.IFNA(VLOOKUP($B123,Schools,'HP Schools Calculation'!ZZ$1,0),"")</f>
        <v/>
      </c>
      <c r="ZZ123" s="50" t="str">
        <f>_xlfn.IFNA(VLOOKUP($B123,Schools,'HP Schools Calculation'!AAA$1,0),"")</f>
        <v/>
      </c>
      <c r="AAA123" s="50" t="str">
        <f>_xlfn.IFNA(VLOOKUP($B123,Schools,'HP Schools Calculation'!AAB$1,0),"")</f>
        <v/>
      </c>
      <c r="AAB123" s="50" t="str">
        <f>_xlfn.IFNA(VLOOKUP($B123,Schools,'HP Schools Calculation'!AAC$1,0),"")</f>
        <v/>
      </c>
      <c r="AAC123" s="50" t="str">
        <f>_xlfn.IFNA(VLOOKUP($B123,Schools,'HP Schools Calculation'!AAD$1,0),"")</f>
        <v/>
      </c>
      <c r="AAD123" s="50" t="str">
        <f>_xlfn.IFNA(VLOOKUP($B123,Schools,'HP Schools Calculation'!AAE$1,0),"")</f>
        <v/>
      </c>
      <c r="AAE123" s="50" t="str">
        <f>_xlfn.IFNA(VLOOKUP($B123,Schools,'HP Schools Calculation'!AAF$1,0),"")</f>
        <v/>
      </c>
      <c r="AAF123" s="50" t="str">
        <f>_xlfn.IFNA(VLOOKUP($B123,Schools,'HP Schools Calculation'!AAG$1,0),"")</f>
        <v/>
      </c>
      <c r="AAG123" s="50" t="str">
        <f>_xlfn.IFNA(VLOOKUP($B123,Schools,'HP Schools Calculation'!AAH$1,0),"")</f>
        <v/>
      </c>
      <c r="AAH123" s="50" t="str">
        <f>_xlfn.IFNA(VLOOKUP($B123,Schools,'HP Schools Calculation'!AAI$1,0),"")</f>
        <v/>
      </c>
      <c r="AAI123" s="50" t="str">
        <f>_xlfn.IFNA(VLOOKUP($B123,Schools,'HP Schools Calculation'!AAJ$1,0),"")</f>
        <v/>
      </c>
      <c r="AAJ123" s="50" t="str">
        <f>_xlfn.IFNA(VLOOKUP($B123,Schools,'HP Schools Calculation'!AAK$1,0),"")</f>
        <v/>
      </c>
      <c r="AAK123" s="50" t="str">
        <f>_xlfn.IFNA(VLOOKUP($B123,Schools,'HP Schools Calculation'!AAL$1,0),"")</f>
        <v/>
      </c>
      <c r="AAL123" s="50" t="str">
        <f>_xlfn.IFNA(VLOOKUP($B123,Schools,'HP Schools Calculation'!AAM$1,0),"")</f>
        <v/>
      </c>
      <c r="AAM123" s="50" t="str">
        <f>_xlfn.IFNA(VLOOKUP($B123,Schools,'HP Schools Calculation'!AAN$1,0),"")</f>
        <v/>
      </c>
      <c r="AAN123" s="50" t="str">
        <f>_xlfn.IFNA(VLOOKUP($B123,Schools,'HP Schools Calculation'!AAO$1,0),"")</f>
        <v/>
      </c>
      <c r="AAO123" s="50" t="str">
        <f>_xlfn.IFNA(VLOOKUP($B123,Schools,'HP Schools Calculation'!AAP$1,0),"")</f>
        <v/>
      </c>
      <c r="AAP123" s="50" t="str">
        <f>_xlfn.IFNA(VLOOKUP($B123,Schools,'HP Schools Calculation'!AAQ$1,0),"")</f>
        <v/>
      </c>
      <c r="AAQ123" s="50" t="str">
        <f>_xlfn.IFNA(VLOOKUP($B123,Schools,'HP Schools Calculation'!AAR$1,0),"")</f>
        <v/>
      </c>
      <c r="AAR123" s="50" t="str">
        <f>_xlfn.IFNA(VLOOKUP($B123,Schools,'HP Schools Calculation'!AAS$1,0),"")</f>
        <v/>
      </c>
      <c r="AAS123" s="50" t="str">
        <f>_xlfn.IFNA(VLOOKUP($B123,Schools,'HP Schools Calculation'!AAT$1,0),"")</f>
        <v/>
      </c>
      <c r="AAT123" s="50" t="str">
        <f>_xlfn.IFNA(VLOOKUP($B123,Schools,'HP Schools Calculation'!AAU$1,0),"")</f>
        <v/>
      </c>
      <c r="AAU123" s="50" t="str">
        <f>_xlfn.IFNA(VLOOKUP($B123,Schools,'HP Schools Calculation'!AAV$1,0),"")</f>
        <v/>
      </c>
      <c r="AAV123" s="50" t="str">
        <f>_xlfn.IFNA(VLOOKUP($B123,Schools,'HP Schools Calculation'!AAW$1,0),"")</f>
        <v/>
      </c>
      <c r="AAW123" s="50" t="str">
        <f>_xlfn.IFNA(VLOOKUP($B123,Schools,'HP Schools Calculation'!AAX$1,0),"")</f>
        <v/>
      </c>
      <c r="AAX123" s="50" t="str">
        <f>_xlfn.IFNA(VLOOKUP($B123,Schools,'HP Schools Calculation'!AAY$1,0),"")</f>
        <v/>
      </c>
      <c r="AAY123" s="50" t="str">
        <f>_xlfn.IFNA(VLOOKUP($B123,Schools,'HP Schools Calculation'!AAZ$1,0),"")</f>
        <v/>
      </c>
      <c r="AAZ123" s="50" t="str">
        <f>_xlfn.IFNA(VLOOKUP($B123,Schools,'HP Schools Calculation'!ABA$1,0),"")</f>
        <v/>
      </c>
      <c r="ABA123" s="50" t="str">
        <f>_xlfn.IFNA(VLOOKUP($B123,Schools,'HP Schools Calculation'!ABB$1,0),"")</f>
        <v/>
      </c>
      <c r="ABB123" s="50" t="str">
        <f>_xlfn.IFNA(VLOOKUP($B123,Schools,'HP Schools Calculation'!ABC$1,0),"")</f>
        <v/>
      </c>
      <c r="ABC123" s="50" t="str">
        <f>_xlfn.IFNA(VLOOKUP($B123,Schools,'HP Schools Calculation'!ABD$1,0),"")</f>
        <v/>
      </c>
      <c r="ABD123" s="50" t="str">
        <f>_xlfn.IFNA(VLOOKUP($B123,Schools,'HP Schools Calculation'!ABE$1,0),"")</f>
        <v/>
      </c>
      <c r="ABE123" s="50" t="str">
        <f>_xlfn.IFNA(VLOOKUP($B123,Schools,'HP Schools Calculation'!ABF$1,0),"")</f>
        <v/>
      </c>
      <c r="ABF123" s="50" t="str">
        <f>_xlfn.IFNA(VLOOKUP($B123,Schools,'HP Schools Calculation'!ABG$1,0),"")</f>
        <v/>
      </c>
      <c r="ABG123" s="50" t="str">
        <f>_xlfn.IFNA(VLOOKUP($B123,Schools,'HP Schools Calculation'!ABH$1,0),"")</f>
        <v/>
      </c>
      <c r="ABH123" s="50" t="str">
        <f>_xlfn.IFNA(VLOOKUP($B123,Schools,'HP Schools Calculation'!ABI$1,0),"")</f>
        <v/>
      </c>
      <c r="ABI123" s="50" t="str">
        <f>_xlfn.IFNA(VLOOKUP($B123,Schools,'HP Schools Calculation'!ABJ$1,0),"")</f>
        <v/>
      </c>
      <c r="ABJ123" s="50" t="str">
        <f>_xlfn.IFNA(VLOOKUP($B123,Schools,'HP Schools Calculation'!ABK$1,0),"")</f>
        <v/>
      </c>
      <c r="ABK123" s="50" t="str">
        <f>_xlfn.IFNA(VLOOKUP($B123,Schools,'HP Schools Calculation'!ABL$1,0),"")</f>
        <v/>
      </c>
      <c r="ABL123" s="50" t="str">
        <f>_xlfn.IFNA(VLOOKUP($B123,Schools,'HP Schools Calculation'!ABM$1,0),"")</f>
        <v/>
      </c>
      <c r="ABM123" s="50" t="str">
        <f>_xlfn.IFNA(VLOOKUP($B123,Schools,'HP Schools Calculation'!ABN$1,0),"")</f>
        <v/>
      </c>
      <c r="ABN123" s="50" t="str">
        <f>_xlfn.IFNA(VLOOKUP($B123,Schools,'HP Schools Calculation'!ABO$1,0),"")</f>
        <v/>
      </c>
      <c r="ABO123" s="50" t="str">
        <f>_xlfn.IFNA(VLOOKUP($B123,Schools,'HP Schools Calculation'!ABP$1,0),"")</f>
        <v/>
      </c>
      <c r="ABP123" s="50" t="str">
        <f>_xlfn.IFNA(VLOOKUP($B123,Schools,'HP Schools Calculation'!ABQ$1,0),"")</f>
        <v/>
      </c>
      <c r="ABQ123" s="50" t="str">
        <f>_xlfn.IFNA(VLOOKUP($B123,Schools,'HP Schools Calculation'!ABR$1,0),"")</f>
        <v/>
      </c>
      <c r="ABR123" s="50" t="str">
        <f>_xlfn.IFNA(VLOOKUP($B123,Schools,'HP Schools Calculation'!ABS$1,0),"")</f>
        <v/>
      </c>
      <c r="ABS123" s="50" t="str">
        <f>_xlfn.IFNA(VLOOKUP($B123,Schools,'HP Schools Calculation'!ABT$1,0),"")</f>
        <v/>
      </c>
      <c r="ABT123" s="50" t="str">
        <f>_xlfn.IFNA(VLOOKUP($B123,Schools,'HP Schools Calculation'!ABU$1,0),"")</f>
        <v/>
      </c>
      <c r="ABU123" s="50" t="str">
        <f>_xlfn.IFNA(VLOOKUP($B123,Schools,'HP Schools Calculation'!ABV$1,0),"")</f>
        <v/>
      </c>
      <c r="ABV123" s="50" t="str">
        <f>_xlfn.IFNA(VLOOKUP($B123,Schools,'HP Schools Calculation'!ABW$1,0),"")</f>
        <v/>
      </c>
      <c r="ABW123" s="50" t="str">
        <f>_xlfn.IFNA(VLOOKUP($B123,Schools,'HP Schools Calculation'!ABX$1,0),"")</f>
        <v/>
      </c>
      <c r="ABX123" s="50" t="str">
        <f>_xlfn.IFNA(VLOOKUP($B123,Schools,'HP Schools Calculation'!ABY$1,0),"")</f>
        <v/>
      </c>
      <c r="ABY123" s="50" t="str">
        <f>_xlfn.IFNA(VLOOKUP($B123,Schools,'HP Schools Calculation'!ABZ$1,0),"")</f>
        <v/>
      </c>
      <c r="ABZ123" s="50" t="str">
        <f>_xlfn.IFNA(VLOOKUP($B123,Schools,'HP Schools Calculation'!ACA$1,0),"")</f>
        <v/>
      </c>
      <c r="ACA123" s="50" t="str">
        <f>_xlfn.IFNA(VLOOKUP($B123,Schools,'HP Schools Calculation'!ACB$1,0),"")</f>
        <v/>
      </c>
      <c r="ACB123" s="50" t="str">
        <f>_xlfn.IFNA(VLOOKUP($B123,Schools,'HP Schools Calculation'!ACC$1,0),"")</f>
        <v/>
      </c>
      <c r="ACC123" s="50" t="str">
        <f>_xlfn.IFNA(VLOOKUP($B123,Schools,'HP Schools Calculation'!ACD$1,0),"")</f>
        <v/>
      </c>
      <c r="ACD123" s="50" t="str">
        <f>_xlfn.IFNA(VLOOKUP($B123,Schools,'HP Schools Calculation'!ACE$1,0),"")</f>
        <v/>
      </c>
      <c r="ACE123" s="50" t="str">
        <f>_xlfn.IFNA(VLOOKUP($B123,Schools,'HP Schools Calculation'!ACF$1,0),"")</f>
        <v/>
      </c>
      <c r="ACF123" s="50" t="str">
        <f>_xlfn.IFNA(VLOOKUP($B123,Schools,'HP Schools Calculation'!ACG$1,0),"")</f>
        <v/>
      </c>
      <c r="ACG123" s="50" t="str">
        <f>_xlfn.IFNA(VLOOKUP($B123,Schools,'HP Schools Calculation'!ACH$1,0),"")</f>
        <v/>
      </c>
      <c r="ACH123" s="50" t="str">
        <f>_xlfn.IFNA(VLOOKUP($B123,Schools,'HP Schools Calculation'!ACI$1,0),"")</f>
        <v/>
      </c>
      <c r="ACI123" s="50" t="str">
        <f>_xlfn.IFNA(VLOOKUP($B123,Schools,'HP Schools Calculation'!ACJ$1,0),"")</f>
        <v/>
      </c>
      <c r="ACJ123" s="50" t="str">
        <f>_xlfn.IFNA(VLOOKUP($B123,Schools,'HP Schools Calculation'!ACK$1,0),"")</f>
        <v/>
      </c>
      <c r="ACK123" s="50" t="str">
        <f>_xlfn.IFNA(VLOOKUP($B123,Schools,'HP Schools Calculation'!ACL$1,0),"")</f>
        <v/>
      </c>
      <c r="ACL123" s="50" t="str">
        <f>_xlfn.IFNA(VLOOKUP($B123,Schools,'HP Schools Calculation'!ACM$1,0),"")</f>
        <v/>
      </c>
      <c r="ACM123" s="50" t="str">
        <f>_xlfn.IFNA(VLOOKUP($B123,Schools,'HP Schools Calculation'!ACN$1,0),"")</f>
        <v/>
      </c>
      <c r="ACN123" s="50" t="str">
        <f>_xlfn.IFNA(VLOOKUP($B123,Schools,'HP Schools Calculation'!ACO$1,0),"")</f>
        <v/>
      </c>
      <c r="ACO123" s="50" t="str">
        <f>_xlfn.IFNA(VLOOKUP($B123,Schools,'HP Schools Calculation'!ACP$1,0),"")</f>
        <v/>
      </c>
      <c r="ACP123" s="50" t="str">
        <f>_xlfn.IFNA(VLOOKUP($B123,Schools,'HP Schools Calculation'!ACQ$1,0),"")</f>
        <v/>
      </c>
      <c r="ACQ123" s="50" t="str">
        <f>_xlfn.IFNA(VLOOKUP($B123,Schools,'HP Schools Calculation'!ACR$1,0),"")</f>
        <v/>
      </c>
      <c r="ACR123" s="50" t="str">
        <f>_xlfn.IFNA(VLOOKUP($B123,Schools,'HP Schools Calculation'!ACS$1,0),"")</f>
        <v/>
      </c>
      <c r="ACS123" s="50" t="str">
        <f>_xlfn.IFNA(VLOOKUP($B123,Schools,'HP Schools Calculation'!ACT$1,0),"")</f>
        <v/>
      </c>
      <c r="ACT123" s="50" t="str">
        <f>_xlfn.IFNA(VLOOKUP($B123,Schools,'HP Schools Calculation'!ACU$1,0),"")</f>
        <v/>
      </c>
      <c r="ACU123" s="50" t="str">
        <f>_xlfn.IFNA(VLOOKUP($B123,Schools,'HP Schools Calculation'!ACV$1,0),"")</f>
        <v/>
      </c>
      <c r="ACV123" s="50" t="str">
        <f>_xlfn.IFNA(VLOOKUP($B123,Schools,'HP Schools Calculation'!ACW$1,0),"")</f>
        <v/>
      </c>
      <c r="ACW123" s="50" t="str">
        <f>_xlfn.IFNA(VLOOKUP($B123,Schools,'HP Schools Calculation'!ACX$1,0),"")</f>
        <v/>
      </c>
      <c r="ACX123" s="50" t="str">
        <f>_xlfn.IFNA(VLOOKUP($B123,Schools,'HP Schools Calculation'!ACY$1,0),"")</f>
        <v/>
      </c>
      <c r="ACY123" s="50" t="str">
        <f>_xlfn.IFNA(VLOOKUP($B123,Schools,'HP Schools Calculation'!ACZ$1,0),"")</f>
        <v/>
      </c>
      <c r="ACZ123" s="50" t="str">
        <f>_xlfn.IFNA(VLOOKUP($B123,Schools,'HP Schools Calculation'!ADA$1,0),"")</f>
        <v/>
      </c>
      <c r="ADA123" s="50" t="str">
        <f>_xlfn.IFNA(VLOOKUP($B123,Schools,'HP Schools Calculation'!ADB$1,0),"")</f>
        <v/>
      </c>
      <c r="ADB123" s="50" t="str">
        <f>_xlfn.IFNA(VLOOKUP($B123,Schools,'HP Schools Calculation'!ADC$1,0),"")</f>
        <v/>
      </c>
      <c r="ADC123" s="50" t="str">
        <f>_xlfn.IFNA(VLOOKUP($B123,Schools,'HP Schools Calculation'!ADD$1,0),"")</f>
        <v/>
      </c>
      <c r="ADD123" s="50" t="str">
        <f>_xlfn.IFNA(VLOOKUP($B123,Schools,'HP Schools Calculation'!ADE$1,0),"")</f>
        <v/>
      </c>
      <c r="ADE123" s="50" t="str">
        <f>_xlfn.IFNA(VLOOKUP($B123,Schools,'HP Schools Calculation'!ADF$1,0),"")</f>
        <v/>
      </c>
      <c r="ADF123" s="50" t="str">
        <f>_xlfn.IFNA(VLOOKUP($B123,Schools,'HP Schools Calculation'!ADG$1,0),"")</f>
        <v/>
      </c>
      <c r="ADG123" s="50" t="str">
        <f>_xlfn.IFNA(VLOOKUP($B123,Schools,'HP Schools Calculation'!ADH$1,0),"")</f>
        <v/>
      </c>
      <c r="ADH123" s="50" t="str">
        <f>_xlfn.IFNA(VLOOKUP($B123,Schools,'HP Schools Calculation'!ADI$1,0),"")</f>
        <v/>
      </c>
      <c r="ADI123" s="50" t="str">
        <f>_xlfn.IFNA(VLOOKUP($B123,Schools,'HP Schools Calculation'!ADJ$1,0),"")</f>
        <v/>
      </c>
      <c r="ADJ123" s="50" t="str">
        <f>_xlfn.IFNA(VLOOKUP($B123,Schools,'HP Schools Calculation'!ADK$1,0),"")</f>
        <v/>
      </c>
      <c r="ADK123" s="50" t="str">
        <f>_xlfn.IFNA(VLOOKUP($B123,Schools,'HP Schools Calculation'!ADL$1,0),"")</f>
        <v/>
      </c>
      <c r="ADL123" s="50" t="str">
        <f>_xlfn.IFNA(VLOOKUP($B123,Schools,'HP Schools Calculation'!ADM$1,0),"")</f>
        <v/>
      </c>
      <c r="ADM123" s="50" t="str">
        <f>_xlfn.IFNA(VLOOKUP($B123,Schools,'HP Schools Calculation'!ADN$1,0),"")</f>
        <v/>
      </c>
      <c r="ADN123" s="50" t="str">
        <f>_xlfn.IFNA(VLOOKUP($B123,Schools,'HP Schools Calculation'!ADO$1,0),"")</f>
        <v/>
      </c>
      <c r="ADO123" s="50" t="str">
        <f>_xlfn.IFNA(VLOOKUP($B123,Schools,'HP Schools Calculation'!ADP$1,0),"")</f>
        <v/>
      </c>
      <c r="ADP123" s="50" t="str">
        <f>_xlfn.IFNA(VLOOKUP($B123,Schools,'HP Schools Calculation'!ADQ$1,0),"")</f>
        <v/>
      </c>
      <c r="ADQ123" s="50" t="str">
        <f>_xlfn.IFNA(VLOOKUP($B123,Schools,'HP Schools Calculation'!ADR$1,0),"")</f>
        <v/>
      </c>
      <c r="ADR123" s="50" t="str">
        <f>_xlfn.IFNA(VLOOKUP($B123,Schools,'HP Schools Calculation'!ADS$1,0),"")</f>
        <v/>
      </c>
      <c r="ADS123" s="50" t="str">
        <f>_xlfn.IFNA(VLOOKUP($B123,Schools,'HP Schools Calculation'!ADT$1,0),"")</f>
        <v/>
      </c>
      <c r="ADT123" s="50" t="str">
        <f>_xlfn.IFNA(VLOOKUP($B123,Schools,'HP Schools Calculation'!ADU$1,0),"")</f>
        <v/>
      </c>
      <c r="ADU123" s="50" t="str">
        <f>_xlfn.IFNA(VLOOKUP($B123,Schools,'HP Schools Calculation'!ADV$1,0),"")</f>
        <v/>
      </c>
      <c r="ADV123" s="50" t="str">
        <f>_xlfn.IFNA(VLOOKUP($B123,Schools,'HP Schools Calculation'!ADW$1,0),"")</f>
        <v/>
      </c>
      <c r="ADW123" s="50" t="str">
        <f>_xlfn.IFNA(VLOOKUP($B123,Schools,'HP Schools Calculation'!ADX$1,0),"")</f>
        <v/>
      </c>
      <c r="ADX123" s="50" t="str">
        <f>_xlfn.IFNA(VLOOKUP($B123,Schools,'HP Schools Calculation'!ADY$1,0),"")</f>
        <v/>
      </c>
      <c r="ADY123" s="50" t="str">
        <f>_xlfn.IFNA(VLOOKUP($B123,Schools,'HP Schools Calculation'!ADZ$1,0),"")</f>
        <v/>
      </c>
      <c r="ADZ123" s="50" t="str">
        <f>_xlfn.IFNA(VLOOKUP($B123,Schools,'HP Schools Calculation'!AEA$1,0),"")</f>
        <v/>
      </c>
      <c r="AEA123" s="50" t="str">
        <f>_xlfn.IFNA(VLOOKUP($B123,Schools,'HP Schools Calculation'!AEB$1,0),"")</f>
        <v/>
      </c>
      <c r="AEB123" s="50" t="str">
        <f>_xlfn.IFNA(VLOOKUP($B123,Schools,'HP Schools Calculation'!AEC$1,0),"")</f>
        <v/>
      </c>
      <c r="AEC123" s="50" t="str">
        <f>_xlfn.IFNA(VLOOKUP($B123,Schools,'HP Schools Calculation'!AED$1,0),"")</f>
        <v/>
      </c>
      <c r="AED123" s="50" t="str">
        <f>_xlfn.IFNA(VLOOKUP($B123,Schools,'HP Schools Calculation'!AEE$1,0),"")</f>
        <v/>
      </c>
      <c r="AEE123" s="50" t="str">
        <f>_xlfn.IFNA(VLOOKUP($B123,Schools,'HP Schools Calculation'!AEF$1,0),"")</f>
        <v/>
      </c>
      <c r="AEF123" s="50" t="str">
        <f>_xlfn.IFNA(VLOOKUP($B123,Schools,'HP Schools Calculation'!AEG$1,0),"")</f>
        <v/>
      </c>
      <c r="AEG123" s="50" t="str">
        <f>_xlfn.IFNA(VLOOKUP($B123,Schools,'HP Schools Calculation'!AEH$1,0),"")</f>
        <v/>
      </c>
      <c r="AEH123" s="50" t="str">
        <f>_xlfn.IFNA(VLOOKUP($B123,Schools,'HP Schools Calculation'!AEI$1,0),"")</f>
        <v/>
      </c>
      <c r="AEI123" s="50" t="str">
        <f>_xlfn.IFNA(VLOOKUP($B123,Schools,'HP Schools Calculation'!AEJ$1,0),"")</f>
        <v/>
      </c>
      <c r="AEJ123" s="50" t="str">
        <f>_xlfn.IFNA(VLOOKUP($B123,Schools,'HP Schools Calculation'!AEK$1,0),"")</f>
        <v/>
      </c>
      <c r="AEK123" s="50" t="str">
        <f>_xlfn.IFNA(VLOOKUP($B123,Schools,'HP Schools Calculation'!AEL$1,0),"")</f>
        <v/>
      </c>
      <c r="AEL123" s="50" t="str">
        <f>_xlfn.IFNA(VLOOKUP($B123,Schools,'HP Schools Calculation'!AEM$1,0),"")</f>
        <v/>
      </c>
      <c r="AEM123" s="50" t="str">
        <f>_xlfn.IFNA(VLOOKUP($B123,Schools,'HP Schools Calculation'!AEN$1,0),"")</f>
        <v/>
      </c>
      <c r="AEN123" s="50" t="str">
        <f>_xlfn.IFNA(VLOOKUP($B123,Schools,'HP Schools Calculation'!AEO$1,0),"")</f>
        <v/>
      </c>
      <c r="AEO123" s="50" t="str">
        <f>_xlfn.IFNA(VLOOKUP($B123,Schools,'HP Schools Calculation'!AEP$1,0),"")</f>
        <v/>
      </c>
      <c r="AEP123" s="50" t="str">
        <f>_xlfn.IFNA(VLOOKUP($B123,Schools,'HP Schools Calculation'!AEQ$1,0),"")</f>
        <v/>
      </c>
      <c r="AEQ123" s="50" t="str">
        <f>_xlfn.IFNA(VLOOKUP($B123,Schools,'HP Schools Calculation'!AER$1,0),"")</f>
        <v/>
      </c>
      <c r="AER123" s="50" t="str">
        <f>_xlfn.IFNA(VLOOKUP($B123,Schools,'HP Schools Calculation'!AES$1,0),"")</f>
        <v/>
      </c>
      <c r="AES123" s="50" t="str">
        <f>_xlfn.IFNA(VLOOKUP($B123,Schools,'HP Schools Calculation'!AET$1,0),"")</f>
        <v/>
      </c>
      <c r="AET123" s="50" t="str">
        <f>_xlfn.IFNA(VLOOKUP($B123,Schools,'HP Schools Calculation'!AEU$1,0),"")</f>
        <v/>
      </c>
      <c r="AEU123" s="50" t="str">
        <f>_xlfn.IFNA(VLOOKUP($B123,Schools,'HP Schools Calculation'!AEV$1,0),"")</f>
        <v/>
      </c>
      <c r="AEV123" s="50" t="str">
        <f>_xlfn.IFNA(VLOOKUP($B123,Schools,'HP Schools Calculation'!AEW$1,0),"")</f>
        <v/>
      </c>
      <c r="AEW123" s="50" t="str">
        <f>_xlfn.IFNA(VLOOKUP($B123,Schools,'HP Schools Calculation'!AEX$1,0),"")</f>
        <v/>
      </c>
      <c r="AEX123" s="50" t="str">
        <f>_xlfn.IFNA(VLOOKUP($B123,Schools,'HP Schools Calculation'!AEY$1,0),"")</f>
        <v/>
      </c>
      <c r="AEY123" s="50" t="str">
        <f>_xlfn.IFNA(VLOOKUP($B123,Schools,'HP Schools Calculation'!AEZ$1,0),"")</f>
        <v/>
      </c>
      <c r="AEZ123" s="50" t="str">
        <f>_xlfn.IFNA(VLOOKUP($B123,Schools,'HP Schools Calculation'!AFA$1,0),"")</f>
        <v/>
      </c>
      <c r="AFA123" s="50" t="str">
        <f>_xlfn.IFNA(VLOOKUP($B123,Schools,'HP Schools Calculation'!AFB$1,0),"")</f>
        <v/>
      </c>
      <c r="AFB123" s="50" t="str">
        <f>_xlfn.IFNA(VLOOKUP($B123,Schools,'HP Schools Calculation'!AFC$1,0),"")</f>
        <v/>
      </c>
      <c r="AFC123" s="50" t="str">
        <f>_xlfn.IFNA(VLOOKUP($B123,Schools,'HP Schools Calculation'!AFD$1,0),"")</f>
        <v/>
      </c>
      <c r="AFD123" s="50" t="str">
        <f>_xlfn.IFNA(VLOOKUP($B123,Schools,'HP Schools Calculation'!AFE$1,0),"")</f>
        <v/>
      </c>
      <c r="AFE123" s="50" t="str">
        <f>_xlfn.IFNA(VLOOKUP($B123,Schools,'HP Schools Calculation'!AFF$1,0),"")</f>
        <v/>
      </c>
      <c r="AFF123" s="50" t="str">
        <f>_xlfn.IFNA(VLOOKUP($B123,Schools,'HP Schools Calculation'!AFG$1,0),"")</f>
        <v/>
      </c>
      <c r="AFG123" s="50" t="str">
        <f>_xlfn.IFNA(VLOOKUP($B123,Schools,'HP Schools Calculation'!AFH$1,0),"")</f>
        <v/>
      </c>
      <c r="AFH123" s="50" t="str">
        <f>_xlfn.IFNA(VLOOKUP($B123,Schools,'HP Schools Calculation'!AFI$1,0),"")</f>
        <v/>
      </c>
      <c r="AFI123" s="50" t="str">
        <f>_xlfn.IFNA(VLOOKUP($B123,Schools,'HP Schools Calculation'!AFJ$1,0),"")</f>
        <v/>
      </c>
      <c r="AFJ123" s="50" t="str">
        <f>_xlfn.IFNA(VLOOKUP($B123,Schools,'HP Schools Calculation'!AFK$1,0),"")</f>
        <v/>
      </c>
      <c r="AFK123" s="50" t="str">
        <f>_xlfn.IFNA(VLOOKUP($B123,Schools,'HP Schools Calculation'!AFL$1,0),"")</f>
        <v/>
      </c>
      <c r="AFL123" s="50" t="str">
        <f>_xlfn.IFNA(VLOOKUP($B123,Schools,'HP Schools Calculation'!AFM$1,0),"")</f>
        <v/>
      </c>
      <c r="AFM123" s="50" t="str">
        <f>_xlfn.IFNA(VLOOKUP($B123,Schools,'HP Schools Calculation'!AFN$1,0),"")</f>
        <v/>
      </c>
      <c r="AFN123" s="50" t="str">
        <f>_xlfn.IFNA(VLOOKUP($B123,Schools,'HP Schools Calculation'!AFO$1,0),"")</f>
        <v/>
      </c>
      <c r="AFO123" s="50" t="str">
        <f>_xlfn.IFNA(VLOOKUP($B123,Schools,'HP Schools Calculation'!AFP$1,0),"")</f>
        <v/>
      </c>
      <c r="AFP123" s="50" t="str">
        <f>_xlfn.IFNA(VLOOKUP($B123,Schools,'HP Schools Calculation'!AFQ$1,0),"")</f>
        <v/>
      </c>
      <c r="AFQ123" s="50" t="str">
        <f>_xlfn.IFNA(VLOOKUP($B123,Schools,'HP Schools Calculation'!AFR$1,0),"")</f>
        <v/>
      </c>
      <c r="AFR123" s="50" t="str">
        <f>_xlfn.IFNA(VLOOKUP($B123,Schools,'HP Schools Calculation'!AFS$1,0),"")</f>
        <v/>
      </c>
      <c r="AFS123" s="50" t="str">
        <f>_xlfn.IFNA(VLOOKUP($B123,Schools,'HP Schools Calculation'!AFT$1,0),"")</f>
        <v/>
      </c>
      <c r="AFT123" s="50" t="str">
        <f>_xlfn.IFNA(VLOOKUP($B123,Schools,'HP Schools Calculation'!AFU$1,0),"")</f>
        <v/>
      </c>
      <c r="AFU123" s="50" t="str">
        <f>_xlfn.IFNA(VLOOKUP($B123,Schools,'HP Schools Calculation'!AFV$1,0),"")</f>
        <v/>
      </c>
      <c r="AFV123" s="50" t="str">
        <f>_xlfn.IFNA(VLOOKUP($B123,Schools,'HP Schools Calculation'!AFW$1,0),"")</f>
        <v/>
      </c>
      <c r="AFW123" s="50" t="str">
        <f>_xlfn.IFNA(VLOOKUP($B123,Schools,'HP Schools Calculation'!AFX$1,0),"")</f>
        <v/>
      </c>
      <c r="AFX123" s="50" t="str">
        <f>_xlfn.IFNA(VLOOKUP($B123,Schools,'HP Schools Calculation'!AFY$1,0),"")</f>
        <v/>
      </c>
      <c r="AFY123" s="50" t="str">
        <f>_xlfn.IFNA(VLOOKUP($B123,Schools,'HP Schools Calculation'!AFZ$1,0),"")</f>
        <v/>
      </c>
      <c r="AFZ123" s="50" t="str">
        <f>_xlfn.IFNA(VLOOKUP($B123,Schools,'HP Schools Calculation'!AGA$1,0),"")</f>
        <v/>
      </c>
      <c r="AGA123" s="50" t="str">
        <f>_xlfn.IFNA(VLOOKUP($B123,Schools,'HP Schools Calculation'!AGB$1,0),"")</f>
        <v/>
      </c>
      <c r="AGB123" s="50" t="str">
        <f>_xlfn.IFNA(VLOOKUP($B123,Schools,'HP Schools Calculation'!AGC$1,0),"")</f>
        <v/>
      </c>
      <c r="AGC123" s="50" t="str">
        <f>_xlfn.IFNA(VLOOKUP($B123,Schools,'HP Schools Calculation'!AGD$1,0),"")</f>
        <v/>
      </c>
      <c r="AGD123" s="50" t="str">
        <f>_xlfn.IFNA(VLOOKUP($B123,Schools,'HP Schools Calculation'!AGE$1,0),"")</f>
        <v/>
      </c>
      <c r="AGE123" s="50" t="str">
        <f>_xlfn.IFNA(VLOOKUP($B123,Schools,'HP Schools Calculation'!AGF$1,0),"")</f>
        <v/>
      </c>
      <c r="AGF123" s="50" t="str">
        <f>_xlfn.IFNA(VLOOKUP($B123,Schools,'HP Schools Calculation'!AGG$1,0),"")</f>
        <v/>
      </c>
      <c r="AGG123" s="50" t="str">
        <f>_xlfn.IFNA(VLOOKUP($B123,Schools,'HP Schools Calculation'!AGH$1,0),"")</f>
        <v/>
      </c>
      <c r="AGH123" s="50" t="str">
        <f>_xlfn.IFNA(VLOOKUP($B123,Schools,'HP Schools Calculation'!AGI$1,0),"")</f>
        <v/>
      </c>
      <c r="AGI123" s="50" t="str">
        <f>_xlfn.IFNA(VLOOKUP($B123,Schools,'HP Schools Calculation'!AGJ$1,0),"")</f>
        <v/>
      </c>
      <c r="AGJ123" s="50" t="str">
        <f>_xlfn.IFNA(VLOOKUP($B123,Schools,'HP Schools Calculation'!AGK$1,0),"")</f>
        <v/>
      </c>
      <c r="AGK123" s="50" t="str">
        <f>_xlfn.IFNA(VLOOKUP($B123,Schools,'HP Schools Calculation'!AGL$1,0),"")</f>
        <v/>
      </c>
      <c r="AGL123" s="50" t="str">
        <f>_xlfn.IFNA(VLOOKUP($B123,Schools,'HP Schools Calculation'!AGM$1,0),"")</f>
        <v/>
      </c>
      <c r="AGM123" s="50" t="str">
        <f>_xlfn.IFNA(VLOOKUP($B123,Schools,'HP Schools Calculation'!AGN$1,0),"")</f>
        <v/>
      </c>
      <c r="AGN123" s="50" t="str">
        <f>_xlfn.IFNA(VLOOKUP($B123,Schools,'HP Schools Calculation'!AGO$1,0),"")</f>
        <v/>
      </c>
      <c r="AGO123" s="50" t="str">
        <f>_xlfn.IFNA(VLOOKUP($B123,Schools,'HP Schools Calculation'!AGP$1,0),"")</f>
        <v/>
      </c>
      <c r="AGP123" s="50" t="str">
        <f>_xlfn.IFNA(VLOOKUP($B123,Schools,'HP Schools Calculation'!AGQ$1,0),"")</f>
        <v/>
      </c>
      <c r="AGQ123" s="50" t="str">
        <f>_xlfn.IFNA(VLOOKUP($B123,Schools,'HP Schools Calculation'!AGR$1,0),"")</f>
        <v/>
      </c>
      <c r="AGR123" s="50" t="str">
        <f>_xlfn.IFNA(VLOOKUP($B123,Schools,'HP Schools Calculation'!AGS$1,0),"")</f>
        <v/>
      </c>
      <c r="AGS123" s="50" t="str">
        <f>_xlfn.IFNA(VLOOKUP($B123,Schools,'HP Schools Calculation'!AGT$1,0),"")</f>
        <v/>
      </c>
      <c r="AGT123" s="50" t="str">
        <f>_xlfn.IFNA(VLOOKUP($B123,Schools,'HP Schools Calculation'!AGU$1,0),"")</f>
        <v/>
      </c>
      <c r="AGU123" s="50" t="str">
        <f>_xlfn.IFNA(VLOOKUP($B123,Schools,'HP Schools Calculation'!AGV$1,0),"")</f>
        <v/>
      </c>
      <c r="AGV123" s="50" t="str">
        <f>_xlfn.IFNA(VLOOKUP($B123,Schools,'HP Schools Calculation'!AGW$1,0),"")</f>
        <v/>
      </c>
      <c r="AGW123" s="50" t="str">
        <f>_xlfn.IFNA(VLOOKUP($B123,Schools,'HP Schools Calculation'!AGX$1,0),"")</f>
        <v/>
      </c>
      <c r="AGX123" s="50" t="str">
        <f>_xlfn.IFNA(VLOOKUP($B123,Schools,'HP Schools Calculation'!AGY$1,0),"")</f>
        <v/>
      </c>
      <c r="AGY123" s="50" t="str">
        <f>_xlfn.IFNA(VLOOKUP($B123,Schools,'HP Schools Calculation'!AGZ$1,0),"")</f>
        <v/>
      </c>
      <c r="AGZ123" s="50" t="str">
        <f>_xlfn.IFNA(VLOOKUP($B123,Schools,'HP Schools Calculation'!AHA$1,0),"")</f>
        <v/>
      </c>
      <c r="AHA123" s="50" t="str">
        <f>_xlfn.IFNA(VLOOKUP($B123,Schools,'HP Schools Calculation'!AHB$1,0),"")</f>
        <v/>
      </c>
      <c r="AHB123" s="50" t="str">
        <f>_xlfn.IFNA(VLOOKUP($B123,Schools,'HP Schools Calculation'!AHC$1,0),"")</f>
        <v/>
      </c>
      <c r="AHC123" s="50" t="str">
        <f>_xlfn.IFNA(VLOOKUP($B123,Schools,'HP Schools Calculation'!AHD$1,0),"")</f>
        <v/>
      </c>
      <c r="AHD123" s="50" t="str">
        <f>_xlfn.IFNA(VLOOKUP($B123,Schools,'HP Schools Calculation'!AHE$1,0),"")</f>
        <v/>
      </c>
      <c r="AHE123" s="50" t="str">
        <f>_xlfn.IFNA(VLOOKUP($B123,Schools,'HP Schools Calculation'!AHF$1,0),"")</f>
        <v/>
      </c>
      <c r="AHF123" s="50" t="str">
        <f>_xlfn.IFNA(VLOOKUP($B123,Schools,'HP Schools Calculation'!AHG$1,0),"")</f>
        <v/>
      </c>
      <c r="AHG123" s="50" t="str">
        <f>_xlfn.IFNA(VLOOKUP($B123,Schools,'HP Schools Calculation'!AHH$1,0),"")</f>
        <v/>
      </c>
      <c r="AHH123" s="50" t="str">
        <f>_xlfn.IFNA(VLOOKUP($B123,Schools,'HP Schools Calculation'!AHI$1,0),"")</f>
        <v/>
      </c>
      <c r="AHI123" s="50" t="str">
        <f>_xlfn.IFNA(VLOOKUP($B123,Schools,'HP Schools Calculation'!AHJ$1,0),"")</f>
        <v/>
      </c>
      <c r="AHJ123" s="50" t="str">
        <f>_xlfn.IFNA(VLOOKUP($B123,Schools,'HP Schools Calculation'!AHK$1,0),"")</f>
        <v/>
      </c>
      <c r="AHK123" s="50" t="str">
        <f>_xlfn.IFNA(VLOOKUP($B123,Schools,'HP Schools Calculation'!AHL$1,0),"")</f>
        <v/>
      </c>
      <c r="AHL123" s="50" t="str">
        <f>_xlfn.IFNA(VLOOKUP($B123,Schools,'HP Schools Calculation'!AHM$1,0),"")</f>
        <v/>
      </c>
      <c r="AHM123" s="50" t="str">
        <f>_xlfn.IFNA(VLOOKUP($B123,Schools,'HP Schools Calculation'!AHN$1,0),"")</f>
        <v/>
      </c>
      <c r="AHN123" s="50" t="str">
        <f>_xlfn.IFNA(VLOOKUP($B123,Schools,'HP Schools Calculation'!AHO$1,0),"")</f>
        <v/>
      </c>
      <c r="AHO123" s="50" t="str">
        <f>_xlfn.IFNA(VLOOKUP($B123,Schools,'HP Schools Calculation'!AHP$1,0),"")</f>
        <v/>
      </c>
      <c r="AHP123" s="50" t="str">
        <f>_xlfn.IFNA(VLOOKUP($B123,Schools,'HP Schools Calculation'!AHQ$1,0),"")</f>
        <v/>
      </c>
      <c r="AHQ123" s="50" t="str">
        <f>_xlfn.IFNA(VLOOKUP($B123,Schools,'HP Schools Calculation'!AHR$1,0),"")</f>
        <v/>
      </c>
      <c r="AHR123" s="50" t="str">
        <f>_xlfn.IFNA(VLOOKUP($B123,Schools,'HP Schools Calculation'!AHS$1,0),"")</f>
        <v/>
      </c>
      <c r="AHS123" s="50" t="str">
        <f>_xlfn.IFNA(VLOOKUP($B123,Schools,'HP Schools Calculation'!AHT$1,0),"")</f>
        <v/>
      </c>
      <c r="AHT123" s="50" t="str">
        <f>_xlfn.IFNA(VLOOKUP($B123,Schools,'HP Schools Calculation'!AHU$1,0),"")</f>
        <v/>
      </c>
      <c r="AHU123" s="50" t="str">
        <f>_xlfn.IFNA(VLOOKUP($B123,Schools,'HP Schools Calculation'!AHV$1,0),"")</f>
        <v/>
      </c>
      <c r="AHV123" s="50" t="str">
        <f>_xlfn.IFNA(VLOOKUP($B123,Schools,'HP Schools Calculation'!AHW$1,0),"")</f>
        <v/>
      </c>
      <c r="AHW123" s="50" t="str">
        <f>_xlfn.IFNA(VLOOKUP($B123,Schools,'HP Schools Calculation'!AHX$1,0),"")</f>
        <v/>
      </c>
      <c r="AHX123" s="50" t="str">
        <f>_xlfn.IFNA(VLOOKUP($B123,Schools,'HP Schools Calculation'!AHY$1,0),"")</f>
        <v/>
      </c>
      <c r="AHY123" s="50" t="str">
        <f>_xlfn.IFNA(VLOOKUP($B123,Schools,'HP Schools Calculation'!AHZ$1,0),"")</f>
        <v/>
      </c>
      <c r="AHZ123" s="50" t="str">
        <f>_xlfn.IFNA(VLOOKUP($B123,Schools,'HP Schools Calculation'!AIA$1,0),"")</f>
        <v/>
      </c>
      <c r="AIA123" s="50" t="str">
        <f>_xlfn.IFNA(VLOOKUP($B123,Schools,'HP Schools Calculation'!AIB$1,0),"")</f>
        <v/>
      </c>
      <c r="AIB123" s="50" t="str">
        <f>_xlfn.IFNA(VLOOKUP($B123,Schools,'HP Schools Calculation'!AIC$1,0),"")</f>
        <v/>
      </c>
      <c r="AIC123" s="50" t="str">
        <f>_xlfn.IFNA(VLOOKUP($B123,Schools,'HP Schools Calculation'!AID$1,0),"")</f>
        <v/>
      </c>
      <c r="AID123" s="50" t="str">
        <f>_xlfn.IFNA(VLOOKUP($B123,Schools,'HP Schools Calculation'!AIE$1,0),"")</f>
        <v/>
      </c>
      <c r="AIE123" s="50" t="str">
        <f>_xlfn.IFNA(VLOOKUP($B123,Schools,'HP Schools Calculation'!AIF$1,0),"")</f>
        <v/>
      </c>
      <c r="AIF123" s="50" t="str">
        <f>_xlfn.IFNA(VLOOKUP($B123,Schools,'HP Schools Calculation'!AIG$1,0),"")</f>
        <v/>
      </c>
      <c r="AIG123" s="50" t="str">
        <f>_xlfn.IFNA(VLOOKUP($B123,Schools,'HP Schools Calculation'!AIH$1,0),"")</f>
        <v/>
      </c>
      <c r="AIH123" s="50" t="str">
        <f>_xlfn.IFNA(VLOOKUP($B123,Schools,'HP Schools Calculation'!AII$1,0),"")</f>
        <v/>
      </c>
      <c r="AII123" s="50" t="str">
        <f>_xlfn.IFNA(VLOOKUP($B123,Schools,'HP Schools Calculation'!AIJ$1,0),"")</f>
        <v/>
      </c>
      <c r="AIJ123" s="50" t="str">
        <f>_xlfn.IFNA(VLOOKUP($B123,Schools,'HP Schools Calculation'!AIK$1,0),"")</f>
        <v/>
      </c>
      <c r="AIK123" s="50" t="str">
        <f>_xlfn.IFNA(VLOOKUP($B123,Schools,'HP Schools Calculation'!AIL$1,0),"")</f>
        <v/>
      </c>
      <c r="AIL123" s="50" t="str">
        <f>_xlfn.IFNA(VLOOKUP($B123,Schools,'HP Schools Calculation'!AIM$1,0),"")</f>
        <v/>
      </c>
      <c r="AIM123" s="50" t="str">
        <f>_xlfn.IFNA(VLOOKUP($B123,Schools,'HP Schools Calculation'!AIN$1,0),"")</f>
        <v/>
      </c>
      <c r="AIN123" s="50" t="str">
        <f>_xlfn.IFNA(VLOOKUP($B123,Schools,'HP Schools Calculation'!AIO$1,0),"")</f>
        <v/>
      </c>
      <c r="AIO123" s="50" t="str">
        <f>_xlfn.IFNA(VLOOKUP($B123,Schools,'HP Schools Calculation'!AIP$1,0),"")</f>
        <v/>
      </c>
      <c r="AIP123" s="50" t="str">
        <f>_xlfn.IFNA(VLOOKUP($B123,Schools,'HP Schools Calculation'!AIQ$1,0),"")</f>
        <v/>
      </c>
      <c r="AIQ123" s="50" t="str">
        <f>_xlfn.IFNA(VLOOKUP($B123,Schools,'HP Schools Calculation'!AIR$1,0),"")</f>
        <v/>
      </c>
      <c r="AIR123" s="50" t="str">
        <f>_xlfn.IFNA(VLOOKUP($B123,Schools,'HP Schools Calculation'!AIS$1,0),"")</f>
        <v/>
      </c>
      <c r="AIS123" s="50" t="str">
        <f>_xlfn.IFNA(VLOOKUP($B123,Schools,'HP Schools Calculation'!AIT$1,0),"")</f>
        <v/>
      </c>
      <c r="AIT123" s="50" t="str">
        <f>_xlfn.IFNA(VLOOKUP($B123,Schools,'HP Schools Calculation'!AIU$1,0),"")</f>
        <v/>
      </c>
      <c r="AIU123" s="50" t="str">
        <f>_xlfn.IFNA(VLOOKUP($B123,Schools,'HP Schools Calculation'!AIV$1,0),"")</f>
        <v/>
      </c>
      <c r="AIV123" s="50" t="str">
        <f>_xlfn.IFNA(VLOOKUP($B123,Schools,'HP Schools Calculation'!AIW$1,0),"")</f>
        <v/>
      </c>
      <c r="AIW123" s="50" t="str">
        <f>_xlfn.IFNA(VLOOKUP($B123,Schools,'HP Schools Calculation'!AIX$1,0),"")</f>
        <v/>
      </c>
      <c r="AIX123" s="50" t="str">
        <f>_xlfn.IFNA(VLOOKUP($B123,Schools,'HP Schools Calculation'!AIY$1,0),"")</f>
        <v/>
      </c>
      <c r="AIY123" s="50" t="str">
        <f>_xlfn.IFNA(VLOOKUP($B123,Schools,'HP Schools Calculation'!AIZ$1,0),"")</f>
        <v/>
      </c>
      <c r="AIZ123" s="50" t="str">
        <f>_xlfn.IFNA(VLOOKUP($B123,Schools,'HP Schools Calculation'!AJA$1,0),"")</f>
        <v/>
      </c>
      <c r="AJA123" s="50" t="str">
        <f>_xlfn.IFNA(VLOOKUP($B123,Schools,'HP Schools Calculation'!AJB$1,0),"")</f>
        <v/>
      </c>
      <c r="AJB123" s="50" t="str">
        <f>_xlfn.IFNA(VLOOKUP($B123,Schools,'HP Schools Calculation'!AJC$1,0),"")</f>
        <v/>
      </c>
      <c r="AJC123" s="50" t="str">
        <f>_xlfn.IFNA(VLOOKUP($B123,Schools,'HP Schools Calculation'!AJD$1,0),"")</f>
        <v/>
      </c>
      <c r="AJD123" s="50" t="str">
        <f>_xlfn.IFNA(VLOOKUP($B123,Schools,'HP Schools Calculation'!AJE$1,0),"")</f>
        <v/>
      </c>
      <c r="AJE123" s="50" t="str">
        <f>_xlfn.IFNA(VLOOKUP($B123,Schools,'HP Schools Calculation'!AJF$1,0),"")</f>
        <v/>
      </c>
      <c r="AJF123" s="50" t="str">
        <f>_xlfn.IFNA(VLOOKUP($B123,Schools,'HP Schools Calculation'!AJG$1,0),"")</f>
        <v/>
      </c>
      <c r="AJG123" s="50" t="str">
        <f>_xlfn.IFNA(VLOOKUP($B123,Schools,'HP Schools Calculation'!AJH$1,0),"")</f>
        <v/>
      </c>
      <c r="AJH123" s="50" t="str">
        <f>_xlfn.IFNA(VLOOKUP($B123,Schools,'HP Schools Calculation'!AJI$1,0),"")</f>
        <v/>
      </c>
      <c r="AJI123" s="50" t="str">
        <f>_xlfn.IFNA(VLOOKUP($B123,Schools,'HP Schools Calculation'!AJJ$1,0),"")</f>
        <v/>
      </c>
      <c r="AJJ123" s="50" t="str">
        <f>_xlfn.IFNA(VLOOKUP($B123,Schools,'HP Schools Calculation'!AJK$1,0),"")</f>
        <v/>
      </c>
      <c r="AJK123" s="50" t="str">
        <f>_xlfn.IFNA(VLOOKUP($B123,Schools,'HP Schools Calculation'!AJL$1,0),"")</f>
        <v/>
      </c>
      <c r="AJL123" s="50" t="str">
        <f>_xlfn.IFNA(VLOOKUP($B123,Schools,'HP Schools Calculation'!AJM$1,0),"")</f>
        <v/>
      </c>
      <c r="AJM123" s="50" t="str">
        <f>_xlfn.IFNA(VLOOKUP($B123,Schools,'HP Schools Calculation'!AJN$1,0),"")</f>
        <v/>
      </c>
      <c r="AJN123" s="50" t="str">
        <f>_xlfn.IFNA(VLOOKUP($B123,Schools,'HP Schools Calculation'!AJO$1,0),"")</f>
        <v/>
      </c>
      <c r="AJO123" s="50" t="str">
        <f>_xlfn.IFNA(VLOOKUP($B123,Schools,'HP Schools Calculation'!AJP$1,0),"")</f>
        <v/>
      </c>
      <c r="AJP123" s="50" t="str">
        <f>_xlfn.IFNA(VLOOKUP($B123,Schools,'HP Schools Calculation'!AJQ$1,0),"")</f>
        <v/>
      </c>
      <c r="AJQ123" s="50" t="str">
        <f>_xlfn.IFNA(VLOOKUP($B123,Schools,'HP Schools Calculation'!AJR$1,0),"")</f>
        <v/>
      </c>
      <c r="AJR123" s="50" t="str">
        <f>_xlfn.IFNA(VLOOKUP($B123,Schools,'HP Schools Calculation'!AJS$1,0),"")</f>
        <v/>
      </c>
      <c r="AJS123" s="50" t="str">
        <f>_xlfn.IFNA(VLOOKUP($B123,Schools,'HP Schools Calculation'!AJT$1,0),"")</f>
        <v/>
      </c>
      <c r="AJT123" s="50" t="str">
        <f>_xlfn.IFNA(VLOOKUP($B123,Schools,'HP Schools Calculation'!AJU$1,0),"")</f>
        <v/>
      </c>
      <c r="AJU123" s="50" t="str">
        <f>_xlfn.IFNA(VLOOKUP($B123,Schools,'HP Schools Calculation'!AJV$1,0),"")</f>
        <v/>
      </c>
      <c r="AJV123" s="50" t="str">
        <f>_xlfn.IFNA(VLOOKUP($B123,Schools,'HP Schools Calculation'!AJW$1,0),"")</f>
        <v/>
      </c>
      <c r="AJW123" s="50" t="str">
        <f>_xlfn.IFNA(VLOOKUP($B123,Schools,'HP Schools Calculation'!AJX$1,0),"")</f>
        <v/>
      </c>
      <c r="AJX123" s="50" t="str">
        <f>_xlfn.IFNA(VLOOKUP($B123,Schools,'HP Schools Calculation'!AJY$1,0),"")</f>
        <v/>
      </c>
      <c r="AJY123" s="50" t="str">
        <f>_xlfn.IFNA(VLOOKUP($B123,Schools,'HP Schools Calculation'!AJZ$1,0),"")</f>
        <v/>
      </c>
      <c r="AJZ123" s="50" t="str">
        <f>_xlfn.IFNA(VLOOKUP($B123,Schools,'HP Schools Calculation'!AKA$1,0),"")</f>
        <v/>
      </c>
      <c r="AKA123" s="50" t="str">
        <f>_xlfn.IFNA(VLOOKUP($B123,Schools,'HP Schools Calculation'!AKB$1,0),"")</f>
        <v/>
      </c>
      <c r="AKB123" s="50" t="str">
        <f>_xlfn.IFNA(VLOOKUP($B123,Schools,'HP Schools Calculation'!AKC$1,0),"")</f>
        <v/>
      </c>
      <c r="AKC123" s="50" t="str">
        <f>_xlfn.IFNA(VLOOKUP($B123,Schools,'HP Schools Calculation'!AKD$1,0),"")</f>
        <v/>
      </c>
      <c r="AKD123" s="50" t="str">
        <f>_xlfn.IFNA(VLOOKUP($B123,Schools,'HP Schools Calculation'!AKE$1,0),"")</f>
        <v/>
      </c>
      <c r="AKE123" s="50" t="str">
        <f>_xlfn.IFNA(VLOOKUP($B123,Schools,'HP Schools Calculation'!AKF$1,0),"")</f>
        <v/>
      </c>
      <c r="AKF123" s="50" t="str">
        <f>_xlfn.IFNA(VLOOKUP($B123,Schools,'HP Schools Calculation'!AKG$1,0),"")</f>
        <v/>
      </c>
      <c r="AKG123" s="50" t="str">
        <f>_xlfn.IFNA(VLOOKUP($B123,Schools,'HP Schools Calculation'!AKH$1,0),"")</f>
        <v/>
      </c>
      <c r="AKH123" s="50" t="str">
        <f>_xlfn.IFNA(VLOOKUP($B123,Schools,'HP Schools Calculation'!AKI$1,0),"")</f>
        <v/>
      </c>
      <c r="AKI123" s="50" t="str">
        <f>_xlfn.IFNA(VLOOKUP($B123,Schools,'HP Schools Calculation'!AKJ$1,0),"")</f>
        <v/>
      </c>
      <c r="AKJ123" s="50" t="str">
        <f>_xlfn.IFNA(VLOOKUP($B123,Schools,'HP Schools Calculation'!AKK$1,0),"")</f>
        <v/>
      </c>
      <c r="AKK123" s="50" t="str">
        <f>_xlfn.IFNA(VLOOKUP($B123,Schools,'HP Schools Calculation'!AKL$1,0),"")</f>
        <v/>
      </c>
      <c r="AKL123" s="50" t="str">
        <f>_xlfn.IFNA(VLOOKUP($B123,Schools,'HP Schools Calculation'!AKM$1,0),"")</f>
        <v/>
      </c>
      <c r="AKM123" s="50" t="str">
        <f>_xlfn.IFNA(VLOOKUP($B123,Schools,'HP Schools Calculation'!AKN$1,0),"")</f>
        <v/>
      </c>
      <c r="AKN123" s="50" t="str">
        <f>_xlfn.IFNA(VLOOKUP($B123,Schools,'HP Schools Calculation'!AKO$1,0),"")</f>
        <v/>
      </c>
      <c r="AKO123" s="50" t="str">
        <f>_xlfn.IFNA(VLOOKUP($B123,Schools,'HP Schools Calculation'!AKP$1,0),"")</f>
        <v/>
      </c>
      <c r="AKP123" s="50" t="str">
        <f>_xlfn.IFNA(VLOOKUP($B123,Schools,'HP Schools Calculation'!AKQ$1,0),"")</f>
        <v/>
      </c>
      <c r="AKQ123" s="50" t="str">
        <f>_xlfn.IFNA(VLOOKUP($B123,Schools,'HP Schools Calculation'!AKR$1,0),"")</f>
        <v/>
      </c>
      <c r="AKR123" s="50" t="str">
        <f>_xlfn.IFNA(VLOOKUP($B123,Schools,'HP Schools Calculation'!AKS$1,0),"")</f>
        <v/>
      </c>
      <c r="AKS123" s="50" t="str">
        <f>_xlfn.IFNA(VLOOKUP($B123,Schools,'HP Schools Calculation'!AKT$1,0),"")</f>
        <v/>
      </c>
      <c r="AKT123" s="50" t="str">
        <f>_xlfn.IFNA(VLOOKUP($B123,Schools,'HP Schools Calculation'!AKU$1,0),"")</f>
        <v/>
      </c>
      <c r="AKU123" s="50" t="str">
        <f>_xlfn.IFNA(VLOOKUP($B123,Schools,'HP Schools Calculation'!AKV$1,0),"")</f>
        <v/>
      </c>
      <c r="AKV123" s="50" t="str">
        <f>_xlfn.IFNA(VLOOKUP($B123,Schools,'HP Schools Calculation'!AKW$1,0),"")</f>
        <v/>
      </c>
      <c r="AKW123" s="50" t="str">
        <f>_xlfn.IFNA(VLOOKUP($B123,Schools,'HP Schools Calculation'!AKX$1,0),"")</f>
        <v/>
      </c>
      <c r="AKX123" s="50" t="str">
        <f>_xlfn.IFNA(VLOOKUP($B123,Schools,'HP Schools Calculation'!AKY$1,0),"")</f>
        <v/>
      </c>
      <c r="AKY123" s="50" t="str">
        <f>_xlfn.IFNA(VLOOKUP($B123,Schools,'HP Schools Calculation'!AKZ$1,0),"")</f>
        <v/>
      </c>
      <c r="AKZ123" s="50" t="str">
        <f>_xlfn.IFNA(VLOOKUP($B123,Schools,'HP Schools Calculation'!ALA$1,0),"")</f>
        <v/>
      </c>
      <c r="ALA123" s="50" t="str">
        <f>_xlfn.IFNA(VLOOKUP($B123,Schools,'HP Schools Calculation'!ALB$1,0),"")</f>
        <v/>
      </c>
      <c r="ALB123" s="50" t="str">
        <f>_xlfn.IFNA(VLOOKUP($B123,Schools,'HP Schools Calculation'!ALC$1,0),"")</f>
        <v/>
      </c>
      <c r="ALC123" s="50" t="str">
        <f>_xlfn.IFNA(VLOOKUP($B123,Schools,'HP Schools Calculation'!ALD$1,0),"")</f>
        <v/>
      </c>
      <c r="ALD123" s="50" t="str">
        <f>_xlfn.IFNA(VLOOKUP($B123,Schools,'HP Schools Calculation'!ALE$1,0),"")</f>
        <v/>
      </c>
      <c r="ALE123" s="50" t="str">
        <f>_xlfn.IFNA(VLOOKUP($B123,Schools,'HP Schools Calculation'!ALF$1,0),"")</f>
        <v/>
      </c>
      <c r="ALF123" s="50" t="str">
        <f>_xlfn.IFNA(VLOOKUP($B123,Schools,'HP Schools Calculation'!ALG$1,0),"")</f>
        <v/>
      </c>
      <c r="ALG123" s="50" t="str">
        <f>_xlfn.IFNA(VLOOKUP($B123,Schools,'HP Schools Calculation'!ALH$1,0),"")</f>
        <v/>
      </c>
      <c r="ALH123" s="50" t="str">
        <f>_xlfn.IFNA(VLOOKUP($B123,Schools,'HP Schools Calculation'!ALI$1,0),"")</f>
        <v/>
      </c>
      <c r="ALI123" s="50" t="str">
        <f>_xlfn.IFNA(VLOOKUP($B123,Schools,'HP Schools Calculation'!ALJ$1,0),"")</f>
        <v/>
      </c>
      <c r="ALJ123" s="50" t="str">
        <f>_xlfn.IFNA(VLOOKUP($B123,Schools,'HP Schools Calculation'!ALK$1,0),"")</f>
        <v/>
      </c>
      <c r="ALK123" s="50" t="str">
        <f>_xlfn.IFNA(VLOOKUP($B123,Schools,'HP Schools Calculation'!ALL$1,0),"")</f>
        <v/>
      </c>
      <c r="ALL123" s="50" t="str">
        <f>_xlfn.IFNA(VLOOKUP($B123,Schools,'HP Schools Calculation'!ALM$1,0),"")</f>
        <v/>
      </c>
      <c r="ALM123" s="50" t="str">
        <f>_xlfn.IFNA(VLOOKUP($B123,Schools,'HP Schools Calculation'!ALN$1,0),"")</f>
        <v/>
      </c>
      <c r="ALN123" s="50" t="str">
        <f>_xlfn.IFNA(VLOOKUP($B123,Schools,'HP Schools Calculation'!ALO$1,0),"")</f>
        <v/>
      </c>
      <c r="ALO123" s="50" t="str">
        <f>_xlfn.IFNA(VLOOKUP($B123,Schools,'HP Schools Calculation'!ALP$1,0),"")</f>
        <v/>
      </c>
      <c r="ALP123" s="50" t="str">
        <f>_xlfn.IFNA(VLOOKUP($B123,Schools,'HP Schools Calculation'!ALQ$1,0),"")</f>
        <v/>
      </c>
      <c r="ALQ123" s="50" t="str">
        <f>_xlfn.IFNA(VLOOKUP($B123,Schools,'HP Schools Calculation'!ALR$1,0),"")</f>
        <v/>
      </c>
      <c r="ALR123" s="50" t="str">
        <f>_xlfn.IFNA(VLOOKUP($B123,Schools,'HP Schools Calculation'!ALS$1,0),"")</f>
        <v/>
      </c>
      <c r="ALS123" s="50" t="str">
        <f>_xlfn.IFNA(VLOOKUP($B123,Schools,'HP Schools Calculation'!ALT$1,0),"")</f>
        <v/>
      </c>
      <c r="ALT123" s="50" t="str">
        <f>_xlfn.IFNA(VLOOKUP($B123,Schools,'HP Schools Calculation'!ALU$1,0),"")</f>
        <v/>
      </c>
      <c r="ALU123" s="50" t="str">
        <f>_xlfn.IFNA(VLOOKUP($B123,Schools,'HP Schools Calculation'!ALV$1,0),"")</f>
        <v/>
      </c>
      <c r="ALV123" s="50" t="str">
        <f>_xlfn.IFNA(VLOOKUP($B123,Schools,'HP Schools Calculation'!ALW$1,0),"")</f>
        <v/>
      </c>
      <c r="ALW123" s="50" t="str">
        <f>_xlfn.IFNA(VLOOKUP($B123,Schools,'HP Schools Calculation'!ALX$1,0),"")</f>
        <v/>
      </c>
      <c r="ALX123" s="50" t="str">
        <f>_xlfn.IFNA(VLOOKUP($B123,Schools,'HP Schools Calculation'!ALY$1,0),"")</f>
        <v/>
      </c>
      <c r="ALY123" s="50" t="str">
        <f>_xlfn.IFNA(VLOOKUP($B123,Schools,'HP Schools Calculation'!ALZ$1,0),"")</f>
        <v/>
      </c>
      <c r="ALZ123" s="50" t="str">
        <f>_xlfn.IFNA(VLOOKUP($B123,Schools,'HP Schools Calculation'!AMA$1,0),"")</f>
        <v/>
      </c>
      <c r="AMA123" s="50" t="str">
        <f>_xlfn.IFNA(VLOOKUP($B123,Schools,'HP Schools Calculation'!AMB$1,0),"")</f>
        <v/>
      </c>
      <c r="AMB123" s="50" t="str">
        <f>_xlfn.IFNA(VLOOKUP($B123,Schools,'HP Schools Calculation'!AMC$1,0),"")</f>
        <v/>
      </c>
      <c r="AMC123" s="50" t="str">
        <f>_xlfn.IFNA(VLOOKUP($B123,Schools,'HP Schools Calculation'!AMD$1,0),"")</f>
        <v/>
      </c>
      <c r="AMD123" s="50" t="str">
        <f>_xlfn.IFNA(VLOOKUP($B123,Schools,'HP Schools Calculation'!AME$1,0),"")</f>
        <v/>
      </c>
      <c r="AME123" s="50" t="str">
        <f>_xlfn.IFNA(VLOOKUP($B123,Schools,'HP Schools Calculation'!AMF$1,0),"")</f>
        <v/>
      </c>
      <c r="AMF123" s="50" t="str">
        <f>_xlfn.IFNA(VLOOKUP($B123,Schools,'HP Schools Calculation'!AMG$1,0),"")</f>
        <v/>
      </c>
      <c r="AMG123" s="50" t="str">
        <f>_xlfn.IFNA(VLOOKUP($B123,Schools,'HP Schools Calculation'!AMH$1,0),"")</f>
        <v/>
      </c>
      <c r="AMH123" s="50" t="str">
        <f>_xlfn.IFNA(VLOOKUP($B123,Schools,'HP Schools Calculation'!AMI$1,0),"")</f>
        <v/>
      </c>
      <c r="AMI123" s="50" t="str">
        <f>_xlfn.IFNA(VLOOKUP($B123,Schools,'HP Schools Calculation'!AMJ$1,0),"")</f>
        <v/>
      </c>
      <c r="AMJ123" s="50" t="str">
        <f>_xlfn.IFNA(VLOOKUP($B123,Schools,'HP Schools Calculation'!AMK$1,0),"")</f>
        <v/>
      </c>
      <c r="AMK123" s="50" t="str">
        <f>_xlfn.IFNA(VLOOKUP($B123,Schools,'HP Schools Calculation'!AML$1,0),"")</f>
        <v/>
      </c>
      <c r="AML123" s="50" t="str">
        <f>_xlfn.IFNA(VLOOKUP($B123,Schools,'HP Schools Calculation'!AMM$1,0),"")</f>
        <v/>
      </c>
      <c r="AMM123" s="50" t="str">
        <f>_xlfn.IFNA(VLOOKUP($B123,Schools,'HP Schools Calculation'!AMN$1,0),"")</f>
        <v/>
      </c>
      <c r="AMN123" s="50" t="str">
        <f>_xlfn.IFNA(VLOOKUP($B123,Schools,'HP Schools Calculation'!AMO$1,0),"")</f>
        <v/>
      </c>
      <c r="AMO123" s="50" t="str">
        <f>_xlfn.IFNA(VLOOKUP($B123,Schools,'HP Schools Calculation'!AMP$1,0),"")</f>
        <v/>
      </c>
      <c r="AMP123" s="50" t="str">
        <f>_xlfn.IFNA(VLOOKUP($B123,Schools,'HP Schools Calculation'!AMQ$1,0),"")</f>
        <v/>
      </c>
      <c r="AMQ123" s="50" t="str">
        <f>_xlfn.IFNA(VLOOKUP($B123,Schools,'HP Schools Calculation'!AMR$1,0),"")</f>
        <v/>
      </c>
      <c r="AMR123" s="50" t="str">
        <f>_xlfn.IFNA(VLOOKUP($B123,Schools,'HP Schools Calculation'!AMS$1,0),"")</f>
        <v/>
      </c>
      <c r="AMS123" s="50" t="str">
        <f>_xlfn.IFNA(VLOOKUP($B123,Schools,'HP Schools Calculation'!AMT$1,0),"")</f>
        <v/>
      </c>
      <c r="AMT123" s="50" t="str">
        <f>_xlfn.IFNA(VLOOKUP($B123,Schools,'HP Schools Calculation'!AMU$1,0),"")</f>
        <v/>
      </c>
      <c r="AMU123" s="50" t="str">
        <f>_xlfn.IFNA(VLOOKUP($B123,Schools,'HP Schools Calculation'!AMV$1,0),"")</f>
        <v/>
      </c>
      <c r="AMV123" s="50" t="str">
        <f>_xlfn.IFNA(VLOOKUP($B123,Schools,'HP Schools Calculation'!AMW$1,0),"")</f>
        <v/>
      </c>
      <c r="AMW123" s="50" t="str">
        <f>_xlfn.IFNA(VLOOKUP($B123,Schools,'HP Schools Calculation'!AMX$1,0),"")</f>
        <v/>
      </c>
      <c r="AMX123" s="50" t="str">
        <f>_xlfn.IFNA(VLOOKUP($B123,Schools,'HP Schools Calculation'!AMY$1,0),"")</f>
        <v/>
      </c>
      <c r="AMY123" s="50" t="str">
        <f>_xlfn.IFNA(VLOOKUP($B123,Schools,'HP Schools Calculation'!AMZ$1,0),"")</f>
        <v/>
      </c>
      <c r="AMZ123" s="50" t="str">
        <f>_xlfn.IFNA(VLOOKUP($B123,Schools,'HP Schools Calculation'!ANA$1,0),"")</f>
        <v/>
      </c>
      <c r="ANA123" s="50" t="str">
        <f>_xlfn.IFNA(VLOOKUP($B123,Schools,'HP Schools Calculation'!ANB$1,0),"")</f>
        <v/>
      </c>
      <c r="ANB123" s="50" t="str">
        <f>_xlfn.IFNA(VLOOKUP($B123,Schools,'HP Schools Calculation'!ANC$1,0),"")</f>
        <v/>
      </c>
      <c r="ANC123" s="50" t="str">
        <f>_xlfn.IFNA(VLOOKUP($B123,Schools,'HP Schools Calculation'!AND$1,0),"")</f>
        <v/>
      </c>
      <c r="AND123" s="50" t="str">
        <f>_xlfn.IFNA(VLOOKUP($B123,Schools,'HP Schools Calculation'!ANE$1,0),"")</f>
        <v/>
      </c>
      <c r="ANE123" s="50" t="str">
        <f>_xlfn.IFNA(VLOOKUP($B123,Schools,'HP Schools Calculation'!ANF$1,0),"")</f>
        <v/>
      </c>
      <c r="ANF123" s="50" t="str">
        <f>_xlfn.IFNA(VLOOKUP($B123,Schools,'HP Schools Calculation'!ANG$1,0),"")</f>
        <v/>
      </c>
      <c r="ANG123" s="50" t="str">
        <f>_xlfn.IFNA(VLOOKUP($B123,Schools,'HP Schools Calculation'!ANH$1,0),"")</f>
        <v/>
      </c>
      <c r="ANH123" s="50" t="str">
        <f>_xlfn.IFNA(VLOOKUP($B123,Schools,'HP Schools Calculation'!ANI$1,0),"")</f>
        <v/>
      </c>
      <c r="ANI123" s="50" t="str">
        <f>_xlfn.IFNA(VLOOKUP($B123,Schools,'HP Schools Calculation'!ANJ$1,0),"")</f>
        <v/>
      </c>
      <c r="ANJ123" s="50" t="str">
        <f>_xlfn.IFNA(VLOOKUP($B123,Schools,'HP Schools Calculation'!ANK$1,0),"")</f>
        <v/>
      </c>
      <c r="ANK123" s="50" t="str">
        <f>_xlfn.IFNA(VLOOKUP($B123,Schools,'HP Schools Calculation'!ANL$1,0),"")</f>
        <v/>
      </c>
      <c r="ANL123" s="50" t="str">
        <f>_xlfn.IFNA(VLOOKUP($B123,Schools,'HP Schools Calculation'!ANM$1,0),"")</f>
        <v/>
      </c>
      <c r="ANM123" s="50" t="str">
        <f>_xlfn.IFNA(VLOOKUP($B123,Schools,'HP Schools Calculation'!ANN$1,0),"")</f>
        <v/>
      </c>
      <c r="ANN123" s="50" t="str">
        <f>_xlfn.IFNA(VLOOKUP($B123,Schools,'HP Schools Calculation'!ANO$1,0),"")</f>
        <v/>
      </c>
      <c r="ANO123" s="50" t="str">
        <f>_xlfn.IFNA(VLOOKUP($B123,Schools,'HP Schools Calculation'!ANP$1,0),"")</f>
        <v/>
      </c>
      <c r="ANP123" s="50" t="str">
        <f>_xlfn.IFNA(VLOOKUP($B123,Schools,'HP Schools Calculation'!ANQ$1,0),"")</f>
        <v/>
      </c>
      <c r="ANQ123" s="50" t="str">
        <f>_xlfn.IFNA(VLOOKUP($B123,Schools,'HP Schools Calculation'!ANR$1,0),"")</f>
        <v/>
      </c>
      <c r="ANR123" s="50" t="str">
        <f>_xlfn.IFNA(VLOOKUP($B123,Schools,'HP Schools Calculation'!ANS$1,0),"")</f>
        <v/>
      </c>
      <c r="ANS123" s="50" t="str">
        <f>_xlfn.IFNA(VLOOKUP($B123,Schools,'HP Schools Calculation'!ANT$1,0),"")</f>
        <v/>
      </c>
      <c r="ANT123" s="50" t="str">
        <f>_xlfn.IFNA(VLOOKUP($B123,Schools,'HP Schools Calculation'!ANU$1,0),"")</f>
        <v/>
      </c>
      <c r="ANU123" s="50" t="str">
        <f>_xlfn.IFNA(VLOOKUP($B123,Schools,'HP Schools Calculation'!ANV$1,0),"")</f>
        <v/>
      </c>
      <c r="ANV123" s="50" t="str">
        <f>_xlfn.IFNA(VLOOKUP($B123,Schools,'HP Schools Calculation'!ANW$1,0),"")</f>
        <v/>
      </c>
      <c r="ANW123" s="50" t="str">
        <f>_xlfn.IFNA(VLOOKUP($B123,Schools,'HP Schools Calculation'!ANX$1,0),"")</f>
        <v/>
      </c>
      <c r="ANX123" s="50" t="str">
        <f>_xlfn.IFNA(VLOOKUP($B123,Schools,'HP Schools Calculation'!ANY$1,0),"")</f>
        <v/>
      </c>
      <c r="ANY123" s="50" t="str">
        <f>_xlfn.IFNA(VLOOKUP($B123,Schools,'HP Schools Calculation'!ANZ$1,0),"")</f>
        <v/>
      </c>
      <c r="ANZ123" s="50" t="str">
        <f>_xlfn.IFNA(VLOOKUP($B123,Schools,'HP Schools Calculation'!AOA$1,0),"")</f>
        <v/>
      </c>
      <c r="AOA123" s="50" t="str">
        <f>_xlfn.IFNA(VLOOKUP($B123,Schools,'HP Schools Calculation'!AOB$1,0),"")</f>
        <v/>
      </c>
      <c r="AOB123" s="50" t="str">
        <f>_xlfn.IFNA(VLOOKUP($B123,Schools,'HP Schools Calculation'!AOC$1,0),"")</f>
        <v/>
      </c>
      <c r="AOC123" s="50" t="str">
        <f>_xlfn.IFNA(VLOOKUP($B123,Schools,'HP Schools Calculation'!AOD$1,0),"")</f>
        <v/>
      </c>
      <c r="AOD123" s="50" t="str">
        <f>_xlfn.IFNA(VLOOKUP($B123,Schools,'HP Schools Calculation'!AOE$1,0),"")</f>
        <v/>
      </c>
      <c r="AOE123" s="50" t="str">
        <f>_xlfn.IFNA(VLOOKUP($B123,Schools,'HP Schools Calculation'!AOF$1,0),"")</f>
        <v/>
      </c>
      <c r="AOF123" s="50" t="str">
        <f>_xlfn.IFNA(VLOOKUP($B123,Schools,'HP Schools Calculation'!AOG$1,0),"")</f>
        <v/>
      </c>
      <c r="AOG123" s="50" t="str">
        <f>_xlfn.IFNA(VLOOKUP($B123,Schools,'HP Schools Calculation'!AOH$1,0),"")</f>
        <v/>
      </c>
      <c r="AOH123" s="50" t="str">
        <f>_xlfn.IFNA(VLOOKUP($B123,Schools,'HP Schools Calculation'!AOI$1,0),"")</f>
        <v/>
      </c>
      <c r="AOI123" s="50" t="str">
        <f>_xlfn.IFNA(VLOOKUP($B123,Schools,'HP Schools Calculation'!AOJ$1,0),"")</f>
        <v/>
      </c>
      <c r="AOJ123" s="50" t="str">
        <f>_xlfn.IFNA(VLOOKUP($B123,Schools,'HP Schools Calculation'!AOK$1,0),"")</f>
        <v/>
      </c>
      <c r="AOK123" s="50" t="str">
        <f>_xlfn.IFNA(VLOOKUP($B123,Schools,'HP Schools Calculation'!AOL$1,0),"")</f>
        <v/>
      </c>
      <c r="AOL123" s="50" t="str">
        <f>_xlfn.IFNA(VLOOKUP($B123,Schools,'HP Schools Calculation'!AOM$1,0),"")</f>
        <v/>
      </c>
      <c r="AOM123" s="50" t="str">
        <f>_xlfn.IFNA(VLOOKUP($B123,Schools,'HP Schools Calculation'!AON$1,0),"")</f>
        <v/>
      </c>
      <c r="AON123" s="50" t="str">
        <f>_xlfn.IFNA(VLOOKUP($B123,Schools,'HP Schools Calculation'!AOO$1,0),"")</f>
        <v/>
      </c>
      <c r="AOO123" s="50" t="str">
        <f>_xlfn.IFNA(VLOOKUP($B123,Schools,'HP Schools Calculation'!AOP$1,0),"")</f>
        <v/>
      </c>
      <c r="AOP123" s="50" t="str">
        <f>_xlfn.IFNA(VLOOKUP($B123,Schools,'HP Schools Calculation'!AOQ$1,0),"")</f>
        <v/>
      </c>
      <c r="AOQ123" s="50" t="str">
        <f>_xlfn.IFNA(VLOOKUP($B123,Schools,'HP Schools Calculation'!AOR$1,0),"")</f>
        <v/>
      </c>
      <c r="AOR123" s="50" t="str">
        <f>_xlfn.IFNA(VLOOKUP($B123,Schools,'HP Schools Calculation'!AOS$1,0),"")</f>
        <v/>
      </c>
      <c r="AOS123" s="50" t="str">
        <f>_xlfn.IFNA(VLOOKUP($B123,Schools,'HP Schools Calculation'!AOT$1,0),"")</f>
        <v/>
      </c>
      <c r="AOT123" s="50" t="str">
        <f>_xlfn.IFNA(VLOOKUP($B123,Schools,'HP Schools Calculation'!AOU$1,0),"")</f>
        <v/>
      </c>
      <c r="AOU123" s="50" t="str">
        <f>_xlfn.IFNA(VLOOKUP($B123,Schools,'HP Schools Calculation'!AOV$1,0),"")</f>
        <v/>
      </c>
      <c r="AOV123" s="50" t="str">
        <f>_xlfn.IFNA(VLOOKUP($B123,Schools,'HP Schools Calculation'!AOW$1,0),"")</f>
        <v/>
      </c>
      <c r="AOW123" s="50" t="str">
        <f>_xlfn.IFNA(VLOOKUP($B123,Schools,'HP Schools Calculation'!AOX$1,0),"")</f>
        <v/>
      </c>
      <c r="AOX123" s="50" t="str">
        <f>_xlfn.IFNA(VLOOKUP($B123,Schools,'HP Schools Calculation'!AOY$1,0),"")</f>
        <v/>
      </c>
      <c r="AOY123" s="50" t="str">
        <f>_xlfn.IFNA(VLOOKUP($B123,Schools,'HP Schools Calculation'!AOZ$1,0),"")</f>
        <v/>
      </c>
      <c r="AOZ123" s="50" t="str">
        <f>_xlfn.IFNA(VLOOKUP($B123,Schools,'HP Schools Calculation'!APA$1,0),"")</f>
        <v/>
      </c>
      <c r="APA123" s="50" t="str">
        <f>_xlfn.IFNA(VLOOKUP($B123,Schools,'HP Schools Calculation'!APB$1,0),"")</f>
        <v/>
      </c>
      <c r="APB123" s="50" t="str">
        <f>_xlfn.IFNA(VLOOKUP($B123,Schools,'HP Schools Calculation'!APC$1,0),"")</f>
        <v/>
      </c>
      <c r="APC123" s="50" t="str">
        <f>_xlfn.IFNA(VLOOKUP($B123,Schools,'HP Schools Calculation'!APD$1,0),"")</f>
        <v/>
      </c>
      <c r="APD123" s="50" t="str">
        <f>_xlfn.IFNA(VLOOKUP($B123,Schools,'HP Schools Calculation'!APE$1,0),"")</f>
        <v/>
      </c>
      <c r="APE123" s="50" t="str">
        <f>_xlfn.IFNA(VLOOKUP($B123,Schools,'HP Schools Calculation'!APF$1,0),"")</f>
        <v/>
      </c>
      <c r="APF123" s="50" t="str">
        <f>_xlfn.IFNA(VLOOKUP($B123,Schools,'HP Schools Calculation'!APG$1,0),"")</f>
        <v/>
      </c>
      <c r="APG123" s="50" t="str">
        <f>_xlfn.IFNA(VLOOKUP($B123,Schools,'HP Schools Calculation'!APH$1,0),"")</f>
        <v/>
      </c>
      <c r="APH123" s="50" t="str">
        <f>_xlfn.IFNA(VLOOKUP($B123,Schools,'HP Schools Calculation'!API$1,0),"")</f>
        <v/>
      </c>
      <c r="API123" s="50" t="str">
        <f>_xlfn.IFNA(VLOOKUP($B123,Schools,'HP Schools Calculation'!APJ$1,0),"")</f>
        <v/>
      </c>
      <c r="APJ123" s="50" t="str">
        <f>_xlfn.IFNA(VLOOKUP($B123,Schools,'HP Schools Calculation'!APK$1,0),"")</f>
        <v/>
      </c>
      <c r="APK123" s="50" t="str">
        <f>_xlfn.IFNA(VLOOKUP($B123,Schools,'HP Schools Calculation'!APL$1,0),"")</f>
        <v/>
      </c>
      <c r="APL123" s="50" t="str">
        <f>_xlfn.IFNA(VLOOKUP($B123,Schools,'HP Schools Calculation'!APM$1,0),"")</f>
        <v/>
      </c>
      <c r="APM123" s="50" t="str">
        <f>_xlfn.IFNA(VLOOKUP($B123,Schools,'HP Schools Calculation'!APN$1,0),"")</f>
        <v/>
      </c>
      <c r="APN123" s="50" t="str">
        <f>_xlfn.IFNA(VLOOKUP($B123,Schools,'HP Schools Calculation'!APO$1,0),"")</f>
        <v/>
      </c>
      <c r="APO123" s="50" t="str">
        <f>_xlfn.IFNA(VLOOKUP($B123,Schools,'HP Schools Calculation'!APP$1,0),"")</f>
        <v/>
      </c>
      <c r="APP123" s="50" t="str">
        <f>_xlfn.IFNA(VLOOKUP($B123,Schools,'HP Schools Calculation'!APQ$1,0),"")</f>
        <v/>
      </c>
      <c r="APQ123" s="50" t="str">
        <f>_xlfn.IFNA(VLOOKUP($B123,Schools,'HP Schools Calculation'!APR$1,0),"")</f>
        <v/>
      </c>
      <c r="APR123" s="50" t="str">
        <f>_xlfn.IFNA(VLOOKUP($B123,Schools,'HP Schools Calculation'!APS$1,0),"")</f>
        <v/>
      </c>
      <c r="APS123" s="50" t="str">
        <f>_xlfn.IFNA(VLOOKUP($B123,Schools,'HP Schools Calculation'!APT$1,0),"")</f>
        <v/>
      </c>
      <c r="APT123" s="50" t="str">
        <f>_xlfn.IFNA(VLOOKUP($B123,Schools,'HP Schools Calculation'!APU$1,0),"")</f>
        <v/>
      </c>
      <c r="APU123" s="50" t="str">
        <f>_xlfn.IFNA(VLOOKUP($B123,Schools,'HP Schools Calculation'!APV$1,0),"")</f>
        <v/>
      </c>
      <c r="APV123" s="50" t="str">
        <f>_xlfn.IFNA(VLOOKUP($B123,Schools,'HP Schools Calculation'!APW$1,0),"")</f>
        <v/>
      </c>
      <c r="APW123" s="50" t="str">
        <f>_xlfn.IFNA(VLOOKUP($B123,Schools,'HP Schools Calculation'!APX$1,0),"")</f>
        <v/>
      </c>
      <c r="APX123" s="50" t="str">
        <f>_xlfn.IFNA(VLOOKUP($B123,Schools,'HP Schools Calculation'!APY$1,0),"")</f>
        <v/>
      </c>
      <c r="APY123" s="50" t="str">
        <f>_xlfn.IFNA(VLOOKUP($B123,Schools,'HP Schools Calculation'!APZ$1,0),"")</f>
        <v/>
      </c>
      <c r="APZ123" s="50" t="str">
        <f>_xlfn.IFNA(VLOOKUP($B123,Schools,'HP Schools Calculation'!AQA$1,0),"")</f>
        <v/>
      </c>
      <c r="AQA123" s="50" t="str">
        <f>_xlfn.IFNA(VLOOKUP($B123,Schools,'HP Schools Calculation'!AQB$1,0),"")</f>
        <v/>
      </c>
      <c r="AQB123" s="50" t="str">
        <f>_xlfn.IFNA(VLOOKUP($B123,Schools,'HP Schools Calculation'!AQC$1,0),"")</f>
        <v/>
      </c>
      <c r="AQC123" s="50" t="str">
        <f>_xlfn.IFNA(VLOOKUP($B123,Schools,'HP Schools Calculation'!AQD$1,0),"")</f>
        <v/>
      </c>
      <c r="AQD123" s="50" t="str">
        <f>_xlfn.IFNA(VLOOKUP($B123,Schools,'HP Schools Calculation'!AQE$1,0),"")</f>
        <v/>
      </c>
      <c r="AQE123" s="50" t="str">
        <f>_xlfn.IFNA(VLOOKUP($B123,Schools,'HP Schools Calculation'!AQF$1,0),"")</f>
        <v/>
      </c>
      <c r="AQF123" s="50" t="str">
        <f>_xlfn.IFNA(VLOOKUP($B123,Schools,'HP Schools Calculation'!AQG$1,0),"")</f>
        <v/>
      </c>
      <c r="AQG123" s="50" t="str">
        <f>_xlfn.IFNA(VLOOKUP($B123,Schools,'HP Schools Calculation'!AQH$1,0),"")</f>
        <v/>
      </c>
      <c r="AQH123" s="50" t="str">
        <f>_xlfn.IFNA(VLOOKUP($B123,Schools,'HP Schools Calculation'!AQI$1,0),"")</f>
        <v/>
      </c>
      <c r="AQI123" s="50" t="str">
        <f>_xlfn.IFNA(VLOOKUP($B123,Schools,'HP Schools Calculation'!AQJ$1,0),"")</f>
        <v/>
      </c>
      <c r="AQJ123" s="50" t="str">
        <f>_xlfn.IFNA(VLOOKUP($B123,Schools,'HP Schools Calculation'!AQK$1,0),"")</f>
        <v/>
      </c>
      <c r="AQK123" s="50" t="str">
        <f>_xlfn.IFNA(VLOOKUP($B123,Schools,'HP Schools Calculation'!AQL$1,0),"")</f>
        <v/>
      </c>
      <c r="AQL123" s="50" t="str">
        <f>_xlfn.IFNA(VLOOKUP($B123,Schools,'HP Schools Calculation'!AQM$1,0),"")</f>
        <v/>
      </c>
      <c r="AQM123" s="50" t="str">
        <f>_xlfn.IFNA(VLOOKUP($B123,Schools,'HP Schools Calculation'!AQN$1,0),"")</f>
        <v/>
      </c>
      <c r="AQN123" s="50" t="str">
        <f>_xlfn.IFNA(VLOOKUP($B123,Schools,'HP Schools Calculation'!AQO$1,0),"")</f>
        <v/>
      </c>
      <c r="AQO123" s="50" t="str">
        <f>_xlfn.IFNA(VLOOKUP($B123,Schools,'HP Schools Calculation'!AQP$1,0),"")</f>
        <v/>
      </c>
      <c r="AQP123" s="50" t="str">
        <f>_xlfn.IFNA(VLOOKUP($B123,Schools,'HP Schools Calculation'!AQQ$1,0),"")</f>
        <v/>
      </c>
      <c r="AQQ123" s="50" t="str">
        <f>_xlfn.IFNA(VLOOKUP($B123,Schools,'HP Schools Calculation'!AQR$1,0),"")</f>
        <v/>
      </c>
      <c r="AQR123" s="50" t="str">
        <f>_xlfn.IFNA(VLOOKUP($B123,Schools,'HP Schools Calculation'!AQS$1,0),"")</f>
        <v/>
      </c>
      <c r="AQS123" s="50" t="str">
        <f>_xlfn.IFNA(VLOOKUP($B123,Schools,'HP Schools Calculation'!AQT$1,0),"")</f>
        <v/>
      </c>
      <c r="AQT123" s="50" t="str">
        <f>_xlfn.IFNA(VLOOKUP($B123,Schools,'HP Schools Calculation'!AQU$1,0),"")</f>
        <v/>
      </c>
      <c r="AQU123" s="50" t="str">
        <f>_xlfn.IFNA(VLOOKUP($B123,Schools,'HP Schools Calculation'!AQV$1,0),"")</f>
        <v/>
      </c>
      <c r="AQV123" s="50" t="str">
        <f>_xlfn.IFNA(VLOOKUP($B123,Schools,'HP Schools Calculation'!AQW$1,0),"")</f>
        <v/>
      </c>
      <c r="AQW123" s="50" t="str">
        <f>_xlfn.IFNA(VLOOKUP($B123,Schools,'HP Schools Calculation'!AQX$1,0),"")</f>
        <v/>
      </c>
      <c r="AQX123" s="50" t="str">
        <f>_xlfn.IFNA(VLOOKUP($B123,Schools,'HP Schools Calculation'!AQY$1,0),"")</f>
        <v/>
      </c>
      <c r="AQY123" s="50" t="str">
        <f>_xlfn.IFNA(VLOOKUP($B123,Schools,'HP Schools Calculation'!AQZ$1,0),"")</f>
        <v/>
      </c>
      <c r="AQZ123" s="50" t="str">
        <f>_xlfn.IFNA(VLOOKUP($B123,Schools,'HP Schools Calculation'!ARA$1,0),"")</f>
        <v/>
      </c>
      <c r="ARA123" s="50" t="str">
        <f>_xlfn.IFNA(VLOOKUP($B123,Schools,'HP Schools Calculation'!ARB$1,0),"")</f>
        <v/>
      </c>
      <c r="ARB123" s="50" t="str">
        <f>_xlfn.IFNA(VLOOKUP($B123,Schools,'HP Schools Calculation'!ARC$1,0),"")</f>
        <v/>
      </c>
      <c r="ARC123" s="50" t="str">
        <f>_xlfn.IFNA(VLOOKUP($B123,Schools,'HP Schools Calculation'!ARD$1,0),"")</f>
        <v/>
      </c>
      <c r="ARD123" s="50" t="str">
        <f>_xlfn.IFNA(VLOOKUP($B123,Schools,'HP Schools Calculation'!ARE$1,0),"")</f>
        <v/>
      </c>
      <c r="ARE123" s="50" t="str">
        <f>_xlfn.IFNA(VLOOKUP($B123,Schools,'HP Schools Calculation'!ARF$1,0),"")</f>
        <v/>
      </c>
      <c r="ARF123" s="50" t="str">
        <f>_xlfn.IFNA(VLOOKUP($B123,Schools,'HP Schools Calculation'!ARG$1,0),"")</f>
        <v/>
      </c>
      <c r="ARG123" s="50" t="str">
        <f>_xlfn.IFNA(VLOOKUP($B123,Schools,'HP Schools Calculation'!ARH$1,0),"")</f>
        <v/>
      </c>
      <c r="ARH123" s="50" t="str">
        <f>_xlfn.IFNA(VLOOKUP($B123,Schools,'HP Schools Calculation'!ARI$1,0),"")</f>
        <v/>
      </c>
      <c r="ARI123" s="50" t="str">
        <f>_xlfn.IFNA(VLOOKUP($B123,Schools,'HP Schools Calculation'!ARJ$1,0),"")</f>
        <v/>
      </c>
      <c r="ARJ123" s="50" t="str">
        <f>_xlfn.IFNA(VLOOKUP($B123,Schools,'HP Schools Calculation'!ARK$1,0),"")</f>
        <v/>
      </c>
      <c r="ARK123" s="50" t="str">
        <f>_xlfn.IFNA(VLOOKUP($B123,Schools,'HP Schools Calculation'!ARL$1,0),"")</f>
        <v/>
      </c>
      <c r="ARL123" s="50" t="str">
        <f>_xlfn.IFNA(VLOOKUP($B123,Schools,'HP Schools Calculation'!ARM$1,0),"")</f>
        <v/>
      </c>
      <c r="ARM123" s="50" t="str">
        <f>_xlfn.IFNA(VLOOKUP($B123,Schools,'HP Schools Calculation'!ARN$1,0),"")</f>
        <v/>
      </c>
      <c r="ARN123" s="50" t="str">
        <f>_xlfn.IFNA(VLOOKUP($B123,Schools,'HP Schools Calculation'!ARO$1,0),"")</f>
        <v/>
      </c>
      <c r="ARO123" s="50" t="str">
        <f>_xlfn.IFNA(VLOOKUP($B123,Schools,'HP Schools Calculation'!ARP$1,0),"")</f>
        <v/>
      </c>
      <c r="ARP123" s="50" t="str">
        <f>_xlfn.IFNA(VLOOKUP($B123,Schools,'HP Schools Calculation'!ARQ$1,0),"")</f>
        <v/>
      </c>
      <c r="ARQ123" s="50" t="str">
        <f>_xlfn.IFNA(VLOOKUP($B123,Schools,'HP Schools Calculation'!ARR$1,0),"")</f>
        <v/>
      </c>
      <c r="ARR123" s="50" t="str">
        <f>_xlfn.IFNA(VLOOKUP($B123,Schools,'HP Schools Calculation'!ARS$1,0),"")</f>
        <v/>
      </c>
      <c r="ARS123" s="50" t="str">
        <f>_xlfn.IFNA(VLOOKUP($B123,Schools,'HP Schools Calculation'!ART$1,0),"")</f>
        <v/>
      </c>
      <c r="ART123" s="50" t="str">
        <f>_xlfn.IFNA(VLOOKUP($B123,Schools,'HP Schools Calculation'!ARU$1,0),"")</f>
        <v/>
      </c>
      <c r="ARU123" s="50" t="str">
        <f>_xlfn.IFNA(VLOOKUP($B123,Schools,'HP Schools Calculation'!ARV$1,0),"")</f>
        <v/>
      </c>
      <c r="ARV123" s="50" t="str">
        <f>_xlfn.IFNA(VLOOKUP($B123,Schools,'HP Schools Calculation'!ARW$1,0),"")</f>
        <v/>
      </c>
      <c r="ARW123" s="50" t="str">
        <f>_xlfn.IFNA(VLOOKUP($B123,Schools,'HP Schools Calculation'!ARX$1,0),"")</f>
        <v/>
      </c>
      <c r="ARX123" s="50" t="str">
        <f>_xlfn.IFNA(VLOOKUP($B123,Schools,'HP Schools Calculation'!ARY$1,0),"")</f>
        <v/>
      </c>
      <c r="ARY123" s="50" t="str">
        <f>_xlfn.IFNA(VLOOKUP($B123,Schools,'HP Schools Calculation'!ARZ$1,0),"")</f>
        <v/>
      </c>
      <c r="ARZ123" s="50" t="str">
        <f>_xlfn.IFNA(VLOOKUP($B123,Schools,'HP Schools Calculation'!ASA$1,0),"")</f>
        <v/>
      </c>
      <c r="ASA123" s="50" t="str">
        <f>_xlfn.IFNA(VLOOKUP($B123,Schools,'HP Schools Calculation'!ASB$1,0),"")</f>
        <v/>
      </c>
      <c r="ASB123" s="50" t="str">
        <f>_xlfn.IFNA(VLOOKUP($B123,Schools,'HP Schools Calculation'!ASC$1,0),"")</f>
        <v/>
      </c>
      <c r="ASC123" s="50" t="str">
        <f>_xlfn.IFNA(VLOOKUP($B123,Schools,'HP Schools Calculation'!ASD$1,0),"")</f>
        <v/>
      </c>
      <c r="ASD123" s="50" t="str">
        <f>_xlfn.IFNA(VLOOKUP($B123,Schools,'HP Schools Calculation'!ASE$1,0),"")</f>
        <v/>
      </c>
      <c r="ASE123" s="50" t="str">
        <f>_xlfn.IFNA(VLOOKUP($B123,Schools,'HP Schools Calculation'!ASF$1,0),"")</f>
        <v/>
      </c>
      <c r="ASF123" s="50" t="str">
        <f>_xlfn.IFNA(VLOOKUP($B123,Schools,'HP Schools Calculation'!ASG$1,0),"")</f>
        <v/>
      </c>
      <c r="ASG123" s="50" t="str">
        <f>_xlfn.IFNA(VLOOKUP($B123,Schools,'HP Schools Calculation'!ASH$1,0),"")</f>
        <v/>
      </c>
      <c r="ASH123" s="50" t="str">
        <f>_xlfn.IFNA(VLOOKUP($B123,Schools,'HP Schools Calculation'!ASI$1,0),"")</f>
        <v/>
      </c>
      <c r="ASI123" s="50" t="str">
        <f>_xlfn.IFNA(VLOOKUP($B123,Schools,'HP Schools Calculation'!ASJ$1,0),"")</f>
        <v/>
      </c>
      <c r="ASJ123" s="50" t="str">
        <f>_xlfn.IFNA(VLOOKUP($B123,Schools,'HP Schools Calculation'!ASK$1,0),"")</f>
        <v/>
      </c>
      <c r="ASK123" s="50" t="str">
        <f>_xlfn.IFNA(VLOOKUP($B123,Schools,'HP Schools Calculation'!ASL$1,0),"")</f>
        <v/>
      </c>
      <c r="ASL123" s="50" t="str">
        <f>_xlfn.IFNA(VLOOKUP($B123,Schools,'HP Schools Calculation'!ASM$1,0),"")</f>
        <v/>
      </c>
      <c r="ASM123" s="50" t="str">
        <f>_xlfn.IFNA(VLOOKUP($B123,Schools,'HP Schools Calculation'!ASN$1,0),"")</f>
        <v/>
      </c>
      <c r="ASN123" s="50" t="str">
        <f>_xlfn.IFNA(VLOOKUP($B123,Schools,'HP Schools Calculation'!ASO$1,0),"")</f>
        <v/>
      </c>
      <c r="ASO123" s="50" t="str">
        <f>_xlfn.IFNA(VLOOKUP($B123,Schools,'HP Schools Calculation'!ASP$1,0),"")</f>
        <v/>
      </c>
      <c r="ASP123" s="50" t="str">
        <f>_xlfn.IFNA(VLOOKUP($B123,Schools,'HP Schools Calculation'!ASQ$1,0),"")</f>
        <v/>
      </c>
      <c r="ASQ123" s="50" t="str">
        <f>_xlfn.IFNA(VLOOKUP($B123,Schools,'HP Schools Calculation'!ASR$1,0),"")</f>
        <v/>
      </c>
      <c r="ASR123" s="50" t="str">
        <f>_xlfn.IFNA(VLOOKUP($B123,Schools,'HP Schools Calculation'!ASS$1,0),"")</f>
        <v/>
      </c>
      <c r="ASS123" s="50" t="str">
        <f>_xlfn.IFNA(VLOOKUP($B123,Schools,'HP Schools Calculation'!AST$1,0),"")</f>
        <v/>
      </c>
      <c r="AST123" s="50" t="str">
        <f>_xlfn.IFNA(VLOOKUP($B123,Schools,'HP Schools Calculation'!ASU$1,0),"")</f>
        <v/>
      </c>
      <c r="ASU123" s="50" t="str">
        <f>_xlfn.IFNA(VLOOKUP($B123,Schools,'HP Schools Calculation'!ASV$1,0),"")</f>
        <v/>
      </c>
      <c r="ASV123" s="50" t="str">
        <f>_xlfn.IFNA(VLOOKUP($B123,Schools,'HP Schools Calculation'!ASW$1,0),"")</f>
        <v/>
      </c>
      <c r="ASW123" s="50" t="str">
        <f>_xlfn.IFNA(VLOOKUP($B123,Schools,'HP Schools Calculation'!ASX$1,0),"")</f>
        <v/>
      </c>
      <c r="ASX123" s="50" t="str">
        <f>_xlfn.IFNA(VLOOKUP($B123,Schools,'HP Schools Calculation'!ASY$1,0),"")</f>
        <v/>
      </c>
      <c r="ASY123" s="50" t="str">
        <f>_xlfn.IFNA(VLOOKUP($B123,Schools,'HP Schools Calculation'!ASZ$1,0),"")</f>
        <v/>
      </c>
      <c r="ASZ123" s="50" t="str">
        <f>_xlfn.IFNA(VLOOKUP($B123,Schools,'HP Schools Calculation'!ATA$1,0),"")</f>
        <v/>
      </c>
      <c r="ATA123" s="50" t="str">
        <f>_xlfn.IFNA(VLOOKUP($B123,Schools,'HP Schools Calculation'!ATB$1,0),"")</f>
        <v/>
      </c>
      <c r="ATB123" s="50" t="str">
        <f>_xlfn.IFNA(VLOOKUP($B123,Schools,'HP Schools Calculation'!ATC$1,0),"")</f>
        <v/>
      </c>
      <c r="ATC123" s="50" t="str">
        <f>_xlfn.IFNA(VLOOKUP($B123,Schools,'HP Schools Calculation'!ATD$1,0),"")</f>
        <v/>
      </c>
      <c r="ATD123" s="50" t="str">
        <f>_xlfn.IFNA(VLOOKUP($B123,Schools,'HP Schools Calculation'!ATE$1,0),"")</f>
        <v/>
      </c>
      <c r="ATE123" s="50" t="str">
        <f>_xlfn.IFNA(VLOOKUP($B123,Schools,'HP Schools Calculation'!ATF$1,0),"")</f>
        <v/>
      </c>
      <c r="ATF123" s="50" t="str">
        <f>_xlfn.IFNA(VLOOKUP($B123,Schools,'HP Schools Calculation'!ATG$1,0),"")</f>
        <v/>
      </c>
      <c r="ATG123" s="50" t="str">
        <f>_xlfn.IFNA(VLOOKUP($B123,Schools,'HP Schools Calculation'!ATH$1,0),"")</f>
        <v/>
      </c>
      <c r="ATH123" s="50" t="str">
        <f>_xlfn.IFNA(VLOOKUP($B123,Schools,'HP Schools Calculation'!ATI$1,0),"")</f>
        <v/>
      </c>
      <c r="ATI123" s="50" t="str">
        <f>_xlfn.IFNA(VLOOKUP($B123,Schools,'HP Schools Calculation'!ATJ$1,0),"")</f>
        <v/>
      </c>
      <c r="ATJ123" s="50" t="str">
        <f>_xlfn.IFNA(VLOOKUP($B123,Schools,'HP Schools Calculation'!ATK$1,0),"")</f>
        <v/>
      </c>
      <c r="ATK123" s="50" t="str">
        <f>_xlfn.IFNA(VLOOKUP($B123,Schools,'HP Schools Calculation'!ATL$1,0),"")</f>
        <v/>
      </c>
      <c r="ATL123" s="50" t="str">
        <f>_xlfn.IFNA(VLOOKUP($B123,Schools,'HP Schools Calculation'!ATM$1,0),"")</f>
        <v/>
      </c>
      <c r="ATM123" s="50" t="str">
        <f>_xlfn.IFNA(VLOOKUP($B123,Schools,'HP Schools Calculation'!ATN$1,0),"")</f>
        <v/>
      </c>
      <c r="ATN123" s="50" t="str">
        <f>_xlfn.IFNA(VLOOKUP($B123,Schools,'HP Schools Calculation'!ATO$1,0),"")</f>
        <v/>
      </c>
      <c r="ATO123" s="50" t="str">
        <f>_xlfn.IFNA(VLOOKUP($B123,Schools,'HP Schools Calculation'!ATP$1,0),"")</f>
        <v/>
      </c>
      <c r="ATP123" s="50" t="str">
        <f>_xlfn.IFNA(VLOOKUP($B123,Schools,'HP Schools Calculation'!ATQ$1,0),"")</f>
        <v/>
      </c>
      <c r="ATQ123" s="50" t="str">
        <f>_xlfn.IFNA(VLOOKUP($B123,Schools,'HP Schools Calculation'!ATR$1,0),"")</f>
        <v/>
      </c>
      <c r="ATR123" s="50" t="str">
        <f>_xlfn.IFNA(VLOOKUP($B123,Schools,'HP Schools Calculation'!ATS$1,0),"")</f>
        <v/>
      </c>
      <c r="ATS123" s="50" t="str">
        <f>_xlfn.IFNA(VLOOKUP($B123,Schools,'HP Schools Calculation'!ATT$1,0),"")</f>
        <v/>
      </c>
      <c r="ATT123" s="50" t="str">
        <f>_xlfn.IFNA(VLOOKUP($B123,Schools,'HP Schools Calculation'!ATU$1,0),"")</f>
        <v/>
      </c>
      <c r="ATU123" s="50" t="str">
        <f>_xlfn.IFNA(VLOOKUP($B123,Schools,'HP Schools Calculation'!ATV$1,0),"")</f>
        <v/>
      </c>
      <c r="ATV123" s="50" t="str">
        <f>_xlfn.IFNA(VLOOKUP($B123,Schools,'HP Schools Calculation'!ATW$1,0),"")</f>
        <v/>
      </c>
      <c r="ATW123" s="50" t="str">
        <f>_xlfn.IFNA(VLOOKUP($B123,Schools,'HP Schools Calculation'!ATX$1,0),"")</f>
        <v/>
      </c>
      <c r="ATX123" s="50" t="str">
        <f>_xlfn.IFNA(VLOOKUP($B123,Schools,'HP Schools Calculation'!ATY$1,0),"")</f>
        <v/>
      </c>
      <c r="ATY123" s="50" t="str">
        <f>_xlfn.IFNA(VLOOKUP($B123,Schools,'HP Schools Calculation'!ATZ$1,0),"")</f>
        <v/>
      </c>
      <c r="ATZ123" s="50" t="str">
        <f>_xlfn.IFNA(VLOOKUP($B123,Schools,'HP Schools Calculation'!AUA$1,0),"")</f>
        <v/>
      </c>
      <c r="AUA123" s="50" t="str">
        <f>_xlfn.IFNA(VLOOKUP($B123,Schools,'HP Schools Calculation'!AUB$1,0),"")</f>
        <v/>
      </c>
      <c r="AUB123" s="50" t="str">
        <f>_xlfn.IFNA(VLOOKUP($B123,Schools,'HP Schools Calculation'!AUC$1,0),"")</f>
        <v/>
      </c>
      <c r="AUC123" s="50" t="str">
        <f>_xlfn.IFNA(VLOOKUP($B123,Schools,'HP Schools Calculation'!AUD$1,0),"")</f>
        <v/>
      </c>
      <c r="AUD123" s="50" t="str">
        <f>_xlfn.IFNA(VLOOKUP($B123,Schools,'HP Schools Calculation'!AUE$1,0),"")</f>
        <v/>
      </c>
      <c r="AUE123" s="50" t="str">
        <f>_xlfn.IFNA(VLOOKUP($B123,Schools,'HP Schools Calculation'!AUF$1,0),"")</f>
        <v/>
      </c>
      <c r="AUF123" s="50" t="str">
        <f>_xlfn.IFNA(VLOOKUP($B123,Schools,'HP Schools Calculation'!AUG$1,0),"")</f>
        <v/>
      </c>
      <c r="AUG123" s="50" t="str">
        <f>_xlfn.IFNA(VLOOKUP($B123,Schools,'HP Schools Calculation'!AUH$1,0),"")</f>
        <v/>
      </c>
      <c r="AUH123" s="50" t="str">
        <f>_xlfn.IFNA(VLOOKUP($B123,Schools,'HP Schools Calculation'!AUI$1,0),"")</f>
        <v/>
      </c>
      <c r="AUI123" s="50" t="str">
        <f>_xlfn.IFNA(VLOOKUP($B123,Schools,'HP Schools Calculation'!AUJ$1,0),"")</f>
        <v/>
      </c>
      <c r="AUJ123" s="50" t="str">
        <f>_xlfn.IFNA(VLOOKUP($B123,Schools,'HP Schools Calculation'!AUK$1,0),"")</f>
        <v/>
      </c>
      <c r="AUK123" s="50" t="str">
        <f>_xlfn.IFNA(VLOOKUP($B123,Schools,'HP Schools Calculation'!AUL$1,0),"")</f>
        <v/>
      </c>
      <c r="AUL123" s="50" t="str">
        <f>_xlfn.IFNA(VLOOKUP($B123,Schools,'HP Schools Calculation'!AUM$1,0),"")</f>
        <v/>
      </c>
      <c r="AUM123" s="50" t="str">
        <f>_xlfn.IFNA(VLOOKUP($B123,Schools,'HP Schools Calculation'!AUN$1,0),"")</f>
        <v/>
      </c>
      <c r="AUN123" s="50" t="str">
        <f>_xlfn.IFNA(VLOOKUP($B123,Schools,'HP Schools Calculation'!AUO$1,0),"")</f>
        <v/>
      </c>
      <c r="AUO123" s="50" t="str">
        <f>_xlfn.IFNA(VLOOKUP($B123,Schools,'HP Schools Calculation'!AUP$1,0),"")</f>
        <v/>
      </c>
      <c r="AUP123" s="50" t="str">
        <f>_xlfn.IFNA(VLOOKUP($B123,Schools,'HP Schools Calculation'!AUQ$1,0),"")</f>
        <v/>
      </c>
      <c r="AUQ123" s="50" t="str">
        <f>_xlfn.IFNA(VLOOKUP($B123,Schools,'HP Schools Calculation'!AUR$1,0),"")</f>
        <v/>
      </c>
      <c r="AUR123" s="50" t="str">
        <f>_xlfn.IFNA(VLOOKUP($B123,Schools,'HP Schools Calculation'!AUS$1,0),"")</f>
        <v/>
      </c>
      <c r="AUS123" s="50" t="str">
        <f>_xlfn.IFNA(VLOOKUP($B123,Schools,'HP Schools Calculation'!AUT$1,0),"")</f>
        <v/>
      </c>
      <c r="AUT123" s="50" t="str">
        <f>_xlfn.IFNA(VLOOKUP($B123,Schools,'HP Schools Calculation'!AUU$1,0),"")</f>
        <v/>
      </c>
      <c r="AUU123" s="50" t="str">
        <f>_xlfn.IFNA(VLOOKUP($B123,Schools,'HP Schools Calculation'!AUV$1,0),"")</f>
        <v/>
      </c>
      <c r="AUV123" s="50" t="str">
        <f>_xlfn.IFNA(VLOOKUP($B123,Schools,'HP Schools Calculation'!AUW$1,0),"")</f>
        <v/>
      </c>
      <c r="AUW123" s="50" t="str">
        <f>_xlfn.IFNA(VLOOKUP($B123,Schools,'HP Schools Calculation'!AUX$1,0),"")</f>
        <v/>
      </c>
      <c r="AUX123" s="50" t="str">
        <f>_xlfn.IFNA(VLOOKUP($B123,Schools,'HP Schools Calculation'!AUY$1,0),"")</f>
        <v/>
      </c>
      <c r="AUY123" s="50" t="str">
        <f>_xlfn.IFNA(VLOOKUP($B123,Schools,'HP Schools Calculation'!AUZ$1,0),"")</f>
        <v/>
      </c>
      <c r="AUZ123" s="50" t="str">
        <f>_xlfn.IFNA(VLOOKUP($B123,Schools,'HP Schools Calculation'!AVA$1,0),"")</f>
        <v/>
      </c>
      <c r="AVA123" s="50" t="str">
        <f>_xlfn.IFNA(VLOOKUP($B123,Schools,'HP Schools Calculation'!AVB$1,0),"")</f>
        <v/>
      </c>
      <c r="AVB123" s="50" t="str">
        <f>_xlfn.IFNA(VLOOKUP($B123,Schools,'HP Schools Calculation'!AVC$1,0),"")</f>
        <v/>
      </c>
      <c r="AVC123" s="50" t="str">
        <f>_xlfn.IFNA(VLOOKUP($B123,Schools,'HP Schools Calculation'!AVD$1,0),"")</f>
        <v/>
      </c>
      <c r="AVD123" s="50" t="str">
        <f>_xlfn.IFNA(VLOOKUP($B123,Schools,'HP Schools Calculation'!AVE$1,0),"")</f>
        <v/>
      </c>
      <c r="AVE123" s="50" t="str">
        <f>_xlfn.IFNA(VLOOKUP($B123,Schools,'HP Schools Calculation'!AVF$1,0),"")</f>
        <v/>
      </c>
      <c r="AVF123" s="50" t="str">
        <f>_xlfn.IFNA(VLOOKUP($B123,Schools,'HP Schools Calculation'!AVG$1,0),"")</f>
        <v/>
      </c>
      <c r="AVG123" s="50" t="str">
        <f>_xlfn.IFNA(VLOOKUP($B123,Schools,'HP Schools Calculation'!AVH$1,0),"")</f>
        <v/>
      </c>
      <c r="AVH123" s="50" t="str">
        <f>_xlfn.IFNA(VLOOKUP($B123,Schools,'HP Schools Calculation'!AVI$1,0),"")</f>
        <v/>
      </c>
      <c r="AVI123" s="50" t="str">
        <f>_xlfn.IFNA(VLOOKUP($B123,Schools,'HP Schools Calculation'!AVJ$1,0),"")</f>
        <v/>
      </c>
      <c r="AVJ123" s="50" t="str">
        <f>_xlfn.IFNA(VLOOKUP($B123,Schools,'HP Schools Calculation'!AVK$1,0),"")</f>
        <v/>
      </c>
      <c r="AVK123" s="50" t="str">
        <f>_xlfn.IFNA(VLOOKUP($B123,Schools,'HP Schools Calculation'!AVL$1,0),"")</f>
        <v/>
      </c>
      <c r="AVL123" s="50" t="str">
        <f>_xlfn.IFNA(VLOOKUP($B123,Schools,'HP Schools Calculation'!AVM$1,0),"")</f>
        <v/>
      </c>
      <c r="AVM123" s="50" t="str">
        <f>_xlfn.IFNA(VLOOKUP($B123,Schools,'HP Schools Calculation'!AVN$1,0),"")</f>
        <v/>
      </c>
      <c r="AVN123" s="50" t="str">
        <f>_xlfn.IFNA(VLOOKUP($B123,Schools,'HP Schools Calculation'!AVO$1,0),"")</f>
        <v/>
      </c>
      <c r="AVO123" s="50" t="str">
        <f>_xlfn.IFNA(VLOOKUP($B123,Schools,'HP Schools Calculation'!AVP$1,0),"")</f>
        <v/>
      </c>
      <c r="AVP123" s="50" t="str">
        <f>_xlfn.IFNA(VLOOKUP($B123,Schools,'HP Schools Calculation'!AVQ$1,0),"")</f>
        <v/>
      </c>
      <c r="AVQ123" s="50" t="str">
        <f>_xlfn.IFNA(VLOOKUP($B123,Schools,'HP Schools Calculation'!AVR$1,0),"")</f>
        <v/>
      </c>
      <c r="AVR123" s="50" t="str">
        <f>_xlfn.IFNA(VLOOKUP($B123,Schools,'HP Schools Calculation'!AVS$1,0),"")</f>
        <v/>
      </c>
      <c r="AVS123" s="50" t="str">
        <f>_xlfn.IFNA(VLOOKUP($B123,Schools,'HP Schools Calculation'!AVT$1,0),"")</f>
        <v/>
      </c>
      <c r="AVT123" s="50" t="str">
        <f>_xlfn.IFNA(VLOOKUP($B123,Schools,'HP Schools Calculation'!AVU$1,0),"")</f>
        <v/>
      </c>
      <c r="AVU123" s="50" t="str">
        <f>_xlfn.IFNA(VLOOKUP($B123,Schools,'HP Schools Calculation'!AVV$1,0),"")</f>
        <v/>
      </c>
      <c r="AVV123" s="50" t="str">
        <f>_xlfn.IFNA(VLOOKUP($B123,Schools,'HP Schools Calculation'!AVW$1,0),"")</f>
        <v/>
      </c>
      <c r="AVW123" s="50" t="str">
        <f>_xlfn.IFNA(VLOOKUP($B123,Schools,'HP Schools Calculation'!AVX$1,0),"")</f>
        <v/>
      </c>
      <c r="AVX123" s="50" t="str">
        <f>_xlfn.IFNA(VLOOKUP($B123,Schools,'HP Schools Calculation'!AVY$1,0),"")</f>
        <v/>
      </c>
      <c r="AVY123" s="50" t="str">
        <f>_xlfn.IFNA(VLOOKUP($B123,Schools,'HP Schools Calculation'!AVZ$1,0),"")</f>
        <v/>
      </c>
      <c r="AVZ123" s="50" t="str">
        <f>_xlfn.IFNA(VLOOKUP($B123,Schools,'HP Schools Calculation'!AWA$1,0),"")</f>
        <v/>
      </c>
      <c r="AWA123" s="50" t="str">
        <f>_xlfn.IFNA(VLOOKUP($B123,Schools,'HP Schools Calculation'!AWB$1,0),"")</f>
        <v/>
      </c>
      <c r="AWB123" s="50" t="str">
        <f>_xlfn.IFNA(VLOOKUP($B123,Schools,'HP Schools Calculation'!AWC$1,0),"")</f>
        <v/>
      </c>
      <c r="AWC123" s="50" t="str">
        <f>_xlfn.IFNA(VLOOKUP($B123,Schools,'HP Schools Calculation'!AWD$1,0),"")</f>
        <v/>
      </c>
      <c r="AWD123" s="50" t="str">
        <f>_xlfn.IFNA(VLOOKUP($B123,Schools,'HP Schools Calculation'!AWE$1,0),"")</f>
        <v/>
      </c>
      <c r="AWE123" s="50" t="str">
        <f>_xlfn.IFNA(VLOOKUP($B123,Schools,'HP Schools Calculation'!AWF$1,0),"")</f>
        <v/>
      </c>
      <c r="AWF123" s="50" t="str">
        <f>_xlfn.IFNA(VLOOKUP($B123,Schools,'HP Schools Calculation'!AWG$1,0),"")</f>
        <v/>
      </c>
      <c r="AWG123" s="50" t="str">
        <f>_xlfn.IFNA(VLOOKUP($B123,Schools,'HP Schools Calculation'!AWH$1,0),"")</f>
        <v/>
      </c>
      <c r="AWH123" s="50" t="str">
        <f>_xlfn.IFNA(VLOOKUP($B123,Schools,'HP Schools Calculation'!AWI$1,0),"")</f>
        <v/>
      </c>
      <c r="AWI123" s="50" t="str">
        <f>_xlfn.IFNA(VLOOKUP($B123,Schools,'HP Schools Calculation'!AWJ$1,0),"")</f>
        <v/>
      </c>
      <c r="AWJ123" s="50" t="str">
        <f>_xlfn.IFNA(VLOOKUP($B123,Schools,'HP Schools Calculation'!AWK$1,0),"")</f>
        <v/>
      </c>
      <c r="AWK123" s="50" t="str">
        <f>_xlfn.IFNA(VLOOKUP($B123,Schools,'HP Schools Calculation'!AWL$1,0),"")</f>
        <v/>
      </c>
      <c r="AWL123" s="50" t="str">
        <f>_xlfn.IFNA(VLOOKUP($B123,Schools,'HP Schools Calculation'!AWM$1,0),"")</f>
        <v/>
      </c>
      <c r="AWM123" s="50" t="str">
        <f>_xlfn.IFNA(VLOOKUP($B123,Schools,'HP Schools Calculation'!AWN$1,0),"")</f>
        <v/>
      </c>
      <c r="AWN123" s="50" t="str">
        <f>_xlfn.IFNA(VLOOKUP($B123,Schools,'HP Schools Calculation'!AWO$1,0),"")</f>
        <v/>
      </c>
      <c r="AWO123" s="50" t="str">
        <f>_xlfn.IFNA(VLOOKUP($B123,Schools,'HP Schools Calculation'!AWP$1,0),"")</f>
        <v/>
      </c>
      <c r="AWP123" s="50" t="str">
        <f>_xlfn.IFNA(VLOOKUP($B123,Schools,'HP Schools Calculation'!AWQ$1,0),"")</f>
        <v/>
      </c>
      <c r="AWQ123" s="50" t="str">
        <f>_xlfn.IFNA(VLOOKUP($B123,Schools,'HP Schools Calculation'!AWR$1,0),"")</f>
        <v/>
      </c>
      <c r="AWR123" s="50" t="str">
        <f>_xlfn.IFNA(VLOOKUP($B123,Schools,'HP Schools Calculation'!AWS$1,0),"")</f>
        <v/>
      </c>
      <c r="AWS123" s="50" t="str">
        <f>_xlfn.IFNA(VLOOKUP($B123,Schools,'HP Schools Calculation'!AWT$1,0),"")</f>
        <v/>
      </c>
      <c r="AWT123" s="50" t="str">
        <f>_xlfn.IFNA(VLOOKUP($B123,Schools,'HP Schools Calculation'!AWU$1,0),"")</f>
        <v/>
      </c>
      <c r="AWU123" s="50" t="str">
        <f>_xlfn.IFNA(VLOOKUP($B123,Schools,'HP Schools Calculation'!AWV$1,0),"")</f>
        <v/>
      </c>
      <c r="AWV123" s="50" t="str">
        <f>_xlfn.IFNA(VLOOKUP($B123,Schools,'HP Schools Calculation'!AWW$1,0),"")</f>
        <v/>
      </c>
      <c r="AWW123" s="50" t="str">
        <f>_xlfn.IFNA(VLOOKUP($B123,Schools,'HP Schools Calculation'!AWX$1,0),"")</f>
        <v/>
      </c>
      <c r="AWX123" s="50" t="str">
        <f>_xlfn.IFNA(VLOOKUP($B123,Schools,'HP Schools Calculation'!AWY$1,0),"")</f>
        <v/>
      </c>
      <c r="AWY123" s="50" t="str">
        <f>_xlfn.IFNA(VLOOKUP($B123,Schools,'HP Schools Calculation'!AWZ$1,0),"")</f>
        <v/>
      </c>
      <c r="AWZ123" s="50" t="str">
        <f>_xlfn.IFNA(VLOOKUP($B123,Schools,'HP Schools Calculation'!AXA$1,0),"")</f>
        <v/>
      </c>
      <c r="AXA123" s="50" t="str">
        <f>_xlfn.IFNA(VLOOKUP($B123,Schools,'HP Schools Calculation'!AXB$1,0),"")</f>
        <v/>
      </c>
      <c r="AXB123" s="50" t="str">
        <f>_xlfn.IFNA(VLOOKUP($B123,Schools,'HP Schools Calculation'!AXC$1,0),"")</f>
        <v/>
      </c>
      <c r="AXC123" s="50" t="str">
        <f>_xlfn.IFNA(VLOOKUP($B123,Schools,'HP Schools Calculation'!AXD$1,0),"")</f>
        <v/>
      </c>
      <c r="AXD123" s="50" t="str">
        <f>_xlfn.IFNA(VLOOKUP($B123,Schools,'HP Schools Calculation'!AXE$1,0),"")</f>
        <v/>
      </c>
      <c r="AXE123" s="50" t="str">
        <f>_xlfn.IFNA(VLOOKUP($B123,Schools,'HP Schools Calculation'!AXF$1,0),"")</f>
        <v/>
      </c>
      <c r="AXF123" s="50" t="str">
        <f>_xlfn.IFNA(VLOOKUP($B123,Schools,'HP Schools Calculation'!AXG$1,0),"")</f>
        <v/>
      </c>
      <c r="AXG123" s="50" t="str">
        <f>_xlfn.IFNA(VLOOKUP($B123,Schools,'HP Schools Calculation'!AXH$1,0),"")</f>
        <v/>
      </c>
      <c r="AXH123" s="50" t="str">
        <f>_xlfn.IFNA(VLOOKUP($B123,Schools,'HP Schools Calculation'!AXI$1,0),"")</f>
        <v/>
      </c>
      <c r="AXI123" s="50" t="str">
        <f>_xlfn.IFNA(VLOOKUP($B123,Schools,'HP Schools Calculation'!AXJ$1,0),"")</f>
        <v/>
      </c>
      <c r="AXJ123" s="50" t="str">
        <f>_xlfn.IFNA(VLOOKUP($B123,Schools,'HP Schools Calculation'!AXK$1,0),"")</f>
        <v/>
      </c>
      <c r="AXK123" s="50" t="str">
        <f>_xlfn.IFNA(VLOOKUP($B123,Schools,'HP Schools Calculation'!AXL$1,0),"")</f>
        <v/>
      </c>
      <c r="AXL123" s="50" t="str">
        <f>_xlfn.IFNA(VLOOKUP($B123,Schools,'HP Schools Calculation'!AXM$1,0),"")</f>
        <v/>
      </c>
      <c r="AXM123" s="50" t="str">
        <f>_xlfn.IFNA(VLOOKUP($B123,Schools,'HP Schools Calculation'!AXN$1,0),"")</f>
        <v/>
      </c>
      <c r="AXN123" s="50" t="str">
        <f>_xlfn.IFNA(VLOOKUP($B123,Schools,'HP Schools Calculation'!AXO$1,0),"")</f>
        <v/>
      </c>
      <c r="AXO123" s="50" t="str">
        <f>_xlfn.IFNA(VLOOKUP($B123,Schools,'HP Schools Calculation'!AXP$1,0),"")</f>
        <v/>
      </c>
      <c r="AXP123" s="50" t="str">
        <f>_xlfn.IFNA(VLOOKUP($B123,Schools,'HP Schools Calculation'!AXQ$1,0),"")</f>
        <v/>
      </c>
      <c r="AXQ123" s="50" t="str">
        <f>_xlfn.IFNA(VLOOKUP($B123,Schools,'HP Schools Calculation'!AXR$1,0),"")</f>
        <v/>
      </c>
      <c r="AXR123" s="50" t="str">
        <f>_xlfn.IFNA(VLOOKUP($B123,Schools,'HP Schools Calculation'!AXS$1,0),"")</f>
        <v/>
      </c>
      <c r="AXS123" s="50" t="str">
        <f>_xlfn.IFNA(VLOOKUP($B123,Schools,'HP Schools Calculation'!AXT$1,0),"")</f>
        <v/>
      </c>
      <c r="AXT123" s="50" t="str">
        <f>_xlfn.IFNA(VLOOKUP($B123,Schools,'HP Schools Calculation'!AXU$1,0),"")</f>
        <v/>
      </c>
      <c r="AXU123" s="50" t="str">
        <f>_xlfn.IFNA(VLOOKUP($B123,Schools,'HP Schools Calculation'!AXV$1,0),"")</f>
        <v/>
      </c>
      <c r="AXV123" s="50" t="str">
        <f>_xlfn.IFNA(VLOOKUP($B123,Schools,'HP Schools Calculation'!AXW$1,0),"")</f>
        <v/>
      </c>
      <c r="AXW123" s="50" t="str">
        <f>_xlfn.IFNA(VLOOKUP($B123,Schools,'HP Schools Calculation'!AXX$1,0),"")</f>
        <v/>
      </c>
      <c r="AXX123" s="50" t="str">
        <f>_xlfn.IFNA(VLOOKUP($B123,Schools,'HP Schools Calculation'!AXY$1,0),"")</f>
        <v/>
      </c>
      <c r="AXY123" s="50" t="str">
        <f>_xlfn.IFNA(VLOOKUP($B123,Schools,'HP Schools Calculation'!AXZ$1,0),"")</f>
        <v/>
      </c>
      <c r="AXZ123" s="50" t="str">
        <f>_xlfn.IFNA(VLOOKUP($B123,Schools,'HP Schools Calculation'!AYA$1,0),"")</f>
        <v/>
      </c>
      <c r="AYA123" s="50" t="str">
        <f>_xlfn.IFNA(VLOOKUP($B123,Schools,'HP Schools Calculation'!AYB$1,0),"")</f>
        <v/>
      </c>
      <c r="AYB123" s="50" t="str">
        <f>_xlfn.IFNA(VLOOKUP($B123,Schools,'HP Schools Calculation'!AYC$1,0),"")</f>
        <v/>
      </c>
      <c r="AYC123" s="50" t="str">
        <f>_xlfn.IFNA(VLOOKUP($B123,Schools,'HP Schools Calculation'!AYD$1,0),"")</f>
        <v/>
      </c>
      <c r="AYD123" s="50" t="str">
        <f>_xlfn.IFNA(VLOOKUP($B123,Schools,'HP Schools Calculation'!AYE$1,0),"")</f>
        <v/>
      </c>
      <c r="AYE123" s="50" t="str">
        <f>_xlfn.IFNA(VLOOKUP($B123,Schools,'HP Schools Calculation'!AYF$1,0),"")</f>
        <v/>
      </c>
      <c r="AYF123" s="50" t="str">
        <f>_xlfn.IFNA(VLOOKUP($B123,Schools,'HP Schools Calculation'!AYG$1,0),"")</f>
        <v/>
      </c>
      <c r="AYG123" s="50" t="str">
        <f>_xlfn.IFNA(VLOOKUP($B123,Schools,'HP Schools Calculation'!AYH$1,0),"")</f>
        <v/>
      </c>
      <c r="AYH123" s="50" t="str">
        <f>_xlfn.IFNA(VLOOKUP($B123,Schools,'HP Schools Calculation'!AYI$1,0),"")</f>
        <v/>
      </c>
      <c r="AYI123" s="50" t="str">
        <f>_xlfn.IFNA(VLOOKUP($B123,Schools,'HP Schools Calculation'!AYJ$1,0),"")</f>
        <v/>
      </c>
      <c r="AYJ123" s="50" t="str">
        <f>_xlfn.IFNA(VLOOKUP($B123,Schools,'HP Schools Calculation'!AYK$1,0),"")</f>
        <v/>
      </c>
      <c r="AYK123" s="50" t="str">
        <f>_xlfn.IFNA(VLOOKUP($B123,Schools,'HP Schools Calculation'!AYL$1,0),"")</f>
        <v/>
      </c>
      <c r="AYL123" s="50" t="str">
        <f>_xlfn.IFNA(VLOOKUP($B123,Schools,'HP Schools Calculation'!AYM$1,0),"")</f>
        <v/>
      </c>
      <c r="AYM123" s="50" t="str">
        <f>_xlfn.IFNA(VLOOKUP($B123,Schools,'HP Schools Calculation'!AYN$1,0),"")</f>
        <v/>
      </c>
      <c r="AYN123" s="50" t="str">
        <f>_xlfn.IFNA(VLOOKUP($B123,Schools,'HP Schools Calculation'!AYO$1,0),"")</f>
        <v/>
      </c>
      <c r="AYO123" s="50" t="str">
        <f>_xlfn.IFNA(VLOOKUP($B123,Schools,'HP Schools Calculation'!AYP$1,0),"")</f>
        <v/>
      </c>
      <c r="AYP123" s="50" t="str">
        <f>_xlfn.IFNA(VLOOKUP($B123,Schools,'HP Schools Calculation'!AYQ$1,0),"")</f>
        <v/>
      </c>
      <c r="AYQ123" s="50" t="str">
        <f>_xlfn.IFNA(VLOOKUP($B123,Schools,'HP Schools Calculation'!AYR$1,0),"")</f>
        <v/>
      </c>
      <c r="AYR123" s="50" t="str">
        <f>_xlfn.IFNA(VLOOKUP($B123,Schools,'HP Schools Calculation'!AYS$1,0),"")</f>
        <v/>
      </c>
      <c r="AYS123" s="50" t="str">
        <f>_xlfn.IFNA(VLOOKUP($B123,Schools,'HP Schools Calculation'!AYT$1,0),"")</f>
        <v/>
      </c>
      <c r="AYT123" s="50" t="str">
        <f>_xlfn.IFNA(VLOOKUP($B123,Schools,'HP Schools Calculation'!AYU$1,0),"")</f>
        <v/>
      </c>
      <c r="AYU123" s="50" t="str">
        <f>_xlfn.IFNA(VLOOKUP($B123,Schools,'HP Schools Calculation'!AYV$1,0),"")</f>
        <v/>
      </c>
      <c r="AYV123" s="50" t="str">
        <f>_xlfn.IFNA(VLOOKUP($B123,Schools,'HP Schools Calculation'!AYW$1,0),"")</f>
        <v/>
      </c>
      <c r="AYW123" s="50" t="str">
        <f>_xlfn.IFNA(VLOOKUP($B123,Schools,'HP Schools Calculation'!AYX$1,0),"")</f>
        <v/>
      </c>
      <c r="AYX123" s="50" t="str">
        <f>_xlfn.IFNA(VLOOKUP($B123,Schools,'HP Schools Calculation'!AYY$1,0),"")</f>
        <v/>
      </c>
      <c r="AYY123" s="50" t="str">
        <f>_xlfn.IFNA(VLOOKUP($B123,Schools,'HP Schools Calculation'!AYZ$1,0),"")</f>
        <v/>
      </c>
      <c r="AYZ123" s="50" t="str">
        <f>_xlfn.IFNA(VLOOKUP($B123,Schools,'HP Schools Calculation'!AZA$1,0),"")</f>
        <v/>
      </c>
      <c r="AZA123" s="50" t="str">
        <f>_xlfn.IFNA(VLOOKUP($B123,Schools,'HP Schools Calculation'!AZB$1,0),"")</f>
        <v/>
      </c>
      <c r="AZB123" s="50" t="str">
        <f>_xlfn.IFNA(VLOOKUP($B123,Schools,'HP Schools Calculation'!AZC$1,0),"")</f>
        <v/>
      </c>
      <c r="AZC123" s="50" t="str">
        <f>_xlfn.IFNA(VLOOKUP($B123,Schools,'HP Schools Calculation'!AZD$1,0),"")</f>
        <v/>
      </c>
      <c r="AZD123" s="50" t="str">
        <f>_xlfn.IFNA(VLOOKUP($B123,Schools,'HP Schools Calculation'!AZE$1,0),"")</f>
        <v/>
      </c>
      <c r="AZE123" s="50" t="str">
        <f>_xlfn.IFNA(VLOOKUP($B123,Schools,'HP Schools Calculation'!AZF$1,0),"")</f>
        <v/>
      </c>
      <c r="AZF123" s="50" t="str">
        <f>_xlfn.IFNA(VLOOKUP($B123,Schools,'HP Schools Calculation'!AZG$1,0),"")</f>
        <v/>
      </c>
      <c r="AZG123" s="50" t="str">
        <f>_xlfn.IFNA(VLOOKUP($B123,Schools,'HP Schools Calculation'!AZH$1,0),"")</f>
        <v/>
      </c>
      <c r="AZH123" s="50" t="str">
        <f>_xlfn.IFNA(VLOOKUP($B123,Schools,'HP Schools Calculation'!AZI$1,0),"")</f>
        <v/>
      </c>
      <c r="AZI123" s="50" t="str">
        <f>_xlfn.IFNA(VLOOKUP($B123,Schools,'HP Schools Calculation'!AZJ$1,0),"")</f>
        <v/>
      </c>
      <c r="AZJ123" s="50" t="str">
        <f>_xlfn.IFNA(VLOOKUP($B123,Schools,'HP Schools Calculation'!AZK$1,0),"")</f>
        <v/>
      </c>
      <c r="AZK123" s="50" t="str">
        <f>_xlfn.IFNA(VLOOKUP($B123,Schools,'HP Schools Calculation'!AZL$1,0),"")</f>
        <v/>
      </c>
      <c r="AZL123" s="50" t="str">
        <f>_xlfn.IFNA(VLOOKUP($B123,Schools,'HP Schools Calculation'!AZM$1,0),"")</f>
        <v/>
      </c>
      <c r="AZM123" s="50" t="str">
        <f>_xlfn.IFNA(VLOOKUP($B123,Schools,'HP Schools Calculation'!AZN$1,0),"")</f>
        <v/>
      </c>
      <c r="AZN123" s="50" t="str">
        <f>_xlfn.IFNA(VLOOKUP($B123,Schools,'HP Schools Calculation'!AZO$1,0),"")</f>
        <v/>
      </c>
      <c r="AZO123" s="50" t="str">
        <f>_xlfn.IFNA(VLOOKUP($B123,Schools,'HP Schools Calculation'!AZP$1,0),"")</f>
        <v/>
      </c>
      <c r="AZP123" s="50" t="str">
        <f>_xlfn.IFNA(VLOOKUP($B123,Schools,'HP Schools Calculation'!AZQ$1,0),"")</f>
        <v/>
      </c>
      <c r="AZQ123" s="50" t="str">
        <f>_xlfn.IFNA(VLOOKUP($B123,Schools,'HP Schools Calculation'!AZR$1,0),"")</f>
        <v/>
      </c>
      <c r="AZR123" s="50" t="str">
        <f>_xlfn.IFNA(VLOOKUP($B123,Schools,'HP Schools Calculation'!AZS$1,0),"")</f>
        <v/>
      </c>
      <c r="AZS123" s="50" t="str">
        <f>_xlfn.IFNA(VLOOKUP($B123,Schools,'HP Schools Calculation'!AZT$1,0),"")</f>
        <v/>
      </c>
      <c r="AZT123" s="50" t="str">
        <f>_xlfn.IFNA(VLOOKUP($B123,Schools,'HP Schools Calculation'!AZU$1,0),"")</f>
        <v/>
      </c>
      <c r="AZU123" s="50" t="str">
        <f>_xlfn.IFNA(VLOOKUP($B123,Schools,'HP Schools Calculation'!AZV$1,0),"")</f>
        <v/>
      </c>
      <c r="AZV123" s="50" t="str">
        <f>_xlfn.IFNA(VLOOKUP($B123,Schools,'HP Schools Calculation'!AZW$1,0),"")</f>
        <v/>
      </c>
      <c r="AZW123" s="50" t="str">
        <f>_xlfn.IFNA(VLOOKUP($B123,Schools,'HP Schools Calculation'!AZX$1,0),"")</f>
        <v/>
      </c>
      <c r="AZX123" s="50" t="str">
        <f>_xlfn.IFNA(VLOOKUP($B123,Schools,'HP Schools Calculation'!AZY$1,0),"")</f>
        <v/>
      </c>
      <c r="AZY123" s="50" t="str">
        <f>_xlfn.IFNA(VLOOKUP($B123,Schools,'HP Schools Calculation'!AZZ$1,0),"")</f>
        <v/>
      </c>
      <c r="AZZ123" s="50" t="str">
        <f>_xlfn.IFNA(VLOOKUP($B123,Schools,'HP Schools Calculation'!BAA$1,0),"")</f>
        <v/>
      </c>
      <c r="BAA123" s="50" t="str">
        <f>_xlfn.IFNA(VLOOKUP($B123,Schools,'HP Schools Calculation'!BAB$1,0),"")</f>
        <v/>
      </c>
      <c r="BAB123" s="50" t="str">
        <f>_xlfn.IFNA(VLOOKUP($B123,Schools,'HP Schools Calculation'!BAC$1,0),"")</f>
        <v/>
      </c>
      <c r="BAC123" s="50" t="str">
        <f>_xlfn.IFNA(VLOOKUP($B123,Schools,'HP Schools Calculation'!BAD$1,0),"")</f>
        <v/>
      </c>
      <c r="BAD123" s="50" t="str">
        <f>_xlfn.IFNA(VLOOKUP($B123,Schools,'HP Schools Calculation'!BAE$1,0),"")</f>
        <v/>
      </c>
      <c r="BAE123" s="50" t="str">
        <f>_xlfn.IFNA(VLOOKUP($B123,Schools,'HP Schools Calculation'!BAF$1,0),"")</f>
        <v/>
      </c>
      <c r="BAF123" s="50" t="str">
        <f>_xlfn.IFNA(VLOOKUP($B123,Schools,'HP Schools Calculation'!BAG$1,0),"")</f>
        <v/>
      </c>
      <c r="BAG123" s="50" t="str">
        <f>_xlfn.IFNA(VLOOKUP($B123,Schools,'HP Schools Calculation'!BAH$1,0),"")</f>
        <v/>
      </c>
      <c r="BAH123" s="50" t="str">
        <f>_xlfn.IFNA(VLOOKUP($B123,Schools,'HP Schools Calculation'!BAI$1,0),"")</f>
        <v/>
      </c>
      <c r="BAI123" s="50" t="str">
        <f>_xlfn.IFNA(VLOOKUP($B123,Schools,'HP Schools Calculation'!BAJ$1,0),"")</f>
        <v/>
      </c>
      <c r="BAJ123" s="50" t="str">
        <f>_xlfn.IFNA(VLOOKUP($B123,Schools,'HP Schools Calculation'!BAK$1,0),"")</f>
        <v/>
      </c>
      <c r="BAK123" s="50" t="str">
        <f>_xlfn.IFNA(VLOOKUP($B123,Schools,'HP Schools Calculation'!BAL$1,0),"")</f>
        <v/>
      </c>
      <c r="BAL123" s="50" t="str">
        <f>_xlfn.IFNA(VLOOKUP($B123,Schools,'HP Schools Calculation'!BAM$1,0),"")</f>
        <v/>
      </c>
      <c r="BAM123" s="50" t="str">
        <f>_xlfn.IFNA(VLOOKUP($B123,Schools,'HP Schools Calculation'!BAN$1,0),"")</f>
        <v/>
      </c>
      <c r="BAN123" s="50" t="str">
        <f>_xlfn.IFNA(VLOOKUP($B123,Schools,'HP Schools Calculation'!BAO$1,0),"")</f>
        <v/>
      </c>
      <c r="BAO123" s="50" t="str">
        <f>_xlfn.IFNA(VLOOKUP($B123,Schools,'HP Schools Calculation'!BAP$1,0),"")</f>
        <v/>
      </c>
      <c r="BAP123" s="50" t="str">
        <f>_xlfn.IFNA(VLOOKUP($B123,Schools,'HP Schools Calculation'!BAQ$1,0),"")</f>
        <v/>
      </c>
      <c r="BAQ123" s="50" t="str">
        <f>_xlfn.IFNA(VLOOKUP($B123,Schools,'HP Schools Calculation'!BAR$1,0),"")</f>
        <v/>
      </c>
      <c r="BAR123" s="50" t="str">
        <f>_xlfn.IFNA(VLOOKUP($B123,Schools,'HP Schools Calculation'!BAS$1,0),"")</f>
        <v/>
      </c>
      <c r="BAS123" s="50" t="str">
        <f>_xlfn.IFNA(VLOOKUP($B123,Schools,'HP Schools Calculation'!BAT$1,0),"")</f>
        <v/>
      </c>
      <c r="BAT123" s="50" t="str">
        <f>_xlfn.IFNA(VLOOKUP($B123,Schools,'HP Schools Calculation'!BAU$1,0),"")</f>
        <v/>
      </c>
      <c r="BAU123" s="50" t="str">
        <f>_xlfn.IFNA(VLOOKUP($B123,Schools,'HP Schools Calculation'!BAV$1,0),"")</f>
        <v/>
      </c>
      <c r="BAV123" s="50" t="str">
        <f>_xlfn.IFNA(VLOOKUP($B123,Schools,'HP Schools Calculation'!BAW$1,0),"")</f>
        <v/>
      </c>
      <c r="BAW123" s="50" t="str">
        <f>_xlfn.IFNA(VLOOKUP($B123,Schools,'HP Schools Calculation'!BAX$1,0),"")</f>
        <v/>
      </c>
      <c r="BAX123" s="50" t="str">
        <f>_xlfn.IFNA(VLOOKUP($B123,Schools,'HP Schools Calculation'!BAY$1,0),"")</f>
        <v/>
      </c>
      <c r="BAY123" s="50" t="str">
        <f>_xlfn.IFNA(VLOOKUP($B123,Schools,'HP Schools Calculation'!BAZ$1,0),"")</f>
        <v/>
      </c>
      <c r="BAZ123" s="50" t="str">
        <f>_xlfn.IFNA(VLOOKUP($B123,Schools,'HP Schools Calculation'!BBA$1,0),"")</f>
        <v/>
      </c>
      <c r="BBA123" s="50" t="str">
        <f>_xlfn.IFNA(VLOOKUP($B123,Schools,'HP Schools Calculation'!BBB$1,0),"")</f>
        <v/>
      </c>
      <c r="BBB123" s="50" t="str">
        <f>_xlfn.IFNA(VLOOKUP($B123,Schools,'HP Schools Calculation'!BBC$1,0),"")</f>
        <v/>
      </c>
      <c r="BBC123" s="50" t="str">
        <f>_xlfn.IFNA(VLOOKUP($B123,Schools,'HP Schools Calculation'!BBD$1,0),"")</f>
        <v/>
      </c>
      <c r="BBD123" s="50" t="str">
        <f>_xlfn.IFNA(VLOOKUP($B123,Schools,'HP Schools Calculation'!BBE$1,0),"")</f>
        <v/>
      </c>
      <c r="BBE123" s="50" t="str">
        <f>_xlfn.IFNA(VLOOKUP($B123,Schools,'HP Schools Calculation'!BBF$1,0),"")</f>
        <v/>
      </c>
      <c r="BBF123" s="50" t="str">
        <f>_xlfn.IFNA(VLOOKUP($B123,Schools,'HP Schools Calculation'!BBG$1,0),"")</f>
        <v/>
      </c>
      <c r="BBG123" s="50" t="str">
        <f>_xlfn.IFNA(VLOOKUP($B123,Schools,'HP Schools Calculation'!BBH$1,0),"")</f>
        <v/>
      </c>
      <c r="BBH123" s="50" t="str">
        <f>_xlfn.IFNA(VLOOKUP($B123,Schools,'HP Schools Calculation'!BBI$1,0),"")</f>
        <v/>
      </c>
      <c r="BBI123" s="50" t="str">
        <f>_xlfn.IFNA(VLOOKUP($B123,Schools,'HP Schools Calculation'!BBJ$1,0),"")</f>
        <v/>
      </c>
      <c r="BBJ123" s="50" t="str">
        <f>_xlfn.IFNA(VLOOKUP($B123,Schools,'HP Schools Calculation'!BBK$1,0),"")</f>
        <v/>
      </c>
      <c r="BBK123" s="50" t="str">
        <f>_xlfn.IFNA(VLOOKUP($B123,Schools,'HP Schools Calculation'!BBL$1,0),"")</f>
        <v/>
      </c>
      <c r="BBL123" s="50" t="str">
        <f>_xlfn.IFNA(VLOOKUP($B123,Schools,'HP Schools Calculation'!BBM$1,0),"")</f>
        <v/>
      </c>
      <c r="BBM123" s="50" t="str">
        <f>_xlfn.IFNA(VLOOKUP($B123,Schools,'HP Schools Calculation'!BBN$1,0),"")</f>
        <v/>
      </c>
      <c r="BBN123" s="50" t="str">
        <f>_xlfn.IFNA(VLOOKUP($B123,Schools,'HP Schools Calculation'!BBO$1,0),"")</f>
        <v/>
      </c>
      <c r="BBO123" s="50" t="str">
        <f>_xlfn.IFNA(VLOOKUP($B123,Schools,'HP Schools Calculation'!BBP$1,0),"")</f>
        <v/>
      </c>
      <c r="BBP123" s="50" t="str">
        <f>_xlfn.IFNA(VLOOKUP($B123,Schools,'HP Schools Calculation'!BBQ$1,0),"")</f>
        <v/>
      </c>
      <c r="BBQ123" s="50" t="str">
        <f>_xlfn.IFNA(VLOOKUP($B123,Schools,'HP Schools Calculation'!BBR$1,0),"")</f>
        <v/>
      </c>
      <c r="BBR123" s="50" t="str">
        <f>_xlfn.IFNA(VLOOKUP($B123,Schools,'HP Schools Calculation'!BBS$1,0),"")</f>
        <v/>
      </c>
      <c r="BBS123" s="50" t="str">
        <f>_xlfn.IFNA(VLOOKUP($B123,Schools,'HP Schools Calculation'!BBT$1,0),"")</f>
        <v/>
      </c>
      <c r="BBT123" s="50" t="str">
        <f>_xlfn.IFNA(VLOOKUP($B123,Schools,'HP Schools Calculation'!BBU$1,0),"")</f>
        <v/>
      </c>
      <c r="BBU123" s="50" t="str">
        <f>_xlfn.IFNA(VLOOKUP($B123,Schools,'HP Schools Calculation'!BBV$1,0),"")</f>
        <v/>
      </c>
      <c r="BBV123" s="50" t="str">
        <f>_xlfn.IFNA(VLOOKUP($B123,Schools,'HP Schools Calculation'!BBW$1,0),"")</f>
        <v/>
      </c>
      <c r="BBW123" s="50" t="str">
        <f>_xlfn.IFNA(VLOOKUP($B123,Schools,'HP Schools Calculation'!BBX$1,0),"")</f>
        <v/>
      </c>
      <c r="BBX123" s="50" t="str">
        <f>_xlfn.IFNA(VLOOKUP($B123,Schools,'HP Schools Calculation'!BBY$1,0),"")</f>
        <v/>
      </c>
      <c r="BBY123" s="50" t="str">
        <f>_xlfn.IFNA(VLOOKUP($B123,Schools,'HP Schools Calculation'!BBZ$1,0),"")</f>
        <v/>
      </c>
      <c r="BBZ123" s="50" t="str">
        <f>_xlfn.IFNA(VLOOKUP($B123,Schools,'HP Schools Calculation'!BCA$1,0),"")</f>
        <v/>
      </c>
      <c r="BCA123" s="50" t="str">
        <f>_xlfn.IFNA(VLOOKUP($B123,Schools,'HP Schools Calculation'!BCB$1,0),"")</f>
        <v/>
      </c>
      <c r="BCB123" s="50" t="str">
        <f>_xlfn.IFNA(VLOOKUP($B123,Schools,'HP Schools Calculation'!BCC$1,0),"")</f>
        <v/>
      </c>
      <c r="BCC123" s="50" t="str">
        <f>_xlfn.IFNA(VLOOKUP($B123,Schools,'HP Schools Calculation'!BCD$1,0),"")</f>
        <v/>
      </c>
      <c r="BCD123" s="50" t="str">
        <f>_xlfn.IFNA(VLOOKUP($B123,Schools,'HP Schools Calculation'!BCE$1,0),"")</f>
        <v/>
      </c>
      <c r="BCE123" s="50" t="str">
        <f>_xlfn.IFNA(VLOOKUP($B123,Schools,'HP Schools Calculation'!BCF$1,0),"")</f>
        <v/>
      </c>
      <c r="BCF123" s="50" t="str">
        <f>_xlfn.IFNA(VLOOKUP($B123,Schools,'HP Schools Calculation'!BCG$1,0),"")</f>
        <v/>
      </c>
      <c r="BCG123" s="50" t="str">
        <f>_xlfn.IFNA(VLOOKUP($B123,Schools,'HP Schools Calculation'!BCH$1,0),"")</f>
        <v/>
      </c>
      <c r="BCH123" s="50" t="str">
        <f>_xlfn.IFNA(VLOOKUP($B123,Schools,'HP Schools Calculation'!BCI$1,0),"")</f>
        <v/>
      </c>
      <c r="BCI123" s="50" t="str">
        <f>_xlfn.IFNA(VLOOKUP($B123,Schools,'HP Schools Calculation'!BCJ$1,0),"")</f>
        <v/>
      </c>
      <c r="BCJ123" s="50" t="str">
        <f>_xlfn.IFNA(VLOOKUP($B123,Schools,'HP Schools Calculation'!BCK$1,0),"")</f>
        <v/>
      </c>
      <c r="BCK123" s="50" t="str">
        <f>_xlfn.IFNA(VLOOKUP($B123,Schools,'HP Schools Calculation'!BCL$1,0),"")</f>
        <v/>
      </c>
      <c r="BCL123" s="50" t="str">
        <f>_xlfn.IFNA(VLOOKUP($B123,Schools,'HP Schools Calculation'!BCM$1,0),"")</f>
        <v/>
      </c>
      <c r="BCM123" s="50" t="str">
        <f>_xlfn.IFNA(VLOOKUP($B123,Schools,'HP Schools Calculation'!BCN$1,0),"")</f>
        <v/>
      </c>
      <c r="BCN123" s="50" t="str">
        <f>_xlfn.IFNA(VLOOKUP($B123,Schools,'HP Schools Calculation'!BCO$1,0),"")</f>
        <v/>
      </c>
      <c r="BCO123" s="50" t="str">
        <f>_xlfn.IFNA(VLOOKUP($B123,Schools,'HP Schools Calculation'!BCP$1,0),"")</f>
        <v/>
      </c>
      <c r="BCP123" s="50" t="str">
        <f>_xlfn.IFNA(VLOOKUP($B123,Schools,'HP Schools Calculation'!BCQ$1,0),"")</f>
        <v/>
      </c>
      <c r="BCQ123" s="50" t="str">
        <f>_xlfn.IFNA(VLOOKUP($B123,Schools,'HP Schools Calculation'!BCR$1,0),"")</f>
        <v/>
      </c>
      <c r="BCR123" s="50" t="str">
        <f>_xlfn.IFNA(VLOOKUP($B123,Schools,'HP Schools Calculation'!BCS$1,0),"")</f>
        <v/>
      </c>
      <c r="BCS123" s="50" t="str">
        <f>_xlfn.IFNA(VLOOKUP($B123,Schools,'HP Schools Calculation'!BCT$1,0),"")</f>
        <v/>
      </c>
      <c r="BCT123" s="50" t="str">
        <f>_xlfn.IFNA(VLOOKUP($B123,Schools,'HP Schools Calculation'!BCU$1,0),"")</f>
        <v/>
      </c>
      <c r="BCU123" s="50" t="str">
        <f>_xlfn.IFNA(VLOOKUP($B123,Schools,'HP Schools Calculation'!BCV$1,0),"")</f>
        <v/>
      </c>
      <c r="BCV123" s="50" t="str">
        <f>_xlfn.IFNA(VLOOKUP($B123,Schools,'HP Schools Calculation'!BCW$1,0),"")</f>
        <v/>
      </c>
      <c r="BCW123" s="50" t="str">
        <f>_xlfn.IFNA(VLOOKUP($B123,Schools,'HP Schools Calculation'!BCX$1,0),"")</f>
        <v/>
      </c>
      <c r="BCX123" s="50" t="str">
        <f>_xlfn.IFNA(VLOOKUP($B123,Schools,'HP Schools Calculation'!BCY$1,0),"")</f>
        <v/>
      </c>
      <c r="BCY123" s="50" t="str">
        <f>_xlfn.IFNA(VLOOKUP($B123,Schools,'HP Schools Calculation'!BCZ$1,0),"")</f>
        <v/>
      </c>
      <c r="BCZ123" s="50" t="str">
        <f>_xlfn.IFNA(VLOOKUP($B123,Schools,'HP Schools Calculation'!BDA$1,0),"")</f>
        <v/>
      </c>
      <c r="BDA123" s="50" t="str">
        <f>_xlfn.IFNA(VLOOKUP($B123,Schools,'HP Schools Calculation'!BDB$1,0),"")</f>
        <v/>
      </c>
      <c r="BDB123" s="50" t="str">
        <f>_xlfn.IFNA(VLOOKUP($B123,Schools,'HP Schools Calculation'!BDC$1,0),"")</f>
        <v/>
      </c>
      <c r="BDC123" s="50" t="str">
        <f>_xlfn.IFNA(VLOOKUP($B123,Schools,'HP Schools Calculation'!BDD$1,0),"")</f>
        <v/>
      </c>
      <c r="BDD123" s="50" t="str">
        <f>_xlfn.IFNA(VLOOKUP($B123,Schools,'HP Schools Calculation'!BDE$1,0),"")</f>
        <v/>
      </c>
      <c r="BDE123" s="50" t="str">
        <f>_xlfn.IFNA(VLOOKUP($B123,Schools,'HP Schools Calculation'!BDF$1,0),"")</f>
        <v/>
      </c>
      <c r="BDF123" s="50" t="str">
        <f>_xlfn.IFNA(VLOOKUP($B123,Schools,'HP Schools Calculation'!BDG$1,0),"")</f>
        <v/>
      </c>
      <c r="BDG123" s="50" t="str">
        <f>_xlfn.IFNA(VLOOKUP($B123,Schools,'HP Schools Calculation'!BDH$1,0),"")</f>
        <v/>
      </c>
      <c r="BDH123" s="50" t="str">
        <f>_xlfn.IFNA(VLOOKUP($B123,Schools,'HP Schools Calculation'!BDI$1,0),"")</f>
        <v/>
      </c>
      <c r="BDI123" s="50" t="str">
        <f>_xlfn.IFNA(VLOOKUP($B123,Schools,'HP Schools Calculation'!BDJ$1,0),"")</f>
        <v/>
      </c>
      <c r="BDJ123" s="50" t="str">
        <f>_xlfn.IFNA(VLOOKUP($B123,Schools,'HP Schools Calculation'!BDK$1,0),"")</f>
        <v/>
      </c>
      <c r="BDK123" s="50" t="str">
        <f>_xlfn.IFNA(VLOOKUP($B123,Schools,'HP Schools Calculation'!BDL$1,0),"")</f>
        <v/>
      </c>
      <c r="BDL123" s="50" t="str">
        <f>_xlfn.IFNA(VLOOKUP($B123,Schools,'HP Schools Calculation'!BDM$1,0),"")</f>
        <v/>
      </c>
      <c r="BDM123" s="50" t="str">
        <f>_xlfn.IFNA(VLOOKUP($B123,Schools,'HP Schools Calculation'!BDN$1,0),"")</f>
        <v/>
      </c>
      <c r="BDN123" s="50" t="str">
        <f>_xlfn.IFNA(VLOOKUP($B123,Schools,'HP Schools Calculation'!BDO$1,0),"")</f>
        <v/>
      </c>
      <c r="BDO123" s="50" t="str">
        <f>_xlfn.IFNA(VLOOKUP($B123,Schools,'HP Schools Calculation'!BDP$1,0),"")</f>
        <v/>
      </c>
      <c r="BDP123" s="50" t="str">
        <f>_xlfn.IFNA(VLOOKUP($B123,Schools,'HP Schools Calculation'!BDQ$1,0),"")</f>
        <v/>
      </c>
      <c r="BDQ123" s="50" t="str">
        <f>_xlfn.IFNA(VLOOKUP($B123,Schools,'HP Schools Calculation'!BDR$1,0),"")</f>
        <v/>
      </c>
      <c r="BDR123" s="50" t="str">
        <f>_xlfn.IFNA(VLOOKUP($B123,Schools,'HP Schools Calculation'!BDS$1,0),"")</f>
        <v/>
      </c>
      <c r="BDS123" s="50" t="str">
        <f>_xlfn.IFNA(VLOOKUP($B123,Schools,'HP Schools Calculation'!BDT$1,0),"")</f>
        <v/>
      </c>
      <c r="BDT123" s="50" t="str">
        <f>_xlfn.IFNA(VLOOKUP($B123,Schools,'HP Schools Calculation'!BDU$1,0),"")</f>
        <v/>
      </c>
      <c r="BDU123" s="50" t="str">
        <f>_xlfn.IFNA(VLOOKUP($B123,Schools,'HP Schools Calculation'!BDV$1,0),"")</f>
        <v/>
      </c>
      <c r="BDV123" s="50" t="str">
        <f>_xlfn.IFNA(VLOOKUP($B123,Schools,'HP Schools Calculation'!BDW$1,0),"")</f>
        <v/>
      </c>
      <c r="BDW123" s="50" t="str">
        <f>_xlfn.IFNA(VLOOKUP($B123,Schools,'HP Schools Calculation'!BDX$1,0),"")</f>
        <v/>
      </c>
      <c r="BDX123" s="50" t="str">
        <f>_xlfn.IFNA(VLOOKUP($B123,Schools,'HP Schools Calculation'!BDY$1,0),"")</f>
        <v/>
      </c>
      <c r="BDY123" s="50" t="str">
        <f>_xlfn.IFNA(VLOOKUP($B123,Schools,'HP Schools Calculation'!BDZ$1,0),"")</f>
        <v/>
      </c>
      <c r="BDZ123" s="50" t="str">
        <f>_xlfn.IFNA(VLOOKUP($B123,Schools,'HP Schools Calculation'!BEA$1,0),"")</f>
        <v/>
      </c>
      <c r="BEA123" s="50" t="str">
        <f>_xlfn.IFNA(VLOOKUP($B123,Schools,'HP Schools Calculation'!BEB$1,0),"")</f>
        <v/>
      </c>
      <c r="BEB123" s="50" t="str">
        <f>_xlfn.IFNA(VLOOKUP($B123,Schools,'HP Schools Calculation'!BEC$1,0),"")</f>
        <v/>
      </c>
      <c r="BEC123" s="50" t="str">
        <f>_xlfn.IFNA(VLOOKUP($B123,Schools,'HP Schools Calculation'!BED$1,0),"")</f>
        <v/>
      </c>
      <c r="BED123" s="50" t="str">
        <f>_xlfn.IFNA(VLOOKUP($B123,Schools,'HP Schools Calculation'!BEE$1,0),"")</f>
        <v/>
      </c>
      <c r="BEE123" s="50" t="str">
        <f>_xlfn.IFNA(VLOOKUP($B123,Schools,'HP Schools Calculation'!BEF$1,0),"")</f>
        <v/>
      </c>
      <c r="BEF123" s="50" t="str">
        <f>_xlfn.IFNA(VLOOKUP($B123,Schools,'HP Schools Calculation'!BEG$1,0),"")</f>
        <v/>
      </c>
      <c r="BEG123" s="50" t="str">
        <f>_xlfn.IFNA(VLOOKUP($B123,Schools,'HP Schools Calculation'!BEH$1,0),"")</f>
        <v/>
      </c>
      <c r="BEH123" s="50" t="str">
        <f>_xlfn.IFNA(VLOOKUP($B123,Schools,'HP Schools Calculation'!BEI$1,0),"")</f>
        <v/>
      </c>
      <c r="BEI123" s="50" t="str">
        <f>_xlfn.IFNA(VLOOKUP($B123,Schools,'HP Schools Calculation'!BEJ$1,0),"")</f>
        <v/>
      </c>
      <c r="BEJ123" s="50" t="str">
        <f>_xlfn.IFNA(VLOOKUP($B123,Schools,'HP Schools Calculation'!BEK$1,0),"")</f>
        <v/>
      </c>
      <c r="BEK123" s="50" t="str">
        <f>_xlfn.IFNA(VLOOKUP($B123,Schools,'HP Schools Calculation'!BEL$1,0),"")</f>
        <v/>
      </c>
      <c r="BEL123" s="50" t="str">
        <f>_xlfn.IFNA(VLOOKUP($B123,Schools,'HP Schools Calculation'!BEM$1,0),"")</f>
        <v/>
      </c>
      <c r="BEM123" s="50" t="str">
        <f>_xlfn.IFNA(VLOOKUP($B123,Schools,'HP Schools Calculation'!BEN$1,0),"")</f>
        <v/>
      </c>
      <c r="BEN123" s="50" t="str">
        <f>_xlfn.IFNA(VLOOKUP($B123,Schools,'HP Schools Calculation'!BEO$1,0),"")</f>
        <v/>
      </c>
      <c r="BEO123" s="50" t="str">
        <f>_xlfn.IFNA(VLOOKUP($B123,Schools,'HP Schools Calculation'!BEP$1,0),"")</f>
        <v/>
      </c>
      <c r="BEP123" s="50" t="str">
        <f>_xlfn.IFNA(VLOOKUP($B123,Schools,'HP Schools Calculation'!BEQ$1,0),"")</f>
        <v/>
      </c>
      <c r="BEQ123" s="50" t="str">
        <f>_xlfn.IFNA(VLOOKUP($B123,Schools,'HP Schools Calculation'!BER$1,0),"")</f>
        <v/>
      </c>
      <c r="BER123" s="50" t="str">
        <f>_xlfn.IFNA(VLOOKUP($B123,Schools,'HP Schools Calculation'!BES$1,0),"")</f>
        <v/>
      </c>
      <c r="BES123" s="50" t="str">
        <f>_xlfn.IFNA(VLOOKUP($B123,Schools,'HP Schools Calculation'!BET$1,0),"")</f>
        <v/>
      </c>
      <c r="BET123" s="50" t="str">
        <f>_xlfn.IFNA(VLOOKUP($B123,Schools,'HP Schools Calculation'!BEU$1,0),"")</f>
        <v/>
      </c>
      <c r="BEU123" s="50" t="str">
        <f>_xlfn.IFNA(VLOOKUP($B123,Schools,'HP Schools Calculation'!BEV$1,0),"")</f>
        <v/>
      </c>
      <c r="BEV123" s="50" t="str">
        <f>_xlfn.IFNA(VLOOKUP($B123,Schools,'HP Schools Calculation'!BEW$1,0),"")</f>
        <v/>
      </c>
      <c r="BEW123" s="50" t="str">
        <f>_xlfn.IFNA(VLOOKUP($B123,Schools,'HP Schools Calculation'!BEX$1,0),"")</f>
        <v/>
      </c>
      <c r="BEX123" s="50" t="str">
        <f>_xlfn.IFNA(VLOOKUP($B123,Schools,'HP Schools Calculation'!BEY$1,0),"")</f>
        <v/>
      </c>
      <c r="BEY123" s="50" t="str">
        <f>_xlfn.IFNA(VLOOKUP($B123,Schools,'HP Schools Calculation'!BEZ$1,0),"")</f>
        <v/>
      </c>
      <c r="BEZ123" s="50" t="str">
        <f>_xlfn.IFNA(VLOOKUP($B123,Schools,'HP Schools Calculation'!BFA$1,0),"")</f>
        <v/>
      </c>
      <c r="BFA123" s="50" t="str">
        <f>_xlfn.IFNA(VLOOKUP($B123,Schools,'HP Schools Calculation'!BFB$1,0),"")</f>
        <v/>
      </c>
      <c r="BFB123" s="50" t="str">
        <f>_xlfn.IFNA(VLOOKUP($B123,Schools,'HP Schools Calculation'!BFC$1,0),"")</f>
        <v/>
      </c>
      <c r="BFC123" s="50" t="str">
        <f>_xlfn.IFNA(VLOOKUP($B123,Schools,'HP Schools Calculation'!BFD$1,0),"")</f>
        <v/>
      </c>
      <c r="BFD123" s="50" t="str">
        <f>_xlfn.IFNA(VLOOKUP($B123,Schools,'HP Schools Calculation'!BFE$1,0),"")</f>
        <v/>
      </c>
      <c r="BFE123" s="50" t="str">
        <f>_xlfn.IFNA(VLOOKUP($B123,Schools,'HP Schools Calculation'!BFF$1,0),"")</f>
        <v/>
      </c>
      <c r="BFF123" s="50" t="str">
        <f>_xlfn.IFNA(VLOOKUP($B123,Schools,'HP Schools Calculation'!BFG$1,0),"")</f>
        <v/>
      </c>
      <c r="BFG123" s="50" t="str">
        <f>_xlfn.IFNA(VLOOKUP($B123,Schools,'HP Schools Calculation'!BFH$1,0),"")</f>
        <v/>
      </c>
      <c r="BFH123" s="50" t="str">
        <f>_xlfn.IFNA(VLOOKUP($B123,Schools,'HP Schools Calculation'!BFI$1,0),"")</f>
        <v/>
      </c>
      <c r="BFI123" s="50" t="str">
        <f>_xlfn.IFNA(VLOOKUP($B123,Schools,'HP Schools Calculation'!BFJ$1,0),"")</f>
        <v/>
      </c>
      <c r="BFJ123" s="50" t="str">
        <f>_xlfn.IFNA(VLOOKUP($B123,Schools,'HP Schools Calculation'!BFK$1,0),"")</f>
        <v/>
      </c>
      <c r="BFK123" s="50" t="str">
        <f>_xlfn.IFNA(VLOOKUP($B123,Schools,'HP Schools Calculation'!BFL$1,0),"")</f>
        <v/>
      </c>
      <c r="BFL123" s="50" t="str">
        <f>_xlfn.IFNA(VLOOKUP($B123,Schools,'HP Schools Calculation'!BFM$1,0),"")</f>
        <v/>
      </c>
      <c r="BFM123" s="50" t="str">
        <f>_xlfn.IFNA(VLOOKUP($B123,Schools,'HP Schools Calculation'!BFN$1,0),"")</f>
        <v/>
      </c>
      <c r="BFN123" s="50" t="str">
        <f>_xlfn.IFNA(VLOOKUP($B123,Schools,'HP Schools Calculation'!BFO$1,0),"")</f>
        <v/>
      </c>
      <c r="BFO123" s="50" t="str">
        <f>_xlfn.IFNA(VLOOKUP($B123,Schools,'HP Schools Calculation'!BFP$1,0),"")</f>
        <v/>
      </c>
      <c r="BFP123" s="50" t="str">
        <f>_xlfn.IFNA(VLOOKUP($B123,Schools,'HP Schools Calculation'!BFQ$1,0),"")</f>
        <v/>
      </c>
      <c r="BFQ123" s="50" t="str">
        <f>_xlfn.IFNA(VLOOKUP($B123,Schools,'HP Schools Calculation'!BFR$1,0),"")</f>
        <v/>
      </c>
      <c r="BFR123" s="50" t="str">
        <f>_xlfn.IFNA(VLOOKUP($B123,Schools,'HP Schools Calculation'!BFS$1,0),"")</f>
        <v/>
      </c>
      <c r="BFS123" s="50" t="str">
        <f>_xlfn.IFNA(VLOOKUP($B123,Schools,'HP Schools Calculation'!BFT$1,0),"")</f>
        <v/>
      </c>
      <c r="BFT123" s="50" t="str">
        <f>_xlfn.IFNA(VLOOKUP($B123,Schools,'HP Schools Calculation'!BFU$1,0),"")</f>
        <v/>
      </c>
      <c r="BFU123" s="50" t="str">
        <f>_xlfn.IFNA(VLOOKUP($B123,Schools,'HP Schools Calculation'!BFV$1,0),"")</f>
        <v/>
      </c>
      <c r="BFV123" s="50" t="str">
        <f>_xlfn.IFNA(VLOOKUP($B123,Schools,'HP Schools Calculation'!BFW$1,0),"")</f>
        <v/>
      </c>
      <c r="BFW123" s="50" t="str">
        <f>_xlfn.IFNA(VLOOKUP($B123,Schools,'HP Schools Calculation'!BFX$1,0),"")</f>
        <v/>
      </c>
      <c r="BFX123" s="50" t="str">
        <f>_xlfn.IFNA(VLOOKUP($B123,Schools,'HP Schools Calculation'!BFY$1,0),"")</f>
        <v/>
      </c>
      <c r="BFY123" s="50" t="str">
        <f>_xlfn.IFNA(VLOOKUP($B123,Schools,'HP Schools Calculation'!BFZ$1,0),"")</f>
        <v/>
      </c>
      <c r="BFZ123" s="50" t="str">
        <f>_xlfn.IFNA(VLOOKUP($B123,Schools,'HP Schools Calculation'!BGA$1,0),"")</f>
        <v/>
      </c>
      <c r="BGA123" s="50" t="str">
        <f>_xlfn.IFNA(VLOOKUP($B123,Schools,'HP Schools Calculation'!BGB$1,0),"")</f>
        <v/>
      </c>
      <c r="BGB123" s="50" t="str">
        <f>_xlfn.IFNA(VLOOKUP($B123,Schools,'HP Schools Calculation'!BGC$1,0),"")</f>
        <v/>
      </c>
      <c r="BGC123" s="50" t="str">
        <f>_xlfn.IFNA(VLOOKUP($B123,Schools,'HP Schools Calculation'!BGD$1,0),"")</f>
        <v/>
      </c>
      <c r="BGD123" s="50" t="str">
        <f>_xlfn.IFNA(VLOOKUP($B123,Schools,'HP Schools Calculation'!BGE$1,0),"")</f>
        <v/>
      </c>
      <c r="BGE123" s="50" t="str">
        <f>_xlfn.IFNA(VLOOKUP($B123,Schools,'HP Schools Calculation'!BGF$1,0),"")</f>
        <v/>
      </c>
      <c r="BGF123" s="50" t="str">
        <f>_xlfn.IFNA(VLOOKUP($B123,Schools,'HP Schools Calculation'!BGG$1,0),"")</f>
        <v/>
      </c>
      <c r="BGG123" s="50" t="str">
        <f>_xlfn.IFNA(VLOOKUP($B123,Schools,'HP Schools Calculation'!BGH$1,0),"")</f>
        <v/>
      </c>
      <c r="BGH123" s="50" t="str">
        <f>_xlfn.IFNA(VLOOKUP($B123,Schools,'HP Schools Calculation'!BGI$1,0),"")</f>
        <v/>
      </c>
      <c r="BGI123" s="50" t="str">
        <f>_xlfn.IFNA(VLOOKUP($B123,Schools,'HP Schools Calculation'!BGJ$1,0),"")</f>
        <v/>
      </c>
      <c r="BGJ123" s="50" t="str">
        <f>_xlfn.IFNA(VLOOKUP($B123,Schools,'HP Schools Calculation'!BGK$1,0),"")</f>
        <v/>
      </c>
      <c r="BGK123" s="50" t="str">
        <f>_xlfn.IFNA(VLOOKUP($B123,Schools,'HP Schools Calculation'!BGL$1,0),"")</f>
        <v/>
      </c>
      <c r="BGL123" s="50" t="str">
        <f>_xlfn.IFNA(VLOOKUP($B123,Schools,'HP Schools Calculation'!BGM$1,0),"")</f>
        <v/>
      </c>
      <c r="BGM123" s="50" t="str">
        <f>_xlfn.IFNA(VLOOKUP($B123,Schools,'HP Schools Calculation'!BGN$1,0),"")</f>
        <v/>
      </c>
      <c r="BGN123" s="50" t="str">
        <f>_xlfn.IFNA(VLOOKUP($B123,Schools,'HP Schools Calculation'!BGO$1,0),"")</f>
        <v/>
      </c>
      <c r="BGO123" s="50" t="str">
        <f>_xlfn.IFNA(VLOOKUP($B123,Schools,'HP Schools Calculation'!BGP$1,0),"")</f>
        <v/>
      </c>
      <c r="BGP123" s="50" t="str">
        <f>_xlfn.IFNA(VLOOKUP($B123,Schools,'HP Schools Calculation'!BGQ$1,0),"")</f>
        <v/>
      </c>
      <c r="BGQ123" s="50" t="str">
        <f>_xlfn.IFNA(VLOOKUP($B123,Schools,'HP Schools Calculation'!BGR$1,0),"")</f>
        <v/>
      </c>
      <c r="BGR123" s="50" t="str">
        <f>_xlfn.IFNA(VLOOKUP($B123,Schools,'HP Schools Calculation'!BGS$1,0),"")</f>
        <v/>
      </c>
      <c r="BGS123" s="50" t="str">
        <f>_xlfn.IFNA(VLOOKUP($B123,Schools,'HP Schools Calculation'!BGT$1,0),"")</f>
        <v/>
      </c>
      <c r="BGT123" s="50" t="str">
        <f>_xlfn.IFNA(VLOOKUP($B123,Schools,'HP Schools Calculation'!BGU$1,0),"")</f>
        <v/>
      </c>
      <c r="BGU123" s="50" t="str">
        <f>_xlfn.IFNA(VLOOKUP($B123,Schools,'HP Schools Calculation'!BGV$1,0),"")</f>
        <v/>
      </c>
      <c r="BGV123" s="50" t="str">
        <f>_xlfn.IFNA(VLOOKUP($B123,Schools,'HP Schools Calculation'!BGW$1,0),"")</f>
        <v/>
      </c>
      <c r="BGW123" s="50" t="str">
        <f>_xlfn.IFNA(VLOOKUP($B123,Schools,'HP Schools Calculation'!BGX$1,0),"")</f>
        <v/>
      </c>
      <c r="BGX123" s="50" t="str">
        <f>_xlfn.IFNA(VLOOKUP($B123,Schools,'HP Schools Calculation'!BGY$1,0),"")</f>
        <v/>
      </c>
      <c r="BGY123" s="50" t="str">
        <f>_xlfn.IFNA(VLOOKUP($B123,Schools,'HP Schools Calculation'!BGZ$1,0),"")</f>
        <v/>
      </c>
      <c r="BGZ123" s="50" t="str">
        <f>_xlfn.IFNA(VLOOKUP($B123,Schools,'HP Schools Calculation'!BHA$1,0),"")</f>
        <v/>
      </c>
      <c r="BHA123" s="50" t="str">
        <f>_xlfn.IFNA(VLOOKUP($B123,Schools,'HP Schools Calculation'!BHB$1,0),"")</f>
        <v/>
      </c>
      <c r="BHB123" s="50" t="str">
        <f>_xlfn.IFNA(VLOOKUP($B123,Schools,'HP Schools Calculation'!BHC$1,0),"")</f>
        <v/>
      </c>
      <c r="BHC123" s="50" t="str">
        <f>_xlfn.IFNA(VLOOKUP($B123,Schools,'HP Schools Calculation'!BHD$1,0),"")</f>
        <v/>
      </c>
      <c r="BHD123" s="50" t="str">
        <f>_xlfn.IFNA(VLOOKUP($B123,Schools,'HP Schools Calculation'!BHE$1,0),"")</f>
        <v/>
      </c>
      <c r="BHE123" s="50" t="str">
        <f>_xlfn.IFNA(VLOOKUP($B123,Schools,'HP Schools Calculation'!BHF$1,0),"")</f>
        <v/>
      </c>
      <c r="BHF123" s="50" t="str">
        <f>_xlfn.IFNA(VLOOKUP($B123,Schools,'HP Schools Calculation'!BHG$1,0),"")</f>
        <v/>
      </c>
      <c r="BHG123" s="50" t="str">
        <f>_xlfn.IFNA(VLOOKUP($B123,Schools,'HP Schools Calculation'!BHH$1,0),"")</f>
        <v/>
      </c>
      <c r="BHH123" s="50" t="str">
        <f>_xlfn.IFNA(VLOOKUP($B123,Schools,'HP Schools Calculation'!BHI$1,0),"")</f>
        <v/>
      </c>
      <c r="BHI123" s="50" t="str">
        <f>_xlfn.IFNA(VLOOKUP($B123,Schools,'HP Schools Calculation'!BHJ$1,0),"")</f>
        <v/>
      </c>
      <c r="BHJ123" s="50" t="str">
        <f>_xlfn.IFNA(VLOOKUP($B123,Schools,'HP Schools Calculation'!BHK$1,0),"")</f>
        <v/>
      </c>
      <c r="BHK123" s="50" t="str">
        <f>_xlfn.IFNA(VLOOKUP($B123,Schools,'HP Schools Calculation'!BHL$1,0),"")</f>
        <v/>
      </c>
      <c r="BHL123" s="50" t="str">
        <f>_xlfn.IFNA(VLOOKUP($B123,Schools,'HP Schools Calculation'!BHM$1,0),"")</f>
        <v/>
      </c>
      <c r="BHM123" s="50" t="str">
        <f>_xlfn.IFNA(VLOOKUP($B123,Schools,'HP Schools Calculation'!BHN$1,0),"")</f>
        <v/>
      </c>
      <c r="BHN123" s="50" t="str">
        <f>_xlfn.IFNA(VLOOKUP($B123,Schools,'HP Schools Calculation'!BHO$1,0),"")</f>
        <v/>
      </c>
      <c r="BHO123" s="50" t="str">
        <f>_xlfn.IFNA(VLOOKUP($B123,Schools,'HP Schools Calculation'!BHP$1,0),"")</f>
        <v/>
      </c>
      <c r="BHP123" s="50" t="str">
        <f>_xlfn.IFNA(VLOOKUP($B123,Schools,'HP Schools Calculation'!BHQ$1,0),"")</f>
        <v/>
      </c>
      <c r="BHQ123" s="50" t="str">
        <f>_xlfn.IFNA(VLOOKUP($B123,Schools,'HP Schools Calculation'!BHR$1,0),"")</f>
        <v/>
      </c>
      <c r="BHR123" s="50" t="str">
        <f>_xlfn.IFNA(VLOOKUP($B123,Schools,'HP Schools Calculation'!BHS$1,0),"")</f>
        <v/>
      </c>
      <c r="BHS123" s="50" t="str">
        <f>_xlfn.IFNA(VLOOKUP($B123,Schools,'HP Schools Calculation'!BHT$1,0),"")</f>
        <v/>
      </c>
      <c r="BHT123" s="50" t="str">
        <f>_xlfn.IFNA(VLOOKUP($B123,Schools,'HP Schools Calculation'!BHU$1,0),"")</f>
        <v/>
      </c>
      <c r="BHU123" s="50" t="str">
        <f>_xlfn.IFNA(VLOOKUP($B123,Schools,'HP Schools Calculation'!BHV$1,0),"")</f>
        <v/>
      </c>
      <c r="BHV123" s="50" t="str">
        <f>_xlfn.IFNA(VLOOKUP($B123,Schools,'HP Schools Calculation'!BHW$1,0),"")</f>
        <v/>
      </c>
      <c r="BHW123" s="50" t="str">
        <f>_xlfn.IFNA(VLOOKUP($B123,Schools,'HP Schools Calculation'!BHX$1,0),"")</f>
        <v/>
      </c>
      <c r="BHX123" s="50" t="str">
        <f>_xlfn.IFNA(VLOOKUP($B123,Schools,'HP Schools Calculation'!BHY$1,0),"")</f>
        <v/>
      </c>
      <c r="BHY123" s="50" t="str">
        <f>_xlfn.IFNA(VLOOKUP($B123,Schools,'HP Schools Calculation'!BHZ$1,0),"")</f>
        <v/>
      </c>
      <c r="BHZ123" s="50" t="str">
        <f>_xlfn.IFNA(VLOOKUP($B123,Schools,'HP Schools Calculation'!BIA$1,0),"")</f>
        <v/>
      </c>
      <c r="BIA123" s="50" t="str">
        <f>_xlfn.IFNA(VLOOKUP($B123,Schools,'HP Schools Calculation'!BIB$1,0),"")</f>
        <v/>
      </c>
      <c r="BIB123" s="50" t="str">
        <f>_xlfn.IFNA(VLOOKUP($B123,Schools,'HP Schools Calculation'!BIC$1,0),"")</f>
        <v/>
      </c>
      <c r="BIC123" s="50" t="str">
        <f>_xlfn.IFNA(VLOOKUP($B123,Schools,'HP Schools Calculation'!BID$1,0),"")</f>
        <v/>
      </c>
      <c r="BID123" s="50" t="str">
        <f>_xlfn.IFNA(VLOOKUP($B123,Schools,'HP Schools Calculation'!BIE$1,0),"")</f>
        <v/>
      </c>
      <c r="BIE123" s="50" t="str">
        <f>_xlfn.IFNA(VLOOKUP($B123,Schools,'HP Schools Calculation'!BIF$1,0),"")</f>
        <v/>
      </c>
      <c r="BIF123" s="50" t="str">
        <f>_xlfn.IFNA(VLOOKUP($B123,Schools,'HP Schools Calculation'!BIG$1,0),"")</f>
        <v/>
      </c>
      <c r="BIG123" s="50" t="str">
        <f>_xlfn.IFNA(VLOOKUP($B123,Schools,'HP Schools Calculation'!BIH$1,0),"")</f>
        <v/>
      </c>
      <c r="BIH123" s="50" t="str">
        <f>_xlfn.IFNA(VLOOKUP($B123,Schools,'HP Schools Calculation'!BII$1,0),"")</f>
        <v/>
      </c>
      <c r="BII123" s="50" t="str">
        <f>_xlfn.IFNA(VLOOKUP($B123,Schools,'HP Schools Calculation'!BIJ$1,0),"")</f>
        <v/>
      </c>
      <c r="BIJ123" s="50" t="str">
        <f>_xlfn.IFNA(VLOOKUP($B123,Schools,'HP Schools Calculation'!BIK$1,0),"")</f>
        <v/>
      </c>
      <c r="BIK123" s="50" t="str">
        <f>_xlfn.IFNA(VLOOKUP($B123,Schools,'HP Schools Calculation'!BIL$1,0),"")</f>
        <v/>
      </c>
      <c r="BIL123" s="50" t="str">
        <f>_xlfn.IFNA(VLOOKUP($B123,Schools,'HP Schools Calculation'!BIM$1,0),"")</f>
        <v/>
      </c>
      <c r="BIM123" s="50" t="str">
        <f>_xlfn.IFNA(VLOOKUP($B123,Schools,'HP Schools Calculation'!BIN$1,0),"")</f>
        <v/>
      </c>
      <c r="BIN123" s="50" t="str">
        <f>_xlfn.IFNA(VLOOKUP($B123,Schools,'HP Schools Calculation'!BIO$1,0),"")</f>
        <v/>
      </c>
      <c r="BIO123" s="50" t="str">
        <f>_xlfn.IFNA(VLOOKUP($B123,Schools,'HP Schools Calculation'!BIP$1,0),"")</f>
        <v/>
      </c>
      <c r="BIP123" s="50" t="str">
        <f>_xlfn.IFNA(VLOOKUP($B123,Schools,'HP Schools Calculation'!BIQ$1,0),"")</f>
        <v/>
      </c>
      <c r="BIQ123" s="50" t="str">
        <f>_xlfn.IFNA(VLOOKUP($B123,Schools,'HP Schools Calculation'!BIR$1,0),"")</f>
        <v/>
      </c>
      <c r="BIR123" s="50" t="str">
        <f>_xlfn.IFNA(VLOOKUP($B123,Schools,'HP Schools Calculation'!BIS$1,0),"")</f>
        <v/>
      </c>
      <c r="BIS123" s="50" t="str">
        <f>_xlfn.IFNA(VLOOKUP($B123,Schools,'HP Schools Calculation'!BIT$1,0),"")</f>
        <v/>
      </c>
      <c r="BIT123" s="50" t="str">
        <f>_xlfn.IFNA(VLOOKUP($B123,Schools,'HP Schools Calculation'!BIU$1,0),"")</f>
        <v/>
      </c>
      <c r="BIU123" s="50" t="str">
        <f>_xlfn.IFNA(VLOOKUP($B123,Schools,'HP Schools Calculation'!BIV$1,0),"")</f>
        <v/>
      </c>
      <c r="BIV123" s="50" t="str">
        <f>_xlfn.IFNA(VLOOKUP($B123,Schools,'HP Schools Calculation'!BIW$1,0),"")</f>
        <v/>
      </c>
      <c r="BIW123" s="50" t="str">
        <f>_xlfn.IFNA(VLOOKUP($B123,Schools,'HP Schools Calculation'!BIX$1,0),"")</f>
        <v/>
      </c>
      <c r="BIX123" s="50" t="str">
        <f>_xlfn.IFNA(VLOOKUP($B123,Schools,'HP Schools Calculation'!BIY$1,0),"")</f>
        <v/>
      </c>
      <c r="BIY123" s="50" t="str">
        <f>_xlfn.IFNA(VLOOKUP($B123,Schools,'HP Schools Calculation'!BIZ$1,0),"")</f>
        <v/>
      </c>
      <c r="BIZ123" s="50" t="str">
        <f>_xlfn.IFNA(VLOOKUP($B123,Schools,'HP Schools Calculation'!BJA$1,0),"")</f>
        <v/>
      </c>
      <c r="BJA123" s="50" t="str">
        <f>_xlfn.IFNA(VLOOKUP($B123,Schools,'HP Schools Calculation'!BJB$1,0),"")</f>
        <v/>
      </c>
      <c r="BJB123" s="50" t="str">
        <f>_xlfn.IFNA(VLOOKUP($B123,Schools,'HP Schools Calculation'!BJC$1,0),"")</f>
        <v/>
      </c>
      <c r="BJC123" s="50" t="str">
        <f>_xlfn.IFNA(VLOOKUP($B123,Schools,'HP Schools Calculation'!BJD$1,0),"")</f>
        <v/>
      </c>
      <c r="BJD123" s="50" t="str">
        <f>_xlfn.IFNA(VLOOKUP($B123,Schools,'HP Schools Calculation'!BJE$1,0),"")</f>
        <v/>
      </c>
      <c r="BJE123" s="50" t="str">
        <f>_xlfn.IFNA(VLOOKUP($B123,Schools,'HP Schools Calculation'!BJF$1,0),"")</f>
        <v/>
      </c>
      <c r="BJF123" s="50" t="str">
        <f>_xlfn.IFNA(VLOOKUP($B123,Schools,'HP Schools Calculation'!BJG$1,0),"")</f>
        <v/>
      </c>
      <c r="BJG123" s="50" t="str">
        <f>_xlfn.IFNA(VLOOKUP($B123,Schools,'HP Schools Calculation'!BJH$1,0),"")</f>
        <v/>
      </c>
      <c r="BJH123" s="50" t="str">
        <f>_xlfn.IFNA(VLOOKUP($B123,Schools,'HP Schools Calculation'!BJI$1,0),"")</f>
        <v/>
      </c>
      <c r="BJI123" s="50" t="str">
        <f>_xlfn.IFNA(VLOOKUP($B123,Schools,'HP Schools Calculation'!BJJ$1,0),"")</f>
        <v/>
      </c>
      <c r="BJJ123" s="50" t="str">
        <f>_xlfn.IFNA(VLOOKUP($B123,Schools,'HP Schools Calculation'!BJK$1,0),"")</f>
        <v/>
      </c>
      <c r="BJK123" s="50" t="str">
        <f>_xlfn.IFNA(VLOOKUP($B123,Schools,'HP Schools Calculation'!BJL$1,0),"")</f>
        <v/>
      </c>
      <c r="BJL123" s="50" t="str">
        <f>_xlfn.IFNA(VLOOKUP($B123,Schools,'HP Schools Calculation'!BJM$1,0),"")</f>
        <v/>
      </c>
      <c r="BJM123" s="50" t="str">
        <f>_xlfn.IFNA(VLOOKUP($B123,Schools,'HP Schools Calculation'!BJN$1,0),"")</f>
        <v/>
      </c>
      <c r="BJN123" s="50" t="str">
        <f>_xlfn.IFNA(VLOOKUP($B123,Schools,'HP Schools Calculation'!BJO$1,0),"")</f>
        <v/>
      </c>
      <c r="BJO123" s="50" t="str">
        <f>_xlfn.IFNA(VLOOKUP($B123,Schools,'HP Schools Calculation'!BJP$1,0),"")</f>
        <v/>
      </c>
      <c r="BJP123" s="50" t="str">
        <f>_xlfn.IFNA(VLOOKUP($B123,Schools,'HP Schools Calculation'!BJQ$1,0),"")</f>
        <v/>
      </c>
      <c r="BJQ123" s="50" t="str">
        <f>_xlfn.IFNA(VLOOKUP($B123,Schools,'HP Schools Calculation'!BJR$1,0),"")</f>
        <v/>
      </c>
      <c r="BJR123" s="50" t="str">
        <f>_xlfn.IFNA(VLOOKUP($B123,Schools,'HP Schools Calculation'!BJS$1,0),"")</f>
        <v/>
      </c>
      <c r="BJS123" s="50" t="str">
        <f>_xlfn.IFNA(VLOOKUP($B123,Schools,'HP Schools Calculation'!BJT$1,0),"")</f>
        <v/>
      </c>
      <c r="BJT123" s="50" t="str">
        <f>_xlfn.IFNA(VLOOKUP($B123,Schools,'HP Schools Calculation'!BJU$1,0),"")</f>
        <v/>
      </c>
      <c r="BJU123" s="50" t="str">
        <f>_xlfn.IFNA(VLOOKUP($B123,Schools,'HP Schools Calculation'!BJV$1,0),"")</f>
        <v/>
      </c>
      <c r="BJV123" s="50" t="str">
        <f>_xlfn.IFNA(VLOOKUP($B123,Schools,'HP Schools Calculation'!BJW$1,0),"")</f>
        <v/>
      </c>
      <c r="BJW123" s="50" t="str">
        <f>_xlfn.IFNA(VLOOKUP($B123,Schools,'HP Schools Calculation'!BJX$1,0),"")</f>
        <v/>
      </c>
      <c r="BJX123" s="50" t="str">
        <f>_xlfn.IFNA(VLOOKUP($B123,Schools,'HP Schools Calculation'!BJY$1,0),"")</f>
        <v/>
      </c>
      <c r="BJY123" s="50" t="str">
        <f>_xlfn.IFNA(VLOOKUP($B123,Schools,'HP Schools Calculation'!BJZ$1,0),"")</f>
        <v/>
      </c>
      <c r="BJZ123" s="50" t="str">
        <f>_xlfn.IFNA(VLOOKUP($B123,Schools,'HP Schools Calculation'!BKA$1,0),"")</f>
        <v/>
      </c>
      <c r="BKA123" s="50" t="str">
        <f>_xlfn.IFNA(VLOOKUP($B123,Schools,'HP Schools Calculation'!BKB$1,0),"")</f>
        <v/>
      </c>
      <c r="BKB123" s="50" t="str">
        <f>_xlfn.IFNA(VLOOKUP($B123,Schools,'HP Schools Calculation'!BKC$1,0),"")</f>
        <v/>
      </c>
      <c r="BKC123" s="50" t="str">
        <f>_xlfn.IFNA(VLOOKUP($B123,Schools,'HP Schools Calculation'!BKD$1,0),"")</f>
        <v/>
      </c>
      <c r="BKD123" s="50" t="str">
        <f>_xlfn.IFNA(VLOOKUP($B123,Schools,'HP Schools Calculation'!BKE$1,0),"")</f>
        <v/>
      </c>
      <c r="BKE123" s="50" t="str">
        <f>_xlfn.IFNA(VLOOKUP($B123,Schools,'HP Schools Calculation'!BKF$1,0),"")</f>
        <v/>
      </c>
      <c r="BKF123" s="50" t="str">
        <f>_xlfn.IFNA(VLOOKUP($B123,Schools,'HP Schools Calculation'!BKG$1,0),"")</f>
        <v/>
      </c>
      <c r="BKG123" s="50" t="str">
        <f>_xlfn.IFNA(VLOOKUP($B123,Schools,'HP Schools Calculation'!BKH$1,0),"")</f>
        <v/>
      </c>
      <c r="BKH123" s="50" t="str">
        <f>_xlfn.IFNA(VLOOKUP($B123,Schools,'HP Schools Calculation'!BKI$1,0),"")</f>
        <v/>
      </c>
      <c r="BKI123" s="50" t="str">
        <f>_xlfn.IFNA(VLOOKUP($B123,Schools,'HP Schools Calculation'!BKJ$1,0),"")</f>
        <v/>
      </c>
      <c r="BKJ123" s="50" t="str">
        <f>_xlfn.IFNA(VLOOKUP($B123,Schools,'HP Schools Calculation'!BKK$1,0),"")</f>
        <v/>
      </c>
      <c r="BKK123" s="50" t="str">
        <f>_xlfn.IFNA(VLOOKUP($B123,Schools,'HP Schools Calculation'!BKL$1,0),"")</f>
        <v/>
      </c>
      <c r="BKL123" s="50" t="str">
        <f>_xlfn.IFNA(VLOOKUP($B123,Schools,'HP Schools Calculation'!BKM$1,0),"")</f>
        <v/>
      </c>
      <c r="BKM123" s="50" t="str">
        <f>_xlfn.IFNA(VLOOKUP($B123,Schools,'HP Schools Calculation'!BKN$1,0),"")</f>
        <v/>
      </c>
      <c r="BKN123" s="50" t="str">
        <f>_xlfn.IFNA(VLOOKUP($B123,Schools,'HP Schools Calculation'!BKO$1,0),"")</f>
        <v/>
      </c>
      <c r="BKO123" s="50" t="str">
        <f>_xlfn.IFNA(VLOOKUP($B123,Schools,'HP Schools Calculation'!BKP$1,0),"")</f>
        <v/>
      </c>
      <c r="BKP123" s="50" t="str">
        <f>_xlfn.IFNA(VLOOKUP($B123,Schools,'HP Schools Calculation'!BKQ$1,0),"")</f>
        <v/>
      </c>
      <c r="BKQ123" s="50" t="str">
        <f>_xlfn.IFNA(VLOOKUP($B123,Schools,'HP Schools Calculation'!BKR$1,0),"")</f>
        <v/>
      </c>
      <c r="BKR123" s="50" t="str">
        <f>_xlfn.IFNA(VLOOKUP($B123,Schools,'HP Schools Calculation'!BKS$1,0),"")</f>
        <v/>
      </c>
      <c r="BKS123" s="50" t="str">
        <f>_xlfn.IFNA(VLOOKUP($B123,Schools,'HP Schools Calculation'!BKT$1,0),"")</f>
        <v/>
      </c>
      <c r="BKT123" s="50" t="str">
        <f>_xlfn.IFNA(VLOOKUP($B123,Schools,'HP Schools Calculation'!BKU$1,0),"")</f>
        <v/>
      </c>
      <c r="BKU123" s="50" t="str">
        <f>_xlfn.IFNA(VLOOKUP($B123,Schools,'HP Schools Calculation'!BKV$1,0),"")</f>
        <v/>
      </c>
      <c r="BKV123" s="50" t="str">
        <f>_xlfn.IFNA(VLOOKUP($B123,Schools,'HP Schools Calculation'!BKW$1,0),"")</f>
        <v/>
      </c>
      <c r="BKW123" s="50" t="str">
        <f>_xlfn.IFNA(VLOOKUP($B123,Schools,'HP Schools Calculation'!BKX$1,0),"")</f>
        <v/>
      </c>
      <c r="BKX123" s="50" t="str">
        <f>_xlfn.IFNA(VLOOKUP($B123,Schools,'HP Schools Calculation'!BKY$1,0),"")</f>
        <v/>
      </c>
      <c r="BKY123" s="50" t="str">
        <f>_xlfn.IFNA(VLOOKUP($B123,Schools,'HP Schools Calculation'!BKZ$1,0),"")</f>
        <v/>
      </c>
      <c r="BKZ123" s="50" t="str">
        <f>_xlfn.IFNA(VLOOKUP($B123,Schools,'HP Schools Calculation'!BLA$1,0),"")</f>
        <v/>
      </c>
      <c r="BLA123" s="50" t="str">
        <f>_xlfn.IFNA(VLOOKUP($B123,Schools,'HP Schools Calculation'!BLB$1,0),"")</f>
        <v/>
      </c>
      <c r="BLB123" s="50" t="str">
        <f>_xlfn.IFNA(VLOOKUP($B123,Schools,'HP Schools Calculation'!BLC$1,0),"")</f>
        <v/>
      </c>
      <c r="BLC123" s="50" t="str">
        <f>_xlfn.IFNA(VLOOKUP($B123,Schools,'HP Schools Calculation'!BLD$1,0),"")</f>
        <v/>
      </c>
      <c r="BLD123" s="50" t="str">
        <f>_xlfn.IFNA(VLOOKUP($B123,Schools,'HP Schools Calculation'!BLE$1,0),"")</f>
        <v/>
      </c>
      <c r="BLE123" s="50" t="str">
        <f>_xlfn.IFNA(VLOOKUP($B123,Schools,'HP Schools Calculation'!BLF$1,0),"")</f>
        <v/>
      </c>
      <c r="BLF123" s="50" t="str">
        <f>_xlfn.IFNA(VLOOKUP($B123,Schools,'HP Schools Calculation'!BLG$1,0),"")</f>
        <v/>
      </c>
      <c r="BLG123" s="50" t="str">
        <f>_xlfn.IFNA(VLOOKUP($B123,Schools,'HP Schools Calculation'!BLH$1,0),"")</f>
        <v/>
      </c>
      <c r="BLH123" s="50" t="str">
        <f>_xlfn.IFNA(VLOOKUP($B123,Schools,'HP Schools Calculation'!BLI$1,0),"")</f>
        <v/>
      </c>
      <c r="BLI123" s="50" t="str">
        <f>_xlfn.IFNA(VLOOKUP($B123,Schools,'HP Schools Calculation'!BLJ$1,0),"")</f>
        <v/>
      </c>
      <c r="BLJ123" s="50" t="str">
        <f>_xlfn.IFNA(VLOOKUP($B123,Schools,'HP Schools Calculation'!BLK$1,0),"")</f>
        <v/>
      </c>
      <c r="BLK123" s="50" t="str">
        <f>_xlfn.IFNA(VLOOKUP($B123,Schools,'HP Schools Calculation'!BLL$1,0),"")</f>
        <v/>
      </c>
      <c r="BLL123" s="50" t="str">
        <f>_xlfn.IFNA(VLOOKUP($B123,Schools,'HP Schools Calculation'!BLM$1,0),"")</f>
        <v/>
      </c>
      <c r="BLM123" s="50" t="str">
        <f>_xlfn.IFNA(VLOOKUP($B123,Schools,'HP Schools Calculation'!BLN$1,0),"")</f>
        <v/>
      </c>
      <c r="BLN123" s="50" t="str">
        <f>_xlfn.IFNA(VLOOKUP($B123,Schools,'HP Schools Calculation'!BLO$1,0),"")</f>
        <v/>
      </c>
      <c r="BLO123" s="50" t="str">
        <f>_xlfn.IFNA(VLOOKUP($B123,Schools,'HP Schools Calculation'!BLP$1,0),"")</f>
        <v/>
      </c>
      <c r="BLP123" s="50" t="str">
        <f>_xlfn.IFNA(VLOOKUP($B123,Schools,'HP Schools Calculation'!BLQ$1,0),"")</f>
        <v/>
      </c>
      <c r="BLQ123" s="50" t="str">
        <f>_xlfn.IFNA(VLOOKUP($B123,Schools,'HP Schools Calculation'!BLR$1,0),"")</f>
        <v/>
      </c>
      <c r="BLR123" s="50" t="str">
        <f>_xlfn.IFNA(VLOOKUP($B123,Schools,'HP Schools Calculation'!BLS$1,0),"")</f>
        <v/>
      </c>
      <c r="BLS123" s="50" t="str">
        <f>_xlfn.IFNA(VLOOKUP($B123,Schools,'HP Schools Calculation'!BLT$1,0),"")</f>
        <v/>
      </c>
      <c r="BLT123" s="50" t="str">
        <f>_xlfn.IFNA(VLOOKUP($B123,Schools,'HP Schools Calculation'!BLU$1,0),"")</f>
        <v/>
      </c>
      <c r="BLU123" s="50" t="str">
        <f>_xlfn.IFNA(VLOOKUP($B123,Schools,'HP Schools Calculation'!BLV$1,0),"")</f>
        <v/>
      </c>
      <c r="BLV123" s="50" t="str">
        <f>_xlfn.IFNA(VLOOKUP($B123,Schools,'HP Schools Calculation'!BLW$1,0),"")</f>
        <v/>
      </c>
      <c r="BLW123" s="50" t="str">
        <f>_xlfn.IFNA(VLOOKUP($B123,Schools,'HP Schools Calculation'!BLX$1,0),"")</f>
        <v/>
      </c>
      <c r="BLX123" s="50" t="str">
        <f>_xlfn.IFNA(VLOOKUP($B123,Schools,'HP Schools Calculation'!BLY$1,0),"")</f>
        <v/>
      </c>
      <c r="BLY123" s="50" t="str">
        <f>_xlfn.IFNA(VLOOKUP($B123,Schools,'HP Schools Calculation'!BLZ$1,0),"")</f>
        <v/>
      </c>
      <c r="BLZ123" s="50" t="str">
        <f>_xlfn.IFNA(VLOOKUP($B123,Schools,'HP Schools Calculation'!BMA$1,0),"")</f>
        <v/>
      </c>
      <c r="BMA123" s="50" t="str">
        <f>_xlfn.IFNA(VLOOKUP($B123,Schools,'HP Schools Calculation'!BMB$1,0),"")</f>
        <v/>
      </c>
      <c r="BMB123" s="50" t="str">
        <f>_xlfn.IFNA(VLOOKUP($B123,Schools,'HP Schools Calculation'!BMC$1,0),"")</f>
        <v/>
      </c>
      <c r="BMC123" s="50" t="str">
        <f>_xlfn.IFNA(VLOOKUP($B123,Schools,'HP Schools Calculation'!BMD$1,0),"")</f>
        <v/>
      </c>
      <c r="BMD123" s="50" t="str">
        <f>_xlfn.IFNA(VLOOKUP($B123,Schools,'HP Schools Calculation'!BME$1,0),"")</f>
        <v/>
      </c>
      <c r="BME123" s="50" t="str">
        <f>_xlfn.IFNA(VLOOKUP($B123,Schools,'HP Schools Calculation'!BMF$1,0),"")</f>
        <v/>
      </c>
      <c r="BMF123" s="50" t="str">
        <f>_xlfn.IFNA(VLOOKUP($B123,Schools,'HP Schools Calculation'!BMG$1,0),"")</f>
        <v/>
      </c>
      <c r="BMG123" s="50" t="str">
        <f>_xlfn.IFNA(VLOOKUP($B123,Schools,'HP Schools Calculation'!BMH$1,0),"")</f>
        <v/>
      </c>
      <c r="BMH123" s="50" t="str">
        <f>_xlfn.IFNA(VLOOKUP($B123,Schools,'HP Schools Calculation'!BMI$1,0),"")</f>
        <v/>
      </c>
      <c r="BMI123" s="50" t="str">
        <f>_xlfn.IFNA(VLOOKUP($B123,Schools,'HP Schools Calculation'!BMJ$1,0),"")</f>
        <v/>
      </c>
      <c r="BMJ123" s="50" t="str">
        <f>_xlfn.IFNA(VLOOKUP($B123,Schools,'HP Schools Calculation'!BMK$1,0),"")</f>
        <v/>
      </c>
      <c r="BMK123" s="50" t="str">
        <f>_xlfn.IFNA(VLOOKUP($B123,Schools,'HP Schools Calculation'!BML$1,0),"")</f>
        <v/>
      </c>
      <c r="BML123" s="50" t="str">
        <f>_xlfn.IFNA(VLOOKUP($B123,Schools,'HP Schools Calculation'!BMM$1,0),"")</f>
        <v/>
      </c>
      <c r="BMM123" s="50" t="str">
        <f>_xlfn.IFNA(VLOOKUP($B123,Schools,'HP Schools Calculation'!BMN$1,0),"")</f>
        <v/>
      </c>
      <c r="BMN123" s="50" t="str">
        <f>_xlfn.IFNA(VLOOKUP($B123,Schools,'HP Schools Calculation'!BMO$1,0),"")</f>
        <v/>
      </c>
      <c r="BMO123" s="50" t="str">
        <f>_xlfn.IFNA(VLOOKUP($B123,Schools,'HP Schools Calculation'!BMP$1,0),"")</f>
        <v/>
      </c>
      <c r="BMP123" s="50" t="str">
        <f>_xlfn.IFNA(VLOOKUP($B123,Schools,'HP Schools Calculation'!BMQ$1,0),"")</f>
        <v/>
      </c>
      <c r="BMQ123" s="50" t="str">
        <f>_xlfn.IFNA(VLOOKUP($B123,Schools,'HP Schools Calculation'!BMR$1,0),"")</f>
        <v/>
      </c>
      <c r="BMR123" s="50" t="str">
        <f>_xlfn.IFNA(VLOOKUP($B123,Schools,'HP Schools Calculation'!BMS$1,0),"")</f>
        <v/>
      </c>
      <c r="BMS123" s="50" t="str">
        <f>_xlfn.IFNA(VLOOKUP($B123,Schools,'HP Schools Calculation'!BMT$1,0),"")</f>
        <v/>
      </c>
      <c r="BMT123" s="50" t="str">
        <f>_xlfn.IFNA(VLOOKUP($B123,Schools,'HP Schools Calculation'!BMU$1,0),"")</f>
        <v/>
      </c>
      <c r="BMU123" s="50" t="str">
        <f>_xlfn.IFNA(VLOOKUP($B123,Schools,'HP Schools Calculation'!BMV$1,0),"")</f>
        <v/>
      </c>
      <c r="BMV123" s="50" t="str">
        <f>_xlfn.IFNA(VLOOKUP($B123,Schools,'HP Schools Calculation'!BMW$1,0),"")</f>
        <v/>
      </c>
      <c r="BMW123" s="50" t="str">
        <f>_xlfn.IFNA(VLOOKUP($B123,Schools,'HP Schools Calculation'!BMX$1,0),"")</f>
        <v/>
      </c>
      <c r="BMX123" s="50" t="str">
        <f>_xlfn.IFNA(VLOOKUP($B123,Schools,'HP Schools Calculation'!BMY$1,0),"")</f>
        <v/>
      </c>
      <c r="BMY123" s="50" t="str">
        <f>_xlfn.IFNA(VLOOKUP($B123,Schools,'HP Schools Calculation'!BMZ$1,0),"")</f>
        <v/>
      </c>
      <c r="BMZ123" s="50" t="str">
        <f>_xlfn.IFNA(VLOOKUP($B123,Schools,'HP Schools Calculation'!BNA$1,0),"")</f>
        <v/>
      </c>
      <c r="BNA123" s="50" t="str">
        <f>_xlfn.IFNA(VLOOKUP($B123,Schools,'HP Schools Calculation'!BNB$1,0),"")</f>
        <v/>
      </c>
      <c r="BNB123" s="50" t="str">
        <f>_xlfn.IFNA(VLOOKUP($B123,Schools,'HP Schools Calculation'!BNC$1,0),"")</f>
        <v/>
      </c>
      <c r="BNC123" s="50" t="str">
        <f>_xlfn.IFNA(VLOOKUP($B123,Schools,'HP Schools Calculation'!BND$1,0),"")</f>
        <v/>
      </c>
      <c r="BND123" s="50" t="str">
        <f>_xlfn.IFNA(VLOOKUP($B123,Schools,'HP Schools Calculation'!BNE$1,0),"")</f>
        <v/>
      </c>
      <c r="BNE123" s="50" t="str">
        <f>_xlfn.IFNA(VLOOKUP($B123,Schools,'HP Schools Calculation'!BNF$1,0),"")</f>
        <v/>
      </c>
      <c r="BNF123" s="50" t="str">
        <f>_xlfn.IFNA(VLOOKUP($B123,Schools,'HP Schools Calculation'!BNG$1,0),"")</f>
        <v/>
      </c>
      <c r="BNG123" s="50" t="str">
        <f>_xlfn.IFNA(VLOOKUP($B123,Schools,'HP Schools Calculation'!BNH$1,0),"")</f>
        <v/>
      </c>
      <c r="BNH123" s="50" t="str">
        <f>_xlfn.IFNA(VLOOKUP($B123,Schools,'HP Schools Calculation'!BNI$1,0),"")</f>
        <v/>
      </c>
      <c r="BNI123" s="50" t="str">
        <f>_xlfn.IFNA(VLOOKUP($B123,Schools,'HP Schools Calculation'!BNJ$1,0),"")</f>
        <v/>
      </c>
      <c r="BNJ123" s="50" t="str">
        <f>_xlfn.IFNA(VLOOKUP($B123,Schools,'HP Schools Calculation'!BNK$1,0),"")</f>
        <v/>
      </c>
      <c r="BNK123" s="50" t="str">
        <f>_xlfn.IFNA(VLOOKUP($B123,Schools,'HP Schools Calculation'!BNL$1,0),"")</f>
        <v/>
      </c>
      <c r="BNL123" s="50" t="str">
        <f>_xlfn.IFNA(VLOOKUP($B123,Schools,'HP Schools Calculation'!BNM$1,0),"")</f>
        <v/>
      </c>
      <c r="BNM123" s="50" t="str">
        <f>_xlfn.IFNA(VLOOKUP($B123,Schools,'HP Schools Calculation'!BNN$1,0),"")</f>
        <v/>
      </c>
      <c r="BNN123" s="50" t="str">
        <f>_xlfn.IFNA(VLOOKUP($B123,Schools,'HP Schools Calculation'!BNO$1,0),"")</f>
        <v/>
      </c>
      <c r="BNO123" s="50" t="str">
        <f>_xlfn.IFNA(VLOOKUP($B123,Schools,'HP Schools Calculation'!BNP$1,0),"")</f>
        <v/>
      </c>
      <c r="BNP123" s="50" t="str">
        <f>_xlfn.IFNA(VLOOKUP($B123,Schools,'HP Schools Calculation'!BNQ$1,0),"")</f>
        <v/>
      </c>
      <c r="BNQ123" s="50" t="str">
        <f>_xlfn.IFNA(VLOOKUP($B123,Schools,'HP Schools Calculation'!BNR$1,0),"")</f>
        <v/>
      </c>
      <c r="BNR123" s="50" t="str">
        <f>_xlfn.IFNA(VLOOKUP($B123,Schools,'HP Schools Calculation'!BNS$1,0),"")</f>
        <v/>
      </c>
      <c r="BNS123" s="50" t="str">
        <f>_xlfn.IFNA(VLOOKUP($B123,Schools,'HP Schools Calculation'!BNT$1,0),"")</f>
        <v/>
      </c>
      <c r="BNT123" s="50" t="str">
        <f>_xlfn.IFNA(VLOOKUP($B123,Schools,'HP Schools Calculation'!BNU$1,0),"")</f>
        <v/>
      </c>
      <c r="BNU123" s="50" t="str">
        <f>_xlfn.IFNA(VLOOKUP($B123,Schools,'HP Schools Calculation'!BNV$1,0),"")</f>
        <v/>
      </c>
      <c r="BNV123" s="50" t="str">
        <f>_xlfn.IFNA(VLOOKUP($B123,Schools,'HP Schools Calculation'!BNW$1,0),"")</f>
        <v/>
      </c>
      <c r="BNW123" s="50" t="str">
        <f>_xlfn.IFNA(VLOOKUP($B123,Schools,'HP Schools Calculation'!BNX$1,0),"")</f>
        <v/>
      </c>
      <c r="BNX123" s="50" t="str">
        <f>_xlfn.IFNA(VLOOKUP($B123,Schools,'HP Schools Calculation'!BNY$1,0),"")</f>
        <v/>
      </c>
      <c r="BNY123" s="50" t="str">
        <f>_xlfn.IFNA(VLOOKUP($B123,Schools,'HP Schools Calculation'!BNZ$1,0),"")</f>
        <v/>
      </c>
      <c r="BNZ123" s="50" t="str">
        <f>_xlfn.IFNA(VLOOKUP($B123,Schools,'HP Schools Calculation'!BOA$1,0),"")</f>
        <v/>
      </c>
      <c r="BOA123" s="50" t="str">
        <f>_xlfn.IFNA(VLOOKUP($B123,Schools,'HP Schools Calculation'!BOB$1,0),"")</f>
        <v/>
      </c>
      <c r="BOB123" s="50" t="str">
        <f>_xlfn.IFNA(VLOOKUP($B123,Schools,'HP Schools Calculation'!BOC$1,0),"")</f>
        <v/>
      </c>
      <c r="BOC123" s="50" t="str">
        <f>_xlfn.IFNA(VLOOKUP($B123,Schools,'HP Schools Calculation'!BOD$1,0),"")</f>
        <v/>
      </c>
      <c r="BOD123" s="50" t="str">
        <f>_xlfn.IFNA(VLOOKUP($B123,Schools,'HP Schools Calculation'!BOE$1,0),"")</f>
        <v/>
      </c>
      <c r="BOE123" s="50" t="str">
        <f>_xlfn.IFNA(VLOOKUP($B123,Schools,'HP Schools Calculation'!BOF$1,0),"")</f>
        <v/>
      </c>
      <c r="BOF123" s="50" t="str">
        <f>_xlfn.IFNA(VLOOKUP($B123,Schools,'HP Schools Calculation'!BOG$1,0),"")</f>
        <v/>
      </c>
      <c r="BOG123" s="50" t="str">
        <f>_xlfn.IFNA(VLOOKUP($B123,Schools,'HP Schools Calculation'!BOH$1,0),"")</f>
        <v/>
      </c>
      <c r="BOH123" s="50" t="str">
        <f>_xlfn.IFNA(VLOOKUP($B123,Schools,'HP Schools Calculation'!BOI$1,0),"")</f>
        <v/>
      </c>
      <c r="BOI123" s="50" t="str">
        <f>_xlfn.IFNA(VLOOKUP($B123,Schools,'HP Schools Calculation'!BOJ$1,0),"")</f>
        <v/>
      </c>
      <c r="BOJ123" s="50" t="str">
        <f>_xlfn.IFNA(VLOOKUP($B123,Schools,'HP Schools Calculation'!BOK$1,0),"")</f>
        <v/>
      </c>
      <c r="BOK123" s="50" t="str">
        <f>_xlfn.IFNA(VLOOKUP($B123,Schools,'HP Schools Calculation'!BOL$1,0),"")</f>
        <v/>
      </c>
      <c r="BOL123" s="50" t="str">
        <f>_xlfn.IFNA(VLOOKUP($B123,Schools,'HP Schools Calculation'!BOM$1,0),"")</f>
        <v/>
      </c>
      <c r="BOM123" s="50" t="str">
        <f>_xlfn.IFNA(VLOOKUP($B123,Schools,'HP Schools Calculation'!BON$1,0),"")</f>
        <v/>
      </c>
      <c r="BON123" s="50" t="str">
        <f>_xlfn.IFNA(VLOOKUP($B123,Schools,'HP Schools Calculation'!BOO$1,0),"")</f>
        <v/>
      </c>
      <c r="BOO123" s="50" t="str">
        <f>_xlfn.IFNA(VLOOKUP($B123,Schools,'HP Schools Calculation'!BOP$1,0),"")</f>
        <v/>
      </c>
      <c r="BOP123" s="50" t="str">
        <f>_xlfn.IFNA(VLOOKUP($B123,Schools,'HP Schools Calculation'!BOQ$1,0),"")</f>
        <v/>
      </c>
      <c r="BOQ123" s="50" t="str">
        <f>_xlfn.IFNA(VLOOKUP($B123,Schools,'HP Schools Calculation'!BOR$1,0),"")</f>
        <v/>
      </c>
      <c r="BOR123" s="50" t="str">
        <f>_xlfn.IFNA(VLOOKUP($B123,Schools,'HP Schools Calculation'!BOS$1,0),"")</f>
        <v/>
      </c>
      <c r="BOS123" s="50" t="str">
        <f>_xlfn.IFNA(VLOOKUP($B123,Schools,'HP Schools Calculation'!BOT$1,0),"")</f>
        <v/>
      </c>
      <c r="BOT123" s="50" t="str">
        <f>_xlfn.IFNA(VLOOKUP($B123,Schools,'HP Schools Calculation'!BOU$1,0),"")</f>
        <v/>
      </c>
      <c r="BOU123" s="50" t="str">
        <f>_xlfn.IFNA(VLOOKUP($B123,Schools,'HP Schools Calculation'!BOV$1,0),"")</f>
        <v/>
      </c>
      <c r="BOV123" s="50" t="str">
        <f>_xlfn.IFNA(VLOOKUP($B123,Schools,'HP Schools Calculation'!BOW$1,0),"")</f>
        <v/>
      </c>
      <c r="BOW123" s="50" t="str">
        <f>_xlfn.IFNA(VLOOKUP($B123,Schools,'HP Schools Calculation'!BOX$1,0),"")</f>
        <v/>
      </c>
      <c r="BOX123" s="50" t="str">
        <f>_xlfn.IFNA(VLOOKUP($B123,Schools,'HP Schools Calculation'!BOY$1,0),"")</f>
        <v/>
      </c>
      <c r="BOY123" s="50" t="str">
        <f>_xlfn.IFNA(VLOOKUP($B123,Schools,'HP Schools Calculation'!BOZ$1,0),"")</f>
        <v/>
      </c>
      <c r="BOZ123" s="50" t="str">
        <f>_xlfn.IFNA(VLOOKUP($B123,Schools,'HP Schools Calculation'!BPA$1,0),"")</f>
        <v/>
      </c>
      <c r="BPA123" s="50" t="str">
        <f>_xlfn.IFNA(VLOOKUP($B123,Schools,'HP Schools Calculation'!BPB$1,0),"")</f>
        <v/>
      </c>
      <c r="BPB123" s="50" t="str">
        <f>_xlfn.IFNA(VLOOKUP($B123,Schools,'HP Schools Calculation'!BPC$1,0),"")</f>
        <v/>
      </c>
      <c r="BPC123" s="50" t="str">
        <f>_xlfn.IFNA(VLOOKUP($B123,Schools,'HP Schools Calculation'!BPD$1,0),"")</f>
        <v/>
      </c>
      <c r="BPD123" s="50" t="str">
        <f>_xlfn.IFNA(VLOOKUP($B123,Schools,'HP Schools Calculation'!BPE$1,0),"")</f>
        <v/>
      </c>
      <c r="BPE123" s="50" t="str">
        <f>_xlfn.IFNA(VLOOKUP($B123,Schools,'HP Schools Calculation'!BPF$1,0),"")</f>
        <v/>
      </c>
      <c r="BPF123" s="50" t="str">
        <f>_xlfn.IFNA(VLOOKUP($B123,Schools,'HP Schools Calculation'!BPG$1,0),"")</f>
        <v/>
      </c>
      <c r="BPG123" s="50" t="str">
        <f>_xlfn.IFNA(VLOOKUP($B123,Schools,'HP Schools Calculation'!BPH$1,0),"")</f>
        <v/>
      </c>
      <c r="BPH123" s="50" t="str">
        <f>_xlfn.IFNA(VLOOKUP($B123,Schools,'HP Schools Calculation'!BPI$1,0),"")</f>
        <v/>
      </c>
      <c r="BPI123" s="50" t="str">
        <f>_xlfn.IFNA(VLOOKUP($B123,Schools,'HP Schools Calculation'!BPJ$1,0),"")</f>
        <v/>
      </c>
      <c r="BPJ123" s="50" t="str">
        <f>_xlfn.IFNA(VLOOKUP($B123,Schools,'HP Schools Calculation'!BPK$1,0),"")</f>
        <v/>
      </c>
      <c r="BPK123" s="50" t="str">
        <f>_xlfn.IFNA(VLOOKUP($B123,Schools,'HP Schools Calculation'!BPL$1,0),"")</f>
        <v/>
      </c>
      <c r="BPL123" s="50" t="str">
        <f>_xlfn.IFNA(VLOOKUP($B123,Schools,'HP Schools Calculation'!BPM$1,0),"")</f>
        <v/>
      </c>
      <c r="BPM123" s="50" t="str">
        <f>_xlfn.IFNA(VLOOKUP($B123,Schools,'HP Schools Calculation'!BPN$1,0),"")</f>
        <v/>
      </c>
      <c r="BPN123" s="50" t="str">
        <f>_xlfn.IFNA(VLOOKUP($B123,Schools,'HP Schools Calculation'!BPO$1,0),"")</f>
        <v/>
      </c>
      <c r="BPO123" s="50" t="str">
        <f>_xlfn.IFNA(VLOOKUP($B123,Schools,'HP Schools Calculation'!BPP$1,0),"")</f>
        <v/>
      </c>
      <c r="BPP123" s="50" t="str">
        <f>_xlfn.IFNA(VLOOKUP($B123,Schools,'HP Schools Calculation'!BPQ$1,0),"")</f>
        <v/>
      </c>
      <c r="BPQ123" s="50" t="str">
        <f>_xlfn.IFNA(VLOOKUP($B123,Schools,'HP Schools Calculation'!BPR$1,0),"")</f>
        <v/>
      </c>
      <c r="BPR123" s="50" t="str">
        <f>_xlfn.IFNA(VLOOKUP($B123,Schools,'HP Schools Calculation'!BPS$1,0),"")</f>
        <v/>
      </c>
      <c r="BPS123" s="50" t="str">
        <f>_xlfn.IFNA(VLOOKUP($B123,Schools,'HP Schools Calculation'!BPT$1,0),"")</f>
        <v/>
      </c>
      <c r="BPT123" s="50" t="str">
        <f>_xlfn.IFNA(VLOOKUP($B123,Schools,'HP Schools Calculation'!BPU$1,0),"")</f>
        <v/>
      </c>
      <c r="BPU123" s="50" t="str">
        <f>_xlfn.IFNA(VLOOKUP($B123,Schools,'HP Schools Calculation'!BPV$1,0),"")</f>
        <v/>
      </c>
      <c r="BPV123" s="50" t="str">
        <f>_xlfn.IFNA(VLOOKUP($B123,Schools,'HP Schools Calculation'!BPW$1,0),"")</f>
        <v/>
      </c>
      <c r="BPW123" s="50" t="str">
        <f>_xlfn.IFNA(VLOOKUP($B123,Schools,'HP Schools Calculation'!BPX$1,0),"")</f>
        <v/>
      </c>
      <c r="BPX123" s="50" t="str">
        <f>_xlfn.IFNA(VLOOKUP($B123,Schools,'HP Schools Calculation'!BPY$1,0),"")</f>
        <v/>
      </c>
      <c r="BPY123" s="50" t="str">
        <f>_xlfn.IFNA(VLOOKUP($B123,Schools,'HP Schools Calculation'!BPZ$1,0),"")</f>
        <v/>
      </c>
      <c r="BPZ123" s="50" t="str">
        <f>_xlfn.IFNA(VLOOKUP($B123,Schools,'HP Schools Calculation'!BQA$1,0),"")</f>
        <v/>
      </c>
      <c r="BQA123" s="50" t="str">
        <f>_xlfn.IFNA(VLOOKUP($B123,Schools,'HP Schools Calculation'!BQB$1,0),"")</f>
        <v/>
      </c>
      <c r="BQB123" s="50" t="str">
        <f>_xlfn.IFNA(VLOOKUP($B123,Schools,'HP Schools Calculation'!BQC$1,0),"")</f>
        <v/>
      </c>
      <c r="BQC123" s="50" t="str">
        <f>_xlfn.IFNA(VLOOKUP($B123,Schools,'HP Schools Calculation'!BQD$1,0),"")</f>
        <v/>
      </c>
      <c r="BQD123" s="50" t="str">
        <f>_xlfn.IFNA(VLOOKUP($B123,Schools,'HP Schools Calculation'!BQE$1,0),"")</f>
        <v/>
      </c>
      <c r="BQE123" s="50" t="str">
        <f>_xlfn.IFNA(VLOOKUP($B123,Schools,'HP Schools Calculation'!BQF$1,0),"")</f>
        <v/>
      </c>
      <c r="BQF123" s="50" t="str">
        <f>_xlfn.IFNA(VLOOKUP($B123,Schools,'HP Schools Calculation'!BQG$1,0),"")</f>
        <v/>
      </c>
      <c r="BQG123" s="50" t="str">
        <f>_xlfn.IFNA(VLOOKUP($B123,Schools,'HP Schools Calculation'!BQH$1,0),"")</f>
        <v/>
      </c>
      <c r="BQH123" s="50" t="str">
        <f>_xlfn.IFNA(VLOOKUP($B123,Schools,'HP Schools Calculation'!BQI$1,0),"")</f>
        <v/>
      </c>
      <c r="BQI123" s="50" t="str">
        <f>_xlfn.IFNA(VLOOKUP($B123,Schools,'HP Schools Calculation'!BQJ$1,0),"")</f>
        <v/>
      </c>
      <c r="BQJ123" s="50" t="str">
        <f>_xlfn.IFNA(VLOOKUP($B123,Schools,'HP Schools Calculation'!BQK$1,0),"")</f>
        <v/>
      </c>
      <c r="BQK123" s="50" t="str">
        <f>_xlfn.IFNA(VLOOKUP($B123,Schools,'HP Schools Calculation'!BQL$1,0),"")</f>
        <v/>
      </c>
      <c r="BQL123" s="50" t="str">
        <f>_xlfn.IFNA(VLOOKUP($B123,Schools,'HP Schools Calculation'!BQM$1,0),"")</f>
        <v/>
      </c>
      <c r="BQM123" s="50" t="str">
        <f>_xlfn.IFNA(VLOOKUP($B123,Schools,'HP Schools Calculation'!BQN$1,0),"")</f>
        <v/>
      </c>
      <c r="BQN123" s="50" t="str">
        <f>_xlfn.IFNA(VLOOKUP($B123,Schools,'HP Schools Calculation'!BQO$1,0),"")</f>
        <v/>
      </c>
      <c r="BQO123" s="50" t="str">
        <f>_xlfn.IFNA(VLOOKUP($B123,Schools,'HP Schools Calculation'!BQP$1,0),"")</f>
        <v/>
      </c>
      <c r="BQP123" s="50" t="str">
        <f>_xlfn.IFNA(VLOOKUP($B123,Schools,'HP Schools Calculation'!BQQ$1,0),"")</f>
        <v/>
      </c>
      <c r="BQQ123" s="50" t="str">
        <f>_xlfn.IFNA(VLOOKUP($B123,Schools,'HP Schools Calculation'!BQR$1,0),"")</f>
        <v/>
      </c>
      <c r="BQR123" s="50" t="str">
        <f>_xlfn.IFNA(VLOOKUP($B123,Schools,'HP Schools Calculation'!BQS$1,0),"")</f>
        <v/>
      </c>
      <c r="BQS123" s="50" t="str">
        <f>_xlfn.IFNA(VLOOKUP($B123,Schools,'HP Schools Calculation'!BQT$1,0),"")</f>
        <v/>
      </c>
      <c r="BQT123" s="50" t="str">
        <f>_xlfn.IFNA(VLOOKUP($B123,Schools,'HP Schools Calculation'!BQU$1,0),"")</f>
        <v/>
      </c>
      <c r="BQU123" s="50" t="str">
        <f>_xlfn.IFNA(VLOOKUP($B123,Schools,'HP Schools Calculation'!BQV$1,0),"")</f>
        <v/>
      </c>
      <c r="BQV123" s="50" t="str">
        <f>_xlfn.IFNA(VLOOKUP($B123,Schools,'HP Schools Calculation'!BQW$1,0),"")</f>
        <v/>
      </c>
      <c r="BQW123" s="50" t="str">
        <f>_xlfn.IFNA(VLOOKUP($B123,Schools,'HP Schools Calculation'!BQX$1,0),"")</f>
        <v/>
      </c>
      <c r="BQX123" s="50" t="str">
        <f>_xlfn.IFNA(VLOOKUP($B123,Schools,'HP Schools Calculation'!BQY$1,0),"")</f>
        <v/>
      </c>
      <c r="BQY123" s="50" t="str">
        <f>_xlfn.IFNA(VLOOKUP($B123,Schools,'HP Schools Calculation'!BQZ$1,0),"")</f>
        <v/>
      </c>
      <c r="BQZ123" s="50" t="str">
        <f>_xlfn.IFNA(VLOOKUP($B123,Schools,'HP Schools Calculation'!BRA$1,0),"")</f>
        <v/>
      </c>
      <c r="BRA123" s="50" t="str">
        <f>_xlfn.IFNA(VLOOKUP($B123,Schools,'HP Schools Calculation'!BRB$1,0),"")</f>
        <v/>
      </c>
      <c r="BRB123" s="50" t="str">
        <f>_xlfn.IFNA(VLOOKUP($B123,Schools,'HP Schools Calculation'!BRC$1,0),"")</f>
        <v/>
      </c>
      <c r="BRC123" s="50" t="str">
        <f>_xlfn.IFNA(VLOOKUP($B123,Schools,'HP Schools Calculation'!BRD$1,0),"")</f>
        <v/>
      </c>
      <c r="BRD123" s="50" t="str">
        <f>_xlfn.IFNA(VLOOKUP($B123,Schools,'HP Schools Calculation'!BRE$1,0),"")</f>
        <v/>
      </c>
      <c r="BRE123" s="50" t="str">
        <f>_xlfn.IFNA(VLOOKUP($B123,Schools,'HP Schools Calculation'!BRF$1,0),"")</f>
        <v/>
      </c>
      <c r="BRF123" s="50" t="str">
        <f>_xlfn.IFNA(VLOOKUP($B123,Schools,'HP Schools Calculation'!BRG$1,0),"")</f>
        <v/>
      </c>
      <c r="BRG123" s="50" t="str">
        <f>_xlfn.IFNA(VLOOKUP($B123,Schools,'HP Schools Calculation'!BRH$1,0),"")</f>
        <v/>
      </c>
      <c r="BRH123" s="50" t="str">
        <f>_xlfn.IFNA(VLOOKUP($B123,Schools,'HP Schools Calculation'!BRI$1,0),"")</f>
        <v/>
      </c>
      <c r="BRI123" s="50" t="str">
        <f>_xlfn.IFNA(VLOOKUP($B123,Schools,'HP Schools Calculation'!BRJ$1,0),"")</f>
        <v/>
      </c>
      <c r="BRJ123" s="50" t="str">
        <f>_xlfn.IFNA(VLOOKUP($B123,Schools,'HP Schools Calculation'!BRK$1,0),"")</f>
        <v/>
      </c>
      <c r="BRK123" s="50" t="str">
        <f>_xlfn.IFNA(VLOOKUP($B123,Schools,'HP Schools Calculation'!BRL$1,0),"")</f>
        <v/>
      </c>
      <c r="BRL123" s="50" t="str">
        <f>_xlfn.IFNA(VLOOKUP($B123,Schools,'HP Schools Calculation'!BRM$1,0),"")</f>
        <v/>
      </c>
      <c r="BRM123" s="50" t="str">
        <f>_xlfn.IFNA(VLOOKUP($B123,Schools,'HP Schools Calculation'!BRN$1,0),"")</f>
        <v/>
      </c>
      <c r="BRN123" s="50" t="str">
        <f>_xlfn.IFNA(VLOOKUP($B123,Schools,'HP Schools Calculation'!BRO$1,0),"")</f>
        <v/>
      </c>
      <c r="BRO123" s="50" t="str">
        <f>_xlfn.IFNA(VLOOKUP($B123,Schools,'HP Schools Calculation'!BRP$1,0),"")</f>
        <v/>
      </c>
      <c r="BRP123" s="50" t="str">
        <f>_xlfn.IFNA(VLOOKUP($B123,Schools,'HP Schools Calculation'!BRQ$1,0),"")</f>
        <v/>
      </c>
      <c r="BRQ123" s="50" t="str">
        <f>_xlfn.IFNA(VLOOKUP($B123,Schools,'HP Schools Calculation'!BRR$1,0),"")</f>
        <v/>
      </c>
      <c r="BRR123" s="50" t="str">
        <f>_xlfn.IFNA(VLOOKUP($B123,Schools,'HP Schools Calculation'!BRS$1,0),"")</f>
        <v/>
      </c>
      <c r="BRS123" s="50" t="str">
        <f>_xlfn.IFNA(VLOOKUP($B123,Schools,'HP Schools Calculation'!BRT$1,0),"")</f>
        <v/>
      </c>
      <c r="BRT123" s="50" t="str">
        <f>_xlfn.IFNA(VLOOKUP($B123,Schools,'HP Schools Calculation'!BRU$1,0),"")</f>
        <v/>
      </c>
      <c r="BRU123" s="50" t="str">
        <f>_xlfn.IFNA(VLOOKUP($B123,Schools,'HP Schools Calculation'!BRV$1,0),"")</f>
        <v/>
      </c>
      <c r="BRV123" s="50" t="str">
        <f>_xlfn.IFNA(VLOOKUP($B123,Schools,'HP Schools Calculation'!BRW$1,0),"")</f>
        <v/>
      </c>
      <c r="BRW123" s="50" t="str">
        <f>_xlfn.IFNA(VLOOKUP($B123,Schools,'HP Schools Calculation'!BRX$1,0),"")</f>
        <v/>
      </c>
      <c r="BRX123" s="50" t="str">
        <f>_xlfn.IFNA(VLOOKUP($B123,Schools,'HP Schools Calculation'!BRY$1,0),"")</f>
        <v/>
      </c>
      <c r="BRY123" s="50" t="str">
        <f>_xlfn.IFNA(VLOOKUP($B123,Schools,'HP Schools Calculation'!BRZ$1,0),"")</f>
        <v/>
      </c>
      <c r="BRZ123" s="50" t="str">
        <f>_xlfn.IFNA(VLOOKUP($B123,Schools,'HP Schools Calculation'!BSA$1,0),"")</f>
        <v/>
      </c>
      <c r="BSA123" s="50" t="str">
        <f>_xlfn.IFNA(VLOOKUP($B123,Schools,'HP Schools Calculation'!BSB$1,0),"")</f>
        <v/>
      </c>
      <c r="BSB123" s="50" t="str">
        <f>_xlfn.IFNA(VLOOKUP($B123,Schools,'HP Schools Calculation'!BSC$1,0),"")</f>
        <v/>
      </c>
      <c r="BSC123" s="50" t="str">
        <f>_xlfn.IFNA(VLOOKUP($B123,Schools,'HP Schools Calculation'!BSD$1,0),"")</f>
        <v/>
      </c>
      <c r="BSD123" s="50" t="str">
        <f>_xlfn.IFNA(VLOOKUP($B123,Schools,'HP Schools Calculation'!BSE$1,0),"")</f>
        <v/>
      </c>
      <c r="BSE123" s="50" t="str">
        <f>_xlfn.IFNA(VLOOKUP($B123,Schools,'HP Schools Calculation'!BSF$1,0),"")</f>
        <v/>
      </c>
      <c r="BSF123" s="50" t="str">
        <f>_xlfn.IFNA(VLOOKUP($B123,Schools,'HP Schools Calculation'!BSG$1,0),"")</f>
        <v/>
      </c>
      <c r="BSG123" s="50" t="str">
        <f>_xlfn.IFNA(VLOOKUP($B123,Schools,'HP Schools Calculation'!BSH$1,0),"")</f>
        <v/>
      </c>
      <c r="BSH123" s="50" t="str">
        <f>_xlfn.IFNA(VLOOKUP($B123,Schools,'HP Schools Calculation'!BSI$1,0),"")</f>
        <v/>
      </c>
      <c r="BSI123" s="50" t="str">
        <f>_xlfn.IFNA(VLOOKUP($B123,Schools,'HP Schools Calculation'!BSJ$1,0),"")</f>
        <v/>
      </c>
      <c r="BSJ123" s="50" t="str">
        <f>_xlfn.IFNA(VLOOKUP($B123,Schools,'HP Schools Calculation'!BSK$1,0),"")</f>
        <v/>
      </c>
      <c r="BSK123" s="50" t="str">
        <f>_xlfn.IFNA(VLOOKUP($B123,Schools,'HP Schools Calculation'!BSL$1,0),"")</f>
        <v/>
      </c>
      <c r="BSL123" s="50" t="str">
        <f>_xlfn.IFNA(VLOOKUP($B123,Schools,'HP Schools Calculation'!BSM$1,0),"")</f>
        <v/>
      </c>
      <c r="BSM123" s="50" t="str">
        <f>_xlfn.IFNA(VLOOKUP($B123,Schools,'HP Schools Calculation'!BSN$1,0),"")</f>
        <v/>
      </c>
      <c r="BSN123" s="50" t="str">
        <f>_xlfn.IFNA(VLOOKUP($B123,Schools,'HP Schools Calculation'!BSO$1,0),"")</f>
        <v/>
      </c>
      <c r="BSO123" s="50" t="str">
        <f>_xlfn.IFNA(VLOOKUP($B123,Schools,'HP Schools Calculation'!BSP$1,0),"")</f>
        <v/>
      </c>
      <c r="BSP123" s="50" t="str">
        <f>_xlfn.IFNA(VLOOKUP($B123,Schools,'HP Schools Calculation'!BSQ$1,0),"")</f>
        <v/>
      </c>
      <c r="BSQ123" s="50" t="str">
        <f>_xlfn.IFNA(VLOOKUP($B123,Schools,'HP Schools Calculation'!BSR$1,0),"")</f>
        <v/>
      </c>
      <c r="BSR123" s="50" t="str">
        <f>_xlfn.IFNA(VLOOKUP($B123,Schools,'HP Schools Calculation'!BSS$1,0),"")</f>
        <v/>
      </c>
      <c r="BSS123" s="50" t="str">
        <f>_xlfn.IFNA(VLOOKUP($B123,Schools,'HP Schools Calculation'!BST$1,0),"")</f>
        <v/>
      </c>
      <c r="BST123" s="50" t="str">
        <f>_xlfn.IFNA(VLOOKUP($B123,Schools,'HP Schools Calculation'!BSU$1,0),"")</f>
        <v/>
      </c>
      <c r="BSU123" s="50" t="str">
        <f>_xlfn.IFNA(VLOOKUP($B123,Schools,'HP Schools Calculation'!BSV$1,0),"")</f>
        <v/>
      </c>
      <c r="BSV123" s="50" t="str">
        <f>_xlfn.IFNA(VLOOKUP($B123,Schools,'HP Schools Calculation'!BSW$1,0),"")</f>
        <v/>
      </c>
      <c r="BSW123" s="50" t="str">
        <f>_xlfn.IFNA(VLOOKUP($B123,Schools,'HP Schools Calculation'!BSX$1,0),"")</f>
        <v/>
      </c>
      <c r="BSX123" s="50" t="str">
        <f>_xlfn.IFNA(VLOOKUP($B123,Schools,'HP Schools Calculation'!BSY$1,0),"")</f>
        <v/>
      </c>
      <c r="BSY123" s="50" t="str">
        <f>_xlfn.IFNA(VLOOKUP($B123,Schools,'HP Schools Calculation'!BSZ$1,0),"")</f>
        <v/>
      </c>
      <c r="BSZ123" s="50" t="str">
        <f>_xlfn.IFNA(VLOOKUP($B123,Schools,'HP Schools Calculation'!BTA$1,0),"")</f>
        <v/>
      </c>
      <c r="BTA123" s="50" t="str">
        <f>_xlfn.IFNA(VLOOKUP($B123,Schools,'HP Schools Calculation'!BTB$1,0),"")</f>
        <v/>
      </c>
      <c r="BTB123" s="50" t="str">
        <f>_xlfn.IFNA(VLOOKUP($B123,Schools,'HP Schools Calculation'!BTC$1,0),"")</f>
        <v/>
      </c>
      <c r="BTC123" s="50" t="str">
        <f>_xlfn.IFNA(VLOOKUP($B123,Schools,'HP Schools Calculation'!BTD$1,0),"")</f>
        <v/>
      </c>
      <c r="BTD123" s="50" t="str">
        <f>_xlfn.IFNA(VLOOKUP($B123,Schools,'HP Schools Calculation'!BTE$1,0),"")</f>
        <v/>
      </c>
      <c r="BTE123" s="50" t="str">
        <f>_xlfn.IFNA(VLOOKUP($B123,Schools,'HP Schools Calculation'!BTF$1,0),"")</f>
        <v/>
      </c>
      <c r="BTF123" s="50" t="str">
        <f>_xlfn.IFNA(VLOOKUP($B123,Schools,'HP Schools Calculation'!BTG$1,0),"")</f>
        <v/>
      </c>
      <c r="BTG123" s="50" t="str">
        <f>_xlfn.IFNA(VLOOKUP($B123,Schools,'HP Schools Calculation'!BTH$1,0),"")</f>
        <v/>
      </c>
      <c r="BTH123" s="50" t="str">
        <f>_xlfn.IFNA(VLOOKUP($B123,Schools,'HP Schools Calculation'!BTI$1,0),"")</f>
        <v/>
      </c>
      <c r="BTI123" s="50" t="str">
        <f>_xlfn.IFNA(VLOOKUP($B123,Schools,'HP Schools Calculation'!BTJ$1,0),"")</f>
        <v/>
      </c>
      <c r="BTJ123" s="50" t="str">
        <f>_xlfn.IFNA(VLOOKUP($B123,Schools,'HP Schools Calculation'!BTK$1,0),"")</f>
        <v/>
      </c>
      <c r="BTK123" s="50" t="str">
        <f>_xlfn.IFNA(VLOOKUP($B123,Schools,'HP Schools Calculation'!BTL$1,0),"")</f>
        <v/>
      </c>
      <c r="BTL123" s="50" t="str">
        <f>_xlfn.IFNA(VLOOKUP($B123,Schools,'HP Schools Calculation'!BTM$1,0),"")</f>
        <v/>
      </c>
      <c r="BTM123" s="50" t="str">
        <f>_xlfn.IFNA(VLOOKUP($B123,Schools,'HP Schools Calculation'!BTN$1,0),"")</f>
        <v/>
      </c>
      <c r="BTN123" s="50" t="str">
        <f>_xlfn.IFNA(VLOOKUP($B123,Schools,'HP Schools Calculation'!BTO$1,0),"")</f>
        <v/>
      </c>
      <c r="BTO123" s="50" t="str">
        <f>_xlfn.IFNA(VLOOKUP($B123,Schools,'HP Schools Calculation'!BTP$1,0),"")</f>
        <v/>
      </c>
      <c r="BTP123" s="50" t="str">
        <f>_xlfn.IFNA(VLOOKUP($B123,Schools,'HP Schools Calculation'!BTQ$1,0),"")</f>
        <v/>
      </c>
      <c r="BTQ123" s="50" t="str">
        <f>_xlfn.IFNA(VLOOKUP($B123,Schools,'HP Schools Calculation'!BTR$1,0),"")</f>
        <v/>
      </c>
      <c r="BTR123" s="50" t="str">
        <f>_xlfn.IFNA(VLOOKUP($B123,Schools,'HP Schools Calculation'!BTS$1,0),"")</f>
        <v/>
      </c>
      <c r="BTS123" s="50" t="str">
        <f>_xlfn.IFNA(VLOOKUP($B123,Schools,'HP Schools Calculation'!BTT$1,0),"")</f>
        <v/>
      </c>
      <c r="BTT123" s="50" t="str">
        <f>_xlfn.IFNA(VLOOKUP($B123,Schools,'HP Schools Calculation'!BTU$1,0),"")</f>
        <v/>
      </c>
      <c r="BTU123" s="50" t="str">
        <f>_xlfn.IFNA(VLOOKUP($B123,Schools,'HP Schools Calculation'!BTV$1,0),"")</f>
        <v/>
      </c>
      <c r="BTV123" s="50" t="str">
        <f>_xlfn.IFNA(VLOOKUP($B123,Schools,'HP Schools Calculation'!BTW$1,0),"")</f>
        <v/>
      </c>
      <c r="BTW123" s="50" t="str">
        <f>_xlfn.IFNA(VLOOKUP($B123,Schools,'HP Schools Calculation'!BTX$1,0),"")</f>
        <v/>
      </c>
      <c r="BTX123" s="50" t="str">
        <f>_xlfn.IFNA(VLOOKUP($B123,Schools,'HP Schools Calculation'!BTY$1,0),"")</f>
        <v/>
      </c>
      <c r="BTY123" s="50" t="str">
        <f>_xlfn.IFNA(VLOOKUP($B123,Schools,'HP Schools Calculation'!BTZ$1,0),"")</f>
        <v/>
      </c>
      <c r="BTZ123" s="50" t="str">
        <f>_xlfn.IFNA(VLOOKUP($B123,Schools,'HP Schools Calculation'!BUA$1,0),"")</f>
        <v/>
      </c>
      <c r="BUA123" s="50" t="str">
        <f>_xlfn.IFNA(VLOOKUP($B123,Schools,'HP Schools Calculation'!BUB$1,0),"")</f>
        <v/>
      </c>
      <c r="BUB123" s="50" t="str">
        <f>_xlfn.IFNA(VLOOKUP($B123,Schools,'HP Schools Calculation'!BUC$1,0),"")</f>
        <v/>
      </c>
      <c r="BUC123" s="50" t="str">
        <f>_xlfn.IFNA(VLOOKUP($B123,Schools,'HP Schools Calculation'!BUD$1,0),"")</f>
        <v/>
      </c>
      <c r="BUD123" s="50" t="str">
        <f>_xlfn.IFNA(VLOOKUP($B123,Schools,'HP Schools Calculation'!BUE$1,0),"")</f>
        <v/>
      </c>
      <c r="BUE123" s="50" t="str">
        <f>_xlfn.IFNA(VLOOKUP($B123,Schools,'HP Schools Calculation'!BUF$1,0),"")</f>
        <v/>
      </c>
      <c r="BUF123" s="50" t="str">
        <f>_xlfn.IFNA(VLOOKUP($B123,Schools,'HP Schools Calculation'!BUG$1,0),"")</f>
        <v/>
      </c>
      <c r="BUG123" s="50" t="str">
        <f>_xlfn.IFNA(VLOOKUP($B123,Schools,'HP Schools Calculation'!BUH$1,0),"")</f>
        <v/>
      </c>
      <c r="BUH123" s="50" t="str">
        <f>_xlfn.IFNA(VLOOKUP($B123,Schools,'HP Schools Calculation'!BUI$1,0),"")</f>
        <v/>
      </c>
      <c r="BUI123" s="50" t="str">
        <f>_xlfn.IFNA(VLOOKUP($B123,Schools,'HP Schools Calculation'!BUJ$1,0),"")</f>
        <v/>
      </c>
      <c r="BUJ123" s="50" t="str">
        <f>_xlfn.IFNA(VLOOKUP($B123,Schools,'HP Schools Calculation'!BUK$1,0),"")</f>
        <v/>
      </c>
      <c r="BUK123" s="50" t="str">
        <f>_xlfn.IFNA(VLOOKUP($B123,Schools,'HP Schools Calculation'!BUL$1,0),"")</f>
        <v/>
      </c>
      <c r="BUL123" s="50" t="str">
        <f>_xlfn.IFNA(VLOOKUP($B123,Schools,'HP Schools Calculation'!BUM$1,0),"")</f>
        <v/>
      </c>
      <c r="BUM123" s="50" t="str">
        <f>_xlfn.IFNA(VLOOKUP($B123,Schools,'HP Schools Calculation'!BUN$1,0),"")</f>
        <v/>
      </c>
      <c r="BUN123" s="50" t="str">
        <f>_xlfn.IFNA(VLOOKUP($B123,Schools,'HP Schools Calculation'!BUO$1,0),"")</f>
        <v/>
      </c>
      <c r="BUO123" s="50" t="str">
        <f>_xlfn.IFNA(VLOOKUP($B123,Schools,'HP Schools Calculation'!BUP$1,0),"")</f>
        <v/>
      </c>
      <c r="BUP123" s="50" t="str">
        <f>_xlfn.IFNA(VLOOKUP($B123,Schools,'HP Schools Calculation'!BUQ$1,0),"")</f>
        <v/>
      </c>
      <c r="BUQ123" s="50" t="str">
        <f>_xlfn.IFNA(VLOOKUP($B123,Schools,'HP Schools Calculation'!BUR$1,0),"")</f>
        <v/>
      </c>
      <c r="BUR123" s="50" t="str">
        <f>_xlfn.IFNA(VLOOKUP($B123,Schools,'HP Schools Calculation'!BUS$1,0),"")</f>
        <v/>
      </c>
      <c r="BUS123" s="50" t="str">
        <f>_xlfn.IFNA(VLOOKUP($B123,Schools,'HP Schools Calculation'!BUT$1,0),"")</f>
        <v/>
      </c>
      <c r="BUT123" s="50" t="str">
        <f>_xlfn.IFNA(VLOOKUP($B123,Schools,'HP Schools Calculation'!BUU$1,0),"")</f>
        <v/>
      </c>
      <c r="BUU123" s="50" t="str">
        <f>_xlfn.IFNA(VLOOKUP($B123,Schools,'HP Schools Calculation'!BUV$1,0),"")</f>
        <v/>
      </c>
      <c r="BUV123" s="50" t="str">
        <f>_xlfn.IFNA(VLOOKUP($B123,Schools,'HP Schools Calculation'!BUW$1,0),"")</f>
        <v/>
      </c>
      <c r="BUW123" s="50" t="str">
        <f>_xlfn.IFNA(VLOOKUP($B123,Schools,'HP Schools Calculation'!BUX$1,0),"")</f>
        <v/>
      </c>
      <c r="BUX123" s="50" t="str">
        <f>_xlfn.IFNA(VLOOKUP($B123,Schools,'HP Schools Calculation'!BUY$1,0),"")</f>
        <v/>
      </c>
      <c r="BUY123" s="50" t="str">
        <f>_xlfn.IFNA(VLOOKUP($B123,Schools,'HP Schools Calculation'!BUZ$1,0),"")</f>
        <v/>
      </c>
      <c r="BUZ123" s="50" t="str">
        <f>_xlfn.IFNA(VLOOKUP($B123,Schools,'HP Schools Calculation'!BVA$1,0),"")</f>
        <v/>
      </c>
      <c r="BVA123" s="50" t="str">
        <f>_xlfn.IFNA(VLOOKUP($B123,Schools,'HP Schools Calculation'!BVB$1,0),"")</f>
        <v/>
      </c>
      <c r="BVB123" s="50" t="str">
        <f>_xlfn.IFNA(VLOOKUP($B123,Schools,'HP Schools Calculation'!BVC$1,0),"")</f>
        <v/>
      </c>
      <c r="BVC123" s="50" t="str">
        <f>_xlfn.IFNA(VLOOKUP($B123,Schools,'HP Schools Calculation'!BVD$1,0),"")</f>
        <v/>
      </c>
      <c r="BVD123" s="50" t="str">
        <f>_xlfn.IFNA(VLOOKUP($B123,Schools,'HP Schools Calculation'!BVE$1,0),"")</f>
        <v/>
      </c>
      <c r="BVE123" s="50" t="str">
        <f>_xlfn.IFNA(VLOOKUP($B123,Schools,'HP Schools Calculation'!BVF$1,0),"")</f>
        <v/>
      </c>
      <c r="BVF123" s="50" t="str">
        <f>_xlfn.IFNA(VLOOKUP($B123,Schools,'HP Schools Calculation'!BVG$1,0),"")</f>
        <v/>
      </c>
      <c r="BVG123" s="50" t="str">
        <f>_xlfn.IFNA(VLOOKUP($B123,Schools,'HP Schools Calculation'!BVH$1,0),"")</f>
        <v/>
      </c>
      <c r="BVH123" s="50" t="str">
        <f>_xlfn.IFNA(VLOOKUP($B123,Schools,'HP Schools Calculation'!BVI$1,0),"")</f>
        <v/>
      </c>
      <c r="BVI123" s="50" t="str">
        <f>_xlfn.IFNA(VLOOKUP($B123,Schools,'HP Schools Calculation'!BVJ$1,0),"")</f>
        <v/>
      </c>
      <c r="BVJ123" s="50" t="str">
        <f>_xlfn.IFNA(VLOOKUP($B123,Schools,'HP Schools Calculation'!BVK$1,0),"")</f>
        <v/>
      </c>
      <c r="BVK123" s="50" t="str">
        <f>_xlfn.IFNA(VLOOKUP($B123,Schools,'HP Schools Calculation'!BVL$1,0),"")</f>
        <v/>
      </c>
      <c r="BVL123" s="50" t="str">
        <f>_xlfn.IFNA(VLOOKUP($B123,Schools,'HP Schools Calculation'!BVM$1,0),"")</f>
        <v/>
      </c>
      <c r="BVM123" s="50" t="str">
        <f>_xlfn.IFNA(VLOOKUP($B123,Schools,'HP Schools Calculation'!BVN$1,0),"")</f>
        <v/>
      </c>
      <c r="BVN123" s="50" t="str">
        <f>_xlfn.IFNA(VLOOKUP($B123,Schools,'HP Schools Calculation'!BVO$1,0),"")</f>
        <v/>
      </c>
      <c r="BVO123" s="50" t="str">
        <f>_xlfn.IFNA(VLOOKUP($B123,Schools,'HP Schools Calculation'!BVP$1,0),"")</f>
        <v/>
      </c>
      <c r="BVP123" s="50" t="str">
        <f>_xlfn.IFNA(VLOOKUP($B123,Schools,'HP Schools Calculation'!BVQ$1,0),"")</f>
        <v/>
      </c>
      <c r="BVQ123" s="50" t="str">
        <f>_xlfn.IFNA(VLOOKUP($B123,Schools,'HP Schools Calculation'!BVR$1,0),"")</f>
        <v/>
      </c>
      <c r="BVR123" s="50" t="str">
        <f>_xlfn.IFNA(VLOOKUP($B123,Schools,'HP Schools Calculation'!BVS$1,0),"")</f>
        <v/>
      </c>
      <c r="BVS123" s="50" t="str">
        <f>_xlfn.IFNA(VLOOKUP($B123,Schools,'HP Schools Calculation'!BVT$1,0),"")</f>
        <v/>
      </c>
      <c r="BVT123" s="50" t="str">
        <f>_xlfn.IFNA(VLOOKUP($B123,Schools,'HP Schools Calculation'!BVU$1,0),"")</f>
        <v/>
      </c>
      <c r="BVU123" s="50" t="str">
        <f>_xlfn.IFNA(VLOOKUP($B123,Schools,'HP Schools Calculation'!BVV$1,0),"")</f>
        <v/>
      </c>
      <c r="BVV123" s="50" t="str">
        <f>_xlfn.IFNA(VLOOKUP($B123,Schools,'HP Schools Calculation'!BVW$1,0),"")</f>
        <v/>
      </c>
      <c r="BVW123" s="50" t="str">
        <f>_xlfn.IFNA(VLOOKUP($B123,Schools,'HP Schools Calculation'!BVX$1,0),"")</f>
        <v/>
      </c>
      <c r="BVX123" s="50" t="str">
        <f>_xlfn.IFNA(VLOOKUP($B123,Schools,'HP Schools Calculation'!BVY$1,0),"")</f>
        <v/>
      </c>
      <c r="BVY123" s="50" t="str">
        <f>_xlfn.IFNA(VLOOKUP($B123,Schools,'HP Schools Calculation'!BVZ$1,0),"")</f>
        <v/>
      </c>
      <c r="BVZ123" s="50" t="str">
        <f>_xlfn.IFNA(VLOOKUP($B123,Schools,'HP Schools Calculation'!BWA$1,0),"")</f>
        <v/>
      </c>
      <c r="BWA123" s="50" t="str">
        <f>_xlfn.IFNA(VLOOKUP($B123,Schools,'HP Schools Calculation'!BWB$1,0),"")</f>
        <v/>
      </c>
      <c r="BWB123" s="50" t="str">
        <f>_xlfn.IFNA(VLOOKUP($B123,Schools,'HP Schools Calculation'!BWC$1,0),"")</f>
        <v/>
      </c>
      <c r="BWC123" s="50" t="str">
        <f>_xlfn.IFNA(VLOOKUP($B123,Schools,'HP Schools Calculation'!BWD$1,0),"")</f>
        <v/>
      </c>
      <c r="BWD123" s="50" t="str">
        <f>_xlfn.IFNA(VLOOKUP($B123,Schools,'HP Schools Calculation'!BWE$1,0),"")</f>
        <v/>
      </c>
      <c r="BWE123" s="50" t="str">
        <f>_xlfn.IFNA(VLOOKUP($B123,Schools,'HP Schools Calculation'!BWF$1,0),"")</f>
        <v/>
      </c>
      <c r="BWF123" s="50" t="str">
        <f>_xlfn.IFNA(VLOOKUP($B123,Schools,'HP Schools Calculation'!BWG$1,0),"")</f>
        <v/>
      </c>
      <c r="BWG123" s="50" t="str">
        <f>_xlfn.IFNA(VLOOKUP($B123,Schools,'HP Schools Calculation'!BWH$1,0),"")</f>
        <v/>
      </c>
      <c r="BWH123" s="50" t="str">
        <f>_xlfn.IFNA(VLOOKUP($B123,Schools,'HP Schools Calculation'!BWI$1,0),"")</f>
        <v/>
      </c>
      <c r="BWI123" s="50" t="str">
        <f>_xlfn.IFNA(VLOOKUP($B123,Schools,'HP Schools Calculation'!BWJ$1,0),"")</f>
        <v/>
      </c>
      <c r="BWJ123" s="50" t="str">
        <f>_xlfn.IFNA(VLOOKUP($B123,Schools,'HP Schools Calculation'!BWK$1,0),"")</f>
        <v/>
      </c>
      <c r="BWK123" s="50" t="str">
        <f>_xlfn.IFNA(VLOOKUP($B123,Schools,'HP Schools Calculation'!BWL$1,0),"")</f>
        <v/>
      </c>
      <c r="BWL123" s="50" t="str">
        <f>_xlfn.IFNA(VLOOKUP($B123,Schools,'HP Schools Calculation'!BWM$1,0),"")</f>
        <v/>
      </c>
      <c r="BWM123" s="50" t="str">
        <f>_xlfn.IFNA(VLOOKUP($B123,Schools,'HP Schools Calculation'!BWN$1,0),"")</f>
        <v/>
      </c>
      <c r="BWN123" s="50" t="str">
        <f>_xlfn.IFNA(VLOOKUP($B123,Schools,'HP Schools Calculation'!BWO$1,0),"")</f>
        <v/>
      </c>
      <c r="BWO123" s="50" t="str">
        <f>_xlfn.IFNA(VLOOKUP($B123,Schools,'HP Schools Calculation'!BWP$1,0),"")</f>
        <v/>
      </c>
      <c r="BWP123" s="50" t="str">
        <f>_xlfn.IFNA(VLOOKUP($B123,Schools,'HP Schools Calculation'!BWQ$1,0),"")</f>
        <v/>
      </c>
      <c r="BWQ123" s="50" t="str">
        <f>_xlfn.IFNA(VLOOKUP($B123,Schools,'HP Schools Calculation'!BWR$1,0),"")</f>
        <v/>
      </c>
      <c r="BWR123" s="50" t="str">
        <f>_xlfn.IFNA(VLOOKUP($B123,Schools,'HP Schools Calculation'!BWS$1,0),"")</f>
        <v/>
      </c>
      <c r="BWS123" s="50" t="str">
        <f>_xlfn.IFNA(VLOOKUP($B123,Schools,'HP Schools Calculation'!BWT$1,0),"")</f>
        <v/>
      </c>
      <c r="BWT123" s="50" t="str">
        <f>_xlfn.IFNA(VLOOKUP($B123,Schools,'HP Schools Calculation'!BWU$1,0),"")</f>
        <v/>
      </c>
      <c r="BWU123" s="50" t="str">
        <f>_xlfn.IFNA(VLOOKUP($B123,Schools,'HP Schools Calculation'!BWV$1,0),"")</f>
        <v/>
      </c>
      <c r="BWV123" s="50" t="str">
        <f>_xlfn.IFNA(VLOOKUP($B123,Schools,'HP Schools Calculation'!BWW$1,0),"")</f>
        <v/>
      </c>
      <c r="BWW123" s="50" t="str">
        <f>_xlfn.IFNA(VLOOKUP($B123,Schools,'HP Schools Calculation'!BWX$1,0),"")</f>
        <v/>
      </c>
      <c r="BWX123" s="50" t="str">
        <f>_xlfn.IFNA(VLOOKUP($B123,Schools,'HP Schools Calculation'!BWY$1,0),"")</f>
        <v/>
      </c>
      <c r="BWY123" s="50" t="str">
        <f>_xlfn.IFNA(VLOOKUP($B123,Schools,'HP Schools Calculation'!BWZ$1,0),"")</f>
        <v/>
      </c>
      <c r="BWZ123" s="50" t="str">
        <f>_xlfn.IFNA(VLOOKUP($B123,Schools,'HP Schools Calculation'!BXA$1,0),"")</f>
        <v/>
      </c>
      <c r="BXA123" s="50" t="str">
        <f>_xlfn.IFNA(VLOOKUP($B123,Schools,'HP Schools Calculation'!BXB$1,0),"")</f>
        <v/>
      </c>
      <c r="BXB123" s="50" t="str">
        <f>_xlfn.IFNA(VLOOKUP($B123,Schools,'HP Schools Calculation'!BXC$1,0),"")</f>
        <v/>
      </c>
      <c r="BXC123" s="50" t="str">
        <f>_xlfn.IFNA(VLOOKUP($B123,Schools,'HP Schools Calculation'!BXD$1,0),"")</f>
        <v/>
      </c>
      <c r="BXD123" s="50" t="str">
        <f>_xlfn.IFNA(VLOOKUP($B123,Schools,'HP Schools Calculation'!BXE$1,0),"")</f>
        <v/>
      </c>
      <c r="BXE123" s="50" t="str">
        <f>_xlfn.IFNA(VLOOKUP($B123,Schools,'HP Schools Calculation'!BXF$1,0),"")</f>
        <v/>
      </c>
      <c r="BXF123" s="50" t="str">
        <f>_xlfn.IFNA(VLOOKUP($B123,Schools,'HP Schools Calculation'!BXG$1,0),"")</f>
        <v/>
      </c>
      <c r="BXG123" s="50" t="str">
        <f>_xlfn.IFNA(VLOOKUP($B123,Schools,'HP Schools Calculation'!BXH$1,0),"")</f>
        <v/>
      </c>
      <c r="BXH123" s="50" t="str">
        <f>_xlfn.IFNA(VLOOKUP($B123,Schools,'HP Schools Calculation'!BXI$1,0),"")</f>
        <v/>
      </c>
      <c r="BXI123" s="50" t="str">
        <f>_xlfn.IFNA(VLOOKUP($B123,Schools,'HP Schools Calculation'!BXJ$1,0),"")</f>
        <v/>
      </c>
      <c r="BXJ123" s="50" t="str">
        <f>_xlfn.IFNA(VLOOKUP($B123,Schools,'HP Schools Calculation'!BXK$1,0),"")</f>
        <v/>
      </c>
      <c r="BXK123" s="50" t="str">
        <f>_xlfn.IFNA(VLOOKUP($B123,Schools,'HP Schools Calculation'!BXL$1,0),"")</f>
        <v/>
      </c>
      <c r="BXL123" s="50" t="str">
        <f>_xlfn.IFNA(VLOOKUP($B123,Schools,'HP Schools Calculation'!BXM$1,0),"")</f>
        <v/>
      </c>
      <c r="BXM123" s="50" t="str">
        <f>_xlfn.IFNA(VLOOKUP($B123,Schools,'HP Schools Calculation'!BXN$1,0),"")</f>
        <v/>
      </c>
      <c r="BXN123" s="50" t="str">
        <f>_xlfn.IFNA(VLOOKUP($B123,Schools,'HP Schools Calculation'!BXO$1,0),"")</f>
        <v/>
      </c>
      <c r="BXO123" s="50" t="str">
        <f>_xlfn.IFNA(VLOOKUP($B123,Schools,'HP Schools Calculation'!BXP$1,0),"")</f>
        <v/>
      </c>
      <c r="BXP123" s="50" t="str">
        <f>_xlfn.IFNA(VLOOKUP($B123,Schools,'HP Schools Calculation'!BXQ$1,0),"")</f>
        <v/>
      </c>
      <c r="BXQ123" s="50" t="str">
        <f>_xlfn.IFNA(VLOOKUP($B123,Schools,'HP Schools Calculation'!BXR$1,0),"")</f>
        <v/>
      </c>
      <c r="BXR123" s="50" t="str">
        <f>_xlfn.IFNA(VLOOKUP($B123,Schools,'HP Schools Calculation'!BXS$1,0),"")</f>
        <v/>
      </c>
      <c r="BXS123" s="50" t="str">
        <f>_xlfn.IFNA(VLOOKUP($B123,Schools,'HP Schools Calculation'!BXT$1,0),"")</f>
        <v/>
      </c>
      <c r="BXT123" s="50" t="str">
        <f>_xlfn.IFNA(VLOOKUP($B123,Schools,'HP Schools Calculation'!BXU$1,0),"")</f>
        <v/>
      </c>
      <c r="BXU123" s="50" t="str">
        <f>_xlfn.IFNA(VLOOKUP($B123,Schools,'HP Schools Calculation'!BXV$1,0),"")</f>
        <v/>
      </c>
      <c r="BXV123" s="50" t="str">
        <f>_xlfn.IFNA(VLOOKUP($B123,Schools,'HP Schools Calculation'!BXW$1,0),"")</f>
        <v/>
      </c>
      <c r="BXW123" s="50" t="str">
        <f>_xlfn.IFNA(VLOOKUP($B123,Schools,'HP Schools Calculation'!BXX$1,0),"")</f>
        <v/>
      </c>
      <c r="BXX123" s="50" t="str">
        <f>_xlfn.IFNA(VLOOKUP($B123,Schools,'HP Schools Calculation'!BXY$1,0),"")</f>
        <v/>
      </c>
      <c r="BXY123" s="50" t="str">
        <f>_xlfn.IFNA(VLOOKUP($B123,Schools,'HP Schools Calculation'!BXZ$1,0),"")</f>
        <v/>
      </c>
      <c r="BXZ123" s="50" t="str">
        <f>_xlfn.IFNA(VLOOKUP($B123,Schools,'HP Schools Calculation'!BYA$1,0),"")</f>
        <v/>
      </c>
      <c r="BYA123" s="50" t="str">
        <f>_xlfn.IFNA(VLOOKUP($B123,Schools,'HP Schools Calculation'!BYB$1,0),"")</f>
        <v/>
      </c>
      <c r="BYB123" s="50" t="str">
        <f>_xlfn.IFNA(VLOOKUP($B123,Schools,'HP Schools Calculation'!BYC$1,0),"")</f>
        <v/>
      </c>
      <c r="BYC123" s="50" t="str">
        <f>_xlfn.IFNA(VLOOKUP($B123,Schools,'HP Schools Calculation'!BYD$1,0),"")</f>
        <v/>
      </c>
      <c r="BYD123" s="50" t="str">
        <f>_xlfn.IFNA(VLOOKUP($B123,Schools,'HP Schools Calculation'!BYE$1,0),"")</f>
        <v/>
      </c>
      <c r="BYE123" s="50" t="str">
        <f>_xlfn.IFNA(VLOOKUP($B123,Schools,'HP Schools Calculation'!BYF$1,0),"")</f>
        <v/>
      </c>
      <c r="BYF123" s="50" t="str">
        <f>_xlfn.IFNA(VLOOKUP($B123,Schools,'HP Schools Calculation'!BYG$1,0),"")</f>
        <v/>
      </c>
      <c r="BYG123" s="50" t="str">
        <f>_xlfn.IFNA(VLOOKUP($B123,Schools,'HP Schools Calculation'!BYH$1,0),"")</f>
        <v/>
      </c>
      <c r="BYH123" s="50" t="str">
        <f>_xlfn.IFNA(VLOOKUP($B123,Schools,'HP Schools Calculation'!BYI$1,0),"")</f>
        <v/>
      </c>
      <c r="BYI123" s="50" t="str">
        <f>_xlfn.IFNA(VLOOKUP($B123,Schools,'HP Schools Calculation'!BYJ$1,0),"")</f>
        <v/>
      </c>
      <c r="BYJ123" s="50" t="str">
        <f>_xlfn.IFNA(VLOOKUP($B123,Schools,'HP Schools Calculation'!BYK$1,0),"")</f>
        <v/>
      </c>
      <c r="BYK123" s="50" t="str">
        <f>_xlfn.IFNA(VLOOKUP($B123,Schools,'HP Schools Calculation'!BYL$1,0),"")</f>
        <v/>
      </c>
      <c r="BYL123" s="50" t="str">
        <f>_xlfn.IFNA(VLOOKUP($B123,Schools,'HP Schools Calculation'!BYM$1,0),"")</f>
        <v/>
      </c>
      <c r="BYM123" s="50" t="str">
        <f>_xlfn.IFNA(VLOOKUP($B123,Schools,'HP Schools Calculation'!BYN$1,0),"")</f>
        <v/>
      </c>
      <c r="BYN123" s="50" t="str">
        <f>_xlfn.IFNA(VLOOKUP($B123,Schools,'HP Schools Calculation'!BYO$1,0),"")</f>
        <v/>
      </c>
      <c r="BYO123" s="50" t="str">
        <f>_xlfn.IFNA(VLOOKUP($B123,Schools,'HP Schools Calculation'!BYP$1,0),"")</f>
        <v/>
      </c>
      <c r="BYP123" s="50" t="str">
        <f>_xlfn.IFNA(VLOOKUP($B123,Schools,'HP Schools Calculation'!BYQ$1,0),"")</f>
        <v/>
      </c>
      <c r="BYQ123" s="50" t="str">
        <f>_xlfn.IFNA(VLOOKUP($B123,Schools,'HP Schools Calculation'!BYR$1,0),"")</f>
        <v/>
      </c>
      <c r="BYR123" s="50" t="str">
        <f>_xlfn.IFNA(VLOOKUP($B123,Schools,'HP Schools Calculation'!BYS$1,0),"")</f>
        <v/>
      </c>
      <c r="BYS123" s="50" t="str">
        <f>_xlfn.IFNA(VLOOKUP($B123,Schools,'HP Schools Calculation'!BYT$1,0),"")</f>
        <v/>
      </c>
      <c r="BYT123" s="50" t="str">
        <f>_xlfn.IFNA(VLOOKUP($B123,Schools,'HP Schools Calculation'!BYU$1,0),"")</f>
        <v/>
      </c>
      <c r="BYU123" s="50" t="str">
        <f>_xlfn.IFNA(VLOOKUP($B123,Schools,'HP Schools Calculation'!BYV$1,0),"")</f>
        <v/>
      </c>
      <c r="BYV123" s="50" t="str">
        <f>_xlfn.IFNA(VLOOKUP($B123,Schools,'HP Schools Calculation'!BYW$1,0),"")</f>
        <v/>
      </c>
      <c r="BYW123" s="50" t="str">
        <f>_xlfn.IFNA(VLOOKUP($B123,Schools,'HP Schools Calculation'!BYX$1,0),"")</f>
        <v/>
      </c>
      <c r="BYX123" s="50" t="str">
        <f>_xlfn.IFNA(VLOOKUP($B123,Schools,'HP Schools Calculation'!BYY$1,0),"")</f>
        <v/>
      </c>
      <c r="BYY123" s="50" t="str">
        <f>_xlfn.IFNA(VLOOKUP($B123,Schools,'HP Schools Calculation'!BYZ$1,0),"")</f>
        <v/>
      </c>
      <c r="BYZ123" s="50" t="str">
        <f>_xlfn.IFNA(VLOOKUP($B123,Schools,'HP Schools Calculation'!BZA$1,0),"")</f>
        <v/>
      </c>
      <c r="BZA123" s="50" t="str">
        <f>_xlfn.IFNA(VLOOKUP($B123,Schools,'HP Schools Calculation'!BZB$1,0),"")</f>
        <v/>
      </c>
      <c r="BZB123" s="50" t="str">
        <f>_xlfn.IFNA(VLOOKUP($B123,Schools,'HP Schools Calculation'!BZC$1,0),"")</f>
        <v/>
      </c>
      <c r="BZC123" s="50" t="str">
        <f>_xlfn.IFNA(VLOOKUP($B123,Schools,'HP Schools Calculation'!BZD$1,0),"")</f>
        <v/>
      </c>
      <c r="BZD123" s="50" t="str">
        <f>_xlfn.IFNA(VLOOKUP($B123,Schools,'HP Schools Calculation'!BZE$1,0),"")</f>
        <v/>
      </c>
      <c r="BZE123" s="50" t="str">
        <f>_xlfn.IFNA(VLOOKUP($B123,Schools,'HP Schools Calculation'!BZF$1,0),"")</f>
        <v/>
      </c>
      <c r="BZF123" s="50" t="str">
        <f>_xlfn.IFNA(VLOOKUP($B123,Schools,'HP Schools Calculation'!BZG$1,0),"")</f>
        <v/>
      </c>
      <c r="BZG123" s="50" t="str">
        <f>_xlfn.IFNA(VLOOKUP($B123,Schools,'HP Schools Calculation'!BZH$1,0),"")</f>
        <v/>
      </c>
      <c r="BZH123" s="50" t="str">
        <f>_xlfn.IFNA(VLOOKUP($B123,Schools,'HP Schools Calculation'!BZI$1,0),"")</f>
        <v/>
      </c>
      <c r="BZI123" s="50" t="str">
        <f>_xlfn.IFNA(VLOOKUP($B123,Schools,'HP Schools Calculation'!BZJ$1,0),"")</f>
        <v/>
      </c>
      <c r="BZJ123" s="50" t="str">
        <f>_xlfn.IFNA(VLOOKUP($B123,Schools,'HP Schools Calculation'!BZK$1,0),"")</f>
        <v/>
      </c>
      <c r="BZK123" s="50" t="str">
        <f>_xlfn.IFNA(VLOOKUP($B123,Schools,'HP Schools Calculation'!BZL$1,0),"")</f>
        <v/>
      </c>
      <c r="BZL123" s="50" t="str">
        <f>_xlfn.IFNA(VLOOKUP($B123,Schools,'HP Schools Calculation'!BZM$1,0),"")</f>
        <v/>
      </c>
      <c r="BZM123" s="50" t="str">
        <f>_xlfn.IFNA(VLOOKUP($B123,Schools,'HP Schools Calculation'!BZN$1,0),"")</f>
        <v/>
      </c>
      <c r="BZN123" s="50" t="str">
        <f>_xlfn.IFNA(VLOOKUP($B123,Schools,'HP Schools Calculation'!BZO$1,0),"")</f>
        <v/>
      </c>
      <c r="BZO123" s="50" t="str">
        <f>_xlfn.IFNA(VLOOKUP($B123,Schools,'HP Schools Calculation'!BZP$1,0),"")</f>
        <v/>
      </c>
      <c r="BZP123" s="50" t="str">
        <f>_xlfn.IFNA(VLOOKUP($B123,Schools,'HP Schools Calculation'!BZQ$1,0),"")</f>
        <v/>
      </c>
      <c r="BZQ123" s="50" t="str">
        <f>_xlfn.IFNA(VLOOKUP($B123,Schools,'HP Schools Calculation'!BZR$1,0),"")</f>
        <v/>
      </c>
      <c r="BZR123" s="50" t="str">
        <f>_xlfn.IFNA(VLOOKUP($B123,Schools,'HP Schools Calculation'!BZS$1,0),"")</f>
        <v/>
      </c>
      <c r="BZS123" s="50" t="str">
        <f>_xlfn.IFNA(VLOOKUP($B123,Schools,'HP Schools Calculation'!BZT$1,0),"")</f>
        <v/>
      </c>
      <c r="BZT123" s="50" t="str">
        <f>_xlfn.IFNA(VLOOKUP($B123,Schools,'HP Schools Calculation'!BZU$1,0),"")</f>
        <v/>
      </c>
      <c r="BZU123" s="50" t="str">
        <f>_xlfn.IFNA(VLOOKUP($B123,Schools,'HP Schools Calculation'!BZV$1,0),"")</f>
        <v/>
      </c>
      <c r="BZV123" s="50" t="str">
        <f>_xlfn.IFNA(VLOOKUP($B123,Schools,'HP Schools Calculation'!BZW$1,0),"")</f>
        <v/>
      </c>
      <c r="BZW123" s="50" t="str">
        <f>_xlfn.IFNA(VLOOKUP($B123,Schools,'HP Schools Calculation'!BZX$1,0),"")</f>
        <v/>
      </c>
      <c r="BZX123" s="50" t="str">
        <f>_xlfn.IFNA(VLOOKUP($B123,Schools,'HP Schools Calculation'!BZY$1,0),"")</f>
        <v/>
      </c>
      <c r="BZY123" s="50" t="str">
        <f>_xlfn.IFNA(VLOOKUP($B123,Schools,'HP Schools Calculation'!BZZ$1,0),"")</f>
        <v/>
      </c>
      <c r="BZZ123" s="50" t="str">
        <f>_xlfn.IFNA(VLOOKUP($B123,Schools,'HP Schools Calculation'!CAA$1,0),"")</f>
        <v/>
      </c>
      <c r="CAA123" s="50" t="str">
        <f>_xlfn.IFNA(VLOOKUP($B123,Schools,'HP Schools Calculation'!CAB$1,0),"")</f>
        <v/>
      </c>
      <c r="CAB123" s="50" t="str">
        <f>_xlfn.IFNA(VLOOKUP($B123,Schools,'HP Schools Calculation'!CAC$1,0),"")</f>
        <v/>
      </c>
      <c r="CAC123" s="50" t="str">
        <f>_xlfn.IFNA(VLOOKUP($B123,Schools,'HP Schools Calculation'!CAD$1,0),"")</f>
        <v/>
      </c>
      <c r="CAD123" s="50" t="str">
        <f>_xlfn.IFNA(VLOOKUP($B123,Schools,'HP Schools Calculation'!CAE$1,0),"")</f>
        <v/>
      </c>
      <c r="CAE123" s="50" t="str">
        <f>_xlfn.IFNA(VLOOKUP($B123,Schools,'HP Schools Calculation'!CAF$1,0),"")</f>
        <v/>
      </c>
      <c r="CAF123" s="50" t="str">
        <f>_xlfn.IFNA(VLOOKUP($B123,Schools,'HP Schools Calculation'!CAG$1,0),"")</f>
        <v/>
      </c>
      <c r="CAG123" s="50" t="str">
        <f>_xlfn.IFNA(VLOOKUP($B123,Schools,'HP Schools Calculation'!CAH$1,0),"")</f>
        <v/>
      </c>
      <c r="CAH123" s="50" t="str">
        <f>_xlfn.IFNA(VLOOKUP($B123,Schools,'HP Schools Calculation'!CAI$1,0),"")</f>
        <v/>
      </c>
      <c r="CAI123" s="50" t="str">
        <f>_xlfn.IFNA(VLOOKUP($B123,Schools,'HP Schools Calculation'!CAJ$1,0),"")</f>
        <v/>
      </c>
      <c r="CAJ123" s="50" t="str">
        <f>_xlfn.IFNA(VLOOKUP($B123,Schools,'HP Schools Calculation'!CAK$1,0),"")</f>
        <v/>
      </c>
      <c r="CAK123" s="50" t="str">
        <f>_xlfn.IFNA(VLOOKUP($B123,Schools,'HP Schools Calculation'!CAL$1,0),"")</f>
        <v/>
      </c>
      <c r="CAL123" s="50" t="str">
        <f>_xlfn.IFNA(VLOOKUP($B123,Schools,'HP Schools Calculation'!CAM$1,0),"")</f>
        <v/>
      </c>
      <c r="CAM123" s="50" t="str">
        <f>_xlfn.IFNA(VLOOKUP($B123,Schools,'HP Schools Calculation'!CAN$1,0),"")</f>
        <v/>
      </c>
      <c r="CAN123" s="50" t="str">
        <f>_xlfn.IFNA(VLOOKUP($B123,Schools,'HP Schools Calculation'!CAO$1,0),"")</f>
        <v/>
      </c>
      <c r="CAO123" s="50" t="str">
        <f>_xlfn.IFNA(VLOOKUP($B123,Schools,'HP Schools Calculation'!CAP$1,0),"")</f>
        <v/>
      </c>
      <c r="CAP123" s="50" t="str">
        <f>_xlfn.IFNA(VLOOKUP($B123,Schools,'HP Schools Calculation'!CAQ$1,0),"")</f>
        <v/>
      </c>
      <c r="CAQ123" s="50" t="str">
        <f>_xlfn.IFNA(VLOOKUP($B123,Schools,'HP Schools Calculation'!CAR$1,0),"")</f>
        <v/>
      </c>
      <c r="CAR123" s="50" t="str">
        <f>_xlfn.IFNA(VLOOKUP($B123,Schools,'HP Schools Calculation'!CAS$1,0),"")</f>
        <v/>
      </c>
      <c r="CAS123" s="50" t="str">
        <f>_xlfn.IFNA(VLOOKUP($B123,Schools,'HP Schools Calculation'!CAT$1,0),"")</f>
        <v/>
      </c>
      <c r="CAT123" s="50" t="str">
        <f>_xlfn.IFNA(VLOOKUP($B123,Schools,'HP Schools Calculation'!CAU$1,0),"")</f>
        <v/>
      </c>
      <c r="CAU123" s="50" t="str">
        <f>_xlfn.IFNA(VLOOKUP($B123,Schools,'HP Schools Calculation'!CAV$1,0),"")</f>
        <v/>
      </c>
      <c r="CAV123" s="50" t="str">
        <f>_xlfn.IFNA(VLOOKUP($B123,Schools,'HP Schools Calculation'!CAW$1,0),"")</f>
        <v/>
      </c>
      <c r="CAW123" s="50" t="str">
        <f>_xlfn.IFNA(VLOOKUP($B123,Schools,'HP Schools Calculation'!CAX$1,0),"")</f>
        <v/>
      </c>
      <c r="CAX123" s="50" t="str">
        <f>_xlfn.IFNA(VLOOKUP($B123,Schools,'HP Schools Calculation'!CAY$1,0),"")</f>
        <v/>
      </c>
      <c r="CAY123" s="50" t="str">
        <f>_xlfn.IFNA(VLOOKUP($B123,Schools,'HP Schools Calculation'!CAZ$1,0),"")</f>
        <v/>
      </c>
      <c r="CAZ123" s="50" t="str">
        <f>_xlfn.IFNA(VLOOKUP($B123,Schools,'HP Schools Calculation'!CBA$1,0),"")</f>
        <v/>
      </c>
      <c r="CBA123" s="50" t="str">
        <f>_xlfn.IFNA(VLOOKUP($B123,Schools,'HP Schools Calculation'!CBB$1,0),"")</f>
        <v/>
      </c>
      <c r="CBB123" s="50" t="str">
        <f>_xlfn.IFNA(VLOOKUP($B123,Schools,'HP Schools Calculation'!CBC$1,0),"")</f>
        <v/>
      </c>
      <c r="CBC123" s="50" t="str">
        <f>_xlfn.IFNA(VLOOKUP($B123,Schools,'HP Schools Calculation'!CBD$1,0),"")</f>
        <v/>
      </c>
      <c r="CBD123" s="50" t="str">
        <f>_xlfn.IFNA(VLOOKUP($B123,Schools,'HP Schools Calculation'!CBE$1,0),"")</f>
        <v/>
      </c>
      <c r="CBE123" s="50" t="str">
        <f>_xlfn.IFNA(VLOOKUP($B123,Schools,'HP Schools Calculation'!CBF$1,0),"")</f>
        <v/>
      </c>
      <c r="CBF123" s="50" t="str">
        <f>_xlfn.IFNA(VLOOKUP($B123,Schools,'HP Schools Calculation'!CBG$1,0),"")</f>
        <v/>
      </c>
      <c r="CBG123" s="50" t="str">
        <f>_xlfn.IFNA(VLOOKUP($B123,Schools,'HP Schools Calculation'!CBH$1,0),"")</f>
        <v/>
      </c>
      <c r="CBH123" s="50" t="str">
        <f>_xlfn.IFNA(VLOOKUP($B123,Schools,'HP Schools Calculation'!CBI$1,0),"")</f>
        <v/>
      </c>
      <c r="CBI123" s="50" t="str">
        <f>_xlfn.IFNA(VLOOKUP($B123,Schools,'HP Schools Calculation'!CBJ$1,0),"")</f>
        <v/>
      </c>
      <c r="CBJ123" s="50" t="str">
        <f>_xlfn.IFNA(VLOOKUP($B123,Schools,'HP Schools Calculation'!CBK$1,0),"")</f>
        <v/>
      </c>
      <c r="CBK123" s="50" t="str">
        <f>_xlfn.IFNA(VLOOKUP($B123,Schools,'HP Schools Calculation'!CBL$1,0),"")</f>
        <v/>
      </c>
      <c r="CBL123" s="50" t="str">
        <f>_xlfn.IFNA(VLOOKUP($B123,Schools,'HP Schools Calculation'!CBM$1,0),"")</f>
        <v/>
      </c>
      <c r="CBM123" s="50" t="str">
        <f>_xlfn.IFNA(VLOOKUP($B123,Schools,'HP Schools Calculation'!CBN$1,0),"")</f>
        <v/>
      </c>
      <c r="CBN123" s="50" t="str">
        <f>_xlfn.IFNA(VLOOKUP($B123,Schools,'HP Schools Calculation'!CBO$1,0),"")</f>
        <v/>
      </c>
      <c r="CBO123" s="50" t="str">
        <f>_xlfn.IFNA(VLOOKUP($B123,Schools,'HP Schools Calculation'!CBP$1,0),"")</f>
        <v/>
      </c>
      <c r="CBP123" s="50" t="str">
        <f>_xlfn.IFNA(VLOOKUP($B123,Schools,'HP Schools Calculation'!CBQ$1,0),"")</f>
        <v/>
      </c>
      <c r="CBQ123" s="50" t="str">
        <f>_xlfn.IFNA(VLOOKUP($B123,Schools,'HP Schools Calculation'!CBR$1,0),"")</f>
        <v/>
      </c>
      <c r="CBR123" s="50" t="str">
        <f>_xlfn.IFNA(VLOOKUP($B123,Schools,'HP Schools Calculation'!CBS$1,0),"")</f>
        <v/>
      </c>
      <c r="CBS123" s="50" t="str">
        <f>_xlfn.IFNA(VLOOKUP($B123,Schools,'HP Schools Calculation'!CBT$1,0),"")</f>
        <v/>
      </c>
      <c r="CBT123" s="50" t="str">
        <f>_xlfn.IFNA(VLOOKUP($B123,Schools,'HP Schools Calculation'!CBU$1,0),"")</f>
        <v/>
      </c>
      <c r="CBU123" s="50" t="str">
        <f>_xlfn.IFNA(VLOOKUP($B123,Schools,'HP Schools Calculation'!CBV$1,0),"")</f>
        <v/>
      </c>
      <c r="CBV123" s="50" t="str">
        <f>_xlfn.IFNA(VLOOKUP($B123,Schools,'HP Schools Calculation'!CBW$1,0),"")</f>
        <v/>
      </c>
      <c r="CBW123" s="50" t="str">
        <f>_xlfn.IFNA(VLOOKUP($B123,Schools,'HP Schools Calculation'!CBX$1,0),"")</f>
        <v/>
      </c>
      <c r="CBX123" s="50" t="str">
        <f>_xlfn.IFNA(VLOOKUP($B123,Schools,'HP Schools Calculation'!CBY$1,0),"")</f>
        <v/>
      </c>
      <c r="CBY123" s="50" t="str">
        <f>_xlfn.IFNA(VLOOKUP($B123,Schools,'HP Schools Calculation'!CBZ$1,0),"")</f>
        <v/>
      </c>
      <c r="CBZ123" s="50" t="str">
        <f>_xlfn.IFNA(VLOOKUP($B123,Schools,'HP Schools Calculation'!CCA$1,0),"")</f>
        <v/>
      </c>
      <c r="CCA123" s="50" t="str">
        <f>_xlfn.IFNA(VLOOKUP($B123,Schools,'HP Schools Calculation'!CCB$1,0),"")</f>
        <v/>
      </c>
      <c r="CCB123" s="50" t="str">
        <f>_xlfn.IFNA(VLOOKUP($B123,Schools,'HP Schools Calculation'!CCC$1,0),"")</f>
        <v/>
      </c>
      <c r="CCC123" s="50" t="str">
        <f>_xlfn.IFNA(VLOOKUP($B123,Schools,'HP Schools Calculation'!CCD$1,0),"")</f>
        <v/>
      </c>
      <c r="CCD123" s="50" t="str">
        <f>_xlfn.IFNA(VLOOKUP($B123,Schools,'HP Schools Calculation'!CCE$1,0),"")</f>
        <v/>
      </c>
      <c r="CCE123" s="50" t="str">
        <f>_xlfn.IFNA(VLOOKUP($B123,Schools,'HP Schools Calculation'!CCF$1,0),"")</f>
        <v/>
      </c>
      <c r="CCF123" s="50" t="str">
        <f>_xlfn.IFNA(VLOOKUP($B123,Schools,'HP Schools Calculation'!CCG$1,0),"")</f>
        <v/>
      </c>
      <c r="CCG123" s="50" t="str">
        <f>_xlfn.IFNA(VLOOKUP($B123,Schools,'HP Schools Calculation'!CCH$1,0),"")</f>
        <v/>
      </c>
      <c r="CCH123" s="50" t="str">
        <f>_xlfn.IFNA(VLOOKUP($B123,Schools,'HP Schools Calculation'!CCI$1,0),"")</f>
        <v/>
      </c>
      <c r="CCI123" s="50" t="str">
        <f>_xlfn.IFNA(VLOOKUP($B123,Schools,'HP Schools Calculation'!CCJ$1,0),"")</f>
        <v/>
      </c>
      <c r="CCJ123" s="50" t="str">
        <f>_xlfn.IFNA(VLOOKUP($B123,Schools,'HP Schools Calculation'!CCK$1,0),"")</f>
        <v/>
      </c>
      <c r="CCK123" s="50" t="str">
        <f>_xlfn.IFNA(VLOOKUP($B123,Schools,'HP Schools Calculation'!CCL$1,0),"")</f>
        <v/>
      </c>
      <c r="CCL123" s="50" t="str">
        <f>_xlfn.IFNA(VLOOKUP($B123,Schools,'HP Schools Calculation'!CCM$1,0),"")</f>
        <v/>
      </c>
      <c r="CCM123" s="50" t="str">
        <f>_xlfn.IFNA(VLOOKUP($B123,Schools,'HP Schools Calculation'!CCN$1,0),"")</f>
        <v/>
      </c>
      <c r="CCN123" s="50" t="str">
        <f>_xlfn.IFNA(VLOOKUP($B123,Schools,'HP Schools Calculation'!CCO$1,0),"")</f>
        <v/>
      </c>
      <c r="CCO123" s="50" t="str">
        <f>_xlfn.IFNA(VLOOKUP($B123,Schools,'HP Schools Calculation'!CCP$1,0),"")</f>
        <v/>
      </c>
      <c r="CCP123" s="50" t="str">
        <f>_xlfn.IFNA(VLOOKUP($B123,Schools,'HP Schools Calculation'!CCQ$1,0),"")</f>
        <v/>
      </c>
      <c r="CCQ123" s="50" t="str">
        <f>_xlfn.IFNA(VLOOKUP($B123,Schools,'HP Schools Calculation'!CCR$1,0),"")</f>
        <v/>
      </c>
      <c r="CCR123" s="50" t="str">
        <f>_xlfn.IFNA(VLOOKUP($B123,Schools,'HP Schools Calculation'!CCS$1,0),"")</f>
        <v/>
      </c>
      <c r="CCS123" s="50" t="str">
        <f>_xlfn.IFNA(VLOOKUP($B123,Schools,'HP Schools Calculation'!CCT$1,0),"")</f>
        <v/>
      </c>
      <c r="CCT123" s="50" t="str">
        <f>_xlfn.IFNA(VLOOKUP($B123,Schools,'HP Schools Calculation'!CCU$1,0),"")</f>
        <v/>
      </c>
      <c r="CCU123" s="50" t="str">
        <f>_xlfn.IFNA(VLOOKUP($B123,Schools,'HP Schools Calculation'!CCV$1,0),"")</f>
        <v/>
      </c>
      <c r="CCV123" s="50" t="str">
        <f>_xlfn.IFNA(VLOOKUP($B123,Schools,'HP Schools Calculation'!CCW$1,0),"")</f>
        <v/>
      </c>
      <c r="CCW123" s="50" t="str">
        <f>_xlfn.IFNA(VLOOKUP($B123,Schools,'HP Schools Calculation'!CCX$1,0),"")</f>
        <v/>
      </c>
      <c r="CCX123" s="50" t="str">
        <f>_xlfn.IFNA(VLOOKUP($B123,Schools,'HP Schools Calculation'!CCY$1,0),"")</f>
        <v/>
      </c>
      <c r="CCY123" s="50" t="str">
        <f>_xlfn.IFNA(VLOOKUP($B123,Schools,'HP Schools Calculation'!CCZ$1,0),"")</f>
        <v/>
      </c>
      <c r="CCZ123" s="50" t="str">
        <f>_xlfn.IFNA(VLOOKUP($B123,Schools,'HP Schools Calculation'!CDA$1,0),"")</f>
        <v/>
      </c>
      <c r="CDA123" s="50" t="str">
        <f>_xlfn.IFNA(VLOOKUP($B123,Schools,'HP Schools Calculation'!CDB$1,0),"")</f>
        <v/>
      </c>
      <c r="CDB123" s="50" t="str">
        <f>_xlfn.IFNA(VLOOKUP($B123,Schools,'HP Schools Calculation'!CDC$1,0),"")</f>
        <v/>
      </c>
      <c r="CDC123" s="50" t="str">
        <f>_xlfn.IFNA(VLOOKUP($B123,Schools,'HP Schools Calculation'!CDD$1,0),"")</f>
        <v/>
      </c>
      <c r="CDD123" s="50" t="str">
        <f>_xlfn.IFNA(VLOOKUP($B123,Schools,'HP Schools Calculation'!CDE$1,0),"")</f>
        <v/>
      </c>
      <c r="CDE123" s="50" t="str">
        <f>_xlfn.IFNA(VLOOKUP($B123,Schools,'HP Schools Calculation'!CDF$1,0),"")</f>
        <v/>
      </c>
      <c r="CDF123" s="50" t="str">
        <f>_xlfn.IFNA(VLOOKUP($B123,Schools,'HP Schools Calculation'!CDG$1,0),"")</f>
        <v/>
      </c>
      <c r="CDG123" s="50" t="str">
        <f>_xlfn.IFNA(VLOOKUP($B123,Schools,'HP Schools Calculation'!CDH$1,0),"")</f>
        <v/>
      </c>
      <c r="CDH123" s="50" t="str">
        <f>_xlfn.IFNA(VLOOKUP($B123,Schools,'HP Schools Calculation'!CDI$1,0),"")</f>
        <v/>
      </c>
      <c r="CDI123" s="50" t="str">
        <f>_xlfn.IFNA(VLOOKUP($B123,Schools,'HP Schools Calculation'!CDJ$1,0),"")</f>
        <v/>
      </c>
      <c r="CDJ123" s="50" t="str">
        <f>_xlfn.IFNA(VLOOKUP($B123,Schools,'HP Schools Calculation'!CDK$1,0),"")</f>
        <v/>
      </c>
      <c r="CDK123" s="50" t="str">
        <f>_xlfn.IFNA(VLOOKUP($B123,Schools,'HP Schools Calculation'!CDL$1,0),"")</f>
        <v/>
      </c>
      <c r="CDL123" s="50" t="str">
        <f>_xlfn.IFNA(VLOOKUP($B123,Schools,'HP Schools Calculation'!CDM$1,0),"")</f>
        <v/>
      </c>
      <c r="CDM123" s="50" t="str">
        <f>_xlfn.IFNA(VLOOKUP($B123,Schools,'HP Schools Calculation'!CDN$1,0),"")</f>
        <v/>
      </c>
      <c r="CDN123" s="50" t="str">
        <f>_xlfn.IFNA(VLOOKUP($B123,Schools,'HP Schools Calculation'!CDO$1,0),"")</f>
        <v/>
      </c>
      <c r="CDO123" s="50" t="str">
        <f>_xlfn.IFNA(VLOOKUP($B123,Schools,'HP Schools Calculation'!CDP$1,0),"")</f>
        <v/>
      </c>
      <c r="CDP123" s="50" t="str">
        <f>_xlfn.IFNA(VLOOKUP($B123,Schools,'HP Schools Calculation'!CDQ$1,0),"")</f>
        <v/>
      </c>
      <c r="CDQ123" s="50" t="str">
        <f>_xlfn.IFNA(VLOOKUP($B123,Schools,'HP Schools Calculation'!CDR$1,0),"")</f>
        <v/>
      </c>
      <c r="CDR123" s="50" t="str">
        <f>_xlfn.IFNA(VLOOKUP($B123,Schools,'HP Schools Calculation'!CDS$1,0),"")</f>
        <v/>
      </c>
      <c r="CDS123" s="50" t="str">
        <f>_xlfn.IFNA(VLOOKUP($B123,Schools,'HP Schools Calculation'!CDT$1,0),"")</f>
        <v/>
      </c>
      <c r="CDT123" s="50" t="str">
        <f>_xlfn.IFNA(VLOOKUP($B123,Schools,'HP Schools Calculation'!CDU$1,0),"")</f>
        <v/>
      </c>
      <c r="CDU123" s="50" t="str">
        <f>_xlfn.IFNA(VLOOKUP($B123,Schools,'HP Schools Calculation'!CDV$1,0),"")</f>
        <v/>
      </c>
      <c r="CDV123" s="50" t="str">
        <f>_xlfn.IFNA(VLOOKUP($B123,Schools,'HP Schools Calculation'!CDW$1,0),"")</f>
        <v/>
      </c>
      <c r="CDW123" s="50" t="str">
        <f>_xlfn.IFNA(VLOOKUP($B123,Schools,'HP Schools Calculation'!CDX$1,0),"")</f>
        <v/>
      </c>
      <c r="CDX123" s="50" t="str">
        <f>_xlfn.IFNA(VLOOKUP($B123,Schools,'HP Schools Calculation'!CDY$1,0),"")</f>
        <v/>
      </c>
      <c r="CDY123" s="50" t="str">
        <f>_xlfn.IFNA(VLOOKUP($B123,Schools,'HP Schools Calculation'!CDZ$1,0),"")</f>
        <v/>
      </c>
      <c r="CDZ123" s="50" t="str">
        <f>_xlfn.IFNA(VLOOKUP($B123,Schools,'HP Schools Calculation'!CEA$1,0),"")</f>
        <v/>
      </c>
      <c r="CEA123" s="50" t="str">
        <f>_xlfn.IFNA(VLOOKUP($B123,Schools,'HP Schools Calculation'!CEB$1,0),"")</f>
        <v/>
      </c>
      <c r="CEB123" s="50" t="str">
        <f>_xlfn.IFNA(VLOOKUP($B123,Schools,'HP Schools Calculation'!CEC$1,0),"")</f>
        <v/>
      </c>
      <c r="CEC123" s="50" t="str">
        <f>_xlfn.IFNA(VLOOKUP($B123,Schools,'HP Schools Calculation'!CED$1,0),"")</f>
        <v/>
      </c>
      <c r="CED123" s="50" t="str">
        <f>_xlfn.IFNA(VLOOKUP($B123,Schools,'HP Schools Calculation'!CEE$1,0),"")</f>
        <v/>
      </c>
      <c r="CEE123" s="50" t="str">
        <f>_xlfn.IFNA(VLOOKUP($B123,Schools,'HP Schools Calculation'!CEF$1,0),"")</f>
        <v/>
      </c>
      <c r="CEF123" s="50" t="str">
        <f>_xlfn.IFNA(VLOOKUP($B123,Schools,'HP Schools Calculation'!CEG$1,0),"")</f>
        <v/>
      </c>
      <c r="CEG123" s="50" t="str">
        <f>_xlfn.IFNA(VLOOKUP($B123,Schools,'HP Schools Calculation'!CEH$1,0),"")</f>
        <v/>
      </c>
      <c r="CEH123" s="50" t="str">
        <f>_xlfn.IFNA(VLOOKUP($B123,Schools,'HP Schools Calculation'!CEI$1,0),"")</f>
        <v/>
      </c>
      <c r="CEI123" s="50" t="str">
        <f>_xlfn.IFNA(VLOOKUP($B123,Schools,'HP Schools Calculation'!CEJ$1,0),"")</f>
        <v/>
      </c>
      <c r="CEJ123" s="50" t="str">
        <f>_xlfn.IFNA(VLOOKUP($B123,Schools,'HP Schools Calculation'!CEK$1,0),"")</f>
        <v/>
      </c>
      <c r="CEK123" s="50" t="str">
        <f>_xlfn.IFNA(VLOOKUP($B123,Schools,'HP Schools Calculation'!CEL$1,0),"")</f>
        <v/>
      </c>
      <c r="CEL123" s="50" t="str">
        <f>_xlfn.IFNA(VLOOKUP($B123,Schools,'HP Schools Calculation'!CEM$1,0),"")</f>
        <v/>
      </c>
      <c r="CEM123" s="50" t="str">
        <f>_xlfn.IFNA(VLOOKUP($B123,Schools,'HP Schools Calculation'!CEN$1,0),"")</f>
        <v/>
      </c>
      <c r="CEN123" s="50" t="str">
        <f>_xlfn.IFNA(VLOOKUP($B123,Schools,'HP Schools Calculation'!CEO$1,0),"")</f>
        <v/>
      </c>
      <c r="CEO123" s="50" t="str">
        <f>_xlfn.IFNA(VLOOKUP($B123,Schools,'HP Schools Calculation'!CEP$1,0),"")</f>
        <v/>
      </c>
      <c r="CEP123" s="50" t="str">
        <f>_xlfn.IFNA(VLOOKUP($B123,Schools,'HP Schools Calculation'!CEQ$1,0),"")</f>
        <v/>
      </c>
      <c r="CEQ123" s="50" t="str">
        <f>_xlfn.IFNA(VLOOKUP($B123,Schools,'HP Schools Calculation'!CER$1,0),"")</f>
        <v/>
      </c>
      <c r="CER123" s="50" t="str">
        <f>_xlfn.IFNA(VLOOKUP($B123,Schools,'HP Schools Calculation'!CES$1,0),"")</f>
        <v/>
      </c>
      <c r="CES123" s="50" t="str">
        <f>_xlfn.IFNA(VLOOKUP($B123,Schools,'HP Schools Calculation'!CET$1,0),"")</f>
        <v/>
      </c>
      <c r="CET123" s="50" t="str">
        <f>_xlfn.IFNA(VLOOKUP($B123,Schools,'HP Schools Calculation'!CEU$1,0),"")</f>
        <v/>
      </c>
      <c r="CEU123" s="50" t="str">
        <f>_xlfn.IFNA(VLOOKUP($B123,Schools,'HP Schools Calculation'!CEV$1,0),"")</f>
        <v/>
      </c>
      <c r="CEV123" s="50" t="str">
        <f>_xlfn.IFNA(VLOOKUP($B123,Schools,'HP Schools Calculation'!CEW$1,0),"")</f>
        <v/>
      </c>
      <c r="CEW123" s="50" t="str">
        <f>_xlfn.IFNA(VLOOKUP($B123,Schools,'HP Schools Calculation'!CEX$1,0),"")</f>
        <v/>
      </c>
      <c r="CEX123" s="50" t="str">
        <f>_xlfn.IFNA(VLOOKUP($B123,Schools,'HP Schools Calculation'!CEY$1,0),"")</f>
        <v/>
      </c>
      <c r="CEY123" s="50" t="str">
        <f>_xlfn.IFNA(VLOOKUP($B123,Schools,'HP Schools Calculation'!CEZ$1,0),"")</f>
        <v/>
      </c>
      <c r="CEZ123" s="50" t="str">
        <f>_xlfn.IFNA(VLOOKUP($B123,Schools,'HP Schools Calculation'!CFA$1,0),"")</f>
        <v/>
      </c>
      <c r="CFA123" s="50" t="str">
        <f>_xlfn.IFNA(VLOOKUP($B123,Schools,'HP Schools Calculation'!CFB$1,0),"")</f>
        <v/>
      </c>
      <c r="CFB123" s="50" t="str">
        <f>_xlfn.IFNA(VLOOKUP($B123,Schools,'HP Schools Calculation'!CFC$1,0),"")</f>
        <v/>
      </c>
      <c r="CFC123" s="50" t="str">
        <f>_xlfn.IFNA(VLOOKUP($B123,Schools,'HP Schools Calculation'!CFD$1,0),"")</f>
        <v/>
      </c>
      <c r="CFD123" s="50" t="str">
        <f>_xlfn.IFNA(VLOOKUP($B123,Schools,'HP Schools Calculation'!CFE$1,0),"")</f>
        <v/>
      </c>
      <c r="CFE123" s="50" t="str">
        <f>_xlfn.IFNA(VLOOKUP($B123,Schools,'HP Schools Calculation'!CFF$1,0),"")</f>
        <v/>
      </c>
      <c r="CFF123" s="50" t="str">
        <f>_xlfn.IFNA(VLOOKUP($B123,Schools,'HP Schools Calculation'!CFG$1,0),"")</f>
        <v/>
      </c>
      <c r="CFG123" s="50" t="str">
        <f>_xlfn.IFNA(VLOOKUP($B123,Schools,'HP Schools Calculation'!CFH$1,0),"")</f>
        <v/>
      </c>
      <c r="CFH123" s="50" t="str">
        <f>_xlfn.IFNA(VLOOKUP($B123,Schools,'HP Schools Calculation'!CFI$1,0),"")</f>
        <v/>
      </c>
      <c r="CFI123" s="50" t="str">
        <f>_xlfn.IFNA(VLOOKUP($B123,Schools,'HP Schools Calculation'!CFJ$1,0),"")</f>
        <v/>
      </c>
      <c r="CFJ123" s="50" t="str">
        <f>_xlfn.IFNA(VLOOKUP($B123,Schools,'HP Schools Calculation'!CFK$1,0),"")</f>
        <v/>
      </c>
      <c r="CFK123" s="50" t="str">
        <f>_xlfn.IFNA(VLOOKUP($B123,Schools,'HP Schools Calculation'!CFL$1,0),"")</f>
        <v/>
      </c>
      <c r="CFL123" s="50" t="str">
        <f>_xlfn.IFNA(VLOOKUP($B123,Schools,'HP Schools Calculation'!CFM$1,0),"")</f>
        <v/>
      </c>
      <c r="CFM123" s="50" t="str">
        <f>_xlfn.IFNA(VLOOKUP($B123,Schools,'HP Schools Calculation'!CFN$1,0),"")</f>
        <v/>
      </c>
      <c r="CFN123" s="50" t="str">
        <f>_xlfn.IFNA(VLOOKUP($B123,Schools,'HP Schools Calculation'!CFO$1,0),"")</f>
        <v/>
      </c>
      <c r="CFO123" s="50" t="str">
        <f>_xlfn.IFNA(VLOOKUP($B123,Schools,'HP Schools Calculation'!CFP$1,0),"")</f>
        <v/>
      </c>
      <c r="CFP123" s="50" t="str">
        <f>_xlfn.IFNA(VLOOKUP($B123,Schools,'HP Schools Calculation'!CFQ$1,0),"")</f>
        <v/>
      </c>
      <c r="CFQ123" s="50" t="str">
        <f>_xlfn.IFNA(VLOOKUP($B123,Schools,'HP Schools Calculation'!CFR$1,0),"")</f>
        <v/>
      </c>
      <c r="CFR123" s="50" t="str">
        <f>_xlfn.IFNA(VLOOKUP($B123,Schools,'HP Schools Calculation'!CFS$1,0),"")</f>
        <v/>
      </c>
      <c r="CFS123" s="50" t="str">
        <f>_xlfn.IFNA(VLOOKUP($B123,Schools,'HP Schools Calculation'!CFT$1,0),"")</f>
        <v/>
      </c>
      <c r="CFT123" s="50" t="str">
        <f>_xlfn.IFNA(VLOOKUP($B123,Schools,'HP Schools Calculation'!CFU$1,0),"")</f>
        <v/>
      </c>
      <c r="CFU123" s="50" t="str">
        <f>_xlfn.IFNA(VLOOKUP($B123,Schools,'HP Schools Calculation'!CFV$1,0),"")</f>
        <v/>
      </c>
      <c r="CFV123" s="50" t="str">
        <f>_xlfn.IFNA(VLOOKUP($B123,Schools,'HP Schools Calculation'!CFW$1,0),"")</f>
        <v/>
      </c>
      <c r="CFW123" s="50" t="str">
        <f>_xlfn.IFNA(VLOOKUP($B123,Schools,'HP Schools Calculation'!CFX$1,0),"")</f>
        <v/>
      </c>
      <c r="CFX123" s="50" t="str">
        <f>_xlfn.IFNA(VLOOKUP($B123,Schools,'HP Schools Calculation'!CFY$1,0),"")</f>
        <v/>
      </c>
      <c r="CFY123" s="50" t="str">
        <f>_xlfn.IFNA(VLOOKUP($B123,Schools,'HP Schools Calculation'!CFZ$1,0),"")</f>
        <v/>
      </c>
      <c r="CFZ123" s="50" t="str">
        <f>_xlfn.IFNA(VLOOKUP($B123,Schools,'HP Schools Calculation'!CGA$1,0),"")</f>
        <v/>
      </c>
      <c r="CGA123" s="50" t="str">
        <f>_xlfn.IFNA(VLOOKUP($B123,Schools,'HP Schools Calculation'!CGB$1,0),"")</f>
        <v/>
      </c>
      <c r="CGB123" s="50" t="str">
        <f>_xlfn.IFNA(VLOOKUP($B123,Schools,'HP Schools Calculation'!CGC$1,0),"")</f>
        <v/>
      </c>
      <c r="CGC123" s="50" t="str">
        <f>_xlfn.IFNA(VLOOKUP($B123,Schools,'HP Schools Calculation'!CGD$1,0),"")</f>
        <v/>
      </c>
      <c r="CGD123" s="50" t="str">
        <f>_xlfn.IFNA(VLOOKUP($B123,Schools,'HP Schools Calculation'!CGE$1,0),"")</f>
        <v/>
      </c>
      <c r="CGE123" s="50" t="str">
        <f>_xlfn.IFNA(VLOOKUP($B123,Schools,'HP Schools Calculation'!CGF$1,0),"")</f>
        <v/>
      </c>
      <c r="CGF123" s="50" t="str">
        <f>_xlfn.IFNA(VLOOKUP($B123,Schools,'HP Schools Calculation'!CGG$1,0),"")</f>
        <v/>
      </c>
      <c r="CGG123" s="50" t="str">
        <f>_xlfn.IFNA(VLOOKUP($B123,Schools,'HP Schools Calculation'!CGH$1,0),"")</f>
        <v/>
      </c>
      <c r="CGH123" s="50" t="str">
        <f>_xlfn.IFNA(VLOOKUP($B123,Schools,'HP Schools Calculation'!CGI$1,0),"")</f>
        <v/>
      </c>
      <c r="CGI123" s="50" t="str">
        <f>_xlfn.IFNA(VLOOKUP($B123,Schools,'HP Schools Calculation'!CGJ$1,0),"")</f>
        <v/>
      </c>
      <c r="CGJ123" s="50" t="str">
        <f>_xlfn.IFNA(VLOOKUP($B123,Schools,'HP Schools Calculation'!CGK$1,0),"")</f>
        <v/>
      </c>
      <c r="CGK123" s="50" t="str">
        <f>_xlfn.IFNA(VLOOKUP($B123,Schools,'HP Schools Calculation'!CGL$1,0),"")</f>
        <v/>
      </c>
      <c r="CGL123" s="50" t="str">
        <f>_xlfn.IFNA(VLOOKUP($B123,Schools,'HP Schools Calculation'!CGM$1,0),"")</f>
        <v/>
      </c>
      <c r="CGM123" s="50" t="str">
        <f>_xlfn.IFNA(VLOOKUP($B123,Schools,'HP Schools Calculation'!CGN$1,0),"")</f>
        <v/>
      </c>
      <c r="CGN123" s="50" t="str">
        <f>_xlfn.IFNA(VLOOKUP($B123,Schools,'HP Schools Calculation'!CGO$1,0),"")</f>
        <v/>
      </c>
      <c r="CGO123" s="50" t="str">
        <f>_xlfn.IFNA(VLOOKUP($B123,Schools,'HP Schools Calculation'!CGP$1,0),"")</f>
        <v/>
      </c>
      <c r="CGP123" s="50" t="str">
        <f>_xlfn.IFNA(VLOOKUP($B123,Schools,'HP Schools Calculation'!CGQ$1,0),"")</f>
        <v/>
      </c>
      <c r="CGQ123" s="50" t="str">
        <f>_xlfn.IFNA(VLOOKUP($B123,Schools,'HP Schools Calculation'!CGR$1,0),"")</f>
        <v/>
      </c>
      <c r="CGR123" s="50" t="str">
        <f>_xlfn.IFNA(VLOOKUP($B123,Schools,'HP Schools Calculation'!CGS$1,0),"")</f>
        <v/>
      </c>
      <c r="CGS123" s="50" t="str">
        <f>_xlfn.IFNA(VLOOKUP($B123,Schools,'HP Schools Calculation'!CGT$1,0),"")</f>
        <v/>
      </c>
      <c r="CGT123" s="50" t="str">
        <f>_xlfn.IFNA(VLOOKUP($B123,Schools,'HP Schools Calculation'!CGU$1,0),"")</f>
        <v/>
      </c>
      <c r="CGU123" s="50" t="str">
        <f>_xlfn.IFNA(VLOOKUP($B123,Schools,'HP Schools Calculation'!CGV$1,0),"")</f>
        <v/>
      </c>
      <c r="CGV123" s="50" t="str">
        <f>_xlfn.IFNA(VLOOKUP($B123,Schools,'HP Schools Calculation'!CGW$1,0),"")</f>
        <v/>
      </c>
      <c r="CGW123" s="50" t="str">
        <f>_xlfn.IFNA(VLOOKUP($B123,Schools,'HP Schools Calculation'!CGX$1,0),"")</f>
        <v/>
      </c>
      <c r="CGX123" s="50" t="str">
        <f>_xlfn.IFNA(VLOOKUP($B123,Schools,'HP Schools Calculation'!CGY$1,0),"")</f>
        <v/>
      </c>
      <c r="CGY123" s="50" t="str">
        <f>_xlfn.IFNA(VLOOKUP($B123,Schools,'HP Schools Calculation'!CGZ$1,0),"")</f>
        <v/>
      </c>
      <c r="CGZ123" s="50" t="str">
        <f>_xlfn.IFNA(VLOOKUP($B123,Schools,'HP Schools Calculation'!CHA$1,0),"")</f>
        <v/>
      </c>
      <c r="CHA123" s="50" t="str">
        <f>_xlfn.IFNA(VLOOKUP($B123,Schools,'HP Schools Calculation'!CHB$1,0),"")</f>
        <v/>
      </c>
      <c r="CHB123" s="50" t="str">
        <f>_xlfn.IFNA(VLOOKUP($B123,Schools,'HP Schools Calculation'!CHC$1,0),"")</f>
        <v/>
      </c>
      <c r="CHC123" s="50" t="str">
        <f>_xlfn.IFNA(VLOOKUP($B123,Schools,'HP Schools Calculation'!CHD$1,0),"")</f>
        <v/>
      </c>
      <c r="CHD123" s="50" t="str">
        <f>_xlfn.IFNA(VLOOKUP($B123,Schools,'HP Schools Calculation'!CHE$1,0),"")</f>
        <v/>
      </c>
      <c r="CHE123" s="50" t="str">
        <f>_xlfn.IFNA(VLOOKUP($B123,Schools,'HP Schools Calculation'!CHF$1,0),"")</f>
        <v/>
      </c>
      <c r="CHF123" s="50" t="str">
        <f>_xlfn.IFNA(VLOOKUP($B123,Schools,'HP Schools Calculation'!CHG$1,0),"")</f>
        <v/>
      </c>
      <c r="CHG123" s="50" t="str">
        <f>_xlfn.IFNA(VLOOKUP($B123,Schools,'HP Schools Calculation'!CHH$1,0),"")</f>
        <v/>
      </c>
      <c r="CHH123" s="50" t="str">
        <f>_xlfn.IFNA(VLOOKUP($B123,Schools,'HP Schools Calculation'!CHI$1,0),"")</f>
        <v/>
      </c>
      <c r="CHI123" s="50" t="str">
        <f>_xlfn.IFNA(VLOOKUP($B123,Schools,'HP Schools Calculation'!CHJ$1,0),"")</f>
        <v/>
      </c>
      <c r="CHJ123" s="50" t="str">
        <f>_xlfn.IFNA(VLOOKUP($B123,Schools,'HP Schools Calculation'!CHK$1,0),"")</f>
        <v/>
      </c>
      <c r="CHK123" s="50" t="str">
        <f>_xlfn.IFNA(VLOOKUP($B123,Schools,'HP Schools Calculation'!CHL$1,0),"")</f>
        <v/>
      </c>
      <c r="CHL123" s="50" t="str">
        <f>_xlfn.IFNA(VLOOKUP($B123,Schools,'HP Schools Calculation'!CHM$1,0),"")</f>
        <v/>
      </c>
      <c r="CHM123" s="50" t="str">
        <f>_xlfn.IFNA(VLOOKUP($B123,Schools,'HP Schools Calculation'!CHN$1,0),"")</f>
        <v/>
      </c>
      <c r="CHN123" s="50" t="str">
        <f>_xlfn.IFNA(VLOOKUP($B123,Schools,'HP Schools Calculation'!CHO$1,0),"")</f>
        <v/>
      </c>
      <c r="CHO123" s="50" t="str">
        <f>_xlfn.IFNA(VLOOKUP($B123,Schools,'HP Schools Calculation'!CHP$1,0),"")</f>
        <v/>
      </c>
      <c r="CHP123" s="50" t="str">
        <f>_xlfn.IFNA(VLOOKUP($B123,Schools,'HP Schools Calculation'!CHQ$1,0),"")</f>
        <v/>
      </c>
      <c r="CHQ123" s="50" t="str">
        <f>_xlfn.IFNA(VLOOKUP($B123,Schools,'HP Schools Calculation'!CHR$1,0),"")</f>
        <v/>
      </c>
      <c r="CHR123" s="50" t="str">
        <f>_xlfn.IFNA(VLOOKUP($B123,Schools,'HP Schools Calculation'!CHS$1,0),"")</f>
        <v/>
      </c>
      <c r="CHS123" s="50" t="str">
        <f>_xlfn.IFNA(VLOOKUP($B123,Schools,'HP Schools Calculation'!CHT$1,0),"")</f>
        <v/>
      </c>
      <c r="CHT123" s="50" t="str">
        <f>_xlfn.IFNA(VLOOKUP($B123,Schools,'HP Schools Calculation'!CHU$1,0),"")</f>
        <v/>
      </c>
      <c r="CHU123" s="50" t="str">
        <f>_xlfn.IFNA(VLOOKUP($B123,Schools,'HP Schools Calculation'!CHV$1,0),"")</f>
        <v/>
      </c>
      <c r="CHV123" s="50" t="str">
        <f>_xlfn.IFNA(VLOOKUP($B123,Schools,'HP Schools Calculation'!CHW$1,0),"")</f>
        <v/>
      </c>
      <c r="CHW123" s="50" t="str">
        <f>_xlfn.IFNA(VLOOKUP($B123,Schools,'HP Schools Calculation'!CHX$1,0),"")</f>
        <v/>
      </c>
      <c r="CHX123" s="50" t="str">
        <f>_xlfn.IFNA(VLOOKUP($B123,Schools,'HP Schools Calculation'!CHY$1,0),"")</f>
        <v/>
      </c>
      <c r="CHY123" s="50" t="str">
        <f>_xlfn.IFNA(VLOOKUP($B123,Schools,'HP Schools Calculation'!CHZ$1,0),"")</f>
        <v/>
      </c>
      <c r="CHZ123" s="50" t="str">
        <f>_xlfn.IFNA(VLOOKUP($B123,Schools,'HP Schools Calculation'!CIA$1,0),"")</f>
        <v/>
      </c>
      <c r="CIA123" s="50" t="str">
        <f>_xlfn.IFNA(VLOOKUP($B123,Schools,'HP Schools Calculation'!CIB$1,0),"")</f>
        <v/>
      </c>
      <c r="CIB123" s="50" t="str">
        <f>_xlfn.IFNA(VLOOKUP($B123,Schools,'HP Schools Calculation'!CIC$1,0),"")</f>
        <v/>
      </c>
      <c r="CIC123" s="50" t="str">
        <f>_xlfn.IFNA(VLOOKUP($B123,Schools,'HP Schools Calculation'!CID$1,0),"")</f>
        <v/>
      </c>
      <c r="CID123" s="50" t="str">
        <f>_xlfn.IFNA(VLOOKUP($B123,Schools,'HP Schools Calculation'!CIE$1,0),"")</f>
        <v/>
      </c>
      <c r="CIE123" s="50" t="str">
        <f>_xlfn.IFNA(VLOOKUP($B123,Schools,'HP Schools Calculation'!CIF$1,0),"")</f>
        <v/>
      </c>
      <c r="CIF123" s="50" t="str">
        <f>_xlfn.IFNA(VLOOKUP($B123,Schools,'HP Schools Calculation'!CIG$1,0),"")</f>
        <v/>
      </c>
      <c r="CIG123" s="50" t="str">
        <f>_xlfn.IFNA(VLOOKUP($B123,Schools,'HP Schools Calculation'!CIH$1,0),"")</f>
        <v/>
      </c>
      <c r="CIH123" s="50" t="str">
        <f>_xlfn.IFNA(VLOOKUP($B123,Schools,'HP Schools Calculation'!CII$1,0),"")</f>
        <v/>
      </c>
      <c r="CII123" s="50" t="str">
        <f>_xlfn.IFNA(VLOOKUP($B123,Schools,'HP Schools Calculation'!CIJ$1,0),"")</f>
        <v/>
      </c>
      <c r="CIJ123" s="50" t="str">
        <f>_xlfn.IFNA(VLOOKUP($B123,Schools,'HP Schools Calculation'!CIK$1,0),"")</f>
        <v/>
      </c>
      <c r="CIK123" s="50" t="str">
        <f>_xlfn.IFNA(VLOOKUP($B123,Schools,'HP Schools Calculation'!CIL$1,0),"")</f>
        <v/>
      </c>
      <c r="CIL123" s="50" t="str">
        <f>_xlfn.IFNA(VLOOKUP($B123,Schools,'HP Schools Calculation'!CIM$1,0),"")</f>
        <v/>
      </c>
      <c r="CIM123" s="50" t="str">
        <f>_xlfn.IFNA(VLOOKUP($B123,Schools,'HP Schools Calculation'!CIN$1,0),"")</f>
        <v/>
      </c>
      <c r="CIN123" s="50" t="str">
        <f>_xlfn.IFNA(VLOOKUP($B123,Schools,'HP Schools Calculation'!CIO$1,0),"")</f>
        <v/>
      </c>
      <c r="CIO123" s="50" t="str">
        <f>_xlfn.IFNA(VLOOKUP($B123,Schools,'HP Schools Calculation'!CIP$1,0),"")</f>
        <v/>
      </c>
      <c r="CIP123" s="50" t="str">
        <f>_xlfn.IFNA(VLOOKUP($B123,Schools,'HP Schools Calculation'!CIQ$1,0),"")</f>
        <v/>
      </c>
      <c r="CIQ123" s="50" t="str">
        <f>_xlfn.IFNA(VLOOKUP($B123,Schools,'HP Schools Calculation'!CIR$1,0),"")</f>
        <v/>
      </c>
      <c r="CIR123" s="50" t="str">
        <f>_xlfn.IFNA(VLOOKUP($B123,Schools,'HP Schools Calculation'!CIS$1,0),"")</f>
        <v/>
      </c>
      <c r="CIS123" s="50" t="str">
        <f>_xlfn.IFNA(VLOOKUP($B123,Schools,'HP Schools Calculation'!CIT$1,0),"")</f>
        <v/>
      </c>
      <c r="CIT123" s="50" t="str">
        <f>_xlfn.IFNA(VLOOKUP($B123,Schools,'HP Schools Calculation'!CIU$1,0),"")</f>
        <v/>
      </c>
      <c r="CIU123" s="50" t="str">
        <f>_xlfn.IFNA(VLOOKUP($B123,Schools,'HP Schools Calculation'!CIV$1,0),"")</f>
        <v/>
      </c>
      <c r="CIV123" s="50" t="str">
        <f>_xlfn.IFNA(VLOOKUP($B123,Schools,'HP Schools Calculation'!CIW$1,0),"")</f>
        <v/>
      </c>
      <c r="CIW123" s="50" t="str">
        <f>_xlfn.IFNA(VLOOKUP($B123,Schools,'HP Schools Calculation'!CIX$1,0),"")</f>
        <v/>
      </c>
      <c r="CIX123" s="50" t="str">
        <f>_xlfn.IFNA(VLOOKUP($B123,Schools,'HP Schools Calculation'!CIY$1,0),"")</f>
        <v/>
      </c>
      <c r="CIY123" s="50" t="str">
        <f>_xlfn.IFNA(VLOOKUP($B123,Schools,'HP Schools Calculation'!CIZ$1,0),"")</f>
        <v/>
      </c>
      <c r="CIZ123" s="50" t="str">
        <f>_xlfn.IFNA(VLOOKUP($B123,Schools,'HP Schools Calculation'!CJA$1,0),"")</f>
        <v/>
      </c>
      <c r="CJA123" s="50" t="str">
        <f>_xlfn.IFNA(VLOOKUP($B123,Schools,'HP Schools Calculation'!CJB$1,0),"")</f>
        <v/>
      </c>
      <c r="CJB123" s="50" t="str">
        <f>_xlfn.IFNA(VLOOKUP($B123,Schools,'HP Schools Calculation'!CJC$1,0),"")</f>
        <v/>
      </c>
      <c r="CJC123" s="50" t="str">
        <f>_xlfn.IFNA(VLOOKUP($B123,Schools,'HP Schools Calculation'!CJD$1,0),"")</f>
        <v/>
      </c>
      <c r="CJD123" s="50" t="str">
        <f>_xlfn.IFNA(VLOOKUP($B123,Schools,'HP Schools Calculation'!CJE$1,0),"")</f>
        <v/>
      </c>
      <c r="CJE123" s="50" t="str">
        <f>_xlfn.IFNA(VLOOKUP($B123,Schools,'HP Schools Calculation'!CJF$1,0),"")</f>
        <v/>
      </c>
      <c r="CJF123" s="50" t="str">
        <f>_xlfn.IFNA(VLOOKUP($B123,Schools,'HP Schools Calculation'!CJG$1,0),"")</f>
        <v/>
      </c>
      <c r="CJG123" s="50" t="str">
        <f>_xlfn.IFNA(VLOOKUP($B123,Schools,'HP Schools Calculation'!CJH$1,0),"")</f>
        <v/>
      </c>
      <c r="CJH123" s="50" t="str">
        <f>_xlfn.IFNA(VLOOKUP($B123,Schools,'HP Schools Calculation'!CJI$1,0),"")</f>
        <v/>
      </c>
      <c r="CJI123" s="50" t="str">
        <f>_xlfn.IFNA(VLOOKUP($B123,Schools,'HP Schools Calculation'!CJJ$1,0),"")</f>
        <v/>
      </c>
      <c r="CJJ123" s="50" t="str">
        <f>_xlfn.IFNA(VLOOKUP($B123,Schools,'HP Schools Calculation'!CJK$1,0),"")</f>
        <v/>
      </c>
      <c r="CJK123" s="50" t="str">
        <f>_xlfn.IFNA(VLOOKUP($B123,Schools,'HP Schools Calculation'!CJL$1,0),"")</f>
        <v/>
      </c>
      <c r="CJL123" s="50" t="str">
        <f>_xlfn.IFNA(VLOOKUP($B123,Schools,'HP Schools Calculation'!CJM$1,0),"")</f>
        <v/>
      </c>
      <c r="CJM123" s="50" t="str">
        <f>_xlfn.IFNA(VLOOKUP($B123,Schools,'HP Schools Calculation'!CJN$1,0),"")</f>
        <v/>
      </c>
      <c r="CJN123" s="50" t="str">
        <f>_xlfn.IFNA(VLOOKUP($B123,Schools,'HP Schools Calculation'!CJO$1,0),"")</f>
        <v/>
      </c>
      <c r="CJO123" s="50" t="str">
        <f>_xlfn.IFNA(VLOOKUP($B123,Schools,'HP Schools Calculation'!CJP$1,0),"")</f>
        <v/>
      </c>
      <c r="CJP123" s="50" t="str">
        <f>_xlfn.IFNA(VLOOKUP($B123,Schools,'HP Schools Calculation'!CJQ$1,0),"")</f>
        <v/>
      </c>
      <c r="CJQ123" s="50" t="str">
        <f>_xlfn.IFNA(VLOOKUP($B123,Schools,'HP Schools Calculation'!CJR$1,0),"")</f>
        <v/>
      </c>
      <c r="CJR123" s="50" t="str">
        <f>_xlfn.IFNA(VLOOKUP($B123,Schools,'HP Schools Calculation'!CJS$1,0),"")</f>
        <v/>
      </c>
      <c r="CJS123" s="50" t="str">
        <f>_xlfn.IFNA(VLOOKUP($B123,Schools,'HP Schools Calculation'!CJT$1,0),"")</f>
        <v/>
      </c>
      <c r="CJT123" s="50" t="str">
        <f>_xlfn.IFNA(VLOOKUP($B123,Schools,'HP Schools Calculation'!CJU$1,0),"")</f>
        <v/>
      </c>
      <c r="CJU123" s="50" t="str">
        <f>_xlfn.IFNA(VLOOKUP($B123,Schools,'HP Schools Calculation'!CJV$1,0),"")</f>
        <v/>
      </c>
      <c r="CJV123" s="50" t="str">
        <f>_xlfn.IFNA(VLOOKUP($B123,Schools,'HP Schools Calculation'!CJW$1,0),"")</f>
        <v/>
      </c>
      <c r="CJW123" s="50" t="str">
        <f>_xlfn.IFNA(VLOOKUP($B123,Schools,'HP Schools Calculation'!CJX$1,0),"")</f>
        <v/>
      </c>
      <c r="CJX123" s="50" t="str">
        <f>_xlfn.IFNA(VLOOKUP($B123,Schools,'HP Schools Calculation'!CJY$1,0),"")</f>
        <v/>
      </c>
      <c r="CJY123" s="50" t="str">
        <f>_xlfn.IFNA(VLOOKUP($B123,Schools,'HP Schools Calculation'!CJZ$1,0),"")</f>
        <v/>
      </c>
      <c r="CJZ123" s="50" t="str">
        <f>_xlfn.IFNA(VLOOKUP($B123,Schools,'HP Schools Calculation'!CKA$1,0),"")</f>
        <v/>
      </c>
      <c r="CKA123" s="50" t="str">
        <f>_xlfn.IFNA(VLOOKUP($B123,Schools,'HP Schools Calculation'!CKB$1,0),"")</f>
        <v/>
      </c>
      <c r="CKB123" s="50" t="str">
        <f>_xlfn.IFNA(VLOOKUP($B123,Schools,'HP Schools Calculation'!CKC$1,0),"")</f>
        <v/>
      </c>
      <c r="CKC123" s="50" t="str">
        <f>_xlfn.IFNA(VLOOKUP($B123,Schools,'HP Schools Calculation'!CKD$1,0),"")</f>
        <v/>
      </c>
      <c r="CKD123" s="50" t="str">
        <f>_xlfn.IFNA(VLOOKUP($B123,Schools,'HP Schools Calculation'!CKE$1,0),"")</f>
        <v/>
      </c>
      <c r="CKE123" s="50" t="str">
        <f>_xlfn.IFNA(VLOOKUP($B123,Schools,'HP Schools Calculation'!CKF$1,0),"")</f>
        <v/>
      </c>
      <c r="CKF123" s="50" t="str">
        <f>_xlfn.IFNA(VLOOKUP($B123,Schools,'HP Schools Calculation'!CKG$1,0),"")</f>
        <v/>
      </c>
      <c r="CKG123" s="50" t="str">
        <f>_xlfn.IFNA(VLOOKUP($B123,Schools,'HP Schools Calculation'!CKH$1,0),"")</f>
        <v/>
      </c>
      <c r="CKH123" s="50" t="str">
        <f>_xlfn.IFNA(VLOOKUP($B123,Schools,'HP Schools Calculation'!CKI$1,0),"")</f>
        <v/>
      </c>
      <c r="CKI123" s="50" t="str">
        <f>_xlfn.IFNA(VLOOKUP($B123,Schools,'HP Schools Calculation'!CKJ$1,0),"")</f>
        <v/>
      </c>
      <c r="CKJ123" s="50" t="str">
        <f>_xlfn.IFNA(VLOOKUP($B123,Schools,'HP Schools Calculation'!CKK$1,0),"")</f>
        <v/>
      </c>
      <c r="CKK123" s="50" t="str">
        <f>_xlfn.IFNA(VLOOKUP($B123,Schools,'HP Schools Calculation'!CKL$1,0),"")</f>
        <v/>
      </c>
      <c r="CKL123" s="50" t="str">
        <f>_xlfn.IFNA(VLOOKUP($B123,Schools,'HP Schools Calculation'!CKM$1,0),"")</f>
        <v/>
      </c>
      <c r="CKM123" s="50" t="str">
        <f>_xlfn.IFNA(VLOOKUP($B123,Schools,'HP Schools Calculation'!CKN$1,0),"")</f>
        <v/>
      </c>
      <c r="CKN123" s="50" t="str">
        <f>_xlfn.IFNA(VLOOKUP($B123,Schools,'HP Schools Calculation'!CKO$1,0),"")</f>
        <v/>
      </c>
      <c r="CKO123" s="50" t="str">
        <f>_xlfn.IFNA(VLOOKUP($B123,Schools,'HP Schools Calculation'!CKP$1,0),"")</f>
        <v/>
      </c>
      <c r="CKP123" s="50" t="str">
        <f>_xlfn.IFNA(VLOOKUP($B123,Schools,'HP Schools Calculation'!CKQ$1,0),"")</f>
        <v/>
      </c>
      <c r="CKQ123" s="50" t="str">
        <f>_xlfn.IFNA(VLOOKUP($B123,Schools,'HP Schools Calculation'!CKR$1,0),"")</f>
        <v/>
      </c>
      <c r="CKR123" s="50" t="str">
        <f>_xlfn.IFNA(VLOOKUP($B123,Schools,'HP Schools Calculation'!CKS$1,0),"")</f>
        <v/>
      </c>
      <c r="CKS123" s="50" t="str">
        <f>_xlfn.IFNA(VLOOKUP($B123,Schools,'HP Schools Calculation'!CKT$1,0),"")</f>
        <v/>
      </c>
      <c r="CKT123" s="50" t="str">
        <f>_xlfn.IFNA(VLOOKUP($B123,Schools,'HP Schools Calculation'!CKU$1,0),"")</f>
        <v/>
      </c>
      <c r="CKU123" s="50" t="str">
        <f>_xlfn.IFNA(VLOOKUP($B123,Schools,'HP Schools Calculation'!CKV$1,0),"")</f>
        <v/>
      </c>
      <c r="CKV123" s="50" t="str">
        <f>_xlfn.IFNA(VLOOKUP($B123,Schools,'HP Schools Calculation'!CKW$1,0),"")</f>
        <v/>
      </c>
      <c r="CKW123" s="50" t="str">
        <f>_xlfn.IFNA(VLOOKUP($B123,Schools,'HP Schools Calculation'!CKX$1,0),"")</f>
        <v/>
      </c>
      <c r="CKX123" s="50" t="str">
        <f>_xlfn.IFNA(VLOOKUP($B123,Schools,'HP Schools Calculation'!CKY$1,0),"")</f>
        <v/>
      </c>
      <c r="CKY123" s="50" t="str">
        <f>_xlfn.IFNA(VLOOKUP($B123,Schools,'HP Schools Calculation'!CKZ$1,0),"")</f>
        <v/>
      </c>
      <c r="CKZ123" s="50" t="str">
        <f>_xlfn.IFNA(VLOOKUP($B123,Schools,'HP Schools Calculation'!CLA$1,0),"")</f>
        <v/>
      </c>
      <c r="CLA123" s="50" t="str">
        <f>_xlfn.IFNA(VLOOKUP($B123,Schools,'HP Schools Calculation'!CLB$1,0),"")</f>
        <v/>
      </c>
      <c r="CLB123" s="50" t="str">
        <f>_xlfn.IFNA(VLOOKUP($B123,Schools,'HP Schools Calculation'!CLC$1,0),"")</f>
        <v/>
      </c>
      <c r="CLC123" s="50" t="str">
        <f>_xlfn.IFNA(VLOOKUP($B123,Schools,'HP Schools Calculation'!CLD$1,0),"")</f>
        <v/>
      </c>
      <c r="CLD123" s="50" t="str">
        <f>_xlfn.IFNA(VLOOKUP($B123,Schools,'HP Schools Calculation'!CLE$1,0),"")</f>
        <v/>
      </c>
      <c r="CLE123" s="50" t="str">
        <f>_xlfn.IFNA(VLOOKUP($B123,Schools,'HP Schools Calculation'!CLF$1,0),"")</f>
        <v/>
      </c>
      <c r="CLF123" s="50" t="str">
        <f>_xlfn.IFNA(VLOOKUP($B123,Schools,'HP Schools Calculation'!CLG$1,0),"")</f>
        <v/>
      </c>
      <c r="CLG123" s="50" t="str">
        <f>_xlfn.IFNA(VLOOKUP($B123,Schools,'HP Schools Calculation'!CLH$1,0),"")</f>
        <v/>
      </c>
      <c r="CLH123" s="50" t="str">
        <f>_xlfn.IFNA(VLOOKUP($B123,Schools,'HP Schools Calculation'!CLI$1,0),"")</f>
        <v/>
      </c>
      <c r="CLI123" s="50" t="str">
        <f>_xlfn.IFNA(VLOOKUP($B123,Schools,'HP Schools Calculation'!CLJ$1,0),"")</f>
        <v/>
      </c>
      <c r="CLJ123" s="50" t="str">
        <f>_xlfn.IFNA(VLOOKUP($B123,Schools,'HP Schools Calculation'!CLK$1,0),"")</f>
        <v/>
      </c>
      <c r="CLK123" s="50" t="str">
        <f>_xlfn.IFNA(VLOOKUP($B123,Schools,'HP Schools Calculation'!CLL$1,0),"")</f>
        <v/>
      </c>
      <c r="CLL123" s="50" t="str">
        <f>_xlfn.IFNA(VLOOKUP($B123,Schools,'HP Schools Calculation'!CLM$1,0),"")</f>
        <v/>
      </c>
      <c r="CLM123" s="50" t="str">
        <f>_xlfn.IFNA(VLOOKUP($B123,Schools,'HP Schools Calculation'!CLN$1,0),"")</f>
        <v/>
      </c>
      <c r="CLN123" s="50" t="str">
        <f>_xlfn.IFNA(VLOOKUP($B123,Schools,'HP Schools Calculation'!CLO$1,0),"")</f>
        <v/>
      </c>
      <c r="CLO123" s="50" t="str">
        <f>_xlfn.IFNA(VLOOKUP($B123,Schools,'HP Schools Calculation'!CLP$1,0),"")</f>
        <v/>
      </c>
      <c r="CLP123" s="50" t="str">
        <f>_xlfn.IFNA(VLOOKUP($B123,Schools,'HP Schools Calculation'!CLQ$1,0),"")</f>
        <v/>
      </c>
      <c r="CLQ123" s="50" t="str">
        <f>_xlfn.IFNA(VLOOKUP($B123,Schools,'HP Schools Calculation'!CLR$1,0),"")</f>
        <v/>
      </c>
      <c r="CLR123" s="50" t="str">
        <f>_xlfn.IFNA(VLOOKUP($B123,Schools,'HP Schools Calculation'!CLS$1,0),"")</f>
        <v/>
      </c>
      <c r="CLS123" s="50" t="str">
        <f>_xlfn.IFNA(VLOOKUP($B123,Schools,'HP Schools Calculation'!CLT$1,0),"")</f>
        <v/>
      </c>
      <c r="CLT123" s="50" t="str">
        <f>_xlfn.IFNA(VLOOKUP($B123,Schools,'HP Schools Calculation'!CLU$1,0),"")</f>
        <v/>
      </c>
      <c r="CLU123" s="50" t="str">
        <f>_xlfn.IFNA(VLOOKUP($B123,Schools,'HP Schools Calculation'!CLV$1,0),"")</f>
        <v/>
      </c>
      <c r="CLV123" s="50" t="str">
        <f>_xlfn.IFNA(VLOOKUP($B123,Schools,'HP Schools Calculation'!CLW$1,0),"")</f>
        <v/>
      </c>
      <c r="CLW123" s="50" t="str">
        <f>_xlfn.IFNA(VLOOKUP($B123,Schools,'HP Schools Calculation'!CLX$1,0),"")</f>
        <v/>
      </c>
      <c r="CLX123" s="50" t="str">
        <f>_xlfn.IFNA(VLOOKUP($B123,Schools,'HP Schools Calculation'!CLY$1,0),"")</f>
        <v/>
      </c>
      <c r="CLY123" s="50" t="str">
        <f>_xlfn.IFNA(VLOOKUP($B123,Schools,'HP Schools Calculation'!CLZ$1,0),"")</f>
        <v/>
      </c>
      <c r="CLZ123" s="50" t="str">
        <f>_xlfn.IFNA(VLOOKUP($B123,Schools,'HP Schools Calculation'!CMA$1,0),"")</f>
        <v/>
      </c>
      <c r="CMA123" s="50" t="str">
        <f>_xlfn.IFNA(VLOOKUP($B123,Schools,'HP Schools Calculation'!CMB$1,0),"")</f>
        <v/>
      </c>
      <c r="CMB123" s="50" t="str">
        <f>_xlfn.IFNA(VLOOKUP($B123,Schools,'HP Schools Calculation'!CMC$1,0),"")</f>
        <v/>
      </c>
      <c r="CMC123" s="50" t="str">
        <f>_xlfn.IFNA(VLOOKUP($B123,Schools,'HP Schools Calculation'!CMD$1,0),"")</f>
        <v/>
      </c>
      <c r="CMD123" s="50" t="str">
        <f>_xlfn.IFNA(VLOOKUP($B123,Schools,'HP Schools Calculation'!CME$1,0),"")</f>
        <v/>
      </c>
      <c r="CME123" s="50" t="str">
        <f>_xlfn.IFNA(VLOOKUP($B123,Schools,'HP Schools Calculation'!CMF$1,0),"")</f>
        <v/>
      </c>
      <c r="CMF123" s="50" t="str">
        <f>_xlfn.IFNA(VLOOKUP($B123,Schools,'HP Schools Calculation'!CMG$1,0),"")</f>
        <v/>
      </c>
      <c r="CMG123" s="50" t="str">
        <f>_xlfn.IFNA(VLOOKUP($B123,Schools,'HP Schools Calculation'!CMH$1,0),"")</f>
        <v/>
      </c>
      <c r="CMH123" s="50" t="str">
        <f>_xlfn.IFNA(VLOOKUP($B123,Schools,'HP Schools Calculation'!CMI$1,0),"")</f>
        <v/>
      </c>
      <c r="CMI123" s="50" t="str">
        <f>_xlfn.IFNA(VLOOKUP($B123,Schools,'HP Schools Calculation'!CMJ$1,0),"")</f>
        <v/>
      </c>
      <c r="CMJ123" s="50" t="str">
        <f>_xlfn.IFNA(VLOOKUP($B123,Schools,'HP Schools Calculation'!CMK$1,0),"")</f>
        <v/>
      </c>
      <c r="CMK123" s="50" t="str">
        <f>_xlfn.IFNA(VLOOKUP($B123,Schools,'HP Schools Calculation'!CML$1,0),"")</f>
        <v/>
      </c>
      <c r="CML123" s="50" t="str">
        <f>_xlfn.IFNA(VLOOKUP($B123,Schools,'HP Schools Calculation'!CMM$1,0),"")</f>
        <v/>
      </c>
      <c r="CMM123" s="50" t="str">
        <f>_xlfn.IFNA(VLOOKUP($B123,Schools,'HP Schools Calculation'!CMN$1,0),"")</f>
        <v/>
      </c>
      <c r="CMN123" s="50" t="str">
        <f>_xlfn.IFNA(VLOOKUP($B123,Schools,'HP Schools Calculation'!CMO$1,0),"")</f>
        <v/>
      </c>
      <c r="CMO123" s="50" t="str">
        <f>_xlfn.IFNA(VLOOKUP($B123,Schools,'HP Schools Calculation'!CMP$1,0),"")</f>
        <v/>
      </c>
      <c r="CMP123" s="50" t="str">
        <f>_xlfn.IFNA(VLOOKUP($B123,Schools,'HP Schools Calculation'!CMQ$1,0),"")</f>
        <v/>
      </c>
      <c r="CMQ123" s="50" t="str">
        <f>_xlfn.IFNA(VLOOKUP($B123,Schools,'HP Schools Calculation'!CMR$1,0),"")</f>
        <v/>
      </c>
      <c r="CMR123" s="50" t="str">
        <f>_xlfn.IFNA(VLOOKUP($B123,Schools,'HP Schools Calculation'!CMS$1,0),"")</f>
        <v/>
      </c>
      <c r="CMS123" s="50" t="str">
        <f>_xlfn.IFNA(VLOOKUP($B123,Schools,'HP Schools Calculation'!CMT$1,0),"")</f>
        <v/>
      </c>
      <c r="CMT123" s="50" t="str">
        <f>_xlfn.IFNA(VLOOKUP($B123,Schools,'HP Schools Calculation'!CMU$1,0),"")</f>
        <v/>
      </c>
      <c r="CMU123" s="50" t="str">
        <f>_xlfn.IFNA(VLOOKUP($B123,Schools,'HP Schools Calculation'!CMV$1,0),"")</f>
        <v/>
      </c>
      <c r="CMV123" s="50" t="str">
        <f>_xlfn.IFNA(VLOOKUP($B123,Schools,'HP Schools Calculation'!CMW$1,0),"")</f>
        <v/>
      </c>
      <c r="CMW123" s="50" t="str">
        <f>_xlfn.IFNA(VLOOKUP($B123,Schools,'HP Schools Calculation'!CMX$1,0),"")</f>
        <v/>
      </c>
      <c r="CMX123" s="50" t="str">
        <f>_xlfn.IFNA(VLOOKUP($B123,Schools,'HP Schools Calculation'!CMY$1,0),"")</f>
        <v/>
      </c>
      <c r="CMY123" s="50" t="str">
        <f>_xlfn.IFNA(VLOOKUP($B123,Schools,'HP Schools Calculation'!CMZ$1,0),"")</f>
        <v/>
      </c>
      <c r="CMZ123" s="50" t="str">
        <f>_xlfn.IFNA(VLOOKUP($B123,Schools,'HP Schools Calculation'!CNA$1,0),"")</f>
        <v/>
      </c>
      <c r="CNA123" s="50" t="str">
        <f>_xlfn.IFNA(VLOOKUP($B123,Schools,'HP Schools Calculation'!CNB$1,0),"")</f>
        <v/>
      </c>
      <c r="CNB123" s="50" t="str">
        <f>_xlfn.IFNA(VLOOKUP($B123,Schools,'HP Schools Calculation'!CNC$1,0),"")</f>
        <v/>
      </c>
      <c r="CNC123" s="50" t="str">
        <f>_xlfn.IFNA(VLOOKUP($B123,Schools,'HP Schools Calculation'!CND$1,0),"")</f>
        <v/>
      </c>
      <c r="CND123" s="50" t="str">
        <f>_xlfn.IFNA(VLOOKUP($B123,Schools,'HP Schools Calculation'!CNE$1,0),"")</f>
        <v/>
      </c>
      <c r="CNE123" s="50" t="str">
        <f>_xlfn.IFNA(VLOOKUP($B123,Schools,'HP Schools Calculation'!CNF$1,0),"")</f>
        <v/>
      </c>
      <c r="CNF123" s="50" t="str">
        <f>_xlfn.IFNA(VLOOKUP($B123,Schools,'HP Schools Calculation'!CNG$1,0),"")</f>
        <v/>
      </c>
      <c r="CNG123" s="50" t="str">
        <f>_xlfn.IFNA(VLOOKUP($B123,Schools,'HP Schools Calculation'!CNH$1,0),"")</f>
        <v/>
      </c>
      <c r="CNH123" s="50" t="str">
        <f>_xlfn.IFNA(VLOOKUP($B123,Schools,'HP Schools Calculation'!CNI$1,0),"")</f>
        <v/>
      </c>
      <c r="CNI123" s="50" t="str">
        <f>_xlfn.IFNA(VLOOKUP($B123,Schools,'HP Schools Calculation'!CNJ$1,0),"")</f>
        <v/>
      </c>
      <c r="CNJ123" s="50" t="str">
        <f>_xlfn.IFNA(VLOOKUP($B123,Schools,'HP Schools Calculation'!CNK$1,0),"")</f>
        <v/>
      </c>
      <c r="CNK123" s="50" t="str">
        <f>_xlfn.IFNA(VLOOKUP($B123,Schools,'HP Schools Calculation'!CNL$1,0),"")</f>
        <v/>
      </c>
      <c r="CNL123" s="50" t="str">
        <f>_xlfn.IFNA(VLOOKUP($B123,Schools,'HP Schools Calculation'!CNM$1,0),"")</f>
        <v/>
      </c>
      <c r="CNM123" s="50" t="str">
        <f>_xlfn.IFNA(VLOOKUP($B123,Schools,'HP Schools Calculation'!CNN$1,0),"")</f>
        <v/>
      </c>
      <c r="CNN123" s="50" t="str">
        <f>_xlfn.IFNA(VLOOKUP($B123,Schools,'HP Schools Calculation'!CNO$1,0),"")</f>
        <v/>
      </c>
      <c r="CNO123" s="50" t="str">
        <f>_xlfn.IFNA(VLOOKUP($B123,Schools,'HP Schools Calculation'!CNP$1,0),"")</f>
        <v/>
      </c>
      <c r="CNP123" s="50" t="str">
        <f>_xlfn.IFNA(VLOOKUP($B123,Schools,'HP Schools Calculation'!CNQ$1,0),"")</f>
        <v/>
      </c>
      <c r="CNQ123" s="50" t="str">
        <f>_xlfn.IFNA(VLOOKUP($B123,Schools,'HP Schools Calculation'!CNR$1,0),"")</f>
        <v/>
      </c>
      <c r="CNR123" s="50" t="str">
        <f>_xlfn.IFNA(VLOOKUP($B123,Schools,'HP Schools Calculation'!CNS$1,0),"")</f>
        <v/>
      </c>
      <c r="CNS123" s="50" t="str">
        <f>_xlfn.IFNA(VLOOKUP($B123,Schools,'HP Schools Calculation'!CNT$1,0),"")</f>
        <v/>
      </c>
      <c r="CNT123" s="50" t="str">
        <f>_xlfn.IFNA(VLOOKUP($B123,Schools,'HP Schools Calculation'!CNU$1,0),"")</f>
        <v/>
      </c>
      <c r="CNU123" s="50" t="str">
        <f>_xlfn.IFNA(VLOOKUP($B123,Schools,'HP Schools Calculation'!CNV$1,0),"")</f>
        <v/>
      </c>
      <c r="CNV123" s="50" t="str">
        <f>_xlfn.IFNA(VLOOKUP($B123,Schools,'HP Schools Calculation'!CNW$1,0),"")</f>
        <v/>
      </c>
      <c r="CNW123" s="50" t="str">
        <f>_xlfn.IFNA(VLOOKUP($B123,Schools,'HP Schools Calculation'!CNX$1,0),"")</f>
        <v/>
      </c>
      <c r="CNX123" s="50" t="str">
        <f>_xlfn.IFNA(VLOOKUP($B123,Schools,'HP Schools Calculation'!CNY$1,0),"")</f>
        <v/>
      </c>
      <c r="CNY123" s="50" t="str">
        <f>_xlfn.IFNA(VLOOKUP($B123,Schools,'HP Schools Calculation'!CNZ$1,0),"")</f>
        <v/>
      </c>
      <c r="CNZ123" s="50" t="str">
        <f>_xlfn.IFNA(VLOOKUP($B123,Schools,'HP Schools Calculation'!COA$1,0),"")</f>
        <v/>
      </c>
      <c r="COA123" s="50" t="str">
        <f>_xlfn.IFNA(VLOOKUP($B123,Schools,'HP Schools Calculation'!COB$1,0),"")</f>
        <v/>
      </c>
      <c r="COB123" s="50" t="str">
        <f>_xlfn.IFNA(VLOOKUP($B123,Schools,'HP Schools Calculation'!COC$1,0),"")</f>
        <v/>
      </c>
      <c r="COC123" s="50" t="str">
        <f>_xlfn.IFNA(VLOOKUP($B123,Schools,'HP Schools Calculation'!COD$1,0),"")</f>
        <v/>
      </c>
      <c r="COD123" s="50" t="str">
        <f>_xlfn.IFNA(VLOOKUP($B123,Schools,'HP Schools Calculation'!COE$1,0),"")</f>
        <v/>
      </c>
      <c r="COE123" s="50" t="str">
        <f>_xlfn.IFNA(VLOOKUP($B123,Schools,'HP Schools Calculation'!COF$1,0),"")</f>
        <v/>
      </c>
      <c r="COF123" s="50" t="str">
        <f>_xlfn.IFNA(VLOOKUP($B123,Schools,'HP Schools Calculation'!COG$1,0),"")</f>
        <v/>
      </c>
      <c r="COG123" s="50" t="str">
        <f>_xlfn.IFNA(VLOOKUP($B123,Schools,'HP Schools Calculation'!COH$1,0),"")</f>
        <v/>
      </c>
      <c r="COH123" s="50" t="str">
        <f>_xlfn.IFNA(VLOOKUP($B123,Schools,'HP Schools Calculation'!COI$1,0),"")</f>
        <v/>
      </c>
      <c r="COI123" s="50" t="str">
        <f>_xlfn.IFNA(VLOOKUP($B123,Schools,'HP Schools Calculation'!COJ$1,0),"")</f>
        <v/>
      </c>
      <c r="COJ123" s="50" t="str">
        <f>_xlfn.IFNA(VLOOKUP($B123,Schools,'HP Schools Calculation'!COK$1,0),"")</f>
        <v/>
      </c>
      <c r="COK123" s="50" t="str">
        <f>_xlfn.IFNA(VLOOKUP($B123,Schools,'HP Schools Calculation'!COL$1,0),"")</f>
        <v/>
      </c>
      <c r="COL123" s="50" t="str">
        <f>_xlfn.IFNA(VLOOKUP($B123,Schools,'HP Schools Calculation'!COM$1,0),"")</f>
        <v/>
      </c>
      <c r="COM123" s="50" t="str">
        <f>_xlfn.IFNA(VLOOKUP($B123,Schools,'HP Schools Calculation'!CON$1,0),"")</f>
        <v/>
      </c>
      <c r="CON123" s="50" t="str">
        <f>_xlfn.IFNA(VLOOKUP($B123,Schools,'HP Schools Calculation'!COO$1,0),"")</f>
        <v/>
      </c>
      <c r="COO123" s="50" t="str">
        <f>_xlfn.IFNA(VLOOKUP($B123,Schools,'HP Schools Calculation'!COP$1,0),"")</f>
        <v/>
      </c>
      <c r="COP123" s="50" t="str">
        <f>_xlfn.IFNA(VLOOKUP($B123,Schools,'HP Schools Calculation'!COQ$1,0),"")</f>
        <v/>
      </c>
      <c r="COQ123" s="50" t="str">
        <f>_xlfn.IFNA(VLOOKUP($B123,Schools,'HP Schools Calculation'!COR$1,0),"")</f>
        <v/>
      </c>
      <c r="COR123" s="50" t="str">
        <f>_xlfn.IFNA(VLOOKUP($B123,Schools,'HP Schools Calculation'!COS$1,0),"")</f>
        <v/>
      </c>
      <c r="COS123" s="50" t="str">
        <f>_xlfn.IFNA(VLOOKUP($B123,Schools,'HP Schools Calculation'!COT$1,0),"")</f>
        <v/>
      </c>
      <c r="COT123" s="50" t="str">
        <f>_xlfn.IFNA(VLOOKUP($B123,Schools,'HP Schools Calculation'!COU$1,0),"")</f>
        <v/>
      </c>
      <c r="COU123" s="50" t="str">
        <f>_xlfn.IFNA(VLOOKUP($B123,Schools,'HP Schools Calculation'!COV$1,0),"")</f>
        <v/>
      </c>
      <c r="COV123" s="50" t="str">
        <f>_xlfn.IFNA(VLOOKUP($B123,Schools,'HP Schools Calculation'!COW$1,0),"")</f>
        <v/>
      </c>
      <c r="COW123" s="50" t="str">
        <f>_xlfn.IFNA(VLOOKUP($B123,Schools,'HP Schools Calculation'!COX$1,0),"")</f>
        <v/>
      </c>
      <c r="COX123" s="50" t="str">
        <f>_xlfn.IFNA(VLOOKUP($B123,Schools,'HP Schools Calculation'!COY$1,0),"")</f>
        <v/>
      </c>
      <c r="COY123" s="50" t="str">
        <f>_xlfn.IFNA(VLOOKUP($B123,Schools,'HP Schools Calculation'!COZ$1,0),"")</f>
        <v/>
      </c>
      <c r="COZ123" s="50" t="str">
        <f>_xlfn.IFNA(VLOOKUP($B123,Schools,'HP Schools Calculation'!CPA$1,0),"")</f>
        <v/>
      </c>
      <c r="CPA123" s="50" t="str">
        <f>_xlfn.IFNA(VLOOKUP($B123,Schools,'HP Schools Calculation'!CPB$1,0),"")</f>
        <v/>
      </c>
      <c r="CPB123" s="50" t="str">
        <f>_xlfn.IFNA(VLOOKUP($B123,Schools,'HP Schools Calculation'!CPC$1,0),"")</f>
        <v/>
      </c>
      <c r="CPC123" s="50" t="str">
        <f>_xlfn.IFNA(VLOOKUP($B123,Schools,'HP Schools Calculation'!CPD$1,0),"")</f>
        <v/>
      </c>
      <c r="CPD123" s="50" t="str">
        <f>_xlfn.IFNA(VLOOKUP($B123,Schools,'HP Schools Calculation'!CPE$1,0),"")</f>
        <v/>
      </c>
      <c r="CPE123" s="50" t="str">
        <f>_xlfn.IFNA(VLOOKUP($B123,Schools,'HP Schools Calculation'!CPF$1,0),"")</f>
        <v/>
      </c>
      <c r="CPF123" s="50" t="str">
        <f>_xlfn.IFNA(VLOOKUP($B123,Schools,'HP Schools Calculation'!CPG$1,0),"")</f>
        <v/>
      </c>
      <c r="CPG123" s="50" t="str">
        <f>_xlfn.IFNA(VLOOKUP($B123,Schools,'HP Schools Calculation'!CPH$1,0),"")</f>
        <v/>
      </c>
      <c r="CPH123" s="50" t="str">
        <f>_xlfn.IFNA(VLOOKUP($B123,Schools,'HP Schools Calculation'!CPI$1,0),"")</f>
        <v/>
      </c>
      <c r="CPI123" s="50" t="str">
        <f>_xlfn.IFNA(VLOOKUP($B123,Schools,'HP Schools Calculation'!CPJ$1,0),"")</f>
        <v/>
      </c>
      <c r="CPJ123" s="50" t="str">
        <f>_xlfn.IFNA(VLOOKUP($B123,Schools,'HP Schools Calculation'!CPK$1,0),"")</f>
        <v/>
      </c>
      <c r="CPK123" s="50" t="str">
        <f>_xlfn.IFNA(VLOOKUP($B123,Schools,'HP Schools Calculation'!CPL$1,0),"")</f>
        <v/>
      </c>
      <c r="CPL123" s="50" t="str">
        <f>_xlfn.IFNA(VLOOKUP($B123,Schools,'HP Schools Calculation'!CPM$1,0),"")</f>
        <v/>
      </c>
      <c r="CPM123" s="50" t="str">
        <f>_xlfn.IFNA(VLOOKUP($B123,Schools,'HP Schools Calculation'!CPN$1,0),"")</f>
        <v/>
      </c>
      <c r="CPN123" s="50" t="str">
        <f>_xlfn.IFNA(VLOOKUP($B123,Schools,'HP Schools Calculation'!CPO$1,0),"")</f>
        <v/>
      </c>
      <c r="CPO123" s="50" t="str">
        <f>_xlfn.IFNA(VLOOKUP($B123,Schools,'HP Schools Calculation'!CPP$1,0),"")</f>
        <v/>
      </c>
      <c r="CPP123" s="50" t="str">
        <f>_xlfn.IFNA(VLOOKUP($B123,Schools,'HP Schools Calculation'!CPQ$1,0),"")</f>
        <v/>
      </c>
      <c r="CPQ123" s="50" t="str">
        <f>_xlfn.IFNA(VLOOKUP($B123,Schools,'HP Schools Calculation'!CPR$1,0),"")</f>
        <v/>
      </c>
      <c r="CPR123" s="50" t="str">
        <f>_xlfn.IFNA(VLOOKUP($B123,Schools,'HP Schools Calculation'!CPS$1,0),"")</f>
        <v/>
      </c>
      <c r="CPS123" s="50" t="str">
        <f>_xlfn.IFNA(VLOOKUP($B123,Schools,'HP Schools Calculation'!CPT$1,0),"")</f>
        <v/>
      </c>
      <c r="CPT123" s="50" t="str">
        <f>_xlfn.IFNA(VLOOKUP($B123,Schools,'HP Schools Calculation'!CPU$1,0),"")</f>
        <v/>
      </c>
      <c r="CPU123" s="50" t="str">
        <f>_xlfn.IFNA(VLOOKUP($B123,Schools,'HP Schools Calculation'!CPV$1,0),"")</f>
        <v/>
      </c>
      <c r="CPV123" s="50" t="str">
        <f>_xlfn.IFNA(VLOOKUP($B123,Schools,'HP Schools Calculation'!CPW$1,0),"")</f>
        <v/>
      </c>
      <c r="CPW123" s="50" t="str">
        <f>_xlfn.IFNA(VLOOKUP($B123,Schools,'HP Schools Calculation'!CPX$1,0),"")</f>
        <v/>
      </c>
      <c r="CPX123" s="50" t="str">
        <f>_xlfn.IFNA(VLOOKUP($B123,Schools,'HP Schools Calculation'!CPY$1,0),"")</f>
        <v/>
      </c>
      <c r="CPY123" s="50" t="str">
        <f>_xlfn.IFNA(VLOOKUP($B123,Schools,'HP Schools Calculation'!CPZ$1,0),"")</f>
        <v/>
      </c>
      <c r="CPZ123" s="50" t="str">
        <f>_xlfn.IFNA(VLOOKUP($B123,Schools,'HP Schools Calculation'!CQA$1,0),"")</f>
        <v/>
      </c>
      <c r="CQA123" s="50" t="str">
        <f>_xlfn.IFNA(VLOOKUP($B123,Schools,'HP Schools Calculation'!CQB$1,0),"")</f>
        <v/>
      </c>
      <c r="CQB123" s="50" t="str">
        <f>_xlfn.IFNA(VLOOKUP($B123,Schools,'HP Schools Calculation'!CQC$1,0),"")</f>
        <v/>
      </c>
      <c r="CQC123" s="50" t="str">
        <f>_xlfn.IFNA(VLOOKUP($B123,Schools,'HP Schools Calculation'!CQD$1,0),"")</f>
        <v/>
      </c>
      <c r="CQD123" s="50" t="str">
        <f>_xlfn.IFNA(VLOOKUP($B123,Schools,'HP Schools Calculation'!CQE$1,0),"")</f>
        <v/>
      </c>
      <c r="CQE123" s="50" t="str">
        <f>_xlfn.IFNA(VLOOKUP($B123,Schools,'HP Schools Calculation'!CQF$1,0),"")</f>
        <v/>
      </c>
      <c r="CQF123" s="50" t="str">
        <f>_xlfn.IFNA(VLOOKUP($B123,Schools,'HP Schools Calculation'!CQG$1,0),"")</f>
        <v/>
      </c>
      <c r="CQG123" s="50" t="str">
        <f>_xlfn.IFNA(VLOOKUP($B123,Schools,'HP Schools Calculation'!CQH$1,0),"")</f>
        <v/>
      </c>
      <c r="CQH123" s="50" t="str">
        <f>_xlfn.IFNA(VLOOKUP($B123,Schools,'HP Schools Calculation'!CQI$1,0),"")</f>
        <v/>
      </c>
      <c r="CQI123" s="50" t="str">
        <f>_xlfn.IFNA(VLOOKUP($B123,Schools,'HP Schools Calculation'!CQJ$1,0),"")</f>
        <v/>
      </c>
      <c r="CQJ123" s="50" t="str">
        <f>_xlfn.IFNA(VLOOKUP($B123,Schools,'HP Schools Calculation'!CQK$1,0),"")</f>
        <v/>
      </c>
      <c r="CQK123" s="50" t="str">
        <f>_xlfn.IFNA(VLOOKUP($B123,Schools,'HP Schools Calculation'!CQL$1,0),"")</f>
        <v/>
      </c>
      <c r="CQL123" s="50" t="str">
        <f>_xlfn.IFNA(VLOOKUP($B123,Schools,'HP Schools Calculation'!CQM$1,0),"")</f>
        <v/>
      </c>
      <c r="CQM123" s="50" t="str">
        <f>_xlfn.IFNA(VLOOKUP($B123,Schools,'HP Schools Calculation'!CQN$1,0),"")</f>
        <v/>
      </c>
      <c r="CQN123" s="50" t="str">
        <f>_xlfn.IFNA(VLOOKUP($B123,Schools,'HP Schools Calculation'!CQO$1,0),"")</f>
        <v/>
      </c>
      <c r="CQO123" s="50" t="str">
        <f>_xlfn.IFNA(VLOOKUP($B123,Schools,'HP Schools Calculation'!CQP$1,0),"")</f>
        <v/>
      </c>
      <c r="CQP123" s="50" t="str">
        <f>_xlfn.IFNA(VLOOKUP($B123,Schools,'HP Schools Calculation'!CQQ$1,0),"")</f>
        <v/>
      </c>
      <c r="CQQ123" s="50" t="str">
        <f>_xlfn.IFNA(VLOOKUP($B123,Schools,'HP Schools Calculation'!CQR$1,0),"")</f>
        <v/>
      </c>
      <c r="CQR123" s="50" t="str">
        <f>_xlfn.IFNA(VLOOKUP($B123,Schools,'HP Schools Calculation'!CQS$1,0),"")</f>
        <v/>
      </c>
      <c r="CQS123" s="50" t="str">
        <f>_xlfn.IFNA(VLOOKUP($B123,Schools,'HP Schools Calculation'!CQT$1,0),"")</f>
        <v/>
      </c>
      <c r="CQT123" s="50" t="str">
        <f>_xlfn.IFNA(VLOOKUP($B123,Schools,'HP Schools Calculation'!CQU$1,0),"")</f>
        <v/>
      </c>
      <c r="CQU123" s="50" t="str">
        <f>_xlfn.IFNA(VLOOKUP($B123,Schools,'HP Schools Calculation'!CQV$1,0),"")</f>
        <v/>
      </c>
      <c r="CQV123" s="50" t="str">
        <f>_xlfn.IFNA(VLOOKUP($B123,Schools,'HP Schools Calculation'!CQW$1,0),"")</f>
        <v/>
      </c>
      <c r="CQW123" s="50" t="str">
        <f>_xlfn.IFNA(VLOOKUP($B123,Schools,'HP Schools Calculation'!CQX$1,0),"")</f>
        <v/>
      </c>
      <c r="CQX123" s="50" t="str">
        <f>_xlfn.IFNA(VLOOKUP($B123,Schools,'HP Schools Calculation'!CQY$1,0),"")</f>
        <v/>
      </c>
      <c r="CQY123" s="50" t="str">
        <f>_xlfn.IFNA(VLOOKUP($B123,Schools,'HP Schools Calculation'!CQZ$1,0),"")</f>
        <v/>
      </c>
      <c r="CQZ123" s="50" t="str">
        <f>_xlfn.IFNA(VLOOKUP($B123,Schools,'HP Schools Calculation'!CRA$1,0),"")</f>
        <v/>
      </c>
      <c r="CRA123" s="50" t="str">
        <f>_xlfn.IFNA(VLOOKUP($B123,Schools,'HP Schools Calculation'!CRB$1,0),"")</f>
        <v/>
      </c>
      <c r="CRB123" s="50" t="str">
        <f>_xlfn.IFNA(VLOOKUP($B123,Schools,'HP Schools Calculation'!CRC$1,0),"")</f>
        <v/>
      </c>
      <c r="CRC123" s="50" t="str">
        <f>_xlfn.IFNA(VLOOKUP($B123,Schools,'HP Schools Calculation'!CRD$1,0),"")</f>
        <v/>
      </c>
      <c r="CRD123" s="50" t="str">
        <f>_xlfn.IFNA(VLOOKUP($B123,Schools,'HP Schools Calculation'!CRE$1,0),"")</f>
        <v/>
      </c>
      <c r="CRE123" s="50" t="str">
        <f>_xlfn.IFNA(VLOOKUP($B123,Schools,'HP Schools Calculation'!CRF$1,0),"")</f>
        <v/>
      </c>
      <c r="CRF123" s="50" t="str">
        <f>_xlfn.IFNA(VLOOKUP($B123,Schools,'HP Schools Calculation'!CRG$1,0),"")</f>
        <v/>
      </c>
      <c r="CRG123" s="50" t="str">
        <f>_xlfn.IFNA(VLOOKUP($B123,Schools,'HP Schools Calculation'!CRH$1,0),"")</f>
        <v/>
      </c>
      <c r="CRH123" s="50" t="str">
        <f>_xlfn.IFNA(VLOOKUP($B123,Schools,'HP Schools Calculation'!CRI$1,0),"")</f>
        <v/>
      </c>
      <c r="CRI123" s="50" t="str">
        <f>_xlfn.IFNA(VLOOKUP($B123,Schools,'HP Schools Calculation'!CRJ$1,0),"")</f>
        <v/>
      </c>
      <c r="CRJ123" s="50" t="str">
        <f>_xlfn.IFNA(VLOOKUP($B123,Schools,'HP Schools Calculation'!CRK$1,0),"")</f>
        <v/>
      </c>
      <c r="CRK123" s="50" t="str">
        <f>_xlfn.IFNA(VLOOKUP($B123,Schools,'HP Schools Calculation'!CRL$1,0),"")</f>
        <v/>
      </c>
      <c r="CRL123" s="50" t="str">
        <f>_xlfn.IFNA(VLOOKUP($B123,Schools,'HP Schools Calculation'!CRM$1,0),"")</f>
        <v/>
      </c>
      <c r="CRM123" s="50" t="str">
        <f>_xlfn.IFNA(VLOOKUP($B123,Schools,'HP Schools Calculation'!CRN$1,0),"")</f>
        <v/>
      </c>
      <c r="CRN123" s="50" t="str">
        <f>_xlfn.IFNA(VLOOKUP($B123,Schools,'HP Schools Calculation'!CRO$1,0),"")</f>
        <v/>
      </c>
      <c r="CRO123" s="50" t="str">
        <f>_xlfn.IFNA(VLOOKUP($B123,Schools,'HP Schools Calculation'!CRP$1,0),"")</f>
        <v/>
      </c>
      <c r="CRP123" s="50" t="str">
        <f>_xlfn.IFNA(VLOOKUP($B123,Schools,'HP Schools Calculation'!CRQ$1,0),"")</f>
        <v/>
      </c>
      <c r="CRQ123" s="50" t="str">
        <f>_xlfn.IFNA(VLOOKUP($B123,Schools,'HP Schools Calculation'!CRR$1,0),"")</f>
        <v/>
      </c>
      <c r="CRR123" s="50" t="str">
        <f>_xlfn.IFNA(VLOOKUP($B123,Schools,'HP Schools Calculation'!CRS$1,0),"")</f>
        <v/>
      </c>
      <c r="CRS123" s="50" t="str">
        <f>_xlfn.IFNA(VLOOKUP($B123,Schools,'HP Schools Calculation'!CRT$1,0),"")</f>
        <v/>
      </c>
      <c r="CRT123" s="50" t="str">
        <f>_xlfn.IFNA(VLOOKUP($B123,Schools,'HP Schools Calculation'!CRU$1,0),"")</f>
        <v/>
      </c>
      <c r="CRU123" s="50" t="str">
        <f>_xlfn.IFNA(VLOOKUP($B123,Schools,'HP Schools Calculation'!CRV$1,0),"")</f>
        <v/>
      </c>
      <c r="CRV123" s="50" t="str">
        <f>_xlfn.IFNA(VLOOKUP($B123,Schools,'HP Schools Calculation'!CRW$1,0),"")</f>
        <v/>
      </c>
      <c r="CRW123" s="50" t="str">
        <f>_xlfn.IFNA(VLOOKUP($B123,Schools,'HP Schools Calculation'!CRX$1,0),"")</f>
        <v/>
      </c>
      <c r="CRX123" s="50" t="str">
        <f>_xlfn.IFNA(VLOOKUP($B123,Schools,'HP Schools Calculation'!CRY$1,0),"")</f>
        <v/>
      </c>
      <c r="CRY123" s="50" t="str">
        <f>_xlfn.IFNA(VLOOKUP($B123,Schools,'HP Schools Calculation'!CRZ$1,0),"")</f>
        <v/>
      </c>
      <c r="CRZ123" s="50" t="str">
        <f>_xlfn.IFNA(VLOOKUP($B123,Schools,'HP Schools Calculation'!CSA$1,0),"")</f>
        <v/>
      </c>
      <c r="CSA123" s="50" t="str">
        <f>_xlfn.IFNA(VLOOKUP($B123,Schools,'HP Schools Calculation'!CSB$1,0),"")</f>
        <v/>
      </c>
      <c r="CSB123" s="50" t="str">
        <f>_xlfn.IFNA(VLOOKUP($B123,Schools,'HP Schools Calculation'!CSC$1,0),"")</f>
        <v/>
      </c>
      <c r="CSC123" s="50" t="str">
        <f>_xlfn.IFNA(VLOOKUP($B123,Schools,'HP Schools Calculation'!CSD$1,0),"")</f>
        <v/>
      </c>
      <c r="CSD123" s="50" t="str">
        <f>_xlfn.IFNA(VLOOKUP($B123,Schools,'HP Schools Calculation'!CSE$1,0),"")</f>
        <v/>
      </c>
      <c r="CSE123" s="50" t="str">
        <f>_xlfn.IFNA(VLOOKUP($B123,Schools,'HP Schools Calculation'!CSF$1,0),"")</f>
        <v/>
      </c>
      <c r="CSF123" s="50" t="str">
        <f>_xlfn.IFNA(VLOOKUP($B123,Schools,'HP Schools Calculation'!CSG$1,0),"")</f>
        <v/>
      </c>
      <c r="CSG123" s="50" t="str">
        <f>_xlfn.IFNA(VLOOKUP($B123,Schools,'HP Schools Calculation'!CSH$1,0),"")</f>
        <v/>
      </c>
      <c r="CSH123" s="50" t="str">
        <f>_xlfn.IFNA(VLOOKUP($B123,Schools,'HP Schools Calculation'!CSI$1,0),"")</f>
        <v/>
      </c>
      <c r="CSI123" s="50" t="str">
        <f>_xlfn.IFNA(VLOOKUP($B123,Schools,'HP Schools Calculation'!CSJ$1,0),"")</f>
        <v/>
      </c>
      <c r="CSJ123" s="50" t="str">
        <f>_xlfn.IFNA(VLOOKUP($B123,Schools,'HP Schools Calculation'!CSK$1,0),"")</f>
        <v/>
      </c>
      <c r="CSK123" s="50" t="str">
        <f>_xlfn.IFNA(VLOOKUP($B123,Schools,'HP Schools Calculation'!CSL$1,0),"")</f>
        <v/>
      </c>
      <c r="CSL123" s="50" t="str">
        <f>_xlfn.IFNA(VLOOKUP($B123,Schools,'HP Schools Calculation'!CSM$1,0),"")</f>
        <v/>
      </c>
      <c r="CSM123" s="50" t="str">
        <f>_xlfn.IFNA(VLOOKUP($B123,Schools,'HP Schools Calculation'!CSN$1,0),"")</f>
        <v/>
      </c>
      <c r="CSN123" s="50" t="str">
        <f>_xlfn.IFNA(VLOOKUP($B123,Schools,'HP Schools Calculation'!CSO$1,0),"")</f>
        <v/>
      </c>
      <c r="CSO123" s="50" t="str">
        <f>_xlfn.IFNA(VLOOKUP($B123,Schools,'HP Schools Calculation'!CSP$1,0),"")</f>
        <v/>
      </c>
      <c r="CSP123" s="50" t="str">
        <f>_xlfn.IFNA(VLOOKUP($B123,Schools,'HP Schools Calculation'!CSQ$1,0),"")</f>
        <v/>
      </c>
      <c r="CSQ123" s="50" t="str">
        <f>_xlfn.IFNA(VLOOKUP($B123,Schools,'HP Schools Calculation'!CSR$1,0),"")</f>
        <v/>
      </c>
      <c r="CSR123" s="50" t="str">
        <f>_xlfn.IFNA(VLOOKUP($B123,Schools,'HP Schools Calculation'!CSS$1,0),"")</f>
        <v/>
      </c>
      <c r="CSS123" s="50" t="str">
        <f>_xlfn.IFNA(VLOOKUP($B123,Schools,'HP Schools Calculation'!CST$1,0),"")</f>
        <v/>
      </c>
      <c r="CST123" s="50" t="str">
        <f>_xlfn.IFNA(VLOOKUP($B123,Schools,'HP Schools Calculation'!CSU$1,0),"")</f>
        <v/>
      </c>
      <c r="CSU123" s="50" t="str">
        <f>_xlfn.IFNA(VLOOKUP($B123,Schools,'HP Schools Calculation'!CSV$1,0),"")</f>
        <v/>
      </c>
      <c r="CSV123" s="50" t="str">
        <f>_xlfn.IFNA(VLOOKUP($B123,Schools,'HP Schools Calculation'!CSW$1,0),"")</f>
        <v/>
      </c>
      <c r="CSW123" s="50" t="str">
        <f>_xlfn.IFNA(VLOOKUP($B123,Schools,'HP Schools Calculation'!CSX$1,0),"")</f>
        <v/>
      </c>
      <c r="CSX123" s="50" t="str">
        <f>_xlfn.IFNA(VLOOKUP($B123,Schools,'HP Schools Calculation'!CSY$1,0),"")</f>
        <v/>
      </c>
      <c r="CSY123" s="50" t="str">
        <f>_xlfn.IFNA(VLOOKUP($B123,Schools,'HP Schools Calculation'!CSZ$1,0),"")</f>
        <v/>
      </c>
      <c r="CSZ123" s="50" t="str">
        <f>_xlfn.IFNA(VLOOKUP($B123,Schools,'HP Schools Calculation'!CTA$1,0),"")</f>
        <v/>
      </c>
      <c r="CTA123" s="50" t="str">
        <f>_xlfn.IFNA(VLOOKUP($B123,Schools,'HP Schools Calculation'!CTB$1,0),"")</f>
        <v/>
      </c>
      <c r="CTB123" s="50" t="str">
        <f>_xlfn.IFNA(VLOOKUP($B123,Schools,'HP Schools Calculation'!CTC$1,0),"")</f>
        <v/>
      </c>
      <c r="CTC123" s="50" t="str">
        <f>_xlfn.IFNA(VLOOKUP($B123,Schools,'HP Schools Calculation'!CTD$1,0),"")</f>
        <v/>
      </c>
      <c r="CTD123" s="50" t="str">
        <f>_xlfn.IFNA(VLOOKUP($B123,Schools,'HP Schools Calculation'!CTE$1,0),"")</f>
        <v/>
      </c>
      <c r="CTE123" s="50" t="str">
        <f>_xlfn.IFNA(VLOOKUP($B123,Schools,'HP Schools Calculation'!CTF$1,0),"")</f>
        <v/>
      </c>
      <c r="CTF123" s="50" t="str">
        <f>_xlfn.IFNA(VLOOKUP($B123,Schools,'HP Schools Calculation'!CTG$1,0),"")</f>
        <v/>
      </c>
      <c r="CTG123" s="50" t="str">
        <f>_xlfn.IFNA(VLOOKUP($B123,Schools,'HP Schools Calculation'!CTH$1,0),"")</f>
        <v/>
      </c>
      <c r="CTH123" s="50" t="str">
        <f>_xlfn.IFNA(VLOOKUP($B123,Schools,'HP Schools Calculation'!CTI$1,0),"")</f>
        <v/>
      </c>
      <c r="CTI123" s="50" t="str">
        <f>_xlfn.IFNA(VLOOKUP($B123,Schools,'HP Schools Calculation'!CTJ$1,0),"")</f>
        <v/>
      </c>
      <c r="CTJ123" s="50" t="str">
        <f>_xlfn.IFNA(VLOOKUP($B123,Schools,'HP Schools Calculation'!CTK$1,0),"")</f>
        <v/>
      </c>
      <c r="CTK123" s="50" t="str">
        <f>_xlfn.IFNA(VLOOKUP($B123,Schools,'HP Schools Calculation'!CTL$1,0),"")</f>
        <v/>
      </c>
      <c r="CTL123" s="50" t="str">
        <f>_xlfn.IFNA(VLOOKUP($B123,Schools,'HP Schools Calculation'!CTM$1,0),"")</f>
        <v/>
      </c>
      <c r="CTM123" s="50" t="str">
        <f>_xlfn.IFNA(VLOOKUP($B123,Schools,'HP Schools Calculation'!CTN$1,0),"")</f>
        <v/>
      </c>
      <c r="CTN123" s="50" t="str">
        <f>_xlfn.IFNA(VLOOKUP($B123,Schools,'HP Schools Calculation'!CTO$1,0),"")</f>
        <v/>
      </c>
      <c r="CTO123" s="50" t="str">
        <f>_xlfn.IFNA(VLOOKUP($B123,Schools,'HP Schools Calculation'!CTP$1,0),"")</f>
        <v/>
      </c>
      <c r="CTP123" s="50" t="str">
        <f>_xlfn.IFNA(VLOOKUP($B123,Schools,'HP Schools Calculation'!CTQ$1,0),"")</f>
        <v/>
      </c>
      <c r="CTQ123" s="50" t="str">
        <f>_xlfn.IFNA(VLOOKUP($B123,Schools,'HP Schools Calculation'!CTR$1,0),"")</f>
        <v/>
      </c>
      <c r="CTR123" s="50" t="str">
        <f>_xlfn.IFNA(VLOOKUP($B123,Schools,'HP Schools Calculation'!CTS$1,0),"")</f>
        <v/>
      </c>
      <c r="CTS123" s="50" t="str">
        <f>_xlfn.IFNA(VLOOKUP($B123,Schools,'HP Schools Calculation'!CTT$1,0),"")</f>
        <v/>
      </c>
      <c r="CTT123" s="50" t="str">
        <f>_xlfn.IFNA(VLOOKUP($B123,Schools,'HP Schools Calculation'!CTU$1,0),"")</f>
        <v/>
      </c>
      <c r="CTU123" s="50" t="str">
        <f>_xlfn.IFNA(VLOOKUP($B123,Schools,'HP Schools Calculation'!CTV$1,0),"")</f>
        <v/>
      </c>
      <c r="CTV123" s="50" t="str">
        <f>_xlfn.IFNA(VLOOKUP($B123,Schools,'HP Schools Calculation'!CTW$1,0),"")</f>
        <v/>
      </c>
      <c r="CTW123" s="50" t="str">
        <f>_xlfn.IFNA(VLOOKUP($B123,Schools,'HP Schools Calculation'!CTX$1,0),"")</f>
        <v/>
      </c>
      <c r="CTX123" s="50" t="str">
        <f>_xlfn.IFNA(VLOOKUP($B123,Schools,'HP Schools Calculation'!CTY$1,0),"")</f>
        <v/>
      </c>
      <c r="CTY123" s="50" t="str">
        <f>_xlfn.IFNA(VLOOKUP($B123,Schools,'HP Schools Calculation'!CTZ$1,0),"")</f>
        <v/>
      </c>
      <c r="CTZ123" s="50" t="str">
        <f>_xlfn.IFNA(VLOOKUP($B123,Schools,'HP Schools Calculation'!CUA$1,0),"")</f>
        <v/>
      </c>
      <c r="CUA123" s="50" t="str">
        <f>_xlfn.IFNA(VLOOKUP($B123,Schools,'HP Schools Calculation'!CUB$1,0),"")</f>
        <v/>
      </c>
      <c r="CUB123" s="50" t="str">
        <f>_xlfn.IFNA(VLOOKUP($B123,Schools,'HP Schools Calculation'!CUC$1,0),"")</f>
        <v/>
      </c>
      <c r="CUC123" s="50" t="str">
        <f>_xlfn.IFNA(VLOOKUP($B123,Schools,'HP Schools Calculation'!CUD$1,0),"")</f>
        <v/>
      </c>
      <c r="CUD123" s="50" t="str">
        <f>_xlfn.IFNA(VLOOKUP($B123,Schools,'HP Schools Calculation'!CUE$1,0),"")</f>
        <v/>
      </c>
      <c r="CUE123" s="50" t="str">
        <f>_xlfn.IFNA(VLOOKUP($B123,Schools,'HP Schools Calculation'!CUF$1,0),"")</f>
        <v/>
      </c>
      <c r="CUF123" s="50" t="str">
        <f>_xlfn.IFNA(VLOOKUP($B123,Schools,'HP Schools Calculation'!CUG$1,0),"")</f>
        <v/>
      </c>
      <c r="CUG123" s="50" t="str">
        <f>_xlfn.IFNA(VLOOKUP($B123,Schools,'HP Schools Calculation'!CUH$1,0),"")</f>
        <v/>
      </c>
      <c r="CUH123" s="50" t="str">
        <f>_xlfn.IFNA(VLOOKUP($B123,Schools,'HP Schools Calculation'!CUI$1,0),"")</f>
        <v/>
      </c>
      <c r="CUI123" s="50" t="str">
        <f>_xlfn.IFNA(VLOOKUP($B123,Schools,'HP Schools Calculation'!CUJ$1,0),"")</f>
        <v/>
      </c>
      <c r="CUJ123" s="50" t="str">
        <f>_xlfn.IFNA(VLOOKUP($B123,Schools,'HP Schools Calculation'!CUK$1,0),"")</f>
        <v/>
      </c>
      <c r="CUK123" s="50" t="str">
        <f>_xlfn.IFNA(VLOOKUP($B123,Schools,'HP Schools Calculation'!CUL$1,0),"")</f>
        <v/>
      </c>
      <c r="CUL123" s="50" t="str">
        <f>_xlfn.IFNA(VLOOKUP($B123,Schools,'HP Schools Calculation'!CUM$1,0),"")</f>
        <v/>
      </c>
      <c r="CUM123" s="50" t="str">
        <f>_xlfn.IFNA(VLOOKUP($B123,Schools,'HP Schools Calculation'!CUN$1,0),"")</f>
        <v/>
      </c>
      <c r="CUN123" s="50" t="str">
        <f>_xlfn.IFNA(VLOOKUP($B123,Schools,'HP Schools Calculation'!CUO$1,0),"")</f>
        <v/>
      </c>
      <c r="CUO123" s="50" t="str">
        <f>_xlfn.IFNA(VLOOKUP($B123,Schools,'HP Schools Calculation'!CUP$1,0),"")</f>
        <v/>
      </c>
      <c r="CUP123" s="50" t="str">
        <f>_xlfn.IFNA(VLOOKUP($B123,Schools,'HP Schools Calculation'!CUQ$1,0),"")</f>
        <v/>
      </c>
      <c r="CUQ123" s="50" t="str">
        <f>_xlfn.IFNA(VLOOKUP($B123,Schools,'HP Schools Calculation'!CUR$1,0),"")</f>
        <v/>
      </c>
      <c r="CUR123" s="50" t="str">
        <f>_xlfn.IFNA(VLOOKUP($B123,Schools,'HP Schools Calculation'!CUS$1,0),"")</f>
        <v/>
      </c>
      <c r="CUS123" s="50" t="str">
        <f>_xlfn.IFNA(VLOOKUP($B123,Schools,'HP Schools Calculation'!CUT$1,0),"")</f>
        <v/>
      </c>
      <c r="CUT123" s="50" t="str">
        <f>_xlfn.IFNA(VLOOKUP($B123,Schools,'HP Schools Calculation'!CUU$1,0),"")</f>
        <v/>
      </c>
      <c r="CUU123" s="50" t="str">
        <f>_xlfn.IFNA(VLOOKUP($B123,Schools,'HP Schools Calculation'!CUV$1,0),"")</f>
        <v/>
      </c>
      <c r="CUV123" s="50" t="str">
        <f>_xlfn.IFNA(VLOOKUP($B123,Schools,'HP Schools Calculation'!CUW$1,0),"")</f>
        <v/>
      </c>
      <c r="CUW123" s="50" t="str">
        <f>_xlfn.IFNA(VLOOKUP($B123,Schools,'HP Schools Calculation'!CUX$1,0),"")</f>
        <v/>
      </c>
      <c r="CUX123" s="50" t="str">
        <f>_xlfn.IFNA(VLOOKUP($B123,Schools,'HP Schools Calculation'!CUY$1,0),"")</f>
        <v/>
      </c>
      <c r="CUY123" s="50" t="str">
        <f>_xlfn.IFNA(VLOOKUP($B123,Schools,'HP Schools Calculation'!CUZ$1,0),"")</f>
        <v/>
      </c>
      <c r="CUZ123" s="50" t="str">
        <f>_xlfn.IFNA(VLOOKUP($B123,Schools,'HP Schools Calculation'!CVA$1,0),"")</f>
        <v/>
      </c>
      <c r="CVA123" s="50" t="str">
        <f>_xlfn.IFNA(VLOOKUP($B123,Schools,'HP Schools Calculation'!CVB$1,0),"")</f>
        <v/>
      </c>
      <c r="CVB123" s="50" t="str">
        <f>_xlfn.IFNA(VLOOKUP($B123,Schools,'HP Schools Calculation'!CVC$1,0),"")</f>
        <v/>
      </c>
      <c r="CVC123" s="50" t="str">
        <f>_xlfn.IFNA(VLOOKUP($B123,Schools,'HP Schools Calculation'!CVD$1,0),"")</f>
        <v/>
      </c>
      <c r="CVD123" s="50" t="str">
        <f>_xlfn.IFNA(VLOOKUP($B123,Schools,'HP Schools Calculation'!CVE$1,0),"")</f>
        <v/>
      </c>
      <c r="CVE123" s="50" t="str">
        <f>_xlfn.IFNA(VLOOKUP($B123,Schools,'HP Schools Calculation'!CVF$1,0),"")</f>
        <v/>
      </c>
      <c r="CVF123" s="50" t="str">
        <f>_xlfn.IFNA(VLOOKUP($B123,Schools,'HP Schools Calculation'!CVG$1,0),"")</f>
        <v/>
      </c>
      <c r="CVG123" s="50" t="str">
        <f>_xlfn.IFNA(VLOOKUP($B123,Schools,'HP Schools Calculation'!CVH$1,0),"")</f>
        <v/>
      </c>
      <c r="CVH123" s="50" t="str">
        <f>_xlfn.IFNA(VLOOKUP($B123,Schools,'HP Schools Calculation'!CVI$1,0),"")</f>
        <v/>
      </c>
      <c r="CVI123" s="50" t="str">
        <f>_xlfn.IFNA(VLOOKUP($B123,Schools,'HP Schools Calculation'!CVJ$1,0),"")</f>
        <v/>
      </c>
      <c r="CVJ123" s="50" t="str">
        <f>_xlfn.IFNA(VLOOKUP($B123,Schools,'HP Schools Calculation'!CVK$1,0),"")</f>
        <v/>
      </c>
      <c r="CVK123" s="50" t="str">
        <f>_xlfn.IFNA(VLOOKUP($B123,Schools,'HP Schools Calculation'!CVL$1,0),"")</f>
        <v/>
      </c>
      <c r="CVL123" s="50" t="str">
        <f>_xlfn.IFNA(VLOOKUP($B123,Schools,'HP Schools Calculation'!CVM$1,0),"")</f>
        <v/>
      </c>
      <c r="CVM123" s="50" t="str">
        <f>_xlfn.IFNA(VLOOKUP($B123,Schools,'HP Schools Calculation'!CVN$1,0),"")</f>
        <v/>
      </c>
      <c r="CVN123" s="50" t="str">
        <f>_xlfn.IFNA(VLOOKUP($B123,Schools,'HP Schools Calculation'!CVO$1,0),"")</f>
        <v/>
      </c>
      <c r="CVO123" s="50" t="str">
        <f>_xlfn.IFNA(VLOOKUP($B123,Schools,'HP Schools Calculation'!CVP$1,0),"")</f>
        <v/>
      </c>
      <c r="CVP123" s="50" t="str">
        <f>_xlfn.IFNA(VLOOKUP($B123,Schools,'HP Schools Calculation'!CVQ$1,0),"")</f>
        <v/>
      </c>
      <c r="CVQ123" s="50" t="str">
        <f>_xlfn.IFNA(VLOOKUP($B123,Schools,'HP Schools Calculation'!CVR$1,0),"")</f>
        <v/>
      </c>
      <c r="CVR123" s="50" t="str">
        <f>_xlfn.IFNA(VLOOKUP($B123,Schools,'HP Schools Calculation'!CVS$1,0),"")</f>
        <v/>
      </c>
      <c r="CVS123" s="50" t="str">
        <f>_xlfn.IFNA(VLOOKUP($B123,Schools,'HP Schools Calculation'!CVT$1,0),"")</f>
        <v/>
      </c>
      <c r="CVT123" s="50" t="str">
        <f>_xlfn.IFNA(VLOOKUP($B123,Schools,'HP Schools Calculation'!CVU$1,0),"")</f>
        <v/>
      </c>
      <c r="CVU123" s="50" t="str">
        <f>_xlfn.IFNA(VLOOKUP($B123,Schools,'HP Schools Calculation'!CVV$1,0),"")</f>
        <v/>
      </c>
      <c r="CVV123" s="50" t="str">
        <f>_xlfn.IFNA(VLOOKUP($B123,Schools,'HP Schools Calculation'!CVW$1,0),"")</f>
        <v/>
      </c>
      <c r="CVW123" s="50" t="str">
        <f>_xlfn.IFNA(VLOOKUP($B123,Schools,'HP Schools Calculation'!CVX$1,0),"")</f>
        <v/>
      </c>
      <c r="CVX123" s="50" t="str">
        <f>_xlfn.IFNA(VLOOKUP($B123,Schools,'HP Schools Calculation'!CVY$1,0),"")</f>
        <v/>
      </c>
      <c r="CVY123" s="50" t="str">
        <f>_xlfn.IFNA(VLOOKUP($B123,Schools,'HP Schools Calculation'!CVZ$1,0),"")</f>
        <v/>
      </c>
      <c r="CVZ123" s="50" t="str">
        <f>_xlfn.IFNA(VLOOKUP($B123,Schools,'HP Schools Calculation'!CWA$1,0),"")</f>
        <v/>
      </c>
      <c r="CWA123" s="50" t="str">
        <f>_xlfn.IFNA(VLOOKUP($B123,Schools,'HP Schools Calculation'!CWB$1,0),"")</f>
        <v/>
      </c>
      <c r="CWB123" s="50" t="str">
        <f>_xlfn.IFNA(VLOOKUP($B123,Schools,'HP Schools Calculation'!CWC$1,0),"")</f>
        <v/>
      </c>
      <c r="CWC123" s="50" t="str">
        <f>_xlfn.IFNA(VLOOKUP($B123,Schools,'HP Schools Calculation'!CWD$1,0),"")</f>
        <v/>
      </c>
      <c r="CWD123" s="50" t="str">
        <f>_xlfn.IFNA(VLOOKUP($B123,Schools,'HP Schools Calculation'!CWE$1,0),"")</f>
        <v/>
      </c>
      <c r="CWE123" s="50" t="str">
        <f>_xlfn.IFNA(VLOOKUP($B123,Schools,'HP Schools Calculation'!CWF$1,0),"")</f>
        <v/>
      </c>
      <c r="CWF123" s="50" t="str">
        <f>_xlfn.IFNA(VLOOKUP($B123,Schools,'HP Schools Calculation'!CWG$1,0),"")</f>
        <v/>
      </c>
      <c r="CWG123" s="50" t="str">
        <f>_xlfn.IFNA(VLOOKUP($B123,Schools,'HP Schools Calculation'!CWH$1,0),"")</f>
        <v/>
      </c>
      <c r="CWH123" s="50" t="str">
        <f>_xlfn.IFNA(VLOOKUP($B123,Schools,'HP Schools Calculation'!CWI$1,0),"")</f>
        <v/>
      </c>
      <c r="CWI123" s="50" t="str">
        <f>_xlfn.IFNA(VLOOKUP($B123,Schools,'HP Schools Calculation'!CWJ$1,0),"")</f>
        <v/>
      </c>
      <c r="CWJ123" s="50" t="str">
        <f>_xlfn.IFNA(VLOOKUP($B123,Schools,'HP Schools Calculation'!CWK$1,0),"")</f>
        <v/>
      </c>
      <c r="CWK123" s="50" t="str">
        <f>_xlfn.IFNA(VLOOKUP($B123,Schools,'HP Schools Calculation'!CWL$1,0),"")</f>
        <v/>
      </c>
      <c r="CWL123" s="50" t="str">
        <f>_xlfn.IFNA(VLOOKUP($B123,Schools,'HP Schools Calculation'!CWM$1,0),"")</f>
        <v/>
      </c>
      <c r="CWM123" s="50" t="str">
        <f>_xlfn.IFNA(VLOOKUP($B123,Schools,'HP Schools Calculation'!CWN$1,0),"")</f>
        <v/>
      </c>
      <c r="CWN123" s="50" t="str">
        <f>_xlfn.IFNA(VLOOKUP($B123,Schools,'HP Schools Calculation'!CWO$1,0),"")</f>
        <v/>
      </c>
      <c r="CWO123" s="50" t="str">
        <f>_xlfn.IFNA(VLOOKUP($B123,Schools,'HP Schools Calculation'!CWP$1,0),"")</f>
        <v/>
      </c>
      <c r="CWP123" s="50" t="str">
        <f>_xlfn.IFNA(VLOOKUP($B123,Schools,'HP Schools Calculation'!CWQ$1,0),"")</f>
        <v/>
      </c>
      <c r="CWQ123" s="50" t="str">
        <f>_xlfn.IFNA(VLOOKUP($B123,Schools,'HP Schools Calculation'!CWR$1,0),"")</f>
        <v/>
      </c>
      <c r="CWR123" s="50" t="str">
        <f>_xlfn.IFNA(VLOOKUP($B123,Schools,'HP Schools Calculation'!CWS$1,0),"")</f>
        <v/>
      </c>
      <c r="CWS123" s="50" t="str">
        <f>_xlfn.IFNA(VLOOKUP($B123,Schools,'HP Schools Calculation'!CWT$1,0),"")</f>
        <v/>
      </c>
      <c r="CWT123" s="50" t="str">
        <f>_xlfn.IFNA(VLOOKUP($B123,Schools,'HP Schools Calculation'!CWU$1,0),"")</f>
        <v/>
      </c>
      <c r="CWU123" s="50" t="str">
        <f>_xlfn.IFNA(VLOOKUP($B123,Schools,'HP Schools Calculation'!CWV$1,0),"")</f>
        <v/>
      </c>
      <c r="CWV123" s="50" t="str">
        <f>_xlfn.IFNA(VLOOKUP($B123,Schools,'HP Schools Calculation'!CWW$1,0),"")</f>
        <v/>
      </c>
      <c r="CWW123" s="50" t="str">
        <f>_xlfn.IFNA(VLOOKUP($B123,Schools,'HP Schools Calculation'!CWX$1,0),"")</f>
        <v/>
      </c>
      <c r="CWX123" s="50" t="str">
        <f>_xlfn.IFNA(VLOOKUP($B123,Schools,'HP Schools Calculation'!CWY$1,0),"")</f>
        <v/>
      </c>
      <c r="CWY123" s="50" t="str">
        <f>_xlfn.IFNA(VLOOKUP($B123,Schools,'HP Schools Calculation'!CWZ$1,0),"")</f>
        <v/>
      </c>
      <c r="CWZ123" s="50" t="str">
        <f>_xlfn.IFNA(VLOOKUP($B123,Schools,'HP Schools Calculation'!CXA$1,0),"")</f>
        <v/>
      </c>
      <c r="CXA123" s="50" t="str">
        <f>_xlfn.IFNA(VLOOKUP($B123,Schools,'HP Schools Calculation'!CXB$1,0),"")</f>
        <v/>
      </c>
      <c r="CXB123" s="50" t="str">
        <f>_xlfn.IFNA(VLOOKUP($B123,Schools,'HP Schools Calculation'!CXC$1,0),"")</f>
        <v/>
      </c>
      <c r="CXC123" s="50" t="str">
        <f>_xlfn.IFNA(VLOOKUP($B123,Schools,'HP Schools Calculation'!CXD$1,0),"")</f>
        <v/>
      </c>
      <c r="CXD123" s="50" t="str">
        <f>_xlfn.IFNA(VLOOKUP($B123,Schools,'HP Schools Calculation'!CXE$1,0),"")</f>
        <v/>
      </c>
      <c r="CXE123" s="50" t="str">
        <f>_xlfn.IFNA(VLOOKUP($B123,Schools,'HP Schools Calculation'!CXF$1,0),"")</f>
        <v/>
      </c>
      <c r="CXF123" s="50" t="str">
        <f>_xlfn.IFNA(VLOOKUP($B123,Schools,'HP Schools Calculation'!CXG$1,0),"")</f>
        <v/>
      </c>
      <c r="CXG123" s="50" t="str">
        <f>_xlfn.IFNA(VLOOKUP($B123,Schools,'HP Schools Calculation'!CXH$1,0),"")</f>
        <v/>
      </c>
      <c r="CXH123" s="50" t="str">
        <f>_xlfn.IFNA(VLOOKUP($B123,Schools,'HP Schools Calculation'!CXI$1,0),"")</f>
        <v/>
      </c>
      <c r="CXI123" s="50" t="str">
        <f>_xlfn.IFNA(VLOOKUP($B123,Schools,'HP Schools Calculation'!CXJ$1,0),"")</f>
        <v/>
      </c>
      <c r="CXJ123" s="50" t="str">
        <f>_xlfn.IFNA(VLOOKUP($B123,Schools,'HP Schools Calculation'!CXK$1,0),"")</f>
        <v/>
      </c>
      <c r="CXK123" s="50" t="str">
        <f>_xlfn.IFNA(VLOOKUP($B123,Schools,'HP Schools Calculation'!CXL$1,0),"")</f>
        <v/>
      </c>
      <c r="CXL123" s="50" t="str">
        <f>_xlfn.IFNA(VLOOKUP($B123,Schools,'HP Schools Calculation'!CXM$1,0),"")</f>
        <v/>
      </c>
      <c r="CXM123" s="50" t="str">
        <f>_xlfn.IFNA(VLOOKUP($B123,Schools,'HP Schools Calculation'!CXN$1,0),"")</f>
        <v/>
      </c>
      <c r="CXN123" s="50" t="str">
        <f>_xlfn.IFNA(VLOOKUP($B123,Schools,'HP Schools Calculation'!CXO$1,0),"")</f>
        <v/>
      </c>
      <c r="CXO123" s="50" t="str">
        <f>_xlfn.IFNA(VLOOKUP($B123,Schools,'HP Schools Calculation'!CXP$1,0),"")</f>
        <v/>
      </c>
      <c r="CXP123" s="50" t="str">
        <f>_xlfn.IFNA(VLOOKUP($B123,Schools,'HP Schools Calculation'!CXQ$1,0),"")</f>
        <v/>
      </c>
      <c r="CXQ123" s="50" t="str">
        <f>_xlfn.IFNA(VLOOKUP($B123,Schools,'HP Schools Calculation'!CXR$1,0),"")</f>
        <v/>
      </c>
      <c r="CXR123" s="50" t="str">
        <f>_xlfn.IFNA(VLOOKUP($B123,Schools,'HP Schools Calculation'!CXS$1,0),"")</f>
        <v/>
      </c>
      <c r="CXS123" s="50" t="str">
        <f>_xlfn.IFNA(VLOOKUP($B123,Schools,'HP Schools Calculation'!CXT$1,0),"")</f>
        <v/>
      </c>
      <c r="CXT123" s="50" t="str">
        <f>_xlfn.IFNA(VLOOKUP($B123,Schools,'HP Schools Calculation'!CXU$1,0),"")</f>
        <v/>
      </c>
      <c r="CXU123" s="50" t="str">
        <f>_xlfn.IFNA(VLOOKUP($B123,Schools,'HP Schools Calculation'!CXV$1,0),"")</f>
        <v/>
      </c>
      <c r="CXV123" s="50" t="str">
        <f>_xlfn.IFNA(VLOOKUP($B123,Schools,'HP Schools Calculation'!CXW$1,0),"")</f>
        <v/>
      </c>
      <c r="CXW123" s="50" t="str">
        <f>_xlfn.IFNA(VLOOKUP($B123,Schools,'HP Schools Calculation'!CXX$1,0),"")</f>
        <v/>
      </c>
      <c r="CXX123" s="50" t="str">
        <f>_xlfn.IFNA(VLOOKUP($B123,Schools,'HP Schools Calculation'!CXY$1,0),"")</f>
        <v/>
      </c>
      <c r="CXY123" s="50" t="str">
        <f>_xlfn.IFNA(VLOOKUP($B123,Schools,'HP Schools Calculation'!CXZ$1,0),"")</f>
        <v/>
      </c>
      <c r="CXZ123" s="50" t="str">
        <f>_xlfn.IFNA(VLOOKUP($B123,Schools,'HP Schools Calculation'!CYA$1,0),"")</f>
        <v/>
      </c>
      <c r="CYA123" s="50" t="str">
        <f>_xlfn.IFNA(VLOOKUP($B123,Schools,'HP Schools Calculation'!CYB$1,0),"")</f>
        <v/>
      </c>
      <c r="CYB123" s="50" t="str">
        <f>_xlfn.IFNA(VLOOKUP($B123,Schools,'HP Schools Calculation'!CYC$1,0),"")</f>
        <v/>
      </c>
      <c r="CYC123" s="50" t="str">
        <f>_xlfn.IFNA(VLOOKUP($B123,Schools,'HP Schools Calculation'!CYD$1,0),"")</f>
        <v/>
      </c>
      <c r="CYD123" s="50" t="str">
        <f>_xlfn.IFNA(VLOOKUP($B123,Schools,'HP Schools Calculation'!CYE$1,0),"")</f>
        <v/>
      </c>
      <c r="CYE123" s="50" t="str">
        <f>_xlfn.IFNA(VLOOKUP($B123,Schools,'HP Schools Calculation'!CYF$1,0),"")</f>
        <v/>
      </c>
      <c r="CYF123" s="50" t="str">
        <f>_xlfn.IFNA(VLOOKUP($B123,Schools,'HP Schools Calculation'!CYG$1,0),"")</f>
        <v/>
      </c>
      <c r="CYG123" s="50" t="str">
        <f>_xlfn.IFNA(VLOOKUP($B123,Schools,'HP Schools Calculation'!CYH$1,0),"")</f>
        <v/>
      </c>
      <c r="CYH123" s="50" t="str">
        <f>_xlfn.IFNA(VLOOKUP($B123,Schools,'HP Schools Calculation'!CYI$1,0),"")</f>
        <v/>
      </c>
      <c r="CYI123" s="50" t="str">
        <f>_xlfn.IFNA(VLOOKUP($B123,Schools,'HP Schools Calculation'!CYJ$1,0),"")</f>
        <v/>
      </c>
      <c r="CYJ123" s="50" t="str">
        <f>_xlfn.IFNA(VLOOKUP($B123,Schools,'HP Schools Calculation'!CYK$1,0),"")</f>
        <v/>
      </c>
      <c r="CYK123" s="50" t="str">
        <f>_xlfn.IFNA(VLOOKUP($B123,Schools,'HP Schools Calculation'!CYL$1,0),"")</f>
        <v/>
      </c>
      <c r="CYL123" s="50" t="str">
        <f>_xlfn.IFNA(VLOOKUP($B123,Schools,'HP Schools Calculation'!CYM$1,0),"")</f>
        <v/>
      </c>
      <c r="CYM123" s="50" t="str">
        <f>_xlfn.IFNA(VLOOKUP($B123,Schools,'HP Schools Calculation'!CYN$1,0),"")</f>
        <v/>
      </c>
      <c r="CYN123" s="50" t="str">
        <f>_xlfn.IFNA(VLOOKUP($B123,Schools,'HP Schools Calculation'!CYO$1,0),"")</f>
        <v/>
      </c>
      <c r="CYO123" s="50" t="str">
        <f>_xlfn.IFNA(VLOOKUP($B123,Schools,'HP Schools Calculation'!CYP$1,0),"")</f>
        <v/>
      </c>
      <c r="CYP123" s="50" t="str">
        <f>_xlfn.IFNA(VLOOKUP($B123,Schools,'HP Schools Calculation'!CYQ$1,0),"")</f>
        <v/>
      </c>
      <c r="CYQ123" s="50" t="str">
        <f>_xlfn.IFNA(VLOOKUP($B123,Schools,'HP Schools Calculation'!CYR$1,0),"")</f>
        <v/>
      </c>
      <c r="CYR123" s="50" t="str">
        <f>_xlfn.IFNA(VLOOKUP($B123,Schools,'HP Schools Calculation'!CYS$1,0),"")</f>
        <v/>
      </c>
      <c r="CYS123" s="50" t="str">
        <f>_xlfn.IFNA(VLOOKUP($B123,Schools,'HP Schools Calculation'!CYT$1,0),"")</f>
        <v/>
      </c>
      <c r="CYT123" s="50" t="str">
        <f>_xlfn.IFNA(VLOOKUP($B123,Schools,'HP Schools Calculation'!CYU$1,0),"")</f>
        <v/>
      </c>
      <c r="CYU123" s="50" t="str">
        <f>_xlfn.IFNA(VLOOKUP($B123,Schools,'HP Schools Calculation'!CYV$1,0),"")</f>
        <v/>
      </c>
      <c r="CYV123" s="50" t="str">
        <f>_xlfn.IFNA(VLOOKUP($B123,Schools,'HP Schools Calculation'!CYW$1,0),"")</f>
        <v/>
      </c>
      <c r="CYW123" s="50" t="str">
        <f>_xlfn.IFNA(VLOOKUP($B123,Schools,'HP Schools Calculation'!CYX$1,0),"")</f>
        <v/>
      </c>
      <c r="CYX123" s="50" t="str">
        <f>_xlfn.IFNA(VLOOKUP($B123,Schools,'HP Schools Calculation'!CYY$1,0),"")</f>
        <v/>
      </c>
      <c r="CYY123" s="50" t="str">
        <f>_xlfn.IFNA(VLOOKUP($B123,Schools,'HP Schools Calculation'!CYZ$1,0),"")</f>
        <v/>
      </c>
      <c r="CYZ123" s="50" t="str">
        <f>_xlfn.IFNA(VLOOKUP($B123,Schools,'HP Schools Calculation'!CZA$1,0),"")</f>
        <v/>
      </c>
      <c r="CZA123" s="50" t="str">
        <f>_xlfn.IFNA(VLOOKUP($B123,Schools,'HP Schools Calculation'!CZB$1,0),"")</f>
        <v/>
      </c>
      <c r="CZB123" s="50" t="str">
        <f>_xlfn.IFNA(VLOOKUP($B123,Schools,'HP Schools Calculation'!CZC$1,0),"")</f>
        <v/>
      </c>
      <c r="CZC123" s="50" t="str">
        <f>_xlfn.IFNA(VLOOKUP($B123,Schools,'HP Schools Calculation'!CZD$1,0),"")</f>
        <v/>
      </c>
      <c r="CZD123" s="50" t="str">
        <f>_xlfn.IFNA(VLOOKUP($B123,Schools,'HP Schools Calculation'!CZE$1,0),"")</f>
        <v/>
      </c>
      <c r="CZE123" s="50" t="str">
        <f>_xlfn.IFNA(VLOOKUP($B123,Schools,'HP Schools Calculation'!CZF$1,0),"")</f>
        <v/>
      </c>
      <c r="CZF123" s="50" t="str">
        <f>_xlfn.IFNA(VLOOKUP($B123,Schools,'HP Schools Calculation'!CZG$1,0),"")</f>
        <v/>
      </c>
      <c r="CZG123" s="50" t="str">
        <f>_xlfn.IFNA(VLOOKUP($B123,Schools,'HP Schools Calculation'!CZH$1,0),"")</f>
        <v/>
      </c>
      <c r="CZH123" s="50" t="str">
        <f>_xlfn.IFNA(VLOOKUP($B123,Schools,'HP Schools Calculation'!CZI$1,0),"")</f>
        <v/>
      </c>
      <c r="CZI123" s="50" t="str">
        <f>_xlfn.IFNA(VLOOKUP($B123,Schools,'HP Schools Calculation'!CZJ$1,0),"")</f>
        <v/>
      </c>
      <c r="CZJ123" s="50" t="str">
        <f>_xlfn.IFNA(VLOOKUP($B123,Schools,'HP Schools Calculation'!CZK$1,0),"")</f>
        <v/>
      </c>
      <c r="CZK123" s="50" t="str">
        <f>_xlfn.IFNA(VLOOKUP($B123,Schools,'HP Schools Calculation'!CZL$1,0),"")</f>
        <v/>
      </c>
      <c r="CZL123" s="50" t="str">
        <f>_xlfn.IFNA(VLOOKUP($B123,Schools,'HP Schools Calculation'!CZM$1,0),"")</f>
        <v/>
      </c>
      <c r="CZM123" s="50" t="str">
        <f>_xlfn.IFNA(VLOOKUP($B123,Schools,'HP Schools Calculation'!CZN$1,0),"")</f>
        <v/>
      </c>
      <c r="CZN123" s="50" t="str">
        <f>_xlfn.IFNA(VLOOKUP($B123,Schools,'HP Schools Calculation'!CZO$1,0),"")</f>
        <v/>
      </c>
      <c r="CZO123" s="50" t="str">
        <f>_xlfn.IFNA(VLOOKUP($B123,Schools,'HP Schools Calculation'!CZP$1,0),"")</f>
        <v/>
      </c>
      <c r="CZP123" s="50" t="str">
        <f>_xlfn.IFNA(VLOOKUP($B123,Schools,'HP Schools Calculation'!CZQ$1,0),"")</f>
        <v/>
      </c>
      <c r="CZQ123" s="50" t="str">
        <f>_xlfn.IFNA(VLOOKUP($B123,Schools,'HP Schools Calculation'!CZR$1,0),"")</f>
        <v/>
      </c>
      <c r="CZR123" s="50" t="str">
        <f>_xlfn.IFNA(VLOOKUP($B123,Schools,'HP Schools Calculation'!CZS$1,0),"")</f>
        <v/>
      </c>
      <c r="CZS123" s="50" t="str">
        <f>_xlfn.IFNA(VLOOKUP($B123,Schools,'HP Schools Calculation'!CZT$1,0),"")</f>
        <v/>
      </c>
      <c r="CZT123" s="50" t="str">
        <f>_xlfn.IFNA(VLOOKUP($B123,Schools,'HP Schools Calculation'!CZU$1,0),"")</f>
        <v/>
      </c>
      <c r="CZU123" s="50" t="str">
        <f>_xlfn.IFNA(VLOOKUP($B123,Schools,'HP Schools Calculation'!CZV$1,0),"")</f>
        <v/>
      </c>
      <c r="CZV123" s="50" t="str">
        <f>_xlfn.IFNA(VLOOKUP($B123,Schools,'HP Schools Calculation'!CZW$1,0),"")</f>
        <v/>
      </c>
      <c r="CZW123" s="50" t="str">
        <f>_xlfn.IFNA(VLOOKUP($B123,Schools,'HP Schools Calculation'!CZX$1,0),"")</f>
        <v/>
      </c>
      <c r="CZX123" s="50" t="str">
        <f>_xlfn.IFNA(VLOOKUP($B123,Schools,'HP Schools Calculation'!CZY$1,0),"")</f>
        <v/>
      </c>
      <c r="CZY123" s="50" t="str">
        <f>_xlfn.IFNA(VLOOKUP($B123,Schools,'HP Schools Calculation'!CZZ$1,0),"")</f>
        <v/>
      </c>
      <c r="CZZ123" s="50" t="str">
        <f>_xlfn.IFNA(VLOOKUP($B123,Schools,'HP Schools Calculation'!DAA$1,0),"")</f>
        <v/>
      </c>
      <c r="DAA123" s="50" t="str">
        <f>_xlfn.IFNA(VLOOKUP($B123,Schools,'HP Schools Calculation'!DAB$1,0),"")</f>
        <v/>
      </c>
      <c r="DAB123" s="50" t="str">
        <f>_xlfn.IFNA(VLOOKUP($B123,Schools,'HP Schools Calculation'!DAC$1,0),"")</f>
        <v/>
      </c>
      <c r="DAC123" s="50" t="str">
        <f>_xlfn.IFNA(VLOOKUP($B123,Schools,'HP Schools Calculation'!DAD$1,0),"")</f>
        <v/>
      </c>
      <c r="DAD123" s="50" t="str">
        <f>_xlfn.IFNA(VLOOKUP($B123,Schools,'HP Schools Calculation'!DAE$1,0),"")</f>
        <v/>
      </c>
      <c r="DAE123" s="50" t="str">
        <f>_xlfn.IFNA(VLOOKUP($B123,Schools,'HP Schools Calculation'!DAF$1,0),"")</f>
        <v/>
      </c>
      <c r="DAF123" s="50" t="str">
        <f>_xlfn.IFNA(VLOOKUP($B123,Schools,'HP Schools Calculation'!DAG$1,0),"")</f>
        <v/>
      </c>
      <c r="DAG123" s="50" t="str">
        <f>_xlfn.IFNA(VLOOKUP($B123,Schools,'HP Schools Calculation'!DAH$1,0),"")</f>
        <v/>
      </c>
      <c r="DAH123" s="50" t="str">
        <f>_xlfn.IFNA(VLOOKUP($B123,Schools,'HP Schools Calculation'!DAI$1,0),"")</f>
        <v/>
      </c>
      <c r="DAI123" s="50" t="str">
        <f>_xlfn.IFNA(VLOOKUP($B123,Schools,'HP Schools Calculation'!DAJ$1,0),"")</f>
        <v/>
      </c>
      <c r="DAJ123" s="50" t="str">
        <f>_xlfn.IFNA(VLOOKUP($B123,Schools,'HP Schools Calculation'!DAK$1,0),"")</f>
        <v/>
      </c>
      <c r="DAK123" s="50" t="str">
        <f>_xlfn.IFNA(VLOOKUP($B123,Schools,'HP Schools Calculation'!DAL$1,0),"")</f>
        <v/>
      </c>
      <c r="DAL123" s="50" t="str">
        <f>_xlfn.IFNA(VLOOKUP($B123,Schools,'HP Schools Calculation'!DAM$1,0),"")</f>
        <v/>
      </c>
      <c r="DAM123" s="50" t="str">
        <f>_xlfn.IFNA(VLOOKUP($B123,Schools,'HP Schools Calculation'!DAN$1,0),"")</f>
        <v/>
      </c>
      <c r="DAN123" s="50" t="str">
        <f>_xlfn.IFNA(VLOOKUP($B123,Schools,'HP Schools Calculation'!DAO$1,0),"")</f>
        <v/>
      </c>
      <c r="DAO123" s="50" t="str">
        <f>_xlfn.IFNA(VLOOKUP($B123,Schools,'HP Schools Calculation'!DAP$1,0),"")</f>
        <v/>
      </c>
      <c r="DAP123" s="50" t="str">
        <f>_xlfn.IFNA(VLOOKUP($B123,Schools,'HP Schools Calculation'!DAQ$1,0),"")</f>
        <v/>
      </c>
      <c r="DAQ123" s="50" t="str">
        <f>_xlfn.IFNA(VLOOKUP($B123,Schools,'HP Schools Calculation'!DAR$1,0),"")</f>
        <v/>
      </c>
      <c r="DAR123" s="50" t="str">
        <f>_xlfn.IFNA(VLOOKUP($B123,Schools,'HP Schools Calculation'!DAS$1,0),"")</f>
        <v/>
      </c>
      <c r="DAS123" s="50" t="str">
        <f>_xlfn.IFNA(VLOOKUP($B123,Schools,'HP Schools Calculation'!DAT$1,0),"")</f>
        <v/>
      </c>
      <c r="DAT123" s="50" t="str">
        <f>_xlfn.IFNA(VLOOKUP($B123,Schools,'HP Schools Calculation'!DAU$1,0),"")</f>
        <v/>
      </c>
      <c r="DAU123" s="50" t="str">
        <f>_xlfn.IFNA(VLOOKUP($B123,Schools,'HP Schools Calculation'!DAV$1,0),"")</f>
        <v/>
      </c>
      <c r="DAV123" s="50" t="str">
        <f>_xlfn.IFNA(VLOOKUP($B123,Schools,'HP Schools Calculation'!DAW$1,0),"")</f>
        <v/>
      </c>
      <c r="DAW123" s="50" t="str">
        <f>_xlfn.IFNA(VLOOKUP($B123,Schools,'HP Schools Calculation'!DAX$1,0),"")</f>
        <v/>
      </c>
      <c r="DAX123" s="50" t="str">
        <f>_xlfn.IFNA(VLOOKUP($B123,Schools,'HP Schools Calculation'!DAY$1,0),"")</f>
        <v/>
      </c>
      <c r="DAY123" s="50" t="str">
        <f>_xlfn.IFNA(VLOOKUP($B123,Schools,'HP Schools Calculation'!DAZ$1,0),"")</f>
        <v/>
      </c>
      <c r="DAZ123" s="50" t="str">
        <f>_xlfn.IFNA(VLOOKUP($B123,Schools,'HP Schools Calculation'!DBA$1,0),"")</f>
        <v/>
      </c>
      <c r="DBA123" s="50" t="str">
        <f>_xlfn.IFNA(VLOOKUP($B123,Schools,'HP Schools Calculation'!DBB$1,0),"")</f>
        <v/>
      </c>
      <c r="DBB123" s="50" t="str">
        <f>_xlfn.IFNA(VLOOKUP($B123,Schools,'HP Schools Calculation'!DBC$1,0),"")</f>
        <v/>
      </c>
      <c r="DBC123" s="50" t="str">
        <f>_xlfn.IFNA(VLOOKUP($B123,Schools,'HP Schools Calculation'!DBD$1,0),"")</f>
        <v/>
      </c>
      <c r="DBD123" s="50" t="str">
        <f>_xlfn.IFNA(VLOOKUP($B123,Schools,'HP Schools Calculation'!DBE$1,0),"")</f>
        <v/>
      </c>
      <c r="DBE123" s="50" t="str">
        <f>_xlfn.IFNA(VLOOKUP($B123,Schools,'HP Schools Calculation'!DBF$1,0),"")</f>
        <v/>
      </c>
      <c r="DBF123" s="50" t="str">
        <f>_xlfn.IFNA(VLOOKUP($B123,Schools,'HP Schools Calculation'!DBG$1,0),"")</f>
        <v/>
      </c>
      <c r="DBG123" s="50" t="str">
        <f>_xlfn.IFNA(VLOOKUP($B123,Schools,'HP Schools Calculation'!DBH$1,0),"")</f>
        <v/>
      </c>
      <c r="DBH123" s="50" t="str">
        <f>_xlfn.IFNA(VLOOKUP($B123,Schools,'HP Schools Calculation'!DBI$1,0),"")</f>
        <v/>
      </c>
      <c r="DBI123" s="50" t="str">
        <f>_xlfn.IFNA(VLOOKUP($B123,Schools,'HP Schools Calculation'!DBJ$1,0),"")</f>
        <v/>
      </c>
      <c r="DBJ123" s="50" t="str">
        <f>_xlfn.IFNA(VLOOKUP($B123,Schools,'HP Schools Calculation'!DBK$1,0),"")</f>
        <v/>
      </c>
      <c r="DBK123" s="50" t="str">
        <f>_xlfn.IFNA(VLOOKUP($B123,Schools,'HP Schools Calculation'!DBL$1,0),"")</f>
        <v/>
      </c>
      <c r="DBL123" s="50" t="str">
        <f>_xlfn.IFNA(VLOOKUP($B123,Schools,'HP Schools Calculation'!DBM$1,0),"")</f>
        <v/>
      </c>
      <c r="DBM123" s="50" t="str">
        <f>_xlfn.IFNA(VLOOKUP($B123,Schools,'HP Schools Calculation'!DBN$1,0),"")</f>
        <v/>
      </c>
      <c r="DBN123" s="50" t="str">
        <f>_xlfn.IFNA(VLOOKUP($B123,Schools,'HP Schools Calculation'!DBO$1,0),"")</f>
        <v/>
      </c>
      <c r="DBO123" s="50" t="str">
        <f>_xlfn.IFNA(VLOOKUP($B123,Schools,'HP Schools Calculation'!DBP$1,0),"")</f>
        <v/>
      </c>
      <c r="DBP123" s="50" t="str">
        <f>_xlfn.IFNA(VLOOKUP($B123,Schools,'HP Schools Calculation'!DBQ$1,0),"")</f>
        <v/>
      </c>
      <c r="DBQ123" s="50" t="str">
        <f>_xlfn.IFNA(VLOOKUP($B123,Schools,'HP Schools Calculation'!DBR$1,0),"")</f>
        <v/>
      </c>
      <c r="DBR123" s="50" t="str">
        <f>_xlfn.IFNA(VLOOKUP($B123,Schools,'HP Schools Calculation'!DBS$1,0),"")</f>
        <v/>
      </c>
      <c r="DBS123" s="50" t="str">
        <f>_xlfn.IFNA(VLOOKUP($B123,Schools,'HP Schools Calculation'!DBT$1,0),"")</f>
        <v/>
      </c>
      <c r="DBT123" s="50" t="str">
        <f>_xlfn.IFNA(VLOOKUP($B123,Schools,'HP Schools Calculation'!DBU$1,0),"")</f>
        <v/>
      </c>
      <c r="DBU123" s="50" t="str">
        <f>_xlfn.IFNA(VLOOKUP($B123,Schools,'HP Schools Calculation'!DBV$1,0),"")</f>
        <v/>
      </c>
      <c r="DBV123" s="50" t="str">
        <f>_xlfn.IFNA(VLOOKUP($B123,Schools,'HP Schools Calculation'!DBW$1,0),"")</f>
        <v/>
      </c>
      <c r="DBW123" s="50" t="str">
        <f>_xlfn.IFNA(VLOOKUP($B123,Schools,'HP Schools Calculation'!DBX$1,0),"")</f>
        <v/>
      </c>
      <c r="DBX123" s="50" t="str">
        <f>_xlfn.IFNA(VLOOKUP($B123,Schools,'HP Schools Calculation'!DBY$1,0),"")</f>
        <v/>
      </c>
      <c r="DBY123" s="50" t="str">
        <f>_xlfn.IFNA(VLOOKUP($B123,Schools,'HP Schools Calculation'!DBZ$1,0),"")</f>
        <v/>
      </c>
      <c r="DBZ123" s="50" t="str">
        <f>_xlfn.IFNA(VLOOKUP($B123,Schools,'HP Schools Calculation'!DCA$1,0),"")</f>
        <v/>
      </c>
      <c r="DCA123" s="50" t="str">
        <f>_xlfn.IFNA(VLOOKUP($B123,Schools,'HP Schools Calculation'!DCB$1,0),"")</f>
        <v/>
      </c>
      <c r="DCB123" s="50" t="str">
        <f>_xlfn.IFNA(VLOOKUP($B123,Schools,'HP Schools Calculation'!DCC$1,0),"")</f>
        <v/>
      </c>
      <c r="DCC123" s="50" t="str">
        <f>_xlfn.IFNA(VLOOKUP($B123,Schools,'HP Schools Calculation'!DCD$1,0),"")</f>
        <v/>
      </c>
      <c r="DCD123" s="50" t="str">
        <f>_xlfn.IFNA(VLOOKUP($B123,Schools,'HP Schools Calculation'!DCE$1,0),"")</f>
        <v/>
      </c>
      <c r="DCE123" s="50" t="str">
        <f>_xlfn.IFNA(VLOOKUP($B123,Schools,'HP Schools Calculation'!DCF$1,0),"")</f>
        <v/>
      </c>
      <c r="DCF123" s="50" t="str">
        <f>_xlfn.IFNA(VLOOKUP($B123,Schools,'HP Schools Calculation'!DCG$1,0),"")</f>
        <v/>
      </c>
      <c r="DCG123" s="50" t="str">
        <f>_xlfn.IFNA(VLOOKUP($B123,Schools,'HP Schools Calculation'!DCH$1,0),"")</f>
        <v/>
      </c>
      <c r="DCH123" s="50" t="str">
        <f>_xlfn.IFNA(VLOOKUP($B123,Schools,'HP Schools Calculation'!DCI$1,0),"")</f>
        <v/>
      </c>
      <c r="DCI123" s="50" t="str">
        <f>_xlfn.IFNA(VLOOKUP($B123,Schools,'HP Schools Calculation'!DCJ$1,0),"")</f>
        <v/>
      </c>
      <c r="DCJ123" s="50" t="str">
        <f>_xlfn.IFNA(VLOOKUP($B123,Schools,'HP Schools Calculation'!DCK$1,0),"")</f>
        <v/>
      </c>
      <c r="DCK123" s="50" t="str">
        <f>_xlfn.IFNA(VLOOKUP($B123,Schools,'HP Schools Calculation'!DCL$1,0),"")</f>
        <v/>
      </c>
      <c r="DCL123" s="50" t="str">
        <f>_xlfn.IFNA(VLOOKUP($B123,Schools,'HP Schools Calculation'!DCM$1,0),"")</f>
        <v/>
      </c>
      <c r="DCM123" s="50" t="str">
        <f>_xlfn.IFNA(VLOOKUP($B123,Schools,'HP Schools Calculation'!DCN$1,0),"")</f>
        <v/>
      </c>
      <c r="DCN123" s="50" t="str">
        <f>_xlfn.IFNA(VLOOKUP($B123,Schools,'HP Schools Calculation'!DCO$1,0),"")</f>
        <v/>
      </c>
      <c r="DCO123" s="50" t="str">
        <f>_xlfn.IFNA(VLOOKUP($B123,Schools,'HP Schools Calculation'!DCP$1,0),"")</f>
        <v/>
      </c>
      <c r="DCP123" s="50" t="str">
        <f>_xlfn.IFNA(VLOOKUP($B123,Schools,'HP Schools Calculation'!DCQ$1,0),"")</f>
        <v/>
      </c>
      <c r="DCQ123" s="50" t="str">
        <f>_xlfn.IFNA(VLOOKUP($B123,Schools,'HP Schools Calculation'!DCR$1,0),"")</f>
        <v/>
      </c>
      <c r="DCR123" s="50" t="str">
        <f>_xlfn.IFNA(VLOOKUP($B123,Schools,'HP Schools Calculation'!DCS$1,0),"")</f>
        <v/>
      </c>
      <c r="DCS123" s="50" t="str">
        <f>_xlfn.IFNA(VLOOKUP($B123,Schools,'HP Schools Calculation'!DCT$1,0),"")</f>
        <v/>
      </c>
      <c r="DCT123" s="50" t="str">
        <f>_xlfn.IFNA(VLOOKUP($B123,Schools,'HP Schools Calculation'!DCU$1,0),"")</f>
        <v/>
      </c>
      <c r="DCU123" s="50" t="str">
        <f>_xlfn.IFNA(VLOOKUP($B123,Schools,'HP Schools Calculation'!DCV$1,0),"")</f>
        <v/>
      </c>
      <c r="DCV123" s="50" t="str">
        <f>_xlfn.IFNA(VLOOKUP($B123,Schools,'HP Schools Calculation'!DCW$1,0),"")</f>
        <v/>
      </c>
      <c r="DCW123" s="50" t="str">
        <f>_xlfn.IFNA(VLOOKUP($B123,Schools,'HP Schools Calculation'!DCX$1,0),"")</f>
        <v/>
      </c>
      <c r="DCX123" s="50" t="str">
        <f>_xlfn.IFNA(VLOOKUP($B123,Schools,'HP Schools Calculation'!DCY$1,0),"")</f>
        <v/>
      </c>
      <c r="DCY123" s="50" t="str">
        <f>_xlfn.IFNA(VLOOKUP($B123,Schools,'HP Schools Calculation'!DCZ$1,0),"")</f>
        <v/>
      </c>
      <c r="DCZ123" s="50" t="str">
        <f>_xlfn.IFNA(VLOOKUP($B123,Schools,'HP Schools Calculation'!DDA$1,0),"")</f>
        <v/>
      </c>
      <c r="DDA123" s="50" t="str">
        <f>_xlfn.IFNA(VLOOKUP($B123,Schools,'HP Schools Calculation'!DDB$1,0),"")</f>
        <v/>
      </c>
      <c r="DDB123" s="50" t="str">
        <f>_xlfn.IFNA(VLOOKUP($B123,Schools,'HP Schools Calculation'!DDC$1,0),"")</f>
        <v/>
      </c>
      <c r="DDC123" s="50" t="str">
        <f>_xlfn.IFNA(VLOOKUP($B123,Schools,'HP Schools Calculation'!DDD$1,0),"")</f>
        <v/>
      </c>
      <c r="DDD123" s="50" t="str">
        <f>_xlfn.IFNA(VLOOKUP($B123,Schools,'HP Schools Calculation'!DDE$1,0),"")</f>
        <v/>
      </c>
      <c r="DDE123" s="50" t="str">
        <f>_xlfn.IFNA(VLOOKUP($B123,Schools,'HP Schools Calculation'!DDF$1,0),"")</f>
        <v/>
      </c>
      <c r="DDF123" s="50" t="str">
        <f>_xlfn.IFNA(VLOOKUP($B123,Schools,'HP Schools Calculation'!DDG$1,0),"")</f>
        <v/>
      </c>
      <c r="DDG123" s="50" t="str">
        <f>_xlfn.IFNA(VLOOKUP($B123,Schools,'HP Schools Calculation'!DDH$1,0),"")</f>
        <v/>
      </c>
      <c r="DDH123" s="50" t="str">
        <f>_xlfn.IFNA(VLOOKUP($B123,Schools,'HP Schools Calculation'!DDI$1,0),"")</f>
        <v/>
      </c>
      <c r="DDI123" s="50" t="str">
        <f>_xlfn.IFNA(VLOOKUP($B123,Schools,'HP Schools Calculation'!DDJ$1,0),"")</f>
        <v/>
      </c>
      <c r="DDJ123" s="50" t="str">
        <f>_xlfn.IFNA(VLOOKUP($B123,Schools,'HP Schools Calculation'!DDK$1,0),"")</f>
        <v/>
      </c>
      <c r="DDK123" s="50" t="str">
        <f>_xlfn.IFNA(VLOOKUP($B123,Schools,'HP Schools Calculation'!DDL$1,0),"")</f>
        <v/>
      </c>
      <c r="DDL123" s="50" t="str">
        <f>_xlfn.IFNA(VLOOKUP($B123,Schools,'HP Schools Calculation'!DDM$1,0),"")</f>
        <v/>
      </c>
      <c r="DDM123" s="50" t="str">
        <f>_xlfn.IFNA(VLOOKUP($B123,Schools,'HP Schools Calculation'!DDN$1,0),"")</f>
        <v/>
      </c>
      <c r="DDN123" s="50" t="str">
        <f>_xlfn.IFNA(VLOOKUP($B123,Schools,'HP Schools Calculation'!DDO$1,0),"")</f>
        <v/>
      </c>
      <c r="DDO123" s="50" t="str">
        <f>_xlfn.IFNA(VLOOKUP($B123,Schools,'HP Schools Calculation'!DDP$1,0),"")</f>
        <v/>
      </c>
      <c r="DDP123" s="50" t="str">
        <f>_xlfn.IFNA(VLOOKUP($B123,Schools,'HP Schools Calculation'!DDQ$1,0),"")</f>
        <v/>
      </c>
      <c r="DDQ123" s="50" t="str">
        <f>_xlfn.IFNA(VLOOKUP($B123,Schools,'HP Schools Calculation'!DDR$1,0),"")</f>
        <v/>
      </c>
      <c r="DDR123" s="50" t="str">
        <f>_xlfn.IFNA(VLOOKUP($B123,Schools,'HP Schools Calculation'!DDS$1,0),"")</f>
        <v/>
      </c>
      <c r="DDS123" s="50" t="str">
        <f>_xlfn.IFNA(VLOOKUP($B123,Schools,'HP Schools Calculation'!DDT$1,0),"")</f>
        <v/>
      </c>
      <c r="DDT123" s="50" t="str">
        <f>_xlfn.IFNA(VLOOKUP($B123,Schools,'HP Schools Calculation'!DDU$1,0),"")</f>
        <v/>
      </c>
      <c r="DDU123" s="50" t="str">
        <f>_xlfn.IFNA(VLOOKUP($B123,Schools,'HP Schools Calculation'!DDV$1,0),"")</f>
        <v/>
      </c>
      <c r="DDV123" s="50" t="str">
        <f>_xlfn.IFNA(VLOOKUP($B123,Schools,'HP Schools Calculation'!DDW$1,0),"")</f>
        <v/>
      </c>
      <c r="DDW123" s="50" t="str">
        <f>_xlfn.IFNA(VLOOKUP($B123,Schools,'HP Schools Calculation'!DDX$1,0),"")</f>
        <v/>
      </c>
      <c r="DDX123" s="50" t="str">
        <f>_xlfn.IFNA(VLOOKUP($B123,Schools,'HP Schools Calculation'!DDY$1,0),"")</f>
        <v/>
      </c>
      <c r="DDY123" s="50" t="str">
        <f>_xlfn.IFNA(VLOOKUP($B123,Schools,'HP Schools Calculation'!DDZ$1,0),"")</f>
        <v/>
      </c>
      <c r="DDZ123" s="50" t="str">
        <f>_xlfn.IFNA(VLOOKUP($B123,Schools,'HP Schools Calculation'!DEA$1,0),"")</f>
        <v/>
      </c>
      <c r="DEA123" s="50" t="str">
        <f>_xlfn.IFNA(VLOOKUP($B123,Schools,'HP Schools Calculation'!DEB$1,0),"")</f>
        <v/>
      </c>
      <c r="DEB123" s="50" t="str">
        <f>_xlfn.IFNA(VLOOKUP($B123,Schools,'HP Schools Calculation'!DEC$1,0),"")</f>
        <v/>
      </c>
      <c r="DEC123" s="50" t="str">
        <f>_xlfn.IFNA(VLOOKUP($B123,Schools,'HP Schools Calculation'!DED$1,0),"")</f>
        <v/>
      </c>
      <c r="DED123" s="50" t="str">
        <f>_xlfn.IFNA(VLOOKUP($B123,Schools,'HP Schools Calculation'!DEE$1,0),"")</f>
        <v/>
      </c>
      <c r="DEE123" s="50" t="str">
        <f>_xlfn.IFNA(VLOOKUP($B123,Schools,'HP Schools Calculation'!DEF$1,0),"")</f>
        <v/>
      </c>
      <c r="DEF123" s="50" t="str">
        <f>_xlfn.IFNA(VLOOKUP($B123,Schools,'HP Schools Calculation'!DEG$1,0),"")</f>
        <v/>
      </c>
      <c r="DEG123" s="50" t="str">
        <f>_xlfn.IFNA(VLOOKUP($B123,Schools,'HP Schools Calculation'!DEH$1,0),"")</f>
        <v/>
      </c>
      <c r="DEH123" s="50" t="str">
        <f>_xlfn.IFNA(VLOOKUP($B123,Schools,'HP Schools Calculation'!DEI$1,0),"")</f>
        <v/>
      </c>
      <c r="DEI123" s="50" t="str">
        <f>_xlfn.IFNA(VLOOKUP($B123,Schools,'HP Schools Calculation'!DEJ$1,0),"")</f>
        <v/>
      </c>
      <c r="DEJ123" s="50" t="str">
        <f>_xlfn.IFNA(VLOOKUP($B123,Schools,'HP Schools Calculation'!DEK$1,0),"")</f>
        <v/>
      </c>
      <c r="DEK123" s="50" t="str">
        <f>_xlfn.IFNA(VLOOKUP($B123,Schools,'HP Schools Calculation'!DEL$1,0),"")</f>
        <v/>
      </c>
      <c r="DEL123" s="50" t="str">
        <f>_xlfn.IFNA(VLOOKUP($B123,Schools,'HP Schools Calculation'!DEM$1,0),"")</f>
        <v/>
      </c>
      <c r="DEM123" s="50" t="str">
        <f>_xlfn.IFNA(VLOOKUP($B123,Schools,'HP Schools Calculation'!DEN$1,0),"")</f>
        <v/>
      </c>
      <c r="DEN123" s="50" t="str">
        <f>_xlfn.IFNA(VLOOKUP($B123,Schools,'HP Schools Calculation'!DEO$1,0),"")</f>
        <v/>
      </c>
      <c r="DEO123" s="50" t="str">
        <f>_xlfn.IFNA(VLOOKUP($B123,Schools,'HP Schools Calculation'!DEP$1,0),"")</f>
        <v/>
      </c>
      <c r="DEP123" s="50" t="str">
        <f>_xlfn.IFNA(VLOOKUP($B123,Schools,'HP Schools Calculation'!DEQ$1,0),"")</f>
        <v/>
      </c>
      <c r="DEQ123" s="50" t="str">
        <f>_xlfn.IFNA(VLOOKUP($B123,Schools,'HP Schools Calculation'!DER$1,0),"")</f>
        <v/>
      </c>
      <c r="DER123" s="50" t="str">
        <f>_xlfn.IFNA(VLOOKUP($B123,Schools,'HP Schools Calculation'!DES$1,0),"")</f>
        <v/>
      </c>
      <c r="DES123" s="50" t="str">
        <f>_xlfn.IFNA(VLOOKUP($B123,Schools,'HP Schools Calculation'!DET$1,0),"")</f>
        <v/>
      </c>
      <c r="DET123" s="50" t="str">
        <f>_xlfn.IFNA(VLOOKUP($B123,Schools,'HP Schools Calculation'!DEU$1,0),"")</f>
        <v/>
      </c>
      <c r="DEU123" s="50" t="str">
        <f>_xlfn.IFNA(VLOOKUP($B123,Schools,'HP Schools Calculation'!DEV$1,0),"")</f>
        <v/>
      </c>
      <c r="DEV123" s="50" t="str">
        <f>_xlfn.IFNA(VLOOKUP($B123,Schools,'HP Schools Calculation'!DEW$1,0),"")</f>
        <v/>
      </c>
      <c r="DEW123" s="50" t="str">
        <f>_xlfn.IFNA(VLOOKUP($B123,Schools,'HP Schools Calculation'!DEX$1,0),"")</f>
        <v/>
      </c>
      <c r="DEX123" s="50" t="str">
        <f>_xlfn.IFNA(VLOOKUP($B123,Schools,'HP Schools Calculation'!DEY$1,0),"")</f>
        <v/>
      </c>
      <c r="DEY123" s="50" t="str">
        <f>_xlfn.IFNA(VLOOKUP($B123,Schools,'HP Schools Calculation'!DEZ$1,0),"")</f>
        <v/>
      </c>
      <c r="DEZ123" s="50" t="str">
        <f>_xlfn.IFNA(VLOOKUP($B123,Schools,'HP Schools Calculation'!DFA$1,0),"")</f>
        <v/>
      </c>
      <c r="DFA123" s="50" t="str">
        <f>_xlfn.IFNA(VLOOKUP($B123,Schools,'HP Schools Calculation'!DFB$1,0),"")</f>
        <v/>
      </c>
      <c r="DFB123" s="50" t="str">
        <f>_xlfn.IFNA(VLOOKUP($B123,Schools,'HP Schools Calculation'!DFC$1,0),"")</f>
        <v/>
      </c>
      <c r="DFC123" s="50" t="str">
        <f>_xlfn.IFNA(VLOOKUP($B123,Schools,'HP Schools Calculation'!DFD$1,0),"")</f>
        <v/>
      </c>
      <c r="DFD123" s="50" t="str">
        <f>_xlfn.IFNA(VLOOKUP($B123,Schools,'HP Schools Calculation'!DFE$1,0),"")</f>
        <v/>
      </c>
      <c r="DFE123" s="50" t="str">
        <f>_xlfn.IFNA(VLOOKUP($B123,Schools,'HP Schools Calculation'!DFF$1,0),"")</f>
        <v/>
      </c>
      <c r="DFF123" s="50" t="str">
        <f>_xlfn.IFNA(VLOOKUP($B123,Schools,'HP Schools Calculation'!DFG$1,0),"")</f>
        <v/>
      </c>
      <c r="DFG123" s="50" t="str">
        <f>_xlfn.IFNA(VLOOKUP($B123,Schools,'HP Schools Calculation'!DFH$1,0),"")</f>
        <v/>
      </c>
      <c r="DFH123" s="50" t="str">
        <f>_xlfn.IFNA(VLOOKUP($B123,Schools,'HP Schools Calculation'!DFI$1,0),"")</f>
        <v/>
      </c>
      <c r="DFI123" s="50" t="str">
        <f>_xlfn.IFNA(VLOOKUP($B123,Schools,'HP Schools Calculation'!DFJ$1,0),"")</f>
        <v/>
      </c>
      <c r="DFJ123" s="50" t="str">
        <f>_xlfn.IFNA(VLOOKUP($B123,Schools,'HP Schools Calculation'!DFK$1,0),"")</f>
        <v/>
      </c>
      <c r="DFK123" s="50" t="str">
        <f>_xlfn.IFNA(VLOOKUP($B123,Schools,'HP Schools Calculation'!DFL$1,0),"")</f>
        <v/>
      </c>
      <c r="DFL123" s="50" t="str">
        <f>_xlfn.IFNA(VLOOKUP($B123,Schools,'HP Schools Calculation'!DFM$1,0),"")</f>
        <v/>
      </c>
      <c r="DFM123" s="50" t="str">
        <f>_xlfn.IFNA(VLOOKUP($B123,Schools,'HP Schools Calculation'!DFN$1,0),"")</f>
        <v/>
      </c>
      <c r="DFN123" s="50" t="str">
        <f>_xlfn.IFNA(VLOOKUP($B123,Schools,'HP Schools Calculation'!DFO$1,0),"")</f>
        <v/>
      </c>
      <c r="DFO123" s="50" t="str">
        <f>_xlfn.IFNA(VLOOKUP($B123,Schools,'HP Schools Calculation'!DFP$1,0),"")</f>
        <v/>
      </c>
      <c r="DFP123" s="50" t="str">
        <f>_xlfn.IFNA(VLOOKUP($B123,Schools,'HP Schools Calculation'!DFQ$1,0),"")</f>
        <v/>
      </c>
      <c r="DFQ123" s="50" t="str">
        <f>_xlfn.IFNA(VLOOKUP($B123,Schools,'HP Schools Calculation'!DFR$1,0),"")</f>
        <v/>
      </c>
      <c r="DFR123" s="50" t="str">
        <f>_xlfn.IFNA(VLOOKUP($B123,Schools,'HP Schools Calculation'!DFS$1,0),"")</f>
        <v/>
      </c>
      <c r="DFS123" s="50" t="str">
        <f>_xlfn.IFNA(VLOOKUP($B123,Schools,'HP Schools Calculation'!DFT$1,0),"")</f>
        <v/>
      </c>
      <c r="DFT123" s="50" t="str">
        <f>_xlfn.IFNA(VLOOKUP($B123,Schools,'HP Schools Calculation'!DFU$1,0),"")</f>
        <v/>
      </c>
      <c r="DFU123" s="50" t="str">
        <f>_xlfn.IFNA(VLOOKUP($B123,Schools,'HP Schools Calculation'!DFV$1,0),"")</f>
        <v/>
      </c>
      <c r="DFV123" s="50" t="str">
        <f>_xlfn.IFNA(VLOOKUP($B123,Schools,'HP Schools Calculation'!DFW$1,0),"")</f>
        <v/>
      </c>
      <c r="DFW123" s="50" t="str">
        <f>_xlfn.IFNA(VLOOKUP($B123,Schools,'HP Schools Calculation'!DFX$1,0),"")</f>
        <v/>
      </c>
      <c r="DFX123" s="50" t="str">
        <f>_xlfn.IFNA(VLOOKUP($B123,Schools,'HP Schools Calculation'!DFY$1,0),"")</f>
        <v/>
      </c>
      <c r="DFY123" s="50" t="str">
        <f>_xlfn.IFNA(VLOOKUP($B123,Schools,'HP Schools Calculation'!DFZ$1,0),"")</f>
        <v/>
      </c>
      <c r="DFZ123" s="50" t="str">
        <f>_xlfn.IFNA(VLOOKUP($B123,Schools,'HP Schools Calculation'!DGA$1,0),"")</f>
        <v/>
      </c>
      <c r="DGA123" s="50" t="str">
        <f>_xlfn.IFNA(VLOOKUP($B123,Schools,'HP Schools Calculation'!DGB$1,0),"")</f>
        <v/>
      </c>
      <c r="DGB123" s="50" t="str">
        <f>_xlfn.IFNA(VLOOKUP($B123,Schools,'HP Schools Calculation'!DGC$1,0),"")</f>
        <v/>
      </c>
      <c r="DGC123" s="50" t="str">
        <f>_xlfn.IFNA(VLOOKUP($B123,Schools,'HP Schools Calculation'!DGD$1,0),"")</f>
        <v/>
      </c>
      <c r="DGD123" s="50" t="str">
        <f>_xlfn.IFNA(VLOOKUP($B123,Schools,'HP Schools Calculation'!DGE$1,0),"")</f>
        <v/>
      </c>
      <c r="DGE123" s="50" t="str">
        <f>_xlfn.IFNA(VLOOKUP($B123,Schools,'HP Schools Calculation'!DGF$1,0),"")</f>
        <v/>
      </c>
      <c r="DGF123" s="50" t="str">
        <f>_xlfn.IFNA(VLOOKUP($B123,Schools,'HP Schools Calculation'!DGG$1,0),"")</f>
        <v/>
      </c>
      <c r="DGG123" s="50" t="str">
        <f>_xlfn.IFNA(VLOOKUP($B123,Schools,'HP Schools Calculation'!DGH$1,0),"")</f>
        <v/>
      </c>
      <c r="DGH123" s="50" t="str">
        <f>_xlfn.IFNA(VLOOKUP($B123,Schools,'HP Schools Calculation'!DGI$1,0),"")</f>
        <v/>
      </c>
      <c r="DGI123" s="50" t="str">
        <f>_xlfn.IFNA(VLOOKUP($B123,Schools,'HP Schools Calculation'!DGJ$1,0),"")</f>
        <v/>
      </c>
      <c r="DGJ123" s="50" t="str">
        <f>_xlfn.IFNA(VLOOKUP($B123,Schools,'HP Schools Calculation'!DGK$1,0),"")</f>
        <v/>
      </c>
      <c r="DGK123" s="50" t="str">
        <f>_xlfn.IFNA(VLOOKUP($B123,Schools,'HP Schools Calculation'!DGL$1,0),"")</f>
        <v/>
      </c>
      <c r="DGL123" s="50" t="str">
        <f>_xlfn.IFNA(VLOOKUP($B123,Schools,'HP Schools Calculation'!DGM$1,0),"")</f>
        <v/>
      </c>
      <c r="DGM123" s="50" t="str">
        <f>_xlfn.IFNA(VLOOKUP($B123,Schools,'HP Schools Calculation'!DGN$1,0),"")</f>
        <v/>
      </c>
      <c r="DGN123" s="50" t="str">
        <f>_xlfn.IFNA(VLOOKUP($B123,Schools,'HP Schools Calculation'!DGO$1,0),"")</f>
        <v/>
      </c>
      <c r="DGO123" s="50" t="str">
        <f>_xlfn.IFNA(VLOOKUP($B123,Schools,'HP Schools Calculation'!DGP$1,0),"")</f>
        <v/>
      </c>
      <c r="DGP123" s="50" t="str">
        <f>_xlfn.IFNA(VLOOKUP($B123,Schools,'HP Schools Calculation'!DGQ$1,0),"")</f>
        <v/>
      </c>
      <c r="DGQ123" s="50" t="str">
        <f>_xlfn.IFNA(VLOOKUP($B123,Schools,'HP Schools Calculation'!DGR$1,0),"")</f>
        <v/>
      </c>
      <c r="DGR123" s="50" t="str">
        <f>_xlfn.IFNA(VLOOKUP($B123,Schools,'HP Schools Calculation'!DGS$1,0),"")</f>
        <v/>
      </c>
      <c r="DGS123" s="50" t="str">
        <f>_xlfn.IFNA(VLOOKUP($B123,Schools,'HP Schools Calculation'!DGT$1,0),"")</f>
        <v/>
      </c>
      <c r="DGT123" s="50" t="str">
        <f>_xlfn.IFNA(VLOOKUP($B123,Schools,'HP Schools Calculation'!DGU$1,0),"")</f>
        <v/>
      </c>
      <c r="DGU123" s="50" t="str">
        <f>_xlfn.IFNA(VLOOKUP($B123,Schools,'HP Schools Calculation'!DGV$1,0),"")</f>
        <v/>
      </c>
      <c r="DGV123" s="50" t="str">
        <f>_xlfn.IFNA(VLOOKUP($B123,Schools,'HP Schools Calculation'!DGW$1,0),"")</f>
        <v/>
      </c>
      <c r="DGW123" s="50" t="str">
        <f>_xlfn.IFNA(VLOOKUP($B123,Schools,'HP Schools Calculation'!DGX$1,0),"")</f>
        <v/>
      </c>
      <c r="DGX123" s="50" t="str">
        <f>_xlfn.IFNA(VLOOKUP($B123,Schools,'HP Schools Calculation'!DGY$1,0),"")</f>
        <v/>
      </c>
      <c r="DGY123" s="50" t="str">
        <f>_xlfn.IFNA(VLOOKUP($B123,Schools,'HP Schools Calculation'!DGZ$1,0),"")</f>
        <v/>
      </c>
      <c r="DGZ123" s="50" t="str">
        <f>_xlfn.IFNA(VLOOKUP($B123,Schools,'HP Schools Calculation'!DHA$1,0),"")</f>
        <v/>
      </c>
      <c r="DHA123" s="50" t="str">
        <f>_xlfn.IFNA(VLOOKUP($B123,Schools,'HP Schools Calculation'!DHB$1,0),"")</f>
        <v/>
      </c>
      <c r="DHB123" s="50" t="str">
        <f>_xlfn.IFNA(VLOOKUP($B123,Schools,'HP Schools Calculation'!DHC$1,0),"")</f>
        <v/>
      </c>
      <c r="DHC123" s="50" t="str">
        <f>_xlfn.IFNA(VLOOKUP($B123,Schools,'HP Schools Calculation'!DHD$1,0),"")</f>
        <v/>
      </c>
      <c r="DHD123" s="50" t="str">
        <f>_xlfn.IFNA(VLOOKUP($B123,Schools,'HP Schools Calculation'!DHE$1,0),"")</f>
        <v/>
      </c>
      <c r="DHE123" s="50" t="str">
        <f>_xlfn.IFNA(VLOOKUP($B123,Schools,'HP Schools Calculation'!DHF$1,0),"")</f>
        <v/>
      </c>
      <c r="DHF123" s="50" t="str">
        <f>_xlfn.IFNA(VLOOKUP($B123,Schools,'HP Schools Calculation'!DHG$1,0),"")</f>
        <v/>
      </c>
      <c r="DHG123" s="50" t="str">
        <f>_xlfn.IFNA(VLOOKUP($B123,Schools,'HP Schools Calculation'!DHH$1,0),"")</f>
        <v/>
      </c>
      <c r="DHH123" s="50" t="str">
        <f>_xlfn.IFNA(VLOOKUP($B123,Schools,'HP Schools Calculation'!DHI$1,0),"")</f>
        <v/>
      </c>
      <c r="DHI123" s="50" t="str">
        <f>_xlfn.IFNA(VLOOKUP($B123,Schools,'HP Schools Calculation'!DHJ$1,0),"")</f>
        <v/>
      </c>
      <c r="DHJ123" s="50" t="str">
        <f>_xlfn.IFNA(VLOOKUP($B123,Schools,'HP Schools Calculation'!DHK$1,0),"")</f>
        <v/>
      </c>
      <c r="DHK123" s="50" t="str">
        <f>_xlfn.IFNA(VLOOKUP($B123,Schools,'HP Schools Calculation'!DHL$1,0),"")</f>
        <v/>
      </c>
      <c r="DHL123" s="50" t="str">
        <f>_xlfn.IFNA(VLOOKUP($B123,Schools,'HP Schools Calculation'!DHM$1,0),"")</f>
        <v/>
      </c>
      <c r="DHM123" s="50" t="str">
        <f>_xlfn.IFNA(VLOOKUP($B123,Schools,'HP Schools Calculation'!DHN$1,0),"")</f>
        <v/>
      </c>
      <c r="DHN123" s="50" t="str">
        <f>_xlfn.IFNA(VLOOKUP($B123,Schools,'HP Schools Calculation'!DHO$1,0),"")</f>
        <v/>
      </c>
      <c r="DHO123" s="50" t="str">
        <f>_xlfn.IFNA(VLOOKUP($B123,Schools,'HP Schools Calculation'!DHP$1,0),"")</f>
        <v/>
      </c>
      <c r="DHP123" s="50" t="str">
        <f>_xlfn.IFNA(VLOOKUP($B123,Schools,'HP Schools Calculation'!DHQ$1,0),"")</f>
        <v/>
      </c>
      <c r="DHQ123" s="50" t="str">
        <f>_xlfn.IFNA(VLOOKUP($B123,Schools,'HP Schools Calculation'!DHR$1,0),"")</f>
        <v/>
      </c>
      <c r="DHR123" s="50" t="str">
        <f>_xlfn.IFNA(VLOOKUP($B123,Schools,'HP Schools Calculation'!DHS$1,0),"")</f>
        <v/>
      </c>
      <c r="DHS123" s="50" t="str">
        <f>_xlfn.IFNA(VLOOKUP($B123,Schools,'HP Schools Calculation'!DHT$1,0),"")</f>
        <v/>
      </c>
      <c r="DHT123" s="50" t="str">
        <f>_xlfn.IFNA(VLOOKUP($B123,Schools,'HP Schools Calculation'!DHU$1,0),"")</f>
        <v/>
      </c>
      <c r="DHU123" s="50" t="str">
        <f>_xlfn.IFNA(VLOOKUP($B123,Schools,'HP Schools Calculation'!DHV$1,0),"")</f>
        <v/>
      </c>
      <c r="DHV123" s="50" t="str">
        <f>_xlfn.IFNA(VLOOKUP($B123,Schools,'HP Schools Calculation'!DHW$1,0),"")</f>
        <v/>
      </c>
      <c r="DHW123" s="50" t="str">
        <f>_xlfn.IFNA(VLOOKUP($B123,Schools,'HP Schools Calculation'!DHX$1,0),"")</f>
        <v/>
      </c>
      <c r="DHX123" s="50" t="str">
        <f>_xlfn.IFNA(VLOOKUP($B123,Schools,'HP Schools Calculation'!DHY$1,0),"")</f>
        <v/>
      </c>
      <c r="DHY123" s="50" t="str">
        <f>_xlfn.IFNA(VLOOKUP($B123,Schools,'HP Schools Calculation'!DHZ$1,0),"")</f>
        <v/>
      </c>
      <c r="DHZ123" s="50" t="str">
        <f>_xlfn.IFNA(VLOOKUP($B123,Schools,'HP Schools Calculation'!DIA$1,0),"")</f>
        <v/>
      </c>
      <c r="DIA123" s="50" t="str">
        <f>_xlfn.IFNA(VLOOKUP($B123,Schools,'HP Schools Calculation'!DIB$1,0),"")</f>
        <v/>
      </c>
      <c r="DIB123" s="50" t="str">
        <f>_xlfn.IFNA(VLOOKUP($B123,Schools,'HP Schools Calculation'!DIC$1,0),"")</f>
        <v/>
      </c>
      <c r="DIC123" s="50" t="str">
        <f>_xlfn.IFNA(VLOOKUP($B123,Schools,'HP Schools Calculation'!DID$1,0),"")</f>
        <v/>
      </c>
      <c r="DID123" s="50" t="str">
        <f>_xlfn.IFNA(VLOOKUP($B123,Schools,'HP Schools Calculation'!DIE$1,0),"")</f>
        <v/>
      </c>
      <c r="DIE123" s="50" t="str">
        <f>_xlfn.IFNA(VLOOKUP($B123,Schools,'HP Schools Calculation'!DIF$1,0),"")</f>
        <v/>
      </c>
      <c r="DIF123" s="50" t="str">
        <f>_xlfn.IFNA(VLOOKUP($B123,Schools,'HP Schools Calculation'!DIG$1,0),"")</f>
        <v/>
      </c>
      <c r="DIG123" s="50" t="str">
        <f>_xlfn.IFNA(VLOOKUP($B123,Schools,'HP Schools Calculation'!DIH$1,0),"")</f>
        <v/>
      </c>
      <c r="DIH123" s="50" t="str">
        <f>_xlfn.IFNA(VLOOKUP($B123,Schools,'HP Schools Calculation'!DII$1,0),"")</f>
        <v/>
      </c>
      <c r="DII123" s="50" t="str">
        <f>_xlfn.IFNA(VLOOKUP($B123,Schools,'HP Schools Calculation'!DIJ$1,0),"")</f>
        <v/>
      </c>
      <c r="DIJ123" s="50" t="str">
        <f>_xlfn.IFNA(VLOOKUP($B123,Schools,'HP Schools Calculation'!DIK$1,0),"")</f>
        <v/>
      </c>
      <c r="DIK123" s="50" t="str">
        <f>_xlfn.IFNA(VLOOKUP($B123,Schools,'HP Schools Calculation'!DIL$1,0),"")</f>
        <v/>
      </c>
      <c r="DIL123" s="50" t="str">
        <f>_xlfn.IFNA(VLOOKUP($B123,Schools,'HP Schools Calculation'!DIM$1,0),"")</f>
        <v/>
      </c>
      <c r="DIM123" s="50" t="str">
        <f>_xlfn.IFNA(VLOOKUP($B123,Schools,'HP Schools Calculation'!DIN$1,0),"")</f>
        <v/>
      </c>
      <c r="DIN123" s="50" t="str">
        <f>_xlfn.IFNA(VLOOKUP($B123,Schools,'HP Schools Calculation'!DIO$1,0),"")</f>
        <v/>
      </c>
      <c r="DIO123" s="50" t="str">
        <f>_xlfn.IFNA(VLOOKUP($B123,Schools,'HP Schools Calculation'!DIP$1,0),"")</f>
        <v/>
      </c>
      <c r="DIP123" s="50" t="str">
        <f>_xlfn.IFNA(VLOOKUP($B123,Schools,'HP Schools Calculation'!DIQ$1,0),"")</f>
        <v/>
      </c>
      <c r="DIQ123" s="50" t="str">
        <f>_xlfn.IFNA(VLOOKUP($B123,Schools,'HP Schools Calculation'!DIR$1,0),"")</f>
        <v/>
      </c>
      <c r="DIR123" s="50" t="str">
        <f>_xlfn.IFNA(VLOOKUP($B123,Schools,'HP Schools Calculation'!DIS$1,0),"")</f>
        <v/>
      </c>
      <c r="DIS123" s="50" t="str">
        <f>_xlfn.IFNA(VLOOKUP($B123,Schools,'HP Schools Calculation'!DIT$1,0),"")</f>
        <v/>
      </c>
      <c r="DIT123" s="50" t="str">
        <f>_xlfn.IFNA(VLOOKUP($B123,Schools,'HP Schools Calculation'!DIU$1,0),"")</f>
        <v/>
      </c>
      <c r="DIU123" s="50" t="str">
        <f>_xlfn.IFNA(VLOOKUP($B123,Schools,'HP Schools Calculation'!DIV$1,0),"")</f>
        <v/>
      </c>
      <c r="DIV123" s="50" t="str">
        <f>_xlfn.IFNA(VLOOKUP($B123,Schools,'HP Schools Calculation'!DIW$1,0),"")</f>
        <v/>
      </c>
      <c r="DIW123" s="50" t="str">
        <f>_xlfn.IFNA(VLOOKUP($B123,Schools,'HP Schools Calculation'!DIX$1,0),"")</f>
        <v/>
      </c>
      <c r="DIX123" s="50" t="str">
        <f>_xlfn.IFNA(VLOOKUP($B123,Schools,'HP Schools Calculation'!DIY$1,0),"")</f>
        <v/>
      </c>
      <c r="DIY123" s="50" t="str">
        <f>_xlfn.IFNA(VLOOKUP($B123,Schools,'HP Schools Calculation'!DIZ$1,0),"")</f>
        <v/>
      </c>
      <c r="DIZ123" s="50" t="str">
        <f>_xlfn.IFNA(VLOOKUP($B123,Schools,'HP Schools Calculation'!DJA$1,0),"")</f>
        <v/>
      </c>
      <c r="DJA123" s="50" t="str">
        <f>_xlfn.IFNA(VLOOKUP($B123,Schools,'HP Schools Calculation'!DJB$1,0),"")</f>
        <v/>
      </c>
      <c r="DJB123" s="50" t="str">
        <f>_xlfn.IFNA(VLOOKUP($B123,Schools,'HP Schools Calculation'!DJC$1,0),"")</f>
        <v/>
      </c>
      <c r="DJC123" s="50" t="str">
        <f>_xlfn.IFNA(VLOOKUP($B123,Schools,'HP Schools Calculation'!DJD$1,0),"")</f>
        <v/>
      </c>
      <c r="DJD123" s="50" t="str">
        <f>_xlfn.IFNA(VLOOKUP($B123,Schools,'HP Schools Calculation'!DJE$1,0),"")</f>
        <v/>
      </c>
      <c r="DJE123" s="50" t="str">
        <f>_xlfn.IFNA(VLOOKUP($B123,Schools,'HP Schools Calculation'!DJF$1,0),"")</f>
        <v/>
      </c>
      <c r="DJF123" s="50" t="str">
        <f>_xlfn.IFNA(VLOOKUP($B123,Schools,'HP Schools Calculation'!DJG$1,0),"")</f>
        <v/>
      </c>
      <c r="DJG123" s="50" t="str">
        <f>_xlfn.IFNA(VLOOKUP($B123,Schools,'HP Schools Calculation'!DJH$1,0),"")</f>
        <v/>
      </c>
      <c r="DJH123" s="50" t="str">
        <f>_xlfn.IFNA(VLOOKUP($B123,Schools,'HP Schools Calculation'!DJI$1,0),"")</f>
        <v/>
      </c>
      <c r="DJI123" s="50" t="str">
        <f>_xlfn.IFNA(VLOOKUP($B123,Schools,'HP Schools Calculation'!DJJ$1,0),"")</f>
        <v/>
      </c>
      <c r="DJJ123" s="50" t="str">
        <f>_xlfn.IFNA(VLOOKUP($B123,Schools,'HP Schools Calculation'!DJK$1,0),"")</f>
        <v/>
      </c>
      <c r="DJK123" s="50" t="str">
        <f>_xlfn.IFNA(VLOOKUP($B123,Schools,'HP Schools Calculation'!DJL$1,0),"")</f>
        <v/>
      </c>
      <c r="DJL123" s="50" t="str">
        <f>_xlfn.IFNA(VLOOKUP($B123,Schools,'HP Schools Calculation'!DJM$1,0),"")</f>
        <v/>
      </c>
      <c r="DJM123" s="50" t="str">
        <f>_xlfn.IFNA(VLOOKUP($B123,Schools,'HP Schools Calculation'!DJN$1,0),"")</f>
        <v/>
      </c>
      <c r="DJN123" s="50" t="str">
        <f>_xlfn.IFNA(VLOOKUP($B123,Schools,'HP Schools Calculation'!DJO$1,0),"")</f>
        <v/>
      </c>
      <c r="DJO123" s="50" t="str">
        <f>_xlfn.IFNA(VLOOKUP($B123,Schools,'HP Schools Calculation'!DJP$1,0),"")</f>
        <v/>
      </c>
      <c r="DJP123" s="50" t="str">
        <f>_xlfn.IFNA(VLOOKUP($B123,Schools,'HP Schools Calculation'!DJQ$1,0),"")</f>
        <v/>
      </c>
      <c r="DJQ123" s="50" t="str">
        <f>_xlfn.IFNA(VLOOKUP($B123,Schools,'HP Schools Calculation'!DJR$1,0),"")</f>
        <v/>
      </c>
      <c r="DJR123" s="50" t="str">
        <f>_xlfn.IFNA(VLOOKUP($B123,Schools,'HP Schools Calculation'!DJS$1,0),"")</f>
        <v/>
      </c>
      <c r="DJS123" s="50" t="str">
        <f>_xlfn.IFNA(VLOOKUP($B123,Schools,'HP Schools Calculation'!DJT$1,0),"")</f>
        <v/>
      </c>
      <c r="DJT123" s="50" t="str">
        <f>_xlfn.IFNA(VLOOKUP($B123,Schools,'HP Schools Calculation'!DJU$1,0),"")</f>
        <v/>
      </c>
      <c r="DJU123" s="50" t="str">
        <f>_xlfn.IFNA(VLOOKUP($B123,Schools,'HP Schools Calculation'!DJV$1,0),"")</f>
        <v/>
      </c>
      <c r="DJV123" s="50" t="str">
        <f>_xlfn.IFNA(VLOOKUP($B123,Schools,'HP Schools Calculation'!DJW$1,0),"")</f>
        <v/>
      </c>
      <c r="DJW123" s="50" t="str">
        <f>_xlfn.IFNA(VLOOKUP($B123,Schools,'HP Schools Calculation'!DJX$1,0),"")</f>
        <v/>
      </c>
      <c r="DJX123" s="50" t="str">
        <f>_xlfn.IFNA(VLOOKUP($B123,Schools,'HP Schools Calculation'!DJY$1,0),"")</f>
        <v/>
      </c>
      <c r="DJY123" s="50" t="str">
        <f>_xlfn.IFNA(VLOOKUP($B123,Schools,'HP Schools Calculation'!DJZ$1,0),"")</f>
        <v/>
      </c>
      <c r="DJZ123" s="50" t="str">
        <f>_xlfn.IFNA(VLOOKUP($B123,Schools,'HP Schools Calculation'!DKA$1,0),"")</f>
        <v/>
      </c>
      <c r="DKA123" s="50" t="str">
        <f>_xlfn.IFNA(VLOOKUP($B123,Schools,'HP Schools Calculation'!DKB$1,0),"")</f>
        <v/>
      </c>
      <c r="DKB123" s="50" t="str">
        <f>_xlfn.IFNA(VLOOKUP($B123,Schools,'HP Schools Calculation'!DKC$1,0),"")</f>
        <v/>
      </c>
      <c r="DKC123" s="50" t="str">
        <f>_xlfn.IFNA(VLOOKUP($B123,Schools,'HP Schools Calculation'!DKD$1,0),"")</f>
        <v/>
      </c>
      <c r="DKD123" s="50" t="str">
        <f>_xlfn.IFNA(VLOOKUP($B123,Schools,'HP Schools Calculation'!DKE$1,0),"")</f>
        <v/>
      </c>
      <c r="DKE123" s="50" t="str">
        <f>_xlfn.IFNA(VLOOKUP($B123,Schools,'HP Schools Calculation'!DKF$1,0),"")</f>
        <v/>
      </c>
      <c r="DKF123" s="50" t="str">
        <f>_xlfn.IFNA(VLOOKUP($B123,Schools,'HP Schools Calculation'!DKG$1,0),"")</f>
        <v/>
      </c>
      <c r="DKG123" s="50" t="str">
        <f>_xlfn.IFNA(VLOOKUP($B123,Schools,'HP Schools Calculation'!DKH$1,0),"")</f>
        <v/>
      </c>
      <c r="DKH123" s="50" t="str">
        <f>_xlfn.IFNA(VLOOKUP($B123,Schools,'HP Schools Calculation'!DKI$1,0),"")</f>
        <v/>
      </c>
      <c r="DKI123" s="50" t="str">
        <f>_xlfn.IFNA(VLOOKUP($B123,Schools,'HP Schools Calculation'!DKJ$1,0),"")</f>
        <v/>
      </c>
      <c r="DKJ123" s="50" t="str">
        <f>_xlfn.IFNA(VLOOKUP($B123,Schools,'HP Schools Calculation'!DKK$1,0),"")</f>
        <v/>
      </c>
      <c r="DKK123" s="50" t="str">
        <f>_xlfn.IFNA(VLOOKUP($B123,Schools,'HP Schools Calculation'!DKL$1,0),"")</f>
        <v/>
      </c>
      <c r="DKL123" s="50" t="str">
        <f>_xlfn.IFNA(VLOOKUP($B123,Schools,'HP Schools Calculation'!DKM$1,0),"")</f>
        <v/>
      </c>
      <c r="DKM123" s="50" t="str">
        <f>_xlfn.IFNA(VLOOKUP($B123,Schools,'HP Schools Calculation'!DKN$1,0),"")</f>
        <v/>
      </c>
      <c r="DKN123" s="50" t="str">
        <f>_xlfn.IFNA(VLOOKUP($B123,Schools,'HP Schools Calculation'!DKO$1,0),"")</f>
        <v/>
      </c>
      <c r="DKO123" s="50" t="str">
        <f>_xlfn.IFNA(VLOOKUP($B123,Schools,'HP Schools Calculation'!DKP$1,0),"")</f>
        <v/>
      </c>
      <c r="DKP123" s="50" t="str">
        <f>_xlfn.IFNA(VLOOKUP($B123,Schools,'HP Schools Calculation'!DKQ$1,0),"")</f>
        <v/>
      </c>
      <c r="DKQ123" s="50" t="str">
        <f>_xlfn.IFNA(VLOOKUP($B123,Schools,'HP Schools Calculation'!DKR$1,0),"")</f>
        <v/>
      </c>
      <c r="DKR123" s="50" t="str">
        <f>_xlfn.IFNA(VLOOKUP($B123,Schools,'HP Schools Calculation'!DKS$1,0),"")</f>
        <v/>
      </c>
      <c r="DKS123" s="50" t="str">
        <f>_xlfn.IFNA(VLOOKUP($B123,Schools,'HP Schools Calculation'!DKT$1,0),"")</f>
        <v/>
      </c>
      <c r="DKT123" s="50" t="str">
        <f>_xlfn.IFNA(VLOOKUP($B123,Schools,'HP Schools Calculation'!DKU$1,0),"")</f>
        <v/>
      </c>
      <c r="DKU123" s="50" t="str">
        <f>_xlfn.IFNA(VLOOKUP($B123,Schools,'HP Schools Calculation'!DKV$1,0),"")</f>
        <v/>
      </c>
      <c r="DKV123" s="50" t="str">
        <f>_xlfn.IFNA(VLOOKUP($B123,Schools,'HP Schools Calculation'!DKW$1,0),"")</f>
        <v/>
      </c>
      <c r="DKW123" s="50" t="str">
        <f>_xlfn.IFNA(VLOOKUP($B123,Schools,'HP Schools Calculation'!DKX$1,0),"")</f>
        <v/>
      </c>
      <c r="DKX123" s="50" t="str">
        <f>_xlfn.IFNA(VLOOKUP($B123,Schools,'HP Schools Calculation'!DKY$1,0),"")</f>
        <v/>
      </c>
      <c r="DKY123" s="50" t="str">
        <f>_xlfn.IFNA(VLOOKUP($B123,Schools,'HP Schools Calculation'!DKZ$1,0),"")</f>
        <v/>
      </c>
      <c r="DKZ123" s="50" t="str">
        <f>_xlfn.IFNA(VLOOKUP($B123,Schools,'HP Schools Calculation'!DLA$1,0),"")</f>
        <v/>
      </c>
      <c r="DLA123" s="50" t="str">
        <f>_xlfn.IFNA(VLOOKUP($B123,Schools,'HP Schools Calculation'!DLB$1,0),"")</f>
        <v/>
      </c>
      <c r="DLB123" s="50" t="str">
        <f>_xlfn.IFNA(VLOOKUP($B123,Schools,'HP Schools Calculation'!DLC$1,0),"")</f>
        <v/>
      </c>
      <c r="DLC123" s="50" t="str">
        <f>_xlfn.IFNA(VLOOKUP($B123,Schools,'HP Schools Calculation'!DLD$1,0),"")</f>
        <v/>
      </c>
      <c r="DLD123" s="50" t="str">
        <f>_xlfn.IFNA(VLOOKUP($B123,Schools,'HP Schools Calculation'!DLE$1,0),"")</f>
        <v/>
      </c>
      <c r="DLE123" s="50" t="str">
        <f>_xlfn.IFNA(VLOOKUP($B123,Schools,'HP Schools Calculation'!DLF$1,0),"")</f>
        <v/>
      </c>
      <c r="DLF123" s="50" t="str">
        <f>_xlfn.IFNA(VLOOKUP($B123,Schools,'HP Schools Calculation'!DLG$1,0),"")</f>
        <v/>
      </c>
      <c r="DLG123" s="50" t="str">
        <f>_xlfn.IFNA(VLOOKUP($B123,Schools,'HP Schools Calculation'!DLH$1,0),"")</f>
        <v/>
      </c>
      <c r="DLH123" s="50" t="str">
        <f>_xlfn.IFNA(VLOOKUP($B123,Schools,'HP Schools Calculation'!DLI$1,0),"")</f>
        <v/>
      </c>
      <c r="DLI123" s="50" t="str">
        <f>_xlfn.IFNA(VLOOKUP($B123,Schools,'HP Schools Calculation'!DLJ$1,0),"")</f>
        <v/>
      </c>
      <c r="DLJ123" s="50" t="str">
        <f>_xlfn.IFNA(VLOOKUP($B123,Schools,'HP Schools Calculation'!DLK$1,0),"")</f>
        <v/>
      </c>
      <c r="DLK123" s="50" t="str">
        <f>_xlfn.IFNA(VLOOKUP($B123,Schools,'HP Schools Calculation'!DLL$1,0),"")</f>
        <v/>
      </c>
      <c r="DLL123" s="50" t="str">
        <f>_xlfn.IFNA(VLOOKUP($B123,Schools,'HP Schools Calculation'!DLM$1,0),"")</f>
        <v/>
      </c>
      <c r="DLM123" s="50" t="str">
        <f>_xlfn.IFNA(VLOOKUP($B123,Schools,'HP Schools Calculation'!DLN$1,0),"")</f>
        <v/>
      </c>
      <c r="DLN123" s="50" t="str">
        <f>_xlfn.IFNA(VLOOKUP($B123,Schools,'HP Schools Calculation'!DLO$1,0),"")</f>
        <v/>
      </c>
      <c r="DLO123" s="50" t="str">
        <f>_xlfn.IFNA(VLOOKUP($B123,Schools,'HP Schools Calculation'!DLP$1,0),"")</f>
        <v/>
      </c>
      <c r="DLP123" s="50" t="str">
        <f>_xlfn.IFNA(VLOOKUP($B123,Schools,'HP Schools Calculation'!DLQ$1,0),"")</f>
        <v/>
      </c>
      <c r="DLQ123" s="50" t="str">
        <f>_xlfn.IFNA(VLOOKUP($B123,Schools,'HP Schools Calculation'!DLR$1,0),"")</f>
        <v/>
      </c>
      <c r="DLR123" s="50" t="str">
        <f>_xlfn.IFNA(VLOOKUP($B123,Schools,'HP Schools Calculation'!DLS$1,0),"")</f>
        <v/>
      </c>
      <c r="DLS123" s="50" t="str">
        <f>_xlfn.IFNA(VLOOKUP($B123,Schools,'HP Schools Calculation'!DLT$1,0),"")</f>
        <v/>
      </c>
      <c r="DLT123" s="50" t="str">
        <f>_xlfn.IFNA(VLOOKUP($B123,Schools,'HP Schools Calculation'!DLU$1,0),"")</f>
        <v/>
      </c>
      <c r="DLU123" s="50" t="str">
        <f>_xlfn.IFNA(VLOOKUP($B123,Schools,'HP Schools Calculation'!DLV$1,0),"")</f>
        <v/>
      </c>
      <c r="DLV123" s="50" t="str">
        <f>_xlfn.IFNA(VLOOKUP($B123,Schools,'HP Schools Calculation'!DLW$1,0),"")</f>
        <v/>
      </c>
      <c r="DLW123" s="50" t="str">
        <f>_xlfn.IFNA(VLOOKUP($B123,Schools,'HP Schools Calculation'!DLX$1,0),"")</f>
        <v/>
      </c>
      <c r="DLX123" s="50" t="str">
        <f>_xlfn.IFNA(VLOOKUP($B123,Schools,'HP Schools Calculation'!DLY$1,0),"")</f>
        <v/>
      </c>
      <c r="DLY123" s="50" t="str">
        <f>_xlfn.IFNA(VLOOKUP($B123,Schools,'HP Schools Calculation'!DLZ$1,0),"")</f>
        <v/>
      </c>
      <c r="DLZ123" s="50" t="str">
        <f>_xlfn.IFNA(VLOOKUP($B123,Schools,'HP Schools Calculation'!DMA$1,0),"")</f>
        <v/>
      </c>
      <c r="DMA123" s="50" t="str">
        <f>_xlfn.IFNA(VLOOKUP($B123,Schools,'HP Schools Calculation'!DMB$1,0),"")</f>
        <v/>
      </c>
      <c r="DMB123" s="50" t="str">
        <f>_xlfn.IFNA(VLOOKUP($B123,Schools,'HP Schools Calculation'!DMC$1,0),"")</f>
        <v/>
      </c>
      <c r="DMC123" s="50" t="str">
        <f>_xlfn.IFNA(VLOOKUP($B123,Schools,'HP Schools Calculation'!DMD$1,0),"")</f>
        <v/>
      </c>
      <c r="DMD123" s="50" t="str">
        <f>_xlfn.IFNA(VLOOKUP($B123,Schools,'HP Schools Calculation'!DME$1,0),"")</f>
        <v/>
      </c>
      <c r="DME123" s="50" t="str">
        <f>_xlfn.IFNA(VLOOKUP($B123,Schools,'HP Schools Calculation'!DMF$1,0),"")</f>
        <v/>
      </c>
      <c r="DMF123" s="50" t="str">
        <f>_xlfn.IFNA(VLOOKUP($B123,Schools,'HP Schools Calculation'!DMG$1,0),"")</f>
        <v/>
      </c>
      <c r="DMG123" s="50" t="str">
        <f>_xlfn.IFNA(VLOOKUP($B123,Schools,'HP Schools Calculation'!DMH$1,0),"")</f>
        <v/>
      </c>
      <c r="DMH123" s="50" t="str">
        <f>_xlfn.IFNA(VLOOKUP($B123,Schools,'HP Schools Calculation'!DMI$1,0),"")</f>
        <v/>
      </c>
      <c r="DMI123" s="50" t="str">
        <f>_xlfn.IFNA(VLOOKUP($B123,Schools,'HP Schools Calculation'!DMJ$1,0),"")</f>
        <v/>
      </c>
      <c r="DMJ123" s="50" t="str">
        <f>_xlfn.IFNA(VLOOKUP($B123,Schools,'HP Schools Calculation'!DMK$1,0),"")</f>
        <v/>
      </c>
      <c r="DMK123" s="50" t="str">
        <f>_xlfn.IFNA(VLOOKUP($B123,Schools,'HP Schools Calculation'!DML$1,0),"")</f>
        <v/>
      </c>
      <c r="DML123" s="50" t="str">
        <f>_xlfn.IFNA(VLOOKUP($B123,Schools,'HP Schools Calculation'!DMM$1,0),"")</f>
        <v/>
      </c>
      <c r="DMM123" s="50" t="str">
        <f>_xlfn.IFNA(VLOOKUP($B123,Schools,'HP Schools Calculation'!DMN$1,0),"")</f>
        <v/>
      </c>
      <c r="DMN123" s="50" t="str">
        <f>_xlfn.IFNA(VLOOKUP($B123,Schools,'HP Schools Calculation'!DMO$1,0),"")</f>
        <v/>
      </c>
      <c r="DMO123" s="50" t="str">
        <f>_xlfn.IFNA(VLOOKUP($B123,Schools,'HP Schools Calculation'!DMP$1,0),"")</f>
        <v/>
      </c>
      <c r="DMP123" s="50" t="str">
        <f>_xlfn.IFNA(VLOOKUP($B123,Schools,'HP Schools Calculation'!DMQ$1,0),"")</f>
        <v/>
      </c>
      <c r="DMQ123" s="50" t="str">
        <f>_xlfn.IFNA(VLOOKUP($B123,Schools,'HP Schools Calculation'!DMR$1,0),"")</f>
        <v/>
      </c>
      <c r="DMR123" s="50" t="str">
        <f>_xlfn.IFNA(VLOOKUP($B123,Schools,'HP Schools Calculation'!DMS$1,0),"")</f>
        <v/>
      </c>
      <c r="DMS123" s="50" t="str">
        <f>_xlfn.IFNA(VLOOKUP($B123,Schools,'HP Schools Calculation'!DMT$1,0),"")</f>
        <v/>
      </c>
      <c r="DMT123" s="50" t="str">
        <f>_xlfn.IFNA(VLOOKUP($B123,Schools,'HP Schools Calculation'!DMU$1,0),"")</f>
        <v/>
      </c>
      <c r="DMU123" s="50" t="str">
        <f>_xlfn.IFNA(VLOOKUP($B123,Schools,'HP Schools Calculation'!DMV$1,0),"")</f>
        <v/>
      </c>
      <c r="DMV123" s="50" t="str">
        <f>_xlfn.IFNA(VLOOKUP($B123,Schools,'HP Schools Calculation'!DMW$1,0),"")</f>
        <v/>
      </c>
      <c r="DMW123" s="50" t="str">
        <f>_xlfn.IFNA(VLOOKUP($B123,Schools,'HP Schools Calculation'!DMX$1,0),"")</f>
        <v/>
      </c>
      <c r="DMX123" s="50" t="str">
        <f>_xlfn.IFNA(VLOOKUP($B123,Schools,'HP Schools Calculation'!DMY$1,0),"")</f>
        <v/>
      </c>
      <c r="DMY123" s="50" t="str">
        <f>_xlfn.IFNA(VLOOKUP($B123,Schools,'HP Schools Calculation'!DMZ$1,0),"")</f>
        <v/>
      </c>
      <c r="DMZ123" s="50" t="str">
        <f>_xlfn.IFNA(VLOOKUP($B123,Schools,'HP Schools Calculation'!DNA$1,0),"")</f>
        <v/>
      </c>
      <c r="DNA123" s="50" t="str">
        <f>_xlfn.IFNA(VLOOKUP($B123,Schools,'HP Schools Calculation'!DNB$1,0),"")</f>
        <v/>
      </c>
      <c r="DNB123" s="50" t="str">
        <f>_xlfn.IFNA(VLOOKUP($B123,Schools,'HP Schools Calculation'!DNC$1,0),"")</f>
        <v/>
      </c>
      <c r="DNC123" s="50" t="str">
        <f>_xlfn.IFNA(VLOOKUP($B123,Schools,'HP Schools Calculation'!DND$1,0),"")</f>
        <v/>
      </c>
      <c r="DND123" s="50" t="str">
        <f>_xlfn.IFNA(VLOOKUP($B123,Schools,'HP Schools Calculation'!DNE$1,0),"")</f>
        <v/>
      </c>
      <c r="DNE123" s="50" t="str">
        <f>_xlfn.IFNA(VLOOKUP($B123,Schools,'HP Schools Calculation'!DNF$1,0),"")</f>
        <v/>
      </c>
      <c r="DNF123" s="50" t="str">
        <f>_xlfn.IFNA(VLOOKUP($B123,Schools,'HP Schools Calculation'!DNG$1,0),"")</f>
        <v/>
      </c>
      <c r="DNG123" s="50" t="str">
        <f>_xlfn.IFNA(VLOOKUP($B123,Schools,'HP Schools Calculation'!DNH$1,0),"")</f>
        <v/>
      </c>
      <c r="DNH123" s="50" t="str">
        <f>_xlfn.IFNA(VLOOKUP($B123,Schools,'HP Schools Calculation'!DNI$1,0),"")</f>
        <v/>
      </c>
      <c r="DNI123" s="50" t="str">
        <f>_xlfn.IFNA(VLOOKUP($B123,Schools,'HP Schools Calculation'!DNJ$1,0),"")</f>
        <v/>
      </c>
      <c r="DNJ123" s="50" t="str">
        <f>_xlfn.IFNA(VLOOKUP($B123,Schools,'HP Schools Calculation'!DNK$1,0),"")</f>
        <v/>
      </c>
      <c r="DNK123" s="50" t="str">
        <f>_xlfn.IFNA(VLOOKUP($B123,Schools,'HP Schools Calculation'!DNL$1,0),"")</f>
        <v/>
      </c>
      <c r="DNL123" s="50" t="str">
        <f>_xlfn.IFNA(VLOOKUP($B123,Schools,'HP Schools Calculation'!DNM$1,0),"")</f>
        <v/>
      </c>
      <c r="DNM123" s="50" t="str">
        <f>_xlfn.IFNA(VLOOKUP($B123,Schools,'HP Schools Calculation'!DNN$1,0),"")</f>
        <v/>
      </c>
      <c r="DNN123" s="50" t="str">
        <f>_xlfn.IFNA(VLOOKUP($B123,Schools,'HP Schools Calculation'!DNO$1,0),"")</f>
        <v/>
      </c>
      <c r="DNO123" s="50" t="str">
        <f>_xlfn.IFNA(VLOOKUP($B123,Schools,'HP Schools Calculation'!DNP$1,0),"")</f>
        <v/>
      </c>
      <c r="DNP123" s="50" t="str">
        <f>_xlfn.IFNA(VLOOKUP($B123,Schools,'HP Schools Calculation'!DNQ$1,0),"")</f>
        <v/>
      </c>
      <c r="DNQ123" s="50" t="str">
        <f>_xlfn.IFNA(VLOOKUP($B123,Schools,'HP Schools Calculation'!DNR$1,0),"")</f>
        <v/>
      </c>
      <c r="DNR123" s="50" t="str">
        <f>_xlfn.IFNA(VLOOKUP($B123,Schools,'HP Schools Calculation'!DNS$1,0),"")</f>
        <v/>
      </c>
      <c r="DNS123" s="50" t="str">
        <f>_xlfn.IFNA(VLOOKUP($B123,Schools,'HP Schools Calculation'!DNT$1,0),"")</f>
        <v/>
      </c>
      <c r="DNT123" s="50" t="str">
        <f>_xlfn.IFNA(VLOOKUP($B123,Schools,'HP Schools Calculation'!DNU$1,0),"")</f>
        <v/>
      </c>
      <c r="DNU123" s="50" t="str">
        <f>_xlfn.IFNA(VLOOKUP($B123,Schools,'HP Schools Calculation'!DNV$1,0),"")</f>
        <v/>
      </c>
      <c r="DNV123" s="50" t="str">
        <f>_xlfn.IFNA(VLOOKUP($B123,Schools,'HP Schools Calculation'!DNW$1,0),"")</f>
        <v/>
      </c>
      <c r="DNW123" s="50" t="str">
        <f>_xlfn.IFNA(VLOOKUP($B123,Schools,'HP Schools Calculation'!DNX$1,0),"")</f>
        <v/>
      </c>
      <c r="DNX123" s="50" t="str">
        <f>_xlfn.IFNA(VLOOKUP($B123,Schools,'HP Schools Calculation'!DNY$1,0),"")</f>
        <v/>
      </c>
      <c r="DNY123" s="50" t="str">
        <f>_xlfn.IFNA(VLOOKUP($B123,Schools,'HP Schools Calculation'!DNZ$1,0),"")</f>
        <v/>
      </c>
      <c r="DNZ123" s="50" t="str">
        <f>_xlfn.IFNA(VLOOKUP($B123,Schools,'HP Schools Calculation'!DOA$1,0),"")</f>
        <v/>
      </c>
      <c r="DOA123" s="50" t="str">
        <f>_xlfn.IFNA(VLOOKUP($B123,Schools,'HP Schools Calculation'!DOB$1,0),"")</f>
        <v/>
      </c>
      <c r="DOB123" s="50" t="str">
        <f>_xlfn.IFNA(VLOOKUP($B123,Schools,'HP Schools Calculation'!DOC$1,0),"")</f>
        <v/>
      </c>
      <c r="DOC123" s="50" t="str">
        <f>_xlfn.IFNA(VLOOKUP($B123,Schools,'HP Schools Calculation'!DOD$1,0),"")</f>
        <v/>
      </c>
      <c r="DOD123" s="50" t="str">
        <f>_xlfn.IFNA(VLOOKUP($B123,Schools,'HP Schools Calculation'!DOE$1,0),"")</f>
        <v/>
      </c>
      <c r="DOE123" s="50" t="str">
        <f>_xlfn.IFNA(VLOOKUP($B123,Schools,'HP Schools Calculation'!DOF$1,0),"")</f>
        <v/>
      </c>
      <c r="DOF123" s="50" t="str">
        <f>_xlfn.IFNA(VLOOKUP($B123,Schools,'HP Schools Calculation'!DOG$1,0),"")</f>
        <v/>
      </c>
      <c r="DOG123" s="50" t="str">
        <f>_xlfn.IFNA(VLOOKUP($B123,Schools,'HP Schools Calculation'!DOH$1,0),"")</f>
        <v/>
      </c>
      <c r="DOH123" s="50" t="str">
        <f>_xlfn.IFNA(VLOOKUP($B123,Schools,'HP Schools Calculation'!DOI$1,0),"")</f>
        <v/>
      </c>
      <c r="DOI123" s="50" t="str">
        <f>_xlfn.IFNA(VLOOKUP($B123,Schools,'HP Schools Calculation'!DOJ$1,0),"")</f>
        <v/>
      </c>
      <c r="DOJ123" s="50" t="str">
        <f>_xlfn.IFNA(VLOOKUP($B123,Schools,'HP Schools Calculation'!DOK$1,0),"")</f>
        <v/>
      </c>
      <c r="DOK123" s="50" t="str">
        <f>_xlfn.IFNA(VLOOKUP($B123,Schools,'HP Schools Calculation'!DOL$1,0),"")</f>
        <v/>
      </c>
      <c r="DOL123" s="50" t="str">
        <f>_xlfn.IFNA(VLOOKUP($B123,Schools,'HP Schools Calculation'!DOM$1,0),"")</f>
        <v/>
      </c>
      <c r="DOM123" s="50" t="str">
        <f>_xlfn.IFNA(VLOOKUP($B123,Schools,'HP Schools Calculation'!DON$1,0),"")</f>
        <v/>
      </c>
      <c r="DON123" s="50" t="str">
        <f>_xlfn.IFNA(VLOOKUP($B123,Schools,'HP Schools Calculation'!DOO$1,0),"")</f>
        <v/>
      </c>
      <c r="DOO123" s="50" t="str">
        <f>_xlfn.IFNA(VLOOKUP($B123,Schools,'HP Schools Calculation'!DOP$1,0),"")</f>
        <v/>
      </c>
      <c r="DOP123" s="50" t="str">
        <f>_xlfn.IFNA(VLOOKUP($B123,Schools,'HP Schools Calculation'!DOQ$1,0),"")</f>
        <v/>
      </c>
      <c r="DOQ123" s="50" t="str">
        <f>_xlfn.IFNA(VLOOKUP($B123,Schools,'HP Schools Calculation'!DOR$1,0),"")</f>
        <v/>
      </c>
      <c r="DOR123" s="50" t="str">
        <f>_xlfn.IFNA(VLOOKUP($B123,Schools,'HP Schools Calculation'!DOS$1,0),"")</f>
        <v/>
      </c>
      <c r="DOS123" s="50" t="str">
        <f>_xlfn.IFNA(VLOOKUP($B123,Schools,'HP Schools Calculation'!DOT$1,0),"")</f>
        <v/>
      </c>
      <c r="DOT123" s="50" t="str">
        <f>_xlfn.IFNA(VLOOKUP($B123,Schools,'HP Schools Calculation'!DOU$1,0),"")</f>
        <v/>
      </c>
      <c r="DOU123" s="50" t="str">
        <f>_xlfn.IFNA(VLOOKUP($B123,Schools,'HP Schools Calculation'!DOV$1,0),"")</f>
        <v/>
      </c>
      <c r="DOV123" s="50" t="str">
        <f>_xlfn.IFNA(VLOOKUP($B123,Schools,'HP Schools Calculation'!DOW$1,0),"")</f>
        <v/>
      </c>
      <c r="DOW123" s="50" t="str">
        <f>_xlfn.IFNA(VLOOKUP($B123,Schools,'HP Schools Calculation'!DOX$1,0),"")</f>
        <v/>
      </c>
      <c r="DOX123" s="50" t="str">
        <f>_xlfn.IFNA(VLOOKUP($B123,Schools,'HP Schools Calculation'!DOY$1,0),"")</f>
        <v/>
      </c>
      <c r="DOY123" s="50" t="str">
        <f>_xlfn.IFNA(VLOOKUP($B123,Schools,'HP Schools Calculation'!DOZ$1,0),"")</f>
        <v/>
      </c>
      <c r="DOZ123" s="50" t="str">
        <f>_xlfn.IFNA(VLOOKUP($B123,Schools,'HP Schools Calculation'!DPA$1,0),"")</f>
        <v/>
      </c>
      <c r="DPA123" s="50" t="str">
        <f>_xlfn.IFNA(VLOOKUP($B123,Schools,'HP Schools Calculation'!DPB$1,0),"")</f>
        <v/>
      </c>
      <c r="DPB123" s="50" t="str">
        <f>_xlfn.IFNA(VLOOKUP($B123,Schools,'HP Schools Calculation'!DPC$1,0),"")</f>
        <v/>
      </c>
      <c r="DPC123" s="50" t="str">
        <f>_xlfn.IFNA(VLOOKUP($B123,Schools,'HP Schools Calculation'!DPD$1,0),"")</f>
        <v/>
      </c>
      <c r="DPD123" s="50" t="str">
        <f>_xlfn.IFNA(VLOOKUP($B123,Schools,'HP Schools Calculation'!DPE$1,0),"")</f>
        <v/>
      </c>
      <c r="DPE123" s="50" t="str">
        <f>_xlfn.IFNA(VLOOKUP($B123,Schools,'HP Schools Calculation'!DPF$1,0),"")</f>
        <v/>
      </c>
      <c r="DPF123" s="50" t="str">
        <f>_xlfn.IFNA(VLOOKUP($B123,Schools,'HP Schools Calculation'!DPG$1,0),"")</f>
        <v/>
      </c>
      <c r="DPG123" s="50" t="str">
        <f>_xlfn.IFNA(VLOOKUP($B123,Schools,'HP Schools Calculation'!DPH$1,0),"")</f>
        <v/>
      </c>
      <c r="DPH123" s="50" t="str">
        <f>_xlfn.IFNA(VLOOKUP($B123,Schools,'HP Schools Calculation'!DPI$1,0),"")</f>
        <v/>
      </c>
      <c r="DPI123" s="50" t="str">
        <f>_xlfn.IFNA(VLOOKUP($B123,Schools,'HP Schools Calculation'!DPJ$1,0),"")</f>
        <v/>
      </c>
      <c r="DPJ123" s="50" t="str">
        <f>_xlfn.IFNA(VLOOKUP($B123,Schools,'HP Schools Calculation'!DPK$1,0),"")</f>
        <v/>
      </c>
      <c r="DPK123" s="50" t="str">
        <f>_xlfn.IFNA(VLOOKUP($B123,Schools,'HP Schools Calculation'!DPL$1,0),"")</f>
        <v/>
      </c>
      <c r="DPL123" s="50" t="str">
        <f>_xlfn.IFNA(VLOOKUP($B123,Schools,'HP Schools Calculation'!DPM$1,0),"")</f>
        <v/>
      </c>
      <c r="DPM123" s="50" t="str">
        <f>_xlfn.IFNA(VLOOKUP($B123,Schools,'HP Schools Calculation'!DPN$1,0),"")</f>
        <v/>
      </c>
      <c r="DPN123" s="50" t="str">
        <f>_xlfn.IFNA(VLOOKUP($B123,Schools,'HP Schools Calculation'!DPO$1,0),"")</f>
        <v/>
      </c>
      <c r="DPO123" s="50" t="str">
        <f>_xlfn.IFNA(VLOOKUP($B123,Schools,'HP Schools Calculation'!DPP$1,0),"")</f>
        <v/>
      </c>
      <c r="DPP123" s="50" t="str">
        <f>_xlfn.IFNA(VLOOKUP($B123,Schools,'HP Schools Calculation'!DPQ$1,0),"")</f>
        <v/>
      </c>
      <c r="DPQ123" s="50" t="str">
        <f>_xlfn.IFNA(VLOOKUP($B123,Schools,'HP Schools Calculation'!DPR$1,0),"")</f>
        <v/>
      </c>
      <c r="DPR123" s="50" t="str">
        <f>_xlfn.IFNA(VLOOKUP($B123,Schools,'HP Schools Calculation'!DPS$1,0),"")</f>
        <v/>
      </c>
      <c r="DPS123" s="50" t="str">
        <f>_xlfn.IFNA(VLOOKUP($B123,Schools,'HP Schools Calculation'!DPT$1,0),"")</f>
        <v/>
      </c>
      <c r="DPT123" s="50" t="str">
        <f>_xlfn.IFNA(VLOOKUP($B123,Schools,'HP Schools Calculation'!DPU$1,0),"")</f>
        <v/>
      </c>
      <c r="DPU123" s="50" t="str">
        <f>_xlfn.IFNA(VLOOKUP($B123,Schools,'HP Schools Calculation'!DPV$1,0),"")</f>
        <v/>
      </c>
      <c r="DPV123" s="50" t="str">
        <f>_xlfn.IFNA(VLOOKUP($B123,Schools,'HP Schools Calculation'!DPW$1,0),"")</f>
        <v/>
      </c>
      <c r="DPW123" s="50" t="str">
        <f>_xlfn.IFNA(VLOOKUP($B123,Schools,'HP Schools Calculation'!DPX$1,0),"")</f>
        <v/>
      </c>
      <c r="DPX123" s="50" t="str">
        <f>_xlfn.IFNA(VLOOKUP($B123,Schools,'HP Schools Calculation'!DPY$1,0),"")</f>
        <v/>
      </c>
      <c r="DPY123" s="50" t="str">
        <f>_xlfn.IFNA(VLOOKUP($B123,Schools,'HP Schools Calculation'!DPZ$1,0),"")</f>
        <v/>
      </c>
      <c r="DPZ123" s="50" t="str">
        <f>_xlfn.IFNA(VLOOKUP($B123,Schools,'HP Schools Calculation'!DQA$1,0),"")</f>
        <v/>
      </c>
      <c r="DQA123" s="50" t="str">
        <f>_xlfn.IFNA(VLOOKUP($B123,Schools,'HP Schools Calculation'!DQB$1,0),"")</f>
        <v/>
      </c>
      <c r="DQB123" s="50" t="str">
        <f>_xlfn.IFNA(VLOOKUP($B123,Schools,'HP Schools Calculation'!DQC$1,0),"")</f>
        <v/>
      </c>
      <c r="DQC123" s="50" t="str">
        <f>_xlfn.IFNA(VLOOKUP($B123,Schools,'HP Schools Calculation'!DQD$1,0),"")</f>
        <v/>
      </c>
      <c r="DQD123" s="50" t="str">
        <f>_xlfn.IFNA(VLOOKUP($B123,Schools,'HP Schools Calculation'!DQE$1,0),"")</f>
        <v/>
      </c>
      <c r="DQE123" s="50" t="str">
        <f>_xlfn.IFNA(VLOOKUP($B123,Schools,'HP Schools Calculation'!DQF$1,0),"")</f>
        <v/>
      </c>
      <c r="DQF123" s="50" t="str">
        <f>_xlfn.IFNA(VLOOKUP($B123,Schools,'HP Schools Calculation'!DQG$1,0),"")</f>
        <v/>
      </c>
      <c r="DQG123" s="50" t="str">
        <f>_xlfn.IFNA(VLOOKUP($B123,Schools,'HP Schools Calculation'!DQH$1,0),"")</f>
        <v/>
      </c>
      <c r="DQH123" s="50" t="str">
        <f>_xlfn.IFNA(VLOOKUP($B123,Schools,'HP Schools Calculation'!DQI$1,0),"")</f>
        <v/>
      </c>
      <c r="DQI123" s="50" t="str">
        <f>_xlfn.IFNA(VLOOKUP($B123,Schools,'HP Schools Calculation'!DQJ$1,0),"")</f>
        <v/>
      </c>
      <c r="DQJ123" s="50" t="str">
        <f>_xlfn.IFNA(VLOOKUP($B123,Schools,'HP Schools Calculation'!DQK$1,0),"")</f>
        <v/>
      </c>
      <c r="DQK123" s="50" t="str">
        <f>_xlfn.IFNA(VLOOKUP($B123,Schools,'HP Schools Calculation'!DQL$1,0),"")</f>
        <v/>
      </c>
      <c r="DQL123" s="50" t="str">
        <f>_xlfn.IFNA(VLOOKUP($B123,Schools,'HP Schools Calculation'!DQM$1,0),"")</f>
        <v/>
      </c>
      <c r="DQM123" s="50" t="str">
        <f>_xlfn.IFNA(VLOOKUP($B123,Schools,'HP Schools Calculation'!DQN$1,0),"")</f>
        <v/>
      </c>
      <c r="DQN123" s="50" t="str">
        <f>_xlfn.IFNA(VLOOKUP($B123,Schools,'HP Schools Calculation'!DQO$1,0),"")</f>
        <v/>
      </c>
      <c r="DQO123" s="50" t="str">
        <f>_xlfn.IFNA(VLOOKUP($B123,Schools,'HP Schools Calculation'!DQP$1,0),"")</f>
        <v/>
      </c>
      <c r="DQP123" s="50" t="str">
        <f>_xlfn.IFNA(VLOOKUP($B123,Schools,'HP Schools Calculation'!DQQ$1,0),"")</f>
        <v/>
      </c>
      <c r="DQQ123" s="50" t="str">
        <f>_xlfn.IFNA(VLOOKUP($B123,Schools,'HP Schools Calculation'!DQR$1,0),"")</f>
        <v/>
      </c>
      <c r="DQR123" s="50" t="str">
        <f>_xlfn.IFNA(VLOOKUP($B123,Schools,'HP Schools Calculation'!DQS$1,0),"")</f>
        <v/>
      </c>
      <c r="DQS123" s="50" t="str">
        <f>_xlfn.IFNA(VLOOKUP($B123,Schools,'HP Schools Calculation'!DQT$1,0),"")</f>
        <v/>
      </c>
      <c r="DQT123" s="50" t="str">
        <f>_xlfn.IFNA(VLOOKUP($B123,Schools,'HP Schools Calculation'!DQU$1,0),"")</f>
        <v/>
      </c>
      <c r="DQU123" s="50" t="str">
        <f>_xlfn.IFNA(VLOOKUP($B123,Schools,'HP Schools Calculation'!DQV$1,0),"")</f>
        <v/>
      </c>
      <c r="DQV123" s="50" t="str">
        <f>_xlfn.IFNA(VLOOKUP($B123,Schools,'HP Schools Calculation'!DQW$1,0),"")</f>
        <v/>
      </c>
      <c r="DQW123" s="50" t="str">
        <f>_xlfn.IFNA(VLOOKUP($B123,Schools,'HP Schools Calculation'!DQX$1,0),"")</f>
        <v/>
      </c>
      <c r="DQX123" s="50" t="str">
        <f>_xlfn.IFNA(VLOOKUP($B123,Schools,'HP Schools Calculation'!DQY$1,0),"")</f>
        <v/>
      </c>
      <c r="DQY123" s="50" t="str">
        <f>_xlfn.IFNA(VLOOKUP($B123,Schools,'HP Schools Calculation'!DQZ$1,0),"")</f>
        <v/>
      </c>
      <c r="DQZ123" s="50" t="str">
        <f>_xlfn.IFNA(VLOOKUP($B123,Schools,'HP Schools Calculation'!DRA$1,0),"")</f>
        <v/>
      </c>
      <c r="DRA123" s="50" t="str">
        <f>_xlfn.IFNA(VLOOKUP($B123,Schools,'HP Schools Calculation'!DRB$1,0),"")</f>
        <v/>
      </c>
      <c r="DRB123" s="50" t="str">
        <f>_xlfn.IFNA(VLOOKUP($B123,Schools,'HP Schools Calculation'!DRC$1,0),"")</f>
        <v/>
      </c>
      <c r="DRC123" s="50" t="str">
        <f>_xlfn.IFNA(VLOOKUP($B123,Schools,'HP Schools Calculation'!DRD$1,0),"")</f>
        <v/>
      </c>
      <c r="DRD123" s="50" t="str">
        <f>_xlfn.IFNA(VLOOKUP($B123,Schools,'HP Schools Calculation'!DRE$1,0),"")</f>
        <v/>
      </c>
      <c r="DRE123" s="50" t="str">
        <f>_xlfn.IFNA(VLOOKUP($B123,Schools,'HP Schools Calculation'!DRF$1,0),"")</f>
        <v/>
      </c>
      <c r="DRF123" s="50" t="str">
        <f>_xlfn.IFNA(VLOOKUP($B123,Schools,'HP Schools Calculation'!DRG$1,0),"")</f>
        <v/>
      </c>
      <c r="DRG123" s="50" t="str">
        <f>_xlfn.IFNA(VLOOKUP($B123,Schools,'HP Schools Calculation'!DRH$1,0),"")</f>
        <v/>
      </c>
      <c r="DRH123" s="50" t="str">
        <f>_xlfn.IFNA(VLOOKUP($B123,Schools,'HP Schools Calculation'!DRI$1,0),"")</f>
        <v/>
      </c>
      <c r="DRI123" s="50" t="str">
        <f>_xlfn.IFNA(VLOOKUP($B123,Schools,'HP Schools Calculation'!DRJ$1,0),"")</f>
        <v/>
      </c>
      <c r="DRJ123" s="50" t="str">
        <f>_xlfn.IFNA(VLOOKUP($B123,Schools,'HP Schools Calculation'!DRK$1,0),"")</f>
        <v/>
      </c>
      <c r="DRK123" s="50" t="str">
        <f>_xlfn.IFNA(VLOOKUP($B123,Schools,'HP Schools Calculation'!DRL$1,0),"")</f>
        <v/>
      </c>
      <c r="DRL123" s="50" t="str">
        <f>_xlfn.IFNA(VLOOKUP($B123,Schools,'HP Schools Calculation'!DRM$1,0),"")</f>
        <v/>
      </c>
      <c r="DRM123" s="50" t="str">
        <f>_xlfn.IFNA(VLOOKUP($B123,Schools,'HP Schools Calculation'!DRN$1,0),"")</f>
        <v/>
      </c>
      <c r="DRN123" s="50" t="str">
        <f>_xlfn.IFNA(VLOOKUP($B123,Schools,'HP Schools Calculation'!DRO$1,0),"")</f>
        <v/>
      </c>
      <c r="DRO123" s="50" t="str">
        <f>_xlfn.IFNA(VLOOKUP($B123,Schools,'HP Schools Calculation'!DRP$1,0),"")</f>
        <v/>
      </c>
      <c r="DRP123" s="50" t="str">
        <f>_xlfn.IFNA(VLOOKUP($B123,Schools,'HP Schools Calculation'!DRQ$1,0),"")</f>
        <v/>
      </c>
      <c r="DRQ123" s="50" t="str">
        <f>_xlfn.IFNA(VLOOKUP($B123,Schools,'HP Schools Calculation'!DRR$1,0),"")</f>
        <v/>
      </c>
      <c r="DRR123" s="50" t="str">
        <f>_xlfn.IFNA(VLOOKUP($B123,Schools,'HP Schools Calculation'!DRS$1,0),"")</f>
        <v/>
      </c>
      <c r="DRS123" s="50" t="str">
        <f>_xlfn.IFNA(VLOOKUP($B123,Schools,'HP Schools Calculation'!DRT$1,0),"")</f>
        <v/>
      </c>
      <c r="DRT123" s="50" t="str">
        <f>_xlfn.IFNA(VLOOKUP($B123,Schools,'HP Schools Calculation'!DRU$1,0),"")</f>
        <v/>
      </c>
      <c r="DRU123" s="50" t="str">
        <f>_xlfn.IFNA(VLOOKUP($B123,Schools,'HP Schools Calculation'!DRV$1,0),"")</f>
        <v/>
      </c>
      <c r="DRV123" s="50" t="str">
        <f>_xlfn.IFNA(VLOOKUP($B123,Schools,'HP Schools Calculation'!DRW$1,0),"")</f>
        <v/>
      </c>
      <c r="DRW123" s="50" t="str">
        <f>_xlfn.IFNA(VLOOKUP($B123,Schools,'HP Schools Calculation'!DRX$1,0),"")</f>
        <v/>
      </c>
      <c r="DRX123" s="50" t="str">
        <f>_xlfn.IFNA(VLOOKUP($B123,Schools,'HP Schools Calculation'!DRY$1,0),"")</f>
        <v/>
      </c>
      <c r="DRY123" s="50" t="str">
        <f>_xlfn.IFNA(VLOOKUP($B123,Schools,'HP Schools Calculation'!DRZ$1,0),"")</f>
        <v/>
      </c>
      <c r="DRZ123" s="50" t="str">
        <f>_xlfn.IFNA(VLOOKUP($B123,Schools,'HP Schools Calculation'!DSA$1,0),"")</f>
        <v/>
      </c>
      <c r="DSA123" s="50" t="str">
        <f>_xlfn.IFNA(VLOOKUP($B123,Schools,'HP Schools Calculation'!DSB$1,0),"")</f>
        <v/>
      </c>
      <c r="DSB123" s="50" t="str">
        <f>_xlfn.IFNA(VLOOKUP($B123,Schools,'HP Schools Calculation'!DSC$1,0),"")</f>
        <v/>
      </c>
      <c r="DSC123" s="50" t="str">
        <f>_xlfn.IFNA(VLOOKUP($B123,Schools,'HP Schools Calculation'!DSD$1,0),"")</f>
        <v/>
      </c>
      <c r="DSD123" s="50" t="str">
        <f>_xlfn.IFNA(VLOOKUP($B123,Schools,'HP Schools Calculation'!DSE$1,0),"")</f>
        <v/>
      </c>
      <c r="DSE123" s="50" t="str">
        <f>_xlfn.IFNA(VLOOKUP($B123,Schools,'HP Schools Calculation'!DSF$1,0),"")</f>
        <v/>
      </c>
      <c r="DSF123" s="50" t="str">
        <f>_xlfn.IFNA(VLOOKUP($B123,Schools,'HP Schools Calculation'!DSG$1,0),"")</f>
        <v/>
      </c>
      <c r="DSG123" s="50" t="str">
        <f>_xlfn.IFNA(VLOOKUP($B123,Schools,'HP Schools Calculation'!DSH$1,0),"")</f>
        <v/>
      </c>
      <c r="DSH123" s="50" t="str">
        <f>_xlfn.IFNA(VLOOKUP($B123,Schools,'HP Schools Calculation'!DSI$1,0),"")</f>
        <v/>
      </c>
      <c r="DSI123" s="50" t="str">
        <f>_xlfn.IFNA(VLOOKUP($B123,Schools,'HP Schools Calculation'!DSJ$1,0),"")</f>
        <v/>
      </c>
      <c r="DSJ123" s="50" t="str">
        <f>_xlfn.IFNA(VLOOKUP($B123,Schools,'HP Schools Calculation'!DSK$1,0),"")</f>
        <v/>
      </c>
      <c r="DSK123" s="50" t="str">
        <f>_xlfn.IFNA(VLOOKUP($B123,Schools,'HP Schools Calculation'!DSL$1,0),"")</f>
        <v/>
      </c>
      <c r="DSL123" s="50" t="str">
        <f>_xlfn.IFNA(VLOOKUP($B123,Schools,'HP Schools Calculation'!DSM$1,0),"")</f>
        <v/>
      </c>
      <c r="DSM123" s="50" t="str">
        <f>_xlfn.IFNA(VLOOKUP($B123,Schools,'HP Schools Calculation'!DSN$1,0),"")</f>
        <v/>
      </c>
      <c r="DSN123" s="50" t="str">
        <f>_xlfn.IFNA(VLOOKUP($B123,Schools,'HP Schools Calculation'!DSO$1,0),"")</f>
        <v/>
      </c>
      <c r="DSO123" s="50" t="str">
        <f>_xlfn.IFNA(VLOOKUP($B123,Schools,'HP Schools Calculation'!DSP$1,0),"")</f>
        <v/>
      </c>
      <c r="DSP123" s="50" t="str">
        <f>_xlfn.IFNA(VLOOKUP($B123,Schools,'HP Schools Calculation'!DSQ$1,0),"")</f>
        <v/>
      </c>
      <c r="DSQ123" s="50" t="str">
        <f>_xlfn.IFNA(VLOOKUP($B123,Schools,'HP Schools Calculation'!DSR$1,0),"")</f>
        <v/>
      </c>
      <c r="DSR123" s="50" t="str">
        <f>_xlfn.IFNA(VLOOKUP($B123,Schools,'HP Schools Calculation'!DSS$1,0),"")</f>
        <v/>
      </c>
      <c r="DSS123" s="50" t="str">
        <f>_xlfn.IFNA(VLOOKUP($B123,Schools,'HP Schools Calculation'!DST$1,0),"")</f>
        <v/>
      </c>
      <c r="DST123" s="50" t="str">
        <f>_xlfn.IFNA(VLOOKUP($B123,Schools,'HP Schools Calculation'!DSU$1,0),"")</f>
        <v/>
      </c>
      <c r="DSU123" s="50" t="str">
        <f>_xlfn.IFNA(VLOOKUP($B123,Schools,'HP Schools Calculation'!DSV$1,0),"")</f>
        <v/>
      </c>
      <c r="DSV123" s="50" t="str">
        <f>_xlfn.IFNA(VLOOKUP($B123,Schools,'HP Schools Calculation'!DSW$1,0),"")</f>
        <v/>
      </c>
      <c r="DSW123" s="50" t="str">
        <f>_xlfn.IFNA(VLOOKUP($B123,Schools,'HP Schools Calculation'!DSX$1,0),"")</f>
        <v/>
      </c>
      <c r="DSX123" s="50" t="str">
        <f>_xlfn.IFNA(VLOOKUP($B123,Schools,'HP Schools Calculation'!DSY$1,0),"")</f>
        <v/>
      </c>
      <c r="DSY123" s="50" t="str">
        <f>_xlfn.IFNA(VLOOKUP($B123,Schools,'HP Schools Calculation'!DSZ$1,0),"")</f>
        <v/>
      </c>
      <c r="DSZ123" s="50" t="str">
        <f>_xlfn.IFNA(VLOOKUP($B123,Schools,'HP Schools Calculation'!DTA$1,0),"")</f>
        <v/>
      </c>
      <c r="DTA123" s="50" t="str">
        <f>_xlfn.IFNA(VLOOKUP($B123,Schools,'HP Schools Calculation'!DTB$1,0),"")</f>
        <v/>
      </c>
      <c r="DTB123" s="50" t="str">
        <f>_xlfn.IFNA(VLOOKUP($B123,Schools,'HP Schools Calculation'!DTC$1,0),"")</f>
        <v/>
      </c>
      <c r="DTC123" s="50" t="str">
        <f>_xlfn.IFNA(VLOOKUP($B123,Schools,'HP Schools Calculation'!DTD$1,0),"")</f>
        <v/>
      </c>
      <c r="DTD123" s="50" t="str">
        <f>_xlfn.IFNA(VLOOKUP($B123,Schools,'HP Schools Calculation'!DTE$1,0),"")</f>
        <v/>
      </c>
      <c r="DTE123" s="50" t="str">
        <f>_xlfn.IFNA(VLOOKUP($B123,Schools,'HP Schools Calculation'!DTF$1,0),"")</f>
        <v/>
      </c>
      <c r="DTF123" s="50" t="str">
        <f>_xlfn.IFNA(VLOOKUP($B123,Schools,'HP Schools Calculation'!DTG$1,0),"")</f>
        <v/>
      </c>
      <c r="DTG123" s="50" t="str">
        <f>_xlfn.IFNA(VLOOKUP($B123,Schools,'HP Schools Calculation'!DTH$1,0),"")</f>
        <v/>
      </c>
      <c r="DTH123" s="50" t="str">
        <f>_xlfn.IFNA(VLOOKUP($B123,Schools,'HP Schools Calculation'!DTI$1,0),"")</f>
        <v/>
      </c>
      <c r="DTI123" s="50" t="str">
        <f>_xlfn.IFNA(VLOOKUP($B123,Schools,'HP Schools Calculation'!DTJ$1,0),"")</f>
        <v/>
      </c>
      <c r="DTJ123" s="50" t="str">
        <f>_xlfn.IFNA(VLOOKUP($B123,Schools,'HP Schools Calculation'!DTK$1,0),"")</f>
        <v/>
      </c>
      <c r="DTK123" s="50" t="str">
        <f>_xlfn.IFNA(VLOOKUP($B123,Schools,'HP Schools Calculation'!DTL$1,0),"")</f>
        <v/>
      </c>
      <c r="DTL123" s="50" t="str">
        <f>_xlfn.IFNA(VLOOKUP($B123,Schools,'HP Schools Calculation'!DTM$1,0),"")</f>
        <v/>
      </c>
      <c r="DTM123" s="50" t="str">
        <f>_xlfn.IFNA(VLOOKUP($B123,Schools,'HP Schools Calculation'!DTN$1,0),"")</f>
        <v/>
      </c>
      <c r="DTN123" s="50" t="str">
        <f>_xlfn.IFNA(VLOOKUP($B123,Schools,'HP Schools Calculation'!DTO$1,0),"")</f>
        <v/>
      </c>
      <c r="DTO123" s="50" t="str">
        <f>_xlfn.IFNA(VLOOKUP($B123,Schools,'HP Schools Calculation'!DTP$1,0),"")</f>
        <v/>
      </c>
      <c r="DTP123" s="50" t="str">
        <f>_xlfn.IFNA(VLOOKUP($B123,Schools,'HP Schools Calculation'!DTQ$1,0),"")</f>
        <v/>
      </c>
      <c r="DTQ123" s="50" t="str">
        <f>_xlfn.IFNA(VLOOKUP($B123,Schools,'HP Schools Calculation'!DTR$1,0),"")</f>
        <v/>
      </c>
      <c r="DTR123" s="50" t="str">
        <f>_xlfn.IFNA(VLOOKUP($B123,Schools,'HP Schools Calculation'!DTS$1,0),"")</f>
        <v/>
      </c>
      <c r="DTS123" s="50" t="str">
        <f>_xlfn.IFNA(VLOOKUP($B123,Schools,'HP Schools Calculation'!DTT$1,0),"")</f>
        <v/>
      </c>
      <c r="DTT123" s="50" t="str">
        <f>_xlfn.IFNA(VLOOKUP($B123,Schools,'HP Schools Calculation'!DTU$1,0),"")</f>
        <v/>
      </c>
      <c r="DTU123" s="50" t="str">
        <f>_xlfn.IFNA(VLOOKUP($B123,Schools,'HP Schools Calculation'!DTV$1,0),"")</f>
        <v/>
      </c>
      <c r="DTV123" s="50" t="str">
        <f>_xlfn.IFNA(VLOOKUP($B123,Schools,'HP Schools Calculation'!DTW$1,0),"")</f>
        <v/>
      </c>
      <c r="DTW123" s="50" t="str">
        <f>_xlfn.IFNA(VLOOKUP($B123,Schools,'HP Schools Calculation'!DTX$1,0),"")</f>
        <v/>
      </c>
      <c r="DTX123" s="50" t="str">
        <f>_xlfn.IFNA(VLOOKUP($B123,Schools,'HP Schools Calculation'!DTY$1,0),"")</f>
        <v/>
      </c>
      <c r="DTY123" s="50" t="str">
        <f>_xlfn.IFNA(VLOOKUP($B123,Schools,'HP Schools Calculation'!DTZ$1,0),"")</f>
        <v/>
      </c>
      <c r="DTZ123" s="50" t="str">
        <f>_xlfn.IFNA(VLOOKUP($B123,Schools,'HP Schools Calculation'!DUA$1,0),"")</f>
        <v/>
      </c>
      <c r="DUA123" s="50" t="str">
        <f>_xlfn.IFNA(VLOOKUP($B123,Schools,'HP Schools Calculation'!DUB$1,0),"")</f>
        <v/>
      </c>
      <c r="DUB123" s="50" t="str">
        <f>_xlfn.IFNA(VLOOKUP($B123,Schools,'HP Schools Calculation'!DUC$1,0),"")</f>
        <v/>
      </c>
      <c r="DUC123" s="50" t="str">
        <f>_xlfn.IFNA(VLOOKUP($B123,Schools,'HP Schools Calculation'!DUD$1,0),"")</f>
        <v/>
      </c>
      <c r="DUD123" s="50" t="str">
        <f>_xlfn.IFNA(VLOOKUP($B123,Schools,'HP Schools Calculation'!DUE$1,0),"")</f>
        <v/>
      </c>
      <c r="DUE123" s="50" t="str">
        <f>_xlfn.IFNA(VLOOKUP($B123,Schools,'HP Schools Calculation'!DUF$1,0),"")</f>
        <v/>
      </c>
      <c r="DUF123" s="50" t="str">
        <f>_xlfn.IFNA(VLOOKUP($B123,Schools,'HP Schools Calculation'!DUG$1,0),"")</f>
        <v/>
      </c>
      <c r="DUG123" s="50" t="str">
        <f>_xlfn.IFNA(VLOOKUP($B123,Schools,'HP Schools Calculation'!DUH$1,0),"")</f>
        <v/>
      </c>
      <c r="DUH123" s="50" t="str">
        <f>_xlfn.IFNA(VLOOKUP($B123,Schools,'HP Schools Calculation'!DUI$1,0),"")</f>
        <v/>
      </c>
      <c r="DUI123" s="50" t="str">
        <f>_xlfn.IFNA(VLOOKUP($B123,Schools,'HP Schools Calculation'!DUJ$1,0),"")</f>
        <v/>
      </c>
      <c r="DUJ123" s="50" t="str">
        <f>_xlfn.IFNA(VLOOKUP($B123,Schools,'HP Schools Calculation'!DUK$1,0),"")</f>
        <v/>
      </c>
      <c r="DUK123" s="50" t="str">
        <f>_xlfn.IFNA(VLOOKUP($B123,Schools,'HP Schools Calculation'!DUL$1,0),"")</f>
        <v/>
      </c>
      <c r="DUL123" s="50" t="str">
        <f>_xlfn.IFNA(VLOOKUP($B123,Schools,'HP Schools Calculation'!DUM$1,0),"")</f>
        <v/>
      </c>
      <c r="DUM123" s="50" t="str">
        <f>_xlfn.IFNA(VLOOKUP($B123,Schools,'HP Schools Calculation'!DUN$1,0),"")</f>
        <v/>
      </c>
      <c r="DUN123" s="50" t="str">
        <f>_xlfn.IFNA(VLOOKUP($B123,Schools,'HP Schools Calculation'!DUO$1,0),"")</f>
        <v/>
      </c>
      <c r="DUO123" s="50" t="str">
        <f>_xlfn.IFNA(VLOOKUP($B123,Schools,'HP Schools Calculation'!DUP$1,0),"")</f>
        <v/>
      </c>
      <c r="DUP123" s="50" t="str">
        <f>_xlfn.IFNA(VLOOKUP($B123,Schools,'HP Schools Calculation'!DUQ$1,0),"")</f>
        <v/>
      </c>
      <c r="DUQ123" s="50" t="str">
        <f>_xlfn.IFNA(VLOOKUP($B123,Schools,'HP Schools Calculation'!DUR$1,0),"")</f>
        <v/>
      </c>
      <c r="DUR123" s="50" t="str">
        <f>_xlfn.IFNA(VLOOKUP($B123,Schools,'HP Schools Calculation'!DUS$1,0),"")</f>
        <v/>
      </c>
      <c r="DUS123" s="50" t="str">
        <f>_xlfn.IFNA(VLOOKUP($B123,Schools,'HP Schools Calculation'!DUT$1,0),"")</f>
        <v/>
      </c>
      <c r="DUT123" s="50" t="str">
        <f>_xlfn.IFNA(VLOOKUP($B123,Schools,'HP Schools Calculation'!DUU$1,0),"")</f>
        <v/>
      </c>
      <c r="DUU123" s="50" t="str">
        <f>_xlfn.IFNA(VLOOKUP($B123,Schools,'HP Schools Calculation'!DUV$1,0),"")</f>
        <v/>
      </c>
      <c r="DUV123" s="50" t="str">
        <f>_xlfn.IFNA(VLOOKUP($B123,Schools,'HP Schools Calculation'!DUW$1,0),"")</f>
        <v/>
      </c>
      <c r="DUW123" s="50" t="str">
        <f>_xlfn.IFNA(VLOOKUP($B123,Schools,'HP Schools Calculation'!DUX$1,0),"")</f>
        <v/>
      </c>
      <c r="DUX123" s="50" t="str">
        <f>_xlfn.IFNA(VLOOKUP($B123,Schools,'HP Schools Calculation'!DUY$1,0),"")</f>
        <v/>
      </c>
      <c r="DUY123" s="50" t="str">
        <f>_xlfn.IFNA(VLOOKUP($B123,Schools,'HP Schools Calculation'!DUZ$1,0),"")</f>
        <v/>
      </c>
      <c r="DUZ123" s="50" t="str">
        <f>_xlfn.IFNA(VLOOKUP($B123,Schools,'HP Schools Calculation'!DVA$1,0),"")</f>
        <v/>
      </c>
      <c r="DVA123" s="50" t="str">
        <f>_xlfn.IFNA(VLOOKUP($B123,Schools,'HP Schools Calculation'!DVB$1,0),"")</f>
        <v/>
      </c>
      <c r="DVB123" s="50" t="str">
        <f>_xlfn.IFNA(VLOOKUP($B123,Schools,'HP Schools Calculation'!DVC$1,0),"")</f>
        <v/>
      </c>
      <c r="DVC123" s="50" t="str">
        <f>_xlfn.IFNA(VLOOKUP($B123,Schools,'HP Schools Calculation'!DVD$1,0),"")</f>
        <v/>
      </c>
      <c r="DVD123" s="50" t="str">
        <f>_xlfn.IFNA(VLOOKUP($B123,Schools,'HP Schools Calculation'!DVE$1,0),"")</f>
        <v/>
      </c>
      <c r="DVE123" s="50" t="str">
        <f>_xlfn.IFNA(VLOOKUP($B123,Schools,'HP Schools Calculation'!DVF$1,0),"")</f>
        <v/>
      </c>
      <c r="DVF123" s="50" t="str">
        <f>_xlfn.IFNA(VLOOKUP($B123,Schools,'HP Schools Calculation'!DVG$1,0),"")</f>
        <v/>
      </c>
      <c r="DVG123" s="50" t="str">
        <f>_xlfn.IFNA(VLOOKUP($B123,Schools,'HP Schools Calculation'!DVH$1,0),"")</f>
        <v/>
      </c>
      <c r="DVH123" s="50" t="str">
        <f>_xlfn.IFNA(VLOOKUP($B123,Schools,'HP Schools Calculation'!DVI$1,0),"")</f>
        <v/>
      </c>
      <c r="DVI123" s="50" t="str">
        <f>_xlfn.IFNA(VLOOKUP($B123,Schools,'HP Schools Calculation'!DVJ$1,0),"")</f>
        <v/>
      </c>
      <c r="DVJ123" s="50" t="str">
        <f>_xlfn.IFNA(VLOOKUP($B123,Schools,'HP Schools Calculation'!DVK$1,0),"")</f>
        <v/>
      </c>
      <c r="DVK123" s="50" t="str">
        <f>_xlfn.IFNA(VLOOKUP($B123,Schools,'HP Schools Calculation'!DVL$1,0),"")</f>
        <v/>
      </c>
      <c r="DVL123" s="50" t="str">
        <f>_xlfn.IFNA(VLOOKUP($B123,Schools,'HP Schools Calculation'!DVM$1,0),"")</f>
        <v/>
      </c>
      <c r="DVM123" s="50" t="str">
        <f>_xlfn.IFNA(VLOOKUP($B123,Schools,'HP Schools Calculation'!DVN$1,0),"")</f>
        <v/>
      </c>
      <c r="DVN123" s="50" t="str">
        <f>_xlfn.IFNA(VLOOKUP($B123,Schools,'HP Schools Calculation'!DVO$1,0),"")</f>
        <v/>
      </c>
      <c r="DVO123" s="50" t="str">
        <f>_xlfn.IFNA(VLOOKUP($B123,Schools,'HP Schools Calculation'!DVP$1,0),"")</f>
        <v/>
      </c>
      <c r="DVP123" s="50" t="str">
        <f>_xlfn.IFNA(VLOOKUP($B123,Schools,'HP Schools Calculation'!DVQ$1,0),"")</f>
        <v/>
      </c>
      <c r="DVQ123" s="50" t="str">
        <f>_xlfn.IFNA(VLOOKUP($B123,Schools,'HP Schools Calculation'!DVR$1,0),"")</f>
        <v/>
      </c>
      <c r="DVR123" s="50" t="str">
        <f>_xlfn.IFNA(VLOOKUP($B123,Schools,'HP Schools Calculation'!DVS$1,0),"")</f>
        <v/>
      </c>
      <c r="DVS123" s="50" t="str">
        <f>_xlfn.IFNA(VLOOKUP($B123,Schools,'HP Schools Calculation'!DVT$1,0),"")</f>
        <v/>
      </c>
      <c r="DVT123" s="50" t="str">
        <f>_xlfn.IFNA(VLOOKUP($B123,Schools,'HP Schools Calculation'!DVU$1,0),"")</f>
        <v/>
      </c>
      <c r="DVU123" s="50" t="str">
        <f>_xlfn.IFNA(VLOOKUP($B123,Schools,'HP Schools Calculation'!DVV$1,0),"")</f>
        <v/>
      </c>
      <c r="DVV123" s="50" t="str">
        <f>_xlfn.IFNA(VLOOKUP($B123,Schools,'HP Schools Calculation'!DVW$1,0),"")</f>
        <v/>
      </c>
      <c r="DVW123" s="50" t="str">
        <f>_xlfn.IFNA(VLOOKUP($B123,Schools,'HP Schools Calculation'!DVX$1,0),"")</f>
        <v/>
      </c>
      <c r="DVX123" s="50" t="str">
        <f>_xlfn.IFNA(VLOOKUP($B123,Schools,'HP Schools Calculation'!DVY$1,0),"")</f>
        <v/>
      </c>
      <c r="DVY123" s="50" t="str">
        <f>_xlfn.IFNA(VLOOKUP($B123,Schools,'HP Schools Calculation'!DVZ$1,0),"")</f>
        <v/>
      </c>
      <c r="DVZ123" s="50" t="str">
        <f>_xlfn.IFNA(VLOOKUP($B123,Schools,'HP Schools Calculation'!DWA$1,0),"")</f>
        <v/>
      </c>
      <c r="DWA123" s="50" t="str">
        <f>_xlfn.IFNA(VLOOKUP($B123,Schools,'HP Schools Calculation'!DWB$1,0),"")</f>
        <v/>
      </c>
      <c r="DWB123" s="50" t="str">
        <f>_xlfn.IFNA(VLOOKUP($B123,Schools,'HP Schools Calculation'!DWC$1,0),"")</f>
        <v/>
      </c>
      <c r="DWC123" s="50" t="str">
        <f>_xlfn.IFNA(VLOOKUP($B123,Schools,'HP Schools Calculation'!DWD$1,0),"")</f>
        <v/>
      </c>
      <c r="DWD123" s="50" t="str">
        <f>_xlfn.IFNA(VLOOKUP($B123,Schools,'HP Schools Calculation'!DWE$1,0),"")</f>
        <v/>
      </c>
      <c r="DWE123" s="50" t="str">
        <f>_xlfn.IFNA(VLOOKUP($B123,Schools,'HP Schools Calculation'!DWF$1,0),"")</f>
        <v/>
      </c>
      <c r="DWF123" s="50" t="str">
        <f>_xlfn.IFNA(VLOOKUP($B123,Schools,'HP Schools Calculation'!DWG$1,0),"")</f>
        <v/>
      </c>
      <c r="DWG123" s="50" t="str">
        <f>_xlfn.IFNA(VLOOKUP($B123,Schools,'HP Schools Calculation'!DWH$1,0),"")</f>
        <v/>
      </c>
      <c r="DWH123" s="50" t="str">
        <f>_xlfn.IFNA(VLOOKUP($B123,Schools,'HP Schools Calculation'!DWI$1,0),"")</f>
        <v/>
      </c>
      <c r="DWI123" s="50" t="str">
        <f>_xlfn.IFNA(VLOOKUP($B123,Schools,'HP Schools Calculation'!DWJ$1,0),"")</f>
        <v/>
      </c>
      <c r="DWJ123" s="50" t="str">
        <f>_xlfn.IFNA(VLOOKUP($B123,Schools,'HP Schools Calculation'!DWK$1,0),"")</f>
        <v/>
      </c>
      <c r="DWK123" s="50" t="str">
        <f>_xlfn.IFNA(VLOOKUP($B123,Schools,'HP Schools Calculation'!DWL$1,0),"")</f>
        <v/>
      </c>
      <c r="DWL123" s="50" t="str">
        <f>_xlfn.IFNA(VLOOKUP($B123,Schools,'HP Schools Calculation'!DWM$1,0),"")</f>
        <v/>
      </c>
      <c r="DWM123" s="50" t="str">
        <f>_xlfn.IFNA(VLOOKUP($B123,Schools,'HP Schools Calculation'!DWN$1,0),"")</f>
        <v/>
      </c>
      <c r="DWN123" s="50" t="str">
        <f>_xlfn.IFNA(VLOOKUP($B123,Schools,'HP Schools Calculation'!DWO$1,0),"")</f>
        <v/>
      </c>
      <c r="DWO123" s="50" t="str">
        <f>_xlfn.IFNA(VLOOKUP($B123,Schools,'HP Schools Calculation'!DWP$1,0),"")</f>
        <v/>
      </c>
      <c r="DWP123" s="50" t="str">
        <f>_xlfn.IFNA(VLOOKUP($B123,Schools,'HP Schools Calculation'!DWQ$1,0),"")</f>
        <v/>
      </c>
      <c r="DWQ123" s="50" t="str">
        <f>_xlfn.IFNA(VLOOKUP($B123,Schools,'HP Schools Calculation'!DWR$1,0),"")</f>
        <v/>
      </c>
      <c r="DWR123" s="50" t="str">
        <f>_xlfn.IFNA(VLOOKUP($B123,Schools,'HP Schools Calculation'!DWS$1,0),"")</f>
        <v/>
      </c>
      <c r="DWS123" s="50" t="str">
        <f>_xlfn.IFNA(VLOOKUP($B123,Schools,'HP Schools Calculation'!DWT$1,0),"")</f>
        <v/>
      </c>
      <c r="DWT123" s="50" t="str">
        <f>_xlfn.IFNA(VLOOKUP($B123,Schools,'HP Schools Calculation'!DWU$1,0),"")</f>
        <v/>
      </c>
      <c r="DWU123" s="50" t="str">
        <f>_xlfn.IFNA(VLOOKUP($B123,Schools,'HP Schools Calculation'!DWV$1,0),"")</f>
        <v/>
      </c>
      <c r="DWV123" s="50" t="str">
        <f>_xlfn.IFNA(VLOOKUP($B123,Schools,'HP Schools Calculation'!DWW$1,0),"")</f>
        <v/>
      </c>
      <c r="DWW123" s="50" t="str">
        <f>_xlfn.IFNA(VLOOKUP($B123,Schools,'HP Schools Calculation'!DWX$1,0),"")</f>
        <v/>
      </c>
      <c r="DWX123" s="50" t="str">
        <f>_xlfn.IFNA(VLOOKUP($B123,Schools,'HP Schools Calculation'!DWY$1,0),"")</f>
        <v/>
      </c>
      <c r="DWY123" s="50" t="str">
        <f>_xlfn.IFNA(VLOOKUP($B123,Schools,'HP Schools Calculation'!DWZ$1,0),"")</f>
        <v/>
      </c>
      <c r="DWZ123" s="50" t="str">
        <f>_xlfn.IFNA(VLOOKUP($B123,Schools,'HP Schools Calculation'!DXA$1,0),"")</f>
        <v/>
      </c>
      <c r="DXA123" s="50" t="str">
        <f>_xlfn.IFNA(VLOOKUP($B123,Schools,'HP Schools Calculation'!DXB$1,0),"")</f>
        <v/>
      </c>
      <c r="DXB123" s="50" t="str">
        <f>_xlfn.IFNA(VLOOKUP($B123,Schools,'HP Schools Calculation'!DXC$1,0),"")</f>
        <v/>
      </c>
      <c r="DXC123" s="50" t="str">
        <f>_xlfn.IFNA(VLOOKUP($B123,Schools,'HP Schools Calculation'!DXD$1,0),"")</f>
        <v/>
      </c>
      <c r="DXD123" s="50" t="str">
        <f>_xlfn.IFNA(VLOOKUP($B123,Schools,'HP Schools Calculation'!DXE$1,0),"")</f>
        <v/>
      </c>
      <c r="DXE123" s="50" t="str">
        <f>_xlfn.IFNA(VLOOKUP($B123,Schools,'HP Schools Calculation'!DXF$1,0),"")</f>
        <v/>
      </c>
      <c r="DXF123" s="50" t="str">
        <f>_xlfn.IFNA(VLOOKUP($B123,Schools,'HP Schools Calculation'!DXG$1,0),"")</f>
        <v/>
      </c>
      <c r="DXG123" s="50" t="str">
        <f>_xlfn.IFNA(VLOOKUP($B123,Schools,'HP Schools Calculation'!DXH$1,0),"")</f>
        <v/>
      </c>
      <c r="DXH123" s="50" t="str">
        <f>_xlfn.IFNA(VLOOKUP($B123,Schools,'HP Schools Calculation'!DXI$1,0),"")</f>
        <v/>
      </c>
      <c r="DXI123" s="50" t="str">
        <f>_xlfn.IFNA(VLOOKUP($B123,Schools,'HP Schools Calculation'!DXJ$1,0),"")</f>
        <v/>
      </c>
      <c r="DXJ123" s="50" t="str">
        <f>_xlfn.IFNA(VLOOKUP($B123,Schools,'HP Schools Calculation'!DXK$1,0),"")</f>
        <v/>
      </c>
      <c r="DXK123" s="50" t="str">
        <f>_xlfn.IFNA(VLOOKUP($B123,Schools,'HP Schools Calculation'!DXL$1,0),"")</f>
        <v/>
      </c>
      <c r="DXL123" s="50" t="str">
        <f>_xlfn.IFNA(VLOOKUP($B123,Schools,'HP Schools Calculation'!DXM$1,0),"")</f>
        <v/>
      </c>
      <c r="DXM123" s="50" t="str">
        <f>_xlfn.IFNA(VLOOKUP($B123,Schools,'HP Schools Calculation'!DXN$1,0),"")</f>
        <v/>
      </c>
      <c r="DXN123" s="50" t="str">
        <f>_xlfn.IFNA(VLOOKUP($B123,Schools,'HP Schools Calculation'!DXO$1,0),"")</f>
        <v/>
      </c>
      <c r="DXO123" s="50" t="str">
        <f>_xlfn.IFNA(VLOOKUP($B123,Schools,'HP Schools Calculation'!DXP$1,0),"")</f>
        <v/>
      </c>
      <c r="DXP123" s="50" t="str">
        <f>_xlfn.IFNA(VLOOKUP($B123,Schools,'HP Schools Calculation'!DXQ$1,0),"")</f>
        <v/>
      </c>
      <c r="DXQ123" s="50" t="str">
        <f>_xlfn.IFNA(VLOOKUP($B123,Schools,'HP Schools Calculation'!DXR$1,0),"")</f>
        <v/>
      </c>
      <c r="DXR123" s="50" t="str">
        <f>_xlfn.IFNA(VLOOKUP($B123,Schools,'HP Schools Calculation'!DXS$1,0),"")</f>
        <v/>
      </c>
      <c r="DXS123" s="50" t="str">
        <f>_xlfn.IFNA(VLOOKUP($B123,Schools,'HP Schools Calculation'!DXT$1,0),"")</f>
        <v/>
      </c>
      <c r="DXT123" s="50" t="str">
        <f>_xlfn.IFNA(VLOOKUP($B123,Schools,'HP Schools Calculation'!DXU$1,0),"")</f>
        <v/>
      </c>
      <c r="DXU123" s="50" t="str">
        <f>_xlfn.IFNA(VLOOKUP($B123,Schools,'HP Schools Calculation'!DXV$1,0),"")</f>
        <v/>
      </c>
      <c r="DXV123" s="50" t="str">
        <f>_xlfn.IFNA(VLOOKUP($B123,Schools,'HP Schools Calculation'!DXW$1,0),"")</f>
        <v/>
      </c>
      <c r="DXW123" s="50" t="str">
        <f>_xlfn.IFNA(VLOOKUP($B123,Schools,'HP Schools Calculation'!DXX$1,0),"")</f>
        <v/>
      </c>
      <c r="DXX123" s="50" t="str">
        <f>_xlfn.IFNA(VLOOKUP($B123,Schools,'HP Schools Calculation'!DXY$1,0),"")</f>
        <v/>
      </c>
      <c r="DXY123" s="50" t="str">
        <f>_xlfn.IFNA(VLOOKUP($B123,Schools,'HP Schools Calculation'!DXZ$1,0),"")</f>
        <v/>
      </c>
      <c r="DXZ123" s="50" t="str">
        <f>_xlfn.IFNA(VLOOKUP($B123,Schools,'HP Schools Calculation'!DYA$1,0),"")</f>
        <v/>
      </c>
      <c r="DYA123" s="50" t="str">
        <f>_xlfn.IFNA(VLOOKUP($B123,Schools,'HP Schools Calculation'!DYB$1,0),"")</f>
        <v/>
      </c>
      <c r="DYB123" s="50" t="str">
        <f>_xlfn.IFNA(VLOOKUP($B123,Schools,'HP Schools Calculation'!DYC$1,0),"")</f>
        <v/>
      </c>
      <c r="DYC123" s="50" t="str">
        <f>_xlfn.IFNA(VLOOKUP($B123,Schools,'HP Schools Calculation'!DYD$1,0),"")</f>
        <v/>
      </c>
      <c r="DYD123" s="50" t="str">
        <f>_xlfn.IFNA(VLOOKUP($B123,Schools,'HP Schools Calculation'!DYE$1,0),"")</f>
        <v/>
      </c>
      <c r="DYE123" s="50" t="str">
        <f>_xlfn.IFNA(VLOOKUP($B123,Schools,'HP Schools Calculation'!DYF$1,0),"")</f>
        <v/>
      </c>
      <c r="DYF123" s="50" t="str">
        <f>_xlfn.IFNA(VLOOKUP($B123,Schools,'HP Schools Calculation'!DYG$1,0),"")</f>
        <v/>
      </c>
      <c r="DYG123" s="50" t="str">
        <f>_xlfn.IFNA(VLOOKUP($B123,Schools,'HP Schools Calculation'!DYH$1,0),"")</f>
        <v/>
      </c>
      <c r="DYH123" s="50" t="str">
        <f>_xlfn.IFNA(VLOOKUP($B123,Schools,'HP Schools Calculation'!DYI$1,0),"")</f>
        <v/>
      </c>
      <c r="DYI123" s="50" t="str">
        <f>_xlfn.IFNA(VLOOKUP($B123,Schools,'HP Schools Calculation'!DYJ$1,0),"")</f>
        <v/>
      </c>
      <c r="DYJ123" s="50" t="str">
        <f>_xlfn.IFNA(VLOOKUP($B123,Schools,'HP Schools Calculation'!DYK$1,0),"")</f>
        <v/>
      </c>
      <c r="DYK123" s="50" t="str">
        <f>_xlfn.IFNA(VLOOKUP($B123,Schools,'HP Schools Calculation'!DYL$1,0),"")</f>
        <v/>
      </c>
      <c r="DYL123" s="50" t="str">
        <f>_xlfn.IFNA(VLOOKUP($B123,Schools,'HP Schools Calculation'!DYM$1,0),"")</f>
        <v/>
      </c>
      <c r="DYM123" s="50" t="str">
        <f>_xlfn.IFNA(VLOOKUP($B123,Schools,'HP Schools Calculation'!DYN$1,0),"")</f>
        <v/>
      </c>
      <c r="DYN123" s="50" t="str">
        <f>_xlfn.IFNA(VLOOKUP($B123,Schools,'HP Schools Calculation'!DYO$1,0),"")</f>
        <v/>
      </c>
      <c r="DYO123" s="50" t="str">
        <f>_xlfn.IFNA(VLOOKUP($B123,Schools,'HP Schools Calculation'!DYP$1,0),"")</f>
        <v/>
      </c>
      <c r="DYP123" s="50" t="str">
        <f>_xlfn.IFNA(VLOOKUP($B123,Schools,'HP Schools Calculation'!DYQ$1,0),"")</f>
        <v/>
      </c>
      <c r="DYQ123" s="50" t="str">
        <f>_xlfn.IFNA(VLOOKUP($B123,Schools,'HP Schools Calculation'!DYR$1,0),"")</f>
        <v/>
      </c>
      <c r="DYR123" s="50" t="str">
        <f>_xlfn.IFNA(VLOOKUP($B123,Schools,'HP Schools Calculation'!DYS$1,0),"")</f>
        <v/>
      </c>
      <c r="DYS123" s="50" t="str">
        <f>_xlfn.IFNA(VLOOKUP($B123,Schools,'HP Schools Calculation'!DYT$1,0),"")</f>
        <v/>
      </c>
      <c r="DYT123" s="50" t="str">
        <f>_xlfn.IFNA(VLOOKUP($B123,Schools,'HP Schools Calculation'!DYU$1,0),"")</f>
        <v/>
      </c>
      <c r="DYU123" s="50" t="str">
        <f>_xlfn.IFNA(VLOOKUP($B123,Schools,'HP Schools Calculation'!DYV$1,0),"")</f>
        <v/>
      </c>
      <c r="DYV123" s="50" t="str">
        <f>_xlfn.IFNA(VLOOKUP($B123,Schools,'HP Schools Calculation'!DYW$1,0),"")</f>
        <v/>
      </c>
      <c r="DYW123" s="50" t="str">
        <f>_xlfn.IFNA(VLOOKUP($B123,Schools,'HP Schools Calculation'!DYX$1,0),"")</f>
        <v/>
      </c>
      <c r="DYX123" s="50" t="str">
        <f>_xlfn.IFNA(VLOOKUP($B123,Schools,'HP Schools Calculation'!DYY$1,0),"")</f>
        <v/>
      </c>
      <c r="DYY123" s="50" t="str">
        <f>_xlfn.IFNA(VLOOKUP($B123,Schools,'HP Schools Calculation'!DYZ$1,0),"")</f>
        <v/>
      </c>
      <c r="DYZ123" s="50" t="str">
        <f>_xlfn.IFNA(VLOOKUP($B123,Schools,'HP Schools Calculation'!DZA$1,0),"")</f>
        <v/>
      </c>
      <c r="DZA123" s="50" t="str">
        <f>_xlfn.IFNA(VLOOKUP($B123,Schools,'HP Schools Calculation'!DZB$1,0),"")</f>
        <v/>
      </c>
      <c r="DZB123" s="50" t="str">
        <f>_xlfn.IFNA(VLOOKUP($B123,Schools,'HP Schools Calculation'!DZC$1,0),"")</f>
        <v/>
      </c>
      <c r="DZC123" s="50" t="str">
        <f>_xlfn.IFNA(VLOOKUP($B123,Schools,'HP Schools Calculation'!DZD$1,0),"")</f>
        <v/>
      </c>
      <c r="DZD123" s="50" t="str">
        <f>_xlfn.IFNA(VLOOKUP($B123,Schools,'HP Schools Calculation'!DZE$1,0),"")</f>
        <v/>
      </c>
      <c r="DZE123" s="50" t="str">
        <f>_xlfn.IFNA(VLOOKUP($B123,Schools,'HP Schools Calculation'!DZF$1,0),"")</f>
        <v/>
      </c>
      <c r="DZF123" s="50" t="str">
        <f>_xlfn.IFNA(VLOOKUP($B123,Schools,'HP Schools Calculation'!DZG$1,0),"")</f>
        <v/>
      </c>
      <c r="DZG123" s="50" t="str">
        <f>_xlfn.IFNA(VLOOKUP($B123,Schools,'HP Schools Calculation'!DZH$1,0),"")</f>
        <v/>
      </c>
      <c r="DZH123" s="50" t="str">
        <f>_xlfn.IFNA(VLOOKUP($B123,Schools,'HP Schools Calculation'!DZI$1,0),"")</f>
        <v/>
      </c>
      <c r="DZI123" s="50" t="str">
        <f>_xlfn.IFNA(VLOOKUP($B123,Schools,'HP Schools Calculation'!DZJ$1,0),"")</f>
        <v/>
      </c>
      <c r="DZJ123" s="50" t="str">
        <f>_xlfn.IFNA(VLOOKUP($B123,Schools,'HP Schools Calculation'!DZK$1,0),"")</f>
        <v/>
      </c>
      <c r="DZK123" s="50" t="str">
        <f>_xlfn.IFNA(VLOOKUP($B123,Schools,'HP Schools Calculation'!DZL$1,0),"")</f>
        <v/>
      </c>
      <c r="DZL123" s="50" t="str">
        <f>_xlfn.IFNA(VLOOKUP($B123,Schools,'HP Schools Calculation'!DZM$1,0),"")</f>
        <v/>
      </c>
      <c r="DZM123" s="50" t="str">
        <f>_xlfn.IFNA(VLOOKUP($B123,Schools,'HP Schools Calculation'!DZN$1,0),"")</f>
        <v/>
      </c>
      <c r="DZN123" s="50" t="str">
        <f>_xlfn.IFNA(VLOOKUP($B123,Schools,'HP Schools Calculation'!DZO$1,0),"")</f>
        <v/>
      </c>
      <c r="DZO123" s="50" t="str">
        <f>_xlfn.IFNA(VLOOKUP($B123,Schools,'HP Schools Calculation'!DZP$1,0),"")</f>
        <v/>
      </c>
      <c r="DZP123" s="50" t="str">
        <f>_xlfn.IFNA(VLOOKUP($B123,Schools,'HP Schools Calculation'!DZQ$1,0),"")</f>
        <v/>
      </c>
      <c r="DZQ123" s="50" t="str">
        <f>_xlfn.IFNA(VLOOKUP($B123,Schools,'HP Schools Calculation'!DZR$1,0),"")</f>
        <v/>
      </c>
      <c r="DZR123" s="50" t="str">
        <f>_xlfn.IFNA(VLOOKUP($B123,Schools,'HP Schools Calculation'!DZS$1,0),"")</f>
        <v/>
      </c>
      <c r="DZS123" s="50" t="str">
        <f>_xlfn.IFNA(VLOOKUP($B123,Schools,'HP Schools Calculation'!DZT$1,0),"")</f>
        <v/>
      </c>
      <c r="DZT123" s="50" t="str">
        <f>_xlfn.IFNA(VLOOKUP($B123,Schools,'HP Schools Calculation'!DZU$1,0),"")</f>
        <v/>
      </c>
      <c r="DZU123" s="50" t="str">
        <f>_xlfn.IFNA(VLOOKUP($B123,Schools,'HP Schools Calculation'!DZV$1,0),"")</f>
        <v/>
      </c>
      <c r="DZV123" s="50" t="str">
        <f>_xlfn.IFNA(VLOOKUP($B123,Schools,'HP Schools Calculation'!DZW$1,0),"")</f>
        <v/>
      </c>
      <c r="DZW123" s="50" t="str">
        <f>_xlfn.IFNA(VLOOKUP($B123,Schools,'HP Schools Calculation'!DZX$1,0),"")</f>
        <v/>
      </c>
      <c r="DZX123" s="50" t="str">
        <f>_xlfn.IFNA(VLOOKUP($B123,Schools,'HP Schools Calculation'!DZY$1,0),"")</f>
        <v/>
      </c>
      <c r="DZY123" s="50" t="str">
        <f>_xlfn.IFNA(VLOOKUP($B123,Schools,'HP Schools Calculation'!DZZ$1,0),"")</f>
        <v/>
      </c>
      <c r="DZZ123" s="50" t="str">
        <f>_xlfn.IFNA(VLOOKUP($B123,Schools,'HP Schools Calculation'!EAA$1,0),"")</f>
        <v/>
      </c>
      <c r="EAA123" s="50" t="str">
        <f>_xlfn.IFNA(VLOOKUP($B123,Schools,'HP Schools Calculation'!EAB$1,0),"")</f>
        <v/>
      </c>
      <c r="EAB123" s="50" t="str">
        <f>_xlfn.IFNA(VLOOKUP($B123,Schools,'HP Schools Calculation'!EAC$1,0),"")</f>
        <v/>
      </c>
      <c r="EAC123" s="50" t="str">
        <f>_xlfn.IFNA(VLOOKUP($B123,Schools,'HP Schools Calculation'!EAD$1,0),"")</f>
        <v/>
      </c>
      <c r="EAD123" s="50" t="str">
        <f>_xlfn.IFNA(VLOOKUP($B123,Schools,'HP Schools Calculation'!EAE$1,0),"")</f>
        <v/>
      </c>
      <c r="EAE123" s="50" t="str">
        <f>_xlfn.IFNA(VLOOKUP($B123,Schools,'HP Schools Calculation'!EAF$1,0),"")</f>
        <v/>
      </c>
      <c r="EAF123" s="50" t="str">
        <f>_xlfn.IFNA(VLOOKUP($B123,Schools,'HP Schools Calculation'!EAG$1,0),"")</f>
        <v/>
      </c>
      <c r="EAG123" s="50" t="str">
        <f>_xlfn.IFNA(VLOOKUP($B123,Schools,'HP Schools Calculation'!EAH$1,0),"")</f>
        <v/>
      </c>
      <c r="EAH123" s="50" t="str">
        <f>_xlfn.IFNA(VLOOKUP($B123,Schools,'HP Schools Calculation'!EAI$1,0),"")</f>
        <v/>
      </c>
      <c r="EAI123" s="50" t="str">
        <f>_xlfn.IFNA(VLOOKUP($B123,Schools,'HP Schools Calculation'!EAJ$1,0),"")</f>
        <v/>
      </c>
      <c r="EAJ123" s="50" t="str">
        <f>_xlfn.IFNA(VLOOKUP($B123,Schools,'HP Schools Calculation'!EAK$1,0),"")</f>
        <v/>
      </c>
      <c r="EAK123" s="50" t="str">
        <f>_xlfn.IFNA(VLOOKUP($B123,Schools,'HP Schools Calculation'!EAL$1,0),"")</f>
        <v/>
      </c>
      <c r="EAL123" s="50" t="str">
        <f>_xlfn.IFNA(VLOOKUP($B123,Schools,'HP Schools Calculation'!EAM$1,0),"")</f>
        <v/>
      </c>
      <c r="EAM123" s="50" t="str">
        <f>_xlfn.IFNA(VLOOKUP($B123,Schools,'HP Schools Calculation'!EAN$1,0),"")</f>
        <v/>
      </c>
      <c r="EAN123" s="50" t="str">
        <f>_xlfn.IFNA(VLOOKUP($B123,Schools,'HP Schools Calculation'!EAO$1,0),"")</f>
        <v/>
      </c>
      <c r="EAO123" s="50" t="str">
        <f>_xlfn.IFNA(VLOOKUP($B123,Schools,'HP Schools Calculation'!EAP$1,0),"")</f>
        <v/>
      </c>
      <c r="EAP123" s="50" t="str">
        <f>_xlfn.IFNA(VLOOKUP($B123,Schools,'HP Schools Calculation'!EAQ$1,0),"")</f>
        <v/>
      </c>
      <c r="EAQ123" s="50" t="str">
        <f>_xlfn.IFNA(VLOOKUP($B123,Schools,'HP Schools Calculation'!EAR$1,0),"")</f>
        <v/>
      </c>
      <c r="EAR123" s="50" t="str">
        <f>_xlfn.IFNA(VLOOKUP($B123,Schools,'HP Schools Calculation'!EAS$1,0),"")</f>
        <v/>
      </c>
      <c r="EAS123" s="50" t="str">
        <f>_xlfn.IFNA(VLOOKUP($B123,Schools,'HP Schools Calculation'!EAT$1,0),"")</f>
        <v/>
      </c>
      <c r="EAT123" s="50" t="str">
        <f>_xlfn.IFNA(VLOOKUP($B123,Schools,'HP Schools Calculation'!EAU$1,0),"")</f>
        <v/>
      </c>
      <c r="EAU123" s="50" t="str">
        <f>_xlfn.IFNA(VLOOKUP($B123,Schools,'HP Schools Calculation'!EAV$1,0),"")</f>
        <v/>
      </c>
      <c r="EAV123" s="50" t="str">
        <f>_xlfn.IFNA(VLOOKUP($B123,Schools,'HP Schools Calculation'!EAW$1,0),"")</f>
        <v/>
      </c>
      <c r="EAW123" s="50" t="str">
        <f>_xlfn.IFNA(VLOOKUP($B123,Schools,'HP Schools Calculation'!EAX$1,0),"")</f>
        <v/>
      </c>
      <c r="EAX123" s="50" t="str">
        <f>_xlfn.IFNA(VLOOKUP($B123,Schools,'HP Schools Calculation'!EAY$1,0),"")</f>
        <v/>
      </c>
      <c r="EAY123" s="50" t="str">
        <f>_xlfn.IFNA(VLOOKUP($B123,Schools,'HP Schools Calculation'!EAZ$1,0),"")</f>
        <v/>
      </c>
      <c r="EAZ123" s="50" t="str">
        <f>_xlfn.IFNA(VLOOKUP($B123,Schools,'HP Schools Calculation'!EBA$1,0),"")</f>
        <v/>
      </c>
      <c r="EBA123" s="50" t="str">
        <f>_xlfn.IFNA(VLOOKUP($B123,Schools,'HP Schools Calculation'!EBB$1,0),"")</f>
        <v/>
      </c>
      <c r="EBB123" s="50" t="str">
        <f>_xlfn.IFNA(VLOOKUP($B123,Schools,'HP Schools Calculation'!EBC$1,0),"")</f>
        <v/>
      </c>
      <c r="EBC123" s="50" t="str">
        <f>_xlfn.IFNA(VLOOKUP($B123,Schools,'HP Schools Calculation'!EBD$1,0),"")</f>
        <v/>
      </c>
      <c r="EBD123" s="50" t="str">
        <f>_xlfn.IFNA(VLOOKUP($B123,Schools,'HP Schools Calculation'!EBE$1,0),"")</f>
        <v/>
      </c>
      <c r="EBE123" s="50" t="str">
        <f>_xlfn.IFNA(VLOOKUP($B123,Schools,'HP Schools Calculation'!EBF$1,0),"")</f>
        <v/>
      </c>
      <c r="EBF123" s="50" t="str">
        <f>_xlfn.IFNA(VLOOKUP($B123,Schools,'HP Schools Calculation'!EBG$1,0),"")</f>
        <v/>
      </c>
      <c r="EBG123" s="50" t="str">
        <f>_xlfn.IFNA(VLOOKUP($B123,Schools,'HP Schools Calculation'!EBH$1,0),"")</f>
        <v/>
      </c>
      <c r="EBH123" s="50" t="str">
        <f>_xlfn.IFNA(VLOOKUP($B123,Schools,'HP Schools Calculation'!EBI$1,0),"")</f>
        <v/>
      </c>
      <c r="EBI123" s="50" t="str">
        <f>_xlfn.IFNA(VLOOKUP($B123,Schools,'HP Schools Calculation'!EBJ$1,0),"")</f>
        <v/>
      </c>
      <c r="EBJ123" s="50" t="str">
        <f>_xlfn.IFNA(VLOOKUP($B123,Schools,'HP Schools Calculation'!EBK$1,0),"")</f>
        <v/>
      </c>
      <c r="EBK123" s="50" t="str">
        <f>_xlfn.IFNA(VLOOKUP($B123,Schools,'HP Schools Calculation'!EBL$1,0),"")</f>
        <v/>
      </c>
      <c r="EBL123" s="50" t="str">
        <f>_xlfn.IFNA(VLOOKUP($B123,Schools,'HP Schools Calculation'!EBM$1,0),"")</f>
        <v/>
      </c>
      <c r="EBM123" s="50" t="str">
        <f>_xlfn.IFNA(VLOOKUP($B123,Schools,'HP Schools Calculation'!EBN$1,0),"")</f>
        <v/>
      </c>
      <c r="EBN123" s="50" t="str">
        <f>_xlfn.IFNA(VLOOKUP($B123,Schools,'HP Schools Calculation'!EBO$1,0),"")</f>
        <v/>
      </c>
      <c r="EBO123" s="50" t="str">
        <f>_xlfn.IFNA(VLOOKUP($B123,Schools,'HP Schools Calculation'!EBP$1,0),"")</f>
        <v/>
      </c>
      <c r="EBP123" s="50" t="str">
        <f>_xlfn.IFNA(VLOOKUP($B123,Schools,'HP Schools Calculation'!EBQ$1,0),"")</f>
        <v/>
      </c>
      <c r="EBQ123" s="50" t="str">
        <f>_xlfn.IFNA(VLOOKUP($B123,Schools,'HP Schools Calculation'!EBR$1,0),"")</f>
        <v/>
      </c>
      <c r="EBR123" s="50" t="str">
        <f>_xlfn.IFNA(VLOOKUP($B123,Schools,'HP Schools Calculation'!EBS$1,0),"")</f>
        <v/>
      </c>
      <c r="EBS123" s="50" t="str">
        <f>_xlfn.IFNA(VLOOKUP($B123,Schools,'HP Schools Calculation'!EBT$1,0),"")</f>
        <v/>
      </c>
      <c r="EBT123" s="50" t="str">
        <f>_xlfn.IFNA(VLOOKUP($B123,Schools,'HP Schools Calculation'!EBU$1,0),"")</f>
        <v/>
      </c>
      <c r="EBU123" s="50" t="str">
        <f>_xlfn.IFNA(VLOOKUP($B123,Schools,'HP Schools Calculation'!EBV$1,0),"")</f>
        <v/>
      </c>
      <c r="EBV123" s="50" t="str">
        <f>_xlfn.IFNA(VLOOKUP($B123,Schools,'HP Schools Calculation'!EBW$1,0),"")</f>
        <v/>
      </c>
      <c r="EBW123" s="50" t="str">
        <f>_xlfn.IFNA(VLOOKUP($B123,Schools,'HP Schools Calculation'!EBX$1,0),"")</f>
        <v/>
      </c>
      <c r="EBX123" s="50" t="str">
        <f>_xlfn.IFNA(VLOOKUP($B123,Schools,'HP Schools Calculation'!EBY$1,0),"")</f>
        <v/>
      </c>
      <c r="EBY123" s="50" t="str">
        <f>_xlfn.IFNA(VLOOKUP($B123,Schools,'HP Schools Calculation'!EBZ$1,0),"")</f>
        <v/>
      </c>
      <c r="EBZ123" s="50" t="str">
        <f>_xlfn.IFNA(VLOOKUP($B123,Schools,'HP Schools Calculation'!ECA$1,0),"")</f>
        <v/>
      </c>
      <c r="ECA123" s="50" t="str">
        <f>_xlfn.IFNA(VLOOKUP($B123,Schools,'HP Schools Calculation'!ECB$1,0),"")</f>
        <v/>
      </c>
      <c r="ECB123" s="50" t="str">
        <f>_xlfn.IFNA(VLOOKUP($B123,Schools,'HP Schools Calculation'!ECC$1,0),"")</f>
        <v/>
      </c>
      <c r="ECC123" s="50" t="str">
        <f>_xlfn.IFNA(VLOOKUP($B123,Schools,'HP Schools Calculation'!ECD$1,0),"")</f>
        <v/>
      </c>
      <c r="ECD123" s="50" t="str">
        <f>_xlfn.IFNA(VLOOKUP($B123,Schools,'HP Schools Calculation'!ECE$1,0),"")</f>
        <v/>
      </c>
      <c r="ECE123" s="50" t="str">
        <f>_xlfn.IFNA(VLOOKUP($B123,Schools,'HP Schools Calculation'!ECF$1,0),"")</f>
        <v/>
      </c>
      <c r="ECF123" s="50" t="str">
        <f>_xlfn.IFNA(VLOOKUP($B123,Schools,'HP Schools Calculation'!ECG$1,0),"")</f>
        <v/>
      </c>
      <c r="ECG123" s="50" t="str">
        <f>_xlfn.IFNA(VLOOKUP($B123,Schools,'HP Schools Calculation'!ECH$1,0),"")</f>
        <v/>
      </c>
      <c r="ECH123" s="50" t="str">
        <f>_xlfn.IFNA(VLOOKUP($B123,Schools,'HP Schools Calculation'!ECI$1,0),"")</f>
        <v/>
      </c>
      <c r="ECI123" s="50" t="str">
        <f>_xlfn.IFNA(VLOOKUP($B123,Schools,'HP Schools Calculation'!ECJ$1,0),"")</f>
        <v/>
      </c>
      <c r="ECJ123" s="50" t="str">
        <f>_xlfn.IFNA(VLOOKUP($B123,Schools,'HP Schools Calculation'!ECK$1,0),"")</f>
        <v/>
      </c>
      <c r="ECK123" s="50" t="str">
        <f>_xlfn.IFNA(VLOOKUP($B123,Schools,'HP Schools Calculation'!ECL$1,0),"")</f>
        <v/>
      </c>
      <c r="ECL123" s="50" t="str">
        <f>_xlfn.IFNA(VLOOKUP($B123,Schools,'HP Schools Calculation'!ECM$1,0),"")</f>
        <v/>
      </c>
      <c r="ECM123" s="50" t="str">
        <f>_xlfn.IFNA(VLOOKUP($B123,Schools,'HP Schools Calculation'!ECN$1,0),"")</f>
        <v/>
      </c>
      <c r="ECN123" s="50" t="str">
        <f>_xlfn.IFNA(VLOOKUP($B123,Schools,'HP Schools Calculation'!ECO$1,0),"")</f>
        <v/>
      </c>
      <c r="ECO123" s="50" t="str">
        <f>_xlfn.IFNA(VLOOKUP($B123,Schools,'HP Schools Calculation'!ECP$1,0),"")</f>
        <v/>
      </c>
      <c r="ECP123" s="50" t="str">
        <f>_xlfn.IFNA(VLOOKUP($B123,Schools,'HP Schools Calculation'!ECQ$1,0),"")</f>
        <v/>
      </c>
      <c r="ECQ123" s="50" t="str">
        <f>_xlfn.IFNA(VLOOKUP($B123,Schools,'HP Schools Calculation'!ECR$1,0),"")</f>
        <v/>
      </c>
      <c r="ECR123" s="50" t="str">
        <f>_xlfn.IFNA(VLOOKUP($B123,Schools,'HP Schools Calculation'!ECS$1,0),"")</f>
        <v/>
      </c>
      <c r="ECS123" s="50" t="str">
        <f>_xlfn.IFNA(VLOOKUP($B123,Schools,'HP Schools Calculation'!ECT$1,0),"")</f>
        <v/>
      </c>
      <c r="ECT123" s="50" t="str">
        <f>_xlfn.IFNA(VLOOKUP($B123,Schools,'HP Schools Calculation'!ECU$1,0),"")</f>
        <v/>
      </c>
      <c r="ECU123" s="50" t="str">
        <f>_xlfn.IFNA(VLOOKUP($B123,Schools,'HP Schools Calculation'!ECV$1,0),"")</f>
        <v/>
      </c>
      <c r="ECV123" s="50" t="str">
        <f>_xlfn.IFNA(VLOOKUP($B123,Schools,'HP Schools Calculation'!ECW$1,0),"")</f>
        <v/>
      </c>
      <c r="ECW123" s="50" t="str">
        <f>_xlfn.IFNA(VLOOKUP($B123,Schools,'HP Schools Calculation'!ECX$1,0),"")</f>
        <v/>
      </c>
      <c r="ECX123" s="50" t="str">
        <f>_xlfn.IFNA(VLOOKUP($B123,Schools,'HP Schools Calculation'!ECY$1,0),"")</f>
        <v/>
      </c>
      <c r="ECY123" s="50" t="str">
        <f>_xlfn.IFNA(VLOOKUP($B123,Schools,'HP Schools Calculation'!ECZ$1,0),"")</f>
        <v/>
      </c>
      <c r="ECZ123" s="50" t="str">
        <f>_xlfn.IFNA(VLOOKUP($B123,Schools,'HP Schools Calculation'!EDA$1,0),"")</f>
        <v/>
      </c>
      <c r="EDA123" s="50" t="str">
        <f>_xlfn.IFNA(VLOOKUP($B123,Schools,'HP Schools Calculation'!EDB$1,0),"")</f>
        <v/>
      </c>
      <c r="EDB123" s="50" t="str">
        <f>_xlfn.IFNA(VLOOKUP($B123,Schools,'HP Schools Calculation'!EDC$1,0),"")</f>
        <v/>
      </c>
      <c r="EDC123" s="50" t="str">
        <f>_xlfn.IFNA(VLOOKUP($B123,Schools,'HP Schools Calculation'!EDD$1,0),"")</f>
        <v/>
      </c>
      <c r="EDD123" s="50" t="str">
        <f>_xlfn.IFNA(VLOOKUP($B123,Schools,'HP Schools Calculation'!EDE$1,0),"")</f>
        <v/>
      </c>
      <c r="EDE123" s="50" t="str">
        <f>_xlfn.IFNA(VLOOKUP($B123,Schools,'HP Schools Calculation'!EDF$1,0),"")</f>
        <v/>
      </c>
      <c r="EDF123" s="50" t="str">
        <f>_xlfn.IFNA(VLOOKUP($B123,Schools,'HP Schools Calculation'!EDG$1,0),"")</f>
        <v/>
      </c>
      <c r="EDG123" s="50" t="str">
        <f>_xlfn.IFNA(VLOOKUP($B123,Schools,'HP Schools Calculation'!EDH$1,0),"")</f>
        <v/>
      </c>
      <c r="EDH123" s="50" t="str">
        <f>_xlfn.IFNA(VLOOKUP($B123,Schools,'HP Schools Calculation'!EDI$1,0),"")</f>
        <v/>
      </c>
      <c r="EDI123" s="50" t="str">
        <f>_xlfn.IFNA(VLOOKUP($B123,Schools,'HP Schools Calculation'!EDJ$1,0),"")</f>
        <v/>
      </c>
      <c r="EDJ123" s="50" t="str">
        <f>_xlfn.IFNA(VLOOKUP($B123,Schools,'HP Schools Calculation'!EDK$1,0),"")</f>
        <v/>
      </c>
      <c r="EDK123" s="50" t="str">
        <f>_xlfn.IFNA(VLOOKUP($B123,Schools,'HP Schools Calculation'!EDL$1,0),"")</f>
        <v/>
      </c>
      <c r="EDL123" s="50" t="str">
        <f>_xlfn.IFNA(VLOOKUP($B123,Schools,'HP Schools Calculation'!EDM$1,0),"")</f>
        <v/>
      </c>
      <c r="EDM123" s="50" t="str">
        <f>_xlfn.IFNA(VLOOKUP($B123,Schools,'HP Schools Calculation'!EDN$1,0),"")</f>
        <v/>
      </c>
      <c r="EDN123" s="50" t="str">
        <f>_xlfn.IFNA(VLOOKUP($B123,Schools,'HP Schools Calculation'!EDO$1,0),"")</f>
        <v/>
      </c>
      <c r="EDO123" s="50" t="str">
        <f>_xlfn.IFNA(VLOOKUP($B123,Schools,'HP Schools Calculation'!EDP$1,0),"")</f>
        <v/>
      </c>
      <c r="EDP123" s="50" t="str">
        <f>_xlfn.IFNA(VLOOKUP($B123,Schools,'HP Schools Calculation'!EDQ$1,0),"")</f>
        <v/>
      </c>
      <c r="EDQ123" s="50" t="str">
        <f>_xlfn.IFNA(VLOOKUP($B123,Schools,'HP Schools Calculation'!EDR$1,0),"")</f>
        <v/>
      </c>
      <c r="EDR123" s="50" t="str">
        <f>_xlfn.IFNA(VLOOKUP($B123,Schools,'HP Schools Calculation'!EDS$1,0),"")</f>
        <v/>
      </c>
      <c r="EDS123" s="50" t="str">
        <f>_xlfn.IFNA(VLOOKUP($B123,Schools,'HP Schools Calculation'!EDT$1,0),"")</f>
        <v/>
      </c>
      <c r="EDT123" s="50" t="str">
        <f>_xlfn.IFNA(VLOOKUP($B123,Schools,'HP Schools Calculation'!EDU$1,0),"")</f>
        <v/>
      </c>
      <c r="EDU123" s="50" t="str">
        <f>_xlfn.IFNA(VLOOKUP($B123,Schools,'HP Schools Calculation'!EDV$1,0),"")</f>
        <v/>
      </c>
      <c r="EDV123" s="50" t="str">
        <f>_xlfn.IFNA(VLOOKUP($B123,Schools,'HP Schools Calculation'!EDW$1,0),"")</f>
        <v/>
      </c>
      <c r="EDW123" s="50" t="str">
        <f>_xlfn.IFNA(VLOOKUP($B123,Schools,'HP Schools Calculation'!EDX$1,0),"")</f>
        <v/>
      </c>
      <c r="EDX123" s="50" t="str">
        <f>_xlfn.IFNA(VLOOKUP($B123,Schools,'HP Schools Calculation'!EDY$1,0),"")</f>
        <v/>
      </c>
      <c r="EDY123" s="50" t="str">
        <f>_xlfn.IFNA(VLOOKUP($B123,Schools,'HP Schools Calculation'!EDZ$1,0),"")</f>
        <v/>
      </c>
      <c r="EDZ123" s="50" t="str">
        <f>_xlfn.IFNA(VLOOKUP($B123,Schools,'HP Schools Calculation'!EEA$1,0),"")</f>
        <v/>
      </c>
      <c r="EEA123" s="50" t="str">
        <f>_xlfn.IFNA(VLOOKUP($B123,Schools,'HP Schools Calculation'!EEB$1,0),"")</f>
        <v/>
      </c>
      <c r="EEB123" s="50" t="str">
        <f>_xlfn.IFNA(VLOOKUP($B123,Schools,'HP Schools Calculation'!EEC$1,0),"")</f>
        <v/>
      </c>
      <c r="EEC123" s="50" t="str">
        <f>_xlfn.IFNA(VLOOKUP($B123,Schools,'HP Schools Calculation'!EED$1,0),"")</f>
        <v/>
      </c>
      <c r="EED123" s="50" t="str">
        <f>_xlfn.IFNA(VLOOKUP($B123,Schools,'HP Schools Calculation'!EEE$1,0),"")</f>
        <v/>
      </c>
      <c r="EEE123" s="50" t="str">
        <f>_xlfn.IFNA(VLOOKUP($B123,Schools,'HP Schools Calculation'!EEF$1,0),"")</f>
        <v/>
      </c>
      <c r="EEF123" s="50" t="str">
        <f>_xlfn.IFNA(VLOOKUP($B123,Schools,'HP Schools Calculation'!EEG$1,0),"")</f>
        <v/>
      </c>
      <c r="EEG123" s="50" t="str">
        <f>_xlfn.IFNA(VLOOKUP($B123,Schools,'HP Schools Calculation'!EEH$1,0),"")</f>
        <v/>
      </c>
      <c r="EEH123" s="50" t="str">
        <f>_xlfn.IFNA(VLOOKUP($B123,Schools,'HP Schools Calculation'!EEI$1,0),"")</f>
        <v/>
      </c>
      <c r="EEI123" s="50" t="str">
        <f>_xlfn.IFNA(VLOOKUP($B123,Schools,'HP Schools Calculation'!EEJ$1,0),"")</f>
        <v/>
      </c>
      <c r="EEJ123" s="50" t="str">
        <f>_xlfn.IFNA(VLOOKUP($B123,Schools,'HP Schools Calculation'!EEK$1,0),"")</f>
        <v/>
      </c>
      <c r="EEK123" s="50" t="str">
        <f>_xlfn.IFNA(VLOOKUP($B123,Schools,'HP Schools Calculation'!EEL$1,0),"")</f>
        <v/>
      </c>
      <c r="EEL123" s="50" t="str">
        <f>_xlfn.IFNA(VLOOKUP($B123,Schools,'HP Schools Calculation'!EEM$1,0),"")</f>
        <v/>
      </c>
      <c r="EEM123" s="50" t="str">
        <f>_xlfn.IFNA(VLOOKUP($B123,Schools,'HP Schools Calculation'!EEN$1,0),"")</f>
        <v/>
      </c>
      <c r="EEN123" s="50" t="str">
        <f>_xlfn.IFNA(VLOOKUP($B123,Schools,'HP Schools Calculation'!EEO$1,0),"")</f>
        <v/>
      </c>
      <c r="EEO123" s="50" t="str">
        <f>_xlfn.IFNA(VLOOKUP($B123,Schools,'HP Schools Calculation'!EEP$1,0),"")</f>
        <v/>
      </c>
      <c r="EEP123" s="50" t="str">
        <f>_xlfn.IFNA(VLOOKUP($B123,Schools,'HP Schools Calculation'!EEQ$1,0),"")</f>
        <v/>
      </c>
      <c r="EEQ123" s="50" t="str">
        <f>_xlfn.IFNA(VLOOKUP($B123,Schools,'HP Schools Calculation'!EER$1,0),"")</f>
        <v/>
      </c>
      <c r="EER123" s="50" t="str">
        <f>_xlfn.IFNA(VLOOKUP($B123,Schools,'HP Schools Calculation'!EES$1,0),"")</f>
        <v/>
      </c>
      <c r="EES123" s="50" t="str">
        <f>_xlfn.IFNA(VLOOKUP($B123,Schools,'HP Schools Calculation'!EET$1,0),"")</f>
        <v/>
      </c>
      <c r="EET123" s="50" t="str">
        <f>_xlfn.IFNA(VLOOKUP($B123,Schools,'HP Schools Calculation'!EEU$1,0),"")</f>
        <v/>
      </c>
      <c r="EEU123" s="50" t="str">
        <f>_xlfn.IFNA(VLOOKUP($B123,Schools,'HP Schools Calculation'!EEV$1,0),"")</f>
        <v/>
      </c>
      <c r="EEV123" s="50" t="str">
        <f>_xlfn.IFNA(VLOOKUP($B123,Schools,'HP Schools Calculation'!EEW$1,0),"")</f>
        <v/>
      </c>
      <c r="EEW123" s="50" t="str">
        <f>_xlfn.IFNA(VLOOKUP($B123,Schools,'HP Schools Calculation'!EEX$1,0),"")</f>
        <v/>
      </c>
      <c r="EEX123" s="50" t="str">
        <f>_xlfn.IFNA(VLOOKUP($B123,Schools,'HP Schools Calculation'!EEY$1,0),"")</f>
        <v/>
      </c>
      <c r="EEY123" s="50" t="str">
        <f>_xlfn.IFNA(VLOOKUP($B123,Schools,'HP Schools Calculation'!EEZ$1,0),"")</f>
        <v/>
      </c>
      <c r="EEZ123" s="50" t="str">
        <f>_xlfn.IFNA(VLOOKUP($B123,Schools,'HP Schools Calculation'!EFA$1,0),"")</f>
        <v/>
      </c>
      <c r="EFA123" s="50" t="str">
        <f>_xlfn.IFNA(VLOOKUP($B123,Schools,'HP Schools Calculation'!EFB$1,0),"")</f>
        <v/>
      </c>
      <c r="EFB123" s="50" t="str">
        <f>_xlfn.IFNA(VLOOKUP($B123,Schools,'HP Schools Calculation'!EFC$1,0),"")</f>
        <v/>
      </c>
      <c r="EFC123" s="50" t="str">
        <f>_xlfn.IFNA(VLOOKUP($B123,Schools,'HP Schools Calculation'!EFD$1,0),"")</f>
        <v/>
      </c>
      <c r="EFD123" s="50" t="str">
        <f>_xlfn.IFNA(VLOOKUP($B123,Schools,'HP Schools Calculation'!EFE$1,0),"")</f>
        <v/>
      </c>
      <c r="EFE123" s="50" t="str">
        <f>_xlfn.IFNA(VLOOKUP($B123,Schools,'HP Schools Calculation'!EFF$1,0),"")</f>
        <v/>
      </c>
      <c r="EFF123" s="50" t="str">
        <f>_xlfn.IFNA(VLOOKUP($B123,Schools,'HP Schools Calculation'!EFG$1,0),"")</f>
        <v/>
      </c>
      <c r="EFG123" s="50" t="str">
        <f>_xlfn.IFNA(VLOOKUP($B123,Schools,'HP Schools Calculation'!EFH$1,0),"")</f>
        <v/>
      </c>
      <c r="EFH123" s="50" t="str">
        <f>_xlfn.IFNA(VLOOKUP($B123,Schools,'HP Schools Calculation'!EFI$1,0),"")</f>
        <v/>
      </c>
      <c r="EFI123" s="50" t="str">
        <f>_xlfn.IFNA(VLOOKUP($B123,Schools,'HP Schools Calculation'!EFJ$1,0),"")</f>
        <v/>
      </c>
      <c r="EFJ123" s="50" t="str">
        <f>_xlfn.IFNA(VLOOKUP($B123,Schools,'HP Schools Calculation'!EFK$1,0),"")</f>
        <v/>
      </c>
      <c r="EFK123" s="50" t="str">
        <f>_xlfn.IFNA(VLOOKUP($B123,Schools,'HP Schools Calculation'!EFL$1,0),"")</f>
        <v/>
      </c>
      <c r="EFL123" s="50" t="str">
        <f>_xlfn.IFNA(VLOOKUP($B123,Schools,'HP Schools Calculation'!EFM$1,0),"")</f>
        <v/>
      </c>
      <c r="EFM123" s="50" t="str">
        <f>_xlfn.IFNA(VLOOKUP($B123,Schools,'HP Schools Calculation'!EFN$1,0),"")</f>
        <v/>
      </c>
      <c r="EFN123" s="50" t="str">
        <f>_xlfn.IFNA(VLOOKUP($B123,Schools,'HP Schools Calculation'!EFO$1,0),"")</f>
        <v/>
      </c>
      <c r="EFO123" s="50" t="str">
        <f>_xlfn.IFNA(VLOOKUP($B123,Schools,'HP Schools Calculation'!EFP$1,0),"")</f>
        <v/>
      </c>
      <c r="EFP123" s="50" t="str">
        <f>_xlfn.IFNA(VLOOKUP($B123,Schools,'HP Schools Calculation'!EFQ$1,0),"")</f>
        <v/>
      </c>
      <c r="EFQ123" s="50" t="str">
        <f>_xlfn.IFNA(VLOOKUP($B123,Schools,'HP Schools Calculation'!EFR$1,0),"")</f>
        <v/>
      </c>
      <c r="EFR123" s="50" t="str">
        <f>_xlfn.IFNA(VLOOKUP($B123,Schools,'HP Schools Calculation'!EFS$1,0),"")</f>
        <v/>
      </c>
      <c r="EFS123" s="50" t="str">
        <f>_xlfn.IFNA(VLOOKUP($B123,Schools,'HP Schools Calculation'!EFT$1,0),"")</f>
        <v/>
      </c>
      <c r="EFT123" s="50" t="str">
        <f>_xlfn.IFNA(VLOOKUP($B123,Schools,'HP Schools Calculation'!EFU$1,0),"")</f>
        <v/>
      </c>
      <c r="EFU123" s="50" t="str">
        <f>_xlfn.IFNA(VLOOKUP($B123,Schools,'HP Schools Calculation'!EFV$1,0),"")</f>
        <v/>
      </c>
      <c r="EFV123" s="50" t="str">
        <f>_xlfn.IFNA(VLOOKUP($B123,Schools,'HP Schools Calculation'!EFW$1,0),"")</f>
        <v/>
      </c>
      <c r="EFW123" s="50" t="str">
        <f>_xlfn.IFNA(VLOOKUP($B123,Schools,'HP Schools Calculation'!EFX$1,0),"")</f>
        <v/>
      </c>
      <c r="EFX123" s="50" t="str">
        <f>_xlfn.IFNA(VLOOKUP($B123,Schools,'HP Schools Calculation'!EFY$1,0),"")</f>
        <v/>
      </c>
      <c r="EFY123" s="50" t="str">
        <f>_xlfn.IFNA(VLOOKUP($B123,Schools,'HP Schools Calculation'!EFZ$1,0),"")</f>
        <v/>
      </c>
      <c r="EFZ123" s="50" t="str">
        <f>_xlfn.IFNA(VLOOKUP($B123,Schools,'HP Schools Calculation'!EGA$1,0),"")</f>
        <v/>
      </c>
      <c r="EGA123" s="50" t="str">
        <f>_xlfn.IFNA(VLOOKUP($B123,Schools,'HP Schools Calculation'!EGB$1,0),"")</f>
        <v/>
      </c>
      <c r="EGB123" s="50" t="str">
        <f>_xlfn.IFNA(VLOOKUP($B123,Schools,'HP Schools Calculation'!EGC$1,0),"")</f>
        <v/>
      </c>
      <c r="EGC123" s="50" t="str">
        <f>_xlfn.IFNA(VLOOKUP($B123,Schools,'HP Schools Calculation'!EGD$1,0),"")</f>
        <v/>
      </c>
      <c r="EGD123" s="50" t="str">
        <f>_xlfn.IFNA(VLOOKUP($B123,Schools,'HP Schools Calculation'!EGE$1,0),"")</f>
        <v/>
      </c>
      <c r="EGE123" s="50" t="str">
        <f>_xlfn.IFNA(VLOOKUP($B123,Schools,'HP Schools Calculation'!EGF$1,0),"")</f>
        <v/>
      </c>
      <c r="EGF123" s="50" t="str">
        <f>_xlfn.IFNA(VLOOKUP($B123,Schools,'HP Schools Calculation'!EGG$1,0),"")</f>
        <v/>
      </c>
      <c r="EGG123" s="50" t="str">
        <f>_xlfn.IFNA(VLOOKUP($B123,Schools,'HP Schools Calculation'!EGH$1,0),"")</f>
        <v/>
      </c>
      <c r="EGH123" s="50" t="str">
        <f>_xlfn.IFNA(VLOOKUP($B123,Schools,'HP Schools Calculation'!EGI$1,0),"")</f>
        <v/>
      </c>
      <c r="EGI123" s="50" t="str">
        <f>_xlfn.IFNA(VLOOKUP($B123,Schools,'HP Schools Calculation'!EGJ$1,0),"")</f>
        <v/>
      </c>
      <c r="EGJ123" s="50" t="str">
        <f>_xlfn.IFNA(VLOOKUP($B123,Schools,'HP Schools Calculation'!EGK$1,0),"")</f>
        <v/>
      </c>
      <c r="EGK123" s="50" t="str">
        <f>_xlfn.IFNA(VLOOKUP($B123,Schools,'HP Schools Calculation'!EGL$1,0),"")</f>
        <v/>
      </c>
      <c r="EGL123" s="50" t="str">
        <f>_xlfn.IFNA(VLOOKUP($B123,Schools,'HP Schools Calculation'!EGM$1,0),"")</f>
        <v/>
      </c>
      <c r="EGM123" s="50" t="str">
        <f>_xlfn.IFNA(VLOOKUP($B123,Schools,'HP Schools Calculation'!EGN$1,0),"")</f>
        <v/>
      </c>
      <c r="EGN123" s="50" t="str">
        <f>_xlfn.IFNA(VLOOKUP($B123,Schools,'HP Schools Calculation'!EGO$1,0),"")</f>
        <v/>
      </c>
      <c r="EGO123" s="50" t="str">
        <f>_xlfn.IFNA(VLOOKUP($B123,Schools,'HP Schools Calculation'!EGP$1,0),"")</f>
        <v/>
      </c>
      <c r="EGP123" s="50" t="str">
        <f>_xlfn.IFNA(VLOOKUP($B123,Schools,'HP Schools Calculation'!EGQ$1,0),"")</f>
        <v/>
      </c>
      <c r="EGQ123" s="50" t="str">
        <f>_xlfn.IFNA(VLOOKUP($B123,Schools,'HP Schools Calculation'!EGR$1,0),"")</f>
        <v/>
      </c>
      <c r="EGR123" s="50" t="str">
        <f>_xlfn.IFNA(VLOOKUP($B123,Schools,'HP Schools Calculation'!EGS$1,0),"")</f>
        <v/>
      </c>
      <c r="EGS123" s="50" t="str">
        <f>_xlfn.IFNA(VLOOKUP($B123,Schools,'HP Schools Calculation'!EGT$1,0),"")</f>
        <v/>
      </c>
      <c r="EGT123" s="50" t="str">
        <f>_xlfn.IFNA(VLOOKUP($B123,Schools,'HP Schools Calculation'!EGU$1,0),"")</f>
        <v/>
      </c>
      <c r="EGU123" s="50" t="str">
        <f>_xlfn.IFNA(VLOOKUP($B123,Schools,'HP Schools Calculation'!EGV$1,0),"")</f>
        <v/>
      </c>
      <c r="EGV123" s="50" t="str">
        <f>_xlfn.IFNA(VLOOKUP($B123,Schools,'HP Schools Calculation'!EGW$1,0),"")</f>
        <v/>
      </c>
      <c r="EGW123" s="50" t="str">
        <f>_xlfn.IFNA(VLOOKUP($B123,Schools,'HP Schools Calculation'!EGX$1,0),"")</f>
        <v/>
      </c>
      <c r="EGX123" s="50" t="str">
        <f>_xlfn.IFNA(VLOOKUP($B123,Schools,'HP Schools Calculation'!EGY$1,0),"")</f>
        <v/>
      </c>
      <c r="EGY123" s="50" t="str">
        <f>_xlfn.IFNA(VLOOKUP($B123,Schools,'HP Schools Calculation'!EGZ$1,0),"")</f>
        <v/>
      </c>
      <c r="EGZ123" s="50" t="str">
        <f>_xlfn.IFNA(VLOOKUP($B123,Schools,'HP Schools Calculation'!EHA$1,0),"")</f>
        <v/>
      </c>
      <c r="EHA123" s="50" t="str">
        <f>_xlfn.IFNA(VLOOKUP($B123,Schools,'HP Schools Calculation'!EHB$1,0),"")</f>
        <v/>
      </c>
      <c r="EHB123" s="50" t="str">
        <f>_xlfn.IFNA(VLOOKUP($B123,Schools,'HP Schools Calculation'!EHC$1,0),"")</f>
        <v/>
      </c>
      <c r="EHC123" s="50" t="str">
        <f>_xlfn.IFNA(VLOOKUP($B123,Schools,'HP Schools Calculation'!EHD$1,0),"")</f>
        <v/>
      </c>
      <c r="EHD123" s="50" t="str">
        <f>_xlfn.IFNA(VLOOKUP($B123,Schools,'HP Schools Calculation'!EHE$1,0),"")</f>
        <v/>
      </c>
      <c r="EHE123" s="50" t="str">
        <f>_xlfn.IFNA(VLOOKUP($B123,Schools,'HP Schools Calculation'!EHF$1,0),"")</f>
        <v/>
      </c>
      <c r="EHF123" s="50" t="str">
        <f>_xlfn.IFNA(VLOOKUP($B123,Schools,'HP Schools Calculation'!EHG$1,0),"")</f>
        <v/>
      </c>
      <c r="EHG123" s="50" t="str">
        <f>_xlfn.IFNA(VLOOKUP($B123,Schools,'HP Schools Calculation'!EHH$1,0),"")</f>
        <v/>
      </c>
      <c r="EHH123" s="50" t="str">
        <f>_xlfn.IFNA(VLOOKUP($B123,Schools,'HP Schools Calculation'!EHI$1,0),"")</f>
        <v/>
      </c>
      <c r="EHI123" s="50" t="str">
        <f>_xlfn.IFNA(VLOOKUP($B123,Schools,'HP Schools Calculation'!EHJ$1,0),"")</f>
        <v/>
      </c>
      <c r="EHJ123" s="50" t="str">
        <f>_xlfn.IFNA(VLOOKUP($B123,Schools,'HP Schools Calculation'!EHK$1,0),"")</f>
        <v/>
      </c>
      <c r="EHK123" s="50" t="str">
        <f>_xlfn.IFNA(VLOOKUP($B123,Schools,'HP Schools Calculation'!EHL$1,0),"")</f>
        <v/>
      </c>
      <c r="EHL123" s="50" t="str">
        <f>_xlfn.IFNA(VLOOKUP($B123,Schools,'HP Schools Calculation'!EHM$1,0),"")</f>
        <v/>
      </c>
      <c r="EHM123" s="50" t="str">
        <f>_xlfn.IFNA(VLOOKUP($B123,Schools,'HP Schools Calculation'!EHN$1,0),"")</f>
        <v/>
      </c>
      <c r="EHN123" s="50" t="str">
        <f>_xlfn.IFNA(VLOOKUP($B123,Schools,'HP Schools Calculation'!EHO$1,0),"")</f>
        <v/>
      </c>
      <c r="EHO123" s="50" t="str">
        <f>_xlfn.IFNA(VLOOKUP($B123,Schools,'HP Schools Calculation'!EHP$1,0),"")</f>
        <v/>
      </c>
      <c r="EHP123" s="50" t="str">
        <f>_xlfn.IFNA(VLOOKUP($B123,Schools,'HP Schools Calculation'!EHQ$1,0),"")</f>
        <v/>
      </c>
      <c r="EHQ123" s="50" t="str">
        <f>_xlfn.IFNA(VLOOKUP($B123,Schools,'HP Schools Calculation'!EHR$1,0),"")</f>
        <v/>
      </c>
      <c r="EHR123" s="50" t="str">
        <f>_xlfn.IFNA(VLOOKUP($B123,Schools,'HP Schools Calculation'!EHS$1,0),"")</f>
        <v/>
      </c>
      <c r="EHS123" s="50" t="str">
        <f>_xlfn.IFNA(VLOOKUP($B123,Schools,'HP Schools Calculation'!EHT$1,0),"")</f>
        <v/>
      </c>
      <c r="EHT123" s="50" t="str">
        <f>_xlfn.IFNA(VLOOKUP($B123,Schools,'HP Schools Calculation'!EHU$1,0),"")</f>
        <v/>
      </c>
      <c r="EHU123" s="50" t="str">
        <f>_xlfn.IFNA(VLOOKUP($B123,Schools,'HP Schools Calculation'!EHV$1,0),"")</f>
        <v/>
      </c>
      <c r="EHV123" s="50" t="str">
        <f>_xlfn.IFNA(VLOOKUP($B123,Schools,'HP Schools Calculation'!EHW$1,0),"")</f>
        <v/>
      </c>
      <c r="EHW123" s="50" t="str">
        <f>_xlfn.IFNA(VLOOKUP($B123,Schools,'HP Schools Calculation'!EHX$1,0),"")</f>
        <v/>
      </c>
      <c r="EHX123" s="50" t="str">
        <f>_xlfn.IFNA(VLOOKUP($B123,Schools,'HP Schools Calculation'!EHY$1,0),"")</f>
        <v/>
      </c>
      <c r="EHY123" s="50" t="str">
        <f>_xlfn.IFNA(VLOOKUP($B123,Schools,'HP Schools Calculation'!EHZ$1,0),"")</f>
        <v/>
      </c>
      <c r="EHZ123" s="50" t="str">
        <f>_xlfn.IFNA(VLOOKUP($B123,Schools,'HP Schools Calculation'!EIA$1,0),"")</f>
        <v/>
      </c>
      <c r="EIA123" s="50" t="str">
        <f>_xlfn.IFNA(VLOOKUP($B123,Schools,'HP Schools Calculation'!EIB$1,0),"")</f>
        <v/>
      </c>
      <c r="EIB123" s="50" t="str">
        <f>_xlfn.IFNA(VLOOKUP($B123,Schools,'HP Schools Calculation'!EIC$1,0),"")</f>
        <v/>
      </c>
      <c r="EIC123" s="50" t="str">
        <f>_xlfn.IFNA(VLOOKUP($B123,Schools,'HP Schools Calculation'!EID$1,0),"")</f>
        <v/>
      </c>
      <c r="EID123" s="50" t="str">
        <f>_xlfn.IFNA(VLOOKUP($B123,Schools,'HP Schools Calculation'!EIE$1,0),"")</f>
        <v/>
      </c>
      <c r="EIE123" s="50" t="str">
        <f>_xlfn.IFNA(VLOOKUP($B123,Schools,'HP Schools Calculation'!EIF$1,0),"")</f>
        <v/>
      </c>
      <c r="EIF123" s="50" t="str">
        <f>_xlfn.IFNA(VLOOKUP($B123,Schools,'HP Schools Calculation'!EIG$1,0),"")</f>
        <v/>
      </c>
      <c r="EIG123" s="50" t="str">
        <f>_xlfn.IFNA(VLOOKUP($B123,Schools,'HP Schools Calculation'!EIH$1,0),"")</f>
        <v/>
      </c>
      <c r="EIH123" s="50" t="str">
        <f>_xlfn.IFNA(VLOOKUP($B123,Schools,'HP Schools Calculation'!EII$1,0),"")</f>
        <v/>
      </c>
      <c r="EII123" s="50" t="str">
        <f>_xlfn.IFNA(VLOOKUP($B123,Schools,'HP Schools Calculation'!EIJ$1,0),"")</f>
        <v/>
      </c>
      <c r="EIJ123" s="50" t="str">
        <f>_xlfn.IFNA(VLOOKUP($B123,Schools,'HP Schools Calculation'!EIK$1,0),"")</f>
        <v/>
      </c>
      <c r="EIK123" s="50" t="str">
        <f>_xlfn.IFNA(VLOOKUP($B123,Schools,'HP Schools Calculation'!EIL$1,0),"")</f>
        <v/>
      </c>
      <c r="EIL123" s="50" t="str">
        <f>_xlfn.IFNA(VLOOKUP($B123,Schools,'HP Schools Calculation'!EIM$1,0),"")</f>
        <v/>
      </c>
      <c r="EIM123" s="50" t="str">
        <f>_xlfn.IFNA(VLOOKUP($B123,Schools,'HP Schools Calculation'!EIN$1,0),"")</f>
        <v/>
      </c>
      <c r="EIN123" s="50" t="str">
        <f>_xlfn.IFNA(VLOOKUP($B123,Schools,'HP Schools Calculation'!EIO$1,0),"")</f>
        <v/>
      </c>
      <c r="EIO123" s="50" t="str">
        <f>_xlfn.IFNA(VLOOKUP($B123,Schools,'HP Schools Calculation'!EIP$1,0),"")</f>
        <v/>
      </c>
      <c r="EIP123" s="50" t="str">
        <f>_xlfn.IFNA(VLOOKUP($B123,Schools,'HP Schools Calculation'!EIQ$1,0),"")</f>
        <v/>
      </c>
      <c r="EIQ123" s="50" t="str">
        <f>_xlfn.IFNA(VLOOKUP($B123,Schools,'HP Schools Calculation'!EIR$1,0),"")</f>
        <v/>
      </c>
      <c r="EIR123" s="50" t="str">
        <f>_xlfn.IFNA(VLOOKUP($B123,Schools,'HP Schools Calculation'!EIS$1,0),"")</f>
        <v/>
      </c>
      <c r="EIS123" s="50" t="str">
        <f>_xlfn.IFNA(VLOOKUP($B123,Schools,'HP Schools Calculation'!EIT$1,0),"")</f>
        <v/>
      </c>
      <c r="EIT123" s="50" t="str">
        <f>_xlfn.IFNA(VLOOKUP($B123,Schools,'HP Schools Calculation'!EIU$1,0),"")</f>
        <v/>
      </c>
      <c r="EIU123" s="50" t="str">
        <f>_xlfn.IFNA(VLOOKUP($B123,Schools,'HP Schools Calculation'!EIV$1,0),"")</f>
        <v/>
      </c>
      <c r="EIV123" s="50" t="str">
        <f>_xlfn.IFNA(VLOOKUP($B123,Schools,'HP Schools Calculation'!EIW$1,0),"")</f>
        <v/>
      </c>
      <c r="EIW123" s="50" t="str">
        <f>_xlfn.IFNA(VLOOKUP($B123,Schools,'HP Schools Calculation'!EIX$1,0),"")</f>
        <v/>
      </c>
      <c r="EIX123" s="50" t="str">
        <f>_xlfn.IFNA(VLOOKUP($B123,Schools,'HP Schools Calculation'!EIY$1,0),"")</f>
        <v/>
      </c>
      <c r="EIY123" s="50" t="str">
        <f>_xlfn.IFNA(VLOOKUP($B123,Schools,'HP Schools Calculation'!EIZ$1,0),"")</f>
        <v/>
      </c>
      <c r="EIZ123" s="50" t="str">
        <f>_xlfn.IFNA(VLOOKUP($B123,Schools,'HP Schools Calculation'!EJA$1,0),"")</f>
        <v/>
      </c>
      <c r="EJA123" s="50" t="str">
        <f>_xlfn.IFNA(VLOOKUP($B123,Schools,'HP Schools Calculation'!EJB$1,0),"")</f>
        <v/>
      </c>
      <c r="EJB123" s="50" t="str">
        <f>_xlfn.IFNA(VLOOKUP($B123,Schools,'HP Schools Calculation'!EJC$1,0),"")</f>
        <v/>
      </c>
      <c r="EJC123" s="50" t="str">
        <f>_xlfn.IFNA(VLOOKUP($B123,Schools,'HP Schools Calculation'!EJD$1,0),"")</f>
        <v/>
      </c>
      <c r="EJD123" s="50" t="str">
        <f>_xlfn.IFNA(VLOOKUP($B123,Schools,'HP Schools Calculation'!EJE$1,0),"")</f>
        <v/>
      </c>
      <c r="EJE123" s="50" t="str">
        <f>_xlfn.IFNA(VLOOKUP($B123,Schools,'HP Schools Calculation'!EJF$1,0),"")</f>
        <v/>
      </c>
      <c r="EJF123" s="50" t="str">
        <f>_xlfn.IFNA(VLOOKUP($B123,Schools,'HP Schools Calculation'!EJG$1,0),"")</f>
        <v/>
      </c>
      <c r="EJG123" s="50" t="str">
        <f>_xlfn.IFNA(VLOOKUP($B123,Schools,'HP Schools Calculation'!EJH$1,0),"")</f>
        <v/>
      </c>
      <c r="EJH123" s="50" t="str">
        <f>_xlfn.IFNA(VLOOKUP($B123,Schools,'HP Schools Calculation'!EJI$1,0),"")</f>
        <v/>
      </c>
      <c r="EJI123" s="50" t="str">
        <f>_xlfn.IFNA(VLOOKUP($B123,Schools,'HP Schools Calculation'!EJJ$1,0),"")</f>
        <v/>
      </c>
      <c r="EJJ123" s="50" t="str">
        <f>_xlfn.IFNA(VLOOKUP($B123,Schools,'HP Schools Calculation'!EJK$1,0),"")</f>
        <v/>
      </c>
      <c r="EJK123" s="50" t="str">
        <f>_xlfn.IFNA(VLOOKUP($B123,Schools,'HP Schools Calculation'!EJL$1,0),"")</f>
        <v/>
      </c>
      <c r="EJL123" s="50" t="str">
        <f>_xlfn.IFNA(VLOOKUP($B123,Schools,'HP Schools Calculation'!EJM$1,0),"")</f>
        <v/>
      </c>
      <c r="EJM123" s="50" t="str">
        <f>_xlfn.IFNA(VLOOKUP($B123,Schools,'HP Schools Calculation'!EJN$1,0),"")</f>
        <v/>
      </c>
      <c r="EJN123" s="50" t="str">
        <f>_xlfn.IFNA(VLOOKUP($B123,Schools,'HP Schools Calculation'!EJO$1,0),"")</f>
        <v/>
      </c>
      <c r="EJO123" s="50" t="str">
        <f>_xlfn.IFNA(VLOOKUP($B123,Schools,'HP Schools Calculation'!EJP$1,0),"")</f>
        <v/>
      </c>
      <c r="EJP123" s="50" t="str">
        <f>_xlfn.IFNA(VLOOKUP($B123,Schools,'HP Schools Calculation'!EJQ$1,0),"")</f>
        <v/>
      </c>
      <c r="EJQ123" s="50" t="str">
        <f>_xlfn.IFNA(VLOOKUP($B123,Schools,'HP Schools Calculation'!EJR$1,0),"")</f>
        <v/>
      </c>
      <c r="EJR123" s="50" t="str">
        <f>_xlfn.IFNA(VLOOKUP($B123,Schools,'HP Schools Calculation'!EJS$1,0),"")</f>
        <v/>
      </c>
      <c r="EJS123" s="50" t="str">
        <f>_xlfn.IFNA(VLOOKUP($B123,Schools,'HP Schools Calculation'!EJT$1,0),"")</f>
        <v/>
      </c>
      <c r="EJT123" s="50" t="str">
        <f>_xlfn.IFNA(VLOOKUP($B123,Schools,'HP Schools Calculation'!EJU$1,0),"")</f>
        <v/>
      </c>
      <c r="EJU123" s="50" t="str">
        <f>_xlfn.IFNA(VLOOKUP($B123,Schools,'HP Schools Calculation'!EJV$1,0),"")</f>
        <v/>
      </c>
      <c r="EJV123" s="50" t="str">
        <f>_xlfn.IFNA(VLOOKUP($B123,Schools,'HP Schools Calculation'!EJW$1,0),"")</f>
        <v/>
      </c>
      <c r="EJW123" s="50" t="str">
        <f>_xlfn.IFNA(VLOOKUP($B123,Schools,'HP Schools Calculation'!EJX$1,0),"")</f>
        <v/>
      </c>
      <c r="EJX123" s="50" t="str">
        <f>_xlfn.IFNA(VLOOKUP($B123,Schools,'HP Schools Calculation'!EJY$1,0),"")</f>
        <v/>
      </c>
      <c r="EJY123" s="50" t="str">
        <f>_xlfn.IFNA(VLOOKUP($B123,Schools,'HP Schools Calculation'!EJZ$1,0),"")</f>
        <v/>
      </c>
      <c r="EJZ123" s="50" t="str">
        <f>_xlfn.IFNA(VLOOKUP($B123,Schools,'HP Schools Calculation'!EKA$1,0),"")</f>
        <v/>
      </c>
      <c r="EKA123" s="50" t="str">
        <f>_xlfn.IFNA(VLOOKUP($B123,Schools,'HP Schools Calculation'!EKB$1,0),"")</f>
        <v/>
      </c>
      <c r="EKB123" s="50" t="str">
        <f>_xlfn.IFNA(VLOOKUP($B123,Schools,'HP Schools Calculation'!EKC$1,0),"")</f>
        <v/>
      </c>
      <c r="EKC123" s="50" t="str">
        <f>_xlfn.IFNA(VLOOKUP($B123,Schools,'HP Schools Calculation'!EKD$1,0),"")</f>
        <v/>
      </c>
      <c r="EKD123" s="50" t="str">
        <f>_xlfn.IFNA(VLOOKUP($B123,Schools,'HP Schools Calculation'!EKE$1,0),"")</f>
        <v/>
      </c>
      <c r="EKE123" s="50" t="str">
        <f>_xlfn.IFNA(VLOOKUP($B123,Schools,'HP Schools Calculation'!EKF$1,0),"")</f>
        <v/>
      </c>
      <c r="EKF123" s="50" t="str">
        <f>_xlfn.IFNA(VLOOKUP($B123,Schools,'HP Schools Calculation'!EKG$1,0),"")</f>
        <v/>
      </c>
      <c r="EKG123" s="50" t="str">
        <f>_xlfn.IFNA(VLOOKUP($B123,Schools,'HP Schools Calculation'!EKH$1,0),"")</f>
        <v/>
      </c>
      <c r="EKH123" s="50" t="str">
        <f>_xlfn.IFNA(VLOOKUP($B123,Schools,'HP Schools Calculation'!EKI$1,0),"")</f>
        <v/>
      </c>
      <c r="EKI123" s="50" t="str">
        <f>_xlfn.IFNA(VLOOKUP($B123,Schools,'HP Schools Calculation'!EKJ$1,0),"")</f>
        <v/>
      </c>
      <c r="EKJ123" s="50" t="str">
        <f>_xlfn.IFNA(VLOOKUP($B123,Schools,'HP Schools Calculation'!EKK$1,0),"")</f>
        <v/>
      </c>
      <c r="EKK123" s="50" t="str">
        <f>_xlfn.IFNA(VLOOKUP($B123,Schools,'HP Schools Calculation'!EKL$1,0),"")</f>
        <v/>
      </c>
      <c r="EKL123" s="50" t="str">
        <f>_xlfn.IFNA(VLOOKUP($B123,Schools,'HP Schools Calculation'!EKM$1,0),"")</f>
        <v/>
      </c>
      <c r="EKM123" s="50" t="str">
        <f>_xlfn.IFNA(VLOOKUP($B123,Schools,'HP Schools Calculation'!EKN$1,0),"")</f>
        <v/>
      </c>
      <c r="EKN123" s="50" t="str">
        <f>_xlfn.IFNA(VLOOKUP($B123,Schools,'HP Schools Calculation'!EKO$1,0),"")</f>
        <v/>
      </c>
      <c r="EKO123" s="50" t="str">
        <f>_xlfn.IFNA(VLOOKUP($B123,Schools,'HP Schools Calculation'!EKP$1,0),"")</f>
        <v/>
      </c>
      <c r="EKP123" s="50" t="str">
        <f>_xlfn.IFNA(VLOOKUP($B123,Schools,'HP Schools Calculation'!EKQ$1,0),"")</f>
        <v/>
      </c>
      <c r="EKQ123" s="50" t="str">
        <f>_xlfn.IFNA(VLOOKUP($B123,Schools,'HP Schools Calculation'!EKR$1,0),"")</f>
        <v/>
      </c>
      <c r="EKR123" s="50" t="str">
        <f>_xlfn.IFNA(VLOOKUP($B123,Schools,'HP Schools Calculation'!EKS$1,0),"")</f>
        <v/>
      </c>
      <c r="EKS123" s="50" t="str">
        <f>_xlfn.IFNA(VLOOKUP($B123,Schools,'HP Schools Calculation'!EKT$1,0),"")</f>
        <v/>
      </c>
      <c r="EKT123" s="50" t="str">
        <f>_xlfn.IFNA(VLOOKUP($B123,Schools,'HP Schools Calculation'!EKU$1,0),"")</f>
        <v/>
      </c>
      <c r="EKU123" s="50" t="str">
        <f>_xlfn.IFNA(VLOOKUP($B123,Schools,'HP Schools Calculation'!EKV$1,0),"")</f>
        <v/>
      </c>
      <c r="EKV123" s="50" t="str">
        <f>_xlfn.IFNA(VLOOKUP($B123,Schools,'HP Schools Calculation'!EKW$1,0),"")</f>
        <v/>
      </c>
      <c r="EKW123" s="50" t="str">
        <f>_xlfn.IFNA(VLOOKUP($B123,Schools,'HP Schools Calculation'!EKX$1,0),"")</f>
        <v/>
      </c>
      <c r="EKX123" s="50" t="str">
        <f>_xlfn.IFNA(VLOOKUP($B123,Schools,'HP Schools Calculation'!EKY$1,0),"")</f>
        <v/>
      </c>
      <c r="EKY123" s="50" t="str">
        <f>_xlfn.IFNA(VLOOKUP($B123,Schools,'HP Schools Calculation'!EKZ$1,0),"")</f>
        <v/>
      </c>
      <c r="EKZ123" s="50" t="str">
        <f>_xlfn.IFNA(VLOOKUP($B123,Schools,'HP Schools Calculation'!ELA$1,0),"")</f>
        <v/>
      </c>
      <c r="ELA123" s="50" t="str">
        <f>_xlfn.IFNA(VLOOKUP($B123,Schools,'HP Schools Calculation'!ELB$1,0),"")</f>
        <v/>
      </c>
      <c r="ELB123" s="50" t="str">
        <f>_xlfn.IFNA(VLOOKUP($B123,Schools,'HP Schools Calculation'!ELC$1,0),"")</f>
        <v/>
      </c>
      <c r="ELC123" s="50" t="str">
        <f>_xlfn.IFNA(VLOOKUP($B123,Schools,'HP Schools Calculation'!ELD$1,0),"")</f>
        <v/>
      </c>
      <c r="ELD123" s="50" t="str">
        <f>_xlfn.IFNA(VLOOKUP($B123,Schools,'HP Schools Calculation'!ELE$1,0),"")</f>
        <v/>
      </c>
      <c r="ELE123" s="50" t="str">
        <f>_xlfn.IFNA(VLOOKUP($B123,Schools,'HP Schools Calculation'!ELF$1,0),"")</f>
        <v/>
      </c>
      <c r="ELF123" s="50" t="str">
        <f>_xlfn.IFNA(VLOOKUP($B123,Schools,'HP Schools Calculation'!ELG$1,0),"")</f>
        <v/>
      </c>
      <c r="ELG123" s="50" t="str">
        <f>_xlfn.IFNA(VLOOKUP($B123,Schools,'HP Schools Calculation'!ELH$1,0),"")</f>
        <v/>
      </c>
      <c r="ELH123" s="50" t="str">
        <f>_xlfn.IFNA(VLOOKUP($B123,Schools,'HP Schools Calculation'!ELI$1,0),"")</f>
        <v/>
      </c>
      <c r="ELI123" s="50" t="str">
        <f>_xlfn.IFNA(VLOOKUP($B123,Schools,'HP Schools Calculation'!ELJ$1,0),"")</f>
        <v/>
      </c>
      <c r="ELJ123" s="50" t="str">
        <f>_xlfn.IFNA(VLOOKUP($B123,Schools,'HP Schools Calculation'!ELK$1,0),"")</f>
        <v/>
      </c>
      <c r="ELK123" s="50" t="str">
        <f>_xlfn.IFNA(VLOOKUP($B123,Schools,'HP Schools Calculation'!ELL$1,0),"")</f>
        <v/>
      </c>
      <c r="ELL123" s="50" t="str">
        <f>_xlfn.IFNA(VLOOKUP($B123,Schools,'HP Schools Calculation'!ELM$1,0),"")</f>
        <v/>
      </c>
      <c r="ELM123" s="50" t="str">
        <f>_xlfn.IFNA(VLOOKUP($B123,Schools,'HP Schools Calculation'!ELN$1,0),"")</f>
        <v/>
      </c>
      <c r="ELN123" s="50" t="str">
        <f>_xlfn.IFNA(VLOOKUP($B123,Schools,'HP Schools Calculation'!ELO$1,0),"")</f>
        <v/>
      </c>
      <c r="ELO123" s="50" t="str">
        <f>_xlfn.IFNA(VLOOKUP($B123,Schools,'HP Schools Calculation'!ELP$1,0),"")</f>
        <v/>
      </c>
      <c r="ELP123" s="50" t="str">
        <f>_xlfn.IFNA(VLOOKUP($B123,Schools,'HP Schools Calculation'!ELQ$1,0),"")</f>
        <v/>
      </c>
      <c r="ELQ123" s="50" t="str">
        <f>_xlfn.IFNA(VLOOKUP($B123,Schools,'HP Schools Calculation'!ELR$1,0),"")</f>
        <v/>
      </c>
      <c r="ELR123" s="50" t="str">
        <f>_xlfn.IFNA(VLOOKUP($B123,Schools,'HP Schools Calculation'!ELS$1,0),"")</f>
        <v/>
      </c>
      <c r="ELS123" s="50" t="str">
        <f>_xlfn.IFNA(VLOOKUP($B123,Schools,'HP Schools Calculation'!ELT$1,0),"")</f>
        <v/>
      </c>
      <c r="ELT123" s="50" t="str">
        <f>_xlfn.IFNA(VLOOKUP($B123,Schools,'HP Schools Calculation'!ELU$1,0),"")</f>
        <v/>
      </c>
      <c r="ELU123" s="50" t="str">
        <f>_xlfn.IFNA(VLOOKUP($B123,Schools,'HP Schools Calculation'!ELV$1,0),"")</f>
        <v/>
      </c>
      <c r="ELV123" s="50" t="str">
        <f>_xlfn.IFNA(VLOOKUP($B123,Schools,'HP Schools Calculation'!ELW$1,0),"")</f>
        <v/>
      </c>
      <c r="ELW123" s="50" t="str">
        <f>_xlfn.IFNA(VLOOKUP($B123,Schools,'HP Schools Calculation'!ELX$1,0),"")</f>
        <v/>
      </c>
      <c r="ELX123" s="50" t="str">
        <f>_xlfn.IFNA(VLOOKUP($B123,Schools,'HP Schools Calculation'!ELY$1,0),"")</f>
        <v/>
      </c>
      <c r="ELY123" s="50" t="str">
        <f>_xlfn.IFNA(VLOOKUP($B123,Schools,'HP Schools Calculation'!ELZ$1,0),"")</f>
        <v/>
      </c>
      <c r="ELZ123" s="50" t="str">
        <f>_xlfn.IFNA(VLOOKUP($B123,Schools,'HP Schools Calculation'!EMA$1,0),"")</f>
        <v/>
      </c>
      <c r="EMA123" s="50" t="str">
        <f>_xlfn.IFNA(VLOOKUP($B123,Schools,'HP Schools Calculation'!EMB$1,0),"")</f>
        <v/>
      </c>
      <c r="EMB123" s="50" t="str">
        <f>_xlfn.IFNA(VLOOKUP($B123,Schools,'HP Schools Calculation'!EMC$1,0),"")</f>
        <v/>
      </c>
      <c r="EMC123" s="50" t="str">
        <f>_xlfn.IFNA(VLOOKUP($B123,Schools,'HP Schools Calculation'!EMD$1,0),"")</f>
        <v/>
      </c>
      <c r="EMD123" s="50" t="str">
        <f>_xlfn.IFNA(VLOOKUP($B123,Schools,'HP Schools Calculation'!EME$1,0),"")</f>
        <v/>
      </c>
      <c r="EME123" s="50" t="str">
        <f>_xlfn.IFNA(VLOOKUP($B123,Schools,'HP Schools Calculation'!EMF$1,0),"")</f>
        <v/>
      </c>
      <c r="EMF123" s="50" t="str">
        <f>_xlfn.IFNA(VLOOKUP($B123,Schools,'HP Schools Calculation'!EMG$1,0),"")</f>
        <v/>
      </c>
      <c r="EMG123" s="50" t="str">
        <f>_xlfn.IFNA(VLOOKUP($B123,Schools,'HP Schools Calculation'!EMH$1,0),"")</f>
        <v/>
      </c>
      <c r="EMH123" s="50" t="str">
        <f>_xlfn.IFNA(VLOOKUP($B123,Schools,'HP Schools Calculation'!EMI$1,0),"")</f>
        <v/>
      </c>
      <c r="EMI123" s="50" t="str">
        <f>_xlfn.IFNA(VLOOKUP($B123,Schools,'HP Schools Calculation'!EMJ$1,0),"")</f>
        <v/>
      </c>
      <c r="EMJ123" s="50" t="str">
        <f>_xlfn.IFNA(VLOOKUP($B123,Schools,'HP Schools Calculation'!EMK$1,0),"")</f>
        <v/>
      </c>
      <c r="EMK123" s="50" t="str">
        <f>_xlfn.IFNA(VLOOKUP($B123,Schools,'HP Schools Calculation'!EML$1,0),"")</f>
        <v/>
      </c>
      <c r="EML123" s="50" t="str">
        <f>_xlfn.IFNA(VLOOKUP($B123,Schools,'HP Schools Calculation'!EMM$1,0),"")</f>
        <v/>
      </c>
      <c r="EMM123" s="50" t="str">
        <f>_xlfn.IFNA(VLOOKUP($B123,Schools,'HP Schools Calculation'!EMN$1,0),"")</f>
        <v/>
      </c>
      <c r="EMN123" s="50" t="str">
        <f>_xlfn.IFNA(VLOOKUP($B123,Schools,'HP Schools Calculation'!EMO$1,0),"")</f>
        <v/>
      </c>
      <c r="EMO123" s="50" t="str">
        <f>_xlfn.IFNA(VLOOKUP($B123,Schools,'HP Schools Calculation'!EMP$1,0),"")</f>
        <v/>
      </c>
      <c r="EMP123" s="50" t="str">
        <f>_xlfn.IFNA(VLOOKUP($B123,Schools,'HP Schools Calculation'!EMQ$1,0),"")</f>
        <v/>
      </c>
      <c r="EMQ123" s="50" t="str">
        <f>_xlfn.IFNA(VLOOKUP($B123,Schools,'HP Schools Calculation'!EMR$1,0),"")</f>
        <v/>
      </c>
      <c r="EMR123" s="50" t="str">
        <f>_xlfn.IFNA(VLOOKUP($B123,Schools,'HP Schools Calculation'!EMS$1,0),"")</f>
        <v/>
      </c>
      <c r="EMS123" s="50" t="str">
        <f>_xlfn.IFNA(VLOOKUP($B123,Schools,'HP Schools Calculation'!EMT$1,0),"")</f>
        <v/>
      </c>
      <c r="EMT123" s="50" t="str">
        <f>_xlfn.IFNA(VLOOKUP($B123,Schools,'HP Schools Calculation'!EMU$1,0),"")</f>
        <v/>
      </c>
      <c r="EMU123" s="50" t="str">
        <f>_xlfn.IFNA(VLOOKUP($B123,Schools,'HP Schools Calculation'!EMV$1,0),"")</f>
        <v/>
      </c>
      <c r="EMV123" s="50" t="str">
        <f>_xlfn.IFNA(VLOOKUP($B123,Schools,'HP Schools Calculation'!EMW$1,0),"")</f>
        <v/>
      </c>
      <c r="EMW123" s="50" t="str">
        <f>_xlfn.IFNA(VLOOKUP($B123,Schools,'HP Schools Calculation'!EMX$1,0),"")</f>
        <v/>
      </c>
      <c r="EMX123" s="50" t="str">
        <f>_xlfn.IFNA(VLOOKUP($B123,Schools,'HP Schools Calculation'!EMY$1,0),"")</f>
        <v/>
      </c>
      <c r="EMY123" s="50" t="str">
        <f>_xlfn.IFNA(VLOOKUP($B123,Schools,'HP Schools Calculation'!EMZ$1,0),"")</f>
        <v/>
      </c>
      <c r="EMZ123" s="50" t="str">
        <f>_xlfn.IFNA(VLOOKUP($B123,Schools,'HP Schools Calculation'!ENA$1,0),"")</f>
        <v/>
      </c>
      <c r="ENA123" s="50" t="str">
        <f>_xlfn.IFNA(VLOOKUP($B123,Schools,'HP Schools Calculation'!ENB$1,0),"")</f>
        <v/>
      </c>
      <c r="ENB123" s="50" t="str">
        <f>_xlfn.IFNA(VLOOKUP($B123,Schools,'HP Schools Calculation'!ENC$1,0),"")</f>
        <v/>
      </c>
      <c r="ENC123" s="50" t="str">
        <f>_xlfn.IFNA(VLOOKUP($B123,Schools,'HP Schools Calculation'!END$1,0),"")</f>
        <v/>
      </c>
      <c r="END123" s="50" t="str">
        <f>_xlfn.IFNA(VLOOKUP($B123,Schools,'HP Schools Calculation'!ENE$1,0),"")</f>
        <v/>
      </c>
      <c r="ENE123" s="50" t="str">
        <f>_xlfn.IFNA(VLOOKUP($B123,Schools,'HP Schools Calculation'!ENF$1,0),"")</f>
        <v/>
      </c>
      <c r="ENF123" s="50" t="str">
        <f>_xlfn.IFNA(VLOOKUP($B123,Schools,'HP Schools Calculation'!ENG$1,0),"")</f>
        <v/>
      </c>
      <c r="ENG123" s="50" t="str">
        <f>_xlfn.IFNA(VLOOKUP($B123,Schools,'HP Schools Calculation'!ENH$1,0),"")</f>
        <v/>
      </c>
      <c r="ENH123" s="50" t="str">
        <f>_xlfn.IFNA(VLOOKUP($B123,Schools,'HP Schools Calculation'!ENI$1,0),"")</f>
        <v/>
      </c>
      <c r="ENI123" s="50" t="str">
        <f>_xlfn.IFNA(VLOOKUP($B123,Schools,'HP Schools Calculation'!ENJ$1,0),"")</f>
        <v/>
      </c>
      <c r="ENJ123" s="50" t="str">
        <f>_xlfn.IFNA(VLOOKUP($B123,Schools,'HP Schools Calculation'!ENK$1,0),"")</f>
        <v/>
      </c>
      <c r="ENK123" s="50" t="str">
        <f>_xlfn.IFNA(VLOOKUP($B123,Schools,'HP Schools Calculation'!ENL$1,0),"")</f>
        <v/>
      </c>
      <c r="ENL123" s="50" t="str">
        <f>_xlfn.IFNA(VLOOKUP($B123,Schools,'HP Schools Calculation'!ENM$1,0),"")</f>
        <v/>
      </c>
      <c r="ENM123" s="50" t="str">
        <f>_xlfn.IFNA(VLOOKUP($B123,Schools,'HP Schools Calculation'!ENN$1,0),"")</f>
        <v/>
      </c>
      <c r="ENN123" s="50" t="str">
        <f>_xlfn.IFNA(VLOOKUP($B123,Schools,'HP Schools Calculation'!ENO$1,0),"")</f>
        <v/>
      </c>
      <c r="ENO123" s="50" t="str">
        <f>_xlfn.IFNA(VLOOKUP($B123,Schools,'HP Schools Calculation'!ENP$1,0),"")</f>
        <v/>
      </c>
      <c r="ENP123" s="50" t="str">
        <f>_xlfn.IFNA(VLOOKUP($B123,Schools,'HP Schools Calculation'!ENQ$1,0),"")</f>
        <v/>
      </c>
      <c r="ENQ123" s="50" t="str">
        <f>_xlfn.IFNA(VLOOKUP($B123,Schools,'HP Schools Calculation'!ENR$1,0),"")</f>
        <v/>
      </c>
      <c r="ENR123" s="50" t="str">
        <f>_xlfn.IFNA(VLOOKUP($B123,Schools,'HP Schools Calculation'!ENS$1,0),"")</f>
        <v/>
      </c>
      <c r="ENS123" s="50" t="str">
        <f>_xlfn.IFNA(VLOOKUP($B123,Schools,'HP Schools Calculation'!ENT$1,0),"")</f>
        <v/>
      </c>
      <c r="ENT123" s="50" t="str">
        <f>_xlfn.IFNA(VLOOKUP($B123,Schools,'HP Schools Calculation'!ENU$1,0),"")</f>
        <v/>
      </c>
      <c r="ENU123" s="50" t="str">
        <f>_xlfn.IFNA(VLOOKUP($B123,Schools,'HP Schools Calculation'!ENV$1,0),"")</f>
        <v/>
      </c>
      <c r="ENV123" s="50" t="str">
        <f>_xlfn.IFNA(VLOOKUP($B123,Schools,'HP Schools Calculation'!ENW$1,0),"")</f>
        <v/>
      </c>
      <c r="ENW123" s="50" t="str">
        <f>_xlfn.IFNA(VLOOKUP($B123,Schools,'HP Schools Calculation'!ENX$1,0),"")</f>
        <v/>
      </c>
      <c r="ENX123" s="50" t="str">
        <f>_xlfn.IFNA(VLOOKUP($B123,Schools,'HP Schools Calculation'!ENY$1,0),"")</f>
        <v/>
      </c>
      <c r="ENY123" s="50" t="str">
        <f>_xlfn.IFNA(VLOOKUP($B123,Schools,'HP Schools Calculation'!ENZ$1,0),"")</f>
        <v/>
      </c>
      <c r="ENZ123" s="50" t="str">
        <f>_xlfn.IFNA(VLOOKUP($B123,Schools,'HP Schools Calculation'!EOA$1,0),"")</f>
        <v/>
      </c>
      <c r="EOA123" s="50" t="str">
        <f>_xlfn.IFNA(VLOOKUP($B123,Schools,'HP Schools Calculation'!EOB$1,0),"")</f>
        <v/>
      </c>
      <c r="EOB123" s="50" t="str">
        <f>_xlfn.IFNA(VLOOKUP($B123,Schools,'HP Schools Calculation'!EOC$1,0),"")</f>
        <v/>
      </c>
      <c r="EOC123" s="50" t="str">
        <f>_xlfn.IFNA(VLOOKUP($B123,Schools,'HP Schools Calculation'!EOD$1,0),"")</f>
        <v/>
      </c>
      <c r="EOD123" s="50" t="str">
        <f>_xlfn.IFNA(VLOOKUP($B123,Schools,'HP Schools Calculation'!EOE$1,0),"")</f>
        <v/>
      </c>
      <c r="EOE123" s="50" t="str">
        <f>_xlfn.IFNA(VLOOKUP($B123,Schools,'HP Schools Calculation'!EOF$1,0),"")</f>
        <v/>
      </c>
      <c r="EOF123" s="50" t="str">
        <f>_xlfn.IFNA(VLOOKUP($B123,Schools,'HP Schools Calculation'!EOG$1,0),"")</f>
        <v/>
      </c>
      <c r="EOG123" s="50" t="str">
        <f>_xlfn.IFNA(VLOOKUP($B123,Schools,'HP Schools Calculation'!EOH$1,0),"")</f>
        <v/>
      </c>
      <c r="EOH123" s="50" t="str">
        <f>_xlfn.IFNA(VLOOKUP($B123,Schools,'HP Schools Calculation'!EOI$1,0),"")</f>
        <v/>
      </c>
      <c r="EOI123" s="50" t="str">
        <f>_xlfn.IFNA(VLOOKUP($B123,Schools,'HP Schools Calculation'!EOJ$1,0),"")</f>
        <v/>
      </c>
      <c r="EOJ123" s="50" t="str">
        <f>_xlfn.IFNA(VLOOKUP($B123,Schools,'HP Schools Calculation'!EOK$1,0),"")</f>
        <v/>
      </c>
      <c r="EOK123" s="50" t="str">
        <f>_xlfn.IFNA(VLOOKUP($B123,Schools,'HP Schools Calculation'!EOL$1,0),"")</f>
        <v/>
      </c>
      <c r="EOL123" s="50" t="str">
        <f>_xlfn.IFNA(VLOOKUP($B123,Schools,'HP Schools Calculation'!EOM$1,0),"")</f>
        <v/>
      </c>
      <c r="EOM123" s="50" t="str">
        <f>_xlfn.IFNA(VLOOKUP($B123,Schools,'HP Schools Calculation'!EON$1,0),"")</f>
        <v/>
      </c>
      <c r="EON123" s="50" t="str">
        <f>_xlfn.IFNA(VLOOKUP($B123,Schools,'HP Schools Calculation'!EOO$1,0),"")</f>
        <v/>
      </c>
      <c r="EOO123" s="50" t="str">
        <f>_xlfn.IFNA(VLOOKUP($B123,Schools,'HP Schools Calculation'!EOP$1,0),"")</f>
        <v/>
      </c>
      <c r="EOP123" s="50" t="str">
        <f>_xlfn.IFNA(VLOOKUP($B123,Schools,'HP Schools Calculation'!EOQ$1,0),"")</f>
        <v/>
      </c>
      <c r="EOQ123" s="50" t="str">
        <f>_xlfn.IFNA(VLOOKUP($B123,Schools,'HP Schools Calculation'!EOR$1,0),"")</f>
        <v/>
      </c>
      <c r="EOR123" s="50" t="str">
        <f>_xlfn.IFNA(VLOOKUP($B123,Schools,'HP Schools Calculation'!EOS$1,0),"")</f>
        <v/>
      </c>
      <c r="EOS123" s="50" t="str">
        <f>_xlfn.IFNA(VLOOKUP($B123,Schools,'HP Schools Calculation'!EOT$1,0),"")</f>
        <v/>
      </c>
      <c r="EOT123" s="50" t="str">
        <f>_xlfn.IFNA(VLOOKUP($B123,Schools,'HP Schools Calculation'!EOU$1,0),"")</f>
        <v/>
      </c>
      <c r="EOU123" s="50" t="str">
        <f>_xlfn.IFNA(VLOOKUP($B123,Schools,'HP Schools Calculation'!EOV$1,0),"")</f>
        <v/>
      </c>
      <c r="EOV123" s="50" t="str">
        <f>_xlfn.IFNA(VLOOKUP($B123,Schools,'HP Schools Calculation'!EOW$1,0),"")</f>
        <v/>
      </c>
      <c r="EOW123" s="50" t="str">
        <f>_xlfn.IFNA(VLOOKUP($B123,Schools,'HP Schools Calculation'!EOX$1,0),"")</f>
        <v/>
      </c>
      <c r="EOX123" s="50" t="str">
        <f>_xlfn.IFNA(VLOOKUP($B123,Schools,'HP Schools Calculation'!EOY$1,0),"")</f>
        <v/>
      </c>
      <c r="EOY123" s="50" t="str">
        <f>_xlfn.IFNA(VLOOKUP($B123,Schools,'HP Schools Calculation'!EOZ$1,0),"")</f>
        <v/>
      </c>
      <c r="EOZ123" s="50" t="str">
        <f>_xlfn.IFNA(VLOOKUP($B123,Schools,'HP Schools Calculation'!EPA$1,0),"")</f>
        <v/>
      </c>
      <c r="EPA123" s="50" t="str">
        <f>_xlfn.IFNA(VLOOKUP($B123,Schools,'HP Schools Calculation'!EPB$1,0),"")</f>
        <v/>
      </c>
      <c r="EPB123" s="50" t="str">
        <f>_xlfn.IFNA(VLOOKUP($B123,Schools,'HP Schools Calculation'!EPC$1,0),"")</f>
        <v/>
      </c>
      <c r="EPC123" s="50" t="str">
        <f>_xlfn.IFNA(VLOOKUP($B123,Schools,'HP Schools Calculation'!EPD$1,0),"")</f>
        <v/>
      </c>
      <c r="EPD123" s="50" t="str">
        <f>_xlfn.IFNA(VLOOKUP($B123,Schools,'HP Schools Calculation'!EPE$1,0),"")</f>
        <v/>
      </c>
      <c r="EPE123" s="50" t="str">
        <f>_xlfn.IFNA(VLOOKUP($B123,Schools,'HP Schools Calculation'!EPF$1,0),"")</f>
        <v/>
      </c>
      <c r="EPF123" s="50" t="str">
        <f>_xlfn.IFNA(VLOOKUP($B123,Schools,'HP Schools Calculation'!EPG$1,0),"")</f>
        <v/>
      </c>
      <c r="EPG123" s="50" t="str">
        <f>_xlfn.IFNA(VLOOKUP($B123,Schools,'HP Schools Calculation'!EPH$1,0),"")</f>
        <v/>
      </c>
      <c r="EPH123" s="50" t="str">
        <f>_xlfn.IFNA(VLOOKUP($B123,Schools,'HP Schools Calculation'!EPI$1,0),"")</f>
        <v/>
      </c>
      <c r="EPI123" s="50" t="str">
        <f>_xlfn.IFNA(VLOOKUP($B123,Schools,'HP Schools Calculation'!EPJ$1,0),"")</f>
        <v/>
      </c>
      <c r="EPJ123" s="50" t="str">
        <f>_xlfn.IFNA(VLOOKUP($B123,Schools,'HP Schools Calculation'!EPK$1,0),"")</f>
        <v/>
      </c>
      <c r="EPK123" s="50" t="str">
        <f>_xlfn.IFNA(VLOOKUP($B123,Schools,'HP Schools Calculation'!EPL$1,0),"")</f>
        <v/>
      </c>
      <c r="EPL123" s="50" t="str">
        <f>_xlfn.IFNA(VLOOKUP($B123,Schools,'HP Schools Calculation'!EPM$1,0),"")</f>
        <v/>
      </c>
      <c r="EPM123" s="50" t="str">
        <f>_xlfn.IFNA(VLOOKUP($B123,Schools,'HP Schools Calculation'!EPN$1,0),"")</f>
        <v/>
      </c>
      <c r="EPN123" s="50" t="str">
        <f>_xlfn.IFNA(VLOOKUP($B123,Schools,'HP Schools Calculation'!EPO$1,0),"")</f>
        <v/>
      </c>
      <c r="EPO123" s="50" t="str">
        <f>_xlfn.IFNA(VLOOKUP($B123,Schools,'HP Schools Calculation'!EPP$1,0),"")</f>
        <v/>
      </c>
      <c r="EPP123" s="50" t="str">
        <f>_xlfn.IFNA(VLOOKUP($B123,Schools,'HP Schools Calculation'!EPQ$1,0),"")</f>
        <v/>
      </c>
      <c r="EPQ123" s="50" t="str">
        <f>_xlfn.IFNA(VLOOKUP($B123,Schools,'HP Schools Calculation'!EPR$1,0),"")</f>
        <v/>
      </c>
      <c r="EPR123" s="50" t="str">
        <f>_xlfn.IFNA(VLOOKUP($B123,Schools,'HP Schools Calculation'!EPS$1,0),"")</f>
        <v/>
      </c>
      <c r="EPS123" s="50" t="str">
        <f>_xlfn.IFNA(VLOOKUP($B123,Schools,'HP Schools Calculation'!EPT$1,0),"")</f>
        <v/>
      </c>
      <c r="EPT123" s="50" t="str">
        <f>_xlfn.IFNA(VLOOKUP($B123,Schools,'HP Schools Calculation'!EPU$1,0),"")</f>
        <v/>
      </c>
      <c r="EPU123" s="50" t="str">
        <f>_xlfn.IFNA(VLOOKUP($B123,Schools,'HP Schools Calculation'!EPV$1,0),"")</f>
        <v/>
      </c>
      <c r="EPV123" s="50" t="str">
        <f>_xlfn.IFNA(VLOOKUP($B123,Schools,'HP Schools Calculation'!EPW$1,0),"")</f>
        <v/>
      </c>
      <c r="EPW123" s="50" t="str">
        <f>_xlfn.IFNA(VLOOKUP($B123,Schools,'HP Schools Calculation'!EPX$1,0),"")</f>
        <v/>
      </c>
      <c r="EPX123" s="50" t="str">
        <f>_xlfn.IFNA(VLOOKUP($B123,Schools,'HP Schools Calculation'!EPY$1,0),"")</f>
        <v/>
      </c>
      <c r="EPY123" s="50" t="str">
        <f>_xlfn.IFNA(VLOOKUP($B123,Schools,'HP Schools Calculation'!EPZ$1,0),"")</f>
        <v/>
      </c>
      <c r="EPZ123" s="50" t="str">
        <f>_xlfn.IFNA(VLOOKUP($B123,Schools,'HP Schools Calculation'!EQA$1,0),"")</f>
        <v/>
      </c>
      <c r="EQA123" s="50" t="str">
        <f>_xlfn.IFNA(VLOOKUP($B123,Schools,'HP Schools Calculation'!EQB$1,0),"")</f>
        <v/>
      </c>
      <c r="EQB123" s="50" t="str">
        <f>_xlfn.IFNA(VLOOKUP($B123,Schools,'HP Schools Calculation'!EQC$1,0),"")</f>
        <v/>
      </c>
      <c r="EQC123" s="50" t="str">
        <f>_xlfn.IFNA(VLOOKUP($B123,Schools,'HP Schools Calculation'!EQD$1,0),"")</f>
        <v/>
      </c>
      <c r="EQD123" s="50" t="str">
        <f>_xlfn.IFNA(VLOOKUP($B123,Schools,'HP Schools Calculation'!EQE$1,0),"")</f>
        <v/>
      </c>
      <c r="EQE123" s="50" t="str">
        <f>_xlfn.IFNA(VLOOKUP($B123,Schools,'HP Schools Calculation'!EQF$1,0),"")</f>
        <v/>
      </c>
      <c r="EQF123" s="50" t="str">
        <f>_xlfn.IFNA(VLOOKUP($B123,Schools,'HP Schools Calculation'!EQG$1,0),"")</f>
        <v/>
      </c>
      <c r="EQG123" s="50" t="str">
        <f>_xlfn.IFNA(VLOOKUP($B123,Schools,'HP Schools Calculation'!EQH$1,0),"")</f>
        <v/>
      </c>
      <c r="EQH123" s="50" t="str">
        <f>_xlfn.IFNA(VLOOKUP($B123,Schools,'HP Schools Calculation'!EQI$1,0),"")</f>
        <v/>
      </c>
      <c r="EQI123" s="50" t="str">
        <f>_xlfn.IFNA(VLOOKUP($B123,Schools,'HP Schools Calculation'!EQJ$1,0),"")</f>
        <v/>
      </c>
      <c r="EQJ123" s="50" t="str">
        <f>_xlfn.IFNA(VLOOKUP($B123,Schools,'HP Schools Calculation'!EQK$1,0),"")</f>
        <v/>
      </c>
      <c r="EQK123" s="50" t="str">
        <f>_xlfn.IFNA(VLOOKUP($B123,Schools,'HP Schools Calculation'!EQL$1,0),"")</f>
        <v/>
      </c>
      <c r="EQL123" s="50" t="str">
        <f>_xlfn.IFNA(VLOOKUP($B123,Schools,'HP Schools Calculation'!EQM$1,0),"")</f>
        <v/>
      </c>
      <c r="EQM123" s="50" t="str">
        <f>_xlfn.IFNA(VLOOKUP($B123,Schools,'HP Schools Calculation'!EQN$1,0),"")</f>
        <v/>
      </c>
      <c r="EQN123" s="50" t="str">
        <f>_xlfn.IFNA(VLOOKUP($B123,Schools,'HP Schools Calculation'!EQO$1,0),"")</f>
        <v/>
      </c>
      <c r="EQO123" s="50" t="str">
        <f>_xlfn.IFNA(VLOOKUP($B123,Schools,'HP Schools Calculation'!EQP$1,0),"")</f>
        <v/>
      </c>
      <c r="EQP123" s="50" t="str">
        <f>_xlfn.IFNA(VLOOKUP($B123,Schools,'HP Schools Calculation'!EQQ$1,0),"")</f>
        <v/>
      </c>
      <c r="EQQ123" s="50" t="str">
        <f>_xlfn.IFNA(VLOOKUP($B123,Schools,'HP Schools Calculation'!EQR$1,0),"")</f>
        <v/>
      </c>
      <c r="EQR123" s="50" t="str">
        <f>_xlfn.IFNA(VLOOKUP($B123,Schools,'HP Schools Calculation'!EQS$1,0),"")</f>
        <v/>
      </c>
      <c r="EQS123" s="50" t="str">
        <f>_xlfn.IFNA(VLOOKUP($B123,Schools,'HP Schools Calculation'!EQT$1,0),"")</f>
        <v/>
      </c>
      <c r="EQT123" s="50" t="str">
        <f>_xlfn.IFNA(VLOOKUP($B123,Schools,'HP Schools Calculation'!EQU$1,0),"")</f>
        <v/>
      </c>
      <c r="EQU123" s="50" t="str">
        <f>_xlfn.IFNA(VLOOKUP($B123,Schools,'HP Schools Calculation'!EQV$1,0),"")</f>
        <v/>
      </c>
      <c r="EQV123" s="50" t="str">
        <f>_xlfn.IFNA(VLOOKUP($B123,Schools,'HP Schools Calculation'!EQW$1,0),"")</f>
        <v/>
      </c>
      <c r="EQW123" s="50" t="str">
        <f>_xlfn.IFNA(VLOOKUP($B123,Schools,'HP Schools Calculation'!EQX$1,0),"")</f>
        <v/>
      </c>
      <c r="EQX123" s="50" t="str">
        <f>_xlfn.IFNA(VLOOKUP($B123,Schools,'HP Schools Calculation'!EQY$1,0),"")</f>
        <v/>
      </c>
      <c r="EQY123" s="50" t="str">
        <f>_xlfn.IFNA(VLOOKUP($B123,Schools,'HP Schools Calculation'!EQZ$1,0),"")</f>
        <v/>
      </c>
      <c r="EQZ123" s="50" t="str">
        <f>_xlfn.IFNA(VLOOKUP($B123,Schools,'HP Schools Calculation'!ERA$1,0),"")</f>
        <v/>
      </c>
      <c r="ERA123" s="50" t="str">
        <f>_xlfn.IFNA(VLOOKUP($B123,Schools,'HP Schools Calculation'!ERB$1,0),"")</f>
        <v/>
      </c>
      <c r="ERB123" s="50" t="str">
        <f>_xlfn.IFNA(VLOOKUP($B123,Schools,'HP Schools Calculation'!ERC$1,0),"")</f>
        <v/>
      </c>
      <c r="ERC123" s="50" t="str">
        <f>_xlfn.IFNA(VLOOKUP($B123,Schools,'HP Schools Calculation'!ERD$1,0),"")</f>
        <v/>
      </c>
      <c r="ERD123" s="50" t="str">
        <f>_xlfn.IFNA(VLOOKUP($B123,Schools,'HP Schools Calculation'!ERE$1,0),"")</f>
        <v/>
      </c>
      <c r="ERE123" s="50" t="str">
        <f>_xlfn.IFNA(VLOOKUP($B123,Schools,'HP Schools Calculation'!ERF$1,0),"")</f>
        <v/>
      </c>
      <c r="ERF123" s="50" t="str">
        <f>_xlfn.IFNA(VLOOKUP($B123,Schools,'HP Schools Calculation'!ERG$1,0),"")</f>
        <v/>
      </c>
      <c r="ERG123" s="50" t="str">
        <f>_xlfn.IFNA(VLOOKUP($B123,Schools,'HP Schools Calculation'!ERH$1,0),"")</f>
        <v/>
      </c>
      <c r="ERH123" s="50" t="str">
        <f>_xlfn.IFNA(VLOOKUP($B123,Schools,'HP Schools Calculation'!ERI$1,0),"")</f>
        <v/>
      </c>
      <c r="ERI123" s="50" t="str">
        <f>_xlfn.IFNA(VLOOKUP($B123,Schools,'HP Schools Calculation'!ERJ$1,0),"")</f>
        <v/>
      </c>
      <c r="ERJ123" s="50" t="str">
        <f>_xlfn.IFNA(VLOOKUP($B123,Schools,'HP Schools Calculation'!ERK$1,0),"")</f>
        <v/>
      </c>
      <c r="ERK123" s="50" t="str">
        <f>_xlfn.IFNA(VLOOKUP($B123,Schools,'HP Schools Calculation'!ERL$1,0),"")</f>
        <v/>
      </c>
      <c r="ERL123" s="50" t="str">
        <f>_xlfn.IFNA(VLOOKUP($B123,Schools,'HP Schools Calculation'!ERM$1,0),"")</f>
        <v/>
      </c>
      <c r="ERM123" s="50" t="str">
        <f>_xlfn.IFNA(VLOOKUP($B123,Schools,'HP Schools Calculation'!ERN$1,0),"")</f>
        <v/>
      </c>
      <c r="ERN123" s="50" t="str">
        <f>_xlfn.IFNA(VLOOKUP($B123,Schools,'HP Schools Calculation'!ERO$1,0),"")</f>
        <v/>
      </c>
      <c r="ERO123" s="50" t="str">
        <f>_xlfn.IFNA(VLOOKUP($B123,Schools,'HP Schools Calculation'!ERP$1,0),"")</f>
        <v/>
      </c>
      <c r="ERP123" s="50" t="str">
        <f>_xlfn.IFNA(VLOOKUP($B123,Schools,'HP Schools Calculation'!ERQ$1,0),"")</f>
        <v/>
      </c>
      <c r="ERQ123" s="50" t="str">
        <f>_xlfn.IFNA(VLOOKUP($B123,Schools,'HP Schools Calculation'!ERR$1,0),"")</f>
        <v/>
      </c>
      <c r="ERR123" s="50" t="str">
        <f>_xlfn.IFNA(VLOOKUP($B123,Schools,'HP Schools Calculation'!ERS$1,0),"")</f>
        <v/>
      </c>
      <c r="ERS123" s="50" t="str">
        <f>_xlfn.IFNA(VLOOKUP($B123,Schools,'HP Schools Calculation'!ERT$1,0),"")</f>
        <v/>
      </c>
      <c r="ERT123" s="50" t="str">
        <f>_xlfn.IFNA(VLOOKUP($B123,Schools,'HP Schools Calculation'!ERU$1,0),"")</f>
        <v/>
      </c>
      <c r="ERU123" s="50" t="str">
        <f>_xlfn.IFNA(VLOOKUP($B123,Schools,'HP Schools Calculation'!ERV$1,0),"")</f>
        <v/>
      </c>
      <c r="ERV123" s="50" t="str">
        <f>_xlfn.IFNA(VLOOKUP($B123,Schools,'HP Schools Calculation'!ERW$1,0),"")</f>
        <v/>
      </c>
      <c r="ERW123" s="50" t="str">
        <f>_xlfn.IFNA(VLOOKUP($B123,Schools,'HP Schools Calculation'!ERX$1,0),"")</f>
        <v/>
      </c>
      <c r="ERX123" s="50" t="str">
        <f>_xlfn.IFNA(VLOOKUP($B123,Schools,'HP Schools Calculation'!ERY$1,0),"")</f>
        <v/>
      </c>
      <c r="ERY123" s="50" t="str">
        <f>_xlfn.IFNA(VLOOKUP($B123,Schools,'HP Schools Calculation'!ERZ$1,0),"")</f>
        <v/>
      </c>
      <c r="ERZ123" s="50" t="str">
        <f>_xlfn.IFNA(VLOOKUP($B123,Schools,'HP Schools Calculation'!ESA$1,0),"")</f>
        <v/>
      </c>
      <c r="ESA123" s="50" t="str">
        <f>_xlfn.IFNA(VLOOKUP($B123,Schools,'HP Schools Calculation'!ESB$1,0),"")</f>
        <v/>
      </c>
      <c r="ESB123" s="50" t="str">
        <f>_xlfn.IFNA(VLOOKUP($B123,Schools,'HP Schools Calculation'!ESC$1,0),"")</f>
        <v/>
      </c>
      <c r="ESC123" s="50" t="str">
        <f>_xlfn.IFNA(VLOOKUP($B123,Schools,'HP Schools Calculation'!ESD$1,0),"")</f>
        <v/>
      </c>
      <c r="ESD123" s="50" t="str">
        <f>_xlfn.IFNA(VLOOKUP($B123,Schools,'HP Schools Calculation'!ESE$1,0),"")</f>
        <v/>
      </c>
      <c r="ESE123" s="50" t="str">
        <f>_xlfn.IFNA(VLOOKUP($B123,Schools,'HP Schools Calculation'!ESF$1,0),"")</f>
        <v/>
      </c>
      <c r="ESF123" s="50" t="str">
        <f>_xlfn.IFNA(VLOOKUP($B123,Schools,'HP Schools Calculation'!ESG$1,0),"")</f>
        <v/>
      </c>
      <c r="ESG123" s="50" t="str">
        <f>_xlfn.IFNA(VLOOKUP($B123,Schools,'HP Schools Calculation'!ESH$1,0),"")</f>
        <v/>
      </c>
      <c r="ESH123" s="50" t="str">
        <f>_xlfn.IFNA(VLOOKUP($B123,Schools,'HP Schools Calculation'!ESI$1,0),"")</f>
        <v/>
      </c>
      <c r="ESI123" s="50" t="str">
        <f>_xlfn.IFNA(VLOOKUP($B123,Schools,'HP Schools Calculation'!ESJ$1,0),"")</f>
        <v/>
      </c>
      <c r="ESJ123" s="50" t="str">
        <f>_xlfn.IFNA(VLOOKUP($B123,Schools,'HP Schools Calculation'!ESK$1,0),"")</f>
        <v/>
      </c>
      <c r="ESK123" s="50" t="str">
        <f>_xlfn.IFNA(VLOOKUP($B123,Schools,'HP Schools Calculation'!ESL$1,0),"")</f>
        <v/>
      </c>
      <c r="ESL123" s="50" t="str">
        <f>_xlfn.IFNA(VLOOKUP($B123,Schools,'HP Schools Calculation'!ESM$1,0),"")</f>
        <v/>
      </c>
      <c r="ESM123" s="50" t="str">
        <f>_xlfn.IFNA(VLOOKUP($B123,Schools,'HP Schools Calculation'!ESN$1,0),"")</f>
        <v/>
      </c>
      <c r="ESN123" s="50" t="str">
        <f>_xlfn.IFNA(VLOOKUP($B123,Schools,'HP Schools Calculation'!ESO$1,0),"")</f>
        <v/>
      </c>
      <c r="ESO123" s="50" t="str">
        <f>_xlfn.IFNA(VLOOKUP($B123,Schools,'HP Schools Calculation'!ESP$1,0),"")</f>
        <v/>
      </c>
      <c r="ESP123" s="50" t="str">
        <f>_xlfn.IFNA(VLOOKUP($B123,Schools,'HP Schools Calculation'!ESQ$1,0),"")</f>
        <v/>
      </c>
      <c r="ESQ123" s="50" t="str">
        <f>_xlfn.IFNA(VLOOKUP($B123,Schools,'HP Schools Calculation'!ESR$1,0),"")</f>
        <v/>
      </c>
      <c r="ESR123" s="50" t="str">
        <f>_xlfn.IFNA(VLOOKUP($B123,Schools,'HP Schools Calculation'!ESS$1,0),"")</f>
        <v/>
      </c>
      <c r="ESS123" s="50" t="str">
        <f>_xlfn.IFNA(VLOOKUP($B123,Schools,'HP Schools Calculation'!EST$1,0),"")</f>
        <v/>
      </c>
      <c r="EST123" s="50" t="str">
        <f>_xlfn.IFNA(VLOOKUP($B123,Schools,'HP Schools Calculation'!ESU$1,0),"")</f>
        <v/>
      </c>
      <c r="ESU123" s="50" t="str">
        <f>_xlfn.IFNA(VLOOKUP($B123,Schools,'HP Schools Calculation'!ESV$1,0),"")</f>
        <v/>
      </c>
      <c r="ESV123" s="50" t="str">
        <f>_xlfn.IFNA(VLOOKUP($B123,Schools,'HP Schools Calculation'!ESW$1,0),"")</f>
        <v/>
      </c>
      <c r="ESW123" s="50" t="str">
        <f>_xlfn.IFNA(VLOOKUP($B123,Schools,'HP Schools Calculation'!ESX$1,0),"")</f>
        <v/>
      </c>
      <c r="ESX123" s="50" t="str">
        <f>_xlfn.IFNA(VLOOKUP($B123,Schools,'HP Schools Calculation'!ESY$1,0),"")</f>
        <v/>
      </c>
      <c r="ESY123" s="50" t="str">
        <f>_xlfn.IFNA(VLOOKUP($B123,Schools,'HP Schools Calculation'!ESZ$1,0),"")</f>
        <v/>
      </c>
      <c r="ESZ123" s="50" t="str">
        <f>_xlfn.IFNA(VLOOKUP($B123,Schools,'HP Schools Calculation'!ETA$1,0),"")</f>
        <v/>
      </c>
      <c r="ETA123" s="50" t="str">
        <f>_xlfn.IFNA(VLOOKUP($B123,Schools,'HP Schools Calculation'!ETB$1,0),"")</f>
        <v/>
      </c>
      <c r="ETB123" s="50" t="str">
        <f>_xlfn.IFNA(VLOOKUP($B123,Schools,'HP Schools Calculation'!ETC$1,0),"")</f>
        <v/>
      </c>
      <c r="ETC123" s="50" t="str">
        <f>_xlfn.IFNA(VLOOKUP($B123,Schools,'HP Schools Calculation'!ETD$1,0),"")</f>
        <v/>
      </c>
      <c r="ETD123" s="50" t="str">
        <f>_xlfn.IFNA(VLOOKUP($B123,Schools,'HP Schools Calculation'!ETE$1,0),"")</f>
        <v/>
      </c>
      <c r="ETE123" s="50" t="str">
        <f>_xlfn.IFNA(VLOOKUP($B123,Schools,'HP Schools Calculation'!ETF$1,0),"")</f>
        <v/>
      </c>
      <c r="ETF123" s="50" t="str">
        <f>_xlfn.IFNA(VLOOKUP($B123,Schools,'HP Schools Calculation'!ETG$1,0),"")</f>
        <v/>
      </c>
      <c r="ETG123" s="50" t="str">
        <f>_xlfn.IFNA(VLOOKUP($B123,Schools,'HP Schools Calculation'!ETH$1,0),"")</f>
        <v/>
      </c>
      <c r="ETH123" s="50" t="str">
        <f>_xlfn.IFNA(VLOOKUP($B123,Schools,'HP Schools Calculation'!ETI$1,0),"")</f>
        <v/>
      </c>
      <c r="ETI123" s="50" t="str">
        <f>_xlfn.IFNA(VLOOKUP($B123,Schools,'HP Schools Calculation'!ETJ$1,0),"")</f>
        <v/>
      </c>
      <c r="ETJ123" s="50" t="str">
        <f>_xlfn.IFNA(VLOOKUP($B123,Schools,'HP Schools Calculation'!ETK$1,0),"")</f>
        <v/>
      </c>
      <c r="ETK123" s="50" t="str">
        <f>_xlfn.IFNA(VLOOKUP($B123,Schools,'HP Schools Calculation'!ETL$1,0),"")</f>
        <v/>
      </c>
      <c r="ETL123" s="50" t="str">
        <f>_xlfn.IFNA(VLOOKUP($B123,Schools,'HP Schools Calculation'!ETM$1,0),"")</f>
        <v/>
      </c>
      <c r="ETM123" s="50" t="str">
        <f>_xlfn.IFNA(VLOOKUP($B123,Schools,'HP Schools Calculation'!ETN$1,0),"")</f>
        <v/>
      </c>
      <c r="ETN123" s="50" t="str">
        <f>_xlfn.IFNA(VLOOKUP($B123,Schools,'HP Schools Calculation'!ETO$1,0),"")</f>
        <v/>
      </c>
      <c r="ETO123" s="50" t="str">
        <f>_xlfn.IFNA(VLOOKUP($B123,Schools,'HP Schools Calculation'!ETP$1,0),"")</f>
        <v/>
      </c>
      <c r="ETP123" s="50" t="str">
        <f>_xlfn.IFNA(VLOOKUP($B123,Schools,'HP Schools Calculation'!ETQ$1,0),"")</f>
        <v/>
      </c>
      <c r="ETQ123" s="50" t="str">
        <f>_xlfn.IFNA(VLOOKUP($B123,Schools,'HP Schools Calculation'!ETR$1,0),"")</f>
        <v/>
      </c>
      <c r="ETR123" s="50" t="str">
        <f>_xlfn.IFNA(VLOOKUP($B123,Schools,'HP Schools Calculation'!ETS$1,0),"")</f>
        <v/>
      </c>
      <c r="ETS123" s="50" t="str">
        <f>_xlfn.IFNA(VLOOKUP($B123,Schools,'HP Schools Calculation'!ETT$1,0),"")</f>
        <v/>
      </c>
      <c r="ETT123" s="50" t="str">
        <f>_xlfn.IFNA(VLOOKUP($B123,Schools,'HP Schools Calculation'!ETU$1,0),"")</f>
        <v/>
      </c>
      <c r="ETU123" s="50" t="str">
        <f>_xlfn.IFNA(VLOOKUP($B123,Schools,'HP Schools Calculation'!ETV$1,0),"")</f>
        <v/>
      </c>
      <c r="ETV123" s="50" t="str">
        <f>_xlfn.IFNA(VLOOKUP($B123,Schools,'HP Schools Calculation'!ETW$1,0),"")</f>
        <v/>
      </c>
      <c r="ETW123" s="50" t="str">
        <f>_xlfn.IFNA(VLOOKUP($B123,Schools,'HP Schools Calculation'!ETX$1,0),"")</f>
        <v/>
      </c>
      <c r="ETX123" s="50" t="str">
        <f>_xlfn.IFNA(VLOOKUP($B123,Schools,'HP Schools Calculation'!ETY$1,0),"")</f>
        <v/>
      </c>
      <c r="ETY123" s="50" t="str">
        <f>_xlfn.IFNA(VLOOKUP($B123,Schools,'HP Schools Calculation'!ETZ$1,0),"")</f>
        <v/>
      </c>
      <c r="ETZ123" s="50" t="str">
        <f>_xlfn.IFNA(VLOOKUP($B123,Schools,'HP Schools Calculation'!EUA$1,0),"")</f>
        <v/>
      </c>
      <c r="EUA123" s="50" t="str">
        <f>_xlfn.IFNA(VLOOKUP($B123,Schools,'HP Schools Calculation'!EUB$1,0),"")</f>
        <v/>
      </c>
      <c r="EUB123" s="50" t="str">
        <f>_xlfn.IFNA(VLOOKUP($B123,Schools,'HP Schools Calculation'!EUC$1,0),"")</f>
        <v/>
      </c>
      <c r="EUC123" s="50" t="str">
        <f>_xlfn.IFNA(VLOOKUP($B123,Schools,'HP Schools Calculation'!EUD$1,0),"")</f>
        <v/>
      </c>
      <c r="EUD123" s="50" t="str">
        <f>_xlfn.IFNA(VLOOKUP($B123,Schools,'HP Schools Calculation'!EUE$1,0),"")</f>
        <v/>
      </c>
      <c r="EUE123" s="50" t="str">
        <f>_xlfn.IFNA(VLOOKUP($B123,Schools,'HP Schools Calculation'!EUF$1,0),"")</f>
        <v/>
      </c>
      <c r="EUF123" s="50" t="str">
        <f>_xlfn.IFNA(VLOOKUP($B123,Schools,'HP Schools Calculation'!EUG$1,0),"")</f>
        <v/>
      </c>
      <c r="EUG123" s="50" t="str">
        <f>_xlfn.IFNA(VLOOKUP($B123,Schools,'HP Schools Calculation'!EUH$1,0),"")</f>
        <v/>
      </c>
      <c r="EUH123" s="50" t="str">
        <f>_xlfn.IFNA(VLOOKUP($B123,Schools,'HP Schools Calculation'!EUI$1,0),"")</f>
        <v/>
      </c>
      <c r="EUI123" s="50" t="str">
        <f>_xlfn.IFNA(VLOOKUP($B123,Schools,'HP Schools Calculation'!EUJ$1,0),"")</f>
        <v/>
      </c>
      <c r="EUJ123" s="50" t="str">
        <f>_xlfn.IFNA(VLOOKUP($B123,Schools,'HP Schools Calculation'!EUK$1,0),"")</f>
        <v/>
      </c>
      <c r="EUK123" s="50" t="str">
        <f>_xlfn.IFNA(VLOOKUP($B123,Schools,'HP Schools Calculation'!EUL$1,0),"")</f>
        <v/>
      </c>
      <c r="EUL123" s="50" t="str">
        <f>_xlfn.IFNA(VLOOKUP($B123,Schools,'HP Schools Calculation'!EUM$1,0),"")</f>
        <v/>
      </c>
      <c r="EUM123" s="50" t="str">
        <f>_xlfn.IFNA(VLOOKUP($B123,Schools,'HP Schools Calculation'!EUN$1,0),"")</f>
        <v/>
      </c>
      <c r="EUN123" s="50" t="str">
        <f>_xlfn.IFNA(VLOOKUP($B123,Schools,'HP Schools Calculation'!EUO$1,0),"")</f>
        <v/>
      </c>
      <c r="EUO123" s="50" t="str">
        <f>_xlfn.IFNA(VLOOKUP($B123,Schools,'HP Schools Calculation'!EUP$1,0),"")</f>
        <v/>
      </c>
      <c r="EUP123" s="50" t="str">
        <f>_xlfn.IFNA(VLOOKUP($B123,Schools,'HP Schools Calculation'!EUQ$1,0),"")</f>
        <v/>
      </c>
      <c r="EUQ123" s="50" t="str">
        <f>_xlfn.IFNA(VLOOKUP($B123,Schools,'HP Schools Calculation'!EUR$1,0),"")</f>
        <v/>
      </c>
      <c r="EUR123" s="50" t="str">
        <f>_xlfn.IFNA(VLOOKUP($B123,Schools,'HP Schools Calculation'!EUS$1,0),"")</f>
        <v/>
      </c>
      <c r="EUS123" s="50" t="str">
        <f>_xlfn.IFNA(VLOOKUP($B123,Schools,'HP Schools Calculation'!EUT$1,0),"")</f>
        <v/>
      </c>
      <c r="EUT123" s="50" t="str">
        <f>_xlfn.IFNA(VLOOKUP($B123,Schools,'HP Schools Calculation'!EUU$1,0),"")</f>
        <v/>
      </c>
      <c r="EUU123" s="50" t="str">
        <f>_xlfn.IFNA(VLOOKUP($B123,Schools,'HP Schools Calculation'!EUV$1,0),"")</f>
        <v/>
      </c>
      <c r="EUV123" s="50" t="str">
        <f>_xlfn.IFNA(VLOOKUP($B123,Schools,'HP Schools Calculation'!EUW$1,0),"")</f>
        <v/>
      </c>
      <c r="EUW123" s="50" t="str">
        <f>_xlfn.IFNA(VLOOKUP($B123,Schools,'HP Schools Calculation'!EUX$1,0),"")</f>
        <v/>
      </c>
      <c r="EUX123" s="50" t="str">
        <f>_xlfn.IFNA(VLOOKUP($B123,Schools,'HP Schools Calculation'!EUY$1,0),"")</f>
        <v/>
      </c>
      <c r="EUY123" s="50" t="str">
        <f>_xlfn.IFNA(VLOOKUP($B123,Schools,'HP Schools Calculation'!EUZ$1,0),"")</f>
        <v/>
      </c>
      <c r="EUZ123" s="50" t="str">
        <f>_xlfn.IFNA(VLOOKUP($B123,Schools,'HP Schools Calculation'!EVA$1,0),"")</f>
        <v/>
      </c>
      <c r="EVA123" s="50" t="str">
        <f>_xlfn.IFNA(VLOOKUP($B123,Schools,'HP Schools Calculation'!EVB$1,0),"")</f>
        <v/>
      </c>
      <c r="EVB123" s="50" t="str">
        <f>_xlfn.IFNA(VLOOKUP($B123,Schools,'HP Schools Calculation'!EVC$1,0),"")</f>
        <v/>
      </c>
      <c r="EVC123" s="50" t="str">
        <f>_xlfn.IFNA(VLOOKUP($B123,Schools,'HP Schools Calculation'!EVD$1,0),"")</f>
        <v/>
      </c>
      <c r="EVD123" s="50" t="str">
        <f>_xlfn.IFNA(VLOOKUP($B123,Schools,'HP Schools Calculation'!EVE$1,0),"")</f>
        <v/>
      </c>
      <c r="EVE123" s="50" t="str">
        <f>_xlfn.IFNA(VLOOKUP($B123,Schools,'HP Schools Calculation'!EVF$1,0),"")</f>
        <v/>
      </c>
      <c r="EVF123" s="50" t="str">
        <f>_xlfn.IFNA(VLOOKUP($B123,Schools,'HP Schools Calculation'!EVG$1,0),"")</f>
        <v/>
      </c>
      <c r="EVG123" s="50" t="str">
        <f>_xlfn.IFNA(VLOOKUP($B123,Schools,'HP Schools Calculation'!EVH$1,0),"")</f>
        <v/>
      </c>
      <c r="EVH123" s="50" t="str">
        <f>_xlfn.IFNA(VLOOKUP($B123,Schools,'HP Schools Calculation'!EVI$1,0),"")</f>
        <v/>
      </c>
      <c r="EVI123" s="50" t="str">
        <f>_xlfn.IFNA(VLOOKUP($B123,Schools,'HP Schools Calculation'!EVJ$1,0),"")</f>
        <v/>
      </c>
      <c r="EVJ123" s="50" t="str">
        <f>_xlfn.IFNA(VLOOKUP($B123,Schools,'HP Schools Calculation'!EVK$1,0),"")</f>
        <v/>
      </c>
      <c r="EVK123" s="50" t="str">
        <f>_xlfn.IFNA(VLOOKUP($B123,Schools,'HP Schools Calculation'!EVL$1,0),"")</f>
        <v/>
      </c>
      <c r="EVL123" s="50" t="str">
        <f>_xlfn.IFNA(VLOOKUP($B123,Schools,'HP Schools Calculation'!EVM$1,0),"")</f>
        <v/>
      </c>
      <c r="EVM123" s="50" t="str">
        <f>_xlfn.IFNA(VLOOKUP($B123,Schools,'HP Schools Calculation'!EVN$1,0),"")</f>
        <v/>
      </c>
      <c r="EVN123" s="50" t="str">
        <f>_xlfn.IFNA(VLOOKUP($B123,Schools,'HP Schools Calculation'!EVO$1,0),"")</f>
        <v/>
      </c>
      <c r="EVO123" s="50" t="str">
        <f>_xlfn.IFNA(VLOOKUP($B123,Schools,'HP Schools Calculation'!EVP$1,0),"")</f>
        <v/>
      </c>
      <c r="EVP123" s="50" t="str">
        <f>_xlfn.IFNA(VLOOKUP($B123,Schools,'HP Schools Calculation'!EVQ$1,0),"")</f>
        <v/>
      </c>
      <c r="EVQ123" s="50" t="str">
        <f>_xlfn.IFNA(VLOOKUP($B123,Schools,'HP Schools Calculation'!EVR$1,0),"")</f>
        <v/>
      </c>
      <c r="EVR123" s="50" t="str">
        <f>_xlfn.IFNA(VLOOKUP($B123,Schools,'HP Schools Calculation'!EVS$1,0),"")</f>
        <v/>
      </c>
      <c r="EVS123" s="50" t="str">
        <f>_xlfn.IFNA(VLOOKUP($B123,Schools,'HP Schools Calculation'!EVT$1,0),"")</f>
        <v/>
      </c>
      <c r="EVT123" s="50" t="str">
        <f>_xlfn.IFNA(VLOOKUP($B123,Schools,'HP Schools Calculation'!EVU$1,0),"")</f>
        <v/>
      </c>
      <c r="EVU123" s="50" t="str">
        <f>_xlfn.IFNA(VLOOKUP($B123,Schools,'HP Schools Calculation'!EVV$1,0),"")</f>
        <v/>
      </c>
      <c r="EVV123" s="50" t="str">
        <f>_xlfn.IFNA(VLOOKUP($B123,Schools,'HP Schools Calculation'!EVW$1,0),"")</f>
        <v/>
      </c>
      <c r="EVW123" s="50" t="str">
        <f>_xlfn.IFNA(VLOOKUP($B123,Schools,'HP Schools Calculation'!EVX$1,0),"")</f>
        <v/>
      </c>
      <c r="EVX123" s="50" t="str">
        <f>_xlfn.IFNA(VLOOKUP($B123,Schools,'HP Schools Calculation'!EVY$1,0),"")</f>
        <v/>
      </c>
      <c r="EVY123" s="50" t="str">
        <f>_xlfn.IFNA(VLOOKUP($B123,Schools,'HP Schools Calculation'!EVZ$1,0),"")</f>
        <v/>
      </c>
      <c r="EVZ123" s="50" t="str">
        <f>_xlfn.IFNA(VLOOKUP($B123,Schools,'HP Schools Calculation'!EWA$1,0),"")</f>
        <v/>
      </c>
      <c r="EWA123" s="50" t="str">
        <f>_xlfn.IFNA(VLOOKUP($B123,Schools,'HP Schools Calculation'!EWB$1,0),"")</f>
        <v/>
      </c>
      <c r="EWB123" s="50" t="str">
        <f>_xlfn.IFNA(VLOOKUP($B123,Schools,'HP Schools Calculation'!EWC$1,0),"")</f>
        <v/>
      </c>
      <c r="EWC123" s="50" t="str">
        <f>_xlfn.IFNA(VLOOKUP($B123,Schools,'HP Schools Calculation'!EWD$1,0),"")</f>
        <v/>
      </c>
      <c r="EWD123" s="50" t="str">
        <f>_xlfn.IFNA(VLOOKUP($B123,Schools,'HP Schools Calculation'!EWE$1,0),"")</f>
        <v/>
      </c>
      <c r="EWE123" s="50" t="str">
        <f>_xlfn.IFNA(VLOOKUP($B123,Schools,'HP Schools Calculation'!EWF$1,0),"")</f>
        <v/>
      </c>
      <c r="EWF123" s="50" t="str">
        <f>_xlfn.IFNA(VLOOKUP($B123,Schools,'HP Schools Calculation'!EWG$1,0),"")</f>
        <v/>
      </c>
      <c r="EWG123" s="50" t="str">
        <f>_xlfn.IFNA(VLOOKUP($B123,Schools,'HP Schools Calculation'!EWH$1,0),"")</f>
        <v/>
      </c>
      <c r="EWH123" s="50" t="str">
        <f>_xlfn.IFNA(VLOOKUP($B123,Schools,'HP Schools Calculation'!EWI$1,0),"")</f>
        <v/>
      </c>
      <c r="EWI123" s="50" t="str">
        <f>_xlfn.IFNA(VLOOKUP($B123,Schools,'HP Schools Calculation'!EWJ$1,0),"")</f>
        <v/>
      </c>
      <c r="EWJ123" s="50" t="str">
        <f>_xlfn.IFNA(VLOOKUP($B123,Schools,'HP Schools Calculation'!EWK$1,0),"")</f>
        <v/>
      </c>
      <c r="EWK123" s="50" t="str">
        <f>_xlfn.IFNA(VLOOKUP($B123,Schools,'HP Schools Calculation'!EWL$1,0),"")</f>
        <v/>
      </c>
      <c r="EWL123" s="50" t="str">
        <f>_xlfn.IFNA(VLOOKUP($B123,Schools,'HP Schools Calculation'!EWM$1,0),"")</f>
        <v/>
      </c>
      <c r="EWM123" s="50" t="str">
        <f>_xlfn.IFNA(VLOOKUP($B123,Schools,'HP Schools Calculation'!EWN$1,0),"")</f>
        <v/>
      </c>
      <c r="EWN123" s="50" t="str">
        <f>_xlfn.IFNA(VLOOKUP($B123,Schools,'HP Schools Calculation'!EWO$1,0),"")</f>
        <v/>
      </c>
      <c r="EWO123" s="50" t="str">
        <f>_xlfn.IFNA(VLOOKUP($B123,Schools,'HP Schools Calculation'!EWP$1,0),"")</f>
        <v/>
      </c>
      <c r="EWP123" s="50" t="str">
        <f>_xlfn.IFNA(VLOOKUP($B123,Schools,'HP Schools Calculation'!EWQ$1,0),"")</f>
        <v/>
      </c>
      <c r="EWQ123" s="50" t="str">
        <f>_xlfn.IFNA(VLOOKUP($B123,Schools,'HP Schools Calculation'!EWR$1,0),"")</f>
        <v/>
      </c>
      <c r="EWR123" s="50" t="str">
        <f>_xlfn.IFNA(VLOOKUP($B123,Schools,'HP Schools Calculation'!EWS$1,0),"")</f>
        <v/>
      </c>
      <c r="EWS123" s="50" t="str">
        <f>_xlfn.IFNA(VLOOKUP($B123,Schools,'HP Schools Calculation'!EWT$1,0),"")</f>
        <v/>
      </c>
      <c r="EWT123" s="50" t="str">
        <f>_xlfn.IFNA(VLOOKUP($B123,Schools,'HP Schools Calculation'!EWU$1,0),"")</f>
        <v/>
      </c>
      <c r="EWU123" s="50" t="str">
        <f>_xlfn.IFNA(VLOOKUP($B123,Schools,'HP Schools Calculation'!EWV$1,0),"")</f>
        <v/>
      </c>
      <c r="EWV123" s="50" t="str">
        <f>_xlfn.IFNA(VLOOKUP($B123,Schools,'HP Schools Calculation'!EWW$1,0),"")</f>
        <v/>
      </c>
      <c r="EWW123" s="50" t="str">
        <f>_xlfn.IFNA(VLOOKUP($B123,Schools,'HP Schools Calculation'!EWX$1,0),"")</f>
        <v/>
      </c>
      <c r="EWX123" s="50" t="str">
        <f>_xlfn.IFNA(VLOOKUP($B123,Schools,'HP Schools Calculation'!EWY$1,0),"")</f>
        <v/>
      </c>
      <c r="EWY123" s="50" t="str">
        <f>_xlfn.IFNA(VLOOKUP($B123,Schools,'HP Schools Calculation'!EWZ$1,0),"")</f>
        <v/>
      </c>
      <c r="EWZ123" s="50" t="str">
        <f>_xlfn.IFNA(VLOOKUP($B123,Schools,'HP Schools Calculation'!EXA$1,0),"")</f>
        <v/>
      </c>
      <c r="EXA123" s="50" t="str">
        <f>_xlfn.IFNA(VLOOKUP($B123,Schools,'HP Schools Calculation'!EXB$1,0),"")</f>
        <v/>
      </c>
      <c r="EXB123" s="50" t="str">
        <f>_xlfn.IFNA(VLOOKUP($B123,Schools,'HP Schools Calculation'!EXC$1,0),"")</f>
        <v/>
      </c>
      <c r="EXC123" s="50" t="str">
        <f>_xlfn.IFNA(VLOOKUP($B123,Schools,'HP Schools Calculation'!EXD$1,0),"")</f>
        <v/>
      </c>
      <c r="EXD123" s="50" t="str">
        <f>_xlfn.IFNA(VLOOKUP($B123,Schools,'HP Schools Calculation'!EXE$1,0),"")</f>
        <v/>
      </c>
      <c r="EXE123" s="50" t="str">
        <f>_xlfn.IFNA(VLOOKUP($B123,Schools,'HP Schools Calculation'!EXF$1,0),"")</f>
        <v/>
      </c>
      <c r="EXF123" s="50" t="str">
        <f>_xlfn.IFNA(VLOOKUP($B123,Schools,'HP Schools Calculation'!EXG$1,0),"")</f>
        <v/>
      </c>
      <c r="EXG123" s="50" t="str">
        <f>_xlfn.IFNA(VLOOKUP($B123,Schools,'HP Schools Calculation'!EXH$1,0),"")</f>
        <v/>
      </c>
      <c r="EXH123" s="50" t="str">
        <f>_xlfn.IFNA(VLOOKUP($B123,Schools,'HP Schools Calculation'!EXI$1,0),"")</f>
        <v/>
      </c>
      <c r="EXI123" s="50" t="str">
        <f>_xlfn.IFNA(VLOOKUP($B123,Schools,'HP Schools Calculation'!EXJ$1,0),"")</f>
        <v/>
      </c>
      <c r="EXJ123" s="50" t="str">
        <f>_xlfn.IFNA(VLOOKUP($B123,Schools,'HP Schools Calculation'!EXK$1,0),"")</f>
        <v/>
      </c>
      <c r="EXK123" s="50" t="str">
        <f>_xlfn.IFNA(VLOOKUP($B123,Schools,'HP Schools Calculation'!EXL$1,0),"")</f>
        <v/>
      </c>
      <c r="EXL123" s="50" t="str">
        <f>_xlfn.IFNA(VLOOKUP($B123,Schools,'HP Schools Calculation'!EXM$1,0),"")</f>
        <v/>
      </c>
      <c r="EXM123" s="50" t="str">
        <f>_xlfn.IFNA(VLOOKUP($B123,Schools,'HP Schools Calculation'!EXN$1,0),"")</f>
        <v/>
      </c>
      <c r="EXN123" s="50" t="str">
        <f>_xlfn.IFNA(VLOOKUP($B123,Schools,'HP Schools Calculation'!EXO$1,0),"")</f>
        <v/>
      </c>
      <c r="EXO123" s="50" t="str">
        <f>_xlfn.IFNA(VLOOKUP($B123,Schools,'HP Schools Calculation'!EXP$1,0),"")</f>
        <v/>
      </c>
      <c r="EXP123" s="50" t="str">
        <f>_xlfn.IFNA(VLOOKUP($B123,Schools,'HP Schools Calculation'!EXQ$1,0),"")</f>
        <v/>
      </c>
      <c r="EXQ123" s="50" t="str">
        <f>_xlfn.IFNA(VLOOKUP($B123,Schools,'HP Schools Calculation'!EXR$1,0),"")</f>
        <v/>
      </c>
      <c r="EXR123" s="50" t="str">
        <f>_xlfn.IFNA(VLOOKUP($B123,Schools,'HP Schools Calculation'!EXS$1,0),"")</f>
        <v/>
      </c>
      <c r="EXS123" s="50" t="str">
        <f>_xlfn.IFNA(VLOOKUP($B123,Schools,'HP Schools Calculation'!EXT$1,0),"")</f>
        <v/>
      </c>
      <c r="EXT123" s="50" t="str">
        <f>_xlfn.IFNA(VLOOKUP($B123,Schools,'HP Schools Calculation'!EXU$1,0),"")</f>
        <v/>
      </c>
      <c r="EXU123" s="50" t="str">
        <f>_xlfn.IFNA(VLOOKUP($B123,Schools,'HP Schools Calculation'!EXV$1,0),"")</f>
        <v/>
      </c>
      <c r="EXV123" s="50" t="str">
        <f>_xlfn.IFNA(VLOOKUP($B123,Schools,'HP Schools Calculation'!EXW$1,0),"")</f>
        <v/>
      </c>
      <c r="EXW123" s="50" t="str">
        <f>_xlfn.IFNA(VLOOKUP($B123,Schools,'HP Schools Calculation'!EXX$1,0),"")</f>
        <v/>
      </c>
      <c r="EXX123" s="50" t="str">
        <f>_xlfn.IFNA(VLOOKUP($B123,Schools,'HP Schools Calculation'!EXY$1,0),"")</f>
        <v/>
      </c>
      <c r="EXY123" s="50" t="str">
        <f>_xlfn.IFNA(VLOOKUP($B123,Schools,'HP Schools Calculation'!EXZ$1,0),"")</f>
        <v/>
      </c>
      <c r="EXZ123" s="50" t="str">
        <f>_xlfn.IFNA(VLOOKUP($B123,Schools,'HP Schools Calculation'!EYA$1,0),"")</f>
        <v/>
      </c>
      <c r="EYA123" s="50" t="str">
        <f>_xlfn.IFNA(VLOOKUP($B123,Schools,'HP Schools Calculation'!EYB$1,0),"")</f>
        <v/>
      </c>
      <c r="EYB123" s="50" t="str">
        <f>_xlfn.IFNA(VLOOKUP($B123,Schools,'HP Schools Calculation'!EYC$1,0),"")</f>
        <v/>
      </c>
      <c r="EYC123" s="50" t="str">
        <f>_xlfn.IFNA(VLOOKUP($B123,Schools,'HP Schools Calculation'!EYD$1,0),"")</f>
        <v/>
      </c>
      <c r="EYD123" s="50" t="str">
        <f>_xlfn.IFNA(VLOOKUP($B123,Schools,'HP Schools Calculation'!EYE$1,0),"")</f>
        <v/>
      </c>
      <c r="EYE123" s="50" t="str">
        <f>_xlfn.IFNA(VLOOKUP($B123,Schools,'HP Schools Calculation'!EYF$1,0),"")</f>
        <v/>
      </c>
      <c r="EYF123" s="50" t="str">
        <f>_xlfn.IFNA(VLOOKUP($B123,Schools,'HP Schools Calculation'!EYG$1,0),"")</f>
        <v/>
      </c>
      <c r="EYG123" s="50" t="str">
        <f>_xlfn.IFNA(VLOOKUP($B123,Schools,'HP Schools Calculation'!EYH$1,0),"")</f>
        <v/>
      </c>
      <c r="EYH123" s="50" t="str">
        <f>_xlfn.IFNA(VLOOKUP($B123,Schools,'HP Schools Calculation'!EYI$1,0),"")</f>
        <v/>
      </c>
      <c r="EYI123" s="50" t="str">
        <f>_xlfn.IFNA(VLOOKUP($B123,Schools,'HP Schools Calculation'!EYJ$1,0),"")</f>
        <v/>
      </c>
      <c r="EYJ123" s="50" t="str">
        <f>_xlfn.IFNA(VLOOKUP($B123,Schools,'HP Schools Calculation'!EYK$1,0),"")</f>
        <v/>
      </c>
      <c r="EYK123" s="50" t="str">
        <f>_xlfn.IFNA(VLOOKUP($B123,Schools,'HP Schools Calculation'!EYL$1,0),"")</f>
        <v/>
      </c>
      <c r="EYL123" s="50" t="str">
        <f>_xlfn.IFNA(VLOOKUP($B123,Schools,'HP Schools Calculation'!EYM$1,0),"")</f>
        <v/>
      </c>
      <c r="EYM123" s="50" t="str">
        <f>_xlfn.IFNA(VLOOKUP($B123,Schools,'HP Schools Calculation'!EYN$1,0),"")</f>
        <v/>
      </c>
      <c r="EYN123" s="50" t="str">
        <f>_xlfn.IFNA(VLOOKUP($B123,Schools,'HP Schools Calculation'!EYO$1,0),"")</f>
        <v/>
      </c>
      <c r="EYO123" s="50" t="str">
        <f>_xlfn.IFNA(VLOOKUP($B123,Schools,'HP Schools Calculation'!EYP$1,0),"")</f>
        <v/>
      </c>
      <c r="EYP123" s="50" t="str">
        <f>_xlfn.IFNA(VLOOKUP($B123,Schools,'HP Schools Calculation'!EYQ$1,0),"")</f>
        <v/>
      </c>
      <c r="EYQ123" s="50" t="str">
        <f>_xlfn.IFNA(VLOOKUP($B123,Schools,'HP Schools Calculation'!EYR$1,0),"")</f>
        <v/>
      </c>
      <c r="EYR123" s="50" t="str">
        <f>_xlfn.IFNA(VLOOKUP($B123,Schools,'HP Schools Calculation'!EYS$1,0),"")</f>
        <v/>
      </c>
      <c r="EYS123" s="50" t="str">
        <f>_xlfn.IFNA(VLOOKUP($B123,Schools,'HP Schools Calculation'!EYT$1,0),"")</f>
        <v/>
      </c>
      <c r="EYT123" s="50" t="str">
        <f>_xlfn.IFNA(VLOOKUP($B123,Schools,'HP Schools Calculation'!EYU$1,0),"")</f>
        <v/>
      </c>
      <c r="EYU123" s="50" t="str">
        <f>_xlfn.IFNA(VLOOKUP($B123,Schools,'HP Schools Calculation'!EYV$1,0),"")</f>
        <v/>
      </c>
      <c r="EYV123" s="50" t="str">
        <f>_xlfn.IFNA(VLOOKUP($B123,Schools,'HP Schools Calculation'!EYW$1,0),"")</f>
        <v/>
      </c>
      <c r="EYW123" s="50" t="str">
        <f>_xlfn.IFNA(VLOOKUP($B123,Schools,'HP Schools Calculation'!EYX$1,0),"")</f>
        <v/>
      </c>
      <c r="EYX123" s="50" t="str">
        <f>_xlfn.IFNA(VLOOKUP($B123,Schools,'HP Schools Calculation'!EYY$1,0),"")</f>
        <v/>
      </c>
      <c r="EYY123" s="50" t="str">
        <f>_xlfn.IFNA(VLOOKUP($B123,Schools,'HP Schools Calculation'!EYZ$1,0),"")</f>
        <v/>
      </c>
      <c r="EYZ123" s="50" t="str">
        <f>_xlfn.IFNA(VLOOKUP($B123,Schools,'HP Schools Calculation'!EZA$1,0),"")</f>
        <v/>
      </c>
      <c r="EZA123" s="50" t="str">
        <f>_xlfn.IFNA(VLOOKUP($B123,Schools,'HP Schools Calculation'!EZB$1,0),"")</f>
        <v/>
      </c>
      <c r="EZB123" s="50" t="str">
        <f>_xlfn.IFNA(VLOOKUP($B123,Schools,'HP Schools Calculation'!EZC$1,0),"")</f>
        <v/>
      </c>
      <c r="EZC123" s="50" t="str">
        <f>_xlfn.IFNA(VLOOKUP($B123,Schools,'HP Schools Calculation'!EZD$1,0),"")</f>
        <v/>
      </c>
      <c r="EZD123" s="50" t="str">
        <f>_xlfn.IFNA(VLOOKUP($B123,Schools,'HP Schools Calculation'!EZE$1,0),"")</f>
        <v/>
      </c>
      <c r="EZE123" s="50" t="str">
        <f>_xlfn.IFNA(VLOOKUP($B123,Schools,'HP Schools Calculation'!EZF$1,0),"")</f>
        <v/>
      </c>
      <c r="EZF123" s="50" t="str">
        <f>_xlfn.IFNA(VLOOKUP($B123,Schools,'HP Schools Calculation'!EZG$1,0),"")</f>
        <v/>
      </c>
      <c r="EZG123" s="50" t="str">
        <f>_xlfn.IFNA(VLOOKUP($B123,Schools,'HP Schools Calculation'!EZH$1,0),"")</f>
        <v/>
      </c>
      <c r="EZH123" s="50" t="str">
        <f>_xlfn.IFNA(VLOOKUP($B123,Schools,'HP Schools Calculation'!EZI$1,0),"")</f>
        <v/>
      </c>
      <c r="EZI123" s="50" t="str">
        <f>_xlfn.IFNA(VLOOKUP($B123,Schools,'HP Schools Calculation'!EZJ$1,0),"")</f>
        <v/>
      </c>
      <c r="EZJ123" s="50" t="str">
        <f>_xlfn.IFNA(VLOOKUP($B123,Schools,'HP Schools Calculation'!EZK$1,0),"")</f>
        <v/>
      </c>
      <c r="EZK123" s="50" t="str">
        <f>_xlfn.IFNA(VLOOKUP($B123,Schools,'HP Schools Calculation'!EZL$1,0),"")</f>
        <v/>
      </c>
      <c r="EZL123" s="50" t="str">
        <f>_xlfn.IFNA(VLOOKUP($B123,Schools,'HP Schools Calculation'!EZM$1,0),"")</f>
        <v/>
      </c>
      <c r="EZM123" s="50" t="str">
        <f>_xlfn.IFNA(VLOOKUP($B123,Schools,'HP Schools Calculation'!EZN$1,0),"")</f>
        <v/>
      </c>
      <c r="EZN123" s="50" t="str">
        <f>_xlfn.IFNA(VLOOKUP($B123,Schools,'HP Schools Calculation'!EZO$1,0),"")</f>
        <v/>
      </c>
      <c r="EZO123" s="50" t="str">
        <f>_xlfn.IFNA(VLOOKUP($B123,Schools,'HP Schools Calculation'!EZP$1,0),"")</f>
        <v/>
      </c>
      <c r="EZP123" s="50" t="str">
        <f>_xlfn.IFNA(VLOOKUP($B123,Schools,'HP Schools Calculation'!EZQ$1,0),"")</f>
        <v/>
      </c>
      <c r="EZQ123" s="50" t="str">
        <f>_xlfn.IFNA(VLOOKUP($B123,Schools,'HP Schools Calculation'!EZR$1,0),"")</f>
        <v/>
      </c>
      <c r="EZR123" s="50" t="str">
        <f>_xlfn.IFNA(VLOOKUP($B123,Schools,'HP Schools Calculation'!EZS$1,0),"")</f>
        <v/>
      </c>
      <c r="EZS123" s="50" t="str">
        <f>_xlfn.IFNA(VLOOKUP($B123,Schools,'HP Schools Calculation'!EZT$1,0),"")</f>
        <v/>
      </c>
      <c r="EZT123" s="50" t="str">
        <f>_xlfn.IFNA(VLOOKUP($B123,Schools,'HP Schools Calculation'!EZU$1,0),"")</f>
        <v/>
      </c>
      <c r="EZU123" s="50" t="str">
        <f>_xlfn.IFNA(VLOOKUP($B123,Schools,'HP Schools Calculation'!EZV$1,0),"")</f>
        <v/>
      </c>
      <c r="EZV123" s="50" t="str">
        <f>_xlfn.IFNA(VLOOKUP($B123,Schools,'HP Schools Calculation'!EZW$1,0),"")</f>
        <v/>
      </c>
      <c r="EZW123" s="50" t="str">
        <f>_xlfn.IFNA(VLOOKUP($B123,Schools,'HP Schools Calculation'!EZX$1,0),"")</f>
        <v/>
      </c>
      <c r="EZX123" s="50" t="str">
        <f>_xlfn.IFNA(VLOOKUP($B123,Schools,'HP Schools Calculation'!EZY$1,0),"")</f>
        <v/>
      </c>
      <c r="EZY123" s="50" t="str">
        <f>_xlfn.IFNA(VLOOKUP($B123,Schools,'HP Schools Calculation'!EZZ$1,0),"")</f>
        <v/>
      </c>
      <c r="EZZ123" s="50" t="str">
        <f>_xlfn.IFNA(VLOOKUP($B123,Schools,'HP Schools Calculation'!FAA$1,0),"")</f>
        <v/>
      </c>
      <c r="FAA123" s="50" t="str">
        <f>_xlfn.IFNA(VLOOKUP($B123,Schools,'HP Schools Calculation'!FAB$1,0),"")</f>
        <v/>
      </c>
      <c r="FAB123" s="50" t="str">
        <f>_xlfn.IFNA(VLOOKUP($B123,Schools,'HP Schools Calculation'!FAC$1,0),"")</f>
        <v/>
      </c>
      <c r="FAC123" s="50" t="str">
        <f>_xlfn.IFNA(VLOOKUP($B123,Schools,'HP Schools Calculation'!FAD$1,0),"")</f>
        <v/>
      </c>
      <c r="FAD123" s="50" t="str">
        <f>_xlfn.IFNA(VLOOKUP($B123,Schools,'HP Schools Calculation'!FAE$1,0),"")</f>
        <v/>
      </c>
      <c r="FAE123" s="50" t="str">
        <f>_xlfn.IFNA(VLOOKUP($B123,Schools,'HP Schools Calculation'!FAF$1,0),"")</f>
        <v/>
      </c>
      <c r="FAF123" s="50" t="str">
        <f>_xlfn.IFNA(VLOOKUP($B123,Schools,'HP Schools Calculation'!FAG$1,0),"")</f>
        <v/>
      </c>
      <c r="FAG123" s="50" t="str">
        <f>_xlfn.IFNA(VLOOKUP($B123,Schools,'HP Schools Calculation'!FAH$1,0),"")</f>
        <v/>
      </c>
      <c r="FAH123" s="50" t="str">
        <f>_xlfn.IFNA(VLOOKUP($B123,Schools,'HP Schools Calculation'!FAI$1,0),"")</f>
        <v/>
      </c>
      <c r="FAI123" s="50" t="str">
        <f>_xlfn.IFNA(VLOOKUP($B123,Schools,'HP Schools Calculation'!FAJ$1,0),"")</f>
        <v/>
      </c>
      <c r="FAJ123" s="50" t="str">
        <f>_xlfn.IFNA(VLOOKUP($B123,Schools,'HP Schools Calculation'!FAK$1,0),"")</f>
        <v/>
      </c>
      <c r="FAK123" s="50" t="str">
        <f>_xlfn.IFNA(VLOOKUP($B123,Schools,'HP Schools Calculation'!FAL$1,0),"")</f>
        <v/>
      </c>
      <c r="FAL123" s="50" t="str">
        <f>_xlfn.IFNA(VLOOKUP($B123,Schools,'HP Schools Calculation'!FAM$1,0),"")</f>
        <v/>
      </c>
      <c r="FAM123" s="50" t="str">
        <f>_xlfn.IFNA(VLOOKUP($B123,Schools,'HP Schools Calculation'!FAN$1,0),"")</f>
        <v/>
      </c>
      <c r="FAN123" s="50" t="str">
        <f>_xlfn.IFNA(VLOOKUP($B123,Schools,'HP Schools Calculation'!FAO$1,0),"")</f>
        <v/>
      </c>
      <c r="FAO123" s="50" t="str">
        <f>_xlfn.IFNA(VLOOKUP($B123,Schools,'HP Schools Calculation'!FAP$1,0),"")</f>
        <v/>
      </c>
      <c r="FAP123" s="50" t="str">
        <f>_xlfn.IFNA(VLOOKUP($B123,Schools,'HP Schools Calculation'!FAQ$1,0),"")</f>
        <v/>
      </c>
      <c r="FAQ123" s="50" t="str">
        <f>_xlfn.IFNA(VLOOKUP($B123,Schools,'HP Schools Calculation'!FAR$1,0),"")</f>
        <v/>
      </c>
      <c r="FAR123" s="50" t="str">
        <f>_xlfn.IFNA(VLOOKUP($B123,Schools,'HP Schools Calculation'!FAS$1,0),"")</f>
        <v/>
      </c>
      <c r="FAS123" s="50" t="str">
        <f>_xlfn.IFNA(VLOOKUP($B123,Schools,'HP Schools Calculation'!FAT$1,0),"")</f>
        <v/>
      </c>
      <c r="FAT123" s="50" t="str">
        <f>_xlfn.IFNA(VLOOKUP($B123,Schools,'HP Schools Calculation'!FAU$1,0),"")</f>
        <v/>
      </c>
      <c r="FAU123" s="50" t="str">
        <f>_xlfn.IFNA(VLOOKUP($B123,Schools,'HP Schools Calculation'!FAV$1,0),"")</f>
        <v/>
      </c>
      <c r="FAV123" s="50" t="str">
        <f>_xlfn.IFNA(VLOOKUP($B123,Schools,'HP Schools Calculation'!FAW$1,0),"")</f>
        <v/>
      </c>
      <c r="FAW123" s="50" t="str">
        <f>_xlfn.IFNA(VLOOKUP($B123,Schools,'HP Schools Calculation'!FAX$1,0),"")</f>
        <v/>
      </c>
      <c r="FAX123" s="50" t="str">
        <f>_xlfn.IFNA(VLOOKUP($B123,Schools,'HP Schools Calculation'!FAY$1,0),"")</f>
        <v/>
      </c>
      <c r="FAY123" s="50" t="str">
        <f>_xlfn.IFNA(VLOOKUP($B123,Schools,'HP Schools Calculation'!FAZ$1,0),"")</f>
        <v/>
      </c>
      <c r="FAZ123" s="50" t="str">
        <f>_xlfn.IFNA(VLOOKUP($B123,Schools,'HP Schools Calculation'!FBA$1,0),"")</f>
        <v/>
      </c>
      <c r="FBA123" s="50" t="str">
        <f>_xlfn.IFNA(VLOOKUP($B123,Schools,'HP Schools Calculation'!FBB$1,0),"")</f>
        <v/>
      </c>
      <c r="FBB123" s="50" t="str">
        <f>_xlfn.IFNA(VLOOKUP($B123,Schools,'HP Schools Calculation'!FBC$1,0),"")</f>
        <v/>
      </c>
      <c r="FBC123" s="50" t="str">
        <f>_xlfn.IFNA(VLOOKUP($B123,Schools,'HP Schools Calculation'!FBD$1,0),"")</f>
        <v/>
      </c>
      <c r="FBD123" s="50" t="str">
        <f>_xlfn.IFNA(VLOOKUP($B123,Schools,'HP Schools Calculation'!FBE$1,0),"")</f>
        <v/>
      </c>
      <c r="FBE123" s="50" t="str">
        <f>_xlfn.IFNA(VLOOKUP($B123,Schools,'HP Schools Calculation'!FBF$1,0),"")</f>
        <v/>
      </c>
      <c r="FBF123" s="50" t="str">
        <f>_xlfn.IFNA(VLOOKUP($B123,Schools,'HP Schools Calculation'!FBG$1,0),"")</f>
        <v/>
      </c>
      <c r="FBG123" s="50" t="str">
        <f>_xlfn.IFNA(VLOOKUP($B123,Schools,'HP Schools Calculation'!FBH$1,0),"")</f>
        <v/>
      </c>
      <c r="FBH123" s="50" t="str">
        <f>_xlfn.IFNA(VLOOKUP($B123,Schools,'HP Schools Calculation'!FBI$1,0),"")</f>
        <v/>
      </c>
      <c r="FBI123" s="50" t="str">
        <f>_xlfn.IFNA(VLOOKUP($B123,Schools,'HP Schools Calculation'!FBJ$1,0),"")</f>
        <v/>
      </c>
      <c r="FBJ123" s="50" t="str">
        <f>_xlfn.IFNA(VLOOKUP($B123,Schools,'HP Schools Calculation'!FBK$1,0),"")</f>
        <v/>
      </c>
      <c r="FBK123" s="50" t="str">
        <f>_xlfn.IFNA(VLOOKUP($B123,Schools,'HP Schools Calculation'!FBL$1,0),"")</f>
        <v/>
      </c>
      <c r="FBL123" s="50" t="str">
        <f>_xlfn.IFNA(VLOOKUP($B123,Schools,'HP Schools Calculation'!FBM$1,0),"")</f>
        <v/>
      </c>
      <c r="FBM123" s="50" t="str">
        <f>_xlfn.IFNA(VLOOKUP($B123,Schools,'HP Schools Calculation'!FBN$1,0),"")</f>
        <v/>
      </c>
      <c r="FBN123" s="50" t="str">
        <f>_xlfn.IFNA(VLOOKUP($B123,Schools,'HP Schools Calculation'!FBO$1,0),"")</f>
        <v/>
      </c>
      <c r="FBO123" s="50" t="str">
        <f>_xlfn.IFNA(VLOOKUP($B123,Schools,'HP Schools Calculation'!FBP$1,0),"")</f>
        <v/>
      </c>
      <c r="FBP123" s="50" t="str">
        <f>_xlfn.IFNA(VLOOKUP($B123,Schools,'HP Schools Calculation'!FBQ$1,0),"")</f>
        <v/>
      </c>
      <c r="FBQ123" s="50" t="str">
        <f>_xlfn.IFNA(VLOOKUP($B123,Schools,'HP Schools Calculation'!FBR$1,0),"")</f>
        <v/>
      </c>
      <c r="FBR123" s="50" t="str">
        <f>_xlfn.IFNA(VLOOKUP($B123,Schools,'HP Schools Calculation'!FBS$1,0),"")</f>
        <v/>
      </c>
      <c r="FBS123" s="50" t="str">
        <f>_xlfn.IFNA(VLOOKUP($B123,Schools,'HP Schools Calculation'!FBT$1,0),"")</f>
        <v/>
      </c>
      <c r="FBT123" s="50" t="str">
        <f>_xlfn.IFNA(VLOOKUP($B123,Schools,'HP Schools Calculation'!FBU$1,0),"")</f>
        <v/>
      </c>
      <c r="FBU123" s="50" t="str">
        <f>_xlfn.IFNA(VLOOKUP($B123,Schools,'HP Schools Calculation'!FBV$1,0),"")</f>
        <v/>
      </c>
      <c r="FBV123" s="50" t="str">
        <f>_xlfn.IFNA(VLOOKUP($B123,Schools,'HP Schools Calculation'!FBW$1,0),"")</f>
        <v/>
      </c>
      <c r="FBW123" s="50" t="str">
        <f>_xlfn.IFNA(VLOOKUP($B123,Schools,'HP Schools Calculation'!FBX$1,0),"")</f>
        <v/>
      </c>
      <c r="FBX123" s="50" t="str">
        <f>_xlfn.IFNA(VLOOKUP($B123,Schools,'HP Schools Calculation'!FBY$1,0),"")</f>
        <v/>
      </c>
      <c r="FBY123" s="50" t="str">
        <f>_xlfn.IFNA(VLOOKUP($B123,Schools,'HP Schools Calculation'!FBZ$1,0),"")</f>
        <v/>
      </c>
      <c r="FBZ123" s="50" t="str">
        <f>_xlfn.IFNA(VLOOKUP($B123,Schools,'HP Schools Calculation'!FCA$1,0),"")</f>
        <v/>
      </c>
      <c r="FCA123" s="50" t="str">
        <f>_xlfn.IFNA(VLOOKUP($B123,Schools,'HP Schools Calculation'!FCB$1,0),"")</f>
        <v/>
      </c>
      <c r="FCB123" s="50" t="str">
        <f>_xlfn.IFNA(VLOOKUP($B123,Schools,'HP Schools Calculation'!FCC$1,0),"")</f>
        <v/>
      </c>
      <c r="FCC123" s="50" t="str">
        <f>_xlfn.IFNA(VLOOKUP($B123,Schools,'HP Schools Calculation'!FCD$1,0),"")</f>
        <v/>
      </c>
      <c r="FCD123" s="50" t="str">
        <f>_xlfn.IFNA(VLOOKUP($B123,Schools,'HP Schools Calculation'!FCE$1,0),"")</f>
        <v/>
      </c>
      <c r="FCE123" s="50" t="str">
        <f>_xlfn.IFNA(VLOOKUP($B123,Schools,'HP Schools Calculation'!FCF$1,0),"")</f>
        <v/>
      </c>
      <c r="FCF123" s="50" t="str">
        <f>_xlfn.IFNA(VLOOKUP($B123,Schools,'HP Schools Calculation'!FCG$1,0),"")</f>
        <v/>
      </c>
      <c r="FCG123" s="50" t="str">
        <f>_xlfn.IFNA(VLOOKUP($B123,Schools,'HP Schools Calculation'!FCH$1,0),"")</f>
        <v/>
      </c>
      <c r="FCH123" s="50" t="str">
        <f>_xlfn.IFNA(VLOOKUP($B123,Schools,'HP Schools Calculation'!FCI$1,0),"")</f>
        <v/>
      </c>
      <c r="FCI123" s="50" t="str">
        <f>_xlfn.IFNA(VLOOKUP($B123,Schools,'HP Schools Calculation'!FCJ$1,0),"")</f>
        <v/>
      </c>
      <c r="FCJ123" s="50" t="str">
        <f>_xlfn.IFNA(VLOOKUP($B123,Schools,'HP Schools Calculation'!FCK$1,0),"")</f>
        <v/>
      </c>
      <c r="FCK123" s="50" t="str">
        <f>_xlfn.IFNA(VLOOKUP($B123,Schools,'HP Schools Calculation'!FCL$1,0),"")</f>
        <v/>
      </c>
      <c r="FCL123" s="50" t="str">
        <f>_xlfn.IFNA(VLOOKUP($B123,Schools,'HP Schools Calculation'!FCM$1,0),"")</f>
        <v/>
      </c>
      <c r="FCM123" s="50" t="str">
        <f>_xlfn.IFNA(VLOOKUP($B123,Schools,'HP Schools Calculation'!FCN$1,0),"")</f>
        <v/>
      </c>
      <c r="FCN123" s="50" t="str">
        <f>_xlfn.IFNA(VLOOKUP($B123,Schools,'HP Schools Calculation'!FCO$1,0),"")</f>
        <v/>
      </c>
      <c r="FCO123" s="50" t="str">
        <f>_xlfn.IFNA(VLOOKUP($B123,Schools,'HP Schools Calculation'!FCP$1,0),"")</f>
        <v/>
      </c>
      <c r="FCP123" s="50" t="str">
        <f>_xlfn.IFNA(VLOOKUP($B123,Schools,'HP Schools Calculation'!FCQ$1,0),"")</f>
        <v/>
      </c>
      <c r="FCQ123" s="50" t="str">
        <f>_xlfn.IFNA(VLOOKUP($B123,Schools,'HP Schools Calculation'!FCR$1,0),"")</f>
        <v/>
      </c>
      <c r="FCR123" s="50" t="str">
        <f>_xlfn.IFNA(VLOOKUP($B123,Schools,'HP Schools Calculation'!FCS$1,0),"")</f>
        <v/>
      </c>
      <c r="FCS123" s="50" t="str">
        <f>_xlfn.IFNA(VLOOKUP($B123,Schools,'HP Schools Calculation'!FCT$1,0),"")</f>
        <v/>
      </c>
      <c r="FCT123" s="50" t="str">
        <f>_xlfn.IFNA(VLOOKUP($B123,Schools,'HP Schools Calculation'!FCU$1,0),"")</f>
        <v/>
      </c>
      <c r="FCU123" s="50" t="str">
        <f>_xlfn.IFNA(VLOOKUP($B123,Schools,'HP Schools Calculation'!FCV$1,0),"")</f>
        <v/>
      </c>
      <c r="FCV123" s="50" t="str">
        <f>_xlfn.IFNA(VLOOKUP($B123,Schools,'HP Schools Calculation'!FCW$1,0),"")</f>
        <v/>
      </c>
      <c r="FCW123" s="50" t="str">
        <f>_xlfn.IFNA(VLOOKUP($B123,Schools,'HP Schools Calculation'!FCX$1,0),"")</f>
        <v/>
      </c>
      <c r="FCX123" s="50" t="str">
        <f>_xlfn.IFNA(VLOOKUP($B123,Schools,'HP Schools Calculation'!FCY$1,0),"")</f>
        <v/>
      </c>
      <c r="FCY123" s="50" t="str">
        <f>_xlfn.IFNA(VLOOKUP($B123,Schools,'HP Schools Calculation'!FCZ$1,0),"")</f>
        <v/>
      </c>
      <c r="FCZ123" s="50" t="str">
        <f>_xlfn.IFNA(VLOOKUP($B123,Schools,'HP Schools Calculation'!FDA$1,0),"")</f>
        <v/>
      </c>
      <c r="FDA123" s="50" t="str">
        <f>_xlfn.IFNA(VLOOKUP($B123,Schools,'HP Schools Calculation'!FDB$1,0),"")</f>
        <v/>
      </c>
      <c r="FDB123" s="50" t="str">
        <f>_xlfn.IFNA(VLOOKUP($B123,Schools,'HP Schools Calculation'!FDC$1,0),"")</f>
        <v/>
      </c>
      <c r="FDC123" s="50" t="str">
        <f>_xlfn.IFNA(VLOOKUP($B123,Schools,'HP Schools Calculation'!FDD$1,0),"")</f>
        <v/>
      </c>
      <c r="FDD123" s="50" t="str">
        <f>_xlfn.IFNA(VLOOKUP($B123,Schools,'HP Schools Calculation'!FDE$1,0),"")</f>
        <v/>
      </c>
      <c r="FDE123" s="50" t="str">
        <f>_xlfn.IFNA(VLOOKUP($B123,Schools,'HP Schools Calculation'!FDF$1,0),"")</f>
        <v/>
      </c>
      <c r="FDF123" s="50" t="str">
        <f>_xlfn.IFNA(VLOOKUP($B123,Schools,'HP Schools Calculation'!FDG$1,0),"")</f>
        <v/>
      </c>
      <c r="FDG123" s="50" t="str">
        <f>_xlfn.IFNA(VLOOKUP($B123,Schools,'HP Schools Calculation'!FDH$1,0),"")</f>
        <v/>
      </c>
      <c r="FDH123" s="50" t="str">
        <f>_xlfn.IFNA(VLOOKUP($B123,Schools,'HP Schools Calculation'!FDI$1,0),"")</f>
        <v/>
      </c>
      <c r="FDI123" s="50" t="str">
        <f>_xlfn.IFNA(VLOOKUP($B123,Schools,'HP Schools Calculation'!FDJ$1,0),"")</f>
        <v/>
      </c>
      <c r="FDJ123" s="50" t="str">
        <f>_xlfn.IFNA(VLOOKUP($B123,Schools,'HP Schools Calculation'!FDK$1,0),"")</f>
        <v/>
      </c>
      <c r="FDK123" s="50" t="str">
        <f>_xlfn.IFNA(VLOOKUP($B123,Schools,'HP Schools Calculation'!FDL$1,0),"")</f>
        <v/>
      </c>
      <c r="FDL123" s="50" t="str">
        <f>_xlfn.IFNA(VLOOKUP($B123,Schools,'HP Schools Calculation'!FDM$1,0),"")</f>
        <v/>
      </c>
      <c r="FDM123" s="50" t="str">
        <f>_xlfn.IFNA(VLOOKUP($B123,Schools,'HP Schools Calculation'!FDN$1,0),"")</f>
        <v/>
      </c>
      <c r="FDN123" s="50" t="str">
        <f>_xlfn.IFNA(VLOOKUP($B123,Schools,'HP Schools Calculation'!FDO$1,0),"")</f>
        <v/>
      </c>
      <c r="FDO123" s="50" t="str">
        <f>_xlfn.IFNA(VLOOKUP($B123,Schools,'HP Schools Calculation'!FDP$1,0),"")</f>
        <v/>
      </c>
      <c r="FDP123" s="50" t="str">
        <f>_xlfn.IFNA(VLOOKUP($B123,Schools,'HP Schools Calculation'!FDQ$1,0),"")</f>
        <v/>
      </c>
      <c r="FDQ123" s="50" t="str">
        <f>_xlfn.IFNA(VLOOKUP($B123,Schools,'HP Schools Calculation'!FDR$1,0),"")</f>
        <v/>
      </c>
      <c r="FDR123" s="50" t="str">
        <f>_xlfn.IFNA(VLOOKUP($B123,Schools,'HP Schools Calculation'!FDS$1,0),"")</f>
        <v/>
      </c>
      <c r="FDS123" s="50" t="str">
        <f>_xlfn.IFNA(VLOOKUP($B123,Schools,'HP Schools Calculation'!FDT$1,0),"")</f>
        <v/>
      </c>
      <c r="FDT123" s="50" t="str">
        <f>_xlfn.IFNA(VLOOKUP($B123,Schools,'HP Schools Calculation'!FDU$1,0),"")</f>
        <v/>
      </c>
      <c r="FDU123" s="50" t="str">
        <f>_xlfn.IFNA(VLOOKUP($B123,Schools,'HP Schools Calculation'!FDV$1,0),"")</f>
        <v/>
      </c>
      <c r="FDV123" s="50" t="str">
        <f>_xlfn.IFNA(VLOOKUP($B123,Schools,'HP Schools Calculation'!FDW$1,0),"")</f>
        <v/>
      </c>
      <c r="FDW123" s="50" t="str">
        <f>_xlfn.IFNA(VLOOKUP($B123,Schools,'HP Schools Calculation'!FDX$1,0),"")</f>
        <v/>
      </c>
      <c r="FDX123" s="50" t="str">
        <f>_xlfn.IFNA(VLOOKUP($B123,Schools,'HP Schools Calculation'!FDY$1,0),"")</f>
        <v/>
      </c>
      <c r="FDY123" s="50" t="str">
        <f>_xlfn.IFNA(VLOOKUP($B123,Schools,'HP Schools Calculation'!FDZ$1,0),"")</f>
        <v/>
      </c>
      <c r="FDZ123" s="50" t="str">
        <f>_xlfn.IFNA(VLOOKUP($B123,Schools,'HP Schools Calculation'!FEA$1,0),"")</f>
        <v/>
      </c>
      <c r="FEA123" s="50" t="str">
        <f>_xlfn.IFNA(VLOOKUP($B123,Schools,'HP Schools Calculation'!FEB$1,0),"")</f>
        <v/>
      </c>
      <c r="FEB123" s="50" t="str">
        <f>_xlfn.IFNA(VLOOKUP($B123,Schools,'HP Schools Calculation'!FEC$1,0),"")</f>
        <v/>
      </c>
      <c r="FEC123" s="50" t="str">
        <f>_xlfn.IFNA(VLOOKUP($B123,Schools,'HP Schools Calculation'!FED$1,0),"")</f>
        <v/>
      </c>
      <c r="FED123" s="50" t="str">
        <f>_xlfn.IFNA(VLOOKUP($B123,Schools,'HP Schools Calculation'!FEE$1,0),"")</f>
        <v/>
      </c>
      <c r="FEE123" s="50" t="str">
        <f>_xlfn.IFNA(VLOOKUP($B123,Schools,'HP Schools Calculation'!FEF$1,0),"")</f>
        <v/>
      </c>
      <c r="FEF123" s="50" t="str">
        <f>_xlfn.IFNA(VLOOKUP($B123,Schools,'HP Schools Calculation'!FEG$1,0),"")</f>
        <v/>
      </c>
      <c r="FEG123" s="50" t="str">
        <f>_xlfn.IFNA(VLOOKUP($B123,Schools,'HP Schools Calculation'!FEH$1,0),"")</f>
        <v/>
      </c>
      <c r="FEH123" s="50" t="str">
        <f>_xlfn.IFNA(VLOOKUP($B123,Schools,'HP Schools Calculation'!FEI$1,0),"")</f>
        <v/>
      </c>
      <c r="FEI123" s="50" t="str">
        <f>_xlfn.IFNA(VLOOKUP($B123,Schools,'HP Schools Calculation'!FEJ$1,0),"")</f>
        <v/>
      </c>
      <c r="FEJ123" s="50" t="str">
        <f>_xlfn.IFNA(VLOOKUP($B123,Schools,'HP Schools Calculation'!FEK$1,0),"")</f>
        <v/>
      </c>
      <c r="FEK123" s="50" t="str">
        <f>_xlfn.IFNA(VLOOKUP($B123,Schools,'HP Schools Calculation'!FEL$1,0),"")</f>
        <v/>
      </c>
      <c r="FEL123" s="50" t="str">
        <f>_xlfn.IFNA(VLOOKUP($B123,Schools,'HP Schools Calculation'!FEM$1,0),"")</f>
        <v/>
      </c>
      <c r="FEM123" s="50" t="str">
        <f>_xlfn.IFNA(VLOOKUP($B123,Schools,'HP Schools Calculation'!FEN$1,0),"")</f>
        <v/>
      </c>
      <c r="FEN123" s="50" t="str">
        <f>_xlfn.IFNA(VLOOKUP($B123,Schools,'HP Schools Calculation'!FEO$1,0),"")</f>
        <v/>
      </c>
      <c r="FEO123" s="50" t="str">
        <f>_xlfn.IFNA(VLOOKUP($B123,Schools,'HP Schools Calculation'!FEP$1,0),"")</f>
        <v/>
      </c>
      <c r="FEP123" s="50" t="str">
        <f>_xlfn.IFNA(VLOOKUP($B123,Schools,'HP Schools Calculation'!FEQ$1,0),"")</f>
        <v/>
      </c>
      <c r="FEQ123" s="50" t="str">
        <f>_xlfn.IFNA(VLOOKUP($B123,Schools,'HP Schools Calculation'!FER$1,0),"")</f>
        <v/>
      </c>
      <c r="FER123" s="50" t="str">
        <f>_xlfn.IFNA(VLOOKUP($B123,Schools,'HP Schools Calculation'!FES$1,0),"")</f>
        <v/>
      </c>
      <c r="FES123" s="50" t="str">
        <f>_xlfn.IFNA(VLOOKUP($B123,Schools,'HP Schools Calculation'!FET$1,0),"")</f>
        <v/>
      </c>
      <c r="FET123" s="50" t="str">
        <f>_xlfn.IFNA(VLOOKUP($B123,Schools,'HP Schools Calculation'!FEU$1,0),"")</f>
        <v/>
      </c>
      <c r="FEU123" s="50" t="str">
        <f>_xlfn.IFNA(VLOOKUP($B123,Schools,'HP Schools Calculation'!FEV$1,0),"")</f>
        <v/>
      </c>
      <c r="FEV123" s="50" t="str">
        <f>_xlfn.IFNA(VLOOKUP($B123,Schools,'HP Schools Calculation'!FEW$1,0),"")</f>
        <v/>
      </c>
      <c r="FEW123" s="50" t="str">
        <f>_xlfn.IFNA(VLOOKUP($B123,Schools,'HP Schools Calculation'!FEX$1,0),"")</f>
        <v/>
      </c>
      <c r="FEX123" s="50" t="str">
        <f>_xlfn.IFNA(VLOOKUP($B123,Schools,'HP Schools Calculation'!FEY$1,0),"")</f>
        <v/>
      </c>
      <c r="FEY123" s="50" t="str">
        <f>_xlfn.IFNA(VLOOKUP($B123,Schools,'HP Schools Calculation'!FEZ$1,0),"")</f>
        <v/>
      </c>
      <c r="FEZ123" s="50" t="str">
        <f>_xlfn.IFNA(VLOOKUP($B123,Schools,'HP Schools Calculation'!FFA$1,0),"")</f>
        <v/>
      </c>
      <c r="FFA123" s="50" t="str">
        <f>_xlfn.IFNA(VLOOKUP($B123,Schools,'HP Schools Calculation'!FFB$1,0),"")</f>
        <v/>
      </c>
      <c r="FFB123" s="50" t="str">
        <f>_xlfn.IFNA(VLOOKUP($B123,Schools,'HP Schools Calculation'!FFC$1,0),"")</f>
        <v/>
      </c>
      <c r="FFC123" s="50" t="str">
        <f>_xlfn.IFNA(VLOOKUP($B123,Schools,'HP Schools Calculation'!FFD$1,0),"")</f>
        <v/>
      </c>
      <c r="FFD123" s="50" t="str">
        <f>_xlfn.IFNA(VLOOKUP($B123,Schools,'HP Schools Calculation'!FFE$1,0),"")</f>
        <v/>
      </c>
      <c r="FFE123" s="50" t="str">
        <f>_xlfn.IFNA(VLOOKUP($B123,Schools,'HP Schools Calculation'!FFF$1,0),"")</f>
        <v/>
      </c>
      <c r="FFF123" s="50" t="str">
        <f>_xlfn.IFNA(VLOOKUP($B123,Schools,'HP Schools Calculation'!FFG$1,0),"")</f>
        <v/>
      </c>
      <c r="FFG123" s="50" t="str">
        <f>_xlfn.IFNA(VLOOKUP($B123,Schools,'HP Schools Calculation'!FFH$1,0),"")</f>
        <v/>
      </c>
      <c r="FFH123" s="50" t="str">
        <f>_xlfn.IFNA(VLOOKUP($B123,Schools,'HP Schools Calculation'!FFI$1,0),"")</f>
        <v/>
      </c>
      <c r="FFI123" s="50" t="str">
        <f>_xlfn.IFNA(VLOOKUP($B123,Schools,'HP Schools Calculation'!FFJ$1,0),"")</f>
        <v/>
      </c>
      <c r="FFJ123" s="50" t="str">
        <f>_xlfn.IFNA(VLOOKUP($B123,Schools,'HP Schools Calculation'!FFK$1,0),"")</f>
        <v/>
      </c>
      <c r="FFK123" s="50" t="str">
        <f>_xlfn.IFNA(VLOOKUP($B123,Schools,'HP Schools Calculation'!FFL$1,0),"")</f>
        <v/>
      </c>
      <c r="FFL123" s="50" t="str">
        <f>_xlfn.IFNA(VLOOKUP($B123,Schools,'HP Schools Calculation'!FFM$1,0),"")</f>
        <v/>
      </c>
      <c r="FFM123" s="50" t="str">
        <f>_xlfn.IFNA(VLOOKUP($B123,Schools,'HP Schools Calculation'!FFN$1,0),"")</f>
        <v/>
      </c>
      <c r="FFN123" s="50" t="str">
        <f>_xlfn.IFNA(VLOOKUP($B123,Schools,'HP Schools Calculation'!FFO$1,0),"")</f>
        <v/>
      </c>
      <c r="FFO123" s="50" t="str">
        <f>_xlfn.IFNA(VLOOKUP($B123,Schools,'HP Schools Calculation'!FFP$1,0),"")</f>
        <v/>
      </c>
      <c r="FFP123" s="50" t="str">
        <f>_xlfn.IFNA(VLOOKUP($B123,Schools,'HP Schools Calculation'!FFQ$1,0),"")</f>
        <v/>
      </c>
      <c r="FFQ123" s="50" t="str">
        <f>_xlfn.IFNA(VLOOKUP($B123,Schools,'HP Schools Calculation'!FFR$1,0),"")</f>
        <v/>
      </c>
      <c r="FFR123" s="50" t="str">
        <f>_xlfn.IFNA(VLOOKUP($B123,Schools,'HP Schools Calculation'!FFS$1,0),"")</f>
        <v/>
      </c>
      <c r="FFS123" s="50" t="str">
        <f>_xlfn.IFNA(VLOOKUP($B123,Schools,'HP Schools Calculation'!FFT$1,0),"")</f>
        <v/>
      </c>
      <c r="FFT123" s="50" t="str">
        <f>_xlfn.IFNA(VLOOKUP($B123,Schools,'HP Schools Calculation'!FFU$1,0),"")</f>
        <v/>
      </c>
      <c r="FFU123" s="50" t="str">
        <f>_xlfn.IFNA(VLOOKUP($B123,Schools,'HP Schools Calculation'!FFV$1,0),"")</f>
        <v/>
      </c>
      <c r="FFV123" s="50" t="str">
        <f>_xlfn.IFNA(VLOOKUP($B123,Schools,'HP Schools Calculation'!FFW$1,0),"")</f>
        <v/>
      </c>
      <c r="FFW123" s="50" t="str">
        <f>_xlfn.IFNA(VLOOKUP($B123,Schools,'HP Schools Calculation'!FFX$1,0),"")</f>
        <v/>
      </c>
      <c r="FFX123" s="50" t="str">
        <f>_xlfn.IFNA(VLOOKUP($B123,Schools,'HP Schools Calculation'!FFY$1,0),"")</f>
        <v/>
      </c>
      <c r="FFY123" s="50" t="str">
        <f>_xlfn.IFNA(VLOOKUP($B123,Schools,'HP Schools Calculation'!FFZ$1,0),"")</f>
        <v/>
      </c>
      <c r="FFZ123" s="50" t="str">
        <f>_xlfn.IFNA(VLOOKUP($B123,Schools,'HP Schools Calculation'!FGA$1,0),"")</f>
        <v/>
      </c>
      <c r="FGA123" s="50" t="str">
        <f>_xlfn.IFNA(VLOOKUP($B123,Schools,'HP Schools Calculation'!FGB$1,0),"")</f>
        <v/>
      </c>
      <c r="FGB123" s="50" t="str">
        <f>_xlfn.IFNA(VLOOKUP($B123,Schools,'HP Schools Calculation'!FGC$1,0),"")</f>
        <v/>
      </c>
      <c r="FGC123" s="50" t="str">
        <f>_xlfn.IFNA(VLOOKUP($B123,Schools,'HP Schools Calculation'!FGD$1,0),"")</f>
        <v/>
      </c>
      <c r="FGD123" s="50" t="str">
        <f>_xlfn.IFNA(VLOOKUP($B123,Schools,'HP Schools Calculation'!FGE$1,0),"")</f>
        <v/>
      </c>
      <c r="FGE123" s="50" t="str">
        <f>_xlfn.IFNA(VLOOKUP($B123,Schools,'HP Schools Calculation'!FGF$1,0),"")</f>
        <v/>
      </c>
      <c r="FGF123" s="50" t="str">
        <f>_xlfn.IFNA(VLOOKUP($B123,Schools,'HP Schools Calculation'!FGG$1,0),"")</f>
        <v/>
      </c>
      <c r="FGG123" s="50" t="str">
        <f>_xlfn.IFNA(VLOOKUP($B123,Schools,'HP Schools Calculation'!FGH$1,0),"")</f>
        <v/>
      </c>
      <c r="FGH123" s="50" t="str">
        <f>_xlfn.IFNA(VLOOKUP($B123,Schools,'HP Schools Calculation'!FGI$1,0),"")</f>
        <v/>
      </c>
      <c r="FGI123" s="50" t="str">
        <f>_xlfn.IFNA(VLOOKUP($B123,Schools,'HP Schools Calculation'!FGJ$1,0),"")</f>
        <v/>
      </c>
      <c r="FGJ123" s="50" t="str">
        <f>_xlfn.IFNA(VLOOKUP($B123,Schools,'HP Schools Calculation'!FGK$1,0),"")</f>
        <v/>
      </c>
      <c r="FGK123" s="50" t="str">
        <f>_xlfn.IFNA(VLOOKUP($B123,Schools,'HP Schools Calculation'!FGL$1,0),"")</f>
        <v/>
      </c>
      <c r="FGL123" s="50" t="str">
        <f>_xlfn.IFNA(VLOOKUP($B123,Schools,'HP Schools Calculation'!FGM$1,0),"")</f>
        <v/>
      </c>
      <c r="FGM123" s="50" t="str">
        <f>_xlfn.IFNA(VLOOKUP($B123,Schools,'HP Schools Calculation'!FGN$1,0),"")</f>
        <v/>
      </c>
      <c r="FGN123" s="50" t="str">
        <f>_xlfn.IFNA(VLOOKUP($B123,Schools,'HP Schools Calculation'!FGO$1,0),"")</f>
        <v/>
      </c>
      <c r="FGO123" s="50" t="str">
        <f>_xlfn.IFNA(VLOOKUP($B123,Schools,'HP Schools Calculation'!FGP$1,0),"")</f>
        <v/>
      </c>
      <c r="FGP123" s="50" t="str">
        <f>_xlfn.IFNA(VLOOKUP($B123,Schools,'HP Schools Calculation'!FGQ$1,0),"")</f>
        <v/>
      </c>
      <c r="FGQ123" s="50" t="str">
        <f>_xlfn.IFNA(VLOOKUP($B123,Schools,'HP Schools Calculation'!FGR$1,0),"")</f>
        <v/>
      </c>
      <c r="FGR123" s="50" t="str">
        <f>_xlfn.IFNA(VLOOKUP($B123,Schools,'HP Schools Calculation'!FGS$1,0),"")</f>
        <v/>
      </c>
      <c r="FGS123" s="50" t="str">
        <f>_xlfn.IFNA(VLOOKUP($B123,Schools,'HP Schools Calculation'!FGT$1,0),"")</f>
        <v/>
      </c>
      <c r="FGT123" s="50" t="str">
        <f>_xlfn.IFNA(VLOOKUP($B123,Schools,'HP Schools Calculation'!FGU$1,0),"")</f>
        <v/>
      </c>
      <c r="FGU123" s="50" t="str">
        <f>_xlfn.IFNA(VLOOKUP($B123,Schools,'HP Schools Calculation'!FGV$1,0),"")</f>
        <v/>
      </c>
      <c r="FGV123" s="50" t="str">
        <f>_xlfn.IFNA(VLOOKUP($B123,Schools,'HP Schools Calculation'!FGW$1,0),"")</f>
        <v/>
      </c>
      <c r="FGW123" s="50" t="str">
        <f>_xlfn.IFNA(VLOOKUP($B123,Schools,'HP Schools Calculation'!FGX$1,0),"")</f>
        <v/>
      </c>
      <c r="FGX123" s="50" t="str">
        <f>_xlfn.IFNA(VLOOKUP($B123,Schools,'HP Schools Calculation'!FGY$1,0),"")</f>
        <v/>
      </c>
      <c r="FGY123" s="50" t="str">
        <f>_xlfn.IFNA(VLOOKUP($B123,Schools,'HP Schools Calculation'!FGZ$1,0),"")</f>
        <v/>
      </c>
      <c r="FGZ123" s="50" t="str">
        <f>_xlfn.IFNA(VLOOKUP($B123,Schools,'HP Schools Calculation'!FHA$1,0),"")</f>
        <v/>
      </c>
      <c r="FHA123" s="50" t="str">
        <f>_xlfn.IFNA(VLOOKUP($B123,Schools,'HP Schools Calculation'!FHB$1,0),"")</f>
        <v/>
      </c>
      <c r="FHB123" s="50" t="str">
        <f>_xlfn.IFNA(VLOOKUP($B123,Schools,'HP Schools Calculation'!FHC$1,0),"")</f>
        <v/>
      </c>
      <c r="FHC123" s="50" t="str">
        <f>_xlfn.IFNA(VLOOKUP($B123,Schools,'HP Schools Calculation'!FHD$1,0),"")</f>
        <v/>
      </c>
      <c r="FHD123" s="50" t="str">
        <f>_xlfn.IFNA(VLOOKUP($B123,Schools,'HP Schools Calculation'!FHE$1,0),"")</f>
        <v/>
      </c>
      <c r="FHE123" s="50" t="str">
        <f>_xlfn.IFNA(VLOOKUP($B123,Schools,'HP Schools Calculation'!FHF$1,0),"")</f>
        <v/>
      </c>
      <c r="FHF123" s="50" t="str">
        <f>_xlfn.IFNA(VLOOKUP($B123,Schools,'HP Schools Calculation'!FHG$1,0),"")</f>
        <v/>
      </c>
      <c r="FHG123" s="50" t="str">
        <f>_xlfn.IFNA(VLOOKUP($B123,Schools,'HP Schools Calculation'!FHH$1,0),"")</f>
        <v/>
      </c>
      <c r="FHH123" s="50" t="str">
        <f>_xlfn.IFNA(VLOOKUP($B123,Schools,'HP Schools Calculation'!FHI$1,0),"")</f>
        <v/>
      </c>
      <c r="FHI123" s="50" t="str">
        <f>_xlfn.IFNA(VLOOKUP($B123,Schools,'HP Schools Calculation'!FHJ$1,0),"")</f>
        <v/>
      </c>
      <c r="FHJ123" s="50" t="str">
        <f>_xlfn.IFNA(VLOOKUP($B123,Schools,'HP Schools Calculation'!FHK$1,0),"")</f>
        <v/>
      </c>
      <c r="FHK123" s="50" t="str">
        <f>_xlfn.IFNA(VLOOKUP($B123,Schools,'HP Schools Calculation'!FHL$1,0),"")</f>
        <v/>
      </c>
      <c r="FHL123" s="50" t="str">
        <f>_xlfn.IFNA(VLOOKUP($B123,Schools,'HP Schools Calculation'!FHM$1,0),"")</f>
        <v/>
      </c>
      <c r="FHM123" s="50" t="str">
        <f>_xlfn.IFNA(VLOOKUP($B123,Schools,'HP Schools Calculation'!FHN$1,0),"")</f>
        <v/>
      </c>
      <c r="FHN123" s="50" t="str">
        <f>_xlfn.IFNA(VLOOKUP($B123,Schools,'HP Schools Calculation'!FHO$1,0),"")</f>
        <v/>
      </c>
      <c r="FHO123" s="50" t="str">
        <f>_xlfn.IFNA(VLOOKUP($B123,Schools,'HP Schools Calculation'!FHP$1,0),"")</f>
        <v/>
      </c>
      <c r="FHP123" s="50" t="str">
        <f>_xlfn.IFNA(VLOOKUP($B123,Schools,'HP Schools Calculation'!FHQ$1,0),"")</f>
        <v/>
      </c>
      <c r="FHQ123" s="50" t="str">
        <f>_xlfn.IFNA(VLOOKUP($B123,Schools,'HP Schools Calculation'!FHR$1,0),"")</f>
        <v/>
      </c>
      <c r="FHR123" s="50" t="str">
        <f>_xlfn.IFNA(VLOOKUP($B123,Schools,'HP Schools Calculation'!FHS$1,0),"")</f>
        <v/>
      </c>
      <c r="FHS123" s="50" t="str">
        <f>_xlfn.IFNA(VLOOKUP($B123,Schools,'HP Schools Calculation'!FHT$1,0),"")</f>
        <v/>
      </c>
      <c r="FHT123" s="50" t="str">
        <f>_xlfn.IFNA(VLOOKUP($B123,Schools,'HP Schools Calculation'!FHU$1,0),"")</f>
        <v/>
      </c>
      <c r="FHU123" s="50" t="str">
        <f>_xlfn.IFNA(VLOOKUP($B123,Schools,'HP Schools Calculation'!FHV$1,0),"")</f>
        <v/>
      </c>
      <c r="FHV123" s="50" t="str">
        <f>_xlfn.IFNA(VLOOKUP($B123,Schools,'HP Schools Calculation'!FHW$1,0),"")</f>
        <v/>
      </c>
      <c r="FHW123" s="50" t="str">
        <f>_xlfn.IFNA(VLOOKUP($B123,Schools,'HP Schools Calculation'!FHX$1,0),"")</f>
        <v/>
      </c>
      <c r="FHX123" s="50" t="str">
        <f>_xlfn.IFNA(VLOOKUP($B123,Schools,'HP Schools Calculation'!FHY$1,0),"")</f>
        <v/>
      </c>
      <c r="FHY123" s="50" t="str">
        <f>_xlfn.IFNA(VLOOKUP($B123,Schools,'HP Schools Calculation'!FHZ$1,0),"")</f>
        <v/>
      </c>
      <c r="FHZ123" s="50" t="str">
        <f>_xlfn.IFNA(VLOOKUP($B123,Schools,'HP Schools Calculation'!FIA$1,0),"")</f>
        <v/>
      </c>
      <c r="FIA123" s="50" t="str">
        <f>_xlfn.IFNA(VLOOKUP($B123,Schools,'HP Schools Calculation'!FIB$1,0),"")</f>
        <v/>
      </c>
      <c r="FIB123" s="50" t="str">
        <f>_xlfn.IFNA(VLOOKUP($B123,Schools,'HP Schools Calculation'!FIC$1,0),"")</f>
        <v/>
      </c>
      <c r="FIC123" s="50" t="str">
        <f>_xlfn.IFNA(VLOOKUP($B123,Schools,'HP Schools Calculation'!FID$1,0),"")</f>
        <v/>
      </c>
      <c r="FID123" s="50" t="str">
        <f>_xlfn.IFNA(VLOOKUP($B123,Schools,'HP Schools Calculation'!FIE$1,0),"")</f>
        <v/>
      </c>
      <c r="FIE123" s="50" t="str">
        <f>_xlfn.IFNA(VLOOKUP($B123,Schools,'HP Schools Calculation'!FIF$1,0),"")</f>
        <v/>
      </c>
      <c r="FIF123" s="50" t="str">
        <f>_xlfn.IFNA(VLOOKUP($B123,Schools,'HP Schools Calculation'!FIG$1,0),"")</f>
        <v/>
      </c>
      <c r="FIG123" s="50" t="str">
        <f>_xlfn.IFNA(VLOOKUP($B123,Schools,'HP Schools Calculation'!FIH$1,0),"")</f>
        <v/>
      </c>
      <c r="FIH123" s="50" t="str">
        <f>_xlfn.IFNA(VLOOKUP($B123,Schools,'HP Schools Calculation'!FII$1,0),"")</f>
        <v/>
      </c>
      <c r="FII123" s="50" t="str">
        <f>_xlfn.IFNA(VLOOKUP($B123,Schools,'HP Schools Calculation'!FIJ$1,0),"")</f>
        <v/>
      </c>
      <c r="FIJ123" s="50" t="str">
        <f>_xlfn.IFNA(VLOOKUP($B123,Schools,'HP Schools Calculation'!FIK$1,0),"")</f>
        <v/>
      </c>
      <c r="FIK123" s="50" t="str">
        <f>_xlfn.IFNA(VLOOKUP($B123,Schools,'HP Schools Calculation'!FIL$1,0),"")</f>
        <v/>
      </c>
      <c r="FIL123" s="50" t="str">
        <f>_xlfn.IFNA(VLOOKUP($B123,Schools,'HP Schools Calculation'!FIM$1,0),"")</f>
        <v/>
      </c>
      <c r="FIM123" s="50" t="str">
        <f>_xlfn.IFNA(VLOOKUP($B123,Schools,'HP Schools Calculation'!FIN$1,0),"")</f>
        <v/>
      </c>
      <c r="FIN123" s="50" t="str">
        <f>_xlfn.IFNA(VLOOKUP($B123,Schools,'HP Schools Calculation'!FIO$1,0),"")</f>
        <v/>
      </c>
      <c r="FIO123" s="50" t="str">
        <f>_xlfn.IFNA(VLOOKUP($B123,Schools,'HP Schools Calculation'!FIP$1,0),"")</f>
        <v/>
      </c>
      <c r="FIP123" s="50" t="str">
        <f>_xlfn.IFNA(VLOOKUP($B123,Schools,'HP Schools Calculation'!FIQ$1,0),"")</f>
        <v/>
      </c>
      <c r="FIQ123" s="50" t="str">
        <f>_xlfn.IFNA(VLOOKUP($B123,Schools,'HP Schools Calculation'!FIR$1,0),"")</f>
        <v/>
      </c>
      <c r="FIR123" s="50" t="str">
        <f>_xlfn.IFNA(VLOOKUP($B123,Schools,'HP Schools Calculation'!FIS$1,0),"")</f>
        <v/>
      </c>
      <c r="FIS123" s="50" t="str">
        <f>_xlfn.IFNA(VLOOKUP($B123,Schools,'HP Schools Calculation'!FIT$1,0),"")</f>
        <v/>
      </c>
      <c r="FIT123" s="50" t="str">
        <f>_xlfn.IFNA(VLOOKUP($B123,Schools,'HP Schools Calculation'!FIU$1,0),"")</f>
        <v/>
      </c>
      <c r="FIU123" s="50" t="str">
        <f>_xlfn.IFNA(VLOOKUP($B123,Schools,'HP Schools Calculation'!FIV$1,0),"")</f>
        <v/>
      </c>
      <c r="FIV123" s="50" t="str">
        <f>_xlfn.IFNA(VLOOKUP($B123,Schools,'HP Schools Calculation'!FIW$1,0),"")</f>
        <v/>
      </c>
      <c r="FIW123" s="50" t="str">
        <f>_xlfn.IFNA(VLOOKUP($B123,Schools,'HP Schools Calculation'!FIX$1,0),"")</f>
        <v/>
      </c>
      <c r="FIX123" s="50" t="str">
        <f>_xlfn.IFNA(VLOOKUP($B123,Schools,'HP Schools Calculation'!FIY$1,0),"")</f>
        <v/>
      </c>
      <c r="FIY123" s="50" t="str">
        <f>_xlfn.IFNA(VLOOKUP($B123,Schools,'HP Schools Calculation'!FIZ$1,0),"")</f>
        <v/>
      </c>
      <c r="FIZ123" s="50" t="str">
        <f>_xlfn.IFNA(VLOOKUP($B123,Schools,'HP Schools Calculation'!FJA$1,0),"")</f>
        <v/>
      </c>
      <c r="FJA123" s="50" t="str">
        <f>_xlfn.IFNA(VLOOKUP($B123,Schools,'HP Schools Calculation'!FJB$1,0),"")</f>
        <v/>
      </c>
      <c r="FJB123" s="50" t="str">
        <f>_xlfn.IFNA(VLOOKUP($B123,Schools,'HP Schools Calculation'!FJC$1,0),"")</f>
        <v/>
      </c>
      <c r="FJC123" s="50" t="str">
        <f>_xlfn.IFNA(VLOOKUP($B123,Schools,'HP Schools Calculation'!FJD$1,0),"")</f>
        <v/>
      </c>
      <c r="FJD123" s="50" t="str">
        <f>_xlfn.IFNA(VLOOKUP($B123,Schools,'HP Schools Calculation'!FJE$1,0),"")</f>
        <v/>
      </c>
      <c r="FJE123" s="50" t="str">
        <f>_xlfn.IFNA(VLOOKUP($B123,Schools,'HP Schools Calculation'!FJF$1,0),"")</f>
        <v/>
      </c>
      <c r="FJF123" s="50" t="str">
        <f>_xlfn.IFNA(VLOOKUP($B123,Schools,'HP Schools Calculation'!FJG$1,0),"")</f>
        <v/>
      </c>
      <c r="FJG123" s="50" t="str">
        <f>_xlfn.IFNA(VLOOKUP($B123,Schools,'HP Schools Calculation'!FJH$1,0),"")</f>
        <v/>
      </c>
      <c r="FJH123" s="50" t="str">
        <f>_xlfn.IFNA(VLOOKUP($B123,Schools,'HP Schools Calculation'!FJI$1,0),"")</f>
        <v/>
      </c>
      <c r="FJI123" s="50" t="str">
        <f>_xlfn.IFNA(VLOOKUP($B123,Schools,'HP Schools Calculation'!FJJ$1,0),"")</f>
        <v/>
      </c>
      <c r="FJJ123" s="50" t="str">
        <f>_xlfn.IFNA(VLOOKUP($B123,Schools,'HP Schools Calculation'!FJK$1,0),"")</f>
        <v/>
      </c>
      <c r="FJK123" s="50" t="str">
        <f>_xlfn.IFNA(VLOOKUP($B123,Schools,'HP Schools Calculation'!FJL$1,0),"")</f>
        <v/>
      </c>
      <c r="FJL123" s="50" t="str">
        <f>_xlfn.IFNA(VLOOKUP($B123,Schools,'HP Schools Calculation'!FJM$1,0),"")</f>
        <v/>
      </c>
      <c r="FJM123" s="50" t="str">
        <f>_xlfn.IFNA(VLOOKUP($B123,Schools,'HP Schools Calculation'!FJN$1,0),"")</f>
        <v/>
      </c>
      <c r="FJN123" s="50" t="str">
        <f>_xlfn.IFNA(VLOOKUP($B123,Schools,'HP Schools Calculation'!FJO$1,0),"")</f>
        <v/>
      </c>
      <c r="FJO123" s="50" t="str">
        <f>_xlfn.IFNA(VLOOKUP($B123,Schools,'HP Schools Calculation'!FJP$1,0),"")</f>
        <v/>
      </c>
      <c r="FJP123" s="50" t="str">
        <f>_xlfn.IFNA(VLOOKUP($B123,Schools,'HP Schools Calculation'!FJQ$1,0),"")</f>
        <v/>
      </c>
      <c r="FJQ123" s="50" t="str">
        <f>_xlfn.IFNA(VLOOKUP($B123,Schools,'HP Schools Calculation'!FJR$1,0),"")</f>
        <v/>
      </c>
      <c r="FJR123" s="50" t="str">
        <f>_xlfn.IFNA(VLOOKUP($B123,Schools,'HP Schools Calculation'!FJS$1,0),"")</f>
        <v/>
      </c>
      <c r="FJS123" s="50" t="str">
        <f>_xlfn.IFNA(VLOOKUP($B123,Schools,'HP Schools Calculation'!FJT$1,0),"")</f>
        <v/>
      </c>
      <c r="FJT123" s="50" t="str">
        <f>_xlfn.IFNA(VLOOKUP($B123,Schools,'HP Schools Calculation'!FJU$1,0),"")</f>
        <v/>
      </c>
      <c r="FJU123" s="50" t="str">
        <f>_xlfn.IFNA(VLOOKUP($B123,Schools,'HP Schools Calculation'!FJV$1,0),"")</f>
        <v/>
      </c>
      <c r="FJV123" s="50" t="str">
        <f>_xlfn.IFNA(VLOOKUP($B123,Schools,'HP Schools Calculation'!FJW$1,0),"")</f>
        <v/>
      </c>
      <c r="FJW123" s="50" t="str">
        <f>_xlfn.IFNA(VLOOKUP($B123,Schools,'HP Schools Calculation'!FJX$1,0),"")</f>
        <v/>
      </c>
      <c r="FJX123" s="50" t="str">
        <f>_xlfn.IFNA(VLOOKUP($B123,Schools,'HP Schools Calculation'!FJY$1,0),"")</f>
        <v/>
      </c>
      <c r="FJY123" s="50" t="str">
        <f>_xlfn.IFNA(VLOOKUP($B123,Schools,'HP Schools Calculation'!FJZ$1,0),"")</f>
        <v/>
      </c>
      <c r="FJZ123" s="50" t="str">
        <f>_xlfn.IFNA(VLOOKUP($B123,Schools,'HP Schools Calculation'!FKA$1,0),"")</f>
        <v/>
      </c>
      <c r="FKA123" s="50" t="str">
        <f>_xlfn.IFNA(VLOOKUP($B123,Schools,'HP Schools Calculation'!FKB$1,0),"")</f>
        <v/>
      </c>
      <c r="FKB123" s="50" t="str">
        <f>_xlfn.IFNA(VLOOKUP($B123,Schools,'HP Schools Calculation'!FKC$1,0),"")</f>
        <v/>
      </c>
      <c r="FKC123" s="50" t="str">
        <f>_xlfn.IFNA(VLOOKUP($B123,Schools,'HP Schools Calculation'!FKD$1,0),"")</f>
        <v/>
      </c>
      <c r="FKD123" s="50" t="str">
        <f>_xlfn.IFNA(VLOOKUP($B123,Schools,'HP Schools Calculation'!FKE$1,0),"")</f>
        <v/>
      </c>
      <c r="FKE123" s="50" t="str">
        <f>_xlfn.IFNA(VLOOKUP($B123,Schools,'HP Schools Calculation'!FKF$1,0),"")</f>
        <v/>
      </c>
      <c r="FKF123" s="50" t="str">
        <f>_xlfn.IFNA(VLOOKUP($B123,Schools,'HP Schools Calculation'!FKG$1,0),"")</f>
        <v/>
      </c>
      <c r="FKG123" s="50" t="str">
        <f>_xlfn.IFNA(VLOOKUP($B123,Schools,'HP Schools Calculation'!FKH$1,0),"")</f>
        <v/>
      </c>
      <c r="FKH123" s="50" t="str">
        <f>_xlfn.IFNA(VLOOKUP($B123,Schools,'HP Schools Calculation'!FKI$1,0),"")</f>
        <v/>
      </c>
      <c r="FKI123" s="50" t="str">
        <f>_xlfn.IFNA(VLOOKUP($B123,Schools,'HP Schools Calculation'!FKJ$1,0),"")</f>
        <v/>
      </c>
      <c r="FKJ123" s="50" t="str">
        <f>_xlfn.IFNA(VLOOKUP($B123,Schools,'HP Schools Calculation'!FKK$1,0),"")</f>
        <v/>
      </c>
      <c r="FKK123" s="50" t="str">
        <f>_xlfn.IFNA(VLOOKUP($B123,Schools,'HP Schools Calculation'!FKL$1,0),"")</f>
        <v/>
      </c>
      <c r="FKL123" s="50" t="str">
        <f>_xlfn.IFNA(VLOOKUP($B123,Schools,'HP Schools Calculation'!FKM$1,0),"")</f>
        <v/>
      </c>
      <c r="FKM123" s="50" t="str">
        <f>_xlfn.IFNA(VLOOKUP($B123,Schools,'HP Schools Calculation'!FKN$1,0),"")</f>
        <v/>
      </c>
      <c r="FKN123" s="50" t="str">
        <f>_xlfn.IFNA(VLOOKUP($B123,Schools,'HP Schools Calculation'!FKO$1,0),"")</f>
        <v/>
      </c>
      <c r="FKO123" s="50" t="str">
        <f>_xlfn.IFNA(VLOOKUP($B123,Schools,'HP Schools Calculation'!FKP$1,0),"")</f>
        <v/>
      </c>
      <c r="FKP123" s="50" t="str">
        <f>_xlfn.IFNA(VLOOKUP($B123,Schools,'HP Schools Calculation'!FKQ$1,0),"")</f>
        <v/>
      </c>
      <c r="FKQ123" s="50" t="str">
        <f>_xlfn.IFNA(VLOOKUP($B123,Schools,'HP Schools Calculation'!FKR$1,0),"")</f>
        <v/>
      </c>
      <c r="FKR123" s="50" t="str">
        <f>_xlfn.IFNA(VLOOKUP($B123,Schools,'HP Schools Calculation'!FKS$1,0),"")</f>
        <v/>
      </c>
      <c r="FKS123" s="50" t="str">
        <f>_xlfn.IFNA(VLOOKUP($B123,Schools,'HP Schools Calculation'!FKT$1,0),"")</f>
        <v/>
      </c>
      <c r="FKT123" s="50" t="str">
        <f>_xlfn.IFNA(VLOOKUP($B123,Schools,'HP Schools Calculation'!FKU$1,0),"")</f>
        <v/>
      </c>
      <c r="FKU123" s="50" t="str">
        <f>_xlfn.IFNA(VLOOKUP($B123,Schools,'HP Schools Calculation'!FKV$1,0),"")</f>
        <v/>
      </c>
      <c r="FKV123" s="50" t="str">
        <f>_xlfn.IFNA(VLOOKUP($B123,Schools,'HP Schools Calculation'!FKW$1,0),"")</f>
        <v/>
      </c>
      <c r="FKW123" s="50" t="str">
        <f>_xlfn.IFNA(VLOOKUP($B123,Schools,'HP Schools Calculation'!FKX$1,0),"")</f>
        <v/>
      </c>
      <c r="FKX123" s="50" t="str">
        <f>_xlfn.IFNA(VLOOKUP($B123,Schools,'HP Schools Calculation'!FKY$1,0),"")</f>
        <v/>
      </c>
      <c r="FKY123" s="50" t="str">
        <f>_xlfn.IFNA(VLOOKUP($B123,Schools,'HP Schools Calculation'!FKZ$1,0),"")</f>
        <v/>
      </c>
      <c r="FKZ123" s="50" t="str">
        <f>_xlfn.IFNA(VLOOKUP($B123,Schools,'HP Schools Calculation'!FLA$1,0),"")</f>
        <v/>
      </c>
      <c r="FLA123" s="50" t="str">
        <f>_xlfn.IFNA(VLOOKUP($B123,Schools,'HP Schools Calculation'!FLB$1,0),"")</f>
        <v/>
      </c>
      <c r="FLB123" s="50" t="str">
        <f>_xlfn.IFNA(VLOOKUP($B123,Schools,'HP Schools Calculation'!FLC$1,0),"")</f>
        <v/>
      </c>
      <c r="FLC123" s="50" t="str">
        <f>_xlfn.IFNA(VLOOKUP($B123,Schools,'HP Schools Calculation'!FLD$1,0),"")</f>
        <v/>
      </c>
      <c r="FLD123" s="50" t="str">
        <f>_xlfn.IFNA(VLOOKUP($B123,Schools,'HP Schools Calculation'!FLE$1,0),"")</f>
        <v/>
      </c>
      <c r="FLE123" s="50" t="str">
        <f>_xlfn.IFNA(VLOOKUP($B123,Schools,'HP Schools Calculation'!FLF$1,0),"")</f>
        <v/>
      </c>
      <c r="FLF123" s="50" t="str">
        <f>_xlfn.IFNA(VLOOKUP($B123,Schools,'HP Schools Calculation'!FLG$1,0),"")</f>
        <v/>
      </c>
      <c r="FLG123" s="50" t="str">
        <f>_xlfn.IFNA(VLOOKUP($B123,Schools,'HP Schools Calculation'!FLH$1,0),"")</f>
        <v/>
      </c>
      <c r="FLH123" s="50" t="str">
        <f>_xlfn.IFNA(VLOOKUP($B123,Schools,'HP Schools Calculation'!FLI$1,0),"")</f>
        <v/>
      </c>
      <c r="FLI123" s="50" t="str">
        <f>_xlfn.IFNA(VLOOKUP($B123,Schools,'HP Schools Calculation'!FLJ$1,0),"")</f>
        <v/>
      </c>
      <c r="FLJ123" s="50" t="str">
        <f>_xlfn.IFNA(VLOOKUP($B123,Schools,'HP Schools Calculation'!FLK$1,0),"")</f>
        <v/>
      </c>
      <c r="FLK123" s="50" t="str">
        <f>_xlfn.IFNA(VLOOKUP($B123,Schools,'HP Schools Calculation'!FLL$1,0),"")</f>
        <v/>
      </c>
      <c r="FLL123" s="50" t="str">
        <f>_xlfn.IFNA(VLOOKUP($B123,Schools,'HP Schools Calculation'!FLM$1,0),"")</f>
        <v/>
      </c>
      <c r="FLM123" s="50" t="str">
        <f>_xlfn.IFNA(VLOOKUP($B123,Schools,'HP Schools Calculation'!FLN$1,0),"")</f>
        <v/>
      </c>
      <c r="FLN123" s="50" t="str">
        <f>_xlfn.IFNA(VLOOKUP($B123,Schools,'HP Schools Calculation'!FLO$1,0),"")</f>
        <v/>
      </c>
      <c r="FLO123" s="50" t="str">
        <f>_xlfn.IFNA(VLOOKUP($B123,Schools,'HP Schools Calculation'!FLP$1,0),"")</f>
        <v/>
      </c>
      <c r="FLP123" s="50" t="str">
        <f>_xlfn.IFNA(VLOOKUP($B123,Schools,'HP Schools Calculation'!FLQ$1,0),"")</f>
        <v/>
      </c>
      <c r="FLQ123" s="50" t="str">
        <f>_xlfn.IFNA(VLOOKUP($B123,Schools,'HP Schools Calculation'!FLR$1,0),"")</f>
        <v/>
      </c>
      <c r="FLR123" s="50" t="str">
        <f>_xlfn.IFNA(VLOOKUP($B123,Schools,'HP Schools Calculation'!FLS$1,0),"")</f>
        <v/>
      </c>
      <c r="FLS123" s="50" t="str">
        <f>_xlfn.IFNA(VLOOKUP($B123,Schools,'HP Schools Calculation'!FLT$1,0),"")</f>
        <v/>
      </c>
      <c r="FLT123" s="50" t="str">
        <f>_xlfn.IFNA(VLOOKUP($B123,Schools,'HP Schools Calculation'!FLU$1,0),"")</f>
        <v/>
      </c>
      <c r="FLU123" s="50" t="str">
        <f>_xlfn.IFNA(VLOOKUP($B123,Schools,'HP Schools Calculation'!FLV$1,0),"")</f>
        <v/>
      </c>
      <c r="FLV123" s="50" t="str">
        <f>_xlfn.IFNA(VLOOKUP($B123,Schools,'HP Schools Calculation'!FLW$1,0),"")</f>
        <v/>
      </c>
      <c r="FLW123" s="50" t="str">
        <f>_xlfn.IFNA(VLOOKUP($B123,Schools,'HP Schools Calculation'!FLX$1,0),"")</f>
        <v/>
      </c>
      <c r="FLX123" s="50" t="str">
        <f>_xlfn.IFNA(VLOOKUP($B123,Schools,'HP Schools Calculation'!FLY$1,0),"")</f>
        <v/>
      </c>
      <c r="FLY123" s="50" t="str">
        <f>_xlfn.IFNA(VLOOKUP($B123,Schools,'HP Schools Calculation'!FLZ$1,0),"")</f>
        <v/>
      </c>
      <c r="FLZ123" s="50" t="str">
        <f>_xlfn.IFNA(VLOOKUP($B123,Schools,'HP Schools Calculation'!FMA$1,0),"")</f>
        <v/>
      </c>
      <c r="FMA123" s="50" t="str">
        <f>_xlfn.IFNA(VLOOKUP($B123,Schools,'HP Schools Calculation'!FMB$1,0),"")</f>
        <v/>
      </c>
      <c r="FMB123" s="50" t="str">
        <f>_xlfn.IFNA(VLOOKUP($B123,Schools,'HP Schools Calculation'!FMC$1,0),"")</f>
        <v/>
      </c>
      <c r="FMC123" s="50" t="str">
        <f>_xlfn.IFNA(VLOOKUP($B123,Schools,'HP Schools Calculation'!FMD$1,0),"")</f>
        <v/>
      </c>
      <c r="FMD123" s="50" t="str">
        <f>_xlfn.IFNA(VLOOKUP($B123,Schools,'HP Schools Calculation'!FME$1,0),"")</f>
        <v/>
      </c>
      <c r="FME123" s="50" t="str">
        <f>_xlfn.IFNA(VLOOKUP($B123,Schools,'HP Schools Calculation'!FMF$1,0),"")</f>
        <v/>
      </c>
      <c r="FMF123" s="50" t="str">
        <f>_xlfn.IFNA(VLOOKUP($B123,Schools,'HP Schools Calculation'!FMG$1,0),"")</f>
        <v/>
      </c>
      <c r="FMG123" s="50" t="str">
        <f>_xlfn.IFNA(VLOOKUP($B123,Schools,'HP Schools Calculation'!FMH$1,0),"")</f>
        <v/>
      </c>
      <c r="FMH123" s="50" t="str">
        <f>_xlfn.IFNA(VLOOKUP($B123,Schools,'HP Schools Calculation'!FMI$1,0),"")</f>
        <v/>
      </c>
      <c r="FMI123" s="50" t="str">
        <f>_xlfn.IFNA(VLOOKUP($B123,Schools,'HP Schools Calculation'!FMJ$1,0),"")</f>
        <v/>
      </c>
      <c r="FMJ123" s="50" t="str">
        <f>_xlfn.IFNA(VLOOKUP($B123,Schools,'HP Schools Calculation'!FMK$1,0),"")</f>
        <v/>
      </c>
      <c r="FMK123" s="50" t="str">
        <f>_xlfn.IFNA(VLOOKUP($B123,Schools,'HP Schools Calculation'!FML$1,0),"")</f>
        <v/>
      </c>
      <c r="FML123" s="50" t="str">
        <f>_xlfn.IFNA(VLOOKUP($B123,Schools,'HP Schools Calculation'!FMM$1,0),"")</f>
        <v/>
      </c>
      <c r="FMM123" s="50" t="str">
        <f>_xlfn.IFNA(VLOOKUP($B123,Schools,'HP Schools Calculation'!FMN$1,0),"")</f>
        <v/>
      </c>
      <c r="FMN123" s="50" t="str">
        <f>_xlfn.IFNA(VLOOKUP($B123,Schools,'HP Schools Calculation'!FMO$1,0),"")</f>
        <v/>
      </c>
      <c r="FMO123" s="50" t="str">
        <f>_xlfn.IFNA(VLOOKUP($B123,Schools,'HP Schools Calculation'!FMP$1,0),"")</f>
        <v/>
      </c>
      <c r="FMP123" s="50" t="str">
        <f>_xlfn.IFNA(VLOOKUP($B123,Schools,'HP Schools Calculation'!FMQ$1,0),"")</f>
        <v/>
      </c>
      <c r="FMQ123" s="50" t="str">
        <f>_xlfn.IFNA(VLOOKUP($B123,Schools,'HP Schools Calculation'!FMR$1,0),"")</f>
        <v/>
      </c>
      <c r="FMR123" s="50" t="str">
        <f>_xlfn.IFNA(VLOOKUP($B123,Schools,'HP Schools Calculation'!FMS$1,0),"")</f>
        <v/>
      </c>
      <c r="FMS123" s="50" t="str">
        <f>_xlfn.IFNA(VLOOKUP($B123,Schools,'HP Schools Calculation'!FMT$1,0),"")</f>
        <v/>
      </c>
      <c r="FMT123" s="50" t="str">
        <f>_xlfn.IFNA(VLOOKUP($B123,Schools,'HP Schools Calculation'!FMU$1,0),"")</f>
        <v/>
      </c>
      <c r="FMU123" s="50" t="str">
        <f>_xlfn.IFNA(VLOOKUP($B123,Schools,'HP Schools Calculation'!FMV$1,0),"")</f>
        <v/>
      </c>
      <c r="FMV123" s="50" t="str">
        <f>_xlfn.IFNA(VLOOKUP($B123,Schools,'HP Schools Calculation'!FMW$1,0),"")</f>
        <v/>
      </c>
      <c r="FMW123" s="50" t="str">
        <f>_xlfn.IFNA(VLOOKUP($B123,Schools,'HP Schools Calculation'!FMX$1,0),"")</f>
        <v/>
      </c>
      <c r="FMX123" s="50" t="str">
        <f>_xlfn.IFNA(VLOOKUP($B123,Schools,'HP Schools Calculation'!FMY$1,0),"")</f>
        <v/>
      </c>
      <c r="FMY123" s="50" t="str">
        <f>_xlfn.IFNA(VLOOKUP($B123,Schools,'HP Schools Calculation'!FMZ$1,0),"")</f>
        <v/>
      </c>
      <c r="FMZ123" s="50" t="str">
        <f>_xlfn.IFNA(VLOOKUP($B123,Schools,'HP Schools Calculation'!FNA$1,0),"")</f>
        <v/>
      </c>
      <c r="FNA123" s="50" t="str">
        <f>_xlfn.IFNA(VLOOKUP($B123,Schools,'HP Schools Calculation'!FNB$1,0),"")</f>
        <v/>
      </c>
      <c r="FNB123" s="50" t="str">
        <f>_xlfn.IFNA(VLOOKUP($B123,Schools,'HP Schools Calculation'!FNC$1,0),"")</f>
        <v/>
      </c>
      <c r="FNC123" s="50" t="str">
        <f>_xlfn.IFNA(VLOOKUP($B123,Schools,'HP Schools Calculation'!FND$1,0),"")</f>
        <v/>
      </c>
      <c r="FND123" s="50" t="str">
        <f>_xlfn.IFNA(VLOOKUP($B123,Schools,'HP Schools Calculation'!FNE$1,0),"")</f>
        <v/>
      </c>
      <c r="FNE123" s="50" t="str">
        <f>_xlfn.IFNA(VLOOKUP($B123,Schools,'HP Schools Calculation'!FNF$1,0),"")</f>
        <v/>
      </c>
      <c r="FNF123" s="50" t="str">
        <f>_xlfn.IFNA(VLOOKUP($B123,Schools,'HP Schools Calculation'!FNG$1,0),"")</f>
        <v/>
      </c>
      <c r="FNG123" s="50" t="str">
        <f>_xlfn.IFNA(VLOOKUP($B123,Schools,'HP Schools Calculation'!FNH$1,0),"")</f>
        <v/>
      </c>
      <c r="FNH123" s="50" t="str">
        <f>_xlfn.IFNA(VLOOKUP($B123,Schools,'HP Schools Calculation'!FNI$1,0),"")</f>
        <v/>
      </c>
      <c r="FNI123" s="50" t="str">
        <f>_xlfn.IFNA(VLOOKUP($B123,Schools,'HP Schools Calculation'!FNJ$1,0),"")</f>
        <v/>
      </c>
      <c r="FNJ123" s="50" t="str">
        <f>_xlfn.IFNA(VLOOKUP($B123,Schools,'HP Schools Calculation'!FNK$1,0),"")</f>
        <v/>
      </c>
      <c r="FNK123" s="50" t="str">
        <f>_xlfn.IFNA(VLOOKUP($B123,Schools,'HP Schools Calculation'!FNL$1,0),"")</f>
        <v/>
      </c>
      <c r="FNL123" s="50" t="str">
        <f>_xlfn.IFNA(VLOOKUP($B123,Schools,'HP Schools Calculation'!FNM$1,0),"")</f>
        <v/>
      </c>
      <c r="FNM123" s="50" t="str">
        <f>_xlfn.IFNA(VLOOKUP($B123,Schools,'HP Schools Calculation'!FNN$1,0),"")</f>
        <v/>
      </c>
      <c r="FNN123" s="50" t="str">
        <f>_xlfn.IFNA(VLOOKUP($B123,Schools,'HP Schools Calculation'!FNO$1,0),"")</f>
        <v/>
      </c>
      <c r="FNO123" s="50" t="str">
        <f>_xlfn.IFNA(VLOOKUP($B123,Schools,'HP Schools Calculation'!FNP$1,0),"")</f>
        <v/>
      </c>
      <c r="FNP123" s="50" t="str">
        <f>_xlfn.IFNA(VLOOKUP($B123,Schools,'HP Schools Calculation'!FNQ$1,0),"")</f>
        <v/>
      </c>
      <c r="FNQ123" s="50" t="str">
        <f>_xlfn.IFNA(VLOOKUP($B123,Schools,'HP Schools Calculation'!FNR$1,0),"")</f>
        <v/>
      </c>
      <c r="FNR123" s="50" t="str">
        <f>_xlfn.IFNA(VLOOKUP($B123,Schools,'HP Schools Calculation'!FNS$1,0),"")</f>
        <v/>
      </c>
      <c r="FNS123" s="50" t="str">
        <f>_xlfn.IFNA(VLOOKUP($B123,Schools,'HP Schools Calculation'!FNT$1,0),"")</f>
        <v/>
      </c>
      <c r="FNT123" s="50" t="str">
        <f>_xlfn.IFNA(VLOOKUP($B123,Schools,'HP Schools Calculation'!FNU$1,0),"")</f>
        <v/>
      </c>
      <c r="FNU123" s="50" t="str">
        <f>_xlfn.IFNA(VLOOKUP($B123,Schools,'HP Schools Calculation'!FNV$1,0),"")</f>
        <v/>
      </c>
      <c r="FNV123" s="50" t="str">
        <f>_xlfn.IFNA(VLOOKUP($B123,Schools,'HP Schools Calculation'!FNW$1,0),"")</f>
        <v/>
      </c>
      <c r="FNW123" s="50" t="str">
        <f>_xlfn.IFNA(VLOOKUP($B123,Schools,'HP Schools Calculation'!FNX$1,0),"")</f>
        <v/>
      </c>
      <c r="FNX123" s="50" t="str">
        <f>_xlfn.IFNA(VLOOKUP($B123,Schools,'HP Schools Calculation'!FNY$1,0),"")</f>
        <v/>
      </c>
      <c r="FNY123" s="50" t="str">
        <f>_xlfn.IFNA(VLOOKUP($B123,Schools,'HP Schools Calculation'!FNZ$1,0),"")</f>
        <v/>
      </c>
      <c r="FNZ123" s="50" t="str">
        <f>_xlfn.IFNA(VLOOKUP($B123,Schools,'HP Schools Calculation'!FOA$1,0),"")</f>
        <v/>
      </c>
      <c r="FOA123" s="50" t="str">
        <f>_xlfn.IFNA(VLOOKUP($B123,Schools,'HP Schools Calculation'!FOB$1,0),"")</f>
        <v/>
      </c>
      <c r="FOB123" s="50" t="str">
        <f>_xlfn.IFNA(VLOOKUP($B123,Schools,'HP Schools Calculation'!FOC$1,0),"")</f>
        <v/>
      </c>
      <c r="FOC123" s="50" t="str">
        <f>_xlfn.IFNA(VLOOKUP($B123,Schools,'HP Schools Calculation'!FOD$1,0),"")</f>
        <v/>
      </c>
      <c r="FOD123" s="50" t="str">
        <f>_xlfn.IFNA(VLOOKUP($B123,Schools,'HP Schools Calculation'!FOE$1,0),"")</f>
        <v/>
      </c>
      <c r="FOE123" s="50" t="str">
        <f>_xlfn.IFNA(VLOOKUP($B123,Schools,'HP Schools Calculation'!FOF$1,0),"")</f>
        <v/>
      </c>
      <c r="FOF123" s="50" t="str">
        <f>_xlfn.IFNA(VLOOKUP($B123,Schools,'HP Schools Calculation'!FOG$1,0),"")</f>
        <v/>
      </c>
      <c r="FOG123" s="50" t="str">
        <f>_xlfn.IFNA(VLOOKUP($B123,Schools,'HP Schools Calculation'!FOH$1,0),"")</f>
        <v/>
      </c>
      <c r="FOH123" s="50" t="str">
        <f>_xlfn.IFNA(VLOOKUP($B123,Schools,'HP Schools Calculation'!FOI$1,0),"")</f>
        <v/>
      </c>
      <c r="FOI123" s="50" t="str">
        <f>_xlfn.IFNA(VLOOKUP($B123,Schools,'HP Schools Calculation'!FOJ$1,0),"")</f>
        <v/>
      </c>
      <c r="FOJ123" s="50" t="str">
        <f>_xlfn.IFNA(VLOOKUP($B123,Schools,'HP Schools Calculation'!FOK$1,0),"")</f>
        <v/>
      </c>
      <c r="FOK123" s="50" t="str">
        <f>_xlfn.IFNA(VLOOKUP($B123,Schools,'HP Schools Calculation'!FOL$1,0),"")</f>
        <v/>
      </c>
      <c r="FOL123" s="50" t="str">
        <f>_xlfn.IFNA(VLOOKUP($B123,Schools,'HP Schools Calculation'!FOM$1,0),"")</f>
        <v/>
      </c>
      <c r="FOM123" s="50" t="str">
        <f>_xlfn.IFNA(VLOOKUP($B123,Schools,'HP Schools Calculation'!FON$1,0),"")</f>
        <v/>
      </c>
      <c r="FON123" s="50" t="str">
        <f>_xlfn.IFNA(VLOOKUP($B123,Schools,'HP Schools Calculation'!FOO$1,0),"")</f>
        <v/>
      </c>
      <c r="FOO123" s="50" t="str">
        <f>_xlfn.IFNA(VLOOKUP($B123,Schools,'HP Schools Calculation'!FOP$1,0),"")</f>
        <v/>
      </c>
      <c r="FOP123" s="50" t="str">
        <f>_xlfn.IFNA(VLOOKUP($B123,Schools,'HP Schools Calculation'!FOQ$1,0),"")</f>
        <v/>
      </c>
      <c r="FOQ123" s="50" t="str">
        <f>_xlfn.IFNA(VLOOKUP($B123,Schools,'HP Schools Calculation'!FOR$1,0),"")</f>
        <v/>
      </c>
      <c r="FOR123" s="50" t="str">
        <f>_xlfn.IFNA(VLOOKUP($B123,Schools,'HP Schools Calculation'!FOS$1,0),"")</f>
        <v/>
      </c>
      <c r="FOS123" s="50" t="str">
        <f>_xlfn.IFNA(VLOOKUP($B123,Schools,'HP Schools Calculation'!FOT$1,0),"")</f>
        <v/>
      </c>
      <c r="FOT123" s="50" t="str">
        <f>_xlfn.IFNA(VLOOKUP($B123,Schools,'HP Schools Calculation'!FOU$1,0),"")</f>
        <v/>
      </c>
      <c r="FOU123" s="50" t="str">
        <f>_xlfn.IFNA(VLOOKUP($B123,Schools,'HP Schools Calculation'!FOV$1,0),"")</f>
        <v/>
      </c>
      <c r="FOV123" s="50" t="str">
        <f>_xlfn.IFNA(VLOOKUP($B123,Schools,'HP Schools Calculation'!FOW$1,0),"")</f>
        <v/>
      </c>
      <c r="FOW123" s="50" t="str">
        <f>_xlfn.IFNA(VLOOKUP($B123,Schools,'HP Schools Calculation'!FOX$1,0),"")</f>
        <v/>
      </c>
      <c r="FOX123" s="50" t="str">
        <f>_xlfn.IFNA(VLOOKUP($B123,Schools,'HP Schools Calculation'!FOY$1,0),"")</f>
        <v/>
      </c>
      <c r="FOY123" s="50" t="str">
        <f>_xlfn.IFNA(VLOOKUP($B123,Schools,'HP Schools Calculation'!FOZ$1,0),"")</f>
        <v/>
      </c>
      <c r="FOZ123" s="50" t="str">
        <f>_xlfn.IFNA(VLOOKUP($B123,Schools,'HP Schools Calculation'!FPA$1,0),"")</f>
        <v/>
      </c>
      <c r="FPA123" s="50" t="str">
        <f>_xlfn.IFNA(VLOOKUP($B123,Schools,'HP Schools Calculation'!FPB$1,0),"")</f>
        <v/>
      </c>
      <c r="FPB123" s="50" t="str">
        <f>_xlfn.IFNA(VLOOKUP($B123,Schools,'HP Schools Calculation'!FPC$1,0),"")</f>
        <v/>
      </c>
      <c r="FPC123" s="50" t="str">
        <f>_xlfn.IFNA(VLOOKUP($B123,Schools,'HP Schools Calculation'!FPD$1,0),"")</f>
        <v/>
      </c>
      <c r="FPD123" s="50" t="str">
        <f>_xlfn.IFNA(VLOOKUP($B123,Schools,'HP Schools Calculation'!FPE$1,0),"")</f>
        <v/>
      </c>
      <c r="FPE123" s="50" t="str">
        <f>_xlfn.IFNA(VLOOKUP($B123,Schools,'HP Schools Calculation'!FPF$1,0),"")</f>
        <v/>
      </c>
      <c r="FPF123" s="50" t="str">
        <f>_xlfn.IFNA(VLOOKUP($B123,Schools,'HP Schools Calculation'!FPG$1,0),"")</f>
        <v/>
      </c>
      <c r="FPG123" s="50" t="str">
        <f>_xlfn.IFNA(VLOOKUP($B123,Schools,'HP Schools Calculation'!FPH$1,0),"")</f>
        <v/>
      </c>
      <c r="FPH123" s="50" t="str">
        <f>_xlfn.IFNA(VLOOKUP($B123,Schools,'HP Schools Calculation'!FPI$1,0),"")</f>
        <v/>
      </c>
      <c r="FPI123" s="50" t="str">
        <f>_xlfn.IFNA(VLOOKUP($B123,Schools,'HP Schools Calculation'!FPJ$1,0),"")</f>
        <v/>
      </c>
      <c r="FPJ123" s="50" t="str">
        <f>_xlfn.IFNA(VLOOKUP($B123,Schools,'HP Schools Calculation'!FPK$1,0),"")</f>
        <v/>
      </c>
      <c r="FPK123" s="50" t="str">
        <f>_xlfn.IFNA(VLOOKUP($B123,Schools,'HP Schools Calculation'!FPL$1,0),"")</f>
        <v/>
      </c>
      <c r="FPL123" s="50" t="str">
        <f>_xlfn.IFNA(VLOOKUP($B123,Schools,'HP Schools Calculation'!FPM$1,0),"")</f>
        <v/>
      </c>
      <c r="FPM123" s="50" t="str">
        <f>_xlfn.IFNA(VLOOKUP($B123,Schools,'HP Schools Calculation'!FPN$1,0),"")</f>
        <v/>
      </c>
      <c r="FPN123" s="50" t="str">
        <f>_xlfn.IFNA(VLOOKUP($B123,Schools,'HP Schools Calculation'!FPO$1,0),"")</f>
        <v/>
      </c>
      <c r="FPO123" s="50" t="str">
        <f>_xlfn.IFNA(VLOOKUP($B123,Schools,'HP Schools Calculation'!FPP$1,0),"")</f>
        <v/>
      </c>
      <c r="FPP123" s="50" t="str">
        <f>_xlfn.IFNA(VLOOKUP($B123,Schools,'HP Schools Calculation'!FPQ$1,0),"")</f>
        <v/>
      </c>
      <c r="FPQ123" s="50" t="str">
        <f>_xlfn.IFNA(VLOOKUP($B123,Schools,'HP Schools Calculation'!FPR$1,0),"")</f>
        <v/>
      </c>
      <c r="FPR123" s="50" t="str">
        <f>_xlfn.IFNA(VLOOKUP($B123,Schools,'HP Schools Calculation'!FPS$1,0),"")</f>
        <v/>
      </c>
      <c r="FPS123" s="50" t="str">
        <f>_xlfn.IFNA(VLOOKUP($B123,Schools,'HP Schools Calculation'!FPT$1,0),"")</f>
        <v/>
      </c>
      <c r="FPT123" s="50" t="str">
        <f>_xlfn.IFNA(VLOOKUP($B123,Schools,'HP Schools Calculation'!FPU$1,0),"")</f>
        <v/>
      </c>
      <c r="FPU123" s="50" t="str">
        <f>_xlfn.IFNA(VLOOKUP($B123,Schools,'HP Schools Calculation'!FPV$1,0),"")</f>
        <v/>
      </c>
      <c r="FPV123" s="50" t="str">
        <f>_xlfn.IFNA(VLOOKUP($B123,Schools,'HP Schools Calculation'!FPW$1,0),"")</f>
        <v/>
      </c>
      <c r="FPW123" s="50" t="str">
        <f>_xlfn.IFNA(VLOOKUP($B123,Schools,'HP Schools Calculation'!FPX$1,0),"")</f>
        <v/>
      </c>
      <c r="FPX123" s="50" t="str">
        <f>_xlfn.IFNA(VLOOKUP($B123,Schools,'HP Schools Calculation'!FPY$1,0),"")</f>
        <v/>
      </c>
      <c r="FPY123" s="50" t="str">
        <f>_xlfn.IFNA(VLOOKUP($B123,Schools,'HP Schools Calculation'!FPZ$1,0),"")</f>
        <v/>
      </c>
      <c r="FPZ123" s="50" t="str">
        <f>_xlfn.IFNA(VLOOKUP($B123,Schools,'HP Schools Calculation'!FQA$1,0),"")</f>
        <v/>
      </c>
      <c r="FQA123" s="50" t="str">
        <f>_xlfn.IFNA(VLOOKUP($B123,Schools,'HP Schools Calculation'!FQB$1,0),"")</f>
        <v/>
      </c>
      <c r="FQB123" s="50" t="str">
        <f>_xlfn.IFNA(VLOOKUP($B123,Schools,'HP Schools Calculation'!FQC$1,0),"")</f>
        <v/>
      </c>
      <c r="FQC123" s="50" t="str">
        <f>_xlfn.IFNA(VLOOKUP($B123,Schools,'HP Schools Calculation'!FQD$1,0),"")</f>
        <v/>
      </c>
      <c r="FQD123" s="50" t="str">
        <f>_xlfn.IFNA(VLOOKUP($B123,Schools,'HP Schools Calculation'!FQE$1,0),"")</f>
        <v/>
      </c>
      <c r="FQE123" s="50" t="str">
        <f>_xlfn.IFNA(VLOOKUP($B123,Schools,'HP Schools Calculation'!FQF$1,0),"")</f>
        <v/>
      </c>
      <c r="FQF123" s="50" t="str">
        <f>_xlfn.IFNA(VLOOKUP($B123,Schools,'HP Schools Calculation'!FQG$1,0),"")</f>
        <v/>
      </c>
      <c r="FQG123" s="50" t="str">
        <f>_xlfn.IFNA(VLOOKUP($B123,Schools,'HP Schools Calculation'!FQH$1,0),"")</f>
        <v/>
      </c>
      <c r="FQH123" s="50" t="str">
        <f>_xlfn.IFNA(VLOOKUP($B123,Schools,'HP Schools Calculation'!FQI$1,0),"")</f>
        <v/>
      </c>
      <c r="FQI123" s="50" t="str">
        <f>_xlfn.IFNA(VLOOKUP($B123,Schools,'HP Schools Calculation'!FQJ$1,0),"")</f>
        <v/>
      </c>
      <c r="FQJ123" s="50" t="str">
        <f>_xlfn.IFNA(VLOOKUP($B123,Schools,'HP Schools Calculation'!FQK$1,0),"")</f>
        <v/>
      </c>
      <c r="FQK123" s="50" t="str">
        <f>_xlfn.IFNA(VLOOKUP($B123,Schools,'HP Schools Calculation'!FQL$1,0),"")</f>
        <v/>
      </c>
      <c r="FQL123" s="50" t="str">
        <f>_xlfn.IFNA(VLOOKUP($B123,Schools,'HP Schools Calculation'!FQM$1,0),"")</f>
        <v/>
      </c>
      <c r="FQM123" s="50" t="str">
        <f>_xlfn.IFNA(VLOOKUP($B123,Schools,'HP Schools Calculation'!FQN$1,0),"")</f>
        <v/>
      </c>
      <c r="FQN123" s="50" t="str">
        <f>_xlfn.IFNA(VLOOKUP($B123,Schools,'HP Schools Calculation'!FQO$1,0),"")</f>
        <v/>
      </c>
      <c r="FQO123" s="50" t="str">
        <f>_xlfn.IFNA(VLOOKUP($B123,Schools,'HP Schools Calculation'!FQP$1,0),"")</f>
        <v/>
      </c>
      <c r="FQP123" s="50" t="str">
        <f>_xlfn.IFNA(VLOOKUP($B123,Schools,'HP Schools Calculation'!FQQ$1,0),"")</f>
        <v/>
      </c>
      <c r="FQQ123" s="50" t="str">
        <f>_xlfn.IFNA(VLOOKUP($B123,Schools,'HP Schools Calculation'!FQR$1,0),"")</f>
        <v/>
      </c>
      <c r="FQR123" s="50" t="str">
        <f>_xlfn.IFNA(VLOOKUP($B123,Schools,'HP Schools Calculation'!FQS$1,0),"")</f>
        <v/>
      </c>
      <c r="FQS123" s="50" t="str">
        <f>_xlfn.IFNA(VLOOKUP($B123,Schools,'HP Schools Calculation'!FQT$1,0),"")</f>
        <v/>
      </c>
      <c r="FQT123" s="50" t="str">
        <f>_xlfn.IFNA(VLOOKUP($B123,Schools,'HP Schools Calculation'!FQU$1,0),"")</f>
        <v/>
      </c>
      <c r="FQU123" s="50" t="str">
        <f>_xlfn.IFNA(VLOOKUP($B123,Schools,'HP Schools Calculation'!FQV$1,0),"")</f>
        <v/>
      </c>
      <c r="FQV123" s="50" t="str">
        <f>_xlfn.IFNA(VLOOKUP($B123,Schools,'HP Schools Calculation'!FQW$1,0),"")</f>
        <v/>
      </c>
      <c r="FQW123" s="50" t="str">
        <f>_xlfn.IFNA(VLOOKUP($B123,Schools,'HP Schools Calculation'!FQX$1,0),"")</f>
        <v/>
      </c>
      <c r="FQX123" s="50" t="str">
        <f>_xlfn.IFNA(VLOOKUP($B123,Schools,'HP Schools Calculation'!FQY$1,0),"")</f>
        <v/>
      </c>
      <c r="FQY123" s="50" t="str">
        <f>_xlfn.IFNA(VLOOKUP($B123,Schools,'HP Schools Calculation'!FQZ$1,0),"")</f>
        <v/>
      </c>
      <c r="FQZ123" s="50" t="str">
        <f>_xlfn.IFNA(VLOOKUP($B123,Schools,'HP Schools Calculation'!FRA$1,0),"")</f>
        <v/>
      </c>
      <c r="FRA123" s="50" t="str">
        <f>_xlfn.IFNA(VLOOKUP($B123,Schools,'HP Schools Calculation'!FRB$1,0),"")</f>
        <v/>
      </c>
      <c r="FRB123" s="50" t="str">
        <f>_xlfn.IFNA(VLOOKUP($B123,Schools,'HP Schools Calculation'!FRC$1,0),"")</f>
        <v/>
      </c>
      <c r="FRC123" s="50" t="str">
        <f>_xlfn.IFNA(VLOOKUP($B123,Schools,'HP Schools Calculation'!FRD$1,0),"")</f>
        <v/>
      </c>
      <c r="FRD123" s="50" t="str">
        <f>_xlfn.IFNA(VLOOKUP($B123,Schools,'HP Schools Calculation'!FRE$1,0),"")</f>
        <v/>
      </c>
      <c r="FRE123" s="50" t="str">
        <f>_xlfn.IFNA(VLOOKUP($B123,Schools,'HP Schools Calculation'!FRF$1,0),"")</f>
        <v/>
      </c>
      <c r="FRF123" s="50" t="str">
        <f>_xlfn.IFNA(VLOOKUP($B123,Schools,'HP Schools Calculation'!FRG$1,0),"")</f>
        <v/>
      </c>
      <c r="FRG123" s="50" t="str">
        <f>_xlfn.IFNA(VLOOKUP($B123,Schools,'HP Schools Calculation'!FRH$1,0),"")</f>
        <v/>
      </c>
      <c r="FRH123" s="50" t="str">
        <f>_xlfn.IFNA(VLOOKUP($B123,Schools,'HP Schools Calculation'!FRI$1,0),"")</f>
        <v/>
      </c>
      <c r="FRI123" s="50" t="str">
        <f>_xlfn.IFNA(VLOOKUP($B123,Schools,'HP Schools Calculation'!FRJ$1,0),"")</f>
        <v/>
      </c>
      <c r="FRJ123" s="50" t="str">
        <f>_xlfn.IFNA(VLOOKUP($B123,Schools,'HP Schools Calculation'!FRK$1,0),"")</f>
        <v/>
      </c>
      <c r="FRK123" s="50" t="str">
        <f>_xlfn.IFNA(VLOOKUP($B123,Schools,'HP Schools Calculation'!FRL$1,0),"")</f>
        <v/>
      </c>
      <c r="FRL123" s="50" t="str">
        <f>_xlfn.IFNA(VLOOKUP($B123,Schools,'HP Schools Calculation'!FRM$1,0),"")</f>
        <v/>
      </c>
      <c r="FRM123" s="50" t="str">
        <f>_xlfn.IFNA(VLOOKUP($B123,Schools,'HP Schools Calculation'!FRN$1,0),"")</f>
        <v/>
      </c>
      <c r="FRN123" s="50" t="str">
        <f>_xlfn.IFNA(VLOOKUP($B123,Schools,'HP Schools Calculation'!FRO$1,0),"")</f>
        <v/>
      </c>
      <c r="FRO123" s="50" t="str">
        <f>_xlfn.IFNA(VLOOKUP($B123,Schools,'HP Schools Calculation'!FRP$1,0),"")</f>
        <v/>
      </c>
      <c r="FRP123" s="50" t="str">
        <f>_xlfn.IFNA(VLOOKUP($B123,Schools,'HP Schools Calculation'!FRQ$1,0),"")</f>
        <v/>
      </c>
      <c r="FRQ123" s="50" t="str">
        <f>_xlfn.IFNA(VLOOKUP($B123,Schools,'HP Schools Calculation'!FRR$1,0),"")</f>
        <v/>
      </c>
      <c r="FRR123" s="50" t="str">
        <f>_xlfn.IFNA(VLOOKUP($B123,Schools,'HP Schools Calculation'!FRS$1,0),"")</f>
        <v/>
      </c>
      <c r="FRS123" s="50" t="str">
        <f>_xlfn.IFNA(VLOOKUP($B123,Schools,'HP Schools Calculation'!FRT$1,0),"")</f>
        <v/>
      </c>
      <c r="FRT123" s="50" t="str">
        <f>_xlfn.IFNA(VLOOKUP($B123,Schools,'HP Schools Calculation'!FRU$1,0),"")</f>
        <v/>
      </c>
      <c r="FRU123" s="50" t="str">
        <f>_xlfn.IFNA(VLOOKUP($B123,Schools,'HP Schools Calculation'!FRV$1,0),"")</f>
        <v/>
      </c>
      <c r="FRV123" s="50" t="str">
        <f>_xlfn.IFNA(VLOOKUP($B123,Schools,'HP Schools Calculation'!FRW$1,0),"")</f>
        <v/>
      </c>
      <c r="FRW123" s="50" t="str">
        <f>_xlfn.IFNA(VLOOKUP($B123,Schools,'HP Schools Calculation'!FRX$1,0),"")</f>
        <v/>
      </c>
      <c r="FRX123" s="50" t="str">
        <f>_xlfn.IFNA(VLOOKUP($B123,Schools,'HP Schools Calculation'!FRY$1,0),"")</f>
        <v/>
      </c>
      <c r="FRY123" s="50" t="str">
        <f>_xlfn.IFNA(VLOOKUP($B123,Schools,'HP Schools Calculation'!FRZ$1,0),"")</f>
        <v/>
      </c>
      <c r="FRZ123" s="50" t="str">
        <f>_xlfn.IFNA(VLOOKUP($B123,Schools,'HP Schools Calculation'!FSA$1,0),"")</f>
        <v/>
      </c>
      <c r="FSA123" s="50" t="str">
        <f>_xlfn.IFNA(VLOOKUP($B123,Schools,'HP Schools Calculation'!FSB$1,0),"")</f>
        <v/>
      </c>
      <c r="FSB123" s="50" t="str">
        <f>_xlfn.IFNA(VLOOKUP($B123,Schools,'HP Schools Calculation'!FSC$1,0),"")</f>
        <v/>
      </c>
      <c r="FSC123" s="50" t="str">
        <f>_xlfn.IFNA(VLOOKUP($B123,Schools,'HP Schools Calculation'!FSD$1,0),"")</f>
        <v/>
      </c>
      <c r="FSD123" s="50" t="str">
        <f>_xlfn.IFNA(VLOOKUP($B123,Schools,'HP Schools Calculation'!FSE$1,0),"")</f>
        <v/>
      </c>
      <c r="FSE123" s="50" t="str">
        <f>_xlfn.IFNA(VLOOKUP($B123,Schools,'HP Schools Calculation'!FSF$1,0),"")</f>
        <v/>
      </c>
      <c r="FSF123" s="50" t="str">
        <f>_xlfn.IFNA(VLOOKUP($B123,Schools,'HP Schools Calculation'!FSG$1,0),"")</f>
        <v/>
      </c>
      <c r="FSG123" s="50" t="str">
        <f>_xlfn.IFNA(VLOOKUP($B123,Schools,'HP Schools Calculation'!FSH$1,0),"")</f>
        <v/>
      </c>
      <c r="FSH123" s="50" t="str">
        <f>_xlfn.IFNA(VLOOKUP($B123,Schools,'HP Schools Calculation'!FSI$1,0),"")</f>
        <v/>
      </c>
      <c r="FSI123" s="50" t="str">
        <f>_xlfn.IFNA(VLOOKUP($B123,Schools,'HP Schools Calculation'!FSJ$1,0),"")</f>
        <v/>
      </c>
      <c r="FSJ123" s="50" t="str">
        <f>_xlfn.IFNA(VLOOKUP($B123,Schools,'HP Schools Calculation'!FSK$1,0),"")</f>
        <v/>
      </c>
      <c r="FSK123" s="50" t="str">
        <f>_xlfn.IFNA(VLOOKUP($B123,Schools,'HP Schools Calculation'!FSL$1,0),"")</f>
        <v/>
      </c>
      <c r="FSL123" s="50" t="str">
        <f>_xlfn.IFNA(VLOOKUP($B123,Schools,'HP Schools Calculation'!FSM$1,0),"")</f>
        <v/>
      </c>
      <c r="FSM123" s="50" t="str">
        <f>_xlfn.IFNA(VLOOKUP($B123,Schools,'HP Schools Calculation'!FSN$1,0),"")</f>
        <v/>
      </c>
      <c r="FSN123" s="50" t="str">
        <f>_xlfn.IFNA(VLOOKUP($B123,Schools,'HP Schools Calculation'!FSO$1,0),"")</f>
        <v/>
      </c>
      <c r="FSO123" s="50" t="str">
        <f>_xlfn.IFNA(VLOOKUP($B123,Schools,'HP Schools Calculation'!FSP$1,0),"")</f>
        <v/>
      </c>
      <c r="FSP123" s="50" t="str">
        <f>_xlfn.IFNA(VLOOKUP($B123,Schools,'HP Schools Calculation'!FSQ$1,0),"")</f>
        <v/>
      </c>
      <c r="FSQ123" s="50" t="str">
        <f>_xlfn.IFNA(VLOOKUP($B123,Schools,'HP Schools Calculation'!FSR$1,0),"")</f>
        <v/>
      </c>
      <c r="FSR123" s="50" t="str">
        <f>_xlfn.IFNA(VLOOKUP($B123,Schools,'HP Schools Calculation'!FSS$1,0),"")</f>
        <v/>
      </c>
      <c r="FSS123" s="50" t="str">
        <f>_xlfn.IFNA(VLOOKUP($B123,Schools,'HP Schools Calculation'!FST$1,0),"")</f>
        <v/>
      </c>
      <c r="FST123" s="50" t="str">
        <f>_xlfn.IFNA(VLOOKUP($B123,Schools,'HP Schools Calculation'!FSU$1,0),"")</f>
        <v/>
      </c>
      <c r="FSU123" s="50" t="str">
        <f>_xlfn.IFNA(VLOOKUP($B123,Schools,'HP Schools Calculation'!FSV$1,0),"")</f>
        <v/>
      </c>
      <c r="FSV123" s="50" t="str">
        <f>_xlfn.IFNA(VLOOKUP($B123,Schools,'HP Schools Calculation'!FSW$1,0),"")</f>
        <v/>
      </c>
      <c r="FSW123" s="50" t="str">
        <f>_xlfn.IFNA(VLOOKUP($B123,Schools,'HP Schools Calculation'!FSX$1,0),"")</f>
        <v/>
      </c>
      <c r="FSX123" s="50" t="str">
        <f>_xlfn.IFNA(VLOOKUP($B123,Schools,'HP Schools Calculation'!FSY$1,0),"")</f>
        <v/>
      </c>
      <c r="FSY123" s="50" t="str">
        <f>_xlfn.IFNA(VLOOKUP($B123,Schools,'HP Schools Calculation'!FSZ$1,0),"")</f>
        <v/>
      </c>
      <c r="FSZ123" s="50" t="str">
        <f>_xlfn.IFNA(VLOOKUP($B123,Schools,'HP Schools Calculation'!FTA$1,0),"")</f>
        <v/>
      </c>
      <c r="FTA123" s="50" t="str">
        <f>_xlfn.IFNA(VLOOKUP($B123,Schools,'HP Schools Calculation'!FTB$1,0),"")</f>
        <v/>
      </c>
      <c r="FTB123" s="50" t="str">
        <f>_xlfn.IFNA(VLOOKUP($B123,Schools,'HP Schools Calculation'!FTC$1,0),"")</f>
        <v/>
      </c>
      <c r="FTC123" s="50" t="str">
        <f>_xlfn.IFNA(VLOOKUP($B123,Schools,'HP Schools Calculation'!FTD$1,0),"")</f>
        <v/>
      </c>
      <c r="FTD123" s="50" t="str">
        <f>_xlfn.IFNA(VLOOKUP($B123,Schools,'HP Schools Calculation'!FTE$1,0),"")</f>
        <v/>
      </c>
      <c r="FTE123" s="50" t="str">
        <f>_xlfn.IFNA(VLOOKUP($B123,Schools,'HP Schools Calculation'!FTF$1,0),"")</f>
        <v/>
      </c>
      <c r="FTF123" s="50" t="str">
        <f>_xlfn.IFNA(VLOOKUP($B123,Schools,'HP Schools Calculation'!FTG$1,0),"")</f>
        <v/>
      </c>
      <c r="FTG123" s="50" t="str">
        <f>_xlfn.IFNA(VLOOKUP($B123,Schools,'HP Schools Calculation'!FTH$1,0),"")</f>
        <v/>
      </c>
      <c r="FTH123" s="50" t="str">
        <f>_xlfn.IFNA(VLOOKUP($B123,Schools,'HP Schools Calculation'!FTI$1,0),"")</f>
        <v/>
      </c>
      <c r="FTI123" s="50" t="str">
        <f>_xlfn.IFNA(VLOOKUP($B123,Schools,'HP Schools Calculation'!FTJ$1,0),"")</f>
        <v/>
      </c>
      <c r="FTJ123" s="50" t="str">
        <f>_xlfn.IFNA(VLOOKUP($B123,Schools,'HP Schools Calculation'!FTK$1,0),"")</f>
        <v/>
      </c>
      <c r="FTK123" s="50" t="str">
        <f>_xlfn.IFNA(VLOOKUP($B123,Schools,'HP Schools Calculation'!FTL$1,0),"")</f>
        <v/>
      </c>
      <c r="FTL123" s="50" t="str">
        <f>_xlfn.IFNA(VLOOKUP($B123,Schools,'HP Schools Calculation'!FTM$1,0),"")</f>
        <v/>
      </c>
      <c r="FTM123" s="50" t="str">
        <f>_xlfn.IFNA(VLOOKUP($B123,Schools,'HP Schools Calculation'!FTN$1,0),"")</f>
        <v/>
      </c>
      <c r="FTN123" s="50" t="str">
        <f>_xlfn.IFNA(VLOOKUP($B123,Schools,'HP Schools Calculation'!FTO$1,0),"")</f>
        <v/>
      </c>
      <c r="FTO123" s="50" t="str">
        <f>_xlfn.IFNA(VLOOKUP($B123,Schools,'HP Schools Calculation'!FTP$1,0),"")</f>
        <v/>
      </c>
      <c r="FTP123" s="50" t="str">
        <f>_xlfn.IFNA(VLOOKUP($B123,Schools,'HP Schools Calculation'!FTQ$1,0),"")</f>
        <v/>
      </c>
      <c r="FTQ123" s="50" t="str">
        <f>_xlfn.IFNA(VLOOKUP($B123,Schools,'HP Schools Calculation'!FTR$1,0),"")</f>
        <v/>
      </c>
      <c r="FTR123" s="50" t="str">
        <f>_xlfn.IFNA(VLOOKUP($B123,Schools,'HP Schools Calculation'!FTS$1,0),"")</f>
        <v/>
      </c>
      <c r="FTS123" s="50" t="str">
        <f>_xlfn.IFNA(VLOOKUP($B123,Schools,'HP Schools Calculation'!FTT$1,0),"")</f>
        <v/>
      </c>
      <c r="FTT123" s="50" t="str">
        <f>_xlfn.IFNA(VLOOKUP($B123,Schools,'HP Schools Calculation'!FTU$1,0),"")</f>
        <v/>
      </c>
      <c r="FTU123" s="50" t="str">
        <f>_xlfn.IFNA(VLOOKUP($B123,Schools,'HP Schools Calculation'!FTV$1,0),"")</f>
        <v/>
      </c>
      <c r="FTV123" s="50" t="str">
        <f>_xlfn.IFNA(VLOOKUP($B123,Schools,'HP Schools Calculation'!FTW$1,0),"")</f>
        <v/>
      </c>
      <c r="FTW123" s="50" t="str">
        <f>_xlfn.IFNA(VLOOKUP($B123,Schools,'HP Schools Calculation'!FTX$1,0),"")</f>
        <v/>
      </c>
      <c r="FTX123" s="50" t="str">
        <f>_xlfn.IFNA(VLOOKUP($B123,Schools,'HP Schools Calculation'!FTY$1,0),"")</f>
        <v/>
      </c>
      <c r="FTY123" s="50" t="str">
        <f>_xlfn.IFNA(VLOOKUP($B123,Schools,'HP Schools Calculation'!FTZ$1,0),"")</f>
        <v/>
      </c>
      <c r="FTZ123" s="50" t="str">
        <f>_xlfn.IFNA(VLOOKUP($B123,Schools,'HP Schools Calculation'!FUA$1,0),"")</f>
        <v/>
      </c>
      <c r="FUA123" s="50" t="str">
        <f>_xlfn.IFNA(VLOOKUP($B123,Schools,'HP Schools Calculation'!FUB$1,0),"")</f>
        <v/>
      </c>
      <c r="FUB123" s="50" t="str">
        <f>_xlfn.IFNA(VLOOKUP($B123,Schools,'HP Schools Calculation'!FUC$1,0),"")</f>
        <v/>
      </c>
      <c r="FUC123" s="50" t="str">
        <f>_xlfn.IFNA(VLOOKUP($B123,Schools,'HP Schools Calculation'!FUD$1,0),"")</f>
        <v/>
      </c>
      <c r="FUD123" s="50" t="str">
        <f>_xlfn.IFNA(VLOOKUP($B123,Schools,'HP Schools Calculation'!FUE$1,0),"")</f>
        <v/>
      </c>
      <c r="FUE123" s="50" t="str">
        <f>_xlfn.IFNA(VLOOKUP($B123,Schools,'HP Schools Calculation'!FUF$1,0),"")</f>
        <v/>
      </c>
      <c r="FUF123" s="50" t="str">
        <f>_xlfn.IFNA(VLOOKUP($B123,Schools,'HP Schools Calculation'!FUG$1,0),"")</f>
        <v/>
      </c>
      <c r="FUG123" s="50" t="str">
        <f>_xlfn.IFNA(VLOOKUP($B123,Schools,'HP Schools Calculation'!FUH$1,0),"")</f>
        <v/>
      </c>
      <c r="FUH123" s="50" t="str">
        <f>_xlfn.IFNA(VLOOKUP($B123,Schools,'HP Schools Calculation'!FUI$1,0),"")</f>
        <v/>
      </c>
      <c r="FUI123" s="50" t="str">
        <f>_xlfn.IFNA(VLOOKUP($B123,Schools,'HP Schools Calculation'!FUJ$1,0),"")</f>
        <v/>
      </c>
      <c r="FUJ123" s="50" t="str">
        <f>_xlfn.IFNA(VLOOKUP($B123,Schools,'HP Schools Calculation'!FUK$1,0),"")</f>
        <v/>
      </c>
      <c r="FUK123" s="50" t="str">
        <f>_xlfn.IFNA(VLOOKUP($B123,Schools,'HP Schools Calculation'!FUL$1,0),"")</f>
        <v/>
      </c>
      <c r="FUL123" s="50" t="str">
        <f>_xlfn.IFNA(VLOOKUP($B123,Schools,'HP Schools Calculation'!FUM$1,0),"")</f>
        <v/>
      </c>
      <c r="FUM123" s="50" t="str">
        <f>_xlfn.IFNA(VLOOKUP($B123,Schools,'HP Schools Calculation'!FUN$1,0),"")</f>
        <v/>
      </c>
      <c r="FUN123" s="50" t="str">
        <f>_xlfn.IFNA(VLOOKUP($B123,Schools,'HP Schools Calculation'!FUO$1,0),"")</f>
        <v/>
      </c>
      <c r="FUO123" s="50" t="str">
        <f>_xlfn.IFNA(VLOOKUP($B123,Schools,'HP Schools Calculation'!FUP$1,0),"")</f>
        <v/>
      </c>
      <c r="FUP123" s="50" t="str">
        <f>_xlfn.IFNA(VLOOKUP($B123,Schools,'HP Schools Calculation'!FUQ$1,0),"")</f>
        <v/>
      </c>
      <c r="FUQ123" s="50" t="str">
        <f>_xlfn.IFNA(VLOOKUP($B123,Schools,'HP Schools Calculation'!FUR$1,0),"")</f>
        <v/>
      </c>
      <c r="FUR123" s="50" t="str">
        <f>_xlfn.IFNA(VLOOKUP($B123,Schools,'HP Schools Calculation'!FUS$1,0),"")</f>
        <v/>
      </c>
      <c r="FUS123" s="50" t="str">
        <f>_xlfn.IFNA(VLOOKUP($B123,Schools,'HP Schools Calculation'!FUT$1,0),"")</f>
        <v/>
      </c>
      <c r="FUT123" s="50" t="str">
        <f>_xlfn.IFNA(VLOOKUP($B123,Schools,'HP Schools Calculation'!FUU$1,0),"")</f>
        <v/>
      </c>
      <c r="FUU123" s="50" t="str">
        <f>_xlfn.IFNA(VLOOKUP($B123,Schools,'HP Schools Calculation'!FUV$1,0),"")</f>
        <v/>
      </c>
      <c r="FUV123" s="50" t="str">
        <f>_xlfn.IFNA(VLOOKUP($B123,Schools,'HP Schools Calculation'!FUW$1,0),"")</f>
        <v/>
      </c>
      <c r="FUW123" s="50" t="str">
        <f>_xlfn.IFNA(VLOOKUP($B123,Schools,'HP Schools Calculation'!FUX$1,0),"")</f>
        <v/>
      </c>
      <c r="FUX123" s="50" t="str">
        <f>_xlfn.IFNA(VLOOKUP($B123,Schools,'HP Schools Calculation'!FUY$1,0),"")</f>
        <v/>
      </c>
      <c r="FUY123" s="50" t="str">
        <f>_xlfn.IFNA(VLOOKUP($B123,Schools,'HP Schools Calculation'!FUZ$1,0),"")</f>
        <v/>
      </c>
      <c r="FUZ123" s="50" t="str">
        <f>_xlfn.IFNA(VLOOKUP($B123,Schools,'HP Schools Calculation'!FVA$1,0),"")</f>
        <v/>
      </c>
      <c r="FVA123" s="50" t="str">
        <f>_xlfn.IFNA(VLOOKUP($B123,Schools,'HP Schools Calculation'!FVB$1,0),"")</f>
        <v/>
      </c>
      <c r="FVB123" s="50" t="str">
        <f>_xlfn.IFNA(VLOOKUP($B123,Schools,'HP Schools Calculation'!FVC$1,0),"")</f>
        <v/>
      </c>
      <c r="FVC123" s="50" t="str">
        <f>_xlfn.IFNA(VLOOKUP($B123,Schools,'HP Schools Calculation'!FVD$1,0),"")</f>
        <v/>
      </c>
      <c r="FVD123" s="50" t="str">
        <f>_xlfn.IFNA(VLOOKUP($B123,Schools,'HP Schools Calculation'!FVE$1,0),"")</f>
        <v/>
      </c>
      <c r="FVE123" s="50" t="str">
        <f>_xlfn.IFNA(VLOOKUP($B123,Schools,'HP Schools Calculation'!FVF$1,0),"")</f>
        <v/>
      </c>
      <c r="FVF123" s="50" t="str">
        <f>_xlfn.IFNA(VLOOKUP($B123,Schools,'HP Schools Calculation'!FVG$1,0),"")</f>
        <v/>
      </c>
      <c r="FVG123" s="50" t="str">
        <f>_xlfn.IFNA(VLOOKUP($B123,Schools,'HP Schools Calculation'!FVH$1,0),"")</f>
        <v/>
      </c>
      <c r="FVH123" s="50" t="str">
        <f>_xlfn.IFNA(VLOOKUP($B123,Schools,'HP Schools Calculation'!FVI$1,0),"")</f>
        <v/>
      </c>
      <c r="FVI123" s="50" t="str">
        <f>_xlfn.IFNA(VLOOKUP($B123,Schools,'HP Schools Calculation'!FVJ$1,0),"")</f>
        <v/>
      </c>
      <c r="FVJ123" s="50" t="str">
        <f>_xlfn.IFNA(VLOOKUP($B123,Schools,'HP Schools Calculation'!FVK$1,0),"")</f>
        <v/>
      </c>
      <c r="FVK123" s="50" t="str">
        <f>_xlfn.IFNA(VLOOKUP($B123,Schools,'HP Schools Calculation'!FVL$1,0),"")</f>
        <v/>
      </c>
      <c r="FVL123" s="50" t="str">
        <f>_xlfn.IFNA(VLOOKUP($B123,Schools,'HP Schools Calculation'!FVM$1,0),"")</f>
        <v/>
      </c>
      <c r="FVM123" s="50" t="str">
        <f>_xlfn.IFNA(VLOOKUP($B123,Schools,'HP Schools Calculation'!FVN$1,0),"")</f>
        <v/>
      </c>
      <c r="FVN123" s="50" t="str">
        <f>_xlfn.IFNA(VLOOKUP($B123,Schools,'HP Schools Calculation'!FVO$1,0),"")</f>
        <v/>
      </c>
      <c r="FVO123" s="50" t="str">
        <f>_xlfn.IFNA(VLOOKUP($B123,Schools,'HP Schools Calculation'!FVP$1,0),"")</f>
        <v/>
      </c>
      <c r="FVP123" s="50" t="str">
        <f>_xlfn.IFNA(VLOOKUP($B123,Schools,'HP Schools Calculation'!FVQ$1,0),"")</f>
        <v/>
      </c>
      <c r="FVQ123" s="50" t="str">
        <f>_xlfn.IFNA(VLOOKUP($B123,Schools,'HP Schools Calculation'!FVR$1,0),"")</f>
        <v/>
      </c>
      <c r="FVR123" s="50" t="str">
        <f>_xlfn.IFNA(VLOOKUP($B123,Schools,'HP Schools Calculation'!FVS$1,0),"")</f>
        <v/>
      </c>
      <c r="FVS123" s="50" t="str">
        <f>_xlfn.IFNA(VLOOKUP($B123,Schools,'HP Schools Calculation'!FVT$1,0),"")</f>
        <v/>
      </c>
      <c r="FVT123" s="50" t="str">
        <f>_xlfn.IFNA(VLOOKUP($B123,Schools,'HP Schools Calculation'!FVU$1,0),"")</f>
        <v/>
      </c>
      <c r="FVU123" s="50" t="str">
        <f>_xlfn.IFNA(VLOOKUP($B123,Schools,'HP Schools Calculation'!FVV$1,0),"")</f>
        <v/>
      </c>
      <c r="FVV123" s="50" t="str">
        <f>_xlfn.IFNA(VLOOKUP($B123,Schools,'HP Schools Calculation'!FVW$1,0),"")</f>
        <v/>
      </c>
      <c r="FVW123" s="50" t="str">
        <f>_xlfn.IFNA(VLOOKUP($B123,Schools,'HP Schools Calculation'!FVX$1,0),"")</f>
        <v/>
      </c>
      <c r="FVX123" s="50" t="str">
        <f>_xlfn.IFNA(VLOOKUP($B123,Schools,'HP Schools Calculation'!FVY$1,0),"")</f>
        <v/>
      </c>
      <c r="FVY123" s="50" t="str">
        <f>_xlfn.IFNA(VLOOKUP($B123,Schools,'HP Schools Calculation'!FVZ$1,0),"")</f>
        <v/>
      </c>
      <c r="FVZ123" s="50" t="str">
        <f>_xlfn.IFNA(VLOOKUP($B123,Schools,'HP Schools Calculation'!FWA$1,0),"")</f>
        <v/>
      </c>
      <c r="FWA123" s="50" t="str">
        <f>_xlfn.IFNA(VLOOKUP($B123,Schools,'HP Schools Calculation'!FWB$1,0),"")</f>
        <v/>
      </c>
      <c r="FWB123" s="50" t="str">
        <f>_xlfn.IFNA(VLOOKUP($B123,Schools,'HP Schools Calculation'!FWC$1,0),"")</f>
        <v/>
      </c>
      <c r="FWC123" s="50" t="str">
        <f>_xlfn.IFNA(VLOOKUP($B123,Schools,'HP Schools Calculation'!FWD$1,0),"")</f>
        <v/>
      </c>
      <c r="FWD123" s="50" t="str">
        <f>_xlfn.IFNA(VLOOKUP($B123,Schools,'HP Schools Calculation'!FWE$1,0),"")</f>
        <v/>
      </c>
      <c r="FWE123" s="50" t="str">
        <f>_xlfn.IFNA(VLOOKUP($B123,Schools,'HP Schools Calculation'!FWF$1,0),"")</f>
        <v/>
      </c>
      <c r="FWF123" s="50" t="str">
        <f>_xlfn.IFNA(VLOOKUP($B123,Schools,'HP Schools Calculation'!FWG$1,0),"")</f>
        <v/>
      </c>
      <c r="FWG123" s="50" t="str">
        <f>_xlfn.IFNA(VLOOKUP($B123,Schools,'HP Schools Calculation'!FWH$1,0),"")</f>
        <v/>
      </c>
      <c r="FWH123" s="50" t="str">
        <f>_xlfn.IFNA(VLOOKUP($B123,Schools,'HP Schools Calculation'!FWI$1,0),"")</f>
        <v/>
      </c>
      <c r="FWI123" s="50" t="str">
        <f>_xlfn.IFNA(VLOOKUP($B123,Schools,'HP Schools Calculation'!FWJ$1,0),"")</f>
        <v/>
      </c>
      <c r="FWJ123" s="50" t="str">
        <f>_xlfn.IFNA(VLOOKUP($B123,Schools,'HP Schools Calculation'!FWK$1,0),"")</f>
        <v/>
      </c>
      <c r="FWK123" s="50" t="str">
        <f>_xlfn.IFNA(VLOOKUP($B123,Schools,'HP Schools Calculation'!FWL$1,0),"")</f>
        <v/>
      </c>
      <c r="FWL123" s="50" t="str">
        <f>_xlfn.IFNA(VLOOKUP($B123,Schools,'HP Schools Calculation'!FWM$1,0),"")</f>
        <v/>
      </c>
      <c r="FWM123" s="50" t="str">
        <f>_xlfn.IFNA(VLOOKUP($B123,Schools,'HP Schools Calculation'!FWN$1,0),"")</f>
        <v/>
      </c>
      <c r="FWN123" s="50" t="str">
        <f>_xlfn.IFNA(VLOOKUP($B123,Schools,'HP Schools Calculation'!FWO$1,0),"")</f>
        <v/>
      </c>
      <c r="FWO123" s="50" t="str">
        <f>_xlfn.IFNA(VLOOKUP($B123,Schools,'HP Schools Calculation'!FWP$1,0),"")</f>
        <v/>
      </c>
      <c r="FWP123" s="50" t="str">
        <f>_xlfn.IFNA(VLOOKUP($B123,Schools,'HP Schools Calculation'!FWQ$1,0),"")</f>
        <v/>
      </c>
      <c r="FWQ123" s="50" t="str">
        <f>_xlfn.IFNA(VLOOKUP($B123,Schools,'HP Schools Calculation'!FWR$1,0),"")</f>
        <v/>
      </c>
      <c r="FWR123" s="50" t="str">
        <f>_xlfn.IFNA(VLOOKUP($B123,Schools,'HP Schools Calculation'!FWS$1,0),"")</f>
        <v/>
      </c>
      <c r="FWS123" s="50" t="str">
        <f>_xlfn.IFNA(VLOOKUP($B123,Schools,'HP Schools Calculation'!FWT$1,0),"")</f>
        <v/>
      </c>
      <c r="FWT123" s="50" t="str">
        <f>_xlfn.IFNA(VLOOKUP($B123,Schools,'HP Schools Calculation'!FWU$1,0),"")</f>
        <v/>
      </c>
      <c r="FWU123" s="50" t="str">
        <f>_xlfn.IFNA(VLOOKUP($B123,Schools,'HP Schools Calculation'!FWV$1,0),"")</f>
        <v/>
      </c>
      <c r="FWV123" s="50" t="str">
        <f>_xlfn.IFNA(VLOOKUP($B123,Schools,'HP Schools Calculation'!FWW$1,0),"")</f>
        <v/>
      </c>
      <c r="FWW123" s="50" t="str">
        <f>_xlfn.IFNA(VLOOKUP($B123,Schools,'HP Schools Calculation'!FWX$1,0),"")</f>
        <v/>
      </c>
      <c r="FWX123" s="50" t="str">
        <f>_xlfn.IFNA(VLOOKUP($B123,Schools,'HP Schools Calculation'!FWY$1,0),"")</f>
        <v/>
      </c>
      <c r="FWY123" s="50" t="str">
        <f>_xlfn.IFNA(VLOOKUP($B123,Schools,'HP Schools Calculation'!FWZ$1,0),"")</f>
        <v/>
      </c>
      <c r="FWZ123" s="50" t="str">
        <f>_xlfn.IFNA(VLOOKUP($B123,Schools,'HP Schools Calculation'!FXA$1,0),"")</f>
        <v/>
      </c>
      <c r="FXA123" s="50" t="str">
        <f>_xlfn.IFNA(VLOOKUP($B123,Schools,'HP Schools Calculation'!FXB$1,0),"")</f>
        <v/>
      </c>
      <c r="FXB123" s="50" t="str">
        <f>_xlfn.IFNA(VLOOKUP($B123,Schools,'HP Schools Calculation'!FXC$1,0),"")</f>
        <v/>
      </c>
      <c r="FXC123" s="50" t="str">
        <f>_xlfn.IFNA(VLOOKUP($B123,Schools,'HP Schools Calculation'!FXD$1,0),"")</f>
        <v/>
      </c>
      <c r="FXD123" s="50" t="str">
        <f>_xlfn.IFNA(VLOOKUP($B123,Schools,'HP Schools Calculation'!FXE$1,0),"")</f>
        <v/>
      </c>
      <c r="FXE123" s="50" t="str">
        <f>_xlfn.IFNA(VLOOKUP($B123,Schools,'HP Schools Calculation'!FXF$1,0),"")</f>
        <v/>
      </c>
      <c r="FXF123" s="50" t="str">
        <f>_xlfn.IFNA(VLOOKUP($B123,Schools,'HP Schools Calculation'!FXG$1,0),"")</f>
        <v/>
      </c>
      <c r="FXG123" s="50" t="str">
        <f>_xlfn.IFNA(VLOOKUP($B123,Schools,'HP Schools Calculation'!FXH$1,0),"")</f>
        <v/>
      </c>
      <c r="FXH123" s="50" t="str">
        <f>_xlfn.IFNA(VLOOKUP($B123,Schools,'HP Schools Calculation'!FXI$1,0),"")</f>
        <v/>
      </c>
      <c r="FXI123" s="50" t="str">
        <f>_xlfn.IFNA(VLOOKUP($B123,Schools,'HP Schools Calculation'!FXJ$1,0),"")</f>
        <v/>
      </c>
      <c r="FXJ123" s="50" t="str">
        <f>_xlfn.IFNA(VLOOKUP($B123,Schools,'HP Schools Calculation'!FXK$1,0),"")</f>
        <v/>
      </c>
      <c r="FXK123" s="50" t="str">
        <f>_xlfn.IFNA(VLOOKUP($B123,Schools,'HP Schools Calculation'!FXL$1,0),"")</f>
        <v/>
      </c>
      <c r="FXL123" s="50" t="str">
        <f>_xlfn.IFNA(VLOOKUP($B123,Schools,'HP Schools Calculation'!FXM$1,0),"")</f>
        <v/>
      </c>
      <c r="FXM123" s="50" t="str">
        <f>_xlfn.IFNA(VLOOKUP($B123,Schools,'HP Schools Calculation'!FXN$1,0),"")</f>
        <v/>
      </c>
      <c r="FXN123" s="50" t="str">
        <f>_xlfn.IFNA(VLOOKUP($B123,Schools,'HP Schools Calculation'!FXO$1,0),"")</f>
        <v/>
      </c>
      <c r="FXO123" s="50" t="str">
        <f>_xlfn.IFNA(VLOOKUP($B123,Schools,'HP Schools Calculation'!FXP$1,0),"")</f>
        <v/>
      </c>
      <c r="FXP123" s="50" t="str">
        <f>_xlfn.IFNA(VLOOKUP($B123,Schools,'HP Schools Calculation'!FXQ$1,0),"")</f>
        <v/>
      </c>
      <c r="FXQ123" s="50" t="str">
        <f>_xlfn.IFNA(VLOOKUP($B123,Schools,'HP Schools Calculation'!FXR$1,0),"")</f>
        <v/>
      </c>
      <c r="FXR123" s="50" t="str">
        <f>_xlfn.IFNA(VLOOKUP($B123,Schools,'HP Schools Calculation'!FXS$1,0),"")</f>
        <v/>
      </c>
      <c r="FXS123" s="50" t="str">
        <f>_xlfn.IFNA(VLOOKUP($B123,Schools,'HP Schools Calculation'!FXT$1,0),"")</f>
        <v/>
      </c>
      <c r="FXT123" s="50" t="str">
        <f>_xlfn.IFNA(VLOOKUP($B123,Schools,'HP Schools Calculation'!FXU$1,0),"")</f>
        <v/>
      </c>
      <c r="FXU123" s="50" t="str">
        <f>_xlfn.IFNA(VLOOKUP($B123,Schools,'HP Schools Calculation'!FXV$1,0),"")</f>
        <v/>
      </c>
      <c r="FXV123" s="50" t="str">
        <f>_xlfn.IFNA(VLOOKUP($B123,Schools,'HP Schools Calculation'!FXW$1,0),"")</f>
        <v/>
      </c>
      <c r="FXW123" s="50" t="str">
        <f>_xlfn.IFNA(VLOOKUP($B123,Schools,'HP Schools Calculation'!FXX$1,0),"")</f>
        <v/>
      </c>
      <c r="FXX123" s="50" t="str">
        <f>_xlfn.IFNA(VLOOKUP($B123,Schools,'HP Schools Calculation'!FXY$1,0),"")</f>
        <v/>
      </c>
      <c r="FXY123" s="50" t="str">
        <f>_xlfn.IFNA(VLOOKUP($B123,Schools,'HP Schools Calculation'!FXZ$1,0),"")</f>
        <v/>
      </c>
      <c r="FXZ123" s="50" t="str">
        <f>_xlfn.IFNA(VLOOKUP($B123,Schools,'HP Schools Calculation'!FYA$1,0),"")</f>
        <v/>
      </c>
      <c r="FYA123" s="50" t="str">
        <f>_xlfn.IFNA(VLOOKUP($B123,Schools,'HP Schools Calculation'!FYB$1,0),"")</f>
        <v/>
      </c>
      <c r="FYB123" s="50" t="str">
        <f>_xlfn.IFNA(VLOOKUP($B123,Schools,'HP Schools Calculation'!FYC$1,0),"")</f>
        <v/>
      </c>
      <c r="FYC123" s="50" t="str">
        <f>_xlfn.IFNA(VLOOKUP($B123,Schools,'HP Schools Calculation'!FYD$1,0),"")</f>
        <v/>
      </c>
      <c r="FYD123" s="50" t="str">
        <f>_xlfn.IFNA(VLOOKUP($B123,Schools,'HP Schools Calculation'!FYE$1,0),"")</f>
        <v/>
      </c>
      <c r="FYE123" s="50" t="str">
        <f>_xlfn.IFNA(VLOOKUP($B123,Schools,'HP Schools Calculation'!FYF$1,0),"")</f>
        <v/>
      </c>
      <c r="FYF123" s="50" t="str">
        <f>_xlfn.IFNA(VLOOKUP($B123,Schools,'HP Schools Calculation'!FYG$1,0),"")</f>
        <v/>
      </c>
      <c r="FYG123" s="50" t="str">
        <f>_xlfn.IFNA(VLOOKUP($B123,Schools,'HP Schools Calculation'!FYH$1,0),"")</f>
        <v/>
      </c>
      <c r="FYH123" s="50" t="str">
        <f>_xlfn.IFNA(VLOOKUP($B123,Schools,'HP Schools Calculation'!FYI$1,0),"")</f>
        <v/>
      </c>
      <c r="FYI123" s="50" t="str">
        <f>_xlfn.IFNA(VLOOKUP($B123,Schools,'HP Schools Calculation'!FYJ$1,0),"")</f>
        <v/>
      </c>
      <c r="FYJ123" s="50" t="str">
        <f>_xlfn.IFNA(VLOOKUP($B123,Schools,'HP Schools Calculation'!FYK$1,0),"")</f>
        <v/>
      </c>
      <c r="FYK123" s="50" t="str">
        <f>_xlfn.IFNA(VLOOKUP($B123,Schools,'HP Schools Calculation'!FYL$1,0),"")</f>
        <v/>
      </c>
      <c r="FYL123" s="50" t="str">
        <f>_xlfn.IFNA(VLOOKUP($B123,Schools,'HP Schools Calculation'!FYM$1,0),"")</f>
        <v/>
      </c>
      <c r="FYM123" s="50" t="str">
        <f>_xlfn.IFNA(VLOOKUP($B123,Schools,'HP Schools Calculation'!FYN$1,0),"")</f>
        <v/>
      </c>
      <c r="FYN123" s="50" t="str">
        <f>_xlfn.IFNA(VLOOKUP($B123,Schools,'HP Schools Calculation'!FYO$1,0),"")</f>
        <v/>
      </c>
      <c r="FYO123" s="50" t="str">
        <f>_xlfn.IFNA(VLOOKUP($B123,Schools,'HP Schools Calculation'!FYP$1,0),"")</f>
        <v/>
      </c>
      <c r="FYP123" s="50" t="str">
        <f>_xlfn.IFNA(VLOOKUP($B123,Schools,'HP Schools Calculation'!FYQ$1,0),"")</f>
        <v/>
      </c>
      <c r="FYQ123" s="50" t="str">
        <f>_xlfn.IFNA(VLOOKUP($B123,Schools,'HP Schools Calculation'!FYR$1,0),"")</f>
        <v/>
      </c>
      <c r="FYR123" s="50" t="str">
        <f>_xlfn.IFNA(VLOOKUP($B123,Schools,'HP Schools Calculation'!FYS$1,0),"")</f>
        <v/>
      </c>
      <c r="FYS123" s="50" t="str">
        <f>_xlfn.IFNA(VLOOKUP($B123,Schools,'HP Schools Calculation'!FYT$1,0),"")</f>
        <v/>
      </c>
      <c r="FYT123" s="50" t="str">
        <f>_xlfn.IFNA(VLOOKUP($B123,Schools,'HP Schools Calculation'!FYU$1,0),"")</f>
        <v/>
      </c>
      <c r="FYU123" s="50" t="str">
        <f>_xlfn.IFNA(VLOOKUP($B123,Schools,'HP Schools Calculation'!FYV$1,0),"")</f>
        <v/>
      </c>
      <c r="FYV123" s="50" t="str">
        <f>_xlfn.IFNA(VLOOKUP($B123,Schools,'HP Schools Calculation'!FYW$1,0),"")</f>
        <v/>
      </c>
      <c r="FYW123" s="50" t="str">
        <f>_xlfn.IFNA(VLOOKUP($B123,Schools,'HP Schools Calculation'!FYX$1,0),"")</f>
        <v/>
      </c>
      <c r="FYX123" s="50" t="str">
        <f>_xlfn.IFNA(VLOOKUP($B123,Schools,'HP Schools Calculation'!FYY$1,0),"")</f>
        <v/>
      </c>
      <c r="FYY123" s="50" t="str">
        <f>_xlfn.IFNA(VLOOKUP($B123,Schools,'HP Schools Calculation'!FYZ$1,0),"")</f>
        <v/>
      </c>
      <c r="FYZ123" s="50" t="str">
        <f>_xlfn.IFNA(VLOOKUP($B123,Schools,'HP Schools Calculation'!FZA$1,0),"")</f>
        <v/>
      </c>
      <c r="FZA123" s="50" t="str">
        <f>_xlfn.IFNA(VLOOKUP($B123,Schools,'HP Schools Calculation'!FZB$1,0),"")</f>
        <v/>
      </c>
      <c r="FZB123" s="50" t="str">
        <f>_xlfn.IFNA(VLOOKUP($B123,Schools,'HP Schools Calculation'!FZC$1,0),"")</f>
        <v/>
      </c>
      <c r="FZC123" s="50" t="str">
        <f>_xlfn.IFNA(VLOOKUP($B123,Schools,'HP Schools Calculation'!FZD$1,0),"")</f>
        <v/>
      </c>
      <c r="FZD123" s="50" t="str">
        <f>_xlfn.IFNA(VLOOKUP($B123,Schools,'HP Schools Calculation'!FZE$1,0),"")</f>
        <v/>
      </c>
      <c r="FZE123" s="50" t="str">
        <f>_xlfn.IFNA(VLOOKUP($B123,Schools,'HP Schools Calculation'!FZF$1,0),"")</f>
        <v/>
      </c>
      <c r="FZF123" s="50" t="str">
        <f>_xlfn.IFNA(VLOOKUP($B123,Schools,'HP Schools Calculation'!FZG$1,0),"")</f>
        <v/>
      </c>
      <c r="FZG123" s="50" t="str">
        <f>_xlfn.IFNA(VLOOKUP($B123,Schools,'HP Schools Calculation'!FZH$1,0),"")</f>
        <v/>
      </c>
      <c r="FZH123" s="50" t="str">
        <f>_xlfn.IFNA(VLOOKUP($B123,Schools,'HP Schools Calculation'!FZI$1,0),"")</f>
        <v/>
      </c>
      <c r="FZI123" s="50" t="str">
        <f>_xlfn.IFNA(VLOOKUP($B123,Schools,'HP Schools Calculation'!FZJ$1,0),"")</f>
        <v/>
      </c>
      <c r="FZJ123" s="50" t="str">
        <f>_xlfn.IFNA(VLOOKUP($B123,Schools,'HP Schools Calculation'!FZK$1,0),"")</f>
        <v/>
      </c>
      <c r="FZK123" s="50" t="str">
        <f>_xlfn.IFNA(VLOOKUP($B123,Schools,'HP Schools Calculation'!FZL$1,0),"")</f>
        <v/>
      </c>
      <c r="FZL123" s="50" t="str">
        <f>_xlfn.IFNA(VLOOKUP($B123,Schools,'HP Schools Calculation'!FZM$1,0),"")</f>
        <v/>
      </c>
      <c r="FZM123" s="50" t="str">
        <f>_xlfn.IFNA(VLOOKUP($B123,Schools,'HP Schools Calculation'!FZN$1,0),"")</f>
        <v/>
      </c>
      <c r="FZN123" s="50" t="str">
        <f>_xlfn.IFNA(VLOOKUP($B123,Schools,'HP Schools Calculation'!FZO$1,0),"")</f>
        <v/>
      </c>
      <c r="FZO123" s="50" t="str">
        <f>_xlfn.IFNA(VLOOKUP($B123,Schools,'HP Schools Calculation'!FZP$1,0),"")</f>
        <v/>
      </c>
      <c r="FZP123" s="50" t="str">
        <f>_xlfn.IFNA(VLOOKUP($B123,Schools,'HP Schools Calculation'!FZQ$1,0),"")</f>
        <v/>
      </c>
      <c r="FZQ123" s="50" t="str">
        <f>_xlfn.IFNA(VLOOKUP($B123,Schools,'HP Schools Calculation'!FZR$1,0),"")</f>
        <v/>
      </c>
      <c r="FZR123" s="50" t="str">
        <f>_xlfn.IFNA(VLOOKUP($B123,Schools,'HP Schools Calculation'!FZS$1,0),"")</f>
        <v/>
      </c>
      <c r="FZS123" s="50" t="str">
        <f>_xlfn.IFNA(VLOOKUP($B123,Schools,'HP Schools Calculation'!FZT$1,0),"")</f>
        <v/>
      </c>
      <c r="FZT123" s="50" t="str">
        <f>_xlfn.IFNA(VLOOKUP($B123,Schools,'HP Schools Calculation'!FZU$1,0),"")</f>
        <v/>
      </c>
      <c r="FZU123" s="50" t="str">
        <f>_xlfn.IFNA(VLOOKUP($B123,Schools,'HP Schools Calculation'!FZV$1,0),"")</f>
        <v/>
      </c>
      <c r="FZV123" s="50" t="str">
        <f>_xlfn.IFNA(VLOOKUP($B123,Schools,'HP Schools Calculation'!FZW$1,0),"")</f>
        <v/>
      </c>
      <c r="FZW123" s="50" t="str">
        <f>_xlfn.IFNA(VLOOKUP($B123,Schools,'HP Schools Calculation'!FZX$1,0),"")</f>
        <v/>
      </c>
      <c r="FZX123" s="50" t="str">
        <f>_xlfn.IFNA(VLOOKUP($B123,Schools,'HP Schools Calculation'!FZY$1,0),"")</f>
        <v/>
      </c>
      <c r="FZY123" s="50" t="str">
        <f>_xlfn.IFNA(VLOOKUP($B123,Schools,'HP Schools Calculation'!FZZ$1,0),"")</f>
        <v/>
      </c>
      <c r="FZZ123" s="50" t="str">
        <f>_xlfn.IFNA(VLOOKUP($B123,Schools,'HP Schools Calculation'!GAA$1,0),"")</f>
        <v/>
      </c>
      <c r="GAA123" s="50" t="str">
        <f>_xlfn.IFNA(VLOOKUP($B123,Schools,'HP Schools Calculation'!GAB$1,0),"")</f>
        <v/>
      </c>
      <c r="GAB123" s="50" t="str">
        <f>_xlfn.IFNA(VLOOKUP($B123,Schools,'HP Schools Calculation'!GAC$1,0),"")</f>
        <v/>
      </c>
      <c r="GAC123" s="50" t="str">
        <f>_xlfn.IFNA(VLOOKUP($B123,Schools,'HP Schools Calculation'!GAD$1,0),"")</f>
        <v/>
      </c>
      <c r="GAD123" s="50" t="str">
        <f>_xlfn.IFNA(VLOOKUP($B123,Schools,'HP Schools Calculation'!GAE$1,0),"")</f>
        <v/>
      </c>
      <c r="GAE123" s="50" t="str">
        <f>_xlfn.IFNA(VLOOKUP($B123,Schools,'HP Schools Calculation'!GAF$1,0),"")</f>
        <v/>
      </c>
      <c r="GAF123" s="50" t="str">
        <f>_xlfn.IFNA(VLOOKUP($B123,Schools,'HP Schools Calculation'!GAG$1,0),"")</f>
        <v/>
      </c>
      <c r="GAG123" s="50" t="str">
        <f>_xlfn.IFNA(VLOOKUP($B123,Schools,'HP Schools Calculation'!GAH$1,0),"")</f>
        <v/>
      </c>
      <c r="GAH123" s="50" t="str">
        <f>_xlfn.IFNA(VLOOKUP($B123,Schools,'HP Schools Calculation'!GAI$1,0),"")</f>
        <v/>
      </c>
      <c r="GAI123" s="50" t="str">
        <f>_xlfn.IFNA(VLOOKUP($B123,Schools,'HP Schools Calculation'!GAJ$1,0),"")</f>
        <v/>
      </c>
      <c r="GAJ123" s="50" t="str">
        <f>_xlfn.IFNA(VLOOKUP($B123,Schools,'HP Schools Calculation'!GAK$1,0),"")</f>
        <v/>
      </c>
      <c r="GAK123" s="50" t="str">
        <f>_xlfn.IFNA(VLOOKUP($B123,Schools,'HP Schools Calculation'!GAL$1,0),"")</f>
        <v/>
      </c>
      <c r="GAL123" s="50" t="str">
        <f>_xlfn.IFNA(VLOOKUP($B123,Schools,'HP Schools Calculation'!GAM$1,0),"")</f>
        <v/>
      </c>
      <c r="GAM123" s="50" t="str">
        <f>_xlfn.IFNA(VLOOKUP($B123,Schools,'HP Schools Calculation'!GAN$1,0),"")</f>
        <v/>
      </c>
      <c r="GAN123" s="50" t="str">
        <f>_xlfn.IFNA(VLOOKUP($B123,Schools,'HP Schools Calculation'!GAO$1,0),"")</f>
        <v/>
      </c>
      <c r="GAO123" s="50" t="str">
        <f>_xlfn.IFNA(VLOOKUP($B123,Schools,'HP Schools Calculation'!GAP$1,0),"")</f>
        <v/>
      </c>
      <c r="GAP123" s="50" t="str">
        <f>_xlfn.IFNA(VLOOKUP($B123,Schools,'HP Schools Calculation'!GAQ$1,0),"")</f>
        <v/>
      </c>
      <c r="GAQ123" s="50" t="str">
        <f>_xlfn.IFNA(VLOOKUP($B123,Schools,'HP Schools Calculation'!GAR$1,0),"")</f>
        <v/>
      </c>
      <c r="GAR123" s="50" t="str">
        <f>_xlfn.IFNA(VLOOKUP($B123,Schools,'HP Schools Calculation'!GAS$1,0),"")</f>
        <v/>
      </c>
      <c r="GAS123" s="50" t="str">
        <f>_xlfn.IFNA(VLOOKUP($B123,Schools,'HP Schools Calculation'!GAT$1,0),"")</f>
        <v/>
      </c>
      <c r="GAT123" s="50" t="str">
        <f>_xlfn.IFNA(VLOOKUP($B123,Schools,'HP Schools Calculation'!GAU$1,0),"")</f>
        <v/>
      </c>
      <c r="GAU123" s="50" t="str">
        <f>_xlfn.IFNA(VLOOKUP($B123,Schools,'HP Schools Calculation'!GAV$1,0),"")</f>
        <v/>
      </c>
      <c r="GAV123" s="50" t="str">
        <f>_xlfn.IFNA(VLOOKUP($B123,Schools,'HP Schools Calculation'!GAW$1,0),"")</f>
        <v/>
      </c>
      <c r="GAW123" s="50" t="str">
        <f>_xlfn.IFNA(VLOOKUP($B123,Schools,'HP Schools Calculation'!GAX$1,0),"")</f>
        <v/>
      </c>
      <c r="GAX123" s="50" t="str">
        <f>_xlfn.IFNA(VLOOKUP($B123,Schools,'HP Schools Calculation'!GAY$1,0),"")</f>
        <v/>
      </c>
      <c r="GAY123" s="50" t="str">
        <f>_xlfn.IFNA(VLOOKUP($B123,Schools,'HP Schools Calculation'!GAZ$1,0),"")</f>
        <v/>
      </c>
      <c r="GAZ123" s="50" t="str">
        <f>_xlfn.IFNA(VLOOKUP($B123,Schools,'HP Schools Calculation'!GBA$1,0),"")</f>
        <v/>
      </c>
      <c r="GBA123" s="50" t="str">
        <f>_xlfn.IFNA(VLOOKUP($B123,Schools,'HP Schools Calculation'!GBB$1,0),"")</f>
        <v/>
      </c>
      <c r="GBB123" s="50" t="str">
        <f>_xlfn.IFNA(VLOOKUP($B123,Schools,'HP Schools Calculation'!GBC$1,0),"")</f>
        <v/>
      </c>
      <c r="GBC123" s="50" t="str">
        <f>_xlfn.IFNA(VLOOKUP($B123,Schools,'HP Schools Calculation'!GBD$1,0),"")</f>
        <v/>
      </c>
      <c r="GBD123" s="50" t="str">
        <f>_xlfn.IFNA(VLOOKUP($B123,Schools,'HP Schools Calculation'!GBE$1,0),"")</f>
        <v/>
      </c>
      <c r="GBE123" s="50" t="str">
        <f>_xlfn.IFNA(VLOOKUP($B123,Schools,'HP Schools Calculation'!GBF$1,0),"")</f>
        <v/>
      </c>
      <c r="GBF123" s="50" t="str">
        <f>_xlfn.IFNA(VLOOKUP($B123,Schools,'HP Schools Calculation'!GBG$1,0),"")</f>
        <v/>
      </c>
      <c r="GBG123" s="50" t="str">
        <f>_xlfn.IFNA(VLOOKUP($B123,Schools,'HP Schools Calculation'!GBH$1,0),"")</f>
        <v/>
      </c>
      <c r="GBH123" s="50" t="str">
        <f>_xlfn.IFNA(VLOOKUP($B123,Schools,'HP Schools Calculation'!GBI$1,0),"")</f>
        <v/>
      </c>
      <c r="GBI123" s="50" t="str">
        <f>_xlfn.IFNA(VLOOKUP($B123,Schools,'HP Schools Calculation'!GBJ$1,0),"")</f>
        <v/>
      </c>
      <c r="GBJ123" s="50" t="str">
        <f>_xlfn.IFNA(VLOOKUP($B123,Schools,'HP Schools Calculation'!GBK$1,0),"")</f>
        <v/>
      </c>
      <c r="GBK123" s="50" t="str">
        <f>_xlfn.IFNA(VLOOKUP($B123,Schools,'HP Schools Calculation'!GBL$1,0),"")</f>
        <v/>
      </c>
      <c r="GBL123" s="50" t="str">
        <f>_xlfn.IFNA(VLOOKUP($B123,Schools,'HP Schools Calculation'!GBM$1,0),"")</f>
        <v/>
      </c>
      <c r="GBM123" s="50" t="str">
        <f>_xlfn.IFNA(VLOOKUP($B123,Schools,'HP Schools Calculation'!GBN$1,0),"")</f>
        <v/>
      </c>
      <c r="GBN123" s="50" t="str">
        <f>_xlfn.IFNA(VLOOKUP($B123,Schools,'HP Schools Calculation'!GBO$1,0),"")</f>
        <v/>
      </c>
      <c r="GBO123" s="50" t="str">
        <f>_xlfn.IFNA(VLOOKUP($B123,Schools,'HP Schools Calculation'!GBP$1,0),"")</f>
        <v/>
      </c>
      <c r="GBP123" s="50" t="str">
        <f>_xlfn.IFNA(VLOOKUP($B123,Schools,'HP Schools Calculation'!GBQ$1,0),"")</f>
        <v/>
      </c>
      <c r="GBQ123" s="50" t="str">
        <f>_xlfn.IFNA(VLOOKUP($B123,Schools,'HP Schools Calculation'!GBR$1,0),"")</f>
        <v/>
      </c>
      <c r="GBR123" s="50" t="str">
        <f>_xlfn.IFNA(VLOOKUP($B123,Schools,'HP Schools Calculation'!GBS$1,0),"")</f>
        <v/>
      </c>
      <c r="GBS123" s="50" t="str">
        <f>_xlfn.IFNA(VLOOKUP($B123,Schools,'HP Schools Calculation'!GBT$1,0),"")</f>
        <v/>
      </c>
      <c r="GBT123" s="50" t="str">
        <f>_xlfn.IFNA(VLOOKUP($B123,Schools,'HP Schools Calculation'!GBU$1,0),"")</f>
        <v/>
      </c>
      <c r="GBU123" s="50" t="str">
        <f>_xlfn.IFNA(VLOOKUP($B123,Schools,'HP Schools Calculation'!GBV$1,0),"")</f>
        <v/>
      </c>
      <c r="GBV123" s="50" t="str">
        <f>_xlfn.IFNA(VLOOKUP($B123,Schools,'HP Schools Calculation'!GBW$1,0),"")</f>
        <v/>
      </c>
      <c r="GBW123" s="50" t="str">
        <f>_xlfn.IFNA(VLOOKUP($B123,Schools,'HP Schools Calculation'!GBX$1,0),"")</f>
        <v/>
      </c>
      <c r="GBX123" s="50" t="str">
        <f>_xlfn.IFNA(VLOOKUP($B123,Schools,'HP Schools Calculation'!GBY$1,0),"")</f>
        <v/>
      </c>
      <c r="GBY123" s="50" t="str">
        <f>_xlfn.IFNA(VLOOKUP($B123,Schools,'HP Schools Calculation'!GBZ$1,0),"")</f>
        <v/>
      </c>
      <c r="GBZ123" s="50" t="str">
        <f>_xlfn.IFNA(VLOOKUP($B123,Schools,'HP Schools Calculation'!GCA$1,0),"")</f>
        <v/>
      </c>
      <c r="GCA123" s="50" t="str">
        <f>_xlfn.IFNA(VLOOKUP($B123,Schools,'HP Schools Calculation'!GCB$1,0),"")</f>
        <v/>
      </c>
      <c r="GCB123" s="50" t="str">
        <f>_xlfn.IFNA(VLOOKUP($B123,Schools,'HP Schools Calculation'!GCC$1,0),"")</f>
        <v/>
      </c>
      <c r="GCC123" s="50" t="str">
        <f>_xlfn.IFNA(VLOOKUP($B123,Schools,'HP Schools Calculation'!GCD$1,0),"")</f>
        <v/>
      </c>
      <c r="GCD123" s="50" t="str">
        <f>_xlfn.IFNA(VLOOKUP($B123,Schools,'HP Schools Calculation'!GCE$1,0),"")</f>
        <v/>
      </c>
      <c r="GCE123" s="50" t="str">
        <f>_xlfn.IFNA(VLOOKUP($B123,Schools,'HP Schools Calculation'!GCF$1,0),"")</f>
        <v/>
      </c>
      <c r="GCF123" s="50" t="str">
        <f>_xlfn.IFNA(VLOOKUP($B123,Schools,'HP Schools Calculation'!GCG$1,0),"")</f>
        <v/>
      </c>
      <c r="GCG123" s="50" t="str">
        <f>_xlfn.IFNA(VLOOKUP($B123,Schools,'HP Schools Calculation'!GCH$1,0),"")</f>
        <v/>
      </c>
      <c r="GCH123" s="50" t="str">
        <f>_xlfn.IFNA(VLOOKUP($B123,Schools,'HP Schools Calculation'!GCI$1,0),"")</f>
        <v/>
      </c>
      <c r="GCI123" s="50" t="str">
        <f>_xlfn.IFNA(VLOOKUP($B123,Schools,'HP Schools Calculation'!GCJ$1,0),"")</f>
        <v/>
      </c>
      <c r="GCJ123" s="50" t="str">
        <f>_xlfn.IFNA(VLOOKUP($B123,Schools,'HP Schools Calculation'!GCK$1,0),"")</f>
        <v/>
      </c>
      <c r="GCK123" s="50" t="str">
        <f>_xlfn.IFNA(VLOOKUP($B123,Schools,'HP Schools Calculation'!GCL$1,0),"")</f>
        <v/>
      </c>
      <c r="GCL123" s="50" t="str">
        <f>_xlfn.IFNA(VLOOKUP($B123,Schools,'HP Schools Calculation'!GCM$1,0),"")</f>
        <v/>
      </c>
      <c r="GCM123" s="50" t="str">
        <f>_xlfn.IFNA(VLOOKUP($B123,Schools,'HP Schools Calculation'!GCN$1,0),"")</f>
        <v/>
      </c>
      <c r="GCN123" s="50" t="str">
        <f>_xlfn.IFNA(VLOOKUP($B123,Schools,'HP Schools Calculation'!GCO$1,0),"")</f>
        <v/>
      </c>
      <c r="GCO123" s="50" t="str">
        <f>_xlfn.IFNA(VLOOKUP($B123,Schools,'HP Schools Calculation'!GCP$1,0),"")</f>
        <v/>
      </c>
      <c r="GCP123" s="50" t="str">
        <f>_xlfn.IFNA(VLOOKUP($B123,Schools,'HP Schools Calculation'!GCQ$1,0),"")</f>
        <v/>
      </c>
      <c r="GCQ123" s="50" t="str">
        <f>_xlfn.IFNA(VLOOKUP($B123,Schools,'HP Schools Calculation'!GCR$1,0),"")</f>
        <v/>
      </c>
      <c r="GCR123" s="50" t="str">
        <f>_xlfn.IFNA(VLOOKUP($B123,Schools,'HP Schools Calculation'!GCS$1,0),"")</f>
        <v/>
      </c>
      <c r="GCS123" s="50" t="str">
        <f>_xlfn.IFNA(VLOOKUP($B123,Schools,'HP Schools Calculation'!GCT$1,0),"")</f>
        <v/>
      </c>
      <c r="GCT123" s="50" t="str">
        <f>_xlfn.IFNA(VLOOKUP($B123,Schools,'HP Schools Calculation'!GCU$1,0),"")</f>
        <v/>
      </c>
      <c r="GCU123" s="50" t="str">
        <f>_xlfn.IFNA(VLOOKUP($B123,Schools,'HP Schools Calculation'!GCV$1,0),"")</f>
        <v/>
      </c>
      <c r="GCV123" s="50" t="str">
        <f>_xlfn.IFNA(VLOOKUP($B123,Schools,'HP Schools Calculation'!GCW$1,0),"")</f>
        <v/>
      </c>
      <c r="GCW123" s="50" t="str">
        <f>_xlfn.IFNA(VLOOKUP($B123,Schools,'HP Schools Calculation'!GCX$1,0),"")</f>
        <v/>
      </c>
      <c r="GCX123" s="50" t="str">
        <f>_xlfn.IFNA(VLOOKUP($B123,Schools,'HP Schools Calculation'!GCY$1,0),"")</f>
        <v/>
      </c>
      <c r="GCY123" s="50" t="str">
        <f>_xlfn.IFNA(VLOOKUP($B123,Schools,'HP Schools Calculation'!GCZ$1,0),"")</f>
        <v/>
      </c>
      <c r="GCZ123" s="50" t="str">
        <f>_xlfn.IFNA(VLOOKUP($B123,Schools,'HP Schools Calculation'!GDA$1,0),"")</f>
        <v/>
      </c>
      <c r="GDA123" s="50" t="str">
        <f>_xlfn.IFNA(VLOOKUP($B123,Schools,'HP Schools Calculation'!GDB$1,0),"")</f>
        <v/>
      </c>
      <c r="GDB123" s="50" t="str">
        <f>_xlfn.IFNA(VLOOKUP($B123,Schools,'HP Schools Calculation'!GDC$1,0),"")</f>
        <v/>
      </c>
      <c r="GDC123" s="50" t="str">
        <f>_xlfn.IFNA(VLOOKUP($B123,Schools,'HP Schools Calculation'!GDD$1,0),"")</f>
        <v/>
      </c>
      <c r="GDD123" s="50" t="str">
        <f>_xlfn.IFNA(VLOOKUP($B123,Schools,'HP Schools Calculation'!GDE$1,0),"")</f>
        <v/>
      </c>
      <c r="GDE123" s="50" t="str">
        <f>_xlfn.IFNA(VLOOKUP($B123,Schools,'HP Schools Calculation'!GDF$1,0),"")</f>
        <v/>
      </c>
      <c r="GDF123" s="50" t="str">
        <f>_xlfn.IFNA(VLOOKUP($B123,Schools,'HP Schools Calculation'!GDG$1,0),"")</f>
        <v/>
      </c>
      <c r="GDG123" s="50" t="str">
        <f>_xlfn.IFNA(VLOOKUP($B123,Schools,'HP Schools Calculation'!GDH$1,0),"")</f>
        <v/>
      </c>
      <c r="GDH123" s="50" t="str">
        <f>_xlfn.IFNA(VLOOKUP($B123,Schools,'HP Schools Calculation'!GDI$1,0),"")</f>
        <v/>
      </c>
      <c r="GDI123" s="50" t="str">
        <f>_xlfn.IFNA(VLOOKUP($B123,Schools,'HP Schools Calculation'!GDJ$1,0),"")</f>
        <v/>
      </c>
      <c r="GDJ123" s="50" t="str">
        <f>_xlfn.IFNA(VLOOKUP($B123,Schools,'HP Schools Calculation'!GDK$1,0),"")</f>
        <v/>
      </c>
      <c r="GDK123" s="50" t="str">
        <f>_xlfn.IFNA(VLOOKUP($B123,Schools,'HP Schools Calculation'!GDL$1,0),"")</f>
        <v/>
      </c>
      <c r="GDL123" s="50" t="str">
        <f>_xlfn.IFNA(VLOOKUP($B123,Schools,'HP Schools Calculation'!GDM$1,0),"")</f>
        <v/>
      </c>
      <c r="GDM123" s="50" t="str">
        <f>_xlfn.IFNA(VLOOKUP($B123,Schools,'HP Schools Calculation'!GDN$1,0),"")</f>
        <v/>
      </c>
      <c r="GDN123" s="50" t="str">
        <f>_xlfn.IFNA(VLOOKUP($B123,Schools,'HP Schools Calculation'!GDO$1,0),"")</f>
        <v/>
      </c>
      <c r="GDO123" s="50" t="str">
        <f>_xlfn.IFNA(VLOOKUP($B123,Schools,'HP Schools Calculation'!GDP$1,0),"")</f>
        <v/>
      </c>
      <c r="GDP123" s="50" t="str">
        <f>_xlfn.IFNA(VLOOKUP($B123,Schools,'HP Schools Calculation'!GDQ$1,0),"")</f>
        <v/>
      </c>
      <c r="GDQ123" s="50" t="str">
        <f>_xlfn.IFNA(VLOOKUP($B123,Schools,'HP Schools Calculation'!GDR$1,0),"")</f>
        <v/>
      </c>
      <c r="GDR123" s="50" t="str">
        <f>_xlfn.IFNA(VLOOKUP($B123,Schools,'HP Schools Calculation'!GDS$1,0),"")</f>
        <v/>
      </c>
      <c r="GDS123" s="50" t="str">
        <f>_xlfn.IFNA(VLOOKUP($B123,Schools,'HP Schools Calculation'!GDT$1,0),"")</f>
        <v/>
      </c>
      <c r="GDT123" s="50" t="str">
        <f>_xlfn.IFNA(VLOOKUP($B123,Schools,'HP Schools Calculation'!GDU$1,0),"")</f>
        <v/>
      </c>
      <c r="GDU123" s="50" t="str">
        <f>_xlfn.IFNA(VLOOKUP($B123,Schools,'HP Schools Calculation'!GDV$1,0),"")</f>
        <v/>
      </c>
      <c r="GDV123" s="50" t="str">
        <f>_xlfn.IFNA(VLOOKUP($B123,Schools,'HP Schools Calculation'!GDW$1,0),"")</f>
        <v/>
      </c>
      <c r="GDW123" s="50" t="str">
        <f>_xlfn.IFNA(VLOOKUP($B123,Schools,'HP Schools Calculation'!GDX$1,0),"")</f>
        <v/>
      </c>
      <c r="GDX123" s="50" t="str">
        <f>_xlfn.IFNA(VLOOKUP($B123,Schools,'HP Schools Calculation'!GDY$1,0),"")</f>
        <v/>
      </c>
      <c r="GDY123" s="50" t="str">
        <f>_xlfn.IFNA(VLOOKUP($B123,Schools,'HP Schools Calculation'!GDZ$1,0),"")</f>
        <v/>
      </c>
      <c r="GDZ123" s="50" t="str">
        <f>_xlfn.IFNA(VLOOKUP($B123,Schools,'HP Schools Calculation'!GEA$1,0),"")</f>
        <v/>
      </c>
      <c r="GEA123" s="50" t="str">
        <f>_xlfn.IFNA(VLOOKUP($B123,Schools,'HP Schools Calculation'!GEB$1,0),"")</f>
        <v/>
      </c>
      <c r="GEB123" s="50" t="str">
        <f>_xlfn.IFNA(VLOOKUP($B123,Schools,'HP Schools Calculation'!GEC$1,0),"")</f>
        <v/>
      </c>
      <c r="GEC123" s="50" t="str">
        <f>_xlfn.IFNA(VLOOKUP($B123,Schools,'HP Schools Calculation'!GED$1,0),"")</f>
        <v/>
      </c>
      <c r="GED123" s="50" t="str">
        <f>_xlfn.IFNA(VLOOKUP($B123,Schools,'HP Schools Calculation'!GEE$1,0),"")</f>
        <v/>
      </c>
      <c r="GEE123" s="50" t="str">
        <f>_xlfn.IFNA(VLOOKUP($B123,Schools,'HP Schools Calculation'!GEF$1,0),"")</f>
        <v/>
      </c>
      <c r="GEF123" s="50" t="str">
        <f>_xlfn.IFNA(VLOOKUP($B123,Schools,'HP Schools Calculation'!GEG$1,0),"")</f>
        <v/>
      </c>
      <c r="GEG123" s="50" t="str">
        <f>_xlfn.IFNA(VLOOKUP($B123,Schools,'HP Schools Calculation'!GEH$1,0),"")</f>
        <v/>
      </c>
      <c r="GEH123" s="50" t="str">
        <f>_xlfn.IFNA(VLOOKUP($B123,Schools,'HP Schools Calculation'!GEI$1,0),"")</f>
        <v/>
      </c>
      <c r="GEI123" s="50" t="str">
        <f>_xlfn.IFNA(VLOOKUP($B123,Schools,'HP Schools Calculation'!GEJ$1,0),"")</f>
        <v/>
      </c>
      <c r="GEJ123" s="50" t="str">
        <f>_xlfn.IFNA(VLOOKUP($B123,Schools,'HP Schools Calculation'!GEK$1,0),"")</f>
        <v/>
      </c>
      <c r="GEK123" s="50" t="str">
        <f>_xlfn.IFNA(VLOOKUP($B123,Schools,'HP Schools Calculation'!GEL$1,0),"")</f>
        <v/>
      </c>
      <c r="GEL123" s="50" t="str">
        <f>_xlfn.IFNA(VLOOKUP($B123,Schools,'HP Schools Calculation'!GEM$1,0),"")</f>
        <v/>
      </c>
      <c r="GEM123" s="50" t="str">
        <f>_xlfn.IFNA(VLOOKUP($B123,Schools,'HP Schools Calculation'!GEN$1,0),"")</f>
        <v/>
      </c>
      <c r="GEN123" s="50" t="str">
        <f>_xlfn.IFNA(VLOOKUP($B123,Schools,'HP Schools Calculation'!GEO$1,0),"")</f>
        <v/>
      </c>
      <c r="GEO123" s="50" t="str">
        <f>_xlfn.IFNA(VLOOKUP($B123,Schools,'HP Schools Calculation'!GEP$1,0),"")</f>
        <v/>
      </c>
      <c r="GEP123" s="50" t="str">
        <f>_xlfn.IFNA(VLOOKUP($B123,Schools,'HP Schools Calculation'!GEQ$1,0),"")</f>
        <v/>
      </c>
      <c r="GEQ123" s="50" t="str">
        <f>_xlfn.IFNA(VLOOKUP($B123,Schools,'HP Schools Calculation'!GER$1,0),"")</f>
        <v/>
      </c>
      <c r="GER123" s="50" t="str">
        <f>_xlfn.IFNA(VLOOKUP($B123,Schools,'HP Schools Calculation'!GES$1,0),"")</f>
        <v/>
      </c>
      <c r="GES123" s="50" t="str">
        <f>_xlfn.IFNA(VLOOKUP($B123,Schools,'HP Schools Calculation'!GET$1,0),"")</f>
        <v/>
      </c>
      <c r="GET123" s="50" t="str">
        <f>_xlfn.IFNA(VLOOKUP($B123,Schools,'HP Schools Calculation'!GEU$1,0),"")</f>
        <v/>
      </c>
      <c r="GEU123" s="50" t="str">
        <f>_xlfn.IFNA(VLOOKUP($B123,Schools,'HP Schools Calculation'!GEV$1,0),"")</f>
        <v/>
      </c>
      <c r="GEV123" s="50" t="str">
        <f>_xlfn.IFNA(VLOOKUP($B123,Schools,'HP Schools Calculation'!GEW$1,0),"")</f>
        <v/>
      </c>
      <c r="GEW123" s="50" t="str">
        <f>_xlfn.IFNA(VLOOKUP($B123,Schools,'HP Schools Calculation'!GEX$1,0),"")</f>
        <v/>
      </c>
      <c r="GEX123" s="50" t="str">
        <f>_xlfn.IFNA(VLOOKUP($B123,Schools,'HP Schools Calculation'!GEY$1,0),"")</f>
        <v/>
      </c>
      <c r="GEY123" s="50" t="str">
        <f>_xlfn.IFNA(VLOOKUP($B123,Schools,'HP Schools Calculation'!GEZ$1,0),"")</f>
        <v/>
      </c>
      <c r="GEZ123" s="50" t="str">
        <f>_xlfn.IFNA(VLOOKUP($B123,Schools,'HP Schools Calculation'!GFA$1,0),"")</f>
        <v/>
      </c>
      <c r="GFA123" s="50" t="str">
        <f>_xlfn.IFNA(VLOOKUP($B123,Schools,'HP Schools Calculation'!GFB$1,0),"")</f>
        <v/>
      </c>
      <c r="GFB123" s="50" t="str">
        <f>_xlfn.IFNA(VLOOKUP($B123,Schools,'HP Schools Calculation'!GFC$1,0),"")</f>
        <v/>
      </c>
      <c r="GFC123" s="50" t="str">
        <f>_xlfn.IFNA(VLOOKUP($B123,Schools,'HP Schools Calculation'!GFD$1,0),"")</f>
        <v/>
      </c>
      <c r="GFD123" s="50" t="str">
        <f>_xlfn.IFNA(VLOOKUP($B123,Schools,'HP Schools Calculation'!GFE$1,0),"")</f>
        <v/>
      </c>
      <c r="GFE123" s="50" t="str">
        <f>_xlfn.IFNA(VLOOKUP($B123,Schools,'HP Schools Calculation'!GFF$1,0),"")</f>
        <v/>
      </c>
      <c r="GFF123" s="50" t="str">
        <f>_xlfn.IFNA(VLOOKUP($B123,Schools,'HP Schools Calculation'!GFG$1,0),"")</f>
        <v/>
      </c>
      <c r="GFG123" s="50" t="str">
        <f>_xlfn.IFNA(VLOOKUP($B123,Schools,'HP Schools Calculation'!GFH$1,0),"")</f>
        <v/>
      </c>
      <c r="GFH123" s="50" t="str">
        <f>_xlfn.IFNA(VLOOKUP($B123,Schools,'HP Schools Calculation'!GFI$1,0),"")</f>
        <v/>
      </c>
      <c r="GFI123" s="50" t="str">
        <f>_xlfn.IFNA(VLOOKUP($B123,Schools,'HP Schools Calculation'!GFJ$1,0),"")</f>
        <v/>
      </c>
      <c r="GFJ123" s="50" t="str">
        <f>_xlfn.IFNA(VLOOKUP($B123,Schools,'HP Schools Calculation'!GFK$1,0),"")</f>
        <v/>
      </c>
      <c r="GFK123" s="50" t="str">
        <f>_xlfn.IFNA(VLOOKUP($B123,Schools,'HP Schools Calculation'!GFL$1,0),"")</f>
        <v/>
      </c>
      <c r="GFL123" s="50" t="str">
        <f>_xlfn.IFNA(VLOOKUP($B123,Schools,'HP Schools Calculation'!GFM$1,0),"")</f>
        <v/>
      </c>
      <c r="GFM123" s="50" t="str">
        <f>_xlfn.IFNA(VLOOKUP($B123,Schools,'HP Schools Calculation'!GFN$1,0),"")</f>
        <v/>
      </c>
      <c r="GFN123" s="50" t="str">
        <f>_xlfn.IFNA(VLOOKUP($B123,Schools,'HP Schools Calculation'!GFO$1,0),"")</f>
        <v/>
      </c>
      <c r="GFO123" s="50" t="str">
        <f>_xlfn.IFNA(VLOOKUP($B123,Schools,'HP Schools Calculation'!GFP$1,0),"")</f>
        <v/>
      </c>
      <c r="GFP123" s="50" t="str">
        <f>_xlfn.IFNA(VLOOKUP($B123,Schools,'HP Schools Calculation'!GFQ$1,0),"")</f>
        <v/>
      </c>
      <c r="GFQ123" s="50" t="str">
        <f>_xlfn.IFNA(VLOOKUP($B123,Schools,'HP Schools Calculation'!GFR$1,0),"")</f>
        <v/>
      </c>
      <c r="GFR123" s="50" t="str">
        <f>_xlfn.IFNA(VLOOKUP($B123,Schools,'HP Schools Calculation'!GFS$1,0),"")</f>
        <v/>
      </c>
      <c r="GFS123" s="50" t="str">
        <f>_xlfn.IFNA(VLOOKUP($B123,Schools,'HP Schools Calculation'!GFT$1,0),"")</f>
        <v/>
      </c>
      <c r="GFT123" s="50" t="str">
        <f>_xlfn.IFNA(VLOOKUP($B123,Schools,'HP Schools Calculation'!GFU$1,0),"")</f>
        <v/>
      </c>
      <c r="GFU123" s="50" t="str">
        <f>_xlfn.IFNA(VLOOKUP($B123,Schools,'HP Schools Calculation'!GFV$1,0),"")</f>
        <v/>
      </c>
      <c r="GFV123" s="50" t="str">
        <f>_xlfn.IFNA(VLOOKUP($B123,Schools,'HP Schools Calculation'!GFW$1,0),"")</f>
        <v/>
      </c>
      <c r="GFW123" s="50" t="str">
        <f>_xlfn.IFNA(VLOOKUP($B123,Schools,'HP Schools Calculation'!GFX$1,0),"")</f>
        <v/>
      </c>
      <c r="GFX123" s="50" t="str">
        <f>_xlfn.IFNA(VLOOKUP($B123,Schools,'HP Schools Calculation'!GFY$1,0),"")</f>
        <v/>
      </c>
      <c r="GFY123" s="50" t="str">
        <f>_xlfn.IFNA(VLOOKUP($B123,Schools,'HP Schools Calculation'!GFZ$1,0),"")</f>
        <v/>
      </c>
      <c r="GFZ123" s="50" t="str">
        <f>_xlfn.IFNA(VLOOKUP($B123,Schools,'HP Schools Calculation'!GGA$1,0),"")</f>
        <v/>
      </c>
      <c r="GGA123" s="50" t="str">
        <f>_xlfn.IFNA(VLOOKUP($B123,Schools,'HP Schools Calculation'!GGB$1,0),"")</f>
        <v/>
      </c>
      <c r="GGB123" s="50" t="str">
        <f>_xlfn.IFNA(VLOOKUP($B123,Schools,'HP Schools Calculation'!GGC$1,0),"")</f>
        <v/>
      </c>
      <c r="GGC123" s="50" t="str">
        <f>_xlfn.IFNA(VLOOKUP($B123,Schools,'HP Schools Calculation'!GGD$1,0),"")</f>
        <v/>
      </c>
      <c r="GGD123" s="50" t="str">
        <f>_xlfn.IFNA(VLOOKUP($B123,Schools,'HP Schools Calculation'!GGE$1,0),"")</f>
        <v/>
      </c>
      <c r="GGE123" s="50" t="str">
        <f>_xlfn.IFNA(VLOOKUP($B123,Schools,'HP Schools Calculation'!GGF$1,0),"")</f>
        <v/>
      </c>
      <c r="GGF123" s="50" t="str">
        <f>_xlfn.IFNA(VLOOKUP($B123,Schools,'HP Schools Calculation'!GGG$1,0),"")</f>
        <v/>
      </c>
      <c r="GGG123" s="50" t="str">
        <f>_xlfn.IFNA(VLOOKUP($B123,Schools,'HP Schools Calculation'!GGH$1,0),"")</f>
        <v/>
      </c>
      <c r="GGH123" s="50" t="str">
        <f>_xlfn.IFNA(VLOOKUP($B123,Schools,'HP Schools Calculation'!GGI$1,0),"")</f>
        <v/>
      </c>
      <c r="GGI123" s="50" t="str">
        <f>_xlfn.IFNA(VLOOKUP($B123,Schools,'HP Schools Calculation'!GGJ$1,0),"")</f>
        <v/>
      </c>
      <c r="GGJ123" s="50" t="str">
        <f>_xlfn.IFNA(VLOOKUP($B123,Schools,'HP Schools Calculation'!GGK$1,0),"")</f>
        <v/>
      </c>
      <c r="GGK123" s="50" t="str">
        <f>_xlfn.IFNA(VLOOKUP($B123,Schools,'HP Schools Calculation'!GGL$1,0),"")</f>
        <v/>
      </c>
      <c r="GGL123" s="50" t="str">
        <f>_xlfn.IFNA(VLOOKUP($B123,Schools,'HP Schools Calculation'!GGM$1,0),"")</f>
        <v/>
      </c>
      <c r="GGM123" s="50" t="str">
        <f>_xlfn.IFNA(VLOOKUP($B123,Schools,'HP Schools Calculation'!GGN$1,0),"")</f>
        <v/>
      </c>
      <c r="GGN123" s="50" t="str">
        <f>_xlfn.IFNA(VLOOKUP($B123,Schools,'HP Schools Calculation'!GGO$1,0),"")</f>
        <v/>
      </c>
      <c r="GGO123" s="50" t="str">
        <f>_xlfn.IFNA(VLOOKUP($B123,Schools,'HP Schools Calculation'!GGP$1,0),"")</f>
        <v/>
      </c>
      <c r="GGP123" s="50" t="str">
        <f>_xlfn.IFNA(VLOOKUP($B123,Schools,'HP Schools Calculation'!GGQ$1,0),"")</f>
        <v/>
      </c>
      <c r="GGQ123" s="50" t="str">
        <f>_xlfn.IFNA(VLOOKUP($B123,Schools,'HP Schools Calculation'!GGR$1,0),"")</f>
        <v/>
      </c>
      <c r="GGR123" s="50" t="str">
        <f>_xlfn.IFNA(VLOOKUP($B123,Schools,'HP Schools Calculation'!GGS$1,0),"")</f>
        <v/>
      </c>
      <c r="GGS123" s="50" t="str">
        <f>_xlfn.IFNA(VLOOKUP($B123,Schools,'HP Schools Calculation'!GGT$1,0),"")</f>
        <v/>
      </c>
      <c r="GGT123" s="50" t="str">
        <f>_xlfn.IFNA(VLOOKUP($B123,Schools,'HP Schools Calculation'!GGU$1,0),"")</f>
        <v/>
      </c>
      <c r="GGU123" s="50" t="str">
        <f>_xlfn.IFNA(VLOOKUP($B123,Schools,'HP Schools Calculation'!GGV$1,0),"")</f>
        <v/>
      </c>
      <c r="GGV123" s="50" t="str">
        <f>_xlfn.IFNA(VLOOKUP($B123,Schools,'HP Schools Calculation'!GGW$1,0),"")</f>
        <v/>
      </c>
      <c r="GGW123" s="50" t="str">
        <f>_xlfn.IFNA(VLOOKUP($B123,Schools,'HP Schools Calculation'!GGX$1,0),"")</f>
        <v/>
      </c>
      <c r="GGX123" s="50" t="str">
        <f>_xlfn.IFNA(VLOOKUP($B123,Schools,'HP Schools Calculation'!GGY$1,0),"")</f>
        <v/>
      </c>
      <c r="GGY123" s="50" t="str">
        <f>_xlfn.IFNA(VLOOKUP($B123,Schools,'HP Schools Calculation'!GGZ$1,0),"")</f>
        <v/>
      </c>
      <c r="GGZ123" s="50" t="str">
        <f>_xlfn.IFNA(VLOOKUP($B123,Schools,'HP Schools Calculation'!GHA$1,0),"")</f>
        <v/>
      </c>
      <c r="GHA123" s="50" t="str">
        <f>_xlfn.IFNA(VLOOKUP($B123,Schools,'HP Schools Calculation'!GHB$1,0),"")</f>
        <v/>
      </c>
      <c r="GHB123" s="50" t="str">
        <f>_xlfn.IFNA(VLOOKUP($B123,Schools,'HP Schools Calculation'!GHC$1,0),"")</f>
        <v/>
      </c>
      <c r="GHC123" s="50" t="str">
        <f>_xlfn.IFNA(VLOOKUP($B123,Schools,'HP Schools Calculation'!GHD$1,0),"")</f>
        <v/>
      </c>
      <c r="GHD123" s="50" t="str">
        <f>_xlfn.IFNA(VLOOKUP($B123,Schools,'HP Schools Calculation'!GHE$1,0),"")</f>
        <v/>
      </c>
      <c r="GHE123" s="50" t="str">
        <f>_xlfn.IFNA(VLOOKUP($B123,Schools,'HP Schools Calculation'!GHF$1,0),"")</f>
        <v/>
      </c>
      <c r="GHF123" s="50" t="str">
        <f>_xlfn.IFNA(VLOOKUP($B123,Schools,'HP Schools Calculation'!GHG$1,0),"")</f>
        <v/>
      </c>
      <c r="GHG123" s="50" t="str">
        <f>_xlfn.IFNA(VLOOKUP($B123,Schools,'HP Schools Calculation'!GHH$1,0),"")</f>
        <v/>
      </c>
      <c r="GHH123" s="50" t="str">
        <f>_xlfn.IFNA(VLOOKUP($B123,Schools,'HP Schools Calculation'!GHI$1,0),"")</f>
        <v/>
      </c>
      <c r="GHI123" s="50" t="str">
        <f>_xlfn.IFNA(VLOOKUP($B123,Schools,'HP Schools Calculation'!GHJ$1,0),"")</f>
        <v/>
      </c>
      <c r="GHJ123" s="50" t="str">
        <f>_xlfn.IFNA(VLOOKUP($B123,Schools,'HP Schools Calculation'!GHK$1,0),"")</f>
        <v/>
      </c>
      <c r="GHK123" s="50" t="str">
        <f>_xlfn.IFNA(VLOOKUP($B123,Schools,'HP Schools Calculation'!GHL$1,0),"")</f>
        <v/>
      </c>
      <c r="GHL123" s="50" t="str">
        <f>_xlfn.IFNA(VLOOKUP($B123,Schools,'HP Schools Calculation'!GHM$1,0),"")</f>
        <v/>
      </c>
      <c r="GHM123" s="50" t="str">
        <f>_xlfn.IFNA(VLOOKUP($B123,Schools,'HP Schools Calculation'!GHN$1,0),"")</f>
        <v/>
      </c>
      <c r="GHN123" s="50" t="str">
        <f>_xlfn.IFNA(VLOOKUP($B123,Schools,'HP Schools Calculation'!GHO$1,0),"")</f>
        <v/>
      </c>
      <c r="GHO123" s="50" t="str">
        <f>_xlfn.IFNA(VLOOKUP($B123,Schools,'HP Schools Calculation'!GHP$1,0),"")</f>
        <v/>
      </c>
      <c r="GHP123" s="50" t="str">
        <f>_xlfn.IFNA(VLOOKUP($B123,Schools,'HP Schools Calculation'!GHQ$1,0),"")</f>
        <v/>
      </c>
      <c r="GHQ123" s="50" t="str">
        <f>_xlfn.IFNA(VLOOKUP($B123,Schools,'HP Schools Calculation'!GHR$1,0),"")</f>
        <v/>
      </c>
      <c r="GHR123" s="50" t="str">
        <f>_xlfn.IFNA(VLOOKUP($B123,Schools,'HP Schools Calculation'!GHS$1,0),"")</f>
        <v/>
      </c>
      <c r="GHS123" s="50" t="str">
        <f>_xlfn.IFNA(VLOOKUP($B123,Schools,'HP Schools Calculation'!GHT$1,0),"")</f>
        <v/>
      </c>
      <c r="GHT123" s="50" t="str">
        <f>_xlfn.IFNA(VLOOKUP($B123,Schools,'HP Schools Calculation'!GHU$1,0),"")</f>
        <v/>
      </c>
      <c r="GHU123" s="50" t="str">
        <f>_xlfn.IFNA(VLOOKUP($B123,Schools,'HP Schools Calculation'!GHV$1,0),"")</f>
        <v/>
      </c>
      <c r="GHV123" s="50" t="str">
        <f>_xlfn.IFNA(VLOOKUP($B123,Schools,'HP Schools Calculation'!GHW$1,0),"")</f>
        <v/>
      </c>
      <c r="GHW123" s="50" t="str">
        <f>_xlfn.IFNA(VLOOKUP($B123,Schools,'HP Schools Calculation'!GHX$1,0),"")</f>
        <v/>
      </c>
      <c r="GHX123" s="50" t="str">
        <f>_xlfn.IFNA(VLOOKUP($B123,Schools,'HP Schools Calculation'!GHY$1,0),"")</f>
        <v/>
      </c>
      <c r="GHY123" s="50" t="str">
        <f>_xlfn.IFNA(VLOOKUP($B123,Schools,'HP Schools Calculation'!GHZ$1,0),"")</f>
        <v/>
      </c>
      <c r="GHZ123" s="50" t="str">
        <f>_xlfn.IFNA(VLOOKUP($B123,Schools,'HP Schools Calculation'!GIA$1,0),"")</f>
        <v/>
      </c>
      <c r="GIA123" s="50" t="str">
        <f>_xlfn.IFNA(VLOOKUP($B123,Schools,'HP Schools Calculation'!GIB$1,0),"")</f>
        <v/>
      </c>
      <c r="GIB123" s="50" t="str">
        <f>_xlfn.IFNA(VLOOKUP($B123,Schools,'HP Schools Calculation'!GIC$1,0),"")</f>
        <v/>
      </c>
      <c r="GIC123" s="50" t="str">
        <f>_xlfn.IFNA(VLOOKUP($B123,Schools,'HP Schools Calculation'!GID$1,0),"")</f>
        <v/>
      </c>
      <c r="GID123" s="50" t="str">
        <f>_xlfn.IFNA(VLOOKUP($B123,Schools,'HP Schools Calculation'!GIE$1,0),"")</f>
        <v/>
      </c>
      <c r="GIE123" s="50" t="str">
        <f>_xlfn.IFNA(VLOOKUP($B123,Schools,'HP Schools Calculation'!GIF$1,0),"")</f>
        <v/>
      </c>
      <c r="GIF123" s="50" t="str">
        <f>_xlfn.IFNA(VLOOKUP($B123,Schools,'HP Schools Calculation'!GIG$1,0),"")</f>
        <v/>
      </c>
      <c r="GIG123" s="50" t="str">
        <f>_xlfn.IFNA(VLOOKUP($B123,Schools,'HP Schools Calculation'!GIH$1,0),"")</f>
        <v/>
      </c>
      <c r="GIH123" s="50" t="str">
        <f>_xlfn.IFNA(VLOOKUP($B123,Schools,'HP Schools Calculation'!GII$1,0),"")</f>
        <v/>
      </c>
      <c r="GII123" s="50" t="str">
        <f>_xlfn.IFNA(VLOOKUP($B123,Schools,'HP Schools Calculation'!GIJ$1,0),"")</f>
        <v/>
      </c>
      <c r="GIJ123" s="50" t="str">
        <f>_xlfn.IFNA(VLOOKUP($B123,Schools,'HP Schools Calculation'!GIK$1,0),"")</f>
        <v/>
      </c>
      <c r="GIK123" s="50" t="str">
        <f>_xlfn.IFNA(VLOOKUP($B123,Schools,'HP Schools Calculation'!GIL$1,0),"")</f>
        <v/>
      </c>
      <c r="GIL123" s="50" t="str">
        <f>_xlfn.IFNA(VLOOKUP($B123,Schools,'HP Schools Calculation'!GIM$1,0),"")</f>
        <v/>
      </c>
      <c r="GIM123" s="50" t="str">
        <f>_xlfn.IFNA(VLOOKUP($B123,Schools,'HP Schools Calculation'!GIN$1,0),"")</f>
        <v/>
      </c>
      <c r="GIN123" s="50" t="str">
        <f>_xlfn.IFNA(VLOOKUP($B123,Schools,'HP Schools Calculation'!GIO$1,0),"")</f>
        <v/>
      </c>
      <c r="GIO123" s="50" t="str">
        <f>_xlfn.IFNA(VLOOKUP($B123,Schools,'HP Schools Calculation'!GIP$1,0),"")</f>
        <v/>
      </c>
      <c r="GIP123" s="50" t="str">
        <f>_xlfn.IFNA(VLOOKUP($B123,Schools,'HP Schools Calculation'!GIQ$1,0),"")</f>
        <v/>
      </c>
      <c r="GIQ123" s="50" t="str">
        <f>_xlfn.IFNA(VLOOKUP($B123,Schools,'HP Schools Calculation'!GIR$1,0),"")</f>
        <v/>
      </c>
      <c r="GIR123" s="50" t="str">
        <f>_xlfn.IFNA(VLOOKUP($B123,Schools,'HP Schools Calculation'!GIS$1,0),"")</f>
        <v/>
      </c>
      <c r="GIS123" s="50" t="str">
        <f>_xlfn.IFNA(VLOOKUP($B123,Schools,'HP Schools Calculation'!GIT$1,0),"")</f>
        <v/>
      </c>
      <c r="GIT123" s="50" t="str">
        <f>_xlfn.IFNA(VLOOKUP($B123,Schools,'HP Schools Calculation'!GIU$1,0),"")</f>
        <v/>
      </c>
      <c r="GIU123" s="50" t="str">
        <f>_xlfn.IFNA(VLOOKUP($B123,Schools,'HP Schools Calculation'!GIV$1,0),"")</f>
        <v/>
      </c>
      <c r="GIV123" s="50" t="str">
        <f>_xlfn.IFNA(VLOOKUP($B123,Schools,'HP Schools Calculation'!GIW$1,0),"")</f>
        <v/>
      </c>
      <c r="GIW123" s="50" t="str">
        <f>_xlfn.IFNA(VLOOKUP($B123,Schools,'HP Schools Calculation'!GIX$1,0),"")</f>
        <v/>
      </c>
      <c r="GIX123" s="50" t="str">
        <f>_xlfn.IFNA(VLOOKUP($B123,Schools,'HP Schools Calculation'!GIY$1,0),"")</f>
        <v/>
      </c>
      <c r="GIY123" s="50" t="str">
        <f>_xlfn.IFNA(VLOOKUP($B123,Schools,'HP Schools Calculation'!GIZ$1,0),"")</f>
        <v/>
      </c>
      <c r="GIZ123" s="50" t="str">
        <f>_xlfn.IFNA(VLOOKUP($B123,Schools,'HP Schools Calculation'!GJA$1,0),"")</f>
        <v/>
      </c>
      <c r="GJA123" s="50" t="str">
        <f>_xlfn.IFNA(VLOOKUP($B123,Schools,'HP Schools Calculation'!GJB$1,0),"")</f>
        <v/>
      </c>
      <c r="GJB123" s="50" t="str">
        <f>_xlfn.IFNA(VLOOKUP($B123,Schools,'HP Schools Calculation'!GJC$1,0),"")</f>
        <v/>
      </c>
      <c r="GJC123" s="50" t="str">
        <f>_xlfn.IFNA(VLOOKUP($B123,Schools,'HP Schools Calculation'!GJD$1,0),"")</f>
        <v/>
      </c>
      <c r="GJD123" s="50" t="str">
        <f>_xlfn.IFNA(VLOOKUP($B123,Schools,'HP Schools Calculation'!GJE$1,0),"")</f>
        <v/>
      </c>
      <c r="GJE123" s="50" t="str">
        <f>_xlfn.IFNA(VLOOKUP($B123,Schools,'HP Schools Calculation'!GJF$1,0),"")</f>
        <v/>
      </c>
      <c r="GJF123" s="50" t="str">
        <f>_xlfn.IFNA(VLOOKUP($B123,Schools,'HP Schools Calculation'!GJG$1,0),"")</f>
        <v/>
      </c>
      <c r="GJG123" s="50" t="str">
        <f>_xlfn.IFNA(VLOOKUP($B123,Schools,'HP Schools Calculation'!GJH$1,0),"")</f>
        <v/>
      </c>
      <c r="GJH123" s="50" t="str">
        <f>_xlfn.IFNA(VLOOKUP($B123,Schools,'HP Schools Calculation'!GJI$1,0),"")</f>
        <v/>
      </c>
      <c r="GJI123" s="50" t="str">
        <f>_xlfn.IFNA(VLOOKUP($B123,Schools,'HP Schools Calculation'!GJJ$1,0),"")</f>
        <v/>
      </c>
      <c r="GJJ123" s="50" t="str">
        <f>_xlfn.IFNA(VLOOKUP($B123,Schools,'HP Schools Calculation'!GJK$1,0),"")</f>
        <v/>
      </c>
      <c r="GJK123" s="50" t="str">
        <f>_xlfn.IFNA(VLOOKUP($B123,Schools,'HP Schools Calculation'!GJL$1,0),"")</f>
        <v/>
      </c>
      <c r="GJL123" s="50" t="str">
        <f>_xlfn.IFNA(VLOOKUP($B123,Schools,'HP Schools Calculation'!GJM$1,0),"")</f>
        <v/>
      </c>
      <c r="GJM123" s="50" t="str">
        <f>_xlfn.IFNA(VLOOKUP($B123,Schools,'HP Schools Calculation'!GJN$1,0),"")</f>
        <v/>
      </c>
      <c r="GJN123" s="50" t="str">
        <f>_xlfn.IFNA(VLOOKUP($B123,Schools,'HP Schools Calculation'!GJO$1,0),"")</f>
        <v/>
      </c>
      <c r="GJO123" s="50" t="str">
        <f>_xlfn.IFNA(VLOOKUP($B123,Schools,'HP Schools Calculation'!GJP$1,0),"")</f>
        <v/>
      </c>
      <c r="GJP123" s="50" t="str">
        <f>_xlfn.IFNA(VLOOKUP($B123,Schools,'HP Schools Calculation'!GJQ$1,0),"")</f>
        <v/>
      </c>
      <c r="GJQ123" s="50" t="str">
        <f>_xlfn.IFNA(VLOOKUP($B123,Schools,'HP Schools Calculation'!GJR$1,0),"")</f>
        <v/>
      </c>
      <c r="GJR123" s="50" t="str">
        <f>_xlfn.IFNA(VLOOKUP($B123,Schools,'HP Schools Calculation'!GJS$1,0),"")</f>
        <v/>
      </c>
      <c r="GJS123" s="50" t="str">
        <f>_xlfn.IFNA(VLOOKUP($B123,Schools,'HP Schools Calculation'!GJT$1,0),"")</f>
        <v/>
      </c>
      <c r="GJT123" s="50" t="str">
        <f>_xlfn.IFNA(VLOOKUP($B123,Schools,'HP Schools Calculation'!GJU$1,0),"")</f>
        <v/>
      </c>
      <c r="GJU123" s="50" t="str">
        <f>_xlfn.IFNA(VLOOKUP($B123,Schools,'HP Schools Calculation'!GJV$1,0),"")</f>
        <v/>
      </c>
      <c r="GJV123" s="50" t="str">
        <f>_xlfn.IFNA(VLOOKUP($B123,Schools,'HP Schools Calculation'!GJW$1,0),"")</f>
        <v/>
      </c>
      <c r="GJW123" s="50" t="str">
        <f>_xlfn.IFNA(VLOOKUP($B123,Schools,'HP Schools Calculation'!GJX$1,0),"")</f>
        <v/>
      </c>
      <c r="GJX123" s="50" t="str">
        <f>_xlfn.IFNA(VLOOKUP($B123,Schools,'HP Schools Calculation'!GJY$1,0),"")</f>
        <v/>
      </c>
      <c r="GJY123" s="50" t="str">
        <f>_xlfn.IFNA(VLOOKUP($B123,Schools,'HP Schools Calculation'!GJZ$1,0),"")</f>
        <v/>
      </c>
      <c r="GJZ123" s="50" t="str">
        <f>_xlfn.IFNA(VLOOKUP($B123,Schools,'HP Schools Calculation'!GKA$1,0),"")</f>
        <v/>
      </c>
      <c r="GKA123" s="50" t="str">
        <f>_xlfn.IFNA(VLOOKUP($B123,Schools,'HP Schools Calculation'!GKB$1,0),"")</f>
        <v/>
      </c>
      <c r="GKB123" s="50" t="str">
        <f>_xlfn.IFNA(VLOOKUP($B123,Schools,'HP Schools Calculation'!GKC$1,0),"")</f>
        <v/>
      </c>
      <c r="GKC123" s="50" t="str">
        <f>_xlfn.IFNA(VLOOKUP($B123,Schools,'HP Schools Calculation'!GKD$1,0),"")</f>
        <v/>
      </c>
      <c r="GKD123" s="50" t="str">
        <f>_xlfn.IFNA(VLOOKUP($B123,Schools,'HP Schools Calculation'!GKE$1,0),"")</f>
        <v/>
      </c>
      <c r="GKE123" s="50" t="str">
        <f>_xlfn.IFNA(VLOOKUP($B123,Schools,'HP Schools Calculation'!GKF$1,0),"")</f>
        <v/>
      </c>
      <c r="GKF123" s="50" t="str">
        <f>_xlfn.IFNA(VLOOKUP($B123,Schools,'HP Schools Calculation'!GKG$1,0),"")</f>
        <v/>
      </c>
      <c r="GKG123" s="50" t="str">
        <f>_xlfn.IFNA(VLOOKUP($B123,Schools,'HP Schools Calculation'!GKH$1,0),"")</f>
        <v/>
      </c>
      <c r="GKH123" s="50" t="str">
        <f>_xlfn.IFNA(VLOOKUP($B123,Schools,'HP Schools Calculation'!GKI$1,0),"")</f>
        <v/>
      </c>
      <c r="GKI123" s="50" t="str">
        <f>_xlfn.IFNA(VLOOKUP($B123,Schools,'HP Schools Calculation'!GKJ$1,0),"")</f>
        <v/>
      </c>
      <c r="GKJ123" s="50" t="str">
        <f>_xlfn.IFNA(VLOOKUP($B123,Schools,'HP Schools Calculation'!GKK$1,0),"")</f>
        <v/>
      </c>
      <c r="GKK123" s="50" t="str">
        <f>_xlfn.IFNA(VLOOKUP($B123,Schools,'HP Schools Calculation'!GKL$1,0),"")</f>
        <v/>
      </c>
      <c r="GKL123" s="50" t="str">
        <f>_xlfn.IFNA(VLOOKUP($B123,Schools,'HP Schools Calculation'!GKM$1,0),"")</f>
        <v/>
      </c>
      <c r="GKM123" s="50" t="str">
        <f>_xlfn.IFNA(VLOOKUP($B123,Schools,'HP Schools Calculation'!GKN$1,0),"")</f>
        <v/>
      </c>
      <c r="GKN123" s="50" t="str">
        <f>_xlfn.IFNA(VLOOKUP($B123,Schools,'HP Schools Calculation'!GKO$1,0),"")</f>
        <v/>
      </c>
      <c r="GKO123" s="50" t="str">
        <f>_xlfn.IFNA(VLOOKUP($B123,Schools,'HP Schools Calculation'!GKP$1,0),"")</f>
        <v/>
      </c>
      <c r="GKP123" s="50" t="str">
        <f>_xlfn.IFNA(VLOOKUP($B123,Schools,'HP Schools Calculation'!GKQ$1,0),"")</f>
        <v/>
      </c>
      <c r="GKQ123" s="50" t="str">
        <f>_xlfn.IFNA(VLOOKUP($B123,Schools,'HP Schools Calculation'!GKR$1,0),"")</f>
        <v/>
      </c>
      <c r="GKR123" s="50" t="str">
        <f>_xlfn.IFNA(VLOOKUP($B123,Schools,'HP Schools Calculation'!GKS$1,0),"")</f>
        <v/>
      </c>
      <c r="GKS123" s="50" t="str">
        <f>_xlfn.IFNA(VLOOKUP($B123,Schools,'HP Schools Calculation'!GKT$1,0),"")</f>
        <v/>
      </c>
      <c r="GKT123" s="50" t="str">
        <f>_xlfn.IFNA(VLOOKUP($B123,Schools,'HP Schools Calculation'!GKU$1,0),"")</f>
        <v/>
      </c>
      <c r="GKU123" s="50" t="str">
        <f>_xlfn.IFNA(VLOOKUP($B123,Schools,'HP Schools Calculation'!GKV$1,0),"")</f>
        <v/>
      </c>
      <c r="GKV123" s="50" t="str">
        <f>_xlfn.IFNA(VLOOKUP($B123,Schools,'HP Schools Calculation'!GKW$1,0),"")</f>
        <v/>
      </c>
      <c r="GKW123" s="50" t="str">
        <f>_xlfn.IFNA(VLOOKUP($B123,Schools,'HP Schools Calculation'!GKX$1,0),"")</f>
        <v/>
      </c>
      <c r="GKX123" s="50" t="str">
        <f>_xlfn.IFNA(VLOOKUP($B123,Schools,'HP Schools Calculation'!GKY$1,0),"")</f>
        <v/>
      </c>
      <c r="GKY123" s="50" t="str">
        <f>_xlfn.IFNA(VLOOKUP($B123,Schools,'HP Schools Calculation'!GKZ$1,0),"")</f>
        <v/>
      </c>
      <c r="GKZ123" s="50" t="str">
        <f>_xlfn.IFNA(VLOOKUP($B123,Schools,'HP Schools Calculation'!GLA$1,0),"")</f>
        <v/>
      </c>
      <c r="GLA123" s="50" t="str">
        <f>_xlfn.IFNA(VLOOKUP($B123,Schools,'HP Schools Calculation'!GLB$1,0),"")</f>
        <v/>
      </c>
      <c r="GLB123" s="50" t="str">
        <f>_xlfn.IFNA(VLOOKUP($B123,Schools,'HP Schools Calculation'!GLC$1,0),"")</f>
        <v/>
      </c>
      <c r="GLC123" s="50" t="str">
        <f>_xlfn.IFNA(VLOOKUP($B123,Schools,'HP Schools Calculation'!GLD$1,0),"")</f>
        <v/>
      </c>
      <c r="GLD123" s="50" t="str">
        <f>_xlfn.IFNA(VLOOKUP($B123,Schools,'HP Schools Calculation'!GLE$1,0),"")</f>
        <v/>
      </c>
      <c r="GLE123" s="50" t="str">
        <f>_xlfn.IFNA(VLOOKUP($B123,Schools,'HP Schools Calculation'!GLF$1,0),"")</f>
        <v/>
      </c>
      <c r="GLF123" s="50" t="str">
        <f>_xlfn.IFNA(VLOOKUP($B123,Schools,'HP Schools Calculation'!GLG$1,0),"")</f>
        <v/>
      </c>
      <c r="GLG123" s="50" t="str">
        <f>_xlfn.IFNA(VLOOKUP($B123,Schools,'HP Schools Calculation'!GLH$1,0),"")</f>
        <v/>
      </c>
      <c r="GLH123" s="50" t="str">
        <f>_xlfn.IFNA(VLOOKUP($B123,Schools,'HP Schools Calculation'!GLI$1,0),"")</f>
        <v/>
      </c>
      <c r="GLI123" s="50" t="str">
        <f>_xlfn.IFNA(VLOOKUP($B123,Schools,'HP Schools Calculation'!GLJ$1,0),"")</f>
        <v/>
      </c>
      <c r="GLJ123" s="50" t="str">
        <f>_xlfn.IFNA(VLOOKUP($B123,Schools,'HP Schools Calculation'!GLK$1,0),"")</f>
        <v/>
      </c>
      <c r="GLK123" s="50" t="str">
        <f>_xlfn.IFNA(VLOOKUP($B123,Schools,'HP Schools Calculation'!GLL$1,0),"")</f>
        <v/>
      </c>
      <c r="GLL123" s="50" t="str">
        <f>_xlfn.IFNA(VLOOKUP($B123,Schools,'HP Schools Calculation'!GLM$1,0),"")</f>
        <v/>
      </c>
      <c r="GLM123" s="50" t="str">
        <f>_xlfn.IFNA(VLOOKUP($B123,Schools,'HP Schools Calculation'!GLN$1,0),"")</f>
        <v/>
      </c>
      <c r="GLN123" s="50" t="str">
        <f>_xlfn.IFNA(VLOOKUP($B123,Schools,'HP Schools Calculation'!GLO$1,0),"")</f>
        <v/>
      </c>
      <c r="GLO123" s="50" t="str">
        <f>_xlfn.IFNA(VLOOKUP($B123,Schools,'HP Schools Calculation'!GLP$1,0),"")</f>
        <v/>
      </c>
      <c r="GLP123" s="50" t="str">
        <f>_xlfn.IFNA(VLOOKUP($B123,Schools,'HP Schools Calculation'!GLQ$1,0),"")</f>
        <v/>
      </c>
      <c r="GLQ123" s="50" t="str">
        <f>_xlfn.IFNA(VLOOKUP($B123,Schools,'HP Schools Calculation'!GLR$1,0),"")</f>
        <v/>
      </c>
      <c r="GLR123" s="50" t="str">
        <f>_xlfn.IFNA(VLOOKUP($B123,Schools,'HP Schools Calculation'!GLS$1,0),"")</f>
        <v/>
      </c>
      <c r="GLS123" s="50" t="str">
        <f>_xlfn.IFNA(VLOOKUP($B123,Schools,'HP Schools Calculation'!GLT$1,0),"")</f>
        <v/>
      </c>
      <c r="GLT123" s="50" t="str">
        <f>_xlfn.IFNA(VLOOKUP($B123,Schools,'HP Schools Calculation'!GLU$1,0),"")</f>
        <v/>
      </c>
      <c r="GLU123" s="50" t="str">
        <f>_xlfn.IFNA(VLOOKUP($B123,Schools,'HP Schools Calculation'!GLV$1,0),"")</f>
        <v/>
      </c>
      <c r="GLV123" s="50" t="str">
        <f>_xlfn.IFNA(VLOOKUP($B123,Schools,'HP Schools Calculation'!GLW$1,0),"")</f>
        <v/>
      </c>
      <c r="GLW123" s="50" t="str">
        <f>_xlfn.IFNA(VLOOKUP($B123,Schools,'HP Schools Calculation'!GLX$1,0),"")</f>
        <v/>
      </c>
      <c r="GLX123" s="50" t="str">
        <f>_xlfn.IFNA(VLOOKUP($B123,Schools,'HP Schools Calculation'!GLY$1,0),"")</f>
        <v/>
      </c>
      <c r="GLY123" s="50" t="str">
        <f>_xlfn.IFNA(VLOOKUP($B123,Schools,'HP Schools Calculation'!GLZ$1,0),"")</f>
        <v/>
      </c>
      <c r="GLZ123" s="50" t="str">
        <f>_xlfn.IFNA(VLOOKUP($B123,Schools,'HP Schools Calculation'!GMA$1,0),"")</f>
        <v/>
      </c>
      <c r="GMA123" s="50" t="str">
        <f>_xlfn.IFNA(VLOOKUP($B123,Schools,'HP Schools Calculation'!GMB$1,0),"")</f>
        <v/>
      </c>
      <c r="GMB123" s="50" t="str">
        <f>_xlfn.IFNA(VLOOKUP($B123,Schools,'HP Schools Calculation'!GMC$1,0),"")</f>
        <v/>
      </c>
      <c r="GMC123" s="50" t="str">
        <f>_xlfn.IFNA(VLOOKUP($B123,Schools,'HP Schools Calculation'!GMD$1,0),"")</f>
        <v/>
      </c>
      <c r="GMD123" s="50" t="str">
        <f>_xlfn.IFNA(VLOOKUP($B123,Schools,'HP Schools Calculation'!GME$1,0),"")</f>
        <v/>
      </c>
      <c r="GME123" s="50" t="str">
        <f>_xlfn.IFNA(VLOOKUP($B123,Schools,'HP Schools Calculation'!GMF$1,0),"")</f>
        <v/>
      </c>
      <c r="GMF123" s="50" t="str">
        <f>_xlfn.IFNA(VLOOKUP($B123,Schools,'HP Schools Calculation'!GMG$1,0),"")</f>
        <v/>
      </c>
      <c r="GMG123" s="50" t="str">
        <f>_xlfn.IFNA(VLOOKUP($B123,Schools,'HP Schools Calculation'!GMH$1,0),"")</f>
        <v/>
      </c>
      <c r="GMH123" s="50" t="str">
        <f>_xlfn.IFNA(VLOOKUP($B123,Schools,'HP Schools Calculation'!GMI$1,0),"")</f>
        <v/>
      </c>
      <c r="GMI123" s="50" t="str">
        <f>_xlfn.IFNA(VLOOKUP($B123,Schools,'HP Schools Calculation'!GMJ$1,0),"")</f>
        <v/>
      </c>
      <c r="GMJ123" s="50" t="str">
        <f>_xlfn.IFNA(VLOOKUP($B123,Schools,'HP Schools Calculation'!GMK$1,0),"")</f>
        <v/>
      </c>
      <c r="GMK123" s="50" t="str">
        <f>_xlfn.IFNA(VLOOKUP($B123,Schools,'HP Schools Calculation'!GML$1,0),"")</f>
        <v/>
      </c>
      <c r="GML123" s="50" t="str">
        <f>_xlfn.IFNA(VLOOKUP($B123,Schools,'HP Schools Calculation'!GMM$1,0),"")</f>
        <v/>
      </c>
      <c r="GMM123" s="50" t="str">
        <f>_xlfn.IFNA(VLOOKUP($B123,Schools,'HP Schools Calculation'!GMN$1,0),"")</f>
        <v/>
      </c>
      <c r="GMN123" s="50" t="str">
        <f>_xlfn.IFNA(VLOOKUP($B123,Schools,'HP Schools Calculation'!GMO$1,0),"")</f>
        <v/>
      </c>
      <c r="GMO123" s="50" t="str">
        <f>_xlfn.IFNA(VLOOKUP($B123,Schools,'HP Schools Calculation'!GMP$1,0),"")</f>
        <v/>
      </c>
      <c r="GMP123" s="50" t="str">
        <f>_xlfn.IFNA(VLOOKUP($B123,Schools,'HP Schools Calculation'!GMQ$1,0),"")</f>
        <v/>
      </c>
      <c r="GMQ123" s="50" t="str">
        <f>_xlfn.IFNA(VLOOKUP($B123,Schools,'HP Schools Calculation'!GMR$1,0),"")</f>
        <v/>
      </c>
      <c r="GMR123" s="50" t="str">
        <f>_xlfn.IFNA(VLOOKUP($B123,Schools,'HP Schools Calculation'!GMS$1,0),"")</f>
        <v/>
      </c>
      <c r="GMS123" s="50" t="str">
        <f>_xlfn.IFNA(VLOOKUP($B123,Schools,'HP Schools Calculation'!GMT$1,0),"")</f>
        <v/>
      </c>
      <c r="GMT123" s="50" t="str">
        <f>_xlfn.IFNA(VLOOKUP($B123,Schools,'HP Schools Calculation'!GMU$1,0),"")</f>
        <v/>
      </c>
      <c r="GMU123" s="50" t="str">
        <f>_xlfn.IFNA(VLOOKUP($B123,Schools,'HP Schools Calculation'!GMV$1,0),"")</f>
        <v/>
      </c>
      <c r="GMV123" s="50" t="str">
        <f>_xlfn.IFNA(VLOOKUP($B123,Schools,'HP Schools Calculation'!GMW$1,0),"")</f>
        <v/>
      </c>
      <c r="GMW123" s="50" t="str">
        <f>_xlfn.IFNA(VLOOKUP($B123,Schools,'HP Schools Calculation'!GMX$1,0),"")</f>
        <v/>
      </c>
      <c r="GMX123" s="50" t="str">
        <f>_xlfn.IFNA(VLOOKUP($B123,Schools,'HP Schools Calculation'!GMY$1,0),"")</f>
        <v/>
      </c>
      <c r="GMY123" s="50" t="str">
        <f>_xlfn.IFNA(VLOOKUP($B123,Schools,'HP Schools Calculation'!GMZ$1,0),"")</f>
        <v/>
      </c>
      <c r="GMZ123" s="50" t="str">
        <f>_xlfn.IFNA(VLOOKUP($B123,Schools,'HP Schools Calculation'!GNA$1,0),"")</f>
        <v/>
      </c>
      <c r="GNA123" s="50" t="str">
        <f>_xlfn.IFNA(VLOOKUP($B123,Schools,'HP Schools Calculation'!GNB$1,0),"")</f>
        <v/>
      </c>
      <c r="GNB123" s="50" t="str">
        <f>_xlfn.IFNA(VLOOKUP($B123,Schools,'HP Schools Calculation'!GNC$1,0),"")</f>
        <v/>
      </c>
      <c r="GNC123" s="50" t="str">
        <f>_xlfn.IFNA(VLOOKUP($B123,Schools,'HP Schools Calculation'!GND$1,0),"")</f>
        <v/>
      </c>
      <c r="GND123" s="50" t="str">
        <f>_xlfn.IFNA(VLOOKUP($B123,Schools,'HP Schools Calculation'!GNE$1,0),"")</f>
        <v/>
      </c>
      <c r="GNE123" s="50" t="str">
        <f>_xlfn.IFNA(VLOOKUP($B123,Schools,'HP Schools Calculation'!GNF$1,0),"")</f>
        <v/>
      </c>
      <c r="GNF123" s="50" t="str">
        <f>_xlfn.IFNA(VLOOKUP($B123,Schools,'HP Schools Calculation'!GNG$1,0),"")</f>
        <v/>
      </c>
      <c r="GNG123" s="50" t="str">
        <f>_xlfn.IFNA(VLOOKUP($B123,Schools,'HP Schools Calculation'!GNH$1,0),"")</f>
        <v/>
      </c>
      <c r="GNH123" s="50" t="str">
        <f>_xlfn.IFNA(VLOOKUP($B123,Schools,'HP Schools Calculation'!GNI$1,0),"")</f>
        <v/>
      </c>
      <c r="GNI123" s="50" t="str">
        <f>_xlfn.IFNA(VLOOKUP($B123,Schools,'HP Schools Calculation'!GNJ$1,0),"")</f>
        <v/>
      </c>
      <c r="GNJ123" s="50" t="str">
        <f>_xlfn.IFNA(VLOOKUP($B123,Schools,'HP Schools Calculation'!GNK$1,0),"")</f>
        <v/>
      </c>
      <c r="GNK123" s="50" t="str">
        <f>_xlfn.IFNA(VLOOKUP($B123,Schools,'HP Schools Calculation'!GNL$1,0),"")</f>
        <v/>
      </c>
      <c r="GNL123" s="50" t="str">
        <f>_xlfn.IFNA(VLOOKUP($B123,Schools,'HP Schools Calculation'!GNM$1,0),"")</f>
        <v/>
      </c>
      <c r="GNM123" s="50" t="str">
        <f>_xlfn.IFNA(VLOOKUP($B123,Schools,'HP Schools Calculation'!GNN$1,0),"")</f>
        <v/>
      </c>
      <c r="GNN123" s="50" t="str">
        <f>_xlfn.IFNA(VLOOKUP($B123,Schools,'HP Schools Calculation'!GNO$1,0),"")</f>
        <v/>
      </c>
      <c r="GNO123" s="50" t="str">
        <f>_xlfn.IFNA(VLOOKUP($B123,Schools,'HP Schools Calculation'!GNP$1,0),"")</f>
        <v/>
      </c>
      <c r="GNP123" s="50" t="str">
        <f>_xlfn.IFNA(VLOOKUP($B123,Schools,'HP Schools Calculation'!GNQ$1,0),"")</f>
        <v/>
      </c>
      <c r="GNQ123" s="50" t="str">
        <f>_xlfn.IFNA(VLOOKUP($B123,Schools,'HP Schools Calculation'!GNR$1,0),"")</f>
        <v/>
      </c>
      <c r="GNR123" s="50" t="str">
        <f>_xlfn.IFNA(VLOOKUP($B123,Schools,'HP Schools Calculation'!GNS$1,0),"")</f>
        <v/>
      </c>
      <c r="GNS123" s="50" t="str">
        <f>_xlfn.IFNA(VLOOKUP($B123,Schools,'HP Schools Calculation'!GNT$1,0),"")</f>
        <v/>
      </c>
      <c r="GNT123" s="50" t="str">
        <f>_xlfn.IFNA(VLOOKUP($B123,Schools,'HP Schools Calculation'!GNU$1,0),"")</f>
        <v/>
      </c>
      <c r="GNU123" s="50" t="str">
        <f>_xlfn.IFNA(VLOOKUP($B123,Schools,'HP Schools Calculation'!GNV$1,0),"")</f>
        <v/>
      </c>
      <c r="GNV123" s="50" t="str">
        <f>_xlfn.IFNA(VLOOKUP($B123,Schools,'HP Schools Calculation'!GNW$1,0),"")</f>
        <v/>
      </c>
      <c r="GNW123" s="50" t="str">
        <f>_xlfn.IFNA(VLOOKUP($B123,Schools,'HP Schools Calculation'!GNX$1,0),"")</f>
        <v/>
      </c>
      <c r="GNX123" s="50" t="str">
        <f>_xlfn.IFNA(VLOOKUP($B123,Schools,'HP Schools Calculation'!GNY$1,0),"")</f>
        <v/>
      </c>
      <c r="GNY123" s="50" t="str">
        <f>_xlfn.IFNA(VLOOKUP($B123,Schools,'HP Schools Calculation'!GNZ$1,0),"")</f>
        <v/>
      </c>
      <c r="GNZ123" s="50" t="str">
        <f>_xlfn.IFNA(VLOOKUP($B123,Schools,'HP Schools Calculation'!GOA$1,0),"")</f>
        <v/>
      </c>
      <c r="GOA123" s="50" t="str">
        <f>_xlfn.IFNA(VLOOKUP($B123,Schools,'HP Schools Calculation'!GOB$1,0),"")</f>
        <v/>
      </c>
      <c r="GOB123" s="50" t="str">
        <f>_xlfn.IFNA(VLOOKUP($B123,Schools,'HP Schools Calculation'!GOC$1,0),"")</f>
        <v/>
      </c>
      <c r="GOC123" s="50" t="str">
        <f>_xlfn.IFNA(VLOOKUP($B123,Schools,'HP Schools Calculation'!GOD$1,0),"")</f>
        <v/>
      </c>
      <c r="GOD123" s="50" t="str">
        <f>_xlfn.IFNA(VLOOKUP($B123,Schools,'HP Schools Calculation'!GOE$1,0),"")</f>
        <v/>
      </c>
      <c r="GOE123" s="50" t="str">
        <f>_xlfn.IFNA(VLOOKUP($B123,Schools,'HP Schools Calculation'!GOF$1,0),"")</f>
        <v/>
      </c>
      <c r="GOF123" s="50" t="str">
        <f>_xlfn.IFNA(VLOOKUP($B123,Schools,'HP Schools Calculation'!GOG$1,0),"")</f>
        <v/>
      </c>
      <c r="GOG123" s="50" t="str">
        <f>_xlfn.IFNA(VLOOKUP($B123,Schools,'HP Schools Calculation'!GOH$1,0),"")</f>
        <v/>
      </c>
      <c r="GOH123" s="50" t="str">
        <f>_xlfn.IFNA(VLOOKUP($B123,Schools,'HP Schools Calculation'!GOI$1,0),"")</f>
        <v/>
      </c>
      <c r="GOI123" s="50" t="str">
        <f>_xlfn.IFNA(VLOOKUP($B123,Schools,'HP Schools Calculation'!GOJ$1,0),"")</f>
        <v/>
      </c>
      <c r="GOJ123" s="50" t="str">
        <f>_xlfn.IFNA(VLOOKUP($B123,Schools,'HP Schools Calculation'!GOK$1,0),"")</f>
        <v/>
      </c>
      <c r="GOK123" s="50" t="str">
        <f>_xlfn.IFNA(VLOOKUP($B123,Schools,'HP Schools Calculation'!GOL$1,0),"")</f>
        <v/>
      </c>
      <c r="GOL123" s="50" t="str">
        <f>_xlfn.IFNA(VLOOKUP($B123,Schools,'HP Schools Calculation'!GOM$1,0),"")</f>
        <v/>
      </c>
      <c r="GOM123" s="50" t="str">
        <f>_xlfn.IFNA(VLOOKUP($B123,Schools,'HP Schools Calculation'!GON$1,0),"")</f>
        <v/>
      </c>
      <c r="GON123" s="50" t="str">
        <f>_xlfn.IFNA(VLOOKUP($B123,Schools,'HP Schools Calculation'!GOO$1,0),"")</f>
        <v/>
      </c>
      <c r="GOO123" s="50" t="str">
        <f>_xlfn.IFNA(VLOOKUP($B123,Schools,'HP Schools Calculation'!GOP$1,0),"")</f>
        <v/>
      </c>
      <c r="GOP123" s="50" t="str">
        <f>_xlfn.IFNA(VLOOKUP($B123,Schools,'HP Schools Calculation'!GOQ$1,0),"")</f>
        <v/>
      </c>
      <c r="GOQ123" s="50" t="str">
        <f>_xlfn.IFNA(VLOOKUP($B123,Schools,'HP Schools Calculation'!GOR$1,0),"")</f>
        <v/>
      </c>
      <c r="GOR123" s="50" t="str">
        <f>_xlfn.IFNA(VLOOKUP($B123,Schools,'HP Schools Calculation'!GOS$1,0),"")</f>
        <v/>
      </c>
      <c r="GOS123" s="50" t="str">
        <f>_xlfn.IFNA(VLOOKUP($B123,Schools,'HP Schools Calculation'!GOT$1,0),"")</f>
        <v/>
      </c>
      <c r="GOT123" s="50" t="str">
        <f>_xlfn.IFNA(VLOOKUP($B123,Schools,'HP Schools Calculation'!GOU$1,0),"")</f>
        <v/>
      </c>
      <c r="GOU123" s="50" t="str">
        <f>_xlfn.IFNA(VLOOKUP($B123,Schools,'HP Schools Calculation'!GOV$1,0),"")</f>
        <v/>
      </c>
      <c r="GOV123" s="50" t="str">
        <f>_xlfn.IFNA(VLOOKUP($B123,Schools,'HP Schools Calculation'!GOW$1,0),"")</f>
        <v/>
      </c>
      <c r="GOW123" s="50" t="str">
        <f>_xlfn.IFNA(VLOOKUP($B123,Schools,'HP Schools Calculation'!GOX$1,0),"")</f>
        <v/>
      </c>
      <c r="GOX123" s="50" t="str">
        <f>_xlfn.IFNA(VLOOKUP($B123,Schools,'HP Schools Calculation'!GOY$1,0),"")</f>
        <v/>
      </c>
      <c r="GOY123" s="50" t="str">
        <f>_xlfn.IFNA(VLOOKUP($B123,Schools,'HP Schools Calculation'!GOZ$1,0),"")</f>
        <v/>
      </c>
      <c r="GOZ123" s="50" t="str">
        <f>_xlfn.IFNA(VLOOKUP($B123,Schools,'HP Schools Calculation'!GPA$1,0),"")</f>
        <v/>
      </c>
      <c r="GPA123" s="50" t="str">
        <f>_xlfn.IFNA(VLOOKUP($B123,Schools,'HP Schools Calculation'!GPB$1,0),"")</f>
        <v/>
      </c>
      <c r="GPB123" s="50" t="str">
        <f>_xlfn.IFNA(VLOOKUP($B123,Schools,'HP Schools Calculation'!GPC$1,0),"")</f>
        <v/>
      </c>
      <c r="GPC123" s="50" t="str">
        <f>_xlfn.IFNA(VLOOKUP($B123,Schools,'HP Schools Calculation'!GPD$1,0),"")</f>
        <v/>
      </c>
      <c r="GPD123" s="50" t="str">
        <f>_xlfn.IFNA(VLOOKUP($B123,Schools,'HP Schools Calculation'!GPE$1,0),"")</f>
        <v/>
      </c>
      <c r="GPE123" s="50" t="str">
        <f>_xlfn.IFNA(VLOOKUP($B123,Schools,'HP Schools Calculation'!GPF$1,0),"")</f>
        <v/>
      </c>
      <c r="GPF123" s="50" t="str">
        <f>_xlfn.IFNA(VLOOKUP($B123,Schools,'HP Schools Calculation'!GPG$1,0),"")</f>
        <v/>
      </c>
      <c r="GPG123" s="50" t="str">
        <f>_xlfn.IFNA(VLOOKUP($B123,Schools,'HP Schools Calculation'!GPH$1,0),"")</f>
        <v/>
      </c>
      <c r="GPH123" s="50" t="str">
        <f>_xlfn.IFNA(VLOOKUP($B123,Schools,'HP Schools Calculation'!GPI$1,0),"")</f>
        <v/>
      </c>
      <c r="GPI123" s="50" t="str">
        <f>_xlfn.IFNA(VLOOKUP($B123,Schools,'HP Schools Calculation'!GPJ$1,0),"")</f>
        <v/>
      </c>
      <c r="GPJ123" s="50" t="str">
        <f>_xlfn.IFNA(VLOOKUP($B123,Schools,'HP Schools Calculation'!GPK$1,0),"")</f>
        <v/>
      </c>
      <c r="GPK123" s="50" t="str">
        <f>_xlfn.IFNA(VLOOKUP($B123,Schools,'HP Schools Calculation'!GPL$1,0),"")</f>
        <v/>
      </c>
      <c r="GPL123" s="50" t="str">
        <f>_xlfn.IFNA(VLOOKUP($B123,Schools,'HP Schools Calculation'!GPM$1,0),"")</f>
        <v/>
      </c>
      <c r="GPM123" s="50" t="str">
        <f>_xlfn.IFNA(VLOOKUP($B123,Schools,'HP Schools Calculation'!GPN$1,0),"")</f>
        <v/>
      </c>
      <c r="GPN123" s="50" t="str">
        <f>_xlfn.IFNA(VLOOKUP($B123,Schools,'HP Schools Calculation'!GPO$1,0),"")</f>
        <v/>
      </c>
      <c r="GPO123" s="50" t="str">
        <f>_xlfn.IFNA(VLOOKUP($B123,Schools,'HP Schools Calculation'!GPP$1,0),"")</f>
        <v/>
      </c>
      <c r="GPP123" s="50" t="str">
        <f>_xlfn.IFNA(VLOOKUP($B123,Schools,'HP Schools Calculation'!GPQ$1,0),"")</f>
        <v/>
      </c>
      <c r="GPQ123" s="50" t="str">
        <f>_xlfn.IFNA(VLOOKUP($B123,Schools,'HP Schools Calculation'!GPR$1,0),"")</f>
        <v/>
      </c>
      <c r="GPR123" s="50" t="str">
        <f>_xlfn.IFNA(VLOOKUP($B123,Schools,'HP Schools Calculation'!GPS$1,0),"")</f>
        <v/>
      </c>
      <c r="GPS123" s="50" t="str">
        <f>_xlfn.IFNA(VLOOKUP($B123,Schools,'HP Schools Calculation'!GPT$1,0),"")</f>
        <v/>
      </c>
      <c r="GPT123" s="50" t="str">
        <f>_xlfn.IFNA(VLOOKUP($B123,Schools,'HP Schools Calculation'!GPU$1,0),"")</f>
        <v/>
      </c>
      <c r="GPU123" s="50" t="str">
        <f>_xlfn.IFNA(VLOOKUP($B123,Schools,'HP Schools Calculation'!GPV$1,0),"")</f>
        <v/>
      </c>
      <c r="GPV123" s="50" t="str">
        <f>_xlfn.IFNA(VLOOKUP($B123,Schools,'HP Schools Calculation'!GPW$1,0),"")</f>
        <v/>
      </c>
      <c r="GPW123" s="50" t="str">
        <f>_xlfn.IFNA(VLOOKUP($B123,Schools,'HP Schools Calculation'!GPX$1,0),"")</f>
        <v/>
      </c>
      <c r="GPX123" s="50" t="str">
        <f>_xlfn.IFNA(VLOOKUP($B123,Schools,'HP Schools Calculation'!GPY$1,0),"")</f>
        <v/>
      </c>
      <c r="GPY123" s="50" t="str">
        <f>_xlfn.IFNA(VLOOKUP($B123,Schools,'HP Schools Calculation'!GPZ$1,0),"")</f>
        <v/>
      </c>
      <c r="GPZ123" s="50" t="str">
        <f>_xlfn.IFNA(VLOOKUP($B123,Schools,'HP Schools Calculation'!GQA$1,0),"")</f>
        <v/>
      </c>
      <c r="GQA123" s="50" t="str">
        <f>_xlfn.IFNA(VLOOKUP($B123,Schools,'HP Schools Calculation'!GQB$1,0),"")</f>
        <v/>
      </c>
      <c r="GQB123" s="50" t="str">
        <f>_xlfn.IFNA(VLOOKUP($B123,Schools,'HP Schools Calculation'!GQC$1,0),"")</f>
        <v/>
      </c>
      <c r="GQC123" s="50" t="str">
        <f>_xlfn.IFNA(VLOOKUP($B123,Schools,'HP Schools Calculation'!GQD$1,0),"")</f>
        <v/>
      </c>
      <c r="GQD123" s="50" t="str">
        <f>_xlfn.IFNA(VLOOKUP($B123,Schools,'HP Schools Calculation'!GQE$1,0),"")</f>
        <v/>
      </c>
      <c r="GQE123" s="50" t="str">
        <f>_xlfn.IFNA(VLOOKUP($B123,Schools,'HP Schools Calculation'!GQF$1,0),"")</f>
        <v/>
      </c>
      <c r="GQF123" s="50" t="str">
        <f>_xlfn.IFNA(VLOOKUP($B123,Schools,'HP Schools Calculation'!GQG$1,0),"")</f>
        <v/>
      </c>
      <c r="GQG123" s="50" t="str">
        <f>_xlfn.IFNA(VLOOKUP($B123,Schools,'HP Schools Calculation'!GQH$1,0),"")</f>
        <v/>
      </c>
      <c r="GQH123" s="50" t="str">
        <f>_xlfn.IFNA(VLOOKUP($B123,Schools,'HP Schools Calculation'!GQI$1,0),"")</f>
        <v/>
      </c>
      <c r="GQI123" s="50" t="str">
        <f>_xlfn.IFNA(VLOOKUP($B123,Schools,'HP Schools Calculation'!GQJ$1,0),"")</f>
        <v/>
      </c>
      <c r="GQJ123" s="50" t="str">
        <f>_xlfn.IFNA(VLOOKUP($B123,Schools,'HP Schools Calculation'!GQK$1,0),"")</f>
        <v/>
      </c>
      <c r="GQK123" s="50" t="str">
        <f>_xlfn.IFNA(VLOOKUP($B123,Schools,'HP Schools Calculation'!GQL$1,0),"")</f>
        <v/>
      </c>
      <c r="GQL123" s="50" t="str">
        <f>_xlfn.IFNA(VLOOKUP($B123,Schools,'HP Schools Calculation'!GQM$1,0),"")</f>
        <v/>
      </c>
      <c r="GQM123" s="50" t="str">
        <f>_xlfn.IFNA(VLOOKUP($B123,Schools,'HP Schools Calculation'!GQN$1,0),"")</f>
        <v/>
      </c>
      <c r="GQN123" s="50" t="str">
        <f>_xlfn.IFNA(VLOOKUP($B123,Schools,'HP Schools Calculation'!GQO$1,0),"")</f>
        <v/>
      </c>
      <c r="GQO123" s="50" t="str">
        <f>_xlfn.IFNA(VLOOKUP($B123,Schools,'HP Schools Calculation'!GQP$1,0),"")</f>
        <v/>
      </c>
      <c r="GQP123" s="50" t="str">
        <f>_xlfn.IFNA(VLOOKUP($B123,Schools,'HP Schools Calculation'!GQQ$1,0),"")</f>
        <v/>
      </c>
      <c r="GQQ123" s="50" t="str">
        <f>_xlfn.IFNA(VLOOKUP($B123,Schools,'HP Schools Calculation'!GQR$1,0),"")</f>
        <v/>
      </c>
      <c r="GQR123" s="50" t="str">
        <f>_xlfn.IFNA(VLOOKUP($B123,Schools,'HP Schools Calculation'!GQS$1,0),"")</f>
        <v/>
      </c>
      <c r="GQS123" s="50" t="str">
        <f>_xlfn.IFNA(VLOOKUP($B123,Schools,'HP Schools Calculation'!GQT$1,0),"")</f>
        <v/>
      </c>
      <c r="GQT123" s="50" t="str">
        <f>_xlfn.IFNA(VLOOKUP($B123,Schools,'HP Schools Calculation'!GQU$1,0),"")</f>
        <v/>
      </c>
      <c r="GQU123" s="50" t="str">
        <f>_xlfn.IFNA(VLOOKUP($B123,Schools,'HP Schools Calculation'!GQV$1,0),"")</f>
        <v/>
      </c>
      <c r="GQV123" s="50" t="str">
        <f>_xlfn.IFNA(VLOOKUP($B123,Schools,'HP Schools Calculation'!GQW$1,0),"")</f>
        <v/>
      </c>
      <c r="GQW123" s="50" t="str">
        <f>_xlfn.IFNA(VLOOKUP($B123,Schools,'HP Schools Calculation'!GQX$1,0),"")</f>
        <v/>
      </c>
      <c r="GQX123" s="50" t="str">
        <f>_xlfn.IFNA(VLOOKUP($B123,Schools,'HP Schools Calculation'!GQY$1,0),"")</f>
        <v/>
      </c>
      <c r="GQY123" s="50" t="str">
        <f>_xlfn.IFNA(VLOOKUP($B123,Schools,'HP Schools Calculation'!GQZ$1,0),"")</f>
        <v/>
      </c>
      <c r="GQZ123" s="50" t="str">
        <f>_xlfn.IFNA(VLOOKUP($B123,Schools,'HP Schools Calculation'!GRA$1,0),"")</f>
        <v/>
      </c>
      <c r="GRA123" s="50" t="str">
        <f>_xlfn.IFNA(VLOOKUP($B123,Schools,'HP Schools Calculation'!GRB$1,0),"")</f>
        <v/>
      </c>
      <c r="GRB123" s="50" t="str">
        <f>_xlfn.IFNA(VLOOKUP($B123,Schools,'HP Schools Calculation'!GRC$1,0),"")</f>
        <v/>
      </c>
      <c r="GRC123" s="50" t="str">
        <f>_xlfn.IFNA(VLOOKUP($B123,Schools,'HP Schools Calculation'!GRD$1,0),"")</f>
        <v/>
      </c>
      <c r="GRD123" s="50" t="str">
        <f>_xlfn.IFNA(VLOOKUP($B123,Schools,'HP Schools Calculation'!GRE$1,0),"")</f>
        <v/>
      </c>
      <c r="GRE123" s="50" t="str">
        <f>_xlfn.IFNA(VLOOKUP($B123,Schools,'HP Schools Calculation'!GRF$1,0),"")</f>
        <v/>
      </c>
      <c r="GRF123" s="50" t="str">
        <f>_xlfn.IFNA(VLOOKUP($B123,Schools,'HP Schools Calculation'!GRG$1,0),"")</f>
        <v/>
      </c>
      <c r="GRG123" s="50" t="str">
        <f>_xlfn.IFNA(VLOOKUP($B123,Schools,'HP Schools Calculation'!GRH$1,0),"")</f>
        <v/>
      </c>
      <c r="GRH123" s="50" t="str">
        <f>_xlfn.IFNA(VLOOKUP($B123,Schools,'HP Schools Calculation'!GRI$1,0),"")</f>
        <v/>
      </c>
      <c r="GRI123" s="50" t="str">
        <f>_xlfn.IFNA(VLOOKUP($B123,Schools,'HP Schools Calculation'!GRJ$1,0),"")</f>
        <v/>
      </c>
      <c r="GRJ123" s="50" t="str">
        <f>_xlfn.IFNA(VLOOKUP($B123,Schools,'HP Schools Calculation'!GRK$1,0),"")</f>
        <v/>
      </c>
      <c r="GRK123" s="50" t="str">
        <f>_xlfn.IFNA(VLOOKUP($B123,Schools,'HP Schools Calculation'!GRL$1,0),"")</f>
        <v/>
      </c>
      <c r="GRL123" s="50" t="str">
        <f>_xlfn.IFNA(VLOOKUP($B123,Schools,'HP Schools Calculation'!GRM$1,0),"")</f>
        <v/>
      </c>
      <c r="GRM123" s="50" t="str">
        <f>_xlfn.IFNA(VLOOKUP($B123,Schools,'HP Schools Calculation'!GRN$1,0),"")</f>
        <v/>
      </c>
      <c r="GRN123" s="50" t="str">
        <f>_xlfn.IFNA(VLOOKUP($B123,Schools,'HP Schools Calculation'!GRO$1,0),"")</f>
        <v/>
      </c>
      <c r="GRO123" s="50" t="str">
        <f>_xlfn.IFNA(VLOOKUP($B123,Schools,'HP Schools Calculation'!GRP$1,0),"")</f>
        <v/>
      </c>
      <c r="GRP123" s="50" t="str">
        <f>_xlfn.IFNA(VLOOKUP($B123,Schools,'HP Schools Calculation'!GRQ$1,0),"")</f>
        <v/>
      </c>
      <c r="GRQ123" s="50" t="str">
        <f>_xlfn.IFNA(VLOOKUP($B123,Schools,'HP Schools Calculation'!GRR$1,0),"")</f>
        <v/>
      </c>
      <c r="GRR123" s="50" t="str">
        <f>_xlfn.IFNA(VLOOKUP($B123,Schools,'HP Schools Calculation'!GRS$1,0),"")</f>
        <v/>
      </c>
      <c r="GRS123" s="50" t="str">
        <f>_xlfn.IFNA(VLOOKUP($B123,Schools,'HP Schools Calculation'!GRT$1,0),"")</f>
        <v/>
      </c>
      <c r="GRT123" s="50" t="str">
        <f>_xlfn.IFNA(VLOOKUP($B123,Schools,'HP Schools Calculation'!GRU$1,0),"")</f>
        <v/>
      </c>
      <c r="GRU123" s="50" t="str">
        <f>_xlfn.IFNA(VLOOKUP($B123,Schools,'HP Schools Calculation'!GRV$1,0),"")</f>
        <v/>
      </c>
      <c r="GRV123" s="50" t="str">
        <f>_xlfn.IFNA(VLOOKUP($B123,Schools,'HP Schools Calculation'!GRW$1,0),"")</f>
        <v/>
      </c>
      <c r="GRW123" s="50" t="str">
        <f>_xlfn.IFNA(VLOOKUP($B123,Schools,'HP Schools Calculation'!GRX$1,0),"")</f>
        <v/>
      </c>
      <c r="GRX123" s="50" t="str">
        <f>_xlfn.IFNA(VLOOKUP($B123,Schools,'HP Schools Calculation'!GRY$1,0),"")</f>
        <v/>
      </c>
      <c r="GRY123" s="50" t="str">
        <f>_xlfn.IFNA(VLOOKUP($B123,Schools,'HP Schools Calculation'!GRZ$1,0),"")</f>
        <v/>
      </c>
      <c r="GRZ123" s="50" t="str">
        <f>_xlfn.IFNA(VLOOKUP($B123,Schools,'HP Schools Calculation'!GSA$1,0),"")</f>
        <v/>
      </c>
      <c r="GSA123" s="50" t="str">
        <f>_xlfn.IFNA(VLOOKUP($B123,Schools,'HP Schools Calculation'!GSB$1,0),"")</f>
        <v/>
      </c>
      <c r="GSB123" s="50" t="str">
        <f>_xlfn.IFNA(VLOOKUP($B123,Schools,'HP Schools Calculation'!GSC$1,0),"")</f>
        <v/>
      </c>
      <c r="GSC123" s="50" t="str">
        <f>_xlfn.IFNA(VLOOKUP($B123,Schools,'HP Schools Calculation'!GSD$1,0),"")</f>
        <v/>
      </c>
      <c r="GSD123" s="50" t="str">
        <f>_xlfn.IFNA(VLOOKUP($B123,Schools,'HP Schools Calculation'!GSE$1,0),"")</f>
        <v/>
      </c>
      <c r="GSE123" s="50" t="str">
        <f>_xlfn.IFNA(VLOOKUP($B123,Schools,'HP Schools Calculation'!GSF$1,0),"")</f>
        <v/>
      </c>
      <c r="GSF123" s="50" t="str">
        <f>_xlfn.IFNA(VLOOKUP($B123,Schools,'HP Schools Calculation'!GSG$1,0),"")</f>
        <v/>
      </c>
      <c r="GSG123" s="50" t="str">
        <f>_xlfn.IFNA(VLOOKUP($B123,Schools,'HP Schools Calculation'!GSH$1,0),"")</f>
        <v/>
      </c>
      <c r="GSH123" s="50" t="str">
        <f>_xlfn.IFNA(VLOOKUP($B123,Schools,'HP Schools Calculation'!GSI$1,0),"")</f>
        <v/>
      </c>
      <c r="GSI123" s="50" t="str">
        <f>_xlfn.IFNA(VLOOKUP($B123,Schools,'HP Schools Calculation'!GSJ$1,0),"")</f>
        <v/>
      </c>
      <c r="GSJ123" s="50" t="str">
        <f>_xlfn.IFNA(VLOOKUP($B123,Schools,'HP Schools Calculation'!GSK$1,0),"")</f>
        <v/>
      </c>
      <c r="GSK123" s="50" t="str">
        <f>_xlfn.IFNA(VLOOKUP($B123,Schools,'HP Schools Calculation'!GSL$1,0),"")</f>
        <v/>
      </c>
      <c r="GSL123" s="50" t="str">
        <f>_xlfn.IFNA(VLOOKUP($B123,Schools,'HP Schools Calculation'!GSM$1,0),"")</f>
        <v/>
      </c>
      <c r="GSM123" s="50" t="str">
        <f>_xlfn.IFNA(VLOOKUP($B123,Schools,'HP Schools Calculation'!GSN$1,0),"")</f>
        <v/>
      </c>
      <c r="GSN123" s="50" t="str">
        <f>_xlfn.IFNA(VLOOKUP($B123,Schools,'HP Schools Calculation'!GSO$1,0),"")</f>
        <v/>
      </c>
      <c r="GSO123" s="50" t="str">
        <f>_xlfn.IFNA(VLOOKUP($B123,Schools,'HP Schools Calculation'!GSP$1,0),"")</f>
        <v/>
      </c>
      <c r="GSP123" s="50" t="str">
        <f>_xlfn.IFNA(VLOOKUP($B123,Schools,'HP Schools Calculation'!GSQ$1,0),"")</f>
        <v/>
      </c>
      <c r="GSQ123" s="50" t="str">
        <f>_xlfn.IFNA(VLOOKUP($B123,Schools,'HP Schools Calculation'!GSR$1,0),"")</f>
        <v/>
      </c>
      <c r="GSR123" s="50" t="str">
        <f>_xlfn.IFNA(VLOOKUP($B123,Schools,'HP Schools Calculation'!GSS$1,0),"")</f>
        <v/>
      </c>
      <c r="GSS123" s="50" t="str">
        <f>_xlfn.IFNA(VLOOKUP($B123,Schools,'HP Schools Calculation'!GST$1,0),"")</f>
        <v/>
      </c>
      <c r="GST123" s="50" t="str">
        <f>_xlfn.IFNA(VLOOKUP($B123,Schools,'HP Schools Calculation'!GSU$1,0),"")</f>
        <v/>
      </c>
      <c r="GSU123" s="50" t="str">
        <f>_xlfn.IFNA(VLOOKUP($B123,Schools,'HP Schools Calculation'!GSV$1,0),"")</f>
        <v/>
      </c>
      <c r="GSV123" s="50" t="str">
        <f>_xlfn.IFNA(VLOOKUP($B123,Schools,'HP Schools Calculation'!GSW$1,0),"")</f>
        <v/>
      </c>
      <c r="GSW123" s="50" t="str">
        <f>_xlfn.IFNA(VLOOKUP($B123,Schools,'HP Schools Calculation'!GSX$1,0),"")</f>
        <v/>
      </c>
      <c r="GSX123" s="50" t="str">
        <f>_xlfn.IFNA(VLOOKUP($B123,Schools,'HP Schools Calculation'!GSY$1,0),"")</f>
        <v/>
      </c>
      <c r="GSY123" s="50" t="str">
        <f>_xlfn.IFNA(VLOOKUP($B123,Schools,'HP Schools Calculation'!GSZ$1,0),"")</f>
        <v/>
      </c>
      <c r="GSZ123" s="50" t="str">
        <f>_xlfn.IFNA(VLOOKUP($B123,Schools,'HP Schools Calculation'!GTA$1,0),"")</f>
        <v/>
      </c>
      <c r="GTA123" s="50" t="str">
        <f>_xlfn.IFNA(VLOOKUP($B123,Schools,'HP Schools Calculation'!GTB$1,0),"")</f>
        <v/>
      </c>
      <c r="GTB123" s="50" t="str">
        <f>_xlfn.IFNA(VLOOKUP($B123,Schools,'HP Schools Calculation'!GTC$1,0),"")</f>
        <v/>
      </c>
      <c r="GTC123" s="50" t="str">
        <f>_xlfn.IFNA(VLOOKUP($B123,Schools,'HP Schools Calculation'!GTD$1,0),"")</f>
        <v/>
      </c>
      <c r="GTD123" s="50" t="str">
        <f>_xlfn.IFNA(VLOOKUP($B123,Schools,'HP Schools Calculation'!GTE$1,0),"")</f>
        <v/>
      </c>
      <c r="GTE123" s="50" t="str">
        <f>_xlfn.IFNA(VLOOKUP($B123,Schools,'HP Schools Calculation'!GTF$1,0),"")</f>
        <v/>
      </c>
      <c r="GTF123" s="50" t="str">
        <f>_xlfn.IFNA(VLOOKUP($B123,Schools,'HP Schools Calculation'!GTG$1,0),"")</f>
        <v/>
      </c>
      <c r="GTG123" s="50" t="str">
        <f>_xlfn.IFNA(VLOOKUP($B123,Schools,'HP Schools Calculation'!GTH$1,0),"")</f>
        <v/>
      </c>
      <c r="GTH123" s="50" t="str">
        <f>_xlfn.IFNA(VLOOKUP($B123,Schools,'HP Schools Calculation'!GTI$1,0),"")</f>
        <v/>
      </c>
      <c r="GTI123" s="50" t="str">
        <f>_xlfn.IFNA(VLOOKUP($B123,Schools,'HP Schools Calculation'!GTJ$1,0),"")</f>
        <v/>
      </c>
      <c r="GTJ123" s="50" t="str">
        <f>_xlfn.IFNA(VLOOKUP($B123,Schools,'HP Schools Calculation'!GTK$1,0),"")</f>
        <v/>
      </c>
      <c r="GTK123" s="50" t="str">
        <f>_xlfn.IFNA(VLOOKUP($B123,Schools,'HP Schools Calculation'!GTL$1,0),"")</f>
        <v/>
      </c>
      <c r="GTL123" s="50" t="str">
        <f>_xlfn.IFNA(VLOOKUP($B123,Schools,'HP Schools Calculation'!GTM$1,0),"")</f>
        <v/>
      </c>
      <c r="GTM123" s="50" t="str">
        <f>_xlfn.IFNA(VLOOKUP($B123,Schools,'HP Schools Calculation'!GTN$1,0),"")</f>
        <v/>
      </c>
      <c r="GTN123" s="50" t="str">
        <f>_xlfn.IFNA(VLOOKUP($B123,Schools,'HP Schools Calculation'!GTO$1,0),"")</f>
        <v/>
      </c>
      <c r="GTO123" s="50" t="str">
        <f>_xlfn.IFNA(VLOOKUP($B123,Schools,'HP Schools Calculation'!GTP$1,0),"")</f>
        <v/>
      </c>
      <c r="GTP123" s="50" t="str">
        <f>_xlfn.IFNA(VLOOKUP($B123,Schools,'HP Schools Calculation'!GTQ$1,0),"")</f>
        <v/>
      </c>
      <c r="GTQ123" s="50" t="str">
        <f>_xlfn.IFNA(VLOOKUP($B123,Schools,'HP Schools Calculation'!GTR$1,0),"")</f>
        <v/>
      </c>
      <c r="GTR123" s="50" t="str">
        <f>_xlfn.IFNA(VLOOKUP($B123,Schools,'HP Schools Calculation'!GTS$1,0),"")</f>
        <v/>
      </c>
      <c r="GTS123" s="50" t="str">
        <f>_xlfn.IFNA(VLOOKUP($B123,Schools,'HP Schools Calculation'!GTT$1,0),"")</f>
        <v/>
      </c>
      <c r="GTT123" s="50" t="str">
        <f>_xlfn.IFNA(VLOOKUP($B123,Schools,'HP Schools Calculation'!GTU$1,0),"")</f>
        <v/>
      </c>
      <c r="GTU123" s="50" t="str">
        <f>_xlfn.IFNA(VLOOKUP($B123,Schools,'HP Schools Calculation'!GTV$1,0),"")</f>
        <v/>
      </c>
      <c r="GTV123" s="50" t="str">
        <f>_xlfn.IFNA(VLOOKUP($B123,Schools,'HP Schools Calculation'!GTW$1,0),"")</f>
        <v/>
      </c>
      <c r="GTW123" s="50" t="str">
        <f>_xlfn.IFNA(VLOOKUP($B123,Schools,'HP Schools Calculation'!GTX$1,0),"")</f>
        <v/>
      </c>
      <c r="GTX123" s="50" t="str">
        <f>_xlfn.IFNA(VLOOKUP($B123,Schools,'HP Schools Calculation'!GTY$1,0),"")</f>
        <v/>
      </c>
      <c r="GTY123" s="50" t="str">
        <f>_xlfn.IFNA(VLOOKUP($B123,Schools,'HP Schools Calculation'!GTZ$1,0),"")</f>
        <v/>
      </c>
      <c r="GTZ123" s="50" t="str">
        <f>_xlfn.IFNA(VLOOKUP($B123,Schools,'HP Schools Calculation'!GUA$1,0),"")</f>
        <v/>
      </c>
      <c r="GUA123" s="50" t="str">
        <f>_xlfn.IFNA(VLOOKUP($B123,Schools,'HP Schools Calculation'!GUB$1,0),"")</f>
        <v/>
      </c>
      <c r="GUB123" s="50" t="str">
        <f>_xlfn.IFNA(VLOOKUP($B123,Schools,'HP Schools Calculation'!GUC$1,0),"")</f>
        <v/>
      </c>
      <c r="GUC123" s="50" t="str">
        <f>_xlfn.IFNA(VLOOKUP($B123,Schools,'HP Schools Calculation'!GUD$1,0),"")</f>
        <v/>
      </c>
      <c r="GUD123" s="50" t="str">
        <f>_xlfn.IFNA(VLOOKUP($B123,Schools,'HP Schools Calculation'!GUE$1,0),"")</f>
        <v/>
      </c>
      <c r="GUE123" s="50" t="str">
        <f>_xlfn.IFNA(VLOOKUP($B123,Schools,'HP Schools Calculation'!GUF$1,0),"")</f>
        <v/>
      </c>
      <c r="GUF123" s="50" t="str">
        <f>_xlfn.IFNA(VLOOKUP($B123,Schools,'HP Schools Calculation'!GUG$1,0),"")</f>
        <v/>
      </c>
      <c r="GUG123" s="50" t="str">
        <f>_xlfn.IFNA(VLOOKUP($B123,Schools,'HP Schools Calculation'!GUH$1,0),"")</f>
        <v/>
      </c>
      <c r="GUH123" s="50" t="str">
        <f>_xlfn.IFNA(VLOOKUP($B123,Schools,'HP Schools Calculation'!GUI$1,0),"")</f>
        <v/>
      </c>
      <c r="GUI123" s="50" t="str">
        <f>_xlfn.IFNA(VLOOKUP($B123,Schools,'HP Schools Calculation'!GUJ$1,0),"")</f>
        <v/>
      </c>
      <c r="GUJ123" s="50" t="str">
        <f>_xlfn.IFNA(VLOOKUP($B123,Schools,'HP Schools Calculation'!GUK$1,0),"")</f>
        <v/>
      </c>
      <c r="GUK123" s="50" t="str">
        <f>_xlfn.IFNA(VLOOKUP($B123,Schools,'HP Schools Calculation'!GUL$1,0),"")</f>
        <v/>
      </c>
      <c r="GUL123" s="50" t="str">
        <f>_xlfn.IFNA(VLOOKUP($B123,Schools,'HP Schools Calculation'!GUM$1,0),"")</f>
        <v/>
      </c>
      <c r="GUM123" s="50" t="str">
        <f>_xlfn.IFNA(VLOOKUP($B123,Schools,'HP Schools Calculation'!GUN$1,0),"")</f>
        <v/>
      </c>
      <c r="GUN123" s="50" t="str">
        <f>_xlfn.IFNA(VLOOKUP($B123,Schools,'HP Schools Calculation'!GUO$1,0),"")</f>
        <v/>
      </c>
      <c r="GUO123" s="50" t="str">
        <f>_xlfn.IFNA(VLOOKUP($B123,Schools,'HP Schools Calculation'!GUP$1,0),"")</f>
        <v/>
      </c>
      <c r="GUP123" s="50" t="str">
        <f>_xlfn.IFNA(VLOOKUP($B123,Schools,'HP Schools Calculation'!GUQ$1,0),"")</f>
        <v/>
      </c>
      <c r="GUQ123" s="50" t="str">
        <f>_xlfn.IFNA(VLOOKUP($B123,Schools,'HP Schools Calculation'!GUR$1,0),"")</f>
        <v/>
      </c>
      <c r="GUR123" s="50" t="str">
        <f>_xlfn.IFNA(VLOOKUP($B123,Schools,'HP Schools Calculation'!GUS$1,0),"")</f>
        <v/>
      </c>
      <c r="GUS123" s="50" t="str">
        <f>_xlfn.IFNA(VLOOKUP($B123,Schools,'HP Schools Calculation'!GUT$1,0),"")</f>
        <v/>
      </c>
      <c r="GUT123" s="50" t="str">
        <f>_xlfn.IFNA(VLOOKUP($B123,Schools,'HP Schools Calculation'!GUU$1,0),"")</f>
        <v/>
      </c>
      <c r="GUU123" s="50" t="str">
        <f>_xlfn.IFNA(VLOOKUP($B123,Schools,'HP Schools Calculation'!GUV$1,0),"")</f>
        <v/>
      </c>
      <c r="GUV123" s="50" t="str">
        <f>_xlfn.IFNA(VLOOKUP($B123,Schools,'HP Schools Calculation'!GUW$1,0),"")</f>
        <v/>
      </c>
      <c r="GUW123" s="50" t="str">
        <f>_xlfn.IFNA(VLOOKUP($B123,Schools,'HP Schools Calculation'!GUX$1,0),"")</f>
        <v/>
      </c>
      <c r="GUX123" s="50" t="str">
        <f>_xlfn.IFNA(VLOOKUP($B123,Schools,'HP Schools Calculation'!GUY$1,0),"")</f>
        <v/>
      </c>
      <c r="GUY123" s="50" t="str">
        <f>_xlfn.IFNA(VLOOKUP($B123,Schools,'HP Schools Calculation'!GUZ$1,0),"")</f>
        <v/>
      </c>
      <c r="GUZ123" s="50" t="str">
        <f>_xlfn.IFNA(VLOOKUP($B123,Schools,'HP Schools Calculation'!GVA$1,0),"")</f>
        <v/>
      </c>
      <c r="GVA123" s="50" t="str">
        <f>_xlfn.IFNA(VLOOKUP($B123,Schools,'HP Schools Calculation'!GVB$1,0),"")</f>
        <v/>
      </c>
      <c r="GVB123" s="50" t="str">
        <f>_xlfn.IFNA(VLOOKUP($B123,Schools,'HP Schools Calculation'!GVC$1,0),"")</f>
        <v/>
      </c>
      <c r="GVC123" s="50" t="str">
        <f>_xlfn.IFNA(VLOOKUP($B123,Schools,'HP Schools Calculation'!GVD$1,0),"")</f>
        <v/>
      </c>
      <c r="GVD123" s="50" t="str">
        <f>_xlfn.IFNA(VLOOKUP($B123,Schools,'HP Schools Calculation'!GVE$1,0),"")</f>
        <v/>
      </c>
      <c r="GVE123" s="50" t="str">
        <f>_xlfn.IFNA(VLOOKUP($B123,Schools,'HP Schools Calculation'!GVF$1,0),"")</f>
        <v/>
      </c>
      <c r="GVF123" s="50" t="str">
        <f>_xlfn.IFNA(VLOOKUP($B123,Schools,'HP Schools Calculation'!GVG$1,0),"")</f>
        <v/>
      </c>
      <c r="GVG123" s="50" t="str">
        <f>_xlfn.IFNA(VLOOKUP($B123,Schools,'HP Schools Calculation'!GVH$1,0),"")</f>
        <v/>
      </c>
      <c r="GVH123" s="50" t="str">
        <f>_xlfn.IFNA(VLOOKUP($B123,Schools,'HP Schools Calculation'!GVI$1,0),"")</f>
        <v/>
      </c>
      <c r="GVI123" s="50" t="str">
        <f>_xlfn.IFNA(VLOOKUP($B123,Schools,'HP Schools Calculation'!GVJ$1,0),"")</f>
        <v/>
      </c>
      <c r="GVJ123" s="50" t="str">
        <f>_xlfn.IFNA(VLOOKUP($B123,Schools,'HP Schools Calculation'!GVK$1,0),"")</f>
        <v/>
      </c>
      <c r="GVK123" s="50" t="str">
        <f>_xlfn.IFNA(VLOOKUP($B123,Schools,'HP Schools Calculation'!GVL$1,0),"")</f>
        <v/>
      </c>
      <c r="GVL123" s="50" t="str">
        <f>_xlfn.IFNA(VLOOKUP($B123,Schools,'HP Schools Calculation'!GVM$1,0),"")</f>
        <v/>
      </c>
      <c r="GVM123" s="50" t="str">
        <f>_xlfn.IFNA(VLOOKUP($B123,Schools,'HP Schools Calculation'!GVN$1,0),"")</f>
        <v/>
      </c>
      <c r="GVN123" s="50" t="str">
        <f>_xlfn.IFNA(VLOOKUP($B123,Schools,'HP Schools Calculation'!GVO$1,0),"")</f>
        <v/>
      </c>
      <c r="GVO123" s="50" t="str">
        <f>_xlfn.IFNA(VLOOKUP($B123,Schools,'HP Schools Calculation'!GVP$1,0),"")</f>
        <v/>
      </c>
      <c r="GVP123" s="50" t="str">
        <f>_xlfn.IFNA(VLOOKUP($B123,Schools,'HP Schools Calculation'!GVQ$1,0),"")</f>
        <v/>
      </c>
      <c r="GVQ123" s="50" t="str">
        <f>_xlfn.IFNA(VLOOKUP($B123,Schools,'HP Schools Calculation'!GVR$1,0),"")</f>
        <v/>
      </c>
      <c r="GVR123" s="50" t="str">
        <f>_xlfn.IFNA(VLOOKUP($B123,Schools,'HP Schools Calculation'!GVS$1,0),"")</f>
        <v/>
      </c>
      <c r="GVS123" s="50" t="str">
        <f>_xlfn.IFNA(VLOOKUP($B123,Schools,'HP Schools Calculation'!GVT$1,0),"")</f>
        <v/>
      </c>
      <c r="GVT123" s="50" t="str">
        <f>_xlfn.IFNA(VLOOKUP($B123,Schools,'HP Schools Calculation'!GVU$1,0),"")</f>
        <v/>
      </c>
      <c r="GVU123" s="50" t="str">
        <f>_xlfn.IFNA(VLOOKUP($B123,Schools,'HP Schools Calculation'!GVV$1,0),"")</f>
        <v/>
      </c>
      <c r="GVV123" s="50" t="str">
        <f>_xlfn.IFNA(VLOOKUP($B123,Schools,'HP Schools Calculation'!GVW$1,0),"")</f>
        <v/>
      </c>
      <c r="GVW123" s="50" t="str">
        <f>_xlfn.IFNA(VLOOKUP($B123,Schools,'HP Schools Calculation'!GVX$1,0),"")</f>
        <v/>
      </c>
      <c r="GVX123" s="50" t="str">
        <f>_xlfn.IFNA(VLOOKUP($B123,Schools,'HP Schools Calculation'!GVY$1,0),"")</f>
        <v/>
      </c>
      <c r="GVY123" s="50" t="str">
        <f>_xlfn.IFNA(VLOOKUP($B123,Schools,'HP Schools Calculation'!GVZ$1,0),"")</f>
        <v/>
      </c>
      <c r="GVZ123" s="50" t="str">
        <f>_xlfn.IFNA(VLOOKUP($B123,Schools,'HP Schools Calculation'!GWA$1,0),"")</f>
        <v/>
      </c>
      <c r="GWA123" s="50" t="str">
        <f>_xlfn.IFNA(VLOOKUP($B123,Schools,'HP Schools Calculation'!GWB$1,0),"")</f>
        <v/>
      </c>
      <c r="GWB123" s="50" t="str">
        <f>_xlfn.IFNA(VLOOKUP($B123,Schools,'HP Schools Calculation'!GWC$1,0),"")</f>
        <v/>
      </c>
      <c r="GWC123" s="50" t="str">
        <f>_xlfn.IFNA(VLOOKUP($B123,Schools,'HP Schools Calculation'!GWD$1,0),"")</f>
        <v/>
      </c>
      <c r="GWD123" s="50" t="str">
        <f>_xlfn.IFNA(VLOOKUP($B123,Schools,'HP Schools Calculation'!GWE$1,0),"")</f>
        <v/>
      </c>
      <c r="GWE123" s="50" t="str">
        <f>_xlfn.IFNA(VLOOKUP($B123,Schools,'HP Schools Calculation'!GWF$1,0),"")</f>
        <v/>
      </c>
      <c r="GWF123" s="50" t="str">
        <f>_xlfn.IFNA(VLOOKUP($B123,Schools,'HP Schools Calculation'!GWG$1,0),"")</f>
        <v/>
      </c>
      <c r="GWG123" s="50" t="str">
        <f>_xlfn.IFNA(VLOOKUP($B123,Schools,'HP Schools Calculation'!GWH$1,0),"")</f>
        <v/>
      </c>
      <c r="GWH123" s="50" t="str">
        <f>_xlfn.IFNA(VLOOKUP($B123,Schools,'HP Schools Calculation'!GWI$1,0),"")</f>
        <v/>
      </c>
      <c r="GWI123" s="50" t="str">
        <f>_xlfn.IFNA(VLOOKUP($B123,Schools,'HP Schools Calculation'!GWJ$1,0),"")</f>
        <v/>
      </c>
      <c r="GWJ123" s="50" t="str">
        <f>_xlfn.IFNA(VLOOKUP($B123,Schools,'HP Schools Calculation'!GWK$1,0),"")</f>
        <v/>
      </c>
      <c r="GWK123" s="50" t="str">
        <f>_xlfn.IFNA(VLOOKUP($B123,Schools,'HP Schools Calculation'!GWL$1,0),"")</f>
        <v/>
      </c>
      <c r="GWL123" s="50" t="str">
        <f>_xlfn.IFNA(VLOOKUP($B123,Schools,'HP Schools Calculation'!GWM$1,0),"")</f>
        <v/>
      </c>
      <c r="GWM123" s="50" t="str">
        <f>_xlfn.IFNA(VLOOKUP($B123,Schools,'HP Schools Calculation'!GWN$1,0),"")</f>
        <v/>
      </c>
      <c r="GWN123" s="50" t="str">
        <f>_xlfn.IFNA(VLOOKUP($B123,Schools,'HP Schools Calculation'!GWO$1,0),"")</f>
        <v/>
      </c>
      <c r="GWO123" s="50" t="str">
        <f>_xlfn.IFNA(VLOOKUP($B123,Schools,'HP Schools Calculation'!GWP$1,0),"")</f>
        <v/>
      </c>
      <c r="GWP123" s="50" t="str">
        <f>_xlfn.IFNA(VLOOKUP($B123,Schools,'HP Schools Calculation'!GWQ$1,0),"")</f>
        <v/>
      </c>
      <c r="GWQ123" s="50" t="str">
        <f>_xlfn.IFNA(VLOOKUP($B123,Schools,'HP Schools Calculation'!GWR$1,0),"")</f>
        <v/>
      </c>
      <c r="GWR123" s="50" t="str">
        <f>_xlfn.IFNA(VLOOKUP($B123,Schools,'HP Schools Calculation'!GWS$1,0),"")</f>
        <v/>
      </c>
      <c r="GWS123" s="50" t="str">
        <f>_xlfn.IFNA(VLOOKUP($B123,Schools,'HP Schools Calculation'!GWT$1,0),"")</f>
        <v/>
      </c>
      <c r="GWT123" s="50" t="str">
        <f>_xlfn.IFNA(VLOOKUP($B123,Schools,'HP Schools Calculation'!GWU$1,0),"")</f>
        <v/>
      </c>
      <c r="GWU123" s="50" t="str">
        <f>_xlfn.IFNA(VLOOKUP($B123,Schools,'HP Schools Calculation'!GWV$1,0),"")</f>
        <v/>
      </c>
      <c r="GWV123" s="50" t="str">
        <f>_xlfn.IFNA(VLOOKUP($B123,Schools,'HP Schools Calculation'!GWW$1,0),"")</f>
        <v/>
      </c>
      <c r="GWW123" s="50" t="str">
        <f>_xlfn.IFNA(VLOOKUP($B123,Schools,'HP Schools Calculation'!GWX$1,0),"")</f>
        <v/>
      </c>
      <c r="GWX123" s="50" t="str">
        <f>_xlfn.IFNA(VLOOKUP($B123,Schools,'HP Schools Calculation'!GWY$1,0),"")</f>
        <v/>
      </c>
      <c r="GWY123" s="50" t="str">
        <f>_xlfn.IFNA(VLOOKUP($B123,Schools,'HP Schools Calculation'!GWZ$1,0),"")</f>
        <v/>
      </c>
      <c r="GWZ123" s="50" t="str">
        <f>_xlfn.IFNA(VLOOKUP($B123,Schools,'HP Schools Calculation'!GXA$1,0),"")</f>
        <v/>
      </c>
      <c r="GXA123" s="50" t="str">
        <f>_xlfn.IFNA(VLOOKUP($B123,Schools,'HP Schools Calculation'!GXB$1,0),"")</f>
        <v/>
      </c>
      <c r="GXB123" s="50" t="str">
        <f>_xlfn.IFNA(VLOOKUP($B123,Schools,'HP Schools Calculation'!GXC$1,0),"")</f>
        <v/>
      </c>
      <c r="GXC123" s="50" t="str">
        <f>_xlfn.IFNA(VLOOKUP($B123,Schools,'HP Schools Calculation'!GXD$1,0),"")</f>
        <v/>
      </c>
      <c r="GXD123" s="50" t="str">
        <f>_xlfn.IFNA(VLOOKUP($B123,Schools,'HP Schools Calculation'!GXE$1,0),"")</f>
        <v/>
      </c>
      <c r="GXE123" s="50" t="str">
        <f>_xlfn.IFNA(VLOOKUP($B123,Schools,'HP Schools Calculation'!GXF$1,0),"")</f>
        <v/>
      </c>
      <c r="GXF123" s="50" t="str">
        <f>_xlfn.IFNA(VLOOKUP($B123,Schools,'HP Schools Calculation'!GXG$1,0),"")</f>
        <v/>
      </c>
      <c r="GXG123" s="50" t="str">
        <f>_xlfn.IFNA(VLOOKUP($B123,Schools,'HP Schools Calculation'!GXH$1,0),"")</f>
        <v/>
      </c>
      <c r="GXH123" s="50" t="str">
        <f>_xlfn.IFNA(VLOOKUP($B123,Schools,'HP Schools Calculation'!GXI$1,0),"")</f>
        <v/>
      </c>
      <c r="GXI123" s="50" t="str">
        <f>_xlfn.IFNA(VLOOKUP($B123,Schools,'HP Schools Calculation'!GXJ$1,0),"")</f>
        <v/>
      </c>
      <c r="GXJ123" s="50" t="str">
        <f>_xlfn.IFNA(VLOOKUP($B123,Schools,'HP Schools Calculation'!GXK$1,0),"")</f>
        <v/>
      </c>
      <c r="GXK123" s="50" t="str">
        <f>_xlfn.IFNA(VLOOKUP($B123,Schools,'HP Schools Calculation'!GXL$1,0),"")</f>
        <v/>
      </c>
      <c r="GXL123" s="50" t="str">
        <f>_xlfn.IFNA(VLOOKUP($B123,Schools,'HP Schools Calculation'!GXM$1,0),"")</f>
        <v/>
      </c>
      <c r="GXM123" s="50" t="str">
        <f>_xlfn.IFNA(VLOOKUP($B123,Schools,'HP Schools Calculation'!GXN$1,0),"")</f>
        <v/>
      </c>
      <c r="GXN123" s="50" t="str">
        <f>_xlfn.IFNA(VLOOKUP($B123,Schools,'HP Schools Calculation'!GXO$1,0),"")</f>
        <v/>
      </c>
      <c r="GXO123" s="50" t="str">
        <f>_xlfn.IFNA(VLOOKUP($B123,Schools,'HP Schools Calculation'!GXP$1,0),"")</f>
        <v/>
      </c>
      <c r="GXP123" s="50" t="str">
        <f>_xlfn.IFNA(VLOOKUP($B123,Schools,'HP Schools Calculation'!GXQ$1,0),"")</f>
        <v/>
      </c>
      <c r="GXQ123" s="50" t="str">
        <f>_xlfn.IFNA(VLOOKUP($B123,Schools,'HP Schools Calculation'!GXR$1,0),"")</f>
        <v/>
      </c>
      <c r="GXR123" s="50" t="str">
        <f>_xlfn.IFNA(VLOOKUP($B123,Schools,'HP Schools Calculation'!GXS$1,0),"")</f>
        <v/>
      </c>
      <c r="GXS123" s="50" t="str">
        <f>_xlfn.IFNA(VLOOKUP($B123,Schools,'HP Schools Calculation'!GXT$1,0),"")</f>
        <v/>
      </c>
      <c r="GXT123" s="50" t="str">
        <f>_xlfn.IFNA(VLOOKUP($B123,Schools,'HP Schools Calculation'!GXU$1,0),"")</f>
        <v/>
      </c>
      <c r="GXU123" s="50" t="str">
        <f>_xlfn.IFNA(VLOOKUP($B123,Schools,'HP Schools Calculation'!GXV$1,0),"")</f>
        <v/>
      </c>
      <c r="GXV123" s="50" t="str">
        <f>_xlfn.IFNA(VLOOKUP($B123,Schools,'HP Schools Calculation'!GXW$1,0),"")</f>
        <v/>
      </c>
      <c r="GXW123" s="50" t="str">
        <f>_xlfn.IFNA(VLOOKUP($B123,Schools,'HP Schools Calculation'!GXX$1,0),"")</f>
        <v/>
      </c>
      <c r="GXX123" s="50" t="str">
        <f>_xlfn.IFNA(VLOOKUP($B123,Schools,'HP Schools Calculation'!GXY$1,0),"")</f>
        <v/>
      </c>
      <c r="GXY123" s="50" t="str">
        <f>_xlfn.IFNA(VLOOKUP($B123,Schools,'HP Schools Calculation'!GXZ$1,0),"")</f>
        <v/>
      </c>
      <c r="GXZ123" s="50" t="str">
        <f>_xlfn.IFNA(VLOOKUP($B123,Schools,'HP Schools Calculation'!GYA$1,0),"")</f>
        <v/>
      </c>
      <c r="GYA123" s="50" t="str">
        <f>_xlfn.IFNA(VLOOKUP($B123,Schools,'HP Schools Calculation'!GYB$1,0),"")</f>
        <v/>
      </c>
      <c r="GYB123" s="50" t="str">
        <f>_xlfn.IFNA(VLOOKUP($B123,Schools,'HP Schools Calculation'!GYC$1,0),"")</f>
        <v/>
      </c>
      <c r="GYC123" s="50" t="str">
        <f>_xlfn.IFNA(VLOOKUP($B123,Schools,'HP Schools Calculation'!GYD$1,0),"")</f>
        <v/>
      </c>
      <c r="GYD123" s="50" t="str">
        <f>_xlfn.IFNA(VLOOKUP($B123,Schools,'HP Schools Calculation'!GYE$1,0),"")</f>
        <v/>
      </c>
      <c r="GYE123" s="50" t="str">
        <f>_xlfn.IFNA(VLOOKUP($B123,Schools,'HP Schools Calculation'!GYF$1,0),"")</f>
        <v/>
      </c>
      <c r="GYF123" s="50" t="str">
        <f>_xlfn.IFNA(VLOOKUP($B123,Schools,'HP Schools Calculation'!GYG$1,0),"")</f>
        <v/>
      </c>
      <c r="GYG123" s="50" t="str">
        <f>_xlfn.IFNA(VLOOKUP($B123,Schools,'HP Schools Calculation'!GYH$1,0),"")</f>
        <v/>
      </c>
      <c r="GYH123" s="50" t="str">
        <f>_xlfn.IFNA(VLOOKUP($B123,Schools,'HP Schools Calculation'!GYI$1,0),"")</f>
        <v/>
      </c>
      <c r="GYI123" s="50" t="str">
        <f>_xlfn.IFNA(VLOOKUP($B123,Schools,'HP Schools Calculation'!GYJ$1,0),"")</f>
        <v/>
      </c>
      <c r="GYJ123" s="50" t="str">
        <f>_xlfn.IFNA(VLOOKUP($B123,Schools,'HP Schools Calculation'!GYK$1,0),"")</f>
        <v/>
      </c>
      <c r="GYK123" s="50" t="str">
        <f>_xlfn.IFNA(VLOOKUP($B123,Schools,'HP Schools Calculation'!GYL$1,0),"")</f>
        <v/>
      </c>
      <c r="GYL123" s="50" t="str">
        <f>_xlfn.IFNA(VLOOKUP($B123,Schools,'HP Schools Calculation'!GYM$1,0),"")</f>
        <v/>
      </c>
      <c r="GYM123" s="50" t="str">
        <f>_xlfn.IFNA(VLOOKUP($B123,Schools,'HP Schools Calculation'!GYN$1,0),"")</f>
        <v/>
      </c>
      <c r="GYN123" s="50" t="str">
        <f>_xlfn.IFNA(VLOOKUP($B123,Schools,'HP Schools Calculation'!GYO$1,0),"")</f>
        <v/>
      </c>
      <c r="GYO123" s="50" t="str">
        <f>_xlfn.IFNA(VLOOKUP($B123,Schools,'HP Schools Calculation'!GYP$1,0),"")</f>
        <v/>
      </c>
      <c r="GYP123" s="50" t="str">
        <f>_xlfn.IFNA(VLOOKUP($B123,Schools,'HP Schools Calculation'!GYQ$1,0),"")</f>
        <v/>
      </c>
      <c r="GYQ123" s="50" t="str">
        <f>_xlfn.IFNA(VLOOKUP($B123,Schools,'HP Schools Calculation'!GYR$1,0),"")</f>
        <v/>
      </c>
      <c r="GYR123" s="50" t="str">
        <f>_xlfn.IFNA(VLOOKUP($B123,Schools,'HP Schools Calculation'!GYS$1,0),"")</f>
        <v/>
      </c>
      <c r="GYS123" s="50" t="str">
        <f>_xlfn.IFNA(VLOOKUP($B123,Schools,'HP Schools Calculation'!GYT$1,0),"")</f>
        <v/>
      </c>
      <c r="GYT123" s="50" t="str">
        <f>_xlfn.IFNA(VLOOKUP($B123,Schools,'HP Schools Calculation'!GYU$1,0),"")</f>
        <v/>
      </c>
      <c r="GYU123" s="50" t="str">
        <f>_xlfn.IFNA(VLOOKUP($B123,Schools,'HP Schools Calculation'!GYV$1,0),"")</f>
        <v/>
      </c>
      <c r="GYV123" s="50" t="str">
        <f>_xlfn.IFNA(VLOOKUP($B123,Schools,'HP Schools Calculation'!GYW$1,0),"")</f>
        <v/>
      </c>
      <c r="GYW123" s="50" t="str">
        <f>_xlfn.IFNA(VLOOKUP($B123,Schools,'HP Schools Calculation'!GYX$1,0),"")</f>
        <v/>
      </c>
      <c r="GYX123" s="50" t="str">
        <f>_xlfn.IFNA(VLOOKUP($B123,Schools,'HP Schools Calculation'!GYY$1,0),"")</f>
        <v/>
      </c>
      <c r="GYY123" s="50" t="str">
        <f>_xlfn.IFNA(VLOOKUP($B123,Schools,'HP Schools Calculation'!GYZ$1,0),"")</f>
        <v/>
      </c>
      <c r="GYZ123" s="50" t="str">
        <f>_xlfn.IFNA(VLOOKUP($B123,Schools,'HP Schools Calculation'!GZA$1,0),"")</f>
        <v/>
      </c>
      <c r="GZA123" s="50" t="str">
        <f>_xlfn.IFNA(VLOOKUP($B123,Schools,'HP Schools Calculation'!GZB$1,0),"")</f>
        <v/>
      </c>
      <c r="GZB123" s="50" t="str">
        <f>_xlfn.IFNA(VLOOKUP($B123,Schools,'HP Schools Calculation'!GZC$1,0),"")</f>
        <v/>
      </c>
      <c r="GZC123" s="50" t="str">
        <f>_xlfn.IFNA(VLOOKUP($B123,Schools,'HP Schools Calculation'!GZD$1,0),"")</f>
        <v/>
      </c>
      <c r="GZD123" s="50" t="str">
        <f>_xlfn.IFNA(VLOOKUP($B123,Schools,'HP Schools Calculation'!GZE$1,0),"")</f>
        <v/>
      </c>
      <c r="GZE123" s="50" t="str">
        <f>_xlfn.IFNA(VLOOKUP($B123,Schools,'HP Schools Calculation'!GZF$1,0),"")</f>
        <v/>
      </c>
      <c r="GZF123" s="50" t="str">
        <f>_xlfn.IFNA(VLOOKUP($B123,Schools,'HP Schools Calculation'!GZG$1,0),"")</f>
        <v/>
      </c>
      <c r="GZG123" s="50" t="str">
        <f>_xlfn.IFNA(VLOOKUP($B123,Schools,'HP Schools Calculation'!GZH$1,0),"")</f>
        <v/>
      </c>
      <c r="GZH123" s="50" t="str">
        <f>_xlfn.IFNA(VLOOKUP($B123,Schools,'HP Schools Calculation'!GZI$1,0),"")</f>
        <v/>
      </c>
      <c r="GZI123" s="50" t="str">
        <f>_xlfn.IFNA(VLOOKUP($B123,Schools,'HP Schools Calculation'!GZJ$1,0),"")</f>
        <v/>
      </c>
      <c r="GZJ123" s="50" t="str">
        <f>_xlfn.IFNA(VLOOKUP($B123,Schools,'HP Schools Calculation'!GZK$1,0),"")</f>
        <v/>
      </c>
      <c r="GZK123" s="50" t="str">
        <f>_xlfn.IFNA(VLOOKUP($B123,Schools,'HP Schools Calculation'!GZL$1,0),"")</f>
        <v/>
      </c>
      <c r="GZL123" s="50" t="str">
        <f>_xlfn.IFNA(VLOOKUP($B123,Schools,'HP Schools Calculation'!GZM$1,0),"")</f>
        <v/>
      </c>
      <c r="GZM123" s="50" t="str">
        <f>_xlfn.IFNA(VLOOKUP($B123,Schools,'HP Schools Calculation'!GZN$1,0),"")</f>
        <v/>
      </c>
      <c r="GZN123" s="50" t="str">
        <f>_xlfn.IFNA(VLOOKUP($B123,Schools,'HP Schools Calculation'!GZO$1,0),"")</f>
        <v/>
      </c>
      <c r="GZO123" s="50" t="str">
        <f>_xlfn.IFNA(VLOOKUP($B123,Schools,'HP Schools Calculation'!GZP$1,0),"")</f>
        <v/>
      </c>
      <c r="GZP123" s="50" t="str">
        <f>_xlfn.IFNA(VLOOKUP($B123,Schools,'HP Schools Calculation'!GZQ$1,0),"")</f>
        <v/>
      </c>
      <c r="GZQ123" s="50" t="str">
        <f>_xlfn.IFNA(VLOOKUP($B123,Schools,'HP Schools Calculation'!GZR$1,0),"")</f>
        <v/>
      </c>
      <c r="GZR123" s="50" t="str">
        <f>_xlfn.IFNA(VLOOKUP($B123,Schools,'HP Schools Calculation'!GZS$1,0),"")</f>
        <v/>
      </c>
      <c r="GZS123" s="50" t="str">
        <f>_xlfn.IFNA(VLOOKUP($B123,Schools,'HP Schools Calculation'!GZT$1,0),"")</f>
        <v/>
      </c>
      <c r="GZT123" s="50" t="str">
        <f>_xlfn.IFNA(VLOOKUP($B123,Schools,'HP Schools Calculation'!GZU$1,0),"")</f>
        <v/>
      </c>
      <c r="GZU123" s="50" t="str">
        <f>_xlfn.IFNA(VLOOKUP($B123,Schools,'HP Schools Calculation'!GZV$1,0),"")</f>
        <v/>
      </c>
      <c r="GZV123" s="50" t="str">
        <f>_xlfn.IFNA(VLOOKUP($B123,Schools,'HP Schools Calculation'!GZW$1,0),"")</f>
        <v/>
      </c>
      <c r="GZW123" s="50" t="str">
        <f>_xlfn.IFNA(VLOOKUP($B123,Schools,'HP Schools Calculation'!GZX$1,0),"")</f>
        <v/>
      </c>
      <c r="GZX123" s="50" t="str">
        <f>_xlfn.IFNA(VLOOKUP($B123,Schools,'HP Schools Calculation'!GZY$1,0),"")</f>
        <v/>
      </c>
      <c r="GZY123" s="50" t="str">
        <f>_xlfn.IFNA(VLOOKUP($B123,Schools,'HP Schools Calculation'!GZZ$1,0),"")</f>
        <v/>
      </c>
      <c r="GZZ123" s="50" t="str">
        <f>_xlfn.IFNA(VLOOKUP($B123,Schools,'HP Schools Calculation'!HAA$1,0),"")</f>
        <v/>
      </c>
      <c r="HAA123" s="50" t="str">
        <f>_xlfn.IFNA(VLOOKUP($B123,Schools,'HP Schools Calculation'!HAB$1,0),"")</f>
        <v/>
      </c>
      <c r="HAB123" s="50" t="str">
        <f>_xlfn.IFNA(VLOOKUP($B123,Schools,'HP Schools Calculation'!HAC$1,0),"")</f>
        <v/>
      </c>
      <c r="HAC123" s="50" t="str">
        <f>_xlfn.IFNA(VLOOKUP($B123,Schools,'HP Schools Calculation'!HAD$1,0),"")</f>
        <v/>
      </c>
      <c r="HAD123" s="50" t="str">
        <f>_xlfn.IFNA(VLOOKUP($B123,Schools,'HP Schools Calculation'!HAE$1,0),"")</f>
        <v/>
      </c>
      <c r="HAE123" s="50" t="str">
        <f>_xlfn.IFNA(VLOOKUP($B123,Schools,'HP Schools Calculation'!HAF$1,0),"")</f>
        <v/>
      </c>
      <c r="HAF123" s="50" t="str">
        <f>_xlfn.IFNA(VLOOKUP($B123,Schools,'HP Schools Calculation'!HAG$1,0),"")</f>
        <v/>
      </c>
      <c r="HAG123" s="50" t="str">
        <f>_xlfn.IFNA(VLOOKUP($B123,Schools,'HP Schools Calculation'!HAH$1,0),"")</f>
        <v/>
      </c>
      <c r="HAH123" s="50" t="str">
        <f>_xlfn.IFNA(VLOOKUP($B123,Schools,'HP Schools Calculation'!HAI$1,0),"")</f>
        <v/>
      </c>
      <c r="HAI123" s="50" t="str">
        <f>_xlfn.IFNA(VLOOKUP($B123,Schools,'HP Schools Calculation'!HAJ$1,0),"")</f>
        <v/>
      </c>
      <c r="HAJ123" s="50" t="str">
        <f>_xlfn.IFNA(VLOOKUP($B123,Schools,'HP Schools Calculation'!HAK$1,0),"")</f>
        <v/>
      </c>
      <c r="HAK123" s="50" t="str">
        <f>_xlfn.IFNA(VLOOKUP($B123,Schools,'HP Schools Calculation'!HAL$1,0),"")</f>
        <v/>
      </c>
      <c r="HAL123" s="50" t="str">
        <f>_xlfn.IFNA(VLOOKUP($B123,Schools,'HP Schools Calculation'!HAM$1,0),"")</f>
        <v/>
      </c>
      <c r="HAM123" s="50" t="str">
        <f>_xlfn.IFNA(VLOOKUP($B123,Schools,'HP Schools Calculation'!HAN$1,0),"")</f>
        <v/>
      </c>
      <c r="HAN123" s="50" t="str">
        <f>_xlfn.IFNA(VLOOKUP($B123,Schools,'HP Schools Calculation'!HAO$1,0),"")</f>
        <v/>
      </c>
      <c r="HAO123" s="50" t="str">
        <f>_xlfn.IFNA(VLOOKUP($B123,Schools,'HP Schools Calculation'!HAP$1,0),"")</f>
        <v/>
      </c>
      <c r="HAP123" s="50" t="str">
        <f>_xlfn.IFNA(VLOOKUP($B123,Schools,'HP Schools Calculation'!HAQ$1,0),"")</f>
        <v/>
      </c>
      <c r="HAQ123" s="50" t="str">
        <f>_xlfn.IFNA(VLOOKUP($B123,Schools,'HP Schools Calculation'!HAR$1,0),"")</f>
        <v/>
      </c>
      <c r="HAR123" s="50" t="str">
        <f>_xlfn.IFNA(VLOOKUP($B123,Schools,'HP Schools Calculation'!HAS$1,0),"")</f>
        <v/>
      </c>
      <c r="HAS123" s="50" t="str">
        <f>_xlfn.IFNA(VLOOKUP($B123,Schools,'HP Schools Calculation'!HAT$1,0),"")</f>
        <v/>
      </c>
      <c r="HAT123" s="50" t="str">
        <f>_xlfn.IFNA(VLOOKUP($B123,Schools,'HP Schools Calculation'!HAU$1,0),"")</f>
        <v/>
      </c>
      <c r="HAU123" s="50" t="str">
        <f>_xlfn.IFNA(VLOOKUP($B123,Schools,'HP Schools Calculation'!HAV$1,0),"")</f>
        <v/>
      </c>
      <c r="HAV123" s="50" t="str">
        <f>_xlfn.IFNA(VLOOKUP($B123,Schools,'HP Schools Calculation'!HAW$1,0),"")</f>
        <v/>
      </c>
      <c r="HAW123" s="50" t="str">
        <f>_xlfn.IFNA(VLOOKUP($B123,Schools,'HP Schools Calculation'!HAX$1,0),"")</f>
        <v/>
      </c>
      <c r="HAX123" s="50" t="str">
        <f>_xlfn.IFNA(VLOOKUP($B123,Schools,'HP Schools Calculation'!HAY$1,0),"")</f>
        <v/>
      </c>
      <c r="HAY123" s="50" t="str">
        <f>_xlfn.IFNA(VLOOKUP($B123,Schools,'HP Schools Calculation'!HAZ$1,0),"")</f>
        <v/>
      </c>
      <c r="HAZ123" s="50" t="str">
        <f>_xlfn.IFNA(VLOOKUP($B123,Schools,'HP Schools Calculation'!HBA$1,0),"")</f>
        <v/>
      </c>
      <c r="HBA123" s="50" t="str">
        <f>_xlfn.IFNA(VLOOKUP($B123,Schools,'HP Schools Calculation'!HBB$1,0),"")</f>
        <v/>
      </c>
      <c r="HBB123" s="50" t="str">
        <f>_xlfn.IFNA(VLOOKUP($B123,Schools,'HP Schools Calculation'!HBC$1,0),"")</f>
        <v/>
      </c>
      <c r="HBC123" s="50" t="str">
        <f>_xlfn.IFNA(VLOOKUP($B123,Schools,'HP Schools Calculation'!HBD$1,0),"")</f>
        <v/>
      </c>
      <c r="HBD123" s="50" t="str">
        <f>_xlfn.IFNA(VLOOKUP($B123,Schools,'HP Schools Calculation'!HBE$1,0),"")</f>
        <v/>
      </c>
      <c r="HBE123" s="50" t="str">
        <f>_xlfn.IFNA(VLOOKUP($B123,Schools,'HP Schools Calculation'!HBF$1,0),"")</f>
        <v/>
      </c>
      <c r="HBF123" s="50" t="str">
        <f>_xlfn.IFNA(VLOOKUP($B123,Schools,'HP Schools Calculation'!HBG$1,0),"")</f>
        <v/>
      </c>
      <c r="HBG123" s="50" t="str">
        <f>_xlfn.IFNA(VLOOKUP($B123,Schools,'HP Schools Calculation'!HBH$1,0),"")</f>
        <v/>
      </c>
      <c r="HBH123" s="50" t="str">
        <f>_xlfn.IFNA(VLOOKUP($B123,Schools,'HP Schools Calculation'!HBI$1,0),"")</f>
        <v/>
      </c>
      <c r="HBI123" s="50" t="str">
        <f>_xlfn.IFNA(VLOOKUP($B123,Schools,'HP Schools Calculation'!HBJ$1,0),"")</f>
        <v/>
      </c>
      <c r="HBJ123" s="50" t="str">
        <f>_xlfn.IFNA(VLOOKUP($B123,Schools,'HP Schools Calculation'!HBK$1,0),"")</f>
        <v/>
      </c>
      <c r="HBK123" s="50" t="str">
        <f>_xlfn.IFNA(VLOOKUP($B123,Schools,'HP Schools Calculation'!HBL$1,0),"")</f>
        <v/>
      </c>
      <c r="HBL123" s="50" t="str">
        <f>_xlfn.IFNA(VLOOKUP($B123,Schools,'HP Schools Calculation'!HBM$1,0),"")</f>
        <v/>
      </c>
      <c r="HBM123" s="50" t="str">
        <f>_xlfn.IFNA(VLOOKUP($B123,Schools,'HP Schools Calculation'!HBN$1,0),"")</f>
        <v/>
      </c>
      <c r="HBN123" s="50" t="str">
        <f>_xlfn.IFNA(VLOOKUP($B123,Schools,'HP Schools Calculation'!HBO$1,0),"")</f>
        <v/>
      </c>
      <c r="HBO123" s="50" t="str">
        <f>_xlfn.IFNA(VLOOKUP($B123,Schools,'HP Schools Calculation'!HBP$1,0),"")</f>
        <v/>
      </c>
      <c r="HBP123" s="50" t="str">
        <f>_xlfn.IFNA(VLOOKUP($B123,Schools,'HP Schools Calculation'!HBQ$1,0),"")</f>
        <v/>
      </c>
      <c r="HBQ123" s="50" t="str">
        <f>_xlfn.IFNA(VLOOKUP($B123,Schools,'HP Schools Calculation'!HBR$1,0),"")</f>
        <v/>
      </c>
      <c r="HBR123" s="50" t="str">
        <f>_xlfn.IFNA(VLOOKUP($B123,Schools,'HP Schools Calculation'!HBS$1,0),"")</f>
        <v/>
      </c>
      <c r="HBS123" s="50" t="str">
        <f>_xlfn.IFNA(VLOOKUP($B123,Schools,'HP Schools Calculation'!HBT$1,0),"")</f>
        <v/>
      </c>
      <c r="HBT123" s="50" t="str">
        <f>_xlfn.IFNA(VLOOKUP($B123,Schools,'HP Schools Calculation'!HBU$1,0),"")</f>
        <v/>
      </c>
      <c r="HBU123" s="50" t="str">
        <f>_xlfn.IFNA(VLOOKUP($B123,Schools,'HP Schools Calculation'!HBV$1,0),"")</f>
        <v/>
      </c>
      <c r="HBV123" s="50" t="str">
        <f>_xlfn.IFNA(VLOOKUP($B123,Schools,'HP Schools Calculation'!HBW$1,0),"")</f>
        <v/>
      </c>
      <c r="HBW123" s="50" t="str">
        <f>_xlfn.IFNA(VLOOKUP($B123,Schools,'HP Schools Calculation'!HBX$1,0),"")</f>
        <v/>
      </c>
      <c r="HBX123" s="50" t="str">
        <f>_xlfn.IFNA(VLOOKUP($B123,Schools,'HP Schools Calculation'!HBY$1,0),"")</f>
        <v/>
      </c>
      <c r="HBY123" s="50" t="str">
        <f>_xlfn.IFNA(VLOOKUP($B123,Schools,'HP Schools Calculation'!HBZ$1,0),"")</f>
        <v/>
      </c>
      <c r="HBZ123" s="50" t="str">
        <f>_xlfn.IFNA(VLOOKUP($B123,Schools,'HP Schools Calculation'!HCA$1,0),"")</f>
        <v/>
      </c>
      <c r="HCA123" s="50" t="str">
        <f>_xlfn.IFNA(VLOOKUP($B123,Schools,'HP Schools Calculation'!HCB$1,0),"")</f>
        <v/>
      </c>
      <c r="HCB123" s="50" t="str">
        <f>_xlfn.IFNA(VLOOKUP($B123,Schools,'HP Schools Calculation'!HCC$1,0),"")</f>
        <v/>
      </c>
      <c r="HCC123" s="50" t="str">
        <f>_xlfn.IFNA(VLOOKUP($B123,Schools,'HP Schools Calculation'!HCD$1,0),"")</f>
        <v/>
      </c>
      <c r="HCD123" s="50" t="str">
        <f>_xlfn.IFNA(VLOOKUP($B123,Schools,'HP Schools Calculation'!HCE$1,0),"")</f>
        <v/>
      </c>
      <c r="HCE123" s="50" t="str">
        <f>_xlfn.IFNA(VLOOKUP($B123,Schools,'HP Schools Calculation'!HCF$1,0),"")</f>
        <v/>
      </c>
      <c r="HCF123" s="50" t="str">
        <f>_xlfn.IFNA(VLOOKUP($B123,Schools,'HP Schools Calculation'!HCG$1,0),"")</f>
        <v/>
      </c>
      <c r="HCG123" s="50" t="str">
        <f>_xlfn.IFNA(VLOOKUP($B123,Schools,'HP Schools Calculation'!HCH$1,0),"")</f>
        <v/>
      </c>
      <c r="HCH123" s="50" t="str">
        <f>_xlfn.IFNA(VLOOKUP($B123,Schools,'HP Schools Calculation'!HCI$1,0),"")</f>
        <v/>
      </c>
      <c r="HCI123" s="50" t="str">
        <f>_xlfn.IFNA(VLOOKUP($B123,Schools,'HP Schools Calculation'!HCJ$1,0),"")</f>
        <v/>
      </c>
      <c r="HCJ123" s="50" t="str">
        <f>_xlfn.IFNA(VLOOKUP($B123,Schools,'HP Schools Calculation'!HCK$1,0),"")</f>
        <v/>
      </c>
      <c r="HCK123" s="50" t="str">
        <f>_xlfn.IFNA(VLOOKUP($B123,Schools,'HP Schools Calculation'!HCL$1,0),"")</f>
        <v/>
      </c>
      <c r="HCL123" s="50" t="str">
        <f>_xlfn.IFNA(VLOOKUP($B123,Schools,'HP Schools Calculation'!HCM$1,0),"")</f>
        <v/>
      </c>
      <c r="HCM123" s="50" t="str">
        <f>_xlfn.IFNA(VLOOKUP($B123,Schools,'HP Schools Calculation'!HCN$1,0),"")</f>
        <v/>
      </c>
      <c r="HCN123" s="50" t="str">
        <f>_xlfn.IFNA(VLOOKUP($B123,Schools,'HP Schools Calculation'!HCO$1,0),"")</f>
        <v/>
      </c>
      <c r="HCO123" s="50" t="str">
        <f>_xlfn.IFNA(VLOOKUP($B123,Schools,'HP Schools Calculation'!HCP$1,0),"")</f>
        <v/>
      </c>
      <c r="HCP123" s="50" t="str">
        <f>_xlfn.IFNA(VLOOKUP($B123,Schools,'HP Schools Calculation'!HCQ$1,0),"")</f>
        <v/>
      </c>
      <c r="HCQ123" s="50" t="str">
        <f>_xlfn.IFNA(VLOOKUP($B123,Schools,'HP Schools Calculation'!HCR$1,0),"")</f>
        <v/>
      </c>
      <c r="HCR123" s="50" t="str">
        <f>_xlfn.IFNA(VLOOKUP($B123,Schools,'HP Schools Calculation'!HCS$1,0),"")</f>
        <v/>
      </c>
      <c r="HCS123" s="50" t="str">
        <f>_xlfn.IFNA(VLOOKUP($B123,Schools,'HP Schools Calculation'!HCT$1,0),"")</f>
        <v/>
      </c>
      <c r="HCT123" s="50" t="str">
        <f>_xlfn.IFNA(VLOOKUP($B123,Schools,'HP Schools Calculation'!HCU$1,0),"")</f>
        <v/>
      </c>
      <c r="HCU123" s="50" t="str">
        <f>_xlfn.IFNA(VLOOKUP($B123,Schools,'HP Schools Calculation'!HCV$1,0),"")</f>
        <v/>
      </c>
      <c r="HCV123" s="50" t="str">
        <f>_xlfn.IFNA(VLOOKUP($B123,Schools,'HP Schools Calculation'!HCW$1,0),"")</f>
        <v/>
      </c>
      <c r="HCW123" s="50" t="str">
        <f>_xlfn.IFNA(VLOOKUP($B123,Schools,'HP Schools Calculation'!HCX$1,0),"")</f>
        <v/>
      </c>
      <c r="HCX123" s="50" t="str">
        <f>_xlfn.IFNA(VLOOKUP($B123,Schools,'HP Schools Calculation'!HCY$1,0),"")</f>
        <v/>
      </c>
      <c r="HCY123" s="50" t="str">
        <f>_xlfn.IFNA(VLOOKUP($B123,Schools,'HP Schools Calculation'!HCZ$1,0),"")</f>
        <v/>
      </c>
      <c r="HCZ123" s="50" t="str">
        <f>_xlfn.IFNA(VLOOKUP($B123,Schools,'HP Schools Calculation'!HDA$1,0),"")</f>
        <v/>
      </c>
      <c r="HDA123" s="50" t="str">
        <f>_xlfn.IFNA(VLOOKUP($B123,Schools,'HP Schools Calculation'!HDB$1,0),"")</f>
        <v/>
      </c>
      <c r="HDB123" s="50" t="str">
        <f>_xlfn.IFNA(VLOOKUP($B123,Schools,'HP Schools Calculation'!HDC$1,0),"")</f>
        <v/>
      </c>
      <c r="HDC123" s="50" t="str">
        <f>_xlfn.IFNA(VLOOKUP($B123,Schools,'HP Schools Calculation'!HDD$1,0),"")</f>
        <v/>
      </c>
      <c r="HDD123" s="50" t="str">
        <f>_xlfn.IFNA(VLOOKUP($B123,Schools,'HP Schools Calculation'!HDE$1,0),"")</f>
        <v/>
      </c>
      <c r="HDE123" s="50" t="str">
        <f>_xlfn.IFNA(VLOOKUP($B123,Schools,'HP Schools Calculation'!HDF$1,0),"")</f>
        <v/>
      </c>
      <c r="HDF123" s="50" t="str">
        <f>_xlfn.IFNA(VLOOKUP($B123,Schools,'HP Schools Calculation'!HDG$1,0),"")</f>
        <v/>
      </c>
      <c r="HDG123" s="50" t="str">
        <f>_xlfn.IFNA(VLOOKUP($B123,Schools,'HP Schools Calculation'!HDH$1,0),"")</f>
        <v/>
      </c>
      <c r="HDH123" s="50" t="str">
        <f>_xlfn.IFNA(VLOOKUP($B123,Schools,'HP Schools Calculation'!HDI$1,0),"")</f>
        <v/>
      </c>
      <c r="HDI123" s="50" t="str">
        <f>_xlfn.IFNA(VLOOKUP($B123,Schools,'HP Schools Calculation'!HDJ$1,0),"")</f>
        <v/>
      </c>
      <c r="HDJ123" s="50" t="str">
        <f>_xlfn.IFNA(VLOOKUP($B123,Schools,'HP Schools Calculation'!HDK$1,0),"")</f>
        <v/>
      </c>
      <c r="HDK123" s="50" t="str">
        <f>_xlfn.IFNA(VLOOKUP($B123,Schools,'HP Schools Calculation'!HDL$1,0),"")</f>
        <v/>
      </c>
      <c r="HDL123" s="50" t="str">
        <f>_xlfn.IFNA(VLOOKUP($B123,Schools,'HP Schools Calculation'!HDM$1,0),"")</f>
        <v/>
      </c>
      <c r="HDM123" s="50" t="str">
        <f>_xlfn.IFNA(VLOOKUP($B123,Schools,'HP Schools Calculation'!HDN$1,0),"")</f>
        <v/>
      </c>
      <c r="HDN123" s="50" t="str">
        <f>_xlfn.IFNA(VLOOKUP($B123,Schools,'HP Schools Calculation'!HDO$1,0),"")</f>
        <v/>
      </c>
      <c r="HDO123" s="50" t="str">
        <f>_xlfn.IFNA(VLOOKUP($B123,Schools,'HP Schools Calculation'!HDP$1,0),"")</f>
        <v/>
      </c>
      <c r="HDP123" s="50" t="str">
        <f>_xlfn.IFNA(VLOOKUP($B123,Schools,'HP Schools Calculation'!HDQ$1,0),"")</f>
        <v/>
      </c>
      <c r="HDQ123" s="50" t="str">
        <f>_xlfn.IFNA(VLOOKUP($B123,Schools,'HP Schools Calculation'!HDR$1,0),"")</f>
        <v/>
      </c>
      <c r="HDR123" s="50" t="str">
        <f>_xlfn.IFNA(VLOOKUP($B123,Schools,'HP Schools Calculation'!HDS$1,0),"")</f>
        <v/>
      </c>
      <c r="HDS123" s="50" t="str">
        <f>_xlfn.IFNA(VLOOKUP($B123,Schools,'HP Schools Calculation'!HDT$1,0),"")</f>
        <v/>
      </c>
      <c r="HDT123" s="50" t="str">
        <f>_xlfn.IFNA(VLOOKUP($B123,Schools,'HP Schools Calculation'!HDU$1,0),"")</f>
        <v/>
      </c>
      <c r="HDU123" s="50" t="str">
        <f>_xlfn.IFNA(VLOOKUP($B123,Schools,'HP Schools Calculation'!HDV$1,0),"")</f>
        <v/>
      </c>
      <c r="HDV123" s="50" t="str">
        <f>_xlfn.IFNA(VLOOKUP($B123,Schools,'HP Schools Calculation'!HDW$1,0),"")</f>
        <v/>
      </c>
      <c r="HDW123" s="50" t="str">
        <f>_xlfn.IFNA(VLOOKUP($B123,Schools,'HP Schools Calculation'!HDX$1,0),"")</f>
        <v/>
      </c>
      <c r="HDX123" s="50" t="str">
        <f>_xlfn.IFNA(VLOOKUP($B123,Schools,'HP Schools Calculation'!HDY$1,0),"")</f>
        <v/>
      </c>
      <c r="HDY123" s="50" t="str">
        <f>_xlfn.IFNA(VLOOKUP($B123,Schools,'HP Schools Calculation'!HDZ$1,0),"")</f>
        <v/>
      </c>
      <c r="HDZ123" s="50" t="str">
        <f>_xlfn.IFNA(VLOOKUP($B123,Schools,'HP Schools Calculation'!HEA$1,0),"")</f>
        <v/>
      </c>
      <c r="HEA123" s="50" t="str">
        <f>_xlfn.IFNA(VLOOKUP($B123,Schools,'HP Schools Calculation'!HEB$1,0),"")</f>
        <v/>
      </c>
      <c r="HEB123" s="50" t="str">
        <f>_xlfn.IFNA(VLOOKUP($B123,Schools,'HP Schools Calculation'!HEC$1,0),"")</f>
        <v/>
      </c>
      <c r="HEC123" s="50" t="str">
        <f>_xlfn.IFNA(VLOOKUP($B123,Schools,'HP Schools Calculation'!HED$1,0),"")</f>
        <v/>
      </c>
      <c r="HED123" s="50" t="str">
        <f>_xlfn.IFNA(VLOOKUP($B123,Schools,'HP Schools Calculation'!HEE$1,0),"")</f>
        <v/>
      </c>
      <c r="HEE123" s="50" t="str">
        <f>_xlfn.IFNA(VLOOKUP($B123,Schools,'HP Schools Calculation'!HEF$1,0),"")</f>
        <v/>
      </c>
      <c r="HEF123" s="50" t="str">
        <f>_xlfn.IFNA(VLOOKUP($B123,Schools,'HP Schools Calculation'!HEG$1,0),"")</f>
        <v/>
      </c>
      <c r="HEG123" s="50" t="str">
        <f>_xlfn.IFNA(VLOOKUP($B123,Schools,'HP Schools Calculation'!HEH$1,0),"")</f>
        <v/>
      </c>
      <c r="HEH123" s="50" t="str">
        <f>_xlfn.IFNA(VLOOKUP($B123,Schools,'HP Schools Calculation'!HEI$1,0),"")</f>
        <v/>
      </c>
      <c r="HEI123" s="50" t="str">
        <f>_xlfn.IFNA(VLOOKUP($B123,Schools,'HP Schools Calculation'!HEJ$1,0),"")</f>
        <v/>
      </c>
      <c r="HEJ123" s="50" t="str">
        <f>_xlfn.IFNA(VLOOKUP($B123,Schools,'HP Schools Calculation'!HEK$1,0),"")</f>
        <v/>
      </c>
      <c r="HEK123" s="50" t="str">
        <f>_xlfn.IFNA(VLOOKUP($B123,Schools,'HP Schools Calculation'!HEL$1,0),"")</f>
        <v/>
      </c>
      <c r="HEL123" s="50" t="str">
        <f>_xlfn.IFNA(VLOOKUP($B123,Schools,'HP Schools Calculation'!HEM$1,0),"")</f>
        <v/>
      </c>
      <c r="HEM123" s="50" t="str">
        <f>_xlfn.IFNA(VLOOKUP($B123,Schools,'HP Schools Calculation'!HEN$1,0),"")</f>
        <v/>
      </c>
      <c r="HEN123" s="50" t="str">
        <f>_xlfn.IFNA(VLOOKUP($B123,Schools,'HP Schools Calculation'!HEO$1,0),"")</f>
        <v/>
      </c>
      <c r="HEO123" s="50" t="str">
        <f>_xlfn.IFNA(VLOOKUP($B123,Schools,'HP Schools Calculation'!HEP$1,0),"")</f>
        <v/>
      </c>
      <c r="HEP123" s="50" t="str">
        <f>_xlfn.IFNA(VLOOKUP($B123,Schools,'HP Schools Calculation'!HEQ$1,0),"")</f>
        <v/>
      </c>
      <c r="HEQ123" s="50" t="str">
        <f>_xlfn.IFNA(VLOOKUP($B123,Schools,'HP Schools Calculation'!HER$1,0),"")</f>
        <v/>
      </c>
      <c r="HER123" s="50" t="str">
        <f>_xlfn.IFNA(VLOOKUP($B123,Schools,'HP Schools Calculation'!HES$1,0),"")</f>
        <v/>
      </c>
      <c r="HES123" s="50" t="str">
        <f>_xlfn.IFNA(VLOOKUP($B123,Schools,'HP Schools Calculation'!HET$1,0),"")</f>
        <v/>
      </c>
      <c r="HET123" s="50" t="str">
        <f>_xlfn.IFNA(VLOOKUP($B123,Schools,'HP Schools Calculation'!HEU$1,0),"")</f>
        <v/>
      </c>
      <c r="HEU123" s="50" t="str">
        <f>_xlfn.IFNA(VLOOKUP($B123,Schools,'HP Schools Calculation'!HEV$1,0),"")</f>
        <v/>
      </c>
      <c r="HEV123" s="50" t="str">
        <f>_xlfn.IFNA(VLOOKUP($B123,Schools,'HP Schools Calculation'!HEW$1,0),"")</f>
        <v/>
      </c>
      <c r="HEW123" s="50" t="str">
        <f>_xlfn.IFNA(VLOOKUP($B123,Schools,'HP Schools Calculation'!HEX$1,0),"")</f>
        <v/>
      </c>
      <c r="HEX123" s="50" t="str">
        <f>_xlfn.IFNA(VLOOKUP($B123,Schools,'HP Schools Calculation'!HEY$1,0),"")</f>
        <v/>
      </c>
      <c r="HEY123" s="50" t="str">
        <f>_xlfn.IFNA(VLOOKUP($B123,Schools,'HP Schools Calculation'!HEZ$1,0),"")</f>
        <v/>
      </c>
      <c r="HEZ123" s="50" t="str">
        <f>_xlfn.IFNA(VLOOKUP($B123,Schools,'HP Schools Calculation'!HFA$1,0),"")</f>
        <v/>
      </c>
      <c r="HFA123" s="50" t="str">
        <f>_xlfn.IFNA(VLOOKUP($B123,Schools,'HP Schools Calculation'!HFB$1,0),"")</f>
        <v/>
      </c>
      <c r="HFB123" s="50" t="str">
        <f>_xlfn.IFNA(VLOOKUP($B123,Schools,'HP Schools Calculation'!HFC$1,0),"")</f>
        <v/>
      </c>
      <c r="HFC123" s="50" t="str">
        <f>_xlfn.IFNA(VLOOKUP($B123,Schools,'HP Schools Calculation'!HFD$1,0),"")</f>
        <v/>
      </c>
      <c r="HFD123" s="50" t="str">
        <f>_xlfn.IFNA(VLOOKUP($B123,Schools,'HP Schools Calculation'!HFE$1,0),"")</f>
        <v/>
      </c>
      <c r="HFE123" s="50" t="str">
        <f>_xlfn.IFNA(VLOOKUP($B123,Schools,'HP Schools Calculation'!HFF$1,0),"")</f>
        <v/>
      </c>
      <c r="HFF123" s="50" t="str">
        <f>_xlfn.IFNA(VLOOKUP($B123,Schools,'HP Schools Calculation'!HFG$1,0),"")</f>
        <v/>
      </c>
      <c r="HFG123" s="50" t="str">
        <f>_xlfn.IFNA(VLOOKUP($B123,Schools,'HP Schools Calculation'!HFH$1,0),"")</f>
        <v/>
      </c>
      <c r="HFH123" s="50" t="str">
        <f>_xlfn.IFNA(VLOOKUP($B123,Schools,'HP Schools Calculation'!HFI$1,0),"")</f>
        <v/>
      </c>
      <c r="HFI123" s="50" t="str">
        <f>_xlfn.IFNA(VLOOKUP($B123,Schools,'HP Schools Calculation'!HFJ$1,0),"")</f>
        <v/>
      </c>
      <c r="HFJ123" s="50" t="str">
        <f>_xlfn.IFNA(VLOOKUP($B123,Schools,'HP Schools Calculation'!HFK$1,0),"")</f>
        <v/>
      </c>
      <c r="HFK123" s="50" t="str">
        <f>_xlfn.IFNA(VLOOKUP($B123,Schools,'HP Schools Calculation'!HFL$1,0),"")</f>
        <v/>
      </c>
      <c r="HFL123" s="50" t="str">
        <f>_xlfn.IFNA(VLOOKUP($B123,Schools,'HP Schools Calculation'!HFM$1,0),"")</f>
        <v/>
      </c>
      <c r="HFM123" s="50" t="str">
        <f>_xlfn.IFNA(VLOOKUP($B123,Schools,'HP Schools Calculation'!HFN$1,0),"")</f>
        <v/>
      </c>
      <c r="HFN123" s="50" t="str">
        <f>_xlfn.IFNA(VLOOKUP($B123,Schools,'HP Schools Calculation'!HFO$1,0),"")</f>
        <v/>
      </c>
      <c r="HFO123" s="50" t="str">
        <f>_xlfn.IFNA(VLOOKUP($B123,Schools,'HP Schools Calculation'!HFP$1,0),"")</f>
        <v/>
      </c>
      <c r="HFP123" s="50" t="str">
        <f>_xlfn.IFNA(VLOOKUP($B123,Schools,'HP Schools Calculation'!HFQ$1,0),"")</f>
        <v/>
      </c>
      <c r="HFQ123" s="50" t="str">
        <f>_xlfn.IFNA(VLOOKUP($B123,Schools,'HP Schools Calculation'!HFR$1,0),"")</f>
        <v/>
      </c>
      <c r="HFR123" s="50" t="str">
        <f>_xlfn.IFNA(VLOOKUP($B123,Schools,'HP Schools Calculation'!HFS$1,0),"")</f>
        <v/>
      </c>
      <c r="HFS123" s="50" t="str">
        <f>_xlfn.IFNA(VLOOKUP($B123,Schools,'HP Schools Calculation'!HFT$1,0),"")</f>
        <v/>
      </c>
      <c r="HFT123" s="50" t="str">
        <f>_xlfn.IFNA(VLOOKUP($B123,Schools,'HP Schools Calculation'!HFU$1,0),"")</f>
        <v/>
      </c>
      <c r="HFU123" s="50" t="str">
        <f>_xlfn.IFNA(VLOOKUP($B123,Schools,'HP Schools Calculation'!HFV$1,0),"")</f>
        <v/>
      </c>
      <c r="HFV123" s="50" t="str">
        <f>_xlfn.IFNA(VLOOKUP($B123,Schools,'HP Schools Calculation'!HFW$1,0),"")</f>
        <v/>
      </c>
      <c r="HFW123" s="50" t="str">
        <f>_xlfn.IFNA(VLOOKUP($B123,Schools,'HP Schools Calculation'!HFX$1,0),"")</f>
        <v/>
      </c>
      <c r="HFX123" s="50" t="str">
        <f>_xlfn.IFNA(VLOOKUP($B123,Schools,'HP Schools Calculation'!HFY$1,0),"")</f>
        <v/>
      </c>
      <c r="HFY123" s="50" t="str">
        <f>_xlfn.IFNA(VLOOKUP($B123,Schools,'HP Schools Calculation'!HFZ$1,0),"")</f>
        <v/>
      </c>
      <c r="HFZ123" s="50" t="str">
        <f>_xlfn.IFNA(VLOOKUP($B123,Schools,'HP Schools Calculation'!HGA$1,0),"")</f>
        <v/>
      </c>
      <c r="HGA123" s="50" t="str">
        <f>_xlfn.IFNA(VLOOKUP($B123,Schools,'HP Schools Calculation'!HGB$1,0),"")</f>
        <v/>
      </c>
      <c r="HGB123" s="50" t="str">
        <f>_xlfn.IFNA(VLOOKUP($B123,Schools,'HP Schools Calculation'!HGC$1,0),"")</f>
        <v/>
      </c>
      <c r="HGC123" s="50" t="str">
        <f>_xlfn.IFNA(VLOOKUP($B123,Schools,'HP Schools Calculation'!HGD$1,0),"")</f>
        <v/>
      </c>
      <c r="HGD123" s="50" t="str">
        <f>_xlfn.IFNA(VLOOKUP($B123,Schools,'HP Schools Calculation'!HGE$1,0),"")</f>
        <v/>
      </c>
      <c r="HGE123" s="50" t="str">
        <f>_xlfn.IFNA(VLOOKUP($B123,Schools,'HP Schools Calculation'!HGF$1,0),"")</f>
        <v/>
      </c>
      <c r="HGF123" s="50" t="str">
        <f>_xlfn.IFNA(VLOOKUP($B123,Schools,'HP Schools Calculation'!HGG$1,0),"")</f>
        <v/>
      </c>
      <c r="HGG123" s="50" t="str">
        <f>_xlfn.IFNA(VLOOKUP($B123,Schools,'HP Schools Calculation'!HGH$1,0),"")</f>
        <v/>
      </c>
      <c r="HGH123" s="50" t="str">
        <f>_xlfn.IFNA(VLOOKUP($B123,Schools,'HP Schools Calculation'!HGI$1,0),"")</f>
        <v/>
      </c>
      <c r="HGI123" s="50" t="str">
        <f>_xlfn.IFNA(VLOOKUP($B123,Schools,'HP Schools Calculation'!HGJ$1,0),"")</f>
        <v/>
      </c>
      <c r="HGJ123" s="50" t="str">
        <f>_xlfn.IFNA(VLOOKUP($B123,Schools,'HP Schools Calculation'!HGK$1,0),"")</f>
        <v/>
      </c>
      <c r="HGK123" s="50" t="str">
        <f>_xlfn.IFNA(VLOOKUP($B123,Schools,'HP Schools Calculation'!HGL$1,0),"")</f>
        <v/>
      </c>
      <c r="HGL123" s="50" t="str">
        <f>_xlfn.IFNA(VLOOKUP($B123,Schools,'HP Schools Calculation'!HGM$1,0),"")</f>
        <v/>
      </c>
      <c r="HGM123" s="50" t="str">
        <f>_xlfn.IFNA(VLOOKUP($B123,Schools,'HP Schools Calculation'!HGN$1,0),"")</f>
        <v/>
      </c>
      <c r="HGN123" s="50" t="str">
        <f>_xlfn.IFNA(VLOOKUP($B123,Schools,'HP Schools Calculation'!HGO$1,0),"")</f>
        <v/>
      </c>
      <c r="HGO123" s="50" t="str">
        <f>_xlfn.IFNA(VLOOKUP($B123,Schools,'HP Schools Calculation'!HGP$1,0),"")</f>
        <v/>
      </c>
      <c r="HGP123" s="50" t="str">
        <f>_xlfn.IFNA(VLOOKUP($B123,Schools,'HP Schools Calculation'!HGQ$1,0),"")</f>
        <v/>
      </c>
      <c r="HGQ123" s="50" t="str">
        <f>_xlfn.IFNA(VLOOKUP($B123,Schools,'HP Schools Calculation'!HGR$1,0),"")</f>
        <v/>
      </c>
      <c r="HGR123" s="50" t="str">
        <f>_xlfn.IFNA(VLOOKUP($B123,Schools,'HP Schools Calculation'!HGS$1,0),"")</f>
        <v/>
      </c>
      <c r="HGS123" s="50" t="str">
        <f>_xlfn.IFNA(VLOOKUP($B123,Schools,'HP Schools Calculation'!HGT$1,0),"")</f>
        <v/>
      </c>
      <c r="HGT123" s="50" t="str">
        <f>_xlfn.IFNA(VLOOKUP($B123,Schools,'HP Schools Calculation'!HGU$1,0),"")</f>
        <v/>
      </c>
      <c r="HGU123" s="50" t="str">
        <f>_xlfn.IFNA(VLOOKUP($B123,Schools,'HP Schools Calculation'!HGV$1,0),"")</f>
        <v/>
      </c>
      <c r="HGV123" s="50" t="str">
        <f>_xlfn.IFNA(VLOOKUP($B123,Schools,'HP Schools Calculation'!HGW$1,0),"")</f>
        <v/>
      </c>
      <c r="HGW123" s="50" t="str">
        <f>_xlfn.IFNA(VLOOKUP($B123,Schools,'HP Schools Calculation'!HGX$1,0),"")</f>
        <v/>
      </c>
      <c r="HGX123" s="50" t="str">
        <f>_xlfn.IFNA(VLOOKUP($B123,Schools,'HP Schools Calculation'!HGY$1,0),"")</f>
        <v/>
      </c>
      <c r="HGY123" s="50" t="str">
        <f>_xlfn.IFNA(VLOOKUP($B123,Schools,'HP Schools Calculation'!HGZ$1,0),"")</f>
        <v/>
      </c>
      <c r="HGZ123" s="50" t="str">
        <f>_xlfn.IFNA(VLOOKUP($B123,Schools,'HP Schools Calculation'!HHA$1,0),"")</f>
        <v/>
      </c>
      <c r="HHA123" s="50" t="str">
        <f>_xlfn.IFNA(VLOOKUP($B123,Schools,'HP Schools Calculation'!HHB$1,0),"")</f>
        <v/>
      </c>
      <c r="HHB123" s="50" t="str">
        <f>_xlfn.IFNA(VLOOKUP($B123,Schools,'HP Schools Calculation'!HHC$1,0),"")</f>
        <v/>
      </c>
      <c r="HHC123" s="50" t="str">
        <f>_xlfn.IFNA(VLOOKUP($B123,Schools,'HP Schools Calculation'!HHD$1,0),"")</f>
        <v/>
      </c>
      <c r="HHD123" s="50" t="str">
        <f>_xlfn.IFNA(VLOOKUP($B123,Schools,'HP Schools Calculation'!HHE$1,0),"")</f>
        <v/>
      </c>
      <c r="HHE123" s="50" t="str">
        <f>_xlfn.IFNA(VLOOKUP($B123,Schools,'HP Schools Calculation'!HHF$1,0),"")</f>
        <v/>
      </c>
      <c r="HHF123" s="50" t="str">
        <f>_xlfn.IFNA(VLOOKUP($B123,Schools,'HP Schools Calculation'!HHG$1,0),"")</f>
        <v/>
      </c>
      <c r="HHG123" s="50" t="str">
        <f>_xlfn.IFNA(VLOOKUP($B123,Schools,'HP Schools Calculation'!HHH$1,0),"")</f>
        <v/>
      </c>
      <c r="HHH123" s="50" t="str">
        <f>_xlfn.IFNA(VLOOKUP($B123,Schools,'HP Schools Calculation'!HHI$1,0),"")</f>
        <v/>
      </c>
      <c r="HHI123" s="50" t="str">
        <f>_xlfn.IFNA(VLOOKUP($B123,Schools,'HP Schools Calculation'!HHJ$1,0),"")</f>
        <v/>
      </c>
      <c r="HHJ123" s="50" t="str">
        <f>_xlfn.IFNA(VLOOKUP($B123,Schools,'HP Schools Calculation'!HHK$1,0),"")</f>
        <v/>
      </c>
      <c r="HHK123" s="50" t="str">
        <f>_xlfn.IFNA(VLOOKUP($B123,Schools,'HP Schools Calculation'!HHL$1,0),"")</f>
        <v/>
      </c>
      <c r="HHL123" s="50" t="str">
        <f>_xlfn.IFNA(VLOOKUP($B123,Schools,'HP Schools Calculation'!HHM$1,0),"")</f>
        <v/>
      </c>
      <c r="HHM123" s="50" t="str">
        <f>_xlfn.IFNA(VLOOKUP($B123,Schools,'HP Schools Calculation'!HHN$1,0),"")</f>
        <v/>
      </c>
      <c r="HHN123" s="50" t="str">
        <f>_xlfn.IFNA(VLOOKUP($B123,Schools,'HP Schools Calculation'!HHO$1,0),"")</f>
        <v/>
      </c>
      <c r="HHO123" s="50" t="str">
        <f>_xlfn.IFNA(VLOOKUP($B123,Schools,'HP Schools Calculation'!HHP$1,0),"")</f>
        <v/>
      </c>
      <c r="HHP123" s="50" t="str">
        <f>_xlfn.IFNA(VLOOKUP($B123,Schools,'HP Schools Calculation'!HHQ$1,0),"")</f>
        <v/>
      </c>
      <c r="HHQ123" s="50" t="str">
        <f>_xlfn.IFNA(VLOOKUP($B123,Schools,'HP Schools Calculation'!HHR$1,0),"")</f>
        <v/>
      </c>
      <c r="HHR123" s="50" t="str">
        <f>_xlfn.IFNA(VLOOKUP($B123,Schools,'HP Schools Calculation'!HHS$1,0),"")</f>
        <v/>
      </c>
      <c r="HHS123" s="50" t="str">
        <f>_xlfn.IFNA(VLOOKUP($B123,Schools,'HP Schools Calculation'!HHT$1,0),"")</f>
        <v/>
      </c>
      <c r="HHT123" s="50" t="str">
        <f>_xlfn.IFNA(VLOOKUP($B123,Schools,'HP Schools Calculation'!HHU$1,0),"")</f>
        <v/>
      </c>
      <c r="HHU123" s="50" t="str">
        <f>_xlfn.IFNA(VLOOKUP($B123,Schools,'HP Schools Calculation'!HHV$1,0),"")</f>
        <v/>
      </c>
      <c r="HHV123" s="50" t="str">
        <f>_xlfn.IFNA(VLOOKUP($B123,Schools,'HP Schools Calculation'!HHW$1,0),"")</f>
        <v/>
      </c>
      <c r="HHW123" s="50" t="str">
        <f>_xlfn.IFNA(VLOOKUP($B123,Schools,'HP Schools Calculation'!HHX$1,0),"")</f>
        <v/>
      </c>
      <c r="HHX123" s="50" t="str">
        <f>_xlfn.IFNA(VLOOKUP($B123,Schools,'HP Schools Calculation'!HHY$1,0),"")</f>
        <v/>
      </c>
      <c r="HHY123" s="50" t="str">
        <f>_xlfn.IFNA(VLOOKUP($B123,Schools,'HP Schools Calculation'!HHZ$1,0),"")</f>
        <v/>
      </c>
      <c r="HHZ123" s="50" t="str">
        <f>_xlfn.IFNA(VLOOKUP($B123,Schools,'HP Schools Calculation'!HIA$1,0),"")</f>
        <v/>
      </c>
      <c r="HIA123" s="50" t="str">
        <f>_xlfn.IFNA(VLOOKUP($B123,Schools,'HP Schools Calculation'!HIB$1,0),"")</f>
        <v/>
      </c>
      <c r="HIB123" s="50" t="str">
        <f>_xlfn.IFNA(VLOOKUP($B123,Schools,'HP Schools Calculation'!HIC$1,0),"")</f>
        <v/>
      </c>
      <c r="HIC123" s="50" t="str">
        <f>_xlfn.IFNA(VLOOKUP($B123,Schools,'HP Schools Calculation'!HID$1,0),"")</f>
        <v/>
      </c>
      <c r="HID123" s="50" t="str">
        <f>_xlfn.IFNA(VLOOKUP($B123,Schools,'HP Schools Calculation'!HIE$1,0),"")</f>
        <v/>
      </c>
      <c r="HIE123" s="50" t="str">
        <f>_xlfn.IFNA(VLOOKUP($B123,Schools,'HP Schools Calculation'!HIF$1,0),"")</f>
        <v/>
      </c>
      <c r="HIF123" s="50" t="str">
        <f>_xlfn.IFNA(VLOOKUP($B123,Schools,'HP Schools Calculation'!HIG$1,0),"")</f>
        <v/>
      </c>
      <c r="HIG123" s="50" t="str">
        <f>_xlfn.IFNA(VLOOKUP($B123,Schools,'HP Schools Calculation'!HIH$1,0),"")</f>
        <v/>
      </c>
      <c r="HIH123" s="50" t="str">
        <f>_xlfn.IFNA(VLOOKUP($B123,Schools,'HP Schools Calculation'!HII$1,0),"")</f>
        <v/>
      </c>
      <c r="HII123" s="50" t="str">
        <f>_xlfn.IFNA(VLOOKUP($B123,Schools,'HP Schools Calculation'!HIJ$1,0),"")</f>
        <v/>
      </c>
      <c r="HIJ123" s="50" t="str">
        <f>_xlfn.IFNA(VLOOKUP($B123,Schools,'HP Schools Calculation'!HIK$1,0),"")</f>
        <v/>
      </c>
      <c r="HIK123" s="50" t="str">
        <f>_xlfn.IFNA(VLOOKUP($B123,Schools,'HP Schools Calculation'!HIL$1,0),"")</f>
        <v/>
      </c>
      <c r="HIL123" s="50" t="str">
        <f>_xlfn.IFNA(VLOOKUP($B123,Schools,'HP Schools Calculation'!HIM$1,0),"")</f>
        <v/>
      </c>
      <c r="HIM123" s="50" t="str">
        <f>_xlfn.IFNA(VLOOKUP($B123,Schools,'HP Schools Calculation'!HIN$1,0),"")</f>
        <v/>
      </c>
      <c r="HIN123" s="50" t="str">
        <f>_xlfn.IFNA(VLOOKUP($B123,Schools,'HP Schools Calculation'!HIO$1,0),"")</f>
        <v/>
      </c>
      <c r="HIO123" s="50" t="str">
        <f>_xlfn.IFNA(VLOOKUP($B123,Schools,'HP Schools Calculation'!HIP$1,0),"")</f>
        <v/>
      </c>
      <c r="HIP123" s="50" t="str">
        <f>_xlfn.IFNA(VLOOKUP($B123,Schools,'HP Schools Calculation'!HIQ$1,0),"")</f>
        <v/>
      </c>
      <c r="HIQ123" s="50" t="str">
        <f>_xlfn.IFNA(VLOOKUP($B123,Schools,'HP Schools Calculation'!HIR$1,0),"")</f>
        <v/>
      </c>
      <c r="HIR123" s="50" t="str">
        <f>_xlfn.IFNA(VLOOKUP($B123,Schools,'HP Schools Calculation'!HIS$1,0),"")</f>
        <v/>
      </c>
      <c r="HIS123" s="50" t="str">
        <f>_xlfn.IFNA(VLOOKUP($B123,Schools,'HP Schools Calculation'!HIT$1,0),"")</f>
        <v/>
      </c>
      <c r="HIT123" s="50" t="str">
        <f>_xlfn.IFNA(VLOOKUP($B123,Schools,'HP Schools Calculation'!HIU$1,0),"")</f>
        <v/>
      </c>
      <c r="HIU123" s="50" t="str">
        <f>_xlfn.IFNA(VLOOKUP($B123,Schools,'HP Schools Calculation'!HIV$1,0),"")</f>
        <v/>
      </c>
      <c r="HIV123" s="50" t="str">
        <f>_xlfn.IFNA(VLOOKUP($B123,Schools,'HP Schools Calculation'!HIW$1,0),"")</f>
        <v/>
      </c>
      <c r="HIW123" s="50" t="str">
        <f>_xlfn.IFNA(VLOOKUP($B123,Schools,'HP Schools Calculation'!HIX$1,0),"")</f>
        <v/>
      </c>
      <c r="HIX123" s="50" t="str">
        <f>_xlfn.IFNA(VLOOKUP($B123,Schools,'HP Schools Calculation'!HIY$1,0),"")</f>
        <v/>
      </c>
      <c r="HIY123" s="50" t="str">
        <f>_xlfn.IFNA(VLOOKUP($B123,Schools,'HP Schools Calculation'!HIZ$1,0),"")</f>
        <v/>
      </c>
      <c r="HIZ123" s="50" t="str">
        <f>_xlfn.IFNA(VLOOKUP($B123,Schools,'HP Schools Calculation'!HJA$1,0),"")</f>
        <v/>
      </c>
      <c r="HJA123" s="50" t="str">
        <f>_xlfn.IFNA(VLOOKUP($B123,Schools,'HP Schools Calculation'!HJB$1,0),"")</f>
        <v/>
      </c>
      <c r="HJB123" s="50" t="str">
        <f>_xlfn.IFNA(VLOOKUP($B123,Schools,'HP Schools Calculation'!HJC$1,0),"")</f>
        <v/>
      </c>
      <c r="HJC123" s="50" t="str">
        <f>_xlfn.IFNA(VLOOKUP($B123,Schools,'HP Schools Calculation'!HJD$1,0),"")</f>
        <v/>
      </c>
      <c r="HJD123" s="50" t="str">
        <f>_xlfn.IFNA(VLOOKUP($B123,Schools,'HP Schools Calculation'!HJE$1,0),"")</f>
        <v/>
      </c>
      <c r="HJE123" s="50" t="str">
        <f>_xlfn.IFNA(VLOOKUP($B123,Schools,'HP Schools Calculation'!HJF$1,0),"")</f>
        <v/>
      </c>
      <c r="HJF123" s="50" t="str">
        <f>_xlfn.IFNA(VLOOKUP($B123,Schools,'HP Schools Calculation'!HJG$1,0),"")</f>
        <v/>
      </c>
      <c r="HJG123" s="50" t="str">
        <f>_xlfn.IFNA(VLOOKUP($B123,Schools,'HP Schools Calculation'!HJH$1,0),"")</f>
        <v/>
      </c>
      <c r="HJH123" s="50" t="str">
        <f>_xlfn.IFNA(VLOOKUP($B123,Schools,'HP Schools Calculation'!HJI$1,0),"")</f>
        <v/>
      </c>
      <c r="HJI123" s="50" t="str">
        <f>_xlfn.IFNA(VLOOKUP($B123,Schools,'HP Schools Calculation'!HJJ$1,0),"")</f>
        <v/>
      </c>
      <c r="HJJ123" s="50" t="str">
        <f>_xlfn.IFNA(VLOOKUP($B123,Schools,'HP Schools Calculation'!HJK$1,0),"")</f>
        <v/>
      </c>
      <c r="HJK123" s="50" t="str">
        <f>_xlfn.IFNA(VLOOKUP($B123,Schools,'HP Schools Calculation'!HJL$1,0),"")</f>
        <v/>
      </c>
      <c r="HJL123" s="50" t="str">
        <f>_xlfn.IFNA(VLOOKUP($B123,Schools,'HP Schools Calculation'!HJM$1,0),"")</f>
        <v/>
      </c>
      <c r="HJM123" s="50" t="str">
        <f>_xlfn.IFNA(VLOOKUP($B123,Schools,'HP Schools Calculation'!HJN$1,0),"")</f>
        <v/>
      </c>
      <c r="HJN123" s="50" t="str">
        <f>_xlfn.IFNA(VLOOKUP($B123,Schools,'HP Schools Calculation'!HJO$1,0),"")</f>
        <v/>
      </c>
      <c r="HJO123" s="50" t="str">
        <f>_xlfn.IFNA(VLOOKUP($B123,Schools,'HP Schools Calculation'!HJP$1,0),"")</f>
        <v/>
      </c>
      <c r="HJP123" s="50" t="str">
        <f>_xlfn.IFNA(VLOOKUP($B123,Schools,'HP Schools Calculation'!HJQ$1,0),"")</f>
        <v/>
      </c>
      <c r="HJQ123" s="50" t="str">
        <f>_xlfn.IFNA(VLOOKUP($B123,Schools,'HP Schools Calculation'!HJR$1,0),"")</f>
        <v/>
      </c>
      <c r="HJR123" s="50" t="str">
        <f>_xlfn.IFNA(VLOOKUP($B123,Schools,'HP Schools Calculation'!HJS$1,0),"")</f>
        <v/>
      </c>
      <c r="HJS123" s="50" t="str">
        <f>_xlfn.IFNA(VLOOKUP($B123,Schools,'HP Schools Calculation'!HJT$1,0),"")</f>
        <v/>
      </c>
      <c r="HJT123" s="50" t="str">
        <f>_xlfn.IFNA(VLOOKUP($B123,Schools,'HP Schools Calculation'!HJU$1,0),"")</f>
        <v/>
      </c>
      <c r="HJU123" s="50" t="str">
        <f>_xlfn.IFNA(VLOOKUP($B123,Schools,'HP Schools Calculation'!HJV$1,0),"")</f>
        <v/>
      </c>
      <c r="HJV123" s="50" t="str">
        <f>_xlfn.IFNA(VLOOKUP($B123,Schools,'HP Schools Calculation'!HJW$1,0),"")</f>
        <v/>
      </c>
      <c r="HJW123" s="50" t="str">
        <f>_xlfn.IFNA(VLOOKUP($B123,Schools,'HP Schools Calculation'!HJX$1,0),"")</f>
        <v/>
      </c>
      <c r="HJX123" s="50" t="str">
        <f>_xlfn.IFNA(VLOOKUP($B123,Schools,'HP Schools Calculation'!HJY$1,0),"")</f>
        <v/>
      </c>
      <c r="HJY123" s="50" t="str">
        <f>_xlfn.IFNA(VLOOKUP($B123,Schools,'HP Schools Calculation'!HJZ$1,0),"")</f>
        <v/>
      </c>
      <c r="HJZ123" s="50" t="str">
        <f>_xlfn.IFNA(VLOOKUP($B123,Schools,'HP Schools Calculation'!HKA$1,0),"")</f>
        <v/>
      </c>
      <c r="HKA123" s="50" t="str">
        <f>_xlfn.IFNA(VLOOKUP($B123,Schools,'HP Schools Calculation'!HKB$1,0),"")</f>
        <v/>
      </c>
      <c r="HKB123" s="50" t="str">
        <f>_xlfn.IFNA(VLOOKUP($B123,Schools,'HP Schools Calculation'!HKC$1,0),"")</f>
        <v/>
      </c>
      <c r="HKC123" s="50" t="str">
        <f>_xlfn.IFNA(VLOOKUP($B123,Schools,'HP Schools Calculation'!HKD$1,0),"")</f>
        <v/>
      </c>
      <c r="HKD123" s="50" t="str">
        <f>_xlfn.IFNA(VLOOKUP($B123,Schools,'HP Schools Calculation'!HKE$1,0),"")</f>
        <v/>
      </c>
      <c r="HKE123" s="50" t="str">
        <f>_xlfn.IFNA(VLOOKUP($B123,Schools,'HP Schools Calculation'!HKF$1,0),"")</f>
        <v/>
      </c>
      <c r="HKF123" s="50" t="str">
        <f>_xlfn.IFNA(VLOOKUP($B123,Schools,'HP Schools Calculation'!HKG$1,0),"")</f>
        <v/>
      </c>
      <c r="HKG123" s="50" t="str">
        <f>_xlfn.IFNA(VLOOKUP($B123,Schools,'HP Schools Calculation'!HKH$1,0),"")</f>
        <v/>
      </c>
      <c r="HKH123" s="50" t="str">
        <f>_xlfn.IFNA(VLOOKUP($B123,Schools,'HP Schools Calculation'!HKI$1,0),"")</f>
        <v/>
      </c>
      <c r="HKI123" s="50" t="str">
        <f>_xlfn.IFNA(VLOOKUP($B123,Schools,'HP Schools Calculation'!HKJ$1,0),"")</f>
        <v/>
      </c>
      <c r="HKJ123" s="50" t="str">
        <f>_xlfn.IFNA(VLOOKUP($B123,Schools,'HP Schools Calculation'!HKK$1,0),"")</f>
        <v/>
      </c>
      <c r="HKK123" s="50" t="str">
        <f>_xlfn.IFNA(VLOOKUP($B123,Schools,'HP Schools Calculation'!HKL$1,0),"")</f>
        <v/>
      </c>
      <c r="HKL123" s="50" t="str">
        <f>_xlfn.IFNA(VLOOKUP($B123,Schools,'HP Schools Calculation'!HKM$1,0),"")</f>
        <v/>
      </c>
      <c r="HKM123" s="50" t="str">
        <f>_xlfn.IFNA(VLOOKUP($B123,Schools,'HP Schools Calculation'!HKN$1,0),"")</f>
        <v/>
      </c>
      <c r="HKN123" s="50" t="str">
        <f>_xlfn.IFNA(VLOOKUP($B123,Schools,'HP Schools Calculation'!HKO$1,0),"")</f>
        <v/>
      </c>
      <c r="HKO123" s="50" t="str">
        <f>_xlfn.IFNA(VLOOKUP($B123,Schools,'HP Schools Calculation'!HKP$1,0),"")</f>
        <v/>
      </c>
      <c r="HKP123" s="50" t="str">
        <f>_xlfn.IFNA(VLOOKUP($B123,Schools,'HP Schools Calculation'!HKQ$1,0),"")</f>
        <v/>
      </c>
      <c r="HKQ123" s="50" t="str">
        <f>_xlfn.IFNA(VLOOKUP($B123,Schools,'HP Schools Calculation'!HKR$1,0),"")</f>
        <v/>
      </c>
      <c r="HKR123" s="50" t="str">
        <f>_xlfn.IFNA(VLOOKUP($B123,Schools,'HP Schools Calculation'!HKS$1,0),"")</f>
        <v/>
      </c>
      <c r="HKS123" s="50" t="str">
        <f>_xlfn.IFNA(VLOOKUP($B123,Schools,'HP Schools Calculation'!HKT$1,0),"")</f>
        <v/>
      </c>
      <c r="HKT123" s="50" t="str">
        <f>_xlfn.IFNA(VLOOKUP($B123,Schools,'HP Schools Calculation'!HKU$1,0),"")</f>
        <v/>
      </c>
      <c r="HKU123" s="50" t="str">
        <f>_xlfn.IFNA(VLOOKUP($B123,Schools,'HP Schools Calculation'!HKV$1,0),"")</f>
        <v/>
      </c>
      <c r="HKV123" s="50" t="str">
        <f>_xlfn.IFNA(VLOOKUP($B123,Schools,'HP Schools Calculation'!HKW$1,0),"")</f>
        <v/>
      </c>
      <c r="HKW123" s="50" t="str">
        <f>_xlfn.IFNA(VLOOKUP($B123,Schools,'HP Schools Calculation'!HKX$1,0),"")</f>
        <v/>
      </c>
      <c r="HKX123" s="50" t="str">
        <f>_xlfn.IFNA(VLOOKUP($B123,Schools,'HP Schools Calculation'!HKY$1,0),"")</f>
        <v/>
      </c>
      <c r="HKY123" s="50" t="str">
        <f>_xlfn.IFNA(VLOOKUP($B123,Schools,'HP Schools Calculation'!HKZ$1,0),"")</f>
        <v/>
      </c>
      <c r="HKZ123" s="50" t="str">
        <f>_xlfn.IFNA(VLOOKUP($B123,Schools,'HP Schools Calculation'!HLA$1,0),"")</f>
        <v/>
      </c>
      <c r="HLA123" s="50" t="str">
        <f>_xlfn.IFNA(VLOOKUP($B123,Schools,'HP Schools Calculation'!HLB$1,0),"")</f>
        <v/>
      </c>
      <c r="HLB123" s="50" t="str">
        <f>_xlfn.IFNA(VLOOKUP($B123,Schools,'HP Schools Calculation'!HLC$1,0),"")</f>
        <v/>
      </c>
      <c r="HLC123" s="50" t="str">
        <f>_xlfn.IFNA(VLOOKUP($B123,Schools,'HP Schools Calculation'!HLD$1,0),"")</f>
        <v/>
      </c>
      <c r="HLD123" s="50" t="str">
        <f>_xlfn.IFNA(VLOOKUP($B123,Schools,'HP Schools Calculation'!HLE$1,0),"")</f>
        <v/>
      </c>
      <c r="HLE123" s="50" t="str">
        <f>_xlfn.IFNA(VLOOKUP($B123,Schools,'HP Schools Calculation'!HLF$1,0),"")</f>
        <v/>
      </c>
      <c r="HLF123" s="50" t="str">
        <f>_xlfn.IFNA(VLOOKUP($B123,Schools,'HP Schools Calculation'!HLG$1,0),"")</f>
        <v/>
      </c>
      <c r="HLG123" s="50" t="str">
        <f>_xlfn.IFNA(VLOOKUP($B123,Schools,'HP Schools Calculation'!HLH$1,0),"")</f>
        <v/>
      </c>
      <c r="HLH123" s="50" t="str">
        <f>_xlfn.IFNA(VLOOKUP($B123,Schools,'HP Schools Calculation'!HLI$1,0),"")</f>
        <v/>
      </c>
      <c r="HLI123" s="50" t="str">
        <f>_xlfn.IFNA(VLOOKUP($B123,Schools,'HP Schools Calculation'!HLJ$1,0),"")</f>
        <v/>
      </c>
      <c r="HLJ123" s="50" t="str">
        <f>_xlfn.IFNA(VLOOKUP($B123,Schools,'HP Schools Calculation'!HLK$1,0),"")</f>
        <v/>
      </c>
      <c r="HLK123" s="50" t="str">
        <f>_xlfn.IFNA(VLOOKUP($B123,Schools,'HP Schools Calculation'!HLL$1,0),"")</f>
        <v/>
      </c>
      <c r="HLL123" s="50" t="str">
        <f>_xlfn.IFNA(VLOOKUP($B123,Schools,'HP Schools Calculation'!HLM$1,0),"")</f>
        <v/>
      </c>
      <c r="HLM123" s="50" t="str">
        <f>_xlfn.IFNA(VLOOKUP($B123,Schools,'HP Schools Calculation'!HLN$1,0),"")</f>
        <v/>
      </c>
      <c r="HLN123" s="50" t="str">
        <f>_xlfn.IFNA(VLOOKUP($B123,Schools,'HP Schools Calculation'!HLO$1,0),"")</f>
        <v/>
      </c>
      <c r="HLO123" s="50" t="str">
        <f>_xlfn.IFNA(VLOOKUP($B123,Schools,'HP Schools Calculation'!HLP$1,0),"")</f>
        <v/>
      </c>
      <c r="HLP123" s="50" t="str">
        <f>_xlfn.IFNA(VLOOKUP($B123,Schools,'HP Schools Calculation'!HLQ$1,0),"")</f>
        <v/>
      </c>
      <c r="HLQ123" s="50" t="str">
        <f>_xlfn.IFNA(VLOOKUP($B123,Schools,'HP Schools Calculation'!HLR$1,0),"")</f>
        <v/>
      </c>
      <c r="HLR123" s="50" t="str">
        <f>_xlfn.IFNA(VLOOKUP($B123,Schools,'HP Schools Calculation'!HLS$1,0),"")</f>
        <v/>
      </c>
      <c r="HLS123" s="50" t="str">
        <f>_xlfn.IFNA(VLOOKUP($B123,Schools,'HP Schools Calculation'!HLT$1,0),"")</f>
        <v/>
      </c>
      <c r="HLT123" s="50" t="str">
        <f>_xlfn.IFNA(VLOOKUP($B123,Schools,'HP Schools Calculation'!HLU$1,0),"")</f>
        <v/>
      </c>
      <c r="HLU123" s="50" t="str">
        <f>_xlfn.IFNA(VLOOKUP($B123,Schools,'HP Schools Calculation'!HLV$1,0),"")</f>
        <v/>
      </c>
      <c r="HLV123" s="50" t="str">
        <f>_xlfn.IFNA(VLOOKUP($B123,Schools,'HP Schools Calculation'!HLW$1,0),"")</f>
        <v/>
      </c>
      <c r="HLW123" s="50" t="str">
        <f>_xlfn.IFNA(VLOOKUP($B123,Schools,'HP Schools Calculation'!HLX$1,0),"")</f>
        <v/>
      </c>
      <c r="HLX123" s="50" t="str">
        <f>_xlfn.IFNA(VLOOKUP($B123,Schools,'HP Schools Calculation'!HLY$1,0),"")</f>
        <v/>
      </c>
      <c r="HLY123" s="50" t="str">
        <f>_xlfn.IFNA(VLOOKUP($B123,Schools,'HP Schools Calculation'!HLZ$1,0),"")</f>
        <v/>
      </c>
      <c r="HLZ123" s="50" t="str">
        <f>_xlfn.IFNA(VLOOKUP($B123,Schools,'HP Schools Calculation'!HMA$1,0),"")</f>
        <v/>
      </c>
      <c r="HMA123" s="50" t="str">
        <f>_xlfn.IFNA(VLOOKUP($B123,Schools,'HP Schools Calculation'!HMB$1,0),"")</f>
        <v/>
      </c>
      <c r="HMB123" s="50" t="str">
        <f>_xlfn.IFNA(VLOOKUP($B123,Schools,'HP Schools Calculation'!HMC$1,0),"")</f>
        <v/>
      </c>
      <c r="HMC123" s="50" t="str">
        <f>_xlfn.IFNA(VLOOKUP($B123,Schools,'HP Schools Calculation'!HMD$1,0),"")</f>
        <v/>
      </c>
      <c r="HMD123" s="50" t="str">
        <f>_xlfn.IFNA(VLOOKUP($B123,Schools,'HP Schools Calculation'!HME$1,0),"")</f>
        <v/>
      </c>
      <c r="HME123" s="50" t="str">
        <f>_xlfn.IFNA(VLOOKUP($B123,Schools,'HP Schools Calculation'!HMF$1,0),"")</f>
        <v/>
      </c>
      <c r="HMF123" s="50" t="str">
        <f>_xlfn.IFNA(VLOOKUP($B123,Schools,'HP Schools Calculation'!HMG$1,0),"")</f>
        <v/>
      </c>
      <c r="HMG123" s="50" t="str">
        <f>_xlfn.IFNA(VLOOKUP($B123,Schools,'HP Schools Calculation'!HMH$1,0),"")</f>
        <v/>
      </c>
      <c r="HMH123" s="50" t="str">
        <f>_xlfn.IFNA(VLOOKUP($B123,Schools,'HP Schools Calculation'!HMI$1,0),"")</f>
        <v/>
      </c>
      <c r="HMI123" s="50" t="str">
        <f>_xlfn.IFNA(VLOOKUP($B123,Schools,'HP Schools Calculation'!HMJ$1,0),"")</f>
        <v/>
      </c>
      <c r="HMJ123" s="50" t="str">
        <f>_xlfn.IFNA(VLOOKUP($B123,Schools,'HP Schools Calculation'!HMK$1,0),"")</f>
        <v/>
      </c>
      <c r="HMK123" s="50" t="str">
        <f>_xlfn.IFNA(VLOOKUP($B123,Schools,'HP Schools Calculation'!HML$1,0),"")</f>
        <v/>
      </c>
      <c r="HML123" s="50" t="str">
        <f>_xlfn.IFNA(VLOOKUP($B123,Schools,'HP Schools Calculation'!HMM$1,0),"")</f>
        <v/>
      </c>
      <c r="HMM123" s="50" t="str">
        <f>_xlfn.IFNA(VLOOKUP($B123,Schools,'HP Schools Calculation'!HMN$1,0),"")</f>
        <v/>
      </c>
      <c r="HMN123" s="50" t="str">
        <f>_xlfn.IFNA(VLOOKUP($B123,Schools,'HP Schools Calculation'!HMO$1,0),"")</f>
        <v/>
      </c>
      <c r="HMO123" s="50" t="str">
        <f>_xlfn.IFNA(VLOOKUP($B123,Schools,'HP Schools Calculation'!HMP$1,0),"")</f>
        <v/>
      </c>
      <c r="HMP123" s="50" t="str">
        <f>_xlfn.IFNA(VLOOKUP($B123,Schools,'HP Schools Calculation'!HMQ$1,0),"")</f>
        <v/>
      </c>
      <c r="HMQ123" s="50" t="str">
        <f>_xlfn.IFNA(VLOOKUP($B123,Schools,'HP Schools Calculation'!HMR$1,0),"")</f>
        <v/>
      </c>
      <c r="HMR123" s="50" t="str">
        <f>_xlfn.IFNA(VLOOKUP($B123,Schools,'HP Schools Calculation'!HMS$1,0),"")</f>
        <v/>
      </c>
      <c r="HMS123" s="50" t="str">
        <f>_xlfn.IFNA(VLOOKUP($B123,Schools,'HP Schools Calculation'!HMT$1,0),"")</f>
        <v/>
      </c>
      <c r="HMT123" s="50" t="str">
        <f>_xlfn.IFNA(VLOOKUP($B123,Schools,'HP Schools Calculation'!HMU$1,0),"")</f>
        <v/>
      </c>
      <c r="HMU123" s="50" t="str">
        <f>_xlfn.IFNA(VLOOKUP($B123,Schools,'HP Schools Calculation'!HMV$1,0),"")</f>
        <v/>
      </c>
      <c r="HMV123" s="50" t="str">
        <f>_xlfn.IFNA(VLOOKUP($B123,Schools,'HP Schools Calculation'!HMW$1,0),"")</f>
        <v/>
      </c>
      <c r="HMW123" s="50" t="str">
        <f>_xlfn.IFNA(VLOOKUP($B123,Schools,'HP Schools Calculation'!HMX$1,0),"")</f>
        <v/>
      </c>
      <c r="HMX123" s="50" t="str">
        <f>_xlfn.IFNA(VLOOKUP($B123,Schools,'HP Schools Calculation'!HMY$1,0),"")</f>
        <v/>
      </c>
      <c r="HMY123" s="50" t="str">
        <f>_xlfn.IFNA(VLOOKUP($B123,Schools,'HP Schools Calculation'!HMZ$1,0),"")</f>
        <v/>
      </c>
      <c r="HMZ123" s="50" t="str">
        <f>_xlfn.IFNA(VLOOKUP($B123,Schools,'HP Schools Calculation'!HNA$1,0),"")</f>
        <v/>
      </c>
      <c r="HNA123" s="50" t="str">
        <f>_xlfn.IFNA(VLOOKUP($B123,Schools,'HP Schools Calculation'!HNB$1,0),"")</f>
        <v/>
      </c>
      <c r="HNB123" s="50" t="str">
        <f>_xlfn.IFNA(VLOOKUP($B123,Schools,'HP Schools Calculation'!HNC$1,0),"")</f>
        <v/>
      </c>
      <c r="HNC123" s="50" t="str">
        <f>_xlfn.IFNA(VLOOKUP($B123,Schools,'HP Schools Calculation'!HND$1,0),"")</f>
        <v/>
      </c>
      <c r="HND123" s="50" t="str">
        <f>_xlfn.IFNA(VLOOKUP($B123,Schools,'HP Schools Calculation'!HNE$1,0),"")</f>
        <v/>
      </c>
      <c r="HNE123" s="50" t="str">
        <f>_xlfn.IFNA(VLOOKUP($B123,Schools,'HP Schools Calculation'!HNF$1,0),"")</f>
        <v/>
      </c>
      <c r="HNF123" s="50" t="str">
        <f>_xlfn.IFNA(VLOOKUP($B123,Schools,'HP Schools Calculation'!HNG$1,0),"")</f>
        <v/>
      </c>
      <c r="HNG123" s="50" t="str">
        <f>_xlfn.IFNA(VLOOKUP($B123,Schools,'HP Schools Calculation'!HNH$1,0),"")</f>
        <v/>
      </c>
      <c r="HNH123" s="50" t="str">
        <f>_xlfn.IFNA(VLOOKUP($B123,Schools,'HP Schools Calculation'!HNI$1,0),"")</f>
        <v/>
      </c>
      <c r="HNI123" s="50" t="str">
        <f>_xlfn.IFNA(VLOOKUP($B123,Schools,'HP Schools Calculation'!HNJ$1,0),"")</f>
        <v/>
      </c>
      <c r="HNJ123" s="50" t="str">
        <f>_xlfn.IFNA(VLOOKUP($B123,Schools,'HP Schools Calculation'!HNK$1,0),"")</f>
        <v/>
      </c>
      <c r="HNK123" s="50" t="str">
        <f>_xlfn.IFNA(VLOOKUP($B123,Schools,'HP Schools Calculation'!HNL$1,0),"")</f>
        <v/>
      </c>
      <c r="HNL123" s="50" t="str">
        <f>_xlfn.IFNA(VLOOKUP($B123,Schools,'HP Schools Calculation'!HNM$1,0),"")</f>
        <v/>
      </c>
      <c r="HNM123" s="50" t="str">
        <f>_xlfn.IFNA(VLOOKUP($B123,Schools,'HP Schools Calculation'!HNN$1,0),"")</f>
        <v/>
      </c>
      <c r="HNN123" s="50" t="str">
        <f>_xlfn.IFNA(VLOOKUP($B123,Schools,'HP Schools Calculation'!HNO$1,0),"")</f>
        <v/>
      </c>
      <c r="HNO123" s="50" t="str">
        <f>_xlfn.IFNA(VLOOKUP($B123,Schools,'HP Schools Calculation'!HNP$1,0),"")</f>
        <v/>
      </c>
      <c r="HNP123" s="50" t="str">
        <f>_xlfn.IFNA(VLOOKUP($B123,Schools,'HP Schools Calculation'!HNQ$1,0),"")</f>
        <v/>
      </c>
      <c r="HNQ123" s="50" t="str">
        <f>_xlfn.IFNA(VLOOKUP($B123,Schools,'HP Schools Calculation'!HNR$1,0),"")</f>
        <v/>
      </c>
      <c r="HNR123" s="50" t="str">
        <f>_xlfn.IFNA(VLOOKUP($B123,Schools,'HP Schools Calculation'!HNS$1,0),"")</f>
        <v/>
      </c>
      <c r="HNS123" s="50" t="str">
        <f>_xlfn.IFNA(VLOOKUP($B123,Schools,'HP Schools Calculation'!HNT$1,0),"")</f>
        <v/>
      </c>
      <c r="HNT123" s="50" t="str">
        <f>_xlfn.IFNA(VLOOKUP($B123,Schools,'HP Schools Calculation'!HNU$1,0),"")</f>
        <v/>
      </c>
      <c r="HNU123" s="50" t="str">
        <f>_xlfn.IFNA(VLOOKUP($B123,Schools,'HP Schools Calculation'!HNV$1,0),"")</f>
        <v/>
      </c>
      <c r="HNV123" s="50" t="str">
        <f>_xlfn.IFNA(VLOOKUP($B123,Schools,'HP Schools Calculation'!HNW$1,0),"")</f>
        <v/>
      </c>
      <c r="HNW123" s="50" t="str">
        <f>_xlfn.IFNA(VLOOKUP($B123,Schools,'HP Schools Calculation'!HNX$1,0),"")</f>
        <v/>
      </c>
      <c r="HNX123" s="50" t="str">
        <f>_xlfn.IFNA(VLOOKUP($B123,Schools,'HP Schools Calculation'!HNY$1,0),"")</f>
        <v/>
      </c>
      <c r="HNY123" s="50" t="str">
        <f>_xlfn.IFNA(VLOOKUP($B123,Schools,'HP Schools Calculation'!HNZ$1,0),"")</f>
        <v/>
      </c>
      <c r="HNZ123" s="50" t="str">
        <f>_xlfn.IFNA(VLOOKUP($B123,Schools,'HP Schools Calculation'!HOA$1,0),"")</f>
        <v/>
      </c>
      <c r="HOA123" s="50" t="str">
        <f>_xlfn.IFNA(VLOOKUP($B123,Schools,'HP Schools Calculation'!HOB$1,0),"")</f>
        <v/>
      </c>
      <c r="HOB123" s="50" t="str">
        <f>_xlfn.IFNA(VLOOKUP($B123,Schools,'HP Schools Calculation'!HOC$1,0),"")</f>
        <v/>
      </c>
      <c r="HOC123" s="50" t="str">
        <f>_xlfn.IFNA(VLOOKUP($B123,Schools,'HP Schools Calculation'!HOD$1,0),"")</f>
        <v/>
      </c>
      <c r="HOD123" s="50" t="str">
        <f>_xlfn.IFNA(VLOOKUP($B123,Schools,'HP Schools Calculation'!HOE$1,0),"")</f>
        <v/>
      </c>
      <c r="HOE123" s="50" t="str">
        <f>_xlfn.IFNA(VLOOKUP($B123,Schools,'HP Schools Calculation'!HOF$1,0),"")</f>
        <v/>
      </c>
      <c r="HOF123" s="50" t="str">
        <f>_xlfn.IFNA(VLOOKUP($B123,Schools,'HP Schools Calculation'!HOG$1,0),"")</f>
        <v/>
      </c>
      <c r="HOG123" s="50" t="str">
        <f>_xlfn.IFNA(VLOOKUP($B123,Schools,'HP Schools Calculation'!HOH$1,0),"")</f>
        <v/>
      </c>
      <c r="HOH123" s="50" t="str">
        <f>_xlfn.IFNA(VLOOKUP($B123,Schools,'HP Schools Calculation'!HOI$1,0),"")</f>
        <v/>
      </c>
      <c r="HOI123" s="50" t="str">
        <f>_xlfn.IFNA(VLOOKUP($B123,Schools,'HP Schools Calculation'!HOJ$1,0),"")</f>
        <v/>
      </c>
      <c r="HOJ123" s="50" t="str">
        <f>_xlfn.IFNA(VLOOKUP($B123,Schools,'HP Schools Calculation'!HOK$1,0),"")</f>
        <v/>
      </c>
      <c r="HOK123" s="50" t="str">
        <f>_xlfn.IFNA(VLOOKUP($B123,Schools,'HP Schools Calculation'!HOL$1,0),"")</f>
        <v/>
      </c>
      <c r="HOL123" s="50" t="str">
        <f>_xlfn.IFNA(VLOOKUP($B123,Schools,'HP Schools Calculation'!HOM$1,0),"")</f>
        <v/>
      </c>
      <c r="HOM123" s="50" t="str">
        <f>_xlfn.IFNA(VLOOKUP($B123,Schools,'HP Schools Calculation'!HON$1,0),"")</f>
        <v/>
      </c>
      <c r="HON123" s="50" t="str">
        <f>_xlfn.IFNA(VLOOKUP($B123,Schools,'HP Schools Calculation'!HOO$1,0),"")</f>
        <v/>
      </c>
      <c r="HOO123" s="50" t="str">
        <f>_xlfn.IFNA(VLOOKUP($B123,Schools,'HP Schools Calculation'!HOP$1,0),"")</f>
        <v/>
      </c>
      <c r="HOP123" s="50" t="str">
        <f>_xlfn.IFNA(VLOOKUP($B123,Schools,'HP Schools Calculation'!HOQ$1,0),"")</f>
        <v/>
      </c>
      <c r="HOQ123" s="50" t="str">
        <f>_xlfn.IFNA(VLOOKUP($B123,Schools,'HP Schools Calculation'!HOR$1,0),"")</f>
        <v/>
      </c>
      <c r="HOR123" s="50" t="str">
        <f>_xlfn.IFNA(VLOOKUP($B123,Schools,'HP Schools Calculation'!HOS$1,0),"")</f>
        <v/>
      </c>
      <c r="HOS123" s="50" t="str">
        <f>_xlfn.IFNA(VLOOKUP($B123,Schools,'HP Schools Calculation'!HOT$1,0),"")</f>
        <v/>
      </c>
      <c r="HOT123" s="50" t="str">
        <f>_xlfn.IFNA(VLOOKUP($B123,Schools,'HP Schools Calculation'!HOU$1,0),"")</f>
        <v/>
      </c>
      <c r="HOU123" s="50" t="str">
        <f>_xlfn.IFNA(VLOOKUP($B123,Schools,'HP Schools Calculation'!HOV$1,0),"")</f>
        <v/>
      </c>
      <c r="HOV123" s="50" t="str">
        <f>_xlfn.IFNA(VLOOKUP($B123,Schools,'HP Schools Calculation'!HOW$1,0),"")</f>
        <v/>
      </c>
      <c r="HOW123" s="50" t="str">
        <f>_xlfn.IFNA(VLOOKUP($B123,Schools,'HP Schools Calculation'!HOX$1,0),"")</f>
        <v/>
      </c>
      <c r="HOX123" s="50" t="str">
        <f>_xlfn.IFNA(VLOOKUP($B123,Schools,'HP Schools Calculation'!HOY$1,0),"")</f>
        <v/>
      </c>
      <c r="HOY123" s="50" t="str">
        <f>_xlfn.IFNA(VLOOKUP($B123,Schools,'HP Schools Calculation'!HOZ$1,0),"")</f>
        <v/>
      </c>
      <c r="HOZ123" s="50" t="str">
        <f>_xlfn.IFNA(VLOOKUP($B123,Schools,'HP Schools Calculation'!HPA$1,0),"")</f>
        <v/>
      </c>
      <c r="HPA123" s="50" t="str">
        <f>_xlfn.IFNA(VLOOKUP($B123,Schools,'HP Schools Calculation'!HPB$1,0),"")</f>
        <v/>
      </c>
      <c r="HPB123" s="50" t="str">
        <f>_xlfn.IFNA(VLOOKUP($B123,Schools,'HP Schools Calculation'!HPC$1,0),"")</f>
        <v/>
      </c>
      <c r="HPC123" s="50" t="str">
        <f>_xlfn.IFNA(VLOOKUP($B123,Schools,'HP Schools Calculation'!HPD$1,0),"")</f>
        <v/>
      </c>
      <c r="HPD123" s="50" t="str">
        <f>_xlfn.IFNA(VLOOKUP($B123,Schools,'HP Schools Calculation'!HPE$1,0),"")</f>
        <v/>
      </c>
      <c r="HPE123" s="50" t="str">
        <f>_xlfn.IFNA(VLOOKUP($B123,Schools,'HP Schools Calculation'!HPF$1,0),"")</f>
        <v/>
      </c>
      <c r="HPF123" s="50" t="str">
        <f>_xlfn.IFNA(VLOOKUP($B123,Schools,'HP Schools Calculation'!HPG$1,0),"")</f>
        <v/>
      </c>
      <c r="HPG123" s="50" t="str">
        <f>_xlfn.IFNA(VLOOKUP($B123,Schools,'HP Schools Calculation'!HPH$1,0),"")</f>
        <v/>
      </c>
      <c r="HPH123" s="50" t="str">
        <f>_xlfn.IFNA(VLOOKUP($B123,Schools,'HP Schools Calculation'!HPI$1,0),"")</f>
        <v/>
      </c>
      <c r="HPI123" s="50" t="str">
        <f>_xlfn.IFNA(VLOOKUP($B123,Schools,'HP Schools Calculation'!HPJ$1,0),"")</f>
        <v/>
      </c>
      <c r="HPJ123" s="50" t="str">
        <f>_xlfn.IFNA(VLOOKUP($B123,Schools,'HP Schools Calculation'!HPK$1,0),"")</f>
        <v/>
      </c>
      <c r="HPK123" s="50" t="str">
        <f>_xlfn.IFNA(VLOOKUP($B123,Schools,'HP Schools Calculation'!HPL$1,0),"")</f>
        <v/>
      </c>
      <c r="HPL123" s="50" t="str">
        <f>_xlfn.IFNA(VLOOKUP($B123,Schools,'HP Schools Calculation'!HPM$1,0),"")</f>
        <v/>
      </c>
      <c r="HPM123" s="50" t="str">
        <f>_xlfn.IFNA(VLOOKUP($B123,Schools,'HP Schools Calculation'!HPN$1,0),"")</f>
        <v/>
      </c>
      <c r="HPN123" s="50" t="str">
        <f>_xlfn.IFNA(VLOOKUP($B123,Schools,'HP Schools Calculation'!HPO$1,0),"")</f>
        <v/>
      </c>
      <c r="HPO123" s="50" t="str">
        <f>_xlfn.IFNA(VLOOKUP($B123,Schools,'HP Schools Calculation'!HPP$1,0),"")</f>
        <v/>
      </c>
      <c r="HPP123" s="50" t="str">
        <f>_xlfn.IFNA(VLOOKUP($B123,Schools,'HP Schools Calculation'!HPQ$1,0),"")</f>
        <v/>
      </c>
      <c r="HPQ123" s="50" t="str">
        <f>_xlfn.IFNA(VLOOKUP($B123,Schools,'HP Schools Calculation'!HPR$1,0),"")</f>
        <v/>
      </c>
      <c r="HPR123" s="50" t="str">
        <f>_xlfn.IFNA(VLOOKUP($B123,Schools,'HP Schools Calculation'!HPS$1,0),"")</f>
        <v/>
      </c>
      <c r="HPS123" s="50" t="str">
        <f>_xlfn.IFNA(VLOOKUP($B123,Schools,'HP Schools Calculation'!HPT$1,0),"")</f>
        <v/>
      </c>
      <c r="HPT123" s="50" t="str">
        <f>_xlfn.IFNA(VLOOKUP($B123,Schools,'HP Schools Calculation'!HPU$1,0),"")</f>
        <v/>
      </c>
      <c r="HPU123" s="50" t="str">
        <f>_xlfn.IFNA(VLOOKUP($B123,Schools,'HP Schools Calculation'!HPV$1,0),"")</f>
        <v/>
      </c>
      <c r="HPV123" s="50" t="str">
        <f>_xlfn.IFNA(VLOOKUP($B123,Schools,'HP Schools Calculation'!HPW$1,0),"")</f>
        <v/>
      </c>
      <c r="HPW123" s="50" t="str">
        <f>_xlfn.IFNA(VLOOKUP($B123,Schools,'HP Schools Calculation'!HPX$1,0),"")</f>
        <v/>
      </c>
      <c r="HPX123" s="50" t="str">
        <f>_xlfn.IFNA(VLOOKUP($B123,Schools,'HP Schools Calculation'!HPY$1,0),"")</f>
        <v/>
      </c>
      <c r="HPY123" s="50" t="str">
        <f>_xlfn.IFNA(VLOOKUP($B123,Schools,'HP Schools Calculation'!HPZ$1,0),"")</f>
        <v/>
      </c>
      <c r="HPZ123" s="50" t="str">
        <f>_xlfn.IFNA(VLOOKUP($B123,Schools,'HP Schools Calculation'!HQA$1,0),"")</f>
        <v/>
      </c>
      <c r="HQA123" s="50" t="str">
        <f>_xlfn.IFNA(VLOOKUP($B123,Schools,'HP Schools Calculation'!HQB$1,0),"")</f>
        <v/>
      </c>
      <c r="HQB123" s="50" t="str">
        <f>_xlfn.IFNA(VLOOKUP($B123,Schools,'HP Schools Calculation'!HQC$1,0),"")</f>
        <v/>
      </c>
      <c r="HQC123" s="50" t="str">
        <f>_xlfn.IFNA(VLOOKUP($B123,Schools,'HP Schools Calculation'!HQD$1,0),"")</f>
        <v/>
      </c>
      <c r="HQD123" s="50" t="str">
        <f>_xlfn.IFNA(VLOOKUP($B123,Schools,'HP Schools Calculation'!HQE$1,0),"")</f>
        <v/>
      </c>
      <c r="HQE123" s="50" t="str">
        <f>_xlfn.IFNA(VLOOKUP($B123,Schools,'HP Schools Calculation'!HQF$1,0),"")</f>
        <v/>
      </c>
      <c r="HQF123" s="50" t="str">
        <f>_xlfn.IFNA(VLOOKUP($B123,Schools,'HP Schools Calculation'!HQG$1,0),"")</f>
        <v/>
      </c>
      <c r="HQG123" s="50" t="str">
        <f>_xlfn.IFNA(VLOOKUP($B123,Schools,'HP Schools Calculation'!HQH$1,0),"")</f>
        <v/>
      </c>
      <c r="HQH123" s="50" t="str">
        <f>_xlfn.IFNA(VLOOKUP($B123,Schools,'HP Schools Calculation'!HQI$1,0),"")</f>
        <v/>
      </c>
      <c r="HQI123" s="50" t="str">
        <f>_xlfn.IFNA(VLOOKUP($B123,Schools,'HP Schools Calculation'!HQJ$1,0),"")</f>
        <v/>
      </c>
      <c r="HQJ123" s="50" t="str">
        <f>_xlfn.IFNA(VLOOKUP($B123,Schools,'HP Schools Calculation'!HQK$1,0),"")</f>
        <v/>
      </c>
      <c r="HQK123" s="50" t="str">
        <f>_xlfn.IFNA(VLOOKUP($B123,Schools,'HP Schools Calculation'!HQL$1,0),"")</f>
        <v/>
      </c>
      <c r="HQL123" s="50" t="str">
        <f>_xlfn.IFNA(VLOOKUP($B123,Schools,'HP Schools Calculation'!HQM$1,0),"")</f>
        <v/>
      </c>
      <c r="HQM123" s="50" t="str">
        <f>_xlfn.IFNA(VLOOKUP($B123,Schools,'HP Schools Calculation'!HQN$1,0),"")</f>
        <v/>
      </c>
      <c r="HQN123" s="50" t="str">
        <f>_xlfn.IFNA(VLOOKUP($B123,Schools,'HP Schools Calculation'!HQO$1,0),"")</f>
        <v/>
      </c>
      <c r="HQO123" s="50" t="str">
        <f>_xlfn.IFNA(VLOOKUP($B123,Schools,'HP Schools Calculation'!HQP$1,0),"")</f>
        <v/>
      </c>
      <c r="HQP123" s="50" t="str">
        <f>_xlfn.IFNA(VLOOKUP($B123,Schools,'HP Schools Calculation'!HQQ$1,0),"")</f>
        <v/>
      </c>
      <c r="HQQ123" s="50" t="str">
        <f>_xlfn.IFNA(VLOOKUP($B123,Schools,'HP Schools Calculation'!HQR$1,0),"")</f>
        <v/>
      </c>
      <c r="HQR123" s="50" t="str">
        <f>_xlfn.IFNA(VLOOKUP($B123,Schools,'HP Schools Calculation'!HQS$1,0),"")</f>
        <v/>
      </c>
      <c r="HQS123" s="50" t="str">
        <f>_xlfn.IFNA(VLOOKUP($B123,Schools,'HP Schools Calculation'!HQT$1,0),"")</f>
        <v/>
      </c>
      <c r="HQT123" s="50" t="str">
        <f>_xlfn.IFNA(VLOOKUP($B123,Schools,'HP Schools Calculation'!HQU$1,0),"")</f>
        <v/>
      </c>
      <c r="HQU123" s="50" t="str">
        <f>_xlfn.IFNA(VLOOKUP($B123,Schools,'HP Schools Calculation'!HQV$1,0),"")</f>
        <v/>
      </c>
      <c r="HQV123" s="50" t="str">
        <f>_xlfn.IFNA(VLOOKUP($B123,Schools,'HP Schools Calculation'!HQW$1,0),"")</f>
        <v/>
      </c>
      <c r="HQW123" s="50" t="str">
        <f>_xlfn.IFNA(VLOOKUP($B123,Schools,'HP Schools Calculation'!HQX$1,0),"")</f>
        <v/>
      </c>
      <c r="HQX123" s="50" t="str">
        <f>_xlfn.IFNA(VLOOKUP($B123,Schools,'HP Schools Calculation'!HQY$1,0),"")</f>
        <v/>
      </c>
      <c r="HQY123" s="50" t="str">
        <f>_xlfn.IFNA(VLOOKUP($B123,Schools,'HP Schools Calculation'!HQZ$1,0),"")</f>
        <v/>
      </c>
      <c r="HQZ123" s="50" t="str">
        <f>_xlfn.IFNA(VLOOKUP($B123,Schools,'HP Schools Calculation'!HRA$1,0),"")</f>
        <v/>
      </c>
      <c r="HRA123" s="50" t="str">
        <f>_xlfn.IFNA(VLOOKUP($B123,Schools,'HP Schools Calculation'!HRB$1,0),"")</f>
        <v/>
      </c>
      <c r="HRB123" s="50" t="str">
        <f>_xlfn.IFNA(VLOOKUP($B123,Schools,'HP Schools Calculation'!HRC$1,0),"")</f>
        <v/>
      </c>
      <c r="HRC123" s="50" t="str">
        <f>_xlfn.IFNA(VLOOKUP($B123,Schools,'HP Schools Calculation'!HRD$1,0),"")</f>
        <v/>
      </c>
      <c r="HRD123" s="50" t="str">
        <f>_xlfn.IFNA(VLOOKUP($B123,Schools,'HP Schools Calculation'!HRE$1,0),"")</f>
        <v/>
      </c>
      <c r="HRE123" s="50" t="str">
        <f>_xlfn.IFNA(VLOOKUP($B123,Schools,'HP Schools Calculation'!HRF$1,0),"")</f>
        <v/>
      </c>
      <c r="HRF123" s="50" t="str">
        <f>_xlfn.IFNA(VLOOKUP($B123,Schools,'HP Schools Calculation'!HRG$1,0),"")</f>
        <v/>
      </c>
      <c r="HRG123" s="50" t="str">
        <f>_xlfn.IFNA(VLOOKUP($B123,Schools,'HP Schools Calculation'!HRH$1,0),"")</f>
        <v/>
      </c>
      <c r="HRH123" s="50" t="str">
        <f>_xlfn.IFNA(VLOOKUP($B123,Schools,'HP Schools Calculation'!HRI$1,0),"")</f>
        <v/>
      </c>
      <c r="HRI123" s="50" t="str">
        <f>_xlfn.IFNA(VLOOKUP($B123,Schools,'HP Schools Calculation'!HRJ$1,0),"")</f>
        <v/>
      </c>
      <c r="HRJ123" s="50" t="str">
        <f>_xlfn.IFNA(VLOOKUP($B123,Schools,'HP Schools Calculation'!HRK$1,0),"")</f>
        <v/>
      </c>
      <c r="HRK123" s="50" t="str">
        <f>_xlfn.IFNA(VLOOKUP($B123,Schools,'HP Schools Calculation'!HRL$1,0),"")</f>
        <v/>
      </c>
      <c r="HRL123" s="50" t="str">
        <f>_xlfn.IFNA(VLOOKUP($B123,Schools,'HP Schools Calculation'!HRM$1,0),"")</f>
        <v/>
      </c>
      <c r="HRM123" s="50" t="str">
        <f>_xlfn.IFNA(VLOOKUP($B123,Schools,'HP Schools Calculation'!HRN$1,0),"")</f>
        <v/>
      </c>
      <c r="HRN123" s="50" t="str">
        <f>_xlfn.IFNA(VLOOKUP($B123,Schools,'HP Schools Calculation'!HRO$1,0),"")</f>
        <v/>
      </c>
      <c r="HRO123" s="50" t="str">
        <f>_xlfn.IFNA(VLOOKUP($B123,Schools,'HP Schools Calculation'!HRP$1,0),"")</f>
        <v/>
      </c>
      <c r="HRP123" s="50" t="str">
        <f>_xlfn.IFNA(VLOOKUP($B123,Schools,'HP Schools Calculation'!HRQ$1,0),"")</f>
        <v/>
      </c>
      <c r="HRQ123" s="50" t="str">
        <f>_xlfn.IFNA(VLOOKUP($B123,Schools,'HP Schools Calculation'!HRR$1,0),"")</f>
        <v/>
      </c>
      <c r="HRR123" s="50" t="str">
        <f>_xlfn.IFNA(VLOOKUP($B123,Schools,'HP Schools Calculation'!HRS$1,0),"")</f>
        <v/>
      </c>
      <c r="HRS123" s="50" t="str">
        <f>_xlfn.IFNA(VLOOKUP($B123,Schools,'HP Schools Calculation'!HRT$1,0),"")</f>
        <v/>
      </c>
      <c r="HRT123" s="50" t="str">
        <f>_xlfn.IFNA(VLOOKUP($B123,Schools,'HP Schools Calculation'!HRU$1,0),"")</f>
        <v/>
      </c>
      <c r="HRU123" s="50" t="str">
        <f>_xlfn.IFNA(VLOOKUP($B123,Schools,'HP Schools Calculation'!HRV$1,0),"")</f>
        <v/>
      </c>
      <c r="HRV123" s="50" t="str">
        <f>_xlfn.IFNA(VLOOKUP($B123,Schools,'HP Schools Calculation'!HRW$1,0),"")</f>
        <v/>
      </c>
      <c r="HRW123" s="50" t="str">
        <f>_xlfn.IFNA(VLOOKUP($B123,Schools,'HP Schools Calculation'!HRX$1,0),"")</f>
        <v/>
      </c>
      <c r="HRX123" s="50" t="str">
        <f>_xlfn.IFNA(VLOOKUP($B123,Schools,'HP Schools Calculation'!HRY$1,0),"")</f>
        <v/>
      </c>
      <c r="HRY123" s="50" t="str">
        <f>_xlfn.IFNA(VLOOKUP($B123,Schools,'HP Schools Calculation'!HRZ$1,0),"")</f>
        <v/>
      </c>
      <c r="HRZ123" s="50" t="str">
        <f>_xlfn.IFNA(VLOOKUP($B123,Schools,'HP Schools Calculation'!HSA$1,0),"")</f>
        <v/>
      </c>
      <c r="HSA123" s="50" t="str">
        <f>_xlfn.IFNA(VLOOKUP($B123,Schools,'HP Schools Calculation'!HSB$1,0),"")</f>
        <v/>
      </c>
      <c r="HSB123" s="50" t="str">
        <f>_xlfn.IFNA(VLOOKUP($B123,Schools,'HP Schools Calculation'!HSC$1,0),"")</f>
        <v/>
      </c>
      <c r="HSC123" s="50" t="str">
        <f>_xlfn.IFNA(VLOOKUP($B123,Schools,'HP Schools Calculation'!HSD$1,0),"")</f>
        <v/>
      </c>
      <c r="HSD123" s="50" t="str">
        <f>_xlfn.IFNA(VLOOKUP($B123,Schools,'HP Schools Calculation'!HSE$1,0),"")</f>
        <v/>
      </c>
      <c r="HSE123" s="50" t="str">
        <f>_xlfn.IFNA(VLOOKUP($B123,Schools,'HP Schools Calculation'!HSF$1,0),"")</f>
        <v/>
      </c>
      <c r="HSF123" s="50" t="str">
        <f>_xlfn.IFNA(VLOOKUP($B123,Schools,'HP Schools Calculation'!HSG$1,0),"")</f>
        <v/>
      </c>
      <c r="HSG123" s="50" t="str">
        <f>_xlfn.IFNA(VLOOKUP($B123,Schools,'HP Schools Calculation'!HSH$1,0),"")</f>
        <v/>
      </c>
      <c r="HSH123" s="50" t="str">
        <f>_xlfn.IFNA(VLOOKUP($B123,Schools,'HP Schools Calculation'!HSI$1,0),"")</f>
        <v/>
      </c>
      <c r="HSI123" s="50" t="str">
        <f>_xlfn.IFNA(VLOOKUP($B123,Schools,'HP Schools Calculation'!HSJ$1,0),"")</f>
        <v/>
      </c>
      <c r="HSJ123" s="50" t="str">
        <f>_xlfn.IFNA(VLOOKUP($B123,Schools,'HP Schools Calculation'!HSK$1,0),"")</f>
        <v/>
      </c>
      <c r="HSK123" s="50" t="str">
        <f>_xlfn.IFNA(VLOOKUP($B123,Schools,'HP Schools Calculation'!HSL$1,0),"")</f>
        <v/>
      </c>
      <c r="HSL123" s="50" t="str">
        <f>_xlfn.IFNA(VLOOKUP($B123,Schools,'HP Schools Calculation'!HSM$1,0),"")</f>
        <v/>
      </c>
      <c r="HSM123" s="50" t="str">
        <f>_xlfn.IFNA(VLOOKUP($B123,Schools,'HP Schools Calculation'!HSN$1,0),"")</f>
        <v/>
      </c>
      <c r="HSN123" s="50" t="str">
        <f>_xlfn.IFNA(VLOOKUP($B123,Schools,'HP Schools Calculation'!HSO$1,0),"")</f>
        <v/>
      </c>
      <c r="HSO123" s="50" t="str">
        <f>_xlfn.IFNA(VLOOKUP($B123,Schools,'HP Schools Calculation'!HSP$1,0),"")</f>
        <v/>
      </c>
      <c r="HSP123" s="50" t="str">
        <f>_xlfn.IFNA(VLOOKUP($B123,Schools,'HP Schools Calculation'!HSQ$1,0),"")</f>
        <v/>
      </c>
      <c r="HSQ123" s="50" t="str">
        <f>_xlfn.IFNA(VLOOKUP($B123,Schools,'HP Schools Calculation'!HSR$1,0),"")</f>
        <v/>
      </c>
      <c r="HSR123" s="50" t="str">
        <f>_xlfn.IFNA(VLOOKUP($B123,Schools,'HP Schools Calculation'!HSS$1,0),"")</f>
        <v/>
      </c>
      <c r="HSS123" s="50" t="str">
        <f>_xlfn.IFNA(VLOOKUP($B123,Schools,'HP Schools Calculation'!HST$1,0),"")</f>
        <v/>
      </c>
      <c r="HST123" s="50" t="str">
        <f>_xlfn.IFNA(VLOOKUP($B123,Schools,'HP Schools Calculation'!HSU$1,0),"")</f>
        <v/>
      </c>
      <c r="HSU123" s="50" t="str">
        <f>_xlfn.IFNA(VLOOKUP($B123,Schools,'HP Schools Calculation'!HSV$1,0),"")</f>
        <v/>
      </c>
      <c r="HSV123" s="50" t="str">
        <f>_xlfn.IFNA(VLOOKUP($B123,Schools,'HP Schools Calculation'!HSW$1,0),"")</f>
        <v/>
      </c>
      <c r="HSW123" s="50" t="str">
        <f>_xlfn.IFNA(VLOOKUP($B123,Schools,'HP Schools Calculation'!HSX$1,0),"")</f>
        <v/>
      </c>
      <c r="HSX123" s="50" t="str">
        <f>_xlfn.IFNA(VLOOKUP($B123,Schools,'HP Schools Calculation'!HSY$1,0),"")</f>
        <v/>
      </c>
      <c r="HSY123" s="50" t="str">
        <f>_xlfn.IFNA(VLOOKUP($B123,Schools,'HP Schools Calculation'!HSZ$1,0),"")</f>
        <v/>
      </c>
      <c r="HSZ123" s="50" t="str">
        <f>_xlfn.IFNA(VLOOKUP($B123,Schools,'HP Schools Calculation'!HTA$1,0),"")</f>
        <v/>
      </c>
      <c r="HTA123" s="50" t="str">
        <f>_xlfn.IFNA(VLOOKUP($B123,Schools,'HP Schools Calculation'!HTB$1,0),"")</f>
        <v/>
      </c>
      <c r="HTB123" s="50" t="str">
        <f>_xlfn.IFNA(VLOOKUP($B123,Schools,'HP Schools Calculation'!HTC$1,0),"")</f>
        <v/>
      </c>
      <c r="HTC123" s="50" t="str">
        <f>_xlfn.IFNA(VLOOKUP($B123,Schools,'HP Schools Calculation'!HTD$1,0),"")</f>
        <v/>
      </c>
      <c r="HTD123" s="50" t="str">
        <f>_xlfn.IFNA(VLOOKUP($B123,Schools,'HP Schools Calculation'!HTE$1,0),"")</f>
        <v/>
      </c>
      <c r="HTE123" s="50" t="str">
        <f>_xlfn.IFNA(VLOOKUP($B123,Schools,'HP Schools Calculation'!HTF$1,0),"")</f>
        <v/>
      </c>
      <c r="HTF123" s="50" t="str">
        <f>_xlfn.IFNA(VLOOKUP($B123,Schools,'HP Schools Calculation'!HTG$1,0),"")</f>
        <v/>
      </c>
      <c r="HTG123" s="50" t="str">
        <f>_xlfn.IFNA(VLOOKUP($B123,Schools,'HP Schools Calculation'!HTH$1,0),"")</f>
        <v/>
      </c>
      <c r="HTH123" s="50" t="str">
        <f>_xlfn.IFNA(VLOOKUP($B123,Schools,'HP Schools Calculation'!HTI$1,0),"")</f>
        <v/>
      </c>
      <c r="HTI123" s="50" t="str">
        <f>_xlfn.IFNA(VLOOKUP($B123,Schools,'HP Schools Calculation'!HTJ$1,0),"")</f>
        <v/>
      </c>
      <c r="HTJ123" s="50" t="str">
        <f>_xlfn.IFNA(VLOOKUP($B123,Schools,'HP Schools Calculation'!HTK$1,0),"")</f>
        <v/>
      </c>
      <c r="HTK123" s="50" t="str">
        <f>_xlfn.IFNA(VLOOKUP($B123,Schools,'HP Schools Calculation'!HTL$1,0),"")</f>
        <v/>
      </c>
      <c r="HTL123" s="50" t="str">
        <f>_xlfn.IFNA(VLOOKUP($B123,Schools,'HP Schools Calculation'!HTM$1,0),"")</f>
        <v/>
      </c>
      <c r="HTM123" s="50" t="str">
        <f>_xlfn.IFNA(VLOOKUP($B123,Schools,'HP Schools Calculation'!HTN$1,0),"")</f>
        <v/>
      </c>
      <c r="HTN123" s="50" t="str">
        <f>_xlfn.IFNA(VLOOKUP($B123,Schools,'HP Schools Calculation'!HTO$1,0),"")</f>
        <v/>
      </c>
      <c r="HTO123" s="50" t="str">
        <f>_xlfn.IFNA(VLOOKUP($B123,Schools,'HP Schools Calculation'!HTP$1,0),"")</f>
        <v/>
      </c>
      <c r="HTP123" s="50" t="str">
        <f>_xlfn.IFNA(VLOOKUP($B123,Schools,'HP Schools Calculation'!HTQ$1,0),"")</f>
        <v/>
      </c>
      <c r="HTQ123" s="50" t="str">
        <f>_xlfn.IFNA(VLOOKUP($B123,Schools,'HP Schools Calculation'!HTR$1,0),"")</f>
        <v/>
      </c>
      <c r="HTR123" s="50" t="str">
        <f>_xlfn.IFNA(VLOOKUP($B123,Schools,'HP Schools Calculation'!HTS$1,0),"")</f>
        <v/>
      </c>
      <c r="HTS123" s="50" t="str">
        <f>_xlfn.IFNA(VLOOKUP($B123,Schools,'HP Schools Calculation'!HTT$1,0),"")</f>
        <v/>
      </c>
      <c r="HTT123" s="50" t="str">
        <f>_xlfn.IFNA(VLOOKUP($B123,Schools,'HP Schools Calculation'!HTU$1,0),"")</f>
        <v/>
      </c>
      <c r="HTU123" s="50" t="str">
        <f>_xlfn.IFNA(VLOOKUP($B123,Schools,'HP Schools Calculation'!HTV$1,0),"")</f>
        <v/>
      </c>
      <c r="HTV123" s="50" t="str">
        <f>_xlfn.IFNA(VLOOKUP($B123,Schools,'HP Schools Calculation'!HTW$1,0),"")</f>
        <v/>
      </c>
      <c r="HTW123" s="50" t="str">
        <f>_xlfn.IFNA(VLOOKUP($B123,Schools,'HP Schools Calculation'!HTX$1,0),"")</f>
        <v/>
      </c>
      <c r="HTX123" s="50" t="str">
        <f>_xlfn.IFNA(VLOOKUP($B123,Schools,'HP Schools Calculation'!HTY$1,0),"")</f>
        <v/>
      </c>
      <c r="HTY123" s="50" t="str">
        <f>_xlfn.IFNA(VLOOKUP($B123,Schools,'HP Schools Calculation'!HTZ$1,0),"")</f>
        <v/>
      </c>
      <c r="HTZ123" s="50" t="str">
        <f>_xlfn.IFNA(VLOOKUP($B123,Schools,'HP Schools Calculation'!HUA$1,0),"")</f>
        <v/>
      </c>
      <c r="HUA123" s="50" t="str">
        <f>_xlfn.IFNA(VLOOKUP($B123,Schools,'HP Schools Calculation'!HUB$1,0),"")</f>
        <v/>
      </c>
      <c r="HUB123" s="50" t="str">
        <f>_xlfn.IFNA(VLOOKUP($B123,Schools,'HP Schools Calculation'!HUC$1,0),"")</f>
        <v/>
      </c>
      <c r="HUC123" s="50" t="str">
        <f>_xlfn.IFNA(VLOOKUP($B123,Schools,'HP Schools Calculation'!HUD$1,0),"")</f>
        <v/>
      </c>
      <c r="HUD123" s="50" t="str">
        <f>_xlfn.IFNA(VLOOKUP($B123,Schools,'HP Schools Calculation'!HUE$1,0),"")</f>
        <v/>
      </c>
      <c r="HUE123" s="50" t="str">
        <f>_xlfn.IFNA(VLOOKUP($B123,Schools,'HP Schools Calculation'!HUF$1,0),"")</f>
        <v/>
      </c>
      <c r="HUF123" s="50" t="str">
        <f>_xlfn.IFNA(VLOOKUP($B123,Schools,'HP Schools Calculation'!HUG$1,0),"")</f>
        <v/>
      </c>
      <c r="HUG123" s="50" t="str">
        <f>_xlfn.IFNA(VLOOKUP($B123,Schools,'HP Schools Calculation'!HUH$1,0),"")</f>
        <v/>
      </c>
      <c r="HUH123" s="50" t="str">
        <f>_xlfn.IFNA(VLOOKUP($B123,Schools,'HP Schools Calculation'!HUI$1,0),"")</f>
        <v/>
      </c>
      <c r="HUI123" s="50" t="str">
        <f>_xlfn.IFNA(VLOOKUP($B123,Schools,'HP Schools Calculation'!HUJ$1,0),"")</f>
        <v/>
      </c>
      <c r="HUJ123" s="50" t="str">
        <f>_xlfn.IFNA(VLOOKUP($B123,Schools,'HP Schools Calculation'!HUK$1,0),"")</f>
        <v/>
      </c>
      <c r="HUK123" s="50" t="str">
        <f>_xlfn.IFNA(VLOOKUP($B123,Schools,'HP Schools Calculation'!HUL$1,0),"")</f>
        <v/>
      </c>
      <c r="HUL123" s="50" t="str">
        <f>_xlfn.IFNA(VLOOKUP($B123,Schools,'HP Schools Calculation'!HUM$1,0),"")</f>
        <v/>
      </c>
      <c r="HUM123" s="50" t="str">
        <f>_xlfn.IFNA(VLOOKUP($B123,Schools,'HP Schools Calculation'!HUN$1,0),"")</f>
        <v/>
      </c>
      <c r="HUN123" s="50" t="str">
        <f>_xlfn.IFNA(VLOOKUP($B123,Schools,'HP Schools Calculation'!HUO$1,0),"")</f>
        <v/>
      </c>
      <c r="HUO123" s="50" t="str">
        <f>_xlfn.IFNA(VLOOKUP($B123,Schools,'HP Schools Calculation'!HUP$1,0),"")</f>
        <v/>
      </c>
      <c r="HUP123" s="50" t="str">
        <f>_xlfn.IFNA(VLOOKUP($B123,Schools,'HP Schools Calculation'!HUQ$1,0),"")</f>
        <v/>
      </c>
      <c r="HUQ123" s="50" t="str">
        <f>_xlfn.IFNA(VLOOKUP($B123,Schools,'HP Schools Calculation'!HUR$1,0),"")</f>
        <v/>
      </c>
      <c r="HUR123" s="50" t="str">
        <f>_xlfn.IFNA(VLOOKUP($B123,Schools,'HP Schools Calculation'!HUS$1,0),"")</f>
        <v/>
      </c>
      <c r="HUS123" s="50" t="str">
        <f>_xlfn.IFNA(VLOOKUP($B123,Schools,'HP Schools Calculation'!HUT$1,0),"")</f>
        <v/>
      </c>
      <c r="HUT123" s="50" t="str">
        <f>_xlfn.IFNA(VLOOKUP($B123,Schools,'HP Schools Calculation'!HUU$1,0),"")</f>
        <v/>
      </c>
      <c r="HUU123" s="50" t="str">
        <f>_xlfn.IFNA(VLOOKUP($B123,Schools,'HP Schools Calculation'!HUV$1,0),"")</f>
        <v/>
      </c>
      <c r="HUV123" s="50" t="str">
        <f>_xlfn.IFNA(VLOOKUP($B123,Schools,'HP Schools Calculation'!HUW$1,0),"")</f>
        <v/>
      </c>
      <c r="HUW123" s="50" t="str">
        <f>_xlfn.IFNA(VLOOKUP($B123,Schools,'HP Schools Calculation'!HUX$1,0),"")</f>
        <v/>
      </c>
      <c r="HUX123" s="50" t="str">
        <f>_xlfn.IFNA(VLOOKUP($B123,Schools,'HP Schools Calculation'!HUY$1,0),"")</f>
        <v/>
      </c>
      <c r="HUY123" s="50" t="str">
        <f>_xlfn.IFNA(VLOOKUP($B123,Schools,'HP Schools Calculation'!HUZ$1,0),"")</f>
        <v/>
      </c>
      <c r="HUZ123" s="50" t="str">
        <f>_xlfn.IFNA(VLOOKUP($B123,Schools,'HP Schools Calculation'!HVA$1,0),"")</f>
        <v/>
      </c>
      <c r="HVA123" s="50" t="str">
        <f>_xlfn.IFNA(VLOOKUP($B123,Schools,'HP Schools Calculation'!HVB$1,0),"")</f>
        <v/>
      </c>
      <c r="HVB123" s="50" t="str">
        <f>_xlfn.IFNA(VLOOKUP($B123,Schools,'HP Schools Calculation'!HVC$1,0),"")</f>
        <v/>
      </c>
      <c r="HVC123" s="50" t="str">
        <f>_xlfn.IFNA(VLOOKUP($B123,Schools,'HP Schools Calculation'!HVD$1,0),"")</f>
        <v/>
      </c>
      <c r="HVD123" s="50" t="str">
        <f>_xlfn.IFNA(VLOOKUP($B123,Schools,'HP Schools Calculation'!HVE$1,0),"")</f>
        <v/>
      </c>
      <c r="HVE123" s="50" t="str">
        <f>_xlfn.IFNA(VLOOKUP($B123,Schools,'HP Schools Calculation'!HVF$1,0),"")</f>
        <v/>
      </c>
      <c r="HVF123" s="50" t="str">
        <f>_xlfn.IFNA(VLOOKUP($B123,Schools,'HP Schools Calculation'!HVG$1,0),"")</f>
        <v/>
      </c>
      <c r="HVG123" s="50" t="str">
        <f>_xlfn.IFNA(VLOOKUP($B123,Schools,'HP Schools Calculation'!HVH$1,0),"")</f>
        <v/>
      </c>
      <c r="HVH123" s="50" t="str">
        <f>_xlfn.IFNA(VLOOKUP($B123,Schools,'HP Schools Calculation'!HVI$1,0),"")</f>
        <v/>
      </c>
      <c r="HVI123" s="50" t="str">
        <f>_xlfn.IFNA(VLOOKUP($B123,Schools,'HP Schools Calculation'!HVJ$1,0),"")</f>
        <v/>
      </c>
      <c r="HVJ123" s="50" t="str">
        <f>_xlfn.IFNA(VLOOKUP($B123,Schools,'HP Schools Calculation'!HVK$1,0),"")</f>
        <v/>
      </c>
      <c r="HVK123" s="50" t="str">
        <f>_xlfn.IFNA(VLOOKUP($B123,Schools,'HP Schools Calculation'!HVL$1,0),"")</f>
        <v/>
      </c>
      <c r="HVL123" s="50" t="str">
        <f>_xlfn.IFNA(VLOOKUP($B123,Schools,'HP Schools Calculation'!HVM$1,0),"")</f>
        <v/>
      </c>
      <c r="HVM123" s="50" t="str">
        <f>_xlfn.IFNA(VLOOKUP($B123,Schools,'HP Schools Calculation'!HVN$1,0),"")</f>
        <v/>
      </c>
      <c r="HVN123" s="50" t="str">
        <f>_xlfn.IFNA(VLOOKUP($B123,Schools,'HP Schools Calculation'!HVO$1,0),"")</f>
        <v/>
      </c>
      <c r="HVO123" s="50" t="str">
        <f>_xlfn.IFNA(VLOOKUP($B123,Schools,'HP Schools Calculation'!HVP$1,0),"")</f>
        <v/>
      </c>
      <c r="HVP123" s="50" t="str">
        <f>_xlfn.IFNA(VLOOKUP($B123,Schools,'HP Schools Calculation'!HVQ$1,0),"")</f>
        <v/>
      </c>
      <c r="HVQ123" s="50" t="str">
        <f>_xlfn.IFNA(VLOOKUP($B123,Schools,'HP Schools Calculation'!HVR$1,0),"")</f>
        <v/>
      </c>
      <c r="HVR123" s="50" t="str">
        <f>_xlfn.IFNA(VLOOKUP($B123,Schools,'HP Schools Calculation'!HVS$1,0),"")</f>
        <v/>
      </c>
      <c r="HVS123" s="50" t="str">
        <f>_xlfn.IFNA(VLOOKUP($B123,Schools,'HP Schools Calculation'!HVT$1,0),"")</f>
        <v/>
      </c>
      <c r="HVT123" s="50" t="str">
        <f>_xlfn.IFNA(VLOOKUP($B123,Schools,'HP Schools Calculation'!HVU$1,0),"")</f>
        <v/>
      </c>
      <c r="HVU123" s="50" t="str">
        <f>_xlfn.IFNA(VLOOKUP($B123,Schools,'HP Schools Calculation'!HVV$1,0),"")</f>
        <v/>
      </c>
      <c r="HVV123" s="50" t="str">
        <f>_xlfn.IFNA(VLOOKUP($B123,Schools,'HP Schools Calculation'!HVW$1,0),"")</f>
        <v/>
      </c>
      <c r="HVW123" s="50" t="str">
        <f>_xlfn.IFNA(VLOOKUP($B123,Schools,'HP Schools Calculation'!HVX$1,0),"")</f>
        <v/>
      </c>
      <c r="HVX123" s="50" t="str">
        <f>_xlfn.IFNA(VLOOKUP($B123,Schools,'HP Schools Calculation'!HVY$1,0),"")</f>
        <v/>
      </c>
      <c r="HVY123" s="50" t="str">
        <f>_xlfn.IFNA(VLOOKUP($B123,Schools,'HP Schools Calculation'!HVZ$1,0),"")</f>
        <v/>
      </c>
      <c r="HVZ123" s="50" t="str">
        <f>_xlfn.IFNA(VLOOKUP($B123,Schools,'HP Schools Calculation'!HWA$1,0),"")</f>
        <v/>
      </c>
      <c r="HWA123" s="50" t="str">
        <f>_xlfn.IFNA(VLOOKUP($B123,Schools,'HP Schools Calculation'!HWB$1,0),"")</f>
        <v/>
      </c>
      <c r="HWB123" s="50" t="str">
        <f>_xlfn.IFNA(VLOOKUP($B123,Schools,'HP Schools Calculation'!HWC$1,0),"")</f>
        <v/>
      </c>
      <c r="HWC123" s="50" t="str">
        <f>_xlfn.IFNA(VLOOKUP($B123,Schools,'HP Schools Calculation'!HWD$1,0),"")</f>
        <v/>
      </c>
      <c r="HWD123" s="50" t="str">
        <f>_xlfn.IFNA(VLOOKUP($B123,Schools,'HP Schools Calculation'!HWE$1,0),"")</f>
        <v/>
      </c>
      <c r="HWE123" s="50" t="str">
        <f>_xlfn.IFNA(VLOOKUP($B123,Schools,'HP Schools Calculation'!HWF$1,0),"")</f>
        <v/>
      </c>
      <c r="HWF123" s="50" t="str">
        <f>_xlfn.IFNA(VLOOKUP($B123,Schools,'HP Schools Calculation'!HWG$1,0),"")</f>
        <v/>
      </c>
      <c r="HWG123" s="50" t="str">
        <f>_xlfn.IFNA(VLOOKUP($B123,Schools,'HP Schools Calculation'!HWH$1,0),"")</f>
        <v/>
      </c>
      <c r="HWH123" s="50" t="str">
        <f>_xlfn.IFNA(VLOOKUP($B123,Schools,'HP Schools Calculation'!HWI$1,0),"")</f>
        <v/>
      </c>
      <c r="HWI123" s="50" t="str">
        <f>_xlfn.IFNA(VLOOKUP($B123,Schools,'HP Schools Calculation'!HWJ$1,0),"")</f>
        <v/>
      </c>
      <c r="HWJ123" s="50" t="str">
        <f>_xlfn.IFNA(VLOOKUP($B123,Schools,'HP Schools Calculation'!HWK$1,0),"")</f>
        <v/>
      </c>
      <c r="HWK123" s="50" t="str">
        <f>_xlfn.IFNA(VLOOKUP($B123,Schools,'HP Schools Calculation'!HWL$1,0),"")</f>
        <v/>
      </c>
      <c r="HWL123" s="50" t="str">
        <f>_xlfn.IFNA(VLOOKUP($B123,Schools,'HP Schools Calculation'!HWM$1,0),"")</f>
        <v/>
      </c>
      <c r="HWM123" s="50" t="str">
        <f>_xlfn.IFNA(VLOOKUP($B123,Schools,'HP Schools Calculation'!HWN$1,0),"")</f>
        <v/>
      </c>
      <c r="HWN123" s="50" t="str">
        <f>_xlfn.IFNA(VLOOKUP($B123,Schools,'HP Schools Calculation'!HWO$1,0),"")</f>
        <v/>
      </c>
      <c r="HWO123" s="50" t="str">
        <f>_xlfn.IFNA(VLOOKUP($B123,Schools,'HP Schools Calculation'!HWP$1,0),"")</f>
        <v/>
      </c>
      <c r="HWP123" s="50" t="str">
        <f>_xlfn.IFNA(VLOOKUP($B123,Schools,'HP Schools Calculation'!HWQ$1,0),"")</f>
        <v/>
      </c>
      <c r="HWQ123" s="50" t="str">
        <f>_xlfn.IFNA(VLOOKUP($B123,Schools,'HP Schools Calculation'!HWR$1,0),"")</f>
        <v/>
      </c>
      <c r="HWR123" s="50" t="str">
        <f>_xlfn.IFNA(VLOOKUP($B123,Schools,'HP Schools Calculation'!HWS$1,0),"")</f>
        <v/>
      </c>
      <c r="HWS123" s="50" t="str">
        <f>_xlfn.IFNA(VLOOKUP($B123,Schools,'HP Schools Calculation'!HWT$1,0),"")</f>
        <v/>
      </c>
      <c r="HWT123" s="50" t="str">
        <f>_xlfn.IFNA(VLOOKUP($B123,Schools,'HP Schools Calculation'!HWU$1,0),"")</f>
        <v/>
      </c>
      <c r="HWU123" s="50" t="str">
        <f>_xlfn.IFNA(VLOOKUP($B123,Schools,'HP Schools Calculation'!HWV$1,0),"")</f>
        <v/>
      </c>
      <c r="HWV123" s="50" t="str">
        <f>_xlfn.IFNA(VLOOKUP($B123,Schools,'HP Schools Calculation'!HWW$1,0),"")</f>
        <v/>
      </c>
      <c r="HWW123" s="50" t="str">
        <f>_xlfn.IFNA(VLOOKUP($B123,Schools,'HP Schools Calculation'!HWX$1,0),"")</f>
        <v/>
      </c>
      <c r="HWX123" s="50" t="str">
        <f>_xlfn.IFNA(VLOOKUP($B123,Schools,'HP Schools Calculation'!HWY$1,0),"")</f>
        <v/>
      </c>
      <c r="HWY123" s="50" t="str">
        <f>_xlfn.IFNA(VLOOKUP($B123,Schools,'HP Schools Calculation'!HWZ$1,0),"")</f>
        <v/>
      </c>
      <c r="HWZ123" s="50" t="str">
        <f>_xlfn.IFNA(VLOOKUP($B123,Schools,'HP Schools Calculation'!HXA$1,0),"")</f>
        <v/>
      </c>
      <c r="HXA123" s="50" t="str">
        <f>_xlfn.IFNA(VLOOKUP($B123,Schools,'HP Schools Calculation'!HXB$1,0),"")</f>
        <v/>
      </c>
      <c r="HXB123" s="50" t="str">
        <f>_xlfn.IFNA(VLOOKUP($B123,Schools,'HP Schools Calculation'!HXC$1,0),"")</f>
        <v/>
      </c>
      <c r="HXC123" s="50" t="str">
        <f>_xlfn.IFNA(VLOOKUP($B123,Schools,'HP Schools Calculation'!HXD$1,0),"")</f>
        <v/>
      </c>
      <c r="HXD123" s="50" t="str">
        <f>_xlfn.IFNA(VLOOKUP($B123,Schools,'HP Schools Calculation'!HXE$1,0),"")</f>
        <v/>
      </c>
      <c r="HXE123" s="50" t="str">
        <f>_xlfn.IFNA(VLOOKUP($B123,Schools,'HP Schools Calculation'!HXF$1,0),"")</f>
        <v/>
      </c>
      <c r="HXF123" s="50" t="str">
        <f>_xlfn.IFNA(VLOOKUP($B123,Schools,'HP Schools Calculation'!HXG$1,0),"")</f>
        <v/>
      </c>
      <c r="HXG123" s="50" t="str">
        <f>_xlfn.IFNA(VLOOKUP($B123,Schools,'HP Schools Calculation'!HXH$1,0),"")</f>
        <v/>
      </c>
      <c r="HXH123" s="50" t="str">
        <f>_xlfn.IFNA(VLOOKUP($B123,Schools,'HP Schools Calculation'!HXI$1,0),"")</f>
        <v/>
      </c>
      <c r="HXI123" s="50" t="str">
        <f>_xlfn.IFNA(VLOOKUP($B123,Schools,'HP Schools Calculation'!HXJ$1,0),"")</f>
        <v/>
      </c>
      <c r="HXJ123" s="50" t="str">
        <f>_xlfn.IFNA(VLOOKUP($B123,Schools,'HP Schools Calculation'!HXK$1,0),"")</f>
        <v/>
      </c>
      <c r="HXK123" s="50" t="str">
        <f>_xlfn.IFNA(VLOOKUP($B123,Schools,'HP Schools Calculation'!HXL$1,0),"")</f>
        <v/>
      </c>
      <c r="HXL123" s="50" t="str">
        <f>_xlfn.IFNA(VLOOKUP($B123,Schools,'HP Schools Calculation'!HXM$1,0),"")</f>
        <v/>
      </c>
      <c r="HXM123" s="50" t="str">
        <f>_xlfn.IFNA(VLOOKUP($B123,Schools,'HP Schools Calculation'!HXN$1,0),"")</f>
        <v/>
      </c>
      <c r="HXN123" s="50" t="str">
        <f>_xlfn.IFNA(VLOOKUP($B123,Schools,'HP Schools Calculation'!HXO$1,0),"")</f>
        <v/>
      </c>
      <c r="HXO123" s="50" t="str">
        <f>_xlfn.IFNA(VLOOKUP($B123,Schools,'HP Schools Calculation'!HXP$1,0),"")</f>
        <v/>
      </c>
      <c r="HXP123" s="50" t="str">
        <f>_xlfn.IFNA(VLOOKUP($B123,Schools,'HP Schools Calculation'!HXQ$1,0),"")</f>
        <v/>
      </c>
      <c r="HXQ123" s="50" t="str">
        <f>_xlfn.IFNA(VLOOKUP($B123,Schools,'HP Schools Calculation'!HXR$1,0),"")</f>
        <v/>
      </c>
      <c r="HXR123" s="50" t="str">
        <f>_xlfn.IFNA(VLOOKUP($B123,Schools,'HP Schools Calculation'!HXS$1,0),"")</f>
        <v/>
      </c>
      <c r="HXS123" s="50" t="str">
        <f>_xlfn.IFNA(VLOOKUP($B123,Schools,'HP Schools Calculation'!HXT$1,0),"")</f>
        <v/>
      </c>
      <c r="HXT123" s="50" t="str">
        <f>_xlfn.IFNA(VLOOKUP($B123,Schools,'HP Schools Calculation'!HXU$1,0),"")</f>
        <v/>
      </c>
      <c r="HXU123" s="50" t="str">
        <f>_xlfn.IFNA(VLOOKUP($B123,Schools,'HP Schools Calculation'!HXV$1,0),"")</f>
        <v/>
      </c>
      <c r="HXV123" s="50" t="str">
        <f>_xlfn.IFNA(VLOOKUP($B123,Schools,'HP Schools Calculation'!HXW$1,0),"")</f>
        <v/>
      </c>
      <c r="HXW123" s="50" t="str">
        <f>_xlfn.IFNA(VLOOKUP($B123,Schools,'HP Schools Calculation'!HXX$1,0),"")</f>
        <v/>
      </c>
      <c r="HXX123" s="50" t="str">
        <f>_xlfn.IFNA(VLOOKUP($B123,Schools,'HP Schools Calculation'!HXY$1,0),"")</f>
        <v/>
      </c>
      <c r="HXY123" s="50" t="str">
        <f>_xlfn.IFNA(VLOOKUP($B123,Schools,'HP Schools Calculation'!HXZ$1,0),"")</f>
        <v/>
      </c>
      <c r="HXZ123" s="50" t="str">
        <f>_xlfn.IFNA(VLOOKUP($B123,Schools,'HP Schools Calculation'!HYA$1,0),"")</f>
        <v/>
      </c>
      <c r="HYA123" s="50" t="str">
        <f>_xlfn.IFNA(VLOOKUP($B123,Schools,'HP Schools Calculation'!HYB$1,0),"")</f>
        <v/>
      </c>
      <c r="HYB123" s="50" t="str">
        <f>_xlfn.IFNA(VLOOKUP($B123,Schools,'HP Schools Calculation'!HYC$1,0),"")</f>
        <v/>
      </c>
      <c r="HYC123" s="50" t="str">
        <f>_xlfn.IFNA(VLOOKUP($B123,Schools,'HP Schools Calculation'!HYD$1,0),"")</f>
        <v/>
      </c>
      <c r="HYD123" s="50" t="str">
        <f>_xlfn.IFNA(VLOOKUP($B123,Schools,'HP Schools Calculation'!HYE$1,0),"")</f>
        <v/>
      </c>
      <c r="HYE123" s="50" t="str">
        <f>_xlfn.IFNA(VLOOKUP($B123,Schools,'HP Schools Calculation'!HYF$1,0),"")</f>
        <v/>
      </c>
      <c r="HYF123" s="50" t="str">
        <f>_xlfn.IFNA(VLOOKUP($B123,Schools,'HP Schools Calculation'!HYG$1,0),"")</f>
        <v/>
      </c>
      <c r="HYG123" s="50" t="str">
        <f>_xlfn.IFNA(VLOOKUP($B123,Schools,'HP Schools Calculation'!HYH$1,0),"")</f>
        <v/>
      </c>
      <c r="HYH123" s="50" t="str">
        <f>_xlfn.IFNA(VLOOKUP($B123,Schools,'HP Schools Calculation'!HYI$1,0),"")</f>
        <v/>
      </c>
      <c r="HYI123" s="50" t="str">
        <f>_xlfn.IFNA(VLOOKUP($B123,Schools,'HP Schools Calculation'!HYJ$1,0),"")</f>
        <v/>
      </c>
      <c r="HYJ123" s="50" t="str">
        <f>_xlfn.IFNA(VLOOKUP($B123,Schools,'HP Schools Calculation'!HYK$1,0),"")</f>
        <v/>
      </c>
      <c r="HYK123" s="50" t="str">
        <f>_xlfn.IFNA(VLOOKUP($B123,Schools,'HP Schools Calculation'!HYL$1,0),"")</f>
        <v/>
      </c>
      <c r="HYL123" s="50" t="str">
        <f>_xlfn.IFNA(VLOOKUP($B123,Schools,'HP Schools Calculation'!HYM$1,0),"")</f>
        <v/>
      </c>
      <c r="HYM123" s="50" t="str">
        <f>_xlfn.IFNA(VLOOKUP($B123,Schools,'HP Schools Calculation'!HYN$1,0),"")</f>
        <v/>
      </c>
      <c r="HYN123" s="50" t="str">
        <f>_xlfn.IFNA(VLOOKUP($B123,Schools,'HP Schools Calculation'!HYO$1,0),"")</f>
        <v/>
      </c>
      <c r="HYO123" s="50" t="str">
        <f>_xlfn.IFNA(VLOOKUP($B123,Schools,'HP Schools Calculation'!HYP$1,0),"")</f>
        <v/>
      </c>
      <c r="HYP123" s="50" t="str">
        <f>_xlfn.IFNA(VLOOKUP($B123,Schools,'HP Schools Calculation'!HYQ$1,0),"")</f>
        <v/>
      </c>
      <c r="HYQ123" s="50" t="str">
        <f>_xlfn.IFNA(VLOOKUP($B123,Schools,'HP Schools Calculation'!HYR$1,0),"")</f>
        <v/>
      </c>
      <c r="HYR123" s="50" t="str">
        <f>_xlfn.IFNA(VLOOKUP($B123,Schools,'HP Schools Calculation'!HYS$1,0),"")</f>
        <v/>
      </c>
      <c r="HYS123" s="50" t="str">
        <f>_xlfn.IFNA(VLOOKUP($B123,Schools,'HP Schools Calculation'!HYT$1,0),"")</f>
        <v/>
      </c>
      <c r="HYT123" s="50" t="str">
        <f>_xlfn.IFNA(VLOOKUP($B123,Schools,'HP Schools Calculation'!HYU$1,0),"")</f>
        <v/>
      </c>
      <c r="HYU123" s="50" t="str">
        <f>_xlfn.IFNA(VLOOKUP($B123,Schools,'HP Schools Calculation'!HYV$1,0),"")</f>
        <v/>
      </c>
      <c r="HYV123" s="50" t="str">
        <f>_xlfn.IFNA(VLOOKUP($B123,Schools,'HP Schools Calculation'!HYW$1,0),"")</f>
        <v/>
      </c>
      <c r="HYW123" s="50" t="str">
        <f>_xlfn.IFNA(VLOOKUP($B123,Schools,'HP Schools Calculation'!HYX$1,0),"")</f>
        <v/>
      </c>
      <c r="HYX123" s="50" t="str">
        <f>_xlfn.IFNA(VLOOKUP($B123,Schools,'HP Schools Calculation'!HYY$1,0),"")</f>
        <v/>
      </c>
      <c r="HYY123" s="50" t="str">
        <f>_xlfn.IFNA(VLOOKUP($B123,Schools,'HP Schools Calculation'!HYZ$1,0),"")</f>
        <v/>
      </c>
      <c r="HYZ123" s="50" t="str">
        <f>_xlfn.IFNA(VLOOKUP($B123,Schools,'HP Schools Calculation'!HZA$1,0),"")</f>
        <v/>
      </c>
      <c r="HZA123" s="50" t="str">
        <f>_xlfn.IFNA(VLOOKUP($B123,Schools,'HP Schools Calculation'!HZB$1,0),"")</f>
        <v/>
      </c>
      <c r="HZB123" s="50" t="str">
        <f>_xlfn.IFNA(VLOOKUP($B123,Schools,'HP Schools Calculation'!HZC$1,0),"")</f>
        <v/>
      </c>
      <c r="HZC123" s="50" t="str">
        <f>_xlfn.IFNA(VLOOKUP($B123,Schools,'HP Schools Calculation'!HZD$1,0),"")</f>
        <v/>
      </c>
      <c r="HZD123" s="50" t="str">
        <f>_xlfn.IFNA(VLOOKUP($B123,Schools,'HP Schools Calculation'!HZE$1,0),"")</f>
        <v/>
      </c>
      <c r="HZE123" s="50" t="str">
        <f>_xlfn.IFNA(VLOOKUP($B123,Schools,'HP Schools Calculation'!HZF$1,0),"")</f>
        <v/>
      </c>
      <c r="HZF123" s="50" t="str">
        <f>_xlfn.IFNA(VLOOKUP($B123,Schools,'HP Schools Calculation'!HZG$1,0),"")</f>
        <v/>
      </c>
      <c r="HZG123" s="50" t="str">
        <f>_xlfn.IFNA(VLOOKUP($B123,Schools,'HP Schools Calculation'!HZH$1,0),"")</f>
        <v/>
      </c>
      <c r="HZH123" s="50" t="str">
        <f>_xlfn.IFNA(VLOOKUP($B123,Schools,'HP Schools Calculation'!HZI$1,0),"")</f>
        <v/>
      </c>
      <c r="HZI123" s="50" t="str">
        <f>_xlfn.IFNA(VLOOKUP($B123,Schools,'HP Schools Calculation'!HZJ$1,0),"")</f>
        <v/>
      </c>
      <c r="HZJ123" s="50" t="str">
        <f>_xlfn.IFNA(VLOOKUP($B123,Schools,'HP Schools Calculation'!HZK$1,0),"")</f>
        <v/>
      </c>
      <c r="HZK123" s="50" t="str">
        <f>_xlfn.IFNA(VLOOKUP($B123,Schools,'HP Schools Calculation'!HZL$1,0),"")</f>
        <v/>
      </c>
      <c r="HZL123" s="50" t="str">
        <f>_xlfn.IFNA(VLOOKUP($B123,Schools,'HP Schools Calculation'!HZM$1,0),"")</f>
        <v/>
      </c>
      <c r="HZM123" s="50" t="str">
        <f>_xlfn.IFNA(VLOOKUP($B123,Schools,'HP Schools Calculation'!HZN$1,0),"")</f>
        <v/>
      </c>
      <c r="HZN123" s="50" t="str">
        <f>_xlfn.IFNA(VLOOKUP($B123,Schools,'HP Schools Calculation'!HZO$1,0),"")</f>
        <v/>
      </c>
      <c r="HZO123" s="50" t="str">
        <f>_xlfn.IFNA(VLOOKUP($B123,Schools,'HP Schools Calculation'!HZP$1,0),"")</f>
        <v/>
      </c>
      <c r="HZP123" s="50" t="str">
        <f>_xlfn.IFNA(VLOOKUP($B123,Schools,'HP Schools Calculation'!HZQ$1,0),"")</f>
        <v/>
      </c>
      <c r="HZQ123" s="50" t="str">
        <f>_xlfn.IFNA(VLOOKUP($B123,Schools,'HP Schools Calculation'!HZR$1,0),"")</f>
        <v/>
      </c>
      <c r="HZR123" s="50" t="str">
        <f>_xlfn.IFNA(VLOOKUP($B123,Schools,'HP Schools Calculation'!HZS$1,0),"")</f>
        <v/>
      </c>
      <c r="HZS123" s="50" t="str">
        <f>_xlfn.IFNA(VLOOKUP($B123,Schools,'HP Schools Calculation'!HZT$1,0),"")</f>
        <v/>
      </c>
      <c r="HZT123" s="50" t="str">
        <f>_xlfn.IFNA(VLOOKUP($B123,Schools,'HP Schools Calculation'!HZU$1,0),"")</f>
        <v/>
      </c>
      <c r="HZU123" s="50" t="str">
        <f>_xlfn.IFNA(VLOOKUP($B123,Schools,'HP Schools Calculation'!HZV$1,0),"")</f>
        <v/>
      </c>
      <c r="HZV123" s="50" t="str">
        <f>_xlfn.IFNA(VLOOKUP($B123,Schools,'HP Schools Calculation'!HZW$1,0),"")</f>
        <v/>
      </c>
      <c r="HZW123" s="50" t="str">
        <f>_xlfn.IFNA(VLOOKUP($B123,Schools,'HP Schools Calculation'!HZX$1,0),"")</f>
        <v/>
      </c>
      <c r="HZX123" s="50" t="str">
        <f>_xlfn.IFNA(VLOOKUP($B123,Schools,'HP Schools Calculation'!HZY$1,0),"")</f>
        <v/>
      </c>
      <c r="HZY123" s="50" t="str">
        <f>_xlfn.IFNA(VLOOKUP($B123,Schools,'HP Schools Calculation'!HZZ$1,0),"")</f>
        <v/>
      </c>
      <c r="HZZ123" s="50" t="str">
        <f>_xlfn.IFNA(VLOOKUP($B123,Schools,'HP Schools Calculation'!IAA$1,0),"")</f>
        <v/>
      </c>
      <c r="IAA123" s="50" t="str">
        <f>_xlfn.IFNA(VLOOKUP($B123,Schools,'HP Schools Calculation'!IAB$1,0),"")</f>
        <v/>
      </c>
      <c r="IAB123" s="50" t="str">
        <f>_xlfn.IFNA(VLOOKUP($B123,Schools,'HP Schools Calculation'!IAC$1,0),"")</f>
        <v/>
      </c>
      <c r="IAC123" s="50" t="str">
        <f>_xlfn.IFNA(VLOOKUP($B123,Schools,'HP Schools Calculation'!IAD$1,0),"")</f>
        <v/>
      </c>
      <c r="IAD123" s="50" t="str">
        <f>_xlfn.IFNA(VLOOKUP($B123,Schools,'HP Schools Calculation'!IAE$1,0),"")</f>
        <v/>
      </c>
      <c r="IAE123" s="50" t="str">
        <f>_xlfn.IFNA(VLOOKUP($B123,Schools,'HP Schools Calculation'!IAF$1,0),"")</f>
        <v/>
      </c>
      <c r="IAF123" s="50" t="str">
        <f>_xlfn.IFNA(VLOOKUP($B123,Schools,'HP Schools Calculation'!IAG$1,0),"")</f>
        <v/>
      </c>
      <c r="IAG123" s="50" t="str">
        <f>_xlfn.IFNA(VLOOKUP($B123,Schools,'HP Schools Calculation'!IAH$1,0),"")</f>
        <v/>
      </c>
      <c r="IAH123" s="50" t="str">
        <f>_xlfn.IFNA(VLOOKUP($B123,Schools,'HP Schools Calculation'!IAI$1,0),"")</f>
        <v/>
      </c>
      <c r="IAI123" s="50" t="str">
        <f>_xlfn.IFNA(VLOOKUP($B123,Schools,'HP Schools Calculation'!IAJ$1,0),"")</f>
        <v/>
      </c>
      <c r="IAJ123" s="50" t="str">
        <f>_xlfn.IFNA(VLOOKUP($B123,Schools,'HP Schools Calculation'!IAK$1,0),"")</f>
        <v/>
      </c>
      <c r="IAK123" s="50" t="str">
        <f>_xlfn.IFNA(VLOOKUP($B123,Schools,'HP Schools Calculation'!IAL$1,0),"")</f>
        <v/>
      </c>
      <c r="IAL123" s="50" t="str">
        <f>_xlfn.IFNA(VLOOKUP($B123,Schools,'HP Schools Calculation'!IAM$1,0),"")</f>
        <v/>
      </c>
      <c r="IAM123" s="50" t="str">
        <f>_xlfn.IFNA(VLOOKUP($B123,Schools,'HP Schools Calculation'!IAN$1,0),"")</f>
        <v/>
      </c>
      <c r="IAN123" s="50" t="str">
        <f>_xlfn.IFNA(VLOOKUP($B123,Schools,'HP Schools Calculation'!IAO$1,0),"")</f>
        <v/>
      </c>
      <c r="IAO123" s="50" t="str">
        <f>_xlfn.IFNA(VLOOKUP($B123,Schools,'HP Schools Calculation'!IAP$1,0),"")</f>
        <v/>
      </c>
      <c r="IAP123" s="50" t="str">
        <f>_xlfn.IFNA(VLOOKUP($B123,Schools,'HP Schools Calculation'!IAQ$1,0),"")</f>
        <v/>
      </c>
      <c r="IAQ123" s="50" t="str">
        <f>_xlfn.IFNA(VLOOKUP($B123,Schools,'HP Schools Calculation'!IAR$1,0),"")</f>
        <v/>
      </c>
      <c r="IAR123" s="50" t="str">
        <f>_xlfn.IFNA(VLOOKUP($B123,Schools,'HP Schools Calculation'!IAS$1,0),"")</f>
        <v/>
      </c>
      <c r="IAS123" s="50" t="str">
        <f>_xlfn.IFNA(VLOOKUP($B123,Schools,'HP Schools Calculation'!IAT$1,0),"")</f>
        <v/>
      </c>
      <c r="IAT123" s="50" t="str">
        <f>_xlfn.IFNA(VLOOKUP($B123,Schools,'HP Schools Calculation'!IAU$1,0),"")</f>
        <v/>
      </c>
      <c r="IAU123" s="50" t="str">
        <f>_xlfn.IFNA(VLOOKUP($B123,Schools,'HP Schools Calculation'!IAV$1,0),"")</f>
        <v/>
      </c>
      <c r="IAV123" s="50" t="str">
        <f>_xlfn.IFNA(VLOOKUP($B123,Schools,'HP Schools Calculation'!IAW$1,0),"")</f>
        <v/>
      </c>
      <c r="IAW123" s="50" t="str">
        <f>_xlfn.IFNA(VLOOKUP($B123,Schools,'HP Schools Calculation'!IAX$1,0),"")</f>
        <v/>
      </c>
      <c r="IAX123" s="50" t="str">
        <f>_xlfn.IFNA(VLOOKUP($B123,Schools,'HP Schools Calculation'!IAY$1,0),"")</f>
        <v/>
      </c>
      <c r="IAY123" s="50" t="str">
        <f>_xlfn.IFNA(VLOOKUP($B123,Schools,'HP Schools Calculation'!IAZ$1,0),"")</f>
        <v/>
      </c>
      <c r="IAZ123" s="50" t="str">
        <f>_xlfn.IFNA(VLOOKUP($B123,Schools,'HP Schools Calculation'!IBA$1,0),"")</f>
        <v/>
      </c>
      <c r="IBA123" s="50" t="str">
        <f>_xlfn.IFNA(VLOOKUP($B123,Schools,'HP Schools Calculation'!IBB$1,0),"")</f>
        <v/>
      </c>
      <c r="IBB123" s="50" t="str">
        <f>_xlfn.IFNA(VLOOKUP($B123,Schools,'HP Schools Calculation'!IBC$1,0),"")</f>
        <v/>
      </c>
      <c r="IBC123" s="50" t="str">
        <f>_xlfn.IFNA(VLOOKUP($B123,Schools,'HP Schools Calculation'!IBD$1,0),"")</f>
        <v/>
      </c>
      <c r="IBD123" s="50" t="str">
        <f>_xlfn.IFNA(VLOOKUP($B123,Schools,'HP Schools Calculation'!IBE$1,0),"")</f>
        <v/>
      </c>
      <c r="IBE123" s="50" t="str">
        <f>_xlfn.IFNA(VLOOKUP($B123,Schools,'HP Schools Calculation'!IBF$1,0),"")</f>
        <v/>
      </c>
      <c r="IBF123" s="50" t="str">
        <f>_xlfn.IFNA(VLOOKUP($B123,Schools,'HP Schools Calculation'!IBG$1,0),"")</f>
        <v/>
      </c>
      <c r="IBG123" s="50" t="str">
        <f>_xlfn.IFNA(VLOOKUP($B123,Schools,'HP Schools Calculation'!IBH$1,0),"")</f>
        <v/>
      </c>
      <c r="IBH123" s="50" t="str">
        <f>_xlfn.IFNA(VLOOKUP($B123,Schools,'HP Schools Calculation'!IBI$1,0),"")</f>
        <v/>
      </c>
      <c r="IBI123" s="50" t="str">
        <f>_xlfn.IFNA(VLOOKUP($B123,Schools,'HP Schools Calculation'!IBJ$1,0),"")</f>
        <v/>
      </c>
      <c r="IBJ123" s="50" t="str">
        <f>_xlfn.IFNA(VLOOKUP($B123,Schools,'HP Schools Calculation'!IBK$1,0),"")</f>
        <v/>
      </c>
      <c r="IBK123" s="50" t="str">
        <f>_xlfn.IFNA(VLOOKUP($B123,Schools,'HP Schools Calculation'!IBL$1,0),"")</f>
        <v/>
      </c>
      <c r="IBL123" s="50" t="str">
        <f>_xlfn.IFNA(VLOOKUP($B123,Schools,'HP Schools Calculation'!IBM$1,0),"")</f>
        <v/>
      </c>
      <c r="IBM123" s="50" t="str">
        <f>_xlfn.IFNA(VLOOKUP($B123,Schools,'HP Schools Calculation'!IBN$1,0),"")</f>
        <v/>
      </c>
      <c r="IBN123" s="50" t="str">
        <f>_xlfn.IFNA(VLOOKUP($B123,Schools,'HP Schools Calculation'!IBO$1,0),"")</f>
        <v/>
      </c>
      <c r="IBO123" s="50" t="str">
        <f>_xlfn.IFNA(VLOOKUP($B123,Schools,'HP Schools Calculation'!IBP$1,0),"")</f>
        <v/>
      </c>
      <c r="IBP123" s="50" t="str">
        <f>_xlfn.IFNA(VLOOKUP($B123,Schools,'HP Schools Calculation'!IBQ$1,0),"")</f>
        <v/>
      </c>
      <c r="IBQ123" s="50" t="str">
        <f>_xlfn.IFNA(VLOOKUP($B123,Schools,'HP Schools Calculation'!IBR$1,0),"")</f>
        <v/>
      </c>
      <c r="IBR123" s="50" t="str">
        <f>_xlfn.IFNA(VLOOKUP($B123,Schools,'HP Schools Calculation'!IBS$1,0),"")</f>
        <v/>
      </c>
      <c r="IBS123" s="50" t="str">
        <f>_xlfn.IFNA(VLOOKUP($B123,Schools,'HP Schools Calculation'!IBT$1,0),"")</f>
        <v/>
      </c>
      <c r="IBT123" s="50" t="str">
        <f>_xlfn.IFNA(VLOOKUP($B123,Schools,'HP Schools Calculation'!IBU$1,0),"")</f>
        <v/>
      </c>
      <c r="IBU123" s="50" t="str">
        <f>_xlfn.IFNA(VLOOKUP($B123,Schools,'HP Schools Calculation'!IBV$1,0),"")</f>
        <v/>
      </c>
      <c r="IBV123" s="50" t="str">
        <f>_xlfn.IFNA(VLOOKUP($B123,Schools,'HP Schools Calculation'!IBW$1,0),"")</f>
        <v/>
      </c>
      <c r="IBW123" s="50" t="str">
        <f>_xlfn.IFNA(VLOOKUP($B123,Schools,'HP Schools Calculation'!IBX$1,0),"")</f>
        <v/>
      </c>
      <c r="IBX123" s="50" t="str">
        <f>_xlfn.IFNA(VLOOKUP($B123,Schools,'HP Schools Calculation'!IBY$1,0),"")</f>
        <v/>
      </c>
      <c r="IBY123" s="50" t="str">
        <f>_xlfn.IFNA(VLOOKUP($B123,Schools,'HP Schools Calculation'!IBZ$1,0),"")</f>
        <v/>
      </c>
      <c r="IBZ123" s="50" t="str">
        <f>_xlfn.IFNA(VLOOKUP($B123,Schools,'HP Schools Calculation'!ICA$1,0),"")</f>
        <v/>
      </c>
      <c r="ICA123" s="50" t="str">
        <f>_xlfn.IFNA(VLOOKUP($B123,Schools,'HP Schools Calculation'!ICB$1,0),"")</f>
        <v/>
      </c>
      <c r="ICB123" s="50" t="str">
        <f>_xlfn.IFNA(VLOOKUP($B123,Schools,'HP Schools Calculation'!ICC$1,0),"")</f>
        <v/>
      </c>
      <c r="ICC123" s="50" t="str">
        <f>_xlfn.IFNA(VLOOKUP($B123,Schools,'HP Schools Calculation'!ICD$1,0),"")</f>
        <v/>
      </c>
      <c r="ICD123" s="50" t="str">
        <f>_xlfn.IFNA(VLOOKUP($B123,Schools,'HP Schools Calculation'!ICE$1,0),"")</f>
        <v/>
      </c>
      <c r="ICE123" s="50" t="str">
        <f>_xlfn.IFNA(VLOOKUP($B123,Schools,'HP Schools Calculation'!ICF$1,0),"")</f>
        <v/>
      </c>
      <c r="ICF123" s="50" t="str">
        <f>_xlfn.IFNA(VLOOKUP($B123,Schools,'HP Schools Calculation'!ICG$1,0),"")</f>
        <v/>
      </c>
      <c r="ICG123" s="50" t="str">
        <f>_xlfn.IFNA(VLOOKUP($B123,Schools,'HP Schools Calculation'!ICH$1,0),"")</f>
        <v/>
      </c>
      <c r="ICH123" s="50" t="str">
        <f>_xlfn.IFNA(VLOOKUP($B123,Schools,'HP Schools Calculation'!ICI$1,0),"")</f>
        <v/>
      </c>
      <c r="ICI123" s="50" t="str">
        <f>_xlfn.IFNA(VLOOKUP($B123,Schools,'HP Schools Calculation'!ICJ$1,0),"")</f>
        <v/>
      </c>
      <c r="ICJ123" s="50" t="str">
        <f>_xlfn.IFNA(VLOOKUP($B123,Schools,'HP Schools Calculation'!ICK$1,0),"")</f>
        <v/>
      </c>
      <c r="ICK123" s="50" t="str">
        <f>_xlfn.IFNA(VLOOKUP($B123,Schools,'HP Schools Calculation'!ICL$1,0),"")</f>
        <v/>
      </c>
      <c r="ICL123" s="50" t="str">
        <f>_xlfn.IFNA(VLOOKUP($B123,Schools,'HP Schools Calculation'!ICM$1,0),"")</f>
        <v/>
      </c>
      <c r="ICM123" s="50" t="str">
        <f>_xlfn.IFNA(VLOOKUP($B123,Schools,'HP Schools Calculation'!ICN$1,0),"")</f>
        <v/>
      </c>
      <c r="ICN123" s="50" t="str">
        <f>_xlfn.IFNA(VLOOKUP($B123,Schools,'HP Schools Calculation'!ICO$1,0),"")</f>
        <v/>
      </c>
      <c r="ICO123" s="50" t="str">
        <f>_xlfn.IFNA(VLOOKUP($B123,Schools,'HP Schools Calculation'!ICP$1,0),"")</f>
        <v/>
      </c>
      <c r="ICP123" s="50" t="str">
        <f>_xlfn.IFNA(VLOOKUP($B123,Schools,'HP Schools Calculation'!ICQ$1,0),"")</f>
        <v/>
      </c>
      <c r="ICQ123" s="50" t="str">
        <f>_xlfn.IFNA(VLOOKUP($B123,Schools,'HP Schools Calculation'!ICR$1,0),"")</f>
        <v/>
      </c>
      <c r="ICR123" s="50" t="str">
        <f>_xlfn.IFNA(VLOOKUP($B123,Schools,'HP Schools Calculation'!ICS$1,0),"")</f>
        <v/>
      </c>
      <c r="ICS123" s="50" t="str">
        <f>_xlfn.IFNA(VLOOKUP($B123,Schools,'HP Schools Calculation'!ICT$1,0),"")</f>
        <v/>
      </c>
      <c r="ICT123" s="50" t="str">
        <f>_xlfn.IFNA(VLOOKUP($B123,Schools,'HP Schools Calculation'!ICU$1,0),"")</f>
        <v/>
      </c>
      <c r="ICU123" s="50" t="str">
        <f>_xlfn.IFNA(VLOOKUP($B123,Schools,'HP Schools Calculation'!ICV$1,0),"")</f>
        <v/>
      </c>
      <c r="ICV123" s="50" t="str">
        <f>_xlfn.IFNA(VLOOKUP($B123,Schools,'HP Schools Calculation'!ICW$1,0),"")</f>
        <v/>
      </c>
      <c r="ICW123" s="50" t="str">
        <f>_xlfn.IFNA(VLOOKUP($B123,Schools,'HP Schools Calculation'!ICX$1,0),"")</f>
        <v/>
      </c>
      <c r="ICX123" s="50" t="str">
        <f>_xlfn.IFNA(VLOOKUP($B123,Schools,'HP Schools Calculation'!ICY$1,0),"")</f>
        <v/>
      </c>
      <c r="ICY123" s="50" t="str">
        <f>_xlfn.IFNA(VLOOKUP($B123,Schools,'HP Schools Calculation'!ICZ$1,0),"")</f>
        <v/>
      </c>
      <c r="ICZ123" s="50" t="str">
        <f>_xlfn.IFNA(VLOOKUP($B123,Schools,'HP Schools Calculation'!IDA$1,0),"")</f>
        <v/>
      </c>
      <c r="IDA123" s="50" t="str">
        <f>_xlfn.IFNA(VLOOKUP($B123,Schools,'HP Schools Calculation'!IDB$1,0),"")</f>
        <v/>
      </c>
      <c r="IDB123" s="50" t="str">
        <f>_xlfn.IFNA(VLOOKUP($B123,Schools,'HP Schools Calculation'!IDC$1,0),"")</f>
        <v/>
      </c>
      <c r="IDC123" s="50" t="str">
        <f>_xlfn.IFNA(VLOOKUP($B123,Schools,'HP Schools Calculation'!IDD$1,0),"")</f>
        <v/>
      </c>
      <c r="IDD123" s="50" t="str">
        <f>_xlfn.IFNA(VLOOKUP($B123,Schools,'HP Schools Calculation'!IDE$1,0),"")</f>
        <v/>
      </c>
      <c r="IDE123" s="50" t="str">
        <f>_xlfn.IFNA(VLOOKUP($B123,Schools,'HP Schools Calculation'!IDF$1,0),"")</f>
        <v/>
      </c>
      <c r="IDF123" s="50" t="str">
        <f>_xlfn.IFNA(VLOOKUP($B123,Schools,'HP Schools Calculation'!IDG$1,0),"")</f>
        <v/>
      </c>
      <c r="IDG123" s="50" t="str">
        <f>_xlfn.IFNA(VLOOKUP($B123,Schools,'HP Schools Calculation'!IDH$1,0),"")</f>
        <v/>
      </c>
      <c r="IDH123" s="50" t="str">
        <f>_xlfn.IFNA(VLOOKUP($B123,Schools,'HP Schools Calculation'!IDI$1,0),"")</f>
        <v/>
      </c>
      <c r="IDI123" s="50" t="str">
        <f>_xlfn.IFNA(VLOOKUP($B123,Schools,'HP Schools Calculation'!IDJ$1,0),"")</f>
        <v/>
      </c>
      <c r="IDJ123" s="50" t="str">
        <f>_xlfn.IFNA(VLOOKUP($B123,Schools,'HP Schools Calculation'!IDK$1,0),"")</f>
        <v/>
      </c>
      <c r="IDK123" s="50" t="str">
        <f>_xlfn.IFNA(VLOOKUP($B123,Schools,'HP Schools Calculation'!IDL$1,0),"")</f>
        <v/>
      </c>
      <c r="IDL123" s="50" t="str">
        <f>_xlfn.IFNA(VLOOKUP($B123,Schools,'HP Schools Calculation'!IDM$1,0),"")</f>
        <v/>
      </c>
      <c r="IDM123" s="50" t="str">
        <f>_xlfn.IFNA(VLOOKUP($B123,Schools,'HP Schools Calculation'!IDN$1,0),"")</f>
        <v/>
      </c>
      <c r="IDN123" s="50" t="str">
        <f>_xlfn.IFNA(VLOOKUP($B123,Schools,'HP Schools Calculation'!IDO$1,0),"")</f>
        <v/>
      </c>
      <c r="IDO123" s="50" t="str">
        <f>_xlfn.IFNA(VLOOKUP($B123,Schools,'HP Schools Calculation'!IDP$1,0),"")</f>
        <v/>
      </c>
      <c r="IDP123" s="50" t="str">
        <f>_xlfn.IFNA(VLOOKUP($B123,Schools,'HP Schools Calculation'!IDQ$1,0),"")</f>
        <v/>
      </c>
      <c r="IDQ123" s="50" t="str">
        <f>_xlfn.IFNA(VLOOKUP($B123,Schools,'HP Schools Calculation'!IDR$1,0),"")</f>
        <v/>
      </c>
      <c r="IDR123" s="50" t="str">
        <f>_xlfn.IFNA(VLOOKUP($B123,Schools,'HP Schools Calculation'!IDS$1,0),"")</f>
        <v/>
      </c>
      <c r="IDS123" s="50" t="str">
        <f>_xlfn.IFNA(VLOOKUP($B123,Schools,'HP Schools Calculation'!IDT$1,0),"")</f>
        <v/>
      </c>
      <c r="IDT123" s="50" t="str">
        <f>_xlfn.IFNA(VLOOKUP($B123,Schools,'HP Schools Calculation'!IDU$1,0),"")</f>
        <v/>
      </c>
      <c r="IDU123" s="50" t="str">
        <f>_xlfn.IFNA(VLOOKUP($B123,Schools,'HP Schools Calculation'!IDV$1,0),"")</f>
        <v/>
      </c>
      <c r="IDV123" s="50" t="str">
        <f>_xlfn.IFNA(VLOOKUP($B123,Schools,'HP Schools Calculation'!IDW$1,0),"")</f>
        <v/>
      </c>
      <c r="IDW123" s="50" t="str">
        <f>_xlfn.IFNA(VLOOKUP($B123,Schools,'HP Schools Calculation'!IDX$1,0),"")</f>
        <v/>
      </c>
      <c r="IDX123" s="50" t="str">
        <f>_xlfn.IFNA(VLOOKUP($B123,Schools,'HP Schools Calculation'!IDY$1,0),"")</f>
        <v/>
      </c>
      <c r="IDY123" s="50" t="str">
        <f>_xlfn.IFNA(VLOOKUP($B123,Schools,'HP Schools Calculation'!IDZ$1,0),"")</f>
        <v/>
      </c>
      <c r="IDZ123" s="50" t="str">
        <f>_xlfn.IFNA(VLOOKUP($B123,Schools,'HP Schools Calculation'!IEA$1,0),"")</f>
        <v/>
      </c>
      <c r="IEA123" s="50" t="str">
        <f>_xlfn.IFNA(VLOOKUP($B123,Schools,'HP Schools Calculation'!IEB$1,0),"")</f>
        <v/>
      </c>
      <c r="IEB123" s="50" t="str">
        <f>_xlfn.IFNA(VLOOKUP($B123,Schools,'HP Schools Calculation'!IEC$1,0),"")</f>
        <v/>
      </c>
      <c r="IEC123" s="50" t="str">
        <f>_xlfn.IFNA(VLOOKUP($B123,Schools,'HP Schools Calculation'!IED$1,0),"")</f>
        <v/>
      </c>
      <c r="IED123" s="50" t="str">
        <f>_xlfn.IFNA(VLOOKUP($B123,Schools,'HP Schools Calculation'!IEE$1,0),"")</f>
        <v/>
      </c>
      <c r="IEE123" s="50" t="str">
        <f>_xlfn.IFNA(VLOOKUP($B123,Schools,'HP Schools Calculation'!IEF$1,0),"")</f>
        <v/>
      </c>
      <c r="IEF123" s="50" t="str">
        <f>_xlfn.IFNA(VLOOKUP($B123,Schools,'HP Schools Calculation'!IEG$1,0),"")</f>
        <v/>
      </c>
      <c r="IEG123" s="50" t="str">
        <f>_xlfn.IFNA(VLOOKUP($B123,Schools,'HP Schools Calculation'!IEH$1,0),"")</f>
        <v/>
      </c>
      <c r="IEH123" s="50" t="str">
        <f>_xlfn.IFNA(VLOOKUP($B123,Schools,'HP Schools Calculation'!IEI$1,0),"")</f>
        <v/>
      </c>
      <c r="IEI123" s="50" t="str">
        <f>_xlfn.IFNA(VLOOKUP($B123,Schools,'HP Schools Calculation'!IEJ$1,0),"")</f>
        <v/>
      </c>
      <c r="IEJ123" s="50" t="str">
        <f>_xlfn.IFNA(VLOOKUP($B123,Schools,'HP Schools Calculation'!IEK$1,0),"")</f>
        <v/>
      </c>
      <c r="IEK123" s="50" t="str">
        <f>_xlfn.IFNA(VLOOKUP($B123,Schools,'HP Schools Calculation'!IEL$1,0),"")</f>
        <v/>
      </c>
      <c r="IEL123" s="50" t="str">
        <f>_xlfn.IFNA(VLOOKUP($B123,Schools,'HP Schools Calculation'!IEM$1,0),"")</f>
        <v/>
      </c>
      <c r="IEM123" s="50" t="str">
        <f>_xlfn.IFNA(VLOOKUP($B123,Schools,'HP Schools Calculation'!IEN$1,0),"")</f>
        <v/>
      </c>
      <c r="IEN123" s="50" t="str">
        <f>_xlfn.IFNA(VLOOKUP($B123,Schools,'HP Schools Calculation'!IEO$1,0),"")</f>
        <v/>
      </c>
      <c r="IEO123" s="50" t="str">
        <f>_xlfn.IFNA(VLOOKUP($B123,Schools,'HP Schools Calculation'!IEP$1,0),"")</f>
        <v/>
      </c>
      <c r="IEP123" s="50" t="str">
        <f>_xlfn.IFNA(VLOOKUP($B123,Schools,'HP Schools Calculation'!IEQ$1,0),"")</f>
        <v/>
      </c>
      <c r="IEQ123" s="50" t="str">
        <f>_xlfn.IFNA(VLOOKUP($B123,Schools,'HP Schools Calculation'!IER$1,0),"")</f>
        <v/>
      </c>
      <c r="IER123" s="50" t="str">
        <f>_xlfn.IFNA(VLOOKUP($B123,Schools,'HP Schools Calculation'!IES$1,0),"")</f>
        <v/>
      </c>
      <c r="IES123" s="50" t="str">
        <f>_xlfn.IFNA(VLOOKUP($B123,Schools,'HP Schools Calculation'!IET$1,0),"")</f>
        <v/>
      </c>
      <c r="IET123" s="50" t="str">
        <f>_xlfn.IFNA(VLOOKUP($B123,Schools,'HP Schools Calculation'!IEU$1,0),"")</f>
        <v/>
      </c>
      <c r="IEU123" s="50" t="str">
        <f>_xlfn.IFNA(VLOOKUP($B123,Schools,'HP Schools Calculation'!IEV$1,0),"")</f>
        <v/>
      </c>
      <c r="IEV123" s="50" t="str">
        <f>_xlfn.IFNA(VLOOKUP($B123,Schools,'HP Schools Calculation'!IEW$1,0),"")</f>
        <v/>
      </c>
      <c r="IEW123" s="50" t="str">
        <f>_xlfn.IFNA(VLOOKUP($B123,Schools,'HP Schools Calculation'!IEX$1,0),"")</f>
        <v/>
      </c>
      <c r="IEX123" s="50" t="str">
        <f>_xlfn.IFNA(VLOOKUP($B123,Schools,'HP Schools Calculation'!IEY$1,0),"")</f>
        <v/>
      </c>
      <c r="IEY123" s="50" t="str">
        <f>_xlfn.IFNA(VLOOKUP($B123,Schools,'HP Schools Calculation'!IEZ$1,0),"")</f>
        <v/>
      </c>
      <c r="IEZ123" s="50" t="str">
        <f>_xlfn.IFNA(VLOOKUP($B123,Schools,'HP Schools Calculation'!IFA$1,0),"")</f>
        <v/>
      </c>
      <c r="IFA123" s="50" t="str">
        <f>_xlfn.IFNA(VLOOKUP($B123,Schools,'HP Schools Calculation'!IFB$1,0),"")</f>
        <v/>
      </c>
      <c r="IFB123" s="50" t="str">
        <f>_xlfn.IFNA(VLOOKUP($B123,Schools,'HP Schools Calculation'!IFC$1,0),"")</f>
        <v/>
      </c>
      <c r="IFC123" s="50" t="str">
        <f>_xlfn.IFNA(VLOOKUP($B123,Schools,'HP Schools Calculation'!IFD$1,0),"")</f>
        <v/>
      </c>
      <c r="IFD123" s="50" t="str">
        <f>_xlfn.IFNA(VLOOKUP($B123,Schools,'HP Schools Calculation'!IFE$1,0),"")</f>
        <v/>
      </c>
      <c r="IFE123" s="50" t="str">
        <f>_xlfn.IFNA(VLOOKUP($B123,Schools,'HP Schools Calculation'!IFF$1,0),"")</f>
        <v/>
      </c>
      <c r="IFF123" s="50" t="str">
        <f>_xlfn.IFNA(VLOOKUP($B123,Schools,'HP Schools Calculation'!IFG$1,0),"")</f>
        <v/>
      </c>
      <c r="IFG123" s="50" t="str">
        <f>_xlfn.IFNA(VLOOKUP($B123,Schools,'HP Schools Calculation'!IFH$1,0),"")</f>
        <v/>
      </c>
      <c r="IFH123" s="50" t="str">
        <f>_xlfn.IFNA(VLOOKUP($B123,Schools,'HP Schools Calculation'!IFI$1,0),"")</f>
        <v/>
      </c>
      <c r="IFI123" s="50" t="str">
        <f>_xlfn.IFNA(VLOOKUP($B123,Schools,'HP Schools Calculation'!IFJ$1,0),"")</f>
        <v/>
      </c>
      <c r="IFJ123" s="50" t="str">
        <f>_xlfn.IFNA(VLOOKUP($B123,Schools,'HP Schools Calculation'!IFK$1,0),"")</f>
        <v/>
      </c>
      <c r="IFK123" s="50" t="str">
        <f>_xlfn.IFNA(VLOOKUP($B123,Schools,'HP Schools Calculation'!IFL$1,0),"")</f>
        <v/>
      </c>
      <c r="IFL123" s="50" t="str">
        <f>_xlfn.IFNA(VLOOKUP($B123,Schools,'HP Schools Calculation'!IFM$1,0),"")</f>
        <v/>
      </c>
      <c r="IFM123" s="50" t="str">
        <f>_xlfn.IFNA(VLOOKUP($B123,Schools,'HP Schools Calculation'!IFN$1,0),"")</f>
        <v/>
      </c>
      <c r="IFN123" s="50" t="str">
        <f>_xlfn.IFNA(VLOOKUP($B123,Schools,'HP Schools Calculation'!IFO$1,0),"")</f>
        <v/>
      </c>
      <c r="IFO123" s="50" t="str">
        <f>_xlfn.IFNA(VLOOKUP($B123,Schools,'HP Schools Calculation'!IFP$1,0),"")</f>
        <v/>
      </c>
      <c r="IFP123" s="50" t="str">
        <f>_xlfn.IFNA(VLOOKUP($B123,Schools,'HP Schools Calculation'!IFQ$1,0),"")</f>
        <v/>
      </c>
      <c r="IFQ123" s="50" t="str">
        <f>_xlfn.IFNA(VLOOKUP($B123,Schools,'HP Schools Calculation'!IFR$1,0),"")</f>
        <v/>
      </c>
      <c r="IFR123" s="50" t="str">
        <f>_xlfn.IFNA(VLOOKUP($B123,Schools,'HP Schools Calculation'!IFS$1,0),"")</f>
        <v/>
      </c>
      <c r="IFS123" s="50" t="str">
        <f>_xlfn.IFNA(VLOOKUP($B123,Schools,'HP Schools Calculation'!IFT$1,0),"")</f>
        <v/>
      </c>
      <c r="IFT123" s="50" t="str">
        <f>_xlfn.IFNA(VLOOKUP($B123,Schools,'HP Schools Calculation'!IFU$1,0),"")</f>
        <v/>
      </c>
      <c r="IFU123" s="50" t="str">
        <f>_xlfn.IFNA(VLOOKUP($B123,Schools,'HP Schools Calculation'!IFV$1,0),"")</f>
        <v/>
      </c>
      <c r="IFV123" s="50" t="str">
        <f>_xlfn.IFNA(VLOOKUP($B123,Schools,'HP Schools Calculation'!IFW$1,0),"")</f>
        <v/>
      </c>
      <c r="IFW123" s="50" t="str">
        <f>_xlfn.IFNA(VLOOKUP($B123,Schools,'HP Schools Calculation'!IFX$1,0),"")</f>
        <v/>
      </c>
      <c r="IFX123" s="50" t="str">
        <f>_xlfn.IFNA(VLOOKUP($B123,Schools,'HP Schools Calculation'!IFY$1,0),"")</f>
        <v/>
      </c>
      <c r="IFY123" s="50" t="str">
        <f>_xlfn.IFNA(VLOOKUP($B123,Schools,'HP Schools Calculation'!IFZ$1,0),"")</f>
        <v/>
      </c>
      <c r="IFZ123" s="50" t="str">
        <f>_xlfn.IFNA(VLOOKUP($B123,Schools,'HP Schools Calculation'!IGA$1,0),"")</f>
        <v/>
      </c>
      <c r="IGA123" s="50" t="str">
        <f>_xlfn.IFNA(VLOOKUP($B123,Schools,'HP Schools Calculation'!IGB$1,0),"")</f>
        <v/>
      </c>
      <c r="IGB123" s="50" t="str">
        <f>_xlfn.IFNA(VLOOKUP($B123,Schools,'HP Schools Calculation'!IGC$1,0),"")</f>
        <v/>
      </c>
      <c r="IGC123" s="50" t="str">
        <f>_xlfn.IFNA(VLOOKUP($B123,Schools,'HP Schools Calculation'!IGD$1,0),"")</f>
        <v/>
      </c>
      <c r="IGD123" s="50" t="str">
        <f>_xlfn.IFNA(VLOOKUP($B123,Schools,'HP Schools Calculation'!IGE$1,0),"")</f>
        <v/>
      </c>
      <c r="IGE123" s="50" t="str">
        <f>_xlfn.IFNA(VLOOKUP($B123,Schools,'HP Schools Calculation'!IGF$1,0),"")</f>
        <v/>
      </c>
      <c r="IGF123" s="50" t="str">
        <f>_xlfn.IFNA(VLOOKUP($B123,Schools,'HP Schools Calculation'!IGG$1,0),"")</f>
        <v/>
      </c>
      <c r="IGG123" s="50" t="str">
        <f>_xlfn.IFNA(VLOOKUP($B123,Schools,'HP Schools Calculation'!IGH$1,0),"")</f>
        <v/>
      </c>
      <c r="IGH123" s="50" t="str">
        <f>_xlfn.IFNA(VLOOKUP($B123,Schools,'HP Schools Calculation'!IGI$1,0),"")</f>
        <v/>
      </c>
      <c r="IGI123" s="50" t="str">
        <f>_xlfn.IFNA(VLOOKUP($B123,Schools,'HP Schools Calculation'!IGJ$1,0),"")</f>
        <v/>
      </c>
      <c r="IGJ123" s="50" t="str">
        <f>_xlfn.IFNA(VLOOKUP($B123,Schools,'HP Schools Calculation'!IGK$1,0),"")</f>
        <v/>
      </c>
      <c r="IGK123" s="50" t="str">
        <f>_xlfn.IFNA(VLOOKUP($B123,Schools,'HP Schools Calculation'!IGL$1,0),"")</f>
        <v/>
      </c>
      <c r="IGL123" s="50" t="str">
        <f>_xlfn.IFNA(VLOOKUP($B123,Schools,'HP Schools Calculation'!IGM$1,0),"")</f>
        <v/>
      </c>
      <c r="IGM123" s="50" t="str">
        <f>_xlfn.IFNA(VLOOKUP($B123,Schools,'HP Schools Calculation'!IGN$1,0),"")</f>
        <v/>
      </c>
      <c r="IGN123" s="50" t="str">
        <f>_xlfn.IFNA(VLOOKUP($B123,Schools,'HP Schools Calculation'!IGO$1,0),"")</f>
        <v/>
      </c>
      <c r="IGO123" s="50" t="str">
        <f>_xlfn.IFNA(VLOOKUP($B123,Schools,'HP Schools Calculation'!IGP$1,0),"")</f>
        <v/>
      </c>
      <c r="IGP123" s="50" t="str">
        <f>_xlfn.IFNA(VLOOKUP($B123,Schools,'HP Schools Calculation'!IGQ$1,0),"")</f>
        <v/>
      </c>
      <c r="IGQ123" s="50" t="str">
        <f>_xlfn.IFNA(VLOOKUP($B123,Schools,'HP Schools Calculation'!IGR$1,0),"")</f>
        <v/>
      </c>
      <c r="IGR123" s="50" t="str">
        <f>_xlfn.IFNA(VLOOKUP($B123,Schools,'HP Schools Calculation'!IGS$1,0),"")</f>
        <v/>
      </c>
      <c r="IGS123" s="50" t="str">
        <f>_xlfn.IFNA(VLOOKUP($B123,Schools,'HP Schools Calculation'!IGT$1,0),"")</f>
        <v/>
      </c>
      <c r="IGT123" s="50" t="str">
        <f>_xlfn.IFNA(VLOOKUP($B123,Schools,'HP Schools Calculation'!IGU$1,0),"")</f>
        <v/>
      </c>
      <c r="IGU123" s="50" t="str">
        <f>_xlfn.IFNA(VLOOKUP($B123,Schools,'HP Schools Calculation'!IGV$1,0),"")</f>
        <v/>
      </c>
      <c r="IGV123" s="50" t="str">
        <f>_xlfn.IFNA(VLOOKUP($B123,Schools,'HP Schools Calculation'!IGW$1,0),"")</f>
        <v/>
      </c>
      <c r="IGW123" s="50" t="str">
        <f>_xlfn.IFNA(VLOOKUP($B123,Schools,'HP Schools Calculation'!IGX$1,0),"")</f>
        <v/>
      </c>
      <c r="IGX123" s="50" t="str">
        <f>_xlfn.IFNA(VLOOKUP($B123,Schools,'HP Schools Calculation'!IGY$1,0),"")</f>
        <v/>
      </c>
      <c r="IGY123" s="50" t="str">
        <f>_xlfn.IFNA(VLOOKUP($B123,Schools,'HP Schools Calculation'!IGZ$1,0),"")</f>
        <v/>
      </c>
      <c r="IGZ123" s="50" t="str">
        <f>_xlfn.IFNA(VLOOKUP($B123,Schools,'HP Schools Calculation'!IHA$1,0),"")</f>
        <v/>
      </c>
      <c r="IHA123" s="50" t="str">
        <f>_xlfn.IFNA(VLOOKUP($B123,Schools,'HP Schools Calculation'!IHB$1,0),"")</f>
        <v/>
      </c>
      <c r="IHB123" s="50" t="str">
        <f>_xlfn.IFNA(VLOOKUP($B123,Schools,'HP Schools Calculation'!IHC$1,0),"")</f>
        <v/>
      </c>
      <c r="IHC123" s="50" t="str">
        <f>_xlfn.IFNA(VLOOKUP($B123,Schools,'HP Schools Calculation'!IHD$1,0),"")</f>
        <v/>
      </c>
      <c r="IHD123" s="50" t="str">
        <f>_xlfn.IFNA(VLOOKUP($B123,Schools,'HP Schools Calculation'!IHE$1,0),"")</f>
        <v/>
      </c>
      <c r="IHE123" s="50" t="str">
        <f>_xlfn.IFNA(VLOOKUP($B123,Schools,'HP Schools Calculation'!IHF$1,0),"")</f>
        <v/>
      </c>
      <c r="IHF123" s="50" t="str">
        <f>_xlfn.IFNA(VLOOKUP($B123,Schools,'HP Schools Calculation'!IHG$1,0),"")</f>
        <v/>
      </c>
      <c r="IHG123" s="50" t="str">
        <f>_xlfn.IFNA(VLOOKUP($B123,Schools,'HP Schools Calculation'!IHH$1,0),"")</f>
        <v/>
      </c>
      <c r="IHH123" s="50" t="str">
        <f>_xlfn.IFNA(VLOOKUP($B123,Schools,'HP Schools Calculation'!IHI$1,0),"")</f>
        <v/>
      </c>
      <c r="IHI123" s="50" t="str">
        <f>_xlfn.IFNA(VLOOKUP($B123,Schools,'HP Schools Calculation'!IHJ$1,0),"")</f>
        <v/>
      </c>
      <c r="IHJ123" s="50" t="str">
        <f>_xlfn.IFNA(VLOOKUP($B123,Schools,'HP Schools Calculation'!IHK$1,0),"")</f>
        <v/>
      </c>
      <c r="IHK123" s="50" t="str">
        <f>_xlfn.IFNA(VLOOKUP($B123,Schools,'HP Schools Calculation'!IHL$1,0),"")</f>
        <v/>
      </c>
      <c r="IHL123" s="50" t="str">
        <f>_xlfn.IFNA(VLOOKUP($B123,Schools,'HP Schools Calculation'!IHM$1,0),"")</f>
        <v/>
      </c>
      <c r="IHM123" s="50" t="str">
        <f>_xlfn.IFNA(VLOOKUP($B123,Schools,'HP Schools Calculation'!IHN$1,0),"")</f>
        <v/>
      </c>
      <c r="IHN123" s="50" t="str">
        <f>_xlfn.IFNA(VLOOKUP($B123,Schools,'HP Schools Calculation'!IHO$1,0),"")</f>
        <v/>
      </c>
      <c r="IHO123" s="50" t="str">
        <f>_xlfn.IFNA(VLOOKUP($B123,Schools,'HP Schools Calculation'!IHP$1,0),"")</f>
        <v/>
      </c>
      <c r="IHP123" s="50" t="str">
        <f>_xlfn.IFNA(VLOOKUP($B123,Schools,'HP Schools Calculation'!IHQ$1,0),"")</f>
        <v/>
      </c>
      <c r="IHQ123" s="50" t="str">
        <f>_xlfn.IFNA(VLOOKUP($B123,Schools,'HP Schools Calculation'!IHR$1,0),"")</f>
        <v/>
      </c>
      <c r="IHR123" s="50" t="str">
        <f>_xlfn.IFNA(VLOOKUP($B123,Schools,'HP Schools Calculation'!IHS$1,0),"")</f>
        <v/>
      </c>
      <c r="IHS123" s="50" t="str">
        <f>_xlfn.IFNA(VLOOKUP($B123,Schools,'HP Schools Calculation'!IHT$1,0),"")</f>
        <v/>
      </c>
      <c r="IHT123" s="50" t="str">
        <f>_xlfn.IFNA(VLOOKUP($B123,Schools,'HP Schools Calculation'!IHU$1,0),"")</f>
        <v/>
      </c>
      <c r="IHU123" s="50" t="str">
        <f>_xlfn.IFNA(VLOOKUP($B123,Schools,'HP Schools Calculation'!IHV$1,0),"")</f>
        <v/>
      </c>
      <c r="IHV123" s="50" t="str">
        <f>_xlfn.IFNA(VLOOKUP($B123,Schools,'HP Schools Calculation'!IHW$1,0),"")</f>
        <v/>
      </c>
      <c r="IHW123" s="50" t="str">
        <f>_xlfn.IFNA(VLOOKUP($B123,Schools,'HP Schools Calculation'!IHX$1,0),"")</f>
        <v/>
      </c>
      <c r="IHX123" s="50" t="str">
        <f>_xlfn.IFNA(VLOOKUP($B123,Schools,'HP Schools Calculation'!IHY$1,0),"")</f>
        <v/>
      </c>
      <c r="IHY123" s="50" t="str">
        <f>_xlfn.IFNA(VLOOKUP($B123,Schools,'HP Schools Calculation'!IHZ$1,0),"")</f>
        <v/>
      </c>
      <c r="IHZ123" s="50" t="str">
        <f>_xlfn.IFNA(VLOOKUP($B123,Schools,'HP Schools Calculation'!IIA$1,0),"")</f>
        <v/>
      </c>
      <c r="IIA123" s="50" t="str">
        <f>_xlfn.IFNA(VLOOKUP($B123,Schools,'HP Schools Calculation'!IIB$1,0),"")</f>
        <v/>
      </c>
      <c r="IIB123" s="50" t="str">
        <f>_xlfn.IFNA(VLOOKUP($B123,Schools,'HP Schools Calculation'!IIC$1,0),"")</f>
        <v/>
      </c>
      <c r="IIC123" s="50" t="str">
        <f>_xlfn.IFNA(VLOOKUP($B123,Schools,'HP Schools Calculation'!IID$1,0),"")</f>
        <v/>
      </c>
      <c r="IID123" s="50" t="str">
        <f>_xlfn.IFNA(VLOOKUP($B123,Schools,'HP Schools Calculation'!IIE$1,0),"")</f>
        <v/>
      </c>
      <c r="IIE123" s="50" t="str">
        <f>_xlfn.IFNA(VLOOKUP($B123,Schools,'HP Schools Calculation'!IIF$1,0),"")</f>
        <v/>
      </c>
      <c r="IIF123" s="50" t="str">
        <f>_xlfn.IFNA(VLOOKUP($B123,Schools,'HP Schools Calculation'!IIG$1,0),"")</f>
        <v/>
      </c>
      <c r="IIG123" s="50" t="str">
        <f>_xlfn.IFNA(VLOOKUP($B123,Schools,'HP Schools Calculation'!IIH$1,0),"")</f>
        <v/>
      </c>
      <c r="IIH123" s="50" t="str">
        <f>_xlfn.IFNA(VLOOKUP($B123,Schools,'HP Schools Calculation'!III$1,0),"")</f>
        <v/>
      </c>
      <c r="III123" s="50" t="str">
        <f>_xlfn.IFNA(VLOOKUP($B123,Schools,'HP Schools Calculation'!IIJ$1,0),"")</f>
        <v/>
      </c>
      <c r="IIJ123" s="50" t="str">
        <f>_xlfn.IFNA(VLOOKUP($B123,Schools,'HP Schools Calculation'!IIK$1,0),"")</f>
        <v/>
      </c>
      <c r="IIK123" s="50" t="str">
        <f>_xlfn.IFNA(VLOOKUP($B123,Schools,'HP Schools Calculation'!IIL$1,0),"")</f>
        <v/>
      </c>
      <c r="IIL123" s="50" t="str">
        <f>_xlfn.IFNA(VLOOKUP($B123,Schools,'HP Schools Calculation'!IIM$1,0),"")</f>
        <v/>
      </c>
      <c r="IIM123" s="50" t="str">
        <f>_xlfn.IFNA(VLOOKUP($B123,Schools,'HP Schools Calculation'!IIN$1,0),"")</f>
        <v/>
      </c>
      <c r="IIN123" s="50" t="str">
        <f>_xlfn.IFNA(VLOOKUP($B123,Schools,'HP Schools Calculation'!IIO$1,0),"")</f>
        <v/>
      </c>
      <c r="IIO123" s="50" t="str">
        <f>_xlfn.IFNA(VLOOKUP($B123,Schools,'HP Schools Calculation'!IIP$1,0),"")</f>
        <v/>
      </c>
      <c r="IIP123" s="50" t="str">
        <f>_xlfn.IFNA(VLOOKUP($B123,Schools,'HP Schools Calculation'!IIQ$1,0),"")</f>
        <v/>
      </c>
      <c r="IIQ123" s="50" t="str">
        <f>_xlfn.IFNA(VLOOKUP($B123,Schools,'HP Schools Calculation'!IIR$1,0),"")</f>
        <v/>
      </c>
      <c r="IIR123" s="50" t="str">
        <f>_xlfn.IFNA(VLOOKUP($B123,Schools,'HP Schools Calculation'!IIS$1,0),"")</f>
        <v/>
      </c>
      <c r="IIS123" s="50" t="str">
        <f>_xlfn.IFNA(VLOOKUP($B123,Schools,'HP Schools Calculation'!IIT$1,0),"")</f>
        <v/>
      </c>
      <c r="IIT123" s="50" t="str">
        <f>_xlfn.IFNA(VLOOKUP($B123,Schools,'HP Schools Calculation'!IIU$1,0),"")</f>
        <v/>
      </c>
      <c r="IIU123" s="50" t="str">
        <f>_xlfn.IFNA(VLOOKUP($B123,Schools,'HP Schools Calculation'!IIV$1,0),"")</f>
        <v/>
      </c>
      <c r="IIV123" s="50" t="str">
        <f>_xlfn.IFNA(VLOOKUP($B123,Schools,'HP Schools Calculation'!IIW$1,0),"")</f>
        <v/>
      </c>
      <c r="IIW123" s="50" t="str">
        <f>_xlfn.IFNA(VLOOKUP($B123,Schools,'HP Schools Calculation'!IIX$1,0),"")</f>
        <v/>
      </c>
      <c r="IIX123" s="50" t="str">
        <f>_xlfn.IFNA(VLOOKUP($B123,Schools,'HP Schools Calculation'!IIY$1,0),"")</f>
        <v/>
      </c>
      <c r="IIY123" s="50" t="str">
        <f>_xlfn.IFNA(VLOOKUP($B123,Schools,'HP Schools Calculation'!IIZ$1,0),"")</f>
        <v/>
      </c>
      <c r="IIZ123" s="50" t="str">
        <f>_xlfn.IFNA(VLOOKUP($B123,Schools,'HP Schools Calculation'!IJA$1,0),"")</f>
        <v/>
      </c>
      <c r="IJA123" s="50" t="str">
        <f>_xlfn.IFNA(VLOOKUP($B123,Schools,'HP Schools Calculation'!IJB$1,0),"")</f>
        <v/>
      </c>
      <c r="IJB123" s="50" t="str">
        <f>_xlfn.IFNA(VLOOKUP($B123,Schools,'HP Schools Calculation'!IJC$1,0),"")</f>
        <v/>
      </c>
      <c r="IJC123" s="50" t="str">
        <f>_xlfn.IFNA(VLOOKUP($B123,Schools,'HP Schools Calculation'!IJD$1,0),"")</f>
        <v/>
      </c>
      <c r="IJD123" s="50" t="str">
        <f>_xlfn.IFNA(VLOOKUP($B123,Schools,'HP Schools Calculation'!IJE$1,0),"")</f>
        <v/>
      </c>
      <c r="IJE123" s="50" t="str">
        <f>_xlfn.IFNA(VLOOKUP($B123,Schools,'HP Schools Calculation'!IJF$1,0),"")</f>
        <v/>
      </c>
      <c r="IJF123" s="50" t="str">
        <f>_xlfn.IFNA(VLOOKUP($B123,Schools,'HP Schools Calculation'!IJG$1,0),"")</f>
        <v/>
      </c>
      <c r="IJG123" s="50" t="str">
        <f>_xlfn.IFNA(VLOOKUP($B123,Schools,'HP Schools Calculation'!IJH$1,0),"")</f>
        <v/>
      </c>
      <c r="IJH123" s="50" t="str">
        <f>_xlfn.IFNA(VLOOKUP($B123,Schools,'HP Schools Calculation'!IJI$1,0),"")</f>
        <v/>
      </c>
      <c r="IJI123" s="50" t="str">
        <f>_xlfn.IFNA(VLOOKUP($B123,Schools,'HP Schools Calculation'!IJJ$1,0),"")</f>
        <v/>
      </c>
      <c r="IJJ123" s="50" t="str">
        <f>_xlfn.IFNA(VLOOKUP($B123,Schools,'HP Schools Calculation'!IJK$1,0),"")</f>
        <v/>
      </c>
      <c r="IJK123" s="50" t="str">
        <f>_xlfn.IFNA(VLOOKUP($B123,Schools,'HP Schools Calculation'!IJL$1,0),"")</f>
        <v/>
      </c>
      <c r="IJL123" s="50" t="str">
        <f>_xlfn.IFNA(VLOOKUP($B123,Schools,'HP Schools Calculation'!IJM$1,0),"")</f>
        <v/>
      </c>
      <c r="IJM123" s="50" t="str">
        <f>_xlfn.IFNA(VLOOKUP($B123,Schools,'HP Schools Calculation'!IJN$1,0),"")</f>
        <v/>
      </c>
      <c r="IJN123" s="50" t="str">
        <f>_xlfn.IFNA(VLOOKUP($B123,Schools,'HP Schools Calculation'!IJO$1,0),"")</f>
        <v/>
      </c>
      <c r="IJO123" s="50" t="str">
        <f>_xlfn.IFNA(VLOOKUP($B123,Schools,'HP Schools Calculation'!IJP$1,0),"")</f>
        <v/>
      </c>
      <c r="IJP123" s="50" t="str">
        <f>_xlfn.IFNA(VLOOKUP($B123,Schools,'HP Schools Calculation'!IJQ$1,0),"")</f>
        <v/>
      </c>
      <c r="IJQ123" s="50" t="str">
        <f>_xlfn.IFNA(VLOOKUP($B123,Schools,'HP Schools Calculation'!IJR$1,0),"")</f>
        <v/>
      </c>
      <c r="IJR123" s="50" t="str">
        <f>_xlfn.IFNA(VLOOKUP($B123,Schools,'HP Schools Calculation'!IJS$1,0),"")</f>
        <v/>
      </c>
      <c r="IJS123" s="50" t="str">
        <f>_xlfn.IFNA(VLOOKUP($B123,Schools,'HP Schools Calculation'!IJT$1,0),"")</f>
        <v/>
      </c>
      <c r="IJT123" s="50" t="str">
        <f>_xlfn.IFNA(VLOOKUP($B123,Schools,'HP Schools Calculation'!IJU$1,0),"")</f>
        <v/>
      </c>
      <c r="IJU123" s="50" t="str">
        <f>_xlfn.IFNA(VLOOKUP($B123,Schools,'HP Schools Calculation'!IJV$1,0),"")</f>
        <v/>
      </c>
      <c r="IJV123" s="50" t="str">
        <f>_xlfn.IFNA(VLOOKUP($B123,Schools,'HP Schools Calculation'!IJW$1,0),"")</f>
        <v/>
      </c>
      <c r="IJW123" s="50" t="str">
        <f>_xlfn.IFNA(VLOOKUP($B123,Schools,'HP Schools Calculation'!IJX$1,0),"")</f>
        <v/>
      </c>
      <c r="IJX123" s="50" t="str">
        <f>_xlfn.IFNA(VLOOKUP($B123,Schools,'HP Schools Calculation'!IJY$1,0),"")</f>
        <v/>
      </c>
      <c r="IJY123" s="50" t="str">
        <f>_xlfn.IFNA(VLOOKUP($B123,Schools,'HP Schools Calculation'!IJZ$1,0),"")</f>
        <v/>
      </c>
      <c r="IJZ123" s="50" t="str">
        <f>_xlfn.IFNA(VLOOKUP($B123,Schools,'HP Schools Calculation'!IKA$1,0),"")</f>
        <v/>
      </c>
      <c r="IKA123" s="50" t="str">
        <f>_xlfn.IFNA(VLOOKUP($B123,Schools,'HP Schools Calculation'!IKB$1,0),"")</f>
        <v/>
      </c>
      <c r="IKB123" s="50" t="str">
        <f>_xlfn.IFNA(VLOOKUP($B123,Schools,'HP Schools Calculation'!IKC$1,0),"")</f>
        <v/>
      </c>
      <c r="IKC123" s="50" t="str">
        <f>_xlfn.IFNA(VLOOKUP($B123,Schools,'HP Schools Calculation'!IKD$1,0),"")</f>
        <v/>
      </c>
      <c r="IKD123" s="50" t="str">
        <f>_xlfn.IFNA(VLOOKUP($B123,Schools,'HP Schools Calculation'!IKE$1,0),"")</f>
        <v/>
      </c>
      <c r="IKE123" s="50" t="str">
        <f>_xlfn.IFNA(VLOOKUP($B123,Schools,'HP Schools Calculation'!IKF$1,0),"")</f>
        <v/>
      </c>
      <c r="IKF123" s="50" t="str">
        <f>_xlfn.IFNA(VLOOKUP($B123,Schools,'HP Schools Calculation'!IKG$1,0),"")</f>
        <v/>
      </c>
      <c r="IKG123" s="50" t="str">
        <f>_xlfn.IFNA(VLOOKUP($B123,Schools,'HP Schools Calculation'!IKH$1,0),"")</f>
        <v/>
      </c>
      <c r="IKH123" s="50" t="str">
        <f>_xlfn.IFNA(VLOOKUP($B123,Schools,'HP Schools Calculation'!IKI$1,0),"")</f>
        <v/>
      </c>
      <c r="IKI123" s="50" t="str">
        <f>_xlfn.IFNA(VLOOKUP($B123,Schools,'HP Schools Calculation'!IKJ$1,0),"")</f>
        <v/>
      </c>
      <c r="IKJ123" s="50" t="str">
        <f>_xlfn.IFNA(VLOOKUP($B123,Schools,'HP Schools Calculation'!IKK$1,0),"")</f>
        <v/>
      </c>
      <c r="IKK123" s="50" t="str">
        <f>_xlfn.IFNA(VLOOKUP($B123,Schools,'HP Schools Calculation'!IKL$1,0),"")</f>
        <v/>
      </c>
      <c r="IKL123" s="50" t="str">
        <f>_xlfn.IFNA(VLOOKUP($B123,Schools,'HP Schools Calculation'!IKM$1,0),"")</f>
        <v/>
      </c>
      <c r="IKM123" s="50" t="str">
        <f>_xlfn.IFNA(VLOOKUP($B123,Schools,'HP Schools Calculation'!IKN$1,0),"")</f>
        <v/>
      </c>
      <c r="IKN123" s="50" t="str">
        <f>_xlfn.IFNA(VLOOKUP($B123,Schools,'HP Schools Calculation'!IKO$1,0),"")</f>
        <v/>
      </c>
      <c r="IKO123" s="50" t="str">
        <f>_xlfn.IFNA(VLOOKUP($B123,Schools,'HP Schools Calculation'!IKP$1,0),"")</f>
        <v/>
      </c>
      <c r="IKP123" s="50" t="str">
        <f>_xlfn.IFNA(VLOOKUP($B123,Schools,'HP Schools Calculation'!IKQ$1,0),"")</f>
        <v/>
      </c>
      <c r="IKQ123" s="50" t="str">
        <f>_xlfn.IFNA(VLOOKUP($B123,Schools,'HP Schools Calculation'!IKR$1,0),"")</f>
        <v/>
      </c>
      <c r="IKR123" s="50" t="str">
        <f>_xlfn.IFNA(VLOOKUP($B123,Schools,'HP Schools Calculation'!IKS$1,0),"")</f>
        <v/>
      </c>
      <c r="IKS123" s="50" t="str">
        <f>_xlfn.IFNA(VLOOKUP($B123,Schools,'HP Schools Calculation'!IKT$1,0),"")</f>
        <v/>
      </c>
      <c r="IKT123" s="50" t="str">
        <f>_xlfn.IFNA(VLOOKUP($B123,Schools,'HP Schools Calculation'!IKU$1,0),"")</f>
        <v/>
      </c>
      <c r="IKU123" s="50" t="str">
        <f>_xlfn.IFNA(VLOOKUP($B123,Schools,'HP Schools Calculation'!IKV$1,0),"")</f>
        <v/>
      </c>
      <c r="IKV123" s="50" t="str">
        <f>_xlfn.IFNA(VLOOKUP($B123,Schools,'HP Schools Calculation'!IKW$1,0),"")</f>
        <v/>
      </c>
      <c r="IKW123" s="50" t="str">
        <f>_xlfn.IFNA(VLOOKUP($B123,Schools,'HP Schools Calculation'!IKX$1,0),"")</f>
        <v/>
      </c>
      <c r="IKX123" s="50" t="str">
        <f>_xlfn.IFNA(VLOOKUP($B123,Schools,'HP Schools Calculation'!IKY$1,0),"")</f>
        <v/>
      </c>
      <c r="IKY123" s="50" t="str">
        <f>_xlfn.IFNA(VLOOKUP($B123,Schools,'HP Schools Calculation'!IKZ$1,0),"")</f>
        <v/>
      </c>
      <c r="IKZ123" s="50" t="str">
        <f>_xlfn.IFNA(VLOOKUP($B123,Schools,'HP Schools Calculation'!ILA$1,0),"")</f>
        <v/>
      </c>
      <c r="ILA123" s="50" t="str">
        <f>_xlfn.IFNA(VLOOKUP($B123,Schools,'HP Schools Calculation'!ILB$1,0),"")</f>
        <v/>
      </c>
      <c r="ILB123" s="50" t="str">
        <f>_xlfn.IFNA(VLOOKUP($B123,Schools,'HP Schools Calculation'!ILC$1,0),"")</f>
        <v/>
      </c>
      <c r="ILC123" s="50" t="str">
        <f>_xlfn.IFNA(VLOOKUP($B123,Schools,'HP Schools Calculation'!ILD$1,0),"")</f>
        <v/>
      </c>
      <c r="ILD123" s="50" t="str">
        <f>_xlfn.IFNA(VLOOKUP($B123,Schools,'HP Schools Calculation'!ILE$1,0),"")</f>
        <v/>
      </c>
      <c r="ILE123" s="50" t="str">
        <f>_xlfn.IFNA(VLOOKUP($B123,Schools,'HP Schools Calculation'!ILF$1,0),"")</f>
        <v/>
      </c>
      <c r="ILF123" s="50" t="str">
        <f>_xlfn.IFNA(VLOOKUP($B123,Schools,'HP Schools Calculation'!ILG$1,0),"")</f>
        <v/>
      </c>
      <c r="ILG123" s="50" t="str">
        <f>_xlfn.IFNA(VLOOKUP($B123,Schools,'HP Schools Calculation'!ILH$1,0),"")</f>
        <v/>
      </c>
      <c r="ILH123" s="50" t="str">
        <f>_xlfn.IFNA(VLOOKUP($B123,Schools,'HP Schools Calculation'!ILI$1,0),"")</f>
        <v/>
      </c>
      <c r="ILI123" s="50" t="str">
        <f>_xlfn.IFNA(VLOOKUP($B123,Schools,'HP Schools Calculation'!ILJ$1,0),"")</f>
        <v/>
      </c>
      <c r="ILJ123" s="50" t="str">
        <f>_xlfn.IFNA(VLOOKUP($B123,Schools,'HP Schools Calculation'!ILK$1,0),"")</f>
        <v/>
      </c>
      <c r="ILK123" s="50" t="str">
        <f>_xlfn.IFNA(VLOOKUP($B123,Schools,'HP Schools Calculation'!ILL$1,0),"")</f>
        <v/>
      </c>
      <c r="ILL123" s="50" t="str">
        <f>_xlfn.IFNA(VLOOKUP($B123,Schools,'HP Schools Calculation'!ILM$1,0),"")</f>
        <v/>
      </c>
      <c r="ILM123" s="50" t="str">
        <f>_xlfn.IFNA(VLOOKUP($B123,Schools,'HP Schools Calculation'!ILN$1,0),"")</f>
        <v/>
      </c>
      <c r="ILN123" s="50" t="str">
        <f>_xlfn.IFNA(VLOOKUP($B123,Schools,'HP Schools Calculation'!ILO$1,0),"")</f>
        <v/>
      </c>
      <c r="ILO123" s="50" t="str">
        <f>_xlfn.IFNA(VLOOKUP($B123,Schools,'HP Schools Calculation'!ILP$1,0),"")</f>
        <v/>
      </c>
      <c r="ILP123" s="50" t="str">
        <f>_xlfn.IFNA(VLOOKUP($B123,Schools,'HP Schools Calculation'!ILQ$1,0),"")</f>
        <v/>
      </c>
      <c r="ILQ123" s="50" t="str">
        <f>_xlfn.IFNA(VLOOKUP($B123,Schools,'HP Schools Calculation'!ILR$1,0),"")</f>
        <v/>
      </c>
      <c r="ILR123" s="50" t="str">
        <f>_xlfn.IFNA(VLOOKUP($B123,Schools,'HP Schools Calculation'!ILS$1,0),"")</f>
        <v/>
      </c>
      <c r="ILS123" s="50" t="str">
        <f>_xlfn.IFNA(VLOOKUP($B123,Schools,'HP Schools Calculation'!ILT$1,0),"")</f>
        <v/>
      </c>
      <c r="ILT123" s="50" t="str">
        <f>_xlfn.IFNA(VLOOKUP($B123,Schools,'HP Schools Calculation'!ILU$1,0),"")</f>
        <v/>
      </c>
      <c r="ILU123" s="50" t="str">
        <f>_xlfn.IFNA(VLOOKUP($B123,Schools,'HP Schools Calculation'!ILV$1,0),"")</f>
        <v/>
      </c>
      <c r="ILV123" s="50" t="str">
        <f>_xlfn.IFNA(VLOOKUP($B123,Schools,'HP Schools Calculation'!ILW$1,0),"")</f>
        <v/>
      </c>
      <c r="ILW123" s="50" t="str">
        <f>_xlfn.IFNA(VLOOKUP($B123,Schools,'HP Schools Calculation'!ILX$1,0),"")</f>
        <v/>
      </c>
      <c r="ILX123" s="50" t="str">
        <f>_xlfn.IFNA(VLOOKUP($B123,Schools,'HP Schools Calculation'!ILY$1,0),"")</f>
        <v/>
      </c>
      <c r="ILY123" s="50" t="str">
        <f>_xlfn.IFNA(VLOOKUP($B123,Schools,'HP Schools Calculation'!ILZ$1,0),"")</f>
        <v/>
      </c>
      <c r="ILZ123" s="50" t="str">
        <f>_xlfn.IFNA(VLOOKUP($B123,Schools,'HP Schools Calculation'!IMA$1,0),"")</f>
        <v/>
      </c>
      <c r="IMA123" s="50" t="str">
        <f>_xlfn.IFNA(VLOOKUP($B123,Schools,'HP Schools Calculation'!IMB$1,0),"")</f>
        <v/>
      </c>
      <c r="IMB123" s="50" t="str">
        <f>_xlfn.IFNA(VLOOKUP($B123,Schools,'HP Schools Calculation'!IMC$1,0),"")</f>
        <v/>
      </c>
      <c r="IMC123" s="50" t="str">
        <f>_xlfn.IFNA(VLOOKUP($B123,Schools,'HP Schools Calculation'!IMD$1,0),"")</f>
        <v/>
      </c>
      <c r="IMD123" s="50" t="str">
        <f>_xlfn.IFNA(VLOOKUP($B123,Schools,'HP Schools Calculation'!IME$1,0),"")</f>
        <v/>
      </c>
      <c r="IME123" s="50" t="str">
        <f>_xlfn.IFNA(VLOOKUP($B123,Schools,'HP Schools Calculation'!IMF$1,0),"")</f>
        <v/>
      </c>
      <c r="IMF123" s="50" t="str">
        <f>_xlfn.IFNA(VLOOKUP($B123,Schools,'HP Schools Calculation'!IMG$1,0),"")</f>
        <v/>
      </c>
      <c r="IMG123" s="50" t="str">
        <f>_xlfn.IFNA(VLOOKUP($B123,Schools,'HP Schools Calculation'!IMH$1,0),"")</f>
        <v/>
      </c>
      <c r="IMH123" s="50" t="str">
        <f>_xlfn.IFNA(VLOOKUP($B123,Schools,'HP Schools Calculation'!IMI$1,0),"")</f>
        <v/>
      </c>
      <c r="IMI123" s="50" t="str">
        <f>_xlfn.IFNA(VLOOKUP($B123,Schools,'HP Schools Calculation'!IMJ$1,0),"")</f>
        <v/>
      </c>
      <c r="IMJ123" s="50" t="str">
        <f>_xlfn.IFNA(VLOOKUP($B123,Schools,'HP Schools Calculation'!IMK$1,0),"")</f>
        <v/>
      </c>
      <c r="IMK123" s="50" t="str">
        <f>_xlfn.IFNA(VLOOKUP($B123,Schools,'HP Schools Calculation'!IML$1,0),"")</f>
        <v/>
      </c>
      <c r="IML123" s="50" t="str">
        <f>_xlfn.IFNA(VLOOKUP($B123,Schools,'HP Schools Calculation'!IMM$1,0),"")</f>
        <v/>
      </c>
      <c r="IMM123" s="50" t="str">
        <f>_xlfn.IFNA(VLOOKUP($B123,Schools,'HP Schools Calculation'!IMN$1,0),"")</f>
        <v/>
      </c>
      <c r="IMN123" s="50" t="str">
        <f>_xlfn.IFNA(VLOOKUP($B123,Schools,'HP Schools Calculation'!IMO$1,0),"")</f>
        <v/>
      </c>
      <c r="IMO123" s="50" t="str">
        <f>_xlfn.IFNA(VLOOKUP($B123,Schools,'HP Schools Calculation'!IMP$1,0),"")</f>
        <v/>
      </c>
      <c r="IMP123" s="50" t="str">
        <f>_xlfn.IFNA(VLOOKUP($B123,Schools,'HP Schools Calculation'!IMQ$1,0),"")</f>
        <v/>
      </c>
      <c r="IMQ123" s="50" t="str">
        <f>_xlfn.IFNA(VLOOKUP($B123,Schools,'HP Schools Calculation'!IMR$1,0),"")</f>
        <v/>
      </c>
      <c r="IMR123" s="50" t="str">
        <f>_xlfn.IFNA(VLOOKUP($B123,Schools,'HP Schools Calculation'!IMS$1,0),"")</f>
        <v/>
      </c>
      <c r="IMS123" s="50" t="str">
        <f>_xlfn.IFNA(VLOOKUP($B123,Schools,'HP Schools Calculation'!IMT$1,0),"")</f>
        <v/>
      </c>
      <c r="IMT123" s="50" t="str">
        <f>_xlfn.IFNA(VLOOKUP($B123,Schools,'HP Schools Calculation'!IMU$1,0),"")</f>
        <v/>
      </c>
      <c r="IMU123" s="50" t="str">
        <f>_xlfn.IFNA(VLOOKUP($B123,Schools,'HP Schools Calculation'!IMV$1,0),"")</f>
        <v/>
      </c>
      <c r="IMV123" s="50" t="str">
        <f>_xlfn.IFNA(VLOOKUP($B123,Schools,'HP Schools Calculation'!IMW$1,0),"")</f>
        <v/>
      </c>
      <c r="IMW123" s="50" t="str">
        <f>_xlfn.IFNA(VLOOKUP($B123,Schools,'HP Schools Calculation'!IMX$1,0),"")</f>
        <v/>
      </c>
      <c r="IMX123" s="50" t="str">
        <f>_xlfn.IFNA(VLOOKUP($B123,Schools,'HP Schools Calculation'!IMY$1,0),"")</f>
        <v/>
      </c>
      <c r="IMY123" s="50" t="str">
        <f>_xlfn.IFNA(VLOOKUP($B123,Schools,'HP Schools Calculation'!IMZ$1,0),"")</f>
        <v/>
      </c>
      <c r="IMZ123" s="50" t="str">
        <f>_xlfn.IFNA(VLOOKUP($B123,Schools,'HP Schools Calculation'!INA$1,0),"")</f>
        <v/>
      </c>
      <c r="INA123" s="50" t="str">
        <f>_xlfn.IFNA(VLOOKUP($B123,Schools,'HP Schools Calculation'!INB$1,0),"")</f>
        <v/>
      </c>
      <c r="INB123" s="50" t="str">
        <f>_xlfn.IFNA(VLOOKUP($B123,Schools,'HP Schools Calculation'!INC$1,0),"")</f>
        <v/>
      </c>
      <c r="INC123" s="50" t="str">
        <f>_xlfn.IFNA(VLOOKUP($B123,Schools,'HP Schools Calculation'!IND$1,0),"")</f>
        <v/>
      </c>
      <c r="IND123" s="50" t="str">
        <f>_xlfn.IFNA(VLOOKUP($B123,Schools,'HP Schools Calculation'!INE$1,0),"")</f>
        <v/>
      </c>
      <c r="INE123" s="50" t="str">
        <f>_xlfn.IFNA(VLOOKUP($B123,Schools,'HP Schools Calculation'!INF$1,0),"")</f>
        <v/>
      </c>
      <c r="INF123" s="50" t="str">
        <f>_xlfn.IFNA(VLOOKUP($B123,Schools,'HP Schools Calculation'!ING$1,0),"")</f>
        <v/>
      </c>
      <c r="ING123" s="50" t="str">
        <f>_xlfn.IFNA(VLOOKUP($B123,Schools,'HP Schools Calculation'!INH$1,0),"")</f>
        <v/>
      </c>
      <c r="INH123" s="50" t="str">
        <f>_xlfn.IFNA(VLOOKUP($B123,Schools,'HP Schools Calculation'!INI$1,0),"")</f>
        <v/>
      </c>
      <c r="INI123" s="50" t="str">
        <f>_xlfn.IFNA(VLOOKUP($B123,Schools,'HP Schools Calculation'!INJ$1,0),"")</f>
        <v/>
      </c>
      <c r="INJ123" s="50" t="str">
        <f>_xlfn.IFNA(VLOOKUP($B123,Schools,'HP Schools Calculation'!INK$1,0),"")</f>
        <v/>
      </c>
      <c r="INK123" s="50" t="str">
        <f>_xlfn.IFNA(VLOOKUP($B123,Schools,'HP Schools Calculation'!INL$1,0),"")</f>
        <v/>
      </c>
      <c r="INL123" s="50" t="str">
        <f>_xlfn.IFNA(VLOOKUP($B123,Schools,'HP Schools Calculation'!INM$1,0),"")</f>
        <v/>
      </c>
      <c r="INM123" s="50" t="str">
        <f>_xlfn.IFNA(VLOOKUP($B123,Schools,'HP Schools Calculation'!INN$1,0),"")</f>
        <v/>
      </c>
      <c r="INN123" s="50" t="str">
        <f>_xlfn.IFNA(VLOOKUP($B123,Schools,'HP Schools Calculation'!INO$1,0),"")</f>
        <v/>
      </c>
      <c r="INO123" s="50" t="str">
        <f>_xlfn.IFNA(VLOOKUP($B123,Schools,'HP Schools Calculation'!INP$1,0),"")</f>
        <v/>
      </c>
      <c r="INP123" s="50" t="str">
        <f>_xlfn.IFNA(VLOOKUP($B123,Schools,'HP Schools Calculation'!INQ$1,0),"")</f>
        <v/>
      </c>
      <c r="INQ123" s="50" t="str">
        <f>_xlfn.IFNA(VLOOKUP($B123,Schools,'HP Schools Calculation'!INR$1,0),"")</f>
        <v/>
      </c>
      <c r="INR123" s="50" t="str">
        <f>_xlfn.IFNA(VLOOKUP($B123,Schools,'HP Schools Calculation'!INS$1,0),"")</f>
        <v/>
      </c>
      <c r="INS123" s="50" t="str">
        <f>_xlfn.IFNA(VLOOKUP($B123,Schools,'HP Schools Calculation'!INT$1,0),"")</f>
        <v/>
      </c>
      <c r="INT123" s="50" t="str">
        <f>_xlfn.IFNA(VLOOKUP($B123,Schools,'HP Schools Calculation'!INU$1,0),"")</f>
        <v/>
      </c>
      <c r="INU123" s="50" t="str">
        <f>_xlfn.IFNA(VLOOKUP($B123,Schools,'HP Schools Calculation'!INV$1,0),"")</f>
        <v/>
      </c>
      <c r="INV123" s="50" t="str">
        <f>_xlfn.IFNA(VLOOKUP($B123,Schools,'HP Schools Calculation'!INW$1,0),"")</f>
        <v/>
      </c>
      <c r="INW123" s="50" t="str">
        <f>_xlfn.IFNA(VLOOKUP($B123,Schools,'HP Schools Calculation'!INX$1,0),"")</f>
        <v/>
      </c>
      <c r="INX123" s="50" t="str">
        <f>_xlfn.IFNA(VLOOKUP($B123,Schools,'HP Schools Calculation'!INY$1,0),"")</f>
        <v/>
      </c>
      <c r="INY123" s="50" t="str">
        <f>_xlfn.IFNA(VLOOKUP($B123,Schools,'HP Schools Calculation'!INZ$1,0),"")</f>
        <v/>
      </c>
      <c r="INZ123" s="50" t="str">
        <f>_xlfn.IFNA(VLOOKUP($B123,Schools,'HP Schools Calculation'!IOA$1,0),"")</f>
        <v/>
      </c>
      <c r="IOA123" s="50" t="str">
        <f>_xlfn.IFNA(VLOOKUP($B123,Schools,'HP Schools Calculation'!IOB$1,0),"")</f>
        <v/>
      </c>
      <c r="IOB123" s="50" t="str">
        <f>_xlfn.IFNA(VLOOKUP($B123,Schools,'HP Schools Calculation'!IOC$1,0),"")</f>
        <v/>
      </c>
      <c r="IOC123" s="50" t="str">
        <f>_xlfn.IFNA(VLOOKUP($B123,Schools,'HP Schools Calculation'!IOD$1,0),"")</f>
        <v/>
      </c>
      <c r="IOD123" s="50" t="str">
        <f>_xlfn.IFNA(VLOOKUP($B123,Schools,'HP Schools Calculation'!IOE$1,0),"")</f>
        <v/>
      </c>
      <c r="IOE123" s="50" t="str">
        <f>_xlfn.IFNA(VLOOKUP($B123,Schools,'HP Schools Calculation'!IOF$1,0),"")</f>
        <v/>
      </c>
      <c r="IOF123" s="50" t="str">
        <f>_xlfn.IFNA(VLOOKUP($B123,Schools,'HP Schools Calculation'!IOG$1,0),"")</f>
        <v/>
      </c>
      <c r="IOG123" s="50" t="str">
        <f>_xlfn.IFNA(VLOOKUP($B123,Schools,'HP Schools Calculation'!IOH$1,0),"")</f>
        <v/>
      </c>
      <c r="IOH123" s="50" t="str">
        <f>_xlfn.IFNA(VLOOKUP($B123,Schools,'HP Schools Calculation'!IOI$1,0),"")</f>
        <v/>
      </c>
      <c r="IOI123" s="50" t="str">
        <f>_xlfn.IFNA(VLOOKUP($B123,Schools,'HP Schools Calculation'!IOJ$1,0),"")</f>
        <v/>
      </c>
      <c r="IOJ123" s="50" t="str">
        <f>_xlfn.IFNA(VLOOKUP($B123,Schools,'HP Schools Calculation'!IOK$1,0),"")</f>
        <v/>
      </c>
      <c r="IOK123" s="50" t="str">
        <f>_xlfn.IFNA(VLOOKUP($B123,Schools,'HP Schools Calculation'!IOL$1,0),"")</f>
        <v/>
      </c>
      <c r="IOL123" s="50" t="str">
        <f>_xlfn.IFNA(VLOOKUP($B123,Schools,'HP Schools Calculation'!IOM$1,0),"")</f>
        <v/>
      </c>
      <c r="IOM123" s="50" t="str">
        <f>_xlfn.IFNA(VLOOKUP($B123,Schools,'HP Schools Calculation'!ION$1,0),"")</f>
        <v/>
      </c>
      <c r="ION123" s="50" t="str">
        <f>_xlfn.IFNA(VLOOKUP($B123,Schools,'HP Schools Calculation'!IOO$1,0),"")</f>
        <v/>
      </c>
      <c r="IOO123" s="50" t="str">
        <f>_xlfn.IFNA(VLOOKUP($B123,Schools,'HP Schools Calculation'!IOP$1,0),"")</f>
        <v/>
      </c>
      <c r="IOP123" s="50" t="str">
        <f>_xlfn.IFNA(VLOOKUP($B123,Schools,'HP Schools Calculation'!IOQ$1,0),"")</f>
        <v/>
      </c>
      <c r="IOQ123" s="50" t="str">
        <f>_xlfn.IFNA(VLOOKUP($B123,Schools,'HP Schools Calculation'!IOR$1,0),"")</f>
        <v/>
      </c>
      <c r="IOR123" s="50" t="str">
        <f>_xlfn.IFNA(VLOOKUP($B123,Schools,'HP Schools Calculation'!IOS$1,0),"")</f>
        <v/>
      </c>
      <c r="IOS123" s="50" t="str">
        <f>_xlfn.IFNA(VLOOKUP($B123,Schools,'HP Schools Calculation'!IOT$1,0),"")</f>
        <v/>
      </c>
      <c r="IOT123" s="50" t="str">
        <f>_xlfn.IFNA(VLOOKUP($B123,Schools,'HP Schools Calculation'!IOU$1,0),"")</f>
        <v/>
      </c>
      <c r="IOU123" s="50" t="str">
        <f>_xlfn.IFNA(VLOOKUP($B123,Schools,'HP Schools Calculation'!IOV$1,0),"")</f>
        <v/>
      </c>
      <c r="IOV123" s="50" t="str">
        <f>_xlfn.IFNA(VLOOKUP($B123,Schools,'HP Schools Calculation'!IOW$1,0),"")</f>
        <v/>
      </c>
      <c r="IOW123" s="50" t="str">
        <f>_xlfn.IFNA(VLOOKUP($B123,Schools,'HP Schools Calculation'!IOX$1,0),"")</f>
        <v/>
      </c>
      <c r="IOX123" s="50" t="str">
        <f>_xlfn.IFNA(VLOOKUP($B123,Schools,'HP Schools Calculation'!IOY$1,0),"")</f>
        <v/>
      </c>
      <c r="IOY123" s="50" t="str">
        <f>_xlfn.IFNA(VLOOKUP($B123,Schools,'HP Schools Calculation'!IOZ$1,0),"")</f>
        <v/>
      </c>
      <c r="IOZ123" s="50" t="str">
        <f>_xlfn.IFNA(VLOOKUP($B123,Schools,'HP Schools Calculation'!IPA$1,0),"")</f>
        <v/>
      </c>
      <c r="IPA123" s="50" t="str">
        <f>_xlfn.IFNA(VLOOKUP($B123,Schools,'HP Schools Calculation'!IPB$1,0),"")</f>
        <v/>
      </c>
      <c r="IPB123" s="50" t="str">
        <f>_xlfn.IFNA(VLOOKUP($B123,Schools,'HP Schools Calculation'!IPC$1,0),"")</f>
        <v/>
      </c>
      <c r="IPC123" s="50" t="str">
        <f>_xlfn.IFNA(VLOOKUP($B123,Schools,'HP Schools Calculation'!IPD$1,0),"")</f>
        <v/>
      </c>
      <c r="IPD123" s="50" t="str">
        <f>_xlfn.IFNA(VLOOKUP($B123,Schools,'HP Schools Calculation'!IPE$1,0),"")</f>
        <v/>
      </c>
      <c r="IPE123" s="50" t="str">
        <f>_xlfn.IFNA(VLOOKUP($B123,Schools,'HP Schools Calculation'!IPF$1,0),"")</f>
        <v/>
      </c>
      <c r="IPF123" s="50" t="str">
        <f>_xlfn.IFNA(VLOOKUP($B123,Schools,'HP Schools Calculation'!IPG$1,0),"")</f>
        <v/>
      </c>
      <c r="IPG123" s="50" t="str">
        <f>_xlfn.IFNA(VLOOKUP($B123,Schools,'HP Schools Calculation'!IPH$1,0),"")</f>
        <v/>
      </c>
      <c r="IPH123" s="50" t="str">
        <f>_xlfn.IFNA(VLOOKUP($B123,Schools,'HP Schools Calculation'!IPI$1,0),"")</f>
        <v/>
      </c>
      <c r="IPI123" s="50" t="str">
        <f>_xlfn.IFNA(VLOOKUP($B123,Schools,'HP Schools Calculation'!IPJ$1,0),"")</f>
        <v/>
      </c>
      <c r="IPJ123" s="50" t="str">
        <f>_xlfn.IFNA(VLOOKUP($B123,Schools,'HP Schools Calculation'!IPK$1,0),"")</f>
        <v/>
      </c>
      <c r="IPK123" s="50" t="str">
        <f>_xlfn.IFNA(VLOOKUP($B123,Schools,'HP Schools Calculation'!IPL$1,0),"")</f>
        <v/>
      </c>
      <c r="IPL123" s="50" t="str">
        <f>_xlfn.IFNA(VLOOKUP($B123,Schools,'HP Schools Calculation'!IPM$1,0),"")</f>
        <v/>
      </c>
      <c r="IPM123" s="50" t="str">
        <f>_xlfn.IFNA(VLOOKUP($B123,Schools,'HP Schools Calculation'!IPN$1,0),"")</f>
        <v/>
      </c>
      <c r="IPN123" s="50" t="str">
        <f>_xlfn.IFNA(VLOOKUP($B123,Schools,'HP Schools Calculation'!IPO$1,0),"")</f>
        <v/>
      </c>
      <c r="IPO123" s="50" t="str">
        <f>_xlfn.IFNA(VLOOKUP($B123,Schools,'HP Schools Calculation'!IPP$1,0),"")</f>
        <v/>
      </c>
      <c r="IPP123" s="50" t="str">
        <f>_xlfn.IFNA(VLOOKUP($B123,Schools,'HP Schools Calculation'!IPQ$1,0),"")</f>
        <v/>
      </c>
      <c r="IPQ123" s="50" t="str">
        <f>_xlfn.IFNA(VLOOKUP($B123,Schools,'HP Schools Calculation'!IPR$1,0),"")</f>
        <v/>
      </c>
      <c r="IPR123" s="50" t="str">
        <f>_xlfn.IFNA(VLOOKUP($B123,Schools,'HP Schools Calculation'!IPS$1,0),"")</f>
        <v/>
      </c>
      <c r="IPS123" s="50" t="str">
        <f>_xlfn.IFNA(VLOOKUP($B123,Schools,'HP Schools Calculation'!IPT$1,0),"")</f>
        <v/>
      </c>
      <c r="IPT123" s="50" t="str">
        <f>_xlfn.IFNA(VLOOKUP($B123,Schools,'HP Schools Calculation'!IPU$1,0),"")</f>
        <v/>
      </c>
      <c r="IPU123" s="50" t="str">
        <f>_xlfn.IFNA(VLOOKUP($B123,Schools,'HP Schools Calculation'!IPV$1,0),"")</f>
        <v/>
      </c>
      <c r="IPV123" s="50" t="str">
        <f>_xlfn.IFNA(VLOOKUP($B123,Schools,'HP Schools Calculation'!IPW$1,0),"")</f>
        <v/>
      </c>
      <c r="IPW123" s="50" t="str">
        <f>_xlfn.IFNA(VLOOKUP($B123,Schools,'HP Schools Calculation'!IPX$1,0),"")</f>
        <v/>
      </c>
      <c r="IPX123" s="50" t="str">
        <f>_xlfn.IFNA(VLOOKUP($B123,Schools,'HP Schools Calculation'!IPY$1,0),"")</f>
        <v/>
      </c>
      <c r="IPY123" s="50" t="str">
        <f>_xlfn.IFNA(VLOOKUP($B123,Schools,'HP Schools Calculation'!IPZ$1,0),"")</f>
        <v/>
      </c>
      <c r="IPZ123" s="50" t="str">
        <f>_xlfn.IFNA(VLOOKUP($B123,Schools,'HP Schools Calculation'!IQA$1,0),"")</f>
        <v/>
      </c>
      <c r="IQA123" s="50" t="str">
        <f>_xlfn.IFNA(VLOOKUP($B123,Schools,'HP Schools Calculation'!IQB$1,0),"")</f>
        <v/>
      </c>
      <c r="IQB123" s="50" t="str">
        <f>_xlfn.IFNA(VLOOKUP($B123,Schools,'HP Schools Calculation'!IQC$1,0),"")</f>
        <v/>
      </c>
      <c r="IQC123" s="50" t="str">
        <f>_xlfn.IFNA(VLOOKUP($B123,Schools,'HP Schools Calculation'!IQD$1,0),"")</f>
        <v/>
      </c>
      <c r="IQD123" s="50" t="str">
        <f>_xlfn.IFNA(VLOOKUP($B123,Schools,'HP Schools Calculation'!IQE$1,0),"")</f>
        <v/>
      </c>
      <c r="IQE123" s="50" t="str">
        <f>_xlfn.IFNA(VLOOKUP($B123,Schools,'HP Schools Calculation'!IQF$1,0),"")</f>
        <v/>
      </c>
      <c r="IQF123" s="50" t="str">
        <f>_xlfn.IFNA(VLOOKUP($B123,Schools,'HP Schools Calculation'!IQG$1,0),"")</f>
        <v/>
      </c>
      <c r="IQG123" s="50" t="str">
        <f>_xlfn.IFNA(VLOOKUP($B123,Schools,'HP Schools Calculation'!IQH$1,0),"")</f>
        <v/>
      </c>
      <c r="IQH123" s="50" t="str">
        <f>_xlfn.IFNA(VLOOKUP($B123,Schools,'HP Schools Calculation'!IQI$1,0),"")</f>
        <v/>
      </c>
      <c r="IQI123" s="50" t="str">
        <f>_xlfn.IFNA(VLOOKUP($B123,Schools,'HP Schools Calculation'!IQJ$1,0),"")</f>
        <v/>
      </c>
      <c r="IQJ123" s="50" t="str">
        <f>_xlfn.IFNA(VLOOKUP($B123,Schools,'HP Schools Calculation'!IQK$1,0),"")</f>
        <v/>
      </c>
      <c r="IQK123" s="50" t="str">
        <f>_xlfn.IFNA(VLOOKUP($B123,Schools,'HP Schools Calculation'!IQL$1,0),"")</f>
        <v/>
      </c>
      <c r="IQL123" s="50" t="str">
        <f>_xlfn.IFNA(VLOOKUP($B123,Schools,'HP Schools Calculation'!IQM$1,0),"")</f>
        <v/>
      </c>
      <c r="IQM123" s="50" t="str">
        <f>_xlfn.IFNA(VLOOKUP($B123,Schools,'HP Schools Calculation'!IQN$1,0),"")</f>
        <v/>
      </c>
      <c r="IQN123" s="50" t="str">
        <f>_xlfn.IFNA(VLOOKUP($B123,Schools,'HP Schools Calculation'!IQO$1,0),"")</f>
        <v/>
      </c>
      <c r="IQO123" s="50" t="str">
        <f>_xlfn.IFNA(VLOOKUP($B123,Schools,'HP Schools Calculation'!IQP$1,0),"")</f>
        <v/>
      </c>
      <c r="IQP123" s="50" t="str">
        <f>_xlfn.IFNA(VLOOKUP($B123,Schools,'HP Schools Calculation'!IQQ$1,0),"")</f>
        <v/>
      </c>
      <c r="IQQ123" s="50" t="str">
        <f>_xlfn.IFNA(VLOOKUP($B123,Schools,'HP Schools Calculation'!IQR$1,0),"")</f>
        <v/>
      </c>
      <c r="IQR123" s="50" t="str">
        <f>_xlfn.IFNA(VLOOKUP($B123,Schools,'HP Schools Calculation'!IQS$1,0),"")</f>
        <v/>
      </c>
      <c r="IQS123" s="50" t="str">
        <f>_xlfn.IFNA(VLOOKUP($B123,Schools,'HP Schools Calculation'!IQT$1,0),"")</f>
        <v/>
      </c>
      <c r="IQT123" s="50" t="str">
        <f>_xlfn.IFNA(VLOOKUP($B123,Schools,'HP Schools Calculation'!IQU$1,0),"")</f>
        <v/>
      </c>
      <c r="IQU123" s="50" t="str">
        <f>_xlfn.IFNA(VLOOKUP($B123,Schools,'HP Schools Calculation'!IQV$1,0),"")</f>
        <v/>
      </c>
      <c r="IQV123" s="50" t="str">
        <f>_xlfn.IFNA(VLOOKUP($B123,Schools,'HP Schools Calculation'!IQW$1,0),"")</f>
        <v/>
      </c>
      <c r="IQW123" s="50" t="str">
        <f>_xlfn.IFNA(VLOOKUP($B123,Schools,'HP Schools Calculation'!IQX$1,0),"")</f>
        <v/>
      </c>
      <c r="IQX123" s="50" t="str">
        <f>_xlfn.IFNA(VLOOKUP($B123,Schools,'HP Schools Calculation'!IQY$1,0),"")</f>
        <v/>
      </c>
      <c r="IQY123" s="50" t="str">
        <f>_xlfn.IFNA(VLOOKUP($B123,Schools,'HP Schools Calculation'!IQZ$1,0),"")</f>
        <v/>
      </c>
      <c r="IQZ123" s="50" t="str">
        <f>_xlfn.IFNA(VLOOKUP($B123,Schools,'HP Schools Calculation'!IRA$1,0),"")</f>
        <v/>
      </c>
      <c r="IRA123" s="50" t="str">
        <f>_xlfn.IFNA(VLOOKUP($B123,Schools,'HP Schools Calculation'!IRB$1,0),"")</f>
        <v/>
      </c>
      <c r="IRB123" s="50" t="str">
        <f>_xlfn.IFNA(VLOOKUP($B123,Schools,'HP Schools Calculation'!IRC$1,0),"")</f>
        <v/>
      </c>
      <c r="IRC123" s="50" t="str">
        <f>_xlfn.IFNA(VLOOKUP($B123,Schools,'HP Schools Calculation'!IRD$1,0),"")</f>
        <v/>
      </c>
      <c r="IRD123" s="50" t="str">
        <f>_xlfn.IFNA(VLOOKUP($B123,Schools,'HP Schools Calculation'!IRE$1,0),"")</f>
        <v/>
      </c>
      <c r="IRE123" s="50" t="str">
        <f>_xlfn.IFNA(VLOOKUP($B123,Schools,'HP Schools Calculation'!IRF$1,0),"")</f>
        <v/>
      </c>
      <c r="IRF123" s="50" t="str">
        <f>_xlfn.IFNA(VLOOKUP($B123,Schools,'HP Schools Calculation'!IRG$1,0),"")</f>
        <v/>
      </c>
      <c r="IRG123" s="50" t="str">
        <f>_xlfn.IFNA(VLOOKUP($B123,Schools,'HP Schools Calculation'!IRH$1,0),"")</f>
        <v/>
      </c>
      <c r="IRH123" s="50" t="str">
        <f>_xlfn.IFNA(VLOOKUP($B123,Schools,'HP Schools Calculation'!IRI$1,0),"")</f>
        <v/>
      </c>
      <c r="IRI123" s="50" t="str">
        <f>_xlfn.IFNA(VLOOKUP($B123,Schools,'HP Schools Calculation'!IRJ$1,0),"")</f>
        <v/>
      </c>
      <c r="IRJ123" s="50" t="str">
        <f>_xlfn.IFNA(VLOOKUP($B123,Schools,'HP Schools Calculation'!IRK$1,0),"")</f>
        <v/>
      </c>
      <c r="IRK123" s="50" t="str">
        <f>_xlfn.IFNA(VLOOKUP($B123,Schools,'HP Schools Calculation'!IRL$1,0),"")</f>
        <v/>
      </c>
      <c r="IRL123" s="50" t="str">
        <f>_xlfn.IFNA(VLOOKUP($B123,Schools,'HP Schools Calculation'!IRM$1,0),"")</f>
        <v/>
      </c>
      <c r="IRM123" s="50" t="str">
        <f>_xlfn.IFNA(VLOOKUP($B123,Schools,'HP Schools Calculation'!IRN$1,0),"")</f>
        <v/>
      </c>
      <c r="IRN123" s="50" t="str">
        <f>_xlfn.IFNA(VLOOKUP($B123,Schools,'HP Schools Calculation'!IRO$1,0),"")</f>
        <v/>
      </c>
      <c r="IRO123" s="50" t="str">
        <f>_xlfn.IFNA(VLOOKUP($B123,Schools,'HP Schools Calculation'!IRP$1,0),"")</f>
        <v/>
      </c>
      <c r="IRP123" s="50" t="str">
        <f>_xlfn.IFNA(VLOOKUP($B123,Schools,'HP Schools Calculation'!IRQ$1,0),"")</f>
        <v/>
      </c>
      <c r="IRQ123" s="50" t="str">
        <f>_xlfn.IFNA(VLOOKUP($B123,Schools,'HP Schools Calculation'!IRR$1,0),"")</f>
        <v/>
      </c>
      <c r="IRR123" s="50" t="str">
        <f>_xlfn.IFNA(VLOOKUP($B123,Schools,'HP Schools Calculation'!IRS$1,0),"")</f>
        <v/>
      </c>
      <c r="IRS123" s="50" t="str">
        <f>_xlfn.IFNA(VLOOKUP($B123,Schools,'HP Schools Calculation'!IRT$1,0),"")</f>
        <v/>
      </c>
      <c r="IRT123" s="50" t="str">
        <f>_xlfn.IFNA(VLOOKUP($B123,Schools,'HP Schools Calculation'!IRU$1,0),"")</f>
        <v/>
      </c>
      <c r="IRU123" s="50" t="str">
        <f>_xlfn.IFNA(VLOOKUP($B123,Schools,'HP Schools Calculation'!IRV$1,0),"")</f>
        <v/>
      </c>
      <c r="IRV123" s="50" t="str">
        <f>_xlfn.IFNA(VLOOKUP($B123,Schools,'HP Schools Calculation'!IRW$1,0),"")</f>
        <v/>
      </c>
      <c r="IRW123" s="50" t="str">
        <f>_xlfn.IFNA(VLOOKUP($B123,Schools,'HP Schools Calculation'!IRX$1,0),"")</f>
        <v/>
      </c>
      <c r="IRX123" s="50" t="str">
        <f>_xlfn.IFNA(VLOOKUP($B123,Schools,'HP Schools Calculation'!IRY$1,0),"")</f>
        <v/>
      </c>
      <c r="IRY123" s="50" t="str">
        <f>_xlfn.IFNA(VLOOKUP($B123,Schools,'HP Schools Calculation'!IRZ$1,0),"")</f>
        <v/>
      </c>
      <c r="IRZ123" s="50" t="str">
        <f>_xlfn.IFNA(VLOOKUP($B123,Schools,'HP Schools Calculation'!ISA$1,0),"")</f>
        <v/>
      </c>
      <c r="ISA123" s="50" t="str">
        <f>_xlfn.IFNA(VLOOKUP($B123,Schools,'HP Schools Calculation'!ISB$1,0),"")</f>
        <v/>
      </c>
      <c r="ISB123" s="50" t="str">
        <f>_xlfn.IFNA(VLOOKUP($B123,Schools,'HP Schools Calculation'!ISC$1,0),"")</f>
        <v/>
      </c>
      <c r="ISC123" s="50" t="str">
        <f>_xlfn.IFNA(VLOOKUP($B123,Schools,'HP Schools Calculation'!ISD$1,0),"")</f>
        <v/>
      </c>
      <c r="ISD123" s="50" t="str">
        <f>_xlfn.IFNA(VLOOKUP($B123,Schools,'HP Schools Calculation'!ISE$1,0),"")</f>
        <v/>
      </c>
      <c r="ISE123" s="50" t="str">
        <f>_xlfn.IFNA(VLOOKUP($B123,Schools,'HP Schools Calculation'!ISF$1,0),"")</f>
        <v/>
      </c>
      <c r="ISF123" s="50" t="str">
        <f>_xlfn.IFNA(VLOOKUP($B123,Schools,'HP Schools Calculation'!ISG$1,0),"")</f>
        <v/>
      </c>
      <c r="ISG123" s="50" t="str">
        <f>_xlfn.IFNA(VLOOKUP($B123,Schools,'HP Schools Calculation'!ISH$1,0),"")</f>
        <v/>
      </c>
      <c r="ISH123" s="50" t="str">
        <f>_xlfn.IFNA(VLOOKUP($B123,Schools,'HP Schools Calculation'!ISI$1,0),"")</f>
        <v/>
      </c>
      <c r="ISI123" s="50" t="str">
        <f>_xlfn.IFNA(VLOOKUP($B123,Schools,'HP Schools Calculation'!ISJ$1,0),"")</f>
        <v/>
      </c>
      <c r="ISJ123" s="50" t="str">
        <f>_xlfn.IFNA(VLOOKUP($B123,Schools,'HP Schools Calculation'!ISK$1,0),"")</f>
        <v/>
      </c>
      <c r="ISK123" s="50" t="str">
        <f>_xlfn.IFNA(VLOOKUP($B123,Schools,'HP Schools Calculation'!ISL$1,0),"")</f>
        <v/>
      </c>
      <c r="ISL123" s="50" t="str">
        <f>_xlfn.IFNA(VLOOKUP($B123,Schools,'HP Schools Calculation'!ISM$1,0),"")</f>
        <v/>
      </c>
      <c r="ISM123" s="50" t="str">
        <f>_xlfn.IFNA(VLOOKUP($B123,Schools,'HP Schools Calculation'!ISN$1,0),"")</f>
        <v/>
      </c>
      <c r="ISN123" s="50" t="str">
        <f>_xlfn.IFNA(VLOOKUP($B123,Schools,'HP Schools Calculation'!ISO$1,0),"")</f>
        <v/>
      </c>
      <c r="ISO123" s="50" t="str">
        <f>_xlfn.IFNA(VLOOKUP($B123,Schools,'HP Schools Calculation'!ISP$1,0),"")</f>
        <v/>
      </c>
      <c r="ISP123" s="50" t="str">
        <f>_xlfn.IFNA(VLOOKUP($B123,Schools,'HP Schools Calculation'!ISQ$1,0),"")</f>
        <v/>
      </c>
      <c r="ISQ123" s="50" t="str">
        <f>_xlfn.IFNA(VLOOKUP($B123,Schools,'HP Schools Calculation'!ISR$1,0),"")</f>
        <v/>
      </c>
      <c r="ISR123" s="50" t="str">
        <f>_xlfn.IFNA(VLOOKUP($B123,Schools,'HP Schools Calculation'!ISS$1,0),"")</f>
        <v/>
      </c>
      <c r="ISS123" s="50" t="str">
        <f>_xlfn.IFNA(VLOOKUP($B123,Schools,'HP Schools Calculation'!IST$1,0),"")</f>
        <v/>
      </c>
      <c r="IST123" s="50" t="str">
        <f>_xlfn.IFNA(VLOOKUP($B123,Schools,'HP Schools Calculation'!ISU$1,0),"")</f>
        <v/>
      </c>
      <c r="ISU123" s="50" t="str">
        <f>_xlfn.IFNA(VLOOKUP($B123,Schools,'HP Schools Calculation'!ISV$1,0),"")</f>
        <v/>
      </c>
      <c r="ISV123" s="50" t="str">
        <f>_xlfn.IFNA(VLOOKUP($B123,Schools,'HP Schools Calculation'!ISW$1,0),"")</f>
        <v/>
      </c>
      <c r="ISW123" s="50" t="str">
        <f>_xlfn.IFNA(VLOOKUP($B123,Schools,'HP Schools Calculation'!ISX$1,0),"")</f>
        <v/>
      </c>
      <c r="ISX123" s="50" t="str">
        <f>_xlfn.IFNA(VLOOKUP($B123,Schools,'HP Schools Calculation'!ISY$1,0),"")</f>
        <v/>
      </c>
      <c r="ISY123" s="50" t="str">
        <f>_xlfn.IFNA(VLOOKUP($B123,Schools,'HP Schools Calculation'!ISZ$1,0),"")</f>
        <v/>
      </c>
      <c r="ISZ123" s="50" t="str">
        <f>_xlfn.IFNA(VLOOKUP($B123,Schools,'HP Schools Calculation'!ITA$1,0),"")</f>
        <v/>
      </c>
      <c r="ITA123" s="50" t="str">
        <f>_xlfn.IFNA(VLOOKUP($B123,Schools,'HP Schools Calculation'!ITB$1,0),"")</f>
        <v/>
      </c>
      <c r="ITB123" s="50" t="str">
        <f>_xlfn.IFNA(VLOOKUP($B123,Schools,'HP Schools Calculation'!ITC$1,0),"")</f>
        <v/>
      </c>
      <c r="ITC123" s="50" t="str">
        <f>_xlfn.IFNA(VLOOKUP($B123,Schools,'HP Schools Calculation'!ITD$1,0),"")</f>
        <v/>
      </c>
      <c r="ITD123" s="50" t="str">
        <f>_xlfn.IFNA(VLOOKUP($B123,Schools,'HP Schools Calculation'!ITE$1,0),"")</f>
        <v/>
      </c>
      <c r="ITE123" s="50" t="str">
        <f>_xlfn.IFNA(VLOOKUP($B123,Schools,'HP Schools Calculation'!ITF$1,0),"")</f>
        <v/>
      </c>
      <c r="ITF123" s="50" t="str">
        <f>_xlfn.IFNA(VLOOKUP($B123,Schools,'HP Schools Calculation'!ITG$1,0),"")</f>
        <v/>
      </c>
      <c r="ITG123" s="50" t="str">
        <f>_xlfn.IFNA(VLOOKUP($B123,Schools,'HP Schools Calculation'!ITH$1,0),"")</f>
        <v/>
      </c>
      <c r="ITH123" s="50" t="str">
        <f>_xlfn.IFNA(VLOOKUP($B123,Schools,'HP Schools Calculation'!ITI$1,0),"")</f>
        <v/>
      </c>
      <c r="ITI123" s="50" t="str">
        <f>_xlfn.IFNA(VLOOKUP($B123,Schools,'HP Schools Calculation'!ITJ$1,0),"")</f>
        <v/>
      </c>
      <c r="ITJ123" s="50" t="str">
        <f>_xlfn.IFNA(VLOOKUP($B123,Schools,'HP Schools Calculation'!ITK$1,0),"")</f>
        <v/>
      </c>
      <c r="ITK123" s="50" t="str">
        <f>_xlfn.IFNA(VLOOKUP($B123,Schools,'HP Schools Calculation'!ITL$1,0),"")</f>
        <v/>
      </c>
      <c r="ITL123" s="50" t="str">
        <f>_xlfn.IFNA(VLOOKUP($B123,Schools,'HP Schools Calculation'!ITM$1,0),"")</f>
        <v/>
      </c>
      <c r="ITM123" s="50" t="str">
        <f>_xlfn.IFNA(VLOOKUP($B123,Schools,'HP Schools Calculation'!ITN$1,0),"")</f>
        <v/>
      </c>
      <c r="ITN123" s="50" t="str">
        <f>_xlfn.IFNA(VLOOKUP($B123,Schools,'HP Schools Calculation'!ITO$1,0),"")</f>
        <v/>
      </c>
      <c r="ITO123" s="50" t="str">
        <f>_xlfn.IFNA(VLOOKUP($B123,Schools,'HP Schools Calculation'!ITP$1,0),"")</f>
        <v/>
      </c>
      <c r="ITP123" s="50" t="str">
        <f>_xlfn.IFNA(VLOOKUP($B123,Schools,'HP Schools Calculation'!ITQ$1,0),"")</f>
        <v/>
      </c>
      <c r="ITQ123" s="50" t="str">
        <f>_xlfn.IFNA(VLOOKUP($B123,Schools,'HP Schools Calculation'!ITR$1,0),"")</f>
        <v/>
      </c>
      <c r="ITR123" s="50" t="str">
        <f>_xlfn.IFNA(VLOOKUP($B123,Schools,'HP Schools Calculation'!ITS$1,0),"")</f>
        <v/>
      </c>
      <c r="ITS123" s="50" t="str">
        <f>_xlfn.IFNA(VLOOKUP($B123,Schools,'HP Schools Calculation'!ITT$1,0),"")</f>
        <v/>
      </c>
      <c r="ITT123" s="50" t="str">
        <f>_xlfn.IFNA(VLOOKUP($B123,Schools,'HP Schools Calculation'!ITU$1,0),"")</f>
        <v/>
      </c>
      <c r="ITU123" s="50" t="str">
        <f>_xlfn.IFNA(VLOOKUP($B123,Schools,'HP Schools Calculation'!ITV$1,0),"")</f>
        <v/>
      </c>
      <c r="ITV123" s="50" t="str">
        <f>_xlfn.IFNA(VLOOKUP($B123,Schools,'HP Schools Calculation'!ITW$1,0),"")</f>
        <v/>
      </c>
      <c r="ITW123" s="50" t="str">
        <f>_xlfn.IFNA(VLOOKUP($B123,Schools,'HP Schools Calculation'!ITX$1,0),"")</f>
        <v/>
      </c>
      <c r="ITX123" s="50" t="str">
        <f>_xlfn.IFNA(VLOOKUP($B123,Schools,'HP Schools Calculation'!ITY$1,0),"")</f>
        <v/>
      </c>
      <c r="ITY123" s="50" t="str">
        <f>_xlfn.IFNA(VLOOKUP($B123,Schools,'HP Schools Calculation'!ITZ$1,0),"")</f>
        <v/>
      </c>
      <c r="ITZ123" s="50" t="str">
        <f>_xlfn.IFNA(VLOOKUP($B123,Schools,'HP Schools Calculation'!IUA$1,0),"")</f>
        <v/>
      </c>
      <c r="IUA123" s="50" t="str">
        <f>_xlfn.IFNA(VLOOKUP($B123,Schools,'HP Schools Calculation'!IUB$1,0),"")</f>
        <v/>
      </c>
      <c r="IUB123" s="50" t="str">
        <f>_xlfn.IFNA(VLOOKUP($B123,Schools,'HP Schools Calculation'!IUC$1,0),"")</f>
        <v/>
      </c>
      <c r="IUC123" s="50" t="str">
        <f>_xlfn.IFNA(VLOOKUP($B123,Schools,'HP Schools Calculation'!IUD$1,0),"")</f>
        <v/>
      </c>
      <c r="IUD123" s="50" t="str">
        <f>_xlfn.IFNA(VLOOKUP($B123,Schools,'HP Schools Calculation'!IUE$1,0),"")</f>
        <v/>
      </c>
      <c r="IUE123" s="50" t="str">
        <f>_xlfn.IFNA(VLOOKUP($B123,Schools,'HP Schools Calculation'!IUF$1,0),"")</f>
        <v/>
      </c>
      <c r="IUF123" s="50" t="str">
        <f>_xlfn.IFNA(VLOOKUP($B123,Schools,'HP Schools Calculation'!IUG$1,0),"")</f>
        <v/>
      </c>
      <c r="IUG123" s="50" t="str">
        <f>_xlfn.IFNA(VLOOKUP($B123,Schools,'HP Schools Calculation'!IUH$1,0),"")</f>
        <v/>
      </c>
      <c r="IUH123" s="50" t="str">
        <f>_xlfn.IFNA(VLOOKUP($B123,Schools,'HP Schools Calculation'!IUI$1,0),"")</f>
        <v/>
      </c>
      <c r="IUI123" s="50" t="str">
        <f>_xlfn.IFNA(VLOOKUP($B123,Schools,'HP Schools Calculation'!IUJ$1,0),"")</f>
        <v/>
      </c>
      <c r="IUJ123" s="50" t="str">
        <f>_xlfn.IFNA(VLOOKUP($B123,Schools,'HP Schools Calculation'!IUK$1,0),"")</f>
        <v/>
      </c>
      <c r="IUK123" s="50" t="str">
        <f>_xlfn.IFNA(VLOOKUP($B123,Schools,'HP Schools Calculation'!IUL$1,0),"")</f>
        <v/>
      </c>
      <c r="IUL123" s="50" t="str">
        <f>_xlfn.IFNA(VLOOKUP($B123,Schools,'HP Schools Calculation'!IUM$1,0),"")</f>
        <v/>
      </c>
      <c r="IUM123" s="50" t="str">
        <f>_xlfn.IFNA(VLOOKUP($B123,Schools,'HP Schools Calculation'!IUN$1,0),"")</f>
        <v/>
      </c>
      <c r="IUN123" s="50" t="str">
        <f>_xlfn.IFNA(VLOOKUP($B123,Schools,'HP Schools Calculation'!IUO$1,0),"")</f>
        <v/>
      </c>
      <c r="IUO123" s="50" t="str">
        <f>_xlfn.IFNA(VLOOKUP($B123,Schools,'HP Schools Calculation'!IUP$1,0),"")</f>
        <v/>
      </c>
      <c r="IUP123" s="50" t="str">
        <f>_xlfn.IFNA(VLOOKUP($B123,Schools,'HP Schools Calculation'!IUQ$1,0),"")</f>
        <v/>
      </c>
      <c r="IUQ123" s="50" t="str">
        <f>_xlfn.IFNA(VLOOKUP($B123,Schools,'HP Schools Calculation'!IUR$1,0),"")</f>
        <v/>
      </c>
      <c r="IUR123" s="50" t="str">
        <f>_xlfn.IFNA(VLOOKUP($B123,Schools,'HP Schools Calculation'!IUS$1,0),"")</f>
        <v/>
      </c>
      <c r="IUS123" s="50" t="str">
        <f>_xlfn.IFNA(VLOOKUP($B123,Schools,'HP Schools Calculation'!IUT$1,0),"")</f>
        <v/>
      </c>
      <c r="IUT123" s="50" t="str">
        <f>_xlfn.IFNA(VLOOKUP($B123,Schools,'HP Schools Calculation'!IUU$1,0),"")</f>
        <v/>
      </c>
      <c r="IUU123" s="50" t="str">
        <f>_xlfn.IFNA(VLOOKUP($B123,Schools,'HP Schools Calculation'!IUV$1,0),"")</f>
        <v/>
      </c>
      <c r="IUV123" s="50" t="str">
        <f>_xlfn.IFNA(VLOOKUP($B123,Schools,'HP Schools Calculation'!IUW$1,0),"")</f>
        <v/>
      </c>
      <c r="IUW123" s="50" t="str">
        <f>_xlfn.IFNA(VLOOKUP($B123,Schools,'HP Schools Calculation'!IUX$1,0),"")</f>
        <v/>
      </c>
      <c r="IUX123" s="50" t="str">
        <f>_xlfn.IFNA(VLOOKUP($B123,Schools,'HP Schools Calculation'!IUY$1,0),"")</f>
        <v/>
      </c>
      <c r="IUY123" s="50" t="str">
        <f>_xlfn.IFNA(VLOOKUP($B123,Schools,'HP Schools Calculation'!IUZ$1,0),"")</f>
        <v/>
      </c>
      <c r="IUZ123" s="50" t="str">
        <f>_xlfn.IFNA(VLOOKUP($B123,Schools,'HP Schools Calculation'!IVA$1,0),"")</f>
        <v/>
      </c>
      <c r="IVA123" s="50" t="str">
        <f>_xlfn.IFNA(VLOOKUP($B123,Schools,'HP Schools Calculation'!IVB$1,0),"")</f>
        <v/>
      </c>
      <c r="IVB123" s="50" t="str">
        <f>_xlfn.IFNA(VLOOKUP($B123,Schools,'HP Schools Calculation'!IVC$1,0),"")</f>
        <v/>
      </c>
      <c r="IVC123" s="50" t="str">
        <f>_xlfn.IFNA(VLOOKUP($B123,Schools,'HP Schools Calculation'!IVD$1,0),"")</f>
        <v/>
      </c>
      <c r="IVD123" s="50" t="str">
        <f>_xlfn.IFNA(VLOOKUP($B123,Schools,'HP Schools Calculation'!IVE$1,0),"")</f>
        <v/>
      </c>
      <c r="IVE123" s="50" t="str">
        <f>_xlfn.IFNA(VLOOKUP($B123,Schools,'HP Schools Calculation'!IVF$1,0),"")</f>
        <v/>
      </c>
      <c r="IVF123" s="50" t="str">
        <f>_xlfn.IFNA(VLOOKUP($B123,Schools,'HP Schools Calculation'!IVG$1,0),"")</f>
        <v/>
      </c>
      <c r="IVG123" s="50" t="str">
        <f>_xlfn.IFNA(VLOOKUP($B123,Schools,'HP Schools Calculation'!IVH$1,0),"")</f>
        <v/>
      </c>
      <c r="IVH123" s="50" t="str">
        <f>_xlfn.IFNA(VLOOKUP($B123,Schools,'HP Schools Calculation'!IVI$1,0),"")</f>
        <v/>
      </c>
      <c r="IVI123" s="50" t="str">
        <f>_xlfn.IFNA(VLOOKUP($B123,Schools,'HP Schools Calculation'!IVJ$1,0),"")</f>
        <v/>
      </c>
      <c r="IVJ123" s="50" t="str">
        <f>_xlfn.IFNA(VLOOKUP($B123,Schools,'HP Schools Calculation'!IVK$1,0),"")</f>
        <v/>
      </c>
      <c r="IVK123" s="50" t="str">
        <f>_xlfn.IFNA(VLOOKUP($B123,Schools,'HP Schools Calculation'!IVL$1,0),"")</f>
        <v/>
      </c>
      <c r="IVL123" s="50" t="str">
        <f>_xlfn.IFNA(VLOOKUP($B123,Schools,'HP Schools Calculation'!IVM$1,0),"")</f>
        <v/>
      </c>
      <c r="IVM123" s="50" t="str">
        <f>_xlfn.IFNA(VLOOKUP($B123,Schools,'HP Schools Calculation'!IVN$1,0),"")</f>
        <v/>
      </c>
      <c r="IVN123" s="50" t="str">
        <f>_xlfn.IFNA(VLOOKUP($B123,Schools,'HP Schools Calculation'!IVO$1,0),"")</f>
        <v/>
      </c>
      <c r="IVO123" s="50" t="str">
        <f>_xlfn.IFNA(VLOOKUP($B123,Schools,'HP Schools Calculation'!IVP$1,0),"")</f>
        <v/>
      </c>
      <c r="IVP123" s="50" t="str">
        <f>_xlfn.IFNA(VLOOKUP($B123,Schools,'HP Schools Calculation'!IVQ$1,0),"")</f>
        <v/>
      </c>
      <c r="IVQ123" s="50" t="str">
        <f>_xlfn.IFNA(VLOOKUP($B123,Schools,'HP Schools Calculation'!IVR$1,0),"")</f>
        <v/>
      </c>
      <c r="IVR123" s="50" t="str">
        <f>_xlfn.IFNA(VLOOKUP($B123,Schools,'HP Schools Calculation'!IVS$1,0),"")</f>
        <v/>
      </c>
      <c r="IVS123" s="50" t="str">
        <f>_xlfn.IFNA(VLOOKUP($B123,Schools,'HP Schools Calculation'!IVT$1,0),"")</f>
        <v/>
      </c>
      <c r="IVT123" s="50" t="str">
        <f>_xlfn.IFNA(VLOOKUP($B123,Schools,'HP Schools Calculation'!IVU$1,0),"")</f>
        <v/>
      </c>
      <c r="IVU123" s="50" t="str">
        <f>_xlfn.IFNA(VLOOKUP($B123,Schools,'HP Schools Calculation'!IVV$1,0),"")</f>
        <v/>
      </c>
      <c r="IVV123" s="50" t="str">
        <f>_xlfn.IFNA(VLOOKUP($B123,Schools,'HP Schools Calculation'!IVW$1,0),"")</f>
        <v/>
      </c>
      <c r="IVW123" s="50" t="str">
        <f>_xlfn.IFNA(VLOOKUP($B123,Schools,'HP Schools Calculation'!IVX$1,0),"")</f>
        <v/>
      </c>
      <c r="IVX123" s="50" t="str">
        <f>_xlfn.IFNA(VLOOKUP($B123,Schools,'HP Schools Calculation'!IVY$1,0),"")</f>
        <v/>
      </c>
      <c r="IVY123" s="50" t="str">
        <f>_xlfn.IFNA(VLOOKUP($B123,Schools,'HP Schools Calculation'!IVZ$1,0),"")</f>
        <v/>
      </c>
      <c r="IVZ123" s="50" t="str">
        <f>_xlfn.IFNA(VLOOKUP($B123,Schools,'HP Schools Calculation'!IWA$1,0),"")</f>
        <v/>
      </c>
      <c r="IWA123" s="50" t="str">
        <f>_xlfn.IFNA(VLOOKUP($B123,Schools,'HP Schools Calculation'!IWB$1,0),"")</f>
        <v/>
      </c>
      <c r="IWB123" s="50" t="str">
        <f>_xlfn.IFNA(VLOOKUP($B123,Schools,'HP Schools Calculation'!IWC$1,0),"")</f>
        <v/>
      </c>
      <c r="IWC123" s="50" t="str">
        <f>_xlfn.IFNA(VLOOKUP($B123,Schools,'HP Schools Calculation'!IWD$1,0),"")</f>
        <v/>
      </c>
      <c r="IWD123" s="50" t="str">
        <f>_xlfn.IFNA(VLOOKUP($B123,Schools,'HP Schools Calculation'!IWE$1,0),"")</f>
        <v/>
      </c>
      <c r="IWE123" s="50" t="str">
        <f>_xlfn.IFNA(VLOOKUP($B123,Schools,'HP Schools Calculation'!IWF$1,0),"")</f>
        <v/>
      </c>
      <c r="IWF123" s="50" t="str">
        <f>_xlfn.IFNA(VLOOKUP($B123,Schools,'HP Schools Calculation'!IWG$1,0),"")</f>
        <v/>
      </c>
      <c r="IWG123" s="50" t="str">
        <f>_xlfn.IFNA(VLOOKUP($B123,Schools,'HP Schools Calculation'!IWH$1,0),"")</f>
        <v/>
      </c>
      <c r="IWH123" s="50" t="str">
        <f>_xlfn.IFNA(VLOOKUP($B123,Schools,'HP Schools Calculation'!IWI$1,0),"")</f>
        <v/>
      </c>
      <c r="IWI123" s="50" t="str">
        <f>_xlfn.IFNA(VLOOKUP($B123,Schools,'HP Schools Calculation'!IWJ$1,0),"")</f>
        <v/>
      </c>
      <c r="IWJ123" s="50" t="str">
        <f>_xlfn.IFNA(VLOOKUP($B123,Schools,'HP Schools Calculation'!IWK$1,0),"")</f>
        <v/>
      </c>
      <c r="IWK123" s="50" t="str">
        <f>_xlfn.IFNA(VLOOKUP($B123,Schools,'HP Schools Calculation'!IWL$1,0),"")</f>
        <v/>
      </c>
      <c r="IWL123" s="50" t="str">
        <f>_xlfn.IFNA(VLOOKUP($B123,Schools,'HP Schools Calculation'!IWM$1,0),"")</f>
        <v/>
      </c>
      <c r="IWM123" s="50" t="str">
        <f>_xlfn.IFNA(VLOOKUP($B123,Schools,'HP Schools Calculation'!IWN$1,0),"")</f>
        <v/>
      </c>
      <c r="IWN123" s="50" t="str">
        <f>_xlfn.IFNA(VLOOKUP($B123,Schools,'HP Schools Calculation'!IWO$1,0),"")</f>
        <v/>
      </c>
      <c r="IWO123" s="50" t="str">
        <f>_xlfn.IFNA(VLOOKUP($B123,Schools,'HP Schools Calculation'!IWP$1,0),"")</f>
        <v/>
      </c>
      <c r="IWP123" s="50" t="str">
        <f>_xlfn.IFNA(VLOOKUP($B123,Schools,'HP Schools Calculation'!IWQ$1,0),"")</f>
        <v/>
      </c>
      <c r="IWQ123" s="50" t="str">
        <f>_xlfn.IFNA(VLOOKUP($B123,Schools,'HP Schools Calculation'!IWR$1,0),"")</f>
        <v/>
      </c>
      <c r="IWR123" s="50" t="str">
        <f>_xlfn.IFNA(VLOOKUP($B123,Schools,'HP Schools Calculation'!IWS$1,0),"")</f>
        <v/>
      </c>
      <c r="IWS123" s="50" t="str">
        <f>_xlfn.IFNA(VLOOKUP($B123,Schools,'HP Schools Calculation'!IWT$1,0),"")</f>
        <v/>
      </c>
      <c r="IWT123" s="50" t="str">
        <f>_xlfn.IFNA(VLOOKUP($B123,Schools,'HP Schools Calculation'!IWU$1,0),"")</f>
        <v/>
      </c>
      <c r="IWU123" s="50" t="str">
        <f>_xlfn.IFNA(VLOOKUP($B123,Schools,'HP Schools Calculation'!IWV$1,0),"")</f>
        <v/>
      </c>
      <c r="IWV123" s="50" t="str">
        <f>_xlfn.IFNA(VLOOKUP($B123,Schools,'HP Schools Calculation'!IWW$1,0),"")</f>
        <v/>
      </c>
      <c r="IWW123" s="50" t="str">
        <f>_xlfn.IFNA(VLOOKUP($B123,Schools,'HP Schools Calculation'!IWX$1,0),"")</f>
        <v/>
      </c>
      <c r="IWX123" s="50" t="str">
        <f>_xlfn.IFNA(VLOOKUP($B123,Schools,'HP Schools Calculation'!IWY$1,0),"")</f>
        <v/>
      </c>
      <c r="IWY123" s="50" t="str">
        <f>_xlfn.IFNA(VLOOKUP($B123,Schools,'HP Schools Calculation'!IWZ$1,0),"")</f>
        <v/>
      </c>
      <c r="IWZ123" s="50" t="str">
        <f>_xlfn.IFNA(VLOOKUP($B123,Schools,'HP Schools Calculation'!IXA$1,0),"")</f>
        <v/>
      </c>
      <c r="IXA123" s="50" t="str">
        <f>_xlfn.IFNA(VLOOKUP($B123,Schools,'HP Schools Calculation'!IXB$1,0),"")</f>
        <v/>
      </c>
      <c r="IXB123" s="50" t="str">
        <f>_xlfn.IFNA(VLOOKUP($B123,Schools,'HP Schools Calculation'!IXC$1,0),"")</f>
        <v/>
      </c>
      <c r="IXC123" s="50" t="str">
        <f>_xlfn.IFNA(VLOOKUP($B123,Schools,'HP Schools Calculation'!IXD$1,0),"")</f>
        <v/>
      </c>
      <c r="IXD123" s="50" t="str">
        <f>_xlfn.IFNA(VLOOKUP($B123,Schools,'HP Schools Calculation'!IXE$1,0),"")</f>
        <v/>
      </c>
      <c r="IXE123" s="50" t="str">
        <f>_xlfn.IFNA(VLOOKUP($B123,Schools,'HP Schools Calculation'!IXF$1,0),"")</f>
        <v/>
      </c>
      <c r="IXF123" s="50" t="str">
        <f>_xlfn.IFNA(VLOOKUP($B123,Schools,'HP Schools Calculation'!IXG$1,0),"")</f>
        <v/>
      </c>
      <c r="IXG123" s="50" t="str">
        <f>_xlfn.IFNA(VLOOKUP($B123,Schools,'HP Schools Calculation'!IXH$1,0),"")</f>
        <v/>
      </c>
      <c r="IXH123" s="50" t="str">
        <f>_xlfn.IFNA(VLOOKUP($B123,Schools,'HP Schools Calculation'!IXI$1,0),"")</f>
        <v/>
      </c>
      <c r="IXI123" s="50" t="str">
        <f>_xlfn.IFNA(VLOOKUP($B123,Schools,'HP Schools Calculation'!IXJ$1,0),"")</f>
        <v/>
      </c>
      <c r="IXJ123" s="50" t="str">
        <f>_xlfn.IFNA(VLOOKUP($B123,Schools,'HP Schools Calculation'!IXK$1,0),"")</f>
        <v/>
      </c>
      <c r="IXK123" s="50" t="str">
        <f>_xlfn.IFNA(VLOOKUP($B123,Schools,'HP Schools Calculation'!IXL$1,0),"")</f>
        <v/>
      </c>
      <c r="IXL123" s="50" t="str">
        <f>_xlfn.IFNA(VLOOKUP($B123,Schools,'HP Schools Calculation'!IXM$1,0),"")</f>
        <v/>
      </c>
      <c r="IXM123" s="50" t="str">
        <f>_xlfn.IFNA(VLOOKUP($B123,Schools,'HP Schools Calculation'!IXN$1,0),"")</f>
        <v/>
      </c>
      <c r="IXN123" s="50" t="str">
        <f>_xlfn.IFNA(VLOOKUP($B123,Schools,'HP Schools Calculation'!IXO$1,0),"")</f>
        <v/>
      </c>
      <c r="IXO123" s="50" t="str">
        <f>_xlfn.IFNA(VLOOKUP($B123,Schools,'HP Schools Calculation'!IXP$1,0),"")</f>
        <v/>
      </c>
      <c r="IXP123" s="50" t="str">
        <f>_xlfn.IFNA(VLOOKUP($B123,Schools,'HP Schools Calculation'!IXQ$1,0),"")</f>
        <v/>
      </c>
      <c r="IXQ123" s="50" t="str">
        <f>_xlfn.IFNA(VLOOKUP($B123,Schools,'HP Schools Calculation'!IXR$1,0),"")</f>
        <v/>
      </c>
      <c r="IXR123" s="50" t="str">
        <f>_xlfn.IFNA(VLOOKUP($B123,Schools,'HP Schools Calculation'!IXS$1,0),"")</f>
        <v/>
      </c>
      <c r="IXS123" s="50" t="str">
        <f>_xlfn.IFNA(VLOOKUP($B123,Schools,'HP Schools Calculation'!IXT$1,0),"")</f>
        <v/>
      </c>
      <c r="IXT123" s="50" t="str">
        <f>_xlfn.IFNA(VLOOKUP($B123,Schools,'HP Schools Calculation'!IXU$1,0),"")</f>
        <v/>
      </c>
      <c r="IXU123" s="50" t="str">
        <f>_xlfn.IFNA(VLOOKUP($B123,Schools,'HP Schools Calculation'!IXV$1,0),"")</f>
        <v/>
      </c>
      <c r="IXV123" s="50" t="str">
        <f>_xlfn.IFNA(VLOOKUP($B123,Schools,'HP Schools Calculation'!IXW$1,0),"")</f>
        <v/>
      </c>
      <c r="IXW123" s="50" t="str">
        <f>_xlfn.IFNA(VLOOKUP($B123,Schools,'HP Schools Calculation'!IXX$1,0),"")</f>
        <v/>
      </c>
      <c r="IXX123" s="50" t="str">
        <f>_xlfn.IFNA(VLOOKUP($B123,Schools,'HP Schools Calculation'!IXY$1,0),"")</f>
        <v/>
      </c>
      <c r="IXY123" s="50" t="str">
        <f>_xlfn.IFNA(VLOOKUP($B123,Schools,'HP Schools Calculation'!IXZ$1,0),"")</f>
        <v/>
      </c>
      <c r="IXZ123" s="50" t="str">
        <f>_xlfn.IFNA(VLOOKUP($B123,Schools,'HP Schools Calculation'!IYA$1,0),"")</f>
        <v/>
      </c>
      <c r="IYA123" s="50" t="str">
        <f>_xlfn.IFNA(VLOOKUP($B123,Schools,'HP Schools Calculation'!IYB$1,0),"")</f>
        <v/>
      </c>
      <c r="IYB123" s="50" t="str">
        <f>_xlfn.IFNA(VLOOKUP($B123,Schools,'HP Schools Calculation'!IYC$1,0),"")</f>
        <v/>
      </c>
      <c r="IYC123" s="50" t="str">
        <f>_xlfn.IFNA(VLOOKUP($B123,Schools,'HP Schools Calculation'!IYD$1,0),"")</f>
        <v/>
      </c>
      <c r="IYD123" s="50" t="str">
        <f>_xlfn.IFNA(VLOOKUP($B123,Schools,'HP Schools Calculation'!IYE$1,0),"")</f>
        <v/>
      </c>
      <c r="IYE123" s="50" t="str">
        <f>_xlfn.IFNA(VLOOKUP($B123,Schools,'HP Schools Calculation'!IYF$1,0),"")</f>
        <v/>
      </c>
      <c r="IYF123" s="50" t="str">
        <f>_xlfn.IFNA(VLOOKUP($B123,Schools,'HP Schools Calculation'!IYG$1,0),"")</f>
        <v/>
      </c>
      <c r="IYG123" s="50" t="str">
        <f>_xlfn.IFNA(VLOOKUP($B123,Schools,'HP Schools Calculation'!IYH$1,0),"")</f>
        <v/>
      </c>
      <c r="IYH123" s="50" t="str">
        <f>_xlfn.IFNA(VLOOKUP($B123,Schools,'HP Schools Calculation'!IYI$1,0),"")</f>
        <v/>
      </c>
      <c r="IYI123" s="50" t="str">
        <f>_xlfn.IFNA(VLOOKUP($B123,Schools,'HP Schools Calculation'!IYJ$1,0),"")</f>
        <v/>
      </c>
      <c r="IYJ123" s="50" t="str">
        <f>_xlfn.IFNA(VLOOKUP($B123,Schools,'HP Schools Calculation'!IYK$1,0),"")</f>
        <v/>
      </c>
      <c r="IYK123" s="50" t="str">
        <f>_xlfn.IFNA(VLOOKUP($B123,Schools,'HP Schools Calculation'!IYL$1,0),"")</f>
        <v/>
      </c>
      <c r="IYL123" s="50" t="str">
        <f>_xlfn.IFNA(VLOOKUP($B123,Schools,'HP Schools Calculation'!IYM$1,0),"")</f>
        <v/>
      </c>
      <c r="IYM123" s="50" t="str">
        <f>_xlfn.IFNA(VLOOKUP($B123,Schools,'HP Schools Calculation'!IYN$1,0),"")</f>
        <v/>
      </c>
      <c r="IYN123" s="50" t="str">
        <f>_xlfn.IFNA(VLOOKUP($B123,Schools,'HP Schools Calculation'!IYO$1,0),"")</f>
        <v/>
      </c>
      <c r="IYO123" s="50" t="str">
        <f>_xlfn.IFNA(VLOOKUP($B123,Schools,'HP Schools Calculation'!IYP$1,0),"")</f>
        <v/>
      </c>
      <c r="IYP123" s="50" t="str">
        <f>_xlfn.IFNA(VLOOKUP($B123,Schools,'HP Schools Calculation'!IYQ$1,0),"")</f>
        <v/>
      </c>
      <c r="IYQ123" s="50" t="str">
        <f>_xlfn.IFNA(VLOOKUP($B123,Schools,'HP Schools Calculation'!IYR$1,0),"")</f>
        <v/>
      </c>
      <c r="IYR123" s="50" t="str">
        <f>_xlfn.IFNA(VLOOKUP($B123,Schools,'HP Schools Calculation'!IYS$1,0),"")</f>
        <v/>
      </c>
      <c r="IYS123" s="50" t="str">
        <f>_xlfn.IFNA(VLOOKUP($B123,Schools,'HP Schools Calculation'!IYT$1,0),"")</f>
        <v/>
      </c>
      <c r="IYT123" s="50" t="str">
        <f>_xlfn.IFNA(VLOOKUP($B123,Schools,'HP Schools Calculation'!IYU$1,0),"")</f>
        <v/>
      </c>
      <c r="IYU123" s="50" t="str">
        <f>_xlfn.IFNA(VLOOKUP($B123,Schools,'HP Schools Calculation'!IYV$1,0),"")</f>
        <v/>
      </c>
      <c r="IYV123" s="50" t="str">
        <f>_xlfn.IFNA(VLOOKUP($B123,Schools,'HP Schools Calculation'!IYW$1,0),"")</f>
        <v/>
      </c>
      <c r="IYW123" s="50" t="str">
        <f>_xlfn.IFNA(VLOOKUP($B123,Schools,'HP Schools Calculation'!IYX$1,0),"")</f>
        <v/>
      </c>
      <c r="IYX123" s="50" t="str">
        <f>_xlfn.IFNA(VLOOKUP($B123,Schools,'HP Schools Calculation'!IYY$1,0),"")</f>
        <v/>
      </c>
      <c r="IYY123" s="50" t="str">
        <f>_xlfn.IFNA(VLOOKUP($B123,Schools,'HP Schools Calculation'!IYZ$1,0),"")</f>
        <v/>
      </c>
      <c r="IYZ123" s="50" t="str">
        <f>_xlfn.IFNA(VLOOKUP($B123,Schools,'HP Schools Calculation'!IZA$1,0),"")</f>
        <v/>
      </c>
      <c r="IZA123" s="50" t="str">
        <f>_xlfn.IFNA(VLOOKUP($B123,Schools,'HP Schools Calculation'!IZB$1,0),"")</f>
        <v/>
      </c>
      <c r="IZB123" s="50" t="str">
        <f>_xlfn.IFNA(VLOOKUP($B123,Schools,'HP Schools Calculation'!IZC$1,0),"")</f>
        <v/>
      </c>
      <c r="IZC123" s="50" t="str">
        <f>_xlfn.IFNA(VLOOKUP($B123,Schools,'HP Schools Calculation'!IZD$1,0),"")</f>
        <v/>
      </c>
      <c r="IZD123" s="50" t="str">
        <f>_xlfn.IFNA(VLOOKUP($B123,Schools,'HP Schools Calculation'!IZE$1,0),"")</f>
        <v/>
      </c>
      <c r="IZE123" s="50" t="str">
        <f>_xlfn.IFNA(VLOOKUP($B123,Schools,'HP Schools Calculation'!IZF$1,0),"")</f>
        <v/>
      </c>
      <c r="IZF123" s="50" t="str">
        <f>_xlfn.IFNA(VLOOKUP($B123,Schools,'HP Schools Calculation'!IZG$1,0),"")</f>
        <v/>
      </c>
      <c r="IZG123" s="50" t="str">
        <f>_xlfn.IFNA(VLOOKUP($B123,Schools,'HP Schools Calculation'!IZH$1,0),"")</f>
        <v/>
      </c>
      <c r="IZH123" s="50" t="str">
        <f>_xlfn.IFNA(VLOOKUP($B123,Schools,'HP Schools Calculation'!IZI$1,0),"")</f>
        <v/>
      </c>
      <c r="IZI123" s="50" t="str">
        <f>_xlfn.IFNA(VLOOKUP($B123,Schools,'HP Schools Calculation'!IZJ$1,0),"")</f>
        <v/>
      </c>
      <c r="IZJ123" s="50" t="str">
        <f>_xlfn.IFNA(VLOOKUP($B123,Schools,'HP Schools Calculation'!IZK$1,0),"")</f>
        <v/>
      </c>
      <c r="IZK123" s="50" t="str">
        <f>_xlfn.IFNA(VLOOKUP($B123,Schools,'HP Schools Calculation'!IZL$1,0),"")</f>
        <v/>
      </c>
      <c r="IZL123" s="50" t="str">
        <f>_xlfn.IFNA(VLOOKUP($B123,Schools,'HP Schools Calculation'!IZM$1,0),"")</f>
        <v/>
      </c>
      <c r="IZM123" s="50" t="str">
        <f>_xlfn.IFNA(VLOOKUP($B123,Schools,'HP Schools Calculation'!IZN$1,0),"")</f>
        <v/>
      </c>
      <c r="IZN123" s="50" t="str">
        <f>_xlfn.IFNA(VLOOKUP($B123,Schools,'HP Schools Calculation'!IZO$1,0),"")</f>
        <v/>
      </c>
      <c r="IZO123" s="50" t="str">
        <f>_xlfn.IFNA(VLOOKUP($B123,Schools,'HP Schools Calculation'!IZP$1,0),"")</f>
        <v/>
      </c>
      <c r="IZP123" s="50" t="str">
        <f>_xlfn.IFNA(VLOOKUP($B123,Schools,'HP Schools Calculation'!IZQ$1,0),"")</f>
        <v/>
      </c>
      <c r="IZQ123" s="50" t="str">
        <f>_xlfn.IFNA(VLOOKUP($B123,Schools,'HP Schools Calculation'!IZR$1,0),"")</f>
        <v/>
      </c>
      <c r="IZR123" s="50" t="str">
        <f>_xlfn.IFNA(VLOOKUP($B123,Schools,'HP Schools Calculation'!IZS$1,0),"")</f>
        <v/>
      </c>
      <c r="IZS123" s="50" t="str">
        <f>_xlfn.IFNA(VLOOKUP($B123,Schools,'HP Schools Calculation'!IZT$1,0),"")</f>
        <v/>
      </c>
      <c r="IZT123" s="50" t="str">
        <f>_xlfn.IFNA(VLOOKUP($B123,Schools,'HP Schools Calculation'!IZU$1,0),"")</f>
        <v/>
      </c>
      <c r="IZU123" s="50" t="str">
        <f>_xlfn.IFNA(VLOOKUP($B123,Schools,'HP Schools Calculation'!IZV$1,0),"")</f>
        <v/>
      </c>
      <c r="IZV123" s="50" t="str">
        <f>_xlfn.IFNA(VLOOKUP($B123,Schools,'HP Schools Calculation'!IZW$1,0),"")</f>
        <v/>
      </c>
      <c r="IZW123" s="50" t="str">
        <f>_xlfn.IFNA(VLOOKUP($B123,Schools,'HP Schools Calculation'!IZX$1,0),"")</f>
        <v/>
      </c>
      <c r="IZX123" s="50" t="str">
        <f>_xlfn.IFNA(VLOOKUP($B123,Schools,'HP Schools Calculation'!IZY$1,0),"")</f>
        <v/>
      </c>
      <c r="IZY123" s="50" t="str">
        <f>_xlfn.IFNA(VLOOKUP($B123,Schools,'HP Schools Calculation'!IZZ$1,0),"")</f>
        <v/>
      </c>
      <c r="IZZ123" s="50" t="str">
        <f>_xlfn.IFNA(VLOOKUP($B123,Schools,'HP Schools Calculation'!JAA$1,0),"")</f>
        <v/>
      </c>
      <c r="JAA123" s="50" t="str">
        <f>_xlfn.IFNA(VLOOKUP($B123,Schools,'HP Schools Calculation'!JAB$1,0),"")</f>
        <v/>
      </c>
      <c r="JAB123" s="50" t="str">
        <f>_xlfn.IFNA(VLOOKUP($B123,Schools,'HP Schools Calculation'!JAC$1,0),"")</f>
        <v/>
      </c>
      <c r="JAC123" s="50" t="str">
        <f>_xlfn.IFNA(VLOOKUP($B123,Schools,'HP Schools Calculation'!JAD$1,0),"")</f>
        <v/>
      </c>
      <c r="JAD123" s="50" t="str">
        <f>_xlfn.IFNA(VLOOKUP($B123,Schools,'HP Schools Calculation'!JAE$1,0),"")</f>
        <v/>
      </c>
      <c r="JAE123" s="50" t="str">
        <f>_xlfn.IFNA(VLOOKUP($B123,Schools,'HP Schools Calculation'!JAF$1,0),"")</f>
        <v/>
      </c>
      <c r="JAF123" s="50" t="str">
        <f>_xlfn.IFNA(VLOOKUP($B123,Schools,'HP Schools Calculation'!JAG$1,0),"")</f>
        <v/>
      </c>
      <c r="JAG123" s="50" t="str">
        <f>_xlfn.IFNA(VLOOKUP($B123,Schools,'HP Schools Calculation'!JAH$1,0),"")</f>
        <v/>
      </c>
      <c r="JAH123" s="50" t="str">
        <f>_xlfn.IFNA(VLOOKUP($B123,Schools,'HP Schools Calculation'!JAI$1,0),"")</f>
        <v/>
      </c>
      <c r="JAI123" s="50" t="str">
        <f>_xlfn.IFNA(VLOOKUP($B123,Schools,'HP Schools Calculation'!JAJ$1,0),"")</f>
        <v/>
      </c>
      <c r="JAJ123" s="50" t="str">
        <f>_xlfn.IFNA(VLOOKUP($B123,Schools,'HP Schools Calculation'!JAK$1,0),"")</f>
        <v/>
      </c>
      <c r="JAK123" s="50" t="str">
        <f>_xlfn.IFNA(VLOOKUP($B123,Schools,'HP Schools Calculation'!JAL$1,0),"")</f>
        <v/>
      </c>
      <c r="JAL123" s="50" t="str">
        <f>_xlfn.IFNA(VLOOKUP($B123,Schools,'HP Schools Calculation'!JAM$1,0),"")</f>
        <v/>
      </c>
      <c r="JAM123" s="50" t="str">
        <f>_xlfn.IFNA(VLOOKUP($B123,Schools,'HP Schools Calculation'!JAN$1,0),"")</f>
        <v/>
      </c>
      <c r="JAN123" s="50" t="str">
        <f>_xlfn.IFNA(VLOOKUP($B123,Schools,'HP Schools Calculation'!JAO$1,0),"")</f>
        <v/>
      </c>
      <c r="JAO123" s="50" t="str">
        <f>_xlfn.IFNA(VLOOKUP($B123,Schools,'HP Schools Calculation'!JAP$1,0),"")</f>
        <v/>
      </c>
      <c r="JAP123" s="50" t="str">
        <f>_xlfn.IFNA(VLOOKUP($B123,Schools,'HP Schools Calculation'!JAQ$1,0),"")</f>
        <v/>
      </c>
      <c r="JAQ123" s="50" t="str">
        <f>_xlfn.IFNA(VLOOKUP($B123,Schools,'HP Schools Calculation'!JAR$1,0),"")</f>
        <v/>
      </c>
      <c r="JAR123" s="50" t="str">
        <f>_xlfn.IFNA(VLOOKUP($B123,Schools,'HP Schools Calculation'!JAS$1,0),"")</f>
        <v/>
      </c>
      <c r="JAS123" s="50" t="str">
        <f>_xlfn.IFNA(VLOOKUP($B123,Schools,'HP Schools Calculation'!JAT$1,0),"")</f>
        <v/>
      </c>
      <c r="JAT123" s="50" t="str">
        <f>_xlfn.IFNA(VLOOKUP($B123,Schools,'HP Schools Calculation'!JAU$1,0),"")</f>
        <v/>
      </c>
      <c r="JAU123" s="50" t="str">
        <f>_xlfn.IFNA(VLOOKUP($B123,Schools,'HP Schools Calculation'!JAV$1,0),"")</f>
        <v/>
      </c>
      <c r="JAV123" s="50" t="str">
        <f>_xlfn.IFNA(VLOOKUP($B123,Schools,'HP Schools Calculation'!JAW$1,0),"")</f>
        <v/>
      </c>
      <c r="JAW123" s="50" t="str">
        <f>_xlfn.IFNA(VLOOKUP($B123,Schools,'HP Schools Calculation'!JAX$1,0),"")</f>
        <v/>
      </c>
      <c r="JAX123" s="50" t="str">
        <f>_xlfn.IFNA(VLOOKUP($B123,Schools,'HP Schools Calculation'!JAY$1,0),"")</f>
        <v/>
      </c>
      <c r="JAY123" s="50" t="str">
        <f>_xlfn.IFNA(VLOOKUP($B123,Schools,'HP Schools Calculation'!JAZ$1,0),"")</f>
        <v/>
      </c>
      <c r="JAZ123" s="50" t="str">
        <f>_xlfn.IFNA(VLOOKUP($B123,Schools,'HP Schools Calculation'!JBA$1,0),"")</f>
        <v/>
      </c>
      <c r="JBA123" s="50" t="str">
        <f>_xlfn.IFNA(VLOOKUP($B123,Schools,'HP Schools Calculation'!JBB$1,0),"")</f>
        <v/>
      </c>
      <c r="JBB123" s="50" t="str">
        <f>_xlfn.IFNA(VLOOKUP($B123,Schools,'HP Schools Calculation'!JBC$1,0),"")</f>
        <v/>
      </c>
      <c r="JBC123" s="50" t="str">
        <f>_xlfn.IFNA(VLOOKUP($B123,Schools,'HP Schools Calculation'!JBD$1,0),"")</f>
        <v/>
      </c>
      <c r="JBD123" s="50" t="str">
        <f>_xlfn.IFNA(VLOOKUP($B123,Schools,'HP Schools Calculation'!JBE$1,0),"")</f>
        <v/>
      </c>
      <c r="JBE123" s="50" t="str">
        <f>_xlfn.IFNA(VLOOKUP($B123,Schools,'HP Schools Calculation'!JBF$1,0),"")</f>
        <v/>
      </c>
      <c r="JBF123" s="50" t="str">
        <f>_xlfn.IFNA(VLOOKUP($B123,Schools,'HP Schools Calculation'!JBG$1,0),"")</f>
        <v/>
      </c>
      <c r="JBG123" s="50" t="str">
        <f>_xlfn.IFNA(VLOOKUP($B123,Schools,'HP Schools Calculation'!JBH$1,0),"")</f>
        <v/>
      </c>
      <c r="JBH123" s="50" t="str">
        <f>_xlfn.IFNA(VLOOKUP($B123,Schools,'HP Schools Calculation'!JBI$1,0),"")</f>
        <v/>
      </c>
      <c r="JBI123" s="50" t="str">
        <f>_xlfn.IFNA(VLOOKUP($B123,Schools,'HP Schools Calculation'!JBJ$1,0),"")</f>
        <v/>
      </c>
      <c r="JBJ123" s="50" t="str">
        <f>_xlfn.IFNA(VLOOKUP($B123,Schools,'HP Schools Calculation'!JBK$1,0),"")</f>
        <v/>
      </c>
      <c r="JBK123" s="50" t="str">
        <f>_xlfn.IFNA(VLOOKUP($B123,Schools,'HP Schools Calculation'!JBL$1,0),"")</f>
        <v/>
      </c>
      <c r="JBL123" s="50" t="str">
        <f>_xlfn.IFNA(VLOOKUP($B123,Schools,'HP Schools Calculation'!JBM$1,0),"")</f>
        <v/>
      </c>
      <c r="JBM123" s="50" t="str">
        <f>_xlfn.IFNA(VLOOKUP($B123,Schools,'HP Schools Calculation'!JBN$1,0),"")</f>
        <v/>
      </c>
      <c r="JBN123" s="50" t="str">
        <f>_xlfn.IFNA(VLOOKUP($B123,Schools,'HP Schools Calculation'!JBO$1,0),"")</f>
        <v/>
      </c>
      <c r="JBO123" s="50" t="str">
        <f>_xlfn.IFNA(VLOOKUP($B123,Schools,'HP Schools Calculation'!JBP$1,0),"")</f>
        <v/>
      </c>
      <c r="JBP123" s="50" t="str">
        <f>_xlfn.IFNA(VLOOKUP($B123,Schools,'HP Schools Calculation'!JBQ$1,0),"")</f>
        <v/>
      </c>
      <c r="JBQ123" s="50" t="str">
        <f>_xlfn.IFNA(VLOOKUP($B123,Schools,'HP Schools Calculation'!JBR$1,0),"")</f>
        <v/>
      </c>
      <c r="JBR123" s="50" t="str">
        <f>_xlfn.IFNA(VLOOKUP($B123,Schools,'HP Schools Calculation'!JBS$1,0),"")</f>
        <v/>
      </c>
      <c r="JBS123" s="50" t="str">
        <f>_xlfn.IFNA(VLOOKUP($B123,Schools,'HP Schools Calculation'!JBT$1,0),"")</f>
        <v/>
      </c>
      <c r="JBT123" s="50" t="str">
        <f>_xlfn.IFNA(VLOOKUP($B123,Schools,'HP Schools Calculation'!JBU$1,0),"")</f>
        <v/>
      </c>
      <c r="JBU123" s="50" t="str">
        <f>_xlfn.IFNA(VLOOKUP($B123,Schools,'HP Schools Calculation'!JBV$1,0),"")</f>
        <v/>
      </c>
      <c r="JBV123" s="50" t="str">
        <f>_xlfn.IFNA(VLOOKUP($B123,Schools,'HP Schools Calculation'!JBW$1,0),"")</f>
        <v/>
      </c>
      <c r="JBW123" s="50" t="str">
        <f>_xlfn.IFNA(VLOOKUP($B123,Schools,'HP Schools Calculation'!JBX$1,0),"")</f>
        <v/>
      </c>
      <c r="JBX123" s="50" t="str">
        <f>_xlfn.IFNA(VLOOKUP($B123,Schools,'HP Schools Calculation'!JBY$1,0),"")</f>
        <v/>
      </c>
      <c r="JBY123" s="50" t="str">
        <f>_xlfn.IFNA(VLOOKUP($B123,Schools,'HP Schools Calculation'!JBZ$1,0),"")</f>
        <v/>
      </c>
      <c r="JBZ123" s="50" t="str">
        <f>_xlfn.IFNA(VLOOKUP($B123,Schools,'HP Schools Calculation'!JCA$1,0),"")</f>
        <v/>
      </c>
      <c r="JCA123" s="50" t="str">
        <f>_xlfn.IFNA(VLOOKUP($B123,Schools,'HP Schools Calculation'!JCB$1,0),"")</f>
        <v/>
      </c>
      <c r="JCB123" s="50" t="str">
        <f>_xlfn.IFNA(VLOOKUP($B123,Schools,'HP Schools Calculation'!JCC$1,0),"")</f>
        <v/>
      </c>
      <c r="JCC123" s="50" t="str">
        <f>_xlfn.IFNA(VLOOKUP($B123,Schools,'HP Schools Calculation'!JCD$1,0),"")</f>
        <v/>
      </c>
      <c r="JCD123" s="50" t="str">
        <f>_xlfn.IFNA(VLOOKUP($B123,Schools,'HP Schools Calculation'!JCE$1,0),"")</f>
        <v/>
      </c>
      <c r="JCE123" s="50" t="str">
        <f>_xlfn.IFNA(VLOOKUP($B123,Schools,'HP Schools Calculation'!JCF$1,0),"")</f>
        <v/>
      </c>
      <c r="JCF123" s="50" t="str">
        <f>_xlfn.IFNA(VLOOKUP($B123,Schools,'HP Schools Calculation'!JCG$1,0),"")</f>
        <v/>
      </c>
      <c r="JCG123" s="50" t="str">
        <f>_xlfn.IFNA(VLOOKUP($B123,Schools,'HP Schools Calculation'!JCH$1,0),"")</f>
        <v/>
      </c>
      <c r="JCH123" s="50" t="str">
        <f>_xlfn.IFNA(VLOOKUP($B123,Schools,'HP Schools Calculation'!JCI$1,0),"")</f>
        <v/>
      </c>
      <c r="JCI123" s="50" t="str">
        <f>_xlfn.IFNA(VLOOKUP($B123,Schools,'HP Schools Calculation'!JCJ$1,0),"")</f>
        <v/>
      </c>
      <c r="JCJ123" s="50" t="str">
        <f>_xlfn.IFNA(VLOOKUP($B123,Schools,'HP Schools Calculation'!JCK$1,0),"")</f>
        <v/>
      </c>
      <c r="JCK123" s="50" t="str">
        <f>_xlfn.IFNA(VLOOKUP($B123,Schools,'HP Schools Calculation'!JCL$1,0),"")</f>
        <v/>
      </c>
      <c r="JCL123" s="50" t="str">
        <f>_xlfn.IFNA(VLOOKUP($B123,Schools,'HP Schools Calculation'!JCM$1,0),"")</f>
        <v/>
      </c>
      <c r="JCM123" s="50" t="str">
        <f>_xlfn.IFNA(VLOOKUP($B123,Schools,'HP Schools Calculation'!JCN$1,0),"")</f>
        <v/>
      </c>
      <c r="JCN123" s="50" t="str">
        <f>_xlfn.IFNA(VLOOKUP($B123,Schools,'HP Schools Calculation'!JCO$1,0),"")</f>
        <v/>
      </c>
      <c r="JCO123" s="50" t="str">
        <f>_xlfn.IFNA(VLOOKUP($B123,Schools,'HP Schools Calculation'!JCP$1,0),"")</f>
        <v/>
      </c>
      <c r="JCP123" s="50" t="str">
        <f>_xlfn.IFNA(VLOOKUP($B123,Schools,'HP Schools Calculation'!JCQ$1,0),"")</f>
        <v/>
      </c>
      <c r="JCQ123" s="50" t="str">
        <f>_xlfn.IFNA(VLOOKUP($B123,Schools,'HP Schools Calculation'!JCR$1,0),"")</f>
        <v/>
      </c>
      <c r="JCR123" s="50" t="str">
        <f>_xlfn.IFNA(VLOOKUP($B123,Schools,'HP Schools Calculation'!JCS$1,0),"")</f>
        <v/>
      </c>
      <c r="JCS123" s="50" t="str">
        <f>_xlfn.IFNA(VLOOKUP($B123,Schools,'HP Schools Calculation'!JCT$1,0),"")</f>
        <v/>
      </c>
      <c r="JCT123" s="50" t="str">
        <f>_xlfn.IFNA(VLOOKUP($B123,Schools,'HP Schools Calculation'!JCU$1,0),"")</f>
        <v/>
      </c>
      <c r="JCU123" s="50" t="str">
        <f>_xlfn.IFNA(VLOOKUP($B123,Schools,'HP Schools Calculation'!JCV$1,0),"")</f>
        <v/>
      </c>
      <c r="JCV123" s="50" t="str">
        <f>_xlfn.IFNA(VLOOKUP($B123,Schools,'HP Schools Calculation'!JCW$1,0),"")</f>
        <v/>
      </c>
      <c r="JCW123" s="50" t="str">
        <f>_xlfn.IFNA(VLOOKUP($B123,Schools,'HP Schools Calculation'!JCX$1,0),"")</f>
        <v/>
      </c>
      <c r="JCX123" s="50" t="str">
        <f>_xlfn.IFNA(VLOOKUP($B123,Schools,'HP Schools Calculation'!JCY$1,0),"")</f>
        <v/>
      </c>
      <c r="JCY123" s="50" t="str">
        <f>_xlfn.IFNA(VLOOKUP($B123,Schools,'HP Schools Calculation'!JCZ$1,0),"")</f>
        <v/>
      </c>
      <c r="JCZ123" s="50" t="str">
        <f>_xlfn.IFNA(VLOOKUP($B123,Schools,'HP Schools Calculation'!JDA$1,0),"")</f>
        <v/>
      </c>
      <c r="JDA123" s="50" t="str">
        <f>_xlfn.IFNA(VLOOKUP($B123,Schools,'HP Schools Calculation'!JDB$1,0),"")</f>
        <v/>
      </c>
      <c r="JDB123" s="50" t="str">
        <f>_xlfn.IFNA(VLOOKUP($B123,Schools,'HP Schools Calculation'!JDC$1,0),"")</f>
        <v/>
      </c>
      <c r="JDC123" s="50" t="str">
        <f>_xlfn.IFNA(VLOOKUP($B123,Schools,'HP Schools Calculation'!JDD$1,0),"")</f>
        <v/>
      </c>
      <c r="JDD123" s="50" t="str">
        <f>_xlfn.IFNA(VLOOKUP($B123,Schools,'HP Schools Calculation'!JDE$1,0),"")</f>
        <v/>
      </c>
      <c r="JDE123" s="50" t="str">
        <f>_xlfn.IFNA(VLOOKUP($B123,Schools,'HP Schools Calculation'!JDF$1,0),"")</f>
        <v/>
      </c>
      <c r="JDF123" s="50" t="str">
        <f>_xlfn.IFNA(VLOOKUP($B123,Schools,'HP Schools Calculation'!JDG$1,0),"")</f>
        <v/>
      </c>
      <c r="JDG123" s="50" t="str">
        <f>_xlfn.IFNA(VLOOKUP($B123,Schools,'HP Schools Calculation'!JDH$1,0),"")</f>
        <v/>
      </c>
      <c r="JDH123" s="50" t="str">
        <f>_xlfn.IFNA(VLOOKUP($B123,Schools,'HP Schools Calculation'!JDI$1,0),"")</f>
        <v/>
      </c>
      <c r="JDI123" s="50" t="str">
        <f>_xlfn.IFNA(VLOOKUP($B123,Schools,'HP Schools Calculation'!JDJ$1,0),"")</f>
        <v/>
      </c>
      <c r="JDJ123" s="50" t="str">
        <f>_xlfn.IFNA(VLOOKUP($B123,Schools,'HP Schools Calculation'!JDK$1,0),"")</f>
        <v/>
      </c>
      <c r="JDK123" s="50" t="str">
        <f>_xlfn.IFNA(VLOOKUP($B123,Schools,'HP Schools Calculation'!JDL$1,0),"")</f>
        <v/>
      </c>
      <c r="JDL123" s="50" t="str">
        <f>_xlfn.IFNA(VLOOKUP($B123,Schools,'HP Schools Calculation'!JDM$1,0),"")</f>
        <v/>
      </c>
      <c r="JDM123" s="50" t="str">
        <f>_xlfn.IFNA(VLOOKUP($B123,Schools,'HP Schools Calculation'!JDN$1,0),"")</f>
        <v/>
      </c>
      <c r="JDN123" s="50" t="str">
        <f>_xlfn.IFNA(VLOOKUP($B123,Schools,'HP Schools Calculation'!JDO$1,0),"")</f>
        <v/>
      </c>
      <c r="JDO123" s="50" t="str">
        <f>_xlfn.IFNA(VLOOKUP($B123,Schools,'HP Schools Calculation'!JDP$1,0),"")</f>
        <v/>
      </c>
      <c r="JDP123" s="50" t="str">
        <f>_xlfn.IFNA(VLOOKUP($B123,Schools,'HP Schools Calculation'!JDQ$1,0),"")</f>
        <v/>
      </c>
      <c r="JDQ123" s="50" t="str">
        <f>_xlfn.IFNA(VLOOKUP($B123,Schools,'HP Schools Calculation'!JDR$1,0),"")</f>
        <v/>
      </c>
      <c r="JDR123" s="50" t="str">
        <f>_xlfn.IFNA(VLOOKUP($B123,Schools,'HP Schools Calculation'!JDS$1,0),"")</f>
        <v/>
      </c>
      <c r="JDS123" s="50" t="str">
        <f>_xlfn.IFNA(VLOOKUP($B123,Schools,'HP Schools Calculation'!JDT$1,0),"")</f>
        <v/>
      </c>
      <c r="JDT123" s="50" t="str">
        <f>_xlfn.IFNA(VLOOKUP($B123,Schools,'HP Schools Calculation'!JDU$1,0),"")</f>
        <v/>
      </c>
      <c r="JDU123" s="50" t="str">
        <f>_xlfn.IFNA(VLOOKUP($B123,Schools,'HP Schools Calculation'!JDV$1,0),"")</f>
        <v/>
      </c>
      <c r="JDV123" s="50" t="str">
        <f>_xlfn.IFNA(VLOOKUP($B123,Schools,'HP Schools Calculation'!JDW$1,0),"")</f>
        <v/>
      </c>
      <c r="JDW123" s="50" t="str">
        <f>_xlfn.IFNA(VLOOKUP($B123,Schools,'HP Schools Calculation'!JDX$1,0),"")</f>
        <v/>
      </c>
      <c r="JDX123" s="50" t="str">
        <f>_xlfn.IFNA(VLOOKUP($B123,Schools,'HP Schools Calculation'!JDY$1,0),"")</f>
        <v/>
      </c>
      <c r="JDY123" s="50" t="str">
        <f>_xlfn.IFNA(VLOOKUP($B123,Schools,'HP Schools Calculation'!JDZ$1,0),"")</f>
        <v/>
      </c>
      <c r="JDZ123" s="50" t="str">
        <f>_xlfn.IFNA(VLOOKUP($B123,Schools,'HP Schools Calculation'!JEA$1,0),"")</f>
        <v/>
      </c>
      <c r="JEA123" s="50" t="str">
        <f>_xlfn.IFNA(VLOOKUP($B123,Schools,'HP Schools Calculation'!JEB$1,0),"")</f>
        <v/>
      </c>
      <c r="JEB123" s="50" t="str">
        <f>_xlfn.IFNA(VLOOKUP($B123,Schools,'HP Schools Calculation'!JEC$1,0),"")</f>
        <v/>
      </c>
      <c r="JEC123" s="50" t="str">
        <f>_xlfn.IFNA(VLOOKUP($B123,Schools,'HP Schools Calculation'!JED$1,0),"")</f>
        <v/>
      </c>
      <c r="JED123" s="50" t="str">
        <f>_xlfn.IFNA(VLOOKUP($B123,Schools,'HP Schools Calculation'!JEE$1,0),"")</f>
        <v/>
      </c>
      <c r="JEE123" s="50" t="str">
        <f>_xlfn.IFNA(VLOOKUP($B123,Schools,'HP Schools Calculation'!JEF$1,0),"")</f>
        <v/>
      </c>
      <c r="JEF123" s="50" t="str">
        <f>_xlfn.IFNA(VLOOKUP($B123,Schools,'HP Schools Calculation'!JEG$1,0),"")</f>
        <v/>
      </c>
      <c r="JEG123" s="50" t="str">
        <f>_xlfn.IFNA(VLOOKUP($B123,Schools,'HP Schools Calculation'!JEH$1,0),"")</f>
        <v/>
      </c>
      <c r="JEH123" s="50" t="str">
        <f>_xlfn.IFNA(VLOOKUP($B123,Schools,'HP Schools Calculation'!JEI$1,0),"")</f>
        <v/>
      </c>
      <c r="JEI123" s="50" t="str">
        <f>_xlfn.IFNA(VLOOKUP($B123,Schools,'HP Schools Calculation'!JEJ$1,0),"")</f>
        <v/>
      </c>
      <c r="JEJ123" s="50" t="str">
        <f>_xlfn.IFNA(VLOOKUP($B123,Schools,'HP Schools Calculation'!JEK$1,0),"")</f>
        <v/>
      </c>
      <c r="JEK123" s="50" t="str">
        <f>_xlfn.IFNA(VLOOKUP($B123,Schools,'HP Schools Calculation'!JEL$1,0),"")</f>
        <v/>
      </c>
      <c r="JEL123" s="50" t="str">
        <f>_xlfn.IFNA(VLOOKUP($B123,Schools,'HP Schools Calculation'!JEM$1,0),"")</f>
        <v/>
      </c>
      <c r="JEM123" s="50" t="str">
        <f>_xlfn.IFNA(VLOOKUP($B123,Schools,'HP Schools Calculation'!JEN$1,0),"")</f>
        <v/>
      </c>
      <c r="JEN123" s="50" t="str">
        <f>_xlfn.IFNA(VLOOKUP($B123,Schools,'HP Schools Calculation'!JEO$1,0),"")</f>
        <v/>
      </c>
      <c r="JEO123" s="50" t="str">
        <f>_xlfn.IFNA(VLOOKUP($B123,Schools,'HP Schools Calculation'!JEP$1,0),"")</f>
        <v/>
      </c>
      <c r="JEP123" s="50" t="str">
        <f>_xlfn.IFNA(VLOOKUP($B123,Schools,'HP Schools Calculation'!JEQ$1,0),"")</f>
        <v/>
      </c>
      <c r="JEQ123" s="50" t="str">
        <f>_xlfn.IFNA(VLOOKUP($B123,Schools,'HP Schools Calculation'!JER$1,0),"")</f>
        <v/>
      </c>
      <c r="JER123" s="50" t="str">
        <f>_xlfn.IFNA(VLOOKUP($B123,Schools,'HP Schools Calculation'!JES$1,0),"")</f>
        <v/>
      </c>
      <c r="JES123" s="50" t="str">
        <f>_xlfn.IFNA(VLOOKUP($B123,Schools,'HP Schools Calculation'!JET$1,0),"")</f>
        <v/>
      </c>
      <c r="JET123" s="50" t="str">
        <f>_xlfn.IFNA(VLOOKUP($B123,Schools,'HP Schools Calculation'!JEU$1,0),"")</f>
        <v/>
      </c>
      <c r="JEU123" s="50" t="str">
        <f>_xlfn.IFNA(VLOOKUP($B123,Schools,'HP Schools Calculation'!JEV$1,0),"")</f>
        <v/>
      </c>
      <c r="JEV123" s="50" t="str">
        <f>_xlfn.IFNA(VLOOKUP($B123,Schools,'HP Schools Calculation'!JEW$1,0),"")</f>
        <v/>
      </c>
      <c r="JEW123" s="50" t="str">
        <f>_xlfn.IFNA(VLOOKUP($B123,Schools,'HP Schools Calculation'!JEX$1,0),"")</f>
        <v/>
      </c>
      <c r="JEX123" s="50" t="str">
        <f>_xlfn.IFNA(VLOOKUP($B123,Schools,'HP Schools Calculation'!JEY$1,0),"")</f>
        <v/>
      </c>
      <c r="JEY123" s="50" t="str">
        <f>_xlfn.IFNA(VLOOKUP($B123,Schools,'HP Schools Calculation'!JEZ$1,0),"")</f>
        <v/>
      </c>
      <c r="JEZ123" s="50" t="str">
        <f>_xlfn.IFNA(VLOOKUP($B123,Schools,'HP Schools Calculation'!JFA$1,0),"")</f>
        <v/>
      </c>
      <c r="JFA123" s="50" t="str">
        <f>_xlfn.IFNA(VLOOKUP($B123,Schools,'HP Schools Calculation'!JFB$1,0),"")</f>
        <v/>
      </c>
      <c r="JFB123" s="50" t="str">
        <f>_xlfn.IFNA(VLOOKUP($B123,Schools,'HP Schools Calculation'!JFC$1,0),"")</f>
        <v/>
      </c>
      <c r="JFC123" s="50" t="str">
        <f>_xlfn.IFNA(VLOOKUP($B123,Schools,'HP Schools Calculation'!JFD$1,0),"")</f>
        <v/>
      </c>
      <c r="JFD123" s="50" t="str">
        <f>_xlfn.IFNA(VLOOKUP($B123,Schools,'HP Schools Calculation'!JFE$1,0),"")</f>
        <v/>
      </c>
      <c r="JFE123" s="50" t="str">
        <f>_xlfn.IFNA(VLOOKUP($B123,Schools,'HP Schools Calculation'!JFF$1,0),"")</f>
        <v/>
      </c>
      <c r="JFF123" s="50" t="str">
        <f>_xlfn.IFNA(VLOOKUP($B123,Schools,'HP Schools Calculation'!JFG$1,0),"")</f>
        <v/>
      </c>
      <c r="JFG123" s="50" t="str">
        <f>_xlfn.IFNA(VLOOKUP($B123,Schools,'HP Schools Calculation'!JFH$1,0),"")</f>
        <v/>
      </c>
      <c r="JFH123" s="50" t="str">
        <f>_xlfn.IFNA(VLOOKUP($B123,Schools,'HP Schools Calculation'!JFI$1,0),"")</f>
        <v/>
      </c>
      <c r="JFI123" s="50" t="str">
        <f>_xlfn.IFNA(VLOOKUP($B123,Schools,'HP Schools Calculation'!JFJ$1,0),"")</f>
        <v/>
      </c>
      <c r="JFJ123" s="50" t="str">
        <f>_xlfn.IFNA(VLOOKUP($B123,Schools,'HP Schools Calculation'!JFK$1,0),"")</f>
        <v/>
      </c>
      <c r="JFK123" s="50" t="str">
        <f>_xlfn.IFNA(VLOOKUP($B123,Schools,'HP Schools Calculation'!JFL$1,0),"")</f>
        <v/>
      </c>
      <c r="JFL123" s="50" t="str">
        <f>_xlfn.IFNA(VLOOKUP($B123,Schools,'HP Schools Calculation'!JFM$1,0),"")</f>
        <v/>
      </c>
      <c r="JFM123" s="50" t="str">
        <f>_xlfn.IFNA(VLOOKUP($B123,Schools,'HP Schools Calculation'!JFN$1,0),"")</f>
        <v/>
      </c>
      <c r="JFN123" s="50" t="str">
        <f>_xlfn.IFNA(VLOOKUP($B123,Schools,'HP Schools Calculation'!JFO$1,0),"")</f>
        <v/>
      </c>
      <c r="JFO123" s="50" t="str">
        <f>_xlfn.IFNA(VLOOKUP($B123,Schools,'HP Schools Calculation'!JFP$1,0),"")</f>
        <v/>
      </c>
      <c r="JFP123" s="50" t="str">
        <f>_xlfn.IFNA(VLOOKUP($B123,Schools,'HP Schools Calculation'!JFQ$1,0),"")</f>
        <v/>
      </c>
      <c r="JFQ123" s="50" t="str">
        <f>_xlfn.IFNA(VLOOKUP($B123,Schools,'HP Schools Calculation'!JFR$1,0),"")</f>
        <v/>
      </c>
      <c r="JFR123" s="50" t="str">
        <f>_xlfn.IFNA(VLOOKUP($B123,Schools,'HP Schools Calculation'!JFS$1,0),"")</f>
        <v/>
      </c>
      <c r="JFS123" s="50" t="str">
        <f>_xlfn.IFNA(VLOOKUP($B123,Schools,'HP Schools Calculation'!JFT$1,0),"")</f>
        <v/>
      </c>
      <c r="JFT123" s="50" t="str">
        <f>_xlfn.IFNA(VLOOKUP($B123,Schools,'HP Schools Calculation'!JFU$1,0),"")</f>
        <v/>
      </c>
      <c r="JFU123" s="50" t="str">
        <f>_xlfn.IFNA(VLOOKUP($B123,Schools,'HP Schools Calculation'!JFV$1,0),"")</f>
        <v/>
      </c>
      <c r="JFV123" s="50" t="str">
        <f>_xlfn.IFNA(VLOOKUP($B123,Schools,'HP Schools Calculation'!JFW$1,0),"")</f>
        <v/>
      </c>
      <c r="JFW123" s="50" t="str">
        <f>_xlfn.IFNA(VLOOKUP($B123,Schools,'HP Schools Calculation'!JFX$1,0),"")</f>
        <v/>
      </c>
      <c r="JFX123" s="50" t="str">
        <f>_xlfn.IFNA(VLOOKUP($B123,Schools,'HP Schools Calculation'!JFY$1,0),"")</f>
        <v/>
      </c>
      <c r="JFY123" s="50" t="str">
        <f>_xlfn.IFNA(VLOOKUP($B123,Schools,'HP Schools Calculation'!JFZ$1,0),"")</f>
        <v/>
      </c>
      <c r="JFZ123" s="50" t="str">
        <f>_xlfn.IFNA(VLOOKUP($B123,Schools,'HP Schools Calculation'!JGA$1,0),"")</f>
        <v/>
      </c>
      <c r="JGA123" s="50" t="str">
        <f>_xlfn.IFNA(VLOOKUP($B123,Schools,'HP Schools Calculation'!JGB$1,0),"")</f>
        <v/>
      </c>
      <c r="JGB123" s="50" t="str">
        <f>_xlfn.IFNA(VLOOKUP($B123,Schools,'HP Schools Calculation'!JGC$1,0),"")</f>
        <v/>
      </c>
      <c r="JGC123" s="50" t="str">
        <f>_xlfn.IFNA(VLOOKUP($B123,Schools,'HP Schools Calculation'!JGD$1,0),"")</f>
        <v/>
      </c>
      <c r="JGD123" s="50" t="str">
        <f>_xlfn.IFNA(VLOOKUP($B123,Schools,'HP Schools Calculation'!JGE$1,0),"")</f>
        <v/>
      </c>
      <c r="JGE123" s="50" t="str">
        <f>_xlfn.IFNA(VLOOKUP($B123,Schools,'HP Schools Calculation'!JGF$1,0),"")</f>
        <v/>
      </c>
      <c r="JGF123" s="50" t="str">
        <f>_xlfn.IFNA(VLOOKUP($B123,Schools,'HP Schools Calculation'!JGG$1,0),"")</f>
        <v/>
      </c>
      <c r="JGG123" s="50" t="str">
        <f>_xlfn.IFNA(VLOOKUP($B123,Schools,'HP Schools Calculation'!JGH$1,0),"")</f>
        <v/>
      </c>
      <c r="JGH123" s="50" t="str">
        <f>_xlfn.IFNA(VLOOKUP($B123,Schools,'HP Schools Calculation'!JGI$1,0),"")</f>
        <v/>
      </c>
      <c r="JGI123" s="50" t="str">
        <f>_xlfn.IFNA(VLOOKUP($B123,Schools,'HP Schools Calculation'!JGJ$1,0),"")</f>
        <v/>
      </c>
      <c r="JGJ123" s="50" t="str">
        <f>_xlfn.IFNA(VLOOKUP($B123,Schools,'HP Schools Calculation'!JGK$1,0),"")</f>
        <v/>
      </c>
      <c r="JGK123" s="50" t="str">
        <f>_xlfn.IFNA(VLOOKUP($B123,Schools,'HP Schools Calculation'!JGL$1,0),"")</f>
        <v/>
      </c>
      <c r="JGL123" s="50" t="str">
        <f>_xlfn.IFNA(VLOOKUP($B123,Schools,'HP Schools Calculation'!JGM$1,0),"")</f>
        <v/>
      </c>
      <c r="JGM123" s="50" t="str">
        <f>_xlfn.IFNA(VLOOKUP($B123,Schools,'HP Schools Calculation'!JGN$1,0),"")</f>
        <v/>
      </c>
      <c r="JGN123" s="50" t="str">
        <f>_xlfn.IFNA(VLOOKUP($B123,Schools,'HP Schools Calculation'!JGO$1,0),"")</f>
        <v/>
      </c>
      <c r="JGO123" s="50" t="str">
        <f>_xlfn.IFNA(VLOOKUP($B123,Schools,'HP Schools Calculation'!JGP$1,0),"")</f>
        <v/>
      </c>
      <c r="JGP123" s="50" t="str">
        <f>_xlfn.IFNA(VLOOKUP($B123,Schools,'HP Schools Calculation'!JGQ$1,0),"")</f>
        <v/>
      </c>
      <c r="JGQ123" s="50" t="str">
        <f>_xlfn.IFNA(VLOOKUP($B123,Schools,'HP Schools Calculation'!JGR$1,0),"")</f>
        <v/>
      </c>
      <c r="JGR123" s="50" t="str">
        <f>_xlfn.IFNA(VLOOKUP($B123,Schools,'HP Schools Calculation'!JGS$1,0),"")</f>
        <v/>
      </c>
      <c r="JGS123" s="50" t="str">
        <f>_xlfn.IFNA(VLOOKUP($B123,Schools,'HP Schools Calculation'!JGT$1,0),"")</f>
        <v/>
      </c>
      <c r="JGT123" s="50" t="str">
        <f>_xlfn.IFNA(VLOOKUP($B123,Schools,'HP Schools Calculation'!JGU$1,0),"")</f>
        <v/>
      </c>
      <c r="JGU123" s="50" t="str">
        <f>_xlfn.IFNA(VLOOKUP($B123,Schools,'HP Schools Calculation'!JGV$1,0),"")</f>
        <v/>
      </c>
      <c r="JGV123" s="50" t="str">
        <f>_xlfn.IFNA(VLOOKUP($B123,Schools,'HP Schools Calculation'!JGW$1,0),"")</f>
        <v/>
      </c>
      <c r="JGW123" s="50" t="str">
        <f>_xlfn.IFNA(VLOOKUP($B123,Schools,'HP Schools Calculation'!JGX$1,0),"")</f>
        <v/>
      </c>
      <c r="JGX123" s="50" t="str">
        <f>_xlfn.IFNA(VLOOKUP($B123,Schools,'HP Schools Calculation'!JGY$1,0),"")</f>
        <v/>
      </c>
      <c r="JGY123" s="50" t="str">
        <f>_xlfn.IFNA(VLOOKUP($B123,Schools,'HP Schools Calculation'!JGZ$1,0),"")</f>
        <v/>
      </c>
      <c r="JGZ123" s="50" t="str">
        <f>_xlfn.IFNA(VLOOKUP($B123,Schools,'HP Schools Calculation'!JHA$1,0),"")</f>
        <v/>
      </c>
      <c r="JHA123" s="50" t="str">
        <f>_xlfn.IFNA(VLOOKUP($B123,Schools,'HP Schools Calculation'!JHB$1,0),"")</f>
        <v/>
      </c>
      <c r="JHB123" s="50" t="str">
        <f>_xlfn.IFNA(VLOOKUP($B123,Schools,'HP Schools Calculation'!JHC$1,0),"")</f>
        <v/>
      </c>
      <c r="JHC123" s="50" t="str">
        <f>_xlfn.IFNA(VLOOKUP($B123,Schools,'HP Schools Calculation'!JHD$1,0),"")</f>
        <v/>
      </c>
      <c r="JHD123" s="50" t="str">
        <f>_xlfn.IFNA(VLOOKUP($B123,Schools,'HP Schools Calculation'!JHE$1,0),"")</f>
        <v/>
      </c>
      <c r="JHE123" s="50" t="str">
        <f>_xlfn.IFNA(VLOOKUP($B123,Schools,'HP Schools Calculation'!JHF$1,0),"")</f>
        <v/>
      </c>
      <c r="JHF123" s="50" t="str">
        <f>_xlfn.IFNA(VLOOKUP($B123,Schools,'HP Schools Calculation'!JHG$1,0),"")</f>
        <v/>
      </c>
      <c r="JHG123" s="50" t="str">
        <f>_xlfn.IFNA(VLOOKUP($B123,Schools,'HP Schools Calculation'!JHH$1,0),"")</f>
        <v/>
      </c>
      <c r="JHH123" s="50" t="str">
        <f>_xlfn.IFNA(VLOOKUP($B123,Schools,'HP Schools Calculation'!JHI$1,0),"")</f>
        <v/>
      </c>
      <c r="JHI123" s="50" t="str">
        <f>_xlfn.IFNA(VLOOKUP($B123,Schools,'HP Schools Calculation'!JHJ$1,0),"")</f>
        <v/>
      </c>
      <c r="JHJ123" s="50" t="str">
        <f>_xlfn.IFNA(VLOOKUP($B123,Schools,'HP Schools Calculation'!JHK$1,0),"")</f>
        <v/>
      </c>
      <c r="JHK123" s="50" t="str">
        <f>_xlfn.IFNA(VLOOKUP($B123,Schools,'HP Schools Calculation'!JHL$1,0),"")</f>
        <v/>
      </c>
      <c r="JHL123" s="50" t="str">
        <f>_xlfn.IFNA(VLOOKUP($B123,Schools,'HP Schools Calculation'!JHM$1,0),"")</f>
        <v/>
      </c>
      <c r="JHM123" s="50" t="str">
        <f>_xlfn.IFNA(VLOOKUP($B123,Schools,'HP Schools Calculation'!JHN$1,0),"")</f>
        <v/>
      </c>
      <c r="JHN123" s="50" t="str">
        <f>_xlfn.IFNA(VLOOKUP($B123,Schools,'HP Schools Calculation'!JHO$1,0),"")</f>
        <v/>
      </c>
      <c r="JHO123" s="50" t="str">
        <f>_xlfn.IFNA(VLOOKUP($B123,Schools,'HP Schools Calculation'!JHP$1,0),"")</f>
        <v/>
      </c>
      <c r="JHP123" s="50" t="str">
        <f>_xlfn.IFNA(VLOOKUP($B123,Schools,'HP Schools Calculation'!JHQ$1,0),"")</f>
        <v/>
      </c>
      <c r="JHQ123" s="50" t="str">
        <f>_xlfn.IFNA(VLOOKUP($B123,Schools,'HP Schools Calculation'!JHR$1,0),"")</f>
        <v/>
      </c>
      <c r="JHR123" s="50" t="str">
        <f>_xlfn.IFNA(VLOOKUP($B123,Schools,'HP Schools Calculation'!JHS$1,0),"")</f>
        <v/>
      </c>
      <c r="JHS123" s="50" t="str">
        <f>_xlfn.IFNA(VLOOKUP($B123,Schools,'HP Schools Calculation'!JHT$1,0),"")</f>
        <v/>
      </c>
      <c r="JHT123" s="50" t="str">
        <f>_xlfn.IFNA(VLOOKUP($B123,Schools,'HP Schools Calculation'!JHU$1,0),"")</f>
        <v/>
      </c>
      <c r="JHU123" s="50" t="str">
        <f>_xlfn.IFNA(VLOOKUP($B123,Schools,'HP Schools Calculation'!JHV$1,0),"")</f>
        <v/>
      </c>
      <c r="JHV123" s="50" t="str">
        <f>_xlfn.IFNA(VLOOKUP($B123,Schools,'HP Schools Calculation'!JHW$1,0),"")</f>
        <v/>
      </c>
      <c r="JHW123" s="50" t="str">
        <f>_xlfn.IFNA(VLOOKUP($B123,Schools,'HP Schools Calculation'!JHX$1,0),"")</f>
        <v/>
      </c>
      <c r="JHX123" s="50" t="str">
        <f>_xlfn.IFNA(VLOOKUP($B123,Schools,'HP Schools Calculation'!JHY$1,0),"")</f>
        <v/>
      </c>
      <c r="JHY123" s="50" t="str">
        <f>_xlfn.IFNA(VLOOKUP($B123,Schools,'HP Schools Calculation'!JHZ$1,0),"")</f>
        <v/>
      </c>
      <c r="JHZ123" s="50" t="str">
        <f>_xlfn.IFNA(VLOOKUP($B123,Schools,'HP Schools Calculation'!JIA$1,0),"")</f>
        <v/>
      </c>
      <c r="JIA123" s="50" t="str">
        <f>_xlfn.IFNA(VLOOKUP($B123,Schools,'HP Schools Calculation'!JIB$1,0),"")</f>
        <v/>
      </c>
      <c r="JIB123" s="50" t="str">
        <f>_xlfn.IFNA(VLOOKUP($B123,Schools,'HP Schools Calculation'!JIC$1,0),"")</f>
        <v/>
      </c>
      <c r="JIC123" s="50" t="str">
        <f>_xlfn.IFNA(VLOOKUP($B123,Schools,'HP Schools Calculation'!JID$1,0),"")</f>
        <v/>
      </c>
      <c r="JID123" s="50" t="str">
        <f>_xlfn.IFNA(VLOOKUP($B123,Schools,'HP Schools Calculation'!JIE$1,0),"")</f>
        <v/>
      </c>
      <c r="JIE123" s="50" t="str">
        <f>_xlfn.IFNA(VLOOKUP($B123,Schools,'HP Schools Calculation'!JIF$1,0),"")</f>
        <v/>
      </c>
      <c r="JIF123" s="50" t="str">
        <f>_xlfn.IFNA(VLOOKUP($B123,Schools,'HP Schools Calculation'!JIG$1,0),"")</f>
        <v/>
      </c>
      <c r="JIG123" s="50" t="str">
        <f>_xlfn.IFNA(VLOOKUP($B123,Schools,'HP Schools Calculation'!JIH$1,0),"")</f>
        <v/>
      </c>
      <c r="JIH123" s="50" t="str">
        <f>_xlfn.IFNA(VLOOKUP($B123,Schools,'HP Schools Calculation'!JII$1,0),"")</f>
        <v/>
      </c>
      <c r="JII123" s="50" t="str">
        <f>_xlfn.IFNA(VLOOKUP($B123,Schools,'HP Schools Calculation'!JIJ$1,0),"")</f>
        <v/>
      </c>
      <c r="JIJ123" s="50" t="str">
        <f>_xlfn.IFNA(VLOOKUP($B123,Schools,'HP Schools Calculation'!JIK$1,0),"")</f>
        <v/>
      </c>
      <c r="JIK123" s="50" t="str">
        <f>_xlfn.IFNA(VLOOKUP($B123,Schools,'HP Schools Calculation'!JIL$1,0),"")</f>
        <v/>
      </c>
      <c r="JIL123" s="50" t="str">
        <f>_xlfn.IFNA(VLOOKUP($B123,Schools,'HP Schools Calculation'!JIM$1,0),"")</f>
        <v/>
      </c>
      <c r="JIM123" s="50" t="str">
        <f>_xlfn.IFNA(VLOOKUP($B123,Schools,'HP Schools Calculation'!JIN$1,0),"")</f>
        <v/>
      </c>
      <c r="JIN123" s="50" t="str">
        <f>_xlfn.IFNA(VLOOKUP($B123,Schools,'HP Schools Calculation'!JIO$1,0),"")</f>
        <v/>
      </c>
      <c r="JIO123" s="50" t="str">
        <f>_xlfn.IFNA(VLOOKUP($B123,Schools,'HP Schools Calculation'!JIP$1,0),"")</f>
        <v/>
      </c>
      <c r="JIP123" s="50" t="str">
        <f>_xlfn.IFNA(VLOOKUP($B123,Schools,'HP Schools Calculation'!JIQ$1,0),"")</f>
        <v/>
      </c>
      <c r="JIQ123" s="50" t="str">
        <f>_xlfn.IFNA(VLOOKUP($B123,Schools,'HP Schools Calculation'!JIR$1,0),"")</f>
        <v/>
      </c>
      <c r="JIR123" s="50" t="str">
        <f>_xlfn.IFNA(VLOOKUP($B123,Schools,'HP Schools Calculation'!JIS$1,0),"")</f>
        <v/>
      </c>
      <c r="JIS123" s="50" t="str">
        <f>_xlfn.IFNA(VLOOKUP($B123,Schools,'HP Schools Calculation'!JIT$1,0),"")</f>
        <v/>
      </c>
      <c r="JIT123" s="50" t="str">
        <f>_xlfn.IFNA(VLOOKUP($B123,Schools,'HP Schools Calculation'!JIU$1,0),"")</f>
        <v/>
      </c>
      <c r="JIU123" s="50" t="str">
        <f>_xlfn.IFNA(VLOOKUP($B123,Schools,'HP Schools Calculation'!JIV$1,0),"")</f>
        <v/>
      </c>
      <c r="JIV123" s="50" t="str">
        <f>_xlfn.IFNA(VLOOKUP($B123,Schools,'HP Schools Calculation'!JIW$1,0),"")</f>
        <v/>
      </c>
      <c r="JIW123" s="50" t="str">
        <f>_xlfn.IFNA(VLOOKUP($B123,Schools,'HP Schools Calculation'!JIX$1,0),"")</f>
        <v/>
      </c>
      <c r="JIX123" s="50" t="str">
        <f>_xlfn.IFNA(VLOOKUP($B123,Schools,'HP Schools Calculation'!JIY$1,0),"")</f>
        <v/>
      </c>
      <c r="JIY123" s="50" t="str">
        <f>_xlfn.IFNA(VLOOKUP($B123,Schools,'HP Schools Calculation'!JIZ$1,0),"")</f>
        <v/>
      </c>
      <c r="JIZ123" s="50" t="str">
        <f>_xlfn.IFNA(VLOOKUP($B123,Schools,'HP Schools Calculation'!JJA$1,0),"")</f>
        <v/>
      </c>
      <c r="JJA123" s="50" t="str">
        <f>_xlfn.IFNA(VLOOKUP($B123,Schools,'HP Schools Calculation'!JJB$1,0),"")</f>
        <v/>
      </c>
      <c r="JJB123" s="50" t="str">
        <f>_xlfn.IFNA(VLOOKUP($B123,Schools,'HP Schools Calculation'!JJC$1,0),"")</f>
        <v/>
      </c>
      <c r="JJC123" s="50" t="str">
        <f>_xlfn.IFNA(VLOOKUP($B123,Schools,'HP Schools Calculation'!JJD$1,0),"")</f>
        <v/>
      </c>
      <c r="JJD123" s="50" t="str">
        <f>_xlfn.IFNA(VLOOKUP($B123,Schools,'HP Schools Calculation'!JJE$1,0),"")</f>
        <v/>
      </c>
      <c r="JJE123" s="50" t="str">
        <f>_xlfn.IFNA(VLOOKUP($B123,Schools,'HP Schools Calculation'!JJF$1,0),"")</f>
        <v/>
      </c>
      <c r="JJF123" s="50" t="str">
        <f>_xlfn.IFNA(VLOOKUP($B123,Schools,'HP Schools Calculation'!JJG$1,0),"")</f>
        <v/>
      </c>
      <c r="JJG123" s="50" t="str">
        <f>_xlfn.IFNA(VLOOKUP($B123,Schools,'HP Schools Calculation'!JJH$1,0),"")</f>
        <v/>
      </c>
      <c r="JJH123" s="50" t="str">
        <f>_xlfn.IFNA(VLOOKUP($B123,Schools,'HP Schools Calculation'!JJI$1,0),"")</f>
        <v/>
      </c>
      <c r="JJI123" s="50" t="str">
        <f>_xlfn.IFNA(VLOOKUP($B123,Schools,'HP Schools Calculation'!JJJ$1,0),"")</f>
        <v/>
      </c>
      <c r="JJJ123" s="50" t="str">
        <f>_xlfn.IFNA(VLOOKUP($B123,Schools,'HP Schools Calculation'!JJK$1,0),"")</f>
        <v/>
      </c>
      <c r="JJK123" s="50" t="str">
        <f>_xlfn.IFNA(VLOOKUP($B123,Schools,'HP Schools Calculation'!JJL$1,0),"")</f>
        <v/>
      </c>
      <c r="JJL123" s="50" t="str">
        <f>_xlfn.IFNA(VLOOKUP($B123,Schools,'HP Schools Calculation'!JJM$1,0),"")</f>
        <v/>
      </c>
      <c r="JJM123" s="50" t="str">
        <f>_xlfn.IFNA(VLOOKUP($B123,Schools,'HP Schools Calculation'!JJN$1,0),"")</f>
        <v/>
      </c>
      <c r="JJN123" s="50" t="str">
        <f>_xlfn.IFNA(VLOOKUP($B123,Schools,'HP Schools Calculation'!JJO$1,0),"")</f>
        <v/>
      </c>
      <c r="JJO123" s="50" t="str">
        <f>_xlfn.IFNA(VLOOKUP($B123,Schools,'HP Schools Calculation'!JJP$1,0),"")</f>
        <v/>
      </c>
      <c r="JJP123" s="50" t="str">
        <f>_xlfn.IFNA(VLOOKUP($B123,Schools,'HP Schools Calculation'!JJQ$1,0),"")</f>
        <v/>
      </c>
      <c r="JJQ123" s="50" t="str">
        <f>_xlfn.IFNA(VLOOKUP($B123,Schools,'HP Schools Calculation'!JJR$1,0),"")</f>
        <v/>
      </c>
      <c r="JJR123" s="50" t="str">
        <f>_xlfn.IFNA(VLOOKUP($B123,Schools,'HP Schools Calculation'!JJS$1,0),"")</f>
        <v/>
      </c>
      <c r="JJS123" s="50" t="str">
        <f>_xlfn.IFNA(VLOOKUP($B123,Schools,'HP Schools Calculation'!JJT$1,0),"")</f>
        <v/>
      </c>
      <c r="JJT123" s="50" t="str">
        <f>_xlfn.IFNA(VLOOKUP($B123,Schools,'HP Schools Calculation'!JJU$1,0),"")</f>
        <v/>
      </c>
      <c r="JJU123" s="50" t="str">
        <f>_xlfn.IFNA(VLOOKUP($B123,Schools,'HP Schools Calculation'!JJV$1,0),"")</f>
        <v/>
      </c>
      <c r="JJV123" s="50" t="str">
        <f>_xlfn.IFNA(VLOOKUP($B123,Schools,'HP Schools Calculation'!JJW$1,0),"")</f>
        <v/>
      </c>
      <c r="JJW123" s="50" t="str">
        <f>_xlfn.IFNA(VLOOKUP($B123,Schools,'HP Schools Calculation'!JJX$1,0),"")</f>
        <v/>
      </c>
      <c r="JJX123" s="50" t="str">
        <f>_xlfn.IFNA(VLOOKUP($B123,Schools,'HP Schools Calculation'!JJY$1,0),"")</f>
        <v/>
      </c>
      <c r="JJY123" s="50" t="str">
        <f>_xlfn.IFNA(VLOOKUP($B123,Schools,'HP Schools Calculation'!JJZ$1,0),"")</f>
        <v/>
      </c>
      <c r="JJZ123" s="50" t="str">
        <f>_xlfn.IFNA(VLOOKUP($B123,Schools,'HP Schools Calculation'!JKA$1,0),"")</f>
        <v/>
      </c>
      <c r="JKA123" s="50" t="str">
        <f>_xlfn.IFNA(VLOOKUP($B123,Schools,'HP Schools Calculation'!JKB$1,0),"")</f>
        <v/>
      </c>
      <c r="JKB123" s="50" t="str">
        <f>_xlfn.IFNA(VLOOKUP($B123,Schools,'HP Schools Calculation'!JKC$1,0),"")</f>
        <v/>
      </c>
      <c r="JKC123" s="50" t="str">
        <f>_xlfn.IFNA(VLOOKUP($B123,Schools,'HP Schools Calculation'!JKD$1,0),"")</f>
        <v/>
      </c>
      <c r="JKD123" s="50" t="str">
        <f>_xlfn.IFNA(VLOOKUP($B123,Schools,'HP Schools Calculation'!JKE$1,0),"")</f>
        <v/>
      </c>
      <c r="JKE123" s="50" t="str">
        <f>_xlfn.IFNA(VLOOKUP($B123,Schools,'HP Schools Calculation'!JKF$1,0),"")</f>
        <v/>
      </c>
      <c r="JKF123" s="50" t="str">
        <f>_xlfn.IFNA(VLOOKUP($B123,Schools,'HP Schools Calculation'!JKG$1,0),"")</f>
        <v/>
      </c>
      <c r="JKG123" s="50" t="str">
        <f>_xlfn.IFNA(VLOOKUP($B123,Schools,'HP Schools Calculation'!JKH$1,0),"")</f>
        <v/>
      </c>
      <c r="JKH123" s="50" t="str">
        <f>_xlfn.IFNA(VLOOKUP($B123,Schools,'HP Schools Calculation'!JKI$1,0),"")</f>
        <v/>
      </c>
      <c r="JKI123" s="50" t="str">
        <f>_xlfn.IFNA(VLOOKUP($B123,Schools,'HP Schools Calculation'!JKJ$1,0),"")</f>
        <v/>
      </c>
      <c r="JKJ123" s="50" t="str">
        <f>_xlfn.IFNA(VLOOKUP($B123,Schools,'HP Schools Calculation'!JKK$1,0),"")</f>
        <v/>
      </c>
      <c r="JKK123" s="50" t="str">
        <f>_xlfn.IFNA(VLOOKUP($B123,Schools,'HP Schools Calculation'!JKL$1,0),"")</f>
        <v/>
      </c>
      <c r="JKL123" s="50" t="str">
        <f>_xlfn.IFNA(VLOOKUP($B123,Schools,'HP Schools Calculation'!JKM$1,0),"")</f>
        <v/>
      </c>
      <c r="JKM123" s="50" t="str">
        <f>_xlfn.IFNA(VLOOKUP($B123,Schools,'HP Schools Calculation'!JKN$1,0),"")</f>
        <v/>
      </c>
      <c r="JKN123" s="50" t="str">
        <f>_xlfn.IFNA(VLOOKUP($B123,Schools,'HP Schools Calculation'!JKO$1,0),"")</f>
        <v/>
      </c>
      <c r="JKO123" s="50" t="str">
        <f>_xlfn.IFNA(VLOOKUP($B123,Schools,'HP Schools Calculation'!JKP$1,0),"")</f>
        <v/>
      </c>
      <c r="JKP123" s="50" t="str">
        <f>_xlfn.IFNA(VLOOKUP($B123,Schools,'HP Schools Calculation'!JKQ$1,0),"")</f>
        <v/>
      </c>
      <c r="JKQ123" s="50" t="str">
        <f>_xlfn.IFNA(VLOOKUP($B123,Schools,'HP Schools Calculation'!JKR$1,0),"")</f>
        <v/>
      </c>
      <c r="JKR123" s="50" t="str">
        <f>_xlfn.IFNA(VLOOKUP($B123,Schools,'HP Schools Calculation'!JKS$1,0),"")</f>
        <v/>
      </c>
      <c r="JKS123" s="50" t="str">
        <f>_xlfn.IFNA(VLOOKUP($B123,Schools,'HP Schools Calculation'!JKT$1,0),"")</f>
        <v/>
      </c>
      <c r="JKT123" s="50" t="str">
        <f>_xlfn.IFNA(VLOOKUP($B123,Schools,'HP Schools Calculation'!JKU$1,0),"")</f>
        <v/>
      </c>
      <c r="JKU123" s="50" t="str">
        <f>_xlfn.IFNA(VLOOKUP($B123,Schools,'HP Schools Calculation'!JKV$1,0),"")</f>
        <v/>
      </c>
      <c r="JKV123" s="50" t="str">
        <f>_xlfn.IFNA(VLOOKUP($B123,Schools,'HP Schools Calculation'!JKW$1,0),"")</f>
        <v/>
      </c>
      <c r="JKW123" s="50" t="str">
        <f>_xlfn.IFNA(VLOOKUP($B123,Schools,'HP Schools Calculation'!JKX$1,0),"")</f>
        <v/>
      </c>
      <c r="JKX123" s="50" t="str">
        <f>_xlfn.IFNA(VLOOKUP($B123,Schools,'HP Schools Calculation'!JKY$1,0),"")</f>
        <v/>
      </c>
      <c r="JKY123" s="50" t="str">
        <f>_xlfn.IFNA(VLOOKUP($B123,Schools,'HP Schools Calculation'!JKZ$1,0),"")</f>
        <v/>
      </c>
      <c r="JKZ123" s="50" t="str">
        <f>_xlfn.IFNA(VLOOKUP($B123,Schools,'HP Schools Calculation'!JLA$1,0),"")</f>
        <v/>
      </c>
      <c r="JLA123" s="50" t="str">
        <f>_xlfn.IFNA(VLOOKUP($B123,Schools,'HP Schools Calculation'!JLB$1,0),"")</f>
        <v/>
      </c>
      <c r="JLB123" s="50" t="str">
        <f>_xlfn.IFNA(VLOOKUP($B123,Schools,'HP Schools Calculation'!JLC$1,0),"")</f>
        <v/>
      </c>
      <c r="JLC123" s="50" t="str">
        <f>_xlfn.IFNA(VLOOKUP($B123,Schools,'HP Schools Calculation'!JLD$1,0),"")</f>
        <v/>
      </c>
      <c r="JLD123" s="50" t="str">
        <f>_xlfn.IFNA(VLOOKUP($B123,Schools,'HP Schools Calculation'!JLE$1,0),"")</f>
        <v/>
      </c>
      <c r="JLE123" s="50" t="str">
        <f>_xlfn.IFNA(VLOOKUP($B123,Schools,'HP Schools Calculation'!JLF$1,0),"")</f>
        <v/>
      </c>
      <c r="JLF123" s="50" t="str">
        <f>_xlfn.IFNA(VLOOKUP($B123,Schools,'HP Schools Calculation'!JLG$1,0),"")</f>
        <v/>
      </c>
      <c r="JLG123" s="50" t="str">
        <f>_xlfn.IFNA(VLOOKUP($B123,Schools,'HP Schools Calculation'!JLH$1,0),"")</f>
        <v/>
      </c>
      <c r="JLH123" s="50" t="str">
        <f>_xlfn.IFNA(VLOOKUP($B123,Schools,'HP Schools Calculation'!JLI$1,0),"")</f>
        <v/>
      </c>
      <c r="JLI123" s="50" t="str">
        <f>_xlfn.IFNA(VLOOKUP($B123,Schools,'HP Schools Calculation'!JLJ$1,0),"")</f>
        <v/>
      </c>
      <c r="JLJ123" s="50" t="str">
        <f>_xlfn.IFNA(VLOOKUP($B123,Schools,'HP Schools Calculation'!JLK$1,0),"")</f>
        <v/>
      </c>
      <c r="JLK123" s="50" t="str">
        <f>_xlfn.IFNA(VLOOKUP($B123,Schools,'HP Schools Calculation'!JLL$1,0),"")</f>
        <v/>
      </c>
      <c r="JLL123" s="50" t="str">
        <f>_xlfn.IFNA(VLOOKUP($B123,Schools,'HP Schools Calculation'!JLM$1,0),"")</f>
        <v/>
      </c>
      <c r="JLM123" s="50" t="str">
        <f>_xlfn.IFNA(VLOOKUP($B123,Schools,'HP Schools Calculation'!JLN$1,0),"")</f>
        <v/>
      </c>
      <c r="JLN123" s="50" t="str">
        <f>_xlfn.IFNA(VLOOKUP($B123,Schools,'HP Schools Calculation'!JLO$1,0),"")</f>
        <v/>
      </c>
      <c r="JLO123" s="50" t="str">
        <f>_xlfn.IFNA(VLOOKUP($B123,Schools,'HP Schools Calculation'!JLP$1,0),"")</f>
        <v/>
      </c>
      <c r="JLP123" s="50" t="str">
        <f>_xlfn.IFNA(VLOOKUP($B123,Schools,'HP Schools Calculation'!JLQ$1,0),"")</f>
        <v/>
      </c>
      <c r="JLQ123" s="50" t="str">
        <f>_xlfn.IFNA(VLOOKUP($B123,Schools,'HP Schools Calculation'!JLR$1,0),"")</f>
        <v/>
      </c>
      <c r="JLR123" s="50" t="str">
        <f>_xlfn.IFNA(VLOOKUP($B123,Schools,'HP Schools Calculation'!JLS$1,0),"")</f>
        <v/>
      </c>
      <c r="JLS123" s="50" t="str">
        <f>_xlfn.IFNA(VLOOKUP($B123,Schools,'HP Schools Calculation'!JLT$1,0),"")</f>
        <v/>
      </c>
      <c r="JLT123" s="50" t="str">
        <f>_xlfn.IFNA(VLOOKUP($B123,Schools,'HP Schools Calculation'!JLU$1,0),"")</f>
        <v/>
      </c>
      <c r="JLU123" s="50" t="str">
        <f>_xlfn.IFNA(VLOOKUP($B123,Schools,'HP Schools Calculation'!JLV$1,0),"")</f>
        <v/>
      </c>
      <c r="JLV123" s="50" t="str">
        <f>_xlfn.IFNA(VLOOKUP($B123,Schools,'HP Schools Calculation'!JLW$1,0),"")</f>
        <v/>
      </c>
      <c r="JLW123" s="50" t="str">
        <f>_xlfn.IFNA(VLOOKUP($B123,Schools,'HP Schools Calculation'!JLX$1,0),"")</f>
        <v/>
      </c>
      <c r="JLX123" s="50" t="str">
        <f>_xlfn.IFNA(VLOOKUP($B123,Schools,'HP Schools Calculation'!JLY$1,0),"")</f>
        <v/>
      </c>
      <c r="JLY123" s="50" t="str">
        <f>_xlfn.IFNA(VLOOKUP($B123,Schools,'HP Schools Calculation'!JLZ$1,0),"")</f>
        <v/>
      </c>
      <c r="JLZ123" s="50" t="str">
        <f>_xlfn.IFNA(VLOOKUP($B123,Schools,'HP Schools Calculation'!JMA$1,0),"")</f>
        <v/>
      </c>
      <c r="JMA123" s="50" t="str">
        <f>_xlfn.IFNA(VLOOKUP($B123,Schools,'HP Schools Calculation'!JMB$1,0),"")</f>
        <v/>
      </c>
      <c r="JMB123" s="50" t="str">
        <f>_xlfn.IFNA(VLOOKUP($B123,Schools,'HP Schools Calculation'!JMC$1,0),"")</f>
        <v/>
      </c>
      <c r="JMC123" s="50" t="str">
        <f>_xlfn.IFNA(VLOOKUP($B123,Schools,'HP Schools Calculation'!JMD$1,0),"")</f>
        <v/>
      </c>
      <c r="JMD123" s="50" t="str">
        <f>_xlfn.IFNA(VLOOKUP($B123,Schools,'HP Schools Calculation'!JME$1,0),"")</f>
        <v/>
      </c>
      <c r="JME123" s="50" t="str">
        <f>_xlfn.IFNA(VLOOKUP($B123,Schools,'HP Schools Calculation'!JMF$1,0),"")</f>
        <v/>
      </c>
      <c r="JMF123" s="50" t="str">
        <f>_xlfn.IFNA(VLOOKUP($B123,Schools,'HP Schools Calculation'!JMG$1,0),"")</f>
        <v/>
      </c>
      <c r="JMG123" s="50" t="str">
        <f>_xlfn.IFNA(VLOOKUP($B123,Schools,'HP Schools Calculation'!JMH$1,0),"")</f>
        <v/>
      </c>
      <c r="JMH123" s="50" t="str">
        <f>_xlfn.IFNA(VLOOKUP($B123,Schools,'HP Schools Calculation'!JMI$1,0),"")</f>
        <v/>
      </c>
      <c r="JMI123" s="50" t="str">
        <f>_xlfn.IFNA(VLOOKUP($B123,Schools,'HP Schools Calculation'!JMJ$1,0),"")</f>
        <v/>
      </c>
      <c r="JMJ123" s="50" t="str">
        <f>_xlfn.IFNA(VLOOKUP($B123,Schools,'HP Schools Calculation'!JMK$1,0),"")</f>
        <v/>
      </c>
      <c r="JMK123" s="50" t="str">
        <f>_xlfn.IFNA(VLOOKUP($B123,Schools,'HP Schools Calculation'!JML$1,0),"")</f>
        <v/>
      </c>
      <c r="JML123" s="50" t="str">
        <f>_xlfn.IFNA(VLOOKUP($B123,Schools,'HP Schools Calculation'!JMM$1,0),"")</f>
        <v/>
      </c>
      <c r="JMM123" s="50" t="str">
        <f>_xlfn.IFNA(VLOOKUP($B123,Schools,'HP Schools Calculation'!JMN$1,0),"")</f>
        <v/>
      </c>
      <c r="JMN123" s="50" t="str">
        <f>_xlfn.IFNA(VLOOKUP($B123,Schools,'HP Schools Calculation'!JMO$1,0),"")</f>
        <v/>
      </c>
      <c r="JMO123" s="50" t="str">
        <f>_xlfn.IFNA(VLOOKUP($B123,Schools,'HP Schools Calculation'!JMP$1,0),"")</f>
        <v/>
      </c>
      <c r="JMP123" s="50" t="str">
        <f>_xlfn.IFNA(VLOOKUP($B123,Schools,'HP Schools Calculation'!JMQ$1,0),"")</f>
        <v/>
      </c>
      <c r="JMQ123" s="50" t="str">
        <f>_xlfn.IFNA(VLOOKUP($B123,Schools,'HP Schools Calculation'!JMR$1,0),"")</f>
        <v/>
      </c>
      <c r="JMR123" s="50" t="str">
        <f>_xlfn.IFNA(VLOOKUP($B123,Schools,'HP Schools Calculation'!JMS$1,0),"")</f>
        <v/>
      </c>
      <c r="JMS123" s="50" t="str">
        <f>_xlfn.IFNA(VLOOKUP($B123,Schools,'HP Schools Calculation'!JMT$1,0),"")</f>
        <v/>
      </c>
      <c r="JMT123" s="50" t="str">
        <f>_xlfn.IFNA(VLOOKUP($B123,Schools,'HP Schools Calculation'!JMU$1,0),"")</f>
        <v/>
      </c>
      <c r="JMU123" s="50" t="str">
        <f>_xlfn.IFNA(VLOOKUP($B123,Schools,'HP Schools Calculation'!JMV$1,0),"")</f>
        <v/>
      </c>
      <c r="JMV123" s="50" t="str">
        <f>_xlfn.IFNA(VLOOKUP($B123,Schools,'HP Schools Calculation'!JMW$1,0),"")</f>
        <v/>
      </c>
      <c r="JMW123" s="50" t="str">
        <f>_xlfn.IFNA(VLOOKUP($B123,Schools,'HP Schools Calculation'!JMX$1,0),"")</f>
        <v/>
      </c>
      <c r="JMX123" s="50" t="str">
        <f>_xlfn.IFNA(VLOOKUP($B123,Schools,'HP Schools Calculation'!JMY$1,0),"")</f>
        <v/>
      </c>
      <c r="JMY123" s="50" t="str">
        <f>_xlfn.IFNA(VLOOKUP($B123,Schools,'HP Schools Calculation'!JMZ$1,0),"")</f>
        <v/>
      </c>
      <c r="JMZ123" s="50" t="str">
        <f>_xlfn.IFNA(VLOOKUP($B123,Schools,'HP Schools Calculation'!JNA$1,0),"")</f>
        <v/>
      </c>
      <c r="JNA123" s="50" t="str">
        <f>_xlfn.IFNA(VLOOKUP($B123,Schools,'HP Schools Calculation'!JNB$1,0),"")</f>
        <v/>
      </c>
      <c r="JNB123" s="50" t="str">
        <f>_xlfn.IFNA(VLOOKUP($B123,Schools,'HP Schools Calculation'!JNC$1,0),"")</f>
        <v/>
      </c>
      <c r="JNC123" s="50" t="str">
        <f>_xlfn.IFNA(VLOOKUP($B123,Schools,'HP Schools Calculation'!JND$1,0),"")</f>
        <v/>
      </c>
      <c r="JND123" s="50" t="str">
        <f>_xlfn.IFNA(VLOOKUP($B123,Schools,'HP Schools Calculation'!JNE$1,0),"")</f>
        <v/>
      </c>
      <c r="JNE123" s="50" t="str">
        <f>_xlfn.IFNA(VLOOKUP($B123,Schools,'HP Schools Calculation'!JNF$1,0),"")</f>
        <v/>
      </c>
      <c r="JNF123" s="50" t="str">
        <f>_xlfn.IFNA(VLOOKUP($B123,Schools,'HP Schools Calculation'!JNG$1,0),"")</f>
        <v/>
      </c>
      <c r="JNG123" s="50" t="str">
        <f>_xlfn.IFNA(VLOOKUP($B123,Schools,'HP Schools Calculation'!JNH$1,0),"")</f>
        <v/>
      </c>
      <c r="JNH123" s="50" t="str">
        <f>_xlfn.IFNA(VLOOKUP($B123,Schools,'HP Schools Calculation'!JNI$1,0),"")</f>
        <v/>
      </c>
      <c r="JNI123" s="50" t="str">
        <f>_xlfn.IFNA(VLOOKUP($B123,Schools,'HP Schools Calculation'!JNJ$1,0),"")</f>
        <v/>
      </c>
      <c r="JNJ123" s="50" t="str">
        <f>_xlfn.IFNA(VLOOKUP($B123,Schools,'HP Schools Calculation'!JNK$1,0),"")</f>
        <v/>
      </c>
      <c r="JNK123" s="50" t="str">
        <f>_xlfn.IFNA(VLOOKUP($B123,Schools,'HP Schools Calculation'!JNL$1,0),"")</f>
        <v/>
      </c>
      <c r="JNL123" s="50" t="str">
        <f>_xlfn.IFNA(VLOOKUP($B123,Schools,'HP Schools Calculation'!JNM$1,0),"")</f>
        <v/>
      </c>
      <c r="JNM123" s="50" t="str">
        <f>_xlfn.IFNA(VLOOKUP($B123,Schools,'HP Schools Calculation'!JNN$1,0),"")</f>
        <v/>
      </c>
      <c r="JNN123" s="50" t="str">
        <f>_xlfn.IFNA(VLOOKUP($B123,Schools,'HP Schools Calculation'!JNO$1,0),"")</f>
        <v/>
      </c>
      <c r="JNO123" s="50" t="str">
        <f>_xlfn.IFNA(VLOOKUP($B123,Schools,'HP Schools Calculation'!JNP$1,0),"")</f>
        <v/>
      </c>
      <c r="JNP123" s="50" t="str">
        <f>_xlfn.IFNA(VLOOKUP($B123,Schools,'HP Schools Calculation'!JNQ$1,0),"")</f>
        <v/>
      </c>
      <c r="JNQ123" s="50" t="str">
        <f>_xlfn.IFNA(VLOOKUP($B123,Schools,'HP Schools Calculation'!JNR$1,0),"")</f>
        <v/>
      </c>
      <c r="JNR123" s="50" t="str">
        <f>_xlfn.IFNA(VLOOKUP($B123,Schools,'HP Schools Calculation'!JNS$1,0),"")</f>
        <v/>
      </c>
      <c r="JNS123" s="50" t="str">
        <f>_xlfn.IFNA(VLOOKUP($B123,Schools,'HP Schools Calculation'!JNT$1,0),"")</f>
        <v/>
      </c>
      <c r="JNT123" s="50" t="str">
        <f>_xlfn.IFNA(VLOOKUP($B123,Schools,'HP Schools Calculation'!JNU$1,0),"")</f>
        <v/>
      </c>
      <c r="JNU123" s="50" t="str">
        <f>_xlfn.IFNA(VLOOKUP($B123,Schools,'HP Schools Calculation'!JNV$1,0),"")</f>
        <v/>
      </c>
      <c r="JNV123" s="50" t="str">
        <f>_xlfn.IFNA(VLOOKUP($B123,Schools,'HP Schools Calculation'!JNW$1,0),"")</f>
        <v/>
      </c>
      <c r="JNW123" s="50" t="str">
        <f>_xlfn.IFNA(VLOOKUP($B123,Schools,'HP Schools Calculation'!JNX$1,0),"")</f>
        <v/>
      </c>
      <c r="JNX123" s="50" t="str">
        <f>_xlfn.IFNA(VLOOKUP($B123,Schools,'HP Schools Calculation'!JNY$1,0),"")</f>
        <v/>
      </c>
      <c r="JNY123" s="50" t="str">
        <f>_xlfn.IFNA(VLOOKUP($B123,Schools,'HP Schools Calculation'!JNZ$1,0),"")</f>
        <v/>
      </c>
      <c r="JNZ123" s="50" t="str">
        <f>_xlfn.IFNA(VLOOKUP($B123,Schools,'HP Schools Calculation'!JOA$1,0),"")</f>
        <v/>
      </c>
      <c r="JOA123" s="50" t="str">
        <f>_xlfn.IFNA(VLOOKUP($B123,Schools,'HP Schools Calculation'!JOB$1,0),"")</f>
        <v/>
      </c>
      <c r="JOB123" s="50" t="str">
        <f>_xlfn.IFNA(VLOOKUP($B123,Schools,'HP Schools Calculation'!JOC$1,0),"")</f>
        <v/>
      </c>
      <c r="JOC123" s="50" t="str">
        <f>_xlfn.IFNA(VLOOKUP($B123,Schools,'HP Schools Calculation'!JOD$1,0),"")</f>
        <v/>
      </c>
      <c r="JOD123" s="50" t="str">
        <f>_xlfn.IFNA(VLOOKUP($B123,Schools,'HP Schools Calculation'!JOE$1,0),"")</f>
        <v/>
      </c>
      <c r="JOE123" s="50" t="str">
        <f>_xlfn.IFNA(VLOOKUP($B123,Schools,'HP Schools Calculation'!JOF$1,0),"")</f>
        <v/>
      </c>
      <c r="JOF123" s="50" t="str">
        <f>_xlfn.IFNA(VLOOKUP($B123,Schools,'HP Schools Calculation'!JOG$1,0),"")</f>
        <v/>
      </c>
      <c r="JOG123" s="50" t="str">
        <f>_xlfn.IFNA(VLOOKUP($B123,Schools,'HP Schools Calculation'!JOH$1,0),"")</f>
        <v/>
      </c>
      <c r="JOH123" s="50" t="str">
        <f>_xlfn.IFNA(VLOOKUP($B123,Schools,'HP Schools Calculation'!JOI$1,0),"")</f>
        <v/>
      </c>
      <c r="JOI123" s="50" t="str">
        <f>_xlfn.IFNA(VLOOKUP($B123,Schools,'HP Schools Calculation'!JOJ$1,0),"")</f>
        <v/>
      </c>
      <c r="JOJ123" s="50" t="str">
        <f>_xlfn.IFNA(VLOOKUP($B123,Schools,'HP Schools Calculation'!JOK$1,0),"")</f>
        <v/>
      </c>
      <c r="JOK123" s="50" t="str">
        <f>_xlfn.IFNA(VLOOKUP($B123,Schools,'HP Schools Calculation'!JOL$1,0),"")</f>
        <v/>
      </c>
      <c r="JOL123" s="50" t="str">
        <f>_xlfn.IFNA(VLOOKUP($B123,Schools,'HP Schools Calculation'!JOM$1,0),"")</f>
        <v/>
      </c>
      <c r="JOM123" s="50" t="str">
        <f>_xlfn.IFNA(VLOOKUP($B123,Schools,'HP Schools Calculation'!JON$1,0),"")</f>
        <v/>
      </c>
      <c r="JON123" s="50" t="str">
        <f>_xlfn.IFNA(VLOOKUP($B123,Schools,'HP Schools Calculation'!JOO$1,0),"")</f>
        <v/>
      </c>
      <c r="JOO123" s="50" t="str">
        <f>_xlfn.IFNA(VLOOKUP($B123,Schools,'HP Schools Calculation'!JOP$1,0),"")</f>
        <v/>
      </c>
      <c r="JOP123" s="50" t="str">
        <f>_xlfn.IFNA(VLOOKUP($B123,Schools,'HP Schools Calculation'!JOQ$1,0),"")</f>
        <v/>
      </c>
      <c r="JOQ123" s="50" t="str">
        <f>_xlfn.IFNA(VLOOKUP($B123,Schools,'HP Schools Calculation'!JOR$1,0),"")</f>
        <v/>
      </c>
      <c r="JOR123" s="50" t="str">
        <f>_xlfn.IFNA(VLOOKUP($B123,Schools,'HP Schools Calculation'!JOS$1,0),"")</f>
        <v/>
      </c>
      <c r="JOS123" s="50" t="str">
        <f>_xlfn.IFNA(VLOOKUP($B123,Schools,'HP Schools Calculation'!JOT$1,0),"")</f>
        <v/>
      </c>
      <c r="JOT123" s="50" t="str">
        <f>_xlfn.IFNA(VLOOKUP($B123,Schools,'HP Schools Calculation'!JOU$1,0),"")</f>
        <v/>
      </c>
      <c r="JOU123" s="50" t="str">
        <f>_xlfn.IFNA(VLOOKUP($B123,Schools,'HP Schools Calculation'!JOV$1,0),"")</f>
        <v/>
      </c>
      <c r="JOV123" s="50" t="str">
        <f>_xlfn.IFNA(VLOOKUP($B123,Schools,'HP Schools Calculation'!JOW$1,0),"")</f>
        <v/>
      </c>
      <c r="JOW123" s="50" t="str">
        <f>_xlfn.IFNA(VLOOKUP($B123,Schools,'HP Schools Calculation'!JOX$1,0),"")</f>
        <v/>
      </c>
      <c r="JOX123" s="50" t="str">
        <f>_xlfn.IFNA(VLOOKUP($B123,Schools,'HP Schools Calculation'!JOY$1,0),"")</f>
        <v/>
      </c>
      <c r="JOY123" s="50" t="str">
        <f>_xlfn.IFNA(VLOOKUP($B123,Schools,'HP Schools Calculation'!JOZ$1,0),"")</f>
        <v/>
      </c>
      <c r="JOZ123" s="50" t="str">
        <f>_xlfn.IFNA(VLOOKUP($B123,Schools,'HP Schools Calculation'!JPA$1,0),"")</f>
        <v/>
      </c>
      <c r="JPA123" s="50" t="str">
        <f>_xlfn.IFNA(VLOOKUP($B123,Schools,'HP Schools Calculation'!JPB$1,0),"")</f>
        <v/>
      </c>
      <c r="JPB123" s="50" t="str">
        <f>_xlfn.IFNA(VLOOKUP($B123,Schools,'HP Schools Calculation'!JPC$1,0),"")</f>
        <v/>
      </c>
      <c r="JPC123" s="50" t="str">
        <f>_xlfn.IFNA(VLOOKUP($B123,Schools,'HP Schools Calculation'!JPD$1,0),"")</f>
        <v/>
      </c>
      <c r="JPD123" s="50" t="str">
        <f>_xlfn.IFNA(VLOOKUP($B123,Schools,'HP Schools Calculation'!JPE$1,0),"")</f>
        <v/>
      </c>
      <c r="JPE123" s="50" t="str">
        <f>_xlfn.IFNA(VLOOKUP($B123,Schools,'HP Schools Calculation'!JPF$1,0),"")</f>
        <v/>
      </c>
      <c r="JPF123" s="50" t="str">
        <f>_xlfn.IFNA(VLOOKUP($B123,Schools,'HP Schools Calculation'!JPG$1,0),"")</f>
        <v/>
      </c>
      <c r="JPG123" s="50" t="str">
        <f>_xlfn.IFNA(VLOOKUP($B123,Schools,'HP Schools Calculation'!JPH$1,0),"")</f>
        <v/>
      </c>
      <c r="JPH123" s="50" t="str">
        <f>_xlfn.IFNA(VLOOKUP($B123,Schools,'HP Schools Calculation'!JPI$1,0),"")</f>
        <v/>
      </c>
      <c r="JPI123" s="50" t="str">
        <f>_xlfn.IFNA(VLOOKUP($B123,Schools,'HP Schools Calculation'!JPJ$1,0),"")</f>
        <v/>
      </c>
      <c r="JPJ123" s="50" t="str">
        <f>_xlfn.IFNA(VLOOKUP($B123,Schools,'HP Schools Calculation'!JPK$1,0),"")</f>
        <v/>
      </c>
      <c r="JPK123" s="50" t="str">
        <f>_xlfn.IFNA(VLOOKUP($B123,Schools,'HP Schools Calculation'!JPL$1,0),"")</f>
        <v/>
      </c>
      <c r="JPL123" s="50" t="str">
        <f>_xlfn.IFNA(VLOOKUP($B123,Schools,'HP Schools Calculation'!JPM$1,0),"")</f>
        <v/>
      </c>
      <c r="JPM123" s="50" t="str">
        <f>_xlfn.IFNA(VLOOKUP($B123,Schools,'HP Schools Calculation'!JPN$1,0),"")</f>
        <v/>
      </c>
      <c r="JPN123" s="50" t="str">
        <f>_xlfn.IFNA(VLOOKUP($B123,Schools,'HP Schools Calculation'!JPO$1,0),"")</f>
        <v/>
      </c>
      <c r="JPO123" s="50" t="str">
        <f>_xlfn.IFNA(VLOOKUP($B123,Schools,'HP Schools Calculation'!JPP$1,0),"")</f>
        <v/>
      </c>
      <c r="JPP123" s="50" t="str">
        <f>_xlfn.IFNA(VLOOKUP($B123,Schools,'HP Schools Calculation'!JPQ$1,0),"")</f>
        <v/>
      </c>
      <c r="JPQ123" s="50" t="str">
        <f>_xlfn.IFNA(VLOOKUP($B123,Schools,'HP Schools Calculation'!JPR$1,0),"")</f>
        <v/>
      </c>
      <c r="JPR123" s="50" t="str">
        <f>_xlfn.IFNA(VLOOKUP($B123,Schools,'HP Schools Calculation'!JPS$1,0),"")</f>
        <v/>
      </c>
      <c r="JPS123" s="50" t="str">
        <f>_xlfn.IFNA(VLOOKUP($B123,Schools,'HP Schools Calculation'!JPT$1,0),"")</f>
        <v/>
      </c>
      <c r="JPT123" s="50" t="str">
        <f>_xlfn.IFNA(VLOOKUP($B123,Schools,'HP Schools Calculation'!JPU$1,0),"")</f>
        <v/>
      </c>
      <c r="JPU123" s="50" t="str">
        <f>_xlfn.IFNA(VLOOKUP($B123,Schools,'HP Schools Calculation'!JPV$1,0),"")</f>
        <v/>
      </c>
      <c r="JPV123" s="50" t="str">
        <f>_xlfn.IFNA(VLOOKUP($B123,Schools,'HP Schools Calculation'!JPW$1,0),"")</f>
        <v/>
      </c>
      <c r="JPW123" s="50" t="str">
        <f>_xlfn.IFNA(VLOOKUP($B123,Schools,'HP Schools Calculation'!JPX$1,0),"")</f>
        <v/>
      </c>
      <c r="JPX123" s="50" t="str">
        <f>_xlfn.IFNA(VLOOKUP($B123,Schools,'HP Schools Calculation'!JPY$1,0),"")</f>
        <v/>
      </c>
      <c r="JPY123" s="50" t="str">
        <f>_xlfn.IFNA(VLOOKUP($B123,Schools,'HP Schools Calculation'!JPZ$1,0),"")</f>
        <v/>
      </c>
      <c r="JPZ123" s="50" t="str">
        <f>_xlfn.IFNA(VLOOKUP($B123,Schools,'HP Schools Calculation'!JQA$1,0),"")</f>
        <v/>
      </c>
      <c r="JQA123" s="50" t="str">
        <f>_xlfn.IFNA(VLOOKUP($B123,Schools,'HP Schools Calculation'!JQB$1,0),"")</f>
        <v/>
      </c>
      <c r="JQB123" s="50" t="str">
        <f>_xlfn.IFNA(VLOOKUP($B123,Schools,'HP Schools Calculation'!JQC$1,0),"")</f>
        <v/>
      </c>
      <c r="JQC123" s="50" t="str">
        <f>_xlfn.IFNA(VLOOKUP($B123,Schools,'HP Schools Calculation'!JQD$1,0),"")</f>
        <v/>
      </c>
      <c r="JQD123" s="50" t="str">
        <f>_xlfn.IFNA(VLOOKUP($B123,Schools,'HP Schools Calculation'!JQE$1,0),"")</f>
        <v/>
      </c>
      <c r="JQE123" s="50" t="str">
        <f>_xlfn.IFNA(VLOOKUP($B123,Schools,'HP Schools Calculation'!JQF$1,0),"")</f>
        <v/>
      </c>
      <c r="JQF123" s="50" t="str">
        <f>_xlfn.IFNA(VLOOKUP($B123,Schools,'HP Schools Calculation'!JQG$1,0),"")</f>
        <v/>
      </c>
      <c r="JQG123" s="50" t="str">
        <f>_xlfn.IFNA(VLOOKUP($B123,Schools,'HP Schools Calculation'!JQH$1,0),"")</f>
        <v/>
      </c>
      <c r="JQH123" s="50" t="str">
        <f>_xlfn.IFNA(VLOOKUP($B123,Schools,'HP Schools Calculation'!JQI$1,0),"")</f>
        <v/>
      </c>
      <c r="JQI123" s="50" t="str">
        <f>_xlfn.IFNA(VLOOKUP($B123,Schools,'HP Schools Calculation'!JQJ$1,0),"")</f>
        <v/>
      </c>
      <c r="JQJ123" s="50" t="str">
        <f>_xlfn.IFNA(VLOOKUP($B123,Schools,'HP Schools Calculation'!JQK$1,0),"")</f>
        <v/>
      </c>
      <c r="JQK123" s="50" t="str">
        <f>_xlfn.IFNA(VLOOKUP($B123,Schools,'HP Schools Calculation'!JQL$1,0),"")</f>
        <v/>
      </c>
      <c r="JQL123" s="50" t="str">
        <f>_xlfn.IFNA(VLOOKUP($B123,Schools,'HP Schools Calculation'!JQM$1,0),"")</f>
        <v/>
      </c>
      <c r="JQM123" s="50" t="str">
        <f>_xlfn.IFNA(VLOOKUP($B123,Schools,'HP Schools Calculation'!JQN$1,0),"")</f>
        <v/>
      </c>
      <c r="JQN123" s="50" t="str">
        <f>_xlfn.IFNA(VLOOKUP($B123,Schools,'HP Schools Calculation'!JQO$1,0),"")</f>
        <v/>
      </c>
      <c r="JQO123" s="50" t="str">
        <f>_xlfn.IFNA(VLOOKUP($B123,Schools,'HP Schools Calculation'!JQP$1,0),"")</f>
        <v/>
      </c>
      <c r="JQP123" s="50" t="str">
        <f>_xlfn.IFNA(VLOOKUP($B123,Schools,'HP Schools Calculation'!JQQ$1,0),"")</f>
        <v/>
      </c>
      <c r="JQQ123" s="50" t="str">
        <f>_xlfn.IFNA(VLOOKUP($B123,Schools,'HP Schools Calculation'!JQR$1,0),"")</f>
        <v/>
      </c>
      <c r="JQR123" s="50" t="str">
        <f>_xlfn.IFNA(VLOOKUP($B123,Schools,'HP Schools Calculation'!JQS$1,0),"")</f>
        <v/>
      </c>
      <c r="JQS123" s="50" t="str">
        <f>_xlfn.IFNA(VLOOKUP($B123,Schools,'HP Schools Calculation'!JQT$1,0),"")</f>
        <v/>
      </c>
      <c r="JQT123" s="50" t="str">
        <f>_xlfn.IFNA(VLOOKUP($B123,Schools,'HP Schools Calculation'!JQU$1,0),"")</f>
        <v/>
      </c>
      <c r="JQU123" s="50" t="str">
        <f>_xlfn.IFNA(VLOOKUP($B123,Schools,'HP Schools Calculation'!JQV$1,0),"")</f>
        <v/>
      </c>
      <c r="JQV123" s="50" t="str">
        <f>_xlfn.IFNA(VLOOKUP($B123,Schools,'HP Schools Calculation'!JQW$1,0),"")</f>
        <v/>
      </c>
      <c r="JQW123" s="50" t="str">
        <f>_xlfn.IFNA(VLOOKUP($B123,Schools,'HP Schools Calculation'!JQX$1,0),"")</f>
        <v/>
      </c>
      <c r="JQX123" s="50" t="str">
        <f>_xlfn.IFNA(VLOOKUP($B123,Schools,'HP Schools Calculation'!JQY$1,0),"")</f>
        <v/>
      </c>
      <c r="JQY123" s="50" t="str">
        <f>_xlfn.IFNA(VLOOKUP($B123,Schools,'HP Schools Calculation'!JQZ$1,0),"")</f>
        <v/>
      </c>
      <c r="JQZ123" s="50" t="str">
        <f>_xlfn.IFNA(VLOOKUP($B123,Schools,'HP Schools Calculation'!JRA$1,0),"")</f>
        <v/>
      </c>
      <c r="JRA123" s="50" t="str">
        <f>_xlfn.IFNA(VLOOKUP($B123,Schools,'HP Schools Calculation'!JRB$1,0),"")</f>
        <v/>
      </c>
      <c r="JRB123" s="50" t="str">
        <f>_xlfn.IFNA(VLOOKUP($B123,Schools,'HP Schools Calculation'!JRC$1,0),"")</f>
        <v/>
      </c>
      <c r="JRC123" s="50" t="str">
        <f>_xlfn.IFNA(VLOOKUP($B123,Schools,'HP Schools Calculation'!JRD$1,0),"")</f>
        <v/>
      </c>
      <c r="JRD123" s="50" t="str">
        <f>_xlfn.IFNA(VLOOKUP($B123,Schools,'HP Schools Calculation'!JRE$1,0),"")</f>
        <v/>
      </c>
      <c r="JRE123" s="50" t="str">
        <f>_xlfn.IFNA(VLOOKUP($B123,Schools,'HP Schools Calculation'!JRF$1,0),"")</f>
        <v/>
      </c>
      <c r="JRF123" s="50" t="str">
        <f>_xlfn.IFNA(VLOOKUP($B123,Schools,'HP Schools Calculation'!JRG$1,0),"")</f>
        <v/>
      </c>
      <c r="JRG123" s="50" t="str">
        <f>_xlfn.IFNA(VLOOKUP($B123,Schools,'HP Schools Calculation'!JRH$1,0),"")</f>
        <v/>
      </c>
      <c r="JRH123" s="50" t="str">
        <f>_xlfn.IFNA(VLOOKUP($B123,Schools,'HP Schools Calculation'!JRI$1,0),"")</f>
        <v/>
      </c>
      <c r="JRI123" s="50" t="str">
        <f>_xlfn.IFNA(VLOOKUP($B123,Schools,'HP Schools Calculation'!JRJ$1,0),"")</f>
        <v/>
      </c>
      <c r="JRJ123" s="50" t="str">
        <f>_xlfn.IFNA(VLOOKUP($B123,Schools,'HP Schools Calculation'!JRK$1,0),"")</f>
        <v/>
      </c>
      <c r="JRK123" s="50" t="str">
        <f>_xlfn.IFNA(VLOOKUP($B123,Schools,'HP Schools Calculation'!JRL$1,0),"")</f>
        <v/>
      </c>
      <c r="JRL123" s="50" t="str">
        <f>_xlfn.IFNA(VLOOKUP($B123,Schools,'HP Schools Calculation'!JRM$1,0),"")</f>
        <v/>
      </c>
      <c r="JRM123" s="50" t="str">
        <f>_xlfn.IFNA(VLOOKUP($B123,Schools,'HP Schools Calculation'!JRN$1,0),"")</f>
        <v/>
      </c>
      <c r="JRN123" s="50" t="str">
        <f>_xlfn.IFNA(VLOOKUP($B123,Schools,'HP Schools Calculation'!JRO$1,0),"")</f>
        <v/>
      </c>
      <c r="JRO123" s="50" t="str">
        <f>_xlfn.IFNA(VLOOKUP($B123,Schools,'HP Schools Calculation'!JRP$1,0),"")</f>
        <v/>
      </c>
      <c r="JRP123" s="50" t="str">
        <f>_xlfn.IFNA(VLOOKUP($B123,Schools,'HP Schools Calculation'!JRQ$1,0),"")</f>
        <v/>
      </c>
      <c r="JRQ123" s="50" t="str">
        <f>_xlfn.IFNA(VLOOKUP($B123,Schools,'HP Schools Calculation'!JRR$1,0),"")</f>
        <v/>
      </c>
      <c r="JRR123" s="50" t="str">
        <f>_xlfn.IFNA(VLOOKUP($B123,Schools,'HP Schools Calculation'!JRS$1,0),"")</f>
        <v/>
      </c>
      <c r="JRS123" s="50" t="str">
        <f>_xlfn.IFNA(VLOOKUP($B123,Schools,'HP Schools Calculation'!JRT$1,0),"")</f>
        <v/>
      </c>
      <c r="JRT123" s="50" t="str">
        <f>_xlfn.IFNA(VLOOKUP($B123,Schools,'HP Schools Calculation'!JRU$1,0),"")</f>
        <v/>
      </c>
      <c r="JRU123" s="50" t="str">
        <f>_xlfn.IFNA(VLOOKUP($B123,Schools,'HP Schools Calculation'!JRV$1,0),"")</f>
        <v/>
      </c>
      <c r="JRV123" s="50" t="str">
        <f>_xlfn.IFNA(VLOOKUP($B123,Schools,'HP Schools Calculation'!JRW$1,0),"")</f>
        <v/>
      </c>
      <c r="JRW123" s="50" t="str">
        <f>_xlfn.IFNA(VLOOKUP($B123,Schools,'HP Schools Calculation'!JRX$1,0),"")</f>
        <v/>
      </c>
      <c r="JRX123" s="50" t="str">
        <f>_xlfn.IFNA(VLOOKUP($B123,Schools,'HP Schools Calculation'!JRY$1,0),"")</f>
        <v/>
      </c>
      <c r="JRY123" s="50" t="str">
        <f>_xlfn.IFNA(VLOOKUP($B123,Schools,'HP Schools Calculation'!JRZ$1,0),"")</f>
        <v/>
      </c>
      <c r="JRZ123" s="50" t="str">
        <f>_xlfn.IFNA(VLOOKUP($B123,Schools,'HP Schools Calculation'!JSA$1,0),"")</f>
        <v/>
      </c>
      <c r="JSA123" s="50" t="str">
        <f>_xlfn.IFNA(VLOOKUP($B123,Schools,'HP Schools Calculation'!JSB$1,0),"")</f>
        <v/>
      </c>
      <c r="JSB123" s="50" t="str">
        <f>_xlfn.IFNA(VLOOKUP($B123,Schools,'HP Schools Calculation'!JSC$1,0),"")</f>
        <v/>
      </c>
      <c r="JSC123" s="50" t="str">
        <f>_xlfn.IFNA(VLOOKUP($B123,Schools,'HP Schools Calculation'!JSD$1,0),"")</f>
        <v/>
      </c>
      <c r="JSD123" s="50" t="str">
        <f>_xlfn.IFNA(VLOOKUP($B123,Schools,'HP Schools Calculation'!JSE$1,0),"")</f>
        <v/>
      </c>
      <c r="JSE123" s="50" t="str">
        <f>_xlfn.IFNA(VLOOKUP($B123,Schools,'HP Schools Calculation'!JSF$1,0),"")</f>
        <v/>
      </c>
      <c r="JSF123" s="50" t="str">
        <f>_xlfn.IFNA(VLOOKUP($B123,Schools,'HP Schools Calculation'!JSG$1,0),"")</f>
        <v/>
      </c>
      <c r="JSG123" s="50" t="str">
        <f>_xlfn.IFNA(VLOOKUP($B123,Schools,'HP Schools Calculation'!JSH$1,0),"")</f>
        <v/>
      </c>
      <c r="JSH123" s="50" t="str">
        <f>_xlfn.IFNA(VLOOKUP($B123,Schools,'HP Schools Calculation'!JSI$1,0),"")</f>
        <v/>
      </c>
      <c r="JSI123" s="50" t="str">
        <f>_xlfn.IFNA(VLOOKUP($B123,Schools,'HP Schools Calculation'!JSJ$1,0),"")</f>
        <v/>
      </c>
      <c r="JSJ123" s="50" t="str">
        <f>_xlfn.IFNA(VLOOKUP($B123,Schools,'HP Schools Calculation'!JSK$1,0),"")</f>
        <v/>
      </c>
      <c r="JSK123" s="50" t="str">
        <f>_xlfn.IFNA(VLOOKUP($B123,Schools,'HP Schools Calculation'!JSL$1,0),"")</f>
        <v/>
      </c>
      <c r="JSL123" s="50" t="str">
        <f>_xlfn.IFNA(VLOOKUP($B123,Schools,'HP Schools Calculation'!JSM$1,0),"")</f>
        <v/>
      </c>
      <c r="JSM123" s="50" t="str">
        <f>_xlfn.IFNA(VLOOKUP($B123,Schools,'HP Schools Calculation'!JSN$1,0),"")</f>
        <v/>
      </c>
      <c r="JSN123" s="50" t="str">
        <f>_xlfn.IFNA(VLOOKUP($B123,Schools,'HP Schools Calculation'!JSO$1,0),"")</f>
        <v/>
      </c>
      <c r="JSO123" s="50" t="str">
        <f>_xlfn.IFNA(VLOOKUP($B123,Schools,'HP Schools Calculation'!JSP$1,0),"")</f>
        <v/>
      </c>
      <c r="JSP123" s="50" t="str">
        <f>_xlfn.IFNA(VLOOKUP($B123,Schools,'HP Schools Calculation'!JSQ$1,0),"")</f>
        <v/>
      </c>
      <c r="JSQ123" s="50" t="str">
        <f>_xlfn.IFNA(VLOOKUP($B123,Schools,'HP Schools Calculation'!JSR$1,0),"")</f>
        <v/>
      </c>
      <c r="JSR123" s="50" t="str">
        <f>_xlfn.IFNA(VLOOKUP($B123,Schools,'HP Schools Calculation'!JSS$1,0),"")</f>
        <v/>
      </c>
      <c r="JSS123" s="50" t="str">
        <f>_xlfn.IFNA(VLOOKUP($B123,Schools,'HP Schools Calculation'!JST$1,0),"")</f>
        <v/>
      </c>
      <c r="JST123" s="50" t="str">
        <f>_xlfn.IFNA(VLOOKUP($B123,Schools,'HP Schools Calculation'!JSU$1,0),"")</f>
        <v/>
      </c>
      <c r="JSU123" s="50" t="str">
        <f>_xlfn.IFNA(VLOOKUP($B123,Schools,'HP Schools Calculation'!JSV$1,0),"")</f>
        <v/>
      </c>
      <c r="JSV123" s="50" t="str">
        <f>_xlfn.IFNA(VLOOKUP($B123,Schools,'HP Schools Calculation'!JSW$1,0),"")</f>
        <v/>
      </c>
      <c r="JSW123" s="50" t="str">
        <f>_xlfn.IFNA(VLOOKUP($B123,Schools,'HP Schools Calculation'!JSX$1,0),"")</f>
        <v/>
      </c>
      <c r="JSX123" s="50" t="str">
        <f>_xlfn.IFNA(VLOOKUP($B123,Schools,'HP Schools Calculation'!JSY$1,0),"")</f>
        <v/>
      </c>
      <c r="JSY123" s="50" t="str">
        <f>_xlfn.IFNA(VLOOKUP($B123,Schools,'HP Schools Calculation'!JSZ$1,0),"")</f>
        <v/>
      </c>
      <c r="JSZ123" s="50" t="str">
        <f>_xlfn.IFNA(VLOOKUP($B123,Schools,'HP Schools Calculation'!JTA$1,0),"")</f>
        <v/>
      </c>
      <c r="JTA123" s="50" t="str">
        <f>_xlfn.IFNA(VLOOKUP($B123,Schools,'HP Schools Calculation'!JTB$1,0),"")</f>
        <v/>
      </c>
      <c r="JTB123" s="50" t="str">
        <f>_xlfn.IFNA(VLOOKUP($B123,Schools,'HP Schools Calculation'!JTC$1,0),"")</f>
        <v/>
      </c>
      <c r="JTC123" s="50" t="str">
        <f>_xlfn.IFNA(VLOOKUP($B123,Schools,'HP Schools Calculation'!JTD$1,0),"")</f>
        <v/>
      </c>
      <c r="JTD123" s="50" t="str">
        <f>_xlfn.IFNA(VLOOKUP($B123,Schools,'HP Schools Calculation'!JTE$1,0),"")</f>
        <v/>
      </c>
      <c r="JTE123" s="50" t="str">
        <f>_xlfn.IFNA(VLOOKUP($B123,Schools,'HP Schools Calculation'!JTF$1,0),"")</f>
        <v/>
      </c>
      <c r="JTF123" s="50" t="str">
        <f>_xlfn.IFNA(VLOOKUP($B123,Schools,'HP Schools Calculation'!JTG$1,0),"")</f>
        <v/>
      </c>
      <c r="JTG123" s="50" t="str">
        <f>_xlfn.IFNA(VLOOKUP($B123,Schools,'HP Schools Calculation'!JTH$1,0),"")</f>
        <v/>
      </c>
      <c r="JTH123" s="50" t="str">
        <f>_xlfn.IFNA(VLOOKUP($B123,Schools,'HP Schools Calculation'!JTI$1,0),"")</f>
        <v/>
      </c>
      <c r="JTI123" s="50" t="str">
        <f>_xlfn.IFNA(VLOOKUP($B123,Schools,'HP Schools Calculation'!JTJ$1,0),"")</f>
        <v/>
      </c>
      <c r="JTJ123" s="50" t="str">
        <f>_xlfn.IFNA(VLOOKUP($B123,Schools,'HP Schools Calculation'!JTK$1,0),"")</f>
        <v/>
      </c>
      <c r="JTK123" s="50" t="str">
        <f>_xlfn.IFNA(VLOOKUP($B123,Schools,'HP Schools Calculation'!JTL$1,0),"")</f>
        <v/>
      </c>
      <c r="JTL123" s="50" t="str">
        <f>_xlfn.IFNA(VLOOKUP($B123,Schools,'HP Schools Calculation'!JTM$1,0),"")</f>
        <v/>
      </c>
      <c r="JTM123" s="50" t="str">
        <f>_xlfn.IFNA(VLOOKUP($B123,Schools,'HP Schools Calculation'!JTN$1,0),"")</f>
        <v/>
      </c>
      <c r="JTN123" s="50" t="str">
        <f>_xlfn.IFNA(VLOOKUP($B123,Schools,'HP Schools Calculation'!JTO$1,0),"")</f>
        <v/>
      </c>
      <c r="JTO123" s="50" t="str">
        <f>_xlfn.IFNA(VLOOKUP($B123,Schools,'HP Schools Calculation'!JTP$1,0),"")</f>
        <v/>
      </c>
      <c r="JTP123" s="50" t="str">
        <f>_xlfn.IFNA(VLOOKUP($B123,Schools,'HP Schools Calculation'!JTQ$1,0),"")</f>
        <v/>
      </c>
      <c r="JTQ123" s="50" t="str">
        <f>_xlfn.IFNA(VLOOKUP($B123,Schools,'HP Schools Calculation'!JTR$1,0),"")</f>
        <v/>
      </c>
      <c r="JTR123" s="50" t="str">
        <f>_xlfn.IFNA(VLOOKUP($B123,Schools,'HP Schools Calculation'!JTS$1,0),"")</f>
        <v/>
      </c>
      <c r="JTS123" s="50" t="str">
        <f>_xlfn.IFNA(VLOOKUP($B123,Schools,'HP Schools Calculation'!JTT$1,0),"")</f>
        <v/>
      </c>
      <c r="JTT123" s="50" t="str">
        <f>_xlfn.IFNA(VLOOKUP($B123,Schools,'HP Schools Calculation'!JTU$1,0),"")</f>
        <v/>
      </c>
      <c r="JTU123" s="50" t="str">
        <f>_xlfn.IFNA(VLOOKUP($B123,Schools,'HP Schools Calculation'!JTV$1,0),"")</f>
        <v/>
      </c>
      <c r="JTV123" s="50" t="str">
        <f>_xlfn.IFNA(VLOOKUP($B123,Schools,'HP Schools Calculation'!JTW$1,0),"")</f>
        <v/>
      </c>
      <c r="JTW123" s="50" t="str">
        <f>_xlfn.IFNA(VLOOKUP($B123,Schools,'HP Schools Calculation'!JTX$1,0),"")</f>
        <v/>
      </c>
      <c r="JTX123" s="50" t="str">
        <f>_xlfn.IFNA(VLOOKUP($B123,Schools,'HP Schools Calculation'!JTY$1,0),"")</f>
        <v/>
      </c>
      <c r="JTY123" s="50" t="str">
        <f>_xlfn.IFNA(VLOOKUP($B123,Schools,'HP Schools Calculation'!JTZ$1,0),"")</f>
        <v/>
      </c>
      <c r="JTZ123" s="50" t="str">
        <f>_xlfn.IFNA(VLOOKUP($B123,Schools,'HP Schools Calculation'!JUA$1,0),"")</f>
        <v/>
      </c>
      <c r="JUA123" s="50" t="str">
        <f>_xlfn.IFNA(VLOOKUP($B123,Schools,'HP Schools Calculation'!JUB$1,0),"")</f>
        <v/>
      </c>
      <c r="JUB123" s="50" t="str">
        <f>_xlfn.IFNA(VLOOKUP($B123,Schools,'HP Schools Calculation'!JUC$1,0),"")</f>
        <v/>
      </c>
      <c r="JUC123" s="50" t="str">
        <f>_xlfn.IFNA(VLOOKUP($B123,Schools,'HP Schools Calculation'!JUD$1,0),"")</f>
        <v/>
      </c>
      <c r="JUD123" s="50" t="str">
        <f>_xlfn.IFNA(VLOOKUP($B123,Schools,'HP Schools Calculation'!JUE$1,0),"")</f>
        <v/>
      </c>
      <c r="JUE123" s="50" t="str">
        <f>_xlfn.IFNA(VLOOKUP($B123,Schools,'HP Schools Calculation'!JUF$1,0),"")</f>
        <v/>
      </c>
      <c r="JUF123" s="50" t="str">
        <f>_xlfn.IFNA(VLOOKUP($B123,Schools,'HP Schools Calculation'!JUG$1,0),"")</f>
        <v/>
      </c>
      <c r="JUG123" s="50" t="str">
        <f>_xlfn.IFNA(VLOOKUP($B123,Schools,'HP Schools Calculation'!JUH$1,0),"")</f>
        <v/>
      </c>
      <c r="JUH123" s="50" t="str">
        <f>_xlfn.IFNA(VLOOKUP($B123,Schools,'HP Schools Calculation'!JUI$1,0),"")</f>
        <v/>
      </c>
      <c r="JUI123" s="50" t="str">
        <f>_xlfn.IFNA(VLOOKUP($B123,Schools,'HP Schools Calculation'!JUJ$1,0),"")</f>
        <v/>
      </c>
      <c r="JUJ123" s="50" t="str">
        <f>_xlfn.IFNA(VLOOKUP($B123,Schools,'HP Schools Calculation'!JUK$1,0),"")</f>
        <v/>
      </c>
      <c r="JUK123" s="50" t="str">
        <f>_xlfn.IFNA(VLOOKUP($B123,Schools,'HP Schools Calculation'!JUL$1,0),"")</f>
        <v/>
      </c>
      <c r="JUL123" s="50" t="str">
        <f>_xlfn.IFNA(VLOOKUP($B123,Schools,'HP Schools Calculation'!JUM$1,0),"")</f>
        <v/>
      </c>
      <c r="JUM123" s="50" t="str">
        <f>_xlfn.IFNA(VLOOKUP($B123,Schools,'HP Schools Calculation'!JUN$1,0),"")</f>
        <v/>
      </c>
      <c r="JUN123" s="50" t="str">
        <f>_xlfn.IFNA(VLOOKUP($B123,Schools,'HP Schools Calculation'!JUO$1,0),"")</f>
        <v/>
      </c>
      <c r="JUO123" s="50" t="str">
        <f>_xlfn.IFNA(VLOOKUP($B123,Schools,'HP Schools Calculation'!JUP$1,0),"")</f>
        <v/>
      </c>
      <c r="JUP123" s="50" t="str">
        <f>_xlfn.IFNA(VLOOKUP($B123,Schools,'HP Schools Calculation'!JUQ$1,0),"")</f>
        <v/>
      </c>
      <c r="JUQ123" s="50" t="str">
        <f>_xlfn.IFNA(VLOOKUP($B123,Schools,'HP Schools Calculation'!JUR$1,0),"")</f>
        <v/>
      </c>
      <c r="JUR123" s="50" t="str">
        <f>_xlfn.IFNA(VLOOKUP($B123,Schools,'HP Schools Calculation'!JUS$1,0),"")</f>
        <v/>
      </c>
      <c r="JUS123" s="50" t="str">
        <f>_xlfn.IFNA(VLOOKUP($B123,Schools,'HP Schools Calculation'!JUT$1,0),"")</f>
        <v/>
      </c>
      <c r="JUT123" s="50" t="str">
        <f>_xlfn.IFNA(VLOOKUP($B123,Schools,'HP Schools Calculation'!JUU$1,0),"")</f>
        <v/>
      </c>
      <c r="JUU123" s="50" t="str">
        <f>_xlfn.IFNA(VLOOKUP($B123,Schools,'HP Schools Calculation'!JUV$1,0),"")</f>
        <v/>
      </c>
      <c r="JUV123" s="50" t="str">
        <f>_xlfn.IFNA(VLOOKUP($B123,Schools,'HP Schools Calculation'!JUW$1,0),"")</f>
        <v/>
      </c>
      <c r="JUW123" s="50" t="str">
        <f>_xlfn.IFNA(VLOOKUP($B123,Schools,'HP Schools Calculation'!JUX$1,0),"")</f>
        <v/>
      </c>
      <c r="JUX123" s="50" t="str">
        <f>_xlfn.IFNA(VLOOKUP($B123,Schools,'HP Schools Calculation'!JUY$1,0),"")</f>
        <v/>
      </c>
      <c r="JUY123" s="50" t="str">
        <f>_xlfn.IFNA(VLOOKUP($B123,Schools,'HP Schools Calculation'!JUZ$1,0),"")</f>
        <v/>
      </c>
      <c r="JUZ123" s="50" t="str">
        <f>_xlfn.IFNA(VLOOKUP($B123,Schools,'HP Schools Calculation'!JVA$1,0),"")</f>
        <v/>
      </c>
      <c r="JVA123" s="50" t="str">
        <f>_xlfn.IFNA(VLOOKUP($B123,Schools,'HP Schools Calculation'!JVB$1,0),"")</f>
        <v/>
      </c>
      <c r="JVB123" s="50" t="str">
        <f>_xlfn.IFNA(VLOOKUP($B123,Schools,'HP Schools Calculation'!JVC$1,0),"")</f>
        <v/>
      </c>
      <c r="JVC123" s="50" t="str">
        <f>_xlfn.IFNA(VLOOKUP($B123,Schools,'HP Schools Calculation'!JVD$1,0),"")</f>
        <v/>
      </c>
      <c r="JVD123" s="50" t="str">
        <f>_xlfn.IFNA(VLOOKUP($B123,Schools,'HP Schools Calculation'!JVE$1,0),"")</f>
        <v/>
      </c>
      <c r="JVE123" s="50" t="str">
        <f>_xlfn.IFNA(VLOOKUP($B123,Schools,'HP Schools Calculation'!JVF$1,0),"")</f>
        <v/>
      </c>
      <c r="JVF123" s="50" t="str">
        <f>_xlfn.IFNA(VLOOKUP($B123,Schools,'HP Schools Calculation'!JVG$1,0),"")</f>
        <v/>
      </c>
      <c r="JVG123" s="50" t="str">
        <f>_xlfn.IFNA(VLOOKUP($B123,Schools,'HP Schools Calculation'!JVH$1,0),"")</f>
        <v/>
      </c>
      <c r="JVH123" s="50" t="str">
        <f>_xlfn.IFNA(VLOOKUP($B123,Schools,'HP Schools Calculation'!JVI$1,0),"")</f>
        <v/>
      </c>
      <c r="JVI123" s="50" t="str">
        <f>_xlfn.IFNA(VLOOKUP($B123,Schools,'HP Schools Calculation'!JVJ$1,0),"")</f>
        <v/>
      </c>
      <c r="JVJ123" s="50" t="str">
        <f>_xlfn.IFNA(VLOOKUP($B123,Schools,'HP Schools Calculation'!JVK$1,0),"")</f>
        <v/>
      </c>
      <c r="JVK123" s="50" t="str">
        <f>_xlfn.IFNA(VLOOKUP($B123,Schools,'HP Schools Calculation'!JVL$1,0),"")</f>
        <v/>
      </c>
      <c r="JVL123" s="50" t="str">
        <f>_xlfn.IFNA(VLOOKUP($B123,Schools,'HP Schools Calculation'!JVM$1,0),"")</f>
        <v/>
      </c>
      <c r="JVM123" s="50" t="str">
        <f>_xlfn.IFNA(VLOOKUP($B123,Schools,'HP Schools Calculation'!JVN$1,0),"")</f>
        <v/>
      </c>
      <c r="JVN123" s="50" t="str">
        <f>_xlfn.IFNA(VLOOKUP($B123,Schools,'HP Schools Calculation'!JVO$1,0),"")</f>
        <v/>
      </c>
      <c r="JVO123" s="50" t="str">
        <f>_xlfn.IFNA(VLOOKUP($B123,Schools,'HP Schools Calculation'!JVP$1,0),"")</f>
        <v/>
      </c>
      <c r="JVP123" s="50" t="str">
        <f>_xlfn.IFNA(VLOOKUP($B123,Schools,'HP Schools Calculation'!JVQ$1,0),"")</f>
        <v/>
      </c>
      <c r="JVQ123" s="50" t="str">
        <f>_xlfn.IFNA(VLOOKUP($B123,Schools,'HP Schools Calculation'!JVR$1,0),"")</f>
        <v/>
      </c>
      <c r="JVR123" s="50" t="str">
        <f>_xlfn.IFNA(VLOOKUP($B123,Schools,'HP Schools Calculation'!JVS$1,0),"")</f>
        <v/>
      </c>
      <c r="JVS123" s="50" t="str">
        <f>_xlfn.IFNA(VLOOKUP($B123,Schools,'HP Schools Calculation'!JVT$1,0),"")</f>
        <v/>
      </c>
      <c r="JVT123" s="50" t="str">
        <f>_xlfn.IFNA(VLOOKUP($B123,Schools,'HP Schools Calculation'!JVU$1,0),"")</f>
        <v/>
      </c>
      <c r="JVU123" s="50" t="str">
        <f>_xlfn.IFNA(VLOOKUP($B123,Schools,'HP Schools Calculation'!JVV$1,0),"")</f>
        <v/>
      </c>
      <c r="JVV123" s="50" t="str">
        <f>_xlfn.IFNA(VLOOKUP($B123,Schools,'HP Schools Calculation'!JVW$1,0),"")</f>
        <v/>
      </c>
      <c r="JVW123" s="50" t="str">
        <f>_xlfn.IFNA(VLOOKUP($B123,Schools,'HP Schools Calculation'!JVX$1,0),"")</f>
        <v/>
      </c>
      <c r="JVX123" s="50" t="str">
        <f>_xlfn.IFNA(VLOOKUP($B123,Schools,'HP Schools Calculation'!JVY$1,0),"")</f>
        <v/>
      </c>
      <c r="JVY123" s="50" t="str">
        <f>_xlfn.IFNA(VLOOKUP($B123,Schools,'HP Schools Calculation'!JVZ$1,0),"")</f>
        <v/>
      </c>
      <c r="JVZ123" s="50" t="str">
        <f>_xlfn.IFNA(VLOOKUP($B123,Schools,'HP Schools Calculation'!JWA$1,0),"")</f>
        <v/>
      </c>
      <c r="JWA123" s="50" t="str">
        <f>_xlfn.IFNA(VLOOKUP($B123,Schools,'HP Schools Calculation'!JWB$1,0),"")</f>
        <v/>
      </c>
      <c r="JWB123" s="50" t="str">
        <f>_xlfn.IFNA(VLOOKUP($B123,Schools,'HP Schools Calculation'!JWC$1,0),"")</f>
        <v/>
      </c>
      <c r="JWC123" s="50" t="str">
        <f>_xlfn.IFNA(VLOOKUP($B123,Schools,'HP Schools Calculation'!JWD$1,0),"")</f>
        <v/>
      </c>
      <c r="JWD123" s="50" t="str">
        <f>_xlfn.IFNA(VLOOKUP($B123,Schools,'HP Schools Calculation'!JWE$1,0),"")</f>
        <v/>
      </c>
      <c r="JWE123" s="50" t="str">
        <f>_xlfn.IFNA(VLOOKUP($B123,Schools,'HP Schools Calculation'!JWF$1,0),"")</f>
        <v/>
      </c>
      <c r="JWF123" s="50" t="str">
        <f>_xlfn.IFNA(VLOOKUP($B123,Schools,'HP Schools Calculation'!JWG$1,0),"")</f>
        <v/>
      </c>
      <c r="JWG123" s="50" t="str">
        <f>_xlfn.IFNA(VLOOKUP($B123,Schools,'HP Schools Calculation'!JWH$1,0),"")</f>
        <v/>
      </c>
      <c r="JWH123" s="50" t="str">
        <f>_xlfn.IFNA(VLOOKUP($B123,Schools,'HP Schools Calculation'!JWI$1,0),"")</f>
        <v/>
      </c>
      <c r="JWI123" s="50" t="str">
        <f>_xlfn.IFNA(VLOOKUP($B123,Schools,'HP Schools Calculation'!JWJ$1,0),"")</f>
        <v/>
      </c>
      <c r="JWJ123" s="50" t="str">
        <f>_xlfn.IFNA(VLOOKUP($B123,Schools,'HP Schools Calculation'!JWK$1,0),"")</f>
        <v/>
      </c>
      <c r="JWK123" s="50" t="str">
        <f>_xlfn.IFNA(VLOOKUP($B123,Schools,'HP Schools Calculation'!JWL$1,0),"")</f>
        <v/>
      </c>
      <c r="JWL123" s="50" t="str">
        <f>_xlfn.IFNA(VLOOKUP($B123,Schools,'HP Schools Calculation'!JWM$1,0),"")</f>
        <v/>
      </c>
      <c r="JWM123" s="50" t="str">
        <f>_xlfn.IFNA(VLOOKUP($B123,Schools,'HP Schools Calculation'!JWN$1,0),"")</f>
        <v/>
      </c>
      <c r="JWN123" s="50" t="str">
        <f>_xlfn.IFNA(VLOOKUP($B123,Schools,'HP Schools Calculation'!JWO$1,0),"")</f>
        <v/>
      </c>
      <c r="JWO123" s="50" t="str">
        <f>_xlfn.IFNA(VLOOKUP($B123,Schools,'HP Schools Calculation'!JWP$1,0),"")</f>
        <v/>
      </c>
      <c r="JWP123" s="50" t="str">
        <f>_xlfn.IFNA(VLOOKUP($B123,Schools,'HP Schools Calculation'!JWQ$1,0),"")</f>
        <v/>
      </c>
      <c r="JWQ123" s="50" t="str">
        <f>_xlfn.IFNA(VLOOKUP($B123,Schools,'HP Schools Calculation'!JWR$1,0),"")</f>
        <v/>
      </c>
      <c r="JWR123" s="50" t="str">
        <f>_xlfn.IFNA(VLOOKUP($B123,Schools,'HP Schools Calculation'!JWS$1,0),"")</f>
        <v/>
      </c>
      <c r="JWS123" s="50" t="str">
        <f>_xlfn.IFNA(VLOOKUP($B123,Schools,'HP Schools Calculation'!JWT$1,0),"")</f>
        <v/>
      </c>
      <c r="JWT123" s="50" t="str">
        <f>_xlfn.IFNA(VLOOKUP($B123,Schools,'HP Schools Calculation'!JWU$1,0),"")</f>
        <v/>
      </c>
      <c r="JWU123" s="50" t="str">
        <f>_xlfn.IFNA(VLOOKUP($B123,Schools,'HP Schools Calculation'!JWV$1,0),"")</f>
        <v/>
      </c>
      <c r="JWV123" s="50" t="str">
        <f>_xlfn.IFNA(VLOOKUP($B123,Schools,'HP Schools Calculation'!JWW$1,0),"")</f>
        <v/>
      </c>
      <c r="JWW123" s="50" t="str">
        <f>_xlfn.IFNA(VLOOKUP($B123,Schools,'HP Schools Calculation'!JWX$1,0),"")</f>
        <v/>
      </c>
      <c r="JWX123" s="50" t="str">
        <f>_xlfn.IFNA(VLOOKUP($B123,Schools,'HP Schools Calculation'!JWY$1,0),"")</f>
        <v/>
      </c>
      <c r="JWY123" s="50" t="str">
        <f>_xlfn.IFNA(VLOOKUP($B123,Schools,'HP Schools Calculation'!JWZ$1,0),"")</f>
        <v/>
      </c>
      <c r="JWZ123" s="50" t="str">
        <f>_xlfn.IFNA(VLOOKUP($B123,Schools,'HP Schools Calculation'!JXA$1,0),"")</f>
        <v/>
      </c>
      <c r="JXA123" s="50" t="str">
        <f>_xlfn.IFNA(VLOOKUP($B123,Schools,'HP Schools Calculation'!JXB$1,0),"")</f>
        <v/>
      </c>
      <c r="JXB123" s="50" t="str">
        <f>_xlfn.IFNA(VLOOKUP($B123,Schools,'HP Schools Calculation'!JXC$1,0),"")</f>
        <v/>
      </c>
      <c r="JXC123" s="50" t="str">
        <f>_xlfn.IFNA(VLOOKUP($B123,Schools,'HP Schools Calculation'!JXD$1,0),"")</f>
        <v/>
      </c>
      <c r="JXD123" s="50" t="str">
        <f>_xlfn.IFNA(VLOOKUP($B123,Schools,'HP Schools Calculation'!JXE$1,0),"")</f>
        <v/>
      </c>
      <c r="JXE123" s="50" t="str">
        <f>_xlfn.IFNA(VLOOKUP($B123,Schools,'HP Schools Calculation'!JXF$1,0),"")</f>
        <v/>
      </c>
      <c r="JXF123" s="50" t="str">
        <f>_xlfn.IFNA(VLOOKUP($B123,Schools,'HP Schools Calculation'!JXG$1,0),"")</f>
        <v/>
      </c>
      <c r="JXG123" s="50" t="str">
        <f>_xlfn.IFNA(VLOOKUP($B123,Schools,'HP Schools Calculation'!JXH$1,0),"")</f>
        <v/>
      </c>
      <c r="JXH123" s="50" t="str">
        <f>_xlfn.IFNA(VLOOKUP($B123,Schools,'HP Schools Calculation'!JXI$1,0),"")</f>
        <v/>
      </c>
      <c r="JXI123" s="50" t="str">
        <f>_xlfn.IFNA(VLOOKUP($B123,Schools,'HP Schools Calculation'!JXJ$1,0),"")</f>
        <v/>
      </c>
      <c r="JXJ123" s="50" t="str">
        <f>_xlfn.IFNA(VLOOKUP($B123,Schools,'HP Schools Calculation'!JXK$1,0),"")</f>
        <v/>
      </c>
      <c r="JXK123" s="50" t="str">
        <f>_xlfn.IFNA(VLOOKUP($B123,Schools,'HP Schools Calculation'!JXL$1,0),"")</f>
        <v/>
      </c>
      <c r="JXL123" s="50" t="str">
        <f>_xlfn.IFNA(VLOOKUP($B123,Schools,'HP Schools Calculation'!JXM$1,0),"")</f>
        <v/>
      </c>
      <c r="JXM123" s="50" t="str">
        <f>_xlfn.IFNA(VLOOKUP($B123,Schools,'HP Schools Calculation'!JXN$1,0),"")</f>
        <v/>
      </c>
      <c r="JXN123" s="50" t="str">
        <f>_xlfn.IFNA(VLOOKUP($B123,Schools,'HP Schools Calculation'!JXO$1,0),"")</f>
        <v/>
      </c>
      <c r="JXO123" s="50" t="str">
        <f>_xlfn.IFNA(VLOOKUP($B123,Schools,'HP Schools Calculation'!JXP$1,0),"")</f>
        <v/>
      </c>
      <c r="JXP123" s="50" t="str">
        <f>_xlfn.IFNA(VLOOKUP($B123,Schools,'HP Schools Calculation'!JXQ$1,0),"")</f>
        <v/>
      </c>
      <c r="JXQ123" s="50" t="str">
        <f>_xlfn.IFNA(VLOOKUP($B123,Schools,'HP Schools Calculation'!JXR$1,0),"")</f>
        <v/>
      </c>
      <c r="JXR123" s="50" t="str">
        <f>_xlfn.IFNA(VLOOKUP($B123,Schools,'HP Schools Calculation'!JXS$1,0),"")</f>
        <v/>
      </c>
      <c r="JXS123" s="50" t="str">
        <f>_xlfn.IFNA(VLOOKUP($B123,Schools,'HP Schools Calculation'!JXT$1,0),"")</f>
        <v/>
      </c>
      <c r="JXT123" s="50" t="str">
        <f>_xlfn.IFNA(VLOOKUP($B123,Schools,'HP Schools Calculation'!JXU$1,0),"")</f>
        <v/>
      </c>
      <c r="JXU123" s="50" t="str">
        <f>_xlfn.IFNA(VLOOKUP($B123,Schools,'HP Schools Calculation'!JXV$1,0),"")</f>
        <v/>
      </c>
      <c r="JXV123" s="50" t="str">
        <f>_xlfn.IFNA(VLOOKUP($B123,Schools,'HP Schools Calculation'!JXW$1,0),"")</f>
        <v/>
      </c>
      <c r="JXW123" s="50" t="str">
        <f>_xlfn.IFNA(VLOOKUP($B123,Schools,'HP Schools Calculation'!JXX$1,0),"")</f>
        <v/>
      </c>
      <c r="JXX123" s="50" t="str">
        <f>_xlfn.IFNA(VLOOKUP($B123,Schools,'HP Schools Calculation'!JXY$1,0),"")</f>
        <v/>
      </c>
      <c r="JXY123" s="50" t="str">
        <f>_xlfn.IFNA(VLOOKUP($B123,Schools,'HP Schools Calculation'!JXZ$1,0),"")</f>
        <v/>
      </c>
      <c r="JXZ123" s="50" t="str">
        <f>_xlfn.IFNA(VLOOKUP($B123,Schools,'HP Schools Calculation'!JYA$1,0),"")</f>
        <v/>
      </c>
      <c r="JYA123" s="50" t="str">
        <f>_xlfn.IFNA(VLOOKUP($B123,Schools,'HP Schools Calculation'!JYB$1,0),"")</f>
        <v/>
      </c>
      <c r="JYB123" s="50" t="str">
        <f>_xlfn.IFNA(VLOOKUP($B123,Schools,'HP Schools Calculation'!JYC$1,0),"")</f>
        <v/>
      </c>
      <c r="JYC123" s="50" t="str">
        <f>_xlfn.IFNA(VLOOKUP($B123,Schools,'HP Schools Calculation'!JYD$1,0),"")</f>
        <v/>
      </c>
      <c r="JYD123" s="50" t="str">
        <f>_xlfn.IFNA(VLOOKUP($B123,Schools,'HP Schools Calculation'!JYE$1,0),"")</f>
        <v/>
      </c>
      <c r="JYE123" s="50" t="str">
        <f>_xlfn.IFNA(VLOOKUP($B123,Schools,'HP Schools Calculation'!JYF$1,0),"")</f>
        <v/>
      </c>
      <c r="JYF123" s="50" t="str">
        <f>_xlfn.IFNA(VLOOKUP($B123,Schools,'HP Schools Calculation'!JYG$1,0),"")</f>
        <v/>
      </c>
      <c r="JYG123" s="50" t="str">
        <f>_xlfn.IFNA(VLOOKUP($B123,Schools,'HP Schools Calculation'!JYH$1,0),"")</f>
        <v/>
      </c>
      <c r="JYH123" s="50" t="str">
        <f>_xlfn.IFNA(VLOOKUP($B123,Schools,'HP Schools Calculation'!JYI$1,0),"")</f>
        <v/>
      </c>
      <c r="JYI123" s="50" t="str">
        <f>_xlfn.IFNA(VLOOKUP($B123,Schools,'HP Schools Calculation'!JYJ$1,0),"")</f>
        <v/>
      </c>
      <c r="JYJ123" s="50" t="str">
        <f>_xlfn.IFNA(VLOOKUP($B123,Schools,'HP Schools Calculation'!JYK$1,0),"")</f>
        <v/>
      </c>
      <c r="JYK123" s="50" t="str">
        <f>_xlfn.IFNA(VLOOKUP($B123,Schools,'HP Schools Calculation'!JYL$1,0),"")</f>
        <v/>
      </c>
      <c r="JYL123" s="50" t="str">
        <f>_xlfn.IFNA(VLOOKUP($B123,Schools,'HP Schools Calculation'!JYM$1,0),"")</f>
        <v/>
      </c>
      <c r="JYM123" s="50" t="str">
        <f>_xlfn.IFNA(VLOOKUP($B123,Schools,'HP Schools Calculation'!JYN$1,0),"")</f>
        <v/>
      </c>
      <c r="JYN123" s="50" t="str">
        <f>_xlfn.IFNA(VLOOKUP($B123,Schools,'HP Schools Calculation'!JYO$1,0),"")</f>
        <v/>
      </c>
      <c r="JYO123" s="50" t="str">
        <f>_xlfn.IFNA(VLOOKUP($B123,Schools,'HP Schools Calculation'!JYP$1,0),"")</f>
        <v/>
      </c>
      <c r="JYP123" s="50" t="str">
        <f>_xlfn.IFNA(VLOOKUP($B123,Schools,'HP Schools Calculation'!JYQ$1,0),"")</f>
        <v/>
      </c>
      <c r="JYQ123" s="50" t="str">
        <f>_xlfn.IFNA(VLOOKUP($B123,Schools,'HP Schools Calculation'!JYR$1,0),"")</f>
        <v/>
      </c>
      <c r="JYR123" s="50" t="str">
        <f>_xlfn.IFNA(VLOOKUP($B123,Schools,'HP Schools Calculation'!JYS$1,0),"")</f>
        <v/>
      </c>
      <c r="JYS123" s="50" t="str">
        <f>_xlfn.IFNA(VLOOKUP($B123,Schools,'HP Schools Calculation'!JYT$1,0),"")</f>
        <v/>
      </c>
      <c r="JYT123" s="50" t="str">
        <f>_xlfn.IFNA(VLOOKUP($B123,Schools,'HP Schools Calculation'!JYU$1,0),"")</f>
        <v/>
      </c>
      <c r="JYU123" s="50" t="str">
        <f>_xlfn.IFNA(VLOOKUP($B123,Schools,'HP Schools Calculation'!JYV$1,0),"")</f>
        <v/>
      </c>
      <c r="JYV123" s="50" t="str">
        <f>_xlfn.IFNA(VLOOKUP($B123,Schools,'HP Schools Calculation'!JYW$1,0),"")</f>
        <v/>
      </c>
      <c r="JYW123" s="50" t="str">
        <f>_xlfn.IFNA(VLOOKUP($B123,Schools,'HP Schools Calculation'!JYX$1,0),"")</f>
        <v/>
      </c>
      <c r="JYX123" s="50" t="str">
        <f>_xlfn.IFNA(VLOOKUP($B123,Schools,'HP Schools Calculation'!JYY$1,0),"")</f>
        <v/>
      </c>
      <c r="JYY123" s="50" t="str">
        <f>_xlfn.IFNA(VLOOKUP($B123,Schools,'HP Schools Calculation'!JYZ$1,0),"")</f>
        <v/>
      </c>
      <c r="JYZ123" s="50" t="str">
        <f>_xlfn.IFNA(VLOOKUP($B123,Schools,'HP Schools Calculation'!JZA$1,0),"")</f>
        <v/>
      </c>
      <c r="JZA123" s="50" t="str">
        <f>_xlfn.IFNA(VLOOKUP($B123,Schools,'HP Schools Calculation'!JZB$1,0),"")</f>
        <v/>
      </c>
      <c r="JZB123" s="50" t="str">
        <f>_xlfn.IFNA(VLOOKUP($B123,Schools,'HP Schools Calculation'!JZC$1,0),"")</f>
        <v/>
      </c>
      <c r="JZC123" s="50" t="str">
        <f>_xlfn.IFNA(VLOOKUP($B123,Schools,'HP Schools Calculation'!JZD$1,0),"")</f>
        <v/>
      </c>
      <c r="JZD123" s="50" t="str">
        <f>_xlfn.IFNA(VLOOKUP($B123,Schools,'HP Schools Calculation'!JZE$1,0),"")</f>
        <v/>
      </c>
      <c r="JZE123" s="50" t="str">
        <f>_xlfn.IFNA(VLOOKUP($B123,Schools,'HP Schools Calculation'!JZF$1,0),"")</f>
        <v/>
      </c>
      <c r="JZF123" s="50" t="str">
        <f>_xlfn.IFNA(VLOOKUP($B123,Schools,'HP Schools Calculation'!JZG$1,0),"")</f>
        <v/>
      </c>
      <c r="JZG123" s="50" t="str">
        <f>_xlfn.IFNA(VLOOKUP($B123,Schools,'HP Schools Calculation'!JZH$1,0),"")</f>
        <v/>
      </c>
      <c r="JZH123" s="50" t="str">
        <f>_xlfn.IFNA(VLOOKUP($B123,Schools,'HP Schools Calculation'!JZI$1,0),"")</f>
        <v/>
      </c>
      <c r="JZI123" s="50" t="str">
        <f>_xlfn.IFNA(VLOOKUP($B123,Schools,'HP Schools Calculation'!JZJ$1,0),"")</f>
        <v/>
      </c>
      <c r="JZJ123" s="50" t="str">
        <f>_xlfn.IFNA(VLOOKUP($B123,Schools,'HP Schools Calculation'!JZK$1,0),"")</f>
        <v/>
      </c>
      <c r="JZK123" s="50" t="str">
        <f>_xlfn.IFNA(VLOOKUP($B123,Schools,'HP Schools Calculation'!JZL$1,0),"")</f>
        <v/>
      </c>
      <c r="JZL123" s="50" t="str">
        <f>_xlfn.IFNA(VLOOKUP($B123,Schools,'HP Schools Calculation'!JZM$1,0),"")</f>
        <v/>
      </c>
      <c r="JZM123" s="50" t="str">
        <f>_xlfn.IFNA(VLOOKUP($B123,Schools,'HP Schools Calculation'!JZN$1,0),"")</f>
        <v/>
      </c>
      <c r="JZN123" s="50" t="str">
        <f>_xlfn.IFNA(VLOOKUP($B123,Schools,'HP Schools Calculation'!JZO$1,0),"")</f>
        <v/>
      </c>
      <c r="JZO123" s="50" t="str">
        <f>_xlfn.IFNA(VLOOKUP($B123,Schools,'HP Schools Calculation'!JZP$1,0),"")</f>
        <v/>
      </c>
      <c r="JZP123" s="50" t="str">
        <f>_xlfn.IFNA(VLOOKUP($B123,Schools,'HP Schools Calculation'!JZQ$1,0),"")</f>
        <v/>
      </c>
      <c r="JZQ123" s="50" t="str">
        <f>_xlfn.IFNA(VLOOKUP($B123,Schools,'HP Schools Calculation'!JZR$1,0),"")</f>
        <v/>
      </c>
      <c r="JZR123" s="50" t="str">
        <f>_xlfn.IFNA(VLOOKUP($B123,Schools,'HP Schools Calculation'!JZS$1,0),"")</f>
        <v/>
      </c>
      <c r="JZS123" s="50" t="str">
        <f>_xlfn.IFNA(VLOOKUP($B123,Schools,'HP Schools Calculation'!JZT$1,0),"")</f>
        <v/>
      </c>
      <c r="JZT123" s="50" t="str">
        <f>_xlfn.IFNA(VLOOKUP($B123,Schools,'HP Schools Calculation'!JZU$1,0),"")</f>
        <v/>
      </c>
      <c r="JZU123" s="50" t="str">
        <f>_xlfn.IFNA(VLOOKUP($B123,Schools,'HP Schools Calculation'!JZV$1,0),"")</f>
        <v/>
      </c>
      <c r="JZV123" s="50" t="str">
        <f>_xlfn.IFNA(VLOOKUP($B123,Schools,'HP Schools Calculation'!JZW$1,0),"")</f>
        <v/>
      </c>
      <c r="JZW123" s="50" t="str">
        <f>_xlfn.IFNA(VLOOKUP($B123,Schools,'HP Schools Calculation'!JZX$1,0),"")</f>
        <v/>
      </c>
      <c r="JZX123" s="50" t="str">
        <f>_xlfn.IFNA(VLOOKUP($B123,Schools,'HP Schools Calculation'!JZY$1,0),"")</f>
        <v/>
      </c>
      <c r="JZY123" s="50" t="str">
        <f>_xlfn.IFNA(VLOOKUP($B123,Schools,'HP Schools Calculation'!JZZ$1,0),"")</f>
        <v/>
      </c>
      <c r="JZZ123" s="50" t="str">
        <f>_xlfn.IFNA(VLOOKUP($B123,Schools,'HP Schools Calculation'!KAA$1,0),"")</f>
        <v/>
      </c>
      <c r="KAA123" s="50" t="str">
        <f>_xlfn.IFNA(VLOOKUP($B123,Schools,'HP Schools Calculation'!KAB$1,0),"")</f>
        <v/>
      </c>
      <c r="KAB123" s="50" t="str">
        <f>_xlfn.IFNA(VLOOKUP($B123,Schools,'HP Schools Calculation'!KAC$1,0),"")</f>
        <v/>
      </c>
      <c r="KAC123" s="50" t="str">
        <f>_xlfn.IFNA(VLOOKUP($B123,Schools,'HP Schools Calculation'!KAD$1,0),"")</f>
        <v/>
      </c>
      <c r="KAD123" s="50" t="str">
        <f>_xlfn.IFNA(VLOOKUP($B123,Schools,'HP Schools Calculation'!KAE$1,0),"")</f>
        <v/>
      </c>
      <c r="KAE123" s="50" t="str">
        <f>_xlfn.IFNA(VLOOKUP($B123,Schools,'HP Schools Calculation'!KAF$1,0),"")</f>
        <v/>
      </c>
      <c r="KAF123" s="50" t="str">
        <f>_xlfn.IFNA(VLOOKUP($B123,Schools,'HP Schools Calculation'!KAG$1,0),"")</f>
        <v/>
      </c>
      <c r="KAG123" s="50" t="str">
        <f>_xlfn.IFNA(VLOOKUP($B123,Schools,'HP Schools Calculation'!KAH$1,0),"")</f>
        <v/>
      </c>
      <c r="KAH123" s="50" t="str">
        <f>_xlfn.IFNA(VLOOKUP($B123,Schools,'HP Schools Calculation'!KAI$1,0),"")</f>
        <v/>
      </c>
      <c r="KAI123" s="50" t="str">
        <f>_xlfn.IFNA(VLOOKUP($B123,Schools,'HP Schools Calculation'!KAJ$1,0),"")</f>
        <v/>
      </c>
      <c r="KAJ123" s="50" t="str">
        <f>_xlfn.IFNA(VLOOKUP($B123,Schools,'HP Schools Calculation'!KAK$1,0),"")</f>
        <v/>
      </c>
      <c r="KAK123" s="50" t="str">
        <f>_xlfn.IFNA(VLOOKUP($B123,Schools,'HP Schools Calculation'!KAL$1,0),"")</f>
        <v/>
      </c>
      <c r="KAL123" s="50" t="str">
        <f>_xlfn.IFNA(VLOOKUP($B123,Schools,'HP Schools Calculation'!KAM$1,0),"")</f>
        <v/>
      </c>
      <c r="KAM123" s="50" t="str">
        <f>_xlfn.IFNA(VLOOKUP($B123,Schools,'HP Schools Calculation'!KAN$1,0),"")</f>
        <v/>
      </c>
      <c r="KAN123" s="50" t="str">
        <f>_xlfn.IFNA(VLOOKUP($B123,Schools,'HP Schools Calculation'!KAO$1,0),"")</f>
        <v/>
      </c>
      <c r="KAO123" s="50" t="str">
        <f>_xlfn.IFNA(VLOOKUP($B123,Schools,'HP Schools Calculation'!KAP$1,0),"")</f>
        <v/>
      </c>
      <c r="KAP123" s="50" t="str">
        <f>_xlfn.IFNA(VLOOKUP($B123,Schools,'HP Schools Calculation'!KAQ$1,0),"")</f>
        <v/>
      </c>
      <c r="KAQ123" s="50" t="str">
        <f>_xlfn.IFNA(VLOOKUP($B123,Schools,'HP Schools Calculation'!KAR$1,0),"")</f>
        <v/>
      </c>
      <c r="KAR123" s="50" t="str">
        <f>_xlfn.IFNA(VLOOKUP($B123,Schools,'HP Schools Calculation'!KAS$1,0),"")</f>
        <v/>
      </c>
      <c r="KAS123" s="50" t="str">
        <f>_xlfn.IFNA(VLOOKUP($B123,Schools,'HP Schools Calculation'!KAT$1,0),"")</f>
        <v/>
      </c>
      <c r="KAT123" s="50" t="str">
        <f>_xlfn.IFNA(VLOOKUP($B123,Schools,'HP Schools Calculation'!KAU$1,0),"")</f>
        <v/>
      </c>
      <c r="KAU123" s="50" t="str">
        <f>_xlfn.IFNA(VLOOKUP($B123,Schools,'HP Schools Calculation'!KAV$1,0),"")</f>
        <v/>
      </c>
      <c r="KAV123" s="50" t="str">
        <f>_xlfn.IFNA(VLOOKUP($B123,Schools,'HP Schools Calculation'!KAW$1,0),"")</f>
        <v/>
      </c>
      <c r="KAW123" s="50" t="str">
        <f>_xlfn.IFNA(VLOOKUP($B123,Schools,'HP Schools Calculation'!KAX$1,0),"")</f>
        <v/>
      </c>
      <c r="KAX123" s="50" t="str">
        <f>_xlfn.IFNA(VLOOKUP($B123,Schools,'HP Schools Calculation'!KAY$1,0),"")</f>
        <v/>
      </c>
      <c r="KAY123" s="50" t="str">
        <f>_xlfn.IFNA(VLOOKUP($B123,Schools,'HP Schools Calculation'!KAZ$1,0),"")</f>
        <v/>
      </c>
      <c r="KAZ123" s="50" t="str">
        <f>_xlfn.IFNA(VLOOKUP($B123,Schools,'HP Schools Calculation'!KBA$1,0),"")</f>
        <v/>
      </c>
      <c r="KBA123" s="50" t="str">
        <f>_xlfn.IFNA(VLOOKUP($B123,Schools,'HP Schools Calculation'!KBB$1,0),"")</f>
        <v/>
      </c>
      <c r="KBB123" s="50" t="str">
        <f>_xlfn.IFNA(VLOOKUP($B123,Schools,'HP Schools Calculation'!KBC$1,0),"")</f>
        <v/>
      </c>
      <c r="KBC123" s="50" t="str">
        <f>_xlfn.IFNA(VLOOKUP($B123,Schools,'HP Schools Calculation'!KBD$1,0),"")</f>
        <v/>
      </c>
      <c r="KBD123" s="50" t="str">
        <f>_xlfn.IFNA(VLOOKUP($B123,Schools,'HP Schools Calculation'!KBE$1,0),"")</f>
        <v/>
      </c>
      <c r="KBE123" s="50" t="str">
        <f>_xlfn.IFNA(VLOOKUP($B123,Schools,'HP Schools Calculation'!KBF$1,0),"")</f>
        <v/>
      </c>
      <c r="KBF123" s="50" t="str">
        <f>_xlfn.IFNA(VLOOKUP($B123,Schools,'HP Schools Calculation'!KBG$1,0),"")</f>
        <v/>
      </c>
      <c r="KBG123" s="50" t="str">
        <f>_xlfn.IFNA(VLOOKUP($B123,Schools,'HP Schools Calculation'!KBH$1,0),"")</f>
        <v/>
      </c>
      <c r="KBH123" s="50" t="str">
        <f>_xlfn.IFNA(VLOOKUP($B123,Schools,'HP Schools Calculation'!KBI$1,0),"")</f>
        <v/>
      </c>
      <c r="KBI123" s="50" t="str">
        <f>_xlfn.IFNA(VLOOKUP($B123,Schools,'HP Schools Calculation'!KBJ$1,0),"")</f>
        <v/>
      </c>
      <c r="KBJ123" s="50" t="str">
        <f>_xlfn.IFNA(VLOOKUP($B123,Schools,'HP Schools Calculation'!KBK$1,0),"")</f>
        <v/>
      </c>
      <c r="KBK123" s="50" t="str">
        <f>_xlfn.IFNA(VLOOKUP($B123,Schools,'HP Schools Calculation'!KBL$1,0),"")</f>
        <v/>
      </c>
      <c r="KBL123" s="50" t="str">
        <f>_xlfn.IFNA(VLOOKUP($B123,Schools,'HP Schools Calculation'!KBM$1,0),"")</f>
        <v/>
      </c>
      <c r="KBM123" s="50" t="str">
        <f>_xlfn.IFNA(VLOOKUP($B123,Schools,'HP Schools Calculation'!KBN$1,0),"")</f>
        <v/>
      </c>
      <c r="KBN123" s="50" t="str">
        <f>_xlfn.IFNA(VLOOKUP($B123,Schools,'HP Schools Calculation'!KBO$1,0),"")</f>
        <v/>
      </c>
      <c r="KBO123" s="50" t="str">
        <f>_xlfn.IFNA(VLOOKUP($B123,Schools,'HP Schools Calculation'!KBP$1,0),"")</f>
        <v/>
      </c>
      <c r="KBP123" s="50" t="str">
        <f>_xlfn.IFNA(VLOOKUP($B123,Schools,'HP Schools Calculation'!KBQ$1,0),"")</f>
        <v/>
      </c>
      <c r="KBQ123" s="50" t="str">
        <f>_xlfn.IFNA(VLOOKUP($B123,Schools,'HP Schools Calculation'!KBR$1,0),"")</f>
        <v/>
      </c>
      <c r="KBR123" s="50" t="str">
        <f>_xlfn.IFNA(VLOOKUP($B123,Schools,'HP Schools Calculation'!KBS$1,0),"")</f>
        <v/>
      </c>
      <c r="KBS123" s="50" t="str">
        <f>_xlfn.IFNA(VLOOKUP($B123,Schools,'HP Schools Calculation'!KBT$1,0),"")</f>
        <v/>
      </c>
      <c r="KBT123" s="50" t="str">
        <f>_xlfn.IFNA(VLOOKUP($B123,Schools,'HP Schools Calculation'!KBU$1,0),"")</f>
        <v/>
      </c>
      <c r="KBU123" s="50" t="str">
        <f>_xlfn.IFNA(VLOOKUP($B123,Schools,'HP Schools Calculation'!KBV$1,0),"")</f>
        <v/>
      </c>
      <c r="KBV123" s="50" t="str">
        <f>_xlfn.IFNA(VLOOKUP($B123,Schools,'HP Schools Calculation'!KBW$1,0),"")</f>
        <v/>
      </c>
      <c r="KBW123" s="50" t="str">
        <f>_xlfn.IFNA(VLOOKUP($B123,Schools,'HP Schools Calculation'!KBX$1,0),"")</f>
        <v/>
      </c>
      <c r="KBX123" s="50" t="str">
        <f>_xlfn.IFNA(VLOOKUP($B123,Schools,'HP Schools Calculation'!KBY$1,0),"")</f>
        <v/>
      </c>
      <c r="KBY123" s="50" t="str">
        <f>_xlfn.IFNA(VLOOKUP($B123,Schools,'HP Schools Calculation'!KBZ$1,0),"")</f>
        <v/>
      </c>
      <c r="KBZ123" s="50" t="str">
        <f>_xlfn.IFNA(VLOOKUP($B123,Schools,'HP Schools Calculation'!KCA$1,0),"")</f>
        <v/>
      </c>
      <c r="KCA123" s="50" t="str">
        <f>_xlfn.IFNA(VLOOKUP($B123,Schools,'HP Schools Calculation'!KCB$1,0),"")</f>
        <v/>
      </c>
      <c r="KCB123" s="50" t="str">
        <f>_xlfn.IFNA(VLOOKUP($B123,Schools,'HP Schools Calculation'!KCC$1,0),"")</f>
        <v/>
      </c>
      <c r="KCC123" s="50" t="str">
        <f>_xlfn.IFNA(VLOOKUP($B123,Schools,'HP Schools Calculation'!KCD$1,0),"")</f>
        <v/>
      </c>
      <c r="KCD123" s="50" t="str">
        <f>_xlfn.IFNA(VLOOKUP($B123,Schools,'HP Schools Calculation'!KCE$1,0),"")</f>
        <v/>
      </c>
      <c r="KCE123" s="50" t="str">
        <f>_xlfn.IFNA(VLOOKUP($B123,Schools,'HP Schools Calculation'!KCF$1,0),"")</f>
        <v/>
      </c>
      <c r="KCF123" s="50" t="str">
        <f>_xlfn.IFNA(VLOOKUP($B123,Schools,'HP Schools Calculation'!KCG$1,0),"")</f>
        <v/>
      </c>
      <c r="KCG123" s="50" t="str">
        <f>_xlfn.IFNA(VLOOKUP($B123,Schools,'HP Schools Calculation'!KCH$1,0),"")</f>
        <v/>
      </c>
      <c r="KCH123" s="50" t="str">
        <f>_xlfn.IFNA(VLOOKUP($B123,Schools,'HP Schools Calculation'!KCI$1,0),"")</f>
        <v/>
      </c>
      <c r="KCI123" s="50" t="str">
        <f>_xlfn.IFNA(VLOOKUP($B123,Schools,'HP Schools Calculation'!KCJ$1,0),"")</f>
        <v/>
      </c>
      <c r="KCJ123" s="50" t="str">
        <f>_xlfn.IFNA(VLOOKUP($B123,Schools,'HP Schools Calculation'!KCK$1,0),"")</f>
        <v/>
      </c>
      <c r="KCK123" s="50" t="str">
        <f>_xlfn.IFNA(VLOOKUP($B123,Schools,'HP Schools Calculation'!KCL$1,0),"")</f>
        <v/>
      </c>
      <c r="KCL123" s="50" t="str">
        <f>_xlfn.IFNA(VLOOKUP($B123,Schools,'HP Schools Calculation'!KCM$1,0),"")</f>
        <v/>
      </c>
      <c r="KCM123" s="50" t="str">
        <f>_xlfn.IFNA(VLOOKUP($B123,Schools,'HP Schools Calculation'!KCN$1,0),"")</f>
        <v/>
      </c>
      <c r="KCN123" s="50" t="str">
        <f>_xlfn.IFNA(VLOOKUP($B123,Schools,'HP Schools Calculation'!KCO$1,0),"")</f>
        <v/>
      </c>
      <c r="KCO123" s="50" t="str">
        <f>_xlfn.IFNA(VLOOKUP($B123,Schools,'HP Schools Calculation'!KCP$1,0),"")</f>
        <v/>
      </c>
      <c r="KCP123" s="50" t="str">
        <f>_xlfn.IFNA(VLOOKUP($B123,Schools,'HP Schools Calculation'!KCQ$1,0),"")</f>
        <v/>
      </c>
      <c r="KCQ123" s="50" t="str">
        <f>_xlfn.IFNA(VLOOKUP($B123,Schools,'HP Schools Calculation'!KCR$1,0),"")</f>
        <v/>
      </c>
      <c r="KCR123" s="50" t="str">
        <f>_xlfn.IFNA(VLOOKUP($B123,Schools,'HP Schools Calculation'!KCS$1,0),"")</f>
        <v/>
      </c>
      <c r="KCS123" s="50" t="str">
        <f>_xlfn.IFNA(VLOOKUP($B123,Schools,'HP Schools Calculation'!KCT$1,0),"")</f>
        <v/>
      </c>
      <c r="KCT123" s="50" t="str">
        <f>_xlfn.IFNA(VLOOKUP($B123,Schools,'HP Schools Calculation'!KCU$1,0),"")</f>
        <v/>
      </c>
      <c r="KCU123" s="50" t="str">
        <f>_xlfn.IFNA(VLOOKUP($B123,Schools,'HP Schools Calculation'!KCV$1,0),"")</f>
        <v/>
      </c>
      <c r="KCV123" s="50" t="str">
        <f>_xlfn.IFNA(VLOOKUP($B123,Schools,'HP Schools Calculation'!KCW$1,0),"")</f>
        <v/>
      </c>
      <c r="KCW123" s="50" t="str">
        <f>_xlfn.IFNA(VLOOKUP($B123,Schools,'HP Schools Calculation'!KCX$1,0),"")</f>
        <v/>
      </c>
      <c r="KCX123" s="50" t="str">
        <f>_xlfn.IFNA(VLOOKUP($B123,Schools,'HP Schools Calculation'!KCY$1,0),"")</f>
        <v/>
      </c>
      <c r="KCY123" s="50" t="str">
        <f>_xlfn.IFNA(VLOOKUP($B123,Schools,'HP Schools Calculation'!KCZ$1,0),"")</f>
        <v/>
      </c>
      <c r="KCZ123" s="50" t="str">
        <f>_xlfn.IFNA(VLOOKUP($B123,Schools,'HP Schools Calculation'!KDA$1,0),"")</f>
        <v/>
      </c>
      <c r="KDA123" s="50" t="str">
        <f>_xlfn.IFNA(VLOOKUP($B123,Schools,'HP Schools Calculation'!KDB$1,0),"")</f>
        <v/>
      </c>
      <c r="KDB123" s="50" t="str">
        <f>_xlfn.IFNA(VLOOKUP($B123,Schools,'HP Schools Calculation'!KDC$1,0),"")</f>
        <v/>
      </c>
      <c r="KDC123" s="50" t="str">
        <f>_xlfn.IFNA(VLOOKUP($B123,Schools,'HP Schools Calculation'!KDD$1,0),"")</f>
        <v/>
      </c>
      <c r="KDD123" s="50" t="str">
        <f>_xlfn.IFNA(VLOOKUP($B123,Schools,'HP Schools Calculation'!KDE$1,0),"")</f>
        <v/>
      </c>
      <c r="KDE123" s="50" t="str">
        <f>_xlfn.IFNA(VLOOKUP($B123,Schools,'HP Schools Calculation'!KDF$1,0),"")</f>
        <v/>
      </c>
      <c r="KDF123" s="50" t="str">
        <f>_xlfn.IFNA(VLOOKUP($B123,Schools,'HP Schools Calculation'!KDG$1,0),"")</f>
        <v/>
      </c>
      <c r="KDG123" s="50" t="str">
        <f>_xlfn.IFNA(VLOOKUP($B123,Schools,'HP Schools Calculation'!KDH$1,0),"")</f>
        <v/>
      </c>
      <c r="KDH123" s="50" t="str">
        <f>_xlfn.IFNA(VLOOKUP($B123,Schools,'HP Schools Calculation'!KDI$1,0),"")</f>
        <v/>
      </c>
      <c r="KDI123" s="50" t="str">
        <f>_xlfn.IFNA(VLOOKUP($B123,Schools,'HP Schools Calculation'!KDJ$1,0),"")</f>
        <v/>
      </c>
      <c r="KDJ123" s="50" t="str">
        <f>_xlfn.IFNA(VLOOKUP($B123,Schools,'HP Schools Calculation'!KDK$1,0),"")</f>
        <v/>
      </c>
      <c r="KDK123" s="50" t="str">
        <f>_xlfn.IFNA(VLOOKUP($B123,Schools,'HP Schools Calculation'!KDL$1,0),"")</f>
        <v/>
      </c>
      <c r="KDL123" s="50" t="str">
        <f>_xlfn.IFNA(VLOOKUP($B123,Schools,'HP Schools Calculation'!KDM$1,0),"")</f>
        <v/>
      </c>
      <c r="KDM123" s="50" t="str">
        <f>_xlfn.IFNA(VLOOKUP($B123,Schools,'HP Schools Calculation'!KDN$1,0),"")</f>
        <v/>
      </c>
      <c r="KDN123" s="50" t="str">
        <f>_xlfn.IFNA(VLOOKUP($B123,Schools,'HP Schools Calculation'!KDO$1,0),"")</f>
        <v/>
      </c>
      <c r="KDO123" s="50" t="str">
        <f>_xlfn.IFNA(VLOOKUP($B123,Schools,'HP Schools Calculation'!KDP$1,0),"")</f>
        <v/>
      </c>
      <c r="KDP123" s="50" t="str">
        <f>_xlfn.IFNA(VLOOKUP($B123,Schools,'HP Schools Calculation'!KDQ$1,0),"")</f>
        <v/>
      </c>
      <c r="KDQ123" s="50" t="str">
        <f>_xlfn.IFNA(VLOOKUP($B123,Schools,'HP Schools Calculation'!KDR$1,0),"")</f>
        <v/>
      </c>
      <c r="KDR123" s="50" t="str">
        <f>_xlfn.IFNA(VLOOKUP($B123,Schools,'HP Schools Calculation'!KDS$1,0),"")</f>
        <v/>
      </c>
      <c r="KDS123" s="50" t="str">
        <f>_xlfn.IFNA(VLOOKUP($B123,Schools,'HP Schools Calculation'!KDT$1,0),"")</f>
        <v/>
      </c>
      <c r="KDT123" s="50" t="str">
        <f>_xlfn.IFNA(VLOOKUP($B123,Schools,'HP Schools Calculation'!KDU$1,0),"")</f>
        <v/>
      </c>
      <c r="KDU123" s="50" t="str">
        <f>_xlfn.IFNA(VLOOKUP($B123,Schools,'HP Schools Calculation'!KDV$1,0),"")</f>
        <v/>
      </c>
      <c r="KDV123" s="50" t="str">
        <f>_xlfn.IFNA(VLOOKUP($B123,Schools,'HP Schools Calculation'!KDW$1,0),"")</f>
        <v/>
      </c>
      <c r="KDW123" s="50" t="str">
        <f>_xlfn.IFNA(VLOOKUP($B123,Schools,'HP Schools Calculation'!KDX$1,0),"")</f>
        <v/>
      </c>
      <c r="KDX123" s="50" t="str">
        <f>_xlfn.IFNA(VLOOKUP($B123,Schools,'HP Schools Calculation'!KDY$1,0),"")</f>
        <v/>
      </c>
      <c r="KDY123" s="50" t="str">
        <f>_xlfn.IFNA(VLOOKUP($B123,Schools,'HP Schools Calculation'!KDZ$1,0),"")</f>
        <v/>
      </c>
      <c r="KDZ123" s="50" t="str">
        <f>_xlfn.IFNA(VLOOKUP($B123,Schools,'HP Schools Calculation'!KEA$1,0),"")</f>
        <v/>
      </c>
      <c r="KEA123" s="50" t="str">
        <f>_xlfn.IFNA(VLOOKUP($B123,Schools,'HP Schools Calculation'!KEB$1,0),"")</f>
        <v/>
      </c>
      <c r="KEB123" s="50" t="str">
        <f>_xlfn.IFNA(VLOOKUP($B123,Schools,'HP Schools Calculation'!KEC$1,0),"")</f>
        <v/>
      </c>
      <c r="KEC123" s="50" t="str">
        <f>_xlfn.IFNA(VLOOKUP($B123,Schools,'HP Schools Calculation'!KED$1,0),"")</f>
        <v/>
      </c>
      <c r="KED123" s="50" t="str">
        <f>_xlfn.IFNA(VLOOKUP($B123,Schools,'HP Schools Calculation'!KEE$1,0),"")</f>
        <v/>
      </c>
      <c r="KEE123" s="50" t="str">
        <f>_xlfn.IFNA(VLOOKUP($B123,Schools,'HP Schools Calculation'!KEF$1,0),"")</f>
        <v/>
      </c>
      <c r="KEF123" s="50" t="str">
        <f>_xlfn.IFNA(VLOOKUP($B123,Schools,'HP Schools Calculation'!KEG$1,0),"")</f>
        <v/>
      </c>
      <c r="KEG123" s="50" t="str">
        <f>_xlfn.IFNA(VLOOKUP($B123,Schools,'HP Schools Calculation'!KEH$1,0),"")</f>
        <v/>
      </c>
      <c r="KEH123" s="50" t="str">
        <f>_xlfn.IFNA(VLOOKUP($B123,Schools,'HP Schools Calculation'!KEI$1,0),"")</f>
        <v/>
      </c>
      <c r="KEI123" s="50" t="str">
        <f>_xlfn.IFNA(VLOOKUP($B123,Schools,'HP Schools Calculation'!KEJ$1,0),"")</f>
        <v/>
      </c>
      <c r="KEJ123" s="50" t="str">
        <f>_xlfn.IFNA(VLOOKUP($B123,Schools,'HP Schools Calculation'!KEK$1,0),"")</f>
        <v/>
      </c>
      <c r="KEK123" s="50" t="str">
        <f>_xlfn.IFNA(VLOOKUP($B123,Schools,'HP Schools Calculation'!KEL$1,0),"")</f>
        <v/>
      </c>
      <c r="KEL123" s="50" t="str">
        <f>_xlfn.IFNA(VLOOKUP($B123,Schools,'HP Schools Calculation'!KEM$1,0),"")</f>
        <v/>
      </c>
      <c r="KEM123" s="50" t="str">
        <f>_xlfn.IFNA(VLOOKUP($B123,Schools,'HP Schools Calculation'!KEN$1,0),"")</f>
        <v/>
      </c>
      <c r="KEN123" s="50" t="str">
        <f>_xlfn.IFNA(VLOOKUP($B123,Schools,'HP Schools Calculation'!KEO$1,0),"")</f>
        <v/>
      </c>
      <c r="KEO123" s="50" t="str">
        <f>_xlfn.IFNA(VLOOKUP($B123,Schools,'HP Schools Calculation'!KEP$1,0),"")</f>
        <v/>
      </c>
      <c r="KEP123" s="50" t="str">
        <f>_xlfn.IFNA(VLOOKUP($B123,Schools,'HP Schools Calculation'!KEQ$1,0),"")</f>
        <v/>
      </c>
      <c r="KEQ123" s="50" t="str">
        <f>_xlfn.IFNA(VLOOKUP($B123,Schools,'HP Schools Calculation'!KER$1,0),"")</f>
        <v/>
      </c>
      <c r="KER123" s="50" t="str">
        <f>_xlfn.IFNA(VLOOKUP($B123,Schools,'HP Schools Calculation'!KES$1,0),"")</f>
        <v/>
      </c>
      <c r="KES123" s="50" t="str">
        <f>_xlfn.IFNA(VLOOKUP($B123,Schools,'HP Schools Calculation'!KET$1,0),"")</f>
        <v/>
      </c>
      <c r="KET123" s="50" t="str">
        <f>_xlfn.IFNA(VLOOKUP($B123,Schools,'HP Schools Calculation'!KEU$1,0),"")</f>
        <v/>
      </c>
      <c r="KEU123" s="50" t="str">
        <f>_xlfn.IFNA(VLOOKUP($B123,Schools,'HP Schools Calculation'!KEV$1,0),"")</f>
        <v/>
      </c>
      <c r="KEV123" s="50" t="str">
        <f>_xlfn.IFNA(VLOOKUP($B123,Schools,'HP Schools Calculation'!KEW$1,0),"")</f>
        <v/>
      </c>
      <c r="KEW123" s="50" t="str">
        <f>_xlfn.IFNA(VLOOKUP($B123,Schools,'HP Schools Calculation'!KEX$1,0),"")</f>
        <v/>
      </c>
      <c r="KEX123" s="50" t="str">
        <f>_xlfn.IFNA(VLOOKUP($B123,Schools,'HP Schools Calculation'!KEY$1,0),"")</f>
        <v/>
      </c>
      <c r="KEY123" s="50" t="str">
        <f>_xlfn.IFNA(VLOOKUP($B123,Schools,'HP Schools Calculation'!KEZ$1,0),"")</f>
        <v/>
      </c>
      <c r="KEZ123" s="50" t="str">
        <f>_xlfn.IFNA(VLOOKUP($B123,Schools,'HP Schools Calculation'!KFA$1,0),"")</f>
        <v/>
      </c>
      <c r="KFA123" s="50" t="str">
        <f>_xlfn.IFNA(VLOOKUP($B123,Schools,'HP Schools Calculation'!KFB$1,0),"")</f>
        <v/>
      </c>
      <c r="KFB123" s="50" t="str">
        <f>_xlfn.IFNA(VLOOKUP($B123,Schools,'HP Schools Calculation'!KFC$1,0),"")</f>
        <v/>
      </c>
      <c r="KFC123" s="50" t="str">
        <f>_xlfn.IFNA(VLOOKUP($B123,Schools,'HP Schools Calculation'!KFD$1,0),"")</f>
        <v/>
      </c>
      <c r="KFD123" s="50" t="str">
        <f>_xlfn.IFNA(VLOOKUP($B123,Schools,'HP Schools Calculation'!KFE$1,0),"")</f>
        <v/>
      </c>
      <c r="KFE123" s="50" t="str">
        <f>_xlfn.IFNA(VLOOKUP($B123,Schools,'HP Schools Calculation'!KFF$1,0),"")</f>
        <v/>
      </c>
      <c r="KFF123" s="50" t="str">
        <f>_xlfn.IFNA(VLOOKUP($B123,Schools,'HP Schools Calculation'!KFG$1,0),"")</f>
        <v/>
      </c>
      <c r="KFG123" s="50" t="str">
        <f>_xlfn.IFNA(VLOOKUP($B123,Schools,'HP Schools Calculation'!KFH$1,0),"")</f>
        <v/>
      </c>
      <c r="KFH123" s="50" t="str">
        <f>_xlfn.IFNA(VLOOKUP($B123,Schools,'HP Schools Calculation'!KFI$1,0),"")</f>
        <v/>
      </c>
      <c r="KFI123" s="50" t="str">
        <f>_xlfn.IFNA(VLOOKUP($B123,Schools,'HP Schools Calculation'!KFJ$1,0),"")</f>
        <v/>
      </c>
      <c r="KFJ123" s="50" t="str">
        <f>_xlfn.IFNA(VLOOKUP($B123,Schools,'HP Schools Calculation'!KFK$1,0),"")</f>
        <v/>
      </c>
      <c r="KFK123" s="50" t="str">
        <f>_xlfn.IFNA(VLOOKUP($B123,Schools,'HP Schools Calculation'!KFL$1,0),"")</f>
        <v/>
      </c>
      <c r="KFL123" s="50" t="str">
        <f>_xlfn.IFNA(VLOOKUP($B123,Schools,'HP Schools Calculation'!KFM$1,0),"")</f>
        <v/>
      </c>
      <c r="KFM123" s="50" t="str">
        <f>_xlfn.IFNA(VLOOKUP($B123,Schools,'HP Schools Calculation'!KFN$1,0),"")</f>
        <v/>
      </c>
      <c r="KFN123" s="50" t="str">
        <f>_xlfn.IFNA(VLOOKUP($B123,Schools,'HP Schools Calculation'!KFO$1,0),"")</f>
        <v/>
      </c>
      <c r="KFO123" s="50" t="str">
        <f>_xlfn.IFNA(VLOOKUP($B123,Schools,'HP Schools Calculation'!KFP$1,0),"")</f>
        <v/>
      </c>
      <c r="KFP123" s="50" t="str">
        <f>_xlfn.IFNA(VLOOKUP($B123,Schools,'HP Schools Calculation'!KFQ$1,0),"")</f>
        <v/>
      </c>
      <c r="KFQ123" s="50" t="str">
        <f>_xlfn.IFNA(VLOOKUP($B123,Schools,'HP Schools Calculation'!KFR$1,0),"")</f>
        <v/>
      </c>
      <c r="KFR123" s="50" t="str">
        <f>_xlfn.IFNA(VLOOKUP($B123,Schools,'HP Schools Calculation'!KFS$1,0),"")</f>
        <v/>
      </c>
      <c r="KFS123" s="50" t="str">
        <f>_xlfn.IFNA(VLOOKUP($B123,Schools,'HP Schools Calculation'!KFT$1,0),"")</f>
        <v/>
      </c>
      <c r="KFT123" s="50" t="str">
        <f>_xlfn.IFNA(VLOOKUP($B123,Schools,'HP Schools Calculation'!KFU$1,0),"")</f>
        <v/>
      </c>
      <c r="KFU123" s="50" t="str">
        <f>_xlfn.IFNA(VLOOKUP($B123,Schools,'HP Schools Calculation'!KFV$1,0),"")</f>
        <v/>
      </c>
      <c r="KFV123" s="50" t="str">
        <f>_xlfn.IFNA(VLOOKUP($B123,Schools,'HP Schools Calculation'!KFW$1,0),"")</f>
        <v/>
      </c>
      <c r="KFW123" s="50" t="str">
        <f>_xlfn.IFNA(VLOOKUP($B123,Schools,'HP Schools Calculation'!KFX$1,0),"")</f>
        <v/>
      </c>
      <c r="KFX123" s="50" t="str">
        <f>_xlfn.IFNA(VLOOKUP($B123,Schools,'HP Schools Calculation'!KFY$1,0),"")</f>
        <v/>
      </c>
      <c r="KFY123" s="50" t="str">
        <f>_xlfn.IFNA(VLOOKUP($B123,Schools,'HP Schools Calculation'!KFZ$1,0),"")</f>
        <v/>
      </c>
      <c r="KFZ123" s="50" t="str">
        <f>_xlfn.IFNA(VLOOKUP($B123,Schools,'HP Schools Calculation'!KGA$1,0),"")</f>
        <v/>
      </c>
      <c r="KGA123" s="50" t="str">
        <f>_xlfn.IFNA(VLOOKUP($B123,Schools,'HP Schools Calculation'!KGB$1,0),"")</f>
        <v/>
      </c>
      <c r="KGB123" s="50" t="str">
        <f>_xlfn.IFNA(VLOOKUP($B123,Schools,'HP Schools Calculation'!KGC$1,0),"")</f>
        <v/>
      </c>
      <c r="KGC123" s="50" t="str">
        <f>_xlfn.IFNA(VLOOKUP($B123,Schools,'HP Schools Calculation'!KGD$1,0),"")</f>
        <v/>
      </c>
      <c r="KGD123" s="50" t="str">
        <f>_xlfn.IFNA(VLOOKUP($B123,Schools,'HP Schools Calculation'!KGE$1,0),"")</f>
        <v/>
      </c>
      <c r="KGE123" s="50" t="str">
        <f>_xlfn.IFNA(VLOOKUP($B123,Schools,'HP Schools Calculation'!KGF$1,0),"")</f>
        <v/>
      </c>
      <c r="KGF123" s="50" t="str">
        <f>_xlfn.IFNA(VLOOKUP($B123,Schools,'HP Schools Calculation'!KGG$1,0),"")</f>
        <v/>
      </c>
      <c r="KGG123" s="50" t="str">
        <f>_xlfn.IFNA(VLOOKUP($B123,Schools,'HP Schools Calculation'!KGH$1,0),"")</f>
        <v/>
      </c>
      <c r="KGH123" s="50" t="str">
        <f>_xlfn.IFNA(VLOOKUP($B123,Schools,'HP Schools Calculation'!KGI$1,0),"")</f>
        <v/>
      </c>
      <c r="KGI123" s="50" t="str">
        <f>_xlfn.IFNA(VLOOKUP($B123,Schools,'HP Schools Calculation'!KGJ$1,0),"")</f>
        <v/>
      </c>
      <c r="KGJ123" s="50" t="str">
        <f>_xlfn.IFNA(VLOOKUP($B123,Schools,'HP Schools Calculation'!KGK$1,0),"")</f>
        <v/>
      </c>
      <c r="KGK123" s="50" t="str">
        <f>_xlfn.IFNA(VLOOKUP($B123,Schools,'HP Schools Calculation'!KGL$1,0),"")</f>
        <v/>
      </c>
      <c r="KGL123" s="50" t="str">
        <f>_xlfn.IFNA(VLOOKUP($B123,Schools,'HP Schools Calculation'!KGM$1,0),"")</f>
        <v/>
      </c>
      <c r="KGM123" s="50" t="str">
        <f>_xlfn.IFNA(VLOOKUP($B123,Schools,'HP Schools Calculation'!KGN$1,0),"")</f>
        <v/>
      </c>
      <c r="KGN123" s="50" t="str">
        <f>_xlfn.IFNA(VLOOKUP($B123,Schools,'HP Schools Calculation'!KGO$1,0),"")</f>
        <v/>
      </c>
      <c r="KGO123" s="50" t="str">
        <f>_xlfn.IFNA(VLOOKUP($B123,Schools,'HP Schools Calculation'!KGP$1,0),"")</f>
        <v/>
      </c>
      <c r="KGP123" s="50" t="str">
        <f>_xlfn.IFNA(VLOOKUP($B123,Schools,'HP Schools Calculation'!KGQ$1,0),"")</f>
        <v/>
      </c>
      <c r="KGQ123" s="50" t="str">
        <f>_xlfn.IFNA(VLOOKUP($B123,Schools,'HP Schools Calculation'!KGR$1,0),"")</f>
        <v/>
      </c>
      <c r="KGR123" s="50" t="str">
        <f>_xlfn.IFNA(VLOOKUP($B123,Schools,'HP Schools Calculation'!KGS$1,0),"")</f>
        <v/>
      </c>
      <c r="KGS123" s="50" t="str">
        <f>_xlfn.IFNA(VLOOKUP($B123,Schools,'HP Schools Calculation'!KGT$1,0),"")</f>
        <v/>
      </c>
      <c r="KGT123" s="50" t="str">
        <f>_xlfn.IFNA(VLOOKUP($B123,Schools,'HP Schools Calculation'!KGU$1,0),"")</f>
        <v/>
      </c>
      <c r="KGU123" s="50" t="str">
        <f>_xlfn.IFNA(VLOOKUP($B123,Schools,'HP Schools Calculation'!KGV$1,0),"")</f>
        <v/>
      </c>
      <c r="KGV123" s="50" t="str">
        <f>_xlfn.IFNA(VLOOKUP($B123,Schools,'HP Schools Calculation'!KGW$1,0),"")</f>
        <v/>
      </c>
      <c r="KGW123" s="50" t="str">
        <f>_xlfn.IFNA(VLOOKUP($B123,Schools,'HP Schools Calculation'!KGX$1,0),"")</f>
        <v/>
      </c>
      <c r="KGX123" s="50" t="str">
        <f>_xlfn.IFNA(VLOOKUP($B123,Schools,'HP Schools Calculation'!KGY$1,0),"")</f>
        <v/>
      </c>
      <c r="KGY123" s="50" t="str">
        <f>_xlfn.IFNA(VLOOKUP($B123,Schools,'HP Schools Calculation'!KGZ$1,0),"")</f>
        <v/>
      </c>
      <c r="KGZ123" s="50" t="str">
        <f>_xlfn.IFNA(VLOOKUP($B123,Schools,'HP Schools Calculation'!KHA$1,0),"")</f>
        <v/>
      </c>
      <c r="KHA123" s="50" t="str">
        <f>_xlfn.IFNA(VLOOKUP($B123,Schools,'HP Schools Calculation'!KHB$1,0),"")</f>
        <v/>
      </c>
      <c r="KHB123" s="50" t="str">
        <f>_xlfn.IFNA(VLOOKUP($B123,Schools,'HP Schools Calculation'!KHC$1,0),"")</f>
        <v/>
      </c>
      <c r="KHC123" s="50" t="str">
        <f>_xlfn.IFNA(VLOOKUP($B123,Schools,'HP Schools Calculation'!KHD$1,0),"")</f>
        <v/>
      </c>
      <c r="KHD123" s="50" t="str">
        <f>_xlfn.IFNA(VLOOKUP($B123,Schools,'HP Schools Calculation'!KHE$1,0),"")</f>
        <v/>
      </c>
      <c r="KHE123" s="50" t="str">
        <f>_xlfn.IFNA(VLOOKUP($B123,Schools,'HP Schools Calculation'!KHF$1,0),"")</f>
        <v/>
      </c>
      <c r="KHF123" s="50" t="str">
        <f>_xlfn.IFNA(VLOOKUP($B123,Schools,'HP Schools Calculation'!KHG$1,0),"")</f>
        <v/>
      </c>
      <c r="KHG123" s="50" t="str">
        <f>_xlfn.IFNA(VLOOKUP($B123,Schools,'HP Schools Calculation'!KHH$1,0),"")</f>
        <v/>
      </c>
      <c r="KHH123" s="50" t="str">
        <f>_xlfn.IFNA(VLOOKUP($B123,Schools,'HP Schools Calculation'!KHI$1,0),"")</f>
        <v/>
      </c>
      <c r="KHI123" s="50" t="str">
        <f>_xlfn.IFNA(VLOOKUP($B123,Schools,'HP Schools Calculation'!KHJ$1,0),"")</f>
        <v/>
      </c>
      <c r="KHJ123" s="50" t="str">
        <f>_xlfn.IFNA(VLOOKUP($B123,Schools,'HP Schools Calculation'!KHK$1,0),"")</f>
        <v/>
      </c>
      <c r="KHK123" s="50" t="str">
        <f>_xlfn.IFNA(VLOOKUP($B123,Schools,'HP Schools Calculation'!KHL$1,0),"")</f>
        <v/>
      </c>
      <c r="KHL123" s="50" t="str">
        <f>_xlfn.IFNA(VLOOKUP($B123,Schools,'HP Schools Calculation'!KHM$1,0),"")</f>
        <v/>
      </c>
      <c r="KHM123" s="50" t="str">
        <f>_xlfn.IFNA(VLOOKUP($B123,Schools,'HP Schools Calculation'!KHN$1,0),"")</f>
        <v/>
      </c>
      <c r="KHN123" s="50" t="str">
        <f>_xlfn.IFNA(VLOOKUP($B123,Schools,'HP Schools Calculation'!KHO$1,0),"")</f>
        <v/>
      </c>
      <c r="KHO123" s="50" t="str">
        <f>_xlfn.IFNA(VLOOKUP($B123,Schools,'HP Schools Calculation'!KHP$1,0),"")</f>
        <v/>
      </c>
      <c r="KHP123" s="50" t="str">
        <f>_xlfn.IFNA(VLOOKUP($B123,Schools,'HP Schools Calculation'!KHQ$1,0),"")</f>
        <v/>
      </c>
      <c r="KHQ123" s="50" t="str">
        <f>_xlfn.IFNA(VLOOKUP($B123,Schools,'HP Schools Calculation'!KHR$1,0),"")</f>
        <v/>
      </c>
      <c r="KHR123" s="50" t="str">
        <f>_xlfn.IFNA(VLOOKUP($B123,Schools,'HP Schools Calculation'!KHS$1,0),"")</f>
        <v/>
      </c>
      <c r="KHS123" s="50" t="str">
        <f>_xlfn.IFNA(VLOOKUP($B123,Schools,'HP Schools Calculation'!KHT$1,0),"")</f>
        <v/>
      </c>
      <c r="KHT123" s="50" t="str">
        <f>_xlfn.IFNA(VLOOKUP($B123,Schools,'HP Schools Calculation'!KHU$1,0),"")</f>
        <v/>
      </c>
      <c r="KHU123" s="50" t="str">
        <f>_xlfn.IFNA(VLOOKUP($B123,Schools,'HP Schools Calculation'!KHV$1,0),"")</f>
        <v/>
      </c>
      <c r="KHV123" s="50" t="str">
        <f>_xlfn.IFNA(VLOOKUP($B123,Schools,'HP Schools Calculation'!KHW$1,0),"")</f>
        <v/>
      </c>
      <c r="KHW123" s="50" t="str">
        <f>_xlfn.IFNA(VLOOKUP($B123,Schools,'HP Schools Calculation'!KHX$1,0),"")</f>
        <v/>
      </c>
      <c r="KHX123" s="50" t="str">
        <f>_xlfn.IFNA(VLOOKUP($B123,Schools,'HP Schools Calculation'!KHY$1,0),"")</f>
        <v/>
      </c>
      <c r="KHY123" s="50" t="str">
        <f>_xlfn.IFNA(VLOOKUP($B123,Schools,'HP Schools Calculation'!KHZ$1,0),"")</f>
        <v/>
      </c>
      <c r="KHZ123" s="50" t="str">
        <f>_xlfn.IFNA(VLOOKUP($B123,Schools,'HP Schools Calculation'!KIA$1,0),"")</f>
        <v/>
      </c>
      <c r="KIA123" s="50" t="str">
        <f>_xlfn.IFNA(VLOOKUP($B123,Schools,'HP Schools Calculation'!KIB$1,0),"")</f>
        <v/>
      </c>
      <c r="KIB123" s="50" t="str">
        <f>_xlfn.IFNA(VLOOKUP($B123,Schools,'HP Schools Calculation'!KIC$1,0),"")</f>
        <v/>
      </c>
      <c r="KIC123" s="50" t="str">
        <f>_xlfn.IFNA(VLOOKUP($B123,Schools,'HP Schools Calculation'!KID$1,0),"")</f>
        <v/>
      </c>
      <c r="KID123" s="50" t="str">
        <f>_xlfn.IFNA(VLOOKUP($B123,Schools,'HP Schools Calculation'!KIE$1,0),"")</f>
        <v/>
      </c>
      <c r="KIE123" s="50" t="str">
        <f>_xlfn.IFNA(VLOOKUP($B123,Schools,'HP Schools Calculation'!KIF$1,0),"")</f>
        <v/>
      </c>
      <c r="KIF123" s="50" t="str">
        <f>_xlfn.IFNA(VLOOKUP($B123,Schools,'HP Schools Calculation'!KIG$1,0),"")</f>
        <v/>
      </c>
      <c r="KIG123" s="50" t="str">
        <f>_xlfn.IFNA(VLOOKUP($B123,Schools,'HP Schools Calculation'!KIH$1,0),"")</f>
        <v/>
      </c>
      <c r="KIH123" s="50" t="str">
        <f>_xlfn.IFNA(VLOOKUP($B123,Schools,'HP Schools Calculation'!KII$1,0),"")</f>
        <v/>
      </c>
      <c r="KII123" s="50" t="str">
        <f>_xlfn.IFNA(VLOOKUP($B123,Schools,'HP Schools Calculation'!KIJ$1,0),"")</f>
        <v/>
      </c>
      <c r="KIJ123" s="50" t="str">
        <f>_xlfn.IFNA(VLOOKUP($B123,Schools,'HP Schools Calculation'!KIK$1,0),"")</f>
        <v/>
      </c>
      <c r="KIK123" s="50" t="str">
        <f>_xlfn.IFNA(VLOOKUP($B123,Schools,'HP Schools Calculation'!KIL$1,0),"")</f>
        <v/>
      </c>
      <c r="KIL123" s="50" t="str">
        <f>_xlfn.IFNA(VLOOKUP($B123,Schools,'HP Schools Calculation'!KIM$1,0),"")</f>
        <v/>
      </c>
      <c r="KIM123" s="50" t="str">
        <f>_xlfn.IFNA(VLOOKUP($B123,Schools,'HP Schools Calculation'!KIN$1,0),"")</f>
        <v/>
      </c>
      <c r="KIN123" s="50" t="str">
        <f>_xlfn.IFNA(VLOOKUP($B123,Schools,'HP Schools Calculation'!KIO$1,0),"")</f>
        <v/>
      </c>
      <c r="KIO123" s="50" t="str">
        <f>_xlfn.IFNA(VLOOKUP($B123,Schools,'HP Schools Calculation'!KIP$1,0),"")</f>
        <v/>
      </c>
      <c r="KIP123" s="50" t="str">
        <f>_xlfn.IFNA(VLOOKUP($B123,Schools,'HP Schools Calculation'!KIQ$1,0),"")</f>
        <v/>
      </c>
      <c r="KIQ123" s="50" t="str">
        <f>_xlfn.IFNA(VLOOKUP($B123,Schools,'HP Schools Calculation'!KIR$1,0),"")</f>
        <v/>
      </c>
      <c r="KIR123" s="50" t="str">
        <f>_xlfn.IFNA(VLOOKUP($B123,Schools,'HP Schools Calculation'!KIS$1,0),"")</f>
        <v/>
      </c>
      <c r="KIS123" s="50" t="str">
        <f>_xlfn.IFNA(VLOOKUP($B123,Schools,'HP Schools Calculation'!KIT$1,0),"")</f>
        <v/>
      </c>
      <c r="KIT123" s="50" t="str">
        <f>_xlfn.IFNA(VLOOKUP($B123,Schools,'HP Schools Calculation'!KIU$1,0),"")</f>
        <v/>
      </c>
      <c r="KIU123" s="50" t="str">
        <f>_xlfn.IFNA(VLOOKUP($B123,Schools,'HP Schools Calculation'!KIV$1,0),"")</f>
        <v/>
      </c>
      <c r="KIV123" s="50" t="str">
        <f>_xlfn.IFNA(VLOOKUP($B123,Schools,'HP Schools Calculation'!KIW$1,0),"")</f>
        <v/>
      </c>
      <c r="KIW123" s="50" t="str">
        <f>_xlfn.IFNA(VLOOKUP($B123,Schools,'HP Schools Calculation'!KIX$1,0),"")</f>
        <v/>
      </c>
      <c r="KIX123" s="50" t="str">
        <f>_xlfn.IFNA(VLOOKUP($B123,Schools,'HP Schools Calculation'!KIY$1,0),"")</f>
        <v/>
      </c>
      <c r="KIY123" s="50" t="str">
        <f>_xlfn.IFNA(VLOOKUP($B123,Schools,'HP Schools Calculation'!KIZ$1,0),"")</f>
        <v/>
      </c>
      <c r="KIZ123" s="50" t="str">
        <f>_xlfn.IFNA(VLOOKUP($B123,Schools,'HP Schools Calculation'!KJA$1,0),"")</f>
        <v/>
      </c>
      <c r="KJA123" s="50" t="str">
        <f>_xlfn.IFNA(VLOOKUP($B123,Schools,'HP Schools Calculation'!KJB$1,0),"")</f>
        <v/>
      </c>
      <c r="KJB123" s="50" t="str">
        <f>_xlfn.IFNA(VLOOKUP($B123,Schools,'HP Schools Calculation'!KJC$1,0),"")</f>
        <v/>
      </c>
      <c r="KJC123" s="50" t="str">
        <f>_xlfn.IFNA(VLOOKUP($B123,Schools,'HP Schools Calculation'!KJD$1,0),"")</f>
        <v/>
      </c>
      <c r="KJD123" s="50" t="str">
        <f>_xlfn.IFNA(VLOOKUP($B123,Schools,'HP Schools Calculation'!KJE$1,0),"")</f>
        <v/>
      </c>
      <c r="KJE123" s="50" t="str">
        <f>_xlfn.IFNA(VLOOKUP($B123,Schools,'HP Schools Calculation'!KJF$1,0),"")</f>
        <v/>
      </c>
      <c r="KJF123" s="50" t="str">
        <f>_xlfn.IFNA(VLOOKUP($B123,Schools,'HP Schools Calculation'!KJG$1,0),"")</f>
        <v/>
      </c>
      <c r="KJG123" s="50" t="str">
        <f>_xlfn.IFNA(VLOOKUP($B123,Schools,'HP Schools Calculation'!KJH$1,0),"")</f>
        <v/>
      </c>
      <c r="KJH123" s="50" t="str">
        <f>_xlfn.IFNA(VLOOKUP($B123,Schools,'HP Schools Calculation'!KJI$1,0),"")</f>
        <v/>
      </c>
      <c r="KJI123" s="50" t="str">
        <f>_xlfn.IFNA(VLOOKUP($B123,Schools,'HP Schools Calculation'!KJJ$1,0),"")</f>
        <v/>
      </c>
      <c r="KJJ123" s="50" t="str">
        <f>_xlfn.IFNA(VLOOKUP($B123,Schools,'HP Schools Calculation'!KJK$1,0),"")</f>
        <v/>
      </c>
      <c r="KJK123" s="50" t="str">
        <f>_xlfn.IFNA(VLOOKUP($B123,Schools,'HP Schools Calculation'!KJL$1,0),"")</f>
        <v/>
      </c>
      <c r="KJL123" s="50" t="str">
        <f>_xlfn.IFNA(VLOOKUP($B123,Schools,'HP Schools Calculation'!KJM$1,0),"")</f>
        <v/>
      </c>
      <c r="KJM123" s="50" t="str">
        <f>_xlfn.IFNA(VLOOKUP($B123,Schools,'HP Schools Calculation'!KJN$1,0),"")</f>
        <v/>
      </c>
      <c r="KJN123" s="50" t="str">
        <f>_xlfn.IFNA(VLOOKUP($B123,Schools,'HP Schools Calculation'!KJO$1,0),"")</f>
        <v/>
      </c>
      <c r="KJO123" s="50" t="str">
        <f>_xlfn.IFNA(VLOOKUP($B123,Schools,'HP Schools Calculation'!KJP$1,0),"")</f>
        <v/>
      </c>
      <c r="KJP123" s="50" t="str">
        <f>_xlfn.IFNA(VLOOKUP($B123,Schools,'HP Schools Calculation'!KJQ$1,0),"")</f>
        <v/>
      </c>
      <c r="KJQ123" s="50" t="str">
        <f>_xlfn.IFNA(VLOOKUP($B123,Schools,'HP Schools Calculation'!KJR$1,0),"")</f>
        <v/>
      </c>
      <c r="KJR123" s="50" t="str">
        <f>_xlfn.IFNA(VLOOKUP($B123,Schools,'HP Schools Calculation'!KJS$1,0),"")</f>
        <v/>
      </c>
      <c r="KJS123" s="50" t="str">
        <f>_xlfn.IFNA(VLOOKUP($B123,Schools,'HP Schools Calculation'!KJT$1,0),"")</f>
        <v/>
      </c>
      <c r="KJT123" s="50" t="str">
        <f>_xlfn.IFNA(VLOOKUP($B123,Schools,'HP Schools Calculation'!KJU$1,0),"")</f>
        <v/>
      </c>
      <c r="KJU123" s="50" t="str">
        <f>_xlfn.IFNA(VLOOKUP($B123,Schools,'HP Schools Calculation'!KJV$1,0),"")</f>
        <v/>
      </c>
      <c r="KJV123" s="50" t="str">
        <f>_xlfn.IFNA(VLOOKUP($B123,Schools,'HP Schools Calculation'!KJW$1,0),"")</f>
        <v/>
      </c>
      <c r="KJW123" s="50" t="str">
        <f>_xlfn.IFNA(VLOOKUP($B123,Schools,'HP Schools Calculation'!KJX$1,0),"")</f>
        <v/>
      </c>
      <c r="KJX123" s="50" t="str">
        <f>_xlfn.IFNA(VLOOKUP($B123,Schools,'HP Schools Calculation'!KJY$1,0),"")</f>
        <v/>
      </c>
      <c r="KJY123" s="50" t="str">
        <f>_xlfn.IFNA(VLOOKUP($B123,Schools,'HP Schools Calculation'!KJZ$1,0),"")</f>
        <v/>
      </c>
      <c r="KJZ123" s="50" t="str">
        <f>_xlfn.IFNA(VLOOKUP($B123,Schools,'HP Schools Calculation'!KKA$1,0),"")</f>
        <v/>
      </c>
      <c r="KKA123" s="50" t="str">
        <f>_xlfn.IFNA(VLOOKUP($B123,Schools,'HP Schools Calculation'!KKB$1,0),"")</f>
        <v/>
      </c>
      <c r="KKB123" s="50" t="str">
        <f>_xlfn.IFNA(VLOOKUP($B123,Schools,'HP Schools Calculation'!KKC$1,0),"")</f>
        <v/>
      </c>
      <c r="KKC123" s="50" t="str">
        <f>_xlfn.IFNA(VLOOKUP($B123,Schools,'HP Schools Calculation'!KKD$1,0),"")</f>
        <v/>
      </c>
      <c r="KKD123" s="50" t="str">
        <f>_xlfn.IFNA(VLOOKUP($B123,Schools,'HP Schools Calculation'!KKE$1,0),"")</f>
        <v/>
      </c>
      <c r="KKE123" s="50" t="str">
        <f>_xlfn.IFNA(VLOOKUP($B123,Schools,'HP Schools Calculation'!KKF$1,0),"")</f>
        <v/>
      </c>
      <c r="KKF123" s="50" t="str">
        <f>_xlfn.IFNA(VLOOKUP($B123,Schools,'HP Schools Calculation'!KKG$1,0),"")</f>
        <v/>
      </c>
      <c r="KKG123" s="50" t="str">
        <f>_xlfn.IFNA(VLOOKUP($B123,Schools,'HP Schools Calculation'!KKH$1,0),"")</f>
        <v/>
      </c>
      <c r="KKH123" s="50" t="str">
        <f>_xlfn.IFNA(VLOOKUP($B123,Schools,'HP Schools Calculation'!KKI$1,0),"")</f>
        <v/>
      </c>
      <c r="KKI123" s="50" t="str">
        <f>_xlfn.IFNA(VLOOKUP($B123,Schools,'HP Schools Calculation'!KKJ$1,0),"")</f>
        <v/>
      </c>
      <c r="KKJ123" s="50" t="str">
        <f>_xlfn.IFNA(VLOOKUP($B123,Schools,'HP Schools Calculation'!KKK$1,0),"")</f>
        <v/>
      </c>
      <c r="KKK123" s="50" t="str">
        <f>_xlfn.IFNA(VLOOKUP($B123,Schools,'HP Schools Calculation'!KKL$1,0),"")</f>
        <v/>
      </c>
      <c r="KKL123" s="50" t="str">
        <f>_xlfn.IFNA(VLOOKUP($B123,Schools,'HP Schools Calculation'!KKM$1,0),"")</f>
        <v/>
      </c>
      <c r="KKM123" s="50" t="str">
        <f>_xlfn.IFNA(VLOOKUP($B123,Schools,'HP Schools Calculation'!KKN$1,0),"")</f>
        <v/>
      </c>
      <c r="KKN123" s="50" t="str">
        <f>_xlfn.IFNA(VLOOKUP($B123,Schools,'HP Schools Calculation'!KKO$1,0),"")</f>
        <v/>
      </c>
      <c r="KKO123" s="50" t="str">
        <f>_xlfn.IFNA(VLOOKUP($B123,Schools,'HP Schools Calculation'!KKP$1,0),"")</f>
        <v/>
      </c>
      <c r="KKP123" s="50" t="str">
        <f>_xlfn.IFNA(VLOOKUP($B123,Schools,'HP Schools Calculation'!KKQ$1,0),"")</f>
        <v/>
      </c>
      <c r="KKQ123" s="50" t="str">
        <f>_xlfn.IFNA(VLOOKUP($B123,Schools,'HP Schools Calculation'!KKR$1,0),"")</f>
        <v/>
      </c>
      <c r="KKR123" s="50" t="str">
        <f>_xlfn.IFNA(VLOOKUP($B123,Schools,'HP Schools Calculation'!KKS$1,0),"")</f>
        <v/>
      </c>
      <c r="KKS123" s="50" t="str">
        <f>_xlfn.IFNA(VLOOKUP($B123,Schools,'HP Schools Calculation'!KKT$1,0),"")</f>
        <v/>
      </c>
      <c r="KKT123" s="50" t="str">
        <f>_xlfn.IFNA(VLOOKUP($B123,Schools,'HP Schools Calculation'!KKU$1,0),"")</f>
        <v/>
      </c>
      <c r="KKU123" s="50" t="str">
        <f>_xlfn.IFNA(VLOOKUP($B123,Schools,'HP Schools Calculation'!KKV$1,0),"")</f>
        <v/>
      </c>
      <c r="KKV123" s="50" t="str">
        <f>_xlfn.IFNA(VLOOKUP($B123,Schools,'HP Schools Calculation'!KKW$1,0),"")</f>
        <v/>
      </c>
      <c r="KKW123" s="50" t="str">
        <f>_xlfn.IFNA(VLOOKUP($B123,Schools,'HP Schools Calculation'!KKX$1,0),"")</f>
        <v/>
      </c>
      <c r="KKX123" s="50" t="str">
        <f>_xlfn.IFNA(VLOOKUP($B123,Schools,'HP Schools Calculation'!KKY$1,0),"")</f>
        <v/>
      </c>
      <c r="KKY123" s="50" t="str">
        <f>_xlfn.IFNA(VLOOKUP($B123,Schools,'HP Schools Calculation'!KKZ$1,0),"")</f>
        <v/>
      </c>
      <c r="KKZ123" s="50" t="str">
        <f>_xlfn.IFNA(VLOOKUP($B123,Schools,'HP Schools Calculation'!KLA$1,0),"")</f>
        <v/>
      </c>
      <c r="KLA123" s="50" t="str">
        <f>_xlfn.IFNA(VLOOKUP($B123,Schools,'HP Schools Calculation'!KLB$1,0),"")</f>
        <v/>
      </c>
      <c r="KLB123" s="50" t="str">
        <f>_xlfn.IFNA(VLOOKUP($B123,Schools,'HP Schools Calculation'!KLC$1,0),"")</f>
        <v/>
      </c>
      <c r="KLC123" s="50" t="str">
        <f>_xlfn.IFNA(VLOOKUP($B123,Schools,'HP Schools Calculation'!KLD$1,0),"")</f>
        <v/>
      </c>
      <c r="KLD123" s="50" t="str">
        <f>_xlfn.IFNA(VLOOKUP($B123,Schools,'HP Schools Calculation'!KLE$1,0),"")</f>
        <v/>
      </c>
      <c r="KLE123" s="50" t="str">
        <f>_xlfn.IFNA(VLOOKUP($B123,Schools,'HP Schools Calculation'!KLF$1,0),"")</f>
        <v/>
      </c>
      <c r="KLF123" s="50" t="str">
        <f>_xlfn.IFNA(VLOOKUP($B123,Schools,'HP Schools Calculation'!KLG$1,0),"")</f>
        <v/>
      </c>
      <c r="KLG123" s="50" t="str">
        <f>_xlfn.IFNA(VLOOKUP($B123,Schools,'HP Schools Calculation'!KLH$1,0),"")</f>
        <v/>
      </c>
      <c r="KLH123" s="50" t="str">
        <f>_xlfn.IFNA(VLOOKUP($B123,Schools,'HP Schools Calculation'!KLI$1,0),"")</f>
        <v/>
      </c>
      <c r="KLI123" s="50" t="str">
        <f>_xlfn.IFNA(VLOOKUP($B123,Schools,'HP Schools Calculation'!KLJ$1,0),"")</f>
        <v/>
      </c>
      <c r="KLJ123" s="50" t="str">
        <f>_xlfn.IFNA(VLOOKUP($B123,Schools,'HP Schools Calculation'!KLK$1,0),"")</f>
        <v/>
      </c>
      <c r="KLK123" s="50" t="str">
        <f>_xlfn.IFNA(VLOOKUP($B123,Schools,'HP Schools Calculation'!KLL$1,0),"")</f>
        <v/>
      </c>
      <c r="KLL123" s="50" t="str">
        <f>_xlfn.IFNA(VLOOKUP($B123,Schools,'HP Schools Calculation'!KLM$1,0),"")</f>
        <v/>
      </c>
      <c r="KLM123" s="50" t="str">
        <f>_xlfn.IFNA(VLOOKUP($B123,Schools,'HP Schools Calculation'!KLN$1,0),"")</f>
        <v/>
      </c>
      <c r="KLN123" s="50" t="str">
        <f>_xlfn.IFNA(VLOOKUP($B123,Schools,'HP Schools Calculation'!KLO$1,0),"")</f>
        <v/>
      </c>
      <c r="KLO123" s="50" t="str">
        <f>_xlfn.IFNA(VLOOKUP($B123,Schools,'HP Schools Calculation'!KLP$1,0),"")</f>
        <v/>
      </c>
      <c r="KLP123" s="50" t="str">
        <f>_xlfn.IFNA(VLOOKUP($B123,Schools,'HP Schools Calculation'!KLQ$1,0),"")</f>
        <v/>
      </c>
      <c r="KLQ123" s="50" t="str">
        <f>_xlfn.IFNA(VLOOKUP($B123,Schools,'HP Schools Calculation'!KLR$1,0),"")</f>
        <v/>
      </c>
      <c r="KLR123" s="50" t="str">
        <f>_xlfn.IFNA(VLOOKUP($B123,Schools,'HP Schools Calculation'!KLS$1,0),"")</f>
        <v/>
      </c>
      <c r="KLS123" s="50" t="str">
        <f>_xlfn.IFNA(VLOOKUP($B123,Schools,'HP Schools Calculation'!KLT$1,0),"")</f>
        <v/>
      </c>
      <c r="KLT123" s="50" t="str">
        <f>_xlfn.IFNA(VLOOKUP($B123,Schools,'HP Schools Calculation'!KLU$1,0),"")</f>
        <v/>
      </c>
      <c r="KLU123" s="50" t="str">
        <f>_xlfn.IFNA(VLOOKUP($B123,Schools,'HP Schools Calculation'!KLV$1,0),"")</f>
        <v/>
      </c>
      <c r="KLV123" s="50" t="str">
        <f>_xlfn.IFNA(VLOOKUP($B123,Schools,'HP Schools Calculation'!KLW$1,0),"")</f>
        <v/>
      </c>
      <c r="KLW123" s="50" t="str">
        <f>_xlfn.IFNA(VLOOKUP($B123,Schools,'HP Schools Calculation'!KLX$1,0),"")</f>
        <v/>
      </c>
      <c r="KLX123" s="50" t="str">
        <f>_xlfn.IFNA(VLOOKUP($B123,Schools,'HP Schools Calculation'!KLY$1,0),"")</f>
        <v/>
      </c>
      <c r="KLY123" s="50" t="str">
        <f>_xlfn.IFNA(VLOOKUP($B123,Schools,'HP Schools Calculation'!KLZ$1,0),"")</f>
        <v/>
      </c>
      <c r="KLZ123" s="50" t="str">
        <f>_xlfn.IFNA(VLOOKUP($B123,Schools,'HP Schools Calculation'!KMA$1,0),"")</f>
        <v/>
      </c>
      <c r="KMA123" s="50" t="str">
        <f>_xlfn.IFNA(VLOOKUP($B123,Schools,'HP Schools Calculation'!KMB$1,0),"")</f>
        <v/>
      </c>
      <c r="KMB123" s="50" t="str">
        <f>_xlfn.IFNA(VLOOKUP($B123,Schools,'HP Schools Calculation'!KMC$1,0),"")</f>
        <v/>
      </c>
      <c r="KMC123" s="50" t="str">
        <f>_xlfn.IFNA(VLOOKUP($B123,Schools,'HP Schools Calculation'!KMD$1,0),"")</f>
        <v/>
      </c>
      <c r="KMD123" s="50" t="str">
        <f>_xlfn.IFNA(VLOOKUP($B123,Schools,'HP Schools Calculation'!KME$1,0),"")</f>
        <v/>
      </c>
      <c r="KME123" s="50" t="str">
        <f>_xlfn.IFNA(VLOOKUP($B123,Schools,'HP Schools Calculation'!KMF$1,0),"")</f>
        <v/>
      </c>
      <c r="KMF123" s="50" t="str">
        <f>_xlfn.IFNA(VLOOKUP($B123,Schools,'HP Schools Calculation'!KMG$1,0),"")</f>
        <v/>
      </c>
      <c r="KMG123" s="50" t="str">
        <f>_xlfn.IFNA(VLOOKUP($B123,Schools,'HP Schools Calculation'!KMH$1,0),"")</f>
        <v/>
      </c>
      <c r="KMH123" s="50" t="str">
        <f>_xlfn.IFNA(VLOOKUP($B123,Schools,'HP Schools Calculation'!KMI$1,0),"")</f>
        <v/>
      </c>
      <c r="KMI123" s="50" t="str">
        <f>_xlfn.IFNA(VLOOKUP($B123,Schools,'HP Schools Calculation'!KMJ$1,0),"")</f>
        <v/>
      </c>
      <c r="KMJ123" s="50" t="str">
        <f>_xlfn.IFNA(VLOOKUP($B123,Schools,'HP Schools Calculation'!KMK$1,0),"")</f>
        <v/>
      </c>
      <c r="KMK123" s="50" t="str">
        <f>_xlfn.IFNA(VLOOKUP($B123,Schools,'HP Schools Calculation'!KML$1,0),"")</f>
        <v/>
      </c>
      <c r="KML123" s="50" t="str">
        <f>_xlfn.IFNA(VLOOKUP($B123,Schools,'HP Schools Calculation'!KMM$1,0),"")</f>
        <v/>
      </c>
      <c r="KMM123" s="50" t="str">
        <f>_xlfn.IFNA(VLOOKUP($B123,Schools,'HP Schools Calculation'!KMN$1,0),"")</f>
        <v/>
      </c>
      <c r="KMN123" s="50" t="str">
        <f>_xlfn.IFNA(VLOOKUP($B123,Schools,'HP Schools Calculation'!KMO$1,0),"")</f>
        <v/>
      </c>
      <c r="KMO123" s="50" t="str">
        <f>_xlfn.IFNA(VLOOKUP($B123,Schools,'HP Schools Calculation'!KMP$1,0),"")</f>
        <v/>
      </c>
      <c r="KMP123" s="50" t="str">
        <f>_xlfn.IFNA(VLOOKUP($B123,Schools,'HP Schools Calculation'!KMQ$1,0),"")</f>
        <v/>
      </c>
      <c r="KMQ123" s="50" t="str">
        <f>_xlfn.IFNA(VLOOKUP($B123,Schools,'HP Schools Calculation'!KMR$1,0),"")</f>
        <v/>
      </c>
      <c r="KMR123" s="50" t="str">
        <f>_xlfn.IFNA(VLOOKUP($B123,Schools,'HP Schools Calculation'!KMS$1,0),"")</f>
        <v/>
      </c>
      <c r="KMS123" s="50" t="str">
        <f>_xlfn.IFNA(VLOOKUP($B123,Schools,'HP Schools Calculation'!KMT$1,0),"")</f>
        <v/>
      </c>
      <c r="KMT123" s="50" t="str">
        <f>_xlfn.IFNA(VLOOKUP($B123,Schools,'HP Schools Calculation'!KMU$1,0),"")</f>
        <v/>
      </c>
      <c r="KMU123" s="50" t="str">
        <f>_xlfn.IFNA(VLOOKUP($B123,Schools,'HP Schools Calculation'!KMV$1,0),"")</f>
        <v/>
      </c>
      <c r="KMV123" s="50" t="str">
        <f>_xlfn.IFNA(VLOOKUP($B123,Schools,'HP Schools Calculation'!KMW$1,0),"")</f>
        <v/>
      </c>
      <c r="KMW123" s="50" t="str">
        <f>_xlfn.IFNA(VLOOKUP($B123,Schools,'HP Schools Calculation'!KMX$1,0),"")</f>
        <v/>
      </c>
      <c r="KMX123" s="50" t="str">
        <f>_xlfn.IFNA(VLOOKUP($B123,Schools,'HP Schools Calculation'!KMY$1,0),"")</f>
        <v/>
      </c>
      <c r="KMY123" s="50" t="str">
        <f>_xlfn.IFNA(VLOOKUP($B123,Schools,'HP Schools Calculation'!KMZ$1,0),"")</f>
        <v/>
      </c>
      <c r="KMZ123" s="50" t="str">
        <f>_xlfn.IFNA(VLOOKUP($B123,Schools,'HP Schools Calculation'!KNA$1,0),"")</f>
        <v/>
      </c>
      <c r="KNA123" s="50" t="str">
        <f>_xlfn.IFNA(VLOOKUP($B123,Schools,'HP Schools Calculation'!KNB$1,0),"")</f>
        <v/>
      </c>
      <c r="KNB123" s="50" t="str">
        <f>_xlfn.IFNA(VLOOKUP($B123,Schools,'HP Schools Calculation'!KNC$1,0),"")</f>
        <v/>
      </c>
      <c r="KNC123" s="50" t="str">
        <f>_xlfn.IFNA(VLOOKUP($B123,Schools,'HP Schools Calculation'!KND$1,0),"")</f>
        <v/>
      </c>
      <c r="KND123" s="50" t="str">
        <f>_xlfn.IFNA(VLOOKUP($B123,Schools,'HP Schools Calculation'!KNE$1,0),"")</f>
        <v/>
      </c>
      <c r="KNE123" s="50" t="str">
        <f>_xlfn.IFNA(VLOOKUP($B123,Schools,'HP Schools Calculation'!KNF$1,0),"")</f>
        <v/>
      </c>
      <c r="KNF123" s="50" t="str">
        <f>_xlfn.IFNA(VLOOKUP($B123,Schools,'HP Schools Calculation'!KNG$1,0),"")</f>
        <v/>
      </c>
      <c r="KNG123" s="50" t="str">
        <f>_xlfn.IFNA(VLOOKUP($B123,Schools,'HP Schools Calculation'!KNH$1,0),"")</f>
        <v/>
      </c>
      <c r="KNH123" s="50" t="str">
        <f>_xlfn.IFNA(VLOOKUP($B123,Schools,'HP Schools Calculation'!KNI$1,0),"")</f>
        <v/>
      </c>
      <c r="KNI123" s="50" t="str">
        <f>_xlfn.IFNA(VLOOKUP($B123,Schools,'HP Schools Calculation'!KNJ$1,0),"")</f>
        <v/>
      </c>
      <c r="KNJ123" s="50" t="str">
        <f>_xlfn.IFNA(VLOOKUP($B123,Schools,'HP Schools Calculation'!KNK$1,0),"")</f>
        <v/>
      </c>
      <c r="KNK123" s="50" t="str">
        <f>_xlfn.IFNA(VLOOKUP($B123,Schools,'HP Schools Calculation'!KNL$1,0),"")</f>
        <v/>
      </c>
      <c r="KNL123" s="50" t="str">
        <f>_xlfn.IFNA(VLOOKUP($B123,Schools,'HP Schools Calculation'!KNM$1,0),"")</f>
        <v/>
      </c>
      <c r="KNM123" s="50" t="str">
        <f>_xlfn.IFNA(VLOOKUP($B123,Schools,'HP Schools Calculation'!KNN$1,0),"")</f>
        <v/>
      </c>
      <c r="KNN123" s="50" t="str">
        <f>_xlfn.IFNA(VLOOKUP($B123,Schools,'HP Schools Calculation'!KNO$1,0),"")</f>
        <v/>
      </c>
      <c r="KNO123" s="50" t="str">
        <f>_xlfn.IFNA(VLOOKUP($B123,Schools,'HP Schools Calculation'!KNP$1,0),"")</f>
        <v/>
      </c>
      <c r="KNP123" s="50" t="str">
        <f>_xlfn.IFNA(VLOOKUP($B123,Schools,'HP Schools Calculation'!KNQ$1,0),"")</f>
        <v/>
      </c>
      <c r="KNQ123" s="50" t="str">
        <f>_xlfn.IFNA(VLOOKUP($B123,Schools,'HP Schools Calculation'!KNR$1,0),"")</f>
        <v/>
      </c>
      <c r="KNR123" s="50" t="str">
        <f>_xlfn.IFNA(VLOOKUP($B123,Schools,'HP Schools Calculation'!KNS$1,0),"")</f>
        <v/>
      </c>
      <c r="KNS123" s="50" t="str">
        <f>_xlfn.IFNA(VLOOKUP($B123,Schools,'HP Schools Calculation'!KNT$1,0),"")</f>
        <v/>
      </c>
      <c r="KNT123" s="50" t="str">
        <f>_xlfn.IFNA(VLOOKUP($B123,Schools,'HP Schools Calculation'!KNU$1,0),"")</f>
        <v/>
      </c>
      <c r="KNU123" s="50" t="str">
        <f>_xlfn.IFNA(VLOOKUP($B123,Schools,'HP Schools Calculation'!KNV$1,0),"")</f>
        <v/>
      </c>
      <c r="KNV123" s="50" t="str">
        <f>_xlfn.IFNA(VLOOKUP($B123,Schools,'HP Schools Calculation'!KNW$1,0),"")</f>
        <v/>
      </c>
      <c r="KNW123" s="50" t="str">
        <f>_xlfn.IFNA(VLOOKUP($B123,Schools,'HP Schools Calculation'!KNX$1,0),"")</f>
        <v/>
      </c>
      <c r="KNX123" s="50" t="str">
        <f>_xlfn.IFNA(VLOOKUP($B123,Schools,'HP Schools Calculation'!KNY$1,0),"")</f>
        <v/>
      </c>
      <c r="KNY123" s="50" t="str">
        <f>_xlfn.IFNA(VLOOKUP($B123,Schools,'HP Schools Calculation'!KNZ$1,0),"")</f>
        <v/>
      </c>
      <c r="KNZ123" s="50" t="str">
        <f>_xlfn.IFNA(VLOOKUP($B123,Schools,'HP Schools Calculation'!KOA$1,0),"")</f>
        <v/>
      </c>
      <c r="KOA123" s="50" t="str">
        <f>_xlfn.IFNA(VLOOKUP($B123,Schools,'HP Schools Calculation'!KOB$1,0),"")</f>
        <v/>
      </c>
      <c r="KOB123" s="50" t="str">
        <f>_xlfn.IFNA(VLOOKUP($B123,Schools,'HP Schools Calculation'!KOC$1,0),"")</f>
        <v/>
      </c>
      <c r="KOC123" s="50" t="str">
        <f>_xlfn.IFNA(VLOOKUP($B123,Schools,'HP Schools Calculation'!KOD$1,0),"")</f>
        <v/>
      </c>
      <c r="KOD123" s="50" t="str">
        <f>_xlfn.IFNA(VLOOKUP($B123,Schools,'HP Schools Calculation'!KOE$1,0),"")</f>
        <v/>
      </c>
      <c r="KOE123" s="50" t="str">
        <f>_xlfn.IFNA(VLOOKUP($B123,Schools,'HP Schools Calculation'!KOF$1,0),"")</f>
        <v/>
      </c>
      <c r="KOF123" s="50" t="str">
        <f>_xlfn.IFNA(VLOOKUP($B123,Schools,'HP Schools Calculation'!KOG$1,0),"")</f>
        <v/>
      </c>
      <c r="KOG123" s="50" t="str">
        <f>_xlfn.IFNA(VLOOKUP($B123,Schools,'HP Schools Calculation'!KOH$1,0),"")</f>
        <v/>
      </c>
      <c r="KOH123" s="50" t="str">
        <f>_xlfn.IFNA(VLOOKUP($B123,Schools,'HP Schools Calculation'!KOI$1,0),"")</f>
        <v/>
      </c>
      <c r="KOI123" s="50" t="str">
        <f>_xlfn.IFNA(VLOOKUP($B123,Schools,'HP Schools Calculation'!KOJ$1,0),"")</f>
        <v/>
      </c>
      <c r="KOJ123" s="50" t="str">
        <f>_xlfn.IFNA(VLOOKUP($B123,Schools,'HP Schools Calculation'!KOK$1,0),"")</f>
        <v/>
      </c>
      <c r="KOK123" s="50" t="str">
        <f>_xlfn.IFNA(VLOOKUP($B123,Schools,'HP Schools Calculation'!KOL$1,0),"")</f>
        <v/>
      </c>
      <c r="KOL123" s="50" t="str">
        <f>_xlfn.IFNA(VLOOKUP($B123,Schools,'HP Schools Calculation'!KOM$1,0),"")</f>
        <v/>
      </c>
      <c r="KOM123" s="50" t="str">
        <f>_xlfn.IFNA(VLOOKUP($B123,Schools,'HP Schools Calculation'!KON$1,0),"")</f>
        <v/>
      </c>
      <c r="KON123" s="50" t="str">
        <f>_xlfn.IFNA(VLOOKUP($B123,Schools,'HP Schools Calculation'!KOO$1,0),"")</f>
        <v/>
      </c>
      <c r="KOO123" s="50" t="str">
        <f>_xlfn.IFNA(VLOOKUP($B123,Schools,'HP Schools Calculation'!KOP$1,0),"")</f>
        <v/>
      </c>
      <c r="KOP123" s="50" t="str">
        <f>_xlfn.IFNA(VLOOKUP($B123,Schools,'HP Schools Calculation'!KOQ$1,0),"")</f>
        <v/>
      </c>
      <c r="KOQ123" s="50" t="str">
        <f>_xlfn.IFNA(VLOOKUP($B123,Schools,'HP Schools Calculation'!KOR$1,0),"")</f>
        <v/>
      </c>
      <c r="KOR123" s="50" t="str">
        <f>_xlfn.IFNA(VLOOKUP($B123,Schools,'HP Schools Calculation'!KOS$1,0),"")</f>
        <v/>
      </c>
      <c r="KOS123" s="50" t="str">
        <f>_xlfn.IFNA(VLOOKUP($B123,Schools,'HP Schools Calculation'!KOT$1,0),"")</f>
        <v/>
      </c>
      <c r="KOT123" s="50" t="str">
        <f>_xlfn.IFNA(VLOOKUP($B123,Schools,'HP Schools Calculation'!KOU$1,0),"")</f>
        <v/>
      </c>
      <c r="KOU123" s="50" t="str">
        <f>_xlfn.IFNA(VLOOKUP($B123,Schools,'HP Schools Calculation'!KOV$1,0),"")</f>
        <v/>
      </c>
      <c r="KOV123" s="50" t="str">
        <f>_xlfn.IFNA(VLOOKUP($B123,Schools,'HP Schools Calculation'!KOW$1,0),"")</f>
        <v/>
      </c>
      <c r="KOW123" s="50" t="str">
        <f>_xlfn.IFNA(VLOOKUP($B123,Schools,'HP Schools Calculation'!KOX$1,0),"")</f>
        <v/>
      </c>
      <c r="KOX123" s="50" t="str">
        <f>_xlfn.IFNA(VLOOKUP($B123,Schools,'HP Schools Calculation'!KOY$1,0),"")</f>
        <v/>
      </c>
      <c r="KOY123" s="50" t="str">
        <f>_xlfn.IFNA(VLOOKUP($B123,Schools,'HP Schools Calculation'!KOZ$1,0),"")</f>
        <v/>
      </c>
      <c r="KOZ123" s="50" t="str">
        <f>_xlfn.IFNA(VLOOKUP($B123,Schools,'HP Schools Calculation'!KPA$1,0),"")</f>
        <v/>
      </c>
      <c r="KPA123" s="50" t="str">
        <f>_xlfn.IFNA(VLOOKUP($B123,Schools,'HP Schools Calculation'!KPB$1,0),"")</f>
        <v/>
      </c>
      <c r="KPB123" s="50" t="str">
        <f>_xlfn.IFNA(VLOOKUP($B123,Schools,'HP Schools Calculation'!KPC$1,0),"")</f>
        <v/>
      </c>
      <c r="KPC123" s="50" t="str">
        <f>_xlfn.IFNA(VLOOKUP($B123,Schools,'HP Schools Calculation'!KPD$1,0),"")</f>
        <v/>
      </c>
      <c r="KPD123" s="50" t="str">
        <f>_xlfn.IFNA(VLOOKUP($B123,Schools,'HP Schools Calculation'!KPE$1,0),"")</f>
        <v/>
      </c>
      <c r="KPE123" s="50" t="str">
        <f>_xlfn.IFNA(VLOOKUP($B123,Schools,'HP Schools Calculation'!KPF$1,0),"")</f>
        <v/>
      </c>
      <c r="KPF123" s="50" t="str">
        <f>_xlfn.IFNA(VLOOKUP($B123,Schools,'HP Schools Calculation'!KPG$1,0),"")</f>
        <v/>
      </c>
      <c r="KPG123" s="50" t="str">
        <f>_xlfn.IFNA(VLOOKUP($B123,Schools,'HP Schools Calculation'!KPH$1,0),"")</f>
        <v/>
      </c>
      <c r="KPH123" s="50" t="str">
        <f>_xlfn.IFNA(VLOOKUP($B123,Schools,'HP Schools Calculation'!KPI$1,0),"")</f>
        <v/>
      </c>
      <c r="KPI123" s="50" t="str">
        <f>_xlfn.IFNA(VLOOKUP($B123,Schools,'HP Schools Calculation'!KPJ$1,0),"")</f>
        <v/>
      </c>
      <c r="KPJ123" s="50" t="str">
        <f>_xlfn.IFNA(VLOOKUP($B123,Schools,'HP Schools Calculation'!KPK$1,0),"")</f>
        <v/>
      </c>
      <c r="KPK123" s="50" t="str">
        <f>_xlfn.IFNA(VLOOKUP($B123,Schools,'HP Schools Calculation'!KPL$1,0),"")</f>
        <v/>
      </c>
      <c r="KPL123" s="50" t="str">
        <f>_xlfn.IFNA(VLOOKUP($B123,Schools,'HP Schools Calculation'!KPM$1,0),"")</f>
        <v/>
      </c>
      <c r="KPM123" s="50" t="str">
        <f>_xlfn.IFNA(VLOOKUP($B123,Schools,'HP Schools Calculation'!KPN$1,0),"")</f>
        <v/>
      </c>
      <c r="KPN123" s="50" t="str">
        <f>_xlfn.IFNA(VLOOKUP($B123,Schools,'HP Schools Calculation'!KPO$1,0),"")</f>
        <v/>
      </c>
      <c r="KPO123" s="50" t="str">
        <f>_xlfn.IFNA(VLOOKUP($B123,Schools,'HP Schools Calculation'!KPP$1,0),"")</f>
        <v/>
      </c>
      <c r="KPP123" s="50" t="str">
        <f>_xlfn.IFNA(VLOOKUP($B123,Schools,'HP Schools Calculation'!KPQ$1,0),"")</f>
        <v/>
      </c>
      <c r="KPQ123" s="50" t="str">
        <f>_xlfn.IFNA(VLOOKUP($B123,Schools,'HP Schools Calculation'!KPR$1,0),"")</f>
        <v/>
      </c>
      <c r="KPR123" s="50" t="str">
        <f>_xlfn.IFNA(VLOOKUP($B123,Schools,'HP Schools Calculation'!KPS$1,0),"")</f>
        <v/>
      </c>
      <c r="KPS123" s="50" t="str">
        <f>_xlfn.IFNA(VLOOKUP($B123,Schools,'HP Schools Calculation'!KPT$1,0),"")</f>
        <v/>
      </c>
      <c r="KPT123" s="50" t="str">
        <f>_xlfn.IFNA(VLOOKUP($B123,Schools,'HP Schools Calculation'!KPU$1,0),"")</f>
        <v/>
      </c>
      <c r="KPU123" s="50" t="str">
        <f>_xlfn.IFNA(VLOOKUP($B123,Schools,'HP Schools Calculation'!KPV$1,0),"")</f>
        <v/>
      </c>
      <c r="KPV123" s="50" t="str">
        <f>_xlfn.IFNA(VLOOKUP($B123,Schools,'HP Schools Calculation'!KPW$1,0),"")</f>
        <v/>
      </c>
      <c r="KPW123" s="50" t="str">
        <f>_xlfn.IFNA(VLOOKUP($B123,Schools,'HP Schools Calculation'!KPX$1,0),"")</f>
        <v/>
      </c>
      <c r="KPX123" s="50" t="str">
        <f>_xlfn.IFNA(VLOOKUP($B123,Schools,'HP Schools Calculation'!KPY$1,0),"")</f>
        <v/>
      </c>
      <c r="KPY123" s="50" t="str">
        <f>_xlfn.IFNA(VLOOKUP($B123,Schools,'HP Schools Calculation'!KPZ$1,0),"")</f>
        <v/>
      </c>
      <c r="KPZ123" s="50" t="str">
        <f>_xlfn.IFNA(VLOOKUP($B123,Schools,'HP Schools Calculation'!KQA$1,0),"")</f>
        <v/>
      </c>
      <c r="KQA123" s="50" t="str">
        <f>_xlfn.IFNA(VLOOKUP($B123,Schools,'HP Schools Calculation'!KQB$1,0),"")</f>
        <v/>
      </c>
      <c r="KQB123" s="50" t="str">
        <f>_xlfn.IFNA(VLOOKUP($B123,Schools,'HP Schools Calculation'!KQC$1,0),"")</f>
        <v/>
      </c>
      <c r="KQC123" s="50" t="str">
        <f>_xlfn.IFNA(VLOOKUP($B123,Schools,'HP Schools Calculation'!KQD$1,0),"")</f>
        <v/>
      </c>
      <c r="KQD123" s="50" t="str">
        <f>_xlfn.IFNA(VLOOKUP($B123,Schools,'HP Schools Calculation'!KQE$1,0),"")</f>
        <v/>
      </c>
      <c r="KQE123" s="50" t="str">
        <f>_xlfn.IFNA(VLOOKUP($B123,Schools,'HP Schools Calculation'!KQF$1,0),"")</f>
        <v/>
      </c>
      <c r="KQF123" s="50" t="str">
        <f>_xlfn.IFNA(VLOOKUP($B123,Schools,'HP Schools Calculation'!KQG$1,0),"")</f>
        <v/>
      </c>
      <c r="KQG123" s="50" t="str">
        <f>_xlfn.IFNA(VLOOKUP($B123,Schools,'HP Schools Calculation'!KQH$1,0),"")</f>
        <v/>
      </c>
      <c r="KQH123" s="50" t="str">
        <f>_xlfn.IFNA(VLOOKUP($B123,Schools,'HP Schools Calculation'!KQI$1,0),"")</f>
        <v/>
      </c>
      <c r="KQI123" s="50" t="str">
        <f>_xlfn.IFNA(VLOOKUP($B123,Schools,'HP Schools Calculation'!KQJ$1,0),"")</f>
        <v/>
      </c>
      <c r="KQJ123" s="50" t="str">
        <f>_xlfn.IFNA(VLOOKUP($B123,Schools,'HP Schools Calculation'!KQK$1,0),"")</f>
        <v/>
      </c>
      <c r="KQK123" s="50" t="str">
        <f>_xlfn.IFNA(VLOOKUP($B123,Schools,'HP Schools Calculation'!KQL$1,0),"")</f>
        <v/>
      </c>
      <c r="KQL123" s="50" t="str">
        <f>_xlfn.IFNA(VLOOKUP($B123,Schools,'HP Schools Calculation'!KQM$1,0),"")</f>
        <v/>
      </c>
      <c r="KQM123" s="50" t="str">
        <f>_xlfn.IFNA(VLOOKUP($B123,Schools,'HP Schools Calculation'!KQN$1,0),"")</f>
        <v/>
      </c>
      <c r="KQN123" s="50" t="str">
        <f>_xlfn.IFNA(VLOOKUP($B123,Schools,'HP Schools Calculation'!KQO$1,0),"")</f>
        <v/>
      </c>
      <c r="KQO123" s="50" t="str">
        <f>_xlfn.IFNA(VLOOKUP($B123,Schools,'HP Schools Calculation'!KQP$1,0),"")</f>
        <v/>
      </c>
      <c r="KQP123" s="50" t="str">
        <f>_xlfn.IFNA(VLOOKUP($B123,Schools,'HP Schools Calculation'!KQQ$1,0),"")</f>
        <v/>
      </c>
      <c r="KQQ123" s="50" t="str">
        <f>_xlfn.IFNA(VLOOKUP($B123,Schools,'HP Schools Calculation'!KQR$1,0),"")</f>
        <v/>
      </c>
      <c r="KQR123" s="50" t="str">
        <f>_xlfn.IFNA(VLOOKUP($B123,Schools,'HP Schools Calculation'!KQS$1,0),"")</f>
        <v/>
      </c>
      <c r="KQS123" s="50" t="str">
        <f>_xlfn.IFNA(VLOOKUP($B123,Schools,'HP Schools Calculation'!KQT$1,0),"")</f>
        <v/>
      </c>
      <c r="KQT123" s="50" t="str">
        <f>_xlfn.IFNA(VLOOKUP($B123,Schools,'HP Schools Calculation'!KQU$1,0),"")</f>
        <v/>
      </c>
      <c r="KQU123" s="50" t="str">
        <f>_xlfn.IFNA(VLOOKUP($B123,Schools,'HP Schools Calculation'!KQV$1,0),"")</f>
        <v/>
      </c>
      <c r="KQV123" s="50" t="str">
        <f>_xlfn.IFNA(VLOOKUP($B123,Schools,'HP Schools Calculation'!KQW$1,0),"")</f>
        <v/>
      </c>
      <c r="KQW123" s="50" t="str">
        <f>_xlfn.IFNA(VLOOKUP($B123,Schools,'HP Schools Calculation'!KQX$1,0),"")</f>
        <v/>
      </c>
      <c r="KQX123" s="50" t="str">
        <f>_xlfn.IFNA(VLOOKUP($B123,Schools,'HP Schools Calculation'!KQY$1,0),"")</f>
        <v/>
      </c>
      <c r="KQY123" s="50" t="str">
        <f>_xlfn.IFNA(VLOOKUP($B123,Schools,'HP Schools Calculation'!KQZ$1,0),"")</f>
        <v/>
      </c>
      <c r="KQZ123" s="50" t="str">
        <f>_xlfn.IFNA(VLOOKUP($B123,Schools,'HP Schools Calculation'!KRA$1,0),"")</f>
        <v/>
      </c>
      <c r="KRA123" s="50" t="str">
        <f>_xlfn.IFNA(VLOOKUP($B123,Schools,'HP Schools Calculation'!KRB$1,0),"")</f>
        <v/>
      </c>
      <c r="KRB123" s="50" t="str">
        <f>_xlfn.IFNA(VLOOKUP($B123,Schools,'HP Schools Calculation'!KRC$1,0),"")</f>
        <v/>
      </c>
      <c r="KRC123" s="50" t="str">
        <f>_xlfn.IFNA(VLOOKUP($B123,Schools,'HP Schools Calculation'!KRD$1,0),"")</f>
        <v/>
      </c>
      <c r="KRD123" s="50" t="str">
        <f>_xlfn.IFNA(VLOOKUP($B123,Schools,'HP Schools Calculation'!KRE$1,0),"")</f>
        <v/>
      </c>
      <c r="KRE123" s="50" t="str">
        <f>_xlfn.IFNA(VLOOKUP($B123,Schools,'HP Schools Calculation'!KRF$1,0),"")</f>
        <v/>
      </c>
      <c r="KRF123" s="50" t="str">
        <f>_xlfn.IFNA(VLOOKUP($B123,Schools,'HP Schools Calculation'!KRG$1,0),"")</f>
        <v/>
      </c>
      <c r="KRG123" s="50" t="str">
        <f>_xlfn.IFNA(VLOOKUP($B123,Schools,'HP Schools Calculation'!KRH$1,0),"")</f>
        <v/>
      </c>
      <c r="KRH123" s="50" t="str">
        <f>_xlfn.IFNA(VLOOKUP($B123,Schools,'HP Schools Calculation'!KRI$1,0),"")</f>
        <v/>
      </c>
      <c r="KRI123" s="50" t="str">
        <f>_xlfn.IFNA(VLOOKUP($B123,Schools,'HP Schools Calculation'!KRJ$1,0),"")</f>
        <v/>
      </c>
      <c r="KRJ123" s="50" t="str">
        <f>_xlfn.IFNA(VLOOKUP($B123,Schools,'HP Schools Calculation'!KRK$1,0),"")</f>
        <v/>
      </c>
      <c r="KRK123" s="50" t="str">
        <f>_xlfn.IFNA(VLOOKUP($B123,Schools,'HP Schools Calculation'!KRL$1,0),"")</f>
        <v/>
      </c>
      <c r="KRL123" s="50" t="str">
        <f>_xlfn.IFNA(VLOOKUP($B123,Schools,'HP Schools Calculation'!KRM$1,0),"")</f>
        <v/>
      </c>
      <c r="KRM123" s="50" t="str">
        <f>_xlfn.IFNA(VLOOKUP($B123,Schools,'HP Schools Calculation'!KRN$1,0),"")</f>
        <v/>
      </c>
      <c r="KRN123" s="50" t="str">
        <f>_xlfn.IFNA(VLOOKUP($B123,Schools,'HP Schools Calculation'!KRO$1,0),"")</f>
        <v/>
      </c>
      <c r="KRO123" s="50" t="str">
        <f>_xlfn.IFNA(VLOOKUP($B123,Schools,'HP Schools Calculation'!KRP$1,0),"")</f>
        <v/>
      </c>
      <c r="KRP123" s="50" t="str">
        <f>_xlfn.IFNA(VLOOKUP($B123,Schools,'HP Schools Calculation'!KRQ$1,0),"")</f>
        <v/>
      </c>
      <c r="KRQ123" s="50" t="str">
        <f>_xlfn.IFNA(VLOOKUP($B123,Schools,'HP Schools Calculation'!KRR$1,0),"")</f>
        <v/>
      </c>
      <c r="KRR123" s="50" t="str">
        <f>_xlfn.IFNA(VLOOKUP($B123,Schools,'HP Schools Calculation'!KRS$1,0),"")</f>
        <v/>
      </c>
      <c r="KRS123" s="50" t="str">
        <f>_xlfn.IFNA(VLOOKUP($B123,Schools,'HP Schools Calculation'!KRT$1,0),"")</f>
        <v/>
      </c>
      <c r="KRT123" s="50" t="str">
        <f>_xlfn.IFNA(VLOOKUP($B123,Schools,'HP Schools Calculation'!KRU$1,0),"")</f>
        <v/>
      </c>
      <c r="KRU123" s="50" t="str">
        <f>_xlfn.IFNA(VLOOKUP($B123,Schools,'HP Schools Calculation'!KRV$1,0),"")</f>
        <v/>
      </c>
      <c r="KRV123" s="50" t="str">
        <f>_xlfn.IFNA(VLOOKUP($B123,Schools,'HP Schools Calculation'!KRW$1,0),"")</f>
        <v/>
      </c>
      <c r="KRW123" s="50" t="str">
        <f>_xlfn.IFNA(VLOOKUP($B123,Schools,'HP Schools Calculation'!KRX$1,0),"")</f>
        <v/>
      </c>
      <c r="KRX123" s="50" t="str">
        <f>_xlfn.IFNA(VLOOKUP($B123,Schools,'HP Schools Calculation'!KRY$1,0),"")</f>
        <v/>
      </c>
      <c r="KRY123" s="50" t="str">
        <f>_xlfn.IFNA(VLOOKUP($B123,Schools,'HP Schools Calculation'!KRZ$1,0),"")</f>
        <v/>
      </c>
      <c r="KRZ123" s="50" t="str">
        <f>_xlfn.IFNA(VLOOKUP($B123,Schools,'HP Schools Calculation'!KSA$1,0),"")</f>
        <v/>
      </c>
      <c r="KSA123" s="50" t="str">
        <f>_xlfn.IFNA(VLOOKUP($B123,Schools,'HP Schools Calculation'!KSB$1,0),"")</f>
        <v/>
      </c>
      <c r="KSB123" s="50" t="str">
        <f>_xlfn.IFNA(VLOOKUP($B123,Schools,'HP Schools Calculation'!KSC$1,0),"")</f>
        <v/>
      </c>
      <c r="KSC123" s="50" t="str">
        <f>_xlfn.IFNA(VLOOKUP($B123,Schools,'HP Schools Calculation'!KSD$1,0),"")</f>
        <v/>
      </c>
      <c r="KSD123" s="50" t="str">
        <f>_xlfn.IFNA(VLOOKUP($B123,Schools,'HP Schools Calculation'!KSE$1,0),"")</f>
        <v/>
      </c>
      <c r="KSE123" s="50" t="str">
        <f>_xlfn.IFNA(VLOOKUP($B123,Schools,'HP Schools Calculation'!KSF$1,0),"")</f>
        <v/>
      </c>
      <c r="KSF123" s="50" t="str">
        <f>_xlfn.IFNA(VLOOKUP($B123,Schools,'HP Schools Calculation'!KSG$1,0),"")</f>
        <v/>
      </c>
      <c r="KSG123" s="50" t="str">
        <f>_xlfn.IFNA(VLOOKUP($B123,Schools,'HP Schools Calculation'!KSH$1,0),"")</f>
        <v/>
      </c>
      <c r="KSH123" s="50" t="str">
        <f>_xlfn.IFNA(VLOOKUP($B123,Schools,'HP Schools Calculation'!KSI$1,0),"")</f>
        <v/>
      </c>
      <c r="KSI123" s="50" t="str">
        <f>_xlfn.IFNA(VLOOKUP($B123,Schools,'HP Schools Calculation'!KSJ$1,0),"")</f>
        <v/>
      </c>
      <c r="KSJ123" s="50" t="str">
        <f>_xlfn.IFNA(VLOOKUP($B123,Schools,'HP Schools Calculation'!KSK$1,0),"")</f>
        <v/>
      </c>
      <c r="KSK123" s="50" t="str">
        <f>_xlfn.IFNA(VLOOKUP($B123,Schools,'HP Schools Calculation'!KSL$1,0),"")</f>
        <v/>
      </c>
      <c r="KSL123" s="50" t="str">
        <f>_xlfn.IFNA(VLOOKUP($B123,Schools,'HP Schools Calculation'!KSM$1,0),"")</f>
        <v/>
      </c>
      <c r="KSM123" s="50" t="str">
        <f>_xlfn.IFNA(VLOOKUP($B123,Schools,'HP Schools Calculation'!KSN$1,0),"")</f>
        <v/>
      </c>
      <c r="KSN123" s="50" t="str">
        <f>_xlfn.IFNA(VLOOKUP($B123,Schools,'HP Schools Calculation'!KSO$1,0),"")</f>
        <v/>
      </c>
      <c r="KSO123" s="50" t="str">
        <f>_xlfn.IFNA(VLOOKUP($B123,Schools,'HP Schools Calculation'!KSP$1,0),"")</f>
        <v/>
      </c>
      <c r="KSP123" s="50" t="str">
        <f>_xlfn.IFNA(VLOOKUP($B123,Schools,'HP Schools Calculation'!KSQ$1,0),"")</f>
        <v/>
      </c>
      <c r="KSQ123" s="50" t="str">
        <f>_xlfn.IFNA(VLOOKUP($B123,Schools,'HP Schools Calculation'!KSR$1,0),"")</f>
        <v/>
      </c>
      <c r="KSR123" s="50" t="str">
        <f>_xlfn.IFNA(VLOOKUP($B123,Schools,'HP Schools Calculation'!KSS$1,0),"")</f>
        <v/>
      </c>
      <c r="KSS123" s="50" t="str">
        <f>_xlfn.IFNA(VLOOKUP($B123,Schools,'HP Schools Calculation'!KST$1,0),"")</f>
        <v/>
      </c>
      <c r="KST123" s="50" t="str">
        <f>_xlfn.IFNA(VLOOKUP($B123,Schools,'HP Schools Calculation'!KSU$1,0),"")</f>
        <v/>
      </c>
      <c r="KSU123" s="50" t="str">
        <f>_xlfn.IFNA(VLOOKUP($B123,Schools,'HP Schools Calculation'!KSV$1,0),"")</f>
        <v/>
      </c>
      <c r="KSV123" s="50" t="str">
        <f>_xlfn.IFNA(VLOOKUP($B123,Schools,'HP Schools Calculation'!KSW$1,0),"")</f>
        <v/>
      </c>
      <c r="KSW123" s="50" t="str">
        <f>_xlfn.IFNA(VLOOKUP($B123,Schools,'HP Schools Calculation'!KSX$1,0),"")</f>
        <v/>
      </c>
      <c r="KSX123" s="50" t="str">
        <f>_xlfn.IFNA(VLOOKUP($B123,Schools,'HP Schools Calculation'!KSY$1,0),"")</f>
        <v/>
      </c>
      <c r="KSY123" s="50" t="str">
        <f>_xlfn.IFNA(VLOOKUP($B123,Schools,'HP Schools Calculation'!KSZ$1,0),"")</f>
        <v/>
      </c>
      <c r="KSZ123" s="50" t="str">
        <f>_xlfn.IFNA(VLOOKUP($B123,Schools,'HP Schools Calculation'!KTA$1,0),"")</f>
        <v/>
      </c>
      <c r="KTA123" s="50" t="str">
        <f>_xlfn.IFNA(VLOOKUP($B123,Schools,'HP Schools Calculation'!KTB$1,0),"")</f>
        <v/>
      </c>
      <c r="KTB123" s="50" t="str">
        <f>_xlfn.IFNA(VLOOKUP($B123,Schools,'HP Schools Calculation'!KTC$1,0),"")</f>
        <v/>
      </c>
      <c r="KTC123" s="50" t="str">
        <f>_xlfn.IFNA(VLOOKUP($B123,Schools,'HP Schools Calculation'!KTD$1,0),"")</f>
        <v/>
      </c>
      <c r="KTD123" s="50" t="str">
        <f>_xlfn.IFNA(VLOOKUP($B123,Schools,'HP Schools Calculation'!KTE$1,0),"")</f>
        <v/>
      </c>
      <c r="KTE123" s="50" t="str">
        <f>_xlfn.IFNA(VLOOKUP($B123,Schools,'HP Schools Calculation'!KTF$1,0),"")</f>
        <v/>
      </c>
      <c r="KTF123" s="50" t="str">
        <f>_xlfn.IFNA(VLOOKUP($B123,Schools,'HP Schools Calculation'!KTG$1,0),"")</f>
        <v/>
      </c>
      <c r="KTG123" s="50" t="str">
        <f>_xlfn.IFNA(VLOOKUP($B123,Schools,'HP Schools Calculation'!KTH$1,0),"")</f>
        <v/>
      </c>
      <c r="KTH123" s="50" t="str">
        <f>_xlfn.IFNA(VLOOKUP($B123,Schools,'HP Schools Calculation'!KTI$1,0),"")</f>
        <v/>
      </c>
      <c r="KTI123" s="50" t="str">
        <f>_xlfn.IFNA(VLOOKUP($B123,Schools,'HP Schools Calculation'!KTJ$1,0),"")</f>
        <v/>
      </c>
      <c r="KTJ123" s="50" t="str">
        <f>_xlfn.IFNA(VLOOKUP($B123,Schools,'HP Schools Calculation'!KTK$1,0),"")</f>
        <v/>
      </c>
      <c r="KTK123" s="50" t="str">
        <f>_xlfn.IFNA(VLOOKUP($B123,Schools,'HP Schools Calculation'!KTL$1,0),"")</f>
        <v/>
      </c>
      <c r="KTL123" s="50" t="str">
        <f>_xlfn.IFNA(VLOOKUP($B123,Schools,'HP Schools Calculation'!KTM$1,0),"")</f>
        <v/>
      </c>
      <c r="KTM123" s="50" t="str">
        <f>_xlfn.IFNA(VLOOKUP($B123,Schools,'HP Schools Calculation'!KTN$1,0),"")</f>
        <v/>
      </c>
      <c r="KTN123" s="50" t="str">
        <f>_xlfn.IFNA(VLOOKUP($B123,Schools,'HP Schools Calculation'!KTO$1,0),"")</f>
        <v/>
      </c>
      <c r="KTO123" s="50" t="str">
        <f>_xlfn.IFNA(VLOOKUP($B123,Schools,'HP Schools Calculation'!KTP$1,0),"")</f>
        <v/>
      </c>
      <c r="KTP123" s="50" t="str">
        <f>_xlfn.IFNA(VLOOKUP($B123,Schools,'HP Schools Calculation'!KTQ$1,0),"")</f>
        <v/>
      </c>
      <c r="KTQ123" s="50" t="str">
        <f>_xlfn.IFNA(VLOOKUP($B123,Schools,'HP Schools Calculation'!KTR$1,0),"")</f>
        <v/>
      </c>
      <c r="KTR123" s="50" t="str">
        <f>_xlfn.IFNA(VLOOKUP($B123,Schools,'HP Schools Calculation'!KTS$1,0),"")</f>
        <v/>
      </c>
      <c r="KTS123" s="50" t="str">
        <f>_xlfn.IFNA(VLOOKUP($B123,Schools,'HP Schools Calculation'!KTT$1,0),"")</f>
        <v/>
      </c>
      <c r="KTT123" s="50" t="str">
        <f>_xlfn.IFNA(VLOOKUP($B123,Schools,'HP Schools Calculation'!KTU$1,0),"")</f>
        <v/>
      </c>
      <c r="KTU123" s="50" t="str">
        <f>_xlfn.IFNA(VLOOKUP($B123,Schools,'HP Schools Calculation'!KTV$1,0),"")</f>
        <v/>
      </c>
      <c r="KTV123" s="50" t="str">
        <f>_xlfn.IFNA(VLOOKUP($B123,Schools,'HP Schools Calculation'!KTW$1,0),"")</f>
        <v/>
      </c>
      <c r="KTW123" s="50" t="str">
        <f>_xlfn.IFNA(VLOOKUP($B123,Schools,'HP Schools Calculation'!KTX$1,0),"")</f>
        <v/>
      </c>
      <c r="KTX123" s="50" t="str">
        <f>_xlfn.IFNA(VLOOKUP($B123,Schools,'HP Schools Calculation'!KTY$1,0),"")</f>
        <v/>
      </c>
      <c r="KTY123" s="50" t="str">
        <f>_xlfn.IFNA(VLOOKUP($B123,Schools,'HP Schools Calculation'!KTZ$1,0),"")</f>
        <v/>
      </c>
      <c r="KTZ123" s="50" t="str">
        <f>_xlfn.IFNA(VLOOKUP($B123,Schools,'HP Schools Calculation'!KUA$1,0),"")</f>
        <v/>
      </c>
      <c r="KUA123" s="50" t="str">
        <f>_xlfn.IFNA(VLOOKUP($B123,Schools,'HP Schools Calculation'!KUB$1,0),"")</f>
        <v/>
      </c>
      <c r="KUB123" s="50" t="str">
        <f>_xlfn.IFNA(VLOOKUP($B123,Schools,'HP Schools Calculation'!KUC$1,0),"")</f>
        <v/>
      </c>
      <c r="KUC123" s="50" t="str">
        <f>_xlfn.IFNA(VLOOKUP($B123,Schools,'HP Schools Calculation'!KUD$1,0),"")</f>
        <v/>
      </c>
      <c r="KUD123" s="50" t="str">
        <f>_xlfn.IFNA(VLOOKUP($B123,Schools,'HP Schools Calculation'!KUE$1,0),"")</f>
        <v/>
      </c>
      <c r="KUE123" s="50" t="str">
        <f>_xlfn.IFNA(VLOOKUP($B123,Schools,'HP Schools Calculation'!KUF$1,0),"")</f>
        <v/>
      </c>
      <c r="KUF123" s="50" t="str">
        <f>_xlfn.IFNA(VLOOKUP($B123,Schools,'HP Schools Calculation'!KUG$1,0),"")</f>
        <v/>
      </c>
      <c r="KUG123" s="50" t="str">
        <f>_xlfn.IFNA(VLOOKUP($B123,Schools,'HP Schools Calculation'!KUH$1,0),"")</f>
        <v/>
      </c>
      <c r="KUH123" s="50" t="str">
        <f>_xlfn.IFNA(VLOOKUP($B123,Schools,'HP Schools Calculation'!KUI$1,0),"")</f>
        <v/>
      </c>
      <c r="KUI123" s="50" t="str">
        <f>_xlfn.IFNA(VLOOKUP($B123,Schools,'HP Schools Calculation'!KUJ$1,0),"")</f>
        <v/>
      </c>
      <c r="KUJ123" s="50" t="str">
        <f>_xlfn.IFNA(VLOOKUP($B123,Schools,'HP Schools Calculation'!KUK$1,0),"")</f>
        <v/>
      </c>
      <c r="KUK123" s="50" t="str">
        <f>_xlfn.IFNA(VLOOKUP($B123,Schools,'HP Schools Calculation'!KUL$1,0),"")</f>
        <v/>
      </c>
      <c r="KUL123" s="50" t="str">
        <f>_xlfn.IFNA(VLOOKUP($B123,Schools,'HP Schools Calculation'!KUM$1,0),"")</f>
        <v/>
      </c>
      <c r="KUM123" s="50" t="str">
        <f>_xlfn.IFNA(VLOOKUP($B123,Schools,'HP Schools Calculation'!KUN$1,0),"")</f>
        <v/>
      </c>
      <c r="KUN123" s="50" t="str">
        <f>_xlfn.IFNA(VLOOKUP($B123,Schools,'HP Schools Calculation'!KUO$1,0),"")</f>
        <v/>
      </c>
      <c r="KUO123" s="50" t="str">
        <f>_xlfn.IFNA(VLOOKUP($B123,Schools,'HP Schools Calculation'!KUP$1,0),"")</f>
        <v/>
      </c>
      <c r="KUP123" s="50" t="str">
        <f>_xlfn.IFNA(VLOOKUP($B123,Schools,'HP Schools Calculation'!KUQ$1,0),"")</f>
        <v/>
      </c>
      <c r="KUQ123" s="50" t="str">
        <f>_xlfn.IFNA(VLOOKUP($B123,Schools,'HP Schools Calculation'!KUR$1,0),"")</f>
        <v/>
      </c>
      <c r="KUR123" s="50" t="str">
        <f>_xlfn.IFNA(VLOOKUP($B123,Schools,'HP Schools Calculation'!KUS$1,0),"")</f>
        <v/>
      </c>
      <c r="KUS123" s="50" t="str">
        <f>_xlfn.IFNA(VLOOKUP($B123,Schools,'HP Schools Calculation'!KUT$1,0),"")</f>
        <v/>
      </c>
      <c r="KUT123" s="50" t="str">
        <f>_xlfn.IFNA(VLOOKUP($B123,Schools,'HP Schools Calculation'!KUU$1,0),"")</f>
        <v/>
      </c>
      <c r="KUU123" s="50" t="str">
        <f>_xlfn.IFNA(VLOOKUP($B123,Schools,'HP Schools Calculation'!KUV$1,0),"")</f>
        <v/>
      </c>
      <c r="KUV123" s="50" t="str">
        <f>_xlfn.IFNA(VLOOKUP($B123,Schools,'HP Schools Calculation'!KUW$1,0),"")</f>
        <v/>
      </c>
      <c r="KUW123" s="50" t="str">
        <f>_xlfn.IFNA(VLOOKUP($B123,Schools,'HP Schools Calculation'!KUX$1,0),"")</f>
        <v/>
      </c>
      <c r="KUX123" s="50" t="str">
        <f>_xlfn.IFNA(VLOOKUP($B123,Schools,'HP Schools Calculation'!KUY$1,0),"")</f>
        <v/>
      </c>
      <c r="KUY123" s="50" t="str">
        <f>_xlfn.IFNA(VLOOKUP($B123,Schools,'HP Schools Calculation'!KUZ$1,0),"")</f>
        <v/>
      </c>
      <c r="KUZ123" s="50" t="str">
        <f>_xlfn.IFNA(VLOOKUP($B123,Schools,'HP Schools Calculation'!KVA$1,0),"")</f>
        <v/>
      </c>
      <c r="KVA123" s="50" t="str">
        <f>_xlfn.IFNA(VLOOKUP($B123,Schools,'HP Schools Calculation'!KVB$1,0),"")</f>
        <v/>
      </c>
      <c r="KVB123" s="50" t="str">
        <f>_xlfn.IFNA(VLOOKUP($B123,Schools,'HP Schools Calculation'!KVC$1,0),"")</f>
        <v/>
      </c>
      <c r="KVC123" s="50" t="str">
        <f>_xlfn.IFNA(VLOOKUP($B123,Schools,'HP Schools Calculation'!KVD$1,0),"")</f>
        <v/>
      </c>
      <c r="KVD123" s="50" t="str">
        <f>_xlfn.IFNA(VLOOKUP($B123,Schools,'HP Schools Calculation'!KVE$1,0),"")</f>
        <v/>
      </c>
      <c r="KVE123" s="50" t="str">
        <f>_xlfn.IFNA(VLOOKUP($B123,Schools,'HP Schools Calculation'!KVF$1,0),"")</f>
        <v/>
      </c>
      <c r="KVF123" s="50" t="str">
        <f>_xlfn.IFNA(VLOOKUP($B123,Schools,'HP Schools Calculation'!KVG$1,0),"")</f>
        <v/>
      </c>
      <c r="KVG123" s="50" t="str">
        <f>_xlfn.IFNA(VLOOKUP($B123,Schools,'HP Schools Calculation'!KVH$1,0),"")</f>
        <v/>
      </c>
      <c r="KVH123" s="50" t="str">
        <f>_xlfn.IFNA(VLOOKUP($B123,Schools,'HP Schools Calculation'!KVI$1,0),"")</f>
        <v/>
      </c>
      <c r="KVI123" s="50" t="str">
        <f>_xlfn.IFNA(VLOOKUP($B123,Schools,'HP Schools Calculation'!KVJ$1,0),"")</f>
        <v/>
      </c>
      <c r="KVJ123" s="50" t="str">
        <f>_xlfn.IFNA(VLOOKUP($B123,Schools,'HP Schools Calculation'!KVK$1,0),"")</f>
        <v/>
      </c>
      <c r="KVK123" s="50" t="str">
        <f>_xlfn.IFNA(VLOOKUP($B123,Schools,'HP Schools Calculation'!KVL$1,0),"")</f>
        <v/>
      </c>
      <c r="KVL123" s="50" t="str">
        <f>_xlfn.IFNA(VLOOKUP($B123,Schools,'HP Schools Calculation'!KVM$1,0),"")</f>
        <v/>
      </c>
      <c r="KVM123" s="50" t="str">
        <f>_xlfn.IFNA(VLOOKUP($B123,Schools,'HP Schools Calculation'!KVN$1,0),"")</f>
        <v/>
      </c>
      <c r="KVN123" s="50" t="str">
        <f>_xlfn.IFNA(VLOOKUP($B123,Schools,'HP Schools Calculation'!KVO$1,0),"")</f>
        <v/>
      </c>
      <c r="KVO123" s="50" t="str">
        <f>_xlfn.IFNA(VLOOKUP($B123,Schools,'HP Schools Calculation'!KVP$1,0),"")</f>
        <v/>
      </c>
      <c r="KVP123" s="50" t="str">
        <f>_xlfn.IFNA(VLOOKUP($B123,Schools,'HP Schools Calculation'!KVQ$1,0),"")</f>
        <v/>
      </c>
      <c r="KVQ123" s="50" t="str">
        <f>_xlfn.IFNA(VLOOKUP($B123,Schools,'HP Schools Calculation'!KVR$1,0),"")</f>
        <v/>
      </c>
      <c r="KVR123" s="50" t="str">
        <f>_xlfn.IFNA(VLOOKUP($B123,Schools,'HP Schools Calculation'!KVS$1,0),"")</f>
        <v/>
      </c>
      <c r="KVS123" s="50" t="str">
        <f>_xlfn.IFNA(VLOOKUP($B123,Schools,'HP Schools Calculation'!KVT$1,0),"")</f>
        <v/>
      </c>
      <c r="KVT123" s="50" t="str">
        <f>_xlfn.IFNA(VLOOKUP($B123,Schools,'HP Schools Calculation'!KVU$1,0),"")</f>
        <v/>
      </c>
      <c r="KVU123" s="50" t="str">
        <f>_xlfn.IFNA(VLOOKUP($B123,Schools,'HP Schools Calculation'!KVV$1,0),"")</f>
        <v/>
      </c>
      <c r="KVV123" s="50" t="str">
        <f>_xlfn.IFNA(VLOOKUP($B123,Schools,'HP Schools Calculation'!KVW$1,0),"")</f>
        <v/>
      </c>
      <c r="KVW123" s="50" t="str">
        <f>_xlfn.IFNA(VLOOKUP($B123,Schools,'HP Schools Calculation'!KVX$1,0),"")</f>
        <v/>
      </c>
      <c r="KVX123" s="50" t="str">
        <f>_xlfn.IFNA(VLOOKUP($B123,Schools,'HP Schools Calculation'!KVY$1,0),"")</f>
        <v/>
      </c>
      <c r="KVY123" s="50" t="str">
        <f>_xlfn.IFNA(VLOOKUP($B123,Schools,'HP Schools Calculation'!KVZ$1,0),"")</f>
        <v/>
      </c>
      <c r="KVZ123" s="50" t="str">
        <f>_xlfn.IFNA(VLOOKUP($B123,Schools,'HP Schools Calculation'!KWA$1,0),"")</f>
        <v/>
      </c>
      <c r="KWA123" s="50" t="str">
        <f>_xlfn.IFNA(VLOOKUP($B123,Schools,'HP Schools Calculation'!KWB$1,0),"")</f>
        <v/>
      </c>
      <c r="KWB123" s="50" t="str">
        <f>_xlfn.IFNA(VLOOKUP($B123,Schools,'HP Schools Calculation'!KWC$1,0),"")</f>
        <v/>
      </c>
      <c r="KWC123" s="50" t="str">
        <f>_xlfn.IFNA(VLOOKUP($B123,Schools,'HP Schools Calculation'!KWD$1,0),"")</f>
        <v/>
      </c>
      <c r="KWD123" s="50" t="str">
        <f>_xlfn.IFNA(VLOOKUP($B123,Schools,'HP Schools Calculation'!KWE$1,0),"")</f>
        <v/>
      </c>
      <c r="KWE123" s="50" t="str">
        <f>_xlfn.IFNA(VLOOKUP($B123,Schools,'HP Schools Calculation'!KWF$1,0),"")</f>
        <v/>
      </c>
      <c r="KWF123" s="50" t="str">
        <f>_xlfn.IFNA(VLOOKUP($B123,Schools,'HP Schools Calculation'!KWG$1,0),"")</f>
        <v/>
      </c>
      <c r="KWG123" s="50" t="str">
        <f>_xlfn.IFNA(VLOOKUP($B123,Schools,'HP Schools Calculation'!KWH$1,0),"")</f>
        <v/>
      </c>
      <c r="KWH123" s="50" t="str">
        <f>_xlfn.IFNA(VLOOKUP($B123,Schools,'HP Schools Calculation'!KWI$1,0),"")</f>
        <v/>
      </c>
      <c r="KWI123" s="50" t="str">
        <f>_xlfn.IFNA(VLOOKUP($B123,Schools,'HP Schools Calculation'!KWJ$1,0),"")</f>
        <v/>
      </c>
      <c r="KWJ123" s="50" t="str">
        <f>_xlfn.IFNA(VLOOKUP($B123,Schools,'HP Schools Calculation'!KWK$1,0),"")</f>
        <v/>
      </c>
      <c r="KWK123" s="50" t="str">
        <f>_xlfn.IFNA(VLOOKUP($B123,Schools,'HP Schools Calculation'!KWL$1,0),"")</f>
        <v/>
      </c>
      <c r="KWL123" s="50" t="str">
        <f>_xlfn.IFNA(VLOOKUP($B123,Schools,'HP Schools Calculation'!KWM$1,0),"")</f>
        <v/>
      </c>
      <c r="KWM123" s="50" t="str">
        <f>_xlfn.IFNA(VLOOKUP($B123,Schools,'HP Schools Calculation'!KWN$1,0),"")</f>
        <v/>
      </c>
      <c r="KWN123" s="50" t="str">
        <f>_xlfn.IFNA(VLOOKUP($B123,Schools,'HP Schools Calculation'!KWO$1,0),"")</f>
        <v/>
      </c>
      <c r="KWO123" s="50" t="str">
        <f>_xlfn.IFNA(VLOOKUP($B123,Schools,'HP Schools Calculation'!KWP$1,0),"")</f>
        <v/>
      </c>
      <c r="KWP123" s="50" t="str">
        <f>_xlfn.IFNA(VLOOKUP($B123,Schools,'HP Schools Calculation'!KWQ$1,0),"")</f>
        <v/>
      </c>
      <c r="KWQ123" s="50" t="str">
        <f>_xlfn.IFNA(VLOOKUP($B123,Schools,'HP Schools Calculation'!KWR$1,0),"")</f>
        <v/>
      </c>
      <c r="KWR123" s="50" t="str">
        <f>_xlfn.IFNA(VLOOKUP($B123,Schools,'HP Schools Calculation'!KWS$1,0),"")</f>
        <v/>
      </c>
      <c r="KWS123" s="50" t="str">
        <f>_xlfn.IFNA(VLOOKUP($B123,Schools,'HP Schools Calculation'!KWT$1,0),"")</f>
        <v/>
      </c>
      <c r="KWT123" s="50" t="str">
        <f>_xlfn.IFNA(VLOOKUP($B123,Schools,'HP Schools Calculation'!KWU$1,0),"")</f>
        <v/>
      </c>
      <c r="KWU123" s="50" t="str">
        <f>_xlfn.IFNA(VLOOKUP($B123,Schools,'HP Schools Calculation'!KWV$1,0),"")</f>
        <v/>
      </c>
      <c r="KWV123" s="50" t="str">
        <f>_xlfn.IFNA(VLOOKUP($B123,Schools,'HP Schools Calculation'!KWW$1,0),"")</f>
        <v/>
      </c>
      <c r="KWW123" s="50" t="str">
        <f>_xlfn.IFNA(VLOOKUP($B123,Schools,'HP Schools Calculation'!KWX$1,0),"")</f>
        <v/>
      </c>
      <c r="KWX123" s="50" t="str">
        <f>_xlfn.IFNA(VLOOKUP($B123,Schools,'HP Schools Calculation'!KWY$1,0),"")</f>
        <v/>
      </c>
      <c r="KWY123" s="50" t="str">
        <f>_xlfn.IFNA(VLOOKUP($B123,Schools,'HP Schools Calculation'!KWZ$1,0),"")</f>
        <v/>
      </c>
      <c r="KWZ123" s="50" t="str">
        <f>_xlfn.IFNA(VLOOKUP($B123,Schools,'HP Schools Calculation'!KXA$1,0),"")</f>
        <v/>
      </c>
      <c r="KXA123" s="50" t="str">
        <f>_xlfn.IFNA(VLOOKUP($B123,Schools,'HP Schools Calculation'!KXB$1,0),"")</f>
        <v/>
      </c>
      <c r="KXB123" s="50" t="str">
        <f>_xlfn.IFNA(VLOOKUP($B123,Schools,'HP Schools Calculation'!KXC$1,0),"")</f>
        <v/>
      </c>
      <c r="KXC123" s="50" t="str">
        <f>_xlfn.IFNA(VLOOKUP($B123,Schools,'HP Schools Calculation'!KXD$1,0),"")</f>
        <v/>
      </c>
      <c r="KXD123" s="50" t="str">
        <f>_xlfn.IFNA(VLOOKUP($B123,Schools,'HP Schools Calculation'!KXE$1,0),"")</f>
        <v/>
      </c>
      <c r="KXE123" s="50" t="str">
        <f>_xlfn.IFNA(VLOOKUP($B123,Schools,'HP Schools Calculation'!KXF$1,0),"")</f>
        <v/>
      </c>
      <c r="KXF123" s="50" t="str">
        <f>_xlfn.IFNA(VLOOKUP($B123,Schools,'HP Schools Calculation'!KXG$1,0),"")</f>
        <v/>
      </c>
      <c r="KXG123" s="50" t="str">
        <f>_xlfn.IFNA(VLOOKUP($B123,Schools,'HP Schools Calculation'!KXH$1,0),"")</f>
        <v/>
      </c>
      <c r="KXH123" s="50" t="str">
        <f>_xlfn.IFNA(VLOOKUP($B123,Schools,'HP Schools Calculation'!KXI$1,0),"")</f>
        <v/>
      </c>
      <c r="KXI123" s="50" t="str">
        <f>_xlfn.IFNA(VLOOKUP($B123,Schools,'HP Schools Calculation'!KXJ$1,0),"")</f>
        <v/>
      </c>
      <c r="KXJ123" s="50" t="str">
        <f>_xlfn.IFNA(VLOOKUP($B123,Schools,'HP Schools Calculation'!KXK$1,0),"")</f>
        <v/>
      </c>
      <c r="KXK123" s="50" t="str">
        <f>_xlfn.IFNA(VLOOKUP($B123,Schools,'HP Schools Calculation'!KXL$1,0),"")</f>
        <v/>
      </c>
      <c r="KXL123" s="50" t="str">
        <f>_xlfn.IFNA(VLOOKUP($B123,Schools,'HP Schools Calculation'!KXM$1,0),"")</f>
        <v/>
      </c>
      <c r="KXM123" s="50" t="str">
        <f>_xlfn.IFNA(VLOOKUP($B123,Schools,'HP Schools Calculation'!KXN$1,0),"")</f>
        <v/>
      </c>
      <c r="KXN123" s="50" t="str">
        <f>_xlfn.IFNA(VLOOKUP($B123,Schools,'HP Schools Calculation'!KXO$1,0),"")</f>
        <v/>
      </c>
      <c r="KXO123" s="50" t="str">
        <f>_xlfn.IFNA(VLOOKUP($B123,Schools,'HP Schools Calculation'!KXP$1,0),"")</f>
        <v/>
      </c>
      <c r="KXP123" s="50" t="str">
        <f>_xlfn.IFNA(VLOOKUP($B123,Schools,'HP Schools Calculation'!KXQ$1,0),"")</f>
        <v/>
      </c>
      <c r="KXQ123" s="50" t="str">
        <f>_xlfn.IFNA(VLOOKUP($B123,Schools,'HP Schools Calculation'!KXR$1,0),"")</f>
        <v/>
      </c>
      <c r="KXR123" s="50" t="str">
        <f>_xlfn.IFNA(VLOOKUP($B123,Schools,'HP Schools Calculation'!KXS$1,0),"")</f>
        <v/>
      </c>
      <c r="KXS123" s="50" t="str">
        <f>_xlfn.IFNA(VLOOKUP($B123,Schools,'HP Schools Calculation'!KXT$1,0),"")</f>
        <v/>
      </c>
      <c r="KXT123" s="50" t="str">
        <f>_xlfn.IFNA(VLOOKUP($B123,Schools,'HP Schools Calculation'!KXU$1,0),"")</f>
        <v/>
      </c>
      <c r="KXU123" s="50" t="str">
        <f>_xlfn.IFNA(VLOOKUP($B123,Schools,'HP Schools Calculation'!KXV$1,0),"")</f>
        <v/>
      </c>
      <c r="KXV123" s="50" t="str">
        <f>_xlfn.IFNA(VLOOKUP($B123,Schools,'HP Schools Calculation'!KXW$1,0),"")</f>
        <v/>
      </c>
      <c r="KXW123" s="50" t="str">
        <f>_xlfn.IFNA(VLOOKUP($B123,Schools,'HP Schools Calculation'!KXX$1,0),"")</f>
        <v/>
      </c>
      <c r="KXX123" s="50" t="str">
        <f>_xlfn.IFNA(VLOOKUP($B123,Schools,'HP Schools Calculation'!KXY$1,0),"")</f>
        <v/>
      </c>
      <c r="KXY123" s="50" t="str">
        <f>_xlfn.IFNA(VLOOKUP($B123,Schools,'HP Schools Calculation'!KXZ$1,0),"")</f>
        <v/>
      </c>
      <c r="KXZ123" s="50" t="str">
        <f>_xlfn.IFNA(VLOOKUP($B123,Schools,'HP Schools Calculation'!KYA$1,0),"")</f>
        <v/>
      </c>
      <c r="KYA123" s="50" t="str">
        <f>_xlfn.IFNA(VLOOKUP($B123,Schools,'HP Schools Calculation'!KYB$1,0),"")</f>
        <v/>
      </c>
      <c r="KYB123" s="50" t="str">
        <f>_xlfn.IFNA(VLOOKUP($B123,Schools,'HP Schools Calculation'!KYC$1,0),"")</f>
        <v/>
      </c>
      <c r="KYC123" s="50" t="str">
        <f>_xlfn.IFNA(VLOOKUP($B123,Schools,'HP Schools Calculation'!KYD$1,0),"")</f>
        <v/>
      </c>
      <c r="KYD123" s="50" t="str">
        <f>_xlfn.IFNA(VLOOKUP($B123,Schools,'HP Schools Calculation'!KYE$1,0),"")</f>
        <v/>
      </c>
      <c r="KYE123" s="50" t="str">
        <f>_xlfn.IFNA(VLOOKUP($B123,Schools,'HP Schools Calculation'!KYF$1,0),"")</f>
        <v/>
      </c>
      <c r="KYF123" s="50" t="str">
        <f>_xlfn.IFNA(VLOOKUP($B123,Schools,'HP Schools Calculation'!KYG$1,0),"")</f>
        <v/>
      </c>
      <c r="KYG123" s="50" t="str">
        <f>_xlfn.IFNA(VLOOKUP($B123,Schools,'HP Schools Calculation'!KYH$1,0),"")</f>
        <v/>
      </c>
      <c r="KYH123" s="50" t="str">
        <f>_xlfn.IFNA(VLOOKUP($B123,Schools,'HP Schools Calculation'!KYI$1,0),"")</f>
        <v/>
      </c>
      <c r="KYI123" s="50" t="str">
        <f>_xlfn.IFNA(VLOOKUP($B123,Schools,'HP Schools Calculation'!KYJ$1,0),"")</f>
        <v/>
      </c>
      <c r="KYJ123" s="50" t="str">
        <f>_xlfn.IFNA(VLOOKUP($B123,Schools,'HP Schools Calculation'!KYK$1,0),"")</f>
        <v/>
      </c>
      <c r="KYK123" s="50" t="str">
        <f>_xlfn.IFNA(VLOOKUP($B123,Schools,'HP Schools Calculation'!KYL$1,0),"")</f>
        <v/>
      </c>
      <c r="KYL123" s="50" t="str">
        <f>_xlfn.IFNA(VLOOKUP($B123,Schools,'HP Schools Calculation'!KYM$1,0),"")</f>
        <v/>
      </c>
      <c r="KYM123" s="50" t="str">
        <f>_xlfn.IFNA(VLOOKUP($B123,Schools,'HP Schools Calculation'!KYN$1,0),"")</f>
        <v/>
      </c>
      <c r="KYN123" s="50" t="str">
        <f>_xlfn.IFNA(VLOOKUP($B123,Schools,'HP Schools Calculation'!KYO$1,0),"")</f>
        <v/>
      </c>
      <c r="KYO123" s="50" t="str">
        <f>_xlfn.IFNA(VLOOKUP($B123,Schools,'HP Schools Calculation'!KYP$1,0),"")</f>
        <v/>
      </c>
      <c r="KYP123" s="50" t="str">
        <f>_xlfn.IFNA(VLOOKUP($B123,Schools,'HP Schools Calculation'!KYQ$1,0),"")</f>
        <v/>
      </c>
      <c r="KYQ123" s="50" t="str">
        <f>_xlfn.IFNA(VLOOKUP($B123,Schools,'HP Schools Calculation'!KYR$1,0),"")</f>
        <v/>
      </c>
      <c r="KYR123" s="50" t="str">
        <f>_xlfn.IFNA(VLOOKUP($B123,Schools,'HP Schools Calculation'!KYS$1,0),"")</f>
        <v/>
      </c>
      <c r="KYS123" s="50" t="str">
        <f>_xlfn.IFNA(VLOOKUP($B123,Schools,'HP Schools Calculation'!KYT$1,0),"")</f>
        <v/>
      </c>
      <c r="KYT123" s="50" t="str">
        <f>_xlfn.IFNA(VLOOKUP($B123,Schools,'HP Schools Calculation'!KYU$1,0),"")</f>
        <v/>
      </c>
      <c r="KYU123" s="50" t="str">
        <f>_xlfn.IFNA(VLOOKUP($B123,Schools,'HP Schools Calculation'!KYV$1,0),"")</f>
        <v/>
      </c>
      <c r="KYV123" s="50" t="str">
        <f>_xlfn.IFNA(VLOOKUP($B123,Schools,'HP Schools Calculation'!KYW$1,0),"")</f>
        <v/>
      </c>
      <c r="KYW123" s="50" t="str">
        <f>_xlfn.IFNA(VLOOKUP($B123,Schools,'HP Schools Calculation'!KYX$1,0),"")</f>
        <v/>
      </c>
      <c r="KYX123" s="50" t="str">
        <f>_xlfn.IFNA(VLOOKUP($B123,Schools,'HP Schools Calculation'!KYY$1,0),"")</f>
        <v/>
      </c>
      <c r="KYY123" s="50" t="str">
        <f>_xlfn.IFNA(VLOOKUP($B123,Schools,'HP Schools Calculation'!KYZ$1,0),"")</f>
        <v/>
      </c>
      <c r="KYZ123" s="50" t="str">
        <f>_xlfn.IFNA(VLOOKUP($B123,Schools,'HP Schools Calculation'!KZA$1,0),"")</f>
        <v/>
      </c>
      <c r="KZA123" s="50" t="str">
        <f>_xlfn.IFNA(VLOOKUP($B123,Schools,'HP Schools Calculation'!KZB$1,0),"")</f>
        <v/>
      </c>
      <c r="KZB123" s="50" t="str">
        <f>_xlfn.IFNA(VLOOKUP($B123,Schools,'HP Schools Calculation'!KZC$1,0),"")</f>
        <v/>
      </c>
      <c r="KZC123" s="50" t="str">
        <f>_xlfn.IFNA(VLOOKUP($B123,Schools,'HP Schools Calculation'!KZD$1,0),"")</f>
        <v/>
      </c>
      <c r="KZD123" s="50" t="str">
        <f>_xlfn.IFNA(VLOOKUP($B123,Schools,'HP Schools Calculation'!KZE$1,0),"")</f>
        <v/>
      </c>
      <c r="KZE123" s="50" t="str">
        <f>_xlfn.IFNA(VLOOKUP($B123,Schools,'HP Schools Calculation'!KZF$1,0),"")</f>
        <v/>
      </c>
      <c r="KZF123" s="50" t="str">
        <f>_xlfn.IFNA(VLOOKUP($B123,Schools,'HP Schools Calculation'!KZG$1,0),"")</f>
        <v/>
      </c>
      <c r="KZG123" s="50" t="str">
        <f>_xlfn.IFNA(VLOOKUP($B123,Schools,'HP Schools Calculation'!KZH$1,0),"")</f>
        <v/>
      </c>
      <c r="KZH123" s="50" t="str">
        <f>_xlfn.IFNA(VLOOKUP($B123,Schools,'HP Schools Calculation'!KZI$1,0),"")</f>
        <v/>
      </c>
      <c r="KZI123" s="50" t="str">
        <f>_xlfn.IFNA(VLOOKUP($B123,Schools,'HP Schools Calculation'!KZJ$1,0),"")</f>
        <v/>
      </c>
      <c r="KZJ123" s="50" t="str">
        <f>_xlfn.IFNA(VLOOKUP($B123,Schools,'HP Schools Calculation'!KZK$1,0),"")</f>
        <v/>
      </c>
      <c r="KZK123" s="50" t="str">
        <f>_xlfn.IFNA(VLOOKUP($B123,Schools,'HP Schools Calculation'!KZL$1,0),"")</f>
        <v/>
      </c>
      <c r="KZL123" s="50" t="str">
        <f>_xlfn.IFNA(VLOOKUP($B123,Schools,'HP Schools Calculation'!KZM$1,0),"")</f>
        <v/>
      </c>
      <c r="KZM123" s="50" t="str">
        <f>_xlfn.IFNA(VLOOKUP($B123,Schools,'HP Schools Calculation'!KZN$1,0),"")</f>
        <v/>
      </c>
      <c r="KZN123" s="50" t="str">
        <f>_xlfn.IFNA(VLOOKUP($B123,Schools,'HP Schools Calculation'!KZO$1,0),"")</f>
        <v/>
      </c>
      <c r="KZO123" s="50" t="str">
        <f>_xlfn.IFNA(VLOOKUP($B123,Schools,'HP Schools Calculation'!KZP$1,0),"")</f>
        <v/>
      </c>
      <c r="KZP123" s="50" t="str">
        <f>_xlfn.IFNA(VLOOKUP($B123,Schools,'HP Schools Calculation'!KZQ$1,0),"")</f>
        <v/>
      </c>
      <c r="KZQ123" s="50" t="str">
        <f>_xlfn.IFNA(VLOOKUP($B123,Schools,'HP Schools Calculation'!KZR$1,0),"")</f>
        <v/>
      </c>
      <c r="KZR123" s="50" t="str">
        <f>_xlfn.IFNA(VLOOKUP($B123,Schools,'HP Schools Calculation'!KZS$1,0),"")</f>
        <v/>
      </c>
      <c r="KZS123" s="50" t="str">
        <f>_xlfn.IFNA(VLOOKUP($B123,Schools,'HP Schools Calculation'!KZT$1,0),"")</f>
        <v/>
      </c>
      <c r="KZT123" s="50" t="str">
        <f>_xlfn.IFNA(VLOOKUP($B123,Schools,'HP Schools Calculation'!KZU$1,0),"")</f>
        <v/>
      </c>
      <c r="KZU123" s="50" t="str">
        <f>_xlfn.IFNA(VLOOKUP($B123,Schools,'HP Schools Calculation'!KZV$1,0),"")</f>
        <v/>
      </c>
      <c r="KZV123" s="50" t="str">
        <f>_xlfn.IFNA(VLOOKUP($B123,Schools,'HP Schools Calculation'!KZW$1,0),"")</f>
        <v/>
      </c>
      <c r="KZW123" s="50" t="str">
        <f>_xlfn.IFNA(VLOOKUP($B123,Schools,'HP Schools Calculation'!KZX$1,0),"")</f>
        <v/>
      </c>
      <c r="KZX123" s="50" t="str">
        <f>_xlfn.IFNA(VLOOKUP($B123,Schools,'HP Schools Calculation'!KZY$1,0),"")</f>
        <v/>
      </c>
      <c r="KZY123" s="50" t="str">
        <f>_xlfn.IFNA(VLOOKUP($B123,Schools,'HP Schools Calculation'!KZZ$1,0),"")</f>
        <v/>
      </c>
      <c r="KZZ123" s="50" t="str">
        <f>_xlfn.IFNA(VLOOKUP($B123,Schools,'HP Schools Calculation'!LAA$1,0),"")</f>
        <v/>
      </c>
      <c r="LAA123" s="50" t="str">
        <f>_xlfn.IFNA(VLOOKUP($B123,Schools,'HP Schools Calculation'!LAB$1,0),"")</f>
        <v/>
      </c>
      <c r="LAB123" s="50" t="str">
        <f>_xlfn.IFNA(VLOOKUP($B123,Schools,'HP Schools Calculation'!LAC$1,0),"")</f>
        <v/>
      </c>
      <c r="LAC123" s="50" t="str">
        <f>_xlfn.IFNA(VLOOKUP($B123,Schools,'HP Schools Calculation'!LAD$1,0),"")</f>
        <v/>
      </c>
      <c r="LAD123" s="50" t="str">
        <f>_xlfn.IFNA(VLOOKUP($B123,Schools,'HP Schools Calculation'!LAE$1,0),"")</f>
        <v/>
      </c>
      <c r="LAE123" s="50" t="str">
        <f>_xlfn.IFNA(VLOOKUP($B123,Schools,'HP Schools Calculation'!LAF$1,0),"")</f>
        <v/>
      </c>
      <c r="LAF123" s="50" t="str">
        <f>_xlfn.IFNA(VLOOKUP($B123,Schools,'HP Schools Calculation'!LAG$1,0),"")</f>
        <v/>
      </c>
      <c r="LAG123" s="50" t="str">
        <f>_xlfn.IFNA(VLOOKUP($B123,Schools,'HP Schools Calculation'!LAH$1,0),"")</f>
        <v/>
      </c>
      <c r="LAH123" s="50" t="str">
        <f>_xlfn.IFNA(VLOOKUP($B123,Schools,'HP Schools Calculation'!LAI$1,0),"")</f>
        <v/>
      </c>
      <c r="LAI123" s="50" t="str">
        <f>_xlfn.IFNA(VLOOKUP($B123,Schools,'HP Schools Calculation'!LAJ$1,0),"")</f>
        <v/>
      </c>
      <c r="LAJ123" s="50" t="str">
        <f>_xlfn.IFNA(VLOOKUP($B123,Schools,'HP Schools Calculation'!LAK$1,0),"")</f>
        <v/>
      </c>
      <c r="LAK123" s="50" t="str">
        <f>_xlfn.IFNA(VLOOKUP($B123,Schools,'HP Schools Calculation'!LAL$1,0),"")</f>
        <v/>
      </c>
      <c r="LAL123" s="50" t="str">
        <f>_xlfn.IFNA(VLOOKUP($B123,Schools,'HP Schools Calculation'!LAM$1,0),"")</f>
        <v/>
      </c>
      <c r="LAM123" s="50" t="str">
        <f>_xlfn.IFNA(VLOOKUP($B123,Schools,'HP Schools Calculation'!LAN$1,0),"")</f>
        <v/>
      </c>
      <c r="LAN123" s="50" t="str">
        <f>_xlfn.IFNA(VLOOKUP($B123,Schools,'HP Schools Calculation'!LAO$1,0),"")</f>
        <v/>
      </c>
      <c r="LAO123" s="50" t="str">
        <f>_xlfn.IFNA(VLOOKUP($B123,Schools,'HP Schools Calculation'!LAP$1,0),"")</f>
        <v/>
      </c>
      <c r="LAP123" s="50" t="str">
        <f>_xlfn.IFNA(VLOOKUP($B123,Schools,'HP Schools Calculation'!LAQ$1,0),"")</f>
        <v/>
      </c>
      <c r="LAQ123" s="50" t="str">
        <f>_xlfn.IFNA(VLOOKUP($B123,Schools,'HP Schools Calculation'!LAR$1,0),"")</f>
        <v/>
      </c>
      <c r="LAR123" s="50" t="str">
        <f>_xlfn.IFNA(VLOOKUP($B123,Schools,'HP Schools Calculation'!LAS$1,0),"")</f>
        <v/>
      </c>
      <c r="LAS123" s="50" t="str">
        <f>_xlfn.IFNA(VLOOKUP($B123,Schools,'HP Schools Calculation'!LAT$1,0),"")</f>
        <v/>
      </c>
      <c r="LAT123" s="50" t="str">
        <f>_xlfn.IFNA(VLOOKUP($B123,Schools,'HP Schools Calculation'!LAU$1,0),"")</f>
        <v/>
      </c>
      <c r="LAU123" s="50" t="str">
        <f>_xlfn.IFNA(VLOOKUP($B123,Schools,'HP Schools Calculation'!LAV$1,0),"")</f>
        <v/>
      </c>
      <c r="LAV123" s="50" t="str">
        <f>_xlfn.IFNA(VLOOKUP($B123,Schools,'HP Schools Calculation'!LAW$1,0),"")</f>
        <v/>
      </c>
      <c r="LAW123" s="50" t="str">
        <f>_xlfn.IFNA(VLOOKUP($B123,Schools,'HP Schools Calculation'!LAX$1,0),"")</f>
        <v/>
      </c>
      <c r="LAX123" s="50" t="str">
        <f>_xlfn.IFNA(VLOOKUP($B123,Schools,'HP Schools Calculation'!LAY$1,0),"")</f>
        <v/>
      </c>
      <c r="LAY123" s="50" t="str">
        <f>_xlfn.IFNA(VLOOKUP($B123,Schools,'HP Schools Calculation'!LAZ$1,0),"")</f>
        <v/>
      </c>
      <c r="LAZ123" s="50" t="str">
        <f>_xlfn.IFNA(VLOOKUP($B123,Schools,'HP Schools Calculation'!LBA$1,0),"")</f>
        <v/>
      </c>
      <c r="LBA123" s="50" t="str">
        <f>_xlfn.IFNA(VLOOKUP($B123,Schools,'HP Schools Calculation'!LBB$1,0),"")</f>
        <v/>
      </c>
      <c r="LBB123" s="50" t="str">
        <f>_xlfn.IFNA(VLOOKUP($B123,Schools,'HP Schools Calculation'!LBC$1,0),"")</f>
        <v/>
      </c>
      <c r="LBC123" s="50" t="str">
        <f>_xlfn.IFNA(VLOOKUP($B123,Schools,'HP Schools Calculation'!LBD$1,0),"")</f>
        <v/>
      </c>
      <c r="LBD123" s="50" t="str">
        <f>_xlfn.IFNA(VLOOKUP($B123,Schools,'HP Schools Calculation'!LBE$1,0),"")</f>
        <v/>
      </c>
      <c r="LBE123" s="50" t="str">
        <f>_xlfn.IFNA(VLOOKUP($B123,Schools,'HP Schools Calculation'!LBF$1,0),"")</f>
        <v/>
      </c>
      <c r="LBF123" s="50" t="str">
        <f>_xlfn.IFNA(VLOOKUP($B123,Schools,'HP Schools Calculation'!LBG$1,0),"")</f>
        <v/>
      </c>
      <c r="LBG123" s="50" t="str">
        <f>_xlfn.IFNA(VLOOKUP($B123,Schools,'HP Schools Calculation'!LBH$1,0),"")</f>
        <v/>
      </c>
      <c r="LBH123" s="50" t="str">
        <f>_xlfn.IFNA(VLOOKUP($B123,Schools,'HP Schools Calculation'!LBI$1,0),"")</f>
        <v/>
      </c>
      <c r="LBI123" s="50" t="str">
        <f>_xlfn.IFNA(VLOOKUP($B123,Schools,'HP Schools Calculation'!LBJ$1,0),"")</f>
        <v/>
      </c>
      <c r="LBJ123" s="50" t="str">
        <f>_xlfn.IFNA(VLOOKUP($B123,Schools,'HP Schools Calculation'!LBK$1,0),"")</f>
        <v/>
      </c>
      <c r="LBK123" s="50" t="str">
        <f>_xlfn.IFNA(VLOOKUP($B123,Schools,'HP Schools Calculation'!LBL$1,0),"")</f>
        <v/>
      </c>
      <c r="LBL123" s="50" t="str">
        <f>_xlfn.IFNA(VLOOKUP($B123,Schools,'HP Schools Calculation'!LBM$1,0),"")</f>
        <v/>
      </c>
      <c r="LBM123" s="50" t="str">
        <f>_xlfn.IFNA(VLOOKUP($B123,Schools,'HP Schools Calculation'!LBN$1,0),"")</f>
        <v/>
      </c>
      <c r="LBN123" s="50" t="str">
        <f>_xlfn.IFNA(VLOOKUP($B123,Schools,'HP Schools Calculation'!LBO$1,0),"")</f>
        <v/>
      </c>
      <c r="LBO123" s="50" t="str">
        <f>_xlfn.IFNA(VLOOKUP($B123,Schools,'HP Schools Calculation'!LBP$1,0),"")</f>
        <v/>
      </c>
      <c r="LBP123" s="50" t="str">
        <f>_xlfn.IFNA(VLOOKUP($B123,Schools,'HP Schools Calculation'!LBQ$1,0),"")</f>
        <v/>
      </c>
      <c r="LBQ123" s="50" t="str">
        <f>_xlfn.IFNA(VLOOKUP($B123,Schools,'HP Schools Calculation'!LBR$1,0),"")</f>
        <v/>
      </c>
      <c r="LBR123" s="50" t="str">
        <f>_xlfn.IFNA(VLOOKUP($B123,Schools,'HP Schools Calculation'!LBS$1,0),"")</f>
        <v/>
      </c>
      <c r="LBS123" s="50" t="str">
        <f>_xlfn.IFNA(VLOOKUP($B123,Schools,'HP Schools Calculation'!LBT$1,0),"")</f>
        <v/>
      </c>
      <c r="LBT123" s="50" t="str">
        <f>_xlfn.IFNA(VLOOKUP($B123,Schools,'HP Schools Calculation'!LBU$1,0),"")</f>
        <v/>
      </c>
      <c r="LBU123" s="50" t="str">
        <f>_xlfn.IFNA(VLOOKUP($B123,Schools,'HP Schools Calculation'!LBV$1,0),"")</f>
        <v/>
      </c>
      <c r="LBV123" s="50" t="str">
        <f>_xlfn.IFNA(VLOOKUP($B123,Schools,'HP Schools Calculation'!LBW$1,0),"")</f>
        <v/>
      </c>
      <c r="LBW123" s="50" t="str">
        <f>_xlfn.IFNA(VLOOKUP($B123,Schools,'HP Schools Calculation'!LBX$1,0),"")</f>
        <v/>
      </c>
      <c r="LBX123" s="50" t="str">
        <f>_xlfn.IFNA(VLOOKUP($B123,Schools,'HP Schools Calculation'!LBY$1,0),"")</f>
        <v/>
      </c>
      <c r="LBY123" s="50" t="str">
        <f>_xlfn.IFNA(VLOOKUP($B123,Schools,'HP Schools Calculation'!LBZ$1,0),"")</f>
        <v/>
      </c>
      <c r="LBZ123" s="50" t="str">
        <f>_xlfn.IFNA(VLOOKUP($B123,Schools,'HP Schools Calculation'!LCA$1,0),"")</f>
        <v/>
      </c>
      <c r="LCA123" s="50" t="str">
        <f>_xlfn.IFNA(VLOOKUP($B123,Schools,'HP Schools Calculation'!LCB$1,0),"")</f>
        <v/>
      </c>
      <c r="LCB123" s="50" t="str">
        <f>_xlfn.IFNA(VLOOKUP($B123,Schools,'HP Schools Calculation'!LCC$1,0),"")</f>
        <v/>
      </c>
      <c r="LCC123" s="50" t="str">
        <f>_xlfn.IFNA(VLOOKUP($B123,Schools,'HP Schools Calculation'!LCD$1,0),"")</f>
        <v/>
      </c>
      <c r="LCD123" s="50" t="str">
        <f>_xlfn.IFNA(VLOOKUP($B123,Schools,'HP Schools Calculation'!LCE$1,0),"")</f>
        <v/>
      </c>
      <c r="LCE123" s="50" t="str">
        <f>_xlfn.IFNA(VLOOKUP($B123,Schools,'HP Schools Calculation'!LCF$1,0),"")</f>
        <v/>
      </c>
      <c r="LCF123" s="50" t="str">
        <f>_xlfn.IFNA(VLOOKUP($B123,Schools,'HP Schools Calculation'!LCG$1,0),"")</f>
        <v/>
      </c>
      <c r="LCG123" s="50" t="str">
        <f>_xlfn.IFNA(VLOOKUP($B123,Schools,'HP Schools Calculation'!LCH$1,0),"")</f>
        <v/>
      </c>
      <c r="LCH123" s="50" t="str">
        <f>_xlfn.IFNA(VLOOKUP($B123,Schools,'HP Schools Calculation'!LCI$1,0),"")</f>
        <v/>
      </c>
      <c r="LCI123" s="50" t="str">
        <f>_xlfn.IFNA(VLOOKUP($B123,Schools,'HP Schools Calculation'!LCJ$1,0),"")</f>
        <v/>
      </c>
      <c r="LCJ123" s="50" t="str">
        <f>_xlfn.IFNA(VLOOKUP($B123,Schools,'HP Schools Calculation'!LCK$1,0),"")</f>
        <v/>
      </c>
      <c r="LCK123" s="50" t="str">
        <f>_xlfn.IFNA(VLOOKUP($B123,Schools,'HP Schools Calculation'!LCL$1,0),"")</f>
        <v/>
      </c>
      <c r="LCL123" s="50" t="str">
        <f>_xlfn.IFNA(VLOOKUP($B123,Schools,'HP Schools Calculation'!LCM$1,0),"")</f>
        <v/>
      </c>
      <c r="LCM123" s="50" t="str">
        <f>_xlfn.IFNA(VLOOKUP($B123,Schools,'HP Schools Calculation'!LCN$1,0),"")</f>
        <v/>
      </c>
      <c r="LCN123" s="50" t="str">
        <f>_xlfn.IFNA(VLOOKUP($B123,Schools,'HP Schools Calculation'!LCO$1,0),"")</f>
        <v/>
      </c>
      <c r="LCO123" s="50" t="str">
        <f>_xlfn.IFNA(VLOOKUP($B123,Schools,'HP Schools Calculation'!LCP$1,0),"")</f>
        <v/>
      </c>
      <c r="LCP123" s="50" t="str">
        <f>_xlfn.IFNA(VLOOKUP($B123,Schools,'HP Schools Calculation'!LCQ$1,0),"")</f>
        <v/>
      </c>
      <c r="LCQ123" s="50" t="str">
        <f>_xlfn.IFNA(VLOOKUP($B123,Schools,'HP Schools Calculation'!LCR$1,0),"")</f>
        <v/>
      </c>
      <c r="LCR123" s="50" t="str">
        <f>_xlfn.IFNA(VLOOKUP($B123,Schools,'HP Schools Calculation'!LCS$1,0),"")</f>
        <v/>
      </c>
      <c r="LCS123" s="50" t="str">
        <f>_xlfn.IFNA(VLOOKUP($B123,Schools,'HP Schools Calculation'!LCT$1,0),"")</f>
        <v/>
      </c>
      <c r="LCT123" s="50" t="str">
        <f>_xlfn.IFNA(VLOOKUP($B123,Schools,'HP Schools Calculation'!LCU$1,0),"")</f>
        <v/>
      </c>
      <c r="LCU123" s="50" t="str">
        <f>_xlfn.IFNA(VLOOKUP($B123,Schools,'HP Schools Calculation'!LCV$1,0),"")</f>
        <v/>
      </c>
      <c r="LCV123" s="50" t="str">
        <f>_xlfn.IFNA(VLOOKUP($B123,Schools,'HP Schools Calculation'!LCW$1,0),"")</f>
        <v/>
      </c>
      <c r="LCW123" s="50" t="str">
        <f>_xlfn.IFNA(VLOOKUP($B123,Schools,'HP Schools Calculation'!LCX$1,0),"")</f>
        <v/>
      </c>
      <c r="LCX123" s="50" t="str">
        <f>_xlfn.IFNA(VLOOKUP($B123,Schools,'HP Schools Calculation'!LCY$1,0),"")</f>
        <v/>
      </c>
      <c r="LCY123" s="50" t="str">
        <f>_xlfn.IFNA(VLOOKUP($B123,Schools,'HP Schools Calculation'!LCZ$1,0),"")</f>
        <v/>
      </c>
      <c r="LCZ123" s="50" t="str">
        <f>_xlfn.IFNA(VLOOKUP($B123,Schools,'HP Schools Calculation'!LDA$1,0),"")</f>
        <v/>
      </c>
      <c r="LDA123" s="50" t="str">
        <f>_xlfn.IFNA(VLOOKUP($B123,Schools,'HP Schools Calculation'!LDB$1,0),"")</f>
        <v/>
      </c>
      <c r="LDB123" s="50" t="str">
        <f>_xlfn.IFNA(VLOOKUP($B123,Schools,'HP Schools Calculation'!LDC$1,0),"")</f>
        <v/>
      </c>
      <c r="LDC123" s="50" t="str">
        <f>_xlfn.IFNA(VLOOKUP($B123,Schools,'HP Schools Calculation'!LDD$1,0),"")</f>
        <v/>
      </c>
      <c r="LDD123" s="50" t="str">
        <f>_xlfn.IFNA(VLOOKUP($B123,Schools,'HP Schools Calculation'!LDE$1,0),"")</f>
        <v/>
      </c>
      <c r="LDE123" s="50" t="str">
        <f>_xlfn.IFNA(VLOOKUP($B123,Schools,'HP Schools Calculation'!LDF$1,0),"")</f>
        <v/>
      </c>
      <c r="LDF123" s="50" t="str">
        <f>_xlfn.IFNA(VLOOKUP($B123,Schools,'HP Schools Calculation'!LDG$1,0),"")</f>
        <v/>
      </c>
      <c r="LDG123" s="50" t="str">
        <f>_xlfn.IFNA(VLOOKUP($B123,Schools,'HP Schools Calculation'!LDH$1,0),"")</f>
        <v/>
      </c>
      <c r="LDH123" s="50" t="str">
        <f>_xlfn.IFNA(VLOOKUP($B123,Schools,'HP Schools Calculation'!LDI$1,0),"")</f>
        <v/>
      </c>
      <c r="LDI123" s="50" t="str">
        <f>_xlfn.IFNA(VLOOKUP($B123,Schools,'HP Schools Calculation'!LDJ$1,0),"")</f>
        <v/>
      </c>
      <c r="LDJ123" s="50" t="str">
        <f>_xlfn.IFNA(VLOOKUP($B123,Schools,'HP Schools Calculation'!LDK$1,0),"")</f>
        <v/>
      </c>
      <c r="LDK123" s="50" t="str">
        <f>_xlfn.IFNA(VLOOKUP($B123,Schools,'HP Schools Calculation'!LDL$1,0),"")</f>
        <v/>
      </c>
      <c r="LDL123" s="50" t="str">
        <f>_xlfn.IFNA(VLOOKUP($B123,Schools,'HP Schools Calculation'!LDM$1,0),"")</f>
        <v/>
      </c>
      <c r="LDM123" s="50" t="str">
        <f>_xlfn.IFNA(VLOOKUP($B123,Schools,'HP Schools Calculation'!LDN$1,0),"")</f>
        <v/>
      </c>
      <c r="LDN123" s="50" t="str">
        <f>_xlfn.IFNA(VLOOKUP($B123,Schools,'HP Schools Calculation'!LDO$1,0),"")</f>
        <v/>
      </c>
      <c r="LDO123" s="50" t="str">
        <f>_xlfn.IFNA(VLOOKUP($B123,Schools,'HP Schools Calculation'!LDP$1,0),"")</f>
        <v/>
      </c>
      <c r="LDP123" s="50" t="str">
        <f>_xlfn.IFNA(VLOOKUP($B123,Schools,'HP Schools Calculation'!LDQ$1,0),"")</f>
        <v/>
      </c>
      <c r="LDQ123" s="50" t="str">
        <f>_xlfn.IFNA(VLOOKUP($B123,Schools,'HP Schools Calculation'!LDR$1,0),"")</f>
        <v/>
      </c>
      <c r="LDR123" s="50" t="str">
        <f>_xlfn.IFNA(VLOOKUP($B123,Schools,'HP Schools Calculation'!LDS$1,0),"")</f>
        <v/>
      </c>
      <c r="LDS123" s="50" t="str">
        <f>_xlfn.IFNA(VLOOKUP($B123,Schools,'HP Schools Calculation'!LDT$1,0),"")</f>
        <v/>
      </c>
      <c r="LDT123" s="50" t="str">
        <f>_xlfn.IFNA(VLOOKUP($B123,Schools,'HP Schools Calculation'!LDU$1,0),"")</f>
        <v/>
      </c>
      <c r="LDU123" s="50" t="str">
        <f>_xlfn.IFNA(VLOOKUP($B123,Schools,'HP Schools Calculation'!LDV$1,0),"")</f>
        <v/>
      </c>
      <c r="LDV123" s="50" t="str">
        <f>_xlfn.IFNA(VLOOKUP($B123,Schools,'HP Schools Calculation'!LDW$1,0),"")</f>
        <v/>
      </c>
      <c r="LDW123" s="50" t="str">
        <f>_xlfn.IFNA(VLOOKUP($B123,Schools,'HP Schools Calculation'!LDX$1,0),"")</f>
        <v/>
      </c>
      <c r="LDX123" s="50" t="str">
        <f>_xlfn.IFNA(VLOOKUP($B123,Schools,'HP Schools Calculation'!LDY$1,0),"")</f>
        <v/>
      </c>
      <c r="LDY123" s="50" t="str">
        <f>_xlfn.IFNA(VLOOKUP($B123,Schools,'HP Schools Calculation'!LDZ$1,0),"")</f>
        <v/>
      </c>
      <c r="LDZ123" s="50" t="str">
        <f>_xlfn.IFNA(VLOOKUP($B123,Schools,'HP Schools Calculation'!LEA$1,0),"")</f>
        <v/>
      </c>
      <c r="LEA123" s="50" t="str">
        <f>_xlfn.IFNA(VLOOKUP($B123,Schools,'HP Schools Calculation'!LEB$1,0),"")</f>
        <v/>
      </c>
      <c r="LEB123" s="50" t="str">
        <f>_xlfn.IFNA(VLOOKUP($B123,Schools,'HP Schools Calculation'!LEC$1,0),"")</f>
        <v/>
      </c>
      <c r="LEC123" s="50" t="str">
        <f>_xlfn.IFNA(VLOOKUP($B123,Schools,'HP Schools Calculation'!LED$1,0),"")</f>
        <v/>
      </c>
      <c r="LED123" s="50" t="str">
        <f>_xlfn.IFNA(VLOOKUP($B123,Schools,'HP Schools Calculation'!LEE$1,0),"")</f>
        <v/>
      </c>
      <c r="LEE123" s="50" t="str">
        <f>_xlfn.IFNA(VLOOKUP($B123,Schools,'HP Schools Calculation'!LEF$1,0),"")</f>
        <v/>
      </c>
      <c r="LEF123" s="50" t="str">
        <f>_xlfn.IFNA(VLOOKUP($B123,Schools,'HP Schools Calculation'!LEG$1,0),"")</f>
        <v/>
      </c>
      <c r="LEG123" s="50" t="str">
        <f>_xlfn.IFNA(VLOOKUP($B123,Schools,'HP Schools Calculation'!LEH$1,0),"")</f>
        <v/>
      </c>
      <c r="LEH123" s="50" t="str">
        <f>_xlfn.IFNA(VLOOKUP($B123,Schools,'HP Schools Calculation'!LEI$1,0),"")</f>
        <v/>
      </c>
      <c r="LEI123" s="50" t="str">
        <f>_xlfn.IFNA(VLOOKUP($B123,Schools,'HP Schools Calculation'!LEJ$1,0),"")</f>
        <v/>
      </c>
      <c r="LEJ123" s="50" t="str">
        <f>_xlfn.IFNA(VLOOKUP($B123,Schools,'HP Schools Calculation'!LEK$1,0),"")</f>
        <v/>
      </c>
      <c r="LEK123" s="50" t="str">
        <f>_xlfn.IFNA(VLOOKUP($B123,Schools,'HP Schools Calculation'!LEL$1,0),"")</f>
        <v/>
      </c>
      <c r="LEL123" s="50" t="str">
        <f>_xlfn.IFNA(VLOOKUP($B123,Schools,'HP Schools Calculation'!LEM$1,0),"")</f>
        <v/>
      </c>
      <c r="LEM123" s="50" t="str">
        <f>_xlfn.IFNA(VLOOKUP($B123,Schools,'HP Schools Calculation'!LEN$1,0),"")</f>
        <v/>
      </c>
      <c r="LEN123" s="50" t="str">
        <f>_xlfn.IFNA(VLOOKUP($B123,Schools,'HP Schools Calculation'!LEO$1,0),"")</f>
        <v/>
      </c>
      <c r="LEO123" s="50" t="str">
        <f>_xlfn.IFNA(VLOOKUP($B123,Schools,'HP Schools Calculation'!LEP$1,0),"")</f>
        <v/>
      </c>
      <c r="LEP123" s="50" t="str">
        <f>_xlfn.IFNA(VLOOKUP($B123,Schools,'HP Schools Calculation'!LEQ$1,0),"")</f>
        <v/>
      </c>
      <c r="LEQ123" s="50" t="str">
        <f>_xlfn.IFNA(VLOOKUP($B123,Schools,'HP Schools Calculation'!LER$1,0),"")</f>
        <v/>
      </c>
      <c r="LER123" s="50" t="str">
        <f>_xlfn.IFNA(VLOOKUP($B123,Schools,'HP Schools Calculation'!LES$1,0),"")</f>
        <v/>
      </c>
      <c r="LES123" s="50" t="str">
        <f>_xlfn.IFNA(VLOOKUP($B123,Schools,'HP Schools Calculation'!LET$1,0),"")</f>
        <v/>
      </c>
      <c r="LET123" s="50" t="str">
        <f>_xlfn.IFNA(VLOOKUP($B123,Schools,'HP Schools Calculation'!LEU$1,0),"")</f>
        <v/>
      </c>
      <c r="LEU123" s="50" t="str">
        <f>_xlfn.IFNA(VLOOKUP($B123,Schools,'HP Schools Calculation'!LEV$1,0),"")</f>
        <v/>
      </c>
      <c r="LEV123" s="50" t="str">
        <f>_xlfn.IFNA(VLOOKUP($B123,Schools,'HP Schools Calculation'!LEW$1,0),"")</f>
        <v/>
      </c>
      <c r="LEW123" s="50" t="str">
        <f>_xlfn.IFNA(VLOOKUP($B123,Schools,'HP Schools Calculation'!LEX$1,0),"")</f>
        <v/>
      </c>
      <c r="LEX123" s="50" t="str">
        <f>_xlfn.IFNA(VLOOKUP($B123,Schools,'HP Schools Calculation'!LEY$1,0),"")</f>
        <v/>
      </c>
      <c r="LEY123" s="50" t="str">
        <f>_xlfn.IFNA(VLOOKUP($B123,Schools,'HP Schools Calculation'!LEZ$1,0),"")</f>
        <v/>
      </c>
      <c r="LEZ123" s="50" t="str">
        <f>_xlfn.IFNA(VLOOKUP($B123,Schools,'HP Schools Calculation'!LFA$1,0),"")</f>
        <v/>
      </c>
      <c r="LFA123" s="50" t="str">
        <f>_xlfn.IFNA(VLOOKUP($B123,Schools,'HP Schools Calculation'!LFB$1,0),"")</f>
        <v/>
      </c>
      <c r="LFB123" s="50" t="str">
        <f>_xlfn.IFNA(VLOOKUP($B123,Schools,'HP Schools Calculation'!LFC$1,0),"")</f>
        <v/>
      </c>
      <c r="LFC123" s="50" t="str">
        <f>_xlfn.IFNA(VLOOKUP($B123,Schools,'HP Schools Calculation'!LFD$1,0),"")</f>
        <v/>
      </c>
      <c r="LFD123" s="50" t="str">
        <f>_xlfn.IFNA(VLOOKUP($B123,Schools,'HP Schools Calculation'!LFE$1,0),"")</f>
        <v/>
      </c>
      <c r="LFE123" s="50" t="str">
        <f>_xlfn.IFNA(VLOOKUP($B123,Schools,'HP Schools Calculation'!LFF$1,0),"")</f>
        <v/>
      </c>
      <c r="LFF123" s="50" t="str">
        <f>_xlfn.IFNA(VLOOKUP($B123,Schools,'HP Schools Calculation'!LFG$1,0),"")</f>
        <v/>
      </c>
      <c r="LFG123" s="50" t="str">
        <f>_xlfn.IFNA(VLOOKUP($B123,Schools,'HP Schools Calculation'!LFH$1,0),"")</f>
        <v/>
      </c>
      <c r="LFH123" s="50" t="str">
        <f>_xlfn.IFNA(VLOOKUP($B123,Schools,'HP Schools Calculation'!LFI$1,0),"")</f>
        <v/>
      </c>
      <c r="LFI123" s="50" t="str">
        <f>_xlfn.IFNA(VLOOKUP($B123,Schools,'HP Schools Calculation'!LFJ$1,0),"")</f>
        <v/>
      </c>
      <c r="LFJ123" s="50" t="str">
        <f>_xlfn.IFNA(VLOOKUP($B123,Schools,'HP Schools Calculation'!LFK$1,0),"")</f>
        <v/>
      </c>
      <c r="LFK123" s="50" t="str">
        <f>_xlfn.IFNA(VLOOKUP($B123,Schools,'HP Schools Calculation'!LFL$1,0),"")</f>
        <v/>
      </c>
      <c r="LFL123" s="50" t="str">
        <f>_xlfn.IFNA(VLOOKUP($B123,Schools,'HP Schools Calculation'!LFM$1,0),"")</f>
        <v/>
      </c>
      <c r="LFM123" s="50" t="str">
        <f>_xlfn.IFNA(VLOOKUP($B123,Schools,'HP Schools Calculation'!LFN$1,0),"")</f>
        <v/>
      </c>
      <c r="LFN123" s="50" t="str">
        <f>_xlfn.IFNA(VLOOKUP($B123,Schools,'HP Schools Calculation'!LFO$1,0),"")</f>
        <v/>
      </c>
      <c r="LFO123" s="50" t="str">
        <f>_xlfn.IFNA(VLOOKUP($B123,Schools,'HP Schools Calculation'!LFP$1,0),"")</f>
        <v/>
      </c>
      <c r="LFP123" s="50" t="str">
        <f>_xlfn.IFNA(VLOOKUP($B123,Schools,'HP Schools Calculation'!LFQ$1,0),"")</f>
        <v/>
      </c>
      <c r="LFQ123" s="50" t="str">
        <f>_xlfn.IFNA(VLOOKUP($B123,Schools,'HP Schools Calculation'!LFR$1,0),"")</f>
        <v/>
      </c>
      <c r="LFR123" s="50" t="str">
        <f>_xlfn.IFNA(VLOOKUP($B123,Schools,'HP Schools Calculation'!LFS$1,0),"")</f>
        <v/>
      </c>
      <c r="LFS123" s="50" t="str">
        <f>_xlfn.IFNA(VLOOKUP($B123,Schools,'HP Schools Calculation'!LFT$1,0),"")</f>
        <v/>
      </c>
      <c r="LFT123" s="50" t="str">
        <f>_xlfn.IFNA(VLOOKUP($B123,Schools,'HP Schools Calculation'!LFU$1,0),"")</f>
        <v/>
      </c>
      <c r="LFU123" s="50" t="str">
        <f>_xlfn.IFNA(VLOOKUP($B123,Schools,'HP Schools Calculation'!LFV$1,0),"")</f>
        <v/>
      </c>
      <c r="LFV123" s="50" t="str">
        <f>_xlfn.IFNA(VLOOKUP($B123,Schools,'HP Schools Calculation'!LFW$1,0),"")</f>
        <v/>
      </c>
      <c r="LFW123" s="50" t="str">
        <f>_xlfn.IFNA(VLOOKUP($B123,Schools,'HP Schools Calculation'!LFX$1,0),"")</f>
        <v/>
      </c>
      <c r="LFX123" s="50" t="str">
        <f>_xlfn.IFNA(VLOOKUP($B123,Schools,'HP Schools Calculation'!LFY$1,0),"")</f>
        <v/>
      </c>
      <c r="LFY123" s="50" t="str">
        <f>_xlfn.IFNA(VLOOKUP($B123,Schools,'HP Schools Calculation'!LFZ$1,0),"")</f>
        <v/>
      </c>
      <c r="LFZ123" s="50" t="str">
        <f>_xlfn.IFNA(VLOOKUP($B123,Schools,'HP Schools Calculation'!LGA$1,0),"")</f>
        <v/>
      </c>
      <c r="LGA123" s="50" t="str">
        <f>_xlfn.IFNA(VLOOKUP($B123,Schools,'HP Schools Calculation'!LGB$1,0),"")</f>
        <v/>
      </c>
      <c r="LGB123" s="50" t="str">
        <f>_xlfn.IFNA(VLOOKUP($B123,Schools,'HP Schools Calculation'!LGC$1,0),"")</f>
        <v/>
      </c>
      <c r="LGC123" s="50" t="str">
        <f>_xlfn.IFNA(VLOOKUP($B123,Schools,'HP Schools Calculation'!LGD$1,0),"")</f>
        <v/>
      </c>
      <c r="LGD123" s="50" t="str">
        <f>_xlfn.IFNA(VLOOKUP($B123,Schools,'HP Schools Calculation'!LGE$1,0),"")</f>
        <v/>
      </c>
      <c r="LGE123" s="50" t="str">
        <f>_xlfn.IFNA(VLOOKUP($B123,Schools,'HP Schools Calculation'!LGF$1,0),"")</f>
        <v/>
      </c>
      <c r="LGF123" s="50" t="str">
        <f>_xlfn.IFNA(VLOOKUP($B123,Schools,'HP Schools Calculation'!LGG$1,0),"")</f>
        <v/>
      </c>
      <c r="LGG123" s="50" t="str">
        <f>_xlfn.IFNA(VLOOKUP($B123,Schools,'HP Schools Calculation'!LGH$1,0),"")</f>
        <v/>
      </c>
      <c r="LGH123" s="50" t="str">
        <f>_xlfn.IFNA(VLOOKUP($B123,Schools,'HP Schools Calculation'!LGI$1,0),"")</f>
        <v/>
      </c>
      <c r="LGI123" s="50" t="str">
        <f>_xlfn.IFNA(VLOOKUP($B123,Schools,'HP Schools Calculation'!LGJ$1,0),"")</f>
        <v/>
      </c>
      <c r="LGJ123" s="50" t="str">
        <f>_xlfn.IFNA(VLOOKUP($B123,Schools,'HP Schools Calculation'!LGK$1,0),"")</f>
        <v/>
      </c>
      <c r="LGK123" s="50" t="str">
        <f>_xlfn.IFNA(VLOOKUP($B123,Schools,'HP Schools Calculation'!LGL$1,0),"")</f>
        <v/>
      </c>
      <c r="LGL123" s="50" t="str">
        <f>_xlfn.IFNA(VLOOKUP($B123,Schools,'HP Schools Calculation'!LGM$1,0),"")</f>
        <v/>
      </c>
      <c r="LGM123" s="50" t="str">
        <f>_xlfn.IFNA(VLOOKUP($B123,Schools,'HP Schools Calculation'!LGN$1,0),"")</f>
        <v/>
      </c>
      <c r="LGN123" s="50" t="str">
        <f>_xlfn.IFNA(VLOOKUP($B123,Schools,'HP Schools Calculation'!LGO$1,0),"")</f>
        <v/>
      </c>
      <c r="LGO123" s="50" t="str">
        <f>_xlfn.IFNA(VLOOKUP($B123,Schools,'HP Schools Calculation'!LGP$1,0),"")</f>
        <v/>
      </c>
      <c r="LGP123" s="50" t="str">
        <f>_xlfn.IFNA(VLOOKUP($B123,Schools,'HP Schools Calculation'!LGQ$1,0),"")</f>
        <v/>
      </c>
      <c r="LGQ123" s="50" t="str">
        <f>_xlfn.IFNA(VLOOKUP($B123,Schools,'HP Schools Calculation'!LGR$1,0),"")</f>
        <v/>
      </c>
      <c r="LGR123" s="50" t="str">
        <f>_xlfn.IFNA(VLOOKUP($B123,Schools,'HP Schools Calculation'!LGS$1,0),"")</f>
        <v/>
      </c>
      <c r="LGS123" s="50" t="str">
        <f>_xlfn.IFNA(VLOOKUP($B123,Schools,'HP Schools Calculation'!LGT$1,0),"")</f>
        <v/>
      </c>
      <c r="LGT123" s="50" t="str">
        <f>_xlfn.IFNA(VLOOKUP($B123,Schools,'HP Schools Calculation'!LGU$1,0),"")</f>
        <v/>
      </c>
      <c r="LGU123" s="50" t="str">
        <f>_xlfn.IFNA(VLOOKUP($B123,Schools,'HP Schools Calculation'!LGV$1,0),"")</f>
        <v/>
      </c>
      <c r="LGV123" s="50" t="str">
        <f>_xlfn.IFNA(VLOOKUP($B123,Schools,'HP Schools Calculation'!LGW$1,0),"")</f>
        <v/>
      </c>
      <c r="LGW123" s="50" t="str">
        <f>_xlfn.IFNA(VLOOKUP($B123,Schools,'HP Schools Calculation'!LGX$1,0),"")</f>
        <v/>
      </c>
      <c r="LGX123" s="50" t="str">
        <f>_xlfn.IFNA(VLOOKUP($B123,Schools,'HP Schools Calculation'!LGY$1,0),"")</f>
        <v/>
      </c>
      <c r="LGY123" s="50" t="str">
        <f>_xlfn.IFNA(VLOOKUP($B123,Schools,'HP Schools Calculation'!LGZ$1,0),"")</f>
        <v/>
      </c>
      <c r="LGZ123" s="50" t="str">
        <f>_xlfn.IFNA(VLOOKUP($B123,Schools,'HP Schools Calculation'!LHA$1,0),"")</f>
        <v/>
      </c>
      <c r="LHA123" s="50" t="str">
        <f>_xlfn.IFNA(VLOOKUP($B123,Schools,'HP Schools Calculation'!LHB$1,0),"")</f>
        <v/>
      </c>
      <c r="LHB123" s="50" t="str">
        <f>_xlfn.IFNA(VLOOKUP($B123,Schools,'HP Schools Calculation'!LHC$1,0),"")</f>
        <v/>
      </c>
      <c r="LHC123" s="50" t="str">
        <f>_xlfn.IFNA(VLOOKUP($B123,Schools,'HP Schools Calculation'!LHD$1,0),"")</f>
        <v/>
      </c>
      <c r="LHD123" s="50" t="str">
        <f>_xlfn.IFNA(VLOOKUP($B123,Schools,'HP Schools Calculation'!LHE$1,0),"")</f>
        <v/>
      </c>
      <c r="LHE123" s="50" t="str">
        <f>_xlfn.IFNA(VLOOKUP($B123,Schools,'HP Schools Calculation'!LHF$1,0),"")</f>
        <v/>
      </c>
      <c r="LHF123" s="50" t="str">
        <f>_xlfn.IFNA(VLOOKUP($B123,Schools,'HP Schools Calculation'!LHG$1,0),"")</f>
        <v/>
      </c>
      <c r="LHG123" s="50" t="str">
        <f>_xlfn.IFNA(VLOOKUP($B123,Schools,'HP Schools Calculation'!LHH$1,0),"")</f>
        <v/>
      </c>
      <c r="LHH123" s="50" t="str">
        <f>_xlfn.IFNA(VLOOKUP($B123,Schools,'HP Schools Calculation'!LHI$1,0),"")</f>
        <v/>
      </c>
      <c r="LHI123" s="50" t="str">
        <f>_xlfn.IFNA(VLOOKUP($B123,Schools,'HP Schools Calculation'!LHJ$1,0),"")</f>
        <v/>
      </c>
      <c r="LHJ123" s="50" t="str">
        <f>_xlfn.IFNA(VLOOKUP($B123,Schools,'HP Schools Calculation'!LHK$1,0),"")</f>
        <v/>
      </c>
      <c r="LHK123" s="50" t="str">
        <f>_xlfn.IFNA(VLOOKUP($B123,Schools,'HP Schools Calculation'!LHL$1,0),"")</f>
        <v/>
      </c>
      <c r="LHL123" s="50" t="str">
        <f>_xlfn.IFNA(VLOOKUP($B123,Schools,'HP Schools Calculation'!LHM$1,0),"")</f>
        <v/>
      </c>
      <c r="LHM123" s="50" t="str">
        <f>_xlfn.IFNA(VLOOKUP($B123,Schools,'HP Schools Calculation'!LHN$1,0),"")</f>
        <v/>
      </c>
      <c r="LHN123" s="50" t="str">
        <f>_xlfn.IFNA(VLOOKUP($B123,Schools,'HP Schools Calculation'!LHO$1,0),"")</f>
        <v/>
      </c>
      <c r="LHO123" s="50" t="str">
        <f>_xlfn.IFNA(VLOOKUP($B123,Schools,'HP Schools Calculation'!LHP$1,0),"")</f>
        <v/>
      </c>
      <c r="LHP123" s="50" t="str">
        <f>_xlfn.IFNA(VLOOKUP($B123,Schools,'HP Schools Calculation'!LHQ$1,0),"")</f>
        <v/>
      </c>
      <c r="LHQ123" s="50" t="str">
        <f>_xlfn.IFNA(VLOOKUP($B123,Schools,'HP Schools Calculation'!LHR$1,0),"")</f>
        <v/>
      </c>
      <c r="LHR123" s="50" t="str">
        <f>_xlfn.IFNA(VLOOKUP($B123,Schools,'HP Schools Calculation'!LHS$1,0),"")</f>
        <v/>
      </c>
      <c r="LHS123" s="50" t="str">
        <f>_xlfn.IFNA(VLOOKUP($B123,Schools,'HP Schools Calculation'!LHT$1,0),"")</f>
        <v/>
      </c>
      <c r="LHT123" s="50" t="str">
        <f>_xlfn.IFNA(VLOOKUP($B123,Schools,'HP Schools Calculation'!LHU$1,0),"")</f>
        <v/>
      </c>
      <c r="LHU123" s="50" t="str">
        <f>_xlfn.IFNA(VLOOKUP($B123,Schools,'HP Schools Calculation'!LHV$1,0),"")</f>
        <v/>
      </c>
      <c r="LHV123" s="50" t="str">
        <f>_xlfn.IFNA(VLOOKUP($B123,Schools,'HP Schools Calculation'!LHW$1,0),"")</f>
        <v/>
      </c>
      <c r="LHW123" s="50" t="str">
        <f>_xlfn.IFNA(VLOOKUP($B123,Schools,'HP Schools Calculation'!LHX$1,0),"")</f>
        <v/>
      </c>
      <c r="LHX123" s="50" t="str">
        <f>_xlfn.IFNA(VLOOKUP($B123,Schools,'HP Schools Calculation'!LHY$1,0),"")</f>
        <v/>
      </c>
      <c r="LHY123" s="50" t="str">
        <f>_xlfn.IFNA(VLOOKUP($B123,Schools,'HP Schools Calculation'!LHZ$1,0),"")</f>
        <v/>
      </c>
      <c r="LHZ123" s="50" t="str">
        <f>_xlfn.IFNA(VLOOKUP($B123,Schools,'HP Schools Calculation'!LIA$1,0),"")</f>
        <v/>
      </c>
      <c r="LIA123" s="50" t="str">
        <f>_xlfn.IFNA(VLOOKUP($B123,Schools,'HP Schools Calculation'!LIB$1,0),"")</f>
        <v/>
      </c>
      <c r="LIB123" s="50" t="str">
        <f>_xlfn.IFNA(VLOOKUP($B123,Schools,'HP Schools Calculation'!LIC$1,0),"")</f>
        <v/>
      </c>
      <c r="LIC123" s="50" t="str">
        <f>_xlfn.IFNA(VLOOKUP($B123,Schools,'HP Schools Calculation'!LID$1,0),"")</f>
        <v/>
      </c>
      <c r="LID123" s="50" t="str">
        <f>_xlfn.IFNA(VLOOKUP($B123,Schools,'HP Schools Calculation'!LIE$1,0),"")</f>
        <v/>
      </c>
      <c r="LIE123" s="50" t="str">
        <f>_xlfn.IFNA(VLOOKUP($B123,Schools,'HP Schools Calculation'!LIF$1,0),"")</f>
        <v/>
      </c>
      <c r="LIF123" s="50" t="str">
        <f>_xlfn.IFNA(VLOOKUP($B123,Schools,'HP Schools Calculation'!LIG$1,0),"")</f>
        <v/>
      </c>
      <c r="LIG123" s="50" t="str">
        <f>_xlfn.IFNA(VLOOKUP($B123,Schools,'HP Schools Calculation'!LIH$1,0),"")</f>
        <v/>
      </c>
      <c r="LIH123" s="50" t="str">
        <f>_xlfn.IFNA(VLOOKUP($B123,Schools,'HP Schools Calculation'!LII$1,0),"")</f>
        <v/>
      </c>
      <c r="LII123" s="50" t="str">
        <f>_xlfn.IFNA(VLOOKUP($B123,Schools,'HP Schools Calculation'!LIJ$1,0),"")</f>
        <v/>
      </c>
      <c r="LIJ123" s="50" t="str">
        <f>_xlfn.IFNA(VLOOKUP($B123,Schools,'HP Schools Calculation'!LIK$1,0),"")</f>
        <v/>
      </c>
      <c r="LIK123" s="50" t="str">
        <f>_xlfn.IFNA(VLOOKUP($B123,Schools,'HP Schools Calculation'!LIL$1,0),"")</f>
        <v/>
      </c>
      <c r="LIL123" s="50" t="str">
        <f>_xlfn.IFNA(VLOOKUP($B123,Schools,'HP Schools Calculation'!LIM$1,0),"")</f>
        <v/>
      </c>
      <c r="LIM123" s="50" t="str">
        <f>_xlfn.IFNA(VLOOKUP($B123,Schools,'HP Schools Calculation'!LIN$1,0),"")</f>
        <v/>
      </c>
      <c r="LIN123" s="50" t="str">
        <f>_xlfn.IFNA(VLOOKUP($B123,Schools,'HP Schools Calculation'!LIO$1,0),"")</f>
        <v/>
      </c>
      <c r="LIO123" s="50" t="str">
        <f>_xlfn.IFNA(VLOOKUP($B123,Schools,'HP Schools Calculation'!LIP$1,0),"")</f>
        <v/>
      </c>
      <c r="LIP123" s="50" t="str">
        <f>_xlfn.IFNA(VLOOKUP($B123,Schools,'HP Schools Calculation'!LIQ$1,0),"")</f>
        <v/>
      </c>
      <c r="LIQ123" s="50" t="str">
        <f>_xlfn.IFNA(VLOOKUP($B123,Schools,'HP Schools Calculation'!LIR$1,0),"")</f>
        <v/>
      </c>
      <c r="LIR123" s="50" t="str">
        <f>_xlfn.IFNA(VLOOKUP($B123,Schools,'HP Schools Calculation'!LIS$1,0),"")</f>
        <v/>
      </c>
      <c r="LIS123" s="50" t="str">
        <f>_xlfn.IFNA(VLOOKUP($B123,Schools,'HP Schools Calculation'!LIT$1,0),"")</f>
        <v/>
      </c>
      <c r="LIT123" s="50" t="str">
        <f>_xlfn.IFNA(VLOOKUP($B123,Schools,'HP Schools Calculation'!LIU$1,0),"")</f>
        <v/>
      </c>
      <c r="LIU123" s="50" t="str">
        <f>_xlfn.IFNA(VLOOKUP($B123,Schools,'HP Schools Calculation'!LIV$1,0),"")</f>
        <v/>
      </c>
      <c r="LIV123" s="50" t="str">
        <f>_xlfn.IFNA(VLOOKUP($B123,Schools,'HP Schools Calculation'!LIW$1,0),"")</f>
        <v/>
      </c>
      <c r="LIW123" s="50" t="str">
        <f>_xlfn.IFNA(VLOOKUP($B123,Schools,'HP Schools Calculation'!LIX$1,0),"")</f>
        <v/>
      </c>
      <c r="LIX123" s="50" t="str">
        <f>_xlfn.IFNA(VLOOKUP($B123,Schools,'HP Schools Calculation'!LIY$1,0),"")</f>
        <v/>
      </c>
      <c r="LIY123" s="50" t="str">
        <f>_xlfn.IFNA(VLOOKUP($B123,Schools,'HP Schools Calculation'!LIZ$1,0),"")</f>
        <v/>
      </c>
      <c r="LIZ123" s="50" t="str">
        <f>_xlfn.IFNA(VLOOKUP($B123,Schools,'HP Schools Calculation'!LJA$1,0),"")</f>
        <v/>
      </c>
      <c r="LJA123" s="50" t="str">
        <f>_xlfn.IFNA(VLOOKUP($B123,Schools,'HP Schools Calculation'!LJB$1,0),"")</f>
        <v/>
      </c>
      <c r="LJB123" s="50" t="str">
        <f>_xlfn.IFNA(VLOOKUP($B123,Schools,'HP Schools Calculation'!LJC$1,0),"")</f>
        <v/>
      </c>
      <c r="LJC123" s="50" t="str">
        <f>_xlfn.IFNA(VLOOKUP($B123,Schools,'HP Schools Calculation'!LJD$1,0),"")</f>
        <v/>
      </c>
      <c r="LJD123" s="50" t="str">
        <f>_xlfn.IFNA(VLOOKUP($B123,Schools,'HP Schools Calculation'!LJE$1,0),"")</f>
        <v/>
      </c>
      <c r="LJE123" s="50" t="str">
        <f>_xlfn.IFNA(VLOOKUP($B123,Schools,'HP Schools Calculation'!LJF$1,0),"")</f>
        <v/>
      </c>
      <c r="LJF123" s="50" t="str">
        <f>_xlfn.IFNA(VLOOKUP($B123,Schools,'HP Schools Calculation'!LJG$1,0),"")</f>
        <v/>
      </c>
      <c r="LJG123" s="50" t="str">
        <f>_xlfn.IFNA(VLOOKUP($B123,Schools,'HP Schools Calculation'!LJH$1,0),"")</f>
        <v/>
      </c>
      <c r="LJH123" s="50" t="str">
        <f>_xlfn.IFNA(VLOOKUP($B123,Schools,'HP Schools Calculation'!LJI$1,0),"")</f>
        <v/>
      </c>
      <c r="LJI123" s="50" t="str">
        <f>_xlfn.IFNA(VLOOKUP($B123,Schools,'HP Schools Calculation'!LJJ$1,0),"")</f>
        <v/>
      </c>
      <c r="LJJ123" s="50" t="str">
        <f>_xlfn.IFNA(VLOOKUP($B123,Schools,'HP Schools Calculation'!LJK$1,0),"")</f>
        <v/>
      </c>
      <c r="LJK123" s="50" t="str">
        <f>_xlfn.IFNA(VLOOKUP($B123,Schools,'HP Schools Calculation'!LJL$1,0),"")</f>
        <v/>
      </c>
      <c r="LJL123" s="50" t="str">
        <f>_xlfn.IFNA(VLOOKUP($B123,Schools,'HP Schools Calculation'!LJM$1,0),"")</f>
        <v/>
      </c>
      <c r="LJM123" s="50" t="str">
        <f>_xlfn.IFNA(VLOOKUP($B123,Schools,'HP Schools Calculation'!LJN$1,0),"")</f>
        <v/>
      </c>
      <c r="LJN123" s="50" t="str">
        <f>_xlfn.IFNA(VLOOKUP($B123,Schools,'HP Schools Calculation'!LJO$1,0),"")</f>
        <v/>
      </c>
      <c r="LJO123" s="50" t="str">
        <f>_xlfn.IFNA(VLOOKUP($B123,Schools,'HP Schools Calculation'!LJP$1,0),"")</f>
        <v/>
      </c>
      <c r="LJP123" s="50" t="str">
        <f>_xlfn.IFNA(VLOOKUP($B123,Schools,'HP Schools Calculation'!LJQ$1,0),"")</f>
        <v/>
      </c>
      <c r="LJQ123" s="50" t="str">
        <f>_xlfn.IFNA(VLOOKUP($B123,Schools,'HP Schools Calculation'!LJR$1,0),"")</f>
        <v/>
      </c>
      <c r="LJR123" s="50" t="str">
        <f>_xlfn.IFNA(VLOOKUP($B123,Schools,'HP Schools Calculation'!LJS$1,0),"")</f>
        <v/>
      </c>
      <c r="LJS123" s="50" t="str">
        <f>_xlfn.IFNA(VLOOKUP($B123,Schools,'HP Schools Calculation'!LJT$1,0),"")</f>
        <v/>
      </c>
      <c r="LJT123" s="50" t="str">
        <f>_xlfn.IFNA(VLOOKUP($B123,Schools,'HP Schools Calculation'!LJU$1,0),"")</f>
        <v/>
      </c>
      <c r="LJU123" s="50" t="str">
        <f>_xlfn.IFNA(VLOOKUP($B123,Schools,'HP Schools Calculation'!LJV$1,0),"")</f>
        <v/>
      </c>
      <c r="LJV123" s="50" t="str">
        <f>_xlfn.IFNA(VLOOKUP($B123,Schools,'HP Schools Calculation'!LJW$1,0),"")</f>
        <v/>
      </c>
      <c r="LJW123" s="50" t="str">
        <f>_xlfn.IFNA(VLOOKUP($B123,Schools,'HP Schools Calculation'!LJX$1,0),"")</f>
        <v/>
      </c>
      <c r="LJX123" s="50" t="str">
        <f>_xlfn.IFNA(VLOOKUP($B123,Schools,'HP Schools Calculation'!LJY$1,0),"")</f>
        <v/>
      </c>
      <c r="LJY123" s="50" t="str">
        <f>_xlfn.IFNA(VLOOKUP($B123,Schools,'HP Schools Calculation'!LJZ$1,0),"")</f>
        <v/>
      </c>
      <c r="LJZ123" s="50" t="str">
        <f>_xlfn.IFNA(VLOOKUP($B123,Schools,'HP Schools Calculation'!LKA$1,0),"")</f>
        <v/>
      </c>
      <c r="LKA123" s="50" t="str">
        <f>_xlfn.IFNA(VLOOKUP($B123,Schools,'HP Schools Calculation'!LKB$1,0),"")</f>
        <v/>
      </c>
      <c r="LKB123" s="50" t="str">
        <f>_xlfn.IFNA(VLOOKUP($B123,Schools,'HP Schools Calculation'!LKC$1,0),"")</f>
        <v/>
      </c>
      <c r="LKC123" s="50" t="str">
        <f>_xlfn.IFNA(VLOOKUP($B123,Schools,'HP Schools Calculation'!LKD$1,0),"")</f>
        <v/>
      </c>
      <c r="LKD123" s="50" t="str">
        <f>_xlfn.IFNA(VLOOKUP($B123,Schools,'HP Schools Calculation'!LKE$1,0),"")</f>
        <v/>
      </c>
      <c r="LKE123" s="50" t="str">
        <f>_xlfn.IFNA(VLOOKUP($B123,Schools,'HP Schools Calculation'!LKF$1,0),"")</f>
        <v/>
      </c>
      <c r="LKF123" s="50" t="str">
        <f>_xlfn.IFNA(VLOOKUP($B123,Schools,'HP Schools Calculation'!LKG$1,0),"")</f>
        <v/>
      </c>
      <c r="LKG123" s="50" t="str">
        <f>_xlfn.IFNA(VLOOKUP($B123,Schools,'HP Schools Calculation'!LKH$1,0),"")</f>
        <v/>
      </c>
      <c r="LKH123" s="50" t="str">
        <f>_xlfn.IFNA(VLOOKUP($B123,Schools,'HP Schools Calculation'!LKI$1,0),"")</f>
        <v/>
      </c>
      <c r="LKI123" s="50" t="str">
        <f>_xlfn.IFNA(VLOOKUP($B123,Schools,'HP Schools Calculation'!LKJ$1,0),"")</f>
        <v/>
      </c>
      <c r="LKJ123" s="50" t="str">
        <f>_xlfn.IFNA(VLOOKUP($B123,Schools,'HP Schools Calculation'!LKK$1,0),"")</f>
        <v/>
      </c>
      <c r="LKK123" s="50" t="str">
        <f>_xlfn.IFNA(VLOOKUP($B123,Schools,'HP Schools Calculation'!LKL$1,0),"")</f>
        <v/>
      </c>
      <c r="LKL123" s="50" t="str">
        <f>_xlfn.IFNA(VLOOKUP($B123,Schools,'HP Schools Calculation'!LKM$1,0),"")</f>
        <v/>
      </c>
      <c r="LKM123" s="50" t="str">
        <f>_xlfn.IFNA(VLOOKUP($B123,Schools,'HP Schools Calculation'!LKN$1,0),"")</f>
        <v/>
      </c>
      <c r="LKN123" s="50" t="str">
        <f>_xlfn.IFNA(VLOOKUP($B123,Schools,'HP Schools Calculation'!LKO$1,0),"")</f>
        <v/>
      </c>
      <c r="LKO123" s="50" t="str">
        <f>_xlfn.IFNA(VLOOKUP($B123,Schools,'HP Schools Calculation'!LKP$1,0),"")</f>
        <v/>
      </c>
      <c r="LKP123" s="50" t="str">
        <f>_xlfn.IFNA(VLOOKUP($B123,Schools,'HP Schools Calculation'!LKQ$1,0),"")</f>
        <v/>
      </c>
      <c r="LKQ123" s="50" t="str">
        <f>_xlfn.IFNA(VLOOKUP($B123,Schools,'HP Schools Calculation'!LKR$1,0),"")</f>
        <v/>
      </c>
      <c r="LKR123" s="50" t="str">
        <f>_xlfn.IFNA(VLOOKUP($B123,Schools,'HP Schools Calculation'!LKS$1,0),"")</f>
        <v/>
      </c>
      <c r="LKS123" s="50" t="str">
        <f>_xlfn.IFNA(VLOOKUP($B123,Schools,'HP Schools Calculation'!LKT$1,0),"")</f>
        <v/>
      </c>
      <c r="LKT123" s="50" t="str">
        <f>_xlfn.IFNA(VLOOKUP($B123,Schools,'HP Schools Calculation'!LKU$1,0),"")</f>
        <v/>
      </c>
      <c r="LKU123" s="50" t="str">
        <f>_xlfn.IFNA(VLOOKUP($B123,Schools,'HP Schools Calculation'!LKV$1,0),"")</f>
        <v/>
      </c>
      <c r="LKV123" s="50" t="str">
        <f>_xlfn.IFNA(VLOOKUP($B123,Schools,'HP Schools Calculation'!LKW$1,0),"")</f>
        <v/>
      </c>
      <c r="LKW123" s="50" t="str">
        <f>_xlfn.IFNA(VLOOKUP($B123,Schools,'HP Schools Calculation'!LKX$1,0),"")</f>
        <v/>
      </c>
      <c r="LKX123" s="50" t="str">
        <f>_xlfn.IFNA(VLOOKUP($B123,Schools,'HP Schools Calculation'!LKY$1,0),"")</f>
        <v/>
      </c>
      <c r="LKY123" s="50" t="str">
        <f>_xlfn.IFNA(VLOOKUP($B123,Schools,'HP Schools Calculation'!LKZ$1,0),"")</f>
        <v/>
      </c>
      <c r="LKZ123" s="50" t="str">
        <f>_xlfn.IFNA(VLOOKUP($B123,Schools,'HP Schools Calculation'!LLA$1,0),"")</f>
        <v/>
      </c>
      <c r="LLA123" s="50" t="str">
        <f>_xlfn.IFNA(VLOOKUP($B123,Schools,'HP Schools Calculation'!LLB$1,0),"")</f>
        <v/>
      </c>
      <c r="LLB123" s="50" t="str">
        <f>_xlfn.IFNA(VLOOKUP($B123,Schools,'HP Schools Calculation'!LLC$1,0),"")</f>
        <v/>
      </c>
      <c r="LLC123" s="50" t="str">
        <f>_xlfn.IFNA(VLOOKUP($B123,Schools,'HP Schools Calculation'!LLD$1,0),"")</f>
        <v/>
      </c>
      <c r="LLD123" s="50" t="str">
        <f>_xlfn.IFNA(VLOOKUP($B123,Schools,'HP Schools Calculation'!LLE$1,0),"")</f>
        <v/>
      </c>
      <c r="LLE123" s="50" t="str">
        <f>_xlfn.IFNA(VLOOKUP($B123,Schools,'HP Schools Calculation'!LLF$1,0),"")</f>
        <v/>
      </c>
      <c r="LLF123" s="50" t="str">
        <f>_xlfn.IFNA(VLOOKUP($B123,Schools,'HP Schools Calculation'!LLG$1,0),"")</f>
        <v/>
      </c>
      <c r="LLG123" s="50" t="str">
        <f>_xlfn.IFNA(VLOOKUP($B123,Schools,'HP Schools Calculation'!LLH$1,0),"")</f>
        <v/>
      </c>
      <c r="LLH123" s="50" t="str">
        <f>_xlfn.IFNA(VLOOKUP($B123,Schools,'HP Schools Calculation'!LLI$1,0),"")</f>
        <v/>
      </c>
      <c r="LLI123" s="50" t="str">
        <f>_xlfn.IFNA(VLOOKUP($B123,Schools,'HP Schools Calculation'!LLJ$1,0),"")</f>
        <v/>
      </c>
      <c r="LLJ123" s="50" t="str">
        <f>_xlfn.IFNA(VLOOKUP($B123,Schools,'HP Schools Calculation'!LLK$1,0),"")</f>
        <v/>
      </c>
      <c r="LLK123" s="50" t="str">
        <f>_xlfn.IFNA(VLOOKUP($B123,Schools,'HP Schools Calculation'!LLL$1,0),"")</f>
        <v/>
      </c>
      <c r="LLL123" s="50" t="str">
        <f>_xlfn.IFNA(VLOOKUP($B123,Schools,'HP Schools Calculation'!LLM$1,0),"")</f>
        <v/>
      </c>
      <c r="LLM123" s="50" t="str">
        <f>_xlfn.IFNA(VLOOKUP($B123,Schools,'HP Schools Calculation'!LLN$1,0),"")</f>
        <v/>
      </c>
      <c r="LLN123" s="50" t="str">
        <f>_xlfn.IFNA(VLOOKUP($B123,Schools,'HP Schools Calculation'!LLO$1,0),"")</f>
        <v/>
      </c>
      <c r="LLO123" s="50" t="str">
        <f>_xlfn.IFNA(VLOOKUP($B123,Schools,'HP Schools Calculation'!LLP$1,0),"")</f>
        <v/>
      </c>
      <c r="LLP123" s="50" t="str">
        <f>_xlfn.IFNA(VLOOKUP($B123,Schools,'HP Schools Calculation'!LLQ$1,0),"")</f>
        <v/>
      </c>
      <c r="LLQ123" s="50" t="str">
        <f>_xlfn.IFNA(VLOOKUP($B123,Schools,'HP Schools Calculation'!LLR$1,0),"")</f>
        <v/>
      </c>
      <c r="LLR123" s="50" t="str">
        <f>_xlfn.IFNA(VLOOKUP($B123,Schools,'HP Schools Calculation'!LLS$1,0),"")</f>
        <v/>
      </c>
      <c r="LLS123" s="50" t="str">
        <f>_xlfn.IFNA(VLOOKUP($B123,Schools,'HP Schools Calculation'!LLT$1,0),"")</f>
        <v/>
      </c>
      <c r="LLT123" s="50" t="str">
        <f>_xlfn.IFNA(VLOOKUP($B123,Schools,'HP Schools Calculation'!LLU$1,0),"")</f>
        <v/>
      </c>
      <c r="LLU123" s="50" t="str">
        <f>_xlfn.IFNA(VLOOKUP($B123,Schools,'HP Schools Calculation'!LLV$1,0),"")</f>
        <v/>
      </c>
      <c r="LLV123" s="50" t="str">
        <f>_xlfn.IFNA(VLOOKUP($B123,Schools,'HP Schools Calculation'!LLW$1,0),"")</f>
        <v/>
      </c>
      <c r="LLW123" s="50" t="str">
        <f>_xlfn.IFNA(VLOOKUP($B123,Schools,'HP Schools Calculation'!LLX$1,0),"")</f>
        <v/>
      </c>
      <c r="LLX123" s="50" t="str">
        <f>_xlfn.IFNA(VLOOKUP($B123,Schools,'HP Schools Calculation'!LLY$1,0),"")</f>
        <v/>
      </c>
      <c r="LLY123" s="50" t="str">
        <f>_xlfn.IFNA(VLOOKUP($B123,Schools,'HP Schools Calculation'!LLZ$1,0),"")</f>
        <v/>
      </c>
      <c r="LLZ123" s="50" t="str">
        <f>_xlfn.IFNA(VLOOKUP($B123,Schools,'HP Schools Calculation'!LMA$1,0),"")</f>
        <v/>
      </c>
      <c r="LMA123" s="50" t="str">
        <f>_xlfn.IFNA(VLOOKUP($B123,Schools,'HP Schools Calculation'!LMB$1,0),"")</f>
        <v/>
      </c>
      <c r="LMB123" s="50" t="str">
        <f>_xlfn.IFNA(VLOOKUP($B123,Schools,'HP Schools Calculation'!LMC$1,0),"")</f>
        <v/>
      </c>
      <c r="LMC123" s="50" t="str">
        <f>_xlfn.IFNA(VLOOKUP($B123,Schools,'HP Schools Calculation'!LMD$1,0),"")</f>
        <v/>
      </c>
      <c r="LMD123" s="50" t="str">
        <f>_xlfn.IFNA(VLOOKUP($B123,Schools,'HP Schools Calculation'!LME$1,0),"")</f>
        <v/>
      </c>
      <c r="LME123" s="50" t="str">
        <f>_xlfn.IFNA(VLOOKUP($B123,Schools,'HP Schools Calculation'!LMF$1,0),"")</f>
        <v/>
      </c>
      <c r="LMF123" s="50" t="str">
        <f>_xlfn.IFNA(VLOOKUP($B123,Schools,'HP Schools Calculation'!LMG$1,0),"")</f>
        <v/>
      </c>
      <c r="LMG123" s="50" t="str">
        <f>_xlfn.IFNA(VLOOKUP($B123,Schools,'HP Schools Calculation'!LMH$1,0),"")</f>
        <v/>
      </c>
      <c r="LMH123" s="50" t="str">
        <f>_xlfn.IFNA(VLOOKUP($B123,Schools,'HP Schools Calculation'!LMI$1,0),"")</f>
        <v/>
      </c>
      <c r="LMI123" s="50" t="str">
        <f>_xlfn.IFNA(VLOOKUP($B123,Schools,'HP Schools Calculation'!LMJ$1,0),"")</f>
        <v/>
      </c>
      <c r="LMJ123" s="50" t="str">
        <f>_xlfn.IFNA(VLOOKUP($B123,Schools,'HP Schools Calculation'!LMK$1,0),"")</f>
        <v/>
      </c>
      <c r="LMK123" s="50" t="str">
        <f>_xlfn.IFNA(VLOOKUP($B123,Schools,'HP Schools Calculation'!LML$1,0),"")</f>
        <v/>
      </c>
      <c r="LML123" s="50" t="str">
        <f>_xlfn.IFNA(VLOOKUP($B123,Schools,'HP Schools Calculation'!LMM$1,0),"")</f>
        <v/>
      </c>
      <c r="LMM123" s="50" t="str">
        <f>_xlfn.IFNA(VLOOKUP($B123,Schools,'HP Schools Calculation'!LMN$1,0),"")</f>
        <v/>
      </c>
      <c r="LMN123" s="50" t="str">
        <f>_xlfn.IFNA(VLOOKUP($B123,Schools,'HP Schools Calculation'!LMO$1,0),"")</f>
        <v/>
      </c>
      <c r="LMO123" s="50" t="str">
        <f>_xlfn.IFNA(VLOOKUP($B123,Schools,'HP Schools Calculation'!LMP$1,0),"")</f>
        <v/>
      </c>
      <c r="LMP123" s="50" t="str">
        <f>_xlfn.IFNA(VLOOKUP($B123,Schools,'HP Schools Calculation'!LMQ$1,0),"")</f>
        <v/>
      </c>
      <c r="LMQ123" s="50" t="str">
        <f>_xlfn.IFNA(VLOOKUP($B123,Schools,'HP Schools Calculation'!LMR$1,0),"")</f>
        <v/>
      </c>
      <c r="LMR123" s="50" t="str">
        <f>_xlfn.IFNA(VLOOKUP($B123,Schools,'HP Schools Calculation'!LMS$1,0),"")</f>
        <v/>
      </c>
      <c r="LMS123" s="50" t="str">
        <f>_xlfn.IFNA(VLOOKUP($B123,Schools,'HP Schools Calculation'!LMT$1,0),"")</f>
        <v/>
      </c>
      <c r="LMT123" s="50" t="str">
        <f>_xlfn.IFNA(VLOOKUP($B123,Schools,'HP Schools Calculation'!LMU$1,0),"")</f>
        <v/>
      </c>
      <c r="LMU123" s="50" t="str">
        <f>_xlfn.IFNA(VLOOKUP($B123,Schools,'HP Schools Calculation'!LMV$1,0),"")</f>
        <v/>
      </c>
      <c r="LMV123" s="50" t="str">
        <f>_xlfn.IFNA(VLOOKUP($B123,Schools,'HP Schools Calculation'!LMW$1,0),"")</f>
        <v/>
      </c>
      <c r="LMW123" s="50" t="str">
        <f>_xlfn.IFNA(VLOOKUP($B123,Schools,'HP Schools Calculation'!LMX$1,0),"")</f>
        <v/>
      </c>
      <c r="LMX123" s="50" t="str">
        <f>_xlfn.IFNA(VLOOKUP($B123,Schools,'HP Schools Calculation'!LMY$1,0),"")</f>
        <v/>
      </c>
      <c r="LMY123" s="50" t="str">
        <f>_xlfn.IFNA(VLOOKUP($B123,Schools,'HP Schools Calculation'!LMZ$1,0),"")</f>
        <v/>
      </c>
      <c r="LMZ123" s="50" t="str">
        <f>_xlfn.IFNA(VLOOKUP($B123,Schools,'HP Schools Calculation'!LNA$1,0),"")</f>
        <v/>
      </c>
      <c r="LNA123" s="50" t="str">
        <f>_xlfn.IFNA(VLOOKUP($B123,Schools,'HP Schools Calculation'!LNB$1,0),"")</f>
        <v/>
      </c>
      <c r="LNB123" s="50" t="str">
        <f>_xlfn.IFNA(VLOOKUP($B123,Schools,'HP Schools Calculation'!LNC$1,0),"")</f>
        <v/>
      </c>
      <c r="LNC123" s="50" t="str">
        <f>_xlfn.IFNA(VLOOKUP($B123,Schools,'HP Schools Calculation'!LND$1,0),"")</f>
        <v/>
      </c>
      <c r="LND123" s="50" t="str">
        <f>_xlfn.IFNA(VLOOKUP($B123,Schools,'HP Schools Calculation'!LNE$1,0),"")</f>
        <v/>
      </c>
      <c r="LNE123" s="50" t="str">
        <f>_xlfn.IFNA(VLOOKUP($B123,Schools,'HP Schools Calculation'!LNF$1,0),"")</f>
        <v/>
      </c>
      <c r="LNF123" s="50" t="str">
        <f>_xlfn.IFNA(VLOOKUP($B123,Schools,'HP Schools Calculation'!LNG$1,0),"")</f>
        <v/>
      </c>
      <c r="LNG123" s="50" t="str">
        <f>_xlfn.IFNA(VLOOKUP($B123,Schools,'HP Schools Calculation'!LNH$1,0),"")</f>
        <v/>
      </c>
      <c r="LNH123" s="50" t="str">
        <f>_xlfn.IFNA(VLOOKUP($B123,Schools,'HP Schools Calculation'!LNI$1,0),"")</f>
        <v/>
      </c>
      <c r="LNI123" s="50" t="str">
        <f>_xlfn.IFNA(VLOOKUP($B123,Schools,'HP Schools Calculation'!LNJ$1,0),"")</f>
        <v/>
      </c>
      <c r="LNJ123" s="50" t="str">
        <f>_xlfn.IFNA(VLOOKUP($B123,Schools,'HP Schools Calculation'!LNK$1,0),"")</f>
        <v/>
      </c>
      <c r="LNK123" s="50" t="str">
        <f>_xlfn.IFNA(VLOOKUP($B123,Schools,'HP Schools Calculation'!LNL$1,0),"")</f>
        <v/>
      </c>
      <c r="LNL123" s="50" t="str">
        <f>_xlfn.IFNA(VLOOKUP($B123,Schools,'HP Schools Calculation'!LNM$1,0),"")</f>
        <v/>
      </c>
      <c r="LNM123" s="50" t="str">
        <f>_xlfn.IFNA(VLOOKUP($B123,Schools,'HP Schools Calculation'!LNN$1,0),"")</f>
        <v/>
      </c>
      <c r="LNN123" s="50" t="str">
        <f>_xlfn.IFNA(VLOOKUP($B123,Schools,'HP Schools Calculation'!LNO$1,0),"")</f>
        <v/>
      </c>
      <c r="LNO123" s="50" t="str">
        <f>_xlfn.IFNA(VLOOKUP($B123,Schools,'HP Schools Calculation'!LNP$1,0),"")</f>
        <v/>
      </c>
      <c r="LNP123" s="50" t="str">
        <f>_xlfn.IFNA(VLOOKUP($B123,Schools,'HP Schools Calculation'!LNQ$1,0),"")</f>
        <v/>
      </c>
      <c r="LNQ123" s="50" t="str">
        <f>_xlfn.IFNA(VLOOKUP($B123,Schools,'HP Schools Calculation'!LNR$1,0),"")</f>
        <v/>
      </c>
      <c r="LNR123" s="50" t="str">
        <f>_xlfn.IFNA(VLOOKUP($B123,Schools,'HP Schools Calculation'!LNS$1,0),"")</f>
        <v/>
      </c>
      <c r="LNS123" s="50" t="str">
        <f>_xlfn.IFNA(VLOOKUP($B123,Schools,'HP Schools Calculation'!LNT$1,0),"")</f>
        <v/>
      </c>
      <c r="LNT123" s="50" t="str">
        <f>_xlfn.IFNA(VLOOKUP($B123,Schools,'HP Schools Calculation'!LNU$1,0),"")</f>
        <v/>
      </c>
      <c r="LNU123" s="50" t="str">
        <f>_xlfn.IFNA(VLOOKUP($B123,Schools,'HP Schools Calculation'!LNV$1,0),"")</f>
        <v/>
      </c>
      <c r="LNV123" s="50" t="str">
        <f>_xlfn.IFNA(VLOOKUP($B123,Schools,'HP Schools Calculation'!LNW$1,0),"")</f>
        <v/>
      </c>
      <c r="LNW123" s="50" t="str">
        <f>_xlfn.IFNA(VLOOKUP($B123,Schools,'HP Schools Calculation'!LNX$1,0),"")</f>
        <v/>
      </c>
      <c r="LNX123" s="50" t="str">
        <f>_xlfn.IFNA(VLOOKUP($B123,Schools,'HP Schools Calculation'!LNY$1,0),"")</f>
        <v/>
      </c>
      <c r="LNY123" s="50" t="str">
        <f>_xlfn.IFNA(VLOOKUP($B123,Schools,'HP Schools Calculation'!LNZ$1,0),"")</f>
        <v/>
      </c>
      <c r="LNZ123" s="50" t="str">
        <f>_xlfn.IFNA(VLOOKUP($B123,Schools,'HP Schools Calculation'!LOA$1,0),"")</f>
        <v/>
      </c>
      <c r="LOA123" s="50" t="str">
        <f>_xlfn.IFNA(VLOOKUP($B123,Schools,'HP Schools Calculation'!LOB$1,0),"")</f>
        <v/>
      </c>
      <c r="LOB123" s="50" t="str">
        <f>_xlfn.IFNA(VLOOKUP($B123,Schools,'HP Schools Calculation'!LOC$1,0),"")</f>
        <v/>
      </c>
      <c r="LOC123" s="50" t="str">
        <f>_xlfn.IFNA(VLOOKUP($B123,Schools,'HP Schools Calculation'!LOD$1,0),"")</f>
        <v/>
      </c>
      <c r="LOD123" s="50" t="str">
        <f>_xlfn.IFNA(VLOOKUP($B123,Schools,'HP Schools Calculation'!LOE$1,0),"")</f>
        <v/>
      </c>
      <c r="LOE123" s="50" t="str">
        <f>_xlfn.IFNA(VLOOKUP($B123,Schools,'HP Schools Calculation'!LOF$1,0),"")</f>
        <v/>
      </c>
      <c r="LOF123" s="50" t="str">
        <f>_xlfn.IFNA(VLOOKUP($B123,Schools,'HP Schools Calculation'!LOG$1,0),"")</f>
        <v/>
      </c>
      <c r="LOG123" s="50" t="str">
        <f>_xlfn.IFNA(VLOOKUP($B123,Schools,'HP Schools Calculation'!LOH$1,0),"")</f>
        <v/>
      </c>
      <c r="LOH123" s="50" t="str">
        <f>_xlfn.IFNA(VLOOKUP($B123,Schools,'HP Schools Calculation'!LOI$1,0),"")</f>
        <v/>
      </c>
      <c r="LOI123" s="50" t="str">
        <f>_xlfn.IFNA(VLOOKUP($B123,Schools,'HP Schools Calculation'!LOJ$1,0),"")</f>
        <v/>
      </c>
      <c r="LOJ123" s="50" t="str">
        <f>_xlfn.IFNA(VLOOKUP($B123,Schools,'HP Schools Calculation'!LOK$1,0),"")</f>
        <v/>
      </c>
      <c r="LOK123" s="50" t="str">
        <f>_xlfn.IFNA(VLOOKUP($B123,Schools,'HP Schools Calculation'!LOL$1,0),"")</f>
        <v/>
      </c>
      <c r="LOL123" s="50" t="str">
        <f>_xlfn.IFNA(VLOOKUP($B123,Schools,'HP Schools Calculation'!LOM$1,0),"")</f>
        <v/>
      </c>
      <c r="LOM123" s="50" t="str">
        <f>_xlfn.IFNA(VLOOKUP($B123,Schools,'HP Schools Calculation'!LON$1,0),"")</f>
        <v/>
      </c>
      <c r="LON123" s="50" t="str">
        <f>_xlfn.IFNA(VLOOKUP($B123,Schools,'HP Schools Calculation'!LOO$1,0),"")</f>
        <v/>
      </c>
      <c r="LOO123" s="50" t="str">
        <f>_xlfn.IFNA(VLOOKUP($B123,Schools,'HP Schools Calculation'!LOP$1,0),"")</f>
        <v/>
      </c>
      <c r="LOP123" s="50" t="str">
        <f>_xlfn.IFNA(VLOOKUP($B123,Schools,'HP Schools Calculation'!LOQ$1,0),"")</f>
        <v/>
      </c>
      <c r="LOQ123" s="50" t="str">
        <f>_xlfn.IFNA(VLOOKUP($B123,Schools,'HP Schools Calculation'!LOR$1,0),"")</f>
        <v/>
      </c>
      <c r="LOR123" s="50" t="str">
        <f>_xlfn.IFNA(VLOOKUP($B123,Schools,'HP Schools Calculation'!LOS$1,0),"")</f>
        <v/>
      </c>
      <c r="LOS123" s="50" t="str">
        <f>_xlfn.IFNA(VLOOKUP($B123,Schools,'HP Schools Calculation'!LOT$1,0),"")</f>
        <v/>
      </c>
      <c r="LOT123" s="50" t="str">
        <f>_xlfn.IFNA(VLOOKUP($B123,Schools,'HP Schools Calculation'!LOU$1,0),"")</f>
        <v/>
      </c>
      <c r="LOU123" s="50" t="str">
        <f>_xlfn.IFNA(VLOOKUP($B123,Schools,'HP Schools Calculation'!LOV$1,0),"")</f>
        <v/>
      </c>
      <c r="LOV123" s="50" t="str">
        <f>_xlfn.IFNA(VLOOKUP($B123,Schools,'HP Schools Calculation'!LOW$1,0),"")</f>
        <v/>
      </c>
      <c r="LOW123" s="50" t="str">
        <f>_xlfn.IFNA(VLOOKUP($B123,Schools,'HP Schools Calculation'!LOX$1,0),"")</f>
        <v/>
      </c>
      <c r="LOX123" s="50" t="str">
        <f>_xlfn.IFNA(VLOOKUP($B123,Schools,'HP Schools Calculation'!LOY$1,0),"")</f>
        <v/>
      </c>
      <c r="LOY123" s="50" t="str">
        <f>_xlfn.IFNA(VLOOKUP($B123,Schools,'HP Schools Calculation'!LOZ$1,0),"")</f>
        <v/>
      </c>
      <c r="LOZ123" s="50" t="str">
        <f>_xlfn.IFNA(VLOOKUP($B123,Schools,'HP Schools Calculation'!LPA$1,0),"")</f>
        <v/>
      </c>
      <c r="LPA123" s="50" t="str">
        <f>_xlfn.IFNA(VLOOKUP($B123,Schools,'HP Schools Calculation'!LPB$1,0),"")</f>
        <v/>
      </c>
      <c r="LPB123" s="50" t="str">
        <f>_xlfn.IFNA(VLOOKUP($B123,Schools,'HP Schools Calculation'!LPC$1,0),"")</f>
        <v/>
      </c>
      <c r="LPC123" s="50" t="str">
        <f>_xlfn.IFNA(VLOOKUP($B123,Schools,'HP Schools Calculation'!LPD$1,0),"")</f>
        <v/>
      </c>
      <c r="LPD123" s="50" t="str">
        <f>_xlfn.IFNA(VLOOKUP($B123,Schools,'HP Schools Calculation'!LPE$1,0),"")</f>
        <v/>
      </c>
      <c r="LPE123" s="50" t="str">
        <f>_xlfn.IFNA(VLOOKUP($B123,Schools,'HP Schools Calculation'!LPF$1,0),"")</f>
        <v/>
      </c>
      <c r="LPF123" s="50" t="str">
        <f>_xlfn.IFNA(VLOOKUP($B123,Schools,'HP Schools Calculation'!LPG$1,0),"")</f>
        <v/>
      </c>
      <c r="LPG123" s="50" t="str">
        <f>_xlfn.IFNA(VLOOKUP($B123,Schools,'HP Schools Calculation'!LPH$1,0),"")</f>
        <v/>
      </c>
      <c r="LPH123" s="50" t="str">
        <f>_xlfn.IFNA(VLOOKUP($B123,Schools,'HP Schools Calculation'!LPI$1,0),"")</f>
        <v/>
      </c>
      <c r="LPI123" s="50" t="str">
        <f>_xlfn.IFNA(VLOOKUP($B123,Schools,'HP Schools Calculation'!LPJ$1,0),"")</f>
        <v/>
      </c>
      <c r="LPJ123" s="50" t="str">
        <f>_xlfn.IFNA(VLOOKUP($B123,Schools,'HP Schools Calculation'!LPK$1,0),"")</f>
        <v/>
      </c>
      <c r="LPK123" s="50" t="str">
        <f>_xlfn.IFNA(VLOOKUP($B123,Schools,'HP Schools Calculation'!LPL$1,0),"")</f>
        <v/>
      </c>
      <c r="LPL123" s="50" t="str">
        <f>_xlfn.IFNA(VLOOKUP($B123,Schools,'HP Schools Calculation'!LPM$1,0),"")</f>
        <v/>
      </c>
      <c r="LPM123" s="50" t="str">
        <f>_xlfn.IFNA(VLOOKUP($B123,Schools,'HP Schools Calculation'!LPN$1,0),"")</f>
        <v/>
      </c>
      <c r="LPN123" s="50" t="str">
        <f>_xlfn.IFNA(VLOOKUP($B123,Schools,'HP Schools Calculation'!LPO$1,0),"")</f>
        <v/>
      </c>
      <c r="LPO123" s="50" t="str">
        <f>_xlfn.IFNA(VLOOKUP($B123,Schools,'HP Schools Calculation'!LPP$1,0),"")</f>
        <v/>
      </c>
      <c r="LPP123" s="50" t="str">
        <f>_xlfn.IFNA(VLOOKUP($B123,Schools,'HP Schools Calculation'!LPQ$1,0),"")</f>
        <v/>
      </c>
      <c r="LPQ123" s="50" t="str">
        <f>_xlfn.IFNA(VLOOKUP($B123,Schools,'HP Schools Calculation'!LPR$1,0),"")</f>
        <v/>
      </c>
      <c r="LPR123" s="50" t="str">
        <f>_xlfn.IFNA(VLOOKUP($B123,Schools,'HP Schools Calculation'!LPS$1,0),"")</f>
        <v/>
      </c>
      <c r="LPS123" s="50" t="str">
        <f>_xlfn.IFNA(VLOOKUP($B123,Schools,'HP Schools Calculation'!LPT$1,0),"")</f>
        <v/>
      </c>
      <c r="LPT123" s="50" t="str">
        <f>_xlfn.IFNA(VLOOKUP($B123,Schools,'HP Schools Calculation'!LPU$1,0),"")</f>
        <v/>
      </c>
      <c r="LPU123" s="50" t="str">
        <f>_xlfn.IFNA(VLOOKUP($B123,Schools,'HP Schools Calculation'!LPV$1,0),"")</f>
        <v/>
      </c>
      <c r="LPV123" s="50" t="str">
        <f>_xlfn.IFNA(VLOOKUP($B123,Schools,'HP Schools Calculation'!LPW$1,0),"")</f>
        <v/>
      </c>
      <c r="LPW123" s="50" t="str">
        <f>_xlfn.IFNA(VLOOKUP($B123,Schools,'HP Schools Calculation'!LPX$1,0),"")</f>
        <v/>
      </c>
      <c r="LPX123" s="50" t="str">
        <f>_xlfn.IFNA(VLOOKUP($B123,Schools,'HP Schools Calculation'!LPY$1,0),"")</f>
        <v/>
      </c>
      <c r="LPY123" s="50" t="str">
        <f>_xlfn.IFNA(VLOOKUP($B123,Schools,'HP Schools Calculation'!LPZ$1,0),"")</f>
        <v/>
      </c>
      <c r="LPZ123" s="50" t="str">
        <f>_xlfn.IFNA(VLOOKUP($B123,Schools,'HP Schools Calculation'!LQA$1,0),"")</f>
        <v/>
      </c>
      <c r="LQA123" s="50" t="str">
        <f>_xlfn.IFNA(VLOOKUP($B123,Schools,'HP Schools Calculation'!LQB$1,0),"")</f>
        <v/>
      </c>
      <c r="LQB123" s="50" t="str">
        <f>_xlfn.IFNA(VLOOKUP($B123,Schools,'HP Schools Calculation'!LQC$1,0),"")</f>
        <v/>
      </c>
      <c r="LQC123" s="50" t="str">
        <f>_xlfn.IFNA(VLOOKUP($B123,Schools,'HP Schools Calculation'!LQD$1,0),"")</f>
        <v/>
      </c>
      <c r="LQD123" s="50" t="str">
        <f>_xlfn.IFNA(VLOOKUP($B123,Schools,'HP Schools Calculation'!LQE$1,0),"")</f>
        <v/>
      </c>
      <c r="LQE123" s="50" t="str">
        <f>_xlfn.IFNA(VLOOKUP($B123,Schools,'HP Schools Calculation'!LQF$1,0),"")</f>
        <v/>
      </c>
      <c r="LQF123" s="50" t="str">
        <f>_xlfn.IFNA(VLOOKUP($B123,Schools,'HP Schools Calculation'!LQG$1,0),"")</f>
        <v/>
      </c>
      <c r="LQG123" s="50" t="str">
        <f>_xlfn.IFNA(VLOOKUP($B123,Schools,'HP Schools Calculation'!LQH$1,0),"")</f>
        <v/>
      </c>
      <c r="LQH123" s="50" t="str">
        <f>_xlfn.IFNA(VLOOKUP($B123,Schools,'HP Schools Calculation'!LQI$1,0),"")</f>
        <v/>
      </c>
      <c r="LQI123" s="50" t="str">
        <f>_xlfn.IFNA(VLOOKUP($B123,Schools,'HP Schools Calculation'!LQJ$1,0),"")</f>
        <v/>
      </c>
      <c r="LQJ123" s="50" t="str">
        <f>_xlfn.IFNA(VLOOKUP($B123,Schools,'HP Schools Calculation'!LQK$1,0),"")</f>
        <v/>
      </c>
      <c r="LQK123" s="50" t="str">
        <f>_xlfn.IFNA(VLOOKUP($B123,Schools,'HP Schools Calculation'!LQL$1,0),"")</f>
        <v/>
      </c>
      <c r="LQL123" s="50" t="str">
        <f>_xlfn.IFNA(VLOOKUP($B123,Schools,'HP Schools Calculation'!LQM$1,0),"")</f>
        <v/>
      </c>
      <c r="LQM123" s="50" t="str">
        <f>_xlfn.IFNA(VLOOKUP($B123,Schools,'HP Schools Calculation'!LQN$1,0),"")</f>
        <v/>
      </c>
      <c r="LQN123" s="50" t="str">
        <f>_xlfn.IFNA(VLOOKUP($B123,Schools,'HP Schools Calculation'!LQO$1,0),"")</f>
        <v/>
      </c>
      <c r="LQO123" s="50" t="str">
        <f>_xlfn.IFNA(VLOOKUP($B123,Schools,'HP Schools Calculation'!LQP$1,0),"")</f>
        <v/>
      </c>
      <c r="LQP123" s="50" t="str">
        <f>_xlfn.IFNA(VLOOKUP($B123,Schools,'HP Schools Calculation'!LQQ$1,0),"")</f>
        <v/>
      </c>
      <c r="LQQ123" s="50" t="str">
        <f>_xlfn.IFNA(VLOOKUP($B123,Schools,'HP Schools Calculation'!LQR$1,0),"")</f>
        <v/>
      </c>
      <c r="LQR123" s="50" t="str">
        <f>_xlfn.IFNA(VLOOKUP($B123,Schools,'HP Schools Calculation'!LQS$1,0),"")</f>
        <v/>
      </c>
      <c r="LQS123" s="50" t="str">
        <f>_xlfn.IFNA(VLOOKUP($B123,Schools,'HP Schools Calculation'!LQT$1,0),"")</f>
        <v/>
      </c>
      <c r="LQT123" s="50" t="str">
        <f>_xlfn.IFNA(VLOOKUP($B123,Schools,'HP Schools Calculation'!LQU$1,0),"")</f>
        <v/>
      </c>
      <c r="LQU123" s="50" t="str">
        <f>_xlfn.IFNA(VLOOKUP($B123,Schools,'HP Schools Calculation'!LQV$1,0),"")</f>
        <v/>
      </c>
      <c r="LQV123" s="50" t="str">
        <f>_xlfn.IFNA(VLOOKUP($B123,Schools,'HP Schools Calculation'!LQW$1,0),"")</f>
        <v/>
      </c>
      <c r="LQW123" s="50" t="str">
        <f>_xlfn.IFNA(VLOOKUP($B123,Schools,'HP Schools Calculation'!LQX$1,0),"")</f>
        <v/>
      </c>
      <c r="LQX123" s="50" t="str">
        <f>_xlfn.IFNA(VLOOKUP($B123,Schools,'HP Schools Calculation'!LQY$1,0),"")</f>
        <v/>
      </c>
      <c r="LQY123" s="50" t="str">
        <f>_xlfn.IFNA(VLOOKUP($B123,Schools,'HP Schools Calculation'!LQZ$1,0),"")</f>
        <v/>
      </c>
      <c r="LQZ123" s="50" t="str">
        <f>_xlfn.IFNA(VLOOKUP($B123,Schools,'HP Schools Calculation'!LRA$1,0),"")</f>
        <v/>
      </c>
      <c r="LRA123" s="50" t="str">
        <f>_xlfn.IFNA(VLOOKUP($B123,Schools,'HP Schools Calculation'!LRB$1,0),"")</f>
        <v/>
      </c>
      <c r="LRB123" s="50" t="str">
        <f>_xlfn.IFNA(VLOOKUP($B123,Schools,'HP Schools Calculation'!LRC$1,0),"")</f>
        <v/>
      </c>
      <c r="LRC123" s="50" t="str">
        <f>_xlfn.IFNA(VLOOKUP($B123,Schools,'HP Schools Calculation'!LRD$1,0),"")</f>
        <v/>
      </c>
      <c r="LRD123" s="50" t="str">
        <f>_xlfn.IFNA(VLOOKUP($B123,Schools,'HP Schools Calculation'!LRE$1,0),"")</f>
        <v/>
      </c>
      <c r="LRE123" s="50" t="str">
        <f>_xlfn.IFNA(VLOOKUP($B123,Schools,'HP Schools Calculation'!LRF$1,0),"")</f>
        <v/>
      </c>
      <c r="LRF123" s="50" t="str">
        <f>_xlfn.IFNA(VLOOKUP($B123,Schools,'HP Schools Calculation'!LRG$1,0),"")</f>
        <v/>
      </c>
      <c r="LRG123" s="50" t="str">
        <f>_xlfn.IFNA(VLOOKUP($B123,Schools,'HP Schools Calculation'!LRH$1,0),"")</f>
        <v/>
      </c>
      <c r="LRH123" s="50" t="str">
        <f>_xlfn.IFNA(VLOOKUP($B123,Schools,'HP Schools Calculation'!LRI$1,0),"")</f>
        <v/>
      </c>
      <c r="LRI123" s="50" t="str">
        <f>_xlfn.IFNA(VLOOKUP($B123,Schools,'HP Schools Calculation'!LRJ$1,0),"")</f>
        <v/>
      </c>
      <c r="LRJ123" s="50" t="str">
        <f>_xlfn.IFNA(VLOOKUP($B123,Schools,'HP Schools Calculation'!LRK$1,0),"")</f>
        <v/>
      </c>
      <c r="LRK123" s="50" t="str">
        <f>_xlfn.IFNA(VLOOKUP($B123,Schools,'HP Schools Calculation'!LRL$1,0),"")</f>
        <v/>
      </c>
      <c r="LRL123" s="50" t="str">
        <f>_xlfn.IFNA(VLOOKUP($B123,Schools,'HP Schools Calculation'!LRM$1,0),"")</f>
        <v/>
      </c>
      <c r="LRM123" s="50" t="str">
        <f>_xlfn.IFNA(VLOOKUP($B123,Schools,'HP Schools Calculation'!LRN$1,0),"")</f>
        <v/>
      </c>
      <c r="LRN123" s="50" t="str">
        <f>_xlfn.IFNA(VLOOKUP($B123,Schools,'HP Schools Calculation'!LRO$1,0),"")</f>
        <v/>
      </c>
      <c r="LRO123" s="50" t="str">
        <f>_xlfn.IFNA(VLOOKUP($B123,Schools,'HP Schools Calculation'!LRP$1,0),"")</f>
        <v/>
      </c>
      <c r="LRP123" s="50" t="str">
        <f>_xlfn.IFNA(VLOOKUP($B123,Schools,'HP Schools Calculation'!LRQ$1,0),"")</f>
        <v/>
      </c>
      <c r="LRQ123" s="50" t="str">
        <f>_xlfn.IFNA(VLOOKUP($B123,Schools,'HP Schools Calculation'!LRR$1,0),"")</f>
        <v/>
      </c>
      <c r="LRR123" s="50" t="str">
        <f>_xlfn.IFNA(VLOOKUP($B123,Schools,'HP Schools Calculation'!LRS$1,0),"")</f>
        <v/>
      </c>
      <c r="LRS123" s="50" t="str">
        <f>_xlfn.IFNA(VLOOKUP($B123,Schools,'HP Schools Calculation'!LRT$1,0),"")</f>
        <v/>
      </c>
      <c r="LRT123" s="50" t="str">
        <f>_xlfn.IFNA(VLOOKUP($B123,Schools,'HP Schools Calculation'!LRU$1,0),"")</f>
        <v/>
      </c>
      <c r="LRU123" s="50" t="str">
        <f>_xlfn.IFNA(VLOOKUP($B123,Schools,'HP Schools Calculation'!LRV$1,0),"")</f>
        <v/>
      </c>
      <c r="LRV123" s="50" t="str">
        <f>_xlfn.IFNA(VLOOKUP($B123,Schools,'HP Schools Calculation'!LRW$1,0),"")</f>
        <v/>
      </c>
      <c r="LRW123" s="50" t="str">
        <f>_xlfn.IFNA(VLOOKUP($B123,Schools,'HP Schools Calculation'!LRX$1,0),"")</f>
        <v/>
      </c>
      <c r="LRX123" s="50" t="str">
        <f>_xlfn.IFNA(VLOOKUP($B123,Schools,'HP Schools Calculation'!LRY$1,0),"")</f>
        <v/>
      </c>
      <c r="LRY123" s="50" t="str">
        <f>_xlfn.IFNA(VLOOKUP($B123,Schools,'HP Schools Calculation'!LRZ$1,0),"")</f>
        <v/>
      </c>
      <c r="LRZ123" s="50" t="str">
        <f>_xlfn.IFNA(VLOOKUP($B123,Schools,'HP Schools Calculation'!LSA$1,0),"")</f>
        <v/>
      </c>
      <c r="LSA123" s="50" t="str">
        <f>_xlfn.IFNA(VLOOKUP($B123,Schools,'HP Schools Calculation'!LSB$1,0),"")</f>
        <v/>
      </c>
      <c r="LSB123" s="50" t="str">
        <f>_xlfn.IFNA(VLOOKUP($B123,Schools,'HP Schools Calculation'!LSC$1,0),"")</f>
        <v/>
      </c>
      <c r="LSC123" s="50" t="str">
        <f>_xlfn.IFNA(VLOOKUP($B123,Schools,'HP Schools Calculation'!LSD$1,0),"")</f>
        <v/>
      </c>
      <c r="LSD123" s="50" t="str">
        <f>_xlfn.IFNA(VLOOKUP($B123,Schools,'HP Schools Calculation'!LSE$1,0),"")</f>
        <v/>
      </c>
      <c r="LSE123" s="50" t="str">
        <f>_xlfn.IFNA(VLOOKUP($B123,Schools,'HP Schools Calculation'!LSF$1,0),"")</f>
        <v/>
      </c>
      <c r="LSF123" s="50" t="str">
        <f>_xlfn.IFNA(VLOOKUP($B123,Schools,'HP Schools Calculation'!LSG$1,0),"")</f>
        <v/>
      </c>
      <c r="LSG123" s="50" t="str">
        <f>_xlfn.IFNA(VLOOKUP($B123,Schools,'HP Schools Calculation'!LSH$1,0),"")</f>
        <v/>
      </c>
      <c r="LSH123" s="50" t="str">
        <f>_xlfn.IFNA(VLOOKUP($B123,Schools,'HP Schools Calculation'!LSI$1,0),"")</f>
        <v/>
      </c>
      <c r="LSI123" s="50" t="str">
        <f>_xlfn.IFNA(VLOOKUP($B123,Schools,'HP Schools Calculation'!LSJ$1,0),"")</f>
        <v/>
      </c>
      <c r="LSJ123" s="50" t="str">
        <f>_xlfn.IFNA(VLOOKUP($B123,Schools,'HP Schools Calculation'!LSK$1,0),"")</f>
        <v/>
      </c>
      <c r="LSK123" s="50" t="str">
        <f>_xlfn.IFNA(VLOOKUP($B123,Schools,'HP Schools Calculation'!LSL$1,0),"")</f>
        <v/>
      </c>
      <c r="LSL123" s="50" t="str">
        <f>_xlfn.IFNA(VLOOKUP($B123,Schools,'HP Schools Calculation'!LSM$1,0),"")</f>
        <v/>
      </c>
      <c r="LSM123" s="50" t="str">
        <f>_xlfn.IFNA(VLOOKUP($B123,Schools,'HP Schools Calculation'!LSN$1,0),"")</f>
        <v/>
      </c>
      <c r="LSN123" s="50" t="str">
        <f>_xlfn.IFNA(VLOOKUP($B123,Schools,'HP Schools Calculation'!LSO$1,0),"")</f>
        <v/>
      </c>
      <c r="LSO123" s="50" t="str">
        <f>_xlfn.IFNA(VLOOKUP($B123,Schools,'HP Schools Calculation'!LSP$1,0),"")</f>
        <v/>
      </c>
      <c r="LSP123" s="50" t="str">
        <f>_xlfn.IFNA(VLOOKUP($B123,Schools,'HP Schools Calculation'!LSQ$1,0),"")</f>
        <v/>
      </c>
      <c r="LSQ123" s="50" t="str">
        <f>_xlfn.IFNA(VLOOKUP($B123,Schools,'HP Schools Calculation'!LSR$1,0),"")</f>
        <v/>
      </c>
      <c r="LSR123" s="50" t="str">
        <f>_xlfn.IFNA(VLOOKUP($B123,Schools,'HP Schools Calculation'!LSS$1,0),"")</f>
        <v/>
      </c>
      <c r="LSS123" s="50" t="str">
        <f>_xlfn.IFNA(VLOOKUP($B123,Schools,'HP Schools Calculation'!LST$1,0),"")</f>
        <v/>
      </c>
      <c r="LST123" s="50" t="str">
        <f>_xlfn.IFNA(VLOOKUP($B123,Schools,'HP Schools Calculation'!LSU$1,0),"")</f>
        <v/>
      </c>
      <c r="LSU123" s="50" t="str">
        <f>_xlfn.IFNA(VLOOKUP($B123,Schools,'HP Schools Calculation'!LSV$1,0),"")</f>
        <v/>
      </c>
      <c r="LSV123" s="50" t="str">
        <f>_xlfn.IFNA(VLOOKUP($B123,Schools,'HP Schools Calculation'!LSW$1,0),"")</f>
        <v/>
      </c>
      <c r="LSW123" s="50" t="str">
        <f>_xlfn.IFNA(VLOOKUP($B123,Schools,'HP Schools Calculation'!LSX$1,0),"")</f>
        <v/>
      </c>
      <c r="LSX123" s="50" t="str">
        <f>_xlfn.IFNA(VLOOKUP($B123,Schools,'HP Schools Calculation'!LSY$1,0),"")</f>
        <v/>
      </c>
      <c r="LSY123" s="50" t="str">
        <f>_xlfn.IFNA(VLOOKUP($B123,Schools,'HP Schools Calculation'!LSZ$1,0),"")</f>
        <v/>
      </c>
      <c r="LSZ123" s="50" t="str">
        <f>_xlfn.IFNA(VLOOKUP($B123,Schools,'HP Schools Calculation'!LTA$1,0),"")</f>
        <v/>
      </c>
      <c r="LTA123" s="50" t="str">
        <f>_xlfn.IFNA(VLOOKUP($B123,Schools,'HP Schools Calculation'!LTB$1,0),"")</f>
        <v/>
      </c>
      <c r="LTB123" s="50" t="str">
        <f>_xlfn.IFNA(VLOOKUP($B123,Schools,'HP Schools Calculation'!LTC$1,0),"")</f>
        <v/>
      </c>
      <c r="LTC123" s="50" t="str">
        <f>_xlfn.IFNA(VLOOKUP($B123,Schools,'HP Schools Calculation'!LTD$1,0),"")</f>
        <v/>
      </c>
      <c r="LTD123" s="50" t="str">
        <f>_xlfn.IFNA(VLOOKUP($B123,Schools,'HP Schools Calculation'!LTE$1,0),"")</f>
        <v/>
      </c>
      <c r="LTE123" s="50" t="str">
        <f>_xlfn.IFNA(VLOOKUP($B123,Schools,'HP Schools Calculation'!LTF$1,0),"")</f>
        <v/>
      </c>
      <c r="LTF123" s="50" t="str">
        <f>_xlfn.IFNA(VLOOKUP($B123,Schools,'HP Schools Calculation'!LTG$1,0),"")</f>
        <v/>
      </c>
      <c r="LTG123" s="50" t="str">
        <f>_xlfn.IFNA(VLOOKUP($B123,Schools,'HP Schools Calculation'!LTH$1,0),"")</f>
        <v/>
      </c>
      <c r="LTH123" s="50" t="str">
        <f>_xlfn.IFNA(VLOOKUP($B123,Schools,'HP Schools Calculation'!LTI$1,0),"")</f>
        <v/>
      </c>
      <c r="LTI123" s="50" t="str">
        <f>_xlfn.IFNA(VLOOKUP($B123,Schools,'HP Schools Calculation'!LTJ$1,0),"")</f>
        <v/>
      </c>
      <c r="LTJ123" s="50" t="str">
        <f>_xlfn.IFNA(VLOOKUP($B123,Schools,'HP Schools Calculation'!LTK$1,0),"")</f>
        <v/>
      </c>
      <c r="LTK123" s="50" t="str">
        <f>_xlfn.IFNA(VLOOKUP($B123,Schools,'HP Schools Calculation'!LTL$1,0),"")</f>
        <v/>
      </c>
      <c r="LTL123" s="50" t="str">
        <f>_xlfn.IFNA(VLOOKUP($B123,Schools,'HP Schools Calculation'!LTM$1,0),"")</f>
        <v/>
      </c>
      <c r="LTM123" s="50" t="str">
        <f>_xlfn.IFNA(VLOOKUP($B123,Schools,'HP Schools Calculation'!LTN$1,0),"")</f>
        <v/>
      </c>
      <c r="LTN123" s="50" t="str">
        <f>_xlfn.IFNA(VLOOKUP($B123,Schools,'HP Schools Calculation'!LTO$1,0),"")</f>
        <v/>
      </c>
      <c r="LTO123" s="50" t="str">
        <f>_xlfn.IFNA(VLOOKUP($B123,Schools,'HP Schools Calculation'!LTP$1,0),"")</f>
        <v/>
      </c>
      <c r="LTP123" s="50" t="str">
        <f>_xlfn.IFNA(VLOOKUP($B123,Schools,'HP Schools Calculation'!LTQ$1,0),"")</f>
        <v/>
      </c>
      <c r="LTQ123" s="50" t="str">
        <f>_xlfn.IFNA(VLOOKUP($B123,Schools,'HP Schools Calculation'!LTR$1,0),"")</f>
        <v/>
      </c>
      <c r="LTR123" s="50" t="str">
        <f>_xlfn.IFNA(VLOOKUP($B123,Schools,'HP Schools Calculation'!LTS$1,0),"")</f>
        <v/>
      </c>
      <c r="LTS123" s="50" t="str">
        <f>_xlfn.IFNA(VLOOKUP($B123,Schools,'HP Schools Calculation'!LTT$1,0),"")</f>
        <v/>
      </c>
      <c r="LTT123" s="50" t="str">
        <f>_xlfn.IFNA(VLOOKUP($B123,Schools,'HP Schools Calculation'!LTU$1,0),"")</f>
        <v/>
      </c>
      <c r="LTU123" s="50" t="str">
        <f>_xlfn.IFNA(VLOOKUP($B123,Schools,'HP Schools Calculation'!LTV$1,0),"")</f>
        <v/>
      </c>
      <c r="LTV123" s="50" t="str">
        <f>_xlfn.IFNA(VLOOKUP($B123,Schools,'HP Schools Calculation'!LTW$1,0),"")</f>
        <v/>
      </c>
      <c r="LTW123" s="50" t="str">
        <f>_xlfn.IFNA(VLOOKUP($B123,Schools,'HP Schools Calculation'!LTX$1,0),"")</f>
        <v/>
      </c>
      <c r="LTX123" s="50" t="str">
        <f>_xlfn.IFNA(VLOOKUP($B123,Schools,'HP Schools Calculation'!LTY$1,0),"")</f>
        <v/>
      </c>
      <c r="LTY123" s="50" t="str">
        <f>_xlfn.IFNA(VLOOKUP($B123,Schools,'HP Schools Calculation'!LTZ$1,0),"")</f>
        <v/>
      </c>
      <c r="LTZ123" s="50" t="str">
        <f>_xlfn.IFNA(VLOOKUP($B123,Schools,'HP Schools Calculation'!LUA$1,0),"")</f>
        <v/>
      </c>
      <c r="LUA123" s="50" t="str">
        <f>_xlfn.IFNA(VLOOKUP($B123,Schools,'HP Schools Calculation'!LUB$1,0),"")</f>
        <v/>
      </c>
      <c r="LUB123" s="50" t="str">
        <f>_xlfn.IFNA(VLOOKUP($B123,Schools,'HP Schools Calculation'!LUC$1,0),"")</f>
        <v/>
      </c>
      <c r="LUC123" s="50" t="str">
        <f>_xlfn.IFNA(VLOOKUP($B123,Schools,'HP Schools Calculation'!LUD$1,0),"")</f>
        <v/>
      </c>
      <c r="LUD123" s="50" t="str">
        <f>_xlfn.IFNA(VLOOKUP($B123,Schools,'HP Schools Calculation'!LUE$1,0),"")</f>
        <v/>
      </c>
      <c r="LUE123" s="50" t="str">
        <f>_xlfn.IFNA(VLOOKUP($B123,Schools,'HP Schools Calculation'!LUF$1,0),"")</f>
        <v/>
      </c>
      <c r="LUF123" s="50" t="str">
        <f>_xlfn.IFNA(VLOOKUP($B123,Schools,'HP Schools Calculation'!LUG$1,0),"")</f>
        <v/>
      </c>
      <c r="LUG123" s="50" t="str">
        <f>_xlfn.IFNA(VLOOKUP($B123,Schools,'HP Schools Calculation'!LUH$1,0),"")</f>
        <v/>
      </c>
      <c r="LUH123" s="50" t="str">
        <f>_xlfn.IFNA(VLOOKUP($B123,Schools,'HP Schools Calculation'!LUI$1,0),"")</f>
        <v/>
      </c>
      <c r="LUI123" s="50" t="str">
        <f>_xlfn.IFNA(VLOOKUP($B123,Schools,'HP Schools Calculation'!LUJ$1,0),"")</f>
        <v/>
      </c>
      <c r="LUJ123" s="50" t="str">
        <f>_xlfn.IFNA(VLOOKUP($B123,Schools,'HP Schools Calculation'!LUK$1,0),"")</f>
        <v/>
      </c>
      <c r="LUK123" s="50" t="str">
        <f>_xlfn.IFNA(VLOOKUP($B123,Schools,'HP Schools Calculation'!LUL$1,0),"")</f>
        <v/>
      </c>
      <c r="LUL123" s="50" t="str">
        <f>_xlfn.IFNA(VLOOKUP($B123,Schools,'HP Schools Calculation'!LUM$1,0),"")</f>
        <v/>
      </c>
      <c r="LUM123" s="50" t="str">
        <f>_xlfn.IFNA(VLOOKUP($B123,Schools,'HP Schools Calculation'!LUN$1,0),"")</f>
        <v/>
      </c>
      <c r="LUN123" s="50" t="str">
        <f>_xlfn.IFNA(VLOOKUP($B123,Schools,'HP Schools Calculation'!LUO$1,0),"")</f>
        <v/>
      </c>
      <c r="LUO123" s="50" t="str">
        <f>_xlfn.IFNA(VLOOKUP($B123,Schools,'HP Schools Calculation'!LUP$1,0),"")</f>
        <v/>
      </c>
      <c r="LUP123" s="50" t="str">
        <f>_xlfn.IFNA(VLOOKUP($B123,Schools,'HP Schools Calculation'!LUQ$1,0),"")</f>
        <v/>
      </c>
      <c r="LUQ123" s="50" t="str">
        <f>_xlfn.IFNA(VLOOKUP($B123,Schools,'HP Schools Calculation'!LUR$1,0),"")</f>
        <v/>
      </c>
      <c r="LUR123" s="50" t="str">
        <f>_xlfn.IFNA(VLOOKUP($B123,Schools,'HP Schools Calculation'!LUS$1,0),"")</f>
        <v/>
      </c>
      <c r="LUS123" s="50" t="str">
        <f>_xlfn.IFNA(VLOOKUP($B123,Schools,'HP Schools Calculation'!LUT$1,0),"")</f>
        <v/>
      </c>
      <c r="LUT123" s="50" t="str">
        <f>_xlfn.IFNA(VLOOKUP($B123,Schools,'HP Schools Calculation'!LUU$1,0),"")</f>
        <v/>
      </c>
      <c r="LUU123" s="50" t="str">
        <f>_xlfn.IFNA(VLOOKUP($B123,Schools,'HP Schools Calculation'!LUV$1,0),"")</f>
        <v/>
      </c>
      <c r="LUV123" s="50" t="str">
        <f>_xlfn.IFNA(VLOOKUP($B123,Schools,'HP Schools Calculation'!LUW$1,0),"")</f>
        <v/>
      </c>
      <c r="LUW123" s="50" t="str">
        <f>_xlfn.IFNA(VLOOKUP($B123,Schools,'HP Schools Calculation'!LUX$1,0),"")</f>
        <v/>
      </c>
      <c r="LUX123" s="50" t="str">
        <f>_xlfn.IFNA(VLOOKUP($B123,Schools,'HP Schools Calculation'!LUY$1,0),"")</f>
        <v/>
      </c>
      <c r="LUY123" s="50" t="str">
        <f>_xlfn.IFNA(VLOOKUP($B123,Schools,'HP Schools Calculation'!LUZ$1,0),"")</f>
        <v/>
      </c>
      <c r="LUZ123" s="50" t="str">
        <f>_xlfn.IFNA(VLOOKUP($B123,Schools,'HP Schools Calculation'!LVA$1,0),"")</f>
        <v/>
      </c>
      <c r="LVA123" s="50" t="str">
        <f>_xlfn.IFNA(VLOOKUP($B123,Schools,'HP Schools Calculation'!LVB$1,0),"")</f>
        <v/>
      </c>
      <c r="LVB123" s="50" t="str">
        <f>_xlfn.IFNA(VLOOKUP($B123,Schools,'HP Schools Calculation'!LVC$1,0),"")</f>
        <v/>
      </c>
      <c r="LVC123" s="50" t="str">
        <f>_xlfn.IFNA(VLOOKUP($B123,Schools,'HP Schools Calculation'!LVD$1,0),"")</f>
        <v/>
      </c>
      <c r="LVD123" s="50" t="str">
        <f>_xlfn.IFNA(VLOOKUP($B123,Schools,'HP Schools Calculation'!LVE$1,0),"")</f>
        <v/>
      </c>
      <c r="LVE123" s="50" t="str">
        <f>_xlfn.IFNA(VLOOKUP($B123,Schools,'HP Schools Calculation'!LVF$1,0),"")</f>
        <v/>
      </c>
      <c r="LVF123" s="50" t="str">
        <f>_xlfn.IFNA(VLOOKUP($B123,Schools,'HP Schools Calculation'!LVG$1,0),"")</f>
        <v/>
      </c>
      <c r="LVG123" s="50" t="str">
        <f>_xlfn.IFNA(VLOOKUP($B123,Schools,'HP Schools Calculation'!LVH$1,0),"")</f>
        <v/>
      </c>
      <c r="LVH123" s="50" t="str">
        <f>_xlfn.IFNA(VLOOKUP($B123,Schools,'HP Schools Calculation'!LVI$1,0),"")</f>
        <v/>
      </c>
      <c r="LVI123" s="50" t="str">
        <f>_xlfn.IFNA(VLOOKUP($B123,Schools,'HP Schools Calculation'!LVJ$1,0),"")</f>
        <v/>
      </c>
      <c r="LVJ123" s="50" t="str">
        <f>_xlfn.IFNA(VLOOKUP($B123,Schools,'HP Schools Calculation'!LVK$1,0),"")</f>
        <v/>
      </c>
      <c r="LVK123" s="50" t="str">
        <f>_xlfn.IFNA(VLOOKUP($B123,Schools,'HP Schools Calculation'!LVL$1,0),"")</f>
        <v/>
      </c>
      <c r="LVL123" s="50" t="str">
        <f>_xlfn.IFNA(VLOOKUP($B123,Schools,'HP Schools Calculation'!LVM$1,0),"")</f>
        <v/>
      </c>
      <c r="LVM123" s="50" t="str">
        <f>_xlfn.IFNA(VLOOKUP($B123,Schools,'HP Schools Calculation'!LVN$1,0),"")</f>
        <v/>
      </c>
      <c r="LVN123" s="50" t="str">
        <f>_xlfn.IFNA(VLOOKUP($B123,Schools,'HP Schools Calculation'!LVO$1,0),"")</f>
        <v/>
      </c>
      <c r="LVO123" s="50" t="str">
        <f>_xlfn.IFNA(VLOOKUP($B123,Schools,'HP Schools Calculation'!LVP$1,0),"")</f>
        <v/>
      </c>
      <c r="LVP123" s="50" t="str">
        <f>_xlfn.IFNA(VLOOKUP($B123,Schools,'HP Schools Calculation'!LVQ$1,0),"")</f>
        <v/>
      </c>
      <c r="LVQ123" s="50" t="str">
        <f>_xlfn.IFNA(VLOOKUP($B123,Schools,'HP Schools Calculation'!LVR$1,0),"")</f>
        <v/>
      </c>
      <c r="LVR123" s="50" t="str">
        <f>_xlfn.IFNA(VLOOKUP($B123,Schools,'HP Schools Calculation'!LVS$1,0),"")</f>
        <v/>
      </c>
      <c r="LVS123" s="50" t="str">
        <f>_xlfn.IFNA(VLOOKUP($B123,Schools,'HP Schools Calculation'!LVT$1,0),"")</f>
        <v/>
      </c>
      <c r="LVT123" s="50" t="str">
        <f>_xlfn.IFNA(VLOOKUP($B123,Schools,'HP Schools Calculation'!LVU$1,0),"")</f>
        <v/>
      </c>
      <c r="LVU123" s="50" t="str">
        <f>_xlfn.IFNA(VLOOKUP($B123,Schools,'HP Schools Calculation'!LVV$1,0),"")</f>
        <v/>
      </c>
      <c r="LVV123" s="50" t="str">
        <f>_xlfn.IFNA(VLOOKUP($B123,Schools,'HP Schools Calculation'!LVW$1,0),"")</f>
        <v/>
      </c>
      <c r="LVW123" s="50" t="str">
        <f>_xlfn.IFNA(VLOOKUP($B123,Schools,'HP Schools Calculation'!LVX$1,0),"")</f>
        <v/>
      </c>
      <c r="LVX123" s="50" t="str">
        <f>_xlfn.IFNA(VLOOKUP($B123,Schools,'HP Schools Calculation'!LVY$1,0),"")</f>
        <v/>
      </c>
      <c r="LVY123" s="50" t="str">
        <f>_xlfn.IFNA(VLOOKUP($B123,Schools,'HP Schools Calculation'!LVZ$1,0),"")</f>
        <v/>
      </c>
      <c r="LVZ123" s="50" t="str">
        <f>_xlfn.IFNA(VLOOKUP($B123,Schools,'HP Schools Calculation'!LWA$1,0),"")</f>
        <v/>
      </c>
      <c r="LWA123" s="50" t="str">
        <f>_xlfn.IFNA(VLOOKUP($B123,Schools,'HP Schools Calculation'!LWB$1,0),"")</f>
        <v/>
      </c>
      <c r="LWB123" s="50" t="str">
        <f>_xlfn.IFNA(VLOOKUP($B123,Schools,'HP Schools Calculation'!LWC$1,0),"")</f>
        <v/>
      </c>
      <c r="LWC123" s="50" t="str">
        <f>_xlfn.IFNA(VLOOKUP($B123,Schools,'HP Schools Calculation'!LWD$1,0),"")</f>
        <v/>
      </c>
      <c r="LWD123" s="50" t="str">
        <f>_xlfn.IFNA(VLOOKUP($B123,Schools,'HP Schools Calculation'!LWE$1,0),"")</f>
        <v/>
      </c>
      <c r="LWE123" s="50" t="str">
        <f>_xlfn.IFNA(VLOOKUP($B123,Schools,'HP Schools Calculation'!LWF$1,0),"")</f>
        <v/>
      </c>
      <c r="LWF123" s="50" t="str">
        <f>_xlfn.IFNA(VLOOKUP($B123,Schools,'HP Schools Calculation'!LWG$1,0),"")</f>
        <v/>
      </c>
      <c r="LWG123" s="50" t="str">
        <f>_xlfn.IFNA(VLOOKUP($B123,Schools,'HP Schools Calculation'!LWH$1,0),"")</f>
        <v/>
      </c>
      <c r="LWH123" s="50" t="str">
        <f>_xlfn.IFNA(VLOOKUP($B123,Schools,'HP Schools Calculation'!LWI$1,0),"")</f>
        <v/>
      </c>
      <c r="LWI123" s="50" t="str">
        <f>_xlfn.IFNA(VLOOKUP($B123,Schools,'HP Schools Calculation'!LWJ$1,0),"")</f>
        <v/>
      </c>
      <c r="LWJ123" s="50" t="str">
        <f>_xlfn.IFNA(VLOOKUP($B123,Schools,'HP Schools Calculation'!LWK$1,0),"")</f>
        <v/>
      </c>
      <c r="LWK123" s="50" t="str">
        <f>_xlfn.IFNA(VLOOKUP($B123,Schools,'HP Schools Calculation'!LWL$1,0),"")</f>
        <v/>
      </c>
      <c r="LWL123" s="50" t="str">
        <f>_xlfn.IFNA(VLOOKUP($B123,Schools,'HP Schools Calculation'!LWM$1,0),"")</f>
        <v/>
      </c>
      <c r="LWM123" s="50" t="str">
        <f>_xlfn.IFNA(VLOOKUP($B123,Schools,'HP Schools Calculation'!LWN$1,0),"")</f>
        <v/>
      </c>
      <c r="LWN123" s="50" t="str">
        <f>_xlfn.IFNA(VLOOKUP($B123,Schools,'HP Schools Calculation'!LWO$1,0),"")</f>
        <v/>
      </c>
      <c r="LWO123" s="50" t="str">
        <f>_xlfn.IFNA(VLOOKUP($B123,Schools,'HP Schools Calculation'!LWP$1,0),"")</f>
        <v/>
      </c>
      <c r="LWP123" s="50" t="str">
        <f>_xlfn.IFNA(VLOOKUP($B123,Schools,'HP Schools Calculation'!LWQ$1,0),"")</f>
        <v/>
      </c>
      <c r="LWQ123" s="50" t="str">
        <f>_xlfn.IFNA(VLOOKUP($B123,Schools,'HP Schools Calculation'!LWR$1,0),"")</f>
        <v/>
      </c>
      <c r="LWR123" s="50" t="str">
        <f>_xlfn.IFNA(VLOOKUP($B123,Schools,'HP Schools Calculation'!LWS$1,0),"")</f>
        <v/>
      </c>
      <c r="LWS123" s="50" t="str">
        <f>_xlfn.IFNA(VLOOKUP($B123,Schools,'HP Schools Calculation'!LWT$1,0),"")</f>
        <v/>
      </c>
      <c r="LWT123" s="50" t="str">
        <f>_xlfn.IFNA(VLOOKUP($B123,Schools,'HP Schools Calculation'!LWU$1,0),"")</f>
        <v/>
      </c>
      <c r="LWU123" s="50" t="str">
        <f>_xlfn.IFNA(VLOOKUP($B123,Schools,'HP Schools Calculation'!LWV$1,0),"")</f>
        <v/>
      </c>
      <c r="LWV123" s="50" t="str">
        <f>_xlfn.IFNA(VLOOKUP($B123,Schools,'HP Schools Calculation'!LWW$1,0),"")</f>
        <v/>
      </c>
      <c r="LWW123" s="50" t="str">
        <f>_xlfn.IFNA(VLOOKUP($B123,Schools,'HP Schools Calculation'!LWX$1,0),"")</f>
        <v/>
      </c>
      <c r="LWX123" s="50" t="str">
        <f>_xlfn.IFNA(VLOOKUP($B123,Schools,'HP Schools Calculation'!LWY$1,0),"")</f>
        <v/>
      </c>
      <c r="LWY123" s="50" t="str">
        <f>_xlfn.IFNA(VLOOKUP($B123,Schools,'HP Schools Calculation'!LWZ$1,0),"")</f>
        <v/>
      </c>
      <c r="LWZ123" s="50" t="str">
        <f>_xlfn.IFNA(VLOOKUP($B123,Schools,'HP Schools Calculation'!LXA$1,0),"")</f>
        <v/>
      </c>
      <c r="LXA123" s="50" t="str">
        <f>_xlfn.IFNA(VLOOKUP($B123,Schools,'HP Schools Calculation'!LXB$1,0),"")</f>
        <v/>
      </c>
      <c r="LXB123" s="50" t="str">
        <f>_xlfn.IFNA(VLOOKUP($B123,Schools,'HP Schools Calculation'!LXC$1,0),"")</f>
        <v/>
      </c>
      <c r="LXC123" s="50" t="str">
        <f>_xlfn.IFNA(VLOOKUP($B123,Schools,'HP Schools Calculation'!LXD$1,0),"")</f>
        <v/>
      </c>
      <c r="LXD123" s="50" t="str">
        <f>_xlfn.IFNA(VLOOKUP($B123,Schools,'HP Schools Calculation'!LXE$1,0),"")</f>
        <v/>
      </c>
      <c r="LXE123" s="50" t="str">
        <f>_xlfn.IFNA(VLOOKUP($B123,Schools,'HP Schools Calculation'!LXF$1,0),"")</f>
        <v/>
      </c>
      <c r="LXF123" s="50" t="str">
        <f>_xlfn.IFNA(VLOOKUP($B123,Schools,'HP Schools Calculation'!LXG$1,0),"")</f>
        <v/>
      </c>
      <c r="LXG123" s="50" t="str">
        <f>_xlfn.IFNA(VLOOKUP($B123,Schools,'HP Schools Calculation'!LXH$1,0),"")</f>
        <v/>
      </c>
      <c r="LXH123" s="50" t="str">
        <f>_xlfn.IFNA(VLOOKUP($B123,Schools,'HP Schools Calculation'!LXI$1,0),"")</f>
        <v/>
      </c>
      <c r="LXI123" s="50" t="str">
        <f>_xlfn.IFNA(VLOOKUP($B123,Schools,'HP Schools Calculation'!LXJ$1,0),"")</f>
        <v/>
      </c>
      <c r="LXJ123" s="50" t="str">
        <f>_xlfn.IFNA(VLOOKUP($B123,Schools,'HP Schools Calculation'!LXK$1,0),"")</f>
        <v/>
      </c>
      <c r="LXK123" s="50" t="str">
        <f>_xlfn.IFNA(VLOOKUP($B123,Schools,'HP Schools Calculation'!LXL$1,0),"")</f>
        <v/>
      </c>
      <c r="LXL123" s="50" t="str">
        <f>_xlfn.IFNA(VLOOKUP($B123,Schools,'HP Schools Calculation'!LXM$1,0),"")</f>
        <v/>
      </c>
      <c r="LXM123" s="50" t="str">
        <f>_xlfn.IFNA(VLOOKUP($B123,Schools,'HP Schools Calculation'!LXN$1,0),"")</f>
        <v/>
      </c>
      <c r="LXN123" s="50" t="str">
        <f>_xlfn.IFNA(VLOOKUP($B123,Schools,'HP Schools Calculation'!LXO$1,0),"")</f>
        <v/>
      </c>
      <c r="LXO123" s="50" t="str">
        <f>_xlfn.IFNA(VLOOKUP($B123,Schools,'HP Schools Calculation'!LXP$1,0),"")</f>
        <v/>
      </c>
      <c r="LXP123" s="50" t="str">
        <f>_xlfn.IFNA(VLOOKUP($B123,Schools,'HP Schools Calculation'!LXQ$1,0),"")</f>
        <v/>
      </c>
      <c r="LXQ123" s="50" t="str">
        <f>_xlfn.IFNA(VLOOKUP($B123,Schools,'HP Schools Calculation'!LXR$1,0),"")</f>
        <v/>
      </c>
      <c r="LXR123" s="50" t="str">
        <f>_xlfn.IFNA(VLOOKUP($B123,Schools,'HP Schools Calculation'!LXS$1,0),"")</f>
        <v/>
      </c>
      <c r="LXS123" s="50" t="str">
        <f>_xlfn.IFNA(VLOOKUP($B123,Schools,'HP Schools Calculation'!LXT$1,0),"")</f>
        <v/>
      </c>
      <c r="LXT123" s="50" t="str">
        <f>_xlfn.IFNA(VLOOKUP($B123,Schools,'HP Schools Calculation'!LXU$1,0),"")</f>
        <v/>
      </c>
      <c r="LXU123" s="50" t="str">
        <f>_xlfn.IFNA(VLOOKUP($B123,Schools,'HP Schools Calculation'!LXV$1,0),"")</f>
        <v/>
      </c>
      <c r="LXV123" s="50" t="str">
        <f>_xlfn.IFNA(VLOOKUP($B123,Schools,'HP Schools Calculation'!LXW$1,0),"")</f>
        <v/>
      </c>
      <c r="LXW123" s="50" t="str">
        <f>_xlfn.IFNA(VLOOKUP($B123,Schools,'HP Schools Calculation'!LXX$1,0),"")</f>
        <v/>
      </c>
      <c r="LXX123" s="50" t="str">
        <f>_xlfn.IFNA(VLOOKUP($B123,Schools,'HP Schools Calculation'!LXY$1,0),"")</f>
        <v/>
      </c>
      <c r="LXY123" s="50" t="str">
        <f>_xlfn.IFNA(VLOOKUP($B123,Schools,'HP Schools Calculation'!LXZ$1,0),"")</f>
        <v/>
      </c>
      <c r="LXZ123" s="50" t="str">
        <f>_xlfn.IFNA(VLOOKUP($B123,Schools,'HP Schools Calculation'!LYA$1,0),"")</f>
        <v/>
      </c>
      <c r="LYA123" s="50" t="str">
        <f>_xlfn.IFNA(VLOOKUP($B123,Schools,'HP Schools Calculation'!LYB$1,0),"")</f>
        <v/>
      </c>
      <c r="LYB123" s="50" t="str">
        <f>_xlfn.IFNA(VLOOKUP($B123,Schools,'HP Schools Calculation'!LYC$1,0),"")</f>
        <v/>
      </c>
      <c r="LYC123" s="50" t="str">
        <f>_xlfn.IFNA(VLOOKUP($B123,Schools,'HP Schools Calculation'!LYD$1,0),"")</f>
        <v/>
      </c>
      <c r="LYD123" s="50" t="str">
        <f>_xlfn.IFNA(VLOOKUP($B123,Schools,'HP Schools Calculation'!LYE$1,0),"")</f>
        <v/>
      </c>
      <c r="LYE123" s="50" t="str">
        <f>_xlfn.IFNA(VLOOKUP($B123,Schools,'HP Schools Calculation'!LYF$1,0),"")</f>
        <v/>
      </c>
      <c r="LYF123" s="50" t="str">
        <f>_xlfn.IFNA(VLOOKUP($B123,Schools,'HP Schools Calculation'!LYG$1,0),"")</f>
        <v/>
      </c>
      <c r="LYG123" s="50" t="str">
        <f>_xlfn.IFNA(VLOOKUP($B123,Schools,'HP Schools Calculation'!LYH$1,0),"")</f>
        <v/>
      </c>
      <c r="LYH123" s="50" t="str">
        <f>_xlfn.IFNA(VLOOKUP($B123,Schools,'HP Schools Calculation'!LYI$1,0),"")</f>
        <v/>
      </c>
      <c r="LYI123" s="50" t="str">
        <f>_xlfn.IFNA(VLOOKUP($B123,Schools,'HP Schools Calculation'!LYJ$1,0),"")</f>
        <v/>
      </c>
      <c r="LYJ123" s="50" t="str">
        <f>_xlfn.IFNA(VLOOKUP($B123,Schools,'HP Schools Calculation'!LYK$1,0),"")</f>
        <v/>
      </c>
      <c r="LYK123" s="50" t="str">
        <f>_xlfn.IFNA(VLOOKUP($B123,Schools,'HP Schools Calculation'!LYL$1,0),"")</f>
        <v/>
      </c>
      <c r="LYL123" s="50" t="str">
        <f>_xlfn.IFNA(VLOOKUP($B123,Schools,'HP Schools Calculation'!LYM$1,0),"")</f>
        <v/>
      </c>
      <c r="LYM123" s="50" t="str">
        <f>_xlfn.IFNA(VLOOKUP($B123,Schools,'HP Schools Calculation'!LYN$1,0),"")</f>
        <v/>
      </c>
      <c r="LYN123" s="50" t="str">
        <f>_xlfn.IFNA(VLOOKUP($B123,Schools,'HP Schools Calculation'!LYO$1,0),"")</f>
        <v/>
      </c>
      <c r="LYO123" s="50" t="str">
        <f>_xlfn.IFNA(VLOOKUP($B123,Schools,'HP Schools Calculation'!LYP$1,0),"")</f>
        <v/>
      </c>
      <c r="LYP123" s="50" t="str">
        <f>_xlfn.IFNA(VLOOKUP($B123,Schools,'HP Schools Calculation'!LYQ$1,0),"")</f>
        <v/>
      </c>
      <c r="LYQ123" s="50" t="str">
        <f>_xlfn.IFNA(VLOOKUP($B123,Schools,'HP Schools Calculation'!LYR$1,0),"")</f>
        <v/>
      </c>
      <c r="LYR123" s="50" t="str">
        <f>_xlfn.IFNA(VLOOKUP($B123,Schools,'HP Schools Calculation'!LYS$1,0),"")</f>
        <v/>
      </c>
      <c r="LYS123" s="50" t="str">
        <f>_xlfn.IFNA(VLOOKUP($B123,Schools,'HP Schools Calculation'!LYT$1,0),"")</f>
        <v/>
      </c>
      <c r="LYT123" s="50" t="str">
        <f>_xlfn.IFNA(VLOOKUP($B123,Schools,'HP Schools Calculation'!LYU$1,0),"")</f>
        <v/>
      </c>
      <c r="LYU123" s="50" t="str">
        <f>_xlfn.IFNA(VLOOKUP($B123,Schools,'HP Schools Calculation'!LYV$1,0),"")</f>
        <v/>
      </c>
      <c r="LYV123" s="50" t="str">
        <f>_xlfn.IFNA(VLOOKUP($B123,Schools,'HP Schools Calculation'!LYW$1,0),"")</f>
        <v/>
      </c>
      <c r="LYW123" s="50" t="str">
        <f>_xlfn.IFNA(VLOOKUP($B123,Schools,'HP Schools Calculation'!LYX$1,0),"")</f>
        <v/>
      </c>
      <c r="LYX123" s="50" t="str">
        <f>_xlfn.IFNA(VLOOKUP($B123,Schools,'HP Schools Calculation'!LYY$1,0),"")</f>
        <v/>
      </c>
      <c r="LYY123" s="50" t="str">
        <f>_xlfn.IFNA(VLOOKUP($B123,Schools,'HP Schools Calculation'!LYZ$1,0),"")</f>
        <v/>
      </c>
      <c r="LYZ123" s="50" t="str">
        <f>_xlfn.IFNA(VLOOKUP($B123,Schools,'HP Schools Calculation'!LZA$1,0),"")</f>
        <v/>
      </c>
      <c r="LZA123" s="50" t="str">
        <f>_xlfn.IFNA(VLOOKUP($B123,Schools,'HP Schools Calculation'!LZB$1,0),"")</f>
        <v/>
      </c>
      <c r="LZB123" s="50" t="str">
        <f>_xlfn.IFNA(VLOOKUP($B123,Schools,'HP Schools Calculation'!LZC$1,0),"")</f>
        <v/>
      </c>
      <c r="LZC123" s="50" t="str">
        <f>_xlfn.IFNA(VLOOKUP($B123,Schools,'HP Schools Calculation'!LZD$1,0),"")</f>
        <v/>
      </c>
      <c r="LZD123" s="50" t="str">
        <f>_xlfn.IFNA(VLOOKUP($B123,Schools,'HP Schools Calculation'!LZE$1,0),"")</f>
        <v/>
      </c>
      <c r="LZE123" s="50" t="str">
        <f>_xlfn.IFNA(VLOOKUP($B123,Schools,'HP Schools Calculation'!LZF$1,0),"")</f>
        <v/>
      </c>
      <c r="LZF123" s="50" t="str">
        <f>_xlfn.IFNA(VLOOKUP($B123,Schools,'HP Schools Calculation'!LZG$1,0),"")</f>
        <v/>
      </c>
      <c r="LZG123" s="50" t="str">
        <f>_xlfn.IFNA(VLOOKUP($B123,Schools,'HP Schools Calculation'!LZH$1,0),"")</f>
        <v/>
      </c>
      <c r="LZH123" s="50" t="str">
        <f>_xlfn.IFNA(VLOOKUP($B123,Schools,'HP Schools Calculation'!LZI$1,0),"")</f>
        <v/>
      </c>
      <c r="LZI123" s="50" t="str">
        <f>_xlfn.IFNA(VLOOKUP($B123,Schools,'HP Schools Calculation'!LZJ$1,0),"")</f>
        <v/>
      </c>
      <c r="LZJ123" s="50" t="str">
        <f>_xlfn.IFNA(VLOOKUP($B123,Schools,'HP Schools Calculation'!LZK$1,0),"")</f>
        <v/>
      </c>
      <c r="LZK123" s="50" t="str">
        <f>_xlfn.IFNA(VLOOKUP($B123,Schools,'HP Schools Calculation'!LZL$1,0),"")</f>
        <v/>
      </c>
      <c r="LZL123" s="50" t="str">
        <f>_xlfn.IFNA(VLOOKUP($B123,Schools,'HP Schools Calculation'!LZM$1,0),"")</f>
        <v/>
      </c>
      <c r="LZM123" s="50" t="str">
        <f>_xlfn.IFNA(VLOOKUP($B123,Schools,'HP Schools Calculation'!LZN$1,0),"")</f>
        <v/>
      </c>
      <c r="LZN123" s="50" t="str">
        <f>_xlfn.IFNA(VLOOKUP($B123,Schools,'HP Schools Calculation'!LZO$1,0),"")</f>
        <v/>
      </c>
      <c r="LZO123" s="50" t="str">
        <f>_xlfn.IFNA(VLOOKUP($B123,Schools,'HP Schools Calculation'!LZP$1,0),"")</f>
        <v/>
      </c>
      <c r="LZP123" s="50" t="str">
        <f>_xlfn.IFNA(VLOOKUP($B123,Schools,'HP Schools Calculation'!LZQ$1,0),"")</f>
        <v/>
      </c>
      <c r="LZQ123" s="50" t="str">
        <f>_xlfn.IFNA(VLOOKUP($B123,Schools,'HP Schools Calculation'!LZR$1,0),"")</f>
        <v/>
      </c>
      <c r="LZR123" s="50" t="str">
        <f>_xlfn.IFNA(VLOOKUP($B123,Schools,'HP Schools Calculation'!LZS$1,0),"")</f>
        <v/>
      </c>
      <c r="LZS123" s="50" t="str">
        <f>_xlfn.IFNA(VLOOKUP($B123,Schools,'HP Schools Calculation'!LZT$1,0),"")</f>
        <v/>
      </c>
      <c r="LZT123" s="50" t="str">
        <f>_xlfn.IFNA(VLOOKUP($B123,Schools,'HP Schools Calculation'!LZU$1,0),"")</f>
        <v/>
      </c>
      <c r="LZU123" s="50" t="str">
        <f>_xlfn.IFNA(VLOOKUP($B123,Schools,'HP Schools Calculation'!LZV$1,0),"")</f>
        <v/>
      </c>
      <c r="LZV123" s="50" t="str">
        <f>_xlfn.IFNA(VLOOKUP($B123,Schools,'HP Schools Calculation'!LZW$1,0),"")</f>
        <v/>
      </c>
      <c r="LZW123" s="50" t="str">
        <f>_xlfn.IFNA(VLOOKUP($B123,Schools,'HP Schools Calculation'!LZX$1,0),"")</f>
        <v/>
      </c>
      <c r="LZX123" s="50" t="str">
        <f>_xlfn.IFNA(VLOOKUP($B123,Schools,'HP Schools Calculation'!LZY$1,0),"")</f>
        <v/>
      </c>
      <c r="LZY123" s="50" t="str">
        <f>_xlfn.IFNA(VLOOKUP($B123,Schools,'HP Schools Calculation'!LZZ$1,0),"")</f>
        <v/>
      </c>
      <c r="LZZ123" s="50" t="str">
        <f>_xlfn.IFNA(VLOOKUP($B123,Schools,'HP Schools Calculation'!MAA$1,0),"")</f>
        <v/>
      </c>
      <c r="MAA123" s="50" t="str">
        <f>_xlfn.IFNA(VLOOKUP($B123,Schools,'HP Schools Calculation'!MAB$1,0),"")</f>
        <v/>
      </c>
      <c r="MAB123" s="50" t="str">
        <f>_xlfn.IFNA(VLOOKUP($B123,Schools,'HP Schools Calculation'!MAC$1,0),"")</f>
        <v/>
      </c>
      <c r="MAC123" s="50" t="str">
        <f>_xlfn.IFNA(VLOOKUP($B123,Schools,'HP Schools Calculation'!MAD$1,0),"")</f>
        <v/>
      </c>
      <c r="MAD123" s="50" t="str">
        <f>_xlfn.IFNA(VLOOKUP($B123,Schools,'HP Schools Calculation'!MAE$1,0),"")</f>
        <v/>
      </c>
      <c r="MAE123" s="50" t="str">
        <f>_xlfn.IFNA(VLOOKUP($B123,Schools,'HP Schools Calculation'!MAF$1,0),"")</f>
        <v/>
      </c>
      <c r="MAF123" s="50" t="str">
        <f>_xlfn.IFNA(VLOOKUP($B123,Schools,'HP Schools Calculation'!MAG$1,0),"")</f>
        <v/>
      </c>
      <c r="MAG123" s="50" t="str">
        <f>_xlfn.IFNA(VLOOKUP($B123,Schools,'HP Schools Calculation'!MAH$1,0),"")</f>
        <v/>
      </c>
      <c r="MAH123" s="50" t="str">
        <f>_xlfn.IFNA(VLOOKUP($B123,Schools,'HP Schools Calculation'!MAI$1,0),"")</f>
        <v/>
      </c>
      <c r="MAI123" s="50" t="str">
        <f>_xlfn.IFNA(VLOOKUP($B123,Schools,'HP Schools Calculation'!MAJ$1,0),"")</f>
        <v/>
      </c>
      <c r="MAJ123" s="50" t="str">
        <f>_xlfn.IFNA(VLOOKUP($B123,Schools,'HP Schools Calculation'!MAK$1,0),"")</f>
        <v/>
      </c>
      <c r="MAK123" s="50" t="str">
        <f>_xlfn.IFNA(VLOOKUP($B123,Schools,'HP Schools Calculation'!MAL$1,0),"")</f>
        <v/>
      </c>
      <c r="MAL123" s="50" t="str">
        <f>_xlfn.IFNA(VLOOKUP($B123,Schools,'HP Schools Calculation'!MAM$1,0),"")</f>
        <v/>
      </c>
      <c r="MAM123" s="50" t="str">
        <f>_xlfn.IFNA(VLOOKUP($B123,Schools,'HP Schools Calculation'!MAN$1,0),"")</f>
        <v/>
      </c>
      <c r="MAN123" s="50" t="str">
        <f>_xlfn.IFNA(VLOOKUP($B123,Schools,'HP Schools Calculation'!MAO$1,0),"")</f>
        <v/>
      </c>
      <c r="MAO123" s="50" t="str">
        <f>_xlfn.IFNA(VLOOKUP($B123,Schools,'HP Schools Calculation'!MAP$1,0),"")</f>
        <v/>
      </c>
      <c r="MAP123" s="50" t="str">
        <f>_xlfn.IFNA(VLOOKUP($B123,Schools,'HP Schools Calculation'!MAQ$1,0),"")</f>
        <v/>
      </c>
      <c r="MAQ123" s="50" t="str">
        <f>_xlfn.IFNA(VLOOKUP($B123,Schools,'HP Schools Calculation'!MAR$1,0),"")</f>
        <v/>
      </c>
      <c r="MAR123" s="50" t="str">
        <f>_xlfn.IFNA(VLOOKUP($B123,Schools,'HP Schools Calculation'!MAS$1,0),"")</f>
        <v/>
      </c>
      <c r="MAS123" s="50" t="str">
        <f>_xlfn.IFNA(VLOOKUP($B123,Schools,'HP Schools Calculation'!MAT$1,0),"")</f>
        <v/>
      </c>
      <c r="MAT123" s="50" t="str">
        <f>_xlfn.IFNA(VLOOKUP($B123,Schools,'HP Schools Calculation'!MAU$1,0),"")</f>
        <v/>
      </c>
      <c r="MAU123" s="50" t="str">
        <f>_xlfn.IFNA(VLOOKUP($B123,Schools,'HP Schools Calculation'!MAV$1,0),"")</f>
        <v/>
      </c>
      <c r="MAV123" s="50" t="str">
        <f>_xlfn.IFNA(VLOOKUP($B123,Schools,'HP Schools Calculation'!MAW$1,0),"")</f>
        <v/>
      </c>
      <c r="MAW123" s="50" t="str">
        <f>_xlfn.IFNA(VLOOKUP($B123,Schools,'HP Schools Calculation'!MAX$1,0),"")</f>
        <v/>
      </c>
      <c r="MAX123" s="50" t="str">
        <f>_xlfn.IFNA(VLOOKUP($B123,Schools,'HP Schools Calculation'!MAY$1,0),"")</f>
        <v/>
      </c>
      <c r="MAY123" s="50" t="str">
        <f>_xlfn.IFNA(VLOOKUP($B123,Schools,'HP Schools Calculation'!MAZ$1,0),"")</f>
        <v/>
      </c>
      <c r="MAZ123" s="50" t="str">
        <f>_xlfn.IFNA(VLOOKUP($B123,Schools,'HP Schools Calculation'!MBA$1,0),"")</f>
        <v/>
      </c>
      <c r="MBA123" s="50" t="str">
        <f>_xlfn.IFNA(VLOOKUP($B123,Schools,'HP Schools Calculation'!MBB$1,0),"")</f>
        <v/>
      </c>
      <c r="MBB123" s="50" t="str">
        <f>_xlfn.IFNA(VLOOKUP($B123,Schools,'HP Schools Calculation'!MBC$1,0),"")</f>
        <v/>
      </c>
      <c r="MBC123" s="50" t="str">
        <f>_xlfn.IFNA(VLOOKUP($B123,Schools,'HP Schools Calculation'!MBD$1,0),"")</f>
        <v/>
      </c>
      <c r="MBD123" s="50" t="str">
        <f>_xlfn.IFNA(VLOOKUP($B123,Schools,'HP Schools Calculation'!MBE$1,0),"")</f>
        <v/>
      </c>
      <c r="MBE123" s="50" t="str">
        <f>_xlfn.IFNA(VLOOKUP($B123,Schools,'HP Schools Calculation'!MBF$1,0),"")</f>
        <v/>
      </c>
      <c r="MBF123" s="50" t="str">
        <f>_xlfn.IFNA(VLOOKUP($B123,Schools,'HP Schools Calculation'!MBG$1,0),"")</f>
        <v/>
      </c>
      <c r="MBG123" s="50" t="str">
        <f>_xlfn.IFNA(VLOOKUP($B123,Schools,'HP Schools Calculation'!MBH$1,0),"")</f>
        <v/>
      </c>
      <c r="MBH123" s="50" t="str">
        <f>_xlfn.IFNA(VLOOKUP($B123,Schools,'HP Schools Calculation'!MBI$1,0),"")</f>
        <v/>
      </c>
      <c r="MBI123" s="50" t="str">
        <f>_xlfn.IFNA(VLOOKUP($B123,Schools,'HP Schools Calculation'!MBJ$1,0),"")</f>
        <v/>
      </c>
      <c r="MBJ123" s="50" t="str">
        <f>_xlfn.IFNA(VLOOKUP($B123,Schools,'HP Schools Calculation'!MBK$1,0),"")</f>
        <v/>
      </c>
      <c r="MBK123" s="50" t="str">
        <f>_xlfn.IFNA(VLOOKUP($B123,Schools,'HP Schools Calculation'!MBL$1,0),"")</f>
        <v/>
      </c>
      <c r="MBL123" s="50" t="str">
        <f>_xlfn.IFNA(VLOOKUP($B123,Schools,'HP Schools Calculation'!MBM$1,0),"")</f>
        <v/>
      </c>
      <c r="MBM123" s="50" t="str">
        <f>_xlfn.IFNA(VLOOKUP($B123,Schools,'HP Schools Calculation'!MBN$1,0),"")</f>
        <v/>
      </c>
      <c r="MBN123" s="50" t="str">
        <f>_xlfn.IFNA(VLOOKUP($B123,Schools,'HP Schools Calculation'!MBO$1,0),"")</f>
        <v/>
      </c>
      <c r="MBO123" s="50" t="str">
        <f>_xlfn.IFNA(VLOOKUP($B123,Schools,'HP Schools Calculation'!MBP$1,0),"")</f>
        <v/>
      </c>
      <c r="MBP123" s="50" t="str">
        <f>_xlfn.IFNA(VLOOKUP($B123,Schools,'HP Schools Calculation'!MBQ$1,0),"")</f>
        <v/>
      </c>
      <c r="MBQ123" s="50" t="str">
        <f>_xlfn.IFNA(VLOOKUP($B123,Schools,'HP Schools Calculation'!MBR$1,0),"")</f>
        <v/>
      </c>
      <c r="MBR123" s="50" t="str">
        <f>_xlfn.IFNA(VLOOKUP($B123,Schools,'HP Schools Calculation'!MBS$1,0),"")</f>
        <v/>
      </c>
      <c r="MBS123" s="50" t="str">
        <f>_xlfn.IFNA(VLOOKUP($B123,Schools,'HP Schools Calculation'!MBT$1,0),"")</f>
        <v/>
      </c>
      <c r="MBT123" s="50" t="str">
        <f>_xlfn.IFNA(VLOOKUP($B123,Schools,'HP Schools Calculation'!MBU$1,0),"")</f>
        <v/>
      </c>
      <c r="MBU123" s="50" t="str">
        <f>_xlfn.IFNA(VLOOKUP($B123,Schools,'HP Schools Calculation'!MBV$1,0),"")</f>
        <v/>
      </c>
      <c r="MBV123" s="50" t="str">
        <f>_xlfn.IFNA(VLOOKUP($B123,Schools,'HP Schools Calculation'!MBW$1,0),"")</f>
        <v/>
      </c>
      <c r="MBW123" s="50" t="str">
        <f>_xlfn.IFNA(VLOOKUP($B123,Schools,'HP Schools Calculation'!MBX$1,0),"")</f>
        <v/>
      </c>
      <c r="MBX123" s="50" t="str">
        <f>_xlfn.IFNA(VLOOKUP($B123,Schools,'HP Schools Calculation'!MBY$1,0),"")</f>
        <v/>
      </c>
      <c r="MBY123" s="50" t="str">
        <f>_xlfn.IFNA(VLOOKUP($B123,Schools,'HP Schools Calculation'!MBZ$1,0),"")</f>
        <v/>
      </c>
      <c r="MBZ123" s="50" t="str">
        <f>_xlfn.IFNA(VLOOKUP($B123,Schools,'HP Schools Calculation'!MCA$1,0),"")</f>
        <v/>
      </c>
      <c r="MCA123" s="50" t="str">
        <f>_xlfn.IFNA(VLOOKUP($B123,Schools,'HP Schools Calculation'!MCB$1,0),"")</f>
        <v/>
      </c>
      <c r="MCB123" s="50" t="str">
        <f>_xlfn.IFNA(VLOOKUP($B123,Schools,'HP Schools Calculation'!MCC$1,0),"")</f>
        <v/>
      </c>
      <c r="MCC123" s="50" t="str">
        <f>_xlfn.IFNA(VLOOKUP($B123,Schools,'HP Schools Calculation'!MCD$1,0),"")</f>
        <v/>
      </c>
      <c r="MCD123" s="50" t="str">
        <f>_xlfn.IFNA(VLOOKUP($B123,Schools,'HP Schools Calculation'!MCE$1,0),"")</f>
        <v/>
      </c>
      <c r="MCE123" s="50" t="str">
        <f>_xlfn.IFNA(VLOOKUP($B123,Schools,'HP Schools Calculation'!MCF$1,0),"")</f>
        <v/>
      </c>
      <c r="MCF123" s="50" t="str">
        <f>_xlfn.IFNA(VLOOKUP($B123,Schools,'HP Schools Calculation'!MCG$1,0),"")</f>
        <v/>
      </c>
      <c r="MCG123" s="50" t="str">
        <f>_xlfn.IFNA(VLOOKUP($B123,Schools,'HP Schools Calculation'!MCH$1,0),"")</f>
        <v/>
      </c>
      <c r="MCH123" s="50" t="str">
        <f>_xlfn.IFNA(VLOOKUP($B123,Schools,'HP Schools Calculation'!MCI$1,0),"")</f>
        <v/>
      </c>
      <c r="MCI123" s="50" t="str">
        <f>_xlfn.IFNA(VLOOKUP($B123,Schools,'HP Schools Calculation'!MCJ$1,0),"")</f>
        <v/>
      </c>
      <c r="MCJ123" s="50" t="str">
        <f>_xlfn.IFNA(VLOOKUP($B123,Schools,'HP Schools Calculation'!MCK$1,0),"")</f>
        <v/>
      </c>
      <c r="MCK123" s="50" t="str">
        <f>_xlfn.IFNA(VLOOKUP($B123,Schools,'HP Schools Calculation'!MCL$1,0),"")</f>
        <v/>
      </c>
      <c r="MCL123" s="50" t="str">
        <f>_xlfn.IFNA(VLOOKUP($B123,Schools,'HP Schools Calculation'!MCM$1,0),"")</f>
        <v/>
      </c>
      <c r="MCM123" s="50" t="str">
        <f>_xlfn.IFNA(VLOOKUP($B123,Schools,'HP Schools Calculation'!MCN$1,0),"")</f>
        <v/>
      </c>
      <c r="MCN123" s="50" t="str">
        <f>_xlfn.IFNA(VLOOKUP($B123,Schools,'HP Schools Calculation'!MCO$1,0),"")</f>
        <v/>
      </c>
      <c r="MCO123" s="50" t="str">
        <f>_xlfn.IFNA(VLOOKUP($B123,Schools,'HP Schools Calculation'!MCP$1,0),"")</f>
        <v/>
      </c>
      <c r="MCP123" s="50" t="str">
        <f>_xlfn.IFNA(VLOOKUP($B123,Schools,'HP Schools Calculation'!MCQ$1,0),"")</f>
        <v/>
      </c>
      <c r="MCQ123" s="50" t="str">
        <f>_xlfn.IFNA(VLOOKUP($B123,Schools,'HP Schools Calculation'!MCR$1,0),"")</f>
        <v/>
      </c>
      <c r="MCR123" s="50" t="str">
        <f>_xlfn.IFNA(VLOOKUP($B123,Schools,'HP Schools Calculation'!MCS$1,0),"")</f>
        <v/>
      </c>
      <c r="MCS123" s="50" t="str">
        <f>_xlfn.IFNA(VLOOKUP($B123,Schools,'HP Schools Calculation'!MCT$1,0),"")</f>
        <v/>
      </c>
      <c r="MCT123" s="50" t="str">
        <f>_xlfn.IFNA(VLOOKUP($B123,Schools,'HP Schools Calculation'!MCU$1,0),"")</f>
        <v/>
      </c>
      <c r="MCU123" s="50" t="str">
        <f>_xlfn.IFNA(VLOOKUP($B123,Schools,'HP Schools Calculation'!MCV$1,0),"")</f>
        <v/>
      </c>
      <c r="MCV123" s="50" t="str">
        <f>_xlfn.IFNA(VLOOKUP($B123,Schools,'HP Schools Calculation'!MCW$1,0),"")</f>
        <v/>
      </c>
      <c r="MCW123" s="50" t="str">
        <f>_xlfn.IFNA(VLOOKUP($B123,Schools,'HP Schools Calculation'!MCX$1,0),"")</f>
        <v/>
      </c>
      <c r="MCX123" s="50" t="str">
        <f>_xlfn.IFNA(VLOOKUP($B123,Schools,'HP Schools Calculation'!MCY$1,0),"")</f>
        <v/>
      </c>
      <c r="MCY123" s="50" t="str">
        <f>_xlfn.IFNA(VLOOKUP($B123,Schools,'HP Schools Calculation'!MCZ$1,0),"")</f>
        <v/>
      </c>
      <c r="MCZ123" s="50" t="str">
        <f>_xlfn.IFNA(VLOOKUP($B123,Schools,'HP Schools Calculation'!MDA$1,0),"")</f>
        <v/>
      </c>
      <c r="MDA123" s="50" t="str">
        <f>_xlfn.IFNA(VLOOKUP($B123,Schools,'HP Schools Calculation'!MDB$1,0),"")</f>
        <v/>
      </c>
      <c r="MDB123" s="50" t="str">
        <f>_xlfn.IFNA(VLOOKUP($B123,Schools,'HP Schools Calculation'!MDC$1,0),"")</f>
        <v/>
      </c>
      <c r="MDC123" s="50" t="str">
        <f>_xlfn.IFNA(VLOOKUP($B123,Schools,'HP Schools Calculation'!MDD$1,0),"")</f>
        <v/>
      </c>
      <c r="MDD123" s="50" t="str">
        <f>_xlfn.IFNA(VLOOKUP($B123,Schools,'HP Schools Calculation'!MDE$1,0),"")</f>
        <v/>
      </c>
      <c r="MDE123" s="50" t="str">
        <f>_xlfn.IFNA(VLOOKUP($B123,Schools,'HP Schools Calculation'!MDF$1,0),"")</f>
        <v/>
      </c>
      <c r="MDF123" s="50" t="str">
        <f>_xlfn.IFNA(VLOOKUP($B123,Schools,'HP Schools Calculation'!MDG$1,0),"")</f>
        <v/>
      </c>
      <c r="MDG123" s="50" t="str">
        <f>_xlfn.IFNA(VLOOKUP($B123,Schools,'HP Schools Calculation'!MDH$1,0),"")</f>
        <v/>
      </c>
      <c r="MDH123" s="50" t="str">
        <f>_xlfn.IFNA(VLOOKUP($B123,Schools,'HP Schools Calculation'!MDI$1,0),"")</f>
        <v/>
      </c>
      <c r="MDI123" s="50" t="str">
        <f>_xlfn.IFNA(VLOOKUP($B123,Schools,'HP Schools Calculation'!MDJ$1,0),"")</f>
        <v/>
      </c>
      <c r="MDJ123" s="50" t="str">
        <f>_xlfn.IFNA(VLOOKUP($B123,Schools,'HP Schools Calculation'!MDK$1,0),"")</f>
        <v/>
      </c>
      <c r="MDK123" s="50" t="str">
        <f>_xlfn.IFNA(VLOOKUP($B123,Schools,'HP Schools Calculation'!MDL$1,0),"")</f>
        <v/>
      </c>
      <c r="MDL123" s="50" t="str">
        <f>_xlfn.IFNA(VLOOKUP($B123,Schools,'HP Schools Calculation'!MDM$1,0),"")</f>
        <v/>
      </c>
      <c r="MDM123" s="50" t="str">
        <f>_xlfn.IFNA(VLOOKUP($B123,Schools,'HP Schools Calculation'!MDN$1,0),"")</f>
        <v/>
      </c>
      <c r="MDN123" s="50" t="str">
        <f>_xlfn.IFNA(VLOOKUP($B123,Schools,'HP Schools Calculation'!MDO$1,0),"")</f>
        <v/>
      </c>
      <c r="MDO123" s="50" t="str">
        <f>_xlfn.IFNA(VLOOKUP($B123,Schools,'HP Schools Calculation'!MDP$1,0),"")</f>
        <v/>
      </c>
      <c r="MDP123" s="50" t="str">
        <f>_xlfn.IFNA(VLOOKUP($B123,Schools,'HP Schools Calculation'!MDQ$1,0),"")</f>
        <v/>
      </c>
      <c r="MDQ123" s="50" t="str">
        <f>_xlfn.IFNA(VLOOKUP($B123,Schools,'HP Schools Calculation'!MDR$1,0),"")</f>
        <v/>
      </c>
      <c r="MDR123" s="50" t="str">
        <f>_xlfn.IFNA(VLOOKUP($B123,Schools,'HP Schools Calculation'!MDS$1,0),"")</f>
        <v/>
      </c>
      <c r="MDS123" s="50" t="str">
        <f>_xlfn.IFNA(VLOOKUP($B123,Schools,'HP Schools Calculation'!MDT$1,0),"")</f>
        <v/>
      </c>
      <c r="MDT123" s="50" t="str">
        <f>_xlfn.IFNA(VLOOKUP($B123,Schools,'HP Schools Calculation'!MDU$1,0),"")</f>
        <v/>
      </c>
      <c r="MDU123" s="50" t="str">
        <f>_xlfn.IFNA(VLOOKUP($B123,Schools,'HP Schools Calculation'!MDV$1,0),"")</f>
        <v/>
      </c>
      <c r="MDV123" s="50" t="str">
        <f>_xlfn.IFNA(VLOOKUP($B123,Schools,'HP Schools Calculation'!MDW$1,0),"")</f>
        <v/>
      </c>
      <c r="MDW123" s="50" t="str">
        <f>_xlfn.IFNA(VLOOKUP($B123,Schools,'HP Schools Calculation'!MDX$1,0),"")</f>
        <v/>
      </c>
      <c r="MDX123" s="50" t="str">
        <f>_xlfn.IFNA(VLOOKUP($B123,Schools,'HP Schools Calculation'!MDY$1,0),"")</f>
        <v/>
      </c>
      <c r="MDY123" s="50" t="str">
        <f>_xlfn.IFNA(VLOOKUP($B123,Schools,'HP Schools Calculation'!MDZ$1,0),"")</f>
        <v/>
      </c>
      <c r="MDZ123" s="50" t="str">
        <f>_xlfn.IFNA(VLOOKUP($B123,Schools,'HP Schools Calculation'!MEA$1,0),"")</f>
        <v/>
      </c>
      <c r="MEA123" s="50" t="str">
        <f>_xlfn.IFNA(VLOOKUP($B123,Schools,'HP Schools Calculation'!MEB$1,0),"")</f>
        <v/>
      </c>
      <c r="MEB123" s="50" t="str">
        <f>_xlfn.IFNA(VLOOKUP($B123,Schools,'HP Schools Calculation'!MEC$1,0),"")</f>
        <v/>
      </c>
      <c r="MEC123" s="50" t="str">
        <f>_xlfn.IFNA(VLOOKUP($B123,Schools,'HP Schools Calculation'!MED$1,0),"")</f>
        <v/>
      </c>
      <c r="MED123" s="50" t="str">
        <f>_xlfn.IFNA(VLOOKUP($B123,Schools,'HP Schools Calculation'!MEE$1,0),"")</f>
        <v/>
      </c>
      <c r="MEE123" s="50" t="str">
        <f>_xlfn.IFNA(VLOOKUP($B123,Schools,'HP Schools Calculation'!MEF$1,0),"")</f>
        <v/>
      </c>
      <c r="MEF123" s="50" t="str">
        <f>_xlfn.IFNA(VLOOKUP($B123,Schools,'HP Schools Calculation'!MEG$1,0),"")</f>
        <v/>
      </c>
      <c r="MEG123" s="50" t="str">
        <f>_xlfn.IFNA(VLOOKUP($B123,Schools,'HP Schools Calculation'!MEH$1,0),"")</f>
        <v/>
      </c>
      <c r="MEH123" s="50" t="str">
        <f>_xlfn.IFNA(VLOOKUP($B123,Schools,'HP Schools Calculation'!MEI$1,0),"")</f>
        <v/>
      </c>
      <c r="MEI123" s="50" t="str">
        <f>_xlfn.IFNA(VLOOKUP($B123,Schools,'HP Schools Calculation'!MEJ$1,0),"")</f>
        <v/>
      </c>
      <c r="MEJ123" s="50" t="str">
        <f>_xlfn.IFNA(VLOOKUP($B123,Schools,'HP Schools Calculation'!MEK$1,0),"")</f>
        <v/>
      </c>
      <c r="MEK123" s="50" t="str">
        <f>_xlfn.IFNA(VLOOKUP($B123,Schools,'HP Schools Calculation'!MEL$1,0),"")</f>
        <v/>
      </c>
      <c r="MEL123" s="50" t="str">
        <f>_xlfn.IFNA(VLOOKUP($B123,Schools,'HP Schools Calculation'!MEM$1,0),"")</f>
        <v/>
      </c>
      <c r="MEM123" s="50" t="str">
        <f>_xlfn.IFNA(VLOOKUP($B123,Schools,'HP Schools Calculation'!MEN$1,0),"")</f>
        <v/>
      </c>
      <c r="MEN123" s="50" t="str">
        <f>_xlfn.IFNA(VLOOKUP($B123,Schools,'HP Schools Calculation'!MEO$1,0),"")</f>
        <v/>
      </c>
      <c r="MEO123" s="50" t="str">
        <f>_xlfn.IFNA(VLOOKUP($B123,Schools,'HP Schools Calculation'!MEP$1,0),"")</f>
        <v/>
      </c>
      <c r="MEP123" s="50" t="str">
        <f>_xlfn.IFNA(VLOOKUP($B123,Schools,'HP Schools Calculation'!MEQ$1,0),"")</f>
        <v/>
      </c>
      <c r="MEQ123" s="50" t="str">
        <f>_xlfn.IFNA(VLOOKUP($B123,Schools,'HP Schools Calculation'!MER$1,0),"")</f>
        <v/>
      </c>
      <c r="MER123" s="50" t="str">
        <f>_xlfn.IFNA(VLOOKUP($B123,Schools,'HP Schools Calculation'!MES$1,0),"")</f>
        <v/>
      </c>
      <c r="MES123" s="50" t="str">
        <f>_xlfn.IFNA(VLOOKUP($B123,Schools,'HP Schools Calculation'!MET$1,0),"")</f>
        <v/>
      </c>
      <c r="MET123" s="50" t="str">
        <f>_xlfn.IFNA(VLOOKUP($B123,Schools,'HP Schools Calculation'!MEU$1,0),"")</f>
        <v/>
      </c>
      <c r="MEU123" s="50" t="str">
        <f>_xlfn.IFNA(VLOOKUP($B123,Schools,'HP Schools Calculation'!MEV$1,0),"")</f>
        <v/>
      </c>
      <c r="MEV123" s="50" t="str">
        <f>_xlfn.IFNA(VLOOKUP($B123,Schools,'HP Schools Calculation'!MEW$1,0),"")</f>
        <v/>
      </c>
      <c r="MEW123" s="50" t="str">
        <f>_xlfn.IFNA(VLOOKUP($B123,Schools,'HP Schools Calculation'!MEX$1,0),"")</f>
        <v/>
      </c>
      <c r="MEX123" s="50" t="str">
        <f>_xlfn.IFNA(VLOOKUP($B123,Schools,'HP Schools Calculation'!MEY$1,0),"")</f>
        <v/>
      </c>
      <c r="MEY123" s="50" t="str">
        <f>_xlfn.IFNA(VLOOKUP($B123,Schools,'HP Schools Calculation'!MEZ$1,0),"")</f>
        <v/>
      </c>
      <c r="MEZ123" s="50" t="str">
        <f>_xlfn.IFNA(VLOOKUP($B123,Schools,'HP Schools Calculation'!MFA$1,0),"")</f>
        <v/>
      </c>
      <c r="MFA123" s="50" t="str">
        <f>_xlfn.IFNA(VLOOKUP($B123,Schools,'HP Schools Calculation'!MFB$1,0),"")</f>
        <v/>
      </c>
      <c r="MFB123" s="50" t="str">
        <f>_xlfn.IFNA(VLOOKUP($B123,Schools,'HP Schools Calculation'!MFC$1,0),"")</f>
        <v/>
      </c>
      <c r="MFC123" s="50" t="str">
        <f>_xlfn.IFNA(VLOOKUP($B123,Schools,'HP Schools Calculation'!MFD$1,0),"")</f>
        <v/>
      </c>
      <c r="MFD123" s="50" t="str">
        <f>_xlfn.IFNA(VLOOKUP($B123,Schools,'HP Schools Calculation'!MFE$1,0),"")</f>
        <v/>
      </c>
      <c r="MFE123" s="50" t="str">
        <f>_xlfn.IFNA(VLOOKUP($B123,Schools,'HP Schools Calculation'!MFF$1,0),"")</f>
        <v/>
      </c>
      <c r="MFF123" s="50" t="str">
        <f>_xlfn.IFNA(VLOOKUP($B123,Schools,'HP Schools Calculation'!MFG$1,0),"")</f>
        <v/>
      </c>
      <c r="MFG123" s="50" t="str">
        <f>_xlfn.IFNA(VLOOKUP($B123,Schools,'HP Schools Calculation'!MFH$1,0),"")</f>
        <v/>
      </c>
      <c r="MFH123" s="50" t="str">
        <f>_xlfn.IFNA(VLOOKUP($B123,Schools,'HP Schools Calculation'!MFI$1,0),"")</f>
        <v/>
      </c>
      <c r="MFI123" s="50" t="str">
        <f>_xlfn.IFNA(VLOOKUP($B123,Schools,'HP Schools Calculation'!MFJ$1,0),"")</f>
        <v/>
      </c>
      <c r="MFJ123" s="50" t="str">
        <f>_xlfn.IFNA(VLOOKUP($B123,Schools,'HP Schools Calculation'!MFK$1,0),"")</f>
        <v/>
      </c>
      <c r="MFK123" s="50" t="str">
        <f>_xlfn.IFNA(VLOOKUP($B123,Schools,'HP Schools Calculation'!MFL$1,0),"")</f>
        <v/>
      </c>
      <c r="MFL123" s="50" t="str">
        <f>_xlfn.IFNA(VLOOKUP($B123,Schools,'HP Schools Calculation'!MFM$1,0),"")</f>
        <v/>
      </c>
      <c r="MFM123" s="50" t="str">
        <f>_xlfn.IFNA(VLOOKUP($B123,Schools,'HP Schools Calculation'!MFN$1,0),"")</f>
        <v/>
      </c>
      <c r="MFN123" s="50" t="str">
        <f>_xlfn.IFNA(VLOOKUP($B123,Schools,'HP Schools Calculation'!MFO$1,0),"")</f>
        <v/>
      </c>
      <c r="MFO123" s="50" t="str">
        <f>_xlfn.IFNA(VLOOKUP($B123,Schools,'HP Schools Calculation'!MFP$1,0),"")</f>
        <v/>
      </c>
      <c r="MFP123" s="50" t="str">
        <f>_xlfn.IFNA(VLOOKUP($B123,Schools,'HP Schools Calculation'!MFQ$1,0),"")</f>
        <v/>
      </c>
      <c r="MFQ123" s="50" t="str">
        <f>_xlfn.IFNA(VLOOKUP($B123,Schools,'HP Schools Calculation'!MFR$1,0),"")</f>
        <v/>
      </c>
      <c r="MFR123" s="50" t="str">
        <f>_xlfn.IFNA(VLOOKUP($B123,Schools,'HP Schools Calculation'!MFS$1,0),"")</f>
        <v/>
      </c>
      <c r="MFS123" s="50" t="str">
        <f>_xlfn.IFNA(VLOOKUP($B123,Schools,'HP Schools Calculation'!MFT$1,0),"")</f>
        <v/>
      </c>
      <c r="MFT123" s="50" t="str">
        <f>_xlfn.IFNA(VLOOKUP($B123,Schools,'HP Schools Calculation'!MFU$1,0),"")</f>
        <v/>
      </c>
      <c r="MFU123" s="50" t="str">
        <f>_xlfn.IFNA(VLOOKUP($B123,Schools,'HP Schools Calculation'!MFV$1,0),"")</f>
        <v/>
      </c>
      <c r="MFV123" s="50" t="str">
        <f>_xlfn.IFNA(VLOOKUP($B123,Schools,'HP Schools Calculation'!MFW$1,0),"")</f>
        <v/>
      </c>
      <c r="MFW123" s="50" t="str">
        <f>_xlfn.IFNA(VLOOKUP($B123,Schools,'HP Schools Calculation'!MFX$1,0),"")</f>
        <v/>
      </c>
      <c r="MFX123" s="50" t="str">
        <f>_xlfn.IFNA(VLOOKUP($B123,Schools,'HP Schools Calculation'!MFY$1,0),"")</f>
        <v/>
      </c>
      <c r="MFY123" s="50" t="str">
        <f>_xlfn.IFNA(VLOOKUP($B123,Schools,'HP Schools Calculation'!MFZ$1,0),"")</f>
        <v/>
      </c>
      <c r="MFZ123" s="50" t="str">
        <f>_xlfn.IFNA(VLOOKUP($B123,Schools,'HP Schools Calculation'!MGA$1,0),"")</f>
        <v/>
      </c>
      <c r="MGA123" s="50" t="str">
        <f>_xlfn.IFNA(VLOOKUP($B123,Schools,'HP Schools Calculation'!MGB$1,0),"")</f>
        <v/>
      </c>
      <c r="MGB123" s="50" t="str">
        <f>_xlfn.IFNA(VLOOKUP($B123,Schools,'HP Schools Calculation'!MGC$1,0),"")</f>
        <v/>
      </c>
      <c r="MGC123" s="50" t="str">
        <f>_xlfn.IFNA(VLOOKUP($B123,Schools,'HP Schools Calculation'!MGD$1,0),"")</f>
        <v/>
      </c>
      <c r="MGD123" s="50" t="str">
        <f>_xlfn.IFNA(VLOOKUP($B123,Schools,'HP Schools Calculation'!MGE$1,0),"")</f>
        <v/>
      </c>
      <c r="MGE123" s="50" t="str">
        <f>_xlfn.IFNA(VLOOKUP($B123,Schools,'HP Schools Calculation'!MGF$1,0),"")</f>
        <v/>
      </c>
      <c r="MGF123" s="50" t="str">
        <f>_xlfn.IFNA(VLOOKUP($B123,Schools,'HP Schools Calculation'!MGG$1,0),"")</f>
        <v/>
      </c>
      <c r="MGG123" s="50" t="str">
        <f>_xlfn.IFNA(VLOOKUP($B123,Schools,'HP Schools Calculation'!MGH$1,0),"")</f>
        <v/>
      </c>
      <c r="MGH123" s="50" t="str">
        <f>_xlfn.IFNA(VLOOKUP($B123,Schools,'HP Schools Calculation'!MGI$1,0),"")</f>
        <v/>
      </c>
      <c r="MGI123" s="50" t="str">
        <f>_xlfn.IFNA(VLOOKUP($B123,Schools,'HP Schools Calculation'!MGJ$1,0),"")</f>
        <v/>
      </c>
      <c r="MGJ123" s="50" t="str">
        <f>_xlfn.IFNA(VLOOKUP($B123,Schools,'HP Schools Calculation'!MGK$1,0),"")</f>
        <v/>
      </c>
      <c r="MGK123" s="50" t="str">
        <f>_xlfn.IFNA(VLOOKUP($B123,Schools,'HP Schools Calculation'!MGL$1,0),"")</f>
        <v/>
      </c>
      <c r="MGL123" s="50" t="str">
        <f>_xlfn.IFNA(VLOOKUP($B123,Schools,'HP Schools Calculation'!MGM$1,0),"")</f>
        <v/>
      </c>
      <c r="MGM123" s="50" t="str">
        <f>_xlfn.IFNA(VLOOKUP($B123,Schools,'HP Schools Calculation'!MGN$1,0),"")</f>
        <v/>
      </c>
      <c r="MGN123" s="50" t="str">
        <f>_xlfn.IFNA(VLOOKUP($B123,Schools,'HP Schools Calculation'!MGO$1,0),"")</f>
        <v/>
      </c>
      <c r="MGO123" s="50" t="str">
        <f>_xlfn.IFNA(VLOOKUP($B123,Schools,'HP Schools Calculation'!MGP$1,0),"")</f>
        <v/>
      </c>
      <c r="MGP123" s="50" t="str">
        <f>_xlfn.IFNA(VLOOKUP($B123,Schools,'HP Schools Calculation'!MGQ$1,0),"")</f>
        <v/>
      </c>
      <c r="MGQ123" s="50" t="str">
        <f>_xlfn.IFNA(VLOOKUP($B123,Schools,'HP Schools Calculation'!MGR$1,0),"")</f>
        <v/>
      </c>
      <c r="MGR123" s="50" t="str">
        <f>_xlfn.IFNA(VLOOKUP($B123,Schools,'HP Schools Calculation'!MGS$1,0),"")</f>
        <v/>
      </c>
      <c r="MGS123" s="50" t="str">
        <f>_xlfn.IFNA(VLOOKUP($B123,Schools,'HP Schools Calculation'!MGT$1,0),"")</f>
        <v/>
      </c>
      <c r="MGT123" s="50" t="str">
        <f>_xlfn.IFNA(VLOOKUP($B123,Schools,'HP Schools Calculation'!MGU$1,0),"")</f>
        <v/>
      </c>
      <c r="MGU123" s="50" t="str">
        <f>_xlfn.IFNA(VLOOKUP($B123,Schools,'HP Schools Calculation'!MGV$1,0),"")</f>
        <v/>
      </c>
      <c r="MGV123" s="50" t="str">
        <f>_xlfn.IFNA(VLOOKUP($B123,Schools,'HP Schools Calculation'!MGW$1,0),"")</f>
        <v/>
      </c>
      <c r="MGW123" s="50" t="str">
        <f>_xlfn.IFNA(VLOOKUP($B123,Schools,'HP Schools Calculation'!MGX$1,0),"")</f>
        <v/>
      </c>
      <c r="MGX123" s="50" t="str">
        <f>_xlfn.IFNA(VLOOKUP($B123,Schools,'HP Schools Calculation'!MGY$1,0),"")</f>
        <v/>
      </c>
      <c r="MGY123" s="50" t="str">
        <f>_xlfn.IFNA(VLOOKUP($B123,Schools,'HP Schools Calculation'!MGZ$1,0),"")</f>
        <v/>
      </c>
      <c r="MGZ123" s="50" t="str">
        <f>_xlfn.IFNA(VLOOKUP($B123,Schools,'HP Schools Calculation'!MHA$1,0),"")</f>
        <v/>
      </c>
      <c r="MHA123" s="50" t="str">
        <f>_xlfn.IFNA(VLOOKUP($B123,Schools,'HP Schools Calculation'!MHB$1,0),"")</f>
        <v/>
      </c>
      <c r="MHB123" s="50" t="str">
        <f>_xlfn.IFNA(VLOOKUP($B123,Schools,'HP Schools Calculation'!MHC$1,0),"")</f>
        <v/>
      </c>
      <c r="MHC123" s="50" t="str">
        <f>_xlfn.IFNA(VLOOKUP($B123,Schools,'HP Schools Calculation'!MHD$1,0),"")</f>
        <v/>
      </c>
      <c r="MHD123" s="50" t="str">
        <f>_xlfn.IFNA(VLOOKUP($B123,Schools,'HP Schools Calculation'!MHE$1,0),"")</f>
        <v/>
      </c>
      <c r="MHE123" s="50" t="str">
        <f>_xlfn.IFNA(VLOOKUP($B123,Schools,'HP Schools Calculation'!MHF$1,0),"")</f>
        <v/>
      </c>
      <c r="MHF123" s="50" t="str">
        <f>_xlfn.IFNA(VLOOKUP($B123,Schools,'HP Schools Calculation'!MHG$1,0),"")</f>
        <v/>
      </c>
      <c r="MHG123" s="50" t="str">
        <f>_xlfn.IFNA(VLOOKUP($B123,Schools,'HP Schools Calculation'!MHH$1,0),"")</f>
        <v/>
      </c>
      <c r="MHH123" s="50" t="str">
        <f>_xlfn.IFNA(VLOOKUP($B123,Schools,'HP Schools Calculation'!MHI$1,0),"")</f>
        <v/>
      </c>
      <c r="MHI123" s="50" t="str">
        <f>_xlfn.IFNA(VLOOKUP($B123,Schools,'HP Schools Calculation'!MHJ$1,0),"")</f>
        <v/>
      </c>
      <c r="MHJ123" s="50" t="str">
        <f>_xlfn.IFNA(VLOOKUP($B123,Schools,'HP Schools Calculation'!MHK$1,0),"")</f>
        <v/>
      </c>
      <c r="MHK123" s="50" t="str">
        <f>_xlfn.IFNA(VLOOKUP($B123,Schools,'HP Schools Calculation'!MHL$1,0),"")</f>
        <v/>
      </c>
      <c r="MHL123" s="50" t="str">
        <f>_xlfn.IFNA(VLOOKUP($B123,Schools,'HP Schools Calculation'!MHM$1,0),"")</f>
        <v/>
      </c>
      <c r="MHM123" s="50" t="str">
        <f>_xlfn.IFNA(VLOOKUP($B123,Schools,'HP Schools Calculation'!MHN$1,0),"")</f>
        <v/>
      </c>
      <c r="MHN123" s="50" t="str">
        <f>_xlfn.IFNA(VLOOKUP($B123,Schools,'HP Schools Calculation'!MHO$1,0),"")</f>
        <v/>
      </c>
      <c r="MHO123" s="50" t="str">
        <f>_xlfn.IFNA(VLOOKUP($B123,Schools,'HP Schools Calculation'!MHP$1,0),"")</f>
        <v/>
      </c>
      <c r="MHP123" s="50" t="str">
        <f>_xlfn.IFNA(VLOOKUP($B123,Schools,'HP Schools Calculation'!MHQ$1,0),"")</f>
        <v/>
      </c>
      <c r="MHQ123" s="50" t="str">
        <f>_xlfn.IFNA(VLOOKUP($B123,Schools,'HP Schools Calculation'!MHR$1,0),"")</f>
        <v/>
      </c>
      <c r="MHR123" s="50" t="str">
        <f>_xlfn.IFNA(VLOOKUP($B123,Schools,'HP Schools Calculation'!MHS$1,0),"")</f>
        <v/>
      </c>
      <c r="MHS123" s="50" t="str">
        <f>_xlfn.IFNA(VLOOKUP($B123,Schools,'HP Schools Calculation'!MHT$1,0),"")</f>
        <v/>
      </c>
      <c r="MHT123" s="50" t="str">
        <f>_xlfn.IFNA(VLOOKUP($B123,Schools,'HP Schools Calculation'!MHU$1,0),"")</f>
        <v/>
      </c>
      <c r="MHU123" s="50" t="str">
        <f>_xlfn.IFNA(VLOOKUP($B123,Schools,'HP Schools Calculation'!MHV$1,0),"")</f>
        <v/>
      </c>
      <c r="MHV123" s="50" t="str">
        <f>_xlfn.IFNA(VLOOKUP($B123,Schools,'HP Schools Calculation'!MHW$1,0),"")</f>
        <v/>
      </c>
      <c r="MHW123" s="50" t="str">
        <f>_xlfn.IFNA(VLOOKUP($B123,Schools,'HP Schools Calculation'!MHX$1,0),"")</f>
        <v/>
      </c>
      <c r="MHX123" s="50" t="str">
        <f>_xlfn.IFNA(VLOOKUP($B123,Schools,'HP Schools Calculation'!MHY$1,0),"")</f>
        <v/>
      </c>
      <c r="MHY123" s="50" t="str">
        <f>_xlfn.IFNA(VLOOKUP($B123,Schools,'HP Schools Calculation'!MHZ$1,0),"")</f>
        <v/>
      </c>
      <c r="MHZ123" s="50" t="str">
        <f>_xlfn.IFNA(VLOOKUP($B123,Schools,'HP Schools Calculation'!MIA$1,0),"")</f>
        <v/>
      </c>
      <c r="MIA123" s="50" t="str">
        <f>_xlfn.IFNA(VLOOKUP($B123,Schools,'HP Schools Calculation'!MIB$1,0),"")</f>
        <v/>
      </c>
      <c r="MIB123" s="50" t="str">
        <f>_xlfn.IFNA(VLOOKUP($B123,Schools,'HP Schools Calculation'!MIC$1,0),"")</f>
        <v/>
      </c>
      <c r="MIC123" s="50" t="str">
        <f>_xlfn.IFNA(VLOOKUP($B123,Schools,'HP Schools Calculation'!MID$1,0),"")</f>
        <v/>
      </c>
      <c r="MID123" s="50" t="str">
        <f>_xlfn.IFNA(VLOOKUP($B123,Schools,'HP Schools Calculation'!MIE$1,0),"")</f>
        <v/>
      </c>
      <c r="MIE123" s="50" t="str">
        <f>_xlfn.IFNA(VLOOKUP($B123,Schools,'HP Schools Calculation'!MIF$1,0),"")</f>
        <v/>
      </c>
      <c r="MIF123" s="50" t="str">
        <f>_xlfn.IFNA(VLOOKUP($B123,Schools,'HP Schools Calculation'!MIG$1,0),"")</f>
        <v/>
      </c>
      <c r="MIG123" s="50" t="str">
        <f>_xlfn.IFNA(VLOOKUP($B123,Schools,'HP Schools Calculation'!MIH$1,0),"")</f>
        <v/>
      </c>
      <c r="MIH123" s="50" t="str">
        <f>_xlfn.IFNA(VLOOKUP($B123,Schools,'HP Schools Calculation'!MII$1,0),"")</f>
        <v/>
      </c>
      <c r="MII123" s="50" t="str">
        <f>_xlfn.IFNA(VLOOKUP($B123,Schools,'HP Schools Calculation'!MIJ$1,0),"")</f>
        <v/>
      </c>
      <c r="MIJ123" s="50" t="str">
        <f>_xlfn.IFNA(VLOOKUP($B123,Schools,'HP Schools Calculation'!MIK$1,0),"")</f>
        <v/>
      </c>
      <c r="MIK123" s="50" t="str">
        <f>_xlfn.IFNA(VLOOKUP($B123,Schools,'HP Schools Calculation'!MIL$1,0),"")</f>
        <v/>
      </c>
      <c r="MIL123" s="50" t="str">
        <f>_xlfn.IFNA(VLOOKUP($B123,Schools,'HP Schools Calculation'!MIM$1,0),"")</f>
        <v/>
      </c>
      <c r="MIM123" s="50" t="str">
        <f>_xlfn.IFNA(VLOOKUP($B123,Schools,'HP Schools Calculation'!MIN$1,0),"")</f>
        <v/>
      </c>
      <c r="MIN123" s="50" t="str">
        <f>_xlfn.IFNA(VLOOKUP($B123,Schools,'HP Schools Calculation'!MIO$1,0),"")</f>
        <v/>
      </c>
      <c r="MIO123" s="50" t="str">
        <f>_xlfn.IFNA(VLOOKUP($B123,Schools,'HP Schools Calculation'!MIP$1,0),"")</f>
        <v/>
      </c>
      <c r="MIP123" s="50" t="str">
        <f>_xlfn.IFNA(VLOOKUP($B123,Schools,'HP Schools Calculation'!MIQ$1,0),"")</f>
        <v/>
      </c>
      <c r="MIQ123" s="50" t="str">
        <f>_xlfn.IFNA(VLOOKUP($B123,Schools,'HP Schools Calculation'!MIR$1,0),"")</f>
        <v/>
      </c>
      <c r="MIR123" s="50" t="str">
        <f>_xlfn.IFNA(VLOOKUP($B123,Schools,'HP Schools Calculation'!MIS$1,0),"")</f>
        <v/>
      </c>
      <c r="MIS123" s="50" t="str">
        <f>_xlfn.IFNA(VLOOKUP($B123,Schools,'HP Schools Calculation'!MIT$1,0),"")</f>
        <v/>
      </c>
      <c r="MIT123" s="50" t="str">
        <f>_xlfn.IFNA(VLOOKUP($B123,Schools,'HP Schools Calculation'!MIU$1,0),"")</f>
        <v/>
      </c>
      <c r="MIU123" s="50" t="str">
        <f>_xlfn.IFNA(VLOOKUP($B123,Schools,'HP Schools Calculation'!MIV$1,0),"")</f>
        <v/>
      </c>
      <c r="MIV123" s="50" t="str">
        <f>_xlfn.IFNA(VLOOKUP($B123,Schools,'HP Schools Calculation'!MIW$1,0),"")</f>
        <v/>
      </c>
      <c r="MIW123" s="50" t="str">
        <f>_xlfn.IFNA(VLOOKUP($B123,Schools,'HP Schools Calculation'!MIX$1,0),"")</f>
        <v/>
      </c>
      <c r="MIX123" s="50" t="str">
        <f>_xlfn.IFNA(VLOOKUP($B123,Schools,'HP Schools Calculation'!MIY$1,0),"")</f>
        <v/>
      </c>
      <c r="MIY123" s="50" t="str">
        <f>_xlfn.IFNA(VLOOKUP($B123,Schools,'HP Schools Calculation'!MIZ$1,0),"")</f>
        <v/>
      </c>
      <c r="MIZ123" s="50" t="str">
        <f>_xlfn.IFNA(VLOOKUP($B123,Schools,'HP Schools Calculation'!MJA$1,0),"")</f>
        <v/>
      </c>
      <c r="MJA123" s="50" t="str">
        <f>_xlfn.IFNA(VLOOKUP($B123,Schools,'HP Schools Calculation'!MJB$1,0),"")</f>
        <v/>
      </c>
      <c r="MJB123" s="50" t="str">
        <f>_xlfn.IFNA(VLOOKUP($B123,Schools,'HP Schools Calculation'!MJC$1,0),"")</f>
        <v/>
      </c>
      <c r="MJC123" s="50" t="str">
        <f>_xlfn.IFNA(VLOOKUP($B123,Schools,'HP Schools Calculation'!MJD$1,0),"")</f>
        <v/>
      </c>
      <c r="MJD123" s="50" t="str">
        <f>_xlfn.IFNA(VLOOKUP($B123,Schools,'HP Schools Calculation'!MJE$1,0),"")</f>
        <v/>
      </c>
      <c r="MJE123" s="50" t="str">
        <f>_xlfn.IFNA(VLOOKUP($B123,Schools,'HP Schools Calculation'!MJF$1,0),"")</f>
        <v/>
      </c>
      <c r="MJF123" s="50" t="str">
        <f>_xlfn.IFNA(VLOOKUP($B123,Schools,'HP Schools Calculation'!MJG$1,0),"")</f>
        <v/>
      </c>
      <c r="MJG123" s="50" t="str">
        <f>_xlfn.IFNA(VLOOKUP($B123,Schools,'HP Schools Calculation'!MJH$1,0),"")</f>
        <v/>
      </c>
      <c r="MJH123" s="50" t="str">
        <f>_xlfn.IFNA(VLOOKUP($B123,Schools,'HP Schools Calculation'!MJI$1,0),"")</f>
        <v/>
      </c>
      <c r="MJI123" s="50" t="str">
        <f>_xlfn.IFNA(VLOOKUP($B123,Schools,'HP Schools Calculation'!MJJ$1,0),"")</f>
        <v/>
      </c>
      <c r="MJJ123" s="50" t="str">
        <f>_xlfn.IFNA(VLOOKUP($B123,Schools,'HP Schools Calculation'!MJK$1,0),"")</f>
        <v/>
      </c>
      <c r="MJK123" s="50" t="str">
        <f>_xlfn.IFNA(VLOOKUP($B123,Schools,'HP Schools Calculation'!MJL$1,0),"")</f>
        <v/>
      </c>
      <c r="MJL123" s="50" t="str">
        <f>_xlfn.IFNA(VLOOKUP($B123,Schools,'HP Schools Calculation'!MJM$1,0),"")</f>
        <v/>
      </c>
      <c r="MJM123" s="50" t="str">
        <f>_xlfn.IFNA(VLOOKUP($B123,Schools,'HP Schools Calculation'!MJN$1,0),"")</f>
        <v/>
      </c>
      <c r="MJN123" s="50" t="str">
        <f>_xlfn.IFNA(VLOOKUP($B123,Schools,'HP Schools Calculation'!MJO$1,0),"")</f>
        <v/>
      </c>
      <c r="MJO123" s="50" t="str">
        <f>_xlfn.IFNA(VLOOKUP($B123,Schools,'HP Schools Calculation'!MJP$1,0),"")</f>
        <v/>
      </c>
      <c r="MJP123" s="50" t="str">
        <f>_xlfn.IFNA(VLOOKUP($B123,Schools,'HP Schools Calculation'!MJQ$1,0),"")</f>
        <v/>
      </c>
      <c r="MJQ123" s="50" t="str">
        <f>_xlfn.IFNA(VLOOKUP($B123,Schools,'HP Schools Calculation'!MJR$1,0),"")</f>
        <v/>
      </c>
      <c r="MJR123" s="50" t="str">
        <f>_xlfn.IFNA(VLOOKUP($B123,Schools,'HP Schools Calculation'!MJS$1,0),"")</f>
        <v/>
      </c>
      <c r="MJS123" s="50" t="str">
        <f>_xlfn.IFNA(VLOOKUP($B123,Schools,'HP Schools Calculation'!MJT$1,0),"")</f>
        <v/>
      </c>
      <c r="MJT123" s="50" t="str">
        <f>_xlfn.IFNA(VLOOKUP($B123,Schools,'HP Schools Calculation'!MJU$1,0),"")</f>
        <v/>
      </c>
      <c r="MJU123" s="50" t="str">
        <f>_xlfn.IFNA(VLOOKUP($B123,Schools,'HP Schools Calculation'!MJV$1,0),"")</f>
        <v/>
      </c>
      <c r="MJV123" s="50" t="str">
        <f>_xlfn.IFNA(VLOOKUP($B123,Schools,'HP Schools Calculation'!MJW$1,0),"")</f>
        <v/>
      </c>
      <c r="MJW123" s="50" t="str">
        <f>_xlfn.IFNA(VLOOKUP($B123,Schools,'HP Schools Calculation'!MJX$1,0),"")</f>
        <v/>
      </c>
      <c r="MJX123" s="50" t="str">
        <f>_xlfn.IFNA(VLOOKUP($B123,Schools,'HP Schools Calculation'!MJY$1,0),"")</f>
        <v/>
      </c>
      <c r="MJY123" s="50" t="str">
        <f>_xlfn.IFNA(VLOOKUP($B123,Schools,'HP Schools Calculation'!MJZ$1,0),"")</f>
        <v/>
      </c>
      <c r="MJZ123" s="50" t="str">
        <f>_xlfn.IFNA(VLOOKUP($B123,Schools,'HP Schools Calculation'!MKA$1,0),"")</f>
        <v/>
      </c>
      <c r="MKA123" s="50" t="str">
        <f>_xlfn.IFNA(VLOOKUP($B123,Schools,'HP Schools Calculation'!MKB$1,0),"")</f>
        <v/>
      </c>
      <c r="MKB123" s="50" t="str">
        <f>_xlfn.IFNA(VLOOKUP($B123,Schools,'HP Schools Calculation'!MKC$1,0),"")</f>
        <v/>
      </c>
      <c r="MKC123" s="50" t="str">
        <f>_xlfn.IFNA(VLOOKUP($B123,Schools,'HP Schools Calculation'!MKD$1,0),"")</f>
        <v/>
      </c>
      <c r="MKD123" s="50" t="str">
        <f>_xlfn.IFNA(VLOOKUP($B123,Schools,'HP Schools Calculation'!MKE$1,0),"")</f>
        <v/>
      </c>
      <c r="MKE123" s="50" t="str">
        <f>_xlfn.IFNA(VLOOKUP($B123,Schools,'HP Schools Calculation'!MKF$1,0),"")</f>
        <v/>
      </c>
      <c r="MKF123" s="50" t="str">
        <f>_xlfn.IFNA(VLOOKUP($B123,Schools,'HP Schools Calculation'!MKG$1,0),"")</f>
        <v/>
      </c>
      <c r="MKG123" s="50" t="str">
        <f>_xlfn.IFNA(VLOOKUP($B123,Schools,'HP Schools Calculation'!MKH$1,0),"")</f>
        <v/>
      </c>
      <c r="MKH123" s="50" t="str">
        <f>_xlfn.IFNA(VLOOKUP($B123,Schools,'HP Schools Calculation'!MKI$1,0),"")</f>
        <v/>
      </c>
      <c r="MKI123" s="50" t="str">
        <f>_xlfn.IFNA(VLOOKUP($B123,Schools,'HP Schools Calculation'!MKJ$1,0),"")</f>
        <v/>
      </c>
      <c r="MKJ123" s="50" t="str">
        <f>_xlfn.IFNA(VLOOKUP($B123,Schools,'HP Schools Calculation'!MKK$1,0),"")</f>
        <v/>
      </c>
      <c r="MKK123" s="50" t="str">
        <f>_xlfn.IFNA(VLOOKUP($B123,Schools,'HP Schools Calculation'!MKL$1,0),"")</f>
        <v/>
      </c>
      <c r="MKL123" s="50" t="str">
        <f>_xlfn.IFNA(VLOOKUP($B123,Schools,'HP Schools Calculation'!MKM$1,0),"")</f>
        <v/>
      </c>
      <c r="MKM123" s="50" t="str">
        <f>_xlfn.IFNA(VLOOKUP($B123,Schools,'HP Schools Calculation'!MKN$1,0),"")</f>
        <v/>
      </c>
      <c r="MKN123" s="50" t="str">
        <f>_xlfn.IFNA(VLOOKUP($B123,Schools,'HP Schools Calculation'!MKO$1,0),"")</f>
        <v/>
      </c>
      <c r="MKO123" s="50" t="str">
        <f>_xlfn.IFNA(VLOOKUP($B123,Schools,'HP Schools Calculation'!MKP$1,0),"")</f>
        <v/>
      </c>
      <c r="MKP123" s="50" t="str">
        <f>_xlfn.IFNA(VLOOKUP($B123,Schools,'HP Schools Calculation'!MKQ$1,0),"")</f>
        <v/>
      </c>
      <c r="MKQ123" s="50" t="str">
        <f>_xlfn.IFNA(VLOOKUP($B123,Schools,'HP Schools Calculation'!MKR$1,0),"")</f>
        <v/>
      </c>
      <c r="MKR123" s="50" t="str">
        <f>_xlfn.IFNA(VLOOKUP($B123,Schools,'HP Schools Calculation'!MKS$1,0),"")</f>
        <v/>
      </c>
      <c r="MKS123" s="50" t="str">
        <f>_xlfn.IFNA(VLOOKUP($B123,Schools,'HP Schools Calculation'!MKT$1,0),"")</f>
        <v/>
      </c>
      <c r="MKT123" s="50" t="str">
        <f>_xlfn.IFNA(VLOOKUP($B123,Schools,'HP Schools Calculation'!MKU$1,0),"")</f>
        <v/>
      </c>
      <c r="MKU123" s="50" t="str">
        <f>_xlfn.IFNA(VLOOKUP($B123,Schools,'HP Schools Calculation'!MKV$1,0),"")</f>
        <v/>
      </c>
      <c r="MKV123" s="50" t="str">
        <f>_xlfn.IFNA(VLOOKUP($B123,Schools,'HP Schools Calculation'!MKW$1,0),"")</f>
        <v/>
      </c>
      <c r="MKW123" s="50" t="str">
        <f>_xlfn.IFNA(VLOOKUP($B123,Schools,'HP Schools Calculation'!MKX$1,0),"")</f>
        <v/>
      </c>
      <c r="MKX123" s="50" t="str">
        <f>_xlfn.IFNA(VLOOKUP($B123,Schools,'HP Schools Calculation'!MKY$1,0),"")</f>
        <v/>
      </c>
      <c r="MKY123" s="50" t="str">
        <f>_xlfn.IFNA(VLOOKUP($B123,Schools,'HP Schools Calculation'!MKZ$1,0),"")</f>
        <v/>
      </c>
      <c r="MKZ123" s="50" t="str">
        <f>_xlfn.IFNA(VLOOKUP($B123,Schools,'HP Schools Calculation'!MLA$1,0),"")</f>
        <v/>
      </c>
      <c r="MLA123" s="50" t="str">
        <f>_xlfn.IFNA(VLOOKUP($B123,Schools,'HP Schools Calculation'!MLB$1,0),"")</f>
        <v/>
      </c>
      <c r="MLB123" s="50" t="str">
        <f>_xlfn.IFNA(VLOOKUP($B123,Schools,'HP Schools Calculation'!MLC$1,0),"")</f>
        <v/>
      </c>
      <c r="MLC123" s="50" t="str">
        <f>_xlfn.IFNA(VLOOKUP($B123,Schools,'HP Schools Calculation'!MLD$1,0),"")</f>
        <v/>
      </c>
      <c r="MLD123" s="50" t="str">
        <f>_xlfn.IFNA(VLOOKUP($B123,Schools,'HP Schools Calculation'!MLE$1,0),"")</f>
        <v/>
      </c>
      <c r="MLE123" s="50" t="str">
        <f>_xlfn.IFNA(VLOOKUP($B123,Schools,'HP Schools Calculation'!MLF$1,0),"")</f>
        <v/>
      </c>
      <c r="MLF123" s="50" t="str">
        <f>_xlfn.IFNA(VLOOKUP($B123,Schools,'HP Schools Calculation'!MLG$1,0),"")</f>
        <v/>
      </c>
      <c r="MLG123" s="50" t="str">
        <f>_xlfn.IFNA(VLOOKUP($B123,Schools,'HP Schools Calculation'!MLH$1,0),"")</f>
        <v/>
      </c>
      <c r="MLH123" s="50" t="str">
        <f>_xlfn.IFNA(VLOOKUP($B123,Schools,'HP Schools Calculation'!MLI$1,0),"")</f>
        <v/>
      </c>
      <c r="MLI123" s="50" t="str">
        <f>_xlfn.IFNA(VLOOKUP($B123,Schools,'HP Schools Calculation'!MLJ$1,0),"")</f>
        <v/>
      </c>
      <c r="MLJ123" s="50" t="str">
        <f>_xlfn.IFNA(VLOOKUP($B123,Schools,'HP Schools Calculation'!MLK$1,0),"")</f>
        <v/>
      </c>
      <c r="MLK123" s="50" t="str">
        <f>_xlfn.IFNA(VLOOKUP($B123,Schools,'HP Schools Calculation'!MLL$1,0),"")</f>
        <v/>
      </c>
      <c r="MLL123" s="50" t="str">
        <f>_xlfn.IFNA(VLOOKUP($B123,Schools,'HP Schools Calculation'!MLM$1,0),"")</f>
        <v/>
      </c>
      <c r="MLM123" s="50" t="str">
        <f>_xlfn.IFNA(VLOOKUP($B123,Schools,'HP Schools Calculation'!MLN$1,0),"")</f>
        <v/>
      </c>
      <c r="MLN123" s="50" t="str">
        <f>_xlfn.IFNA(VLOOKUP($B123,Schools,'HP Schools Calculation'!MLO$1,0),"")</f>
        <v/>
      </c>
      <c r="MLO123" s="50" t="str">
        <f>_xlfn.IFNA(VLOOKUP($B123,Schools,'HP Schools Calculation'!MLP$1,0),"")</f>
        <v/>
      </c>
      <c r="MLP123" s="50" t="str">
        <f>_xlfn.IFNA(VLOOKUP($B123,Schools,'HP Schools Calculation'!MLQ$1,0),"")</f>
        <v/>
      </c>
      <c r="MLQ123" s="50" t="str">
        <f>_xlfn.IFNA(VLOOKUP($B123,Schools,'HP Schools Calculation'!MLR$1,0),"")</f>
        <v/>
      </c>
      <c r="MLR123" s="50" t="str">
        <f>_xlfn.IFNA(VLOOKUP($B123,Schools,'HP Schools Calculation'!MLS$1,0),"")</f>
        <v/>
      </c>
      <c r="MLS123" s="50" t="str">
        <f>_xlfn.IFNA(VLOOKUP($B123,Schools,'HP Schools Calculation'!MLT$1,0),"")</f>
        <v/>
      </c>
      <c r="MLT123" s="50" t="str">
        <f>_xlfn.IFNA(VLOOKUP($B123,Schools,'HP Schools Calculation'!MLU$1,0),"")</f>
        <v/>
      </c>
      <c r="MLU123" s="50" t="str">
        <f>_xlfn.IFNA(VLOOKUP($B123,Schools,'HP Schools Calculation'!MLV$1,0),"")</f>
        <v/>
      </c>
      <c r="MLV123" s="50" t="str">
        <f>_xlfn.IFNA(VLOOKUP($B123,Schools,'HP Schools Calculation'!MLW$1,0),"")</f>
        <v/>
      </c>
      <c r="MLW123" s="50" t="str">
        <f>_xlfn.IFNA(VLOOKUP($B123,Schools,'HP Schools Calculation'!MLX$1,0),"")</f>
        <v/>
      </c>
      <c r="MLX123" s="50" t="str">
        <f>_xlfn.IFNA(VLOOKUP($B123,Schools,'HP Schools Calculation'!MLY$1,0),"")</f>
        <v/>
      </c>
      <c r="MLY123" s="50" t="str">
        <f>_xlfn.IFNA(VLOOKUP($B123,Schools,'HP Schools Calculation'!MLZ$1,0),"")</f>
        <v/>
      </c>
      <c r="MLZ123" s="50" t="str">
        <f>_xlfn.IFNA(VLOOKUP($B123,Schools,'HP Schools Calculation'!MMA$1,0),"")</f>
        <v/>
      </c>
      <c r="MMA123" s="50" t="str">
        <f>_xlfn.IFNA(VLOOKUP($B123,Schools,'HP Schools Calculation'!MMB$1,0),"")</f>
        <v/>
      </c>
      <c r="MMB123" s="50" t="str">
        <f>_xlfn.IFNA(VLOOKUP($B123,Schools,'HP Schools Calculation'!MMC$1,0),"")</f>
        <v/>
      </c>
      <c r="MMC123" s="50" t="str">
        <f>_xlfn.IFNA(VLOOKUP($B123,Schools,'HP Schools Calculation'!MMD$1,0),"")</f>
        <v/>
      </c>
      <c r="MMD123" s="50" t="str">
        <f>_xlfn.IFNA(VLOOKUP($B123,Schools,'HP Schools Calculation'!MME$1,0),"")</f>
        <v/>
      </c>
      <c r="MME123" s="50" t="str">
        <f>_xlfn.IFNA(VLOOKUP($B123,Schools,'HP Schools Calculation'!MMF$1,0),"")</f>
        <v/>
      </c>
      <c r="MMF123" s="50" t="str">
        <f>_xlfn.IFNA(VLOOKUP($B123,Schools,'HP Schools Calculation'!MMG$1,0),"")</f>
        <v/>
      </c>
      <c r="MMG123" s="50" t="str">
        <f>_xlfn.IFNA(VLOOKUP($B123,Schools,'HP Schools Calculation'!MMH$1,0),"")</f>
        <v/>
      </c>
      <c r="MMH123" s="50" t="str">
        <f>_xlfn.IFNA(VLOOKUP($B123,Schools,'HP Schools Calculation'!MMI$1,0),"")</f>
        <v/>
      </c>
      <c r="MMI123" s="50" t="str">
        <f>_xlfn.IFNA(VLOOKUP($B123,Schools,'HP Schools Calculation'!MMJ$1,0),"")</f>
        <v/>
      </c>
      <c r="MMJ123" s="50" t="str">
        <f>_xlfn.IFNA(VLOOKUP($B123,Schools,'HP Schools Calculation'!MMK$1,0),"")</f>
        <v/>
      </c>
      <c r="MMK123" s="50" t="str">
        <f>_xlfn.IFNA(VLOOKUP($B123,Schools,'HP Schools Calculation'!MML$1,0),"")</f>
        <v/>
      </c>
      <c r="MML123" s="50" t="str">
        <f>_xlfn.IFNA(VLOOKUP($B123,Schools,'HP Schools Calculation'!MMM$1,0),"")</f>
        <v/>
      </c>
      <c r="MMM123" s="50" t="str">
        <f>_xlfn.IFNA(VLOOKUP($B123,Schools,'HP Schools Calculation'!MMN$1,0),"")</f>
        <v/>
      </c>
      <c r="MMN123" s="50" t="str">
        <f>_xlfn.IFNA(VLOOKUP($B123,Schools,'HP Schools Calculation'!MMO$1,0),"")</f>
        <v/>
      </c>
      <c r="MMO123" s="50" t="str">
        <f>_xlfn.IFNA(VLOOKUP($B123,Schools,'HP Schools Calculation'!MMP$1,0),"")</f>
        <v/>
      </c>
      <c r="MMP123" s="50" t="str">
        <f>_xlfn.IFNA(VLOOKUP($B123,Schools,'HP Schools Calculation'!MMQ$1,0),"")</f>
        <v/>
      </c>
      <c r="MMQ123" s="50" t="str">
        <f>_xlfn.IFNA(VLOOKUP($B123,Schools,'HP Schools Calculation'!MMR$1,0),"")</f>
        <v/>
      </c>
      <c r="MMR123" s="50" t="str">
        <f>_xlfn.IFNA(VLOOKUP($B123,Schools,'HP Schools Calculation'!MMS$1,0),"")</f>
        <v/>
      </c>
      <c r="MMS123" s="50" t="str">
        <f>_xlfn.IFNA(VLOOKUP($B123,Schools,'HP Schools Calculation'!MMT$1,0),"")</f>
        <v/>
      </c>
      <c r="MMT123" s="50" t="str">
        <f>_xlfn.IFNA(VLOOKUP($B123,Schools,'HP Schools Calculation'!MMU$1,0),"")</f>
        <v/>
      </c>
      <c r="MMU123" s="50" t="str">
        <f>_xlfn.IFNA(VLOOKUP($B123,Schools,'HP Schools Calculation'!MMV$1,0),"")</f>
        <v/>
      </c>
      <c r="MMV123" s="50" t="str">
        <f>_xlfn.IFNA(VLOOKUP($B123,Schools,'HP Schools Calculation'!MMW$1,0),"")</f>
        <v/>
      </c>
      <c r="MMW123" s="50" t="str">
        <f>_xlfn.IFNA(VLOOKUP($B123,Schools,'HP Schools Calculation'!MMX$1,0),"")</f>
        <v/>
      </c>
      <c r="MMX123" s="50" t="str">
        <f>_xlfn.IFNA(VLOOKUP($B123,Schools,'HP Schools Calculation'!MMY$1,0),"")</f>
        <v/>
      </c>
      <c r="MMY123" s="50" t="str">
        <f>_xlfn.IFNA(VLOOKUP($B123,Schools,'HP Schools Calculation'!MMZ$1,0),"")</f>
        <v/>
      </c>
      <c r="MMZ123" s="50" t="str">
        <f>_xlfn.IFNA(VLOOKUP($B123,Schools,'HP Schools Calculation'!MNA$1,0),"")</f>
        <v/>
      </c>
      <c r="MNA123" s="50" t="str">
        <f>_xlfn.IFNA(VLOOKUP($B123,Schools,'HP Schools Calculation'!MNB$1,0),"")</f>
        <v/>
      </c>
      <c r="MNB123" s="50" t="str">
        <f>_xlfn.IFNA(VLOOKUP($B123,Schools,'HP Schools Calculation'!MNC$1,0),"")</f>
        <v/>
      </c>
      <c r="MNC123" s="50" t="str">
        <f>_xlfn.IFNA(VLOOKUP($B123,Schools,'HP Schools Calculation'!MND$1,0),"")</f>
        <v/>
      </c>
      <c r="MND123" s="50" t="str">
        <f>_xlfn.IFNA(VLOOKUP($B123,Schools,'HP Schools Calculation'!MNE$1,0),"")</f>
        <v/>
      </c>
      <c r="MNE123" s="50" t="str">
        <f>_xlfn.IFNA(VLOOKUP($B123,Schools,'HP Schools Calculation'!MNF$1,0),"")</f>
        <v/>
      </c>
      <c r="MNF123" s="50" t="str">
        <f>_xlfn.IFNA(VLOOKUP($B123,Schools,'HP Schools Calculation'!MNG$1,0),"")</f>
        <v/>
      </c>
      <c r="MNG123" s="50" t="str">
        <f>_xlfn.IFNA(VLOOKUP($B123,Schools,'HP Schools Calculation'!MNH$1,0),"")</f>
        <v/>
      </c>
      <c r="MNH123" s="50" t="str">
        <f>_xlfn.IFNA(VLOOKUP($B123,Schools,'HP Schools Calculation'!MNI$1,0),"")</f>
        <v/>
      </c>
      <c r="MNI123" s="50" t="str">
        <f>_xlfn.IFNA(VLOOKUP($B123,Schools,'HP Schools Calculation'!MNJ$1,0),"")</f>
        <v/>
      </c>
      <c r="MNJ123" s="50" t="str">
        <f>_xlfn.IFNA(VLOOKUP($B123,Schools,'HP Schools Calculation'!MNK$1,0),"")</f>
        <v/>
      </c>
      <c r="MNK123" s="50" t="str">
        <f>_xlfn.IFNA(VLOOKUP($B123,Schools,'HP Schools Calculation'!MNL$1,0),"")</f>
        <v/>
      </c>
      <c r="MNL123" s="50" t="str">
        <f>_xlfn.IFNA(VLOOKUP($B123,Schools,'HP Schools Calculation'!MNM$1,0),"")</f>
        <v/>
      </c>
      <c r="MNM123" s="50" t="str">
        <f>_xlfn.IFNA(VLOOKUP($B123,Schools,'HP Schools Calculation'!MNN$1,0),"")</f>
        <v/>
      </c>
      <c r="MNN123" s="50" t="str">
        <f>_xlfn.IFNA(VLOOKUP($B123,Schools,'HP Schools Calculation'!MNO$1,0),"")</f>
        <v/>
      </c>
      <c r="MNO123" s="50" t="str">
        <f>_xlfn.IFNA(VLOOKUP($B123,Schools,'HP Schools Calculation'!MNP$1,0),"")</f>
        <v/>
      </c>
      <c r="MNP123" s="50" t="str">
        <f>_xlfn.IFNA(VLOOKUP($B123,Schools,'HP Schools Calculation'!MNQ$1,0),"")</f>
        <v/>
      </c>
      <c r="MNQ123" s="50" t="str">
        <f>_xlfn.IFNA(VLOOKUP($B123,Schools,'HP Schools Calculation'!MNR$1,0),"")</f>
        <v/>
      </c>
      <c r="MNR123" s="50" t="str">
        <f>_xlfn.IFNA(VLOOKUP($B123,Schools,'HP Schools Calculation'!MNS$1,0),"")</f>
        <v/>
      </c>
      <c r="MNS123" s="50" t="str">
        <f>_xlfn.IFNA(VLOOKUP($B123,Schools,'HP Schools Calculation'!MNT$1,0),"")</f>
        <v/>
      </c>
      <c r="MNT123" s="50" t="str">
        <f>_xlfn.IFNA(VLOOKUP($B123,Schools,'HP Schools Calculation'!MNU$1,0),"")</f>
        <v/>
      </c>
      <c r="MNU123" s="50" t="str">
        <f>_xlfn.IFNA(VLOOKUP($B123,Schools,'HP Schools Calculation'!MNV$1,0),"")</f>
        <v/>
      </c>
      <c r="MNV123" s="50" t="str">
        <f>_xlfn.IFNA(VLOOKUP($B123,Schools,'HP Schools Calculation'!MNW$1,0),"")</f>
        <v/>
      </c>
      <c r="MNW123" s="50" t="str">
        <f>_xlfn.IFNA(VLOOKUP($B123,Schools,'HP Schools Calculation'!MNX$1,0),"")</f>
        <v/>
      </c>
      <c r="MNX123" s="50" t="str">
        <f>_xlfn.IFNA(VLOOKUP($B123,Schools,'HP Schools Calculation'!MNY$1,0),"")</f>
        <v/>
      </c>
      <c r="MNY123" s="50" t="str">
        <f>_xlfn.IFNA(VLOOKUP($B123,Schools,'HP Schools Calculation'!MNZ$1,0),"")</f>
        <v/>
      </c>
      <c r="MNZ123" s="50" t="str">
        <f>_xlfn.IFNA(VLOOKUP($B123,Schools,'HP Schools Calculation'!MOA$1,0),"")</f>
        <v/>
      </c>
      <c r="MOA123" s="50" t="str">
        <f>_xlfn.IFNA(VLOOKUP($B123,Schools,'HP Schools Calculation'!MOB$1,0),"")</f>
        <v/>
      </c>
      <c r="MOB123" s="50" t="str">
        <f>_xlfn.IFNA(VLOOKUP($B123,Schools,'HP Schools Calculation'!MOC$1,0),"")</f>
        <v/>
      </c>
      <c r="MOC123" s="50" t="str">
        <f>_xlfn.IFNA(VLOOKUP($B123,Schools,'HP Schools Calculation'!MOD$1,0),"")</f>
        <v/>
      </c>
      <c r="MOD123" s="50" t="str">
        <f>_xlfn.IFNA(VLOOKUP($B123,Schools,'HP Schools Calculation'!MOE$1,0),"")</f>
        <v/>
      </c>
      <c r="MOE123" s="50" t="str">
        <f>_xlfn.IFNA(VLOOKUP($B123,Schools,'HP Schools Calculation'!MOF$1,0),"")</f>
        <v/>
      </c>
      <c r="MOF123" s="50" t="str">
        <f>_xlfn.IFNA(VLOOKUP($B123,Schools,'HP Schools Calculation'!MOG$1,0),"")</f>
        <v/>
      </c>
      <c r="MOG123" s="50" t="str">
        <f>_xlfn.IFNA(VLOOKUP($B123,Schools,'HP Schools Calculation'!MOH$1,0),"")</f>
        <v/>
      </c>
      <c r="MOH123" s="50" t="str">
        <f>_xlfn.IFNA(VLOOKUP($B123,Schools,'HP Schools Calculation'!MOI$1,0),"")</f>
        <v/>
      </c>
      <c r="MOI123" s="50" t="str">
        <f>_xlfn.IFNA(VLOOKUP($B123,Schools,'HP Schools Calculation'!MOJ$1,0),"")</f>
        <v/>
      </c>
      <c r="MOJ123" s="50" t="str">
        <f>_xlfn.IFNA(VLOOKUP($B123,Schools,'HP Schools Calculation'!MOK$1,0),"")</f>
        <v/>
      </c>
      <c r="MOK123" s="50" t="str">
        <f>_xlfn.IFNA(VLOOKUP($B123,Schools,'HP Schools Calculation'!MOL$1,0),"")</f>
        <v/>
      </c>
      <c r="MOL123" s="50" t="str">
        <f>_xlfn.IFNA(VLOOKUP($B123,Schools,'HP Schools Calculation'!MOM$1,0),"")</f>
        <v/>
      </c>
      <c r="MOM123" s="50" t="str">
        <f>_xlfn.IFNA(VLOOKUP($B123,Schools,'HP Schools Calculation'!MON$1,0),"")</f>
        <v/>
      </c>
      <c r="MON123" s="50" t="str">
        <f>_xlfn.IFNA(VLOOKUP($B123,Schools,'HP Schools Calculation'!MOO$1,0),"")</f>
        <v/>
      </c>
      <c r="MOO123" s="50" t="str">
        <f>_xlfn.IFNA(VLOOKUP($B123,Schools,'HP Schools Calculation'!MOP$1,0),"")</f>
        <v/>
      </c>
      <c r="MOP123" s="50" t="str">
        <f>_xlfn.IFNA(VLOOKUP($B123,Schools,'HP Schools Calculation'!MOQ$1,0),"")</f>
        <v/>
      </c>
      <c r="MOQ123" s="50" t="str">
        <f>_xlfn.IFNA(VLOOKUP($B123,Schools,'HP Schools Calculation'!MOR$1,0),"")</f>
        <v/>
      </c>
      <c r="MOR123" s="50" t="str">
        <f>_xlfn.IFNA(VLOOKUP($B123,Schools,'HP Schools Calculation'!MOS$1,0),"")</f>
        <v/>
      </c>
      <c r="MOS123" s="50" t="str">
        <f>_xlfn.IFNA(VLOOKUP($B123,Schools,'HP Schools Calculation'!MOT$1,0),"")</f>
        <v/>
      </c>
      <c r="MOT123" s="50" t="str">
        <f>_xlfn.IFNA(VLOOKUP($B123,Schools,'HP Schools Calculation'!MOU$1,0),"")</f>
        <v/>
      </c>
      <c r="MOU123" s="50" t="str">
        <f>_xlfn.IFNA(VLOOKUP($B123,Schools,'HP Schools Calculation'!MOV$1,0),"")</f>
        <v/>
      </c>
      <c r="MOV123" s="50" t="str">
        <f>_xlfn.IFNA(VLOOKUP($B123,Schools,'HP Schools Calculation'!MOW$1,0),"")</f>
        <v/>
      </c>
      <c r="MOW123" s="50" t="str">
        <f>_xlfn.IFNA(VLOOKUP($B123,Schools,'HP Schools Calculation'!MOX$1,0),"")</f>
        <v/>
      </c>
      <c r="MOX123" s="50" t="str">
        <f>_xlfn.IFNA(VLOOKUP($B123,Schools,'HP Schools Calculation'!MOY$1,0),"")</f>
        <v/>
      </c>
      <c r="MOY123" s="50" t="str">
        <f>_xlfn.IFNA(VLOOKUP($B123,Schools,'HP Schools Calculation'!MOZ$1,0),"")</f>
        <v/>
      </c>
      <c r="MOZ123" s="50" t="str">
        <f>_xlfn.IFNA(VLOOKUP($B123,Schools,'HP Schools Calculation'!MPA$1,0),"")</f>
        <v/>
      </c>
      <c r="MPA123" s="50" t="str">
        <f>_xlfn.IFNA(VLOOKUP($B123,Schools,'HP Schools Calculation'!MPB$1,0),"")</f>
        <v/>
      </c>
      <c r="MPB123" s="50" t="str">
        <f>_xlfn.IFNA(VLOOKUP($B123,Schools,'HP Schools Calculation'!MPC$1,0),"")</f>
        <v/>
      </c>
      <c r="MPC123" s="50" t="str">
        <f>_xlfn.IFNA(VLOOKUP($B123,Schools,'HP Schools Calculation'!MPD$1,0),"")</f>
        <v/>
      </c>
      <c r="MPD123" s="50" t="str">
        <f>_xlfn.IFNA(VLOOKUP($B123,Schools,'HP Schools Calculation'!MPE$1,0),"")</f>
        <v/>
      </c>
      <c r="MPE123" s="50" t="str">
        <f>_xlfn.IFNA(VLOOKUP($B123,Schools,'HP Schools Calculation'!MPF$1,0),"")</f>
        <v/>
      </c>
      <c r="MPF123" s="50" t="str">
        <f>_xlfn.IFNA(VLOOKUP($B123,Schools,'HP Schools Calculation'!MPG$1,0),"")</f>
        <v/>
      </c>
      <c r="MPG123" s="50" t="str">
        <f>_xlfn.IFNA(VLOOKUP($B123,Schools,'HP Schools Calculation'!MPH$1,0),"")</f>
        <v/>
      </c>
      <c r="MPH123" s="50" t="str">
        <f>_xlfn.IFNA(VLOOKUP($B123,Schools,'HP Schools Calculation'!MPI$1,0),"")</f>
        <v/>
      </c>
      <c r="MPI123" s="50" t="str">
        <f>_xlfn.IFNA(VLOOKUP($B123,Schools,'HP Schools Calculation'!MPJ$1,0),"")</f>
        <v/>
      </c>
      <c r="MPJ123" s="50" t="str">
        <f>_xlfn.IFNA(VLOOKUP($B123,Schools,'HP Schools Calculation'!MPK$1,0),"")</f>
        <v/>
      </c>
      <c r="MPK123" s="50" t="str">
        <f>_xlfn.IFNA(VLOOKUP($B123,Schools,'HP Schools Calculation'!MPL$1,0),"")</f>
        <v/>
      </c>
      <c r="MPL123" s="50" t="str">
        <f>_xlfn.IFNA(VLOOKUP($B123,Schools,'HP Schools Calculation'!MPM$1,0),"")</f>
        <v/>
      </c>
      <c r="MPM123" s="50" t="str">
        <f>_xlfn.IFNA(VLOOKUP($B123,Schools,'HP Schools Calculation'!MPN$1,0),"")</f>
        <v/>
      </c>
      <c r="MPN123" s="50" t="str">
        <f>_xlfn.IFNA(VLOOKUP($B123,Schools,'HP Schools Calculation'!MPO$1,0),"")</f>
        <v/>
      </c>
      <c r="MPO123" s="50" t="str">
        <f>_xlfn.IFNA(VLOOKUP($B123,Schools,'HP Schools Calculation'!MPP$1,0),"")</f>
        <v/>
      </c>
      <c r="MPP123" s="50" t="str">
        <f>_xlfn.IFNA(VLOOKUP($B123,Schools,'HP Schools Calculation'!MPQ$1,0),"")</f>
        <v/>
      </c>
      <c r="MPQ123" s="50" t="str">
        <f>_xlfn.IFNA(VLOOKUP($B123,Schools,'HP Schools Calculation'!MPR$1,0),"")</f>
        <v/>
      </c>
      <c r="MPR123" s="50" t="str">
        <f>_xlfn.IFNA(VLOOKUP($B123,Schools,'HP Schools Calculation'!MPS$1,0),"")</f>
        <v/>
      </c>
      <c r="MPS123" s="50" t="str">
        <f>_xlfn.IFNA(VLOOKUP($B123,Schools,'HP Schools Calculation'!MPT$1,0),"")</f>
        <v/>
      </c>
      <c r="MPT123" s="50" t="str">
        <f>_xlfn.IFNA(VLOOKUP($B123,Schools,'HP Schools Calculation'!MPU$1,0),"")</f>
        <v/>
      </c>
      <c r="MPU123" s="50" t="str">
        <f>_xlfn.IFNA(VLOOKUP($B123,Schools,'HP Schools Calculation'!MPV$1,0),"")</f>
        <v/>
      </c>
      <c r="MPV123" s="50" t="str">
        <f>_xlfn.IFNA(VLOOKUP($B123,Schools,'HP Schools Calculation'!MPW$1,0),"")</f>
        <v/>
      </c>
      <c r="MPW123" s="50" t="str">
        <f>_xlfn.IFNA(VLOOKUP($B123,Schools,'HP Schools Calculation'!MPX$1,0),"")</f>
        <v/>
      </c>
      <c r="MPX123" s="50" t="str">
        <f>_xlfn.IFNA(VLOOKUP($B123,Schools,'HP Schools Calculation'!MPY$1,0),"")</f>
        <v/>
      </c>
      <c r="MPY123" s="50" t="str">
        <f>_xlfn.IFNA(VLOOKUP($B123,Schools,'HP Schools Calculation'!MPZ$1,0),"")</f>
        <v/>
      </c>
      <c r="MPZ123" s="50" t="str">
        <f>_xlfn.IFNA(VLOOKUP($B123,Schools,'HP Schools Calculation'!MQA$1,0),"")</f>
        <v/>
      </c>
      <c r="MQA123" s="50" t="str">
        <f>_xlfn.IFNA(VLOOKUP($B123,Schools,'HP Schools Calculation'!MQB$1,0),"")</f>
        <v/>
      </c>
      <c r="MQB123" s="50" t="str">
        <f>_xlfn.IFNA(VLOOKUP($B123,Schools,'HP Schools Calculation'!MQC$1,0),"")</f>
        <v/>
      </c>
      <c r="MQC123" s="50" t="str">
        <f>_xlfn.IFNA(VLOOKUP($B123,Schools,'HP Schools Calculation'!MQD$1,0),"")</f>
        <v/>
      </c>
      <c r="MQD123" s="50" t="str">
        <f>_xlfn.IFNA(VLOOKUP($B123,Schools,'HP Schools Calculation'!MQE$1,0),"")</f>
        <v/>
      </c>
      <c r="MQE123" s="50" t="str">
        <f>_xlfn.IFNA(VLOOKUP($B123,Schools,'HP Schools Calculation'!MQF$1,0),"")</f>
        <v/>
      </c>
      <c r="MQF123" s="50" t="str">
        <f>_xlfn.IFNA(VLOOKUP($B123,Schools,'HP Schools Calculation'!MQG$1,0),"")</f>
        <v/>
      </c>
      <c r="MQG123" s="50" t="str">
        <f>_xlfn.IFNA(VLOOKUP($B123,Schools,'HP Schools Calculation'!MQH$1,0),"")</f>
        <v/>
      </c>
      <c r="MQH123" s="50" t="str">
        <f>_xlfn.IFNA(VLOOKUP($B123,Schools,'HP Schools Calculation'!MQI$1,0),"")</f>
        <v/>
      </c>
      <c r="MQI123" s="50" t="str">
        <f>_xlfn.IFNA(VLOOKUP($B123,Schools,'HP Schools Calculation'!MQJ$1,0),"")</f>
        <v/>
      </c>
      <c r="MQJ123" s="50" t="str">
        <f>_xlfn.IFNA(VLOOKUP($B123,Schools,'HP Schools Calculation'!MQK$1,0),"")</f>
        <v/>
      </c>
      <c r="MQK123" s="50" t="str">
        <f>_xlfn.IFNA(VLOOKUP($B123,Schools,'HP Schools Calculation'!MQL$1,0),"")</f>
        <v/>
      </c>
      <c r="MQL123" s="50" t="str">
        <f>_xlfn.IFNA(VLOOKUP($B123,Schools,'HP Schools Calculation'!MQM$1,0),"")</f>
        <v/>
      </c>
      <c r="MQM123" s="50" t="str">
        <f>_xlfn.IFNA(VLOOKUP($B123,Schools,'HP Schools Calculation'!MQN$1,0),"")</f>
        <v/>
      </c>
      <c r="MQN123" s="50" t="str">
        <f>_xlfn.IFNA(VLOOKUP($B123,Schools,'HP Schools Calculation'!MQO$1,0),"")</f>
        <v/>
      </c>
      <c r="MQO123" s="50" t="str">
        <f>_xlfn.IFNA(VLOOKUP($B123,Schools,'HP Schools Calculation'!MQP$1,0),"")</f>
        <v/>
      </c>
      <c r="MQP123" s="50" t="str">
        <f>_xlfn.IFNA(VLOOKUP($B123,Schools,'HP Schools Calculation'!MQQ$1,0),"")</f>
        <v/>
      </c>
      <c r="MQQ123" s="50" t="str">
        <f>_xlfn.IFNA(VLOOKUP($B123,Schools,'HP Schools Calculation'!MQR$1,0),"")</f>
        <v/>
      </c>
      <c r="MQR123" s="50" t="str">
        <f>_xlfn.IFNA(VLOOKUP($B123,Schools,'HP Schools Calculation'!MQS$1,0),"")</f>
        <v/>
      </c>
      <c r="MQS123" s="50" t="str">
        <f>_xlfn.IFNA(VLOOKUP($B123,Schools,'HP Schools Calculation'!MQT$1,0),"")</f>
        <v/>
      </c>
      <c r="MQT123" s="50" t="str">
        <f>_xlfn.IFNA(VLOOKUP($B123,Schools,'HP Schools Calculation'!MQU$1,0),"")</f>
        <v/>
      </c>
      <c r="MQU123" s="50" t="str">
        <f>_xlfn.IFNA(VLOOKUP($B123,Schools,'HP Schools Calculation'!MQV$1,0),"")</f>
        <v/>
      </c>
      <c r="MQV123" s="50" t="str">
        <f>_xlfn.IFNA(VLOOKUP($B123,Schools,'HP Schools Calculation'!MQW$1,0),"")</f>
        <v/>
      </c>
      <c r="MQW123" s="50" t="str">
        <f>_xlfn.IFNA(VLOOKUP($B123,Schools,'HP Schools Calculation'!MQX$1,0),"")</f>
        <v/>
      </c>
      <c r="MQX123" s="50" t="str">
        <f>_xlfn.IFNA(VLOOKUP($B123,Schools,'HP Schools Calculation'!MQY$1,0),"")</f>
        <v/>
      </c>
      <c r="MQY123" s="50" t="str">
        <f>_xlfn.IFNA(VLOOKUP($B123,Schools,'HP Schools Calculation'!MQZ$1,0),"")</f>
        <v/>
      </c>
      <c r="MQZ123" s="50" t="str">
        <f>_xlfn.IFNA(VLOOKUP($B123,Schools,'HP Schools Calculation'!MRA$1,0),"")</f>
        <v/>
      </c>
      <c r="MRA123" s="50" t="str">
        <f>_xlfn.IFNA(VLOOKUP($B123,Schools,'HP Schools Calculation'!MRB$1,0),"")</f>
        <v/>
      </c>
      <c r="MRB123" s="50" t="str">
        <f>_xlfn.IFNA(VLOOKUP($B123,Schools,'HP Schools Calculation'!MRC$1,0),"")</f>
        <v/>
      </c>
      <c r="MRC123" s="50" t="str">
        <f>_xlfn.IFNA(VLOOKUP($B123,Schools,'HP Schools Calculation'!MRD$1,0),"")</f>
        <v/>
      </c>
      <c r="MRD123" s="50" t="str">
        <f>_xlfn.IFNA(VLOOKUP($B123,Schools,'HP Schools Calculation'!MRE$1,0),"")</f>
        <v/>
      </c>
      <c r="MRE123" s="50" t="str">
        <f>_xlfn.IFNA(VLOOKUP($B123,Schools,'HP Schools Calculation'!MRF$1,0),"")</f>
        <v/>
      </c>
      <c r="MRF123" s="50" t="str">
        <f>_xlfn.IFNA(VLOOKUP($B123,Schools,'HP Schools Calculation'!MRG$1,0),"")</f>
        <v/>
      </c>
      <c r="MRG123" s="50" t="str">
        <f>_xlfn.IFNA(VLOOKUP($B123,Schools,'HP Schools Calculation'!MRH$1,0),"")</f>
        <v/>
      </c>
      <c r="MRH123" s="50" t="str">
        <f>_xlfn.IFNA(VLOOKUP($B123,Schools,'HP Schools Calculation'!MRI$1,0),"")</f>
        <v/>
      </c>
      <c r="MRI123" s="50" t="str">
        <f>_xlfn.IFNA(VLOOKUP($B123,Schools,'HP Schools Calculation'!MRJ$1,0),"")</f>
        <v/>
      </c>
      <c r="MRJ123" s="50" t="str">
        <f>_xlfn.IFNA(VLOOKUP($B123,Schools,'HP Schools Calculation'!MRK$1,0),"")</f>
        <v/>
      </c>
      <c r="MRK123" s="50" t="str">
        <f>_xlfn.IFNA(VLOOKUP($B123,Schools,'HP Schools Calculation'!MRL$1,0),"")</f>
        <v/>
      </c>
      <c r="MRL123" s="50" t="str">
        <f>_xlfn.IFNA(VLOOKUP($B123,Schools,'HP Schools Calculation'!MRM$1,0),"")</f>
        <v/>
      </c>
      <c r="MRM123" s="50" t="str">
        <f>_xlfn.IFNA(VLOOKUP($B123,Schools,'HP Schools Calculation'!MRN$1,0),"")</f>
        <v/>
      </c>
      <c r="MRN123" s="50" t="str">
        <f>_xlfn.IFNA(VLOOKUP($B123,Schools,'HP Schools Calculation'!MRO$1,0),"")</f>
        <v/>
      </c>
      <c r="MRO123" s="50" t="str">
        <f>_xlfn.IFNA(VLOOKUP($B123,Schools,'HP Schools Calculation'!MRP$1,0),"")</f>
        <v/>
      </c>
      <c r="MRP123" s="50" t="str">
        <f>_xlfn.IFNA(VLOOKUP($B123,Schools,'HP Schools Calculation'!MRQ$1,0),"")</f>
        <v/>
      </c>
      <c r="MRQ123" s="50" t="str">
        <f>_xlfn.IFNA(VLOOKUP($B123,Schools,'HP Schools Calculation'!MRR$1,0),"")</f>
        <v/>
      </c>
      <c r="MRR123" s="50" t="str">
        <f>_xlfn.IFNA(VLOOKUP($B123,Schools,'HP Schools Calculation'!MRS$1,0),"")</f>
        <v/>
      </c>
      <c r="MRS123" s="50" t="str">
        <f>_xlfn.IFNA(VLOOKUP($B123,Schools,'HP Schools Calculation'!MRT$1,0),"")</f>
        <v/>
      </c>
      <c r="MRT123" s="50" t="str">
        <f>_xlfn.IFNA(VLOOKUP($B123,Schools,'HP Schools Calculation'!MRU$1,0),"")</f>
        <v/>
      </c>
      <c r="MRU123" s="50" t="str">
        <f>_xlfn.IFNA(VLOOKUP($B123,Schools,'HP Schools Calculation'!MRV$1,0),"")</f>
        <v/>
      </c>
      <c r="MRV123" s="50" t="str">
        <f>_xlfn.IFNA(VLOOKUP($B123,Schools,'HP Schools Calculation'!MRW$1,0),"")</f>
        <v/>
      </c>
      <c r="MRW123" s="50" t="str">
        <f>_xlfn.IFNA(VLOOKUP($B123,Schools,'HP Schools Calculation'!MRX$1,0),"")</f>
        <v/>
      </c>
      <c r="MRX123" s="50" t="str">
        <f>_xlfn.IFNA(VLOOKUP($B123,Schools,'HP Schools Calculation'!MRY$1,0),"")</f>
        <v/>
      </c>
      <c r="MRY123" s="50" t="str">
        <f>_xlfn.IFNA(VLOOKUP($B123,Schools,'HP Schools Calculation'!MRZ$1,0),"")</f>
        <v/>
      </c>
      <c r="MRZ123" s="50" t="str">
        <f>_xlfn.IFNA(VLOOKUP($B123,Schools,'HP Schools Calculation'!MSA$1,0),"")</f>
        <v/>
      </c>
      <c r="MSA123" s="50" t="str">
        <f>_xlfn.IFNA(VLOOKUP($B123,Schools,'HP Schools Calculation'!MSB$1,0),"")</f>
        <v/>
      </c>
      <c r="MSB123" s="50" t="str">
        <f>_xlfn.IFNA(VLOOKUP($B123,Schools,'HP Schools Calculation'!MSC$1,0),"")</f>
        <v/>
      </c>
      <c r="MSC123" s="50" t="str">
        <f>_xlfn.IFNA(VLOOKUP($B123,Schools,'HP Schools Calculation'!MSD$1,0),"")</f>
        <v/>
      </c>
      <c r="MSD123" s="50" t="str">
        <f>_xlfn.IFNA(VLOOKUP($B123,Schools,'HP Schools Calculation'!MSE$1,0),"")</f>
        <v/>
      </c>
      <c r="MSE123" s="50" t="str">
        <f>_xlfn.IFNA(VLOOKUP($B123,Schools,'HP Schools Calculation'!MSF$1,0),"")</f>
        <v/>
      </c>
      <c r="MSF123" s="50" t="str">
        <f>_xlfn.IFNA(VLOOKUP($B123,Schools,'HP Schools Calculation'!MSG$1,0),"")</f>
        <v/>
      </c>
      <c r="MSG123" s="50" t="str">
        <f>_xlfn.IFNA(VLOOKUP($B123,Schools,'HP Schools Calculation'!MSH$1,0),"")</f>
        <v/>
      </c>
      <c r="MSH123" s="50" t="str">
        <f>_xlfn.IFNA(VLOOKUP($B123,Schools,'HP Schools Calculation'!MSI$1,0),"")</f>
        <v/>
      </c>
      <c r="MSI123" s="50" t="str">
        <f>_xlfn.IFNA(VLOOKUP($B123,Schools,'HP Schools Calculation'!MSJ$1,0),"")</f>
        <v/>
      </c>
      <c r="MSJ123" s="50" t="str">
        <f>_xlfn.IFNA(VLOOKUP($B123,Schools,'HP Schools Calculation'!MSK$1,0),"")</f>
        <v/>
      </c>
      <c r="MSK123" s="50" t="str">
        <f>_xlfn.IFNA(VLOOKUP($B123,Schools,'HP Schools Calculation'!MSL$1,0),"")</f>
        <v/>
      </c>
      <c r="MSL123" s="50" t="str">
        <f>_xlfn.IFNA(VLOOKUP($B123,Schools,'HP Schools Calculation'!MSM$1,0),"")</f>
        <v/>
      </c>
      <c r="MSM123" s="50" t="str">
        <f>_xlfn.IFNA(VLOOKUP($B123,Schools,'HP Schools Calculation'!MSN$1,0),"")</f>
        <v/>
      </c>
      <c r="MSN123" s="50" t="str">
        <f>_xlfn.IFNA(VLOOKUP($B123,Schools,'HP Schools Calculation'!MSO$1,0),"")</f>
        <v/>
      </c>
      <c r="MSO123" s="50" t="str">
        <f>_xlfn.IFNA(VLOOKUP($B123,Schools,'HP Schools Calculation'!MSP$1,0),"")</f>
        <v/>
      </c>
      <c r="MSP123" s="50" t="str">
        <f>_xlfn.IFNA(VLOOKUP($B123,Schools,'HP Schools Calculation'!MSQ$1,0),"")</f>
        <v/>
      </c>
      <c r="MSQ123" s="50" t="str">
        <f>_xlfn.IFNA(VLOOKUP($B123,Schools,'HP Schools Calculation'!MSR$1,0),"")</f>
        <v/>
      </c>
      <c r="MSR123" s="50" t="str">
        <f>_xlfn.IFNA(VLOOKUP($B123,Schools,'HP Schools Calculation'!MSS$1,0),"")</f>
        <v/>
      </c>
      <c r="MSS123" s="50" t="str">
        <f>_xlfn.IFNA(VLOOKUP($B123,Schools,'HP Schools Calculation'!MST$1,0),"")</f>
        <v/>
      </c>
      <c r="MST123" s="50" t="str">
        <f>_xlfn.IFNA(VLOOKUP($B123,Schools,'HP Schools Calculation'!MSU$1,0),"")</f>
        <v/>
      </c>
      <c r="MSU123" s="50" t="str">
        <f>_xlfn.IFNA(VLOOKUP($B123,Schools,'HP Schools Calculation'!MSV$1,0),"")</f>
        <v/>
      </c>
      <c r="MSV123" s="50" t="str">
        <f>_xlfn.IFNA(VLOOKUP($B123,Schools,'HP Schools Calculation'!MSW$1,0),"")</f>
        <v/>
      </c>
      <c r="MSW123" s="50" t="str">
        <f>_xlfn.IFNA(VLOOKUP($B123,Schools,'HP Schools Calculation'!MSX$1,0),"")</f>
        <v/>
      </c>
      <c r="MSX123" s="50" t="str">
        <f>_xlfn.IFNA(VLOOKUP($B123,Schools,'HP Schools Calculation'!MSY$1,0),"")</f>
        <v/>
      </c>
      <c r="MSY123" s="50" t="str">
        <f>_xlfn.IFNA(VLOOKUP($B123,Schools,'HP Schools Calculation'!MSZ$1,0),"")</f>
        <v/>
      </c>
      <c r="MSZ123" s="50" t="str">
        <f>_xlfn.IFNA(VLOOKUP($B123,Schools,'HP Schools Calculation'!MTA$1,0),"")</f>
        <v/>
      </c>
      <c r="MTA123" s="50" t="str">
        <f>_xlfn.IFNA(VLOOKUP($B123,Schools,'HP Schools Calculation'!MTB$1,0),"")</f>
        <v/>
      </c>
      <c r="MTB123" s="50" t="str">
        <f>_xlfn.IFNA(VLOOKUP($B123,Schools,'HP Schools Calculation'!MTC$1,0),"")</f>
        <v/>
      </c>
      <c r="MTC123" s="50" t="str">
        <f>_xlfn.IFNA(VLOOKUP($B123,Schools,'HP Schools Calculation'!MTD$1,0),"")</f>
        <v/>
      </c>
      <c r="MTD123" s="50" t="str">
        <f>_xlfn.IFNA(VLOOKUP($B123,Schools,'HP Schools Calculation'!MTE$1,0),"")</f>
        <v/>
      </c>
      <c r="MTE123" s="50" t="str">
        <f>_xlfn.IFNA(VLOOKUP($B123,Schools,'HP Schools Calculation'!MTF$1,0),"")</f>
        <v/>
      </c>
      <c r="MTF123" s="50" t="str">
        <f>_xlfn.IFNA(VLOOKUP($B123,Schools,'HP Schools Calculation'!MTG$1,0),"")</f>
        <v/>
      </c>
      <c r="MTG123" s="50" t="str">
        <f>_xlfn.IFNA(VLOOKUP($B123,Schools,'HP Schools Calculation'!MTH$1,0),"")</f>
        <v/>
      </c>
      <c r="MTH123" s="50" t="str">
        <f>_xlfn.IFNA(VLOOKUP($B123,Schools,'HP Schools Calculation'!MTI$1,0),"")</f>
        <v/>
      </c>
      <c r="MTI123" s="50" t="str">
        <f>_xlfn.IFNA(VLOOKUP($B123,Schools,'HP Schools Calculation'!MTJ$1,0),"")</f>
        <v/>
      </c>
      <c r="MTJ123" s="50" t="str">
        <f>_xlfn.IFNA(VLOOKUP($B123,Schools,'HP Schools Calculation'!MTK$1,0),"")</f>
        <v/>
      </c>
      <c r="MTK123" s="50" t="str">
        <f>_xlfn.IFNA(VLOOKUP($B123,Schools,'HP Schools Calculation'!MTL$1,0),"")</f>
        <v/>
      </c>
      <c r="MTL123" s="50" t="str">
        <f>_xlfn.IFNA(VLOOKUP($B123,Schools,'HP Schools Calculation'!MTM$1,0),"")</f>
        <v/>
      </c>
      <c r="MTM123" s="50" t="str">
        <f>_xlfn.IFNA(VLOOKUP($B123,Schools,'HP Schools Calculation'!MTN$1,0),"")</f>
        <v/>
      </c>
      <c r="MTN123" s="50" t="str">
        <f>_xlfn.IFNA(VLOOKUP($B123,Schools,'HP Schools Calculation'!MTO$1,0),"")</f>
        <v/>
      </c>
      <c r="MTO123" s="50" t="str">
        <f>_xlfn.IFNA(VLOOKUP($B123,Schools,'HP Schools Calculation'!MTP$1,0),"")</f>
        <v/>
      </c>
      <c r="MTP123" s="50" t="str">
        <f>_xlfn.IFNA(VLOOKUP($B123,Schools,'HP Schools Calculation'!MTQ$1,0),"")</f>
        <v/>
      </c>
      <c r="MTQ123" s="50" t="str">
        <f>_xlfn.IFNA(VLOOKUP($B123,Schools,'HP Schools Calculation'!MTR$1,0),"")</f>
        <v/>
      </c>
      <c r="MTR123" s="50" t="str">
        <f>_xlfn.IFNA(VLOOKUP($B123,Schools,'HP Schools Calculation'!MTS$1,0),"")</f>
        <v/>
      </c>
      <c r="MTS123" s="50" t="str">
        <f>_xlfn.IFNA(VLOOKUP($B123,Schools,'HP Schools Calculation'!MTT$1,0),"")</f>
        <v/>
      </c>
      <c r="MTT123" s="50" t="str">
        <f>_xlfn.IFNA(VLOOKUP($B123,Schools,'HP Schools Calculation'!MTU$1,0),"")</f>
        <v/>
      </c>
      <c r="MTU123" s="50" t="str">
        <f>_xlfn.IFNA(VLOOKUP($B123,Schools,'HP Schools Calculation'!MTV$1,0),"")</f>
        <v/>
      </c>
      <c r="MTV123" s="50" t="str">
        <f>_xlfn.IFNA(VLOOKUP($B123,Schools,'HP Schools Calculation'!MTW$1,0),"")</f>
        <v/>
      </c>
      <c r="MTW123" s="50" t="str">
        <f>_xlfn.IFNA(VLOOKUP($B123,Schools,'HP Schools Calculation'!MTX$1,0),"")</f>
        <v/>
      </c>
      <c r="MTX123" s="50" t="str">
        <f>_xlfn.IFNA(VLOOKUP($B123,Schools,'HP Schools Calculation'!MTY$1,0),"")</f>
        <v/>
      </c>
      <c r="MTY123" s="50" t="str">
        <f>_xlfn.IFNA(VLOOKUP($B123,Schools,'HP Schools Calculation'!MTZ$1,0),"")</f>
        <v/>
      </c>
      <c r="MTZ123" s="50" t="str">
        <f>_xlfn.IFNA(VLOOKUP($B123,Schools,'HP Schools Calculation'!MUA$1,0),"")</f>
        <v/>
      </c>
      <c r="MUA123" s="50" t="str">
        <f>_xlfn.IFNA(VLOOKUP($B123,Schools,'HP Schools Calculation'!MUB$1,0),"")</f>
        <v/>
      </c>
      <c r="MUB123" s="50" t="str">
        <f>_xlfn.IFNA(VLOOKUP($B123,Schools,'HP Schools Calculation'!MUC$1,0),"")</f>
        <v/>
      </c>
      <c r="MUC123" s="50" t="str">
        <f>_xlfn.IFNA(VLOOKUP($B123,Schools,'HP Schools Calculation'!MUD$1,0),"")</f>
        <v/>
      </c>
      <c r="MUD123" s="50" t="str">
        <f>_xlfn.IFNA(VLOOKUP($B123,Schools,'HP Schools Calculation'!MUE$1,0),"")</f>
        <v/>
      </c>
      <c r="MUE123" s="50" t="str">
        <f>_xlfn.IFNA(VLOOKUP($B123,Schools,'HP Schools Calculation'!MUF$1,0),"")</f>
        <v/>
      </c>
      <c r="MUF123" s="50" t="str">
        <f>_xlfn.IFNA(VLOOKUP($B123,Schools,'HP Schools Calculation'!MUG$1,0),"")</f>
        <v/>
      </c>
      <c r="MUG123" s="50" t="str">
        <f>_xlfn.IFNA(VLOOKUP($B123,Schools,'HP Schools Calculation'!MUH$1,0),"")</f>
        <v/>
      </c>
      <c r="MUH123" s="50" t="str">
        <f>_xlfn.IFNA(VLOOKUP($B123,Schools,'HP Schools Calculation'!MUI$1,0),"")</f>
        <v/>
      </c>
      <c r="MUI123" s="50" t="str">
        <f>_xlfn.IFNA(VLOOKUP($B123,Schools,'HP Schools Calculation'!MUJ$1,0),"")</f>
        <v/>
      </c>
      <c r="MUJ123" s="50" t="str">
        <f>_xlfn.IFNA(VLOOKUP($B123,Schools,'HP Schools Calculation'!MUK$1,0),"")</f>
        <v/>
      </c>
      <c r="MUK123" s="50" t="str">
        <f>_xlfn.IFNA(VLOOKUP($B123,Schools,'HP Schools Calculation'!MUL$1,0),"")</f>
        <v/>
      </c>
      <c r="MUL123" s="50" t="str">
        <f>_xlfn.IFNA(VLOOKUP($B123,Schools,'HP Schools Calculation'!MUM$1,0),"")</f>
        <v/>
      </c>
      <c r="MUM123" s="50" t="str">
        <f>_xlfn.IFNA(VLOOKUP($B123,Schools,'HP Schools Calculation'!MUN$1,0),"")</f>
        <v/>
      </c>
      <c r="MUN123" s="50" t="str">
        <f>_xlfn.IFNA(VLOOKUP($B123,Schools,'HP Schools Calculation'!MUO$1,0),"")</f>
        <v/>
      </c>
      <c r="MUO123" s="50" t="str">
        <f>_xlfn.IFNA(VLOOKUP($B123,Schools,'HP Schools Calculation'!MUP$1,0),"")</f>
        <v/>
      </c>
      <c r="MUP123" s="50" t="str">
        <f>_xlfn.IFNA(VLOOKUP($B123,Schools,'HP Schools Calculation'!MUQ$1,0),"")</f>
        <v/>
      </c>
      <c r="MUQ123" s="50" t="str">
        <f>_xlfn.IFNA(VLOOKUP($B123,Schools,'HP Schools Calculation'!MUR$1,0),"")</f>
        <v/>
      </c>
      <c r="MUR123" s="50" t="str">
        <f>_xlfn.IFNA(VLOOKUP($B123,Schools,'HP Schools Calculation'!MUS$1,0),"")</f>
        <v/>
      </c>
      <c r="MUS123" s="50" t="str">
        <f>_xlfn.IFNA(VLOOKUP($B123,Schools,'HP Schools Calculation'!MUT$1,0),"")</f>
        <v/>
      </c>
      <c r="MUT123" s="50" t="str">
        <f>_xlfn.IFNA(VLOOKUP($B123,Schools,'HP Schools Calculation'!MUU$1,0),"")</f>
        <v/>
      </c>
      <c r="MUU123" s="50" t="str">
        <f>_xlfn.IFNA(VLOOKUP($B123,Schools,'HP Schools Calculation'!MUV$1,0),"")</f>
        <v/>
      </c>
      <c r="MUV123" s="50" t="str">
        <f>_xlfn.IFNA(VLOOKUP($B123,Schools,'HP Schools Calculation'!MUW$1,0),"")</f>
        <v/>
      </c>
      <c r="MUW123" s="50" t="str">
        <f>_xlfn.IFNA(VLOOKUP($B123,Schools,'HP Schools Calculation'!MUX$1,0),"")</f>
        <v/>
      </c>
      <c r="MUX123" s="50" t="str">
        <f>_xlfn.IFNA(VLOOKUP($B123,Schools,'HP Schools Calculation'!MUY$1,0),"")</f>
        <v/>
      </c>
      <c r="MUY123" s="50" t="str">
        <f>_xlfn.IFNA(VLOOKUP($B123,Schools,'HP Schools Calculation'!MUZ$1,0),"")</f>
        <v/>
      </c>
      <c r="MUZ123" s="50" t="str">
        <f>_xlfn.IFNA(VLOOKUP($B123,Schools,'HP Schools Calculation'!MVA$1,0),"")</f>
        <v/>
      </c>
      <c r="MVA123" s="50" t="str">
        <f>_xlfn.IFNA(VLOOKUP($B123,Schools,'HP Schools Calculation'!MVB$1,0),"")</f>
        <v/>
      </c>
      <c r="MVB123" s="50" t="str">
        <f>_xlfn.IFNA(VLOOKUP($B123,Schools,'HP Schools Calculation'!MVC$1,0),"")</f>
        <v/>
      </c>
      <c r="MVC123" s="50" t="str">
        <f>_xlfn.IFNA(VLOOKUP($B123,Schools,'HP Schools Calculation'!MVD$1,0),"")</f>
        <v/>
      </c>
      <c r="MVD123" s="50" t="str">
        <f>_xlfn.IFNA(VLOOKUP($B123,Schools,'HP Schools Calculation'!MVE$1,0),"")</f>
        <v/>
      </c>
      <c r="MVE123" s="50" t="str">
        <f>_xlfn.IFNA(VLOOKUP($B123,Schools,'HP Schools Calculation'!MVF$1,0),"")</f>
        <v/>
      </c>
      <c r="MVF123" s="50" t="str">
        <f>_xlfn.IFNA(VLOOKUP($B123,Schools,'HP Schools Calculation'!MVG$1,0),"")</f>
        <v/>
      </c>
      <c r="MVG123" s="50" t="str">
        <f>_xlfn.IFNA(VLOOKUP($B123,Schools,'HP Schools Calculation'!MVH$1,0),"")</f>
        <v/>
      </c>
      <c r="MVH123" s="50" t="str">
        <f>_xlfn.IFNA(VLOOKUP($B123,Schools,'HP Schools Calculation'!MVI$1,0),"")</f>
        <v/>
      </c>
      <c r="MVI123" s="50" t="str">
        <f>_xlfn.IFNA(VLOOKUP($B123,Schools,'HP Schools Calculation'!MVJ$1,0),"")</f>
        <v/>
      </c>
      <c r="MVJ123" s="50" t="str">
        <f>_xlfn.IFNA(VLOOKUP($B123,Schools,'HP Schools Calculation'!MVK$1,0),"")</f>
        <v/>
      </c>
      <c r="MVK123" s="50" t="str">
        <f>_xlfn.IFNA(VLOOKUP($B123,Schools,'HP Schools Calculation'!MVL$1,0),"")</f>
        <v/>
      </c>
      <c r="MVL123" s="50" t="str">
        <f>_xlfn.IFNA(VLOOKUP($B123,Schools,'HP Schools Calculation'!MVM$1,0),"")</f>
        <v/>
      </c>
      <c r="MVM123" s="50" t="str">
        <f>_xlfn.IFNA(VLOOKUP($B123,Schools,'HP Schools Calculation'!MVN$1,0),"")</f>
        <v/>
      </c>
      <c r="MVN123" s="50" t="str">
        <f>_xlfn.IFNA(VLOOKUP($B123,Schools,'HP Schools Calculation'!MVO$1,0),"")</f>
        <v/>
      </c>
      <c r="MVO123" s="50" t="str">
        <f>_xlfn.IFNA(VLOOKUP($B123,Schools,'HP Schools Calculation'!MVP$1,0),"")</f>
        <v/>
      </c>
      <c r="MVP123" s="50" t="str">
        <f>_xlfn.IFNA(VLOOKUP($B123,Schools,'HP Schools Calculation'!MVQ$1,0),"")</f>
        <v/>
      </c>
      <c r="MVQ123" s="50" t="str">
        <f>_xlfn.IFNA(VLOOKUP($B123,Schools,'HP Schools Calculation'!MVR$1,0),"")</f>
        <v/>
      </c>
      <c r="MVR123" s="50" t="str">
        <f>_xlfn.IFNA(VLOOKUP($B123,Schools,'HP Schools Calculation'!MVS$1,0),"")</f>
        <v/>
      </c>
      <c r="MVS123" s="50" t="str">
        <f>_xlfn.IFNA(VLOOKUP($B123,Schools,'HP Schools Calculation'!MVT$1,0),"")</f>
        <v/>
      </c>
      <c r="MVT123" s="50" t="str">
        <f>_xlfn.IFNA(VLOOKUP($B123,Schools,'HP Schools Calculation'!MVU$1,0),"")</f>
        <v/>
      </c>
      <c r="MVU123" s="50" t="str">
        <f>_xlfn.IFNA(VLOOKUP($B123,Schools,'HP Schools Calculation'!MVV$1,0),"")</f>
        <v/>
      </c>
      <c r="MVV123" s="50" t="str">
        <f>_xlfn.IFNA(VLOOKUP($B123,Schools,'HP Schools Calculation'!MVW$1,0),"")</f>
        <v/>
      </c>
      <c r="MVW123" s="50" t="str">
        <f>_xlfn.IFNA(VLOOKUP($B123,Schools,'HP Schools Calculation'!MVX$1,0),"")</f>
        <v/>
      </c>
      <c r="MVX123" s="50" t="str">
        <f>_xlfn.IFNA(VLOOKUP($B123,Schools,'HP Schools Calculation'!MVY$1,0),"")</f>
        <v/>
      </c>
      <c r="MVY123" s="50" t="str">
        <f>_xlfn.IFNA(VLOOKUP($B123,Schools,'HP Schools Calculation'!MVZ$1,0),"")</f>
        <v/>
      </c>
      <c r="MVZ123" s="50" t="str">
        <f>_xlfn.IFNA(VLOOKUP($B123,Schools,'HP Schools Calculation'!MWA$1,0),"")</f>
        <v/>
      </c>
      <c r="MWA123" s="50" t="str">
        <f>_xlfn.IFNA(VLOOKUP($B123,Schools,'HP Schools Calculation'!MWB$1,0),"")</f>
        <v/>
      </c>
      <c r="MWB123" s="50" t="str">
        <f>_xlfn.IFNA(VLOOKUP($B123,Schools,'HP Schools Calculation'!MWC$1,0),"")</f>
        <v/>
      </c>
      <c r="MWC123" s="50" t="str">
        <f>_xlfn.IFNA(VLOOKUP($B123,Schools,'HP Schools Calculation'!MWD$1,0),"")</f>
        <v/>
      </c>
      <c r="MWD123" s="50" t="str">
        <f>_xlfn.IFNA(VLOOKUP($B123,Schools,'HP Schools Calculation'!MWE$1,0),"")</f>
        <v/>
      </c>
      <c r="MWE123" s="50" t="str">
        <f>_xlfn.IFNA(VLOOKUP($B123,Schools,'HP Schools Calculation'!MWF$1,0),"")</f>
        <v/>
      </c>
      <c r="MWF123" s="50" t="str">
        <f>_xlfn.IFNA(VLOOKUP($B123,Schools,'HP Schools Calculation'!MWG$1,0),"")</f>
        <v/>
      </c>
      <c r="MWG123" s="50" t="str">
        <f>_xlfn.IFNA(VLOOKUP($B123,Schools,'HP Schools Calculation'!MWH$1,0),"")</f>
        <v/>
      </c>
      <c r="MWH123" s="50" t="str">
        <f>_xlfn.IFNA(VLOOKUP($B123,Schools,'HP Schools Calculation'!MWI$1,0),"")</f>
        <v/>
      </c>
      <c r="MWI123" s="50" t="str">
        <f>_xlfn.IFNA(VLOOKUP($B123,Schools,'HP Schools Calculation'!MWJ$1,0),"")</f>
        <v/>
      </c>
      <c r="MWJ123" s="50" t="str">
        <f>_xlfn.IFNA(VLOOKUP($B123,Schools,'HP Schools Calculation'!MWK$1,0),"")</f>
        <v/>
      </c>
      <c r="MWK123" s="50" t="str">
        <f>_xlfn.IFNA(VLOOKUP($B123,Schools,'HP Schools Calculation'!MWL$1,0),"")</f>
        <v/>
      </c>
      <c r="MWL123" s="50" t="str">
        <f>_xlfn.IFNA(VLOOKUP($B123,Schools,'HP Schools Calculation'!MWM$1,0),"")</f>
        <v/>
      </c>
      <c r="MWM123" s="50" t="str">
        <f>_xlfn.IFNA(VLOOKUP($B123,Schools,'HP Schools Calculation'!MWN$1,0),"")</f>
        <v/>
      </c>
      <c r="MWN123" s="50" t="str">
        <f>_xlfn.IFNA(VLOOKUP($B123,Schools,'HP Schools Calculation'!MWO$1,0),"")</f>
        <v/>
      </c>
      <c r="MWO123" s="50" t="str">
        <f>_xlfn.IFNA(VLOOKUP($B123,Schools,'HP Schools Calculation'!MWP$1,0),"")</f>
        <v/>
      </c>
      <c r="MWP123" s="50" t="str">
        <f>_xlfn.IFNA(VLOOKUP($B123,Schools,'HP Schools Calculation'!MWQ$1,0),"")</f>
        <v/>
      </c>
      <c r="MWQ123" s="50" t="str">
        <f>_xlfn.IFNA(VLOOKUP($B123,Schools,'HP Schools Calculation'!MWR$1,0),"")</f>
        <v/>
      </c>
      <c r="MWR123" s="50" t="str">
        <f>_xlfn.IFNA(VLOOKUP($B123,Schools,'HP Schools Calculation'!MWS$1,0),"")</f>
        <v/>
      </c>
      <c r="MWS123" s="50" t="str">
        <f>_xlfn.IFNA(VLOOKUP($B123,Schools,'HP Schools Calculation'!MWT$1,0),"")</f>
        <v/>
      </c>
      <c r="MWT123" s="50" t="str">
        <f>_xlfn.IFNA(VLOOKUP($B123,Schools,'HP Schools Calculation'!MWU$1,0),"")</f>
        <v/>
      </c>
      <c r="MWU123" s="50" t="str">
        <f>_xlfn.IFNA(VLOOKUP($B123,Schools,'HP Schools Calculation'!MWV$1,0),"")</f>
        <v/>
      </c>
      <c r="MWV123" s="50" t="str">
        <f>_xlfn.IFNA(VLOOKUP($B123,Schools,'HP Schools Calculation'!MWW$1,0),"")</f>
        <v/>
      </c>
      <c r="MWW123" s="50" t="str">
        <f>_xlfn.IFNA(VLOOKUP($B123,Schools,'HP Schools Calculation'!MWX$1,0),"")</f>
        <v/>
      </c>
      <c r="MWX123" s="50" t="str">
        <f>_xlfn.IFNA(VLOOKUP($B123,Schools,'HP Schools Calculation'!MWY$1,0),"")</f>
        <v/>
      </c>
      <c r="MWY123" s="50" t="str">
        <f>_xlfn.IFNA(VLOOKUP($B123,Schools,'HP Schools Calculation'!MWZ$1,0),"")</f>
        <v/>
      </c>
      <c r="MWZ123" s="50" t="str">
        <f>_xlfn.IFNA(VLOOKUP($B123,Schools,'HP Schools Calculation'!MXA$1,0),"")</f>
        <v/>
      </c>
      <c r="MXA123" s="50" t="str">
        <f>_xlfn.IFNA(VLOOKUP($B123,Schools,'HP Schools Calculation'!MXB$1,0),"")</f>
        <v/>
      </c>
      <c r="MXB123" s="50" t="str">
        <f>_xlfn.IFNA(VLOOKUP($B123,Schools,'HP Schools Calculation'!MXC$1,0),"")</f>
        <v/>
      </c>
      <c r="MXC123" s="50" t="str">
        <f>_xlfn.IFNA(VLOOKUP($B123,Schools,'HP Schools Calculation'!MXD$1,0),"")</f>
        <v/>
      </c>
      <c r="MXD123" s="50" t="str">
        <f>_xlfn.IFNA(VLOOKUP($B123,Schools,'HP Schools Calculation'!MXE$1,0),"")</f>
        <v/>
      </c>
      <c r="MXE123" s="50" t="str">
        <f>_xlfn.IFNA(VLOOKUP($B123,Schools,'HP Schools Calculation'!MXF$1,0),"")</f>
        <v/>
      </c>
      <c r="MXF123" s="50" t="str">
        <f>_xlfn.IFNA(VLOOKUP($B123,Schools,'HP Schools Calculation'!MXG$1,0),"")</f>
        <v/>
      </c>
      <c r="MXG123" s="50" t="str">
        <f>_xlfn.IFNA(VLOOKUP($B123,Schools,'HP Schools Calculation'!MXH$1,0),"")</f>
        <v/>
      </c>
      <c r="MXH123" s="50" t="str">
        <f>_xlfn.IFNA(VLOOKUP($B123,Schools,'HP Schools Calculation'!MXI$1,0),"")</f>
        <v/>
      </c>
      <c r="MXI123" s="50" t="str">
        <f>_xlfn.IFNA(VLOOKUP($B123,Schools,'HP Schools Calculation'!MXJ$1,0),"")</f>
        <v/>
      </c>
      <c r="MXJ123" s="50" t="str">
        <f>_xlfn.IFNA(VLOOKUP($B123,Schools,'HP Schools Calculation'!MXK$1,0),"")</f>
        <v/>
      </c>
      <c r="MXK123" s="50" t="str">
        <f>_xlfn.IFNA(VLOOKUP($B123,Schools,'HP Schools Calculation'!MXL$1,0),"")</f>
        <v/>
      </c>
      <c r="MXL123" s="50" t="str">
        <f>_xlfn.IFNA(VLOOKUP($B123,Schools,'HP Schools Calculation'!MXM$1,0),"")</f>
        <v/>
      </c>
      <c r="MXM123" s="50" t="str">
        <f>_xlfn.IFNA(VLOOKUP($B123,Schools,'HP Schools Calculation'!MXN$1,0),"")</f>
        <v/>
      </c>
      <c r="MXN123" s="50" t="str">
        <f>_xlfn.IFNA(VLOOKUP($B123,Schools,'HP Schools Calculation'!MXO$1,0),"")</f>
        <v/>
      </c>
      <c r="MXO123" s="50" t="str">
        <f>_xlfn.IFNA(VLOOKUP($B123,Schools,'HP Schools Calculation'!MXP$1,0),"")</f>
        <v/>
      </c>
      <c r="MXP123" s="50" t="str">
        <f>_xlfn.IFNA(VLOOKUP($B123,Schools,'HP Schools Calculation'!MXQ$1,0),"")</f>
        <v/>
      </c>
      <c r="MXQ123" s="50" t="str">
        <f>_xlfn.IFNA(VLOOKUP($B123,Schools,'HP Schools Calculation'!MXR$1,0),"")</f>
        <v/>
      </c>
      <c r="MXR123" s="50" t="str">
        <f>_xlfn.IFNA(VLOOKUP($B123,Schools,'HP Schools Calculation'!MXS$1,0),"")</f>
        <v/>
      </c>
      <c r="MXS123" s="50" t="str">
        <f>_xlfn.IFNA(VLOOKUP($B123,Schools,'HP Schools Calculation'!MXT$1,0),"")</f>
        <v/>
      </c>
      <c r="MXT123" s="50" t="str">
        <f>_xlfn.IFNA(VLOOKUP($B123,Schools,'HP Schools Calculation'!MXU$1,0),"")</f>
        <v/>
      </c>
      <c r="MXU123" s="50" t="str">
        <f>_xlfn.IFNA(VLOOKUP($B123,Schools,'HP Schools Calculation'!MXV$1,0),"")</f>
        <v/>
      </c>
      <c r="MXV123" s="50" t="str">
        <f>_xlfn.IFNA(VLOOKUP($B123,Schools,'HP Schools Calculation'!MXW$1,0),"")</f>
        <v/>
      </c>
      <c r="MXW123" s="50" t="str">
        <f>_xlfn.IFNA(VLOOKUP($B123,Schools,'HP Schools Calculation'!MXX$1,0),"")</f>
        <v/>
      </c>
      <c r="MXX123" s="50" t="str">
        <f>_xlfn.IFNA(VLOOKUP($B123,Schools,'HP Schools Calculation'!MXY$1,0),"")</f>
        <v/>
      </c>
      <c r="MXY123" s="50" t="str">
        <f>_xlfn.IFNA(VLOOKUP($B123,Schools,'HP Schools Calculation'!MXZ$1,0),"")</f>
        <v/>
      </c>
      <c r="MXZ123" s="50" t="str">
        <f>_xlfn.IFNA(VLOOKUP($B123,Schools,'HP Schools Calculation'!MYA$1,0),"")</f>
        <v/>
      </c>
      <c r="MYA123" s="50" t="str">
        <f>_xlfn.IFNA(VLOOKUP($B123,Schools,'HP Schools Calculation'!MYB$1,0),"")</f>
        <v/>
      </c>
      <c r="MYB123" s="50" t="str">
        <f>_xlfn.IFNA(VLOOKUP($B123,Schools,'HP Schools Calculation'!MYC$1,0),"")</f>
        <v/>
      </c>
      <c r="MYC123" s="50" t="str">
        <f>_xlfn.IFNA(VLOOKUP($B123,Schools,'HP Schools Calculation'!MYD$1,0),"")</f>
        <v/>
      </c>
      <c r="MYD123" s="50" t="str">
        <f>_xlfn.IFNA(VLOOKUP($B123,Schools,'HP Schools Calculation'!MYE$1,0),"")</f>
        <v/>
      </c>
      <c r="MYE123" s="50" t="str">
        <f>_xlfn.IFNA(VLOOKUP($B123,Schools,'HP Schools Calculation'!MYF$1,0),"")</f>
        <v/>
      </c>
      <c r="MYF123" s="50" t="str">
        <f>_xlfn.IFNA(VLOOKUP($B123,Schools,'HP Schools Calculation'!MYG$1,0),"")</f>
        <v/>
      </c>
      <c r="MYG123" s="50" t="str">
        <f>_xlfn.IFNA(VLOOKUP($B123,Schools,'HP Schools Calculation'!MYH$1,0),"")</f>
        <v/>
      </c>
      <c r="MYH123" s="50" t="str">
        <f>_xlfn.IFNA(VLOOKUP($B123,Schools,'HP Schools Calculation'!MYI$1,0),"")</f>
        <v/>
      </c>
      <c r="MYI123" s="50" t="str">
        <f>_xlfn.IFNA(VLOOKUP($B123,Schools,'HP Schools Calculation'!MYJ$1,0),"")</f>
        <v/>
      </c>
      <c r="MYJ123" s="50" t="str">
        <f>_xlfn.IFNA(VLOOKUP($B123,Schools,'HP Schools Calculation'!MYK$1,0),"")</f>
        <v/>
      </c>
      <c r="MYK123" s="50" t="str">
        <f>_xlfn.IFNA(VLOOKUP($B123,Schools,'HP Schools Calculation'!MYL$1,0),"")</f>
        <v/>
      </c>
      <c r="MYL123" s="50" t="str">
        <f>_xlfn.IFNA(VLOOKUP($B123,Schools,'HP Schools Calculation'!MYM$1,0),"")</f>
        <v/>
      </c>
      <c r="MYM123" s="50" t="str">
        <f>_xlfn.IFNA(VLOOKUP($B123,Schools,'HP Schools Calculation'!MYN$1,0),"")</f>
        <v/>
      </c>
      <c r="MYN123" s="50" t="str">
        <f>_xlfn.IFNA(VLOOKUP($B123,Schools,'HP Schools Calculation'!MYO$1,0),"")</f>
        <v/>
      </c>
      <c r="MYO123" s="50" t="str">
        <f>_xlfn.IFNA(VLOOKUP($B123,Schools,'HP Schools Calculation'!MYP$1,0),"")</f>
        <v/>
      </c>
      <c r="MYP123" s="50" t="str">
        <f>_xlfn.IFNA(VLOOKUP($B123,Schools,'HP Schools Calculation'!MYQ$1,0),"")</f>
        <v/>
      </c>
      <c r="MYQ123" s="50" t="str">
        <f>_xlfn.IFNA(VLOOKUP($B123,Schools,'HP Schools Calculation'!MYR$1,0),"")</f>
        <v/>
      </c>
      <c r="MYR123" s="50" t="str">
        <f>_xlfn.IFNA(VLOOKUP($B123,Schools,'HP Schools Calculation'!MYS$1,0),"")</f>
        <v/>
      </c>
      <c r="MYS123" s="50" t="str">
        <f>_xlfn.IFNA(VLOOKUP($B123,Schools,'HP Schools Calculation'!MYT$1,0),"")</f>
        <v/>
      </c>
      <c r="MYT123" s="50" t="str">
        <f>_xlfn.IFNA(VLOOKUP($B123,Schools,'HP Schools Calculation'!MYU$1,0),"")</f>
        <v/>
      </c>
      <c r="MYU123" s="50" t="str">
        <f>_xlfn.IFNA(VLOOKUP($B123,Schools,'HP Schools Calculation'!MYV$1,0),"")</f>
        <v/>
      </c>
      <c r="MYV123" s="50" t="str">
        <f>_xlfn.IFNA(VLOOKUP($B123,Schools,'HP Schools Calculation'!MYW$1,0),"")</f>
        <v/>
      </c>
      <c r="MYW123" s="50" t="str">
        <f>_xlfn.IFNA(VLOOKUP($B123,Schools,'HP Schools Calculation'!MYX$1,0),"")</f>
        <v/>
      </c>
      <c r="MYX123" s="50" t="str">
        <f>_xlfn.IFNA(VLOOKUP($B123,Schools,'HP Schools Calculation'!MYY$1,0),"")</f>
        <v/>
      </c>
      <c r="MYY123" s="50" t="str">
        <f>_xlfn.IFNA(VLOOKUP($B123,Schools,'HP Schools Calculation'!MYZ$1,0),"")</f>
        <v/>
      </c>
      <c r="MYZ123" s="50" t="str">
        <f>_xlfn.IFNA(VLOOKUP($B123,Schools,'HP Schools Calculation'!MZA$1,0),"")</f>
        <v/>
      </c>
      <c r="MZA123" s="50" t="str">
        <f>_xlfn.IFNA(VLOOKUP($B123,Schools,'HP Schools Calculation'!MZB$1,0),"")</f>
        <v/>
      </c>
      <c r="MZB123" s="50" t="str">
        <f>_xlfn.IFNA(VLOOKUP($B123,Schools,'HP Schools Calculation'!MZC$1,0),"")</f>
        <v/>
      </c>
      <c r="MZC123" s="50" t="str">
        <f>_xlfn.IFNA(VLOOKUP($B123,Schools,'HP Schools Calculation'!MZD$1,0),"")</f>
        <v/>
      </c>
      <c r="MZD123" s="50" t="str">
        <f>_xlfn.IFNA(VLOOKUP($B123,Schools,'HP Schools Calculation'!MZE$1,0),"")</f>
        <v/>
      </c>
      <c r="MZE123" s="50" t="str">
        <f>_xlfn.IFNA(VLOOKUP($B123,Schools,'HP Schools Calculation'!MZF$1,0),"")</f>
        <v/>
      </c>
      <c r="MZF123" s="50" t="str">
        <f>_xlfn.IFNA(VLOOKUP($B123,Schools,'HP Schools Calculation'!MZG$1,0),"")</f>
        <v/>
      </c>
      <c r="MZG123" s="50" t="str">
        <f>_xlfn.IFNA(VLOOKUP($B123,Schools,'HP Schools Calculation'!MZH$1,0),"")</f>
        <v/>
      </c>
      <c r="MZH123" s="50" t="str">
        <f>_xlfn.IFNA(VLOOKUP($B123,Schools,'HP Schools Calculation'!MZI$1,0),"")</f>
        <v/>
      </c>
      <c r="MZI123" s="50" t="str">
        <f>_xlfn.IFNA(VLOOKUP($B123,Schools,'HP Schools Calculation'!MZJ$1,0),"")</f>
        <v/>
      </c>
      <c r="MZJ123" s="50" t="str">
        <f>_xlfn.IFNA(VLOOKUP($B123,Schools,'HP Schools Calculation'!MZK$1,0),"")</f>
        <v/>
      </c>
      <c r="MZK123" s="50" t="str">
        <f>_xlfn.IFNA(VLOOKUP($B123,Schools,'HP Schools Calculation'!MZL$1,0),"")</f>
        <v/>
      </c>
      <c r="MZL123" s="50" t="str">
        <f>_xlfn.IFNA(VLOOKUP($B123,Schools,'HP Schools Calculation'!MZM$1,0),"")</f>
        <v/>
      </c>
      <c r="MZM123" s="50" t="str">
        <f>_xlfn.IFNA(VLOOKUP($B123,Schools,'HP Schools Calculation'!MZN$1,0),"")</f>
        <v/>
      </c>
      <c r="MZN123" s="50" t="str">
        <f>_xlfn.IFNA(VLOOKUP($B123,Schools,'HP Schools Calculation'!MZO$1,0),"")</f>
        <v/>
      </c>
      <c r="MZO123" s="50" t="str">
        <f>_xlfn.IFNA(VLOOKUP($B123,Schools,'HP Schools Calculation'!MZP$1,0),"")</f>
        <v/>
      </c>
      <c r="MZP123" s="50" t="str">
        <f>_xlfn.IFNA(VLOOKUP($B123,Schools,'HP Schools Calculation'!MZQ$1,0),"")</f>
        <v/>
      </c>
      <c r="MZQ123" s="50" t="str">
        <f>_xlfn.IFNA(VLOOKUP($B123,Schools,'HP Schools Calculation'!MZR$1,0),"")</f>
        <v/>
      </c>
      <c r="MZR123" s="50" t="str">
        <f>_xlfn.IFNA(VLOOKUP($B123,Schools,'HP Schools Calculation'!MZS$1,0),"")</f>
        <v/>
      </c>
      <c r="MZS123" s="50" t="str">
        <f>_xlfn.IFNA(VLOOKUP($B123,Schools,'HP Schools Calculation'!MZT$1,0),"")</f>
        <v/>
      </c>
      <c r="MZT123" s="50" t="str">
        <f>_xlfn.IFNA(VLOOKUP($B123,Schools,'HP Schools Calculation'!MZU$1,0),"")</f>
        <v/>
      </c>
      <c r="MZU123" s="50" t="str">
        <f>_xlfn.IFNA(VLOOKUP($B123,Schools,'HP Schools Calculation'!MZV$1,0),"")</f>
        <v/>
      </c>
      <c r="MZV123" s="50" t="str">
        <f>_xlfn.IFNA(VLOOKUP($B123,Schools,'HP Schools Calculation'!MZW$1,0),"")</f>
        <v/>
      </c>
      <c r="MZW123" s="50" t="str">
        <f>_xlfn.IFNA(VLOOKUP($B123,Schools,'HP Schools Calculation'!MZX$1,0),"")</f>
        <v/>
      </c>
      <c r="MZX123" s="50" t="str">
        <f>_xlfn.IFNA(VLOOKUP($B123,Schools,'HP Schools Calculation'!MZY$1,0),"")</f>
        <v/>
      </c>
      <c r="MZY123" s="50" t="str">
        <f>_xlfn.IFNA(VLOOKUP($B123,Schools,'HP Schools Calculation'!MZZ$1,0),"")</f>
        <v/>
      </c>
      <c r="MZZ123" s="50" t="str">
        <f>_xlfn.IFNA(VLOOKUP($B123,Schools,'HP Schools Calculation'!NAA$1,0),"")</f>
        <v/>
      </c>
      <c r="NAA123" s="50" t="str">
        <f>_xlfn.IFNA(VLOOKUP($B123,Schools,'HP Schools Calculation'!NAB$1,0),"")</f>
        <v/>
      </c>
      <c r="NAB123" s="50" t="str">
        <f>_xlfn.IFNA(VLOOKUP($B123,Schools,'HP Schools Calculation'!NAC$1,0),"")</f>
        <v/>
      </c>
      <c r="NAC123" s="50" t="str">
        <f>_xlfn.IFNA(VLOOKUP($B123,Schools,'HP Schools Calculation'!NAD$1,0),"")</f>
        <v/>
      </c>
      <c r="NAD123" s="50" t="str">
        <f>_xlfn.IFNA(VLOOKUP($B123,Schools,'HP Schools Calculation'!NAE$1,0),"")</f>
        <v/>
      </c>
      <c r="NAE123" s="50" t="str">
        <f>_xlfn.IFNA(VLOOKUP($B123,Schools,'HP Schools Calculation'!NAF$1,0),"")</f>
        <v/>
      </c>
      <c r="NAF123" s="50" t="str">
        <f>_xlfn.IFNA(VLOOKUP($B123,Schools,'HP Schools Calculation'!NAG$1,0),"")</f>
        <v/>
      </c>
      <c r="NAG123" s="50" t="str">
        <f>_xlfn.IFNA(VLOOKUP($B123,Schools,'HP Schools Calculation'!NAH$1,0),"")</f>
        <v/>
      </c>
      <c r="NAH123" s="50" t="str">
        <f>_xlfn.IFNA(VLOOKUP($B123,Schools,'HP Schools Calculation'!NAI$1,0),"")</f>
        <v/>
      </c>
      <c r="NAI123" s="50" t="str">
        <f>_xlfn.IFNA(VLOOKUP($B123,Schools,'HP Schools Calculation'!NAJ$1,0),"")</f>
        <v/>
      </c>
      <c r="NAJ123" s="50" t="str">
        <f>_xlfn.IFNA(VLOOKUP($B123,Schools,'HP Schools Calculation'!NAK$1,0),"")</f>
        <v/>
      </c>
      <c r="NAK123" s="50" t="str">
        <f>_xlfn.IFNA(VLOOKUP($B123,Schools,'HP Schools Calculation'!NAL$1,0),"")</f>
        <v/>
      </c>
      <c r="NAL123" s="50" t="str">
        <f>_xlfn.IFNA(VLOOKUP($B123,Schools,'HP Schools Calculation'!NAM$1,0),"")</f>
        <v/>
      </c>
      <c r="NAM123" s="50" t="str">
        <f>_xlfn.IFNA(VLOOKUP($B123,Schools,'HP Schools Calculation'!NAN$1,0),"")</f>
        <v/>
      </c>
      <c r="NAN123" s="50" t="str">
        <f>_xlfn.IFNA(VLOOKUP($B123,Schools,'HP Schools Calculation'!NAO$1,0),"")</f>
        <v/>
      </c>
      <c r="NAO123" s="50" t="str">
        <f>_xlfn.IFNA(VLOOKUP($B123,Schools,'HP Schools Calculation'!NAP$1,0),"")</f>
        <v/>
      </c>
      <c r="NAP123" s="50" t="str">
        <f>_xlfn.IFNA(VLOOKUP($B123,Schools,'HP Schools Calculation'!NAQ$1,0),"")</f>
        <v/>
      </c>
      <c r="NAQ123" s="50" t="str">
        <f>_xlfn.IFNA(VLOOKUP($B123,Schools,'HP Schools Calculation'!NAR$1,0),"")</f>
        <v/>
      </c>
      <c r="NAR123" s="50" t="str">
        <f>_xlfn.IFNA(VLOOKUP($B123,Schools,'HP Schools Calculation'!NAS$1,0),"")</f>
        <v/>
      </c>
      <c r="NAS123" s="50" t="str">
        <f>_xlfn.IFNA(VLOOKUP($B123,Schools,'HP Schools Calculation'!NAT$1,0),"")</f>
        <v/>
      </c>
      <c r="NAT123" s="50" t="str">
        <f>_xlfn.IFNA(VLOOKUP($B123,Schools,'HP Schools Calculation'!NAU$1,0),"")</f>
        <v/>
      </c>
      <c r="NAU123" s="50" t="str">
        <f>_xlfn.IFNA(VLOOKUP($B123,Schools,'HP Schools Calculation'!NAV$1,0),"")</f>
        <v/>
      </c>
      <c r="NAV123" s="50" t="str">
        <f>_xlfn.IFNA(VLOOKUP($B123,Schools,'HP Schools Calculation'!NAW$1,0),"")</f>
        <v/>
      </c>
      <c r="NAW123" s="50" t="str">
        <f>_xlfn.IFNA(VLOOKUP($B123,Schools,'HP Schools Calculation'!NAX$1,0),"")</f>
        <v/>
      </c>
      <c r="NAX123" s="50" t="str">
        <f>_xlfn.IFNA(VLOOKUP($B123,Schools,'HP Schools Calculation'!NAY$1,0),"")</f>
        <v/>
      </c>
      <c r="NAY123" s="50" t="str">
        <f>_xlfn.IFNA(VLOOKUP($B123,Schools,'HP Schools Calculation'!NAZ$1,0),"")</f>
        <v/>
      </c>
      <c r="NAZ123" s="50" t="str">
        <f>_xlfn.IFNA(VLOOKUP($B123,Schools,'HP Schools Calculation'!NBA$1,0),"")</f>
        <v/>
      </c>
      <c r="NBA123" s="50" t="str">
        <f>_xlfn.IFNA(VLOOKUP($B123,Schools,'HP Schools Calculation'!NBB$1,0),"")</f>
        <v/>
      </c>
      <c r="NBB123" s="50" t="str">
        <f>_xlfn.IFNA(VLOOKUP($B123,Schools,'HP Schools Calculation'!NBC$1,0),"")</f>
        <v/>
      </c>
      <c r="NBC123" s="50" t="str">
        <f>_xlfn.IFNA(VLOOKUP($B123,Schools,'HP Schools Calculation'!NBD$1,0),"")</f>
        <v/>
      </c>
      <c r="NBD123" s="50" t="str">
        <f>_xlfn.IFNA(VLOOKUP($B123,Schools,'HP Schools Calculation'!NBE$1,0),"")</f>
        <v/>
      </c>
      <c r="NBE123" s="50" t="str">
        <f>_xlfn.IFNA(VLOOKUP($B123,Schools,'HP Schools Calculation'!NBF$1,0),"")</f>
        <v/>
      </c>
      <c r="NBF123" s="50" t="str">
        <f>_xlfn.IFNA(VLOOKUP($B123,Schools,'HP Schools Calculation'!NBG$1,0),"")</f>
        <v/>
      </c>
      <c r="NBG123" s="50" t="str">
        <f>_xlfn.IFNA(VLOOKUP($B123,Schools,'HP Schools Calculation'!NBH$1,0),"")</f>
        <v/>
      </c>
      <c r="NBH123" s="50" t="str">
        <f>_xlfn.IFNA(VLOOKUP($B123,Schools,'HP Schools Calculation'!NBI$1,0),"")</f>
        <v/>
      </c>
      <c r="NBI123" s="50" t="str">
        <f>_xlfn.IFNA(VLOOKUP($B123,Schools,'HP Schools Calculation'!NBJ$1,0),"")</f>
        <v/>
      </c>
      <c r="NBJ123" s="50" t="str">
        <f>_xlfn.IFNA(VLOOKUP($B123,Schools,'HP Schools Calculation'!NBK$1,0),"")</f>
        <v/>
      </c>
      <c r="NBK123" s="50" t="str">
        <f>_xlfn.IFNA(VLOOKUP($B123,Schools,'HP Schools Calculation'!NBL$1,0),"")</f>
        <v/>
      </c>
      <c r="NBL123" s="50" t="str">
        <f>_xlfn.IFNA(VLOOKUP($B123,Schools,'HP Schools Calculation'!NBM$1,0),"")</f>
        <v/>
      </c>
      <c r="NBM123" s="50" t="str">
        <f>_xlfn.IFNA(VLOOKUP($B123,Schools,'HP Schools Calculation'!NBN$1,0),"")</f>
        <v/>
      </c>
      <c r="NBN123" s="50" t="str">
        <f>_xlfn.IFNA(VLOOKUP($B123,Schools,'HP Schools Calculation'!NBO$1,0),"")</f>
        <v/>
      </c>
      <c r="NBO123" s="50" t="str">
        <f>_xlfn.IFNA(VLOOKUP($B123,Schools,'HP Schools Calculation'!NBP$1,0),"")</f>
        <v/>
      </c>
      <c r="NBP123" s="50" t="str">
        <f>_xlfn.IFNA(VLOOKUP($B123,Schools,'HP Schools Calculation'!NBQ$1,0),"")</f>
        <v/>
      </c>
      <c r="NBQ123" s="50" t="str">
        <f>_xlfn.IFNA(VLOOKUP($B123,Schools,'HP Schools Calculation'!NBR$1,0),"")</f>
        <v/>
      </c>
      <c r="NBR123" s="50" t="str">
        <f>_xlfn.IFNA(VLOOKUP($B123,Schools,'HP Schools Calculation'!NBS$1,0),"")</f>
        <v/>
      </c>
      <c r="NBS123" s="50" t="str">
        <f>_xlfn.IFNA(VLOOKUP($B123,Schools,'HP Schools Calculation'!NBT$1,0),"")</f>
        <v/>
      </c>
      <c r="NBT123" s="50" t="str">
        <f>_xlfn.IFNA(VLOOKUP($B123,Schools,'HP Schools Calculation'!NBU$1,0),"")</f>
        <v/>
      </c>
      <c r="NBU123" s="50" t="str">
        <f>_xlfn.IFNA(VLOOKUP($B123,Schools,'HP Schools Calculation'!NBV$1,0),"")</f>
        <v/>
      </c>
      <c r="NBV123" s="50" t="str">
        <f>_xlfn.IFNA(VLOOKUP($B123,Schools,'HP Schools Calculation'!NBW$1,0),"")</f>
        <v/>
      </c>
      <c r="NBW123" s="50" t="str">
        <f>_xlfn.IFNA(VLOOKUP($B123,Schools,'HP Schools Calculation'!NBX$1,0),"")</f>
        <v/>
      </c>
      <c r="NBX123" s="50" t="str">
        <f>_xlfn.IFNA(VLOOKUP($B123,Schools,'HP Schools Calculation'!NBY$1,0),"")</f>
        <v/>
      </c>
      <c r="NBY123" s="50" t="str">
        <f>_xlfn.IFNA(VLOOKUP($B123,Schools,'HP Schools Calculation'!NBZ$1,0),"")</f>
        <v/>
      </c>
      <c r="NBZ123" s="50" t="str">
        <f>_xlfn.IFNA(VLOOKUP($B123,Schools,'HP Schools Calculation'!NCA$1,0),"")</f>
        <v/>
      </c>
      <c r="NCA123" s="50" t="str">
        <f>_xlfn.IFNA(VLOOKUP($B123,Schools,'HP Schools Calculation'!NCB$1,0),"")</f>
        <v/>
      </c>
      <c r="NCB123" s="50" t="str">
        <f>_xlfn.IFNA(VLOOKUP($B123,Schools,'HP Schools Calculation'!NCC$1,0),"")</f>
        <v/>
      </c>
      <c r="NCC123" s="50" t="str">
        <f>_xlfn.IFNA(VLOOKUP($B123,Schools,'HP Schools Calculation'!NCD$1,0),"")</f>
        <v/>
      </c>
      <c r="NCD123" s="50" t="str">
        <f>_xlfn.IFNA(VLOOKUP($B123,Schools,'HP Schools Calculation'!NCE$1,0),"")</f>
        <v/>
      </c>
      <c r="NCE123" s="50" t="str">
        <f>_xlfn.IFNA(VLOOKUP($B123,Schools,'HP Schools Calculation'!NCF$1,0),"")</f>
        <v/>
      </c>
      <c r="NCF123" s="50" t="str">
        <f>_xlfn.IFNA(VLOOKUP($B123,Schools,'HP Schools Calculation'!NCG$1,0),"")</f>
        <v/>
      </c>
      <c r="NCG123" s="50" t="str">
        <f>_xlfn.IFNA(VLOOKUP($B123,Schools,'HP Schools Calculation'!NCH$1,0),"")</f>
        <v/>
      </c>
      <c r="NCH123" s="50" t="str">
        <f>_xlfn.IFNA(VLOOKUP($B123,Schools,'HP Schools Calculation'!NCI$1,0),"")</f>
        <v/>
      </c>
      <c r="NCI123" s="50" t="str">
        <f>_xlfn.IFNA(VLOOKUP($B123,Schools,'HP Schools Calculation'!NCJ$1,0),"")</f>
        <v/>
      </c>
      <c r="NCJ123" s="50" t="str">
        <f>_xlfn.IFNA(VLOOKUP($B123,Schools,'HP Schools Calculation'!NCK$1,0),"")</f>
        <v/>
      </c>
      <c r="NCK123" s="50" t="str">
        <f>_xlfn.IFNA(VLOOKUP($B123,Schools,'HP Schools Calculation'!NCL$1,0),"")</f>
        <v/>
      </c>
      <c r="NCL123" s="50" t="str">
        <f>_xlfn.IFNA(VLOOKUP($B123,Schools,'HP Schools Calculation'!NCM$1,0),"")</f>
        <v/>
      </c>
      <c r="NCM123" s="50" t="str">
        <f>_xlfn.IFNA(VLOOKUP($B123,Schools,'HP Schools Calculation'!NCN$1,0),"")</f>
        <v/>
      </c>
      <c r="NCN123" s="50" t="str">
        <f>_xlfn.IFNA(VLOOKUP($B123,Schools,'HP Schools Calculation'!NCO$1,0),"")</f>
        <v/>
      </c>
      <c r="NCO123" s="50" t="str">
        <f>_xlfn.IFNA(VLOOKUP($B123,Schools,'HP Schools Calculation'!NCP$1,0),"")</f>
        <v/>
      </c>
      <c r="NCP123" s="50" t="str">
        <f>_xlfn.IFNA(VLOOKUP($B123,Schools,'HP Schools Calculation'!NCQ$1,0),"")</f>
        <v/>
      </c>
      <c r="NCQ123" s="50" t="str">
        <f>_xlfn.IFNA(VLOOKUP($B123,Schools,'HP Schools Calculation'!NCR$1,0),"")</f>
        <v/>
      </c>
      <c r="NCR123" s="50" t="str">
        <f>_xlfn.IFNA(VLOOKUP($B123,Schools,'HP Schools Calculation'!NCS$1,0),"")</f>
        <v/>
      </c>
      <c r="NCS123" s="50" t="str">
        <f>_xlfn.IFNA(VLOOKUP($B123,Schools,'HP Schools Calculation'!NCT$1,0),"")</f>
        <v/>
      </c>
      <c r="NCT123" s="50" t="str">
        <f>_xlfn.IFNA(VLOOKUP($B123,Schools,'HP Schools Calculation'!NCU$1,0),"")</f>
        <v/>
      </c>
      <c r="NCU123" s="50" t="str">
        <f>_xlfn.IFNA(VLOOKUP($B123,Schools,'HP Schools Calculation'!NCV$1,0),"")</f>
        <v/>
      </c>
      <c r="NCV123" s="50" t="str">
        <f>_xlfn.IFNA(VLOOKUP($B123,Schools,'HP Schools Calculation'!NCW$1,0),"")</f>
        <v/>
      </c>
      <c r="NCW123" s="50" t="str">
        <f>_xlfn.IFNA(VLOOKUP($B123,Schools,'HP Schools Calculation'!NCX$1,0),"")</f>
        <v/>
      </c>
      <c r="NCX123" s="50" t="str">
        <f>_xlfn.IFNA(VLOOKUP($B123,Schools,'HP Schools Calculation'!NCY$1,0),"")</f>
        <v/>
      </c>
      <c r="NCY123" s="50" t="str">
        <f>_xlfn.IFNA(VLOOKUP($B123,Schools,'HP Schools Calculation'!NCZ$1,0),"")</f>
        <v/>
      </c>
      <c r="NCZ123" s="50" t="str">
        <f>_xlfn.IFNA(VLOOKUP($B123,Schools,'HP Schools Calculation'!NDA$1,0),"")</f>
        <v/>
      </c>
      <c r="NDA123" s="50" t="str">
        <f>_xlfn.IFNA(VLOOKUP($B123,Schools,'HP Schools Calculation'!NDB$1,0),"")</f>
        <v/>
      </c>
      <c r="NDB123" s="50" t="str">
        <f>_xlfn.IFNA(VLOOKUP($B123,Schools,'HP Schools Calculation'!NDC$1,0),"")</f>
        <v/>
      </c>
      <c r="NDC123" s="50" t="str">
        <f>_xlfn.IFNA(VLOOKUP($B123,Schools,'HP Schools Calculation'!NDD$1,0),"")</f>
        <v/>
      </c>
      <c r="NDD123" s="50" t="str">
        <f>_xlfn.IFNA(VLOOKUP($B123,Schools,'HP Schools Calculation'!NDE$1,0),"")</f>
        <v/>
      </c>
      <c r="NDE123" s="50" t="str">
        <f>_xlfn.IFNA(VLOOKUP($B123,Schools,'HP Schools Calculation'!NDF$1,0),"")</f>
        <v/>
      </c>
      <c r="NDF123" s="50" t="str">
        <f>_xlfn.IFNA(VLOOKUP($B123,Schools,'HP Schools Calculation'!NDG$1,0),"")</f>
        <v/>
      </c>
      <c r="NDG123" s="50" t="str">
        <f>_xlfn.IFNA(VLOOKUP($B123,Schools,'HP Schools Calculation'!NDH$1,0),"")</f>
        <v/>
      </c>
      <c r="NDH123" s="50" t="str">
        <f>_xlfn.IFNA(VLOOKUP($B123,Schools,'HP Schools Calculation'!NDI$1,0),"")</f>
        <v/>
      </c>
      <c r="NDI123" s="50" t="str">
        <f>_xlfn.IFNA(VLOOKUP($B123,Schools,'HP Schools Calculation'!NDJ$1,0),"")</f>
        <v/>
      </c>
      <c r="NDJ123" s="50" t="str">
        <f>_xlfn.IFNA(VLOOKUP($B123,Schools,'HP Schools Calculation'!NDK$1,0),"")</f>
        <v/>
      </c>
      <c r="NDK123" s="50" t="str">
        <f>_xlfn.IFNA(VLOOKUP($B123,Schools,'HP Schools Calculation'!NDL$1,0),"")</f>
        <v/>
      </c>
      <c r="NDL123" s="50" t="str">
        <f>_xlfn.IFNA(VLOOKUP($B123,Schools,'HP Schools Calculation'!NDM$1,0),"")</f>
        <v/>
      </c>
      <c r="NDM123" s="50" t="str">
        <f>_xlfn.IFNA(VLOOKUP($B123,Schools,'HP Schools Calculation'!NDN$1,0),"")</f>
        <v/>
      </c>
      <c r="NDN123" s="50" t="str">
        <f>_xlfn.IFNA(VLOOKUP($B123,Schools,'HP Schools Calculation'!NDO$1,0),"")</f>
        <v/>
      </c>
      <c r="NDO123" s="50" t="str">
        <f>_xlfn.IFNA(VLOOKUP($B123,Schools,'HP Schools Calculation'!NDP$1,0),"")</f>
        <v/>
      </c>
      <c r="NDP123" s="50" t="str">
        <f>_xlfn.IFNA(VLOOKUP($B123,Schools,'HP Schools Calculation'!NDQ$1,0),"")</f>
        <v/>
      </c>
      <c r="NDQ123" s="50" t="str">
        <f>_xlfn.IFNA(VLOOKUP($B123,Schools,'HP Schools Calculation'!NDR$1,0),"")</f>
        <v/>
      </c>
      <c r="NDR123" s="50" t="str">
        <f>_xlfn.IFNA(VLOOKUP($B123,Schools,'HP Schools Calculation'!NDS$1,0),"")</f>
        <v/>
      </c>
      <c r="NDS123" s="50" t="str">
        <f>_xlfn.IFNA(VLOOKUP($B123,Schools,'HP Schools Calculation'!NDT$1,0),"")</f>
        <v/>
      </c>
      <c r="NDT123" s="50" t="str">
        <f>_xlfn.IFNA(VLOOKUP($B123,Schools,'HP Schools Calculation'!NDU$1,0),"")</f>
        <v/>
      </c>
      <c r="NDU123" s="50" t="str">
        <f>_xlfn.IFNA(VLOOKUP($B123,Schools,'HP Schools Calculation'!NDV$1,0),"")</f>
        <v/>
      </c>
      <c r="NDV123" s="50" t="str">
        <f>_xlfn.IFNA(VLOOKUP($B123,Schools,'HP Schools Calculation'!NDW$1,0),"")</f>
        <v/>
      </c>
      <c r="NDW123" s="50" t="str">
        <f>_xlfn.IFNA(VLOOKUP($B123,Schools,'HP Schools Calculation'!NDX$1,0),"")</f>
        <v/>
      </c>
      <c r="NDX123" s="50" t="str">
        <f>_xlfn.IFNA(VLOOKUP($B123,Schools,'HP Schools Calculation'!NDY$1,0),"")</f>
        <v/>
      </c>
      <c r="NDY123" s="50" t="str">
        <f>_xlfn.IFNA(VLOOKUP($B123,Schools,'HP Schools Calculation'!NDZ$1,0),"")</f>
        <v/>
      </c>
      <c r="NDZ123" s="50" t="str">
        <f>_xlfn.IFNA(VLOOKUP($B123,Schools,'HP Schools Calculation'!NEA$1,0),"")</f>
        <v/>
      </c>
      <c r="NEA123" s="50" t="str">
        <f>_xlfn.IFNA(VLOOKUP($B123,Schools,'HP Schools Calculation'!NEB$1,0),"")</f>
        <v/>
      </c>
      <c r="NEB123" s="50" t="str">
        <f>_xlfn.IFNA(VLOOKUP($B123,Schools,'HP Schools Calculation'!NEC$1,0),"")</f>
        <v/>
      </c>
      <c r="NEC123" s="50" t="str">
        <f>_xlfn.IFNA(VLOOKUP($B123,Schools,'HP Schools Calculation'!NED$1,0),"")</f>
        <v/>
      </c>
      <c r="NED123" s="50" t="str">
        <f>_xlfn.IFNA(VLOOKUP($B123,Schools,'HP Schools Calculation'!NEE$1,0),"")</f>
        <v/>
      </c>
      <c r="NEE123" s="50" t="str">
        <f>_xlfn.IFNA(VLOOKUP($B123,Schools,'HP Schools Calculation'!NEF$1,0),"")</f>
        <v/>
      </c>
      <c r="NEF123" s="50" t="str">
        <f>_xlfn.IFNA(VLOOKUP($B123,Schools,'HP Schools Calculation'!NEG$1,0),"")</f>
        <v/>
      </c>
      <c r="NEG123" s="50" t="str">
        <f>_xlfn.IFNA(VLOOKUP($B123,Schools,'HP Schools Calculation'!NEH$1,0),"")</f>
        <v/>
      </c>
      <c r="NEH123" s="50" t="str">
        <f>_xlfn.IFNA(VLOOKUP($B123,Schools,'HP Schools Calculation'!NEI$1,0),"")</f>
        <v/>
      </c>
      <c r="NEI123" s="50" t="str">
        <f>_xlfn.IFNA(VLOOKUP($B123,Schools,'HP Schools Calculation'!NEJ$1,0),"")</f>
        <v/>
      </c>
      <c r="NEJ123" s="50" t="str">
        <f>_xlfn.IFNA(VLOOKUP($B123,Schools,'HP Schools Calculation'!NEK$1,0),"")</f>
        <v/>
      </c>
      <c r="NEK123" s="50" t="str">
        <f>_xlfn.IFNA(VLOOKUP($B123,Schools,'HP Schools Calculation'!NEL$1,0),"")</f>
        <v/>
      </c>
      <c r="NEL123" s="50" t="str">
        <f>_xlfn.IFNA(VLOOKUP($B123,Schools,'HP Schools Calculation'!NEM$1,0),"")</f>
        <v/>
      </c>
      <c r="NEM123" s="50" t="str">
        <f>_xlfn.IFNA(VLOOKUP($B123,Schools,'HP Schools Calculation'!NEN$1,0),"")</f>
        <v/>
      </c>
      <c r="NEN123" s="50" t="str">
        <f>_xlfn.IFNA(VLOOKUP($B123,Schools,'HP Schools Calculation'!NEO$1,0),"")</f>
        <v/>
      </c>
      <c r="NEO123" s="50" t="str">
        <f>_xlfn.IFNA(VLOOKUP($B123,Schools,'HP Schools Calculation'!NEP$1,0),"")</f>
        <v/>
      </c>
      <c r="NEP123" s="50" t="str">
        <f>_xlfn.IFNA(VLOOKUP($B123,Schools,'HP Schools Calculation'!NEQ$1,0),"")</f>
        <v/>
      </c>
      <c r="NEQ123" s="50" t="str">
        <f>_xlfn.IFNA(VLOOKUP($B123,Schools,'HP Schools Calculation'!NER$1,0),"")</f>
        <v/>
      </c>
      <c r="NER123" s="50" t="str">
        <f>_xlfn.IFNA(VLOOKUP($B123,Schools,'HP Schools Calculation'!NES$1,0),"")</f>
        <v/>
      </c>
      <c r="NES123" s="50" t="str">
        <f>_xlfn.IFNA(VLOOKUP($B123,Schools,'HP Schools Calculation'!NET$1,0),"")</f>
        <v/>
      </c>
      <c r="NET123" s="50" t="str">
        <f>_xlfn.IFNA(VLOOKUP($B123,Schools,'HP Schools Calculation'!NEU$1,0),"")</f>
        <v/>
      </c>
      <c r="NEU123" s="50" t="str">
        <f>_xlfn.IFNA(VLOOKUP($B123,Schools,'HP Schools Calculation'!NEV$1,0),"")</f>
        <v/>
      </c>
      <c r="NEV123" s="50" t="str">
        <f>_xlfn.IFNA(VLOOKUP($B123,Schools,'HP Schools Calculation'!NEW$1,0),"")</f>
        <v/>
      </c>
      <c r="NEW123" s="50" t="str">
        <f>_xlfn.IFNA(VLOOKUP($B123,Schools,'HP Schools Calculation'!NEX$1,0),"")</f>
        <v/>
      </c>
      <c r="NEX123" s="50" t="str">
        <f>_xlfn.IFNA(VLOOKUP($B123,Schools,'HP Schools Calculation'!NEY$1,0),"")</f>
        <v/>
      </c>
      <c r="NEY123" s="50" t="str">
        <f>_xlfn.IFNA(VLOOKUP($B123,Schools,'HP Schools Calculation'!NEZ$1,0),"")</f>
        <v/>
      </c>
      <c r="NEZ123" s="50" t="str">
        <f>_xlfn.IFNA(VLOOKUP($B123,Schools,'HP Schools Calculation'!NFA$1,0),"")</f>
        <v/>
      </c>
      <c r="NFA123" s="50" t="str">
        <f>_xlfn.IFNA(VLOOKUP($B123,Schools,'HP Schools Calculation'!NFB$1,0),"")</f>
        <v/>
      </c>
      <c r="NFB123" s="50" t="str">
        <f>_xlfn.IFNA(VLOOKUP($B123,Schools,'HP Schools Calculation'!NFC$1,0),"")</f>
        <v/>
      </c>
      <c r="NFC123" s="50" t="str">
        <f>_xlfn.IFNA(VLOOKUP($B123,Schools,'HP Schools Calculation'!NFD$1,0),"")</f>
        <v/>
      </c>
      <c r="NFD123" s="50" t="str">
        <f>_xlfn.IFNA(VLOOKUP($B123,Schools,'HP Schools Calculation'!NFE$1,0),"")</f>
        <v/>
      </c>
      <c r="NFE123" s="50" t="str">
        <f>_xlfn.IFNA(VLOOKUP($B123,Schools,'HP Schools Calculation'!NFF$1,0),"")</f>
        <v/>
      </c>
      <c r="NFF123" s="50" t="str">
        <f>_xlfn.IFNA(VLOOKUP($B123,Schools,'HP Schools Calculation'!NFG$1,0),"")</f>
        <v/>
      </c>
      <c r="NFG123" s="50" t="str">
        <f>_xlfn.IFNA(VLOOKUP($B123,Schools,'HP Schools Calculation'!NFH$1,0),"")</f>
        <v/>
      </c>
      <c r="NFH123" s="50" t="str">
        <f>_xlfn.IFNA(VLOOKUP($B123,Schools,'HP Schools Calculation'!NFI$1,0),"")</f>
        <v/>
      </c>
      <c r="NFI123" s="50" t="str">
        <f>_xlfn.IFNA(VLOOKUP($B123,Schools,'HP Schools Calculation'!NFJ$1,0),"")</f>
        <v/>
      </c>
      <c r="NFJ123" s="50" t="str">
        <f>_xlfn.IFNA(VLOOKUP($B123,Schools,'HP Schools Calculation'!NFK$1,0),"")</f>
        <v/>
      </c>
      <c r="NFK123" s="50" t="str">
        <f>_xlfn.IFNA(VLOOKUP($B123,Schools,'HP Schools Calculation'!NFL$1,0),"")</f>
        <v/>
      </c>
      <c r="NFL123" s="50" t="str">
        <f>_xlfn.IFNA(VLOOKUP($B123,Schools,'HP Schools Calculation'!NFM$1,0),"")</f>
        <v/>
      </c>
      <c r="NFM123" s="50" t="str">
        <f>_xlfn.IFNA(VLOOKUP($B123,Schools,'HP Schools Calculation'!NFN$1,0),"")</f>
        <v/>
      </c>
      <c r="NFN123" s="50" t="str">
        <f>_xlfn.IFNA(VLOOKUP($B123,Schools,'HP Schools Calculation'!NFO$1,0),"")</f>
        <v/>
      </c>
      <c r="NFO123" s="50" t="str">
        <f>_xlfn.IFNA(VLOOKUP($B123,Schools,'HP Schools Calculation'!NFP$1,0),"")</f>
        <v/>
      </c>
      <c r="NFP123" s="50" t="str">
        <f>_xlfn.IFNA(VLOOKUP($B123,Schools,'HP Schools Calculation'!NFQ$1,0),"")</f>
        <v/>
      </c>
      <c r="NFQ123" s="50" t="str">
        <f>_xlfn.IFNA(VLOOKUP($B123,Schools,'HP Schools Calculation'!NFR$1,0),"")</f>
        <v/>
      </c>
      <c r="NFR123" s="50" t="str">
        <f>_xlfn.IFNA(VLOOKUP($B123,Schools,'HP Schools Calculation'!NFS$1,0),"")</f>
        <v/>
      </c>
      <c r="NFS123" s="50" t="str">
        <f>_xlfn.IFNA(VLOOKUP($B123,Schools,'HP Schools Calculation'!NFT$1,0),"")</f>
        <v/>
      </c>
      <c r="NFT123" s="50" t="str">
        <f>_xlfn.IFNA(VLOOKUP($B123,Schools,'HP Schools Calculation'!NFU$1,0),"")</f>
        <v/>
      </c>
      <c r="NFU123" s="50" t="str">
        <f>_xlfn.IFNA(VLOOKUP($B123,Schools,'HP Schools Calculation'!NFV$1,0),"")</f>
        <v/>
      </c>
      <c r="NFV123" s="50" t="str">
        <f>_xlfn.IFNA(VLOOKUP($B123,Schools,'HP Schools Calculation'!NFW$1,0),"")</f>
        <v/>
      </c>
      <c r="NFW123" s="50" t="str">
        <f>_xlfn.IFNA(VLOOKUP($B123,Schools,'HP Schools Calculation'!NFX$1,0),"")</f>
        <v/>
      </c>
      <c r="NFX123" s="50" t="str">
        <f>_xlfn.IFNA(VLOOKUP($B123,Schools,'HP Schools Calculation'!NFY$1,0),"")</f>
        <v/>
      </c>
      <c r="NFY123" s="50" t="str">
        <f>_xlfn.IFNA(VLOOKUP($B123,Schools,'HP Schools Calculation'!NFZ$1,0),"")</f>
        <v/>
      </c>
      <c r="NFZ123" s="50" t="str">
        <f>_xlfn.IFNA(VLOOKUP($B123,Schools,'HP Schools Calculation'!NGA$1,0),"")</f>
        <v/>
      </c>
      <c r="NGA123" s="50" t="str">
        <f>_xlfn.IFNA(VLOOKUP($B123,Schools,'HP Schools Calculation'!NGB$1,0),"")</f>
        <v/>
      </c>
      <c r="NGB123" s="50" t="str">
        <f>_xlfn.IFNA(VLOOKUP($B123,Schools,'HP Schools Calculation'!NGC$1,0),"")</f>
        <v/>
      </c>
      <c r="NGC123" s="50" t="str">
        <f>_xlfn.IFNA(VLOOKUP($B123,Schools,'HP Schools Calculation'!NGD$1,0),"")</f>
        <v/>
      </c>
      <c r="NGD123" s="50" t="str">
        <f>_xlfn.IFNA(VLOOKUP($B123,Schools,'HP Schools Calculation'!NGE$1,0),"")</f>
        <v/>
      </c>
      <c r="NGE123" s="50" t="str">
        <f>_xlfn.IFNA(VLOOKUP($B123,Schools,'HP Schools Calculation'!NGF$1,0),"")</f>
        <v/>
      </c>
      <c r="NGF123" s="50" t="str">
        <f>_xlfn.IFNA(VLOOKUP($B123,Schools,'HP Schools Calculation'!NGG$1,0),"")</f>
        <v/>
      </c>
      <c r="NGG123" s="50" t="str">
        <f>_xlfn.IFNA(VLOOKUP($B123,Schools,'HP Schools Calculation'!NGH$1,0),"")</f>
        <v/>
      </c>
      <c r="NGH123" s="50" t="str">
        <f>_xlfn.IFNA(VLOOKUP($B123,Schools,'HP Schools Calculation'!NGI$1,0),"")</f>
        <v/>
      </c>
      <c r="NGI123" s="50" t="str">
        <f>_xlfn.IFNA(VLOOKUP($B123,Schools,'HP Schools Calculation'!NGJ$1,0),"")</f>
        <v/>
      </c>
      <c r="NGJ123" s="50" t="str">
        <f>_xlfn.IFNA(VLOOKUP($B123,Schools,'HP Schools Calculation'!NGK$1,0),"")</f>
        <v/>
      </c>
      <c r="NGK123" s="50" t="str">
        <f>_xlfn.IFNA(VLOOKUP($B123,Schools,'HP Schools Calculation'!NGL$1,0),"")</f>
        <v/>
      </c>
      <c r="NGL123" s="50" t="str">
        <f>_xlfn.IFNA(VLOOKUP($B123,Schools,'HP Schools Calculation'!NGM$1,0),"")</f>
        <v/>
      </c>
      <c r="NGM123" s="50" t="str">
        <f>_xlfn.IFNA(VLOOKUP($B123,Schools,'HP Schools Calculation'!NGN$1,0),"")</f>
        <v/>
      </c>
      <c r="NGN123" s="50" t="str">
        <f>_xlfn.IFNA(VLOOKUP($B123,Schools,'HP Schools Calculation'!NGO$1,0),"")</f>
        <v/>
      </c>
      <c r="NGO123" s="50" t="str">
        <f>_xlfn.IFNA(VLOOKUP($B123,Schools,'HP Schools Calculation'!NGP$1,0),"")</f>
        <v/>
      </c>
      <c r="NGP123" s="50" t="str">
        <f>_xlfn.IFNA(VLOOKUP($B123,Schools,'HP Schools Calculation'!NGQ$1,0),"")</f>
        <v/>
      </c>
      <c r="NGQ123" s="50" t="str">
        <f>_xlfn.IFNA(VLOOKUP($B123,Schools,'HP Schools Calculation'!NGR$1,0),"")</f>
        <v/>
      </c>
      <c r="NGR123" s="50" t="str">
        <f>_xlfn.IFNA(VLOOKUP($B123,Schools,'HP Schools Calculation'!NGS$1,0),"")</f>
        <v/>
      </c>
      <c r="NGS123" s="50" t="str">
        <f>_xlfn.IFNA(VLOOKUP($B123,Schools,'HP Schools Calculation'!NGT$1,0),"")</f>
        <v/>
      </c>
      <c r="NGT123" s="50" t="str">
        <f>_xlfn.IFNA(VLOOKUP($B123,Schools,'HP Schools Calculation'!NGU$1,0),"")</f>
        <v/>
      </c>
      <c r="NGU123" s="50" t="str">
        <f>_xlfn.IFNA(VLOOKUP($B123,Schools,'HP Schools Calculation'!NGV$1,0),"")</f>
        <v/>
      </c>
      <c r="NGV123" s="50" t="str">
        <f>_xlfn.IFNA(VLOOKUP($B123,Schools,'HP Schools Calculation'!NGW$1,0),"")</f>
        <v/>
      </c>
      <c r="NGW123" s="50" t="str">
        <f>_xlfn.IFNA(VLOOKUP($B123,Schools,'HP Schools Calculation'!NGX$1,0),"")</f>
        <v/>
      </c>
      <c r="NGX123" s="50" t="str">
        <f>_xlfn.IFNA(VLOOKUP($B123,Schools,'HP Schools Calculation'!NGY$1,0),"")</f>
        <v/>
      </c>
      <c r="NGY123" s="50" t="str">
        <f>_xlfn.IFNA(VLOOKUP($B123,Schools,'HP Schools Calculation'!NGZ$1,0),"")</f>
        <v/>
      </c>
      <c r="NGZ123" s="50" t="str">
        <f>_xlfn.IFNA(VLOOKUP($B123,Schools,'HP Schools Calculation'!NHA$1,0),"")</f>
        <v/>
      </c>
      <c r="NHA123" s="50" t="str">
        <f>_xlfn.IFNA(VLOOKUP($B123,Schools,'HP Schools Calculation'!NHB$1,0),"")</f>
        <v/>
      </c>
      <c r="NHB123" s="50" t="str">
        <f>_xlfn.IFNA(VLOOKUP($B123,Schools,'HP Schools Calculation'!NHC$1,0),"")</f>
        <v/>
      </c>
      <c r="NHC123" s="50" t="str">
        <f>_xlfn.IFNA(VLOOKUP($B123,Schools,'HP Schools Calculation'!NHD$1,0),"")</f>
        <v/>
      </c>
      <c r="NHD123" s="50" t="str">
        <f>_xlfn.IFNA(VLOOKUP($B123,Schools,'HP Schools Calculation'!NHE$1,0),"")</f>
        <v/>
      </c>
      <c r="NHE123" s="50" t="str">
        <f>_xlfn.IFNA(VLOOKUP($B123,Schools,'HP Schools Calculation'!NHF$1,0),"")</f>
        <v/>
      </c>
      <c r="NHF123" s="50" t="str">
        <f>_xlfn.IFNA(VLOOKUP($B123,Schools,'HP Schools Calculation'!NHG$1,0),"")</f>
        <v/>
      </c>
      <c r="NHG123" s="50" t="str">
        <f>_xlfn.IFNA(VLOOKUP($B123,Schools,'HP Schools Calculation'!NHH$1,0),"")</f>
        <v/>
      </c>
      <c r="NHH123" s="50" t="str">
        <f>_xlfn.IFNA(VLOOKUP($B123,Schools,'HP Schools Calculation'!NHI$1,0),"")</f>
        <v/>
      </c>
      <c r="NHI123" s="50" t="str">
        <f>_xlfn.IFNA(VLOOKUP($B123,Schools,'HP Schools Calculation'!NHJ$1,0),"")</f>
        <v/>
      </c>
      <c r="NHJ123" s="50" t="str">
        <f>_xlfn.IFNA(VLOOKUP($B123,Schools,'HP Schools Calculation'!NHK$1,0),"")</f>
        <v/>
      </c>
      <c r="NHK123" s="50" t="str">
        <f>_xlfn.IFNA(VLOOKUP($B123,Schools,'HP Schools Calculation'!NHL$1,0),"")</f>
        <v/>
      </c>
      <c r="NHL123" s="50" t="str">
        <f>_xlfn.IFNA(VLOOKUP($B123,Schools,'HP Schools Calculation'!NHM$1,0),"")</f>
        <v/>
      </c>
      <c r="NHM123" s="50" t="str">
        <f>_xlfn.IFNA(VLOOKUP($B123,Schools,'HP Schools Calculation'!NHN$1,0),"")</f>
        <v/>
      </c>
      <c r="NHN123" s="50" t="str">
        <f>_xlfn.IFNA(VLOOKUP($B123,Schools,'HP Schools Calculation'!NHO$1,0),"")</f>
        <v/>
      </c>
      <c r="NHO123" s="50" t="str">
        <f>_xlfn.IFNA(VLOOKUP($B123,Schools,'HP Schools Calculation'!NHP$1,0),"")</f>
        <v/>
      </c>
      <c r="NHP123" s="50" t="str">
        <f>_xlfn.IFNA(VLOOKUP($B123,Schools,'HP Schools Calculation'!NHQ$1,0),"")</f>
        <v/>
      </c>
      <c r="NHQ123" s="50" t="str">
        <f>_xlfn.IFNA(VLOOKUP($B123,Schools,'HP Schools Calculation'!NHR$1,0),"")</f>
        <v/>
      </c>
      <c r="NHR123" s="50" t="str">
        <f>_xlfn.IFNA(VLOOKUP($B123,Schools,'HP Schools Calculation'!NHS$1,0),"")</f>
        <v/>
      </c>
      <c r="NHS123" s="50" t="str">
        <f>_xlfn.IFNA(VLOOKUP($B123,Schools,'HP Schools Calculation'!NHT$1,0),"")</f>
        <v/>
      </c>
      <c r="NHT123" s="50" t="str">
        <f>_xlfn.IFNA(VLOOKUP($B123,Schools,'HP Schools Calculation'!NHU$1,0),"")</f>
        <v/>
      </c>
      <c r="NHU123" s="50" t="str">
        <f>_xlfn.IFNA(VLOOKUP($B123,Schools,'HP Schools Calculation'!NHV$1,0),"")</f>
        <v/>
      </c>
      <c r="NHV123" s="50" t="str">
        <f>_xlfn.IFNA(VLOOKUP($B123,Schools,'HP Schools Calculation'!NHW$1,0),"")</f>
        <v/>
      </c>
      <c r="NHW123" s="50" t="str">
        <f>_xlfn.IFNA(VLOOKUP($B123,Schools,'HP Schools Calculation'!NHX$1,0),"")</f>
        <v/>
      </c>
      <c r="NHX123" s="50" t="str">
        <f>_xlfn.IFNA(VLOOKUP($B123,Schools,'HP Schools Calculation'!NHY$1,0),"")</f>
        <v/>
      </c>
      <c r="NHY123" s="50" t="str">
        <f>_xlfn.IFNA(VLOOKUP($B123,Schools,'HP Schools Calculation'!NHZ$1,0),"")</f>
        <v/>
      </c>
      <c r="NHZ123" s="50" t="str">
        <f>_xlfn.IFNA(VLOOKUP($B123,Schools,'HP Schools Calculation'!NIA$1,0),"")</f>
        <v/>
      </c>
      <c r="NIA123" s="50" t="str">
        <f>_xlfn.IFNA(VLOOKUP($B123,Schools,'HP Schools Calculation'!NIB$1,0),"")</f>
        <v/>
      </c>
      <c r="NIB123" s="50" t="str">
        <f>_xlfn.IFNA(VLOOKUP($B123,Schools,'HP Schools Calculation'!NIC$1,0),"")</f>
        <v/>
      </c>
      <c r="NIC123" s="50" t="str">
        <f>_xlfn.IFNA(VLOOKUP($B123,Schools,'HP Schools Calculation'!NID$1,0),"")</f>
        <v/>
      </c>
      <c r="NID123" s="50" t="str">
        <f>_xlfn.IFNA(VLOOKUP($B123,Schools,'HP Schools Calculation'!NIE$1,0),"")</f>
        <v/>
      </c>
      <c r="NIE123" s="50" t="str">
        <f>_xlfn.IFNA(VLOOKUP($B123,Schools,'HP Schools Calculation'!NIF$1,0),"")</f>
        <v/>
      </c>
      <c r="NIF123" s="50" t="str">
        <f>_xlfn.IFNA(VLOOKUP($B123,Schools,'HP Schools Calculation'!NIG$1,0),"")</f>
        <v/>
      </c>
      <c r="NIG123" s="50" t="str">
        <f>_xlfn.IFNA(VLOOKUP($B123,Schools,'HP Schools Calculation'!NIH$1,0),"")</f>
        <v/>
      </c>
      <c r="NIH123" s="50" t="str">
        <f>_xlfn.IFNA(VLOOKUP($B123,Schools,'HP Schools Calculation'!NII$1,0),"")</f>
        <v/>
      </c>
      <c r="NII123" s="50" t="str">
        <f>_xlfn.IFNA(VLOOKUP($B123,Schools,'HP Schools Calculation'!NIJ$1,0),"")</f>
        <v/>
      </c>
      <c r="NIJ123" s="50" t="str">
        <f>_xlfn.IFNA(VLOOKUP($B123,Schools,'HP Schools Calculation'!NIK$1,0),"")</f>
        <v/>
      </c>
      <c r="NIK123" s="50" t="str">
        <f>_xlfn.IFNA(VLOOKUP($B123,Schools,'HP Schools Calculation'!NIL$1,0),"")</f>
        <v/>
      </c>
      <c r="NIL123" s="50" t="str">
        <f>_xlfn.IFNA(VLOOKUP($B123,Schools,'HP Schools Calculation'!NIM$1,0),"")</f>
        <v/>
      </c>
      <c r="NIM123" s="50" t="str">
        <f>_xlfn.IFNA(VLOOKUP($B123,Schools,'HP Schools Calculation'!NIN$1,0),"")</f>
        <v/>
      </c>
      <c r="NIN123" s="50" t="str">
        <f>_xlfn.IFNA(VLOOKUP($B123,Schools,'HP Schools Calculation'!NIO$1,0),"")</f>
        <v/>
      </c>
      <c r="NIO123" s="50" t="str">
        <f>_xlfn.IFNA(VLOOKUP($B123,Schools,'HP Schools Calculation'!NIP$1,0),"")</f>
        <v/>
      </c>
      <c r="NIP123" s="50" t="str">
        <f>_xlfn.IFNA(VLOOKUP($B123,Schools,'HP Schools Calculation'!NIQ$1,0),"")</f>
        <v/>
      </c>
      <c r="NIQ123" s="50" t="str">
        <f>_xlfn.IFNA(VLOOKUP($B123,Schools,'HP Schools Calculation'!NIR$1,0),"")</f>
        <v/>
      </c>
      <c r="NIR123" s="50" t="str">
        <f>_xlfn.IFNA(VLOOKUP($B123,Schools,'HP Schools Calculation'!NIS$1,0),"")</f>
        <v/>
      </c>
      <c r="NIS123" s="50" t="str">
        <f>_xlfn.IFNA(VLOOKUP($B123,Schools,'HP Schools Calculation'!NIT$1,0),"")</f>
        <v/>
      </c>
      <c r="NIT123" s="50" t="str">
        <f>_xlfn.IFNA(VLOOKUP($B123,Schools,'HP Schools Calculation'!NIU$1,0),"")</f>
        <v/>
      </c>
      <c r="NIU123" s="50" t="str">
        <f>_xlfn.IFNA(VLOOKUP($B123,Schools,'HP Schools Calculation'!NIV$1,0),"")</f>
        <v/>
      </c>
      <c r="NIV123" s="50" t="str">
        <f>_xlfn.IFNA(VLOOKUP($B123,Schools,'HP Schools Calculation'!NIW$1,0),"")</f>
        <v/>
      </c>
      <c r="NIW123" s="50" t="str">
        <f>_xlfn.IFNA(VLOOKUP($B123,Schools,'HP Schools Calculation'!NIX$1,0),"")</f>
        <v/>
      </c>
      <c r="NIX123" s="50" t="str">
        <f>_xlfn.IFNA(VLOOKUP($B123,Schools,'HP Schools Calculation'!NIY$1,0),"")</f>
        <v/>
      </c>
      <c r="NIY123" s="50" t="str">
        <f>_xlfn.IFNA(VLOOKUP($B123,Schools,'HP Schools Calculation'!NIZ$1,0),"")</f>
        <v/>
      </c>
      <c r="NIZ123" s="50" t="str">
        <f>_xlfn.IFNA(VLOOKUP($B123,Schools,'HP Schools Calculation'!NJA$1,0),"")</f>
        <v/>
      </c>
      <c r="NJA123" s="50" t="str">
        <f>_xlfn.IFNA(VLOOKUP($B123,Schools,'HP Schools Calculation'!NJB$1,0),"")</f>
        <v/>
      </c>
      <c r="NJB123" s="50" t="str">
        <f>_xlfn.IFNA(VLOOKUP($B123,Schools,'HP Schools Calculation'!NJC$1,0),"")</f>
        <v/>
      </c>
      <c r="NJC123" s="50" t="str">
        <f>_xlfn.IFNA(VLOOKUP($B123,Schools,'HP Schools Calculation'!NJD$1,0),"")</f>
        <v/>
      </c>
      <c r="NJD123" s="50" t="str">
        <f>_xlfn.IFNA(VLOOKUP($B123,Schools,'HP Schools Calculation'!NJE$1,0),"")</f>
        <v/>
      </c>
      <c r="NJE123" s="50" t="str">
        <f>_xlfn.IFNA(VLOOKUP($B123,Schools,'HP Schools Calculation'!NJF$1,0),"")</f>
        <v/>
      </c>
      <c r="NJF123" s="50" t="str">
        <f>_xlfn.IFNA(VLOOKUP($B123,Schools,'HP Schools Calculation'!NJG$1,0),"")</f>
        <v/>
      </c>
      <c r="NJG123" s="50" t="str">
        <f>_xlfn.IFNA(VLOOKUP($B123,Schools,'HP Schools Calculation'!NJH$1,0),"")</f>
        <v/>
      </c>
      <c r="NJH123" s="50" t="str">
        <f>_xlfn.IFNA(VLOOKUP($B123,Schools,'HP Schools Calculation'!NJI$1,0),"")</f>
        <v/>
      </c>
      <c r="NJI123" s="50" t="str">
        <f>_xlfn.IFNA(VLOOKUP($B123,Schools,'HP Schools Calculation'!NJJ$1,0),"")</f>
        <v/>
      </c>
      <c r="NJJ123" s="50" t="str">
        <f>_xlfn.IFNA(VLOOKUP($B123,Schools,'HP Schools Calculation'!NJK$1,0),"")</f>
        <v/>
      </c>
      <c r="NJK123" s="50" t="str">
        <f>_xlfn.IFNA(VLOOKUP($B123,Schools,'HP Schools Calculation'!NJL$1,0),"")</f>
        <v/>
      </c>
      <c r="NJL123" s="50" t="str">
        <f>_xlfn.IFNA(VLOOKUP($B123,Schools,'HP Schools Calculation'!NJM$1,0),"")</f>
        <v/>
      </c>
      <c r="NJM123" s="50" t="str">
        <f>_xlfn.IFNA(VLOOKUP($B123,Schools,'HP Schools Calculation'!NJN$1,0),"")</f>
        <v/>
      </c>
      <c r="NJN123" s="50" t="str">
        <f>_xlfn.IFNA(VLOOKUP($B123,Schools,'HP Schools Calculation'!NJO$1,0),"")</f>
        <v/>
      </c>
      <c r="NJO123" s="50" t="str">
        <f>_xlfn.IFNA(VLOOKUP($B123,Schools,'HP Schools Calculation'!NJP$1,0),"")</f>
        <v/>
      </c>
      <c r="NJP123" s="50" t="str">
        <f>_xlfn.IFNA(VLOOKUP($B123,Schools,'HP Schools Calculation'!NJQ$1,0),"")</f>
        <v/>
      </c>
      <c r="NJQ123" s="50" t="str">
        <f>_xlfn.IFNA(VLOOKUP($B123,Schools,'HP Schools Calculation'!NJR$1,0),"")</f>
        <v/>
      </c>
      <c r="NJR123" s="50" t="str">
        <f>_xlfn.IFNA(VLOOKUP($B123,Schools,'HP Schools Calculation'!NJS$1,0),"")</f>
        <v/>
      </c>
      <c r="NJS123" s="50" t="str">
        <f>_xlfn.IFNA(VLOOKUP($B123,Schools,'HP Schools Calculation'!NJT$1,0),"")</f>
        <v/>
      </c>
      <c r="NJT123" s="50" t="str">
        <f>_xlfn.IFNA(VLOOKUP($B123,Schools,'HP Schools Calculation'!NJU$1,0),"")</f>
        <v/>
      </c>
      <c r="NJU123" s="50" t="str">
        <f>_xlfn.IFNA(VLOOKUP($B123,Schools,'HP Schools Calculation'!NJV$1,0),"")</f>
        <v/>
      </c>
      <c r="NJV123" s="50" t="str">
        <f>_xlfn.IFNA(VLOOKUP($B123,Schools,'HP Schools Calculation'!NJW$1,0),"")</f>
        <v/>
      </c>
      <c r="NJW123" s="50" t="str">
        <f>_xlfn.IFNA(VLOOKUP($B123,Schools,'HP Schools Calculation'!NJX$1,0),"")</f>
        <v/>
      </c>
      <c r="NJX123" s="50" t="str">
        <f>_xlfn.IFNA(VLOOKUP($B123,Schools,'HP Schools Calculation'!NJY$1,0),"")</f>
        <v/>
      </c>
      <c r="NJY123" s="50" t="str">
        <f>_xlfn.IFNA(VLOOKUP($B123,Schools,'HP Schools Calculation'!NJZ$1,0),"")</f>
        <v/>
      </c>
      <c r="NJZ123" s="50" t="str">
        <f>_xlfn.IFNA(VLOOKUP($B123,Schools,'HP Schools Calculation'!NKA$1,0),"")</f>
        <v/>
      </c>
      <c r="NKA123" s="50" t="str">
        <f>_xlfn.IFNA(VLOOKUP($B123,Schools,'HP Schools Calculation'!NKB$1,0),"")</f>
        <v/>
      </c>
      <c r="NKB123" s="50" t="str">
        <f>_xlfn.IFNA(VLOOKUP($B123,Schools,'HP Schools Calculation'!NKC$1,0),"")</f>
        <v/>
      </c>
      <c r="NKC123" s="50" t="str">
        <f>_xlfn.IFNA(VLOOKUP($B123,Schools,'HP Schools Calculation'!NKD$1,0),"")</f>
        <v/>
      </c>
      <c r="NKD123" s="50" t="str">
        <f>_xlfn.IFNA(VLOOKUP($B123,Schools,'HP Schools Calculation'!NKE$1,0),"")</f>
        <v/>
      </c>
      <c r="NKE123" s="50" t="str">
        <f>_xlfn.IFNA(VLOOKUP($B123,Schools,'HP Schools Calculation'!NKF$1,0),"")</f>
        <v/>
      </c>
      <c r="NKF123" s="50" t="str">
        <f>_xlfn.IFNA(VLOOKUP($B123,Schools,'HP Schools Calculation'!NKG$1,0),"")</f>
        <v/>
      </c>
      <c r="NKG123" s="50" t="str">
        <f>_xlfn.IFNA(VLOOKUP($B123,Schools,'HP Schools Calculation'!NKH$1,0),"")</f>
        <v/>
      </c>
      <c r="NKH123" s="50" t="str">
        <f>_xlfn.IFNA(VLOOKUP($B123,Schools,'HP Schools Calculation'!NKI$1,0),"")</f>
        <v/>
      </c>
      <c r="NKI123" s="50" t="str">
        <f>_xlfn.IFNA(VLOOKUP($B123,Schools,'HP Schools Calculation'!NKJ$1,0),"")</f>
        <v/>
      </c>
      <c r="NKJ123" s="50" t="str">
        <f>_xlfn.IFNA(VLOOKUP($B123,Schools,'HP Schools Calculation'!NKK$1,0),"")</f>
        <v/>
      </c>
      <c r="NKK123" s="50" t="str">
        <f>_xlfn.IFNA(VLOOKUP($B123,Schools,'HP Schools Calculation'!NKL$1,0),"")</f>
        <v/>
      </c>
      <c r="NKL123" s="50" t="str">
        <f>_xlfn.IFNA(VLOOKUP($B123,Schools,'HP Schools Calculation'!NKM$1,0),"")</f>
        <v/>
      </c>
      <c r="NKM123" s="50" t="str">
        <f>_xlfn.IFNA(VLOOKUP($B123,Schools,'HP Schools Calculation'!NKN$1,0),"")</f>
        <v/>
      </c>
      <c r="NKN123" s="50" t="str">
        <f>_xlfn.IFNA(VLOOKUP($B123,Schools,'HP Schools Calculation'!NKO$1,0),"")</f>
        <v/>
      </c>
      <c r="NKO123" s="50" t="str">
        <f>_xlfn.IFNA(VLOOKUP($B123,Schools,'HP Schools Calculation'!NKP$1,0),"")</f>
        <v/>
      </c>
      <c r="NKP123" s="50" t="str">
        <f>_xlfn.IFNA(VLOOKUP($B123,Schools,'HP Schools Calculation'!NKQ$1,0),"")</f>
        <v/>
      </c>
      <c r="NKQ123" s="50" t="str">
        <f>_xlfn.IFNA(VLOOKUP($B123,Schools,'HP Schools Calculation'!NKR$1,0),"")</f>
        <v/>
      </c>
      <c r="NKR123" s="50" t="str">
        <f>_xlfn.IFNA(VLOOKUP($B123,Schools,'HP Schools Calculation'!NKS$1,0),"")</f>
        <v/>
      </c>
      <c r="NKS123" s="50" t="str">
        <f>_xlfn.IFNA(VLOOKUP($B123,Schools,'HP Schools Calculation'!NKT$1,0),"")</f>
        <v/>
      </c>
      <c r="NKT123" s="50" t="str">
        <f>_xlfn.IFNA(VLOOKUP($B123,Schools,'HP Schools Calculation'!NKU$1,0),"")</f>
        <v/>
      </c>
      <c r="NKU123" s="50" t="str">
        <f>_xlfn.IFNA(VLOOKUP($B123,Schools,'HP Schools Calculation'!NKV$1,0),"")</f>
        <v/>
      </c>
      <c r="NKV123" s="50" t="str">
        <f>_xlfn.IFNA(VLOOKUP($B123,Schools,'HP Schools Calculation'!NKW$1,0),"")</f>
        <v/>
      </c>
      <c r="NKW123" s="50" t="str">
        <f>_xlfn.IFNA(VLOOKUP($B123,Schools,'HP Schools Calculation'!NKX$1,0),"")</f>
        <v/>
      </c>
      <c r="NKX123" s="50" t="str">
        <f>_xlfn.IFNA(VLOOKUP($B123,Schools,'HP Schools Calculation'!NKY$1,0),"")</f>
        <v/>
      </c>
      <c r="NKY123" s="50" t="str">
        <f>_xlfn.IFNA(VLOOKUP($B123,Schools,'HP Schools Calculation'!NKZ$1,0),"")</f>
        <v/>
      </c>
      <c r="NKZ123" s="50" t="str">
        <f>_xlfn.IFNA(VLOOKUP($B123,Schools,'HP Schools Calculation'!NLA$1,0),"")</f>
        <v/>
      </c>
      <c r="NLA123" s="50" t="str">
        <f>_xlfn.IFNA(VLOOKUP($B123,Schools,'HP Schools Calculation'!NLB$1,0),"")</f>
        <v/>
      </c>
      <c r="NLB123" s="50" t="str">
        <f>_xlfn.IFNA(VLOOKUP($B123,Schools,'HP Schools Calculation'!NLC$1,0),"")</f>
        <v/>
      </c>
      <c r="NLC123" s="50" t="str">
        <f>_xlfn.IFNA(VLOOKUP($B123,Schools,'HP Schools Calculation'!NLD$1,0),"")</f>
        <v/>
      </c>
      <c r="NLD123" s="50" t="str">
        <f>_xlfn.IFNA(VLOOKUP($B123,Schools,'HP Schools Calculation'!NLE$1,0),"")</f>
        <v/>
      </c>
      <c r="NLE123" s="50" t="str">
        <f>_xlfn.IFNA(VLOOKUP($B123,Schools,'HP Schools Calculation'!NLF$1,0),"")</f>
        <v/>
      </c>
      <c r="NLF123" s="50" t="str">
        <f>_xlfn.IFNA(VLOOKUP($B123,Schools,'HP Schools Calculation'!NLG$1,0),"")</f>
        <v/>
      </c>
      <c r="NLG123" s="50" t="str">
        <f>_xlfn.IFNA(VLOOKUP($B123,Schools,'HP Schools Calculation'!NLH$1,0),"")</f>
        <v/>
      </c>
      <c r="NLH123" s="50" t="str">
        <f>_xlfn.IFNA(VLOOKUP($B123,Schools,'HP Schools Calculation'!NLI$1,0),"")</f>
        <v/>
      </c>
      <c r="NLI123" s="50" t="str">
        <f>_xlfn.IFNA(VLOOKUP($B123,Schools,'HP Schools Calculation'!NLJ$1,0),"")</f>
        <v/>
      </c>
      <c r="NLJ123" s="50" t="str">
        <f>_xlfn.IFNA(VLOOKUP($B123,Schools,'HP Schools Calculation'!NLK$1,0),"")</f>
        <v/>
      </c>
      <c r="NLK123" s="50" t="str">
        <f>_xlfn.IFNA(VLOOKUP($B123,Schools,'HP Schools Calculation'!NLL$1,0),"")</f>
        <v/>
      </c>
      <c r="NLL123" s="50" t="str">
        <f>_xlfn.IFNA(VLOOKUP($B123,Schools,'HP Schools Calculation'!NLM$1,0),"")</f>
        <v/>
      </c>
      <c r="NLM123" s="50" t="str">
        <f>_xlfn.IFNA(VLOOKUP($B123,Schools,'HP Schools Calculation'!NLN$1,0),"")</f>
        <v/>
      </c>
      <c r="NLN123" s="50" t="str">
        <f>_xlfn.IFNA(VLOOKUP($B123,Schools,'HP Schools Calculation'!NLO$1,0),"")</f>
        <v/>
      </c>
      <c r="NLO123" s="50" t="str">
        <f>_xlfn.IFNA(VLOOKUP($B123,Schools,'HP Schools Calculation'!NLP$1,0),"")</f>
        <v/>
      </c>
      <c r="NLP123" s="50" t="str">
        <f>_xlfn.IFNA(VLOOKUP($B123,Schools,'HP Schools Calculation'!NLQ$1,0),"")</f>
        <v/>
      </c>
      <c r="NLQ123" s="50" t="str">
        <f>_xlfn.IFNA(VLOOKUP($B123,Schools,'HP Schools Calculation'!NLR$1,0),"")</f>
        <v/>
      </c>
      <c r="NLR123" s="50" t="str">
        <f>_xlfn.IFNA(VLOOKUP($B123,Schools,'HP Schools Calculation'!NLS$1,0),"")</f>
        <v/>
      </c>
      <c r="NLS123" s="50" t="str">
        <f>_xlfn.IFNA(VLOOKUP($B123,Schools,'HP Schools Calculation'!NLT$1,0),"")</f>
        <v/>
      </c>
      <c r="NLT123" s="50" t="str">
        <f>_xlfn.IFNA(VLOOKUP($B123,Schools,'HP Schools Calculation'!NLU$1,0),"")</f>
        <v/>
      </c>
      <c r="NLU123" s="50" t="str">
        <f>_xlfn.IFNA(VLOOKUP($B123,Schools,'HP Schools Calculation'!NLV$1,0),"")</f>
        <v/>
      </c>
      <c r="NLV123" s="50" t="str">
        <f>_xlfn.IFNA(VLOOKUP($B123,Schools,'HP Schools Calculation'!NLW$1,0),"")</f>
        <v/>
      </c>
      <c r="NLW123" s="50" t="str">
        <f>_xlfn.IFNA(VLOOKUP($B123,Schools,'HP Schools Calculation'!NLX$1,0),"")</f>
        <v/>
      </c>
      <c r="NLX123" s="50" t="str">
        <f>_xlfn.IFNA(VLOOKUP($B123,Schools,'HP Schools Calculation'!NLY$1,0),"")</f>
        <v/>
      </c>
      <c r="NLY123" s="50" t="str">
        <f>_xlfn.IFNA(VLOOKUP($B123,Schools,'HP Schools Calculation'!NLZ$1,0),"")</f>
        <v/>
      </c>
      <c r="NLZ123" s="50" t="str">
        <f>_xlfn.IFNA(VLOOKUP($B123,Schools,'HP Schools Calculation'!NMA$1,0),"")</f>
        <v/>
      </c>
      <c r="NMA123" s="50" t="str">
        <f>_xlfn.IFNA(VLOOKUP($B123,Schools,'HP Schools Calculation'!NMB$1,0),"")</f>
        <v/>
      </c>
      <c r="NMB123" s="50" t="str">
        <f>_xlfn.IFNA(VLOOKUP($B123,Schools,'HP Schools Calculation'!NMC$1,0),"")</f>
        <v/>
      </c>
      <c r="NMC123" s="50" t="str">
        <f>_xlfn.IFNA(VLOOKUP($B123,Schools,'HP Schools Calculation'!NMD$1,0),"")</f>
        <v/>
      </c>
      <c r="NMD123" s="50" t="str">
        <f>_xlfn.IFNA(VLOOKUP($B123,Schools,'HP Schools Calculation'!NME$1,0),"")</f>
        <v/>
      </c>
      <c r="NME123" s="50" t="str">
        <f>_xlfn.IFNA(VLOOKUP($B123,Schools,'HP Schools Calculation'!NMF$1,0),"")</f>
        <v/>
      </c>
      <c r="NMF123" s="50" t="str">
        <f>_xlfn.IFNA(VLOOKUP($B123,Schools,'HP Schools Calculation'!NMG$1,0),"")</f>
        <v/>
      </c>
      <c r="NMG123" s="50" t="str">
        <f>_xlfn.IFNA(VLOOKUP($B123,Schools,'HP Schools Calculation'!NMH$1,0),"")</f>
        <v/>
      </c>
      <c r="NMH123" s="50" t="str">
        <f>_xlfn.IFNA(VLOOKUP($B123,Schools,'HP Schools Calculation'!NMI$1,0),"")</f>
        <v/>
      </c>
      <c r="NMI123" s="50" t="str">
        <f>_xlfn.IFNA(VLOOKUP($B123,Schools,'HP Schools Calculation'!NMJ$1,0),"")</f>
        <v/>
      </c>
      <c r="NMJ123" s="50" t="str">
        <f>_xlfn.IFNA(VLOOKUP($B123,Schools,'HP Schools Calculation'!NMK$1,0),"")</f>
        <v/>
      </c>
      <c r="NMK123" s="50" t="str">
        <f>_xlfn.IFNA(VLOOKUP($B123,Schools,'HP Schools Calculation'!NML$1,0),"")</f>
        <v/>
      </c>
      <c r="NML123" s="50" t="str">
        <f>_xlfn.IFNA(VLOOKUP($B123,Schools,'HP Schools Calculation'!NMM$1,0),"")</f>
        <v/>
      </c>
      <c r="NMM123" s="50" t="str">
        <f>_xlfn.IFNA(VLOOKUP($B123,Schools,'HP Schools Calculation'!NMN$1,0),"")</f>
        <v/>
      </c>
      <c r="NMN123" s="50" t="str">
        <f>_xlfn.IFNA(VLOOKUP($B123,Schools,'HP Schools Calculation'!NMO$1,0),"")</f>
        <v/>
      </c>
      <c r="NMO123" s="50" t="str">
        <f>_xlfn.IFNA(VLOOKUP($B123,Schools,'HP Schools Calculation'!NMP$1,0),"")</f>
        <v/>
      </c>
      <c r="NMP123" s="50" t="str">
        <f>_xlfn.IFNA(VLOOKUP($B123,Schools,'HP Schools Calculation'!NMQ$1,0),"")</f>
        <v/>
      </c>
      <c r="NMQ123" s="50" t="str">
        <f>_xlfn.IFNA(VLOOKUP($B123,Schools,'HP Schools Calculation'!NMR$1,0),"")</f>
        <v/>
      </c>
      <c r="NMR123" s="50" t="str">
        <f>_xlfn.IFNA(VLOOKUP($B123,Schools,'HP Schools Calculation'!NMS$1,0),"")</f>
        <v/>
      </c>
      <c r="NMS123" s="50" t="str">
        <f>_xlfn.IFNA(VLOOKUP($B123,Schools,'HP Schools Calculation'!NMT$1,0),"")</f>
        <v/>
      </c>
      <c r="NMT123" s="50" t="str">
        <f>_xlfn.IFNA(VLOOKUP($B123,Schools,'HP Schools Calculation'!NMU$1,0),"")</f>
        <v/>
      </c>
      <c r="NMU123" s="50" t="str">
        <f>_xlfn.IFNA(VLOOKUP($B123,Schools,'HP Schools Calculation'!NMV$1,0),"")</f>
        <v/>
      </c>
      <c r="NMV123" s="50" t="str">
        <f>_xlfn.IFNA(VLOOKUP($B123,Schools,'HP Schools Calculation'!NMW$1,0),"")</f>
        <v/>
      </c>
      <c r="NMW123" s="50" t="str">
        <f>_xlfn.IFNA(VLOOKUP($B123,Schools,'HP Schools Calculation'!NMX$1,0),"")</f>
        <v/>
      </c>
      <c r="NMX123" s="50" t="str">
        <f>_xlfn.IFNA(VLOOKUP($B123,Schools,'HP Schools Calculation'!NMY$1,0),"")</f>
        <v/>
      </c>
      <c r="NMY123" s="50" t="str">
        <f>_xlfn.IFNA(VLOOKUP($B123,Schools,'HP Schools Calculation'!NMZ$1,0),"")</f>
        <v/>
      </c>
      <c r="NMZ123" s="50" t="str">
        <f>_xlfn.IFNA(VLOOKUP($B123,Schools,'HP Schools Calculation'!NNA$1,0),"")</f>
        <v/>
      </c>
      <c r="NNA123" s="50" t="str">
        <f>_xlfn.IFNA(VLOOKUP($B123,Schools,'HP Schools Calculation'!NNB$1,0),"")</f>
        <v/>
      </c>
      <c r="NNB123" s="50" t="str">
        <f>_xlfn.IFNA(VLOOKUP($B123,Schools,'HP Schools Calculation'!NNC$1,0),"")</f>
        <v/>
      </c>
      <c r="NNC123" s="50" t="str">
        <f>_xlfn.IFNA(VLOOKUP($B123,Schools,'HP Schools Calculation'!NND$1,0),"")</f>
        <v/>
      </c>
      <c r="NND123" s="50" t="str">
        <f>_xlfn.IFNA(VLOOKUP($B123,Schools,'HP Schools Calculation'!NNE$1,0),"")</f>
        <v/>
      </c>
      <c r="NNE123" s="50" t="str">
        <f>_xlfn.IFNA(VLOOKUP($B123,Schools,'HP Schools Calculation'!NNF$1,0),"")</f>
        <v/>
      </c>
      <c r="NNF123" s="50" t="str">
        <f>_xlfn.IFNA(VLOOKUP($B123,Schools,'HP Schools Calculation'!NNG$1,0),"")</f>
        <v/>
      </c>
      <c r="NNG123" s="50" t="str">
        <f>_xlfn.IFNA(VLOOKUP($B123,Schools,'HP Schools Calculation'!NNH$1,0),"")</f>
        <v/>
      </c>
      <c r="NNH123" s="50" t="str">
        <f>_xlfn.IFNA(VLOOKUP($B123,Schools,'HP Schools Calculation'!NNI$1,0),"")</f>
        <v/>
      </c>
      <c r="NNI123" s="50" t="str">
        <f>_xlfn.IFNA(VLOOKUP($B123,Schools,'HP Schools Calculation'!NNJ$1,0),"")</f>
        <v/>
      </c>
      <c r="NNJ123" s="50" t="str">
        <f>_xlfn.IFNA(VLOOKUP($B123,Schools,'HP Schools Calculation'!NNK$1,0),"")</f>
        <v/>
      </c>
      <c r="NNK123" s="50" t="str">
        <f>_xlfn.IFNA(VLOOKUP($B123,Schools,'HP Schools Calculation'!NNL$1,0),"")</f>
        <v/>
      </c>
      <c r="NNL123" s="50" t="str">
        <f>_xlfn.IFNA(VLOOKUP($B123,Schools,'HP Schools Calculation'!NNM$1,0),"")</f>
        <v/>
      </c>
      <c r="NNM123" s="50" t="str">
        <f>_xlfn.IFNA(VLOOKUP($B123,Schools,'HP Schools Calculation'!NNN$1,0),"")</f>
        <v/>
      </c>
      <c r="NNN123" s="50" t="str">
        <f>_xlfn.IFNA(VLOOKUP($B123,Schools,'HP Schools Calculation'!NNO$1,0),"")</f>
        <v/>
      </c>
      <c r="NNO123" s="50" t="str">
        <f>_xlfn.IFNA(VLOOKUP($B123,Schools,'HP Schools Calculation'!NNP$1,0),"")</f>
        <v/>
      </c>
      <c r="NNP123" s="50" t="str">
        <f>_xlfn.IFNA(VLOOKUP($B123,Schools,'HP Schools Calculation'!NNQ$1,0),"")</f>
        <v/>
      </c>
      <c r="NNQ123" s="50" t="str">
        <f>_xlfn.IFNA(VLOOKUP($B123,Schools,'HP Schools Calculation'!NNR$1,0),"")</f>
        <v/>
      </c>
      <c r="NNR123" s="50" t="str">
        <f>_xlfn.IFNA(VLOOKUP($B123,Schools,'HP Schools Calculation'!NNS$1,0),"")</f>
        <v/>
      </c>
      <c r="NNS123" s="50" t="str">
        <f>_xlfn.IFNA(VLOOKUP($B123,Schools,'HP Schools Calculation'!NNT$1,0),"")</f>
        <v/>
      </c>
      <c r="NNT123" s="50" t="str">
        <f>_xlfn.IFNA(VLOOKUP($B123,Schools,'HP Schools Calculation'!NNU$1,0),"")</f>
        <v/>
      </c>
      <c r="NNU123" s="50" t="str">
        <f>_xlfn.IFNA(VLOOKUP($B123,Schools,'HP Schools Calculation'!NNV$1,0),"")</f>
        <v/>
      </c>
      <c r="NNV123" s="50" t="str">
        <f>_xlfn.IFNA(VLOOKUP($B123,Schools,'HP Schools Calculation'!NNW$1,0),"")</f>
        <v/>
      </c>
      <c r="NNW123" s="50" t="str">
        <f>_xlfn.IFNA(VLOOKUP($B123,Schools,'HP Schools Calculation'!NNX$1,0),"")</f>
        <v/>
      </c>
      <c r="NNX123" s="50" t="str">
        <f>_xlfn.IFNA(VLOOKUP($B123,Schools,'HP Schools Calculation'!NNY$1,0),"")</f>
        <v/>
      </c>
      <c r="NNY123" s="50" t="str">
        <f>_xlfn.IFNA(VLOOKUP($B123,Schools,'HP Schools Calculation'!NNZ$1,0),"")</f>
        <v/>
      </c>
      <c r="NNZ123" s="50" t="str">
        <f>_xlfn.IFNA(VLOOKUP($B123,Schools,'HP Schools Calculation'!NOA$1,0),"")</f>
        <v/>
      </c>
      <c r="NOA123" s="50" t="str">
        <f>_xlfn.IFNA(VLOOKUP($B123,Schools,'HP Schools Calculation'!NOB$1,0),"")</f>
        <v/>
      </c>
      <c r="NOB123" s="50" t="str">
        <f>_xlfn.IFNA(VLOOKUP($B123,Schools,'HP Schools Calculation'!NOC$1,0),"")</f>
        <v/>
      </c>
      <c r="NOC123" s="50" t="str">
        <f>_xlfn.IFNA(VLOOKUP($B123,Schools,'HP Schools Calculation'!NOD$1,0),"")</f>
        <v/>
      </c>
      <c r="NOD123" s="50" t="str">
        <f>_xlfn.IFNA(VLOOKUP($B123,Schools,'HP Schools Calculation'!NOE$1,0),"")</f>
        <v/>
      </c>
      <c r="NOE123" s="50" t="str">
        <f>_xlfn.IFNA(VLOOKUP($B123,Schools,'HP Schools Calculation'!NOF$1,0),"")</f>
        <v/>
      </c>
      <c r="NOF123" s="50" t="str">
        <f>_xlfn.IFNA(VLOOKUP($B123,Schools,'HP Schools Calculation'!NOG$1,0),"")</f>
        <v/>
      </c>
      <c r="NOG123" s="50" t="str">
        <f>_xlfn.IFNA(VLOOKUP($B123,Schools,'HP Schools Calculation'!NOH$1,0),"")</f>
        <v/>
      </c>
      <c r="NOH123" s="50" t="str">
        <f>_xlfn.IFNA(VLOOKUP($B123,Schools,'HP Schools Calculation'!NOI$1,0),"")</f>
        <v/>
      </c>
      <c r="NOI123" s="50" t="str">
        <f>_xlfn.IFNA(VLOOKUP($B123,Schools,'HP Schools Calculation'!NOJ$1,0),"")</f>
        <v/>
      </c>
      <c r="NOJ123" s="50" t="str">
        <f>_xlfn.IFNA(VLOOKUP($B123,Schools,'HP Schools Calculation'!NOK$1,0),"")</f>
        <v/>
      </c>
      <c r="NOK123" s="50" t="str">
        <f>_xlfn.IFNA(VLOOKUP($B123,Schools,'HP Schools Calculation'!NOL$1,0),"")</f>
        <v/>
      </c>
      <c r="NOL123" s="50" t="str">
        <f>_xlfn.IFNA(VLOOKUP($B123,Schools,'HP Schools Calculation'!NOM$1,0),"")</f>
        <v/>
      </c>
      <c r="NOM123" s="50" t="str">
        <f>_xlfn.IFNA(VLOOKUP($B123,Schools,'HP Schools Calculation'!NON$1,0),"")</f>
        <v/>
      </c>
      <c r="NON123" s="50" t="str">
        <f>_xlfn.IFNA(VLOOKUP($B123,Schools,'HP Schools Calculation'!NOO$1,0),"")</f>
        <v/>
      </c>
      <c r="NOO123" s="50" t="str">
        <f>_xlfn.IFNA(VLOOKUP($B123,Schools,'HP Schools Calculation'!NOP$1,0),"")</f>
        <v/>
      </c>
      <c r="NOP123" s="50" t="str">
        <f>_xlfn.IFNA(VLOOKUP($B123,Schools,'HP Schools Calculation'!NOQ$1,0),"")</f>
        <v/>
      </c>
      <c r="NOQ123" s="50" t="str">
        <f>_xlfn.IFNA(VLOOKUP($B123,Schools,'HP Schools Calculation'!NOR$1,0),"")</f>
        <v/>
      </c>
      <c r="NOR123" s="50" t="str">
        <f>_xlfn.IFNA(VLOOKUP($B123,Schools,'HP Schools Calculation'!NOS$1,0),"")</f>
        <v/>
      </c>
      <c r="NOS123" s="50" t="str">
        <f>_xlfn.IFNA(VLOOKUP($B123,Schools,'HP Schools Calculation'!NOT$1,0),"")</f>
        <v/>
      </c>
      <c r="NOT123" s="50" t="str">
        <f>_xlfn.IFNA(VLOOKUP($B123,Schools,'HP Schools Calculation'!NOU$1,0),"")</f>
        <v/>
      </c>
      <c r="NOU123" s="50" t="str">
        <f>_xlfn.IFNA(VLOOKUP($B123,Schools,'HP Schools Calculation'!NOV$1,0),"")</f>
        <v/>
      </c>
      <c r="NOV123" s="50" t="str">
        <f>_xlfn.IFNA(VLOOKUP($B123,Schools,'HP Schools Calculation'!NOW$1,0),"")</f>
        <v/>
      </c>
      <c r="NOW123" s="50" t="str">
        <f>_xlfn.IFNA(VLOOKUP($B123,Schools,'HP Schools Calculation'!NOX$1,0),"")</f>
        <v/>
      </c>
      <c r="NOX123" s="50" t="str">
        <f>_xlfn.IFNA(VLOOKUP($B123,Schools,'HP Schools Calculation'!NOY$1,0),"")</f>
        <v/>
      </c>
      <c r="NOY123" s="50" t="str">
        <f>_xlfn.IFNA(VLOOKUP($B123,Schools,'HP Schools Calculation'!NOZ$1,0),"")</f>
        <v/>
      </c>
      <c r="NOZ123" s="50" t="str">
        <f>_xlfn.IFNA(VLOOKUP($B123,Schools,'HP Schools Calculation'!NPA$1,0),"")</f>
        <v/>
      </c>
      <c r="NPA123" s="50" t="str">
        <f>_xlfn.IFNA(VLOOKUP($B123,Schools,'HP Schools Calculation'!NPB$1,0),"")</f>
        <v/>
      </c>
      <c r="NPB123" s="50" t="str">
        <f>_xlfn.IFNA(VLOOKUP($B123,Schools,'HP Schools Calculation'!NPC$1,0),"")</f>
        <v/>
      </c>
      <c r="NPC123" s="50" t="str">
        <f>_xlfn.IFNA(VLOOKUP($B123,Schools,'HP Schools Calculation'!NPD$1,0),"")</f>
        <v/>
      </c>
      <c r="NPD123" s="50" t="str">
        <f>_xlfn.IFNA(VLOOKUP($B123,Schools,'HP Schools Calculation'!NPE$1,0),"")</f>
        <v/>
      </c>
      <c r="NPE123" s="50" t="str">
        <f>_xlfn.IFNA(VLOOKUP($B123,Schools,'HP Schools Calculation'!NPF$1,0),"")</f>
        <v/>
      </c>
      <c r="NPF123" s="50" t="str">
        <f>_xlfn.IFNA(VLOOKUP($B123,Schools,'HP Schools Calculation'!NPG$1,0),"")</f>
        <v/>
      </c>
      <c r="NPG123" s="50" t="str">
        <f>_xlfn.IFNA(VLOOKUP($B123,Schools,'HP Schools Calculation'!NPH$1,0),"")</f>
        <v/>
      </c>
      <c r="NPH123" s="50" t="str">
        <f>_xlfn.IFNA(VLOOKUP($B123,Schools,'HP Schools Calculation'!NPI$1,0),"")</f>
        <v/>
      </c>
      <c r="NPI123" s="50" t="str">
        <f>_xlfn.IFNA(VLOOKUP($B123,Schools,'HP Schools Calculation'!NPJ$1,0),"")</f>
        <v/>
      </c>
      <c r="NPJ123" s="50" t="str">
        <f>_xlfn.IFNA(VLOOKUP($B123,Schools,'HP Schools Calculation'!NPK$1,0),"")</f>
        <v/>
      </c>
      <c r="NPK123" s="50" t="str">
        <f>_xlfn.IFNA(VLOOKUP($B123,Schools,'HP Schools Calculation'!NPL$1,0),"")</f>
        <v/>
      </c>
      <c r="NPL123" s="50" t="str">
        <f>_xlfn.IFNA(VLOOKUP($B123,Schools,'HP Schools Calculation'!NPM$1,0),"")</f>
        <v/>
      </c>
      <c r="NPM123" s="50" t="str">
        <f>_xlfn.IFNA(VLOOKUP($B123,Schools,'HP Schools Calculation'!NPN$1,0),"")</f>
        <v/>
      </c>
      <c r="NPN123" s="50" t="str">
        <f>_xlfn.IFNA(VLOOKUP($B123,Schools,'HP Schools Calculation'!NPO$1,0),"")</f>
        <v/>
      </c>
      <c r="NPO123" s="50" t="str">
        <f>_xlfn.IFNA(VLOOKUP($B123,Schools,'HP Schools Calculation'!NPP$1,0),"")</f>
        <v/>
      </c>
      <c r="NPP123" s="50" t="str">
        <f>_xlfn.IFNA(VLOOKUP($B123,Schools,'HP Schools Calculation'!NPQ$1,0),"")</f>
        <v/>
      </c>
      <c r="NPQ123" s="50" t="str">
        <f>_xlfn.IFNA(VLOOKUP($B123,Schools,'HP Schools Calculation'!NPR$1,0),"")</f>
        <v/>
      </c>
      <c r="NPR123" s="50" t="str">
        <f>_xlfn.IFNA(VLOOKUP($B123,Schools,'HP Schools Calculation'!NPS$1,0),"")</f>
        <v/>
      </c>
      <c r="NPS123" s="50" t="str">
        <f>_xlfn.IFNA(VLOOKUP($B123,Schools,'HP Schools Calculation'!NPT$1,0),"")</f>
        <v/>
      </c>
      <c r="NPT123" s="50" t="str">
        <f>_xlfn.IFNA(VLOOKUP($B123,Schools,'HP Schools Calculation'!NPU$1,0),"")</f>
        <v/>
      </c>
      <c r="NPU123" s="50" t="str">
        <f>_xlfn.IFNA(VLOOKUP($B123,Schools,'HP Schools Calculation'!NPV$1,0),"")</f>
        <v/>
      </c>
      <c r="NPV123" s="50" t="str">
        <f>_xlfn.IFNA(VLOOKUP($B123,Schools,'HP Schools Calculation'!NPW$1,0),"")</f>
        <v/>
      </c>
      <c r="NPW123" s="50" t="str">
        <f>_xlfn.IFNA(VLOOKUP($B123,Schools,'HP Schools Calculation'!NPX$1,0),"")</f>
        <v/>
      </c>
      <c r="NPX123" s="50" t="str">
        <f>_xlfn.IFNA(VLOOKUP($B123,Schools,'HP Schools Calculation'!NPY$1,0),"")</f>
        <v/>
      </c>
      <c r="NPY123" s="50" t="str">
        <f>_xlfn.IFNA(VLOOKUP($B123,Schools,'HP Schools Calculation'!NPZ$1,0),"")</f>
        <v/>
      </c>
      <c r="NPZ123" s="50" t="str">
        <f>_xlfn.IFNA(VLOOKUP($B123,Schools,'HP Schools Calculation'!NQA$1,0),"")</f>
        <v/>
      </c>
      <c r="NQA123" s="50" t="str">
        <f>_xlfn.IFNA(VLOOKUP($B123,Schools,'HP Schools Calculation'!NQB$1,0),"")</f>
        <v/>
      </c>
      <c r="NQB123" s="50" t="str">
        <f>_xlfn.IFNA(VLOOKUP($B123,Schools,'HP Schools Calculation'!NQC$1,0),"")</f>
        <v/>
      </c>
      <c r="NQC123" s="50" t="str">
        <f>_xlfn.IFNA(VLOOKUP($B123,Schools,'HP Schools Calculation'!NQD$1,0),"")</f>
        <v/>
      </c>
      <c r="NQD123" s="50" t="str">
        <f>_xlfn.IFNA(VLOOKUP($B123,Schools,'HP Schools Calculation'!NQE$1,0),"")</f>
        <v/>
      </c>
      <c r="NQE123" s="50" t="str">
        <f>_xlfn.IFNA(VLOOKUP($B123,Schools,'HP Schools Calculation'!NQF$1,0),"")</f>
        <v/>
      </c>
      <c r="NQF123" s="50" t="str">
        <f>_xlfn.IFNA(VLOOKUP($B123,Schools,'HP Schools Calculation'!NQG$1,0),"")</f>
        <v/>
      </c>
      <c r="NQG123" s="50" t="str">
        <f>_xlfn.IFNA(VLOOKUP($B123,Schools,'HP Schools Calculation'!NQH$1,0),"")</f>
        <v/>
      </c>
      <c r="NQH123" s="50" t="str">
        <f>_xlfn.IFNA(VLOOKUP($B123,Schools,'HP Schools Calculation'!NQI$1,0),"")</f>
        <v/>
      </c>
      <c r="NQI123" s="50" t="str">
        <f>_xlfn.IFNA(VLOOKUP($B123,Schools,'HP Schools Calculation'!NQJ$1,0),"")</f>
        <v/>
      </c>
      <c r="NQJ123" s="50" t="str">
        <f>_xlfn.IFNA(VLOOKUP($B123,Schools,'HP Schools Calculation'!NQK$1,0),"")</f>
        <v/>
      </c>
      <c r="NQK123" s="50" t="str">
        <f>_xlfn.IFNA(VLOOKUP($B123,Schools,'HP Schools Calculation'!NQL$1,0),"")</f>
        <v/>
      </c>
      <c r="NQL123" s="50" t="str">
        <f>_xlfn.IFNA(VLOOKUP($B123,Schools,'HP Schools Calculation'!NQM$1,0),"")</f>
        <v/>
      </c>
      <c r="NQM123" s="50" t="str">
        <f>_xlfn.IFNA(VLOOKUP($B123,Schools,'HP Schools Calculation'!NQN$1,0),"")</f>
        <v/>
      </c>
      <c r="NQN123" s="50" t="str">
        <f>_xlfn.IFNA(VLOOKUP($B123,Schools,'HP Schools Calculation'!NQO$1,0),"")</f>
        <v/>
      </c>
      <c r="NQO123" s="50" t="str">
        <f>_xlfn.IFNA(VLOOKUP($B123,Schools,'HP Schools Calculation'!NQP$1,0),"")</f>
        <v/>
      </c>
      <c r="NQP123" s="50" t="str">
        <f>_xlfn.IFNA(VLOOKUP($B123,Schools,'HP Schools Calculation'!NQQ$1,0),"")</f>
        <v/>
      </c>
      <c r="NQQ123" s="50" t="str">
        <f>_xlfn.IFNA(VLOOKUP($B123,Schools,'HP Schools Calculation'!NQR$1,0),"")</f>
        <v/>
      </c>
      <c r="NQR123" s="50" t="str">
        <f>_xlfn.IFNA(VLOOKUP($B123,Schools,'HP Schools Calculation'!NQS$1,0),"")</f>
        <v/>
      </c>
      <c r="NQS123" s="50" t="str">
        <f>_xlfn.IFNA(VLOOKUP($B123,Schools,'HP Schools Calculation'!NQT$1,0),"")</f>
        <v/>
      </c>
      <c r="NQT123" s="50" t="str">
        <f>_xlfn.IFNA(VLOOKUP($B123,Schools,'HP Schools Calculation'!NQU$1,0),"")</f>
        <v/>
      </c>
      <c r="NQU123" s="50" t="str">
        <f>_xlfn.IFNA(VLOOKUP($B123,Schools,'HP Schools Calculation'!NQV$1,0),"")</f>
        <v/>
      </c>
      <c r="NQV123" s="50" t="str">
        <f>_xlfn.IFNA(VLOOKUP($B123,Schools,'HP Schools Calculation'!NQW$1,0),"")</f>
        <v/>
      </c>
      <c r="NQW123" s="50" t="str">
        <f>_xlfn.IFNA(VLOOKUP($B123,Schools,'HP Schools Calculation'!NQX$1,0),"")</f>
        <v/>
      </c>
      <c r="NQX123" s="50" t="str">
        <f>_xlfn.IFNA(VLOOKUP($B123,Schools,'HP Schools Calculation'!NQY$1,0),"")</f>
        <v/>
      </c>
      <c r="NQY123" s="50" t="str">
        <f>_xlfn.IFNA(VLOOKUP($B123,Schools,'HP Schools Calculation'!NQZ$1,0),"")</f>
        <v/>
      </c>
      <c r="NQZ123" s="50" t="str">
        <f>_xlfn.IFNA(VLOOKUP($B123,Schools,'HP Schools Calculation'!NRA$1,0),"")</f>
        <v/>
      </c>
      <c r="NRA123" s="50" t="str">
        <f>_xlfn.IFNA(VLOOKUP($B123,Schools,'HP Schools Calculation'!NRB$1,0),"")</f>
        <v/>
      </c>
      <c r="NRB123" s="50" t="str">
        <f>_xlfn.IFNA(VLOOKUP($B123,Schools,'HP Schools Calculation'!NRC$1,0),"")</f>
        <v/>
      </c>
      <c r="NRC123" s="50" t="str">
        <f>_xlfn.IFNA(VLOOKUP($B123,Schools,'HP Schools Calculation'!NRD$1,0),"")</f>
        <v/>
      </c>
      <c r="NRD123" s="50" t="str">
        <f>_xlfn.IFNA(VLOOKUP($B123,Schools,'HP Schools Calculation'!NRE$1,0),"")</f>
        <v/>
      </c>
      <c r="NRE123" s="50" t="str">
        <f>_xlfn.IFNA(VLOOKUP($B123,Schools,'HP Schools Calculation'!NRF$1,0),"")</f>
        <v/>
      </c>
      <c r="NRF123" s="50" t="str">
        <f>_xlfn.IFNA(VLOOKUP($B123,Schools,'HP Schools Calculation'!NRG$1,0),"")</f>
        <v/>
      </c>
      <c r="NRG123" s="50" t="str">
        <f>_xlfn.IFNA(VLOOKUP($B123,Schools,'HP Schools Calculation'!NRH$1,0),"")</f>
        <v/>
      </c>
      <c r="NRH123" s="50" t="str">
        <f>_xlfn.IFNA(VLOOKUP($B123,Schools,'HP Schools Calculation'!NRI$1,0),"")</f>
        <v/>
      </c>
      <c r="NRI123" s="50" t="str">
        <f>_xlfn.IFNA(VLOOKUP($B123,Schools,'HP Schools Calculation'!NRJ$1,0),"")</f>
        <v/>
      </c>
      <c r="NRJ123" s="50" t="str">
        <f>_xlfn.IFNA(VLOOKUP($B123,Schools,'HP Schools Calculation'!NRK$1,0),"")</f>
        <v/>
      </c>
      <c r="NRK123" s="50" t="str">
        <f>_xlfn.IFNA(VLOOKUP($B123,Schools,'HP Schools Calculation'!NRL$1,0),"")</f>
        <v/>
      </c>
      <c r="NRL123" s="50" t="str">
        <f>_xlfn.IFNA(VLOOKUP($B123,Schools,'HP Schools Calculation'!NRM$1,0),"")</f>
        <v/>
      </c>
      <c r="NRM123" s="50" t="str">
        <f>_xlfn.IFNA(VLOOKUP($B123,Schools,'HP Schools Calculation'!NRN$1,0),"")</f>
        <v/>
      </c>
      <c r="NRN123" s="50" t="str">
        <f>_xlfn.IFNA(VLOOKUP($B123,Schools,'HP Schools Calculation'!NRO$1,0),"")</f>
        <v/>
      </c>
      <c r="NRO123" s="50" t="str">
        <f>_xlfn.IFNA(VLOOKUP($B123,Schools,'HP Schools Calculation'!NRP$1,0),"")</f>
        <v/>
      </c>
      <c r="NRP123" s="50" t="str">
        <f>_xlfn.IFNA(VLOOKUP($B123,Schools,'HP Schools Calculation'!NRQ$1,0),"")</f>
        <v/>
      </c>
      <c r="NRQ123" s="50" t="str">
        <f>_xlfn.IFNA(VLOOKUP($B123,Schools,'HP Schools Calculation'!NRR$1,0),"")</f>
        <v/>
      </c>
      <c r="NRR123" s="50" t="str">
        <f>_xlfn.IFNA(VLOOKUP($B123,Schools,'HP Schools Calculation'!NRS$1,0),"")</f>
        <v/>
      </c>
      <c r="NRS123" s="50" t="str">
        <f>_xlfn.IFNA(VLOOKUP($B123,Schools,'HP Schools Calculation'!NRT$1,0),"")</f>
        <v/>
      </c>
      <c r="NRT123" s="50" t="str">
        <f>_xlfn.IFNA(VLOOKUP($B123,Schools,'HP Schools Calculation'!NRU$1,0),"")</f>
        <v/>
      </c>
      <c r="NRU123" s="50" t="str">
        <f>_xlfn.IFNA(VLOOKUP($B123,Schools,'HP Schools Calculation'!NRV$1,0),"")</f>
        <v/>
      </c>
      <c r="NRV123" s="50" t="str">
        <f>_xlfn.IFNA(VLOOKUP($B123,Schools,'HP Schools Calculation'!NRW$1,0),"")</f>
        <v/>
      </c>
      <c r="NRW123" s="50" t="str">
        <f>_xlfn.IFNA(VLOOKUP($B123,Schools,'HP Schools Calculation'!NRX$1,0),"")</f>
        <v/>
      </c>
      <c r="NRX123" s="50" t="str">
        <f>_xlfn.IFNA(VLOOKUP($B123,Schools,'HP Schools Calculation'!NRY$1,0),"")</f>
        <v/>
      </c>
      <c r="NRY123" s="50" t="str">
        <f>_xlfn.IFNA(VLOOKUP($B123,Schools,'HP Schools Calculation'!NRZ$1,0),"")</f>
        <v/>
      </c>
      <c r="NRZ123" s="50" t="str">
        <f>_xlfn.IFNA(VLOOKUP($B123,Schools,'HP Schools Calculation'!NSA$1,0),"")</f>
        <v/>
      </c>
      <c r="NSA123" s="50" t="str">
        <f>_xlfn.IFNA(VLOOKUP($B123,Schools,'HP Schools Calculation'!NSB$1,0),"")</f>
        <v/>
      </c>
      <c r="NSB123" s="50" t="str">
        <f>_xlfn.IFNA(VLOOKUP($B123,Schools,'HP Schools Calculation'!NSC$1,0),"")</f>
        <v/>
      </c>
      <c r="NSC123" s="50" t="str">
        <f>_xlfn.IFNA(VLOOKUP($B123,Schools,'HP Schools Calculation'!NSD$1,0),"")</f>
        <v/>
      </c>
      <c r="NSD123" s="50" t="str">
        <f>_xlfn.IFNA(VLOOKUP($B123,Schools,'HP Schools Calculation'!NSE$1,0),"")</f>
        <v/>
      </c>
      <c r="NSE123" s="50" t="str">
        <f>_xlfn.IFNA(VLOOKUP($B123,Schools,'HP Schools Calculation'!NSF$1,0),"")</f>
        <v/>
      </c>
      <c r="NSF123" s="50" t="str">
        <f>_xlfn.IFNA(VLOOKUP($B123,Schools,'HP Schools Calculation'!NSG$1,0),"")</f>
        <v/>
      </c>
      <c r="NSG123" s="50" t="str">
        <f>_xlfn.IFNA(VLOOKUP($B123,Schools,'HP Schools Calculation'!NSH$1,0),"")</f>
        <v/>
      </c>
      <c r="NSH123" s="50" t="str">
        <f>_xlfn.IFNA(VLOOKUP($B123,Schools,'HP Schools Calculation'!NSI$1,0),"")</f>
        <v/>
      </c>
      <c r="NSI123" s="50" t="str">
        <f>_xlfn.IFNA(VLOOKUP($B123,Schools,'HP Schools Calculation'!NSJ$1,0),"")</f>
        <v/>
      </c>
      <c r="NSJ123" s="50" t="str">
        <f>_xlfn.IFNA(VLOOKUP($B123,Schools,'HP Schools Calculation'!NSK$1,0),"")</f>
        <v/>
      </c>
      <c r="NSK123" s="50" t="str">
        <f>_xlfn.IFNA(VLOOKUP($B123,Schools,'HP Schools Calculation'!NSL$1,0),"")</f>
        <v/>
      </c>
      <c r="NSL123" s="50" t="str">
        <f>_xlfn.IFNA(VLOOKUP($B123,Schools,'HP Schools Calculation'!NSM$1,0),"")</f>
        <v/>
      </c>
      <c r="NSM123" s="50" t="str">
        <f>_xlfn.IFNA(VLOOKUP($B123,Schools,'HP Schools Calculation'!NSN$1,0),"")</f>
        <v/>
      </c>
      <c r="NSN123" s="50" t="str">
        <f>_xlfn.IFNA(VLOOKUP($B123,Schools,'HP Schools Calculation'!NSO$1,0),"")</f>
        <v/>
      </c>
      <c r="NSO123" s="50" t="str">
        <f>_xlfn.IFNA(VLOOKUP($B123,Schools,'HP Schools Calculation'!NSP$1,0),"")</f>
        <v/>
      </c>
      <c r="NSP123" s="50" t="str">
        <f>_xlfn.IFNA(VLOOKUP($B123,Schools,'HP Schools Calculation'!NSQ$1,0),"")</f>
        <v/>
      </c>
      <c r="NSQ123" s="50" t="str">
        <f>_xlfn.IFNA(VLOOKUP($B123,Schools,'HP Schools Calculation'!NSR$1,0),"")</f>
        <v/>
      </c>
      <c r="NSR123" s="50" t="str">
        <f>_xlfn.IFNA(VLOOKUP($B123,Schools,'HP Schools Calculation'!NSS$1,0),"")</f>
        <v/>
      </c>
      <c r="NSS123" s="50" t="str">
        <f>_xlfn.IFNA(VLOOKUP($B123,Schools,'HP Schools Calculation'!NST$1,0),"")</f>
        <v/>
      </c>
      <c r="NST123" s="50" t="str">
        <f>_xlfn.IFNA(VLOOKUP($B123,Schools,'HP Schools Calculation'!NSU$1,0),"")</f>
        <v/>
      </c>
      <c r="NSU123" s="50" t="str">
        <f>_xlfn.IFNA(VLOOKUP($B123,Schools,'HP Schools Calculation'!NSV$1,0),"")</f>
        <v/>
      </c>
      <c r="NSV123" s="50" t="str">
        <f>_xlfn.IFNA(VLOOKUP($B123,Schools,'HP Schools Calculation'!NSW$1,0),"")</f>
        <v/>
      </c>
      <c r="NSW123" s="50" t="str">
        <f>_xlfn.IFNA(VLOOKUP($B123,Schools,'HP Schools Calculation'!NSX$1,0),"")</f>
        <v/>
      </c>
      <c r="NSX123" s="50" t="str">
        <f>_xlfn.IFNA(VLOOKUP($B123,Schools,'HP Schools Calculation'!NSY$1,0),"")</f>
        <v/>
      </c>
      <c r="NSY123" s="50" t="str">
        <f>_xlfn.IFNA(VLOOKUP($B123,Schools,'HP Schools Calculation'!NSZ$1,0),"")</f>
        <v/>
      </c>
      <c r="NSZ123" s="50" t="str">
        <f>_xlfn.IFNA(VLOOKUP($B123,Schools,'HP Schools Calculation'!NTA$1,0),"")</f>
        <v/>
      </c>
      <c r="NTA123" s="50" t="str">
        <f>_xlfn.IFNA(VLOOKUP($B123,Schools,'HP Schools Calculation'!NTB$1,0),"")</f>
        <v/>
      </c>
      <c r="NTB123" s="50" t="str">
        <f>_xlfn.IFNA(VLOOKUP($B123,Schools,'HP Schools Calculation'!NTC$1,0),"")</f>
        <v/>
      </c>
      <c r="NTC123" s="50" t="str">
        <f>_xlfn.IFNA(VLOOKUP($B123,Schools,'HP Schools Calculation'!NTD$1,0),"")</f>
        <v/>
      </c>
      <c r="NTD123" s="50" t="str">
        <f>_xlfn.IFNA(VLOOKUP($B123,Schools,'HP Schools Calculation'!NTE$1,0),"")</f>
        <v/>
      </c>
      <c r="NTE123" s="50" t="str">
        <f>_xlfn.IFNA(VLOOKUP($B123,Schools,'HP Schools Calculation'!NTF$1,0),"")</f>
        <v/>
      </c>
      <c r="NTF123" s="50" t="str">
        <f>_xlfn.IFNA(VLOOKUP($B123,Schools,'HP Schools Calculation'!NTG$1,0),"")</f>
        <v/>
      </c>
      <c r="NTG123" s="50" t="str">
        <f>_xlfn.IFNA(VLOOKUP($B123,Schools,'HP Schools Calculation'!NTH$1,0),"")</f>
        <v/>
      </c>
      <c r="NTH123" s="50" t="str">
        <f>_xlfn.IFNA(VLOOKUP($B123,Schools,'HP Schools Calculation'!NTI$1,0),"")</f>
        <v/>
      </c>
      <c r="NTI123" s="50" t="str">
        <f>_xlfn.IFNA(VLOOKUP($B123,Schools,'HP Schools Calculation'!NTJ$1,0),"")</f>
        <v/>
      </c>
      <c r="NTJ123" s="50" t="str">
        <f>_xlfn.IFNA(VLOOKUP($B123,Schools,'HP Schools Calculation'!NTK$1,0),"")</f>
        <v/>
      </c>
      <c r="NTK123" s="50" t="str">
        <f>_xlfn.IFNA(VLOOKUP($B123,Schools,'HP Schools Calculation'!NTL$1,0),"")</f>
        <v/>
      </c>
      <c r="NTL123" s="50" t="str">
        <f>_xlfn.IFNA(VLOOKUP($B123,Schools,'HP Schools Calculation'!NTM$1,0),"")</f>
        <v/>
      </c>
      <c r="NTM123" s="50" t="str">
        <f>_xlfn.IFNA(VLOOKUP($B123,Schools,'HP Schools Calculation'!NTN$1,0),"")</f>
        <v/>
      </c>
      <c r="NTN123" s="50" t="str">
        <f>_xlfn.IFNA(VLOOKUP($B123,Schools,'HP Schools Calculation'!NTO$1,0),"")</f>
        <v/>
      </c>
      <c r="NTO123" s="50" t="str">
        <f>_xlfn.IFNA(VLOOKUP($B123,Schools,'HP Schools Calculation'!NTP$1,0),"")</f>
        <v/>
      </c>
      <c r="NTP123" s="50" t="str">
        <f>_xlfn.IFNA(VLOOKUP($B123,Schools,'HP Schools Calculation'!NTQ$1,0),"")</f>
        <v/>
      </c>
      <c r="NTQ123" s="50" t="str">
        <f>_xlfn.IFNA(VLOOKUP($B123,Schools,'HP Schools Calculation'!NTR$1,0),"")</f>
        <v/>
      </c>
      <c r="NTR123" s="50" t="str">
        <f>_xlfn.IFNA(VLOOKUP($B123,Schools,'HP Schools Calculation'!NTS$1,0),"")</f>
        <v/>
      </c>
      <c r="NTS123" s="50" t="str">
        <f>_xlfn.IFNA(VLOOKUP($B123,Schools,'HP Schools Calculation'!NTT$1,0),"")</f>
        <v/>
      </c>
      <c r="NTT123" s="50" t="str">
        <f>_xlfn.IFNA(VLOOKUP($B123,Schools,'HP Schools Calculation'!NTU$1,0),"")</f>
        <v/>
      </c>
      <c r="NTU123" s="50" t="str">
        <f>_xlfn.IFNA(VLOOKUP($B123,Schools,'HP Schools Calculation'!NTV$1,0),"")</f>
        <v/>
      </c>
      <c r="NTV123" s="50" t="str">
        <f>_xlfn.IFNA(VLOOKUP($B123,Schools,'HP Schools Calculation'!NTW$1,0),"")</f>
        <v/>
      </c>
      <c r="NTW123" s="50" t="str">
        <f>_xlfn.IFNA(VLOOKUP($B123,Schools,'HP Schools Calculation'!NTX$1,0),"")</f>
        <v/>
      </c>
      <c r="NTX123" s="50" t="str">
        <f>_xlfn.IFNA(VLOOKUP($B123,Schools,'HP Schools Calculation'!NTY$1,0),"")</f>
        <v/>
      </c>
      <c r="NTY123" s="50" t="str">
        <f>_xlfn.IFNA(VLOOKUP($B123,Schools,'HP Schools Calculation'!NTZ$1,0),"")</f>
        <v/>
      </c>
      <c r="NTZ123" s="50" t="str">
        <f>_xlfn.IFNA(VLOOKUP($B123,Schools,'HP Schools Calculation'!NUA$1,0),"")</f>
        <v/>
      </c>
      <c r="NUA123" s="50" t="str">
        <f>_xlfn.IFNA(VLOOKUP($B123,Schools,'HP Schools Calculation'!NUB$1,0),"")</f>
        <v/>
      </c>
      <c r="NUB123" s="50" t="str">
        <f>_xlfn.IFNA(VLOOKUP($B123,Schools,'HP Schools Calculation'!NUC$1,0),"")</f>
        <v/>
      </c>
      <c r="NUC123" s="50" t="str">
        <f>_xlfn.IFNA(VLOOKUP($B123,Schools,'HP Schools Calculation'!NUD$1,0),"")</f>
        <v/>
      </c>
      <c r="NUD123" s="50" t="str">
        <f>_xlfn.IFNA(VLOOKUP($B123,Schools,'HP Schools Calculation'!NUE$1,0),"")</f>
        <v/>
      </c>
      <c r="NUE123" s="50" t="str">
        <f>_xlfn.IFNA(VLOOKUP($B123,Schools,'HP Schools Calculation'!NUF$1,0),"")</f>
        <v/>
      </c>
      <c r="NUF123" s="50" t="str">
        <f>_xlfn.IFNA(VLOOKUP($B123,Schools,'HP Schools Calculation'!NUG$1,0),"")</f>
        <v/>
      </c>
      <c r="NUG123" s="50" t="str">
        <f>_xlfn.IFNA(VLOOKUP($B123,Schools,'HP Schools Calculation'!NUH$1,0),"")</f>
        <v/>
      </c>
      <c r="NUH123" s="50" t="str">
        <f>_xlfn.IFNA(VLOOKUP($B123,Schools,'HP Schools Calculation'!NUI$1,0),"")</f>
        <v/>
      </c>
      <c r="NUI123" s="50" t="str">
        <f>_xlfn.IFNA(VLOOKUP($B123,Schools,'HP Schools Calculation'!NUJ$1,0),"")</f>
        <v/>
      </c>
      <c r="NUJ123" s="50" t="str">
        <f>_xlfn.IFNA(VLOOKUP($B123,Schools,'HP Schools Calculation'!NUK$1,0),"")</f>
        <v/>
      </c>
      <c r="NUK123" s="50" t="str">
        <f>_xlfn.IFNA(VLOOKUP($B123,Schools,'HP Schools Calculation'!NUL$1,0),"")</f>
        <v/>
      </c>
      <c r="NUL123" s="50" t="str">
        <f>_xlfn.IFNA(VLOOKUP($B123,Schools,'HP Schools Calculation'!NUM$1,0),"")</f>
        <v/>
      </c>
      <c r="NUM123" s="50" t="str">
        <f>_xlfn.IFNA(VLOOKUP($B123,Schools,'HP Schools Calculation'!NUN$1,0),"")</f>
        <v/>
      </c>
      <c r="NUN123" s="50" t="str">
        <f>_xlfn.IFNA(VLOOKUP($B123,Schools,'HP Schools Calculation'!NUO$1,0),"")</f>
        <v/>
      </c>
      <c r="NUO123" s="50" t="str">
        <f>_xlfn.IFNA(VLOOKUP($B123,Schools,'HP Schools Calculation'!NUP$1,0),"")</f>
        <v/>
      </c>
      <c r="NUP123" s="50" t="str">
        <f>_xlfn.IFNA(VLOOKUP($B123,Schools,'HP Schools Calculation'!NUQ$1,0),"")</f>
        <v/>
      </c>
      <c r="NUQ123" s="50" t="str">
        <f>_xlfn.IFNA(VLOOKUP($B123,Schools,'HP Schools Calculation'!NUR$1,0),"")</f>
        <v/>
      </c>
      <c r="NUR123" s="50" t="str">
        <f>_xlfn.IFNA(VLOOKUP($B123,Schools,'HP Schools Calculation'!NUS$1,0),"")</f>
        <v/>
      </c>
      <c r="NUS123" s="50" t="str">
        <f>_xlfn.IFNA(VLOOKUP($B123,Schools,'HP Schools Calculation'!NUT$1,0),"")</f>
        <v/>
      </c>
      <c r="NUT123" s="50" t="str">
        <f>_xlfn.IFNA(VLOOKUP($B123,Schools,'HP Schools Calculation'!NUU$1,0),"")</f>
        <v/>
      </c>
      <c r="NUU123" s="50" t="str">
        <f>_xlfn.IFNA(VLOOKUP($B123,Schools,'HP Schools Calculation'!NUV$1,0),"")</f>
        <v/>
      </c>
      <c r="NUV123" s="50" t="str">
        <f>_xlfn.IFNA(VLOOKUP($B123,Schools,'HP Schools Calculation'!NUW$1,0),"")</f>
        <v/>
      </c>
      <c r="NUW123" s="50" t="str">
        <f>_xlfn.IFNA(VLOOKUP($B123,Schools,'HP Schools Calculation'!NUX$1,0),"")</f>
        <v/>
      </c>
      <c r="NUX123" s="50" t="str">
        <f>_xlfn.IFNA(VLOOKUP($B123,Schools,'HP Schools Calculation'!NUY$1,0),"")</f>
        <v/>
      </c>
      <c r="NUY123" s="50" t="str">
        <f>_xlfn.IFNA(VLOOKUP($B123,Schools,'HP Schools Calculation'!NUZ$1,0),"")</f>
        <v/>
      </c>
      <c r="NUZ123" s="50" t="str">
        <f>_xlfn.IFNA(VLOOKUP($B123,Schools,'HP Schools Calculation'!NVA$1,0),"")</f>
        <v/>
      </c>
      <c r="NVA123" s="50" t="str">
        <f>_xlfn.IFNA(VLOOKUP($B123,Schools,'HP Schools Calculation'!NVB$1,0),"")</f>
        <v/>
      </c>
      <c r="NVB123" s="50" t="str">
        <f>_xlfn.IFNA(VLOOKUP($B123,Schools,'HP Schools Calculation'!NVC$1,0),"")</f>
        <v/>
      </c>
      <c r="NVC123" s="50" t="str">
        <f>_xlfn.IFNA(VLOOKUP($B123,Schools,'HP Schools Calculation'!NVD$1,0),"")</f>
        <v/>
      </c>
      <c r="NVD123" s="50" t="str">
        <f>_xlfn.IFNA(VLOOKUP($B123,Schools,'HP Schools Calculation'!NVE$1,0),"")</f>
        <v/>
      </c>
      <c r="NVE123" s="50" t="str">
        <f>_xlfn.IFNA(VLOOKUP($B123,Schools,'HP Schools Calculation'!NVF$1,0),"")</f>
        <v/>
      </c>
      <c r="NVF123" s="50" t="str">
        <f>_xlfn.IFNA(VLOOKUP($B123,Schools,'HP Schools Calculation'!NVG$1,0),"")</f>
        <v/>
      </c>
      <c r="NVG123" s="50" t="str">
        <f>_xlfn.IFNA(VLOOKUP($B123,Schools,'HP Schools Calculation'!NVH$1,0),"")</f>
        <v/>
      </c>
      <c r="NVH123" s="50" t="str">
        <f>_xlfn.IFNA(VLOOKUP($B123,Schools,'HP Schools Calculation'!NVI$1,0),"")</f>
        <v/>
      </c>
      <c r="NVI123" s="50" t="str">
        <f>_xlfn.IFNA(VLOOKUP($B123,Schools,'HP Schools Calculation'!NVJ$1,0),"")</f>
        <v/>
      </c>
      <c r="NVJ123" s="50" t="str">
        <f>_xlfn.IFNA(VLOOKUP($B123,Schools,'HP Schools Calculation'!NVK$1,0),"")</f>
        <v/>
      </c>
      <c r="NVK123" s="50" t="str">
        <f>_xlfn.IFNA(VLOOKUP($B123,Schools,'HP Schools Calculation'!NVL$1,0),"")</f>
        <v/>
      </c>
      <c r="NVL123" s="50" t="str">
        <f>_xlfn.IFNA(VLOOKUP($B123,Schools,'HP Schools Calculation'!NVM$1,0),"")</f>
        <v/>
      </c>
      <c r="NVM123" s="50" t="str">
        <f>_xlfn.IFNA(VLOOKUP($B123,Schools,'HP Schools Calculation'!NVN$1,0),"")</f>
        <v/>
      </c>
      <c r="NVN123" s="50" t="str">
        <f>_xlfn.IFNA(VLOOKUP($B123,Schools,'HP Schools Calculation'!NVO$1,0),"")</f>
        <v/>
      </c>
      <c r="NVO123" s="50" t="str">
        <f>_xlfn.IFNA(VLOOKUP($B123,Schools,'HP Schools Calculation'!NVP$1,0),"")</f>
        <v/>
      </c>
      <c r="NVP123" s="50" t="str">
        <f>_xlfn.IFNA(VLOOKUP($B123,Schools,'HP Schools Calculation'!NVQ$1,0),"")</f>
        <v/>
      </c>
      <c r="NVQ123" s="50" t="str">
        <f>_xlfn.IFNA(VLOOKUP($B123,Schools,'HP Schools Calculation'!NVR$1,0),"")</f>
        <v/>
      </c>
      <c r="NVR123" s="50" t="str">
        <f>_xlfn.IFNA(VLOOKUP($B123,Schools,'HP Schools Calculation'!NVS$1,0),"")</f>
        <v/>
      </c>
      <c r="NVS123" s="50" t="str">
        <f>_xlfn.IFNA(VLOOKUP($B123,Schools,'HP Schools Calculation'!NVT$1,0),"")</f>
        <v/>
      </c>
      <c r="NVT123" s="50" t="str">
        <f>_xlfn.IFNA(VLOOKUP($B123,Schools,'HP Schools Calculation'!NVU$1,0),"")</f>
        <v/>
      </c>
      <c r="NVU123" s="50" t="str">
        <f>_xlfn.IFNA(VLOOKUP($B123,Schools,'HP Schools Calculation'!NVV$1,0),"")</f>
        <v/>
      </c>
      <c r="NVV123" s="50" t="str">
        <f>_xlfn.IFNA(VLOOKUP($B123,Schools,'HP Schools Calculation'!NVW$1,0),"")</f>
        <v/>
      </c>
      <c r="NVW123" s="50" t="str">
        <f>_xlfn.IFNA(VLOOKUP($B123,Schools,'HP Schools Calculation'!NVX$1,0),"")</f>
        <v/>
      </c>
      <c r="NVX123" s="50" t="str">
        <f>_xlfn.IFNA(VLOOKUP($B123,Schools,'HP Schools Calculation'!NVY$1,0),"")</f>
        <v/>
      </c>
      <c r="NVY123" s="50" t="str">
        <f>_xlfn.IFNA(VLOOKUP($B123,Schools,'HP Schools Calculation'!NVZ$1,0),"")</f>
        <v/>
      </c>
      <c r="NVZ123" s="50" t="str">
        <f>_xlfn.IFNA(VLOOKUP($B123,Schools,'HP Schools Calculation'!NWA$1,0),"")</f>
        <v/>
      </c>
      <c r="NWA123" s="50" t="str">
        <f>_xlfn.IFNA(VLOOKUP($B123,Schools,'HP Schools Calculation'!NWB$1,0),"")</f>
        <v/>
      </c>
      <c r="NWB123" s="50" t="str">
        <f>_xlfn.IFNA(VLOOKUP($B123,Schools,'HP Schools Calculation'!NWC$1,0),"")</f>
        <v/>
      </c>
      <c r="NWC123" s="50" t="str">
        <f>_xlfn.IFNA(VLOOKUP($B123,Schools,'HP Schools Calculation'!NWD$1,0),"")</f>
        <v/>
      </c>
      <c r="NWD123" s="50" t="str">
        <f>_xlfn.IFNA(VLOOKUP($B123,Schools,'HP Schools Calculation'!NWE$1,0),"")</f>
        <v/>
      </c>
      <c r="NWE123" s="50" t="str">
        <f>_xlfn.IFNA(VLOOKUP($B123,Schools,'HP Schools Calculation'!NWF$1,0),"")</f>
        <v/>
      </c>
      <c r="NWF123" s="50" t="str">
        <f>_xlfn.IFNA(VLOOKUP($B123,Schools,'HP Schools Calculation'!NWG$1,0),"")</f>
        <v/>
      </c>
      <c r="NWG123" s="50" t="str">
        <f>_xlfn.IFNA(VLOOKUP($B123,Schools,'HP Schools Calculation'!NWH$1,0),"")</f>
        <v/>
      </c>
      <c r="NWH123" s="50" t="str">
        <f>_xlfn.IFNA(VLOOKUP($B123,Schools,'HP Schools Calculation'!NWI$1,0),"")</f>
        <v/>
      </c>
      <c r="NWI123" s="50" t="str">
        <f>_xlfn.IFNA(VLOOKUP($B123,Schools,'HP Schools Calculation'!NWJ$1,0),"")</f>
        <v/>
      </c>
      <c r="NWJ123" s="50" t="str">
        <f>_xlfn.IFNA(VLOOKUP($B123,Schools,'HP Schools Calculation'!NWK$1,0),"")</f>
        <v/>
      </c>
      <c r="NWK123" s="50" t="str">
        <f>_xlfn.IFNA(VLOOKUP($B123,Schools,'HP Schools Calculation'!NWL$1,0),"")</f>
        <v/>
      </c>
      <c r="NWL123" s="50" t="str">
        <f>_xlfn.IFNA(VLOOKUP($B123,Schools,'HP Schools Calculation'!NWM$1,0),"")</f>
        <v/>
      </c>
      <c r="NWM123" s="50" t="str">
        <f>_xlfn.IFNA(VLOOKUP($B123,Schools,'HP Schools Calculation'!NWN$1,0),"")</f>
        <v/>
      </c>
      <c r="NWN123" s="50" t="str">
        <f>_xlfn.IFNA(VLOOKUP($B123,Schools,'HP Schools Calculation'!NWO$1,0),"")</f>
        <v/>
      </c>
      <c r="NWO123" s="50" t="str">
        <f>_xlfn.IFNA(VLOOKUP($B123,Schools,'HP Schools Calculation'!NWP$1,0),"")</f>
        <v/>
      </c>
      <c r="NWP123" s="50" t="str">
        <f>_xlfn.IFNA(VLOOKUP($B123,Schools,'HP Schools Calculation'!NWQ$1,0),"")</f>
        <v/>
      </c>
      <c r="NWQ123" s="50" t="str">
        <f>_xlfn.IFNA(VLOOKUP($B123,Schools,'HP Schools Calculation'!NWR$1,0),"")</f>
        <v/>
      </c>
      <c r="NWR123" s="50" t="str">
        <f>_xlfn.IFNA(VLOOKUP($B123,Schools,'HP Schools Calculation'!NWS$1,0),"")</f>
        <v/>
      </c>
      <c r="NWS123" s="50" t="str">
        <f>_xlfn.IFNA(VLOOKUP($B123,Schools,'HP Schools Calculation'!NWT$1,0),"")</f>
        <v/>
      </c>
      <c r="NWT123" s="50" t="str">
        <f>_xlfn.IFNA(VLOOKUP($B123,Schools,'HP Schools Calculation'!NWU$1,0),"")</f>
        <v/>
      </c>
      <c r="NWU123" s="50" t="str">
        <f>_xlfn.IFNA(VLOOKUP($B123,Schools,'HP Schools Calculation'!NWV$1,0),"")</f>
        <v/>
      </c>
      <c r="NWV123" s="50" t="str">
        <f>_xlfn.IFNA(VLOOKUP($B123,Schools,'HP Schools Calculation'!NWW$1,0),"")</f>
        <v/>
      </c>
      <c r="NWW123" s="50" t="str">
        <f>_xlfn.IFNA(VLOOKUP($B123,Schools,'HP Schools Calculation'!NWX$1,0),"")</f>
        <v/>
      </c>
      <c r="NWX123" s="50" t="str">
        <f>_xlfn.IFNA(VLOOKUP($B123,Schools,'HP Schools Calculation'!NWY$1,0),"")</f>
        <v/>
      </c>
      <c r="NWY123" s="50" t="str">
        <f>_xlfn.IFNA(VLOOKUP($B123,Schools,'HP Schools Calculation'!NWZ$1,0),"")</f>
        <v/>
      </c>
      <c r="NWZ123" s="50" t="str">
        <f>_xlfn.IFNA(VLOOKUP($B123,Schools,'HP Schools Calculation'!NXA$1,0),"")</f>
        <v/>
      </c>
      <c r="NXA123" s="50" t="str">
        <f>_xlfn.IFNA(VLOOKUP($B123,Schools,'HP Schools Calculation'!NXB$1,0),"")</f>
        <v/>
      </c>
      <c r="NXB123" s="50" t="str">
        <f>_xlfn.IFNA(VLOOKUP($B123,Schools,'HP Schools Calculation'!NXC$1,0),"")</f>
        <v/>
      </c>
      <c r="NXC123" s="50" t="str">
        <f>_xlfn.IFNA(VLOOKUP($B123,Schools,'HP Schools Calculation'!NXD$1,0),"")</f>
        <v/>
      </c>
      <c r="NXD123" s="50" t="str">
        <f>_xlfn.IFNA(VLOOKUP($B123,Schools,'HP Schools Calculation'!NXE$1,0),"")</f>
        <v/>
      </c>
      <c r="NXE123" s="50" t="str">
        <f>_xlfn.IFNA(VLOOKUP($B123,Schools,'HP Schools Calculation'!NXF$1,0),"")</f>
        <v/>
      </c>
      <c r="NXF123" s="50" t="str">
        <f>_xlfn.IFNA(VLOOKUP($B123,Schools,'HP Schools Calculation'!NXG$1,0),"")</f>
        <v/>
      </c>
      <c r="NXG123" s="50" t="str">
        <f>_xlfn.IFNA(VLOOKUP($B123,Schools,'HP Schools Calculation'!NXH$1,0),"")</f>
        <v/>
      </c>
      <c r="NXH123" s="50" t="str">
        <f>_xlfn.IFNA(VLOOKUP($B123,Schools,'HP Schools Calculation'!NXI$1,0),"")</f>
        <v/>
      </c>
      <c r="NXI123" s="50" t="str">
        <f>_xlfn.IFNA(VLOOKUP($B123,Schools,'HP Schools Calculation'!NXJ$1,0),"")</f>
        <v/>
      </c>
      <c r="NXJ123" s="50" t="str">
        <f>_xlfn.IFNA(VLOOKUP($B123,Schools,'HP Schools Calculation'!NXK$1,0),"")</f>
        <v/>
      </c>
      <c r="NXK123" s="50" t="str">
        <f>_xlfn.IFNA(VLOOKUP($B123,Schools,'HP Schools Calculation'!NXL$1,0),"")</f>
        <v/>
      </c>
      <c r="NXL123" s="50" t="str">
        <f>_xlfn.IFNA(VLOOKUP($B123,Schools,'HP Schools Calculation'!NXM$1,0),"")</f>
        <v/>
      </c>
      <c r="NXM123" s="50" t="str">
        <f>_xlfn.IFNA(VLOOKUP($B123,Schools,'HP Schools Calculation'!NXN$1,0),"")</f>
        <v/>
      </c>
      <c r="NXN123" s="50" t="str">
        <f>_xlfn.IFNA(VLOOKUP($B123,Schools,'HP Schools Calculation'!NXO$1,0),"")</f>
        <v/>
      </c>
      <c r="NXO123" s="50" t="str">
        <f>_xlfn.IFNA(VLOOKUP($B123,Schools,'HP Schools Calculation'!NXP$1,0),"")</f>
        <v/>
      </c>
      <c r="NXP123" s="50" t="str">
        <f>_xlfn.IFNA(VLOOKUP($B123,Schools,'HP Schools Calculation'!NXQ$1,0),"")</f>
        <v/>
      </c>
      <c r="NXQ123" s="50" t="str">
        <f>_xlfn.IFNA(VLOOKUP($B123,Schools,'HP Schools Calculation'!NXR$1,0),"")</f>
        <v/>
      </c>
      <c r="NXR123" s="50" t="str">
        <f>_xlfn.IFNA(VLOOKUP($B123,Schools,'HP Schools Calculation'!NXS$1,0),"")</f>
        <v/>
      </c>
      <c r="NXS123" s="50" t="str">
        <f>_xlfn.IFNA(VLOOKUP($B123,Schools,'HP Schools Calculation'!NXT$1,0),"")</f>
        <v/>
      </c>
      <c r="NXT123" s="50" t="str">
        <f>_xlfn.IFNA(VLOOKUP($B123,Schools,'HP Schools Calculation'!NXU$1,0),"")</f>
        <v/>
      </c>
      <c r="NXU123" s="50" t="str">
        <f>_xlfn.IFNA(VLOOKUP($B123,Schools,'HP Schools Calculation'!NXV$1,0),"")</f>
        <v/>
      </c>
      <c r="NXV123" s="50" t="str">
        <f>_xlfn.IFNA(VLOOKUP($B123,Schools,'HP Schools Calculation'!NXW$1,0),"")</f>
        <v/>
      </c>
      <c r="NXW123" s="50" t="str">
        <f>_xlfn.IFNA(VLOOKUP($B123,Schools,'HP Schools Calculation'!NXX$1,0),"")</f>
        <v/>
      </c>
      <c r="NXX123" s="50" t="str">
        <f>_xlfn.IFNA(VLOOKUP($B123,Schools,'HP Schools Calculation'!NXY$1,0),"")</f>
        <v/>
      </c>
      <c r="NXY123" s="50" t="str">
        <f>_xlfn.IFNA(VLOOKUP($B123,Schools,'HP Schools Calculation'!NXZ$1,0),"")</f>
        <v/>
      </c>
      <c r="NXZ123" s="50" t="str">
        <f>_xlfn.IFNA(VLOOKUP($B123,Schools,'HP Schools Calculation'!NYA$1,0),"")</f>
        <v/>
      </c>
      <c r="NYA123" s="50" t="str">
        <f>_xlfn.IFNA(VLOOKUP($B123,Schools,'HP Schools Calculation'!NYB$1,0),"")</f>
        <v/>
      </c>
      <c r="NYB123" s="50" t="str">
        <f>_xlfn.IFNA(VLOOKUP($B123,Schools,'HP Schools Calculation'!NYC$1,0),"")</f>
        <v/>
      </c>
      <c r="NYC123" s="50" t="str">
        <f>_xlfn.IFNA(VLOOKUP($B123,Schools,'HP Schools Calculation'!NYD$1,0),"")</f>
        <v/>
      </c>
      <c r="NYD123" s="50" t="str">
        <f>_xlfn.IFNA(VLOOKUP($B123,Schools,'HP Schools Calculation'!NYE$1,0),"")</f>
        <v/>
      </c>
      <c r="NYE123" s="50" t="str">
        <f>_xlfn.IFNA(VLOOKUP($B123,Schools,'HP Schools Calculation'!NYF$1,0),"")</f>
        <v/>
      </c>
      <c r="NYF123" s="50" t="str">
        <f>_xlfn.IFNA(VLOOKUP($B123,Schools,'HP Schools Calculation'!NYG$1,0),"")</f>
        <v/>
      </c>
      <c r="NYG123" s="50" t="str">
        <f>_xlfn.IFNA(VLOOKUP($B123,Schools,'HP Schools Calculation'!NYH$1,0),"")</f>
        <v/>
      </c>
      <c r="NYH123" s="50" t="str">
        <f>_xlfn.IFNA(VLOOKUP($B123,Schools,'HP Schools Calculation'!NYI$1,0),"")</f>
        <v/>
      </c>
      <c r="NYI123" s="50" t="str">
        <f>_xlfn.IFNA(VLOOKUP($B123,Schools,'HP Schools Calculation'!NYJ$1,0),"")</f>
        <v/>
      </c>
      <c r="NYJ123" s="50" t="str">
        <f>_xlfn.IFNA(VLOOKUP($B123,Schools,'HP Schools Calculation'!NYK$1,0),"")</f>
        <v/>
      </c>
      <c r="NYK123" s="50" t="str">
        <f>_xlfn.IFNA(VLOOKUP($B123,Schools,'HP Schools Calculation'!NYL$1,0),"")</f>
        <v/>
      </c>
      <c r="NYL123" s="50" t="str">
        <f>_xlfn.IFNA(VLOOKUP($B123,Schools,'HP Schools Calculation'!NYM$1,0),"")</f>
        <v/>
      </c>
      <c r="NYM123" s="50" t="str">
        <f>_xlfn.IFNA(VLOOKUP($B123,Schools,'HP Schools Calculation'!NYN$1,0),"")</f>
        <v/>
      </c>
      <c r="NYN123" s="50" t="str">
        <f>_xlfn.IFNA(VLOOKUP($B123,Schools,'HP Schools Calculation'!NYO$1,0),"")</f>
        <v/>
      </c>
      <c r="NYO123" s="50" t="str">
        <f>_xlfn.IFNA(VLOOKUP($B123,Schools,'HP Schools Calculation'!NYP$1,0),"")</f>
        <v/>
      </c>
      <c r="NYP123" s="50" t="str">
        <f>_xlfn.IFNA(VLOOKUP($B123,Schools,'HP Schools Calculation'!NYQ$1,0),"")</f>
        <v/>
      </c>
      <c r="NYQ123" s="50" t="str">
        <f>_xlfn.IFNA(VLOOKUP($B123,Schools,'HP Schools Calculation'!NYR$1,0),"")</f>
        <v/>
      </c>
      <c r="NYR123" s="50" t="str">
        <f>_xlfn.IFNA(VLOOKUP($B123,Schools,'HP Schools Calculation'!NYS$1,0),"")</f>
        <v/>
      </c>
      <c r="NYS123" s="50" t="str">
        <f>_xlfn.IFNA(VLOOKUP($B123,Schools,'HP Schools Calculation'!NYT$1,0),"")</f>
        <v/>
      </c>
      <c r="NYT123" s="50" t="str">
        <f>_xlfn.IFNA(VLOOKUP($B123,Schools,'HP Schools Calculation'!NYU$1,0),"")</f>
        <v/>
      </c>
      <c r="NYU123" s="50" t="str">
        <f>_xlfn.IFNA(VLOOKUP($B123,Schools,'HP Schools Calculation'!NYV$1,0),"")</f>
        <v/>
      </c>
      <c r="NYV123" s="50" t="str">
        <f>_xlfn.IFNA(VLOOKUP($B123,Schools,'HP Schools Calculation'!NYW$1,0),"")</f>
        <v/>
      </c>
      <c r="NYW123" s="50" t="str">
        <f>_xlfn.IFNA(VLOOKUP($B123,Schools,'HP Schools Calculation'!NYX$1,0),"")</f>
        <v/>
      </c>
      <c r="NYX123" s="50" t="str">
        <f>_xlfn.IFNA(VLOOKUP($B123,Schools,'HP Schools Calculation'!NYY$1,0),"")</f>
        <v/>
      </c>
      <c r="NYY123" s="50" t="str">
        <f>_xlfn.IFNA(VLOOKUP($B123,Schools,'HP Schools Calculation'!NYZ$1,0),"")</f>
        <v/>
      </c>
      <c r="NYZ123" s="50" t="str">
        <f>_xlfn.IFNA(VLOOKUP($B123,Schools,'HP Schools Calculation'!NZA$1,0),"")</f>
        <v/>
      </c>
      <c r="NZA123" s="50" t="str">
        <f>_xlfn.IFNA(VLOOKUP($B123,Schools,'HP Schools Calculation'!NZB$1,0),"")</f>
        <v/>
      </c>
      <c r="NZB123" s="50" t="str">
        <f>_xlfn.IFNA(VLOOKUP($B123,Schools,'HP Schools Calculation'!NZC$1,0),"")</f>
        <v/>
      </c>
      <c r="NZC123" s="50" t="str">
        <f>_xlfn.IFNA(VLOOKUP($B123,Schools,'HP Schools Calculation'!NZD$1,0),"")</f>
        <v/>
      </c>
      <c r="NZD123" s="50" t="str">
        <f>_xlfn.IFNA(VLOOKUP($B123,Schools,'HP Schools Calculation'!NZE$1,0),"")</f>
        <v/>
      </c>
      <c r="NZE123" s="50" t="str">
        <f>_xlfn.IFNA(VLOOKUP($B123,Schools,'HP Schools Calculation'!NZF$1,0),"")</f>
        <v/>
      </c>
      <c r="NZF123" s="50" t="str">
        <f>_xlfn.IFNA(VLOOKUP($B123,Schools,'HP Schools Calculation'!NZG$1,0),"")</f>
        <v/>
      </c>
      <c r="NZG123" s="50" t="str">
        <f>_xlfn.IFNA(VLOOKUP($B123,Schools,'HP Schools Calculation'!NZH$1,0),"")</f>
        <v/>
      </c>
      <c r="NZH123" s="50" t="str">
        <f>_xlfn.IFNA(VLOOKUP($B123,Schools,'HP Schools Calculation'!NZI$1,0),"")</f>
        <v/>
      </c>
      <c r="NZI123" s="50" t="str">
        <f>_xlfn.IFNA(VLOOKUP($B123,Schools,'HP Schools Calculation'!NZJ$1,0),"")</f>
        <v/>
      </c>
      <c r="NZJ123" s="50" t="str">
        <f>_xlfn.IFNA(VLOOKUP($B123,Schools,'HP Schools Calculation'!NZK$1,0),"")</f>
        <v/>
      </c>
      <c r="NZK123" s="50" t="str">
        <f>_xlfn.IFNA(VLOOKUP($B123,Schools,'HP Schools Calculation'!NZL$1,0),"")</f>
        <v/>
      </c>
      <c r="NZL123" s="50" t="str">
        <f>_xlfn.IFNA(VLOOKUP($B123,Schools,'HP Schools Calculation'!NZM$1,0),"")</f>
        <v/>
      </c>
      <c r="NZM123" s="50" t="str">
        <f>_xlfn.IFNA(VLOOKUP($B123,Schools,'HP Schools Calculation'!NZN$1,0),"")</f>
        <v/>
      </c>
      <c r="NZN123" s="50" t="str">
        <f>_xlfn.IFNA(VLOOKUP($B123,Schools,'HP Schools Calculation'!NZO$1,0),"")</f>
        <v/>
      </c>
      <c r="NZO123" s="50" t="str">
        <f>_xlfn.IFNA(VLOOKUP($B123,Schools,'HP Schools Calculation'!NZP$1,0),"")</f>
        <v/>
      </c>
      <c r="NZP123" s="50" t="str">
        <f>_xlfn.IFNA(VLOOKUP($B123,Schools,'HP Schools Calculation'!NZQ$1,0),"")</f>
        <v/>
      </c>
      <c r="NZQ123" s="50" t="str">
        <f>_xlfn.IFNA(VLOOKUP($B123,Schools,'HP Schools Calculation'!NZR$1,0),"")</f>
        <v/>
      </c>
      <c r="NZR123" s="50" t="str">
        <f>_xlfn.IFNA(VLOOKUP($B123,Schools,'HP Schools Calculation'!NZS$1,0),"")</f>
        <v/>
      </c>
      <c r="NZS123" s="50" t="str">
        <f>_xlfn.IFNA(VLOOKUP($B123,Schools,'HP Schools Calculation'!NZT$1,0),"")</f>
        <v/>
      </c>
      <c r="NZT123" s="50" t="str">
        <f>_xlfn.IFNA(VLOOKUP($B123,Schools,'HP Schools Calculation'!NZU$1,0),"")</f>
        <v/>
      </c>
      <c r="NZU123" s="50" t="str">
        <f>_xlfn.IFNA(VLOOKUP($B123,Schools,'HP Schools Calculation'!NZV$1,0),"")</f>
        <v/>
      </c>
      <c r="NZV123" s="50" t="str">
        <f>_xlfn.IFNA(VLOOKUP($B123,Schools,'HP Schools Calculation'!NZW$1,0),"")</f>
        <v/>
      </c>
      <c r="NZW123" s="50" t="str">
        <f>_xlfn.IFNA(VLOOKUP($B123,Schools,'HP Schools Calculation'!NZX$1,0),"")</f>
        <v/>
      </c>
      <c r="NZX123" s="50" t="str">
        <f>_xlfn.IFNA(VLOOKUP($B123,Schools,'HP Schools Calculation'!NZY$1,0),"")</f>
        <v/>
      </c>
      <c r="NZY123" s="50" t="str">
        <f>_xlfn.IFNA(VLOOKUP($B123,Schools,'HP Schools Calculation'!NZZ$1,0),"")</f>
        <v/>
      </c>
      <c r="NZZ123" s="50" t="str">
        <f>_xlfn.IFNA(VLOOKUP($B123,Schools,'HP Schools Calculation'!OAA$1,0),"")</f>
        <v/>
      </c>
      <c r="OAA123" s="50" t="str">
        <f>_xlfn.IFNA(VLOOKUP($B123,Schools,'HP Schools Calculation'!OAB$1,0),"")</f>
        <v/>
      </c>
      <c r="OAB123" s="50" t="str">
        <f>_xlfn.IFNA(VLOOKUP($B123,Schools,'HP Schools Calculation'!OAC$1,0),"")</f>
        <v/>
      </c>
      <c r="OAC123" s="50" t="str">
        <f>_xlfn.IFNA(VLOOKUP($B123,Schools,'HP Schools Calculation'!OAD$1,0),"")</f>
        <v/>
      </c>
      <c r="OAD123" s="50" t="str">
        <f>_xlfn.IFNA(VLOOKUP($B123,Schools,'HP Schools Calculation'!OAE$1,0),"")</f>
        <v/>
      </c>
      <c r="OAE123" s="50" t="str">
        <f>_xlfn.IFNA(VLOOKUP($B123,Schools,'HP Schools Calculation'!OAF$1,0),"")</f>
        <v/>
      </c>
      <c r="OAF123" s="50" t="str">
        <f>_xlfn.IFNA(VLOOKUP($B123,Schools,'HP Schools Calculation'!OAG$1,0),"")</f>
        <v/>
      </c>
      <c r="OAG123" s="50" t="str">
        <f>_xlfn.IFNA(VLOOKUP($B123,Schools,'HP Schools Calculation'!OAH$1,0),"")</f>
        <v/>
      </c>
      <c r="OAH123" s="50" t="str">
        <f>_xlfn.IFNA(VLOOKUP($B123,Schools,'HP Schools Calculation'!OAI$1,0),"")</f>
        <v/>
      </c>
      <c r="OAI123" s="50" t="str">
        <f>_xlfn.IFNA(VLOOKUP($B123,Schools,'HP Schools Calculation'!OAJ$1,0),"")</f>
        <v/>
      </c>
      <c r="OAJ123" s="50" t="str">
        <f>_xlfn.IFNA(VLOOKUP($B123,Schools,'HP Schools Calculation'!OAK$1,0),"")</f>
        <v/>
      </c>
      <c r="OAK123" s="50" t="str">
        <f>_xlfn.IFNA(VLOOKUP($B123,Schools,'HP Schools Calculation'!OAL$1,0),"")</f>
        <v/>
      </c>
      <c r="OAL123" s="50" t="str">
        <f>_xlfn.IFNA(VLOOKUP($B123,Schools,'HP Schools Calculation'!OAM$1,0),"")</f>
        <v/>
      </c>
      <c r="OAM123" s="50" t="str">
        <f>_xlfn.IFNA(VLOOKUP($B123,Schools,'HP Schools Calculation'!OAN$1,0),"")</f>
        <v/>
      </c>
      <c r="OAN123" s="50" t="str">
        <f>_xlfn.IFNA(VLOOKUP($B123,Schools,'HP Schools Calculation'!OAO$1,0),"")</f>
        <v/>
      </c>
      <c r="OAO123" s="50" t="str">
        <f>_xlfn.IFNA(VLOOKUP($B123,Schools,'HP Schools Calculation'!OAP$1,0),"")</f>
        <v/>
      </c>
      <c r="OAP123" s="50" t="str">
        <f>_xlfn.IFNA(VLOOKUP($B123,Schools,'HP Schools Calculation'!OAQ$1,0),"")</f>
        <v/>
      </c>
      <c r="OAQ123" s="50" t="str">
        <f>_xlfn.IFNA(VLOOKUP($B123,Schools,'HP Schools Calculation'!OAR$1,0),"")</f>
        <v/>
      </c>
      <c r="OAR123" s="50" t="str">
        <f>_xlfn.IFNA(VLOOKUP($B123,Schools,'HP Schools Calculation'!OAS$1,0),"")</f>
        <v/>
      </c>
      <c r="OAS123" s="50" t="str">
        <f>_xlfn.IFNA(VLOOKUP($B123,Schools,'HP Schools Calculation'!OAT$1,0),"")</f>
        <v/>
      </c>
      <c r="OAT123" s="50" t="str">
        <f>_xlfn.IFNA(VLOOKUP($B123,Schools,'HP Schools Calculation'!OAU$1,0),"")</f>
        <v/>
      </c>
      <c r="OAU123" s="50" t="str">
        <f>_xlfn.IFNA(VLOOKUP($B123,Schools,'HP Schools Calculation'!OAV$1,0),"")</f>
        <v/>
      </c>
      <c r="OAV123" s="50" t="str">
        <f>_xlfn.IFNA(VLOOKUP($B123,Schools,'HP Schools Calculation'!OAW$1,0),"")</f>
        <v/>
      </c>
      <c r="OAW123" s="50" t="str">
        <f>_xlfn.IFNA(VLOOKUP($B123,Schools,'HP Schools Calculation'!OAX$1,0),"")</f>
        <v/>
      </c>
      <c r="OAX123" s="50" t="str">
        <f>_xlfn.IFNA(VLOOKUP($B123,Schools,'HP Schools Calculation'!OAY$1,0),"")</f>
        <v/>
      </c>
      <c r="OAY123" s="50" t="str">
        <f>_xlfn.IFNA(VLOOKUP($B123,Schools,'HP Schools Calculation'!OAZ$1,0),"")</f>
        <v/>
      </c>
      <c r="OAZ123" s="50" t="str">
        <f>_xlfn.IFNA(VLOOKUP($B123,Schools,'HP Schools Calculation'!OBA$1,0),"")</f>
        <v/>
      </c>
      <c r="OBA123" s="50" t="str">
        <f>_xlfn.IFNA(VLOOKUP($B123,Schools,'HP Schools Calculation'!OBB$1,0),"")</f>
        <v/>
      </c>
      <c r="OBB123" s="50" t="str">
        <f>_xlfn.IFNA(VLOOKUP($B123,Schools,'HP Schools Calculation'!OBC$1,0),"")</f>
        <v/>
      </c>
      <c r="OBC123" s="50" t="str">
        <f>_xlfn.IFNA(VLOOKUP($B123,Schools,'HP Schools Calculation'!OBD$1,0),"")</f>
        <v/>
      </c>
      <c r="OBD123" s="50" t="str">
        <f>_xlfn.IFNA(VLOOKUP($B123,Schools,'HP Schools Calculation'!OBE$1,0),"")</f>
        <v/>
      </c>
      <c r="OBE123" s="50" t="str">
        <f>_xlfn.IFNA(VLOOKUP($B123,Schools,'HP Schools Calculation'!OBF$1,0),"")</f>
        <v/>
      </c>
      <c r="OBF123" s="50" t="str">
        <f>_xlfn.IFNA(VLOOKUP($B123,Schools,'HP Schools Calculation'!OBG$1,0),"")</f>
        <v/>
      </c>
      <c r="OBG123" s="50" t="str">
        <f>_xlfn.IFNA(VLOOKUP($B123,Schools,'HP Schools Calculation'!OBH$1,0),"")</f>
        <v/>
      </c>
      <c r="OBH123" s="50" t="str">
        <f>_xlfn.IFNA(VLOOKUP($B123,Schools,'HP Schools Calculation'!OBI$1,0),"")</f>
        <v/>
      </c>
      <c r="OBI123" s="50" t="str">
        <f>_xlfn.IFNA(VLOOKUP($B123,Schools,'HP Schools Calculation'!OBJ$1,0),"")</f>
        <v/>
      </c>
      <c r="OBJ123" s="50" t="str">
        <f>_xlfn.IFNA(VLOOKUP($B123,Schools,'HP Schools Calculation'!OBK$1,0),"")</f>
        <v/>
      </c>
      <c r="OBK123" s="50" t="str">
        <f>_xlfn.IFNA(VLOOKUP($B123,Schools,'HP Schools Calculation'!OBL$1,0),"")</f>
        <v/>
      </c>
      <c r="OBL123" s="50" t="str">
        <f>_xlfn.IFNA(VLOOKUP($B123,Schools,'HP Schools Calculation'!OBM$1,0),"")</f>
        <v/>
      </c>
      <c r="OBM123" s="50" t="str">
        <f>_xlfn.IFNA(VLOOKUP($B123,Schools,'HP Schools Calculation'!OBN$1,0),"")</f>
        <v/>
      </c>
      <c r="OBN123" s="50" t="str">
        <f>_xlfn.IFNA(VLOOKUP($B123,Schools,'HP Schools Calculation'!OBO$1,0),"")</f>
        <v/>
      </c>
      <c r="OBO123" s="50" t="str">
        <f>_xlfn.IFNA(VLOOKUP($B123,Schools,'HP Schools Calculation'!OBP$1,0),"")</f>
        <v/>
      </c>
      <c r="OBP123" s="50" t="str">
        <f>_xlfn.IFNA(VLOOKUP($B123,Schools,'HP Schools Calculation'!OBQ$1,0),"")</f>
        <v/>
      </c>
      <c r="OBQ123" s="50" t="str">
        <f>_xlfn.IFNA(VLOOKUP($B123,Schools,'HP Schools Calculation'!OBR$1,0),"")</f>
        <v/>
      </c>
      <c r="OBR123" s="50" t="str">
        <f>_xlfn.IFNA(VLOOKUP($B123,Schools,'HP Schools Calculation'!OBS$1,0),"")</f>
        <v/>
      </c>
      <c r="OBS123" s="50" t="str">
        <f>_xlfn.IFNA(VLOOKUP($B123,Schools,'HP Schools Calculation'!OBT$1,0),"")</f>
        <v/>
      </c>
      <c r="OBT123" s="50" t="str">
        <f>_xlfn.IFNA(VLOOKUP($B123,Schools,'HP Schools Calculation'!OBU$1,0),"")</f>
        <v/>
      </c>
      <c r="OBU123" s="50" t="str">
        <f>_xlfn.IFNA(VLOOKUP($B123,Schools,'HP Schools Calculation'!OBV$1,0),"")</f>
        <v/>
      </c>
      <c r="OBV123" s="50" t="str">
        <f>_xlfn.IFNA(VLOOKUP($B123,Schools,'HP Schools Calculation'!OBW$1,0),"")</f>
        <v/>
      </c>
      <c r="OBW123" s="50" t="str">
        <f>_xlfn.IFNA(VLOOKUP($B123,Schools,'HP Schools Calculation'!OBX$1,0),"")</f>
        <v/>
      </c>
      <c r="OBX123" s="50" t="str">
        <f>_xlfn.IFNA(VLOOKUP($B123,Schools,'HP Schools Calculation'!OBY$1,0),"")</f>
        <v/>
      </c>
      <c r="OBY123" s="50" t="str">
        <f>_xlfn.IFNA(VLOOKUP($B123,Schools,'HP Schools Calculation'!OBZ$1,0),"")</f>
        <v/>
      </c>
      <c r="OBZ123" s="50" t="str">
        <f>_xlfn.IFNA(VLOOKUP($B123,Schools,'HP Schools Calculation'!OCA$1,0),"")</f>
        <v/>
      </c>
      <c r="OCA123" s="50" t="str">
        <f>_xlfn.IFNA(VLOOKUP($B123,Schools,'HP Schools Calculation'!OCB$1,0),"")</f>
        <v/>
      </c>
      <c r="OCB123" s="50" t="str">
        <f>_xlfn.IFNA(VLOOKUP($B123,Schools,'HP Schools Calculation'!OCC$1,0),"")</f>
        <v/>
      </c>
      <c r="OCC123" s="50" t="str">
        <f>_xlfn.IFNA(VLOOKUP($B123,Schools,'HP Schools Calculation'!OCD$1,0),"")</f>
        <v/>
      </c>
      <c r="OCD123" s="50" t="str">
        <f>_xlfn.IFNA(VLOOKUP($B123,Schools,'HP Schools Calculation'!OCE$1,0),"")</f>
        <v/>
      </c>
      <c r="OCE123" s="50" t="str">
        <f>_xlfn.IFNA(VLOOKUP($B123,Schools,'HP Schools Calculation'!OCF$1,0),"")</f>
        <v/>
      </c>
      <c r="OCF123" s="50" t="str">
        <f>_xlfn.IFNA(VLOOKUP($B123,Schools,'HP Schools Calculation'!OCG$1,0),"")</f>
        <v/>
      </c>
      <c r="OCG123" s="50" t="str">
        <f>_xlfn.IFNA(VLOOKUP($B123,Schools,'HP Schools Calculation'!OCH$1,0),"")</f>
        <v/>
      </c>
      <c r="OCH123" s="50" t="str">
        <f>_xlfn.IFNA(VLOOKUP($B123,Schools,'HP Schools Calculation'!OCI$1,0),"")</f>
        <v/>
      </c>
      <c r="OCI123" s="50" t="str">
        <f>_xlfn.IFNA(VLOOKUP($B123,Schools,'HP Schools Calculation'!OCJ$1,0),"")</f>
        <v/>
      </c>
      <c r="OCJ123" s="50" t="str">
        <f>_xlfn.IFNA(VLOOKUP($B123,Schools,'HP Schools Calculation'!OCK$1,0),"")</f>
        <v/>
      </c>
      <c r="OCK123" s="50" t="str">
        <f>_xlfn.IFNA(VLOOKUP($B123,Schools,'HP Schools Calculation'!OCL$1,0),"")</f>
        <v/>
      </c>
      <c r="OCL123" s="50" t="str">
        <f>_xlfn.IFNA(VLOOKUP($B123,Schools,'HP Schools Calculation'!OCM$1,0),"")</f>
        <v/>
      </c>
      <c r="OCM123" s="50" t="str">
        <f>_xlfn.IFNA(VLOOKUP($B123,Schools,'HP Schools Calculation'!OCN$1,0),"")</f>
        <v/>
      </c>
      <c r="OCN123" s="50" t="str">
        <f>_xlfn.IFNA(VLOOKUP($B123,Schools,'HP Schools Calculation'!OCO$1,0),"")</f>
        <v/>
      </c>
      <c r="OCO123" s="50" t="str">
        <f>_xlfn.IFNA(VLOOKUP($B123,Schools,'HP Schools Calculation'!OCP$1,0),"")</f>
        <v/>
      </c>
      <c r="OCP123" s="50" t="str">
        <f>_xlfn.IFNA(VLOOKUP($B123,Schools,'HP Schools Calculation'!OCQ$1,0),"")</f>
        <v/>
      </c>
      <c r="OCQ123" s="50" t="str">
        <f>_xlfn.IFNA(VLOOKUP($B123,Schools,'HP Schools Calculation'!OCR$1,0),"")</f>
        <v/>
      </c>
      <c r="OCR123" s="50" t="str">
        <f>_xlfn.IFNA(VLOOKUP($B123,Schools,'HP Schools Calculation'!OCS$1,0),"")</f>
        <v/>
      </c>
      <c r="OCS123" s="50" t="str">
        <f>_xlfn.IFNA(VLOOKUP($B123,Schools,'HP Schools Calculation'!OCT$1,0),"")</f>
        <v/>
      </c>
      <c r="OCT123" s="50" t="str">
        <f>_xlfn.IFNA(VLOOKUP($B123,Schools,'HP Schools Calculation'!OCU$1,0),"")</f>
        <v/>
      </c>
      <c r="OCU123" s="50" t="str">
        <f>_xlfn.IFNA(VLOOKUP($B123,Schools,'HP Schools Calculation'!OCV$1,0),"")</f>
        <v/>
      </c>
      <c r="OCV123" s="50" t="str">
        <f>_xlfn.IFNA(VLOOKUP($B123,Schools,'HP Schools Calculation'!OCW$1,0),"")</f>
        <v/>
      </c>
      <c r="OCW123" s="50" t="str">
        <f>_xlfn.IFNA(VLOOKUP($B123,Schools,'HP Schools Calculation'!OCX$1,0),"")</f>
        <v/>
      </c>
      <c r="OCX123" s="50" t="str">
        <f>_xlfn.IFNA(VLOOKUP($B123,Schools,'HP Schools Calculation'!OCY$1,0),"")</f>
        <v/>
      </c>
      <c r="OCY123" s="50" t="str">
        <f>_xlfn.IFNA(VLOOKUP($B123,Schools,'HP Schools Calculation'!OCZ$1,0),"")</f>
        <v/>
      </c>
      <c r="OCZ123" s="50" t="str">
        <f>_xlfn.IFNA(VLOOKUP($B123,Schools,'HP Schools Calculation'!ODA$1,0),"")</f>
        <v/>
      </c>
      <c r="ODA123" s="50" t="str">
        <f>_xlfn.IFNA(VLOOKUP($B123,Schools,'HP Schools Calculation'!ODB$1,0),"")</f>
        <v/>
      </c>
      <c r="ODB123" s="50" t="str">
        <f>_xlfn.IFNA(VLOOKUP($B123,Schools,'HP Schools Calculation'!ODC$1,0),"")</f>
        <v/>
      </c>
      <c r="ODC123" s="50" t="str">
        <f>_xlfn.IFNA(VLOOKUP($B123,Schools,'HP Schools Calculation'!ODD$1,0),"")</f>
        <v/>
      </c>
      <c r="ODD123" s="50" t="str">
        <f>_xlfn.IFNA(VLOOKUP($B123,Schools,'HP Schools Calculation'!ODE$1,0),"")</f>
        <v/>
      </c>
      <c r="ODE123" s="50" t="str">
        <f>_xlfn.IFNA(VLOOKUP($B123,Schools,'HP Schools Calculation'!ODF$1,0),"")</f>
        <v/>
      </c>
      <c r="ODF123" s="50" t="str">
        <f>_xlfn.IFNA(VLOOKUP($B123,Schools,'HP Schools Calculation'!ODG$1,0),"")</f>
        <v/>
      </c>
      <c r="ODG123" s="50" t="str">
        <f>_xlfn.IFNA(VLOOKUP($B123,Schools,'HP Schools Calculation'!ODH$1,0),"")</f>
        <v/>
      </c>
      <c r="ODH123" s="50" t="str">
        <f>_xlfn.IFNA(VLOOKUP($B123,Schools,'HP Schools Calculation'!ODI$1,0),"")</f>
        <v/>
      </c>
      <c r="ODI123" s="50" t="str">
        <f>_xlfn.IFNA(VLOOKUP($B123,Schools,'HP Schools Calculation'!ODJ$1,0),"")</f>
        <v/>
      </c>
      <c r="ODJ123" s="50" t="str">
        <f>_xlfn.IFNA(VLOOKUP($B123,Schools,'HP Schools Calculation'!ODK$1,0),"")</f>
        <v/>
      </c>
      <c r="ODK123" s="50" t="str">
        <f>_xlfn.IFNA(VLOOKUP($B123,Schools,'HP Schools Calculation'!ODL$1,0),"")</f>
        <v/>
      </c>
      <c r="ODL123" s="50" t="str">
        <f>_xlfn.IFNA(VLOOKUP($B123,Schools,'HP Schools Calculation'!ODM$1,0),"")</f>
        <v/>
      </c>
      <c r="ODM123" s="50" t="str">
        <f>_xlfn.IFNA(VLOOKUP($B123,Schools,'HP Schools Calculation'!ODN$1,0),"")</f>
        <v/>
      </c>
      <c r="ODN123" s="50" t="str">
        <f>_xlfn.IFNA(VLOOKUP($B123,Schools,'HP Schools Calculation'!ODO$1,0),"")</f>
        <v/>
      </c>
      <c r="ODO123" s="50" t="str">
        <f>_xlfn.IFNA(VLOOKUP($B123,Schools,'HP Schools Calculation'!ODP$1,0),"")</f>
        <v/>
      </c>
      <c r="ODP123" s="50" t="str">
        <f>_xlfn.IFNA(VLOOKUP($B123,Schools,'HP Schools Calculation'!ODQ$1,0),"")</f>
        <v/>
      </c>
      <c r="ODQ123" s="50" t="str">
        <f>_xlfn.IFNA(VLOOKUP($B123,Schools,'HP Schools Calculation'!ODR$1,0),"")</f>
        <v/>
      </c>
      <c r="ODR123" s="50" t="str">
        <f>_xlfn.IFNA(VLOOKUP($B123,Schools,'HP Schools Calculation'!ODS$1,0),"")</f>
        <v/>
      </c>
      <c r="ODS123" s="50" t="str">
        <f>_xlfn.IFNA(VLOOKUP($B123,Schools,'HP Schools Calculation'!ODT$1,0),"")</f>
        <v/>
      </c>
      <c r="ODT123" s="50" t="str">
        <f>_xlfn.IFNA(VLOOKUP($B123,Schools,'HP Schools Calculation'!ODU$1,0),"")</f>
        <v/>
      </c>
      <c r="ODU123" s="50" t="str">
        <f>_xlfn.IFNA(VLOOKUP($B123,Schools,'HP Schools Calculation'!ODV$1,0),"")</f>
        <v/>
      </c>
      <c r="ODV123" s="50" t="str">
        <f>_xlfn.IFNA(VLOOKUP($B123,Schools,'HP Schools Calculation'!ODW$1,0),"")</f>
        <v/>
      </c>
      <c r="ODW123" s="50" t="str">
        <f>_xlfn.IFNA(VLOOKUP($B123,Schools,'HP Schools Calculation'!ODX$1,0),"")</f>
        <v/>
      </c>
      <c r="ODX123" s="50" t="str">
        <f>_xlfn.IFNA(VLOOKUP($B123,Schools,'HP Schools Calculation'!ODY$1,0),"")</f>
        <v/>
      </c>
      <c r="ODY123" s="50" t="str">
        <f>_xlfn.IFNA(VLOOKUP($B123,Schools,'HP Schools Calculation'!ODZ$1,0),"")</f>
        <v/>
      </c>
      <c r="ODZ123" s="50" t="str">
        <f>_xlfn.IFNA(VLOOKUP($B123,Schools,'HP Schools Calculation'!OEA$1,0),"")</f>
        <v/>
      </c>
      <c r="OEA123" s="50" t="str">
        <f>_xlfn.IFNA(VLOOKUP($B123,Schools,'HP Schools Calculation'!OEB$1,0),"")</f>
        <v/>
      </c>
      <c r="OEB123" s="50" t="str">
        <f>_xlfn.IFNA(VLOOKUP($B123,Schools,'HP Schools Calculation'!OEC$1,0),"")</f>
        <v/>
      </c>
      <c r="OEC123" s="50" t="str">
        <f>_xlfn.IFNA(VLOOKUP($B123,Schools,'HP Schools Calculation'!OED$1,0),"")</f>
        <v/>
      </c>
      <c r="OED123" s="50" t="str">
        <f>_xlfn.IFNA(VLOOKUP($B123,Schools,'HP Schools Calculation'!OEE$1,0),"")</f>
        <v/>
      </c>
      <c r="OEE123" s="50" t="str">
        <f>_xlfn.IFNA(VLOOKUP($B123,Schools,'HP Schools Calculation'!OEF$1,0),"")</f>
        <v/>
      </c>
      <c r="OEF123" s="50" t="str">
        <f>_xlfn.IFNA(VLOOKUP($B123,Schools,'HP Schools Calculation'!OEG$1,0),"")</f>
        <v/>
      </c>
      <c r="OEG123" s="50" t="str">
        <f>_xlfn.IFNA(VLOOKUP($B123,Schools,'HP Schools Calculation'!OEH$1,0),"")</f>
        <v/>
      </c>
      <c r="OEH123" s="50" t="str">
        <f>_xlfn.IFNA(VLOOKUP($B123,Schools,'HP Schools Calculation'!OEI$1,0),"")</f>
        <v/>
      </c>
      <c r="OEI123" s="50" t="str">
        <f>_xlfn.IFNA(VLOOKUP($B123,Schools,'HP Schools Calculation'!OEJ$1,0),"")</f>
        <v/>
      </c>
      <c r="OEJ123" s="50" t="str">
        <f>_xlfn.IFNA(VLOOKUP($B123,Schools,'HP Schools Calculation'!OEK$1,0),"")</f>
        <v/>
      </c>
      <c r="OEK123" s="50" t="str">
        <f>_xlfn.IFNA(VLOOKUP($B123,Schools,'HP Schools Calculation'!OEL$1,0),"")</f>
        <v/>
      </c>
      <c r="OEL123" s="50" t="str">
        <f>_xlfn.IFNA(VLOOKUP($B123,Schools,'HP Schools Calculation'!OEM$1,0),"")</f>
        <v/>
      </c>
      <c r="OEM123" s="50" t="str">
        <f>_xlfn.IFNA(VLOOKUP($B123,Schools,'HP Schools Calculation'!OEN$1,0),"")</f>
        <v/>
      </c>
      <c r="OEN123" s="50" t="str">
        <f>_xlfn.IFNA(VLOOKUP($B123,Schools,'HP Schools Calculation'!OEO$1,0),"")</f>
        <v/>
      </c>
      <c r="OEO123" s="50" t="str">
        <f>_xlfn.IFNA(VLOOKUP($B123,Schools,'HP Schools Calculation'!OEP$1,0),"")</f>
        <v/>
      </c>
      <c r="OEP123" s="50" t="str">
        <f>_xlfn.IFNA(VLOOKUP($B123,Schools,'HP Schools Calculation'!OEQ$1,0),"")</f>
        <v/>
      </c>
      <c r="OEQ123" s="50" t="str">
        <f>_xlfn.IFNA(VLOOKUP($B123,Schools,'HP Schools Calculation'!OER$1,0),"")</f>
        <v/>
      </c>
      <c r="OER123" s="50" t="str">
        <f>_xlfn.IFNA(VLOOKUP($B123,Schools,'HP Schools Calculation'!OES$1,0),"")</f>
        <v/>
      </c>
      <c r="OES123" s="50" t="str">
        <f>_xlfn.IFNA(VLOOKUP($B123,Schools,'HP Schools Calculation'!OET$1,0),"")</f>
        <v/>
      </c>
      <c r="OET123" s="50" t="str">
        <f>_xlfn.IFNA(VLOOKUP($B123,Schools,'HP Schools Calculation'!OEU$1,0),"")</f>
        <v/>
      </c>
      <c r="OEU123" s="50" t="str">
        <f>_xlfn.IFNA(VLOOKUP($B123,Schools,'HP Schools Calculation'!OEV$1,0),"")</f>
        <v/>
      </c>
      <c r="OEV123" s="50" t="str">
        <f>_xlfn.IFNA(VLOOKUP($B123,Schools,'HP Schools Calculation'!OEW$1,0),"")</f>
        <v/>
      </c>
      <c r="OEW123" s="50" t="str">
        <f>_xlfn.IFNA(VLOOKUP($B123,Schools,'HP Schools Calculation'!OEX$1,0),"")</f>
        <v/>
      </c>
      <c r="OEX123" s="50" t="str">
        <f>_xlfn.IFNA(VLOOKUP($B123,Schools,'HP Schools Calculation'!OEY$1,0),"")</f>
        <v/>
      </c>
      <c r="OEY123" s="50" t="str">
        <f>_xlfn.IFNA(VLOOKUP($B123,Schools,'HP Schools Calculation'!OEZ$1,0),"")</f>
        <v/>
      </c>
      <c r="OEZ123" s="50" t="str">
        <f>_xlfn.IFNA(VLOOKUP($B123,Schools,'HP Schools Calculation'!OFA$1,0),"")</f>
        <v/>
      </c>
      <c r="OFA123" s="50" t="str">
        <f>_xlfn.IFNA(VLOOKUP($B123,Schools,'HP Schools Calculation'!OFB$1,0),"")</f>
        <v/>
      </c>
      <c r="OFB123" s="50" t="str">
        <f>_xlfn.IFNA(VLOOKUP($B123,Schools,'HP Schools Calculation'!OFC$1,0),"")</f>
        <v/>
      </c>
      <c r="OFC123" s="50" t="str">
        <f>_xlfn.IFNA(VLOOKUP($B123,Schools,'HP Schools Calculation'!OFD$1,0),"")</f>
        <v/>
      </c>
      <c r="OFD123" s="50" t="str">
        <f>_xlfn.IFNA(VLOOKUP($B123,Schools,'HP Schools Calculation'!OFE$1,0),"")</f>
        <v/>
      </c>
      <c r="OFE123" s="50" t="str">
        <f>_xlfn.IFNA(VLOOKUP($B123,Schools,'HP Schools Calculation'!OFF$1,0),"")</f>
        <v/>
      </c>
      <c r="OFF123" s="50" t="str">
        <f>_xlfn.IFNA(VLOOKUP($B123,Schools,'HP Schools Calculation'!OFG$1,0),"")</f>
        <v/>
      </c>
      <c r="OFG123" s="50" t="str">
        <f>_xlfn.IFNA(VLOOKUP($B123,Schools,'HP Schools Calculation'!OFH$1,0),"")</f>
        <v/>
      </c>
      <c r="OFH123" s="50" t="str">
        <f>_xlfn.IFNA(VLOOKUP($B123,Schools,'HP Schools Calculation'!OFI$1,0),"")</f>
        <v/>
      </c>
      <c r="OFI123" s="50" t="str">
        <f>_xlfn.IFNA(VLOOKUP($B123,Schools,'HP Schools Calculation'!OFJ$1,0),"")</f>
        <v/>
      </c>
      <c r="OFJ123" s="50" t="str">
        <f>_xlfn.IFNA(VLOOKUP($B123,Schools,'HP Schools Calculation'!OFK$1,0),"")</f>
        <v/>
      </c>
      <c r="OFK123" s="50" t="str">
        <f>_xlfn.IFNA(VLOOKUP($B123,Schools,'HP Schools Calculation'!OFL$1,0),"")</f>
        <v/>
      </c>
      <c r="OFL123" s="50" t="str">
        <f>_xlfn.IFNA(VLOOKUP($B123,Schools,'HP Schools Calculation'!OFM$1,0),"")</f>
        <v/>
      </c>
      <c r="OFM123" s="50" t="str">
        <f>_xlfn.IFNA(VLOOKUP($B123,Schools,'HP Schools Calculation'!OFN$1,0),"")</f>
        <v/>
      </c>
      <c r="OFN123" s="50" t="str">
        <f>_xlfn.IFNA(VLOOKUP($B123,Schools,'HP Schools Calculation'!OFO$1,0),"")</f>
        <v/>
      </c>
      <c r="OFO123" s="50" t="str">
        <f>_xlfn.IFNA(VLOOKUP($B123,Schools,'HP Schools Calculation'!OFP$1,0),"")</f>
        <v/>
      </c>
      <c r="OFP123" s="50" t="str">
        <f>_xlfn.IFNA(VLOOKUP($B123,Schools,'HP Schools Calculation'!OFQ$1,0),"")</f>
        <v/>
      </c>
      <c r="OFQ123" s="50" t="str">
        <f>_xlfn.IFNA(VLOOKUP($B123,Schools,'HP Schools Calculation'!OFR$1,0),"")</f>
        <v/>
      </c>
      <c r="OFR123" s="50" t="str">
        <f>_xlfn.IFNA(VLOOKUP($B123,Schools,'HP Schools Calculation'!OFS$1,0),"")</f>
        <v/>
      </c>
      <c r="OFS123" s="50" t="str">
        <f>_xlfn.IFNA(VLOOKUP($B123,Schools,'HP Schools Calculation'!OFT$1,0),"")</f>
        <v/>
      </c>
      <c r="OFT123" s="50" t="str">
        <f>_xlfn.IFNA(VLOOKUP($B123,Schools,'HP Schools Calculation'!OFU$1,0),"")</f>
        <v/>
      </c>
      <c r="OFU123" s="50" t="str">
        <f>_xlfn.IFNA(VLOOKUP($B123,Schools,'HP Schools Calculation'!OFV$1,0),"")</f>
        <v/>
      </c>
      <c r="OFV123" s="50" t="str">
        <f>_xlfn.IFNA(VLOOKUP($B123,Schools,'HP Schools Calculation'!OFW$1,0),"")</f>
        <v/>
      </c>
      <c r="OFW123" s="50" t="str">
        <f>_xlfn.IFNA(VLOOKUP($B123,Schools,'HP Schools Calculation'!OFX$1,0),"")</f>
        <v/>
      </c>
      <c r="OFX123" s="50" t="str">
        <f>_xlfn.IFNA(VLOOKUP($B123,Schools,'HP Schools Calculation'!OFY$1,0),"")</f>
        <v/>
      </c>
      <c r="OFY123" s="50" t="str">
        <f>_xlfn.IFNA(VLOOKUP($B123,Schools,'HP Schools Calculation'!OFZ$1,0),"")</f>
        <v/>
      </c>
      <c r="OFZ123" s="50" t="str">
        <f>_xlfn.IFNA(VLOOKUP($B123,Schools,'HP Schools Calculation'!OGA$1,0),"")</f>
        <v/>
      </c>
      <c r="OGA123" s="50" t="str">
        <f>_xlfn.IFNA(VLOOKUP($B123,Schools,'HP Schools Calculation'!OGB$1,0),"")</f>
        <v/>
      </c>
      <c r="OGB123" s="50" t="str">
        <f>_xlfn.IFNA(VLOOKUP($B123,Schools,'HP Schools Calculation'!OGC$1,0),"")</f>
        <v/>
      </c>
      <c r="OGC123" s="50" t="str">
        <f>_xlfn.IFNA(VLOOKUP($B123,Schools,'HP Schools Calculation'!OGD$1,0),"")</f>
        <v/>
      </c>
      <c r="OGD123" s="50" t="str">
        <f>_xlfn.IFNA(VLOOKUP($B123,Schools,'HP Schools Calculation'!OGE$1,0),"")</f>
        <v/>
      </c>
      <c r="OGE123" s="50" t="str">
        <f>_xlfn.IFNA(VLOOKUP($B123,Schools,'HP Schools Calculation'!OGF$1,0),"")</f>
        <v/>
      </c>
      <c r="OGF123" s="50" t="str">
        <f>_xlfn.IFNA(VLOOKUP($B123,Schools,'HP Schools Calculation'!OGG$1,0),"")</f>
        <v/>
      </c>
      <c r="OGG123" s="50" t="str">
        <f>_xlfn.IFNA(VLOOKUP($B123,Schools,'HP Schools Calculation'!OGH$1,0),"")</f>
        <v/>
      </c>
      <c r="OGH123" s="50" t="str">
        <f>_xlfn.IFNA(VLOOKUP($B123,Schools,'HP Schools Calculation'!OGI$1,0),"")</f>
        <v/>
      </c>
      <c r="OGI123" s="50" t="str">
        <f>_xlfn.IFNA(VLOOKUP($B123,Schools,'HP Schools Calculation'!OGJ$1,0),"")</f>
        <v/>
      </c>
      <c r="OGJ123" s="50" t="str">
        <f>_xlfn.IFNA(VLOOKUP($B123,Schools,'HP Schools Calculation'!OGK$1,0),"")</f>
        <v/>
      </c>
      <c r="OGK123" s="50" t="str">
        <f>_xlfn.IFNA(VLOOKUP($B123,Schools,'HP Schools Calculation'!OGL$1,0),"")</f>
        <v/>
      </c>
      <c r="OGL123" s="50" t="str">
        <f>_xlfn.IFNA(VLOOKUP($B123,Schools,'HP Schools Calculation'!OGM$1,0),"")</f>
        <v/>
      </c>
      <c r="OGM123" s="50" t="str">
        <f>_xlfn.IFNA(VLOOKUP($B123,Schools,'HP Schools Calculation'!OGN$1,0),"")</f>
        <v/>
      </c>
      <c r="OGN123" s="50" t="str">
        <f>_xlfn.IFNA(VLOOKUP($B123,Schools,'HP Schools Calculation'!OGO$1,0),"")</f>
        <v/>
      </c>
      <c r="OGO123" s="50" t="str">
        <f>_xlfn.IFNA(VLOOKUP($B123,Schools,'HP Schools Calculation'!OGP$1,0),"")</f>
        <v/>
      </c>
      <c r="OGP123" s="50" t="str">
        <f>_xlfn.IFNA(VLOOKUP($B123,Schools,'HP Schools Calculation'!OGQ$1,0),"")</f>
        <v/>
      </c>
      <c r="OGQ123" s="50" t="str">
        <f>_xlfn.IFNA(VLOOKUP($B123,Schools,'HP Schools Calculation'!OGR$1,0),"")</f>
        <v/>
      </c>
      <c r="OGR123" s="50" t="str">
        <f>_xlfn.IFNA(VLOOKUP($B123,Schools,'HP Schools Calculation'!OGS$1,0),"")</f>
        <v/>
      </c>
      <c r="OGS123" s="50" t="str">
        <f>_xlfn.IFNA(VLOOKUP($B123,Schools,'HP Schools Calculation'!OGT$1,0),"")</f>
        <v/>
      </c>
      <c r="OGT123" s="50" t="str">
        <f>_xlfn.IFNA(VLOOKUP($B123,Schools,'HP Schools Calculation'!OGU$1,0),"")</f>
        <v/>
      </c>
      <c r="OGU123" s="50" t="str">
        <f>_xlfn.IFNA(VLOOKUP($B123,Schools,'HP Schools Calculation'!OGV$1,0),"")</f>
        <v/>
      </c>
      <c r="OGV123" s="50" t="str">
        <f>_xlfn.IFNA(VLOOKUP($B123,Schools,'HP Schools Calculation'!OGW$1,0),"")</f>
        <v/>
      </c>
      <c r="OGW123" s="50" t="str">
        <f>_xlfn.IFNA(VLOOKUP($B123,Schools,'HP Schools Calculation'!OGX$1,0),"")</f>
        <v/>
      </c>
      <c r="OGX123" s="50" t="str">
        <f>_xlfn.IFNA(VLOOKUP($B123,Schools,'HP Schools Calculation'!OGY$1,0),"")</f>
        <v/>
      </c>
      <c r="OGY123" s="50" t="str">
        <f>_xlfn.IFNA(VLOOKUP($B123,Schools,'HP Schools Calculation'!OGZ$1,0),"")</f>
        <v/>
      </c>
      <c r="OGZ123" s="50" t="str">
        <f>_xlfn.IFNA(VLOOKUP($B123,Schools,'HP Schools Calculation'!OHA$1,0),"")</f>
        <v/>
      </c>
      <c r="OHA123" s="50" t="str">
        <f>_xlfn.IFNA(VLOOKUP($B123,Schools,'HP Schools Calculation'!OHB$1,0),"")</f>
        <v/>
      </c>
      <c r="OHB123" s="50" t="str">
        <f>_xlfn.IFNA(VLOOKUP($B123,Schools,'HP Schools Calculation'!OHC$1,0),"")</f>
        <v/>
      </c>
      <c r="OHC123" s="50" t="str">
        <f>_xlfn.IFNA(VLOOKUP($B123,Schools,'HP Schools Calculation'!OHD$1,0),"")</f>
        <v/>
      </c>
      <c r="OHD123" s="50" t="str">
        <f>_xlfn.IFNA(VLOOKUP($B123,Schools,'HP Schools Calculation'!OHE$1,0),"")</f>
        <v/>
      </c>
      <c r="OHE123" s="50" t="str">
        <f>_xlfn.IFNA(VLOOKUP($B123,Schools,'HP Schools Calculation'!OHF$1,0),"")</f>
        <v/>
      </c>
      <c r="OHF123" s="50" t="str">
        <f>_xlfn.IFNA(VLOOKUP($B123,Schools,'HP Schools Calculation'!OHG$1,0),"")</f>
        <v/>
      </c>
      <c r="OHG123" s="50" t="str">
        <f>_xlfn.IFNA(VLOOKUP($B123,Schools,'HP Schools Calculation'!OHH$1,0),"")</f>
        <v/>
      </c>
      <c r="OHH123" s="50" t="str">
        <f>_xlfn.IFNA(VLOOKUP($B123,Schools,'HP Schools Calculation'!OHI$1,0),"")</f>
        <v/>
      </c>
      <c r="OHI123" s="50" t="str">
        <f>_xlfn.IFNA(VLOOKUP($B123,Schools,'HP Schools Calculation'!OHJ$1,0),"")</f>
        <v/>
      </c>
      <c r="OHJ123" s="50" t="str">
        <f>_xlfn.IFNA(VLOOKUP($B123,Schools,'HP Schools Calculation'!OHK$1,0),"")</f>
        <v/>
      </c>
      <c r="OHK123" s="50" t="str">
        <f>_xlfn.IFNA(VLOOKUP($B123,Schools,'HP Schools Calculation'!OHL$1,0),"")</f>
        <v/>
      </c>
      <c r="OHL123" s="50" t="str">
        <f>_xlfn.IFNA(VLOOKUP($B123,Schools,'HP Schools Calculation'!OHM$1,0),"")</f>
        <v/>
      </c>
      <c r="OHM123" s="50" t="str">
        <f>_xlfn.IFNA(VLOOKUP($B123,Schools,'HP Schools Calculation'!OHN$1,0),"")</f>
        <v/>
      </c>
      <c r="OHN123" s="50" t="str">
        <f>_xlfn.IFNA(VLOOKUP($B123,Schools,'HP Schools Calculation'!OHO$1,0),"")</f>
        <v/>
      </c>
      <c r="OHO123" s="50" t="str">
        <f>_xlfn.IFNA(VLOOKUP($B123,Schools,'HP Schools Calculation'!OHP$1,0),"")</f>
        <v/>
      </c>
      <c r="OHP123" s="50" t="str">
        <f>_xlfn.IFNA(VLOOKUP($B123,Schools,'HP Schools Calculation'!OHQ$1,0),"")</f>
        <v/>
      </c>
      <c r="OHQ123" s="50" t="str">
        <f>_xlfn.IFNA(VLOOKUP($B123,Schools,'HP Schools Calculation'!OHR$1,0),"")</f>
        <v/>
      </c>
      <c r="OHR123" s="50" t="str">
        <f>_xlfn.IFNA(VLOOKUP($B123,Schools,'HP Schools Calculation'!OHS$1,0),"")</f>
        <v/>
      </c>
      <c r="OHS123" s="50" t="str">
        <f>_xlfn.IFNA(VLOOKUP($B123,Schools,'HP Schools Calculation'!OHT$1,0),"")</f>
        <v/>
      </c>
      <c r="OHT123" s="50" t="str">
        <f>_xlfn.IFNA(VLOOKUP($B123,Schools,'HP Schools Calculation'!OHU$1,0),"")</f>
        <v/>
      </c>
      <c r="OHU123" s="50" t="str">
        <f>_xlfn.IFNA(VLOOKUP($B123,Schools,'HP Schools Calculation'!OHV$1,0),"")</f>
        <v/>
      </c>
      <c r="OHV123" s="50" t="str">
        <f>_xlfn.IFNA(VLOOKUP($B123,Schools,'HP Schools Calculation'!OHW$1,0),"")</f>
        <v/>
      </c>
      <c r="OHW123" s="50" t="str">
        <f>_xlfn.IFNA(VLOOKUP($B123,Schools,'HP Schools Calculation'!OHX$1,0),"")</f>
        <v/>
      </c>
      <c r="OHX123" s="50" t="str">
        <f>_xlfn.IFNA(VLOOKUP($B123,Schools,'HP Schools Calculation'!OHY$1,0),"")</f>
        <v/>
      </c>
      <c r="OHY123" s="50" t="str">
        <f>_xlfn.IFNA(VLOOKUP($B123,Schools,'HP Schools Calculation'!OHZ$1,0),"")</f>
        <v/>
      </c>
      <c r="OHZ123" s="50" t="str">
        <f>_xlfn.IFNA(VLOOKUP($B123,Schools,'HP Schools Calculation'!OIA$1,0),"")</f>
        <v/>
      </c>
      <c r="OIA123" s="50" t="str">
        <f>_xlfn.IFNA(VLOOKUP($B123,Schools,'HP Schools Calculation'!OIB$1,0),"")</f>
        <v/>
      </c>
      <c r="OIB123" s="50" t="str">
        <f>_xlfn.IFNA(VLOOKUP($B123,Schools,'HP Schools Calculation'!OIC$1,0),"")</f>
        <v/>
      </c>
      <c r="OIC123" s="50" t="str">
        <f>_xlfn.IFNA(VLOOKUP($B123,Schools,'HP Schools Calculation'!OID$1,0),"")</f>
        <v/>
      </c>
      <c r="OID123" s="50" t="str">
        <f>_xlfn.IFNA(VLOOKUP($B123,Schools,'HP Schools Calculation'!OIE$1,0),"")</f>
        <v/>
      </c>
      <c r="OIE123" s="50" t="str">
        <f>_xlfn.IFNA(VLOOKUP($B123,Schools,'HP Schools Calculation'!OIF$1,0),"")</f>
        <v/>
      </c>
      <c r="OIF123" s="50" t="str">
        <f>_xlfn.IFNA(VLOOKUP($B123,Schools,'HP Schools Calculation'!OIG$1,0),"")</f>
        <v/>
      </c>
      <c r="OIG123" s="50" t="str">
        <f>_xlfn.IFNA(VLOOKUP($B123,Schools,'HP Schools Calculation'!OIH$1,0),"")</f>
        <v/>
      </c>
      <c r="OIH123" s="50" t="str">
        <f>_xlfn.IFNA(VLOOKUP($B123,Schools,'HP Schools Calculation'!OII$1,0),"")</f>
        <v/>
      </c>
      <c r="OII123" s="50" t="str">
        <f>_xlfn.IFNA(VLOOKUP($B123,Schools,'HP Schools Calculation'!OIJ$1,0),"")</f>
        <v/>
      </c>
      <c r="OIJ123" s="50" t="str">
        <f>_xlfn.IFNA(VLOOKUP($B123,Schools,'HP Schools Calculation'!OIK$1,0),"")</f>
        <v/>
      </c>
      <c r="OIK123" s="50" t="str">
        <f>_xlfn.IFNA(VLOOKUP($B123,Schools,'HP Schools Calculation'!OIL$1,0),"")</f>
        <v/>
      </c>
      <c r="OIL123" s="50" t="str">
        <f>_xlfn.IFNA(VLOOKUP($B123,Schools,'HP Schools Calculation'!OIM$1,0),"")</f>
        <v/>
      </c>
      <c r="OIM123" s="50" t="str">
        <f>_xlfn.IFNA(VLOOKUP($B123,Schools,'HP Schools Calculation'!OIN$1,0),"")</f>
        <v/>
      </c>
      <c r="OIN123" s="50" t="str">
        <f>_xlfn.IFNA(VLOOKUP($B123,Schools,'HP Schools Calculation'!OIO$1,0),"")</f>
        <v/>
      </c>
      <c r="OIO123" s="50" t="str">
        <f>_xlfn.IFNA(VLOOKUP($B123,Schools,'HP Schools Calculation'!OIP$1,0),"")</f>
        <v/>
      </c>
      <c r="OIP123" s="50" t="str">
        <f>_xlfn.IFNA(VLOOKUP($B123,Schools,'HP Schools Calculation'!OIQ$1,0),"")</f>
        <v/>
      </c>
      <c r="OIQ123" s="50" t="str">
        <f>_xlfn.IFNA(VLOOKUP($B123,Schools,'HP Schools Calculation'!OIR$1,0),"")</f>
        <v/>
      </c>
      <c r="OIR123" s="50" t="str">
        <f>_xlfn.IFNA(VLOOKUP($B123,Schools,'HP Schools Calculation'!OIS$1,0),"")</f>
        <v/>
      </c>
      <c r="OIS123" s="50" t="str">
        <f>_xlfn.IFNA(VLOOKUP($B123,Schools,'HP Schools Calculation'!OIT$1,0),"")</f>
        <v/>
      </c>
      <c r="OIT123" s="50" t="str">
        <f>_xlfn.IFNA(VLOOKUP($B123,Schools,'HP Schools Calculation'!OIU$1,0),"")</f>
        <v/>
      </c>
      <c r="OIU123" s="50" t="str">
        <f>_xlfn.IFNA(VLOOKUP($B123,Schools,'HP Schools Calculation'!OIV$1,0),"")</f>
        <v/>
      </c>
      <c r="OIV123" s="50" t="str">
        <f>_xlfn.IFNA(VLOOKUP($B123,Schools,'HP Schools Calculation'!OIW$1,0),"")</f>
        <v/>
      </c>
      <c r="OIW123" s="50" t="str">
        <f>_xlfn.IFNA(VLOOKUP($B123,Schools,'HP Schools Calculation'!OIX$1,0),"")</f>
        <v/>
      </c>
      <c r="OIX123" s="50" t="str">
        <f>_xlfn.IFNA(VLOOKUP($B123,Schools,'HP Schools Calculation'!OIY$1,0),"")</f>
        <v/>
      </c>
      <c r="OIY123" s="50" t="str">
        <f>_xlfn.IFNA(VLOOKUP($B123,Schools,'HP Schools Calculation'!OIZ$1,0),"")</f>
        <v/>
      </c>
      <c r="OIZ123" s="50" t="str">
        <f>_xlfn.IFNA(VLOOKUP($B123,Schools,'HP Schools Calculation'!OJA$1,0),"")</f>
        <v/>
      </c>
      <c r="OJA123" s="50" t="str">
        <f>_xlfn.IFNA(VLOOKUP($B123,Schools,'HP Schools Calculation'!OJB$1,0),"")</f>
        <v/>
      </c>
      <c r="OJB123" s="50" t="str">
        <f>_xlfn.IFNA(VLOOKUP($B123,Schools,'HP Schools Calculation'!OJC$1,0),"")</f>
        <v/>
      </c>
      <c r="OJC123" s="50" t="str">
        <f>_xlfn.IFNA(VLOOKUP($B123,Schools,'HP Schools Calculation'!OJD$1,0),"")</f>
        <v/>
      </c>
      <c r="OJD123" s="50" t="str">
        <f>_xlfn.IFNA(VLOOKUP($B123,Schools,'HP Schools Calculation'!OJE$1,0),"")</f>
        <v/>
      </c>
      <c r="OJE123" s="50" t="str">
        <f>_xlfn.IFNA(VLOOKUP($B123,Schools,'HP Schools Calculation'!OJF$1,0),"")</f>
        <v/>
      </c>
      <c r="OJF123" s="50" t="str">
        <f>_xlfn.IFNA(VLOOKUP($B123,Schools,'HP Schools Calculation'!OJG$1,0),"")</f>
        <v/>
      </c>
      <c r="OJG123" s="50" t="str">
        <f>_xlfn.IFNA(VLOOKUP($B123,Schools,'HP Schools Calculation'!OJH$1,0),"")</f>
        <v/>
      </c>
      <c r="OJH123" s="50" t="str">
        <f>_xlfn.IFNA(VLOOKUP($B123,Schools,'HP Schools Calculation'!OJI$1,0),"")</f>
        <v/>
      </c>
      <c r="OJI123" s="50" t="str">
        <f>_xlfn.IFNA(VLOOKUP($B123,Schools,'HP Schools Calculation'!OJJ$1,0),"")</f>
        <v/>
      </c>
      <c r="OJJ123" s="50" t="str">
        <f>_xlfn.IFNA(VLOOKUP($B123,Schools,'HP Schools Calculation'!OJK$1,0),"")</f>
        <v/>
      </c>
      <c r="OJK123" s="50" t="str">
        <f>_xlfn.IFNA(VLOOKUP($B123,Schools,'HP Schools Calculation'!OJL$1,0),"")</f>
        <v/>
      </c>
      <c r="OJL123" s="50" t="str">
        <f>_xlfn.IFNA(VLOOKUP($B123,Schools,'HP Schools Calculation'!OJM$1,0),"")</f>
        <v/>
      </c>
      <c r="OJM123" s="50" t="str">
        <f>_xlfn.IFNA(VLOOKUP($B123,Schools,'HP Schools Calculation'!OJN$1,0),"")</f>
        <v/>
      </c>
      <c r="OJN123" s="50" t="str">
        <f>_xlfn.IFNA(VLOOKUP($B123,Schools,'HP Schools Calculation'!OJO$1,0),"")</f>
        <v/>
      </c>
      <c r="OJO123" s="50" t="str">
        <f>_xlfn.IFNA(VLOOKUP($B123,Schools,'HP Schools Calculation'!OJP$1,0),"")</f>
        <v/>
      </c>
      <c r="OJP123" s="50" t="str">
        <f>_xlfn.IFNA(VLOOKUP($B123,Schools,'HP Schools Calculation'!OJQ$1,0),"")</f>
        <v/>
      </c>
      <c r="OJQ123" s="50" t="str">
        <f>_xlfn.IFNA(VLOOKUP($B123,Schools,'HP Schools Calculation'!OJR$1,0),"")</f>
        <v/>
      </c>
      <c r="OJR123" s="50" t="str">
        <f>_xlfn.IFNA(VLOOKUP($B123,Schools,'HP Schools Calculation'!OJS$1,0),"")</f>
        <v/>
      </c>
      <c r="OJS123" s="50" t="str">
        <f>_xlfn.IFNA(VLOOKUP($B123,Schools,'HP Schools Calculation'!OJT$1,0),"")</f>
        <v/>
      </c>
      <c r="OJT123" s="50" t="str">
        <f>_xlfn.IFNA(VLOOKUP($B123,Schools,'HP Schools Calculation'!OJU$1,0),"")</f>
        <v/>
      </c>
      <c r="OJU123" s="50" t="str">
        <f>_xlfn.IFNA(VLOOKUP($B123,Schools,'HP Schools Calculation'!OJV$1,0),"")</f>
        <v/>
      </c>
      <c r="OJV123" s="50" t="str">
        <f>_xlfn.IFNA(VLOOKUP($B123,Schools,'HP Schools Calculation'!OJW$1,0),"")</f>
        <v/>
      </c>
      <c r="OJW123" s="50" t="str">
        <f>_xlfn.IFNA(VLOOKUP($B123,Schools,'HP Schools Calculation'!OJX$1,0),"")</f>
        <v/>
      </c>
      <c r="OJX123" s="50" t="str">
        <f>_xlfn.IFNA(VLOOKUP($B123,Schools,'HP Schools Calculation'!OJY$1,0),"")</f>
        <v/>
      </c>
      <c r="OJY123" s="50" t="str">
        <f>_xlfn.IFNA(VLOOKUP($B123,Schools,'HP Schools Calculation'!OJZ$1,0),"")</f>
        <v/>
      </c>
      <c r="OJZ123" s="50" t="str">
        <f>_xlfn.IFNA(VLOOKUP($B123,Schools,'HP Schools Calculation'!OKA$1,0),"")</f>
        <v/>
      </c>
      <c r="OKA123" s="50" t="str">
        <f>_xlfn.IFNA(VLOOKUP($B123,Schools,'HP Schools Calculation'!OKB$1,0),"")</f>
        <v/>
      </c>
      <c r="OKB123" s="50" t="str">
        <f>_xlfn.IFNA(VLOOKUP($B123,Schools,'HP Schools Calculation'!OKC$1,0),"")</f>
        <v/>
      </c>
      <c r="OKC123" s="50" t="str">
        <f>_xlfn.IFNA(VLOOKUP($B123,Schools,'HP Schools Calculation'!OKD$1,0),"")</f>
        <v/>
      </c>
      <c r="OKD123" s="50" t="str">
        <f>_xlfn.IFNA(VLOOKUP($B123,Schools,'HP Schools Calculation'!OKE$1,0),"")</f>
        <v/>
      </c>
      <c r="OKE123" s="50" t="str">
        <f>_xlfn.IFNA(VLOOKUP($B123,Schools,'HP Schools Calculation'!OKF$1,0),"")</f>
        <v/>
      </c>
      <c r="OKF123" s="50" t="str">
        <f>_xlfn.IFNA(VLOOKUP($B123,Schools,'HP Schools Calculation'!OKG$1,0),"")</f>
        <v/>
      </c>
      <c r="OKG123" s="50" t="str">
        <f>_xlfn.IFNA(VLOOKUP($B123,Schools,'HP Schools Calculation'!OKH$1,0),"")</f>
        <v/>
      </c>
      <c r="OKH123" s="50" t="str">
        <f>_xlfn.IFNA(VLOOKUP($B123,Schools,'HP Schools Calculation'!OKI$1,0),"")</f>
        <v/>
      </c>
      <c r="OKI123" s="50" t="str">
        <f>_xlfn.IFNA(VLOOKUP($B123,Schools,'HP Schools Calculation'!OKJ$1,0),"")</f>
        <v/>
      </c>
      <c r="OKJ123" s="50" t="str">
        <f>_xlfn.IFNA(VLOOKUP($B123,Schools,'HP Schools Calculation'!OKK$1,0),"")</f>
        <v/>
      </c>
      <c r="OKK123" s="50" t="str">
        <f>_xlfn.IFNA(VLOOKUP($B123,Schools,'HP Schools Calculation'!OKL$1,0),"")</f>
        <v/>
      </c>
      <c r="OKL123" s="50" t="str">
        <f>_xlfn.IFNA(VLOOKUP($B123,Schools,'HP Schools Calculation'!OKM$1,0),"")</f>
        <v/>
      </c>
      <c r="OKM123" s="50" t="str">
        <f>_xlfn.IFNA(VLOOKUP($B123,Schools,'HP Schools Calculation'!OKN$1,0),"")</f>
        <v/>
      </c>
      <c r="OKN123" s="50" t="str">
        <f>_xlfn.IFNA(VLOOKUP($B123,Schools,'HP Schools Calculation'!OKO$1,0),"")</f>
        <v/>
      </c>
      <c r="OKO123" s="50" t="str">
        <f>_xlfn.IFNA(VLOOKUP($B123,Schools,'HP Schools Calculation'!OKP$1,0),"")</f>
        <v/>
      </c>
      <c r="OKP123" s="50" t="str">
        <f>_xlfn.IFNA(VLOOKUP($B123,Schools,'HP Schools Calculation'!OKQ$1,0),"")</f>
        <v/>
      </c>
      <c r="OKQ123" s="50" t="str">
        <f>_xlfn.IFNA(VLOOKUP($B123,Schools,'HP Schools Calculation'!OKR$1,0),"")</f>
        <v/>
      </c>
      <c r="OKR123" s="50" t="str">
        <f>_xlfn.IFNA(VLOOKUP($B123,Schools,'HP Schools Calculation'!OKS$1,0),"")</f>
        <v/>
      </c>
      <c r="OKS123" s="50" t="str">
        <f>_xlfn.IFNA(VLOOKUP($B123,Schools,'HP Schools Calculation'!OKT$1,0),"")</f>
        <v/>
      </c>
      <c r="OKT123" s="50" t="str">
        <f>_xlfn.IFNA(VLOOKUP($B123,Schools,'HP Schools Calculation'!OKU$1,0),"")</f>
        <v/>
      </c>
      <c r="OKU123" s="50" t="str">
        <f>_xlfn.IFNA(VLOOKUP($B123,Schools,'HP Schools Calculation'!OKV$1,0),"")</f>
        <v/>
      </c>
      <c r="OKV123" s="50" t="str">
        <f>_xlfn.IFNA(VLOOKUP($B123,Schools,'HP Schools Calculation'!OKW$1,0),"")</f>
        <v/>
      </c>
      <c r="OKW123" s="50" t="str">
        <f>_xlfn.IFNA(VLOOKUP($B123,Schools,'HP Schools Calculation'!OKX$1,0),"")</f>
        <v/>
      </c>
      <c r="OKX123" s="50" t="str">
        <f>_xlfn.IFNA(VLOOKUP($B123,Schools,'HP Schools Calculation'!OKY$1,0),"")</f>
        <v/>
      </c>
      <c r="OKY123" s="50" t="str">
        <f>_xlfn.IFNA(VLOOKUP($B123,Schools,'HP Schools Calculation'!OKZ$1,0),"")</f>
        <v/>
      </c>
      <c r="OKZ123" s="50" t="str">
        <f>_xlfn.IFNA(VLOOKUP($B123,Schools,'HP Schools Calculation'!OLA$1,0),"")</f>
        <v/>
      </c>
      <c r="OLA123" s="50" t="str">
        <f>_xlfn.IFNA(VLOOKUP($B123,Schools,'HP Schools Calculation'!OLB$1,0),"")</f>
        <v/>
      </c>
      <c r="OLB123" s="50" t="str">
        <f>_xlfn.IFNA(VLOOKUP($B123,Schools,'HP Schools Calculation'!OLC$1,0),"")</f>
        <v/>
      </c>
      <c r="OLC123" s="50" t="str">
        <f>_xlfn.IFNA(VLOOKUP($B123,Schools,'HP Schools Calculation'!OLD$1,0),"")</f>
        <v/>
      </c>
      <c r="OLD123" s="50" t="str">
        <f>_xlfn.IFNA(VLOOKUP($B123,Schools,'HP Schools Calculation'!OLE$1,0),"")</f>
        <v/>
      </c>
      <c r="OLE123" s="50" t="str">
        <f>_xlfn.IFNA(VLOOKUP($B123,Schools,'HP Schools Calculation'!OLF$1,0),"")</f>
        <v/>
      </c>
      <c r="OLF123" s="50" t="str">
        <f>_xlfn.IFNA(VLOOKUP($B123,Schools,'HP Schools Calculation'!OLG$1,0),"")</f>
        <v/>
      </c>
      <c r="OLG123" s="50" t="str">
        <f>_xlfn.IFNA(VLOOKUP($B123,Schools,'HP Schools Calculation'!OLH$1,0),"")</f>
        <v/>
      </c>
      <c r="OLH123" s="50" t="str">
        <f>_xlfn.IFNA(VLOOKUP($B123,Schools,'HP Schools Calculation'!OLI$1,0),"")</f>
        <v/>
      </c>
      <c r="OLI123" s="50" t="str">
        <f>_xlfn.IFNA(VLOOKUP($B123,Schools,'HP Schools Calculation'!OLJ$1,0),"")</f>
        <v/>
      </c>
      <c r="OLJ123" s="50" t="str">
        <f>_xlfn.IFNA(VLOOKUP($B123,Schools,'HP Schools Calculation'!OLK$1,0),"")</f>
        <v/>
      </c>
      <c r="OLK123" s="50" t="str">
        <f>_xlfn.IFNA(VLOOKUP($B123,Schools,'HP Schools Calculation'!OLL$1,0),"")</f>
        <v/>
      </c>
      <c r="OLL123" s="50" t="str">
        <f>_xlfn.IFNA(VLOOKUP($B123,Schools,'HP Schools Calculation'!OLM$1,0),"")</f>
        <v/>
      </c>
      <c r="OLM123" s="50" t="str">
        <f>_xlfn.IFNA(VLOOKUP($B123,Schools,'HP Schools Calculation'!OLN$1,0),"")</f>
        <v/>
      </c>
      <c r="OLN123" s="50" t="str">
        <f>_xlfn.IFNA(VLOOKUP($B123,Schools,'HP Schools Calculation'!OLO$1,0),"")</f>
        <v/>
      </c>
      <c r="OLO123" s="50" t="str">
        <f>_xlfn.IFNA(VLOOKUP($B123,Schools,'HP Schools Calculation'!OLP$1,0),"")</f>
        <v/>
      </c>
      <c r="OLP123" s="50" t="str">
        <f>_xlfn.IFNA(VLOOKUP($B123,Schools,'HP Schools Calculation'!OLQ$1,0),"")</f>
        <v/>
      </c>
      <c r="OLQ123" s="50" t="str">
        <f>_xlfn.IFNA(VLOOKUP($B123,Schools,'HP Schools Calculation'!OLR$1,0),"")</f>
        <v/>
      </c>
      <c r="OLR123" s="50" t="str">
        <f>_xlfn.IFNA(VLOOKUP($B123,Schools,'HP Schools Calculation'!OLS$1,0),"")</f>
        <v/>
      </c>
      <c r="OLS123" s="50" t="str">
        <f>_xlfn.IFNA(VLOOKUP($B123,Schools,'HP Schools Calculation'!OLT$1,0),"")</f>
        <v/>
      </c>
      <c r="OLT123" s="50" t="str">
        <f>_xlfn.IFNA(VLOOKUP($B123,Schools,'HP Schools Calculation'!OLU$1,0),"")</f>
        <v/>
      </c>
      <c r="OLU123" s="50" t="str">
        <f>_xlfn.IFNA(VLOOKUP($B123,Schools,'HP Schools Calculation'!OLV$1,0),"")</f>
        <v/>
      </c>
      <c r="OLV123" s="50" t="str">
        <f>_xlfn.IFNA(VLOOKUP($B123,Schools,'HP Schools Calculation'!OLW$1,0),"")</f>
        <v/>
      </c>
      <c r="OLW123" s="50" t="str">
        <f>_xlfn.IFNA(VLOOKUP($B123,Schools,'HP Schools Calculation'!OLX$1,0),"")</f>
        <v/>
      </c>
      <c r="OLX123" s="50" t="str">
        <f>_xlfn.IFNA(VLOOKUP($B123,Schools,'HP Schools Calculation'!OLY$1,0),"")</f>
        <v/>
      </c>
      <c r="OLY123" s="50" t="str">
        <f>_xlfn.IFNA(VLOOKUP($B123,Schools,'HP Schools Calculation'!OLZ$1,0),"")</f>
        <v/>
      </c>
      <c r="OLZ123" s="50" t="str">
        <f>_xlfn.IFNA(VLOOKUP($B123,Schools,'HP Schools Calculation'!OMA$1,0),"")</f>
        <v/>
      </c>
      <c r="OMA123" s="50" t="str">
        <f>_xlfn.IFNA(VLOOKUP($B123,Schools,'HP Schools Calculation'!OMB$1,0),"")</f>
        <v/>
      </c>
      <c r="OMB123" s="50" t="str">
        <f>_xlfn.IFNA(VLOOKUP($B123,Schools,'HP Schools Calculation'!OMC$1,0),"")</f>
        <v/>
      </c>
      <c r="OMC123" s="50" t="str">
        <f>_xlfn.IFNA(VLOOKUP($B123,Schools,'HP Schools Calculation'!OMD$1,0),"")</f>
        <v/>
      </c>
      <c r="OMD123" s="50" t="str">
        <f>_xlfn.IFNA(VLOOKUP($B123,Schools,'HP Schools Calculation'!OME$1,0),"")</f>
        <v/>
      </c>
      <c r="OME123" s="50" t="str">
        <f>_xlfn.IFNA(VLOOKUP($B123,Schools,'HP Schools Calculation'!OMF$1,0),"")</f>
        <v/>
      </c>
      <c r="OMF123" s="50" t="str">
        <f>_xlfn.IFNA(VLOOKUP($B123,Schools,'HP Schools Calculation'!OMG$1,0),"")</f>
        <v/>
      </c>
      <c r="OMG123" s="50" t="str">
        <f>_xlfn.IFNA(VLOOKUP($B123,Schools,'HP Schools Calculation'!OMH$1,0),"")</f>
        <v/>
      </c>
      <c r="OMH123" s="50" t="str">
        <f>_xlfn.IFNA(VLOOKUP($B123,Schools,'HP Schools Calculation'!OMI$1,0),"")</f>
        <v/>
      </c>
      <c r="OMI123" s="50" t="str">
        <f>_xlfn.IFNA(VLOOKUP($B123,Schools,'HP Schools Calculation'!OMJ$1,0),"")</f>
        <v/>
      </c>
      <c r="OMJ123" s="50" t="str">
        <f>_xlfn.IFNA(VLOOKUP($B123,Schools,'HP Schools Calculation'!OMK$1,0),"")</f>
        <v/>
      </c>
      <c r="OMK123" s="50" t="str">
        <f>_xlfn.IFNA(VLOOKUP($B123,Schools,'HP Schools Calculation'!OML$1,0),"")</f>
        <v/>
      </c>
      <c r="OML123" s="50" t="str">
        <f>_xlfn.IFNA(VLOOKUP($B123,Schools,'HP Schools Calculation'!OMM$1,0),"")</f>
        <v/>
      </c>
      <c r="OMM123" s="50" t="str">
        <f>_xlfn.IFNA(VLOOKUP($B123,Schools,'HP Schools Calculation'!OMN$1,0),"")</f>
        <v/>
      </c>
      <c r="OMN123" s="50" t="str">
        <f>_xlfn.IFNA(VLOOKUP($B123,Schools,'HP Schools Calculation'!OMO$1,0),"")</f>
        <v/>
      </c>
      <c r="OMO123" s="50" t="str">
        <f>_xlfn.IFNA(VLOOKUP($B123,Schools,'HP Schools Calculation'!OMP$1,0),"")</f>
        <v/>
      </c>
      <c r="OMP123" s="50" t="str">
        <f>_xlfn.IFNA(VLOOKUP($B123,Schools,'HP Schools Calculation'!OMQ$1,0),"")</f>
        <v/>
      </c>
      <c r="OMQ123" s="50" t="str">
        <f>_xlfn.IFNA(VLOOKUP($B123,Schools,'HP Schools Calculation'!OMR$1,0),"")</f>
        <v/>
      </c>
      <c r="OMR123" s="50" t="str">
        <f>_xlfn.IFNA(VLOOKUP($B123,Schools,'HP Schools Calculation'!OMS$1,0),"")</f>
        <v/>
      </c>
      <c r="OMS123" s="50" t="str">
        <f>_xlfn.IFNA(VLOOKUP($B123,Schools,'HP Schools Calculation'!OMT$1,0),"")</f>
        <v/>
      </c>
      <c r="OMT123" s="50" t="str">
        <f>_xlfn.IFNA(VLOOKUP($B123,Schools,'HP Schools Calculation'!OMU$1,0),"")</f>
        <v/>
      </c>
      <c r="OMU123" s="50" t="str">
        <f>_xlfn.IFNA(VLOOKUP($B123,Schools,'HP Schools Calculation'!OMV$1,0),"")</f>
        <v/>
      </c>
      <c r="OMV123" s="50" t="str">
        <f>_xlfn.IFNA(VLOOKUP($B123,Schools,'HP Schools Calculation'!OMW$1,0),"")</f>
        <v/>
      </c>
      <c r="OMW123" s="50" t="str">
        <f>_xlfn.IFNA(VLOOKUP($B123,Schools,'HP Schools Calculation'!OMX$1,0),"")</f>
        <v/>
      </c>
      <c r="OMX123" s="50" t="str">
        <f>_xlfn.IFNA(VLOOKUP($B123,Schools,'HP Schools Calculation'!OMY$1,0),"")</f>
        <v/>
      </c>
      <c r="OMY123" s="50" t="str">
        <f>_xlfn.IFNA(VLOOKUP($B123,Schools,'HP Schools Calculation'!OMZ$1,0),"")</f>
        <v/>
      </c>
      <c r="OMZ123" s="50" t="str">
        <f>_xlfn.IFNA(VLOOKUP($B123,Schools,'HP Schools Calculation'!ONA$1,0),"")</f>
        <v/>
      </c>
      <c r="ONA123" s="50" t="str">
        <f>_xlfn.IFNA(VLOOKUP($B123,Schools,'HP Schools Calculation'!ONB$1,0),"")</f>
        <v/>
      </c>
      <c r="ONB123" s="50" t="str">
        <f>_xlfn.IFNA(VLOOKUP($B123,Schools,'HP Schools Calculation'!ONC$1,0),"")</f>
        <v/>
      </c>
      <c r="ONC123" s="50" t="str">
        <f>_xlfn.IFNA(VLOOKUP($B123,Schools,'HP Schools Calculation'!OND$1,0),"")</f>
        <v/>
      </c>
      <c r="OND123" s="50" t="str">
        <f>_xlfn.IFNA(VLOOKUP($B123,Schools,'HP Schools Calculation'!ONE$1,0),"")</f>
        <v/>
      </c>
      <c r="ONE123" s="50" t="str">
        <f>_xlfn.IFNA(VLOOKUP($B123,Schools,'HP Schools Calculation'!ONF$1,0),"")</f>
        <v/>
      </c>
      <c r="ONF123" s="50" t="str">
        <f>_xlfn.IFNA(VLOOKUP($B123,Schools,'HP Schools Calculation'!ONG$1,0),"")</f>
        <v/>
      </c>
      <c r="ONG123" s="50" t="str">
        <f>_xlfn.IFNA(VLOOKUP($B123,Schools,'HP Schools Calculation'!ONH$1,0),"")</f>
        <v/>
      </c>
      <c r="ONH123" s="50" t="str">
        <f>_xlfn.IFNA(VLOOKUP($B123,Schools,'HP Schools Calculation'!ONI$1,0),"")</f>
        <v/>
      </c>
      <c r="ONI123" s="50" t="str">
        <f>_xlfn.IFNA(VLOOKUP($B123,Schools,'HP Schools Calculation'!ONJ$1,0),"")</f>
        <v/>
      </c>
      <c r="ONJ123" s="50" t="str">
        <f>_xlfn.IFNA(VLOOKUP($B123,Schools,'HP Schools Calculation'!ONK$1,0),"")</f>
        <v/>
      </c>
      <c r="ONK123" s="50" t="str">
        <f>_xlfn.IFNA(VLOOKUP($B123,Schools,'HP Schools Calculation'!ONL$1,0),"")</f>
        <v/>
      </c>
      <c r="ONL123" s="50" t="str">
        <f>_xlfn.IFNA(VLOOKUP($B123,Schools,'HP Schools Calculation'!ONM$1,0),"")</f>
        <v/>
      </c>
      <c r="ONM123" s="50" t="str">
        <f>_xlfn.IFNA(VLOOKUP($B123,Schools,'HP Schools Calculation'!ONN$1,0),"")</f>
        <v/>
      </c>
      <c r="ONN123" s="50" t="str">
        <f>_xlfn.IFNA(VLOOKUP($B123,Schools,'HP Schools Calculation'!ONO$1,0),"")</f>
        <v/>
      </c>
      <c r="ONO123" s="50" t="str">
        <f>_xlfn.IFNA(VLOOKUP($B123,Schools,'HP Schools Calculation'!ONP$1,0),"")</f>
        <v/>
      </c>
      <c r="ONP123" s="50" t="str">
        <f>_xlfn.IFNA(VLOOKUP($B123,Schools,'HP Schools Calculation'!ONQ$1,0),"")</f>
        <v/>
      </c>
      <c r="ONQ123" s="50" t="str">
        <f>_xlfn.IFNA(VLOOKUP($B123,Schools,'HP Schools Calculation'!ONR$1,0),"")</f>
        <v/>
      </c>
      <c r="ONR123" s="50" t="str">
        <f>_xlfn.IFNA(VLOOKUP($B123,Schools,'HP Schools Calculation'!ONS$1,0),"")</f>
        <v/>
      </c>
      <c r="ONS123" s="50" t="str">
        <f>_xlfn.IFNA(VLOOKUP($B123,Schools,'HP Schools Calculation'!ONT$1,0),"")</f>
        <v/>
      </c>
      <c r="ONT123" s="50" t="str">
        <f>_xlfn.IFNA(VLOOKUP($B123,Schools,'HP Schools Calculation'!ONU$1,0),"")</f>
        <v/>
      </c>
      <c r="ONU123" s="50" t="str">
        <f>_xlfn.IFNA(VLOOKUP($B123,Schools,'HP Schools Calculation'!ONV$1,0),"")</f>
        <v/>
      </c>
      <c r="ONV123" s="50" t="str">
        <f>_xlfn.IFNA(VLOOKUP($B123,Schools,'HP Schools Calculation'!ONW$1,0),"")</f>
        <v/>
      </c>
      <c r="ONW123" s="50" t="str">
        <f>_xlfn.IFNA(VLOOKUP($B123,Schools,'HP Schools Calculation'!ONX$1,0),"")</f>
        <v/>
      </c>
      <c r="ONX123" s="50" t="str">
        <f>_xlfn.IFNA(VLOOKUP($B123,Schools,'HP Schools Calculation'!ONY$1,0),"")</f>
        <v/>
      </c>
      <c r="ONY123" s="50" t="str">
        <f>_xlfn.IFNA(VLOOKUP($B123,Schools,'HP Schools Calculation'!ONZ$1,0),"")</f>
        <v/>
      </c>
      <c r="ONZ123" s="50" t="str">
        <f>_xlfn.IFNA(VLOOKUP($B123,Schools,'HP Schools Calculation'!OOA$1,0),"")</f>
        <v/>
      </c>
      <c r="OOA123" s="50" t="str">
        <f>_xlfn.IFNA(VLOOKUP($B123,Schools,'HP Schools Calculation'!OOB$1,0),"")</f>
        <v/>
      </c>
      <c r="OOB123" s="50" t="str">
        <f>_xlfn.IFNA(VLOOKUP($B123,Schools,'HP Schools Calculation'!OOC$1,0),"")</f>
        <v/>
      </c>
      <c r="OOC123" s="50" t="str">
        <f>_xlfn.IFNA(VLOOKUP($B123,Schools,'HP Schools Calculation'!OOD$1,0),"")</f>
        <v/>
      </c>
      <c r="OOD123" s="50" t="str">
        <f>_xlfn.IFNA(VLOOKUP($B123,Schools,'HP Schools Calculation'!OOE$1,0),"")</f>
        <v/>
      </c>
      <c r="OOE123" s="50" t="str">
        <f>_xlfn.IFNA(VLOOKUP($B123,Schools,'HP Schools Calculation'!OOF$1,0),"")</f>
        <v/>
      </c>
      <c r="OOF123" s="50" t="str">
        <f>_xlfn.IFNA(VLOOKUP($B123,Schools,'HP Schools Calculation'!OOG$1,0),"")</f>
        <v/>
      </c>
      <c r="OOG123" s="50" t="str">
        <f>_xlfn.IFNA(VLOOKUP($B123,Schools,'HP Schools Calculation'!OOH$1,0),"")</f>
        <v/>
      </c>
      <c r="OOH123" s="50" t="str">
        <f>_xlfn.IFNA(VLOOKUP($B123,Schools,'HP Schools Calculation'!OOI$1,0),"")</f>
        <v/>
      </c>
      <c r="OOI123" s="50" t="str">
        <f>_xlfn.IFNA(VLOOKUP($B123,Schools,'HP Schools Calculation'!OOJ$1,0),"")</f>
        <v/>
      </c>
      <c r="OOJ123" s="50" t="str">
        <f>_xlfn.IFNA(VLOOKUP($B123,Schools,'HP Schools Calculation'!OOK$1,0),"")</f>
        <v/>
      </c>
      <c r="OOK123" s="50" t="str">
        <f>_xlfn.IFNA(VLOOKUP($B123,Schools,'HP Schools Calculation'!OOL$1,0),"")</f>
        <v/>
      </c>
      <c r="OOL123" s="50" t="str">
        <f>_xlfn.IFNA(VLOOKUP($B123,Schools,'HP Schools Calculation'!OOM$1,0),"")</f>
        <v/>
      </c>
      <c r="OOM123" s="50" t="str">
        <f>_xlfn.IFNA(VLOOKUP($B123,Schools,'HP Schools Calculation'!OON$1,0),"")</f>
        <v/>
      </c>
      <c r="OON123" s="50" t="str">
        <f>_xlfn.IFNA(VLOOKUP($B123,Schools,'HP Schools Calculation'!OOO$1,0),"")</f>
        <v/>
      </c>
      <c r="OOO123" s="50" t="str">
        <f>_xlfn.IFNA(VLOOKUP($B123,Schools,'HP Schools Calculation'!OOP$1,0),"")</f>
        <v/>
      </c>
      <c r="OOP123" s="50" t="str">
        <f>_xlfn.IFNA(VLOOKUP($B123,Schools,'HP Schools Calculation'!OOQ$1,0),"")</f>
        <v/>
      </c>
      <c r="OOQ123" s="50" t="str">
        <f>_xlfn.IFNA(VLOOKUP($B123,Schools,'HP Schools Calculation'!OOR$1,0),"")</f>
        <v/>
      </c>
      <c r="OOR123" s="50" t="str">
        <f>_xlfn.IFNA(VLOOKUP($B123,Schools,'HP Schools Calculation'!OOS$1,0),"")</f>
        <v/>
      </c>
      <c r="OOS123" s="50" t="str">
        <f>_xlfn.IFNA(VLOOKUP($B123,Schools,'HP Schools Calculation'!OOT$1,0),"")</f>
        <v/>
      </c>
      <c r="OOT123" s="50" t="str">
        <f>_xlfn.IFNA(VLOOKUP($B123,Schools,'HP Schools Calculation'!OOU$1,0),"")</f>
        <v/>
      </c>
      <c r="OOU123" s="50" t="str">
        <f>_xlfn.IFNA(VLOOKUP($B123,Schools,'HP Schools Calculation'!OOV$1,0),"")</f>
        <v/>
      </c>
      <c r="OOV123" s="50" t="str">
        <f>_xlfn.IFNA(VLOOKUP($B123,Schools,'HP Schools Calculation'!OOW$1,0),"")</f>
        <v/>
      </c>
      <c r="OOW123" s="50" t="str">
        <f>_xlfn.IFNA(VLOOKUP($B123,Schools,'HP Schools Calculation'!OOX$1,0),"")</f>
        <v/>
      </c>
      <c r="OOX123" s="50" t="str">
        <f>_xlfn.IFNA(VLOOKUP($B123,Schools,'HP Schools Calculation'!OOY$1,0),"")</f>
        <v/>
      </c>
      <c r="OOY123" s="50" t="str">
        <f>_xlfn.IFNA(VLOOKUP($B123,Schools,'HP Schools Calculation'!OOZ$1,0),"")</f>
        <v/>
      </c>
      <c r="OOZ123" s="50" t="str">
        <f>_xlfn.IFNA(VLOOKUP($B123,Schools,'HP Schools Calculation'!OPA$1,0),"")</f>
        <v/>
      </c>
      <c r="OPA123" s="50" t="str">
        <f>_xlfn.IFNA(VLOOKUP($B123,Schools,'HP Schools Calculation'!OPB$1,0),"")</f>
        <v/>
      </c>
      <c r="OPB123" s="50" t="str">
        <f>_xlfn.IFNA(VLOOKUP($B123,Schools,'HP Schools Calculation'!OPC$1,0),"")</f>
        <v/>
      </c>
      <c r="OPC123" s="50" t="str">
        <f>_xlfn.IFNA(VLOOKUP($B123,Schools,'HP Schools Calculation'!OPD$1,0),"")</f>
        <v/>
      </c>
      <c r="OPD123" s="50" t="str">
        <f>_xlfn.IFNA(VLOOKUP($B123,Schools,'HP Schools Calculation'!OPE$1,0),"")</f>
        <v/>
      </c>
      <c r="OPE123" s="50" t="str">
        <f>_xlfn.IFNA(VLOOKUP($B123,Schools,'HP Schools Calculation'!OPF$1,0),"")</f>
        <v/>
      </c>
      <c r="OPF123" s="50" t="str">
        <f>_xlfn.IFNA(VLOOKUP($B123,Schools,'HP Schools Calculation'!OPG$1,0),"")</f>
        <v/>
      </c>
      <c r="OPG123" s="50" t="str">
        <f>_xlfn.IFNA(VLOOKUP($B123,Schools,'HP Schools Calculation'!OPH$1,0),"")</f>
        <v/>
      </c>
      <c r="OPH123" s="50" t="str">
        <f>_xlfn.IFNA(VLOOKUP($B123,Schools,'HP Schools Calculation'!OPI$1,0),"")</f>
        <v/>
      </c>
      <c r="OPI123" s="50" t="str">
        <f>_xlfn.IFNA(VLOOKUP($B123,Schools,'HP Schools Calculation'!OPJ$1,0),"")</f>
        <v/>
      </c>
      <c r="OPJ123" s="50" t="str">
        <f>_xlfn.IFNA(VLOOKUP($B123,Schools,'HP Schools Calculation'!OPK$1,0),"")</f>
        <v/>
      </c>
      <c r="OPK123" s="50" t="str">
        <f>_xlfn.IFNA(VLOOKUP($B123,Schools,'HP Schools Calculation'!OPL$1,0),"")</f>
        <v/>
      </c>
      <c r="OPL123" s="50" t="str">
        <f>_xlfn.IFNA(VLOOKUP($B123,Schools,'HP Schools Calculation'!OPM$1,0),"")</f>
        <v/>
      </c>
      <c r="OPM123" s="50" t="str">
        <f>_xlfn.IFNA(VLOOKUP($B123,Schools,'HP Schools Calculation'!OPN$1,0),"")</f>
        <v/>
      </c>
      <c r="OPN123" s="50" t="str">
        <f>_xlfn.IFNA(VLOOKUP($B123,Schools,'HP Schools Calculation'!OPO$1,0),"")</f>
        <v/>
      </c>
      <c r="OPO123" s="50" t="str">
        <f>_xlfn.IFNA(VLOOKUP($B123,Schools,'HP Schools Calculation'!OPP$1,0),"")</f>
        <v/>
      </c>
      <c r="OPP123" s="50" t="str">
        <f>_xlfn.IFNA(VLOOKUP($B123,Schools,'HP Schools Calculation'!OPQ$1,0),"")</f>
        <v/>
      </c>
      <c r="OPQ123" s="50" t="str">
        <f>_xlfn.IFNA(VLOOKUP($B123,Schools,'HP Schools Calculation'!OPR$1,0),"")</f>
        <v/>
      </c>
      <c r="OPR123" s="50" t="str">
        <f>_xlfn.IFNA(VLOOKUP($B123,Schools,'HP Schools Calculation'!OPS$1,0),"")</f>
        <v/>
      </c>
      <c r="OPS123" s="50" t="str">
        <f>_xlfn.IFNA(VLOOKUP($B123,Schools,'HP Schools Calculation'!OPT$1,0),"")</f>
        <v/>
      </c>
      <c r="OPT123" s="50" t="str">
        <f>_xlfn.IFNA(VLOOKUP($B123,Schools,'HP Schools Calculation'!OPU$1,0),"")</f>
        <v/>
      </c>
      <c r="OPU123" s="50" t="str">
        <f>_xlfn.IFNA(VLOOKUP($B123,Schools,'HP Schools Calculation'!OPV$1,0),"")</f>
        <v/>
      </c>
      <c r="OPV123" s="50" t="str">
        <f>_xlfn.IFNA(VLOOKUP($B123,Schools,'HP Schools Calculation'!OPW$1,0),"")</f>
        <v/>
      </c>
      <c r="OPW123" s="50" t="str">
        <f>_xlfn.IFNA(VLOOKUP($B123,Schools,'HP Schools Calculation'!OPX$1,0),"")</f>
        <v/>
      </c>
      <c r="OPX123" s="50" t="str">
        <f>_xlfn.IFNA(VLOOKUP($B123,Schools,'HP Schools Calculation'!OPY$1,0),"")</f>
        <v/>
      </c>
      <c r="OPY123" s="50" t="str">
        <f>_xlfn.IFNA(VLOOKUP($B123,Schools,'HP Schools Calculation'!OPZ$1,0),"")</f>
        <v/>
      </c>
      <c r="OPZ123" s="50" t="str">
        <f>_xlfn.IFNA(VLOOKUP($B123,Schools,'HP Schools Calculation'!OQA$1,0),"")</f>
        <v/>
      </c>
      <c r="OQA123" s="50" t="str">
        <f>_xlfn.IFNA(VLOOKUP($B123,Schools,'HP Schools Calculation'!OQB$1,0),"")</f>
        <v/>
      </c>
      <c r="OQB123" s="50" t="str">
        <f>_xlfn.IFNA(VLOOKUP($B123,Schools,'HP Schools Calculation'!OQC$1,0),"")</f>
        <v/>
      </c>
      <c r="OQC123" s="50" t="str">
        <f>_xlfn.IFNA(VLOOKUP($B123,Schools,'HP Schools Calculation'!OQD$1,0),"")</f>
        <v/>
      </c>
      <c r="OQD123" s="50" t="str">
        <f>_xlfn.IFNA(VLOOKUP($B123,Schools,'HP Schools Calculation'!OQE$1,0),"")</f>
        <v/>
      </c>
      <c r="OQE123" s="50" t="str">
        <f>_xlfn.IFNA(VLOOKUP($B123,Schools,'HP Schools Calculation'!OQF$1,0),"")</f>
        <v/>
      </c>
      <c r="OQF123" s="50" t="str">
        <f>_xlfn.IFNA(VLOOKUP($B123,Schools,'HP Schools Calculation'!OQG$1,0),"")</f>
        <v/>
      </c>
      <c r="OQG123" s="50" t="str">
        <f>_xlfn.IFNA(VLOOKUP($B123,Schools,'HP Schools Calculation'!OQH$1,0),"")</f>
        <v/>
      </c>
      <c r="OQH123" s="50" t="str">
        <f>_xlfn.IFNA(VLOOKUP($B123,Schools,'HP Schools Calculation'!OQI$1,0),"")</f>
        <v/>
      </c>
      <c r="OQI123" s="50" t="str">
        <f>_xlfn.IFNA(VLOOKUP($B123,Schools,'HP Schools Calculation'!OQJ$1,0),"")</f>
        <v/>
      </c>
      <c r="OQJ123" s="50" t="str">
        <f>_xlfn.IFNA(VLOOKUP($B123,Schools,'HP Schools Calculation'!OQK$1,0),"")</f>
        <v/>
      </c>
      <c r="OQK123" s="50" t="str">
        <f>_xlfn.IFNA(VLOOKUP($B123,Schools,'HP Schools Calculation'!OQL$1,0),"")</f>
        <v/>
      </c>
      <c r="OQL123" s="50" t="str">
        <f>_xlfn.IFNA(VLOOKUP($B123,Schools,'HP Schools Calculation'!OQM$1,0),"")</f>
        <v/>
      </c>
      <c r="OQM123" s="50" t="str">
        <f>_xlfn.IFNA(VLOOKUP($B123,Schools,'HP Schools Calculation'!OQN$1,0),"")</f>
        <v/>
      </c>
      <c r="OQN123" s="50" t="str">
        <f>_xlfn.IFNA(VLOOKUP($B123,Schools,'HP Schools Calculation'!OQO$1,0),"")</f>
        <v/>
      </c>
      <c r="OQO123" s="50" t="str">
        <f>_xlfn.IFNA(VLOOKUP($B123,Schools,'HP Schools Calculation'!OQP$1,0),"")</f>
        <v/>
      </c>
      <c r="OQP123" s="50" t="str">
        <f>_xlfn.IFNA(VLOOKUP($B123,Schools,'HP Schools Calculation'!OQQ$1,0),"")</f>
        <v/>
      </c>
      <c r="OQQ123" s="50" t="str">
        <f>_xlfn.IFNA(VLOOKUP($B123,Schools,'HP Schools Calculation'!OQR$1,0),"")</f>
        <v/>
      </c>
      <c r="OQR123" s="50" t="str">
        <f>_xlfn.IFNA(VLOOKUP($B123,Schools,'HP Schools Calculation'!OQS$1,0),"")</f>
        <v/>
      </c>
      <c r="OQS123" s="50" t="str">
        <f>_xlfn.IFNA(VLOOKUP($B123,Schools,'HP Schools Calculation'!OQT$1,0),"")</f>
        <v/>
      </c>
      <c r="OQT123" s="50" t="str">
        <f>_xlfn.IFNA(VLOOKUP($B123,Schools,'HP Schools Calculation'!OQU$1,0),"")</f>
        <v/>
      </c>
      <c r="OQU123" s="50" t="str">
        <f>_xlfn.IFNA(VLOOKUP($B123,Schools,'HP Schools Calculation'!OQV$1,0),"")</f>
        <v/>
      </c>
      <c r="OQV123" s="50" t="str">
        <f>_xlfn.IFNA(VLOOKUP($B123,Schools,'HP Schools Calculation'!OQW$1,0),"")</f>
        <v/>
      </c>
      <c r="OQW123" s="50" t="str">
        <f>_xlfn.IFNA(VLOOKUP($B123,Schools,'HP Schools Calculation'!OQX$1,0),"")</f>
        <v/>
      </c>
      <c r="OQX123" s="50" t="str">
        <f>_xlfn.IFNA(VLOOKUP($B123,Schools,'HP Schools Calculation'!OQY$1,0),"")</f>
        <v/>
      </c>
      <c r="OQY123" s="50" t="str">
        <f>_xlfn.IFNA(VLOOKUP($B123,Schools,'HP Schools Calculation'!OQZ$1,0),"")</f>
        <v/>
      </c>
      <c r="OQZ123" s="50" t="str">
        <f>_xlfn.IFNA(VLOOKUP($B123,Schools,'HP Schools Calculation'!ORA$1,0),"")</f>
        <v/>
      </c>
      <c r="ORA123" s="50" t="str">
        <f>_xlfn.IFNA(VLOOKUP($B123,Schools,'HP Schools Calculation'!ORB$1,0),"")</f>
        <v/>
      </c>
      <c r="ORB123" s="50" t="str">
        <f>_xlfn.IFNA(VLOOKUP($B123,Schools,'HP Schools Calculation'!ORC$1,0),"")</f>
        <v/>
      </c>
      <c r="ORC123" s="50" t="str">
        <f>_xlfn.IFNA(VLOOKUP($B123,Schools,'HP Schools Calculation'!ORD$1,0),"")</f>
        <v/>
      </c>
      <c r="ORD123" s="50" t="str">
        <f>_xlfn.IFNA(VLOOKUP($B123,Schools,'HP Schools Calculation'!ORE$1,0),"")</f>
        <v/>
      </c>
      <c r="ORE123" s="50" t="str">
        <f>_xlfn.IFNA(VLOOKUP($B123,Schools,'HP Schools Calculation'!ORF$1,0),"")</f>
        <v/>
      </c>
      <c r="ORF123" s="50" t="str">
        <f>_xlfn.IFNA(VLOOKUP($B123,Schools,'HP Schools Calculation'!ORG$1,0),"")</f>
        <v/>
      </c>
      <c r="ORG123" s="50" t="str">
        <f>_xlfn.IFNA(VLOOKUP($B123,Schools,'HP Schools Calculation'!ORH$1,0),"")</f>
        <v/>
      </c>
      <c r="ORH123" s="50" t="str">
        <f>_xlfn.IFNA(VLOOKUP($B123,Schools,'HP Schools Calculation'!ORI$1,0),"")</f>
        <v/>
      </c>
      <c r="ORI123" s="50" t="str">
        <f>_xlfn.IFNA(VLOOKUP($B123,Schools,'HP Schools Calculation'!ORJ$1,0),"")</f>
        <v/>
      </c>
      <c r="ORJ123" s="50" t="str">
        <f>_xlfn.IFNA(VLOOKUP($B123,Schools,'HP Schools Calculation'!ORK$1,0),"")</f>
        <v/>
      </c>
      <c r="ORK123" s="50" t="str">
        <f>_xlfn.IFNA(VLOOKUP($B123,Schools,'HP Schools Calculation'!ORL$1,0),"")</f>
        <v/>
      </c>
      <c r="ORL123" s="50" t="str">
        <f>_xlfn.IFNA(VLOOKUP($B123,Schools,'HP Schools Calculation'!ORM$1,0),"")</f>
        <v/>
      </c>
      <c r="ORM123" s="50" t="str">
        <f>_xlfn.IFNA(VLOOKUP($B123,Schools,'HP Schools Calculation'!ORN$1,0),"")</f>
        <v/>
      </c>
      <c r="ORN123" s="50" t="str">
        <f>_xlfn.IFNA(VLOOKUP($B123,Schools,'HP Schools Calculation'!ORO$1,0),"")</f>
        <v/>
      </c>
      <c r="ORO123" s="50" t="str">
        <f>_xlfn.IFNA(VLOOKUP($B123,Schools,'HP Schools Calculation'!ORP$1,0),"")</f>
        <v/>
      </c>
      <c r="ORP123" s="50" t="str">
        <f>_xlfn.IFNA(VLOOKUP($B123,Schools,'HP Schools Calculation'!ORQ$1,0),"")</f>
        <v/>
      </c>
      <c r="ORQ123" s="50" t="str">
        <f>_xlfn.IFNA(VLOOKUP($B123,Schools,'HP Schools Calculation'!ORR$1,0),"")</f>
        <v/>
      </c>
      <c r="ORR123" s="50" t="str">
        <f>_xlfn.IFNA(VLOOKUP($B123,Schools,'HP Schools Calculation'!ORS$1,0),"")</f>
        <v/>
      </c>
      <c r="ORS123" s="50" t="str">
        <f>_xlfn.IFNA(VLOOKUP($B123,Schools,'HP Schools Calculation'!ORT$1,0),"")</f>
        <v/>
      </c>
      <c r="ORT123" s="50" t="str">
        <f>_xlfn.IFNA(VLOOKUP($B123,Schools,'HP Schools Calculation'!ORU$1,0),"")</f>
        <v/>
      </c>
      <c r="ORU123" s="50" t="str">
        <f>_xlfn.IFNA(VLOOKUP($B123,Schools,'HP Schools Calculation'!ORV$1,0),"")</f>
        <v/>
      </c>
      <c r="ORV123" s="50" t="str">
        <f>_xlfn.IFNA(VLOOKUP($B123,Schools,'HP Schools Calculation'!ORW$1,0),"")</f>
        <v/>
      </c>
      <c r="ORW123" s="50" t="str">
        <f>_xlfn.IFNA(VLOOKUP($B123,Schools,'HP Schools Calculation'!ORX$1,0),"")</f>
        <v/>
      </c>
      <c r="ORX123" s="50" t="str">
        <f>_xlfn.IFNA(VLOOKUP($B123,Schools,'HP Schools Calculation'!ORY$1,0),"")</f>
        <v/>
      </c>
      <c r="ORY123" s="50" t="str">
        <f>_xlfn.IFNA(VLOOKUP($B123,Schools,'HP Schools Calculation'!ORZ$1,0),"")</f>
        <v/>
      </c>
      <c r="ORZ123" s="50" t="str">
        <f>_xlfn.IFNA(VLOOKUP($B123,Schools,'HP Schools Calculation'!OSA$1,0),"")</f>
        <v/>
      </c>
      <c r="OSA123" s="50" t="str">
        <f>_xlfn.IFNA(VLOOKUP($B123,Schools,'HP Schools Calculation'!OSB$1,0),"")</f>
        <v/>
      </c>
      <c r="OSB123" s="50" t="str">
        <f>_xlfn.IFNA(VLOOKUP($B123,Schools,'HP Schools Calculation'!OSC$1,0),"")</f>
        <v/>
      </c>
      <c r="OSC123" s="50" t="str">
        <f>_xlfn.IFNA(VLOOKUP($B123,Schools,'HP Schools Calculation'!OSD$1,0),"")</f>
        <v/>
      </c>
      <c r="OSD123" s="50" t="str">
        <f>_xlfn.IFNA(VLOOKUP($B123,Schools,'HP Schools Calculation'!OSE$1,0),"")</f>
        <v/>
      </c>
      <c r="OSE123" s="50" t="str">
        <f>_xlfn.IFNA(VLOOKUP($B123,Schools,'HP Schools Calculation'!OSF$1,0),"")</f>
        <v/>
      </c>
      <c r="OSF123" s="50" t="str">
        <f>_xlfn.IFNA(VLOOKUP($B123,Schools,'HP Schools Calculation'!OSG$1,0),"")</f>
        <v/>
      </c>
      <c r="OSG123" s="50" t="str">
        <f>_xlfn.IFNA(VLOOKUP($B123,Schools,'HP Schools Calculation'!OSH$1,0),"")</f>
        <v/>
      </c>
      <c r="OSH123" s="50" t="str">
        <f>_xlfn.IFNA(VLOOKUP($B123,Schools,'HP Schools Calculation'!OSI$1,0),"")</f>
        <v/>
      </c>
      <c r="OSI123" s="50" t="str">
        <f>_xlfn.IFNA(VLOOKUP($B123,Schools,'HP Schools Calculation'!OSJ$1,0),"")</f>
        <v/>
      </c>
      <c r="OSJ123" s="50" t="str">
        <f>_xlfn.IFNA(VLOOKUP($B123,Schools,'HP Schools Calculation'!OSK$1,0),"")</f>
        <v/>
      </c>
      <c r="OSK123" s="50" t="str">
        <f>_xlfn.IFNA(VLOOKUP($B123,Schools,'HP Schools Calculation'!OSL$1,0),"")</f>
        <v/>
      </c>
      <c r="OSL123" s="50" t="str">
        <f>_xlfn.IFNA(VLOOKUP($B123,Schools,'HP Schools Calculation'!OSM$1,0),"")</f>
        <v/>
      </c>
      <c r="OSM123" s="50" t="str">
        <f>_xlfn.IFNA(VLOOKUP($B123,Schools,'HP Schools Calculation'!OSN$1,0),"")</f>
        <v/>
      </c>
      <c r="OSN123" s="50" t="str">
        <f>_xlfn.IFNA(VLOOKUP($B123,Schools,'HP Schools Calculation'!OSO$1,0),"")</f>
        <v/>
      </c>
      <c r="OSO123" s="50" t="str">
        <f>_xlfn.IFNA(VLOOKUP($B123,Schools,'HP Schools Calculation'!OSP$1,0),"")</f>
        <v/>
      </c>
      <c r="OSP123" s="50" t="str">
        <f>_xlfn.IFNA(VLOOKUP($B123,Schools,'HP Schools Calculation'!OSQ$1,0),"")</f>
        <v/>
      </c>
      <c r="OSQ123" s="50" t="str">
        <f>_xlfn.IFNA(VLOOKUP($B123,Schools,'HP Schools Calculation'!OSR$1,0),"")</f>
        <v/>
      </c>
      <c r="OSR123" s="50" t="str">
        <f>_xlfn.IFNA(VLOOKUP($B123,Schools,'HP Schools Calculation'!OSS$1,0),"")</f>
        <v/>
      </c>
      <c r="OSS123" s="50" t="str">
        <f>_xlfn.IFNA(VLOOKUP($B123,Schools,'HP Schools Calculation'!OST$1,0),"")</f>
        <v/>
      </c>
      <c r="OST123" s="50" t="str">
        <f>_xlfn.IFNA(VLOOKUP($B123,Schools,'HP Schools Calculation'!OSU$1,0),"")</f>
        <v/>
      </c>
      <c r="OSU123" s="50" t="str">
        <f>_xlfn.IFNA(VLOOKUP($B123,Schools,'HP Schools Calculation'!OSV$1,0),"")</f>
        <v/>
      </c>
      <c r="OSV123" s="50" t="str">
        <f>_xlfn.IFNA(VLOOKUP($B123,Schools,'HP Schools Calculation'!OSW$1,0),"")</f>
        <v/>
      </c>
      <c r="OSW123" s="50" t="str">
        <f>_xlfn.IFNA(VLOOKUP($B123,Schools,'HP Schools Calculation'!OSX$1,0),"")</f>
        <v/>
      </c>
      <c r="OSX123" s="50" t="str">
        <f>_xlfn.IFNA(VLOOKUP($B123,Schools,'HP Schools Calculation'!OSY$1,0),"")</f>
        <v/>
      </c>
      <c r="OSY123" s="50" t="str">
        <f>_xlfn.IFNA(VLOOKUP($B123,Schools,'HP Schools Calculation'!OSZ$1,0),"")</f>
        <v/>
      </c>
      <c r="OSZ123" s="50" t="str">
        <f>_xlfn.IFNA(VLOOKUP($B123,Schools,'HP Schools Calculation'!OTA$1,0),"")</f>
        <v/>
      </c>
      <c r="OTA123" s="50" t="str">
        <f>_xlfn.IFNA(VLOOKUP($B123,Schools,'HP Schools Calculation'!OTB$1,0),"")</f>
        <v/>
      </c>
      <c r="OTB123" s="50" t="str">
        <f>_xlfn.IFNA(VLOOKUP($B123,Schools,'HP Schools Calculation'!OTC$1,0),"")</f>
        <v/>
      </c>
      <c r="OTC123" s="50" t="str">
        <f>_xlfn.IFNA(VLOOKUP($B123,Schools,'HP Schools Calculation'!OTD$1,0),"")</f>
        <v/>
      </c>
      <c r="OTD123" s="50" t="str">
        <f>_xlfn.IFNA(VLOOKUP($B123,Schools,'HP Schools Calculation'!OTE$1,0),"")</f>
        <v/>
      </c>
      <c r="OTE123" s="50" t="str">
        <f>_xlfn.IFNA(VLOOKUP($B123,Schools,'HP Schools Calculation'!OTF$1,0),"")</f>
        <v/>
      </c>
      <c r="OTF123" s="50" t="str">
        <f>_xlfn.IFNA(VLOOKUP($B123,Schools,'HP Schools Calculation'!OTG$1,0),"")</f>
        <v/>
      </c>
      <c r="OTG123" s="50" t="str">
        <f>_xlfn.IFNA(VLOOKUP($B123,Schools,'HP Schools Calculation'!OTH$1,0),"")</f>
        <v/>
      </c>
      <c r="OTH123" s="50" t="str">
        <f>_xlfn.IFNA(VLOOKUP($B123,Schools,'HP Schools Calculation'!OTI$1,0),"")</f>
        <v/>
      </c>
      <c r="OTI123" s="50" t="str">
        <f>_xlfn.IFNA(VLOOKUP($B123,Schools,'HP Schools Calculation'!OTJ$1,0),"")</f>
        <v/>
      </c>
      <c r="OTJ123" s="50" t="str">
        <f>_xlfn.IFNA(VLOOKUP($B123,Schools,'HP Schools Calculation'!OTK$1,0),"")</f>
        <v/>
      </c>
      <c r="OTK123" s="50" t="str">
        <f>_xlfn.IFNA(VLOOKUP($B123,Schools,'HP Schools Calculation'!OTL$1,0),"")</f>
        <v/>
      </c>
      <c r="OTL123" s="50" t="str">
        <f>_xlfn.IFNA(VLOOKUP($B123,Schools,'HP Schools Calculation'!OTM$1,0),"")</f>
        <v/>
      </c>
      <c r="OTM123" s="50" t="str">
        <f>_xlfn.IFNA(VLOOKUP($B123,Schools,'HP Schools Calculation'!OTN$1,0),"")</f>
        <v/>
      </c>
      <c r="OTN123" s="50" t="str">
        <f>_xlfn.IFNA(VLOOKUP($B123,Schools,'HP Schools Calculation'!OTO$1,0),"")</f>
        <v/>
      </c>
      <c r="OTO123" s="50" t="str">
        <f>_xlfn.IFNA(VLOOKUP($B123,Schools,'HP Schools Calculation'!OTP$1,0),"")</f>
        <v/>
      </c>
      <c r="OTP123" s="50" t="str">
        <f>_xlfn.IFNA(VLOOKUP($B123,Schools,'HP Schools Calculation'!OTQ$1,0),"")</f>
        <v/>
      </c>
      <c r="OTQ123" s="50" t="str">
        <f>_xlfn.IFNA(VLOOKUP($B123,Schools,'HP Schools Calculation'!OTR$1,0),"")</f>
        <v/>
      </c>
      <c r="OTR123" s="50" t="str">
        <f>_xlfn.IFNA(VLOOKUP($B123,Schools,'HP Schools Calculation'!OTS$1,0),"")</f>
        <v/>
      </c>
      <c r="OTS123" s="50" t="str">
        <f>_xlfn.IFNA(VLOOKUP($B123,Schools,'HP Schools Calculation'!OTT$1,0),"")</f>
        <v/>
      </c>
      <c r="OTT123" s="50" t="str">
        <f>_xlfn.IFNA(VLOOKUP($B123,Schools,'HP Schools Calculation'!OTU$1,0),"")</f>
        <v/>
      </c>
      <c r="OTU123" s="50" t="str">
        <f>_xlfn.IFNA(VLOOKUP($B123,Schools,'HP Schools Calculation'!OTV$1,0),"")</f>
        <v/>
      </c>
      <c r="OTV123" s="50" t="str">
        <f>_xlfn.IFNA(VLOOKUP($B123,Schools,'HP Schools Calculation'!OTW$1,0),"")</f>
        <v/>
      </c>
      <c r="OTW123" s="50" t="str">
        <f>_xlfn.IFNA(VLOOKUP($B123,Schools,'HP Schools Calculation'!OTX$1,0),"")</f>
        <v/>
      </c>
      <c r="OTX123" s="50" t="str">
        <f>_xlfn.IFNA(VLOOKUP($B123,Schools,'HP Schools Calculation'!OTY$1,0),"")</f>
        <v/>
      </c>
      <c r="OTY123" s="50" t="str">
        <f>_xlfn.IFNA(VLOOKUP($B123,Schools,'HP Schools Calculation'!OTZ$1,0),"")</f>
        <v/>
      </c>
      <c r="OTZ123" s="50" t="str">
        <f>_xlfn.IFNA(VLOOKUP($B123,Schools,'HP Schools Calculation'!OUA$1,0),"")</f>
        <v/>
      </c>
      <c r="OUA123" s="50" t="str">
        <f>_xlfn.IFNA(VLOOKUP($B123,Schools,'HP Schools Calculation'!OUB$1,0),"")</f>
        <v/>
      </c>
      <c r="OUB123" s="50" t="str">
        <f>_xlfn.IFNA(VLOOKUP($B123,Schools,'HP Schools Calculation'!OUC$1,0),"")</f>
        <v/>
      </c>
      <c r="OUC123" s="50" t="str">
        <f>_xlfn.IFNA(VLOOKUP($B123,Schools,'HP Schools Calculation'!OUD$1,0),"")</f>
        <v/>
      </c>
      <c r="OUD123" s="50" t="str">
        <f>_xlfn.IFNA(VLOOKUP($B123,Schools,'HP Schools Calculation'!OUE$1,0),"")</f>
        <v/>
      </c>
      <c r="OUE123" s="50" t="str">
        <f>_xlfn.IFNA(VLOOKUP($B123,Schools,'HP Schools Calculation'!OUF$1,0),"")</f>
        <v/>
      </c>
      <c r="OUF123" s="50" t="str">
        <f>_xlfn.IFNA(VLOOKUP($B123,Schools,'HP Schools Calculation'!OUG$1,0),"")</f>
        <v/>
      </c>
      <c r="OUG123" s="50" t="str">
        <f>_xlfn.IFNA(VLOOKUP($B123,Schools,'HP Schools Calculation'!OUH$1,0),"")</f>
        <v/>
      </c>
      <c r="OUH123" s="50" t="str">
        <f>_xlfn.IFNA(VLOOKUP($B123,Schools,'HP Schools Calculation'!OUI$1,0),"")</f>
        <v/>
      </c>
      <c r="OUI123" s="50" t="str">
        <f>_xlfn.IFNA(VLOOKUP($B123,Schools,'HP Schools Calculation'!OUJ$1,0),"")</f>
        <v/>
      </c>
      <c r="OUJ123" s="50" t="str">
        <f>_xlfn.IFNA(VLOOKUP($B123,Schools,'HP Schools Calculation'!OUK$1,0),"")</f>
        <v/>
      </c>
      <c r="OUK123" s="50" t="str">
        <f>_xlfn.IFNA(VLOOKUP($B123,Schools,'HP Schools Calculation'!OUL$1,0),"")</f>
        <v/>
      </c>
      <c r="OUL123" s="50" t="str">
        <f>_xlfn.IFNA(VLOOKUP($B123,Schools,'HP Schools Calculation'!OUM$1,0),"")</f>
        <v/>
      </c>
      <c r="OUM123" s="50" t="str">
        <f>_xlfn.IFNA(VLOOKUP($B123,Schools,'HP Schools Calculation'!OUN$1,0),"")</f>
        <v/>
      </c>
      <c r="OUN123" s="50" t="str">
        <f>_xlfn.IFNA(VLOOKUP($B123,Schools,'HP Schools Calculation'!OUO$1,0),"")</f>
        <v/>
      </c>
      <c r="OUO123" s="50" t="str">
        <f>_xlfn.IFNA(VLOOKUP($B123,Schools,'HP Schools Calculation'!OUP$1,0),"")</f>
        <v/>
      </c>
      <c r="OUP123" s="50" t="str">
        <f>_xlfn.IFNA(VLOOKUP($B123,Schools,'HP Schools Calculation'!OUQ$1,0),"")</f>
        <v/>
      </c>
      <c r="OUQ123" s="50" t="str">
        <f>_xlfn.IFNA(VLOOKUP($B123,Schools,'HP Schools Calculation'!OUR$1,0),"")</f>
        <v/>
      </c>
      <c r="OUR123" s="50" t="str">
        <f>_xlfn.IFNA(VLOOKUP($B123,Schools,'HP Schools Calculation'!OUS$1,0),"")</f>
        <v/>
      </c>
      <c r="OUS123" s="50" t="str">
        <f>_xlfn.IFNA(VLOOKUP($B123,Schools,'HP Schools Calculation'!OUT$1,0),"")</f>
        <v/>
      </c>
      <c r="OUT123" s="50" t="str">
        <f>_xlfn.IFNA(VLOOKUP($B123,Schools,'HP Schools Calculation'!OUU$1,0),"")</f>
        <v/>
      </c>
      <c r="OUU123" s="50" t="str">
        <f>_xlfn.IFNA(VLOOKUP($B123,Schools,'HP Schools Calculation'!OUV$1,0),"")</f>
        <v/>
      </c>
      <c r="OUV123" s="50" t="str">
        <f>_xlfn.IFNA(VLOOKUP($B123,Schools,'HP Schools Calculation'!OUW$1,0),"")</f>
        <v/>
      </c>
      <c r="OUW123" s="50" t="str">
        <f>_xlfn.IFNA(VLOOKUP($B123,Schools,'HP Schools Calculation'!OUX$1,0),"")</f>
        <v/>
      </c>
      <c r="OUX123" s="50" t="str">
        <f>_xlfn.IFNA(VLOOKUP($B123,Schools,'HP Schools Calculation'!OUY$1,0),"")</f>
        <v/>
      </c>
      <c r="OUY123" s="50" t="str">
        <f>_xlfn.IFNA(VLOOKUP($B123,Schools,'HP Schools Calculation'!OUZ$1,0),"")</f>
        <v/>
      </c>
      <c r="OUZ123" s="50" t="str">
        <f>_xlfn.IFNA(VLOOKUP($B123,Schools,'HP Schools Calculation'!OVA$1,0),"")</f>
        <v/>
      </c>
      <c r="OVA123" s="50" t="str">
        <f>_xlfn.IFNA(VLOOKUP($B123,Schools,'HP Schools Calculation'!OVB$1,0),"")</f>
        <v/>
      </c>
      <c r="OVB123" s="50" t="str">
        <f>_xlfn.IFNA(VLOOKUP($B123,Schools,'HP Schools Calculation'!OVC$1,0),"")</f>
        <v/>
      </c>
      <c r="OVC123" s="50" t="str">
        <f>_xlfn.IFNA(VLOOKUP($B123,Schools,'HP Schools Calculation'!OVD$1,0),"")</f>
        <v/>
      </c>
      <c r="OVD123" s="50" t="str">
        <f>_xlfn.IFNA(VLOOKUP($B123,Schools,'HP Schools Calculation'!OVE$1,0),"")</f>
        <v/>
      </c>
      <c r="OVE123" s="50" t="str">
        <f>_xlfn.IFNA(VLOOKUP($B123,Schools,'HP Schools Calculation'!OVF$1,0),"")</f>
        <v/>
      </c>
      <c r="OVF123" s="50" t="str">
        <f>_xlfn.IFNA(VLOOKUP($B123,Schools,'HP Schools Calculation'!OVG$1,0),"")</f>
        <v/>
      </c>
      <c r="OVG123" s="50" t="str">
        <f>_xlfn.IFNA(VLOOKUP($B123,Schools,'HP Schools Calculation'!OVH$1,0),"")</f>
        <v/>
      </c>
      <c r="OVH123" s="50" t="str">
        <f>_xlfn.IFNA(VLOOKUP($B123,Schools,'HP Schools Calculation'!OVI$1,0),"")</f>
        <v/>
      </c>
      <c r="OVI123" s="50" t="str">
        <f>_xlfn.IFNA(VLOOKUP($B123,Schools,'HP Schools Calculation'!OVJ$1,0),"")</f>
        <v/>
      </c>
      <c r="OVJ123" s="50" t="str">
        <f>_xlfn.IFNA(VLOOKUP($B123,Schools,'HP Schools Calculation'!OVK$1,0),"")</f>
        <v/>
      </c>
      <c r="OVK123" s="50" t="str">
        <f>_xlfn.IFNA(VLOOKUP($B123,Schools,'HP Schools Calculation'!OVL$1,0),"")</f>
        <v/>
      </c>
      <c r="OVL123" s="50" t="str">
        <f>_xlfn.IFNA(VLOOKUP($B123,Schools,'HP Schools Calculation'!OVM$1,0),"")</f>
        <v/>
      </c>
      <c r="OVM123" s="50" t="str">
        <f>_xlfn.IFNA(VLOOKUP($B123,Schools,'HP Schools Calculation'!OVN$1,0),"")</f>
        <v/>
      </c>
      <c r="OVN123" s="50" t="str">
        <f>_xlfn.IFNA(VLOOKUP($B123,Schools,'HP Schools Calculation'!OVO$1,0),"")</f>
        <v/>
      </c>
      <c r="OVO123" s="50" t="str">
        <f>_xlfn.IFNA(VLOOKUP($B123,Schools,'HP Schools Calculation'!OVP$1,0),"")</f>
        <v/>
      </c>
      <c r="OVP123" s="50" t="str">
        <f>_xlfn.IFNA(VLOOKUP($B123,Schools,'HP Schools Calculation'!OVQ$1,0),"")</f>
        <v/>
      </c>
      <c r="OVQ123" s="50" t="str">
        <f>_xlfn.IFNA(VLOOKUP($B123,Schools,'HP Schools Calculation'!OVR$1,0),"")</f>
        <v/>
      </c>
      <c r="OVR123" s="50" t="str">
        <f>_xlfn.IFNA(VLOOKUP($B123,Schools,'HP Schools Calculation'!OVS$1,0),"")</f>
        <v/>
      </c>
      <c r="OVS123" s="50" t="str">
        <f>_xlfn.IFNA(VLOOKUP($B123,Schools,'HP Schools Calculation'!OVT$1,0),"")</f>
        <v/>
      </c>
      <c r="OVT123" s="50" t="str">
        <f>_xlfn.IFNA(VLOOKUP($B123,Schools,'HP Schools Calculation'!OVU$1,0),"")</f>
        <v/>
      </c>
      <c r="OVU123" s="50" t="str">
        <f>_xlfn.IFNA(VLOOKUP($B123,Schools,'HP Schools Calculation'!OVV$1,0),"")</f>
        <v/>
      </c>
      <c r="OVV123" s="50" t="str">
        <f>_xlfn.IFNA(VLOOKUP($B123,Schools,'HP Schools Calculation'!OVW$1,0),"")</f>
        <v/>
      </c>
      <c r="OVW123" s="50" t="str">
        <f>_xlfn.IFNA(VLOOKUP($B123,Schools,'HP Schools Calculation'!OVX$1,0),"")</f>
        <v/>
      </c>
      <c r="OVX123" s="50" t="str">
        <f>_xlfn.IFNA(VLOOKUP($B123,Schools,'HP Schools Calculation'!OVY$1,0),"")</f>
        <v/>
      </c>
      <c r="OVY123" s="50" t="str">
        <f>_xlfn.IFNA(VLOOKUP($B123,Schools,'HP Schools Calculation'!OVZ$1,0),"")</f>
        <v/>
      </c>
      <c r="OVZ123" s="50" t="str">
        <f>_xlfn.IFNA(VLOOKUP($B123,Schools,'HP Schools Calculation'!OWA$1,0),"")</f>
        <v/>
      </c>
      <c r="OWA123" s="50" t="str">
        <f>_xlfn.IFNA(VLOOKUP($B123,Schools,'HP Schools Calculation'!OWB$1,0),"")</f>
        <v/>
      </c>
      <c r="OWB123" s="50" t="str">
        <f>_xlfn.IFNA(VLOOKUP($B123,Schools,'HP Schools Calculation'!OWC$1,0),"")</f>
        <v/>
      </c>
      <c r="OWC123" s="50" t="str">
        <f>_xlfn.IFNA(VLOOKUP($B123,Schools,'HP Schools Calculation'!OWD$1,0),"")</f>
        <v/>
      </c>
      <c r="OWD123" s="50" t="str">
        <f>_xlfn.IFNA(VLOOKUP($B123,Schools,'HP Schools Calculation'!OWE$1,0),"")</f>
        <v/>
      </c>
      <c r="OWE123" s="50" t="str">
        <f>_xlfn.IFNA(VLOOKUP($B123,Schools,'HP Schools Calculation'!OWF$1,0),"")</f>
        <v/>
      </c>
      <c r="OWF123" s="50" t="str">
        <f>_xlfn.IFNA(VLOOKUP($B123,Schools,'HP Schools Calculation'!OWG$1,0),"")</f>
        <v/>
      </c>
      <c r="OWG123" s="50" t="str">
        <f>_xlfn.IFNA(VLOOKUP($B123,Schools,'HP Schools Calculation'!OWH$1,0),"")</f>
        <v/>
      </c>
      <c r="OWH123" s="50" t="str">
        <f>_xlfn.IFNA(VLOOKUP($B123,Schools,'HP Schools Calculation'!OWI$1,0),"")</f>
        <v/>
      </c>
      <c r="OWI123" s="50" t="str">
        <f>_xlfn.IFNA(VLOOKUP($B123,Schools,'HP Schools Calculation'!OWJ$1,0),"")</f>
        <v/>
      </c>
      <c r="OWJ123" s="50" t="str">
        <f>_xlfn.IFNA(VLOOKUP($B123,Schools,'HP Schools Calculation'!OWK$1,0),"")</f>
        <v/>
      </c>
      <c r="OWK123" s="50" t="str">
        <f>_xlfn.IFNA(VLOOKUP($B123,Schools,'HP Schools Calculation'!OWL$1,0),"")</f>
        <v/>
      </c>
      <c r="OWL123" s="50" t="str">
        <f>_xlfn.IFNA(VLOOKUP($B123,Schools,'HP Schools Calculation'!OWM$1,0),"")</f>
        <v/>
      </c>
      <c r="OWM123" s="50" t="str">
        <f>_xlfn.IFNA(VLOOKUP($B123,Schools,'HP Schools Calculation'!OWN$1,0),"")</f>
        <v/>
      </c>
      <c r="OWN123" s="50" t="str">
        <f>_xlfn.IFNA(VLOOKUP($B123,Schools,'HP Schools Calculation'!OWO$1,0),"")</f>
        <v/>
      </c>
      <c r="OWO123" s="50" t="str">
        <f>_xlfn.IFNA(VLOOKUP($B123,Schools,'HP Schools Calculation'!OWP$1,0),"")</f>
        <v/>
      </c>
      <c r="OWP123" s="50" t="str">
        <f>_xlfn.IFNA(VLOOKUP($B123,Schools,'HP Schools Calculation'!OWQ$1,0),"")</f>
        <v/>
      </c>
      <c r="OWQ123" s="50" t="str">
        <f>_xlfn.IFNA(VLOOKUP($B123,Schools,'HP Schools Calculation'!OWR$1,0),"")</f>
        <v/>
      </c>
      <c r="OWR123" s="50" t="str">
        <f>_xlfn.IFNA(VLOOKUP($B123,Schools,'HP Schools Calculation'!OWS$1,0),"")</f>
        <v/>
      </c>
      <c r="OWS123" s="50" t="str">
        <f>_xlfn.IFNA(VLOOKUP($B123,Schools,'HP Schools Calculation'!OWT$1,0),"")</f>
        <v/>
      </c>
      <c r="OWT123" s="50" t="str">
        <f>_xlfn.IFNA(VLOOKUP($B123,Schools,'HP Schools Calculation'!OWU$1,0),"")</f>
        <v/>
      </c>
      <c r="OWU123" s="50" t="str">
        <f>_xlfn.IFNA(VLOOKUP($B123,Schools,'HP Schools Calculation'!OWV$1,0),"")</f>
        <v/>
      </c>
      <c r="OWV123" s="50" t="str">
        <f>_xlfn.IFNA(VLOOKUP($B123,Schools,'HP Schools Calculation'!OWW$1,0),"")</f>
        <v/>
      </c>
      <c r="OWW123" s="50" t="str">
        <f>_xlfn.IFNA(VLOOKUP($B123,Schools,'HP Schools Calculation'!OWX$1,0),"")</f>
        <v/>
      </c>
      <c r="OWX123" s="50" t="str">
        <f>_xlfn.IFNA(VLOOKUP($B123,Schools,'HP Schools Calculation'!OWY$1,0),"")</f>
        <v/>
      </c>
      <c r="OWY123" s="50" t="str">
        <f>_xlfn.IFNA(VLOOKUP($B123,Schools,'HP Schools Calculation'!OWZ$1,0),"")</f>
        <v/>
      </c>
      <c r="OWZ123" s="50" t="str">
        <f>_xlfn.IFNA(VLOOKUP($B123,Schools,'HP Schools Calculation'!OXA$1,0),"")</f>
        <v/>
      </c>
      <c r="OXA123" s="50" t="str">
        <f>_xlfn.IFNA(VLOOKUP($B123,Schools,'HP Schools Calculation'!OXB$1,0),"")</f>
        <v/>
      </c>
      <c r="OXB123" s="50" t="str">
        <f>_xlfn.IFNA(VLOOKUP($B123,Schools,'HP Schools Calculation'!OXC$1,0),"")</f>
        <v/>
      </c>
      <c r="OXC123" s="50" t="str">
        <f>_xlfn.IFNA(VLOOKUP($B123,Schools,'HP Schools Calculation'!OXD$1,0),"")</f>
        <v/>
      </c>
      <c r="OXD123" s="50" t="str">
        <f>_xlfn.IFNA(VLOOKUP($B123,Schools,'HP Schools Calculation'!OXE$1,0),"")</f>
        <v/>
      </c>
      <c r="OXE123" s="50" t="str">
        <f>_xlfn.IFNA(VLOOKUP($B123,Schools,'HP Schools Calculation'!OXF$1,0),"")</f>
        <v/>
      </c>
      <c r="OXF123" s="50" t="str">
        <f>_xlfn.IFNA(VLOOKUP($B123,Schools,'HP Schools Calculation'!OXG$1,0),"")</f>
        <v/>
      </c>
      <c r="OXG123" s="50" t="str">
        <f>_xlfn.IFNA(VLOOKUP($B123,Schools,'HP Schools Calculation'!OXH$1,0),"")</f>
        <v/>
      </c>
      <c r="OXH123" s="50" t="str">
        <f>_xlfn.IFNA(VLOOKUP($B123,Schools,'HP Schools Calculation'!OXI$1,0),"")</f>
        <v/>
      </c>
      <c r="OXI123" s="50" t="str">
        <f>_xlfn.IFNA(VLOOKUP($B123,Schools,'HP Schools Calculation'!OXJ$1,0),"")</f>
        <v/>
      </c>
      <c r="OXJ123" s="50" t="str">
        <f>_xlfn.IFNA(VLOOKUP($B123,Schools,'HP Schools Calculation'!OXK$1,0),"")</f>
        <v/>
      </c>
      <c r="OXK123" s="50" t="str">
        <f>_xlfn.IFNA(VLOOKUP($B123,Schools,'HP Schools Calculation'!OXL$1,0),"")</f>
        <v/>
      </c>
      <c r="OXL123" s="50" t="str">
        <f>_xlfn.IFNA(VLOOKUP($B123,Schools,'HP Schools Calculation'!OXM$1,0),"")</f>
        <v/>
      </c>
      <c r="OXM123" s="50" t="str">
        <f>_xlfn.IFNA(VLOOKUP($B123,Schools,'HP Schools Calculation'!OXN$1,0),"")</f>
        <v/>
      </c>
      <c r="OXN123" s="50" t="str">
        <f>_xlfn.IFNA(VLOOKUP($B123,Schools,'HP Schools Calculation'!OXO$1,0),"")</f>
        <v/>
      </c>
      <c r="OXO123" s="50" t="str">
        <f>_xlfn.IFNA(VLOOKUP($B123,Schools,'HP Schools Calculation'!OXP$1,0),"")</f>
        <v/>
      </c>
      <c r="OXP123" s="50" t="str">
        <f>_xlfn.IFNA(VLOOKUP($B123,Schools,'HP Schools Calculation'!OXQ$1,0),"")</f>
        <v/>
      </c>
      <c r="OXQ123" s="50" t="str">
        <f>_xlfn.IFNA(VLOOKUP($B123,Schools,'HP Schools Calculation'!OXR$1,0),"")</f>
        <v/>
      </c>
      <c r="OXR123" s="50" t="str">
        <f>_xlfn.IFNA(VLOOKUP($B123,Schools,'HP Schools Calculation'!OXS$1,0),"")</f>
        <v/>
      </c>
      <c r="OXS123" s="50" t="str">
        <f>_xlfn.IFNA(VLOOKUP($B123,Schools,'HP Schools Calculation'!OXT$1,0),"")</f>
        <v/>
      </c>
      <c r="OXT123" s="50" t="str">
        <f>_xlfn.IFNA(VLOOKUP($B123,Schools,'HP Schools Calculation'!OXU$1,0),"")</f>
        <v/>
      </c>
      <c r="OXU123" s="50" t="str">
        <f>_xlfn.IFNA(VLOOKUP($B123,Schools,'HP Schools Calculation'!OXV$1,0),"")</f>
        <v/>
      </c>
      <c r="OXV123" s="50" t="str">
        <f>_xlfn.IFNA(VLOOKUP($B123,Schools,'HP Schools Calculation'!OXW$1,0),"")</f>
        <v/>
      </c>
      <c r="OXW123" s="50" t="str">
        <f>_xlfn.IFNA(VLOOKUP($B123,Schools,'HP Schools Calculation'!OXX$1,0),"")</f>
        <v/>
      </c>
      <c r="OXX123" s="50" t="str">
        <f>_xlfn.IFNA(VLOOKUP($B123,Schools,'HP Schools Calculation'!OXY$1,0),"")</f>
        <v/>
      </c>
      <c r="OXY123" s="50" t="str">
        <f>_xlfn.IFNA(VLOOKUP($B123,Schools,'HP Schools Calculation'!OXZ$1,0),"")</f>
        <v/>
      </c>
      <c r="OXZ123" s="50" t="str">
        <f>_xlfn.IFNA(VLOOKUP($B123,Schools,'HP Schools Calculation'!OYA$1,0),"")</f>
        <v/>
      </c>
      <c r="OYA123" s="50" t="str">
        <f>_xlfn.IFNA(VLOOKUP($B123,Schools,'HP Schools Calculation'!OYB$1,0),"")</f>
        <v/>
      </c>
      <c r="OYB123" s="50" t="str">
        <f>_xlfn.IFNA(VLOOKUP($B123,Schools,'HP Schools Calculation'!OYC$1,0),"")</f>
        <v/>
      </c>
      <c r="OYC123" s="50" t="str">
        <f>_xlfn.IFNA(VLOOKUP($B123,Schools,'HP Schools Calculation'!OYD$1,0),"")</f>
        <v/>
      </c>
      <c r="OYD123" s="50" t="str">
        <f>_xlfn.IFNA(VLOOKUP($B123,Schools,'HP Schools Calculation'!OYE$1,0),"")</f>
        <v/>
      </c>
      <c r="OYE123" s="50" t="str">
        <f>_xlfn.IFNA(VLOOKUP($B123,Schools,'HP Schools Calculation'!OYF$1,0),"")</f>
        <v/>
      </c>
      <c r="OYF123" s="50" t="str">
        <f>_xlfn.IFNA(VLOOKUP($B123,Schools,'HP Schools Calculation'!OYG$1,0),"")</f>
        <v/>
      </c>
      <c r="OYG123" s="50" t="str">
        <f>_xlfn.IFNA(VLOOKUP($B123,Schools,'HP Schools Calculation'!OYH$1,0),"")</f>
        <v/>
      </c>
      <c r="OYH123" s="50" t="str">
        <f>_xlfn.IFNA(VLOOKUP($B123,Schools,'HP Schools Calculation'!OYI$1,0),"")</f>
        <v/>
      </c>
      <c r="OYI123" s="50" t="str">
        <f>_xlfn.IFNA(VLOOKUP($B123,Schools,'HP Schools Calculation'!OYJ$1,0),"")</f>
        <v/>
      </c>
      <c r="OYJ123" s="50" t="str">
        <f>_xlfn.IFNA(VLOOKUP($B123,Schools,'HP Schools Calculation'!OYK$1,0),"")</f>
        <v/>
      </c>
      <c r="OYK123" s="50" t="str">
        <f>_xlfn.IFNA(VLOOKUP($B123,Schools,'HP Schools Calculation'!OYL$1,0),"")</f>
        <v/>
      </c>
      <c r="OYL123" s="50" t="str">
        <f>_xlfn.IFNA(VLOOKUP($B123,Schools,'HP Schools Calculation'!OYM$1,0),"")</f>
        <v/>
      </c>
      <c r="OYM123" s="50" t="str">
        <f>_xlfn.IFNA(VLOOKUP($B123,Schools,'HP Schools Calculation'!OYN$1,0),"")</f>
        <v/>
      </c>
      <c r="OYN123" s="50" t="str">
        <f>_xlfn.IFNA(VLOOKUP($B123,Schools,'HP Schools Calculation'!OYO$1,0),"")</f>
        <v/>
      </c>
      <c r="OYO123" s="50" t="str">
        <f>_xlfn.IFNA(VLOOKUP($B123,Schools,'HP Schools Calculation'!OYP$1,0),"")</f>
        <v/>
      </c>
      <c r="OYP123" s="50" t="str">
        <f>_xlfn.IFNA(VLOOKUP($B123,Schools,'HP Schools Calculation'!OYQ$1,0),"")</f>
        <v/>
      </c>
      <c r="OYQ123" s="50" t="str">
        <f>_xlfn.IFNA(VLOOKUP($B123,Schools,'HP Schools Calculation'!OYR$1,0),"")</f>
        <v/>
      </c>
      <c r="OYR123" s="50" t="str">
        <f>_xlfn.IFNA(VLOOKUP($B123,Schools,'HP Schools Calculation'!OYS$1,0),"")</f>
        <v/>
      </c>
      <c r="OYS123" s="50" t="str">
        <f>_xlfn.IFNA(VLOOKUP($B123,Schools,'HP Schools Calculation'!OYT$1,0),"")</f>
        <v/>
      </c>
      <c r="OYT123" s="50" t="str">
        <f>_xlfn.IFNA(VLOOKUP($B123,Schools,'HP Schools Calculation'!OYU$1,0),"")</f>
        <v/>
      </c>
      <c r="OYU123" s="50" t="str">
        <f>_xlfn.IFNA(VLOOKUP($B123,Schools,'HP Schools Calculation'!OYV$1,0),"")</f>
        <v/>
      </c>
      <c r="OYV123" s="50" t="str">
        <f>_xlfn.IFNA(VLOOKUP($B123,Schools,'HP Schools Calculation'!OYW$1,0),"")</f>
        <v/>
      </c>
      <c r="OYW123" s="50" t="str">
        <f>_xlfn.IFNA(VLOOKUP($B123,Schools,'HP Schools Calculation'!OYX$1,0),"")</f>
        <v/>
      </c>
      <c r="OYX123" s="50" t="str">
        <f>_xlfn.IFNA(VLOOKUP($B123,Schools,'HP Schools Calculation'!OYY$1,0),"")</f>
        <v/>
      </c>
      <c r="OYY123" s="50" t="str">
        <f>_xlfn.IFNA(VLOOKUP($B123,Schools,'HP Schools Calculation'!OYZ$1,0),"")</f>
        <v/>
      </c>
      <c r="OYZ123" s="50" t="str">
        <f>_xlfn.IFNA(VLOOKUP($B123,Schools,'HP Schools Calculation'!OZA$1,0),"")</f>
        <v/>
      </c>
      <c r="OZA123" s="50" t="str">
        <f>_xlfn.IFNA(VLOOKUP($B123,Schools,'HP Schools Calculation'!OZB$1,0),"")</f>
        <v/>
      </c>
      <c r="OZB123" s="50" t="str">
        <f>_xlfn.IFNA(VLOOKUP($B123,Schools,'HP Schools Calculation'!OZC$1,0),"")</f>
        <v/>
      </c>
      <c r="OZC123" s="50" t="str">
        <f>_xlfn.IFNA(VLOOKUP($B123,Schools,'HP Schools Calculation'!OZD$1,0),"")</f>
        <v/>
      </c>
      <c r="OZD123" s="50" t="str">
        <f>_xlfn.IFNA(VLOOKUP($B123,Schools,'HP Schools Calculation'!OZE$1,0),"")</f>
        <v/>
      </c>
      <c r="OZE123" s="50" t="str">
        <f>_xlfn.IFNA(VLOOKUP($B123,Schools,'HP Schools Calculation'!OZF$1,0),"")</f>
        <v/>
      </c>
      <c r="OZF123" s="50" t="str">
        <f>_xlfn.IFNA(VLOOKUP($B123,Schools,'HP Schools Calculation'!OZG$1,0),"")</f>
        <v/>
      </c>
      <c r="OZG123" s="50" t="str">
        <f>_xlfn.IFNA(VLOOKUP($B123,Schools,'HP Schools Calculation'!OZH$1,0),"")</f>
        <v/>
      </c>
      <c r="OZH123" s="50" t="str">
        <f>_xlfn.IFNA(VLOOKUP($B123,Schools,'HP Schools Calculation'!OZI$1,0),"")</f>
        <v/>
      </c>
      <c r="OZI123" s="50" t="str">
        <f>_xlfn.IFNA(VLOOKUP($B123,Schools,'HP Schools Calculation'!OZJ$1,0),"")</f>
        <v/>
      </c>
      <c r="OZJ123" s="50" t="str">
        <f>_xlfn.IFNA(VLOOKUP($B123,Schools,'HP Schools Calculation'!OZK$1,0),"")</f>
        <v/>
      </c>
      <c r="OZK123" s="50" t="str">
        <f>_xlfn.IFNA(VLOOKUP($B123,Schools,'HP Schools Calculation'!OZL$1,0),"")</f>
        <v/>
      </c>
      <c r="OZL123" s="50" t="str">
        <f>_xlfn.IFNA(VLOOKUP($B123,Schools,'HP Schools Calculation'!OZM$1,0),"")</f>
        <v/>
      </c>
      <c r="OZM123" s="50" t="str">
        <f>_xlfn.IFNA(VLOOKUP($B123,Schools,'HP Schools Calculation'!OZN$1,0),"")</f>
        <v/>
      </c>
      <c r="OZN123" s="50" t="str">
        <f>_xlfn.IFNA(VLOOKUP($B123,Schools,'HP Schools Calculation'!OZO$1,0),"")</f>
        <v/>
      </c>
      <c r="OZO123" s="50" t="str">
        <f>_xlfn.IFNA(VLOOKUP($B123,Schools,'HP Schools Calculation'!OZP$1,0),"")</f>
        <v/>
      </c>
      <c r="OZP123" s="50" t="str">
        <f>_xlfn.IFNA(VLOOKUP($B123,Schools,'HP Schools Calculation'!OZQ$1,0),"")</f>
        <v/>
      </c>
      <c r="OZQ123" s="50" t="str">
        <f>_xlfn.IFNA(VLOOKUP($B123,Schools,'HP Schools Calculation'!OZR$1,0),"")</f>
        <v/>
      </c>
      <c r="OZR123" s="50" t="str">
        <f>_xlfn.IFNA(VLOOKUP($B123,Schools,'HP Schools Calculation'!OZS$1,0),"")</f>
        <v/>
      </c>
      <c r="OZS123" s="50" t="str">
        <f>_xlfn.IFNA(VLOOKUP($B123,Schools,'HP Schools Calculation'!OZT$1,0),"")</f>
        <v/>
      </c>
      <c r="OZT123" s="50" t="str">
        <f>_xlfn.IFNA(VLOOKUP($B123,Schools,'HP Schools Calculation'!OZU$1,0),"")</f>
        <v/>
      </c>
      <c r="OZU123" s="50" t="str">
        <f>_xlfn.IFNA(VLOOKUP($B123,Schools,'HP Schools Calculation'!OZV$1,0),"")</f>
        <v/>
      </c>
      <c r="OZV123" s="50" t="str">
        <f>_xlfn.IFNA(VLOOKUP($B123,Schools,'HP Schools Calculation'!OZW$1,0),"")</f>
        <v/>
      </c>
      <c r="OZW123" s="50" t="str">
        <f>_xlfn.IFNA(VLOOKUP($B123,Schools,'HP Schools Calculation'!OZX$1,0),"")</f>
        <v/>
      </c>
      <c r="OZX123" s="50" t="str">
        <f>_xlfn.IFNA(VLOOKUP($B123,Schools,'HP Schools Calculation'!OZY$1,0),"")</f>
        <v/>
      </c>
      <c r="OZY123" s="50" t="str">
        <f>_xlfn.IFNA(VLOOKUP($B123,Schools,'HP Schools Calculation'!OZZ$1,0),"")</f>
        <v/>
      </c>
      <c r="OZZ123" s="50" t="str">
        <f>_xlfn.IFNA(VLOOKUP($B123,Schools,'HP Schools Calculation'!PAA$1,0),"")</f>
        <v/>
      </c>
      <c r="PAA123" s="50" t="str">
        <f>_xlfn.IFNA(VLOOKUP($B123,Schools,'HP Schools Calculation'!PAB$1,0),"")</f>
        <v/>
      </c>
      <c r="PAB123" s="50" t="str">
        <f>_xlfn.IFNA(VLOOKUP($B123,Schools,'HP Schools Calculation'!PAC$1,0),"")</f>
        <v/>
      </c>
      <c r="PAC123" s="50" t="str">
        <f>_xlfn.IFNA(VLOOKUP($B123,Schools,'HP Schools Calculation'!PAD$1,0),"")</f>
        <v/>
      </c>
      <c r="PAD123" s="50" t="str">
        <f>_xlfn.IFNA(VLOOKUP($B123,Schools,'HP Schools Calculation'!PAE$1,0),"")</f>
        <v/>
      </c>
      <c r="PAE123" s="50" t="str">
        <f>_xlfn.IFNA(VLOOKUP($B123,Schools,'HP Schools Calculation'!PAF$1,0),"")</f>
        <v/>
      </c>
      <c r="PAF123" s="50" t="str">
        <f>_xlfn.IFNA(VLOOKUP($B123,Schools,'HP Schools Calculation'!PAG$1,0),"")</f>
        <v/>
      </c>
      <c r="PAG123" s="50" t="str">
        <f>_xlfn.IFNA(VLOOKUP($B123,Schools,'HP Schools Calculation'!PAH$1,0),"")</f>
        <v/>
      </c>
      <c r="PAH123" s="50" t="str">
        <f>_xlfn.IFNA(VLOOKUP($B123,Schools,'HP Schools Calculation'!PAI$1,0),"")</f>
        <v/>
      </c>
      <c r="PAI123" s="50" t="str">
        <f>_xlfn.IFNA(VLOOKUP($B123,Schools,'HP Schools Calculation'!PAJ$1,0),"")</f>
        <v/>
      </c>
      <c r="PAJ123" s="50" t="str">
        <f>_xlfn.IFNA(VLOOKUP($B123,Schools,'HP Schools Calculation'!PAK$1,0),"")</f>
        <v/>
      </c>
      <c r="PAK123" s="50" t="str">
        <f>_xlfn.IFNA(VLOOKUP($B123,Schools,'HP Schools Calculation'!PAL$1,0),"")</f>
        <v/>
      </c>
      <c r="PAL123" s="50" t="str">
        <f>_xlfn.IFNA(VLOOKUP($B123,Schools,'HP Schools Calculation'!PAM$1,0),"")</f>
        <v/>
      </c>
      <c r="PAM123" s="50" t="str">
        <f>_xlfn.IFNA(VLOOKUP($B123,Schools,'HP Schools Calculation'!PAN$1,0),"")</f>
        <v/>
      </c>
      <c r="PAN123" s="50" t="str">
        <f>_xlfn.IFNA(VLOOKUP($B123,Schools,'HP Schools Calculation'!PAO$1,0),"")</f>
        <v/>
      </c>
      <c r="PAO123" s="50" t="str">
        <f>_xlfn.IFNA(VLOOKUP($B123,Schools,'HP Schools Calculation'!PAP$1,0),"")</f>
        <v/>
      </c>
      <c r="PAP123" s="50" t="str">
        <f>_xlfn.IFNA(VLOOKUP($B123,Schools,'HP Schools Calculation'!PAQ$1,0),"")</f>
        <v/>
      </c>
      <c r="PAQ123" s="50" t="str">
        <f>_xlfn.IFNA(VLOOKUP($B123,Schools,'HP Schools Calculation'!PAR$1,0),"")</f>
        <v/>
      </c>
      <c r="PAR123" s="50" t="str">
        <f>_xlfn.IFNA(VLOOKUP($B123,Schools,'HP Schools Calculation'!PAS$1,0),"")</f>
        <v/>
      </c>
      <c r="PAS123" s="50" t="str">
        <f>_xlfn.IFNA(VLOOKUP($B123,Schools,'HP Schools Calculation'!PAT$1,0),"")</f>
        <v/>
      </c>
      <c r="PAT123" s="50" t="str">
        <f>_xlfn.IFNA(VLOOKUP($B123,Schools,'HP Schools Calculation'!PAU$1,0),"")</f>
        <v/>
      </c>
      <c r="PAU123" s="50" t="str">
        <f>_xlfn.IFNA(VLOOKUP($B123,Schools,'HP Schools Calculation'!PAV$1,0),"")</f>
        <v/>
      </c>
      <c r="PAV123" s="50" t="str">
        <f>_xlfn.IFNA(VLOOKUP($B123,Schools,'HP Schools Calculation'!PAW$1,0),"")</f>
        <v/>
      </c>
      <c r="PAW123" s="50" t="str">
        <f>_xlfn.IFNA(VLOOKUP($B123,Schools,'HP Schools Calculation'!PAX$1,0),"")</f>
        <v/>
      </c>
      <c r="PAX123" s="50" t="str">
        <f>_xlfn.IFNA(VLOOKUP($B123,Schools,'HP Schools Calculation'!PAY$1,0),"")</f>
        <v/>
      </c>
      <c r="PAY123" s="50" t="str">
        <f>_xlfn.IFNA(VLOOKUP($B123,Schools,'HP Schools Calculation'!PAZ$1,0),"")</f>
        <v/>
      </c>
      <c r="PAZ123" s="50" t="str">
        <f>_xlfn.IFNA(VLOOKUP($B123,Schools,'HP Schools Calculation'!PBA$1,0),"")</f>
        <v/>
      </c>
      <c r="PBA123" s="50" t="str">
        <f>_xlfn.IFNA(VLOOKUP($B123,Schools,'HP Schools Calculation'!PBB$1,0),"")</f>
        <v/>
      </c>
      <c r="PBB123" s="50" t="str">
        <f>_xlfn.IFNA(VLOOKUP($B123,Schools,'HP Schools Calculation'!PBC$1,0),"")</f>
        <v/>
      </c>
      <c r="PBC123" s="50" t="str">
        <f>_xlfn.IFNA(VLOOKUP($B123,Schools,'HP Schools Calculation'!PBD$1,0),"")</f>
        <v/>
      </c>
      <c r="PBD123" s="50" t="str">
        <f>_xlfn.IFNA(VLOOKUP($B123,Schools,'HP Schools Calculation'!PBE$1,0),"")</f>
        <v/>
      </c>
      <c r="PBE123" s="50" t="str">
        <f>_xlfn.IFNA(VLOOKUP($B123,Schools,'HP Schools Calculation'!PBF$1,0),"")</f>
        <v/>
      </c>
      <c r="PBF123" s="50" t="str">
        <f>_xlfn.IFNA(VLOOKUP($B123,Schools,'HP Schools Calculation'!PBG$1,0),"")</f>
        <v/>
      </c>
      <c r="PBG123" s="50" t="str">
        <f>_xlfn.IFNA(VLOOKUP($B123,Schools,'HP Schools Calculation'!PBH$1,0),"")</f>
        <v/>
      </c>
      <c r="PBH123" s="50" t="str">
        <f>_xlfn.IFNA(VLOOKUP($B123,Schools,'HP Schools Calculation'!PBI$1,0),"")</f>
        <v/>
      </c>
      <c r="PBI123" s="50" t="str">
        <f>_xlfn.IFNA(VLOOKUP($B123,Schools,'HP Schools Calculation'!PBJ$1,0),"")</f>
        <v/>
      </c>
      <c r="PBJ123" s="50" t="str">
        <f>_xlfn.IFNA(VLOOKUP($B123,Schools,'HP Schools Calculation'!PBK$1,0),"")</f>
        <v/>
      </c>
      <c r="PBK123" s="50" t="str">
        <f>_xlfn.IFNA(VLOOKUP($B123,Schools,'HP Schools Calculation'!PBL$1,0),"")</f>
        <v/>
      </c>
      <c r="PBL123" s="50" t="str">
        <f>_xlfn.IFNA(VLOOKUP($B123,Schools,'HP Schools Calculation'!PBM$1,0),"")</f>
        <v/>
      </c>
      <c r="PBM123" s="50" t="str">
        <f>_xlfn.IFNA(VLOOKUP($B123,Schools,'HP Schools Calculation'!PBN$1,0),"")</f>
        <v/>
      </c>
      <c r="PBN123" s="50" t="str">
        <f>_xlfn.IFNA(VLOOKUP($B123,Schools,'HP Schools Calculation'!PBO$1,0),"")</f>
        <v/>
      </c>
      <c r="PBO123" s="50" t="str">
        <f>_xlfn.IFNA(VLOOKUP($B123,Schools,'HP Schools Calculation'!PBP$1,0),"")</f>
        <v/>
      </c>
      <c r="PBP123" s="50" t="str">
        <f>_xlfn.IFNA(VLOOKUP($B123,Schools,'HP Schools Calculation'!PBQ$1,0),"")</f>
        <v/>
      </c>
      <c r="PBQ123" s="50" t="str">
        <f>_xlfn.IFNA(VLOOKUP($B123,Schools,'HP Schools Calculation'!PBR$1,0),"")</f>
        <v/>
      </c>
      <c r="PBR123" s="50" t="str">
        <f>_xlfn.IFNA(VLOOKUP($B123,Schools,'HP Schools Calculation'!PBS$1,0),"")</f>
        <v/>
      </c>
      <c r="PBS123" s="50" t="str">
        <f>_xlfn.IFNA(VLOOKUP($B123,Schools,'HP Schools Calculation'!PBT$1,0),"")</f>
        <v/>
      </c>
      <c r="PBT123" s="50" t="str">
        <f>_xlfn.IFNA(VLOOKUP($B123,Schools,'HP Schools Calculation'!PBU$1,0),"")</f>
        <v/>
      </c>
      <c r="PBU123" s="50" t="str">
        <f>_xlfn.IFNA(VLOOKUP($B123,Schools,'HP Schools Calculation'!PBV$1,0),"")</f>
        <v/>
      </c>
      <c r="PBV123" s="50" t="str">
        <f>_xlfn.IFNA(VLOOKUP($B123,Schools,'HP Schools Calculation'!PBW$1,0),"")</f>
        <v/>
      </c>
      <c r="PBW123" s="50" t="str">
        <f>_xlfn.IFNA(VLOOKUP($B123,Schools,'HP Schools Calculation'!PBX$1,0),"")</f>
        <v/>
      </c>
      <c r="PBX123" s="50" t="str">
        <f>_xlfn.IFNA(VLOOKUP($B123,Schools,'HP Schools Calculation'!PBY$1,0),"")</f>
        <v/>
      </c>
      <c r="PBY123" s="50" t="str">
        <f>_xlfn.IFNA(VLOOKUP($B123,Schools,'HP Schools Calculation'!PBZ$1,0),"")</f>
        <v/>
      </c>
      <c r="PBZ123" s="50" t="str">
        <f>_xlfn.IFNA(VLOOKUP($B123,Schools,'HP Schools Calculation'!PCA$1,0),"")</f>
        <v/>
      </c>
      <c r="PCA123" s="50" t="str">
        <f>_xlfn.IFNA(VLOOKUP($B123,Schools,'HP Schools Calculation'!PCB$1,0),"")</f>
        <v/>
      </c>
      <c r="PCB123" s="50" t="str">
        <f>_xlfn.IFNA(VLOOKUP($B123,Schools,'HP Schools Calculation'!PCC$1,0),"")</f>
        <v/>
      </c>
      <c r="PCC123" s="50" t="str">
        <f>_xlfn.IFNA(VLOOKUP($B123,Schools,'HP Schools Calculation'!PCD$1,0),"")</f>
        <v/>
      </c>
      <c r="PCD123" s="50" t="str">
        <f>_xlfn.IFNA(VLOOKUP($B123,Schools,'HP Schools Calculation'!PCE$1,0),"")</f>
        <v/>
      </c>
      <c r="PCE123" s="50" t="str">
        <f>_xlfn.IFNA(VLOOKUP($B123,Schools,'HP Schools Calculation'!PCF$1,0),"")</f>
        <v/>
      </c>
      <c r="PCF123" s="50" t="str">
        <f>_xlfn.IFNA(VLOOKUP($B123,Schools,'HP Schools Calculation'!PCG$1,0),"")</f>
        <v/>
      </c>
      <c r="PCG123" s="50" t="str">
        <f>_xlfn.IFNA(VLOOKUP($B123,Schools,'HP Schools Calculation'!PCH$1,0),"")</f>
        <v/>
      </c>
      <c r="PCH123" s="50" t="str">
        <f>_xlfn.IFNA(VLOOKUP($B123,Schools,'HP Schools Calculation'!PCI$1,0),"")</f>
        <v/>
      </c>
      <c r="PCI123" s="50" t="str">
        <f>_xlfn.IFNA(VLOOKUP($B123,Schools,'HP Schools Calculation'!PCJ$1,0),"")</f>
        <v/>
      </c>
      <c r="PCJ123" s="50" t="str">
        <f>_xlfn.IFNA(VLOOKUP($B123,Schools,'HP Schools Calculation'!PCK$1,0),"")</f>
        <v/>
      </c>
      <c r="PCK123" s="50" t="str">
        <f>_xlfn.IFNA(VLOOKUP($B123,Schools,'HP Schools Calculation'!PCL$1,0),"")</f>
        <v/>
      </c>
      <c r="PCL123" s="50" t="str">
        <f>_xlfn.IFNA(VLOOKUP($B123,Schools,'HP Schools Calculation'!PCM$1,0),"")</f>
        <v/>
      </c>
      <c r="PCM123" s="50" t="str">
        <f>_xlfn.IFNA(VLOOKUP($B123,Schools,'HP Schools Calculation'!PCN$1,0),"")</f>
        <v/>
      </c>
      <c r="PCN123" s="50" t="str">
        <f>_xlfn.IFNA(VLOOKUP($B123,Schools,'HP Schools Calculation'!PCO$1,0),"")</f>
        <v/>
      </c>
      <c r="PCO123" s="50" t="str">
        <f>_xlfn.IFNA(VLOOKUP($B123,Schools,'HP Schools Calculation'!PCP$1,0),"")</f>
        <v/>
      </c>
      <c r="PCP123" s="50" t="str">
        <f>_xlfn.IFNA(VLOOKUP($B123,Schools,'HP Schools Calculation'!PCQ$1,0),"")</f>
        <v/>
      </c>
      <c r="PCQ123" s="50" t="str">
        <f>_xlfn.IFNA(VLOOKUP($B123,Schools,'HP Schools Calculation'!PCR$1,0),"")</f>
        <v/>
      </c>
      <c r="PCR123" s="50" t="str">
        <f>_xlfn.IFNA(VLOOKUP($B123,Schools,'HP Schools Calculation'!PCS$1,0),"")</f>
        <v/>
      </c>
      <c r="PCS123" s="50" t="str">
        <f>_xlfn.IFNA(VLOOKUP($B123,Schools,'HP Schools Calculation'!PCT$1,0),"")</f>
        <v/>
      </c>
      <c r="PCT123" s="50" t="str">
        <f>_xlfn.IFNA(VLOOKUP($B123,Schools,'HP Schools Calculation'!PCU$1,0),"")</f>
        <v/>
      </c>
      <c r="PCU123" s="50" t="str">
        <f>_xlfn.IFNA(VLOOKUP($B123,Schools,'HP Schools Calculation'!PCV$1,0),"")</f>
        <v/>
      </c>
      <c r="PCV123" s="50" t="str">
        <f>_xlfn.IFNA(VLOOKUP($B123,Schools,'HP Schools Calculation'!PCW$1,0),"")</f>
        <v/>
      </c>
      <c r="PCW123" s="50" t="str">
        <f>_xlfn.IFNA(VLOOKUP($B123,Schools,'HP Schools Calculation'!PCX$1,0),"")</f>
        <v/>
      </c>
      <c r="PCX123" s="50" t="str">
        <f>_xlfn.IFNA(VLOOKUP($B123,Schools,'HP Schools Calculation'!PCY$1,0),"")</f>
        <v/>
      </c>
      <c r="PCY123" s="50" t="str">
        <f>_xlfn.IFNA(VLOOKUP($B123,Schools,'HP Schools Calculation'!PCZ$1,0),"")</f>
        <v/>
      </c>
      <c r="PCZ123" s="50" t="str">
        <f>_xlfn.IFNA(VLOOKUP($B123,Schools,'HP Schools Calculation'!PDA$1,0),"")</f>
        <v/>
      </c>
      <c r="PDA123" s="50" t="str">
        <f>_xlfn.IFNA(VLOOKUP($B123,Schools,'HP Schools Calculation'!PDB$1,0),"")</f>
        <v/>
      </c>
      <c r="PDB123" s="50" t="str">
        <f>_xlfn.IFNA(VLOOKUP($B123,Schools,'HP Schools Calculation'!PDC$1,0),"")</f>
        <v/>
      </c>
      <c r="PDC123" s="50" t="str">
        <f>_xlfn.IFNA(VLOOKUP($B123,Schools,'HP Schools Calculation'!PDD$1,0),"")</f>
        <v/>
      </c>
      <c r="PDD123" s="50" t="str">
        <f>_xlfn.IFNA(VLOOKUP($B123,Schools,'HP Schools Calculation'!PDE$1,0),"")</f>
        <v/>
      </c>
      <c r="PDE123" s="50" t="str">
        <f>_xlfn.IFNA(VLOOKUP($B123,Schools,'HP Schools Calculation'!PDF$1,0),"")</f>
        <v/>
      </c>
      <c r="PDF123" s="50" t="str">
        <f>_xlfn.IFNA(VLOOKUP($B123,Schools,'HP Schools Calculation'!PDG$1,0),"")</f>
        <v/>
      </c>
      <c r="PDG123" s="50" t="str">
        <f>_xlfn.IFNA(VLOOKUP($B123,Schools,'HP Schools Calculation'!PDH$1,0),"")</f>
        <v/>
      </c>
      <c r="PDH123" s="50" t="str">
        <f>_xlfn.IFNA(VLOOKUP($B123,Schools,'HP Schools Calculation'!PDI$1,0),"")</f>
        <v/>
      </c>
      <c r="PDI123" s="50" t="str">
        <f>_xlfn.IFNA(VLOOKUP($B123,Schools,'HP Schools Calculation'!PDJ$1,0),"")</f>
        <v/>
      </c>
      <c r="PDJ123" s="50" t="str">
        <f>_xlfn.IFNA(VLOOKUP($B123,Schools,'HP Schools Calculation'!PDK$1,0),"")</f>
        <v/>
      </c>
      <c r="PDK123" s="50" t="str">
        <f>_xlfn.IFNA(VLOOKUP($B123,Schools,'HP Schools Calculation'!PDL$1,0),"")</f>
        <v/>
      </c>
      <c r="PDL123" s="50" t="str">
        <f>_xlfn.IFNA(VLOOKUP($B123,Schools,'HP Schools Calculation'!PDM$1,0),"")</f>
        <v/>
      </c>
      <c r="PDM123" s="50" t="str">
        <f>_xlfn.IFNA(VLOOKUP($B123,Schools,'HP Schools Calculation'!PDN$1,0),"")</f>
        <v/>
      </c>
      <c r="PDN123" s="50" t="str">
        <f>_xlfn.IFNA(VLOOKUP($B123,Schools,'HP Schools Calculation'!PDO$1,0),"")</f>
        <v/>
      </c>
      <c r="PDO123" s="50" t="str">
        <f>_xlfn.IFNA(VLOOKUP($B123,Schools,'HP Schools Calculation'!PDP$1,0),"")</f>
        <v/>
      </c>
      <c r="PDP123" s="50" t="str">
        <f>_xlfn.IFNA(VLOOKUP($B123,Schools,'HP Schools Calculation'!PDQ$1,0),"")</f>
        <v/>
      </c>
      <c r="PDQ123" s="50" t="str">
        <f>_xlfn.IFNA(VLOOKUP($B123,Schools,'HP Schools Calculation'!PDR$1,0),"")</f>
        <v/>
      </c>
      <c r="PDR123" s="50" t="str">
        <f>_xlfn.IFNA(VLOOKUP($B123,Schools,'HP Schools Calculation'!PDS$1,0),"")</f>
        <v/>
      </c>
      <c r="PDS123" s="50" t="str">
        <f>_xlfn.IFNA(VLOOKUP($B123,Schools,'HP Schools Calculation'!PDT$1,0),"")</f>
        <v/>
      </c>
      <c r="PDT123" s="50" t="str">
        <f>_xlfn.IFNA(VLOOKUP($B123,Schools,'HP Schools Calculation'!PDU$1,0),"")</f>
        <v/>
      </c>
      <c r="PDU123" s="50" t="str">
        <f>_xlfn.IFNA(VLOOKUP($B123,Schools,'HP Schools Calculation'!PDV$1,0),"")</f>
        <v/>
      </c>
      <c r="PDV123" s="50" t="str">
        <f>_xlfn.IFNA(VLOOKUP($B123,Schools,'HP Schools Calculation'!PDW$1,0),"")</f>
        <v/>
      </c>
      <c r="PDW123" s="50" t="str">
        <f>_xlfn.IFNA(VLOOKUP($B123,Schools,'HP Schools Calculation'!PDX$1,0),"")</f>
        <v/>
      </c>
      <c r="PDX123" s="50" t="str">
        <f>_xlfn.IFNA(VLOOKUP($B123,Schools,'HP Schools Calculation'!PDY$1,0),"")</f>
        <v/>
      </c>
      <c r="PDY123" s="50" t="str">
        <f>_xlfn.IFNA(VLOOKUP($B123,Schools,'HP Schools Calculation'!PDZ$1,0),"")</f>
        <v/>
      </c>
      <c r="PDZ123" s="50" t="str">
        <f>_xlfn.IFNA(VLOOKUP($B123,Schools,'HP Schools Calculation'!PEA$1,0),"")</f>
        <v/>
      </c>
      <c r="PEA123" s="50" t="str">
        <f>_xlfn.IFNA(VLOOKUP($B123,Schools,'HP Schools Calculation'!PEB$1,0),"")</f>
        <v/>
      </c>
      <c r="PEB123" s="50" t="str">
        <f>_xlfn.IFNA(VLOOKUP($B123,Schools,'HP Schools Calculation'!PEC$1,0),"")</f>
        <v/>
      </c>
      <c r="PEC123" s="50" t="str">
        <f>_xlfn.IFNA(VLOOKUP($B123,Schools,'HP Schools Calculation'!PED$1,0),"")</f>
        <v/>
      </c>
      <c r="PED123" s="50" t="str">
        <f>_xlfn.IFNA(VLOOKUP($B123,Schools,'HP Schools Calculation'!PEE$1,0),"")</f>
        <v/>
      </c>
      <c r="PEE123" s="50" t="str">
        <f>_xlfn.IFNA(VLOOKUP($B123,Schools,'HP Schools Calculation'!PEF$1,0),"")</f>
        <v/>
      </c>
      <c r="PEF123" s="50" t="str">
        <f>_xlfn.IFNA(VLOOKUP($B123,Schools,'HP Schools Calculation'!PEG$1,0),"")</f>
        <v/>
      </c>
      <c r="PEG123" s="50" t="str">
        <f>_xlfn.IFNA(VLOOKUP($B123,Schools,'HP Schools Calculation'!PEH$1,0),"")</f>
        <v/>
      </c>
      <c r="PEH123" s="50" t="str">
        <f>_xlfn.IFNA(VLOOKUP($B123,Schools,'HP Schools Calculation'!PEI$1,0),"")</f>
        <v/>
      </c>
      <c r="PEI123" s="50" t="str">
        <f>_xlfn.IFNA(VLOOKUP($B123,Schools,'HP Schools Calculation'!PEJ$1,0),"")</f>
        <v/>
      </c>
      <c r="PEJ123" s="50" t="str">
        <f>_xlfn.IFNA(VLOOKUP($B123,Schools,'HP Schools Calculation'!PEK$1,0),"")</f>
        <v/>
      </c>
      <c r="PEK123" s="50" t="str">
        <f>_xlfn.IFNA(VLOOKUP($B123,Schools,'HP Schools Calculation'!PEL$1,0),"")</f>
        <v/>
      </c>
      <c r="PEL123" s="50" t="str">
        <f>_xlfn.IFNA(VLOOKUP($B123,Schools,'HP Schools Calculation'!PEM$1,0),"")</f>
        <v/>
      </c>
      <c r="PEM123" s="50" t="str">
        <f>_xlfn.IFNA(VLOOKUP($B123,Schools,'HP Schools Calculation'!PEN$1,0),"")</f>
        <v/>
      </c>
      <c r="PEN123" s="50" t="str">
        <f>_xlfn.IFNA(VLOOKUP($B123,Schools,'HP Schools Calculation'!PEO$1,0),"")</f>
        <v/>
      </c>
      <c r="PEO123" s="50" t="str">
        <f>_xlfn.IFNA(VLOOKUP($B123,Schools,'HP Schools Calculation'!PEP$1,0),"")</f>
        <v/>
      </c>
      <c r="PEP123" s="50" t="str">
        <f>_xlfn.IFNA(VLOOKUP($B123,Schools,'HP Schools Calculation'!PEQ$1,0),"")</f>
        <v/>
      </c>
      <c r="PEQ123" s="50" t="str">
        <f>_xlfn.IFNA(VLOOKUP($B123,Schools,'HP Schools Calculation'!PER$1,0),"")</f>
        <v/>
      </c>
      <c r="PER123" s="50" t="str">
        <f>_xlfn.IFNA(VLOOKUP($B123,Schools,'HP Schools Calculation'!PES$1,0),"")</f>
        <v/>
      </c>
      <c r="PES123" s="50" t="str">
        <f>_xlfn.IFNA(VLOOKUP($B123,Schools,'HP Schools Calculation'!PET$1,0),"")</f>
        <v/>
      </c>
      <c r="PET123" s="50" t="str">
        <f>_xlfn.IFNA(VLOOKUP($B123,Schools,'HP Schools Calculation'!PEU$1,0),"")</f>
        <v/>
      </c>
      <c r="PEU123" s="50" t="str">
        <f>_xlfn.IFNA(VLOOKUP($B123,Schools,'HP Schools Calculation'!PEV$1,0),"")</f>
        <v/>
      </c>
      <c r="PEV123" s="50" t="str">
        <f>_xlfn.IFNA(VLOOKUP($B123,Schools,'HP Schools Calculation'!PEW$1,0),"")</f>
        <v/>
      </c>
      <c r="PEW123" s="50" t="str">
        <f>_xlfn.IFNA(VLOOKUP($B123,Schools,'HP Schools Calculation'!PEX$1,0),"")</f>
        <v/>
      </c>
      <c r="PEX123" s="50" t="str">
        <f>_xlfn.IFNA(VLOOKUP($B123,Schools,'HP Schools Calculation'!PEY$1,0),"")</f>
        <v/>
      </c>
      <c r="PEY123" s="50" t="str">
        <f>_xlfn.IFNA(VLOOKUP($B123,Schools,'HP Schools Calculation'!PEZ$1,0),"")</f>
        <v/>
      </c>
      <c r="PEZ123" s="50" t="str">
        <f>_xlfn.IFNA(VLOOKUP($B123,Schools,'HP Schools Calculation'!PFA$1,0),"")</f>
        <v/>
      </c>
      <c r="PFA123" s="50" t="str">
        <f>_xlfn.IFNA(VLOOKUP($B123,Schools,'HP Schools Calculation'!PFB$1,0),"")</f>
        <v/>
      </c>
      <c r="PFB123" s="50" t="str">
        <f>_xlfn.IFNA(VLOOKUP($B123,Schools,'HP Schools Calculation'!PFC$1,0),"")</f>
        <v/>
      </c>
      <c r="PFC123" s="50" t="str">
        <f>_xlfn.IFNA(VLOOKUP($B123,Schools,'HP Schools Calculation'!PFD$1,0),"")</f>
        <v/>
      </c>
      <c r="PFD123" s="50" t="str">
        <f>_xlfn.IFNA(VLOOKUP($B123,Schools,'HP Schools Calculation'!PFE$1,0),"")</f>
        <v/>
      </c>
      <c r="PFE123" s="50" t="str">
        <f>_xlfn.IFNA(VLOOKUP($B123,Schools,'HP Schools Calculation'!PFF$1,0),"")</f>
        <v/>
      </c>
      <c r="PFF123" s="50" t="str">
        <f>_xlfn.IFNA(VLOOKUP($B123,Schools,'HP Schools Calculation'!PFG$1,0),"")</f>
        <v/>
      </c>
      <c r="PFG123" s="50" t="str">
        <f>_xlfn.IFNA(VLOOKUP($B123,Schools,'HP Schools Calculation'!PFH$1,0),"")</f>
        <v/>
      </c>
      <c r="PFH123" s="50" t="str">
        <f>_xlfn.IFNA(VLOOKUP($B123,Schools,'HP Schools Calculation'!PFI$1,0),"")</f>
        <v/>
      </c>
      <c r="PFI123" s="50" t="str">
        <f>_xlfn.IFNA(VLOOKUP($B123,Schools,'HP Schools Calculation'!PFJ$1,0),"")</f>
        <v/>
      </c>
      <c r="PFJ123" s="50" t="str">
        <f>_xlfn.IFNA(VLOOKUP($B123,Schools,'HP Schools Calculation'!PFK$1,0),"")</f>
        <v/>
      </c>
      <c r="PFK123" s="50" t="str">
        <f>_xlfn.IFNA(VLOOKUP($B123,Schools,'HP Schools Calculation'!PFL$1,0),"")</f>
        <v/>
      </c>
      <c r="PFL123" s="50" t="str">
        <f>_xlfn.IFNA(VLOOKUP($B123,Schools,'HP Schools Calculation'!PFM$1,0),"")</f>
        <v/>
      </c>
      <c r="PFM123" s="50" t="str">
        <f>_xlfn.IFNA(VLOOKUP($B123,Schools,'HP Schools Calculation'!PFN$1,0),"")</f>
        <v/>
      </c>
      <c r="PFN123" s="50" t="str">
        <f>_xlfn.IFNA(VLOOKUP($B123,Schools,'HP Schools Calculation'!PFO$1,0),"")</f>
        <v/>
      </c>
      <c r="PFO123" s="50" t="str">
        <f>_xlfn.IFNA(VLOOKUP($B123,Schools,'HP Schools Calculation'!PFP$1,0),"")</f>
        <v/>
      </c>
      <c r="PFP123" s="50" t="str">
        <f>_xlfn.IFNA(VLOOKUP($B123,Schools,'HP Schools Calculation'!PFQ$1,0),"")</f>
        <v/>
      </c>
      <c r="PFQ123" s="50" t="str">
        <f>_xlfn.IFNA(VLOOKUP($B123,Schools,'HP Schools Calculation'!PFR$1,0),"")</f>
        <v/>
      </c>
      <c r="PFR123" s="50" t="str">
        <f>_xlfn.IFNA(VLOOKUP($B123,Schools,'HP Schools Calculation'!PFS$1,0),"")</f>
        <v/>
      </c>
      <c r="PFS123" s="50" t="str">
        <f>_xlfn.IFNA(VLOOKUP($B123,Schools,'HP Schools Calculation'!PFT$1,0),"")</f>
        <v/>
      </c>
      <c r="PFT123" s="50" t="str">
        <f>_xlfn.IFNA(VLOOKUP($B123,Schools,'HP Schools Calculation'!PFU$1,0),"")</f>
        <v/>
      </c>
      <c r="PFU123" s="50" t="str">
        <f>_xlfn.IFNA(VLOOKUP($B123,Schools,'HP Schools Calculation'!PFV$1,0),"")</f>
        <v/>
      </c>
      <c r="PFV123" s="50" t="str">
        <f>_xlfn.IFNA(VLOOKUP($B123,Schools,'HP Schools Calculation'!PFW$1,0),"")</f>
        <v/>
      </c>
      <c r="PFW123" s="50" t="str">
        <f>_xlfn.IFNA(VLOOKUP($B123,Schools,'HP Schools Calculation'!PFX$1,0),"")</f>
        <v/>
      </c>
      <c r="PFX123" s="50" t="str">
        <f>_xlfn.IFNA(VLOOKUP($B123,Schools,'HP Schools Calculation'!PFY$1,0),"")</f>
        <v/>
      </c>
      <c r="PFY123" s="50" t="str">
        <f>_xlfn.IFNA(VLOOKUP($B123,Schools,'HP Schools Calculation'!PFZ$1,0),"")</f>
        <v/>
      </c>
      <c r="PFZ123" s="50" t="str">
        <f>_xlfn.IFNA(VLOOKUP($B123,Schools,'HP Schools Calculation'!PGA$1,0),"")</f>
        <v/>
      </c>
      <c r="PGA123" s="50" t="str">
        <f>_xlfn.IFNA(VLOOKUP($B123,Schools,'HP Schools Calculation'!PGB$1,0),"")</f>
        <v/>
      </c>
      <c r="PGB123" s="50" t="str">
        <f>_xlfn.IFNA(VLOOKUP($B123,Schools,'HP Schools Calculation'!PGC$1,0),"")</f>
        <v/>
      </c>
      <c r="PGC123" s="50" t="str">
        <f>_xlfn.IFNA(VLOOKUP($B123,Schools,'HP Schools Calculation'!PGD$1,0),"")</f>
        <v/>
      </c>
      <c r="PGD123" s="50" t="str">
        <f>_xlfn.IFNA(VLOOKUP($B123,Schools,'HP Schools Calculation'!PGE$1,0),"")</f>
        <v/>
      </c>
      <c r="PGE123" s="50" t="str">
        <f>_xlfn.IFNA(VLOOKUP($B123,Schools,'HP Schools Calculation'!PGF$1,0),"")</f>
        <v/>
      </c>
      <c r="PGF123" s="50" t="str">
        <f>_xlfn.IFNA(VLOOKUP($B123,Schools,'HP Schools Calculation'!PGG$1,0),"")</f>
        <v/>
      </c>
      <c r="PGG123" s="50" t="str">
        <f>_xlfn.IFNA(VLOOKUP($B123,Schools,'HP Schools Calculation'!PGH$1,0),"")</f>
        <v/>
      </c>
      <c r="PGH123" s="50" t="str">
        <f>_xlfn.IFNA(VLOOKUP($B123,Schools,'HP Schools Calculation'!PGI$1,0),"")</f>
        <v/>
      </c>
      <c r="PGI123" s="50" t="str">
        <f>_xlfn.IFNA(VLOOKUP($B123,Schools,'HP Schools Calculation'!PGJ$1,0),"")</f>
        <v/>
      </c>
      <c r="PGJ123" s="50" t="str">
        <f>_xlfn.IFNA(VLOOKUP($B123,Schools,'HP Schools Calculation'!PGK$1,0),"")</f>
        <v/>
      </c>
      <c r="PGK123" s="50" t="str">
        <f>_xlfn.IFNA(VLOOKUP($B123,Schools,'HP Schools Calculation'!PGL$1,0),"")</f>
        <v/>
      </c>
      <c r="PGL123" s="50" t="str">
        <f>_xlfn.IFNA(VLOOKUP($B123,Schools,'HP Schools Calculation'!PGM$1,0),"")</f>
        <v/>
      </c>
      <c r="PGM123" s="50" t="str">
        <f>_xlfn.IFNA(VLOOKUP($B123,Schools,'HP Schools Calculation'!PGN$1,0),"")</f>
        <v/>
      </c>
      <c r="PGN123" s="50" t="str">
        <f>_xlfn.IFNA(VLOOKUP($B123,Schools,'HP Schools Calculation'!PGO$1,0),"")</f>
        <v/>
      </c>
      <c r="PGO123" s="50" t="str">
        <f>_xlfn.IFNA(VLOOKUP($B123,Schools,'HP Schools Calculation'!PGP$1,0),"")</f>
        <v/>
      </c>
      <c r="PGP123" s="50" t="str">
        <f>_xlfn.IFNA(VLOOKUP($B123,Schools,'HP Schools Calculation'!PGQ$1,0),"")</f>
        <v/>
      </c>
      <c r="PGQ123" s="50" t="str">
        <f>_xlfn.IFNA(VLOOKUP($B123,Schools,'HP Schools Calculation'!PGR$1,0),"")</f>
        <v/>
      </c>
      <c r="PGR123" s="50" t="str">
        <f>_xlfn.IFNA(VLOOKUP($B123,Schools,'HP Schools Calculation'!PGS$1,0),"")</f>
        <v/>
      </c>
      <c r="PGS123" s="50" t="str">
        <f>_xlfn.IFNA(VLOOKUP($B123,Schools,'HP Schools Calculation'!PGT$1,0),"")</f>
        <v/>
      </c>
      <c r="PGT123" s="50" t="str">
        <f>_xlfn.IFNA(VLOOKUP($B123,Schools,'HP Schools Calculation'!PGU$1,0),"")</f>
        <v/>
      </c>
      <c r="PGU123" s="50" t="str">
        <f>_xlfn.IFNA(VLOOKUP($B123,Schools,'HP Schools Calculation'!PGV$1,0),"")</f>
        <v/>
      </c>
      <c r="PGV123" s="50" t="str">
        <f>_xlfn.IFNA(VLOOKUP($B123,Schools,'HP Schools Calculation'!PGW$1,0),"")</f>
        <v/>
      </c>
      <c r="PGW123" s="50" t="str">
        <f>_xlfn.IFNA(VLOOKUP($B123,Schools,'HP Schools Calculation'!PGX$1,0),"")</f>
        <v/>
      </c>
      <c r="PGX123" s="50" t="str">
        <f>_xlfn.IFNA(VLOOKUP($B123,Schools,'HP Schools Calculation'!PGY$1,0),"")</f>
        <v/>
      </c>
      <c r="PGY123" s="50" t="str">
        <f>_xlfn.IFNA(VLOOKUP($B123,Schools,'HP Schools Calculation'!PGZ$1,0),"")</f>
        <v/>
      </c>
      <c r="PGZ123" s="50" t="str">
        <f>_xlfn.IFNA(VLOOKUP($B123,Schools,'HP Schools Calculation'!PHA$1,0),"")</f>
        <v/>
      </c>
      <c r="PHA123" s="50" t="str">
        <f>_xlfn.IFNA(VLOOKUP($B123,Schools,'HP Schools Calculation'!PHB$1,0),"")</f>
        <v/>
      </c>
      <c r="PHB123" s="50" t="str">
        <f>_xlfn.IFNA(VLOOKUP($B123,Schools,'HP Schools Calculation'!PHC$1,0),"")</f>
        <v/>
      </c>
      <c r="PHC123" s="50" t="str">
        <f>_xlfn.IFNA(VLOOKUP($B123,Schools,'HP Schools Calculation'!PHD$1,0),"")</f>
        <v/>
      </c>
      <c r="PHD123" s="50" t="str">
        <f>_xlfn.IFNA(VLOOKUP($B123,Schools,'HP Schools Calculation'!PHE$1,0),"")</f>
        <v/>
      </c>
      <c r="PHE123" s="50" t="str">
        <f>_xlfn.IFNA(VLOOKUP($B123,Schools,'HP Schools Calculation'!PHF$1,0),"")</f>
        <v/>
      </c>
      <c r="PHF123" s="50" t="str">
        <f>_xlfn.IFNA(VLOOKUP($B123,Schools,'HP Schools Calculation'!PHG$1,0),"")</f>
        <v/>
      </c>
      <c r="PHG123" s="50" t="str">
        <f>_xlfn.IFNA(VLOOKUP($B123,Schools,'HP Schools Calculation'!PHH$1,0),"")</f>
        <v/>
      </c>
      <c r="PHH123" s="50" t="str">
        <f>_xlfn.IFNA(VLOOKUP($B123,Schools,'HP Schools Calculation'!PHI$1,0),"")</f>
        <v/>
      </c>
      <c r="PHI123" s="50" t="str">
        <f>_xlfn.IFNA(VLOOKUP($B123,Schools,'HP Schools Calculation'!PHJ$1,0),"")</f>
        <v/>
      </c>
      <c r="PHJ123" s="50" t="str">
        <f>_xlfn.IFNA(VLOOKUP($B123,Schools,'HP Schools Calculation'!PHK$1,0),"")</f>
        <v/>
      </c>
      <c r="PHK123" s="50" t="str">
        <f>_xlfn.IFNA(VLOOKUP($B123,Schools,'HP Schools Calculation'!PHL$1,0),"")</f>
        <v/>
      </c>
      <c r="PHL123" s="50" t="str">
        <f>_xlfn.IFNA(VLOOKUP($B123,Schools,'HP Schools Calculation'!PHM$1,0),"")</f>
        <v/>
      </c>
      <c r="PHM123" s="50" t="str">
        <f>_xlfn.IFNA(VLOOKUP($B123,Schools,'HP Schools Calculation'!PHN$1,0),"")</f>
        <v/>
      </c>
      <c r="PHN123" s="50" t="str">
        <f>_xlfn.IFNA(VLOOKUP($B123,Schools,'HP Schools Calculation'!PHO$1,0),"")</f>
        <v/>
      </c>
      <c r="PHO123" s="50" t="str">
        <f>_xlfn.IFNA(VLOOKUP($B123,Schools,'HP Schools Calculation'!PHP$1,0),"")</f>
        <v/>
      </c>
      <c r="PHP123" s="50" t="str">
        <f>_xlfn.IFNA(VLOOKUP($B123,Schools,'HP Schools Calculation'!PHQ$1,0),"")</f>
        <v/>
      </c>
      <c r="PHQ123" s="50" t="str">
        <f>_xlfn.IFNA(VLOOKUP($B123,Schools,'HP Schools Calculation'!PHR$1,0),"")</f>
        <v/>
      </c>
      <c r="PHR123" s="50" t="str">
        <f>_xlfn.IFNA(VLOOKUP($B123,Schools,'HP Schools Calculation'!PHS$1,0),"")</f>
        <v/>
      </c>
      <c r="PHS123" s="50" t="str">
        <f>_xlfn.IFNA(VLOOKUP($B123,Schools,'HP Schools Calculation'!PHT$1,0),"")</f>
        <v/>
      </c>
      <c r="PHT123" s="50" t="str">
        <f>_xlfn.IFNA(VLOOKUP($B123,Schools,'HP Schools Calculation'!PHU$1,0),"")</f>
        <v/>
      </c>
      <c r="PHU123" s="50" t="str">
        <f>_xlfn.IFNA(VLOOKUP($B123,Schools,'HP Schools Calculation'!PHV$1,0),"")</f>
        <v/>
      </c>
      <c r="PHV123" s="50" t="str">
        <f>_xlfn.IFNA(VLOOKUP($B123,Schools,'HP Schools Calculation'!PHW$1,0),"")</f>
        <v/>
      </c>
      <c r="PHW123" s="50" t="str">
        <f>_xlfn.IFNA(VLOOKUP($B123,Schools,'HP Schools Calculation'!PHX$1,0),"")</f>
        <v/>
      </c>
      <c r="PHX123" s="50" t="str">
        <f>_xlfn.IFNA(VLOOKUP($B123,Schools,'HP Schools Calculation'!PHY$1,0),"")</f>
        <v/>
      </c>
      <c r="PHY123" s="50" t="str">
        <f>_xlfn.IFNA(VLOOKUP($B123,Schools,'HP Schools Calculation'!PHZ$1,0),"")</f>
        <v/>
      </c>
      <c r="PHZ123" s="50" t="str">
        <f>_xlfn.IFNA(VLOOKUP($B123,Schools,'HP Schools Calculation'!PIA$1,0),"")</f>
        <v/>
      </c>
      <c r="PIA123" s="50" t="str">
        <f>_xlfn.IFNA(VLOOKUP($B123,Schools,'HP Schools Calculation'!PIB$1,0),"")</f>
        <v/>
      </c>
      <c r="PIB123" s="50" t="str">
        <f>_xlfn.IFNA(VLOOKUP($B123,Schools,'HP Schools Calculation'!PIC$1,0),"")</f>
        <v/>
      </c>
      <c r="PIC123" s="50" t="str">
        <f>_xlfn.IFNA(VLOOKUP($B123,Schools,'HP Schools Calculation'!PID$1,0),"")</f>
        <v/>
      </c>
      <c r="PID123" s="50" t="str">
        <f>_xlfn.IFNA(VLOOKUP($B123,Schools,'HP Schools Calculation'!PIE$1,0),"")</f>
        <v/>
      </c>
      <c r="PIE123" s="50" t="str">
        <f>_xlfn.IFNA(VLOOKUP($B123,Schools,'HP Schools Calculation'!PIF$1,0),"")</f>
        <v/>
      </c>
      <c r="PIF123" s="50" t="str">
        <f>_xlfn.IFNA(VLOOKUP($B123,Schools,'HP Schools Calculation'!PIG$1,0),"")</f>
        <v/>
      </c>
      <c r="PIG123" s="50" t="str">
        <f>_xlfn.IFNA(VLOOKUP($B123,Schools,'HP Schools Calculation'!PIH$1,0),"")</f>
        <v/>
      </c>
      <c r="PIH123" s="50" t="str">
        <f>_xlfn.IFNA(VLOOKUP($B123,Schools,'HP Schools Calculation'!PII$1,0),"")</f>
        <v/>
      </c>
      <c r="PII123" s="50" t="str">
        <f>_xlfn.IFNA(VLOOKUP($B123,Schools,'HP Schools Calculation'!PIJ$1,0),"")</f>
        <v/>
      </c>
      <c r="PIJ123" s="50" t="str">
        <f>_xlfn.IFNA(VLOOKUP($B123,Schools,'HP Schools Calculation'!PIK$1,0),"")</f>
        <v/>
      </c>
      <c r="PIK123" s="50" t="str">
        <f>_xlfn.IFNA(VLOOKUP($B123,Schools,'HP Schools Calculation'!PIL$1,0),"")</f>
        <v/>
      </c>
      <c r="PIL123" s="50" t="str">
        <f>_xlfn.IFNA(VLOOKUP($B123,Schools,'HP Schools Calculation'!PIM$1,0),"")</f>
        <v/>
      </c>
      <c r="PIM123" s="50" t="str">
        <f>_xlfn.IFNA(VLOOKUP($B123,Schools,'HP Schools Calculation'!PIN$1,0),"")</f>
        <v/>
      </c>
      <c r="PIN123" s="50" t="str">
        <f>_xlfn.IFNA(VLOOKUP($B123,Schools,'HP Schools Calculation'!PIO$1,0),"")</f>
        <v/>
      </c>
      <c r="PIO123" s="50" t="str">
        <f>_xlfn.IFNA(VLOOKUP($B123,Schools,'HP Schools Calculation'!PIP$1,0),"")</f>
        <v/>
      </c>
      <c r="PIP123" s="50" t="str">
        <f>_xlfn.IFNA(VLOOKUP($B123,Schools,'HP Schools Calculation'!PIQ$1,0),"")</f>
        <v/>
      </c>
      <c r="PIQ123" s="50" t="str">
        <f>_xlfn.IFNA(VLOOKUP($B123,Schools,'HP Schools Calculation'!PIR$1,0),"")</f>
        <v/>
      </c>
      <c r="PIR123" s="50" t="str">
        <f>_xlfn.IFNA(VLOOKUP($B123,Schools,'HP Schools Calculation'!PIS$1,0),"")</f>
        <v/>
      </c>
      <c r="PIS123" s="50" t="str">
        <f>_xlfn.IFNA(VLOOKUP($B123,Schools,'HP Schools Calculation'!PIT$1,0),"")</f>
        <v/>
      </c>
      <c r="PIT123" s="50" t="str">
        <f>_xlfn.IFNA(VLOOKUP($B123,Schools,'HP Schools Calculation'!PIU$1,0),"")</f>
        <v/>
      </c>
      <c r="PIU123" s="50" t="str">
        <f>_xlfn.IFNA(VLOOKUP($B123,Schools,'HP Schools Calculation'!PIV$1,0),"")</f>
        <v/>
      </c>
      <c r="PIV123" s="50" t="str">
        <f>_xlfn.IFNA(VLOOKUP($B123,Schools,'HP Schools Calculation'!PIW$1,0),"")</f>
        <v/>
      </c>
      <c r="PIW123" s="50" t="str">
        <f>_xlfn.IFNA(VLOOKUP($B123,Schools,'HP Schools Calculation'!PIX$1,0),"")</f>
        <v/>
      </c>
      <c r="PIX123" s="50" t="str">
        <f>_xlfn.IFNA(VLOOKUP($B123,Schools,'HP Schools Calculation'!PIY$1,0),"")</f>
        <v/>
      </c>
      <c r="PIY123" s="50" t="str">
        <f>_xlfn.IFNA(VLOOKUP($B123,Schools,'HP Schools Calculation'!PIZ$1,0),"")</f>
        <v/>
      </c>
      <c r="PIZ123" s="50" t="str">
        <f>_xlfn.IFNA(VLOOKUP($B123,Schools,'HP Schools Calculation'!PJA$1,0),"")</f>
        <v/>
      </c>
      <c r="PJA123" s="50" t="str">
        <f>_xlfn.IFNA(VLOOKUP($B123,Schools,'HP Schools Calculation'!PJB$1,0),"")</f>
        <v/>
      </c>
      <c r="PJB123" s="50" t="str">
        <f>_xlfn.IFNA(VLOOKUP($B123,Schools,'HP Schools Calculation'!PJC$1,0),"")</f>
        <v/>
      </c>
      <c r="PJC123" s="50" t="str">
        <f>_xlfn.IFNA(VLOOKUP($B123,Schools,'HP Schools Calculation'!PJD$1,0),"")</f>
        <v/>
      </c>
      <c r="PJD123" s="50" t="str">
        <f>_xlfn.IFNA(VLOOKUP($B123,Schools,'HP Schools Calculation'!PJE$1,0),"")</f>
        <v/>
      </c>
      <c r="PJE123" s="50" t="str">
        <f>_xlfn.IFNA(VLOOKUP($B123,Schools,'HP Schools Calculation'!PJF$1,0),"")</f>
        <v/>
      </c>
      <c r="PJF123" s="50" t="str">
        <f>_xlfn.IFNA(VLOOKUP($B123,Schools,'HP Schools Calculation'!PJG$1,0),"")</f>
        <v/>
      </c>
      <c r="PJG123" s="50" t="str">
        <f>_xlfn.IFNA(VLOOKUP($B123,Schools,'HP Schools Calculation'!PJH$1,0),"")</f>
        <v/>
      </c>
      <c r="PJH123" s="50" t="str">
        <f>_xlfn.IFNA(VLOOKUP($B123,Schools,'HP Schools Calculation'!PJI$1,0),"")</f>
        <v/>
      </c>
      <c r="PJI123" s="50" t="str">
        <f>_xlfn.IFNA(VLOOKUP($B123,Schools,'HP Schools Calculation'!PJJ$1,0),"")</f>
        <v/>
      </c>
      <c r="PJJ123" s="50" t="str">
        <f>_xlfn.IFNA(VLOOKUP($B123,Schools,'HP Schools Calculation'!PJK$1,0),"")</f>
        <v/>
      </c>
      <c r="PJK123" s="50" t="str">
        <f>_xlfn.IFNA(VLOOKUP($B123,Schools,'HP Schools Calculation'!PJL$1,0),"")</f>
        <v/>
      </c>
      <c r="PJL123" s="50" t="str">
        <f>_xlfn.IFNA(VLOOKUP($B123,Schools,'HP Schools Calculation'!PJM$1,0),"")</f>
        <v/>
      </c>
      <c r="PJM123" s="50" t="str">
        <f>_xlfn.IFNA(VLOOKUP($B123,Schools,'HP Schools Calculation'!PJN$1,0),"")</f>
        <v/>
      </c>
      <c r="PJN123" s="50" t="str">
        <f>_xlfn.IFNA(VLOOKUP($B123,Schools,'HP Schools Calculation'!PJO$1,0),"")</f>
        <v/>
      </c>
      <c r="PJO123" s="50" t="str">
        <f>_xlfn.IFNA(VLOOKUP($B123,Schools,'HP Schools Calculation'!PJP$1,0),"")</f>
        <v/>
      </c>
      <c r="PJP123" s="50" t="str">
        <f>_xlfn.IFNA(VLOOKUP($B123,Schools,'HP Schools Calculation'!PJQ$1,0),"")</f>
        <v/>
      </c>
      <c r="PJQ123" s="50" t="str">
        <f>_xlfn.IFNA(VLOOKUP($B123,Schools,'HP Schools Calculation'!PJR$1,0),"")</f>
        <v/>
      </c>
      <c r="PJR123" s="50" t="str">
        <f>_xlfn.IFNA(VLOOKUP($B123,Schools,'HP Schools Calculation'!PJS$1,0),"")</f>
        <v/>
      </c>
      <c r="PJS123" s="50" t="str">
        <f>_xlfn.IFNA(VLOOKUP($B123,Schools,'HP Schools Calculation'!PJT$1,0),"")</f>
        <v/>
      </c>
      <c r="PJT123" s="50" t="str">
        <f>_xlfn.IFNA(VLOOKUP($B123,Schools,'HP Schools Calculation'!PJU$1,0),"")</f>
        <v/>
      </c>
      <c r="PJU123" s="50" t="str">
        <f>_xlfn.IFNA(VLOOKUP($B123,Schools,'HP Schools Calculation'!PJV$1,0),"")</f>
        <v/>
      </c>
      <c r="PJV123" s="50" t="str">
        <f>_xlfn.IFNA(VLOOKUP($B123,Schools,'HP Schools Calculation'!PJW$1,0),"")</f>
        <v/>
      </c>
      <c r="PJW123" s="50" t="str">
        <f>_xlfn.IFNA(VLOOKUP($B123,Schools,'HP Schools Calculation'!PJX$1,0),"")</f>
        <v/>
      </c>
      <c r="PJX123" s="50" t="str">
        <f>_xlfn.IFNA(VLOOKUP($B123,Schools,'HP Schools Calculation'!PJY$1,0),"")</f>
        <v/>
      </c>
      <c r="PJY123" s="50" t="str">
        <f>_xlfn.IFNA(VLOOKUP($B123,Schools,'HP Schools Calculation'!PJZ$1,0),"")</f>
        <v/>
      </c>
      <c r="PJZ123" s="50" t="str">
        <f>_xlfn.IFNA(VLOOKUP($B123,Schools,'HP Schools Calculation'!PKA$1,0),"")</f>
        <v/>
      </c>
      <c r="PKA123" s="50" t="str">
        <f>_xlfn.IFNA(VLOOKUP($B123,Schools,'HP Schools Calculation'!PKB$1,0),"")</f>
        <v/>
      </c>
      <c r="PKB123" s="50" t="str">
        <f>_xlfn.IFNA(VLOOKUP($B123,Schools,'HP Schools Calculation'!PKC$1,0),"")</f>
        <v/>
      </c>
      <c r="PKC123" s="50" t="str">
        <f>_xlfn.IFNA(VLOOKUP($B123,Schools,'HP Schools Calculation'!PKD$1,0),"")</f>
        <v/>
      </c>
      <c r="PKD123" s="50" t="str">
        <f>_xlfn.IFNA(VLOOKUP($B123,Schools,'HP Schools Calculation'!PKE$1,0),"")</f>
        <v/>
      </c>
      <c r="PKE123" s="50" t="str">
        <f>_xlfn.IFNA(VLOOKUP($B123,Schools,'HP Schools Calculation'!PKF$1,0),"")</f>
        <v/>
      </c>
      <c r="PKF123" s="50" t="str">
        <f>_xlfn.IFNA(VLOOKUP($B123,Schools,'HP Schools Calculation'!PKG$1,0),"")</f>
        <v/>
      </c>
      <c r="PKG123" s="50" t="str">
        <f>_xlfn.IFNA(VLOOKUP($B123,Schools,'HP Schools Calculation'!PKH$1,0),"")</f>
        <v/>
      </c>
      <c r="PKH123" s="50" t="str">
        <f>_xlfn.IFNA(VLOOKUP($B123,Schools,'HP Schools Calculation'!PKI$1,0),"")</f>
        <v/>
      </c>
      <c r="PKI123" s="50" t="str">
        <f>_xlfn.IFNA(VLOOKUP($B123,Schools,'HP Schools Calculation'!PKJ$1,0),"")</f>
        <v/>
      </c>
      <c r="PKJ123" s="50" t="str">
        <f>_xlfn.IFNA(VLOOKUP($B123,Schools,'HP Schools Calculation'!PKK$1,0),"")</f>
        <v/>
      </c>
      <c r="PKK123" s="50" t="str">
        <f>_xlfn.IFNA(VLOOKUP($B123,Schools,'HP Schools Calculation'!PKL$1,0),"")</f>
        <v/>
      </c>
      <c r="PKL123" s="50" t="str">
        <f>_xlfn.IFNA(VLOOKUP($B123,Schools,'HP Schools Calculation'!PKM$1,0),"")</f>
        <v/>
      </c>
      <c r="PKM123" s="50" t="str">
        <f>_xlfn.IFNA(VLOOKUP($B123,Schools,'HP Schools Calculation'!PKN$1,0),"")</f>
        <v/>
      </c>
      <c r="PKN123" s="50" t="str">
        <f>_xlfn.IFNA(VLOOKUP($B123,Schools,'HP Schools Calculation'!PKO$1,0),"")</f>
        <v/>
      </c>
      <c r="PKO123" s="50" t="str">
        <f>_xlfn.IFNA(VLOOKUP($B123,Schools,'HP Schools Calculation'!PKP$1,0),"")</f>
        <v/>
      </c>
      <c r="PKP123" s="50" t="str">
        <f>_xlfn.IFNA(VLOOKUP($B123,Schools,'HP Schools Calculation'!PKQ$1,0),"")</f>
        <v/>
      </c>
      <c r="PKQ123" s="50" t="str">
        <f>_xlfn.IFNA(VLOOKUP($B123,Schools,'HP Schools Calculation'!PKR$1,0),"")</f>
        <v/>
      </c>
      <c r="PKR123" s="50" t="str">
        <f>_xlfn.IFNA(VLOOKUP($B123,Schools,'HP Schools Calculation'!PKS$1,0),"")</f>
        <v/>
      </c>
      <c r="PKS123" s="50" t="str">
        <f>_xlfn.IFNA(VLOOKUP($B123,Schools,'HP Schools Calculation'!PKT$1,0),"")</f>
        <v/>
      </c>
      <c r="PKT123" s="50" t="str">
        <f>_xlfn.IFNA(VLOOKUP($B123,Schools,'HP Schools Calculation'!PKU$1,0),"")</f>
        <v/>
      </c>
      <c r="PKU123" s="50" t="str">
        <f>_xlfn.IFNA(VLOOKUP($B123,Schools,'HP Schools Calculation'!PKV$1,0),"")</f>
        <v/>
      </c>
      <c r="PKV123" s="50" t="str">
        <f>_xlfn.IFNA(VLOOKUP($B123,Schools,'HP Schools Calculation'!PKW$1,0),"")</f>
        <v/>
      </c>
      <c r="PKW123" s="50" t="str">
        <f>_xlfn.IFNA(VLOOKUP($B123,Schools,'HP Schools Calculation'!PKX$1,0),"")</f>
        <v/>
      </c>
      <c r="PKX123" s="50" t="str">
        <f>_xlfn.IFNA(VLOOKUP($B123,Schools,'HP Schools Calculation'!PKY$1,0),"")</f>
        <v/>
      </c>
      <c r="PKY123" s="50" t="str">
        <f>_xlfn.IFNA(VLOOKUP($B123,Schools,'HP Schools Calculation'!PKZ$1,0),"")</f>
        <v/>
      </c>
      <c r="PKZ123" s="50" t="str">
        <f>_xlfn.IFNA(VLOOKUP($B123,Schools,'HP Schools Calculation'!PLA$1,0),"")</f>
        <v/>
      </c>
      <c r="PLA123" s="50" t="str">
        <f>_xlfn.IFNA(VLOOKUP($B123,Schools,'HP Schools Calculation'!PLB$1,0),"")</f>
        <v/>
      </c>
      <c r="PLB123" s="50" t="str">
        <f>_xlfn.IFNA(VLOOKUP($B123,Schools,'HP Schools Calculation'!PLC$1,0),"")</f>
        <v/>
      </c>
      <c r="PLC123" s="50" t="str">
        <f>_xlfn.IFNA(VLOOKUP($B123,Schools,'HP Schools Calculation'!PLD$1,0),"")</f>
        <v/>
      </c>
      <c r="PLD123" s="50" t="str">
        <f>_xlfn.IFNA(VLOOKUP($B123,Schools,'HP Schools Calculation'!PLE$1,0),"")</f>
        <v/>
      </c>
      <c r="PLE123" s="50" t="str">
        <f>_xlfn.IFNA(VLOOKUP($B123,Schools,'HP Schools Calculation'!PLF$1,0),"")</f>
        <v/>
      </c>
      <c r="PLF123" s="50" t="str">
        <f>_xlfn.IFNA(VLOOKUP($B123,Schools,'HP Schools Calculation'!PLG$1,0),"")</f>
        <v/>
      </c>
      <c r="PLG123" s="50" t="str">
        <f>_xlfn.IFNA(VLOOKUP($B123,Schools,'HP Schools Calculation'!PLH$1,0),"")</f>
        <v/>
      </c>
      <c r="PLH123" s="50" t="str">
        <f>_xlfn.IFNA(VLOOKUP($B123,Schools,'HP Schools Calculation'!PLI$1,0),"")</f>
        <v/>
      </c>
      <c r="PLI123" s="50" t="str">
        <f>_xlfn.IFNA(VLOOKUP($B123,Schools,'HP Schools Calculation'!PLJ$1,0),"")</f>
        <v/>
      </c>
      <c r="PLJ123" s="50" t="str">
        <f>_xlfn.IFNA(VLOOKUP($B123,Schools,'HP Schools Calculation'!PLK$1,0),"")</f>
        <v/>
      </c>
      <c r="PLK123" s="50" t="str">
        <f>_xlfn.IFNA(VLOOKUP($B123,Schools,'HP Schools Calculation'!PLL$1,0),"")</f>
        <v/>
      </c>
      <c r="PLL123" s="50" t="str">
        <f>_xlfn.IFNA(VLOOKUP($B123,Schools,'HP Schools Calculation'!PLM$1,0),"")</f>
        <v/>
      </c>
      <c r="PLM123" s="50" t="str">
        <f>_xlfn.IFNA(VLOOKUP($B123,Schools,'HP Schools Calculation'!PLN$1,0),"")</f>
        <v/>
      </c>
      <c r="PLN123" s="50" t="str">
        <f>_xlfn.IFNA(VLOOKUP($B123,Schools,'HP Schools Calculation'!PLO$1,0),"")</f>
        <v/>
      </c>
      <c r="PLO123" s="50" t="str">
        <f>_xlfn.IFNA(VLOOKUP($B123,Schools,'HP Schools Calculation'!PLP$1,0),"")</f>
        <v/>
      </c>
      <c r="PLP123" s="50" t="str">
        <f>_xlfn.IFNA(VLOOKUP($B123,Schools,'HP Schools Calculation'!PLQ$1,0),"")</f>
        <v/>
      </c>
      <c r="PLQ123" s="50" t="str">
        <f>_xlfn.IFNA(VLOOKUP($B123,Schools,'HP Schools Calculation'!PLR$1,0),"")</f>
        <v/>
      </c>
      <c r="PLR123" s="50" t="str">
        <f>_xlfn.IFNA(VLOOKUP($B123,Schools,'HP Schools Calculation'!PLS$1,0),"")</f>
        <v/>
      </c>
      <c r="PLS123" s="50" t="str">
        <f>_xlfn.IFNA(VLOOKUP($B123,Schools,'HP Schools Calculation'!PLT$1,0),"")</f>
        <v/>
      </c>
      <c r="PLT123" s="50" t="str">
        <f>_xlfn.IFNA(VLOOKUP($B123,Schools,'HP Schools Calculation'!PLU$1,0),"")</f>
        <v/>
      </c>
      <c r="PLU123" s="50" t="str">
        <f>_xlfn.IFNA(VLOOKUP($B123,Schools,'HP Schools Calculation'!PLV$1,0),"")</f>
        <v/>
      </c>
      <c r="PLV123" s="50" t="str">
        <f>_xlfn.IFNA(VLOOKUP($B123,Schools,'HP Schools Calculation'!PLW$1,0),"")</f>
        <v/>
      </c>
      <c r="PLW123" s="50" t="str">
        <f>_xlfn.IFNA(VLOOKUP($B123,Schools,'HP Schools Calculation'!PLX$1,0),"")</f>
        <v/>
      </c>
      <c r="PLX123" s="50" t="str">
        <f>_xlfn.IFNA(VLOOKUP($B123,Schools,'HP Schools Calculation'!PLY$1,0),"")</f>
        <v/>
      </c>
      <c r="PLY123" s="50" t="str">
        <f>_xlfn.IFNA(VLOOKUP($B123,Schools,'HP Schools Calculation'!PLZ$1,0),"")</f>
        <v/>
      </c>
      <c r="PLZ123" s="50" t="str">
        <f>_xlfn.IFNA(VLOOKUP($B123,Schools,'HP Schools Calculation'!PMA$1,0),"")</f>
        <v/>
      </c>
      <c r="PMA123" s="50" t="str">
        <f>_xlfn.IFNA(VLOOKUP($B123,Schools,'HP Schools Calculation'!PMB$1,0),"")</f>
        <v/>
      </c>
      <c r="PMB123" s="50" t="str">
        <f>_xlfn.IFNA(VLOOKUP($B123,Schools,'HP Schools Calculation'!PMC$1,0),"")</f>
        <v/>
      </c>
      <c r="PMC123" s="50" t="str">
        <f>_xlfn.IFNA(VLOOKUP($B123,Schools,'HP Schools Calculation'!PMD$1,0),"")</f>
        <v/>
      </c>
      <c r="PMD123" s="50" t="str">
        <f>_xlfn.IFNA(VLOOKUP($B123,Schools,'HP Schools Calculation'!PME$1,0),"")</f>
        <v/>
      </c>
      <c r="PME123" s="50" t="str">
        <f>_xlfn.IFNA(VLOOKUP($B123,Schools,'HP Schools Calculation'!PMF$1,0),"")</f>
        <v/>
      </c>
      <c r="PMF123" s="50" t="str">
        <f>_xlfn.IFNA(VLOOKUP($B123,Schools,'HP Schools Calculation'!PMG$1,0),"")</f>
        <v/>
      </c>
      <c r="PMG123" s="50" t="str">
        <f>_xlfn.IFNA(VLOOKUP($B123,Schools,'HP Schools Calculation'!PMH$1,0),"")</f>
        <v/>
      </c>
      <c r="PMH123" s="50" t="str">
        <f>_xlfn.IFNA(VLOOKUP($B123,Schools,'HP Schools Calculation'!PMI$1,0),"")</f>
        <v/>
      </c>
      <c r="PMI123" s="50" t="str">
        <f>_xlfn.IFNA(VLOOKUP($B123,Schools,'HP Schools Calculation'!PMJ$1,0),"")</f>
        <v/>
      </c>
      <c r="PMJ123" s="50" t="str">
        <f>_xlfn.IFNA(VLOOKUP($B123,Schools,'HP Schools Calculation'!PMK$1,0),"")</f>
        <v/>
      </c>
      <c r="PMK123" s="50" t="str">
        <f>_xlfn.IFNA(VLOOKUP($B123,Schools,'HP Schools Calculation'!PML$1,0),"")</f>
        <v/>
      </c>
      <c r="PML123" s="50" t="str">
        <f>_xlfn.IFNA(VLOOKUP($B123,Schools,'HP Schools Calculation'!PMM$1,0),"")</f>
        <v/>
      </c>
      <c r="PMM123" s="50" t="str">
        <f>_xlfn.IFNA(VLOOKUP($B123,Schools,'HP Schools Calculation'!PMN$1,0),"")</f>
        <v/>
      </c>
      <c r="PMN123" s="50" t="str">
        <f>_xlfn.IFNA(VLOOKUP($B123,Schools,'HP Schools Calculation'!PMO$1,0),"")</f>
        <v/>
      </c>
      <c r="PMO123" s="50" t="str">
        <f>_xlfn.IFNA(VLOOKUP($B123,Schools,'HP Schools Calculation'!PMP$1,0),"")</f>
        <v/>
      </c>
      <c r="PMP123" s="50" t="str">
        <f>_xlfn.IFNA(VLOOKUP($B123,Schools,'HP Schools Calculation'!PMQ$1,0),"")</f>
        <v/>
      </c>
      <c r="PMQ123" s="50" t="str">
        <f>_xlfn.IFNA(VLOOKUP($B123,Schools,'HP Schools Calculation'!PMR$1,0),"")</f>
        <v/>
      </c>
      <c r="PMR123" s="50" t="str">
        <f>_xlfn.IFNA(VLOOKUP($B123,Schools,'HP Schools Calculation'!PMS$1,0),"")</f>
        <v/>
      </c>
      <c r="PMS123" s="50" t="str">
        <f>_xlfn.IFNA(VLOOKUP($B123,Schools,'HP Schools Calculation'!PMT$1,0),"")</f>
        <v/>
      </c>
      <c r="PMT123" s="50" t="str">
        <f>_xlfn.IFNA(VLOOKUP($B123,Schools,'HP Schools Calculation'!PMU$1,0),"")</f>
        <v/>
      </c>
      <c r="PMU123" s="50" t="str">
        <f>_xlfn.IFNA(VLOOKUP($B123,Schools,'HP Schools Calculation'!PMV$1,0),"")</f>
        <v/>
      </c>
      <c r="PMV123" s="50" t="str">
        <f>_xlfn.IFNA(VLOOKUP($B123,Schools,'HP Schools Calculation'!PMW$1,0),"")</f>
        <v/>
      </c>
      <c r="PMW123" s="50" t="str">
        <f>_xlfn.IFNA(VLOOKUP($B123,Schools,'HP Schools Calculation'!PMX$1,0),"")</f>
        <v/>
      </c>
      <c r="PMX123" s="50" t="str">
        <f>_xlfn.IFNA(VLOOKUP($B123,Schools,'HP Schools Calculation'!PMY$1,0),"")</f>
        <v/>
      </c>
      <c r="PMY123" s="50" t="str">
        <f>_xlfn.IFNA(VLOOKUP($B123,Schools,'HP Schools Calculation'!PMZ$1,0),"")</f>
        <v/>
      </c>
      <c r="PMZ123" s="50" t="str">
        <f>_xlfn.IFNA(VLOOKUP($B123,Schools,'HP Schools Calculation'!PNA$1,0),"")</f>
        <v/>
      </c>
      <c r="PNA123" s="50" t="str">
        <f>_xlfn.IFNA(VLOOKUP($B123,Schools,'HP Schools Calculation'!PNB$1,0),"")</f>
        <v/>
      </c>
      <c r="PNB123" s="50" t="str">
        <f>_xlfn.IFNA(VLOOKUP($B123,Schools,'HP Schools Calculation'!PNC$1,0),"")</f>
        <v/>
      </c>
      <c r="PNC123" s="50" t="str">
        <f>_xlfn.IFNA(VLOOKUP($B123,Schools,'HP Schools Calculation'!PND$1,0),"")</f>
        <v/>
      </c>
      <c r="PND123" s="50" t="str">
        <f>_xlfn.IFNA(VLOOKUP($B123,Schools,'HP Schools Calculation'!PNE$1,0),"")</f>
        <v/>
      </c>
      <c r="PNE123" s="50" t="str">
        <f>_xlfn.IFNA(VLOOKUP($B123,Schools,'HP Schools Calculation'!PNF$1,0),"")</f>
        <v/>
      </c>
      <c r="PNF123" s="50" t="str">
        <f>_xlfn.IFNA(VLOOKUP($B123,Schools,'HP Schools Calculation'!PNG$1,0),"")</f>
        <v/>
      </c>
      <c r="PNG123" s="50" t="str">
        <f>_xlfn.IFNA(VLOOKUP($B123,Schools,'HP Schools Calculation'!PNH$1,0),"")</f>
        <v/>
      </c>
      <c r="PNH123" s="50" t="str">
        <f>_xlfn.IFNA(VLOOKUP($B123,Schools,'HP Schools Calculation'!PNI$1,0),"")</f>
        <v/>
      </c>
      <c r="PNI123" s="50" t="str">
        <f>_xlfn.IFNA(VLOOKUP($B123,Schools,'HP Schools Calculation'!PNJ$1,0),"")</f>
        <v/>
      </c>
      <c r="PNJ123" s="50" t="str">
        <f>_xlfn.IFNA(VLOOKUP($B123,Schools,'HP Schools Calculation'!PNK$1,0),"")</f>
        <v/>
      </c>
      <c r="PNK123" s="50" t="str">
        <f>_xlfn.IFNA(VLOOKUP($B123,Schools,'HP Schools Calculation'!PNL$1,0),"")</f>
        <v/>
      </c>
      <c r="PNL123" s="50" t="str">
        <f>_xlfn.IFNA(VLOOKUP($B123,Schools,'HP Schools Calculation'!PNM$1,0),"")</f>
        <v/>
      </c>
      <c r="PNM123" s="50" t="str">
        <f>_xlfn.IFNA(VLOOKUP($B123,Schools,'HP Schools Calculation'!PNN$1,0),"")</f>
        <v/>
      </c>
      <c r="PNN123" s="50" t="str">
        <f>_xlfn.IFNA(VLOOKUP($B123,Schools,'HP Schools Calculation'!PNO$1,0),"")</f>
        <v/>
      </c>
      <c r="PNO123" s="50" t="str">
        <f>_xlfn.IFNA(VLOOKUP($B123,Schools,'HP Schools Calculation'!PNP$1,0),"")</f>
        <v/>
      </c>
      <c r="PNP123" s="50" t="str">
        <f>_xlfn.IFNA(VLOOKUP($B123,Schools,'HP Schools Calculation'!PNQ$1,0),"")</f>
        <v/>
      </c>
      <c r="PNQ123" s="50" t="str">
        <f>_xlfn.IFNA(VLOOKUP($B123,Schools,'HP Schools Calculation'!PNR$1,0),"")</f>
        <v/>
      </c>
      <c r="PNR123" s="50" t="str">
        <f>_xlfn.IFNA(VLOOKUP($B123,Schools,'HP Schools Calculation'!PNS$1,0),"")</f>
        <v/>
      </c>
      <c r="PNS123" s="50" t="str">
        <f>_xlfn.IFNA(VLOOKUP($B123,Schools,'HP Schools Calculation'!PNT$1,0),"")</f>
        <v/>
      </c>
      <c r="PNT123" s="50" t="str">
        <f>_xlfn.IFNA(VLOOKUP($B123,Schools,'HP Schools Calculation'!PNU$1,0),"")</f>
        <v/>
      </c>
      <c r="PNU123" s="50" t="str">
        <f>_xlfn.IFNA(VLOOKUP($B123,Schools,'HP Schools Calculation'!PNV$1,0),"")</f>
        <v/>
      </c>
      <c r="PNV123" s="50" t="str">
        <f>_xlfn.IFNA(VLOOKUP($B123,Schools,'HP Schools Calculation'!PNW$1,0),"")</f>
        <v/>
      </c>
      <c r="PNW123" s="50" t="str">
        <f>_xlfn.IFNA(VLOOKUP($B123,Schools,'HP Schools Calculation'!PNX$1,0),"")</f>
        <v/>
      </c>
      <c r="PNX123" s="50" t="str">
        <f>_xlfn.IFNA(VLOOKUP($B123,Schools,'HP Schools Calculation'!PNY$1,0),"")</f>
        <v/>
      </c>
      <c r="PNY123" s="50" t="str">
        <f>_xlfn.IFNA(VLOOKUP($B123,Schools,'HP Schools Calculation'!PNZ$1,0),"")</f>
        <v/>
      </c>
      <c r="PNZ123" s="50" t="str">
        <f>_xlfn.IFNA(VLOOKUP($B123,Schools,'HP Schools Calculation'!POA$1,0),"")</f>
        <v/>
      </c>
      <c r="POA123" s="50" t="str">
        <f>_xlfn.IFNA(VLOOKUP($B123,Schools,'HP Schools Calculation'!POB$1,0),"")</f>
        <v/>
      </c>
      <c r="POB123" s="50" t="str">
        <f>_xlfn.IFNA(VLOOKUP($B123,Schools,'HP Schools Calculation'!POC$1,0),"")</f>
        <v/>
      </c>
      <c r="POC123" s="50" t="str">
        <f>_xlfn.IFNA(VLOOKUP($B123,Schools,'HP Schools Calculation'!POD$1,0),"")</f>
        <v/>
      </c>
      <c r="POD123" s="50" t="str">
        <f>_xlfn.IFNA(VLOOKUP($B123,Schools,'HP Schools Calculation'!POE$1,0),"")</f>
        <v/>
      </c>
      <c r="POE123" s="50" t="str">
        <f>_xlfn.IFNA(VLOOKUP($B123,Schools,'HP Schools Calculation'!POF$1,0),"")</f>
        <v/>
      </c>
      <c r="POF123" s="50" t="str">
        <f>_xlfn.IFNA(VLOOKUP($B123,Schools,'HP Schools Calculation'!POG$1,0),"")</f>
        <v/>
      </c>
      <c r="POG123" s="50" t="str">
        <f>_xlfn.IFNA(VLOOKUP($B123,Schools,'HP Schools Calculation'!POH$1,0),"")</f>
        <v/>
      </c>
      <c r="POH123" s="50" t="str">
        <f>_xlfn.IFNA(VLOOKUP($B123,Schools,'HP Schools Calculation'!POI$1,0),"")</f>
        <v/>
      </c>
      <c r="POI123" s="50" t="str">
        <f>_xlfn.IFNA(VLOOKUP($B123,Schools,'HP Schools Calculation'!POJ$1,0),"")</f>
        <v/>
      </c>
      <c r="POJ123" s="50" t="str">
        <f>_xlfn.IFNA(VLOOKUP($B123,Schools,'HP Schools Calculation'!POK$1,0),"")</f>
        <v/>
      </c>
      <c r="POK123" s="50" t="str">
        <f>_xlfn.IFNA(VLOOKUP($B123,Schools,'HP Schools Calculation'!POL$1,0),"")</f>
        <v/>
      </c>
      <c r="POL123" s="50" t="str">
        <f>_xlfn.IFNA(VLOOKUP($B123,Schools,'HP Schools Calculation'!POM$1,0),"")</f>
        <v/>
      </c>
      <c r="POM123" s="50" t="str">
        <f>_xlfn.IFNA(VLOOKUP($B123,Schools,'HP Schools Calculation'!PON$1,0),"")</f>
        <v/>
      </c>
      <c r="PON123" s="50" t="str">
        <f>_xlfn.IFNA(VLOOKUP($B123,Schools,'HP Schools Calculation'!POO$1,0),"")</f>
        <v/>
      </c>
      <c r="POO123" s="50" t="str">
        <f>_xlfn.IFNA(VLOOKUP($B123,Schools,'HP Schools Calculation'!POP$1,0),"")</f>
        <v/>
      </c>
      <c r="POP123" s="50" t="str">
        <f>_xlfn.IFNA(VLOOKUP($B123,Schools,'HP Schools Calculation'!POQ$1,0),"")</f>
        <v/>
      </c>
      <c r="POQ123" s="50" t="str">
        <f>_xlfn.IFNA(VLOOKUP($B123,Schools,'HP Schools Calculation'!POR$1,0),"")</f>
        <v/>
      </c>
      <c r="POR123" s="50" t="str">
        <f>_xlfn.IFNA(VLOOKUP($B123,Schools,'HP Schools Calculation'!POS$1,0),"")</f>
        <v/>
      </c>
      <c r="POS123" s="50" t="str">
        <f>_xlfn.IFNA(VLOOKUP($B123,Schools,'HP Schools Calculation'!POT$1,0),"")</f>
        <v/>
      </c>
      <c r="POT123" s="50" t="str">
        <f>_xlfn.IFNA(VLOOKUP($B123,Schools,'HP Schools Calculation'!POU$1,0),"")</f>
        <v/>
      </c>
      <c r="POU123" s="50" t="str">
        <f>_xlfn.IFNA(VLOOKUP($B123,Schools,'HP Schools Calculation'!POV$1,0),"")</f>
        <v/>
      </c>
      <c r="POV123" s="50" t="str">
        <f>_xlfn.IFNA(VLOOKUP($B123,Schools,'HP Schools Calculation'!POW$1,0),"")</f>
        <v/>
      </c>
      <c r="POW123" s="50" t="str">
        <f>_xlfn.IFNA(VLOOKUP($B123,Schools,'HP Schools Calculation'!POX$1,0),"")</f>
        <v/>
      </c>
      <c r="POX123" s="50" t="str">
        <f>_xlfn.IFNA(VLOOKUP($B123,Schools,'HP Schools Calculation'!POY$1,0),"")</f>
        <v/>
      </c>
      <c r="POY123" s="50" t="str">
        <f>_xlfn.IFNA(VLOOKUP($B123,Schools,'HP Schools Calculation'!POZ$1,0),"")</f>
        <v/>
      </c>
      <c r="POZ123" s="50" t="str">
        <f>_xlfn.IFNA(VLOOKUP($B123,Schools,'HP Schools Calculation'!PPA$1,0),"")</f>
        <v/>
      </c>
      <c r="PPA123" s="50" t="str">
        <f>_xlfn.IFNA(VLOOKUP($B123,Schools,'HP Schools Calculation'!PPB$1,0),"")</f>
        <v/>
      </c>
      <c r="PPB123" s="50" t="str">
        <f>_xlfn.IFNA(VLOOKUP($B123,Schools,'HP Schools Calculation'!PPC$1,0),"")</f>
        <v/>
      </c>
      <c r="PPC123" s="50" t="str">
        <f>_xlfn.IFNA(VLOOKUP($B123,Schools,'HP Schools Calculation'!PPD$1,0),"")</f>
        <v/>
      </c>
      <c r="PPD123" s="50" t="str">
        <f>_xlfn.IFNA(VLOOKUP($B123,Schools,'HP Schools Calculation'!PPE$1,0),"")</f>
        <v/>
      </c>
      <c r="PPE123" s="50" t="str">
        <f>_xlfn.IFNA(VLOOKUP($B123,Schools,'HP Schools Calculation'!PPF$1,0),"")</f>
        <v/>
      </c>
      <c r="PPF123" s="50" t="str">
        <f>_xlfn.IFNA(VLOOKUP($B123,Schools,'HP Schools Calculation'!PPG$1,0),"")</f>
        <v/>
      </c>
      <c r="PPG123" s="50" t="str">
        <f>_xlfn.IFNA(VLOOKUP($B123,Schools,'HP Schools Calculation'!PPH$1,0),"")</f>
        <v/>
      </c>
      <c r="PPH123" s="50" t="str">
        <f>_xlfn.IFNA(VLOOKUP($B123,Schools,'HP Schools Calculation'!PPI$1,0),"")</f>
        <v/>
      </c>
      <c r="PPI123" s="50" t="str">
        <f>_xlfn.IFNA(VLOOKUP($B123,Schools,'HP Schools Calculation'!PPJ$1,0),"")</f>
        <v/>
      </c>
      <c r="PPJ123" s="50" t="str">
        <f>_xlfn.IFNA(VLOOKUP($B123,Schools,'HP Schools Calculation'!PPK$1,0),"")</f>
        <v/>
      </c>
      <c r="PPK123" s="50" t="str">
        <f>_xlfn.IFNA(VLOOKUP($B123,Schools,'HP Schools Calculation'!PPL$1,0),"")</f>
        <v/>
      </c>
      <c r="PPL123" s="50" t="str">
        <f>_xlfn.IFNA(VLOOKUP($B123,Schools,'HP Schools Calculation'!PPM$1,0),"")</f>
        <v/>
      </c>
      <c r="PPM123" s="50" t="str">
        <f>_xlfn.IFNA(VLOOKUP($B123,Schools,'HP Schools Calculation'!PPN$1,0),"")</f>
        <v/>
      </c>
      <c r="PPN123" s="50" t="str">
        <f>_xlfn.IFNA(VLOOKUP($B123,Schools,'HP Schools Calculation'!PPO$1,0),"")</f>
        <v/>
      </c>
      <c r="PPO123" s="50" t="str">
        <f>_xlfn.IFNA(VLOOKUP($B123,Schools,'HP Schools Calculation'!PPP$1,0),"")</f>
        <v/>
      </c>
      <c r="PPP123" s="50" t="str">
        <f>_xlfn.IFNA(VLOOKUP($B123,Schools,'HP Schools Calculation'!PPQ$1,0),"")</f>
        <v/>
      </c>
      <c r="PPQ123" s="50" t="str">
        <f>_xlfn.IFNA(VLOOKUP($B123,Schools,'HP Schools Calculation'!PPR$1,0),"")</f>
        <v/>
      </c>
      <c r="PPR123" s="50" t="str">
        <f>_xlfn.IFNA(VLOOKUP($B123,Schools,'HP Schools Calculation'!PPS$1,0),"")</f>
        <v/>
      </c>
      <c r="PPS123" s="50" t="str">
        <f>_xlfn.IFNA(VLOOKUP($B123,Schools,'HP Schools Calculation'!PPT$1,0),"")</f>
        <v/>
      </c>
      <c r="PPT123" s="50" t="str">
        <f>_xlfn.IFNA(VLOOKUP($B123,Schools,'HP Schools Calculation'!PPU$1,0),"")</f>
        <v/>
      </c>
      <c r="PPU123" s="50" t="str">
        <f>_xlfn.IFNA(VLOOKUP($B123,Schools,'HP Schools Calculation'!PPV$1,0),"")</f>
        <v/>
      </c>
      <c r="PPV123" s="50" t="str">
        <f>_xlfn.IFNA(VLOOKUP($B123,Schools,'HP Schools Calculation'!PPW$1,0),"")</f>
        <v/>
      </c>
      <c r="PPW123" s="50" t="str">
        <f>_xlfn.IFNA(VLOOKUP($B123,Schools,'HP Schools Calculation'!PPX$1,0),"")</f>
        <v/>
      </c>
      <c r="PPX123" s="50" t="str">
        <f>_xlfn.IFNA(VLOOKUP($B123,Schools,'HP Schools Calculation'!PPY$1,0),"")</f>
        <v/>
      </c>
      <c r="PPY123" s="50" t="str">
        <f>_xlfn.IFNA(VLOOKUP($B123,Schools,'HP Schools Calculation'!PPZ$1,0),"")</f>
        <v/>
      </c>
      <c r="PPZ123" s="50" t="str">
        <f>_xlfn.IFNA(VLOOKUP($B123,Schools,'HP Schools Calculation'!PQA$1,0),"")</f>
        <v/>
      </c>
      <c r="PQA123" s="50" t="str">
        <f>_xlfn.IFNA(VLOOKUP($B123,Schools,'HP Schools Calculation'!PQB$1,0),"")</f>
        <v/>
      </c>
      <c r="PQB123" s="50" t="str">
        <f>_xlfn.IFNA(VLOOKUP($B123,Schools,'HP Schools Calculation'!PQC$1,0),"")</f>
        <v/>
      </c>
      <c r="PQC123" s="50" t="str">
        <f>_xlfn.IFNA(VLOOKUP($B123,Schools,'HP Schools Calculation'!PQD$1,0),"")</f>
        <v/>
      </c>
      <c r="PQD123" s="50" t="str">
        <f>_xlfn.IFNA(VLOOKUP($B123,Schools,'HP Schools Calculation'!PQE$1,0),"")</f>
        <v/>
      </c>
      <c r="PQE123" s="50" t="str">
        <f>_xlfn.IFNA(VLOOKUP($B123,Schools,'HP Schools Calculation'!PQF$1,0),"")</f>
        <v/>
      </c>
      <c r="PQF123" s="50" t="str">
        <f>_xlfn.IFNA(VLOOKUP($B123,Schools,'HP Schools Calculation'!PQG$1,0),"")</f>
        <v/>
      </c>
      <c r="PQG123" s="50" t="str">
        <f>_xlfn.IFNA(VLOOKUP($B123,Schools,'HP Schools Calculation'!PQH$1,0),"")</f>
        <v/>
      </c>
      <c r="PQH123" s="50" t="str">
        <f>_xlfn.IFNA(VLOOKUP($B123,Schools,'HP Schools Calculation'!PQI$1,0),"")</f>
        <v/>
      </c>
      <c r="PQI123" s="50" t="str">
        <f>_xlfn.IFNA(VLOOKUP($B123,Schools,'HP Schools Calculation'!PQJ$1,0),"")</f>
        <v/>
      </c>
      <c r="PQJ123" s="50" t="str">
        <f>_xlfn.IFNA(VLOOKUP($B123,Schools,'HP Schools Calculation'!PQK$1,0),"")</f>
        <v/>
      </c>
      <c r="PQK123" s="50" t="str">
        <f>_xlfn.IFNA(VLOOKUP($B123,Schools,'HP Schools Calculation'!PQL$1,0),"")</f>
        <v/>
      </c>
      <c r="PQL123" s="50" t="str">
        <f>_xlfn.IFNA(VLOOKUP($B123,Schools,'HP Schools Calculation'!PQM$1,0),"")</f>
        <v/>
      </c>
      <c r="PQM123" s="50" t="str">
        <f>_xlfn.IFNA(VLOOKUP($B123,Schools,'HP Schools Calculation'!PQN$1,0),"")</f>
        <v/>
      </c>
      <c r="PQN123" s="50" t="str">
        <f>_xlfn.IFNA(VLOOKUP($B123,Schools,'HP Schools Calculation'!PQO$1,0),"")</f>
        <v/>
      </c>
      <c r="PQO123" s="50" t="str">
        <f>_xlfn.IFNA(VLOOKUP($B123,Schools,'HP Schools Calculation'!PQP$1,0),"")</f>
        <v/>
      </c>
      <c r="PQP123" s="50" t="str">
        <f>_xlfn.IFNA(VLOOKUP($B123,Schools,'HP Schools Calculation'!PQQ$1,0),"")</f>
        <v/>
      </c>
      <c r="PQQ123" s="50" t="str">
        <f>_xlfn.IFNA(VLOOKUP($B123,Schools,'HP Schools Calculation'!PQR$1,0),"")</f>
        <v/>
      </c>
      <c r="PQR123" s="50" t="str">
        <f>_xlfn.IFNA(VLOOKUP($B123,Schools,'HP Schools Calculation'!PQS$1,0),"")</f>
        <v/>
      </c>
      <c r="PQS123" s="50" t="str">
        <f>_xlfn.IFNA(VLOOKUP($B123,Schools,'HP Schools Calculation'!PQT$1,0),"")</f>
        <v/>
      </c>
      <c r="PQT123" s="50" t="str">
        <f>_xlfn.IFNA(VLOOKUP($B123,Schools,'HP Schools Calculation'!PQU$1,0),"")</f>
        <v/>
      </c>
      <c r="PQU123" s="50" t="str">
        <f>_xlfn.IFNA(VLOOKUP($B123,Schools,'HP Schools Calculation'!PQV$1,0),"")</f>
        <v/>
      </c>
      <c r="PQV123" s="50" t="str">
        <f>_xlfn.IFNA(VLOOKUP($B123,Schools,'HP Schools Calculation'!PQW$1,0),"")</f>
        <v/>
      </c>
      <c r="PQW123" s="50" t="str">
        <f>_xlfn.IFNA(VLOOKUP($B123,Schools,'HP Schools Calculation'!PQX$1,0),"")</f>
        <v/>
      </c>
      <c r="PQX123" s="50" t="str">
        <f>_xlfn.IFNA(VLOOKUP($B123,Schools,'HP Schools Calculation'!PQY$1,0),"")</f>
        <v/>
      </c>
      <c r="PQY123" s="50" t="str">
        <f>_xlfn.IFNA(VLOOKUP($B123,Schools,'HP Schools Calculation'!PQZ$1,0),"")</f>
        <v/>
      </c>
      <c r="PQZ123" s="50" t="str">
        <f>_xlfn.IFNA(VLOOKUP($B123,Schools,'HP Schools Calculation'!PRA$1,0),"")</f>
        <v/>
      </c>
      <c r="PRA123" s="50" t="str">
        <f>_xlfn.IFNA(VLOOKUP($B123,Schools,'HP Schools Calculation'!PRB$1,0),"")</f>
        <v/>
      </c>
      <c r="PRB123" s="50" t="str">
        <f>_xlfn.IFNA(VLOOKUP($B123,Schools,'HP Schools Calculation'!PRC$1,0),"")</f>
        <v/>
      </c>
      <c r="PRC123" s="50" t="str">
        <f>_xlfn.IFNA(VLOOKUP($B123,Schools,'HP Schools Calculation'!PRD$1,0),"")</f>
        <v/>
      </c>
      <c r="PRD123" s="50" t="str">
        <f>_xlfn.IFNA(VLOOKUP($B123,Schools,'HP Schools Calculation'!PRE$1,0),"")</f>
        <v/>
      </c>
      <c r="PRE123" s="50" t="str">
        <f>_xlfn.IFNA(VLOOKUP($B123,Schools,'HP Schools Calculation'!PRF$1,0),"")</f>
        <v/>
      </c>
      <c r="PRF123" s="50" t="str">
        <f>_xlfn.IFNA(VLOOKUP($B123,Schools,'HP Schools Calculation'!PRG$1,0),"")</f>
        <v/>
      </c>
      <c r="PRG123" s="50" t="str">
        <f>_xlfn.IFNA(VLOOKUP($B123,Schools,'HP Schools Calculation'!PRH$1,0),"")</f>
        <v/>
      </c>
      <c r="PRH123" s="50" t="str">
        <f>_xlfn.IFNA(VLOOKUP($B123,Schools,'HP Schools Calculation'!PRI$1,0),"")</f>
        <v/>
      </c>
      <c r="PRI123" s="50" t="str">
        <f>_xlfn.IFNA(VLOOKUP($B123,Schools,'HP Schools Calculation'!PRJ$1,0),"")</f>
        <v/>
      </c>
      <c r="PRJ123" s="50" t="str">
        <f>_xlfn.IFNA(VLOOKUP($B123,Schools,'HP Schools Calculation'!PRK$1,0),"")</f>
        <v/>
      </c>
      <c r="PRK123" s="50" t="str">
        <f>_xlfn.IFNA(VLOOKUP($B123,Schools,'HP Schools Calculation'!PRL$1,0),"")</f>
        <v/>
      </c>
      <c r="PRL123" s="50" t="str">
        <f>_xlfn.IFNA(VLOOKUP($B123,Schools,'HP Schools Calculation'!PRM$1,0),"")</f>
        <v/>
      </c>
      <c r="PRM123" s="50" t="str">
        <f>_xlfn.IFNA(VLOOKUP($B123,Schools,'HP Schools Calculation'!PRN$1,0),"")</f>
        <v/>
      </c>
      <c r="PRN123" s="50" t="str">
        <f>_xlfn.IFNA(VLOOKUP($B123,Schools,'HP Schools Calculation'!PRO$1,0),"")</f>
        <v/>
      </c>
      <c r="PRO123" s="50" t="str">
        <f>_xlfn.IFNA(VLOOKUP($B123,Schools,'HP Schools Calculation'!PRP$1,0),"")</f>
        <v/>
      </c>
      <c r="PRP123" s="50" t="str">
        <f>_xlfn.IFNA(VLOOKUP($B123,Schools,'HP Schools Calculation'!PRQ$1,0),"")</f>
        <v/>
      </c>
      <c r="PRQ123" s="50" t="str">
        <f>_xlfn.IFNA(VLOOKUP($B123,Schools,'HP Schools Calculation'!PRR$1,0),"")</f>
        <v/>
      </c>
      <c r="PRR123" s="50" t="str">
        <f>_xlfn.IFNA(VLOOKUP($B123,Schools,'HP Schools Calculation'!PRS$1,0),"")</f>
        <v/>
      </c>
      <c r="PRS123" s="50" t="str">
        <f>_xlfn.IFNA(VLOOKUP($B123,Schools,'HP Schools Calculation'!PRT$1,0),"")</f>
        <v/>
      </c>
      <c r="PRT123" s="50" t="str">
        <f>_xlfn.IFNA(VLOOKUP($B123,Schools,'HP Schools Calculation'!PRU$1,0),"")</f>
        <v/>
      </c>
      <c r="PRU123" s="50" t="str">
        <f>_xlfn.IFNA(VLOOKUP($B123,Schools,'HP Schools Calculation'!PRV$1,0),"")</f>
        <v/>
      </c>
      <c r="PRV123" s="50" t="str">
        <f>_xlfn.IFNA(VLOOKUP($B123,Schools,'HP Schools Calculation'!PRW$1,0),"")</f>
        <v/>
      </c>
      <c r="PRW123" s="50" t="str">
        <f>_xlfn.IFNA(VLOOKUP($B123,Schools,'HP Schools Calculation'!PRX$1,0),"")</f>
        <v/>
      </c>
      <c r="PRX123" s="50" t="str">
        <f>_xlfn.IFNA(VLOOKUP($B123,Schools,'HP Schools Calculation'!PRY$1,0),"")</f>
        <v/>
      </c>
      <c r="PRY123" s="50" t="str">
        <f>_xlfn.IFNA(VLOOKUP($B123,Schools,'HP Schools Calculation'!PRZ$1,0),"")</f>
        <v/>
      </c>
      <c r="PRZ123" s="50" t="str">
        <f>_xlfn.IFNA(VLOOKUP($B123,Schools,'HP Schools Calculation'!PSA$1,0),"")</f>
        <v/>
      </c>
      <c r="PSA123" s="50" t="str">
        <f>_xlfn.IFNA(VLOOKUP($B123,Schools,'HP Schools Calculation'!PSB$1,0),"")</f>
        <v/>
      </c>
      <c r="PSB123" s="50" t="str">
        <f>_xlfn.IFNA(VLOOKUP($B123,Schools,'HP Schools Calculation'!PSC$1,0),"")</f>
        <v/>
      </c>
      <c r="PSC123" s="50" t="str">
        <f>_xlfn.IFNA(VLOOKUP($B123,Schools,'HP Schools Calculation'!PSD$1,0),"")</f>
        <v/>
      </c>
      <c r="PSD123" s="50" t="str">
        <f>_xlfn.IFNA(VLOOKUP($B123,Schools,'HP Schools Calculation'!PSE$1,0),"")</f>
        <v/>
      </c>
      <c r="PSE123" s="50" t="str">
        <f>_xlfn.IFNA(VLOOKUP($B123,Schools,'HP Schools Calculation'!PSF$1,0),"")</f>
        <v/>
      </c>
      <c r="PSF123" s="50" t="str">
        <f>_xlfn.IFNA(VLOOKUP($B123,Schools,'HP Schools Calculation'!PSG$1,0),"")</f>
        <v/>
      </c>
      <c r="PSG123" s="50" t="str">
        <f>_xlfn.IFNA(VLOOKUP($B123,Schools,'HP Schools Calculation'!PSH$1,0),"")</f>
        <v/>
      </c>
      <c r="PSH123" s="50" t="str">
        <f>_xlfn.IFNA(VLOOKUP($B123,Schools,'HP Schools Calculation'!PSI$1,0),"")</f>
        <v/>
      </c>
      <c r="PSI123" s="50" t="str">
        <f>_xlfn.IFNA(VLOOKUP($B123,Schools,'HP Schools Calculation'!PSJ$1,0),"")</f>
        <v/>
      </c>
      <c r="PSJ123" s="50" t="str">
        <f>_xlfn.IFNA(VLOOKUP($B123,Schools,'HP Schools Calculation'!PSK$1,0),"")</f>
        <v/>
      </c>
      <c r="PSK123" s="50" t="str">
        <f>_xlfn.IFNA(VLOOKUP($B123,Schools,'HP Schools Calculation'!PSL$1,0),"")</f>
        <v/>
      </c>
      <c r="PSL123" s="50" t="str">
        <f>_xlfn.IFNA(VLOOKUP($B123,Schools,'HP Schools Calculation'!PSM$1,0),"")</f>
        <v/>
      </c>
      <c r="PSM123" s="50" t="str">
        <f>_xlfn.IFNA(VLOOKUP($B123,Schools,'HP Schools Calculation'!PSN$1,0),"")</f>
        <v/>
      </c>
      <c r="PSN123" s="50" t="str">
        <f>_xlfn.IFNA(VLOOKUP($B123,Schools,'HP Schools Calculation'!PSO$1,0),"")</f>
        <v/>
      </c>
      <c r="PSO123" s="50" t="str">
        <f>_xlfn.IFNA(VLOOKUP($B123,Schools,'HP Schools Calculation'!PSP$1,0),"")</f>
        <v/>
      </c>
      <c r="PSP123" s="50" t="str">
        <f>_xlfn.IFNA(VLOOKUP($B123,Schools,'HP Schools Calculation'!PSQ$1,0),"")</f>
        <v/>
      </c>
      <c r="PSQ123" s="50" t="str">
        <f>_xlfn.IFNA(VLOOKUP($B123,Schools,'HP Schools Calculation'!PSR$1,0),"")</f>
        <v/>
      </c>
      <c r="PSR123" s="50" t="str">
        <f>_xlfn.IFNA(VLOOKUP($B123,Schools,'HP Schools Calculation'!PSS$1,0),"")</f>
        <v/>
      </c>
      <c r="PSS123" s="50" t="str">
        <f>_xlfn.IFNA(VLOOKUP($B123,Schools,'HP Schools Calculation'!PST$1,0),"")</f>
        <v/>
      </c>
      <c r="PST123" s="50" t="str">
        <f>_xlfn.IFNA(VLOOKUP($B123,Schools,'HP Schools Calculation'!PSU$1,0),"")</f>
        <v/>
      </c>
      <c r="PSU123" s="50" t="str">
        <f>_xlfn.IFNA(VLOOKUP($B123,Schools,'HP Schools Calculation'!PSV$1,0),"")</f>
        <v/>
      </c>
      <c r="PSV123" s="50" t="str">
        <f>_xlfn.IFNA(VLOOKUP($B123,Schools,'HP Schools Calculation'!PSW$1,0),"")</f>
        <v/>
      </c>
      <c r="PSW123" s="50" t="str">
        <f>_xlfn.IFNA(VLOOKUP($B123,Schools,'HP Schools Calculation'!PSX$1,0),"")</f>
        <v/>
      </c>
      <c r="PSX123" s="50" t="str">
        <f>_xlfn.IFNA(VLOOKUP($B123,Schools,'HP Schools Calculation'!PSY$1,0),"")</f>
        <v/>
      </c>
      <c r="PSY123" s="50" t="str">
        <f>_xlfn.IFNA(VLOOKUP($B123,Schools,'HP Schools Calculation'!PSZ$1,0),"")</f>
        <v/>
      </c>
      <c r="PSZ123" s="50" t="str">
        <f>_xlfn.IFNA(VLOOKUP($B123,Schools,'HP Schools Calculation'!PTA$1,0),"")</f>
        <v/>
      </c>
      <c r="PTA123" s="50" t="str">
        <f>_xlfn.IFNA(VLOOKUP($B123,Schools,'HP Schools Calculation'!PTB$1,0),"")</f>
        <v/>
      </c>
      <c r="PTB123" s="50" t="str">
        <f>_xlfn.IFNA(VLOOKUP($B123,Schools,'HP Schools Calculation'!PTC$1,0),"")</f>
        <v/>
      </c>
      <c r="PTC123" s="50" t="str">
        <f>_xlfn.IFNA(VLOOKUP($B123,Schools,'HP Schools Calculation'!PTD$1,0),"")</f>
        <v/>
      </c>
      <c r="PTD123" s="50" t="str">
        <f>_xlfn.IFNA(VLOOKUP($B123,Schools,'HP Schools Calculation'!PTE$1,0),"")</f>
        <v/>
      </c>
      <c r="PTE123" s="50" t="str">
        <f>_xlfn.IFNA(VLOOKUP($B123,Schools,'HP Schools Calculation'!PTF$1,0),"")</f>
        <v/>
      </c>
      <c r="PTF123" s="50" t="str">
        <f>_xlfn.IFNA(VLOOKUP($B123,Schools,'HP Schools Calculation'!PTG$1,0),"")</f>
        <v/>
      </c>
      <c r="PTG123" s="50" t="str">
        <f>_xlfn.IFNA(VLOOKUP($B123,Schools,'HP Schools Calculation'!PTH$1,0),"")</f>
        <v/>
      </c>
      <c r="PTH123" s="50" t="str">
        <f>_xlfn.IFNA(VLOOKUP($B123,Schools,'HP Schools Calculation'!PTI$1,0),"")</f>
        <v/>
      </c>
      <c r="PTI123" s="50" t="str">
        <f>_xlfn.IFNA(VLOOKUP($B123,Schools,'HP Schools Calculation'!PTJ$1,0),"")</f>
        <v/>
      </c>
      <c r="PTJ123" s="50" t="str">
        <f>_xlfn.IFNA(VLOOKUP($B123,Schools,'HP Schools Calculation'!PTK$1,0),"")</f>
        <v/>
      </c>
      <c r="PTK123" s="50" t="str">
        <f>_xlfn.IFNA(VLOOKUP($B123,Schools,'HP Schools Calculation'!PTL$1,0),"")</f>
        <v/>
      </c>
      <c r="PTL123" s="50" t="str">
        <f>_xlfn.IFNA(VLOOKUP($B123,Schools,'HP Schools Calculation'!PTM$1,0),"")</f>
        <v/>
      </c>
      <c r="PTM123" s="50" t="str">
        <f>_xlfn.IFNA(VLOOKUP($B123,Schools,'HP Schools Calculation'!PTN$1,0),"")</f>
        <v/>
      </c>
      <c r="PTN123" s="50" t="str">
        <f>_xlfn.IFNA(VLOOKUP($B123,Schools,'HP Schools Calculation'!PTO$1,0),"")</f>
        <v/>
      </c>
      <c r="PTO123" s="50" t="str">
        <f>_xlfn.IFNA(VLOOKUP($B123,Schools,'HP Schools Calculation'!PTP$1,0),"")</f>
        <v/>
      </c>
      <c r="PTP123" s="50" t="str">
        <f>_xlfn.IFNA(VLOOKUP($B123,Schools,'HP Schools Calculation'!PTQ$1,0),"")</f>
        <v/>
      </c>
      <c r="PTQ123" s="50" t="str">
        <f>_xlfn.IFNA(VLOOKUP($B123,Schools,'HP Schools Calculation'!PTR$1,0),"")</f>
        <v/>
      </c>
      <c r="PTR123" s="50" t="str">
        <f>_xlfn.IFNA(VLOOKUP($B123,Schools,'HP Schools Calculation'!PTS$1,0),"")</f>
        <v/>
      </c>
      <c r="PTS123" s="50" t="str">
        <f>_xlfn.IFNA(VLOOKUP($B123,Schools,'HP Schools Calculation'!PTT$1,0),"")</f>
        <v/>
      </c>
      <c r="PTT123" s="50" t="str">
        <f>_xlfn.IFNA(VLOOKUP($B123,Schools,'HP Schools Calculation'!PTU$1,0),"")</f>
        <v/>
      </c>
      <c r="PTU123" s="50" t="str">
        <f>_xlfn.IFNA(VLOOKUP($B123,Schools,'HP Schools Calculation'!PTV$1,0),"")</f>
        <v/>
      </c>
      <c r="PTV123" s="50" t="str">
        <f>_xlfn.IFNA(VLOOKUP($B123,Schools,'HP Schools Calculation'!PTW$1,0),"")</f>
        <v/>
      </c>
      <c r="PTW123" s="50" t="str">
        <f>_xlfn.IFNA(VLOOKUP($B123,Schools,'HP Schools Calculation'!PTX$1,0),"")</f>
        <v/>
      </c>
      <c r="PTX123" s="50" t="str">
        <f>_xlfn.IFNA(VLOOKUP($B123,Schools,'HP Schools Calculation'!PTY$1,0),"")</f>
        <v/>
      </c>
      <c r="PTY123" s="50" t="str">
        <f>_xlfn.IFNA(VLOOKUP($B123,Schools,'HP Schools Calculation'!PTZ$1,0),"")</f>
        <v/>
      </c>
      <c r="PTZ123" s="50" t="str">
        <f>_xlfn.IFNA(VLOOKUP($B123,Schools,'HP Schools Calculation'!PUA$1,0),"")</f>
        <v/>
      </c>
      <c r="PUA123" s="50" t="str">
        <f>_xlfn.IFNA(VLOOKUP($B123,Schools,'HP Schools Calculation'!PUB$1,0),"")</f>
        <v/>
      </c>
      <c r="PUB123" s="50" t="str">
        <f>_xlfn.IFNA(VLOOKUP($B123,Schools,'HP Schools Calculation'!PUC$1,0),"")</f>
        <v/>
      </c>
      <c r="PUC123" s="50" t="str">
        <f>_xlfn.IFNA(VLOOKUP($B123,Schools,'HP Schools Calculation'!PUD$1,0),"")</f>
        <v/>
      </c>
      <c r="PUD123" s="50" t="str">
        <f>_xlfn.IFNA(VLOOKUP($B123,Schools,'HP Schools Calculation'!PUE$1,0),"")</f>
        <v/>
      </c>
      <c r="PUE123" s="50" t="str">
        <f>_xlfn.IFNA(VLOOKUP($B123,Schools,'HP Schools Calculation'!PUF$1,0),"")</f>
        <v/>
      </c>
      <c r="PUF123" s="50" t="str">
        <f>_xlfn.IFNA(VLOOKUP($B123,Schools,'HP Schools Calculation'!PUG$1,0),"")</f>
        <v/>
      </c>
      <c r="PUG123" s="50" t="str">
        <f>_xlfn.IFNA(VLOOKUP($B123,Schools,'HP Schools Calculation'!PUH$1,0),"")</f>
        <v/>
      </c>
      <c r="PUH123" s="50" t="str">
        <f>_xlfn.IFNA(VLOOKUP($B123,Schools,'HP Schools Calculation'!PUI$1,0),"")</f>
        <v/>
      </c>
      <c r="PUI123" s="50" t="str">
        <f>_xlfn.IFNA(VLOOKUP($B123,Schools,'HP Schools Calculation'!PUJ$1,0),"")</f>
        <v/>
      </c>
      <c r="PUJ123" s="50" t="str">
        <f>_xlfn.IFNA(VLOOKUP($B123,Schools,'HP Schools Calculation'!PUK$1,0),"")</f>
        <v/>
      </c>
      <c r="PUK123" s="50" t="str">
        <f>_xlfn.IFNA(VLOOKUP($B123,Schools,'HP Schools Calculation'!PUL$1,0),"")</f>
        <v/>
      </c>
      <c r="PUL123" s="50" t="str">
        <f>_xlfn.IFNA(VLOOKUP($B123,Schools,'HP Schools Calculation'!PUM$1,0),"")</f>
        <v/>
      </c>
      <c r="PUM123" s="50" t="str">
        <f>_xlfn.IFNA(VLOOKUP($B123,Schools,'HP Schools Calculation'!PUN$1,0),"")</f>
        <v/>
      </c>
      <c r="PUN123" s="50" t="str">
        <f>_xlfn.IFNA(VLOOKUP($B123,Schools,'HP Schools Calculation'!PUO$1,0),"")</f>
        <v/>
      </c>
      <c r="PUO123" s="50" t="str">
        <f>_xlfn.IFNA(VLOOKUP($B123,Schools,'HP Schools Calculation'!PUP$1,0),"")</f>
        <v/>
      </c>
      <c r="PUP123" s="50" t="str">
        <f>_xlfn.IFNA(VLOOKUP($B123,Schools,'HP Schools Calculation'!PUQ$1,0),"")</f>
        <v/>
      </c>
      <c r="PUQ123" s="50" t="str">
        <f>_xlfn.IFNA(VLOOKUP($B123,Schools,'HP Schools Calculation'!PUR$1,0),"")</f>
        <v/>
      </c>
      <c r="PUR123" s="50" t="str">
        <f>_xlfn.IFNA(VLOOKUP($B123,Schools,'HP Schools Calculation'!PUS$1,0),"")</f>
        <v/>
      </c>
      <c r="PUS123" s="50" t="str">
        <f>_xlfn.IFNA(VLOOKUP($B123,Schools,'HP Schools Calculation'!PUT$1,0),"")</f>
        <v/>
      </c>
      <c r="PUT123" s="50" t="str">
        <f>_xlfn.IFNA(VLOOKUP($B123,Schools,'HP Schools Calculation'!PUU$1,0),"")</f>
        <v/>
      </c>
      <c r="PUU123" s="50" t="str">
        <f>_xlfn.IFNA(VLOOKUP($B123,Schools,'HP Schools Calculation'!PUV$1,0),"")</f>
        <v/>
      </c>
      <c r="PUV123" s="50" t="str">
        <f>_xlfn.IFNA(VLOOKUP($B123,Schools,'HP Schools Calculation'!PUW$1,0),"")</f>
        <v/>
      </c>
      <c r="PUW123" s="50" t="str">
        <f>_xlfn.IFNA(VLOOKUP($B123,Schools,'HP Schools Calculation'!PUX$1,0),"")</f>
        <v/>
      </c>
      <c r="PUX123" s="50" t="str">
        <f>_xlfn.IFNA(VLOOKUP($B123,Schools,'HP Schools Calculation'!PUY$1,0),"")</f>
        <v/>
      </c>
      <c r="PUY123" s="50" t="str">
        <f>_xlfn.IFNA(VLOOKUP($B123,Schools,'HP Schools Calculation'!PUZ$1,0),"")</f>
        <v/>
      </c>
      <c r="PUZ123" s="50" t="str">
        <f>_xlfn.IFNA(VLOOKUP($B123,Schools,'HP Schools Calculation'!PVA$1,0),"")</f>
        <v/>
      </c>
      <c r="PVA123" s="50" t="str">
        <f>_xlfn.IFNA(VLOOKUP($B123,Schools,'HP Schools Calculation'!PVB$1,0),"")</f>
        <v/>
      </c>
      <c r="PVB123" s="50" t="str">
        <f>_xlfn.IFNA(VLOOKUP($B123,Schools,'HP Schools Calculation'!PVC$1,0),"")</f>
        <v/>
      </c>
      <c r="PVC123" s="50" t="str">
        <f>_xlfn.IFNA(VLOOKUP($B123,Schools,'HP Schools Calculation'!PVD$1,0),"")</f>
        <v/>
      </c>
      <c r="PVD123" s="50" t="str">
        <f>_xlfn.IFNA(VLOOKUP($B123,Schools,'HP Schools Calculation'!PVE$1,0),"")</f>
        <v/>
      </c>
      <c r="PVE123" s="50" t="str">
        <f>_xlfn.IFNA(VLOOKUP($B123,Schools,'HP Schools Calculation'!PVF$1,0),"")</f>
        <v/>
      </c>
      <c r="PVF123" s="50" t="str">
        <f>_xlfn.IFNA(VLOOKUP($B123,Schools,'HP Schools Calculation'!PVG$1,0),"")</f>
        <v/>
      </c>
      <c r="PVG123" s="50" t="str">
        <f>_xlfn.IFNA(VLOOKUP($B123,Schools,'HP Schools Calculation'!PVH$1,0),"")</f>
        <v/>
      </c>
      <c r="PVH123" s="50" t="str">
        <f>_xlfn.IFNA(VLOOKUP($B123,Schools,'HP Schools Calculation'!PVI$1,0),"")</f>
        <v/>
      </c>
      <c r="PVI123" s="50" t="str">
        <f>_xlfn.IFNA(VLOOKUP($B123,Schools,'HP Schools Calculation'!PVJ$1,0),"")</f>
        <v/>
      </c>
      <c r="PVJ123" s="50" t="str">
        <f>_xlfn.IFNA(VLOOKUP($B123,Schools,'HP Schools Calculation'!PVK$1,0),"")</f>
        <v/>
      </c>
      <c r="PVK123" s="50" t="str">
        <f>_xlfn.IFNA(VLOOKUP($B123,Schools,'HP Schools Calculation'!PVL$1,0),"")</f>
        <v/>
      </c>
      <c r="PVL123" s="50" t="str">
        <f>_xlfn.IFNA(VLOOKUP($B123,Schools,'HP Schools Calculation'!PVM$1,0),"")</f>
        <v/>
      </c>
      <c r="PVM123" s="50" t="str">
        <f>_xlfn.IFNA(VLOOKUP($B123,Schools,'HP Schools Calculation'!PVN$1,0),"")</f>
        <v/>
      </c>
      <c r="PVN123" s="50" t="str">
        <f>_xlfn.IFNA(VLOOKUP($B123,Schools,'HP Schools Calculation'!PVO$1,0),"")</f>
        <v/>
      </c>
      <c r="PVO123" s="50" t="str">
        <f>_xlfn.IFNA(VLOOKUP($B123,Schools,'HP Schools Calculation'!PVP$1,0),"")</f>
        <v/>
      </c>
      <c r="PVP123" s="50" t="str">
        <f>_xlfn.IFNA(VLOOKUP($B123,Schools,'HP Schools Calculation'!PVQ$1,0),"")</f>
        <v/>
      </c>
      <c r="PVQ123" s="50" t="str">
        <f>_xlfn.IFNA(VLOOKUP($B123,Schools,'HP Schools Calculation'!PVR$1,0),"")</f>
        <v/>
      </c>
      <c r="PVR123" s="50" t="str">
        <f>_xlfn.IFNA(VLOOKUP($B123,Schools,'HP Schools Calculation'!PVS$1,0),"")</f>
        <v/>
      </c>
      <c r="PVS123" s="50" t="str">
        <f>_xlfn.IFNA(VLOOKUP($B123,Schools,'HP Schools Calculation'!PVT$1,0),"")</f>
        <v/>
      </c>
      <c r="PVT123" s="50" t="str">
        <f>_xlfn.IFNA(VLOOKUP($B123,Schools,'HP Schools Calculation'!PVU$1,0),"")</f>
        <v/>
      </c>
      <c r="PVU123" s="50" t="str">
        <f>_xlfn.IFNA(VLOOKUP($B123,Schools,'HP Schools Calculation'!PVV$1,0),"")</f>
        <v/>
      </c>
      <c r="PVV123" s="50" t="str">
        <f>_xlfn.IFNA(VLOOKUP($B123,Schools,'HP Schools Calculation'!PVW$1,0),"")</f>
        <v/>
      </c>
      <c r="PVW123" s="50" t="str">
        <f>_xlfn.IFNA(VLOOKUP($B123,Schools,'HP Schools Calculation'!PVX$1,0),"")</f>
        <v/>
      </c>
      <c r="PVX123" s="50" t="str">
        <f>_xlfn.IFNA(VLOOKUP($B123,Schools,'HP Schools Calculation'!PVY$1,0),"")</f>
        <v/>
      </c>
      <c r="PVY123" s="50" t="str">
        <f>_xlfn.IFNA(VLOOKUP($B123,Schools,'HP Schools Calculation'!PVZ$1,0),"")</f>
        <v/>
      </c>
      <c r="PVZ123" s="50" t="str">
        <f>_xlfn.IFNA(VLOOKUP($B123,Schools,'HP Schools Calculation'!PWA$1,0),"")</f>
        <v/>
      </c>
      <c r="PWA123" s="50" t="str">
        <f>_xlfn.IFNA(VLOOKUP($B123,Schools,'HP Schools Calculation'!PWB$1,0),"")</f>
        <v/>
      </c>
      <c r="PWB123" s="50" t="str">
        <f>_xlfn.IFNA(VLOOKUP($B123,Schools,'HP Schools Calculation'!PWC$1,0),"")</f>
        <v/>
      </c>
      <c r="PWC123" s="50" t="str">
        <f>_xlfn.IFNA(VLOOKUP($B123,Schools,'HP Schools Calculation'!PWD$1,0),"")</f>
        <v/>
      </c>
      <c r="PWD123" s="50" t="str">
        <f>_xlfn.IFNA(VLOOKUP($B123,Schools,'HP Schools Calculation'!PWE$1,0),"")</f>
        <v/>
      </c>
      <c r="PWE123" s="50" t="str">
        <f>_xlfn.IFNA(VLOOKUP($B123,Schools,'HP Schools Calculation'!PWF$1,0),"")</f>
        <v/>
      </c>
      <c r="PWF123" s="50" t="str">
        <f>_xlfn.IFNA(VLOOKUP($B123,Schools,'HP Schools Calculation'!PWG$1,0),"")</f>
        <v/>
      </c>
      <c r="PWG123" s="50" t="str">
        <f>_xlfn.IFNA(VLOOKUP($B123,Schools,'HP Schools Calculation'!PWH$1,0),"")</f>
        <v/>
      </c>
      <c r="PWH123" s="50" t="str">
        <f>_xlfn.IFNA(VLOOKUP($B123,Schools,'HP Schools Calculation'!PWI$1,0),"")</f>
        <v/>
      </c>
      <c r="PWI123" s="50" t="str">
        <f>_xlfn.IFNA(VLOOKUP($B123,Schools,'HP Schools Calculation'!PWJ$1,0),"")</f>
        <v/>
      </c>
      <c r="PWJ123" s="50" t="str">
        <f>_xlfn.IFNA(VLOOKUP($B123,Schools,'HP Schools Calculation'!PWK$1,0),"")</f>
        <v/>
      </c>
      <c r="PWK123" s="50" t="str">
        <f>_xlfn.IFNA(VLOOKUP($B123,Schools,'HP Schools Calculation'!PWL$1,0),"")</f>
        <v/>
      </c>
      <c r="PWL123" s="50" t="str">
        <f>_xlfn.IFNA(VLOOKUP($B123,Schools,'HP Schools Calculation'!PWM$1,0),"")</f>
        <v/>
      </c>
      <c r="PWM123" s="50" t="str">
        <f>_xlfn.IFNA(VLOOKUP($B123,Schools,'HP Schools Calculation'!PWN$1,0),"")</f>
        <v/>
      </c>
      <c r="PWN123" s="50" t="str">
        <f>_xlfn.IFNA(VLOOKUP($B123,Schools,'HP Schools Calculation'!PWO$1,0),"")</f>
        <v/>
      </c>
      <c r="PWO123" s="50" t="str">
        <f>_xlfn.IFNA(VLOOKUP($B123,Schools,'HP Schools Calculation'!PWP$1,0),"")</f>
        <v/>
      </c>
      <c r="PWP123" s="50" t="str">
        <f>_xlfn.IFNA(VLOOKUP($B123,Schools,'HP Schools Calculation'!PWQ$1,0),"")</f>
        <v/>
      </c>
      <c r="PWQ123" s="50" t="str">
        <f>_xlfn.IFNA(VLOOKUP($B123,Schools,'HP Schools Calculation'!PWR$1,0),"")</f>
        <v/>
      </c>
      <c r="PWR123" s="50" t="str">
        <f>_xlfn.IFNA(VLOOKUP($B123,Schools,'HP Schools Calculation'!PWS$1,0),"")</f>
        <v/>
      </c>
      <c r="PWS123" s="50" t="str">
        <f>_xlfn.IFNA(VLOOKUP($B123,Schools,'HP Schools Calculation'!PWT$1,0),"")</f>
        <v/>
      </c>
      <c r="PWT123" s="50" t="str">
        <f>_xlfn.IFNA(VLOOKUP($B123,Schools,'HP Schools Calculation'!PWU$1,0),"")</f>
        <v/>
      </c>
      <c r="PWU123" s="50" t="str">
        <f>_xlfn.IFNA(VLOOKUP($B123,Schools,'HP Schools Calculation'!PWV$1,0),"")</f>
        <v/>
      </c>
      <c r="PWV123" s="50" t="str">
        <f>_xlfn.IFNA(VLOOKUP($B123,Schools,'HP Schools Calculation'!PWW$1,0),"")</f>
        <v/>
      </c>
      <c r="PWW123" s="50" t="str">
        <f>_xlfn.IFNA(VLOOKUP($B123,Schools,'HP Schools Calculation'!PWX$1,0),"")</f>
        <v/>
      </c>
      <c r="PWX123" s="50" t="str">
        <f>_xlfn.IFNA(VLOOKUP($B123,Schools,'HP Schools Calculation'!PWY$1,0),"")</f>
        <v/>
      </c>
      <c r="PWY123" s="50" t="str">
        <f>_xlfn.IFNA(VLOOKUP($B123,Schools,'HP Schools Calculation'!PWZ$1,0),"")</f>
        <v/>
      </c>
      <c r="PWZ123" s="50" t="str">
        <f>_xlfn.IFNA(VLOOKUP($B123,Schools,'HP Schools Calculation'!PXA$1,0),"")</f>
        <v/>
      </c>
      <c r="PXA123" s="50" t="str">
        <f>_xlfn.IFNA(VLOOKUP($B123,Schools,'HP Schools Calculation'!PXB$1,0),"")</f>
        <v/>
      </c>
      <c r="PXB123" s="50" t="str">
        <f>_xlfn.IFNA(VLOOKUP($B123,Schools,'HP Schools Calculation'!PXC$1,0),"")</f>
        <v/>
      </c>
      <c r="PXC123" s="50" t="str">
        <f>_xlfn.IFNA(VLOOKUP($B123,Schools,'HP Schools Calculation'!PXD$1,0),"")</f>
        <v/>
      </c>
      <c r="PXD123" s="50" t="str">
        <f>_xlfn.IFNA(VLOOKUP($B123,Schools,'HP Schools Calculation'!PXE$1,0),"")</f>
        <v/>
      </c>
      <c r="PXE123" s="50" t="str">
        <f>_xlfn.IFNA(VLOOKUP($B123,Schools,'HP Schools Calculation'!PXF$1,0),"")</f>
        <v/>
      </c>
      <c r="PXF123" s="50" t="str">
        <f>_xlfn.IFNA(VLOOKUP($B123,Schools,'HP Schools Calculation'!PXG$1,0),"")</f>
        <v/>
      </c>
      <c r="PXG123" s="50" t="str">
        <f>_xlfn.IFNA(VLOOKUP($B123,Schools,'HP Schools Calculation'!PXH$1,0),"")</f>
        <v/>
      </c>
      <c r="PXH123" s="50" t="str">
        <f>_xlfn.IFNA(VLOOKUP($B123,Schools,'HP Schools Calculation'!PXI$1,0),"")</f>
        <v/>
      </c>
      <c r="PXI123" s="50" t="str">
        <f>_xlfn.IFNA(VLOOKUP($B123,Schools,'HP Schools Calculation'!PXJ$1,0),"")</f>
        <v/>
      </c>
      <c r="PXJ123" s="50" t="str">
        <f>_xlfn.IFNA(VLOOKUP($B123,Schools,'HP Schools Calculation'!PXK$1,0),"")</f>
        <v/>
      </c>
      <c r="PXK123" s="50" t="str">
        <f>_xlfn.IFNA(VLOOKUP($B123,Schools,'HP Schools Calculation'!PXL$1,0),"")</f>
        <v/>
      </c>
      <c r="PXL123" s="50" t="str">
        <f>_xlfn.IFNA(VLOOKUP($B123,Schools,'HP Schools Calculation'!PXM$1,0),"")</f>
        <v/>
      </c>
      <c r="PXM123" s="50" t="str">
        <f>_xlfn.IFNA(VLOOKUP($B123,Schools,'HP Schools Calculation'!PXN$1,0),"")</f>
        <v/>
      </c>
      <c r="PXN123" s="50" t="str">
        <f>_xlfn.IFNA(VLOOKUP($B123,Schools,'HP Schools Calculation'!PXO$1,0),"")</f>
        <v/>
      </c>
      <c r="PXO123" s="50" t="str">
        <f>_xlfn.IFNA(VLOOKUP($B123,Schools,'HP Schools Calculation'!PXP$1,0),"")</f>
        <v/>
      </c>
      <c r="PXP123" s="50" t="str">
        <f>_xlfn.IFNA(VLOOKUP($B123,Schools,'HP Schools Calculation'!PXQ$1,0),"")</f>
        <v/>
      </c>
      <c r="PXQ123" s="50" t="str">
        <f>_xlfn.IFNA(VLOOKUP($B123,Schools,'HP Schools Calculation'!PXR$1,0),"")</f>
        <v/>
      </c>
      <c r="PXR123" s="50" t="str">
        <f>_xlfn.IFNA(VLOOKUP($B123,Schools,'HP Schools Calculation'!PXS$1,0),"")</f>
        <v/>
      </c>
      <c r="PXS123" s="50" t="str">
        <f>_xlfn.IFNA(VLOOKUP($B123,Schools,'HP Schools Calculation'!PXT$1,0),"")</f>
        <v/>
      </c>
      <c r="PXT123" s="50" t="str">
        <f>_xlfn.IFNA(VLOOKUP($B123,Schools,'HP Schools Calculation'!PXU$1,0),"")</f>
        <v/>
      </c>
      <c r="PXU123" s="50" t="str">
        <f>_xlfn.IFNA(VLOOKUP($B123,Schools,'HP Schools Calculation'!PXV$1,0),"")</f>
        <v/>
      </c>
      <c r="PXV123" s="50" t="str">
        <f>_xlfn.IFNA(VLOOKUP($B123,Schools,'HP Schools Calculation'!PXW$1,0),"")</f>
        <v/>
      </c>
      <c r="PXW123" s="50" t="str">
        <f>_xlfn.IFNA(VLOOKUP($B123,Schools,'HP Schools Calculation'!PXX$1,0),"")</f>
        <v/>
      </c>
      <c r="PXX123" s="50" t="str">
        <f>_xlfn.IFNA(VLOOKUP($B123,Schools,'HP Schools Calculation'!PXY$1,0),"")</f>
        <v/>
      </c>
      <c r="PXY123" s="50" t="str">
        <f>_xlfn.IFNA(VLOOKUP($B123,Schools,'HP Schools Calculation'!PXZ$1,0),"")</f>
        <v/>
      </c>
      <c r="PXZ123" s="50" t="str">
        <f>_xlfn.IFNA(VLOOKUP($B123,Schools,'HP Schools Calculation'!PYA$1,0),"")</f>
        <v/>
      </c>
      <c r="PYA123" s="50" t="str">
        <f>_xlfn.IFNA(VLOOKUP($B123,Schools,'HP Schools Calculation'!PYB$1,0),"")</f>
        <v/>
      </c>
      <c r="PYB123" s="50" t="str">
        <f>_xlfn.IFNA(VLOOKUP($B123,Schools,'HP Schools Calculation'!PYC$1,0),"")</f>
        <v/>
      </c>
      <c r="PYC123" s="50" t="str">
        <f>_xlfn.IFNA(VLOOKUP($B123,Schools,'HP Schools Calculation'!PYD$1,0),"")</f>
        <v/>
      </c>
      <c r="PYD123" s="50" t="str">
        <f>_xlfn.IFNA(VLOOKUP($B123,Schools,'HP Schools Calculation'!PYE$1,0),"")</f>
        <v/>
      </c>
      <c r="PYE123" s="50" t="str">
        <f>_xlfn.IFNA(VLOOKUP($B123,Schools,'HP Schools Calculation'!PYF$1,0),"")</f>
        <v/>
      </c>
      <c r="PYF123" s="50" t="str">
        <f>_xlfn.IFNA(VLOOKUP($B123,Schools,'HP Schools Calculation'!PYG$1,0),"")</f>
        <v/>
      </c>
      <c r="PYG123" s="50" t="str">
        <f>_xlfn.IFNA(VLOOKUP($B123,Schools,'HP Schools Calculation'!PYH$1,0),"")</f>
        <v/>
      </c>
      <c r="PYH123" s="50" t="str">
        <f>_xlfn.IFNA(VLOOKUP($B123,Schools,'HP Schools Calculation'!PYI$1,0),"")</f>
        <v/>
      </c>
      <c r="PYI123" s="50" t="str">
        <f>_xlfn.IFNA(VLOOKUP($B123,Schools,'HP Schools Calculation'!PYJ$1,0),"")</f>
        <v/>
      </c>
      <c r="PYJ123" s="50" t="str">
        <f>_xlfn.IFNA(VLOOKUP($B123,Schools,'HP Schools Calculation'!PYK$1,0),"")</f>
        <v/>
      </c>
      <c r="PYK123" s="50" t="str">
        <f>_xlfn.IFNA(VLOOKUP($B123,Schools,'HP Schools Calculation'!PYL$1,0),"")</f>
        <v/>
      </c>
      <c r="PYL123" s="50" t="str">
        <f>_xlfn.IFNA(VLOOKUP($B123,Schools,'HP Schools Calculation'!PYM$1,0),"")</f>
        <v/>
      </c>
      <c r="PYM123" s="50" t="str">
        <f>_xlfn.IFNA(VLOOKUP($B123,Schools,'HP Schools Calculation'!PYN$1,0),"")</f>
        <v/>
      </c>
      <c r="PYN123" s="50" t="str">
        <f>_xlfn.IFNA(VLOOKUP($B123,Schools,'HP Schools Calculation'!PYO$1,0),"")</f>
        <v/>
      </c>
      <c r="PYO123" s="50" t="str">
        <f>_xlfn.IFNA(VLOOKUP($B123,Schools,'HP Schools Calculation'!PYP$1,0),"")</f>
        <v/>
      </c>
      <c r="PYP123" s="50" t="str">
        <f>_xlfn.IFNA(VLOOKUP($B123,Schools,'HP Schools Calculation'!PYQ$1,0),"")</f>
        <v/>
      </c>
      <c r="PYQ123" s="50" t="str">
        <f>_xlfn.IFNA(VLOOKUP($B123,Schools,'HP Schools Calculation'!PYR$1,0),"")</f>
        <v/>
      </c>
      <c r="PYR123" s="50" t="str">
        <f>_xlfn.IFNA(VLOOKUP($B123,Schools,'HP Schools Calculation'!PYS$1,0),"")</f>
        <v/>
      </c>
      <c r="PYS123" s="50" t="str">
        <f>_xlfn.IFNA(VLOOKUP($B123,Schools,'HP Schools Calculation'!PYT$1,0),"")</f>
        <v/>
      </c>
      <c r="PYT123" s="50" t="str">
        <f>_xlfn.IFNA(VLOOKUP($B123,Schools,'HP Schools Calculation'!PYU$1,0),"")</f>
        <v/>
      </c>
      <c r="PYU123" s="50" t="str">
        <f>_xlfn.IFNA(VLOOKUP($B123,Schools,'HP Schools Calculation'!PYV$1,0),"")</f>
        <v/>
      </c>
      <c r="PYV123" s="50" t="str">
        <f>_xlfn.IFNA(VLOOKUP($B123,Schools,'HP Schools Calculation'!PYW$1,0),"")</f>
        <v/>
      </c>
      <c r="PYW123" s="50" t="str">
        <f>_xlfn.IFNA(VLOOKUP($B123,Schools,'HP Schools Calculation'!PYX$1,0),"")</f>
        <v/>
      </c>
      <c r="PYX123" s="50" t="str">
        <f>_xlfn.IFNA(VLOOKUP($B123,Schools,'HP Schools Calculation'!PYY$1,0),"")</f>
        <v/>
      </c>
      <c r="PYY123" s="50" t="str">
        <f>_xlfn.IFNA(VLOOKUP($B123,Schools,'HP Schools Calculation'!PYZ$1,0),"")</f>
        <v/>
      </c>
      <c r="PYZ123" s="50" t="str">
        <f>_xlfn.IFNA(VLOOKUP($B123,Schools,'HP Schools Calculation'!PZA$1,0),"")</f>
        <v/>
      </c>
      <c r="PZA123" s="50" t="str">
        <f>_xlfn.IFNA(VLOOKUP($B123,Schools,'HP Schools Calculation'!PZB$1,0),"")</f>
        <v/>
      </c>
      <c r="PZB123" s="50" t="str">
        <f>_xlfn.IFNA(VLOOKUP($B123,Schools,'HP Schools Calculation'!PZC$1,0),"")</f>
        <v/>
      </c>
      <c r="PZC123" s="50" t="str">
        <f>_xlfn.IFNA(VLOOKUP($B123,Schools,'HP Schools Calculation'!PZD$1,0),"")</f>
        <v/>
      </c>
      <c r="PZD123" s="50" t="str">
        <f>_xlfn.IFNA(VLOOKUP($B123,Schools,'HP Schools Calculation'!PZE$1,0),"")</f>
        <v/>
      </c>
      <c r="PZE123" s="50" t="str">
        <f>_xlfn.IFNA(VLOOKUP($B123,Schools,'HP Schools Calculation'!PZF$1,0),"")</f>
        <v/>
      </c>
      <c r="PZF123" s="50" t="str">
        <f>_xlfn.IFNA(VLOOKUP($B123,Schools,'HP Schools Calculation'!PZG$1,0),"")</f>
        <v/>
      </c>
      <c r="PZG123" s="50" t="str">
        <f>_xlfn.IFNA(VLOOKUP($B123,Schools,'HP Schools Calculation'!PZH$1,0),"")</f>
        <v/>
      </c>
      <c r="PZH123" s="50" t="str">
        <f>_xlfn.IFNA(VLOOKUP($B123,Schools,'HP Schools Calculation'!PZI$1,0),"")</f>
        <v/>
      </c>
      <c r="PZI123" s="50" t="str">
        <f>_xlfn.IFNA(VLOOKUP($B123,Schools,'HP Schools Calculation'!PZJ$1,0),"")</f>
        <v/>
      </c>
      <c r="PZJ123" s="50" t="str">
        <f>_xlfn.IFNA(VLOOKUP($B123,Schools,'HP Schools Calculation'!PZK$1,0),"")</f>
        <v/>
      </c>
      <c r="PZK123" s="50" t="str">
        <f>_xlfn.IFNA(VLOOKUP($B123,Schools,'HP Schools Calculation'!PZL$1,0),"")</f>
        <v/>
      </c>
      <c r="PZL123" s="50" t="str">
        <f>_xlfn.IFNA(VLOOKUP($B123,Schools,'HP Schools Calculation'!PZM$1,0),"")</f>
        <v/>
      </c>
      <c r="PZM123" s="50" t="str">
        <f>_xlfn.IFNA(VLOOKUP($B123,Schools,'HP Schools Calculation'!PZN$1,0),"")</f>
        <v/>
      </c>
      <c r="PZN123" s="50" t="str">
        <f>_xlfn.IFNA(VLOOKUP($B123,Schools,'HP Schools Calculation'!PZO$1,0),"")</f>
        <v/>
      </c>
      <c r="PZO123" s="50" t="str">
        <f>_xlfn.IFNA(VLOOKUP($B123,Schools,'HP Schools Calculation'!PZP$1,0),"")</f>
        <v/>
      </c>
      <c r="PZP123" s="50" t="str">
        <f>_xlfn.IFNA(VLOOKUP($B123,Schools,'HP Schools Calculation'!PZQ$1,0),"")</f>
        <v/>
      </c>
      <c r="PZQ123" s="50" t="str">
        <f>_xlfn.IFNA(VLOOKUP($B123,Schools,'HP Schools Calculation'!PZR$1,0),"")</f>
        <v/>
      </c>
      <c r="PZR123" s="50" t="str">
        <f>_xlfn.IFNA(VLOOKUP($B123,Schools,'HP Schools Calculation'!PZS$1,0),"")</f>
        <v/>
      </c>
      <c r="PZS123" s="50" t="str">
        <f>_xlfn.IFNA(VLOOKUP($B123,Schools,'HP Schools Calculation'!PZT$1,0),"")</f>
        <v/>
      </c>
      <c r="PZT123" s="50" t="str">
        <f>_xlfn.IFNA(VLOOKUP($B123,Schools,'HP Schools Calculation'!PZU$1,0),"")</f>
        <v/>
      </c>
      <c r="PZU123" s="50" t="str">
        <f>_xlfn.IFNA(VLOOKUP($B123,Schools,'HP Schools Calculation'!PZV$1,0),"")</f>
        <v/>
      </c>
      <c r="PZV123" s="50" t="str">
        <f>_xlfn.IFNA(VLOOKUP($B123,Schools,'HP Schools Calculation'!PZW$1,0),"")</f>
        <v/>
      </c>
      <c r="PZW123" s="50" t="str">
        <f>_xlfn.IFNA(VLOOKUP($B123,Schools,'HP Schools Calculation'!PZX$1,0),"")</f>
        <v/>
      </c>
      <c r="PZX123" s="50" t="str">
        <f>_xlfn.IFNA(VLOOKUP($B123,Schools,'HP Schools Calculation'!PZY$1,0),"")</f>
        <v/>
      </c>
      <c r="PZY123" s="50" t="str">
        <f>_xlfn.IFNA(VLOOKUP($B123,Schools,'HP Schools Calculation'!PZZ$1,0),"")</f>
        <v/>
      </c>
      <c r="PZZ123" s="50" t="str">
        <f>_xlfn.IFNA(VLOOKUP($B123,Schools,'HP Schools Calculation'!QAA$1,0),"")</f>
        <v/>
      </c>
      <c r="QAA123" s="50" t="str">
        <f>_xlfn.IFNA(VLOOKUP($B123,Schools,'HP Schools Calculation'!QAB$1,0),"")</f>
        <v/>
      </c>
      <c r="QAB123" s="50" t="str">
        <f>_xlfn.IFNA(VLOOKUP($B123,Schools,'HP Schools Calculation'!QAC$1,0),"")</f>
        <v/>
      </c>
      <c r="QAC123" s="50" t="str">
        <f>_xlfn.IFNA(VLOOKUP($B123,Schools,'HP Schools Calculation'!QAD$1,0),"")</f>
        <v/>
      </c>
      <c r="QAD123" s="50" t="str">
        <f>_xlfn.IFNA(VLOOKUP($B123,Schools,'HP Schools Calculation'!QAE$1,0),"")</f>
        <v/>
      </c>
      <c r="QAE123" s="50" t="str">
        <f>_xlfn.IFNA(VLOOKUP($B123,Schools,'HP Schools Calculation'!QAF$1,0),"")</f>
        <v/>
      </c>
      <c r="QAF123" s="50" t="str">
        <f>_xlfn.IFNA(VLOOKUP($B123,Schools,'HP Schools Calculation'!QAG$1,0),"")</f>
        <v/>
      </c>
      <c r="QAG123" s="50" t="str">
        <f>_xlfn.IFNA(VLOOKUP($B123,Schools,'HP Schools Calculation'!QAH$1,0),"")</f>
        <v/>
      </c>
      <c r="QAH123" s="50" t="str">
        <f>_xlfn.IFNA(VLOOKUP($B123,Schools,'HP Schools Calculation'!QAI$1,0),"")</f>
        <v/>
      </c>
      <c r="QAI123" s="50" t="str">
        <f>_xlfn.IFNA(VLOOKUP($B123,Schools,'HP Schools Calculation'!QAJ$1,0),"")</f>
        <v/>
      </c>
      <c r="QAJ123" s="50" t="str">
        <f>_xlfn.IFNA(VLOOKUP($B123,Schools,'HP Schools Calculation'!QAK$1,0),"")</f>
        <v/>
      </c>
      <c r="QAK123" s="50" t="str">
        <f>_xlfn.IFNA(VLOOKUP($B123,Schools,'HP Schools Calculation'!QAL$1,0),"")</f>
        <v/>
      </c>
      <c r="QAL123" s="50" t="str">
        <f>_xlfn.IFNA(VLOOKUP($B123,Schools,'HP Schools Calculation'!QAM$1,0),"")</f>
        <v/>
      </c>
      <c r="QAM123" s="50" t="str">
        <f>_xlfn.IFNA(VLOOKUP($B123,Schools,'HP Schools Calculation'!QAN$1,0),"")</f>
        <v/>
      </c>
      <c r="QAN123" s="50" t="str">
        <f>_xlfn.IFNA(VLOOKUP($B123,Schools,'HP Schools Calculation'!QAO$1,0),"")</f>
        <v/>
      </c>
      <c r="QAO123" s="50" t="str">
        <f>_xlfn.IFNA(VLOOKUP($B123,Schools,'HP Schools Calculation'!QAP$1,0),"")</f>
        <v/>
      </c>
      <c r="QAP123" s="50" t="str">
        <f>_xlfn.IFNA(VLOOKUP($B123,Schools,'HP Schools Calculation'!QAQ$1,0),"")</f>
        <v/>
      </c>
      <c r="QAQ123" s="50" t="str">
        <f>_xlfn.IFNA(VLOOKUP($B123,Schools,'HP Schools Calculation'!QAR$1,0),"")</f>
        <v/>
      </c>
      <c r="QAR123" s="50" t="str">
        <f>_xlfn.IFNA(VLOOKUP($B123,Schools,'HP Schools Calculation'!QAS$1,0),"")</f>
        <v/>
      </c>
      <c r="QAS123" s="50" t="str">
        <f>_xlfn.IFNA(VLOOKUP($B123,Schools,'HP Schools Calculation'!QAT$1,0),"")</f>
        <v/>
      </c>
      <c r="QAT123" s="50" t="str">
        <f>_xlfn.IFNA(VLOOKUP($B123,Schools,'HP Schools Calculation'!QAU$1,0),"")</f>
        <v/>
      </c>
      <c r="QAU123" s="50" t="str">
        <f>_xlfn.IFNA(VLOOKUP($B123,Schools,'HP Schools Calculation'!QAV$1,0),"")</f>
        <v/>
      </c>
      <c r="QAV123" s="50" t="str">
        <f>_xlfn.IFNA(VLOOKUP($B123,Schools,'HP Schools Calculation'!QAW$1,0),"")</f>
        <v/>
      </c>
      <c r="QAW123" s="50" t="str">
        <f>_xlfn.IFNA(VLOOKUP($B123,Schools,'HP Schools Calculation'!QAX$1,0),"")</f>
        <v/>
      </c>
      <c r="QAX123" s="50" t="str">
        <f>_xlfn.IFNA(VLOOKUP($B123,Schools,'HP Schools Calculation'!QAY$1,0),"")</f>
        <v/>
      </c>
      <c r="QAY123" s="50" t="str">
        <f>_xlfn.IFNA(VLOOKUP($B123,Schools,'HP Schools Calculation'!QAZ$1,0),"")</f>
        <v/>
      </c>
      <c r="QAZ123" s="50" t="str">
        <f>_xlfn.IFNA(VLOOKUP($B123,Schools,'HP Schools Calculation'!QBA$1,0),"")</f>
        <v/>
      </c>
      <c r="QBA123" s="50" t="str">
        <f>_xlfn.IFNA(VLOOKUP($B123,Schools,'HP Schools Calculation'!QBB$1,0),"")</f>
        <v/>
      </c>
      <c r="QBB123" s="50" t="str">
        <f>_xlfn.IFNA(VLOOKUP($B123,Schools,'HP Schools Calculation'!QBC$1,0),"")</f>
        <v/>
      </c>
      <c r="QBC123" s="50" t="str">
        <f>_xlfn.IFNA(VLOOKUP($B123,Schools,'HP Schools Calculation'!QBD$1,0),"")</f>
        <v/>
      </c>
      <c r="QBD123" s="50" t="str">
        <f>_xlfn.IFNA(VLOOKUP($B123,Schools,'HP Schools Calculation'!QBE$1,0),"")</f>
        <v/>
      </c>
      <c r="QBE123" s="50" t="str">
        <f>_xlfn.IFNA(VLOOKUP($B123,Schools,'HP Schools Calculation'!QBF$1,0),"")</f>
        <v/>
      </c>
      <c r="QBF123" s="50" t="str">
        <f>_xlfn.IFNA(VLOOKUP($B123,Schools,'HP Schools Calculation'!QBG$1,0),"")</f>
        <v/>
      </c>
      <c r="QBG123" s="50" t="str">
        <f>_xlfn.IFNA(VLOOKUP($B123,Schools,'HP Schools Calculation'!QBH$1,0),"")</f>
        <v/>
      </c>
      <c r="QBH123" s="50" t="str">
        <f>_xlfn.IFNA(VLOOKUP($B123,Schools,'HP Schools Calculation'!QBI$1,0),"")</f>
        <v/>
      </c>
      <c r="QBI123" s="50" t="str">
        <f>_xlfn.IFNA(VLOOKUP($B123,Schools,'HP Schools Calculation'!QBJ$1,0),"")</f>
        <v/>
      </c>
      <c r="QBJ123" s="50" t="str">
        <f>_xlfn.IFNA(VLOOKUP($B123,Schools,'HP Schools Calculation'!QBK$1,0),"")</f>
        <v/>
      </c>
      <c r="QBK123" s="50" t="str">
        <f>_xlfn.IFNA(VLOOKUP($B123,Schools,'HP Schools Calculation'!QBL$1,0),"")</f>
        <v/>
      </c>
      <c r="QBL123" s="50" t="str">
        <f>_xlfn.IFNA(VLOOKUP($B123,Schools,'HP Schools Calculation'!QBM$1,0),"")</f>
        <v/>
      </c>
      <c r="QBM123" s="50" t="str">
        <f>_xlfn.IFNA(VLOOKUP($B123,Schools,'HP Schools Calculation'!QBN$1,0),"")</f>
        <v/>
      </c>
      <c r="QBN123" s="50" t="str">
        <f>_xlfn.IFNA(VLOOKUP($B123,Schools,'HP Schools Calculation'!QBO$1,0),"")</f>
        <v/>
      </c>
      <c r="QBO123" s="50" t="str">
        <f>_xlfn.IFNA(VLOOKUP($B123,Schools,'HP Schools Calculation'!QBP$1,0),"")</f>
        <v/>
      </c>
      <c r="QBP123" s="50" t="str">
        <f>_xlfn.IFNA(VLOOKUP($B123,Schools,'HP Schools Calculation'!QBQ$1,0),"")</f>
        <v/>
      </c>
      <c r="QBQ123" s="50" t="str">
        <f>_xlfn.IFNA(VLOOKUP($B123,Schools,'HP Schools Calculation'!QBR$1,0),"")</f>
        <v/>
      </c>
      <c r="QBR123" s="50" t="str">
        <f>_xlfn.IFNA(VLOOKUP($B123,Schools,'HP Schools Calculation'!QBS$1,0),"")</f>
        <v/>
      </c>
      <c r="QBS123" s="50" t="str">
        <f>_xlfn.IFNA(VLOOKUP($B123,Schools,'HP Schools Calculation'!QBT$1,0),"")</f>
        <v/>
      </c>
      <c r="QBT123" s="50" t="str">
        <f>_xlfn.IFNA(VLOOKUP($B123,Schools,'HP Schools Calculation'!QBU$1,0),"")</f>
        <v/>
      </c>
      <c r="QBU123" s="50" t="str">
        <f>_xlfn.IFNA(VLOOKUP($B123,Schools,'HP Schools Calculation'!QBV$1,0),"")</f>
        <v/>
      </c>
      <c r="QBV123" s="50" t="str">
        <f>_xlfn.IFNA(VLOOKUP($B123,Schools,'HP Schools Calculation'!QBW$1,0),"")</f>
        <v/>
      </c>
      <c r="QBW123" s="50" t="str">
        <f>_xlfn.IFNA(VLOOKUP($B123,Schools,'HP Schools Calculation'!QBX$1,0),"")</f>
        <v/>
      </c>
      <c r="QBX123" s="50" t="str">
        <f>_xlfn.IFNA(VLOOKUP($B123,Schools,'HP Schools Calculation'!QBY$1,0),"")</f>
        <v/>
      </c>
      <c r="QBY123" s="50" t="str">
        <f>_xlfn.IFNA(VLOOKUP($B123,Schools,'HP Schools Calculation'!QBZ$1,0),"")</f>
        <v/>
      </c>
      <c r="QBZ123" s="50" t="str">
        <f>_xlfn.IFNA(VLOOKUP($B123,Schools,'HP Schools Calculation'!QCA$1,0),"")</f>
        <v/>
      </c>
      <c r="QCA123" s="50" t="str">
        <f>_xlfn.IFNA(VLOOKUP($B123,Schools,'HP Schools Calculation'!QCB$1,0),"")</f>
        <v/>
      </c>
      <c r="QCB123" s="50" t="str">
        <f>_xlfn.IFNA(VLOOKUP($B123,Schools,'HP Schools Calculation'!QCC$1,0),"")</f>
        <v/>
      </c>
      <c r="QCC123" s="50" t="str">
        <f>_xlfn.IFNA(VLOOKUP($B123,Schools,'HP Schools Calculation'!QCD$1,0),"")</f>
        <v/>
      </c>
      <c r="QCD123" s="50" t="str">
        <f>_xlfn.IFNA(VLOOKUP($B123,Schools,'HP Schools Calculation'!QCE$1,0),"")</f>
        <v/>
      </c>
      <c r="QCE123" s="50" t="str">
        <f>_xlfn.IFNA(VLOOKUP($B123,Schools,'HP Schools Calculation'!QCF$1,0),"")</f>
        <v/>
      </c>
      <c r="QCF123" s="50" t="str">
        <f>_xlfn.IFNA(VLOOKUP($B123,Schools,'HP Schools Calculation'!QCG$1,0),"")</f>
        <v/>
      </c>
      <c r="QCG123" s="50" t="str">
        <f>_xlfn.IFNA(VLOOKUP($B123,Schools,'HP Schools Calculation'!QCH$1,0),"")</f>
        <v/>
      </c>
      <c r="QCH123" s="50" t="str">
        <f>_xlfn.IFNA(VLOOKUP($B123,Schools,'HP Schools Calculation'!QCI$1,0),"")</f>
        <v/>
      </c>
      <c r="QCI123" s="50" t="str">
        <f>_xlfn.IFNA(VLOOKUP($B123,Schools,'HP Schools Calculation'!QCJ$1,0),"")</f>
        <v/>
      </c>
      <c r="QCJ123" s="50" t="str">
        <f>_xlfn.IFNA(VLOOKUP($B123,Schools,'HP Schools Calculation'!QCK$1,0),"")</f>
        <v/>
      </c>
      <c r="QCK123" s="50" t="str">
        <f>_xlfn.IFNA(VLOOKUP($B123,Schools,'HP Schools Calculation'!QCL$1,0),"")</f>
        <v/>
      </c>
      <c r="QCL123" s="50" t="str">
        <f>_xlfn.IFNA(VLOOKUP($B123,Schools,'HP Schools Calculation'!QCM$1,0),"")</f>
        <v/>
      </c>
      <c r="QCM123" s="50" t="str">
        <f>_xlfn.IFNA(VLOOKUP($B123,Schools,'HP Schools Calculation'!QCN$1,0),"")</f>
        <v/>
      </c>
      <c r="QCN123" s="50" t="str">
        <f>_xlfn.IFNA(VLOOKUP($B123,Schools,'HP Schools Calculation'!QCO$1,0),"")</f>
        <v/>
      </c>
      <c r="QCO123" s="50" t="str">
        <f>_xlfn.IFNA(VLOOKUP($B123,Schools,'HP Schools Calculation'!QCP$1,0),"")</f>
        <v/>
      </c>
      <c r="QCP123" s="50" t="str">
        <f>_xlfn.IFNA(VLOOKUP($B123,Schools,'HP Schools Calculation'!QCQ$1,0),"")</f>
        <v/>
      </c>
      <c r="QCQ123" s="50" t="str">
        <f>_xlfn.IFNA(VLOOKUP($B123,Schools,'HP Schools Calculation'!QCR$1,0),"")</f>
        <v/>
      </c>
      <c r="QCR123" s="50" t="str">
        <f>_xlfn.IFNA(VLOOKUP($B123,Schools,'HP Schools Calculation'!QCS$1,0),"")</f>
        <v/>
      </c>
      <c r="QCS123" s="50" t="str">
        <f>_xlfn.IFNA(VLOOKUP($B123,Schools,'HP Schools Calculation'!QCT$1,0),"")</f>
        <v/>
      </c>
      <c r="QCT123" s="50" t="str">
        <f>_xlfn.IFNA(VLOOKUP($B123,Schools,'HP Schools Calculation'!QCU$1,0),"")</f>
        <v/>
      </c>
      <c r="QCU123" s="50" t="str">
        <f>_xlfn.IFNA(VLOOKUP($B123,Schools,'HP Schools Calculation'!QCV$1,0),"")</f>
        <v/>
      </c>
      <c r="QCV123" s="50" t="str">
        <f>_xlfn.IFNA(VLOOKUP($B123,Schools,'HP Schools Calculation'!QCW$1,0),"")</f>
        <v/>
      </c>
      <c r="QCW123" s="50" t="str">
        <f>_xlfn.IFNA(VLOOKUP($B123,Schools,'HP Schools Calculation'!QCX$1,0),"")</f>
        <v/>
      </c>
      <c r="QCX123" s="50" t="str">
        <f>_xlfn.IFNA(VLOOKUP($B123,Schools,'HP Schools Calculation'!QCY$1,0),"")</f>
        <v/>
      </c>
      <c r="QCY123" s="50" t="str">
        <f>_xlfn.IFNA(VLOOKUP($B123,Schools,'HP Schools Calculation'!QCZ$1,0),"")</f>
        <v/>
      </c>
      <c r="QCZ123" s="50" t="str">
        <f>_xlfn.IFNA(VLOOKUP($B123,Schools,'HP Schools Calculation'!QDA$1,0),"")</f>
        <v/>
      </c>
      <c r="QDA123" s="50" t="str">
        <f>_xlfn.IFNA(VLOOKUP($B123,Schools,'HP Schools Calculation'!QDB$1,0),"")</f>
        <v/>
      </c>
      <c r="QDB123" s="50" t="str">
        <f>_xlfn.IFNA(VLOOKUP($B123,Schools,'HP Schools Calculation'!QDC$1,0),"")</f>
        <v/>
      </c>
      <c r="QDC123" s="50" t="str">
        <f>_xlfn.IFNA(VLOOKUP($B123,Schools,'HP Schools Calculation'!QDD$1,0),"")</f>
        <v/>
      </c>
      <c r="QDD123" s="50" t="str">
        <f>_xlfn.IFNA(VLOOKUP($B123,Schools,'HP Schools Calculation'!QDE$1,0),"")</f>
        <v/>
      </c>
      <c r="QDE123" s="50" t="str">
        <f>_xlfn.IFNA(VLOOKUP($B123,Schools,'HP Schools Calculation'!QDF$1,0),"")</f>
        <v/>
      </c>
      <c r="QDF123" s="50" t="str">
        <f>_xlfn.IFNA(VLOOKUP($B123,Schools,'HP Schools Calculation'!QDG$1,0),"")</f>
        <v/>
      </c>
      <c r="QDG123" s="50" t="str">
        <f>_xlfn.IFNA(VLOOKUP($B123,Schools,'HP Schools Calculation'!QDH$1,0),"")</f>
        <v/>
      </c>
      <c r="QDH123" s="50" t="str">
        <f>_xlfn.IFNA(VLOOKUP($B123,Schools,'HP Schools Calculation'!QDI$1,0),"")</f>
        <v/>
      </c>
      <c r="QDI123" s="50" t="str">
        <f>_xlfn.IFNA(VLOOKUP($B123,Schools,'HP Schools Calculation'!QDJ$1,0),"")</f>
        <v/>
      </c>
      <c r="QDJ123" s="50" t="str">
        <f>_xlfn.IFNA(VLOOKUP($B123,Schools,'HP Schools Calculation'!QDK$1,0),"")</f>
        <v/>
      </c>
      <c r="QDK123" s="50" t="str">
        <f>_xlfn.IFNA(VLOOKUP($B123,Schools,'HP Schools Calculation'!QDL$1,0),"")</f>
        <v/>
      </c>
      <c r="QDL123" s="50" t="str">
        <f>_xlfn.IFNA(VLOOKUP($B123,Schools,'HP Schools Calculation'!QDM$1,0),"")</f>
        <v/>
      </c>
      <c r="QDM123" s="50" t="str">
        <f>_xlfn.IFNA(VLOOKUP($B123,Schools,'HP Schools Calculation'!QDN$1,0),"")</f>
        <v/>
      </c>
      <c r="QDN123" s="50" t="str">
        <f>_xlfn.IFNA(VLOOKUP($B123,Schools,'HP Schools Calculation'!QDO$1,0),"")</f>
        <v/>
      </c>
      <c r="QDO123" s="50" t="str">
        <f>_xlfn.IFNA(VLOOKUP($B123,Schools,'HP Schools Calculation'!QDP$1,0),"")</f>
        <v/>
      </c>
      <c r="QDP123" s="50" t="str">
        <f>_xlfn.IFNA(VLOOKUP($B123,Schools,'HP Schools Calculation'!QDQ$1,0),"")</f>
        <v/>
      </c>
      <c r="QDQ123" s="50" t="str">
        <f>_xlfn.IFNA(VLOOKUP($B123,Schools,'HP Schools Calculation'!QDR$1,0),"")</f>
        <v/>
      </c>
      <c r="QDR123" s="50" t="str">
        <f>_xlfn.IFNA(VLOOKUP($B123,Schools,'HP Schools Calculation'!QDS$1,0),"")</f>
        <v/>
      </c>
      <c r="QDS123" s="50" t="str">
        <f>_xlfn.IFNA(VLOOKUP($B123,Schools,'HP Schools Calculation'!QDT$1,0),"")</f>
        <v/>
      </c>
      <c r="QDT123" s="50" t="str">
        <f>_xlfn.IFNA(VLOOKUP($B123,Schools,'HP Schools Calculation'!QDU$1,0),"")</f>
        <v/>
      </c>
      <c r="QDU123" s="50" t="str">
        <f>_xlfn.IFNA(VLOOKUP($B123,Schools,'HP Schools Calculation'!QDV$1,0),"")</f>
        <v/>
      </c>
      <c r="QDV123" s="50" t="str">
        <f>_xlfn.IFNA(VLOOKUP($B123,Schools,'HP Schools Calculation'!QDW$1,0),"")</f>
        <v/>
      </c>
      <c r="QDW123" s="50" t="str">
        <f>_xlfn.IFNA(VLOOKUP($B123,Schools,'HP Schools Calculation'!QDX$1,0),"")</f>
        <v/>
      </c>
      <c r="QDX123" s="50" t="str">
        <f>_xlfn.IFNA(VLOOKUP($B123,Schools,'HP Schools Calculation'!QDY$1,0),"")</f>
        <v/>
      </c>
      <c r="QDY123" s="50" t="str">
        <f>_xlfn.IFNA(VLOOKUP($B123,Schools,'HP Schools Calculation'!QDZ$1,0),"")</f>
        <v/>
      </c>
      <c r="QDZ123" s="50" t="str">
        <f>_xlfn.IFNA(VLOOKUP($B123,Schools,'HP Schools Calculation'!QEA$1,0),"")</f>
        <v/>
      </c>
      <c r="QEA123" s="50" t="str">
        <f>_xlfn.IFNA(VLOOKUP($B123,Schools,'HP Schools Calculation'!QEB$1,0),"")</f>
        <v/>
      </c>
      <c r="QEB123" s="50" t="str">
        <f>_xlfn.IFNA(VLOOKUP($B123,Schools,'HP Schools Calculation'!QEC$1,0),"")</f>
        <v/>
      </c>
      <c r="QEC123" s="50" t="str">
        <f>_xlfn.IFNA(VLOOKUP($B123,Schools,'HP Schools Calculation'!QED$1,0),"")</f>
        <v/>
      </c>
      <c r="QED123" s="50" t="str">
        <f>_xlfn.IFNA(VLOOKUP($B123,Schools,'HP Schools Calculation'!QEE$1,0),"")</f>
        <v/>
      </c>
      <c r="QEE123" s="50" t="str">
        <f>_xlfn.IFNA(VLOOKUP($B123,Schools,'HP Schools Calculation'!QEF$1,0),"")</f>
        <v/>
      </c>
      <c r="QEF123" s="50" t="str">
        <f>_xlfn.IFNA(VLOOKUP($B123,Schools,'HP Schools Calculation'!QEG$1,0),"")</f>
        <v/>
      </c>
      <c r="QEG123" s="50" t="str">
        <f>_xlfn.IFNA(VLOOKUP($B123,Schools,'HP Schools Calculation'!QEH$1,0),"")</f>
        <v/>
      </c>
      <c r="QEH123" s="50" t="str">
        <f>_xlfn.IFNA(VLOOKUP($B123,Schools,'HP Schools Calculation'!QEI$1,0),"")</f>
        <v/>
      </c>
      <c r="QEI123" s="50" t="str">
        <f>_xlfn.IFNA(VLOOKUP($B123,Schools,'HP Schools Calculation'!QEJ$1,0),"")</f>
        <v/>
      </c>
      <c r="QEJ123" s="50" t="str">
        <f>_xlfn.IFNA(VLOOKUP($B123,Schools,'HP Schools Calculation'!QEK$1,0),"")</f>
        <v/>
      </c>
      <c r="QEK123" s="50" t="str">
        <f>_xlfn.IFNA(VLOOKUP($B123,Schools,'HP Schools Calculation'!QEL$1,0),"")</f>
        <v/>
      </c>
      <c r="QEL123" s="50" t="str">
        <f>_xlfn.IFNA(VLOOKUP($B123,Schools,'HP Schools Calculation'!QEM$1,0),"")</f>
        <v/>
      </c>
      <c r="QEM123" s="50" t="str">
        <f>_xlfn.IFNA(VLOOKUP($B123,Schools,'HP Schools Calculation'!QEN$1,0),"")</f>
        <v/>
      </c>
      <c r="QEN123" s="50" t="str">
        <f>_xlfn.IFNA(VLOOKUP($B123,Schools,'HP Schools Calculation'!QEO$1,0),"")</f>
        <v/>
      </c>
      <c r="QEO123" s="50" t="str">
        <f>_xlfn.IFNA(VLOOKUP($B123,Schools,'HP Schools Calculation'!QEP$1,0),"")</f>
        <v/>
      </c>
      <c r="QEP123" s="50" t="str">
        <f>_xlfn.IFNA(VLOOKUP($B123,Schools,'HP Schools Calculation'!QEQ$1,0),"")</f>
        <v/>
      </c>
      <c r="QEQ123" s="50" t="str">
        <f>_xlfn.IFNA(VLOOKUP($B123,Schools,'HP Schools Calculation'!QER$1,0),"")</f>
        <v/>
      </c>
      <c r="QER123" s="50" t="str">
        <f>_xlfn.IFNA(VLOOKUP($B123,Schools,'HP Schools Calculation'!QES$1,0),"")</f>
        <v/>
      </c>
      <c r="QES123" s="50" t="str">
        <f>_xlfn.IFNA(VLOOKUP($B123,Schools,'HP Schools Calculation'!QET$1,0),"")</f>
        <v/>
      </c>
      <c r="QET123" s="50" t="str">
        <f>_xlfn.IFNA(VLOOKUP($B123,Schools,'HP Schools Calculation'!QEU$1,0),"")</f>
        <v/>
      </c>
      <c r="QEU123" s="50" t="str">
        <f>_xlfn.IFNA(VLOOKUP($B123,Schools,'HP Schools Calculation'!QEV$1,0),"")</f>
        <v/>
      </c>
      <c r="QEV123" s="50" t="str">
        <f>_xlfn.IFNA(VLOOKUP($B123,Schools,'HP Schools Calculation'!QEW$1,0),"")</f>
        <v/>
      </c>
      <c r="QEW123" s="50" t="str">
        <f>_xlfn.IFNA(VLOOKUP($B123,Schools,'HP Schools Calculation'!QEX$1,0),"")</f>
        <v/>
      </c>
      <c r="QEX123" s="50" t="str">
        <f>_xlfn.IFNA(VLOOKUP($B123,Schools,'HP Schools Calculation'!QEY$1,0),"")</f>
        <v/>
      </c>
      <c r="QEY123" s="50" t="str">
        <f>_xlfn.IFNA(VLOOKUP($B123,Schools,'HP Schools Calculation'!QEZ$1,0),"")</f>
        <v/>
      </c>
      <c r="QEZ123" s="50" t="str">
        <f>_xlfn.IFNA(VLOOKUP($B123,Schools,'HP Schools Calculation'!QFA$1,0),"")</f>
        <v/>
      </c>
      <c r="QFA123" s="50" t="str">
        <f>_xlfn.IFNA(VLOOKUP($B123,Schools,'HP Schools Calculation'!QFB$1,0),"")</f>
        <v/>
      </c>
      <c r="QFB123" s="50" t="str">
        <f>_xlfn.IFNA(VLOOKUP($B123,Schools,'HP Schools Calculation'!QFC$1,0),"")</f>
        <v/>
      </c>
      <c r="QFC123" s="50" t="str">
        <f>_xlfn.IFNA(VLOOKUP($B123,Schools,'HP Schools Calculation'!QFD$1,0),"")</f>
        <v/>
      </c>
      <c r="QFD123" s="50" t="str">
        <f>_xlfn.IFNA(VLOOKUP($B123,Schools,'HP Schools Calculation'!QFE$1,0),"")</f>
        <v/>
      </c>
      <c r="QFE123" s="50" t="str">
        <f>_xlfn.IFNA(VLOOKUP($B123,Schools,'HP Schools Calculation'!QFF$1,0),"")</f>
        <v/>
      </c>
      <c r="QFF123" s="50" t="str">
        <f>_xlfn.IFNA(VLOOKUP($B123,Schools,'HP Schools Calculation'!QFG$1,0),"")</f>
        <v/>
      </c>
      <c r="QFG123" s="50" t="str">
        <f>_xlfn.IFNA(VLOOKUP($B123,Schools,'HP Schools Calculation'!QFH$1,0),"")</f>
        <v/>
      </c>
      <c r="QFH123" s="50" t="str">
        <f>_xlfn.IFNA(VLOOKUP($B123,Schools,'HP Schools Calculation'!QFI$1,0),"")</f>
        <v/>
      </c>
      <c r="QFI123" s="50" t="str">
        <f>_xlfn.IFNA(VLOOKUP($B123,Schools,'HP Schools Calculation'!QFJ$1,0),"")</f>
        <v/>
      </c>
      <c r="QFJ123" s="50" t="str">
        <f>_xlfn.IFNA(VLOOKUP($B123,Schools,'HP Schools Calculation'!QFK$1,0),"")</f>
        <v/>
      </c>
      <c r="QFK123" s="50" t="str">
        <f>_xlfn.IFNA(VLOOKUP($B123,Schools,'HP Schools Calculation'!QFL$1,0),"")</f>
        <v/>
      </c>
      <c r="QFL123" s="50" t="str">
        <f>_xlfn.IFNA(VLOOKUP($B123,Schools,'HP Schools Calculation'!QFM$1,0),"")</f>
        <v/>
      </c>
      <c r="QFM123" s="50" t="str">
        <f>_xlfn.IFNA(VLOOKUP($B123,Schools,'HP Schools Calculation'!QFN$1,0),"")</f>
        <v/>
      </c>
      <c r="QFN123" s="50" t="str">
        <f>_xlfn.IFNA(VLOOKUP($B123,Schools,'HP Schools Calculation'!QFO$1,0),"")</f>
        <v/>
      </c>
      <c r="QFO123" s="50" t="str">
        <f>_xlfn.IFNA(VLOOKUP($B123,Schools,'HP Schools Calculation'!QFP$1,0),"")</f>
        <v/>
      </c>
      <c r="QFP123" s="50" t="str">
        <f>_xlfn.IFNA(VLOOKUP($B123,Schools,'HP Schools Calculation'!QFQ$1,0),"")</f>
        <v/>
      </c>
      <c r="QFQ123" s="50" t="str">
        <f>_xlfn.IFNA(VLOOKUP($B123,Schools,'HP Schools Calculation'!QFR$1,0),"")</f>
        <v/>
      </c>
      <c r="QFR123" s="50" t="str">
        <f>_xlfn.IFNA(VLOOKUP($B123,Schools,'HP Schools Calculation'!QFS$1,0),"")</f>
        <v/>
      </c>
      <c r="QFS123" s="50" t="str">
        <f>_xlfn.IFNA(VLOOKUP($B123,Schools,'HP Schools Calculation'!QFT$1,0),"")</f>
        <v/>
      </c>
      <c r="QFT123" s="50" t="str">
        <f>_xlfn.IFNA(VLOOKUP($B123,Schools,'HP Schools Calculation'!QFU$1,0),"")</f>
        <v/>
      </c>
      <c r="QFU123" s="50" t="str">
        <f>_xlfn.IFNA(VLOOKUP($B123,Schools,'HP Schools Calculation'!QFV$1,0),"")</f>
        <v/>
      </c>
      <c r="QFV123" s="50" t="str">
        <f>_xlfn.IFNA(VLOOKUP($B123,Schools,'HP Schools Calculation'!QFW$1,0),"")</f>
        <v/>
      </c>
      <c r="QFW123" s="50" t="str">
        <f>_xlfn.IFNA(VLOOKUP($B123,Schools,'HP Schools Calculation'!QFX$1,0),"")</f>
        <v/>
      </c>
      <c r="QFX123" s="50" t="str">
        <f>_xlfn.IFNA(VLOOKUP($B123,Schools,'HP Schools Calculation'!QFY$1,0),"")</f>
        <v/>
      </c>
      <c r="QFY123" s="50" t="str">
        <f>_xlfn.IFNA(VLOOKUP($B123,Schools,'HP Schools Calculation'!QFZ$1,0),"")</f>
        <v/>
      </c>
      <c r="QFZ123" s="50" t="str">
        <f>_xlfn.IFNA(VLOOKUP($B123,Schools,'HP Schools Calculation'!QGA$1,0),"")</f>
        <v/>
      </c>
      <c r="QGA123" s="50" t="str">
        <f>_xlfn.IFNA(VLOOKUP($B123,Schools,'HP Schools Calculation'!QGB$1,0),"")</f>
        <v/>
      </c>
      <c r="QGB123" s="50" t="str">
        <f>_xlfn.IFNA(VLOOKUP($B123,Schools,'HP Schools Calculation'!QGC$1,0),"")</f>
        <v/>
      </c>
      <c r="QGC123" s="50" t="str">
        <f>_xlfn.IFNA(VLOOKUP($B123,Schools,'HP Schools Calculation'!QGD$1,0),"")</f>
        <v/>
      </c>
      <c r="QGD123" s="50" t="str">
        <f>_xlfn.IFNA(VLOOKUP($B123,Schools,'HP Schools Calculation'!QGE$1,0),"")</f>
        <v/>
      </c>
      <c r="QGE123" s="50" t="str">
        <f>_xlfn.IFNA(VLOOKUP($B123,Schools,'HP Schools Calculation'!QGF$1,0),"")</f>
        <v/>
      </c>
      <c r="QGF123" s="50" t="str">
        <f>_xlfn.IFNA(VLOOKUP($B123,Schools,'HP Schools Calculation'!QGG$1,0),"")</f>
        <v/>
      </c>
      <c r="QGG123" s="50" t="str">
        <f>_xlfn.IFNA(VLOOKUP($B123,Schools,'HP Schools Calculation'!QGH$1,0),"")</f>
        <v/>
      </c>
      <c r="QGH123" s="50" t="str">
        <f>_xlfn.IFNA(VLOOKUP($B123,Schools,'HP Schools Calculation'!QGI$1,0),"")</f>
        <v/>
      </c>
      <c r="QGI123" s="50" t="str">
        <f>_xlfn.IFNA(VLOOKUP($B123,Schools,'HP Schools Calculation'!QGJ$1,0),"")</f>
        <v/>
      </c>
      <c r="QGJ123" s="50" t="str">
        <f>_xlfn.IFNA(VLOOKUP($B123,Schools,'HP Schools Calculation'!QGK$1,0),"")</f>
        <v/>
      </c>
      <c r="QGK123" s="50" t="str">
        <f>_xlfn.IFNA(VLOOKUP($B123,Schools,'HP Schools Calculation'!QGL$1,0),"")</f>
        <v/>
      </c>
      <c r="QGL123" s="50" t="str">
        <f>_xlfn.IFNA(VLOOKUP($B123,Schools,'HP Schools Calculation'!QGM$1,0),"")</f>
        <v/>
      </c>
      <c r="QGM123" s="50" t="str">
        <f>_xlfn.IFNA(VLOOKUP($B123,Schools,'HP Schools Calculation'!QGN$1,0),"")</f>
        <v/>
      </c>
      <c r="QGN123" s="50" t="str">
        <f>_xlfn.IFNA(VLOOKUP($B123,Schools,'HP Schools Calculation'!QGO$1,0),"")</f>
        <v/>
      </c>
      <c r="QGO123" s="50" t="str">
        <f>_xlfn.IFNA(VLOOKUP($B123,Schools,'HP Schools Calculation'!QGP$1,0),"")</f>
        <v/>
      </c>
      <c r="QGP123" s="50" t="str">
        <f>_xlfn.IFNA(VLOOKUP($B123,Schools,'HP Schools Calculation'!QGQ$1,0),"")</f>
        <v/>
      </c>
      <c r="QGQ123" s="50" t="str">
        <f>_xlfn.IFNA(VLOOKUP($B123,Schools,'HP Schools Calculation'!QGR$1,0),"")</f>
        <v/>
      </c>
      <c r="QGR123" s="50" t="str">
        <f>_xlfn.IFNA(VLOOKUP($B123,Schools,'HP Schools Calculation'!QGS$1,0),"")</f>
        <v/>
      </c>
      <c r="QGS123" s="50" t="str">
        <f>_xlfn.IFNA(VLOOKUP($B123,Schools,'HP Schools Calculation'!QGT$1,0),"")</f>
        <v/>
      </c>
      <c r="QGT123" s="50" t="str">
        <f>_xlfn.IFNA(VLOOKUP($B123,Schools,'HP Schools Calculation'!QGU$1,0),"")</f>
        <v/>
      </c>
      <c r="QGU123" s="50" t="str">
        <f>_xlfn.IFNA(VLOOKUP($B123,Schools,'HP Schools Calculation'!QGV$1,0),"")</f>
        <v/>
      </c>
      <c r="QGV123" s="50" t="str">
        <f>_xlfn.IFNA(VLOOKUP($B123,Schools,'HP Schools Calculation'!QGW$1,0),"")</f>
        <v/>
      </c>
      <c r="QGW123" s="50" t="str">
        <f>_xlfn.IFNA(VLOOKUP($B123,Schools,'HP Schools Calculation'!QGX$1,0),"")</f>
        <v/>
      </c>
      <c r="QGX123" s="50" t="str">
        <f>_xlfn.IFNA(VLOOKUP($B123,Schools,'HP Schools Calculation'!QGY$1,0),"")</f>
        <v/>
      </c>
      <c r="QGY123" s="50" t="str">
        <f>_xlfn.IFNA(VLOOKUP($B123,Schools,'HP Schools Calculation'!QGZ$1,0),"")</f>
        <v/>
      </c>
      <c r="QGZ123" s="50" t="str">
        <f>_xlfn.IFNA(VLOOKUP($B123,Schools,'HP Schools Calculation'!QHA$1,0),"")</f>
        <v/>
      </c>
      <c r="QHA123" s="50" t="str">
        <f>_xlfn.IFNA(VLOOKUP($B123,Schools,'HP Schools Calculation'!QHB$1,0),"")</f>
        <v/>
      </c>
      <c r="QHB123" s="50" t="str">
        <f>_xlfn.IFNA(VLOOKUP($B123,Schools,'HP Schools Calculation'!QHC$1,0),"")</f>
        <v/>
      </c>
      <c r="QHC123" s="50" t="str">
        <f>_xlfn.IFNA(VLOOKUP($B123,Schools,'HP Schools Calculation'!QHD$1,0),"")</f>
        <v/>
      </c>
      <c r="QHD123" s="50" t="str">
        <f>_xlfn.IFNA(VLOOKUP($B123,Schools,'HP Schools Calculation'!QHE$1,0),"")</f>
        <v/>
      </c>
      <c r="QHE123" s="50" t="str">
        <f>_xlfn.IFNA(VLOOKUP($B123,Schools,'HP Schools Calculation'!QHF$1,0),"")</f>
        <v/>
      </c>
      <c r="QHF123" s="50" t="str">
        <f>_xlfn.IFNA(VLOOKUP($B123,Schools,'HP Schools Calculation'!QHG$1,0),"")</f>
        <v/>
      </c>
      <c r="QHG123" s="50" t="str">
        <f>_xlfn.IFNA(VLOOKUP($B123,Schools,'HP Schools Calculation'!QHH$1,0),"")</f>
        <v/>
      </c>
      <c r="QHH123" s="50" t="str">
        <f>_xlfn.IFNA(VLOOKUP($B123,Schools,'HP Schools Calculation'!QHI$1,0),"")</f>
        <v/>
      </c>
      <c r="QHI123" s="50" t="str">
        <f>_xlfn.IFNA(VLOOKUP($B123,Schools,'HP Schools Calculation'!QHJ$1,0),"")</f>
        <v/>
      </c>
      <c r="QHJ123" s="50" t="str">
        <f>_xlfn.IFNA(VLOOKUP($B123,Schools,'HP Schools Calculation'!QHK$1,0),"")</f>
        <v/>
      </c>
      <c r="QHK123" s="50" t="str">
        <f>_xlfn.IFNA(VLOOKUP($B123,Schools,'HP Schools Calculation'!QHL$1,0),"")</f>
        <v/>
      </c>
      <c r="QHL123" s="50" t="str">
        <f>_xlfn.IFNA(VLOOKUP($B123,Schools,'HP Schools Calculation'!QHM$1,0),"")</f>
        <v/>
      </c>
      <c r="QHM123" s="50" t="str">
        <f>_xlfn.IFNA(VLOOKUP($B123,Schools,'HP Schools Calculation'!QHN$1,0),"")</f>
        <v/>
      </c>
      <c r="QHN123" s="50" t="str">
        <f>_xlfn.IFNA(VLOOKUP($B123,Schools,'HP Schools Calculation'!QHO$1,0),"")</f>
        <v/>
      </c>
      <c r="QHO123" s="50" t="str">
        <f>_xlfn.IFNA(VLOOKUP($B123,Schools,'HP Schools Calculation'!QHP$1,0),"")</f>
        <v/>
      </c>
      <c r="QHP123" s="50" t="str">
        <f>_xlfn.IFNA(VLOOKUP($B123,Schools,'HP Schools Calculation'!QHQ$1,0),"")</f>
        <v/>
      </c>
      <c r="QHQ123" s="50" t="str">
        <f>_xlfn.IFNA(VLOOKUP($B123,Schools,'HP Schools Calculation'!QHR$1,0),"")</f>
        <v/>
      </c>
      <c r="QHR123" s="50" t="str">
        <f>_xlfn.IFNA(VLOOKUP($B123,Schools,'HP Schools Calculation'!QHS$1,0),"")</f>
        <v/>
      </c>
      <c r="QHS123" s="50" t="str">
        <f>_xlfn.IFNA(VLOOKUP($B123,Schools,'HP Schools Calculation'!QHT$1,0),"")</f>
        <v/>
      </c>
      <c r="QHT123" s="50" t="str">
        <f>_xlfn.IFNA(VLOOKUP($B123,Schools,'HP Schools Calculation'!QHU$1,0),"")</f>
        <v/>
      </c>
      <c r="QHU123" s="50" t="str">
        <f>_xlfn.IFNA(VLOOKUP($B123,Schools,'HP Schools Calculation'!QHV$1,0),"")</f>
        <v/>
      </c>
      <c r="QHV123" s="50" t="str">
        <f>_xlfn.IFNA(VLOOKUP($B123,Schools,'HP Schools Calculation'!QHW$1,0),"")</f>
        <v/>
      </c>
      <c r="QHW123" s="50" t="str">
        <f>_xlfn.IFNA(VLOOKUP($B123,Schools,'HP Schools Calculation'!QHX$1,0),"")</f>
        <v/>
      </c>
      <c r="QHX123" s="50" t="str">
        <f>_xlfn.IFNA(VLOOKUP($B123,Schools,'HP Schools Calculation'!QHY$1,0),"")</f>
        <v/>
      </c>
      <c r="QHY123" s="50" t="str">
        <f>_xlfn.IFNA(VLOOKUP($B123,Schools,'HP Schools Calculation'!QHZ$1,0),"")</f>
        <v/>
      </c>
      <c r="QHZ123" s="50" t="str">
        <f>_xlfn.IFNA(VLOOKUP($B123,Schools,'HP Schools Calculation'!QIA$1,0),"")</f>
        <v/>
      </c>
      <c r="QIA123" s="50" t="str">
        <f>_xlfn.IFNA(VLOOKUP($B123,Schools,'HP Schools Calculation'!QIB$1,0),"")</f>
        <v/>
      </c>
      <c r="QIB123" s="50" t="str">
        <f>_xlfn.IFNA(VLOOKUP($B123,Schools,'HP Schools Calculation'!QIC$1,0),"")</f>
        <v/>
      </c>
      <c r="QIC123" s="50" t="str">
        <f>_xlfn.IFNA(VLOOKUP($B123,Schools,'HP Schools Calculation'!QID$1,0),"")</f>
        <v/>
      </c>
      <c r="QID123" s="50" t="str">
        <f>_xlfn.IFNA(VLOOKUP($B123,Schools,'HP Schools Calculation'!QIE$1,0),"")</f>
        <v/>
      </c>
      <c r="QIE123" s="50" t="str">
        <f>_xlfn.IFNA(VLOOKUP($B123,Schools,'HP Schools Calculation'!QIF$1,0),"")</f>
        <v/>
      </c>
      <c r="QIF123" s="50" t="str">
        <f>_xlfn.IFNA(VLOOKUP($B123,Schools,'HP Schools Calculation'!QIG$1,0),"")</f>
        <v/>
      </c>
      <c r="QIG123" s="50" t="str">
        <f>_xlfn.IFNA(VLOOKUP($B123,Schools,'HP Schools Calculation'!QIH$1,0),"")</f>
        <v/>
      </c>
      <c r="QIH123" s="50" t="str">
        <f>_xlfn.IFNA(VLOOKUP($B123,Schools,'HP Schools Calculation'!QII$1,0),"")</f>
        <v/>
      </c>
      <c r="QII123" s="50" t="str">
        <f>_xlfn.IFNA(VLOOKUP($B123,Schools,'HP Schools Calculation'!QIJ$1,0),"")</f>
        <v/>
      </c>
      <c r="QIJ123" s="50" t="str">
        <f>_xlfn.IFNA(VLOOKUP($B123,Schools,'HP Schools Calculation'!QIK$1,0),"")</f>
        <v/>
      </c>
      <c r="QIK123" s="50" t="str">
        <f>_xlfn.IFNA(VLOOKUP($B123,Schools,'HP Schools Calculation'!QIL$1,0),"")</f>
        <v/>
      </c>
      <c r="QIL123" s="50" t="str">
        <f>_xlfn.IFNA(VLOOKUP($B123,Schools,'HP Schools Calculation'!QIM$1,0),"")</f>
        <v/>
      </c>
      <c r="QIM123" s="50" t="str">
        <f>_xlfn.IFNA(VLOOKUP($B123,Schools,'HP Schools Calculation'!QIN$1,0),"")</f>
        <v/>
      </c>
      <c r="QIN123" s="50" t="str">
        <f>_xlfn.IFNA(VLOOKUP($B123,Schools,'HP Schools Calculation'!QIO$1,0),"")</f>
        <v/>
      </c>
      <c r="QIO123" s="50" t="str">
        <f>_xlfn.IFNA(VLOOKUP($B123,Schools,'HP Schools Calculation'!QIP$1,0),"")</f>
        <v/>
      </c>
      <c r="QIP123" s="50" t="str">
        <f>_xlfn.IFNA(VLOOKUP($B123,Schools,'HP Schools Calculation'!QIQ$1,0),"")</f>
        <v/>
      </c>
      <c r="QIQ123" s="50" t="str">
        <f>_xlfn.IFNA(VLOOKUP($B123,Schools,'HP Schools Calculation'!QIR$1,0),"")</f>
        <v/>
      </c>
      <c r="QIR123" s="50" t="str">
        <f>_xlfn.IFNA(VLOOKUP($B123,Schools,'HP Schools Calculation'!QIS$1,0),"")</f>
        <v/>
      </c>
      <c r="QIS123" s="50" t="str">
        <f>_xlfn.IFNA(VLOOKUP($B123,Schools,'HP Schools Calculation'!QIT$1,0),"")</f>
        <v/>
      </c>
      <c r="QIT123" s="50" t="str">
        <f>_xlfn.IFNA(VLOOKUP($B123,Schools,'HP Schools Calculation'!QIU$1,0),"")</f>
        <v/>
      </c>
      <c r="QIU123" s="50" t="str">
        <f>_xlfn.IFNA(VLOOKUP($B123,Schools,'HP Schools Calculation'!QIV$1,0),"")</f>
        <v/>
      </c>
      <c r="QIV123" s="50" t="str">
        <f>_xlfn.IFNA(VLOOKUP($B123,Schools,'HP Schools Calculation'!QIW$1,0),"")</f>
        <v/>
      </c>
      <c r="QIW123" s="50" t="str">
        <f>_xlfn.IFNA(VLOOKUP($B123,Schools,'HP Schools Calculation'!QIX$1,0),"")</f>
        <v/>
      </c>
      <c r="QIX123" s="50" t="str">
        <f>_xlfn.IFNA(VLOOKUP($B123,Schools,'HP Schools Calculation'!QIY$1,0),"")</f>
        <v/>
      </c>
      <c r="QIY123" s="50" t="str">
        <f>_xlfn.IFNA(VLOOKUP($B123,Schools,'HP Schools Calculation'!QIZ$1,0),"")</f>
        <v/>
      </c>
      <c r="QIZ123" s="50" t="str">
        <f>_xlfn.IFNA(VLOOKUP($B123,Schools,'HP Schools Calculation'!QJA$1,0),"")</f>
        <v/>
      </c>
      <c r="QJA123" s="50" t="str">
        <f>_xlfn.IFNA(VLOOKUP($B123,Schools,'HP Schools Calculation'!QJB$1,0),"")</f>
        <v/>
      </c>
      <c r="QJB123" s="50" t="str">
        <f>_xlfn.IFNA(VLOOKUP($B123,Schools,'HP Schools Calculation'!QJC$1,0),"")</f>
        <v/>
      </c>
      <c r="QJC123" s="50" t="str">
        <f>_xlfn.IFNA(VLOOKUP($B123,Schools,'HP Schools Calculation'!QJD$1,0),"")</f>
        <v/>
      </c>
      <c r="QJD123" s="50" t="str">
        <f>_xlfn.IFNA(VLOOKUP($B123,Schools,'HP Schools Calculation'!QJE$1,0),"")</f>
        <v/>
      </c>
      <c r="QJE123" s="50" t="str">
        <f>_xlfn.IFNA(VLOOKUP($B123,Schools,'HP Schools Calculation'!QJF$1,0),"")</f>
        <v/>
      </c>
      <c r="QJF123" s="50" t="str">
        <f>_xlfn.IFNA(VLOOKUP($B123,Schools,'HP Schools Calculation'!QJG$1,0),"")</f>
        <v/>
      </c>
      <c r="QJG123" s="50" t="str">
        <f>_xlfn.IFNA(VLOOKUP($B123,Schools,'HP Schools Calculation'!QJH$1,0),"")</f>
        <v/>
      </c>
      <c r="QJH123" s="50" t="str">
        <f>_xlfn.IFNA(VLOOKUP($B123,Schools,'HP Schools Calculation'!QJI$1,0),"")</f>
        <v/>
      </c>
      <c r="QJI123" s="50" t="str">
        <f>_xlfn.IFNA(VLOOKUP($B123,Schools,'HP Schools Calculation'!QJJ$1,0),"")</f>
        <v/>
      </c>
      <c r="QJJ123" s="50" t="str">
        <f>_xlfn.IFNA(VLOOKUP($B123,Schools,'HP Schools Calculation'!QJK$1,0),"")</f>
        <v/>
      </c>
      <c r="QJK123" s="50" t="str">
        <f>_xlfn.IFNA(VLOOKUP($B123,Schools,'HP Schools Calculation'!QJL$1,0),"")</f>
        <v/>
      </c>
      <c r="QJL123" s="50" t="str">
        <f>_xlfn.IFNA(VLOOKUP($B123,Schools,'HP Schools Calculation'!QJM$1,0),"")</f>
        <v/>
      </c>
      <c r="QJM123" s="50" t="str">
        <f>_xlfn.IFNA(VLOOKUP($B123,Schools,'HP Schools Calculation'!QJN$1,0),"")</f>
        <v/>
      </c>
      <c r="QJN123" s="50" t="str">
        <f>_xlfn.IFNA(VLOOKUP($B123,Schools,'HP Schools Calculation'!QJO$1,0),"")</f>
        <v/>
      </c>
      <c r="QJO123" s="50" t="str">
        <f>_xlfn.IFNA(VLOOKUP($B123,Schools,'HP Schools Calculation'!QJP$1,0),"")</f>
        <v/>
      </c>
      <c r="QJP123" s="50" t="str">
        <f>_xlfn.IFNA(VLOOKUP($B123,Schools,'HP Schools Calculation'!QJQ$1,0),"")</f>
        <v/>
      </c>
      <c r="QJQ123" s="50" t="str">
        <f>_xlfn.IFNA(VLOOKUP($B123,Schools,'HP Schools Calculation'!QJR$1,0),"")</f>
        <v/>
      </c>
      <c r="QJR123" s="50" t="str">
        <f>_xlfn.IFNA(VLOOKUP($B123,Schools,'HP Schools Calculation'!QJS$1,0),"")</f>
        <v/>
      </c>
      <c r="QJS123" s="50" t="str">
        <f>_xlfn.IFNA(VLOOKUP($B123,Schools,'HP Schools Calculation'!QJT$1,0),"")</f>
        <v/>
      </c>
      <c r="QJT123" s="50" t="str">
        <f>_xlfn.IFNA(VLOOKUP($B123,Schools,'HP Schools Calculation'!QJU$1,0),"")</f>
        <v/>
      </c>
      <c r="QJU123" s="50" t="str">
        <f>_xlfn.IFNA(VLOOKUP($B123,Schools,'HP Schools Calculation'!QJV$1,0),"")</f>
        <v/>
      </c>
      <c r="QJV123" s="50" t="str">
        <f>_xlfn.IFNA(VLOOKUP($B123,Schools,'HP Schools Calculation'!QJW$1,0),"")</f>
        <v/>
      </c>
      <c r="QJW123" s="50" t="str">
        <f>_xlfn.IFNA(VLOOKUP($B123,Schools,'HP Schools Calculation'!QJX$1,0),"")</f>
        <v/>
      </c>
      <c r="QJX123" s="50" t="str">
        <f>_xlfn.IFNA(VLOOKUP($B123,Schools,'HP Schools Calculation'!QJY$1,0),"")</f>
        <v/>
      </c>
      <c r="QJY123" s="50" t="str">
        <f>_xlfn.IFNA(VLOOKUP($B123,Schools,'HP Schools Calculation'!QJZ$1,0),"")</f>
        <v/>
      </c>
      <c r="QJZ123" s="50" t="str">
        <f>_xlfn.IFNA(VLOOKUP($B123,Schools,'HP Schools Calculation'!QKA$1,0),"")</f>
        <v/>
      </c>
      <c r="QKA123" s="50" t="str">
        <f>_xlfn.IFNA(VLOOKUP($B123,Schools,'HP Schools Calculation'!QKB$1,0),"")</f>
        <v/>
      </c>
      <c r="QKB123" s="50" t="str">
        <f>_xlfn.IFNA(VLOOKUP($B123,Schools,'HP Schools Calculation'!QKC$1,0),"")</f>
        <v/>
      </c>
      <c r="QKC123" s="50" t="str">
        <f>_xlfn.IFNA(VLOOKUP($B123,Schools,'HP Schools Calculation'!QKD$1,0),"")</f>
        <v/>
      </c>
      <c r="QKD123" s="50" t="str">
        <f>_xlfn.IFNA(VLOOKUP($B123,Schools,'HP Schools Calculation'!QKE$1,0),"")</f>
        <v/>
      </c>
      <c r="QKE123" s="50" t="str">
        <f>_xlfn.IFNA(VLOOKUP($B123,Schools,'HP Schools Calculation'!QKF$1,0),"")</f>
        <v/>
      </c>
      <c r="QKF123" s="50" t="str">
        <f>_xlfn.IFNA(VLOOKUP($B123,Schools,'HP Schools Calculation'!QKG$1,0),"")</f>
        <v/>
      </c>
      <c r="QKG123" s="50" t="str">
        <f>_xlfn.IFNA(VLOOKUP($B123,Schools,'HP Schools Calculation'!QKH$1,0),"")</f>
        <v/>
      </c>
      <c r="QKH123" s="50" t="str">
        <f>_xlfn.IFNA(VLOOKUP($B123,Schools,'HP Schools Calculation'!QKI$1,0),"")</f>
        <v/>
      </c>
      <c r="QKI123" s="50" t="str">
        <f>_xlfn.IFNA(VLOOKUP($B123,Schools,'HP Schools Calculation'!QKJ$1,0),"")</f>
        <v/>
      </c>
      <c r="QKJ123" s="50" t="str">
        <f>_xlfn.IFNA(VLOOKUP($B123,Schools,'HP Schools Calculation'!QKK$1,0),"")</f>
        <v/>
      </c>
      <c r="QKK123" s="50" t="str">
        <f>_xlfn.IFNA(VLOOKUP($B123,Schools,'HP Schools Calculation'!QKL$1,0),"")</f>
        <v/>
      </c>
      <c r="QKL123" s="50" t="str">
        <f>_xlfn.IFNA(VLOOKUP($B123,Schools,'HP Schools Calculation'!QKM$1,0),"")</f>
        <v/>
      </c>
      <c r="QKM123" s="50" t="str">
        <f>_xlfn.IFNA(VLOOKUP($B123,Schools,'HP Schools Calculation'!QKN$1,0),"")</f>
        <v/>
      </c>
      <c r="QKN123" s="50" t="str">
        <f>_xlfn.IFNA(VLOOKUP($B123,Schools,'HP Schools Calculation'!QKO$1,0),"")</f>
        <v/>
      </c>
      <c r="QKO123" s="50" t="str">
        <f>_xlfn.IFNA(VLOOKUP($B123,Schools,'HP Schools Calculation'!QKP$1,0),"")</f>
        <v/>
      </c>
      <c r="QKP123" s="50" t="str">
        <f>_xlfn.IFNA(VLOOKUP($B123,Schools,'HP Schools Calculation'!QKQ$1,0),"")</f>
        <v/>
      </c>
      <c r="QKQ123" s="50" t="str">
        <f>_xlfn.IFNA(VLOOKUP($B123,Schools,'HP Schools Calculation'!QKR$1,0),"")</f>
        <v/>
      </c>
      <c r="QKR123" s="50" t="str">
        <f>_xlfn.IFNA(VLOOKUP($B123,Schools,'HP Schools Calculation'!QKS$1,0),"")</f>
        <v/>
      </c>
      <c r="QKS123" s="50" t="str">
        <f>_xlfn.IFNA(VLOOKUP($B123,Schools,'HP Schools Calculation'!QKT$1,0),"")</f>
        <v/>
      </c>
      <c r="QKT123" s="50" t="str">
        <f>_xlfn.IFNA(VLOOKUP($B123,Schools,'HP Schools Calculation'!QKU$1,0),"")</f>
        <v/>
      </c>
      <c r="QKU123" s="50" t="str">
        <f>_xlfn.IFNA(VLOOKUP($B123,Schools,'HP Schools Calculation'!QKV$1,0),"")</f>
        <v/>
      </c>
      <c r="QKV123" s="50" t="str">
        <f>_xlfn.IFNA(VLOOKUP($B123,Schools,'HP Schools Calculation'!QKW$1,0),"")</f>
        <v/>
      </c>
      <c r="QKW123" s="50" t="str">
        <f>_xlfn.IFNA(VLOOKUP($B123,Schools,'HP Schools Calculation'!QKX$1,0),"")</f>
        <v/>
      </c>
      <c r="QKX123" s="50" t="str">
        <f>_xlfn.IFNA(VLOOKUP($B123,Schools,'HP Schools Calculation'!QKY$1,0),"")</f>
        <v/>
      </c>
      <c r="QKY123" s="50" t="str">
        <f>_xlfn.IFNA(VLOOKUP($B123,Schools,'HP Schools Calculation'!QKZ$1,0),"")</f>
        <v/>
      </c>
      <c r="QKZ123" s="50" t="str">
        <f>_xlfn.IFNA(VLOOKUP($B123,Schools,'HP Schools Calculation'!QLA$1,0),"")</f>
        <v/>
      </c>
      <c r="QLA123" s="50" t="str">
        <f>_xlfn.IFNA(VLOOKUP($B123,Schools,'HP Schools Calculation'!QLB$1,0),"")</f>
        <v/>
      </c>
      <c r="QLB123" s="50" t="str">
        <f>_xlfn.IFNA(VLOOKUP($B123,Schools,'HP Schools Calculation'!QLC$1,0),"")</f>
        <v/>
      </c>
      <c r="QLC123" s="50" t="str">
        <f>_xlfn.IFNA(VLOOKUP($B123,Schools,'HP Schools Calculation'!QLD$1,0),"")</f>
        <v/>
      </c>
      <c r="QLD123" s="50" t="str">
        <f>_xlfn.IFNA(VLOOKUP($B123,Schools,'HP Schools Calculation'!QLE$1,0),"")</f>
        <v/>
      </c>
      <c r="QLE123" s="50" t="str">
        <f>_xlfn.IFNA(VLOOKUP($B123,Schools,'HP Schools Calculation'!QLF$1,0),"")</f>
        <v/>
      </c>
      <c r="QLF123" s="50" t="str">
        <f>_xlfn.IFNA(VLOOKUP($B123,Schools,'HP Schools Calculation'!QLG$1,0),"")</f>
        <v/>
      </c>
      <c r="QLG123" s="50" t="str">
        <f>_xlfn.IFNA(VLOOKUP($B123,Schools,'HP Schools Calculation'!QLH$1,0),"")</f>
        <v/>
      </c>
      <c r="QLH123" s="50" t="str">
        <f>_xlfn.IFNA(VLOOKUP($B123,Schools,'HP Schools Calculation'!QLI$1,0),"")</f>
        <v/>
      </c>
      <c r="QLI123" s="50" t="str">
        <f>_xlfn.IFNA(VLOOKUP($B123,Schools,'HP Schools Calculation'!QLJ$1,0),"")</f>
        <v/>
      </c>
      <c r="QLJ123" s="50" t="str">
        <f>_xlfn.IFNA(VLOOKUP($B123,Schools,'HP Schools Calculation'!QLK$1,0),"")</f>
        <v/>
      </c>
      <c r="QLK123" s="50" t="str">
        <f>_xlfn.IFNA(VLOOKUP($B123,Schools,'HP Schools Calculation'!QLL$1,0),"")</f>
        <v/>
      </c>
      <c r="QLL123" s="50" t="str">
        <f>_xlfn.IFNA(VLOOKUP($B123,Schools,'HP Schools Calculation'!QLM$1,0),"")</f>
        <v/>
      </c>
      <c r="QLM123" s="50" t="str">
        <f>_xlfn.IFNA(VLOOKUP($B123,Schools,'HP Schools Calculation'!QLN$1,0),"")</f>
        <v/>
      </c>
      <c r="QLN123" s="50" t="str">
        <f>_xlfn.IFNA(VLOOKUP($B123,Schools,'HP Schools Calculation'!QLO$1,0),"")</f>
        <v/>
      </c>
      <c r="QLO123" s="50" t="str">
        <f>_xlfn.IFNA(VLOOKUP($B123,Schools,'HP Schools Calculation'!QLP$1,0),"")</f>
        <v/>
      </c>
      <c r="QLP123" s="50" t="str">
        <f>_xlfn.IFNA(VLOOKUP($B123,Schools,'HP Schools Calculation'!QLQ$1,0),"")</f>
        <v/>
      </c>
      <c r="QLQ123" s="50" t="str">
        <f>_xlfn.IFNA(VLOOKUP($B123,Schools,'HP Schools Calculation'!QLR$1,0),"")</f>
        <v/>
      </c>
      <c r="QLR123" s="50" t="str">
        <f>_xlfn.IFNA(VLOOKUP($B123,Schools,'HP Schools Calculation'!QLS$1,0),"")</f>
        <v/>
      </c>
      <c r="QLS123" s="50" t="str">
        <f>_xlfn.IFNA(VLOOKUP($B123,Schools,'HP Schools Calculation'!QLT$1,0),"")</f>
        <v/>
      </c>
      <c r="QLT123" s="50" t="str">
        <f>_xlfn.IFNA(VLOOKUP($B123,Schools,'HP Schools Calculation'!QLU$1,0),"")</f>
        <v/>
      </c>
      <c r="QLU123" s="50" t="str">
        <f>_xlfn.IFNA(VLOOKUP($B123,Schools,'HP Schools Calculation'!QLV$1,0),"")</f>
        <v/>
      </c>
      <c r="QLV123" s="50" t="str">
        <f>_xlfn.IFNA(VLOOKUP($B123,Schools,'HP Schools Calculation'!QLW$1,0),"")</f>
        <v/>
      </c>
      <c r="QLW123" s="50" t="str">
        <f>_xlfn.IFNA(VLOOKUP($B123,Schools,'HP Schools Calculation'!QLX$1,0),"")</f>
        <v/>
      </c>
      <c r="QLX123" s="50" t="str">
        <f>_xlfn.IFNA(VLOOKUP($B123,Schools,'HP Schools Calculation'!QLY$1,0),"")</f>
        <v/>
      </c>
      <c r="QLY123" s="50" t="str">
        <f>_xlfn.IFNA(VLOOKUP($B123,Schools,'HP Schools Calculation'!QLZ$1,0),"")</f>
        <v/>
      </c>
      <c r="QLZ123" s="50" t="str">
        <f>_xlfn.IFNA(VLOOKUP($B123,Schools,'HP Schools Calculation'!QMA$1,0),"")</f>
        <v/>
      </c>
      <c r="QMA123" s="50" t="str">
        <f>_xlfn.IFNA(VLOOKUP($B123,Schools,'HP Schools Calculation'!QMB$1,0),"")</f>
        <v/>
      </c>
      <c r="QMB123" s="50" t="str">
        <f>_xlfn.IFNA(VLOOKUP($B123,Schools,'HP Schools Calculation'!QMC$1,0),"")</f>
        <v/>
      </c>
      <c r="QMC123" s="50" t="str">
        <f>_xlfn.IFNA(VLOOKUP($B123,Schools,'HP Schools Calculation'!QMD$1,0),"")</f>
        <v/>
      </c>
      <c r="QMD123" s="50" t="str">
        <f>_xlfn.IFNA(VLOOKUP($B123,Schools,'HP Schools Calculation'!QME$1,0),"")</f>
        <v/>
      </c>
      <c r="QME123" s="50" t="str">
        <f>_xlfn.IFNA(VLOOKUP($B123,Schools,'HP Schools Calculation'!QMF$1,0),"")</f>
        <v/>
      </c>
      <c r="QMF123" s="50" t="str">
        <f>_xlfn.IFNA(VLOOKUP($B123,Schools,'HP Schools Calculation'!QMG$1,0),"")</f>
        <v/>
      </c>
      <c r="QMG123" s="50" t="str">
        <f>_xlfn.IFNA(VLOOKUP($B123,Schools,'HP Schools Calculation'!QMH$1,0),"")</f>
        <v/>
      </c>
      <c r="QMH123" s="50" t="str">
        <f>_xlfn.IFNA(VLOOKUP($B123,Schools,'HP Schools Calculation'!QMI$1,0),"")</f>
        <v/>
      </c>
      <c r="QMI123" s="50" t="str">
        <f>_xlfn.IFNA(VLOOKUP($B123,Schools,'HP Schools Calculation'!QMJ$1,0),"")</f>
        <v/>
      </c>
      <c r="QMJ123" s="50" t="str">
        <f>_xlfn.IFNA(VLOOKUP($B123,Schools,'HP Schools Calculation'!QMK$1,0),"")</f>
        <v/>
      </c>
      <c r="QMK123" s="50" t="str">
        <f>_xlfn.IFNA(VLOOKUP($B123,Schools,'HP Schools Calculation'!QML$1,0),"")</f>
        <v/>
      </c>
      <c r="QML123" s="50" t="str">
        <f>_xlfn.IFNA(VLOOKUP($B123,Schools,'HP Schools Calculation'!QMM$1,0),"")</f>
        <v/>
      </c>
      <c r="QMM123" s="50" t="str">
        <f>_xlfn.IFNA(VLOOKUP($B123,Schools,'HP Schools Calculation'!QMN$1,0),"")</f>
        <v/>
      </c>
      <c r="QMN123" s="50" t="str">
        <f>_xlfn.IFNA(VLOOKUP($B123,Schools,'HP Schools Calculation'!QMO$1,0),"")</f>
        <v/>
      </c>
      <c r="QMO123" s="50" t="str">
        <f>_xlfn.IFNA(VLOOKUP($B123,Schools,'HP Schools Calculation'!QMP$1,0),"")</f>
        <v/>
      </c>
      <c r="QMP123" s="50" t="str">
        <f>_xlfn.IFNA(VLOOKUP($B123,Schools,'HP Schools Calculation'!QMQ$1,0),"")</f>
        <v/>
      </c>
      <c r="QMQ123" s="50" t="str">
        <f>_xlfn.IFNA(VLOOKUP($B123,Schools,'HP Schools Calculation'!QMR$1,0),"")</f>
        <v/>
      </c>
      <c r="QMR123" s="50" t="str">
        <f>_xlfn.IFNA(VLOOKUP($B123,Schools,'HP Schools Calculation'!QMS$1,0),"")</f>
        <v/>
      </c>
      <c r="QMS123" s="50" t="str">
        <f>_xlfn.IFNA(VLOOKUP($B123,Schools,'HP Schools Calculation'!QMT$1,0),"")</f>
        <v/>
      </c>
      <c r="QMT123" s="50" t="str">
        <f>_xlfn.IFNA(VLOOKUP($B123,Schools,'HP Schools Calculation'!QMU$1,0),"")</f>
        <v/>
      </c>
      <c r="QMU123" s="50" t="str">
        <f>_xlfn.IFNA(VLOOKUP($B123,Schools,'HP Schools Calculation'!QMV$1,0),"")</f>
        <v/>
      </c>
      <c r="QMV123" s="50" t="str">
        <f>_xlfn.IFNA(VLOOKUP($B123,Schools,'HP Schools Calculation'!QMW$1,0),"")</f>
        <v/>
      </c>
      <c r="QMW123" s="50" t="str">
        <f>_xlfn.IFNA(VLOOKUP($B123,Schools,'HP Schools Calculation'!QMX$1,0),"")</f>
        <v/>
      </c>
      <c r="QMX123" s="50" t="str">
        <f>_xlfn.IFNA(VLOOKUP($B123,Schools,'HP Schools Calculation'!QMY$1,0),"")</f>
        <v/>
      </c>
      <c r="QMY123" s="50" t="str">
        <f>_xlfn.IFNA(VLOOKUP($B123,Schools,'HP Schools Calculation'!QMZ$1,0),"")</f>
        <v/>
      </c>
      <c r="QMZ123" s="50" t="str">
        <f>_xlfn.IFNA(VLOOKUP($B123,Schools,'HP Schools Calculation'!QNA$1,0),"")</f>
        <v/>
      </c>
      <c r="QNA123" s="50" t="str">
        <f>_xlfn.IFNA(VLOOKUP($B123,Schools,'HP Schools Calculation'!QNB$1,0),"")</f>
        <v/>
      </c>
      <c r="QNB123" s="50" t="str">
        <f>_xlfn.IFNA(VLOOKUP($B123,Schools,'HP Schools Calculation'!QNC$1,0),"")</f>
        <v/>
      </c>
      <c r="QNC123" s="50" t="str">
        <f>_xlfn.IFNA(VLOOKUP($B123,Schools,'HP Schools Calculation'!QND$1,0),"")</f>
        <v/>
      </c>
      <c r="QND123" s="50" t="str">
        <f>_xlfn.IFNA(VLOOKUP($B123,Schools,'HP Schools Calculation'!QNE$1,0),"")</f>
        <v/>
      </c>
      <c r="QNE123" s="50" t="str">
        <f>_xlfn.IFNA(VLOOKUP($B123,Schools,'HP Schools Calculation'!QNF$1,0),"")</f>
        <v/>
      </c>
      <c r="QNF123" s="50" t="str">
        <f>_xlfn.IFNA(VLOOKUP($B123,Schools,'HP Schools Calculation'!QNG$1,0),"")</f>
        <v/>
      </c>
      <c r="QNG123" s="50" t="str">
        <f>_xlfn.IFNA(VLOOKUP($B123,Schools,'HP Schools Calculation'!QNH$1,0),"")</f>
        <v/>
      </c>
      <c r="QNH123" s="50" t="str">
        <f>_xlfn.IFNA(VLOOKUP($B123,Schools,'HP Schools Calculation'!QNI$1,0),"")</f>
        <v/>
      </c>
      <c r="QNI123" s="50" t="str">
        <f>_xlfn.IFNA(VLOOKUP($B123,Schools,'HP Schools Calculation'!QNJ$1,0),"")</f>
        <v/>
      </c>
      <c r="QNJ123" s="50" t="str">
        <f>_xlfn.IFNA(VLOOKUP($B123,Schools,'HP Schools Calculation'!QNK$1,0),"")</f>
        <v/>
      </c>
      <c r="QNK123" s="50" t="str">
        <f>_xlfn.IFNA(VLOOKUP($B123,Schools,'HP Schools Calculation'!QNL$1,0),"")</f>
        <v/>
      </c>
      <c r="QNL123" s="50" t="str">
        <f>_xlfn.IFNA(VLOOKUP($B123,Schools,'HP Schools Calculation'!QNM$1,0),"")</f>
        <v/>
      </c>
      <c r="QNM123" s="50" t="str">
        <f>_xlfn.IFNA(VLOOKUP($B123,Schools,'HP Schools Calculation'!QNN$1,0),"")</f>
        <v/>
      </c>
      <c r="QNN123" s="50" t="str">
        <f>_xlfn.IFNA(VLOOKUP($B123,Schools,'HP Schools Calculation'!QNO$1,0),"")</f>
        <v/>
      </c>
      <c r="QNO123" s="50" t="str">
        <f>_xlfn.IFNA(VLOOKUP($B123,Schools,'HP Schools Calculation'!QNP$1,0),"")</f>
        <v/>
      </c>
      <c r="QNP123" s="50" t="str">
        <f>_xlfn.IFNA(VLOOKUP($B123,Schools,'HP Schools Calculation'!QNQ$1,0),"")</f>
        <v/>
      </c>
      <c r="QNQ123" s="50" t="str">
        <f>_xlfn.IFNA(VLOOKUP($B123,Schools,'HP Schools Calculation'!QNR$1,0),"")</f>
        <v/>
      </c>
      <c r="QNR123" s="50" t="str">
        <f>_xlfn.IFNA(VLOOKUP($B123,Schools,'HP Schools Calculation'!QNS$1,0),"")</f>
        <v/>
      </c>
      <c r="QNS123" s="50" t="str">
        <f>_xlfn.IFNA(VLOOKUP($B123,Schools,'HP Schools Calculation'!QNT$1,0),"")</f>
        <v/>
      </c>
      <c r="QNT123" s="50" t="str">
        <f>_xlfn.IFNA(VLOOKUP($B123,Schools,'HP Schools Calculation'!QNU$1,0),"")</f>
        <v/>
      </c>
      <c r="QNU123" s="50" t="str">
        <f>_xlfn.IFNA(VLOOKUP($B123,Schools,'HP Schools Calculation'!QNV$1,0),"")</f>
        <v/>
      </c>
      <c r="QNV123" s="50" t="str">
        <f>_xlfn.IFNA(VLOOKUP($B123,Schools,'HP Schools Calculation'!QNW$1,0),"")</f>
        <v/>
      </c>
      <c r="QNW123" s="50" t="str">
        <f>_xlfn.IFNA(VLOOKUP($B123,Schools,'HP Schools Calculation'!QNX$1,0),"")</f>
        <v/>
      </c>
      <c r="QNX123" s="50" t="str">
        <f>_xlfn.IFNA(VLOOKUP($B123,Schools,'HP Schools Calculation'!QNY$1,0),"")</f>
        <v/>
      </c>
      <c r="QNY123" s="50" t="str">
        <f>_xlfn.IFNA(VLOOKUP($B123,Schools,'HP Schools Calculation'!QNZ$1,0),"")</f>
        <v/>
      </c>
      <c r="QNZ123" s="50" t="str">
        <f>_xlfn.IFNA(VLOOKUP($B123,Schools,'HP Schools Calculation'!QOA$1,0),"")</f>
        <v/>
      </c>
      <c r="QOA123" s="50" t="str">
        <f>_xlfn.IFNA(VLOOKUP($B123,Schools,'HP Schools Calculation'!QOB$1,0),"")</f>
        <v/>
      </c>
      <c r="QOB123" s="50" t="str">
        <f>_xlfn.IFNA(VLOOKUP($B123,Schools,'HP Schools Calculation'!QOC$1,0),"")</f>
        <v/>
      </c>
      <c r="QOC123" s="50" t="str">
        <f>_xlfn.IFNA(VLOOKUP($B123,Schools,'HP Schools Calculation'!QOD$1,0),"")</f>
        <v/>
      </c>
      <c r="QOD123" s="50" t="str">
        <f>_xlfn.IFNA(VLOOKUP($B123,Schools,'HP Schools Calculation'!QOE$1,0),"")</f>
        <v/>
      </c>
      <c r="QOE123" s="50" t="str">
        <f>_xlfn.IFNA(VLOOKUP($B123,Schools,'HP Schools Calculation'!QOF$1,0),"")</f>
        <v/>
      </c>
      <c r="QOF123" s="50" t="str">
        <f>_xlfn.IFNA(VLOOKUP($B123,Schools,'HP Schools Calculation'!QOG$1,0),"")</f>
        <v/>
      </c>
      <c r="QOG123" s="50" t="str">
        <f>_xlfn.IFNA(VLOOKUP($B123,Schools,'HP Schools Calculation'!QOH$1,0),"")</f>
        <v/>
      </c>
      <c r="QOH123" s="50" t="str">
        <f>_xlfn.IFNA(VLOOKUP($B123,Schools,'HP Schools Calculation'!QOI$1,0),"")</f>
        <v/>
      </c>
      <c r="QOI123" s="50" t="str">
        <f>_xlfn.IFNA(VLOOKUP($B123,Schools,'HP Schools Calculation'!QOJ$1,0),"")</f>
        <v/>
      </c>
      <c r="QOJ123" s="50" t="str">
        <f>_xlfn.IFNA(VLOOKUP($B123,Schools,'HP Schools Calculation'!QOK$1,0),"")</f>
        <v/>
      </c>
      <c r="QOK123" s="50" t="str">
        <f>_xlfn.IFNA(VLOOKUP($B123,Schools,'HP Schools Calculation'!QOL$1,0),"")</f>
        <v/>
      </c>
      <c r="QOL123" s="50" t="str">
        <f>_xlfn.IFNA(VLOOKUP($B123,Schools,'HP Schools Calculation'!QOM$1,0),"")</f>
        <v/>
      </c>
      <c r="QOM123" s="50" t="str">
        <f>_xlfn.IFNA(VLOOKUP($B123,Schools,'HP Schools Calculation'!QON$1,0),"")</f>
        <v/>
      </c>
      <c r="QON123" s="50" t="str">
        <f>_xlfn.IFNA(VLOOKUP($B123,Schools,'HP Schools Calculation'!QOO$1,0),"")</f>
        <v/>
      </c>
      <c r="QOO123" s="50" t="str">
        <f>_xlfn.IFNA(VLOOKUP($B123,Schools,'HP Schools Calculation'!QOP$1,0),"")</f>
        <v/>
      </c>
      <c r="QOP123" s="50" t="str">
        <f>_xlfn.IFNA(VLOOKUP($B123,Schools,'HP Schools Calculation'!QOQ$1,0),"")</f>
        <v/>
      </c>
      <c r="QOQ123" s="50" t="str">
        <f>_xlfn.IFNA(VLOOKUP($B123,Schools,'HP Schools Calculation'!QOR$1,0),"")</f>
        <v/>
      </c>
      <c r="QOR123" s="50" t="str">
        <f>_xlfn.IFNA(VLOOKUP($B123,Schools,'HP Schools Calculation'!QOS$1,0),"")</f>
        <v/>
      </c>
      <c r="QOS123" s="50" t="str">
        <f>_xlfn.IFNA(VLOOKUP($B123,Schools,'HP Schools Calculation'!QOT$1,0),"")</f>
        <v/>
      </c>
      <c r="QOT123" s="50" t="str">
        <f>_xlfn.IFNA(VLOOKUP($B123,Schools,'HP Schools Calculation'!QOU$1,0),"")</f>
        <v/>
      </c>
      <c r="QOU123" s="50" t="str">
        <f>_xlfn.IFNA(VLOOKUP($B123,Schools,'HP Schools Calculation'!QOV$1,0),"")</f>
        <v/>
      </c>
      <c r="QOV123" s="50" t="str">
        <f>_xlfn.IFNA(VLOOKUP($B123,Schools,'HP Schools Calculation'!QOW$1,0),"")</f>
        <v/>
      </c>
      <c r="QOW123" s="50" t="str">
        <f>_xlfn.IFNA(VLOOKUP($B123,Schools,'HP Schools Calculation'!QOX$1,0),"")</f>
        <v/>
      </c>
      <c r="QOX123" s="50" t="str">
        <f>_xlfn.IFNA(VLOOKUP($B123,Schools,'HP Schools Calculation'!QOY$1,0),"")</f>
        <v/>
      </c>
      <c r="QOY123" s="50" t="str">
        <f>_xlfn.IFNA(VLOOKUP($B123,Schools,'HP Schools Calculation'!QOZ$1,0),"")</f>
        <v/>
      </c>
      <c r="QOZ123" s="50" t="str">
        <f>_xlfn.IFNA(VLOOKUP($B123,Schools,'HP Schools Calculation'!QPA$1,0),"")</f>
        <v/>
      </c>
      <c r="QPA123" s="50" t="str">
        <f>_xlfn.IFNA(VLOOKUP($B123,Schools,'HP Schools Calculation'!QPB$1,0),"")</f>
        <v/>
      </c>
      <c r="QPB123" s="50" t="str">
        <f>_xlfn.IFNA(VLOOKUP($B123,Schools,'HP Schools Calculation'!QPC$1,0),"")</f>
        <v/>
      </c>
      <c r="QPC123" s="50" t="str">
        <f>_xlfn.IFNA(VLOOKUP($B123,Schools,'HP Schools Calculation'!QPD$1,0),"")</f>
        <v/>
      </c>
      <c r="QPD123" s="50" t="str">
        <f>_xlfn.IFNA(VLOOKUP($B123,Schools,'HP Schools Calculation'!QPE$1,0),"")</f>
        <v/>
      </c>
      <c r="QPE123" s="50" t="str">
        <f>_xlfn.IFNA(VLOOKUP($B123,Schools,'HP Schools Calculation'!QPF$1,0),"")</f>
        <v/>
      </c>
      <c r="QPF123" s="50" t="str">
        <f>_xlfn.IFNA(VLOOKUP($B123,Schools,'HP Schools Calculation'!QPG$1,0),"")</f>
        <v/>
      </c>
      <c r="QPG123" s="50" t="str">
        <f>_xlfn.IFNA(VLOOKUP($B123,Schools,'HP Schools Calculation'!QPH$1,0),"")</f>
        <v/>
      </c>
      <c r="QPH123" s="50" t="str">
        <f>_xlfn.IFNA(VLOOKUP($B123,Schools,'HP Schools Calculation'!QPI$1,0),"")</f>
        <v/>
      </c>
      <c r="QPI123" s="50" t="str">
        <f>_xlfn.IFNA(VLOOKUP($B123,Schools,'HP Schools Calculation'!QPJ$1,0),"")</f>
        <v/>
      </c>
      <c r="QPJ123" s="50" t="str">
        <f>_xlfn.IFNA(VLOOKUP($B123,Schools,'HP Schools Calculation'!QPK$1,0),"")</f>
        <v/>
      </c>
      <c r="QPK123" s="50" t="str">
        <f>_xlfn.IFNA(VLOOKUP($B123,Schools,'HP Schools Calculation'!QPL$1,0),"")</f>
        <v/>
      </c>
      <c r="QPL123" s="50" t="str">
        <f>_xlfn.IFNA(VLOOKUP($B123,Schools,'HP Schools Calculation'!QPM$1,0),"")</f>
        <v/>
      </c>
      <c r="QPM123" s="50" t="str">
        <f>_xlfn.IFNA(VLOOKUP($B123,Schools,'HP Schools Calculation'!QPN$1,0),"")</f>
        <v/>
      </c>
      <c r="QPN123" s="50" t="str">
        <f>_xlfn.IFNA(VLOOKUP($B123,Schools,'HP Schools Calculation'!QPO$1,0),"")</f>
        <v/>
      </c>
      <c r="QPO123" s="50" t="str">
        <f>_xlfn.IFNA(VLOOKUP($B123,Schools,'HP Schools Calculation'!QPP$1,0),"")</f>
        <v/>
      </c>
      <c r="QPP123" s="50" t="str">
        <f>_xlfn.IFNA(VLOOKUP($B123,Schools,'HP Schools Calculation'!QPQ$1,0),"")</f>
        <v/>
      </c>
      <c r="QPQ123" s="50" t="str">
        <f>_xlfn.IFNA(VLOOKUP($B123,Schools,'HP Schools Calculation'!QPR$1,0),"")</f>
        <v/>
      </c>
      <c r="QPR123" s="50" t="str">
        <f>_xlfn.IFNA(VLOOKUP($B123,Schools,'HP Schools Calculation'!QPS$1,0),"")</f>
        <v/>
      </c>
      <c r="QPS123" s="50" t="str">
        <f>_xlfn.IFNA(VLOOKUP($B123,Schools,'HP Schools Calculation'!QPT$1,0),"")</f>
        <v/>
      </c>
      <c r="QPT123" s="50" t="str">
        <f>_xlfn.IFNA(VLOOKUP($B123,Schools,'HP Schools Calculation'!QPU$1,0),"")</f>
        <v/>
      </c>
      <c r="QPU123" s="50" t="str">
        <f>_xlfn.IFNA(VLOOKUP($B123,Schools,'HP Schools Calculation'!QPV$1,0),"")</f>
        <v/>
      </c>
      <c r="QPV123" s="50" t="str">
        <f>_xlfn.IFNA(VLOOKUP($B123,Schools,'HP Schools Calculation'!QPW$1,0),"")</f>
        <v/>
      </c>
      <c r="QPW123" s="50" t="str">
        <f>_xlfn.IFNA(VLOOKUP($B123,Schools,'HP Schools Calculation'!QPX$1,0),"")</f>
        <v/>
      </c>
      <c r="QPX123" s="50" t="str">
        <f>_xlfn.IFNA(VLOOKUP($B123,Schools,'HP Schools Calculation'!QPY$1,0),"")</f>
        <v/>
      </c>
      <c r="QPY123" s="50" t="str">
        <f>_xlfn.IFNA(VLOOKUP($B123,Schools,'HP Schools Calculation'!QPZ$1,0),"")</f>
        <v/>
      </c>
      <c r="QPZ123" s="50" t="str">
        <f>_xlfn.IFNA(VLOOKUP($B123,Schools,'HP Schools Calculation'!QQA$1,0),"")</f>
        <v/>
      </c>
      <c r="QQA123" s="50" t="str">
        <f>_xlfn.IFNA(VLOOKUP($B123,Schools,'HP Schools Calculation'!QQB$1,0),"")</f>
        <v/>
      </c>
      <c r="QQB123" s="50" t="str">
        <f>_xlfn.IFNA(VLOOKUP($B123,Schools,'HP Schools Calculation'!QQC$1,0),"")</f>
        <v/>
      </c>
      <c r="QQC123" s="50" t="str">
        <f>_xlfn.IFNA(VLOOKUP($B123,Schools,'HP Schools Calculation'!QQD$1,0),"")</f>
        <v/>
      </c>
      <c r="QQD123" s="50" t="str">
        <f>_xlfn.IFNA(VLOOKUP($B123,Schools,'HP Schools Calculation'!QQE$1,0),"")</f>
        <v/>
      </c>
      <c r="QQE123" s="50" t="str">
        <f>_xlfn.IFNA(VLOOKUP($B123,Schools,'HP Schools Calculation'!QQF$1,0),"")</f>
        <v/>
      </c>
      <c r="QQF123" s="50" t="str">
        <f>_xlfn.IFNA(VLOOKUP($B123,Schools,'HP Schools Calculation'!QQG$1,0),"")</f>
        <v/>
      </c>
      <c r="QQG123" s="50" t="str">
        <f>_xlfn.IFNA(VLOOKUP($B123,Schools,'HP Schools Calculation'!QQH$1,0),"")</f>
        <v/>
      </c>
      <c r="QQH123" s="50" t="str">
        <f>_xlfn.IFNA(VLOOKUP($B123,Schools,'HP Schools Calculation'!QQI$1,0),"")</f>
        <v/>
      </c>
      <c r="QQI123" s="50" t="str">
        <f>_xlfn.IFNA(VLOOKUP($B123,Schools,'HP Schools Calculation'!QQJ$1,0),"")</f>
        <v/>
      </c>
      <c r="QQJ123" s="50" t="str">
        <f>_xlfn.IFNA(VLOOKUP($B123,Schools,'HP Schools Calculation'!QQK$1,0),"")</f>
        <v/>
      </c>
      <c r="QQK123" s="50" t="str">
        <f>_xlfn.IFNA(VLOOKUP($B123,Schools,'HP Schools Calculation'!QQL$1,0),"")</f>
        <v/>
      </c>
      <c r="QQL123" s="50" t="str">
        <f>_xlfn.IFNA(VLOOKUP($B123,Schools,'HP Schools Calculation'!QQM$1,0),"")</f>
        <v/>
      </c>
      <c r="QQM123" s="50" t="str">
        <f>_xlfn.IFNA(VLOOKUP($B123,Schools,'HP Schools Calculation'!QQN$1,0),"")</f>
        <v/>
      </c>
      <c r="QQN123" s="50" t="str">
        <f>_xlfn.IFNA(VLOOKUP($B123,Schools,'HP Schools Calculation'!QQO$1,0),"")</f>
        <v/>
      </c>
      <c r="QQO123" s="50" t="str">
        <f>_xlfn.IFNA(VLOOKUP($B123,Schools,'HP Schools Calculation'!QQP$1,0),"")</f>
        <v/>
      </c>
      <c r="QQP123" s="50" t="str">
        <f>_xlfn.IFNA(VLOOKUP($B123,Schools,'HP Schools Calculation'!QQQ$1,0),"")</f>
        <v/>
      </c>
      <c r="QQQ123" s="50" t="str">
        <f>_xlfn.IFNA(VLOOKUP($B123,Schools,'HP Schools Calculation'!QQR$1,0),"")</f>
        <v/>
      </c>
      <c r="QQR123" s="50" t="str">
        <f>_xlfn.IFNA(VLOOKUP($B123,Schools,'HP Schools Calculation'!QQS$1,0),"")</f>
        <v/>
      </c>
      <c r="QQS123" s="50" t="str">
        <f>_xlfn.IFNA(VLOOKUP($B123,Schools,'HP Schools Calculation'!QQT$1,0),"")</f>
        <v/>
      </c>
      <c r="QQT123" s="50" t="str">
        <f>_xlfn.IFNA(VLOOKUP($B123,Schools,'HP Schools Calculation'!QQU$1,0),"")</f>
        <v/>
      </c>
      <c r="QQU123" s="50" t="str">
        <f>_xlfn.IFNA(VLOOKUP($B123,Schools,'HP Schools Calculation'!QQV$1,0),"")</f>
        <v/>
      </c>
      <c r="QQV123" s="50" t="str">
        <f>_xlfn.IFNA(VLOOKUP($B123,Schools,'HP Schools Calculation'!QQW$1,0),"")</f>
        <v/>
      </c>
      <c r="QQW123" s="50" t="str">
        <f>_xlfn.IFNA(VLOOKUP($B123,Schools,'HP Schools Calculation'!QQX$1,0),"")</f>
        <v/>
      </c>
      <c r="QQX123" s="50" t="str">
        <f>_xlfn.IFNA(VLOOKUP($B123,Schools,'HP Schools Calculation'!QQY$1,0),"")</f>
        <v/>
      </c>
      <c r="QQY123" s="50" t="str">
        <f>_xlfn.IFNA(VLOOKUP($B123,Schools,'HP Schools Calculation'!QQZ$1,0),"")</f>
        <v/>
      </c>
      <c r="QQZ123" s="50" t="str">
        <f>_xlfn.IFNA(VLOOKUP($B123,Schools,'HP Schools Calculation'!QRA$1,0),"")</f>
        <v/>
      </c>
      <c r="QRA123" s="50" t="str">
        <f>_xlfn.IFNA(VLOOKUP($B123,Schools,'HP Schools Calculation'!QRB$1,0),"")</f>
        <v/>
      </c>
      <c r="QRB123" s="50" t="str">
        <f>_xlfn.IFNA(VLOOKUP($B123,Schools,'HP Schools Calculation'!QRC$1,0),"")</f>
        <v/>
      </c>
      <c r="QRC123" s="50" t="str">
        <f>_xlfn.IFNA(VLOOKUP($B123,Schools,'HP Schools Calculation'!QRD$1,0),"")</f>
        <v/>
      </c>
      <c r="QRD123" s="50" t="str">
        <f>_xlfn.IFNA(VLOOKUP($B123,Schools,'HP Schools Calculation'!QRE$1,0),"")</f>
        <v/>
      </c>
      <c r="QRE123" s="50" t="str">
        <f>_xlfn.IFNA(VLOOKUP($B123,Schools,'HP Schools Calculation'!QRF$1,0),"")</f>
        <v/>
      </c>
      <c r="QRF123" s="50" t="str">
        <f>_xlfn.IFNA(VLOOKUP($B123,Schools,'HP Schools Calculation'!QRG$1,0),"")</f>
        <v/>
      </c>
      <c r="QRG123" s="50" t="str">
        <f>_xlfn.IFNA(VLOOKUP($B123,Schools,'HP Schools Calculation'!QRH$1,0),"")</f>
        <v/>
      </c>
      <c r="QRH123" s="50" t="str">
        <f>_xlfn.IFNA(VLOOKUP($B123,Schools,'HP Schools Calculation'!QRI$1,0),"")</f>
        <v/>
      </c>
      <c r="QRI123" s="50" t="str">
        <f>_xlfn.IFNA(VLOOKUP($B123,Schools,'HP Schools Calculation'!QRJ$1,0),"")</f>
        <v/>
      </c>
      <c r="QRJ123" s="50" t="str">
        <f>_xlfn.IFNA(VLOOKUP($B123,Schools,'HP Schools Calculation'!QRK$1,0),"")</f>
        <v/>
      </c>
      <c r="QRK123" s="50" t="str">
        <f>_xlfn.IFNA(VLOOKUP($B123,Schools,'HP Schools Calculation'!QRL$1,0),"")</f>
        <v/>
      </c>
      <c r="QRL123" s="50" t="str">
        <f>_xlfn.IFNA(VLOOKUP($B123,Schools,'HP Schools Calculation'!QRM$1,0),"")</f>
        <v/>
      </c>
      <c r="QRM123" s="50" t="str">
        <f>_xlfn.IFNA(VLOOKUP($B123,Schools,'HP Schools Calculation'!QRN$1,0),"")</f>
        <v/>
      </c>
      <c r="QRN123" s="50" t="str">
        <f>_xlfn.IFNA(VLOOKUP($B123,Schools,'HP Schools Calculation'!QRO$1,0),"")</f>
        <v/>
      </c>
      <c r="QRO123" s="50" t="str">
        <f>_xlfn.IFNA(VLOOKUP($B123,Schools,'HP Schools Calculation'!QRP$1,0),"")</f>
        <v/>
      </c>
      <c r="QRP123" s="50" t="str">
        <f>_xlfn.IFNA(VLOOKUP($B123,Schools,'HP Schools Calculation'!QRQ$1,0),"")</f>
        <v/>
      </c>
      <c r="QRQ123" s="50" t="str">
        <f>_xlfn.IFNA(VLOOKUP($B123,Schools,'HP Schools Calculation'!QRR$1,0),"")</f>
        <v/>
      </c>
      <c r="QRR123" s="50" t="str">
        <f>_xlfn.IFNA(VLOOKUP($B123,Schools,'HP Schools Calculation'!QRS$1,0),"")</f>
        <v/>
      </c>
      <c r="QRS123" s="50" t="str">
        <f>_xlfn.IFNA(VLOOKUP($B123,Schools,'HP Schools Calculation'!QRT$1,0),"")</f>
        <v/>
      </c>
      <c r="QRT123" s="50" t="str">
        <f>_xlfn.IFNA(VLOOKUP($B123,Schools,'HP Schools Calculation'!QRU$1,0),"")</f>
        <v/>
      </c>
      <c r="QRU123" s="50" t="str">
        <f>_xlfn.IFNA(VLOOKUP($B123,Schools,'HP Schools Calculation'!QRV$1,0),"")</f>
        <v/>
      </c>
      <c r="QRV123" s="50" t="str">
        <f>_xlfn.IFNA(VLOOKUP($B123,Schools,'HP Schools Calculation'!QRW$1,0),"")</f>
        <v/>
      </c>
      <c r="QRW123" s="50" t="str">
        <f>_xlfn.IFNA(VLOOKUP($B123,Schools,'HP Schools Calculation'!QRX$1,0),"")</f>
        <v/>
      </c>
      <c r="QRX123" s="50" t="str">
        <f>_xlfn.IFNA(VLOOKUP($B123,Schools,'HP Schools Calculation'!QRY$1,0),"")</f>
        <v/>
      </c>
      <c r="QRY123" s="50" t="str">
        <f>_xlfn.IFNA(VLOOKUP($B123,Schools,'HP Schools Calculation'!QRZ$1,0),"")</f>
        <v/>
      </c>
      <c r="QRZ123" s="50" t="str">
        <f>_xlfn.IFNA(VLOOKUP($B123,Schools,'HP Schools Calculation'!QSA$1,0),"")</f>
        <v/>
      </c>
      <c r="QSA123" s="50" t="str">
        <f>_xlfn.IFNA(VLOOKUP($B123,Schools,'HP Schools Calculation'!QSB$1,0),"")</f>
        <v/>
      </c>
      <c r="QSB123" s="50" t="str">
        <f>_xlfn.IFNA(VLOOKUP($B123,Schools,'HP Schools Calculation'!QSC$1,0),"")</f>
        <v/>
      </c>
      <c r="QSC123" s="50" t="str">
        <f>_xlfn.IFNA(VLOOKUP($B123,Schools,'HP Schools Calculation'!QSD$1,0),"")</f>
        <v/>
      </c>
      <c r="QSD123" s="50" t="str">
        <f>_xlfn.IFNA(VLOOKUP($B123,Schools,'HP Schools Calculation'!QSE$1,0),"")</f>
        <v/>
      </c>
      <c r="QSE123" s="50" t="str">
        <f>_xlfn.IFNA(VLOOKUP($B123,Schools,'HP Schools Calculation'!QSF$1,0),"")</f>
        <v/>
      </c>
      <c r="QSF123" s="50" t="str">
        <f>_xlfn.IFNA(VLOOKUP($B123,Schools,'HP Schools Calculation'!QSG$1,0),"")</f>
        <v/>
      </c>
      <c r="QSG123" s="50" t="str">
        <f>_xlfn.IFNA(VLOOKUP($B123,Schools,'HP Schools Calculation'!QSH$1,0),"")</f>
        <v/>
      </c>
      <c r="QSH123" s="50" t="str">
        <f>_xlfn.IFNA(VLOOKUP($B123,Schools,'HP Schools Calculation'!QSI$1,0),"")</f>
        <v/>
      </c>
      <c r="QSI123" s="50" t="str">
        <f>_xlfn.IFNA(VLOOKUP($B123,Schools,'HP Schools Calculation'!QSJ$1,0),"")</f>
        <v/>
      </c>
      <c r="QSJ123" s="50" t="str">
        <f>_xlfn.IFNA(VLOOKUP($B123,Schools,'HP Schools Calculation'!QSK$1,0),"")</f>
        <v/>
      </c>
      <c r="QSK123" s="50" t="str">
        <f>_xlfn.IFNA(VLOOKUP($B123,Schools,'HP Schools Calculation'!QSL$1,0),"")</f>
        <v/>
      </c>
      <c r="QSL123" s="50" t="str">
        <f>_xlfn.IFNA(VLOOKUP($B123,Schools,'HP Schools Calculation'!QSM$1,0),"")</f>
        <v/>
      </c>
      <c r="QSM123" s="50" t="str">
        <f>_xlfn.IFNA(VLOOKUP($B123,Schools,'HP Schools Calculation'!QSN$1,0),"")</f>
        <v/>
      </c>
      <c r="QSN123" s="50" t="str">
        <f>_xlfn.IFNA(VLOOKUP($B123,Schools,'HP Schools Calculation'!QSO$1,0),"")</f>
        <v/>
      </c>
      <c r="QSO123" s="50" t="str">
        <f>_xlfn.IFNA(VLOOKUP($B123,Schools,'HP Schools Calculation'!QSP$1,0),"")</f>
        <v/>
      </c>
      <c r="QSP123" s="50" t="str">
        <f>_xlfn.IFNA(VLOOKUP($B123,Schools,'HP Schools Calculation'!QSQ$1,0),"")</f>
        <v/>
      </c>
      <c r="QSQ123" s="50" t="str">
        <f>_xlfn.IFNA(VLOOKUP($B123,Schools,'HP Schools Calculation'!QSR$1,0),"")</f>
        <v/>
      </c>
      <c r="QSR123" s="50" t="str">
        <f>_xlfn.IFNA(VLOOKUP($B123,Schools,'HP Schools Calculation'!QSS$1,0),"")</f>
        <v/>
      </c>
      <c r="QSS123" s="50" t="str">
        <f>_xlfn.IFNA(VLOOKUP($B123,Schools,'HP Schools Calculation'!QST$1,0),"")</f>
        <v/>
      </c>
      <c r="QST123" s="50" t="str">
        <f>_xlfn.IFNA(VLOOKUP($B123,Schools,'HP Schools Calculation'!QSU$1,0),"")</f>
        <v/>
      </c>
      <c r="QSU123" s="50" t="str">
        <f>_xlfn.IFNA(VLOOKUP($B123,Schools,'HP Schools Calculation'!QSV$1,0),"")</f>
        <v/>
      </c>
      <c r="QSV123" s="50" t="str">
        <f>_xlfn.IFNA(VLOOKUP($B123,Schools,'HP Schools Calculation'!QSW$1,0),"")</f>
        <v/>
      </c>
      <c r="QSW123" s="50" t="str">
        <f>_xlfn.IFNA(VLOOKUP($B123,Schools,'HP Schools Calculation'!QSX$1,0),"")</f>
        <v/>
      </c>
      <c r="QSX123" s="50" t="str">
        <f>_xlfn.IFNA(VLOOKUP($B123,Schools,'HP Schools Calculation'!QSY$1,0),"")</f>
        <v/>
      </c>
      <c r="QSY123" s="50" t="str">
        <f>_xlfn.IFNA(VLOOKUP($B123,Schools,'HP Schools Calculation'!QSZ$1,0),"")</f>
        <v/>
      </c>
      <c r="QSZ123" s="50" t="str">
        <f>_xlfn.IFNA(VLOOKUP($B123,Schools,'HP Schools Calculation'!QTA$1,0),"")</f>
        <v/>
      </c>
      <c r="QTA123" s="50" t="str">
        <f>_xlfn.IFNA(VLOOKUP($B123,Schools,'HP Schools Calculation'!QTB$1,0),"")</f>
        <v/>
      </c>
      <c r="QTB123" s="50" t="str">
        <f>_xlfn.IFNA(VLOOKUP($B123,Schools,'HP Schools Calculation'!QTC$1,0),"")</f>
        <v/>
      </c>
      <c r="QTC123" s="50" t="str">
        <f>_xlfn.IFNA(VLOOKUP($B123,Schools,'HP Schools Calculation'!QTD$1,0),"")</f>
        <v/>
      </c>
      <c r="QTD123" s="50" t="str">
        <f>_xlfn.IFNA(VLOOKUP($B123,Schools,'HP Schools Calculation'!QTE$1,0),"")</f>
        <v/>
      </c>
      <c r="QTE123" s="50" t="str">
        <f>_xlfn.IFNA(VLOOKUP($B123,Schools,'HP Schools Calculation'!QTF$1,0),"")</f>
        <v/>
      </c>
      <c r="QTF123" s="50" t="str">
        <f>_xlfn.IFNA(VLOOKUP($B123,Schools,'HP Schools Calculation'!QTG$1,0),"")</f>
        <v/>
      </c>
      <c r="QTG123" s="50" t="str">
        <f>_xlfn.IFNA(VLOOKUP($B123,Schools,'HP Schools Calculation'!QTH$1,0),"")</f>
        <v/>
      </c>
      <c r="QTH123" s="50" t="str">
        <f>_xlfn.IFNA(VLOOKUP($B123,Schools,'HP Schools Calculation'!QTI$1,0),"")</f>
        <v/>
      </c>
      <c r="QTI123" s="50" t="str">
        <f>_xlfn.IFNA(VLOOKUP($B123,Schools,'HP Schools Calculation'!QTJ$1,0),"")</f>
        <v/>
      </c>
      <c r="QTJ123" s="50" t="str">
        <f>_xlfn.IFNA(VLOOKUP($B123,Schools,'HP Schools Calculation'!QTK$1,0),"")</f>
        <v/>
      </c>
      <c r="QTK123" s="50" t="str">
        <f>_xlfn.IFNA(VLOOKUP($B123,Schools,'HP Schools Calculation'!QTL$1,0),"")</f>
        <v/>
      </c>
      <c r="QTL123" s="50" t="str">
        <f>_xlfn.IFNA(VLOOKUP($B123,Schools,'HP Schools Calculation'!QTM$1,0),"")</f>
        <v/>
      </c>
      <c r="QTM123" s="50" t="str">
        <f>_xlfn.IFNA(VLOOKUP($B123,Schools,'HP Schools Calculation'!QTN$1,0),"")</f>
        <v/>
      </c>
      <c r="QTN123" s="50" t="str">
        <f>_xlfn.IFNA(VLOOKUP($B123,Schools,'HP Schools Calculation'!QTO$1,0),"")</f>
        <v/>
      </c>
      <c r="QTO123" s="50" t="str">
        <f>_xlfn.IFNA(VLOOKUP($B123,Schools,'HP Schools Calculation'!QTP$1,0),"")</f>
        <v/>
      </c>
      <c r="QTP123" s="50" t="str">
        <f>_xlfn.IFNA(VLOOKUP($B123,Schools,'HP Schools Calculation'!QTQ$1,0),"")</f>
        <v/>
      </c>
      <c r="QTQ123" s="50" t="str">
        <f>_xlfn.IFNA(VLOOKUP($B123,Schools,'HP Schools Calculation'!QTR$1,0),"")</f>
        <v/>
      </c>
      <c r="QTR123" s="50" t="str">
        <f>_xlfn.IFNA(VLOOKUP($B123,Schools,'HP Schools Calculation'!QTS$1,0),"")</f>
        <v/>
      </c>
      <c r="QTS123" s="50" t="str">
        <f>_xlfn.IFNA(VLOOKUP($B123,Schools,'HP Schools Calculation'!QTT$1,0),"")</f>
        <v/>
      </c>
      <c r="QTT123" s="50" t="str">
        <f>_xlfn.IFNA(VLOOKUP($B123,Schools,'HP Schools Calculation'!QTU$1,0),"")</f>
        <v/>
      </c>
      <c r="QTU123" s="50" t="str">
        <f>_xlfn.IFNA(VLOOKUP($B123,Schools,'HP Schools Calculation'!QTV$1,0),"")</f>
        <v/>
      </c>
      <c r="QTV123" s="50" t="str">
        <f>_xlfn.IFNA(VLOOKUP($B123,Schools,'HP Schools Calculation'!QTW$1,0),"")</f>
        <v/>
      </c>
      <c r="QTW123" s="50" t="str">
        <f>_xlfn.IFNA(VLOOKUP($B123,Schools,'HP Schools Calculation'!QTX$1,0),"")</f>
        <v/>
      </c>
      <c r="QTX123" s="50" t="str">
        <f>_xlfn.IFNA(VLOOKUP($B123,Schools,'HP Schools Calculation'!QTY$1,0),"")</f>
        <v/>
      </c>
      <c r="QTY123" s="50" t="str">
        <f>_xlfn.IFNA(VLOOKUP($B123,Schools,'HP Schools Calculation'!QTZ$1,0),"")</f>
        <v/>
      </c>
      <c r="QTZ123" s="50" t="str">
        <f>_xlfn.IFNA(VLOOKUP($B123,Schools,'HP Schools Calculation'!QUA$1,0),"")</f>
        <v/>
      </c>
      <c r="QUA123" s="50" t="str">
        <f>_xlfn.IFNA(VLOOKUP($B123,Schools,'HP Schools Calculation'!QUB$1,0),"")</f>
        <v/>
      </c>
      <c r="QUB123" s="50" t="str">
        <f>_xlfn.IFNA(VLOOKUP($B123,Schools,'HP Schools Calculation'!QUC$1,0),"")</f>
        <v/>
      </c>
      <c r="QUC123" s="50" t="str">
        <f>_xlfn.IFNA(VLOOKUP($B123,Schools,'HP Schools Calculation'!QUD$1,0),"")</f>
        <v/>
      </c>
      <c r="QUD123" s="50" t="str">
        <f>_xlfn.IFNA(VLOOKUP($B123,Schools,'HP Schools Calculation'!QUE$1,0),"")</f>
        <v/>
      </c>
      <c r="QUE123" s="50" t="str">
        <f>_xlfn.IFNA(VLOOKUP($B123,Schools,'HP Schools Calculation'!QUF$1,0),"")</f>
        <v/>
      </c>
      <c r="QUF123" s="50" t="str">
        <f>_xlfn.IFNA(VLOOKUP($B123,Schools,'HP Schools Calculation'!QUG$1,0),"")</f>
        <v/>
      </c>
      <c r="QUG123" s="50" t="str">
        <f>_xlfn.IFNA(VLOOKUP($B123,Schools,'HP Schools Calculation'!QUH$1,0),"")</f>
        <v/>
      </c>
      <c r="QUH123" s="50" t="str">
        <f>_xlfn.IFNA(VLOOKUP($B123,Schools,'HP Schools Calculation'!QUI$1,0),"")</f>
        <v/>
      </c>
      <c r="QUI123" s="50" t="str">
        <f>_xlfn.IFNA(VLOOKUP($B123,Schools,'HP Schools Calculation'!QUJ$1,0),"")</f>
        <v/>
      </c>
      <c r="QUJ123" s="50" t="str">
        <f>_xlfn.IFNA(VLOOKUP($B123,Schools,'HP Schools Calculation'!QUK$1,0),"")</f>
        <v/>
      </c>
      <c r="QUK123" s="50" t="str">
        <f>_xlfn.IFNA(VLOOKUP($B123,Schools,'HP Schools Calculation'!QUL$1,0),"")</f>
        <v/>
      </c>
      <c r="QUL123" s="50" t="str">
        <f>_xlfn.IFNA(VLOOKUP($B123,Schools,'HP Schools Calculation'!QUM$1,0),"")</f>
        <v/>
      </c>
      <c r="QUM123" s="50" t="str">
        <f>_xlfn.IFNA(VLOOKUP($B123,Schools,'HP Schools Calculation'!QUN$1,0),"")</f>
        <v/>
      </c>
      <c r="QUN123" s="50" t="str">
        <f>_xlfn.IFNA(VLOOKUP($B123,Schools,'HP Schools Calculation'!QUO$1,0),"")</f>
        <v/>
      </c>
      <c r="QUO123" s="50" t="str">
        <f>_xlfn.IFNA(VLOOKUP($B123,Schools,'HP Schools Calculation'!QUP$1,0),"")</f>
        <v/>
      </c>
      <c r="QUP123" s="50" t="str">
        <f>_xlfn.IFNA(VLOOKUP($B123,Schools,'HP Schools Calculation'!QUQ$1,0),"")</f>
        <v/>
      </c>
      <c r="QUQ123" s="50" t="str">
        <f>_xlfn.IFNA(VLOOKUP($B123,Schools,'HP Schools Calculation'!QUR$1,0),"")</f>
        <v/>
      </c>
      <c r="QUR123" s="50" t="str">
        <f>_xlfn.IFNA(VLOOKUP($B123,Schools,'HP Schools Calculation'!QUS$1,0),"")</f>
        <v/>
      </c>
      <c r="QUS123" s="50" t="str">
        <f>_xlfn.IFNA(VLOOKUP($B123,Schools,'HP Schools Calculation'!QUT$1,0),"")</f>
        <v/>
      </c>
      <c r="QUT123" s="50" t="str">
        <f>_xlfn.IFNA(VLOOKUP($B123,Schools,'HP Schools Calculation'!QUU$1,0),"")</f>
        <v/>
      </c>
      <c r="QUU123" s="50" t="str">
        <f>_xlfn.IFNA(VLOOKUP($B123,Schools,'HP Schools Calculation'!QUV$1,0),"")</f>
        <v/>
      </c>
      <c r="QUV123" s="50" t="str">
        <f>_xlfn.IFNA(VLOOKUP($B123,Schools,'HP Schools Calculation'!QUW$1,0),"")</f>
        <v/>
      </c>
      <c r="QUW123" s="50" t="str">
        <f>_xlfn.IFNA(VLOOKUP($B123,Schools,'HP Schools Calculation'!QUX$1,0),"")</f>
        <v/>
      </c>
      <c r="QUX123" s="50" t="str">
        <f>_xlfn.IFNA(VLOOKUP($B123,Schools,'HP Schools Calculation'!QUY$1,0),"")</f>
        <v/>
      </c>
      <c r="QUY123" s="50" t="str">
        <f>_xlfn.IFNA(VLOOKUP($B123,Schools,'HP Schools Calculation'!QUZ$1,0),"")</f>
        <v/>
      </c>
      <c r="QUZ123" s="50" t="str">
        <f>_xlfn.IFNA(VLOOKUP($B123,Schools,'HP Schools Calculation'!QVA$1,0),"")</f>
        <v/>
      </c>
      <c r="QVA123" s="50" t="str">
        <f>_xlfn.IFNA(VLOOKUP($B123,Schools,'HP Schools Calculation'!QVB$1,0),"")</f>
        <v/>
      </c>
      <c r="QVB123" s="50" t="str">
        <f>_xlfn.IFNA(VLOOKUP($B123,Schools,'HP Schools Calculation'!QVC$1,0),"")</f>
        <v/>
      </c>
      <c r="QVC123" s="50" t="str">
        <f>_xlfn.IFNA(VLOOKUP($B123,Schools,'HP Schools Calculation'!QVD$1,0),"")</f>
        <v/>
      </c>
      <c r="QVD123" s="50" t="str">
        <f>_xlfn.IFNA(VLOOKUP($B123,Schools,'HP Schools Calculation'!QVE$1,0),"")</f>
        <v/>
      </c>
      <c r="QVE123" s="50" t="str">
        <f>_xlfn.IFNA(VLOOKUP($B123,Schools,'HP Schools Calculation'!QVF$1,0),"")</f>
        <v/>
      </c>
      <c r="QVF123" s="50" t="str">
        <f>_xlfn.IFNA(VLOOKUP($B123,Schools,'HP Schools Calculation'!QVG$1,0),"")</f>
        <v/>
      </c>
      <c r="QVG123" s="50" t="str">
        <f>_xlfn.IFNA(VLOOKUP($B123,Schools,'HP Schools Calculation'!QVH$1,0),"")</f>
        <v/>
      </c>
      <c r="QVH123" s="50" t="str">
        <f>_xlfn.IFNA(VLOOKUP($B123,Schools,'HP Schools Calculation'!QVI$1,0),"")</f>
        <v/>
      </c>
      <c r="QVI123" s="50" t="str">
        <f>_xlfn.IFNA(VLOOKUP($B123,Schools,'HP Schools Calculation'!QVJ$1,0),"")</f>
        <v/>
      </c>
      <c r="QVJ123" s="50" t="str">
        <f>_xlfn.IFNA(VLOOKUP($B123,Schools,'HP Schools Calculation'!QVK$1,0),"")</f>
        <v/>
      </c>
      <c r="QVK123" s="50" t="str">
        <f>_xlfn.IFNA(VLOOKUP($B123,Schools,'HP Schools Calculation'!QVL$1,0),"")</f>
        <v/>
      </c>
      <c r="QVL123" s="50" t="str">
        <f>_xlfn.IFNA(VLOOKUP($B123,Schools,'HP Schools Calculation'!QVM$1,0),"")</f>
        <v/>
      </c>
      <c r="QVM123" s="50" t="str">
        <f>_xlfn.IFNA(VLOOKUP($B123,Schools,'HP Schools Calculation'!QVN$1,0),"")</f>
        <v/>
      </c>
      <c r="QVN123" s="50" t="str">
        <f>_xlfn.IFNA(VLOOKUP($B123,Schools,'HP Schools Calculation'!QVO$1,0),"")</f>
        <v/>
      </c>
      <c r="QVO123" s="50" t="str">
        <f>_xlfn.IFNA(VLOOKUP($B123,Schools,'HP Schools Calculation'!QVP$1,0),"")</f>
        <v/>
      </c>
      <c r="QVP123" s="50" t="str">
        <f>_xlfn.IFNA(VLOOKUP($B123,Schools,'HP Schools Calculation'!QVQ$1,0),"")</f>
        <v/>
      </c>
      <c r="QVQ123" s="50" t="str">
        <f>_xlfn.IFNA(VLOOKUP($B123,Schools,'HP Schools Calculation'!QVR$1,0),"")</f>
        <v/>
      </c>
      <c r="QVR123" s="50" t="str">
        <f>_xlfn.IFNA(VLOOKUP($B123,Schools,'HP Schools Calculation'!QVS$1,0),"")</f>
        <v/>
      </c>
      <c r="QVS123" s="50" t="str">
        <f>_xlfn.IFNA(VLOOKUP($B123,Schools,'HP Schools Calculation'!QVT$1,0),"")</f>
        <v/>
      </c>
      <c r="QVT123" s="50" t="str">
        <f>_xlfn.IFNA(VLOOKUP($B123,Schools,'HP Schools Calculation'!QVU$1,0),"")</f>
        <v/>
      </c>
      <c r="QVU123" s="50" t="str">
        <f>_xlfn.IFNA(VLOOKUP($B123,Schools,'HP Schools Calculation'!QVV$1,0),"")</f>
        <v/>
      </c>
      <c r="QVV123" s="50" t="str">
        <f>_xlfn.IFNA(VLOOKUP($B123,Schools,'HP Schools Calculation'!QVW$1,0),"")</f>
        <v/>
      </c>
      <c r="QVW123" s="50" t="str">
        <f>_xlfn.IFNA(VLOOKUP($B123,Schools,'HP Schools Calculation'!QVX$1,0),"")</f>
        <v/>
      </c>
      <c r="QVX123" s="50" t="str">
        <f>_xlfn.IFNA(VLOOKUP($B123,Schools,'HP Schools Calculation'!QVY$1,0),"")</f>
        <v/>
      </c>
      <c r="QVY123" s="50" t="str">
        <f>_xlfn.IFNA(VLOOKUP($B123,Schools,'HP Schools Calculation'!QVZ$1,0),"")</f>
        <v/>
      </c>
      <c r="QVZ123" s="50" t="str">
        <f>_xlfn.IFNA(VLOOKUP($B123,Schools,'HP Schools Calculation'!QWA$1,0),"")</f>
        <v/>
      </c>
      <c r="QWA123" s="50" t="str">
        <f>_xlfn.IFNA(VLOOKUP($B123,Schools,'HP Schools Calculation'!QWB$1,0),"")</f>
        <v/>
      </c>
      <c r="QWB123" s="50" t="str">
        <f>_xlfn.IFNA(VLOOKUP($B123,Schools,'HP Schools Calculation'!QWC$1,0),"")</f>
        <v/>
      </c>
      <c r="QWC123" s="50" t="str">
        <f>_xlfn.IFNA(VLOOKUP($B123,Schools,'HP Schools Calculation'!QWD$1,0),"")</f>
        <v/>
      </c>
      <c r="QWD123" s="50" t="str">
        <f>_xlfn.IFNA(VLOOKUP($B123,Schools,'HP Schools Calculation'!QWE$1,0),"")</f>
        <v/>
      </c>
      <c r="QWE123" s="50" t="str">
        <f>_xlfn.IFNA(VLOOKUP($B123,Schools,'HP Schools Calculation'!QWF$1,0),"")</f>
        <v/>
      </c>
      <c r="QWF123" s="50" t="str">
        <f>_xlfn.IFNA(VLOOKUP($B123,Schools,'HP Schools Calculation'!QWG$1,0),"")</f>
        <v/>
      </c>
      <c r="QWG123" s="50" t="str">
        <f>_xlfn.IFNA(VLOOKUP($B123,Schools,'HP Schools Calculation'!QWH$1,0),"")</f>
        <v/>
      </c>
      <c r="QWH123" s="50" t="str">
        <f>_xlfn.IFNA(VLOOKUP($B123,Schools,'HP Schools Calculation'!QWI$1,0),"")</f>
        <v/>
      </c>
      <c r="QWI123" s="50" t="str">
        <f>_xlfn.IFNA(VLOOKUP($B123,Schools,'HP Schools Calculation'!QWJ$1,0),"")</f>
        <v/>
      </c>
      <c r="QWJ123" s="50" t="str">
        <f>_xlfn.IFNA(VLOOKUP($B123,Schools,'HP Schools Calculation'!QWK$1,0),"")</f>
        <v/>
      </c>
      <c r="QWK123" s="50" t="str">
        <f>_xlfn.IFNA(VLOOKUP($B123,Schools,'HP Schools Calculation'!QWL$1,0),"")</f>
        <v/>
      </c>
      <c r="QWL123" s="50" t="str">
        <f>_xlfn.IFNA(VLOOKUP($B123,Schools,'HP Schools Calculation'!QWM$1,0),"")</f>
        <v/>
      </c>
      <c r="QWM123" s="50" t="str">
        <f>_xlfn.IFNA(VLOOKUP($B123,Schools,'HP Schools Calculation'!QWN$1,0),"")</f>
        <v/>
      </c>
      <c r="QWN123" s="50" t="str">
        <f>_xlfn.IFNA(VLOOKUP($B123,Schools,'HP Schools Calculation'!QWO$1,0),"")</f>
        <v/>
      </c>
      <c r="QWO123" s="50" t="str">
        <f>_xlfn.IFNA(VLOOKUP($B123,Schools,'HP Schools Calculation'!QWP$1,0),"")</f>
        <v/>
      </c>
      <c r="QWP123" s="50" t="str">
        <f>_xlfn.IFNA(VLOOKUP($B123,Schools,'HP Schools Calculation'!QWQ$1,0),"")</f>
        <v/>
      </c>
      <c r="QWQ123" s="50" t="str">
        <f>_xlfn.IFNA(VLOOKUP($B123,Schools,'HP Schools Calculation'!QWR$1,0),"")</f>
        <v/>
      </c>
      <c r="QWR123" s="50" t="str">
        <f>_xlfn.IFNA(VLOOKUP($B123,Schools,'HP Schools Calculation'!QWS$1,0),"")</f>
        <v/>
      </c>
      <c r="QWS123" s="50" t="str">
        <f>_xlfn.IFNA(VLOOKUP($B123,Schools,'HP Schools Calculation'!QWT$1,0),"")</f>
        <v/>
      </c>
      <c r="QWT123" s="50" t="str">
        <f>_xlfn.IFNA(VLOOKUP($B123,Schools,'HP Schools Calculation'!QWU$1,0),"")</f>
        <v/>
      </c>
      <c r="QWU123" s="50" t="str">
        <f>_xlfn.IFNA(VLOOKUP($B123,Schools,'HP Schools Calculation'!QWV$1,0),"")</f>
        <v/>
      </c>
      <c r="QWV123" s="50" t="str">
        <f>_xlfn.IFNA(VLOOKUP($B123,Schools,'HP Schools Calculation'!QWW$1,0),"")</f>
        <v/>
      </c>
      <c r="QWW123" s="50" t="str">
        <f>_xlfn.IFNA(VLOOKUP($B123,Schools,'HP Schools Calculation'!QWX$1,0),"")</f>
        <v/>
      </c>
      <c r="QWX123" s="50" t="str">
        <f>_xlfn.IFNA(VLOOKUP($B123,Schools,'HP Schools Calculation'!QWY$1,0),"")</f>
        <v/>
      </c>
      <c r="QWY123" s="50" t="str">
        <f>_xlfn.IFNA(VLOOKUP($B123,Schools,'HP Schools Calculation'!QWZ$1,0),"")</f>
        <v/>
      </c>
      <c r="QWZ123" s="50" t="str">
        <f>_xlfn.IFNA(VLOOKUP($B123,Schools,'HP Schools Calculation'!QXA$1,0),"")</f>
        <v/>
      </c>
      <c r="QXA123" s="50" t="str">
        <f>_xlfn.IFNA(VLOOKUP($B123,Schools,'HP Schools Calculation'!QXB$1,0),"")</f>
        <v/>
      </c>
      <c r="QXB123" s="50" t="str">
        <f>_xlfn.IFNA(VLOOKUP($B123,Schools,'HP Schools Calculation'!QXC$1,0),"")</f>
        <v/>
      </c>
      <c r="QXC123" s="50" t="str">
        <f>_xlfn.IFNA(VLOOKUP($B123,Schools,'HP Schools Calculation'!QXD$1,0),"")</f>
        <v/>
      </c>
      <c r="QXD123" s="50" t="str">
        <f>_xlfn.IFNA(VLOOKUP($B123,Schools,'HP Schools Calculation'!QXE$1,0),"")</f>
        <v/>
      </c>
      <c r="QXE123" s="50" t="str">
        <f>_xlfn.IFNA(VLOOKUP($B123,Schools,'HP Schools Calculation'!QXF$1,0),"")</f>
        <v/>
      </c>
      <c r="QXF123" s="50" t="str">
        <f>_xlfn.IFNA(VLOOKUP($B123,Schools,'HP Schools Calculation'!QXG$1,0),"")</f>
        <v/>
      </c>
      <c r="QXG123" s="50" t="str">
        <f>_xlfn.IFNA(VLOOKUP($B123,Schools,'HP Schools Calculation'!QXH$1,0),"")</f>
        <v/>
      </c>
      <c r="QXH123" s="50" t="str">
        <f>_xlfn.IFNA(VLOOKUP($B123,Schools,'HP Schools Calculation'!QXI$1,0),"")</f>
        <v/>
      </c>
      <c r="QXI123" s="50" t="str">
        <f>_xlfn.IFNA(VLOOKUP($B123,Schools,'HP Schools Calculation'!QXJ$1,0),"")</f>
        <v/>
      </c>
      <c r="QXJ123" s="50" t="str">
        <f>_xlfn.IFNA(VLOOKUP($B123,Schools,'HP Schools Calculation'!QXK$1,0),"")</f>
        <v/>
      </c>
      <c r="QXK123" s="50" t="str">
        <f>_xlfn.IFNA(VLOOKUP($B123,Schools,'HP Schools Calculation'!QXL$1,0),"")</f>
        <v/>
      </c>
      <c r="QXL123" s="50" t="str">
        <f>_xlfn.IFNA(VLOOKUP($B123,Schools,'HP Schools Calculation'!QXM$1,0),"")</f>
        <v/>
      </c>
      <c r="QXM123" s="50" t="str">
        <f>_xlfn.IFNA(VLOOKUP($B123,Schools,'HP Schools Calculation'!QXN$1,0),"")</f>
        <v/>
      </c>
      <c r="QXN123" s="50" t="str">
        <f>_xlfn.IFNA(VLOOKUP($B123,Schools,'HP Schools Calculation'!QXO$1,0),"")</f>
        <v/>
      </c>
      <c r="QXO123" s="50" t="str">
        <f>_xlfn.IFNA(VLOOKUP($B123,Schools,'HP Schools Calculation'!QXP$1,0),"")</f>
        <v/>
      </c>
      <c r="QXP123" s="50" t="str">
        <f>_xlfn.IFNA(VLOOKUP($B123,Schools,'HP Schools Calculation'!QXQ$1,0),"")</f>
        <v/>
      </c>
      <c r="QXQ123" s="50" t="str">
        <f>_xlfn.IFNA(VLOOKUP($B123,Schools,'HP Schools Calculation'!QXR$1,0),"")</f>
        <v/>
      </c>
      <c r="QXR123" s="50" t="str">
        <f>_xlfn.IFNA(VLOOKUP($B123,Schools,'HP Schools Calculation'!QXS$1,0),"")</f>
        <v/>
      </c>
      <c r="QXS123" s="50" t="str">
        <f>_xlfn.IFNA(VLOOKUP($B123,Schools,'HP Schools Calculation'!QXT$1,0),"")</f>
        <v/>
      </c>
      <c r="QXT123" s="50" t="str">
        <f>_xlfn.IFNA(VLOOKUP($B123,Schools,'HP Schools Calculation'!QXU$1,0),"")</f>
        <v/>
      </c>
      <c r="QXU123" s="50" t="str">
        <f>_xlfn.IFNA(VLOOKUP($B123,Schools,'HP Schools Calculation'!QXV$1,0),"")</f>
        <v/>
      </c>
      <c r="QXV123" s="50" t="str">
        <f>_xlfn.IFNA(VLOOKUP($B123,Schools,'HP Schools Calculation'!QXW$1,0),"")</f>
        <v/>
      </c>
      <c r="QXW123" s="50" t="str">
        <f>_xlfn.IFNA(VLOOKUP($B123,Schools,'HP Schools Calculation'!QXX$1,0),"")</f>
        <v/>
      </c>
      <c r="QXX123" s="50" t="str">
        <f>_xlfn.IFNA(VLOOKUP($B123,Schools,'HP Schools Calculation'!QXY$1,0),"")</f>
        <v/>
      </c>
      <c r="QXY123" s="50" t="str">
        <f>_xlfn.IFNA(VLOOKUP($B123,Schools,'HP Schools Calculation'!QXZ$1,0),"")</f>
        <v/>
      </c>
      <c r="QXZ123" s="50" t="str">
        <f>_xlfn.IFNA(VLOOKUP($B123,Schools,'HP Schools Calculation'!QYA$1,0),"")</f>
        <v/>
      </c>
      <c r="QYA123" s="50" t="str">
        <f>_xlfn.IFNA(VLOOKUP($B123,Schools,'HP Schools Calculation'!QYB$1,0),"")</f>
        <v/>
      </c>
      <c r="QYB123" s="50" t="str">
        <f>_xlfn.IFNA(VLOOKUP($B123,Schools,'HP Schools Calculation'!QYC$1,0),"")</f>
        <v/>
      </c>
      <c r="QYC123" s="50" t="str">
        <f>_xlfn.IFNA(VLOOKUP($B123,Schools,'HP Schools Calculation'!QYD$1,0),"")</f>
        <v/>
      </c>
      <c r="QYD123" s="50" t="str">
        <f>_xlfn.IFNA(VLOOKUP($B123,Schools,'HP Schools Calculation'!QYE$1,0),"")</f>
        <v/>
      </c>
      <c r="QYE123" s="50" t="str">
        <f>_xlfn.IFNA(VLOOKUP($B123,Schools,'HP Schools Calculation'!QYF$1,0),"")</f>
        <v/>
      </c>
      <c r="QYF123" s="50" t="str">
        <f>_xlfn.IFNA(VLOOKUP($B123,Schools,'HP Schools Calculation'!QYG$1,0),"")</f>
        <v/>
      </c>
      <c r="QYG123" s="50" t="str">
        <f>_xlfn.IFNA(VLOOKUP($B123,Schools,'HP Schools Calculation'!QYH$1,0),"")</f>
        <v/>
      </c>
      <c r="QYH123" s="50" t="str">
        <f>_xlfn.IFNA(VLOOKUP($B123,Schools,'HP Schools Calculation'!QYI$1,0),"")</f>
        <v/>
      </c>
      <c r="QYI123" s="50" t="str">
        <f>_xlfn.IFNA(VLOOKUP($B123,Schools,'HP Schools Calculation'!QYJ$1,0),"")</f>
        <v/>
      </c>
      <c r="QYJ123" s="50" t="str">
        <f>_xlfn.IFNA(VLOOKUP($B123,Schools,'HP Schools Calculation'!QYK$1,0),"")</f>
        <v/>
      </c>
      <c r="QYK123" s="50" t="str">
        <f>_xlfn.IFNA(VLOOKUP($B123,Schools,'HP Schools Calculation'!QYL$1,0),"")</f>
        <v/>
      </c>
      <c r="QYL123" s="50" t="str">
        <f>_xlfn.IFNA(VLOOKUP($B123,Schools,'HP Schools Calculation'!QYM$1,0),"")</f>
        <v/>
      </c>
      <c r="QYM123" s="50" t="str">
        <f>_xlfn.IFNA(VLOOKUP($B123,Schools,'HP Schools Calculation'!QYN$1,0),"")</f>
        <v/>
      </c>
      <c r="QYN123" s="50" t="str">
        <f>_xlfn.IFNA(VLOOKUP($B123,Schools,'HP Schools Calculation'!QYO$1,0),"")</f>
        <v/>
      </c>
      <c r="QYO123" s="50" t="str">
        <f>_xlfn.IFNA(VLOOKUP($B123,Schools,'HP Schools Calculation'!QYP$1,0),"")</f>
        <v/>
      </c>
      <c r="QYP123" s="50" t="str">
        <f>_xlfn.IFNA(VLOOKUP($B123,Schools,'HP Schools Calculation'!QYQ$1,0),"")</f>
        <v/>
      </c>
      <c r="QYQ123" s="50" t="str">
        <f>_xlfn.IFNA(VLOOKUP($B123,Schools,'HP Schools Calculation'!QYR$1,0),"")</f>
        <v/>
      </c>
      <c r="QYR123" s="50" t="str">
        <f>_xlfn.IFNA(VLOOKUP($B123,Schools,'HP Schools Calculation'!QYS$1,0),"")</f>
        <v/>
      </c>
      <c r="QYS123" s="50" t="str">
        <f>_xlfn.IFNA(VLOOKUP($B123,Schools,'HP Schools Calculation'!QYT$1,0),"")</f>
        <v/>
      </c>
      <c r="QYT123" s="50" t="str">
        <f>_xlfn.IFNA(VLOOKUP($B123,Schools,'HP Schools Calculation'!QYU$1,0),"")</f>
        <v/>
      </c>
      <c r="QYU123" s="50" t="str">
        <f>_xlfn.IFNA(VLOOKUP($B123,Schools,'HP Schools Calculation'!QYV$1,0),"")</f>
        <v/>
      </c>
      <c r="QYV123" s="50" t="str">
        <f>_xlfn.IFNA(VLOOKUP($B123,Schools,'HP Schools Calculation'!QYW$1,0),"")</f>
        <v/>
      </c>
      <c r="QYW123" s="50" t="str">
        <f>_xlfn.IFNA(VLOOKUP($B123,Schools,'HP Schools Calculation'!QYX$1,0),"")</f>
        <v/>
      </c>
      <c r="QYX123" s="50" t="str">
        <f>_xlfn.IFNA(VLOOKUP($B123,Schools,'HP Schools Calculation'!QYY$1,0),"")</f>
        <v/>
      </c>
      <c r="QYY123" s="50" t="str">
        <f>_xlfn.IFNA(VLOOKUP($B123,Schools,'HP Schools Calculation'!QYZ$1,0),"")</f>
        <v/>
      </c>
      <c r="QYZ123" s="50" t="str">
        <f>_xlfn.IFNA(VLOOKUP($B123,Schools,'HP Schools Calculation'!QZA$1,0),"")</f>
        <v/>
      </c>
      <c r="QZA123" s="50" t="str">
        <f>_xlfn.IFNA(VLOOKUP($B123,Schools,'HP Schools Calculation'!QZB$1,0),"")</f>
        <v/>
      </c>
      <c r="QZB123" s="50" t="str">
        <f>_xlfn.IFNA(VLOOKUP($B123,Schools,'HP Schools Calculation'!QZC$1,0),"")</f>
        <v/>
      </c>
      <c r="QZC123" s="50" t="str">
        <f>_xlfn.IFNA(VLOOKUP($B123,Schools,'HP Schools Calculation'!QZD$1,0),"")</f>
        <v/>
      </c>
      <c r="QZD123" s="50" t="str">
        <f>_xlfn.IFNA(VLOOKUP($B123,Schools,'HP Schools Calculation'!QZE$1,0),"")</f>
        <v/>
      </c>
      <c r="QZE123" s="50" t="str">
        <f>_xlfn.IFNA(VLOOKUP($B123,Schools,'HP Schools Calculation'!QZF$1,0),"")</f>
        <v/>
      </c>
      <c r="QZF123" s="50" t="str">
        <f>_xlfn.IFNA(VLOOKUP($B123,Schools,'HP Schools Calculation'!QZG$1,0),"")</f>
        <v/>
      </c>
      <c r="QZG123" s="50" t="str">
        <f>_xlfn.IFNA(VLOOKUP($B123,Schools,'HP Schools Calculation'!QZH$1,0),"")</f>
        <v/>
      </c>
      <c r="QZH123" s="50" t="str">
        <f>_xlfn.IFNA(VLOOKUP($B123,Schools,'HP Schools Calculation'!QZI$1,0),"")</f>
        <v/>
      </c>
      <c r="QZI123" s="50" t="str">
        <f>_xlfn.IFNA(VLOOKUP($B123,Schools,'HP Schools Calculation'!QZJ$1,0),"")</f>
        <v/>
      </c>
      <c r="QZJ123" s="50" t="str">
        <f>_xlfn.IFNA(VLOOKUP($B123,Schools,'HP Schools Calculation'!QZK$1,0),"")</f>
        <v/>
      </c>
      <c r="QZK123" s="50" t="str">
        <f>_xlfn.IFNA(VLOOKUP($B123,Schools,'HP Schools Calculation'!QZL$1,0),"")</f>
        <v/>
      </c>
      <c r="QZL123" s="50" t="str">
        <f>_xlfn.IFNA(VLOOKUP($B123,Schools,'HP Schools Calculation'!QZM$1,0),"")</f>
        <v/>
      </c>
      <c r="QZM123" s="50" t="str">
        <f>_xlfn.IFNA(VLOOKUP($B123,Schools,'HP Schools Calculation'!QZN$1,0),"")</f>
        <v/>
      </c>
      <c r="QZN123" s="50" t="str">
        <f>_xlfn.IFNA(VLOOKUP($B123,Schools,'HP Schools Calculation'!QZO$1,0),"")</f>
        <v/>
      </c>
      <c r="QZO123" s="50" t="str">
        <f>_xlfn.IFNA(VLOOKUP($B123,Schools,'HP Schools Calculation'!QZP$1,0),"")</f>
        <v/>
      </c>
      <c r="QZP123" s="50" t="str">
        <f>_xlfn.IFNA(VLOOKUP($B123,Schools,'HP Schools Calculation'!QZQ$1,0),"")</f>
        <v/>
      </c>
      <c r="QZQ123" s="50" t="str">
        <f>_xlfn.IFNA(VLOOKUP($B123,Schools,'HP Schools Calculation'!QZR$1,0),"")</f>
        <v/>
      </c>
      <c r="QZR123" s="50" t="str">
        <f>_xlfn.IFNA(VLOOKUP($B123,Schools,'HP Schools Calculation'!QZS$1,0),"")</f>
        <v/>
      </c>
      <c r="QZS123" s="50" t="str">
        <f>_xlfn.IFNA(VLOOKUP($B123,Schools,'HP Schools Calculation'!QZT$1,0),"")</f>
        <v/>
      </c>
      <c r="QZT123" s="50" t="str">
        <f>_xlfn.IFNA(VLOOKUP($B123,Schools,'HP Schools Calculation'!QZU$1,0),"")</f>
        <v/>
      </c>
      <c r="QZU123" s="50" t="str">
        <f>_xlfn.IFNA(VLOOKUP($B123,Schools,'HP Schools Calculation'!QZV$1,0),"")</f>
        <v/>
      </c>
      <c r="QZV123" s="50" t="str">
        <f>_xlfn.IFNA(VLOOKUP($B123,Schools,'HP Schools Calculation'!QZW$1,0),"")</f>
        <v/>
      </c>
      <c r="QZW123" s="50" t="str">
        <f>_xlfn.IFNA(VLOOKUP($B123,Schools,'HP Schools Calculation'!QZX$1,0),"")</f>
        <v/>
      </c>
      <c r="QZX123" s="50" t="str">
        <f>_xlfn.IFNA(VLOOKUP($B123,Schools,'HP Schools Calculation'!QZY$1,0),"")</f>
        <v/>
      </c>
      <c r="QZY123" s="50" t="str">
        <f>_xlfn.IFNA(VLOOKUP($B123,Schools,'HP Schools Calculation'!QZZ$1,0),"")</f>
        <v/>
      </c>
      <c r="QZZ123" s="50" t="str">
        <f>_xlfn.IFNA(VLOOKUP($B123,Schools,'HP Schools Calculation'!RAA$1,0),"")</f>
        <v/>
      </c>
      <c r="RAA123" s="50" t="str">
        <f>_xlfn.IFNA(VLOOKUP($B123,Schools,'HP Schools Calculation'!RAB$1,0),"")</f>
        <v/>
      </c>
      <c r="RAB123" s="50" t="str">
        <f>_xlfn.IFNA(VLOOKUP($B123,Schools,'HP Schools Calculation'!RAC$1,0),"")</f>
        <v/>
      </c>
      <c r="RAC123" s="50" t="str">
        <f>_xlfn.IFNA(VLOOKUP($B123,Schools,'HP Schools Calculation'!RAD$1,0),"")</f>
        <v/>
      </c>
      <c r="RAD123" s="50" t="str">
        <f>_xlfn.IFNA(VLOOKUP($B123,Schools,'HP Schools Calculation'!RAE$1,0),"")</f>
        <v/>
      </c>
      <c r="RAE123" s="50" t="str">
        <f>_xlfn.IFNA(VLOOKUP($B123,Schools,'HP Schools Calculation'!RAF$1,0),"")</f>
        <v/>
      </c>
      <c r="RAF123" s="50" t="str">
        <f>_xlfn.IFNA(VLOOKUP($B123,Schools,'HP Schools Calculation'!RAG$1,0),"")</f>
        <v/>
      </c>
      <c r="RAG123" s="50" t="str">
        <f>_xlfn.IFNA(VLOOKUP($B123,Schools,'HP Schools Calculation'!RAH$1,0),"")</f>
        <v/>
      </c>
      <c r="RAH123" s="50" t="str">
        <f>_xlfn.IFNA(VLOOKUP($B123,Schools,'HP Schools Calculation'!RAI$1,0),"")</f>
        <v/>
      </c>
      <c r="RAI123" s="50" t="str">
        <f>_xlfn.IFNA(VLOOKUP($B123,Schools,'HP Schools Calculation'!RAJ$1,0),"")</f>
        <v/>
      </c>
      <c r="RAJ123" s="50" t="str">
        <f>_xlfn.IFNA(VLOOKUP($B123,Schools,'HP Schools Calculation'!RAK$1,0),"")</f>
        <v/>
      </c>
      <c r="RAK123" s="50" t="str">
        <f>_xlfn.IFNA(VLOOKUP($B123,Schools,'HP Schools Calculation'!RAL$1,0),"")</f>
        <v/>
      </c>
      <c r="RAL123" s="50" t="str">
        <f>_xlfn.IFNA(VLOOKUP($B123,Schools,'HP Schools Calculation'!RAM$1,0),"")</f>
        <v/>
      </c>
      <c r="RAM123" s="50" t="str">
        <f>_xlfn.IFNA(VLOOKUP($B123,Schools,'HP Schools Calculation'!RAN$1,0),"")</f>
        <v/>
      </c>
      <c r="RAN123" s="50" t="str">
        <f>_xlfn.IFNA(VLOOKUP($B123,Schools,'HP Schools Calculation'!RAO$1,0),"")</f>
        <v/>
      </c>
      <c r="RAO123" s="50" t="str">
        <f>_xlfn.IFNA(VLOOKUP($B123,Schools,'HP Schools Calculation'!RAP$1,0),"")</f>
        <v/>
      </c>
      <c r="RAP123" s="50" t="str">
        <f>_xlfn.IFNA(VLOOKUP($B123,Schools,'HP Schools Calculation'!RAQ$1,0),"")</f>
        <v/>
      </c>
      <c r="RAQ123" s="50" t="str">
        <f>_xlfn.IFNA(VLOOKUP($B123,Schools,'HP Schools Calculation'!RAR$1,0),"")</f>
        <v/>
      </c>
      <c r="RAR123" s="50" t="str">
        <f>_xlfn.IFNA(VLOOKUP($B123,Schools,'HP Schools Calculation'!RAS$1,0),"")</f>
        <v/>
      </c>
      <c r="RAS123" s="50" t="str">
        <f>_xlfn.IFNA(VLOOKUP($B123,Schools,'HP Schools Calculation'!RAT$1,0),"")</f>
        <v/>
      </c>
      <c r="RAT123" s="50" t="str">
        <f>_xlfn.IFNA(VLOOKUP($B123,Schools,'HP Schools Calculation'!RAU$1,0),"")</f>
        <v/>
      </c>
      <c r="RAU123" s="50" t="str">
        <f>_xlfn.IFNA(VLOOKUP($B123,Schools,'HP Schools Calculation'!RAV$1,0),"")</f>
        <v/>
      </c>
      <c r="RAV123" s="50" t="str">
        <f>_xlfn.IFNA(VLOOKUP($B123,Schools,'HP Schools Calculation'!RAW$1,0),"")</f>
        <v/>
      </c>
      <c r="RAW123" s="50" t="str">
        <f>_xlfn.IFNA(VLOOKUP($B123,Schools,'HP Schools Calculation'!RAX$1,0),"")</f>
        <v/>
      </c>
      <c r="RAX123" s="50" t="str">
        <f>_xlfn.IFNA(VLOOKUP($B123,Schools,'HP Schools Calculation'!RAY$1,0),"")</f>
        <v/>
      </c>
      <c r="RAY123" s="50" t="str">
        <f>_xlfn.IFNA(VLOOKUP($B123,Schools,'HP Schools Calculation'!RAZ$1,0),"")</f>
        <v/>
      </c>
      <c r="RAZ123" s="50" t="str">
        <f>_xlfn.IFNA(VLOOKUP($B123,Schools,'HP Schools Calculation'!RBA$1,0),"")</f>
        <v/>
      </c>
      <c r="RBA123" s="50" t="str">
        <f>_xlfn.IFNA(VLOOKUP($B123,Schools,'HP Schools Calculation'!RBB$1,0),"")</f>
        <v/>
      </c>
      <c r="RBB123" s="50" t="str">
        <f>_xlfn.IFNA(VLOOKUP($B123,Schools,'HP Schools Calculation'!RBC$1,0),"")</f>
        <v/>
      </c>
      <c r="RBC123" s="50" t="str">
        <f>_xlfn.IFNA(VLOOKUP($B123,Schools,'HP Schools Calculation'!RBD$1,0),"")</f>
        <v/>
      </c>
      <c r="RBD123" s="50" t="str">
        <f>_xlfn.IFNA(VLOOKUP($B123,Schools,'HP Schools Calculation'!RBE$1,0),"")</f>
        <v/>
      </c>
      <c r="RBE123" s="50" t="str">
        <f>_xlfn.IFNA(VLOOKUP($B123,Schools,'HP Schools Calculation'!RBF$1,0),"")</f>
        <v/>
      </c>
      <c r="RBF123" s="50" t="str">
        <f>_xlfn.IFNA(VLOOKUP($B123,Schools,'HP Schools Calculation'!RBG$1,0),"")</f>
        <v/>
      </c>
      <c r="RBG123" s="50" t="str">
        <f>_xlfn.IFNA(VLOOKUP($B123,Schools,'HP Schools Calculation'!RBH$1,0),"")</f>
        <v/>
      </c>
      <c r="RBH123" s="50" t="str">
        <f>_xlfn.IFNA(VLOOKUP($B123,Schools,'HP Schools Calculation'!RBI$1,0),"")</f>
        <v/>
      </c>
      <c r="RBI123" s="50" t="str">
        <f>_xlfn.IFNA(VLOOKUP($B123,Schools,'HP Schools Calculation'!RBJ$1,0),"")</f>
        <v/>
      </c>
      <c r="RBJ123" s="50" t="str">
        <f>_xlfn.IFNA(VLOOKUP($B123,Schools,'HP Schools Calculation'!RBK$1,0),"")</f>
        <v/>
      </c>
      <c r="RBK123" s="50" t="str">
        <f>_xlfn.IFNA(VLOOKUP($B123,Schools,'HP Schools Calculation'!RBL$1,0),"")</f>
        <v/>
      </c>
      <c r="RBL123" s="50" t="str">
        <f>_xlfn.IFNA(VLOOKUP($B123,Schools,'HP Schools Calculation'!RBM$1,0),"")</f>
        <v/>
      </c>
      <c r="RBM123" s="50" t="str">
        <f>_xlfn.IFNA(VLOOKUP($B123,Schools,'HP Schools Calculation'!RBN$1,0),"")</f>
        <v/>
      </c>
      <c r="RBN123" s="50" t="str">
        <f>_xlfn.IFNA(VLOOKUP($B123,Schools,'HP Schools Calculation'!RBO$1,0),"")</f>
        <v/>
      </c>
      <c r="RBO123" s="50" t="str">
        <f>_xlfn.IFNA(VLOOKUP($B123,Schools,'HP Schools Calculation'!RBP$1,0),"")</f>
        <v/>
      </c>
      <c r="RBP123" s="50" t="str">
        <f>_xlfn.IFNA(VLOOKUP($B123,Schools,'HP Schools Calculation'!RBQ$1,0),"")</f>
        <v/>
      </c>
      <c r="RBQ123" s="50" t="str">
        <f>_xlfn.IFNA(VLOOKUP($B123,Schools,'HP Schools Calculation'!RBR$1,0),"")</f>
        <v/>
      </c>
      <c r="RBR123" s="50" t="str">
        <f>_xlfn.IFNA(VLOOKUP($B123,Schools,'HP Schools Calculation'!RBS$1,0),"")</f>
        <v/>
      </c>
      <c r="RBS123" s="50" t="str">
        <f>_xlfn.IFNA(VLOOKUP($B123,Schools,'HP Schools Calculation'!RBT$1,0),"")</f>
        <v/>
      </c>
      <c r="RBT123" s="50" t="str">
        <f>_xlfn.IFNA(VLOOKUP($B123,Schools,'HP Schools Calculation'!RBU$1,0),"")</f>
        <v/>
      </c>
      <c r="RBU123" s="50" t="str">
        <f>_xlfn.IFNA(VLOOKUP($B123,Schools,'HP Schools Calculation'!RBV$1,0),"")</f>
        <v/>
      </c>
      <c r="RBV123" s="50" t="str">
        <f>_xlfn.IFNA(VLOOKUP($B123,Schools,'HP Schools Calculation'!RBW$1,0),"")</f>
        <v/>
      </c>
      <c r="RBW123" s="50" t="str">
        <f>_xlfn.IFNA(VLOOKUP($B123,Schools,'HP Schools Calculation'!RBX$1,0),"")</f>
        <v/>
      </c>
      <c r="RBX123" s="50" t="str">
        <f>_xlfn.IFNA(VLOOKUP($B123,Schools,'HP Schools Calculation'!RBY$1,0),"")</f>
        <v/>
      </c>
      <c r="RBY123" s="50" t="str">
        <f>_xlfn.IFNA(VLOOKUP($B123,Schools,'HP Schools Calculation'!RBZ$1,0),"")</f>
        <v/>
      </c>
      <c r="RBZ123" s="50" t="str">
        <f>_xlfn.IFNA(VLOOKUP($B123,Schools,'HP Schools Calculation'!RCA$1,0),"")</f>
        <v/>
      </c>
      <c r="RCA123" s="50" t="str">
        <f>_xlfn.IFNA(VLOOKUP($B123,Schools,'HP Schools Calculation'!RCB$1,0),"")</f>
        <v/>
      </c>
      <c r="RCB123" s="50" t="str">
        <f>_xlfn.IFNA(VLOOKUP($B123,Schools,'HP Schools Calculation'!RCC$1,0),"")</f>
        <v/>
      </c>
      <c r="RCC123" s="50" t="str">
        <f>_xlfn.IFNA(VLOOKUP($B123,Schools,'HP Schools Calculation'!RCD$1,0),"")</f>
        <v/>
      </c>
      <c r="RCD123" s="50" t="str">
        <f>_xlfn.IFNA(VLOOKUP($B123,Schools,'HP Schools Calculation'!RCE$1,0),"")</f>
        <v/>
      </c>
      <c r="RCE123" s="50" t="str">
        <f>_xlfn.IFNA(VLOOKUP($B123,Schools,'HP Schools Calculation'!RCF$1,0),"")</f>
        <v/>
      </c>
      <c r="RCF123" s="50" t="str">
        <f>_xlfn.IFNA(VLOOKUP($B123,Schools,'HP Schools Calculation'!RCG$1,0),"")</f>
        <v/>
      </c>
      <c r="RCG123" s="50" t="str">
        <f>_xlfn.IFNA(VLOOKUP($B123,Schools,'HP Schools Calculation'!RCH$1,0),"")</f>
        <v/>
      </c>
      <c r="RCH123" s="50" t="str">
        <f>_xlfn.IFNA(VLOOKUP($B123,Schools,'HP Schools Calculation'!RCI$1,0),"")</f>
        <v/>
      </c>
      <c r="RCI123" s="50" t="str">
        <f>_xlfn.IFNA(VLOOKUP($B123,Schools,'HP Schools Calculation'!RCJ$1,0),"")</f>
        <v/>
      </c>
      <c r="RCJ123" s="50" t="str">
        <f>_xlfn.IFNA(VLOOKUP($B123,Schools,'HP Schools Calculation'!RCK$1,0),"")</f>
        <v/>
      </c>
      <c r="RCK123" s="50" t="str">
        <f>_xlfn.IFNA(VLOOKUP($B123,Schools,'HP Schools Calculation'!RCL$1,0),"")</f>
        <v/>
      </c>
      <c r="RCL123" s="50" t="str">
        <f>_xlfn.IFNA(VLOOKUP($B123,Schools,'HP Schools Calculation'!RCM$1,0),"")</f>
        <v/>
      </c>
      <c r="RCM123" s="50" t="str">
        <f>_xlfn.IFNA(VLOOKUP($B123,Schools,'HP Schools Calculation'!RCN$1,0),"")</f>
        <v/>
      </c>
      <c r="RCN123" s="50" t="str">
        <f>_xlfn.IFNA(VLOOKUP($B123,Schools,'HP Schools Calculation'!RCO$1,0),"")</f>
        <v/>
      </c>
      <c r="RCO123" s="50" t="str">
        <f>_xlfn.IFNA(VLOOKUP($B123,Schools,'HP Schools Calculation'!RCP$1,0),"")</f>
        <v/>
      </c>
      <c r="RCP123" s="50" t="str">
        <f>_xlfn.IFNA(VLOOKUP($B123,Schools,'HP Schools Calculation'!RCQ$1,0),"")</f>
        <v/>
      </c>
      <c r="RCQ123" s="50" t="str">
        <f>_xlfn.IFNA(VLOOKUP($B123,Schools,'HP Schools Calculation'!RCR$1,0),"")</f>
        <v/>
      </c>
      <c r="RCR123" s="50" t="str">
        <f>_xlfn.IFNA(VLOOKUP($B123,Schools,'HP Schools Calculation'!RCS$1,0),"")</f>
        <v/>
      </c>
      <c r="RCS123" s="50" t="str">
        <f>_xlfn.IFNA(VLOOKUP($B123,Schools,'HP Schools Calculation'!RCT$1,0),"")</f>
        <v/>
      </c>
      <c r="RCT123" s="50" t="str">
        <f>_xlfn.IFNA(VLOOKUP($B123,Schools,'HP Schools Calculation'!RCU$1,0),"")</f>
        <v/>
      </c>
      <c r="RCU123" s="50" t="str">
        <f>_xlfn.IFNA(VLOOKUP($B123,Schools,'HP Schools Calculation'!RCV$1,0),"")</f>
        <v/>
      </c>
      <c r="RCV123" s="50" t="str">
        <f>_xlfn.IFNA(VLOOKUP($B123,Schools,'HP Schools Calculation'!RCW$1,0),"")</f>
        <v/>
      </c>
      <c r="RCW123" s="50" t="str">
        <f>_xlfn.IFNA(VLOOKUP($B123,Schools,'HP Schools Calculation'!RCX$1,0),"")</f>
        <v/>
      </c>
      <c r="RCX123" s="50" t="str">
        <f>_xlfn.IFNA(VLOOKUP($B123,Schools,'HP Schools Calculation'!RCY$1,0),"")</f>
        <v/>
      </c>
      <c r="RCY123" s="50" t="str">
        <f>_xlfn.IFNA(VLOOKUP($B123,Schools,'HP Schools Calculation'!RCZ$1,0),"")</f>
        <v/>
      </c>
      <c r="RCZ123" s="50" t="str">
        <f>_xlfn.IFNA(VLOOKUP($B123,Schools,'HP Schools Calculation'!RDA$1,0),"")</f>
        <v/>
      </c>
      <c r="RDA123" s="50" t="str">
        <f>_xlfn.IFNA(VLOOKUP($B123,Schools,'HP Schools Calculation'!RDB$1,0),"")</f>
        <v/>
      </c>
      <c r="RDB123" s="50" t="str">
        <f>_xlfn.IFNA(VLOOKUP($B123,Schools,'HP Schools Calculation'!RDC$1,0),"")</f>
        <v/>
      </c>
      <c r="RDC123" s="50" t="str">
        <f>_xlfn.IFNA(VLOOKUP($B123,Schools,'HP Schools Calculation'!RDD$1,0),"")</f>
        <v/>
      </c>
      <c r="RDD123" s="50" t="str">
        <f>_xlfn.IFNA(VLOOKUP($B123,Schools,'HP Schools Calculation'!RDE$1,0),"")</f>
        <v/>
      </c>
      <c r="RDE123" s="50" t="str">
        <f>_xlfn.IFNA(VLOOKUP($B123,Schools,'HP Schools Calculation'!RDF$1,0),"")</f>
        <v/>
      </c>
      <c r="RDF123" s="50" t="str">
        <f>_xlfn.IFNA(VLOOKUP($B123,Schools,'HP Schools Calculation'!RDG$1,0),"")</f>
        <v/>
      </c>
      <c r="RDG123" s="50" t="str">
        <f>_xlfn.IFNA(VLOOKUP($B123,Schools,'HP Schools Calculation'!RDH$1,0),"")</f>
        <v/>
      </c>
      <c r="RDH123" s="50" t="str">
        <f>_xlfn.IFNA(VLOOKUP($B123,Schools,'HP Schools Calculation'!RDI$1,0),"")</f>
        <v/>
      </c>
      <c r="RDI123" s="50" t="str">
        <f>_xlfn.IFNA(VLOOKUP($B123,Schools,'HP Schools Calculation'!RDJ$1,0),"")</f>
        <v/>
      </c>
      <c r="RDJ123" s="50" t="str">
        <f>_xlfn.IFNA(VLOOKUP($B123,Schools,'HP Schools Calculation'!RDK$1,0),"")</f>
        <v/>
      </c>
      <c r="RDK123" s="50" t="str">
        <f>_xlfn.IFNA(VLOOKUP($B123,Schools,'HP Schools Calculation'!RDL$1,0),"")</f>
        <v/>
      </c>
      <c r="RDL123" s="50" t="str">
        <f>_xlfn.IFNA(VLOOKUP($B123,Schools,'HP Schools Calculation'!RDM$1,0),"")</f>
        <v/>
      </c>
      <c r="RDM123" s="50" t="str">
        <f>_xlfn.IFNA(VLOOKUP($B123,Schools,'HP Schools Calculation'!RDN$1,0),"")</f>
        <v/>
      </c>
      <c r="RDN123" s="50" t="str">
        <f>_xlfn.IFNA(VLOOKUP($B123,Schools,'HP Schools Calculation'!RDO$1,0),"")</f>
        <v/>
      </c>
      <c r="RDO123" s="50" t="str">
        <f>_xlfn.IFNA(VLOOKUP($B123,Schools,'HP Schools Calculation'!RDP$1,0),"")</f>
        <v/>
      </c>
      <c r="RDP123" s="50" t="str">
        <f>_xlfn.IFNA(VLOOKUP($B123,Schools,'HP Schools Calculation'!RDQ$1,0),"")</f>
        <v/>
      </c>
      <c r="RDQ123" s="50" t="str">
        <f>_xlfn.IFNA(VLOOKUP($B123,Schools,'HP Schools Calculation'!RDR$1,0),"")</f>
        <v/>
      </c>
      <c r="RDR123" s="50" t="str">
        <f>_xlfn.IFNA(VLOOKUP($B123,Schools,'HP Schools Calculation'!RDS$1,0),"")</f>
        <v/>
      </c>
      <c r="RDS123" s="50" t="str">
        <f>_xlfn.IFNA(VLOOKUP($B123,Schools,'HP Schools Calculation'!RDT$1,0),"")</f>
        <v/>
      </c>
      <c r="RDT123" s="50" t="str">
        <f>_xlfn.IFNA(VLOOKUP($B123,Schools,'HP Schools Calculation'!RDU$1,0),"")</f>
        <v/>
      </c>
      <c r="RDU123" s="50" t="str">
        <f>_xlfn.IFNA(VLOOKUP($B123,Schools,'HP Schools Calculation'!RDV$1,0),"")</f>
        <v/>
      </c>
      <c r="RDV123" s="50" t="str">
        <f>_xlfn.IFNA(VLOOKUP($B123,Schools,'HP Schools Calculation'!RDW$1,0),"")</f>
        <v/>
      </c>
      <c r="RDW123" s="50" t="str">
        <f>_xlfn.IFNA(VLOOKUP($B123,Schools,'HP Schools Calculation'!RDX$1,0),"")</f>
        <v/>
      </c>
      <c r="RDX123" s="50" t="str">
        <f>_xlfn.IFNA(VLOOKUP($B123,Schools,'HP Schools Calculation'!RDY$1,0),"")</f>
        <v/>
      </c>
      <c r="RDY123" s="50" t="str">
        <f>_xlfn.IFNA(VLOOKUP($B123,Schools,'HP Schools Calculation'!RDZ$1,0),"")</f>
        <v/>
      </c>
      <c r="RDZ123" s="50" t="str">
        <f>_xlfn.IFNA(VLOOKUP($B123,Schools,'HP Schools Calculation'!REA$1,0),"")</f>
        <v/>
      </c>
      <c r="REA123" s="50" t="str">
        <f>_xlfn.IFNA(VLOOKUP($B123,Schools,'HP Schools Calculation'!REB$1,0),"")</f>
        <v/>
      </c>
      <c r="REB123" s="50" t="str">
        <f>_xlfn.IFNA(VLOOKUP($B123,Schools,'HP Schools Calculation'!REC$1,0),"")</f>
        <v/>
      </c>
      <c r="REC123" s="50" t="str">
        <f>_xlfn.IFNA(VLOOKUP($B123,Schools,'HP Schools Calculation'!RED$1,0),"")</f>
        <v/>
      </c>
      <c r="RED123" s="50" t="str">
        <f>_xlfn.IFNA(VLOOKUP($B123,Schools,'HP Schools Calculation'!REE$1,0),"")</f>
        <v/>
      </c>
      <c r="REE123" s="50" t="str">
        <f>_xlfn.IFNA(VLOOKUP($B123,Schools,'HP Schools Calculation'!REF$1,0),"")</f>
        <v/>
      </c>
      <c r="REF123" s="50" t="str">
        <f>_xlfn.IFNA(VLOOKUP($B123,Schools,'HP Schools Calculation'!REG$1,0),"")</f>
        <v/>
      </c>
      <c r="REG123" s="50" t="str">
        <f>_xlfn.IFNA(VLOOKUP($B123,Schools,'HP Schools Calculation'!REH$1,0),"")</f>
        <v/>
      </c>
      <c r="REH123" s="50" t="str">
        <f>_xlfn.IFNA(VLOOKUP($B123,Schools,'HP Schools Calculation'!REI$1,0),"")</f>
        <v/>
      </c>
      <c r="REI123" s="50" t="str">
        <f>_xlfn.IFNA(VLOOKUP($B123,Schools,'HP Schools Calculation'!REJ$1,0),"")</f>
        <v/>
      </c>
      <c r="REJ123" s="50" t="str">
        <f>_xlfn.IFNA(VLOOKUP($B123,Schools,'HP Schools Calculation'!REK$1,0),"")</f>
        <v/>
      </c>
      <c r="REK123" s="50" t="str">
        <f>_xlfn.IFNA(VLOOKUP($B123,Schools,'HP Schools Calculation'!REL$1,0),"")</f>
        <v/>
      </c>
      <c r="REL123" s="50" t="str">
        <f>_xlfn.IFNA(VLOOKUP($B123,Schools,'HP Schools Calculation'!REM$1,0),"")</f>
        <v/>
      </c>
      <c r="REM123" s="50" t="str">
        <f>_xlfn.IFNA(VLOOKUP($B123,Schools,'HP Schools Calculation'!REN$1,0),"")</f>
        <v/>
      </c>
      <c r="REN123" s="50" t="str">
        <f>_xlfn.IFNA(VLOOKUP($B123,Schools,'HP Schools Calculation'!REO$1,0),"")</f>
        <v/>
      </c>
      <c r="REO123" s="50" t="str">
        <f>_xlfn.IFNA(VLOOKUP($B123,Schools,'HP Schools Calculation'!REP$1,0),"")</f>
        <v/>
      </c>
      <c r="REP123" s="50" t="str">
        <f>_xlfn.IFNA(VLOOKUP($B123,Schools,'HP Schools Calculation'!REQ$1,0),"")</f>
        <v/>
      </c>
      <c r="REQ123" s="50" t="str">
        <f>_xlfn.IFNA(VLOOKUP($B123,Schools,'HP Schools Calculation'!RER$1,0),"")</f>
        <v/>
      </c>
      <c r="RER123" s="50" t="str">
        <f>_xlfn.IFNA(VLOOKUP($B123,Schools,'HP Schools Calculation'!RES$1,0),"")</f>
        <v/>
      </c>
      <c r="RES123" s="50" t="str">
        <f>_xlfn.IFNA(VLOOKUP($B123,Schools,'HP Schools Calculation'!RET$1,0),"")</f>
        <v/>
      </c>
      <c r="RET123" s="50" t="str">
        <f>_xlfn.IFNA(VLOOKUP($B123,Schools,'HP Schools Calculation'!REU$1,0),"")</f>
        <v/>
      </c>
      <c r="REU123" s="50" t="str">
        <f>_xlfn.IFNA(VLOOKUP($B123,Schools,'HP Schools Calculation'!REV$1,0),"")</f>
        <v/>
      </c>
      <c r="REV123" s="50" t="str">
        <f>_xlfn.IFNA(VLOOKUP($B123,Schools,'HP Schools Calculation'!REW$1,0),"")</f>
        <v/>
      </c>
      <c r="REW123" s="50" t="str">
        <f>_xlfn.IFNA(VLOOKUP($B123,Schools,'HP Schools Calculation'!REX$1,0),"")</f>
        <v/>
      </c>
      <c r="REX123" s="50" t="str">
        <f>_xlfn.IFNA(VLOOKUP($B123,Schools,'HP Schools Calculation'!REY$1,0),"")</f>
        <v/>
      </c>
      <c r="REY123" s="50" t="str">
        <f>_xlfn.IFNA(VLOOKUP($B123,Schools,'HP Schools Calculation'!REZ$1,0),"")</f>
        <v/>
      </c>
      <c r="REZ123" s="50" t="str">
        <f>_xlfn.IFNA(VLOOKUP($B123,Schools,'HP Schools Calculation'!RFA$1,0),"")</f>
        <v/>
      </c>
      <c r="RFA123" s="50" t="str">
        <f>_xlfn.IFNA(VLOOKUP($B123,Schools,'HP Schools Calculation'!RFB$1,0),"")</f>
        <v/>
      </c>
      <c r="RFB123" s="50" t="str">
        <f>_xlfn.IFNA(VLOOKUP($B123,Schools,'HP Schools Calculation'!RFC$1,0),"")</f>
        <v/>
      </c>
      <c r="RFC123" s="50" t="str">
        <f>_xlfn.IFNA(VLOOKUP($B123,Schools,'HP Schools Calculation'!RFD$1,0),"")</f>
        <v/>
      </c>
      <c r="RFD123" s="50" t="str">
        <f>_xlfn.IFNA(VLOOKUP($B123,Schools,'HP Schools Calculation'!RFE$1,0),"")</f>
        <v/>
      </c>
      <c r="RFE123" s="50" t="str">
        <f>_xlfn.IFNA(VLOOKUP($B123,Schools,'HP Schools Calculation'!RFF$1,0),"")</f>
        <v/>
      </c>
      <c r="RFF123" s="50" t="str">
        <f>_xlfn.IFNA(VLOOKUP($B123,Schools,'HP Schools Calculation'!RFG$1,0),"")</f>
        <v/>
      </c>
      <c r="RFG123" s="50" t="str">
        <f>_xlfn.IFNA(VLOOKUP($B123,Schools,'HP Schools Calculation'!RFH$1,0),"")</f>
        <v/>
      </c>
      <c r="RFH123" s="50" t="str">
        <f>_xlfn.IFNA(VLOOKUP($B123,Schools,'HP Schools Calculation'!RFI$1,0),"")</f>
        <v/>
      </c>
      <c r="RFI123" s="50" t="str">
        <f>_xlfn.IFNA(VLOOKUP($B123,Schools,'HP Schools Calculation'!RFJ$1,0),"")</f>
        <v/>
      </c>
      <c r="RFJ123" s="50" t="str">
        <f>_xlfn.IFNA(VLOOKUP($B123,Schools,'HP Schools Calculation'!RFK$1,0),"")</f>
        <v/>
      </c>
      <c r="RFK123" s="50" t="str">
        <f>_xlfn.IFNA(VLOOKUP($B123,Schools,'HP Schools Calculation'!RFL$1,0),"")</f>
        <v/>
      </c>
      <c r="RFL123" s="50" t="str">
        <f>_xlfn.IFNA(VLOOKUP($B123,Schools,'HP Schools Calculation'!RFM$1,0),"")</f>
        <v/>
      </c>
      <c r="RFM123" s="50" t="str">
        <f>_xlfn.IFNA(VLOOKUP($B123,Schools,'HP Schools Calculation'!RFN$1,0),"")</f>
        <v/>
      </c>
      <c r="RFN123" s="50" t="str">
        <f>_xlfn.IFNA(VLOOKUP($B123,Schools,'HP Schools Calculation'!RFO$1,0),"")</f>
        <v/>
      </c>
      <c r="RFO123" s="50" t="str">
        <f>_xlfn.IFNA(VLOOKUP($B123,Schools,'HP Schools Calculation'!RFP$1,0),"")</f>
        <v/>
      </c>
      <c r="RFP123" s="50" t="str">
        <f>_xlfn.IFNA(VLOOKUP($B123,Schools,'HP Schools Calculation'!RFQ$1,0),"")</f>
        <v/>
      </c>
      <c r="RFQ123" s="50" t="str">
        <f>_xlfn.IFNA(VLOOKUP($B123,Schools,'HP Schools Calculation'!RFR$1,0),"")</f>
        <v/>
      </c>
      <c r="RFR123" s="50" t="str">
        <f>_xlfn.IFNA(VLOOKUP($B123,Schools,'HP Schools Calculation'!RFS$1,0),"")</f>
        <v/>
      </c>
      <c r="RFS123" s="50" t="str">
        <f>_xlfn.IFNA(VLOOKUP($B123,Schools,'HP Schools Calculation'!RFT$1,0),"")</f>
        <v/>
      </c>
      <c r="RFT123" s="50" t="str">
        <f>_xlfn.IFNA(VLOOKUP($B123,Schools,'HP Schools Calculation'!RFU$1,0),"")</f>
        <v/>
      </c>
      <c r="RFU123" s="50" t="str">
        <f>_xlfn.IFNA(VLOOKUP($B123,Schools,'HP Schools Calculation'!RFV$1,0),"")</f>
        <v/>
      </c>
      <c r="RFV123" s="50" t="str">
        <f>_xlfn.IFNA(VLOOKUP($B123,Schools,'HP Schools Calculation'!RFW$1,0),"")</f>
        <v/>
      </c>
      <c r="RFW123" s="50" t="str">
        <f>_xlfn.IFNA(VLOOKUP($B123,Schools,'HP Schools Calculation'!RFX$1,0),"")</f>
        <v/>
      </c>
      <c r="RFX123" s="50" t="str">
        <f>_xlfn.IFNA(VLOOKUP($B123,Schools,'HP Schools Calculation'!RFY$1,0),"")</f>
        <v/>
      </c>
      <c r="RFY123" s="50" t="str">
        <f>_xlfn.IFNA(VLOOKUP($B123,Schools,'HP Schools Calculation'!RFZ$1,0),"")</f>
        <v/>
      </c>
      <c r="RFZ123" s="50" t="str">
        <f>_xlfn.IFNA(VLOOKUP($B123,Schools,'HP Schools Calculation'!RGA$1,0),"")</f>
        <v/>
      </c>
      <c r="RGA123" s="50" t="str">
        <f>_xlfn.IFNA(VLOOKUP($B123,Schools,'HP Schools Calculation'!RGB$1,0),"")</f>
        <v/>
      </c>
      <c r="RGB123" s="50" t="str">
        <f>_xlfn.IFNA(VLOOKUP($B123,Schools,'HP Schools Calculation'!RGC$1,0),"")</f>
        <v/>
      </c>
      <c r="RGC123" s="50" t="str">
        <f>_xlfn.IFNA(VLOOKUP($B123,Schools,'HP Schools Calculation'!RGD$1,0),"")</f>
        <v/>
      </c>
      <c r="RGD123" s="50" t="str">
        <f>_xlfn.IFNA(VLOOKUP($B123,Schools,'HP Schools Calculation'!RGE$1,0),"")</f>
        <v/>
      </c>
      <c r="RGE123" s="50" t="str">
        <f>_xlfn.IFNA(VLOOKUP($B123,Schools,'HP Schools Calculation'!RGF$1,0),"")</f>
        <v/>
      </c>
      <c r="RGF123" s="50" t="str">
        <f>_xlfn.IFNA(VLOOKUP($B123,Schools,'HP Schools Calculation'!RGG$1,0),"")</f>
        <v/>
      </c>
      <c r="RGG123" s="50" t="str">
        <f>_xlfn.IFNA(VLOOKUP($B123,Schools,'HP Schools Calculation'!RGH$1,0),"")</f>
        <v/>
      </c>
      <c r="RGH123" s="50" t="str">
        <f>_xlfn.IFNA(VLOOKUP($B123,Schools,'HP Schools Calculation'!RGI$1,0),"")</f>
        <v/>
      </c>
      <c r="RGI123" s="50" t="str">
        <f>_xlfn.IFNA(VLOOKUP($B123,Schools,'HP Schools Calculation'!RGJ$1,0),"")</f>
        <v/>
      </c>
      <c r="RGJ123" s="50" t="str">
        <f>_xlfn.IFNA(VLOOKUP($B123,Schools,'HP Schools Calculation'!RGK$1,0),"")</f>
        <v/>
      </c>
      <c r="RGK123" s="50" t="str">
        <f>_xlfn.IFNA(VLOOKUP($B123,Schools,'HP Schools Calculation'!RGL$1,0),"")</f>
        <v/>
      </c>
      <c r="RGL123" s="50" t="str">
        <f>_xlfn.IFNA(VLOOKUP($B123,Schools,'HP Schools Calculation'!RGM$1,0),"")</f>
        <v/>
      </c>
      <c r="RGM123" s="50" t="str">
        <f>_xlfn.IFNA(VLOOKUP($B123,Schools,'HP Schools Calculation'!RGN$1,0),"")</f>
        <v/>
      </c>
      <c r="RGN123" s="50" t="str">
        <f>_xlfn.IFNA(VLOOKUP($B123,Schools,'HP Schools Calculation'!RGO$1,0),"")</f>
        <v/>
      </c>
      <c r="RGO123" s="50" t="str">
        <f>_xlfn.IFNA(VLOOKUP($B123,Schools,'HP Schools Calculation'!RGP$1,0),"")</f>
        <v/>
      </c>
      <c r="RGP123" s="50" t="str">
        <f>_xlfn.IFNA(VLOOKUP($B123,Schools,'HP Schools Calculation'!RGQ$1,0),"")</f>
        <v/>
      </c>
      <c r="RGQ123" s="50" t="str">
        <f>_xlfn.IFNA(VLOOKUP($B123,Schools,'HP Schools Calculation'!RGR$1,0),"")</f>
        <v/>
      </c>
      <c r="RGR123" s="50" t="str">
        <f>_xlfn.IFNA(VLOOKUP($B123,Schools,'HP Schools Calculation'!RGS$1,0),"")</f>
        <v/>
      </c>
      <c r="RGS123" s="50" t="str">
        <f>_xlfn.IFNA(VLOOKUP($B123,Schools,'HP Schools Calculation'!RGT$1,0),"")</f>
        <v/>
      </c>
      <c r="RGT123" s="50" t="str">
        <f>_xlfn.IFNA(VLOOKUP($B123,Schools,'HP Schools Calculation'!RGU$1,0),"")</f>
        <v/>
      </c>
      <c r="RGU123" s="50" t="str">
        <f>_xlfn.IFNA(VLOOKUP($B123,Schools,'HP Schools Calculation'!RGV$1,0),"")</f>
        <v/>
      </c>
      <c r="RGV123" s="50" t="str">
        <f>_xlfn.IFNA(VLOOKUP($B123,Schools,'HP Schools Calculation'!RGW$1,0),"")</f>
        <v/>
      </c>
      <c r="RGW123" s="50" t="str">
        <f>_xlfn.IFNA(VLOOKUP($B123,Schools,'HP Schools Calculation'!RGX$1,0),"")</f>
        <v/>
      </c>
      <c r="RGX123" s="50" t="str">
        <f>_xlfn.IFNA(VLOOKUP($B123,Schools,'HP Schools Calculation'!RGY$1,0),"")</f>
        <v/>
      </c>
      <c r="RGY123" s="50" t="str">
        <f>_xlfn.IFNA(VLOOKUP($B123,Schools,'HP Schools Calculation'!RGZ$1,0),"")</f>
        <v/>
      </c>
      <c r="RGZ123" s="50" t="str">
        <f>_xlfn.IFNA(VLOOKUP($B123,Schools,'HP Schools Calculation'!RHA$1,0),"")</f>
        <v/>
      </c>
      <c r="RHA123" s="50" t="str">
        <f>_xlfn.IFNA(VLOOKUP($B123,Schools,'HP Schools Calculation'!RHB$1,0),"")</f>
        <v/>
      </c>
      <c r="RHB123" s="50" t="str">
        <f>_xlfn.IFNA(VLOOKUP($B123,Schools,'HP Schools Calculation'!RHC$1,0),"")</f>
        <v/>
      </c>
      <c r="RHC123" s="50" t="str">
        <f>_xlfn.IFNA(VLOOKUP($B123,Schools,'HP Schools Calculation'!RHD$1,0),"")</f>
        <v/>
      </c>
      <c r="RHD123" s="50" t="str">
        <f>_xlfn.IFNA(VLOOKUP($B123,Schools,'HP Schools Calculation'!RHE$1,0),"")</f>
        <v/>
      </c>
      <c r="RHE123" s="50" t="str">
        <f>_xlfn.IFNA(VLOOKUP($B123,Schools,'HP Schools Calculation'!RHF$1,0),"")</f>
        <v/>
      </c>
      <c r="RHF123" s="50" t="str">
        <f>_xlfn.IFNA(VLOOKUP($B123,Schools,'HP Schools Calculation'!RHG$1,0),"")</f>
        <v/>
      </c>
      <c r="RHG123" s="50" t="str">
        <f>_xlfn.IFNA(VLOOKUP($B123,Schools,'HP Schools Calculation'!RHH$1,0),"")</f>
        <v/>
      </c>
      <c r="RHH123" s="50" t="str">
        <f>_xlfn.IFNA(VLOOKUP($B123,Schools,'HP Schools Calculation'!RHI$1,0),"")</f>
        <v/>
      </c>
      <c r="RHI123" s="50" t="str">
        <f>_xlfn.IFNA(VLOOKUP($B123,Schools,'HP Schools Calculation'!RHJ$1,0),"")</f>
        <v/>
      </c>
      <c r="RHJ123" s="50" t="str">
        <f>_xlfn.IFNA(VLOOKUP($B123,Schools,'HP Schools Calculation'!RHK$1,0),"")</f>
        <v/>
      </c>
      <c r="RHK123" s="50" t="str">
        <f>_xlfn.IFNA(VLOOKUP($B123,Schools,'HP Schools Calculation'!RHL$1,0),"")</f>
        <v/>
      </c>
      <c r="RHL123" s="50" t="str">
        <f>_xlfn.IFNA(VLOOKUP($B123,Schools,'HP Schools Calculation'!RHM$1,0),"")</f>
        <v/>
      </c>
      <c r="RHM123" s="50" t="str">
        <f>_xlfn.IFNA(VLOOKUP($B123,Schools,'HP Schools Calculation'!RHN$1,0),"")</f>
        <v/>
      </c>
      <c r="RHN123" s="50" t="str">
        <f>_xlfn.IFNA(VLOOKUP($B123,Schools,'HP Schools Calculation'!RHO$1,0),"")</f>
        <v/>
      </c>
      <c r="RHO123" s="50" t="str">
        <f>_xlfn.IFNA(VLOOKUP($B123,Schools,'HP Schools Calculation'!RHP$1,0),"")</f>
        <v/>
      </c>
      <c r="RHP123" s="50" t="str">
        <f>_xlfn.IFNA(VLOOKUP($B123,Schools,'HP Schools Calculation'!RHQ$1,0),"")</f>
        <v/>
      </c>
      <c r="RHQ123" s="50" t="str">
        <f>_xlfn.IFNA(VLOOKUP($B123,Schools,'HP Schools Calculation'!RHR$1,0),"")</f>
        <v/>
      </c>
      <c r="RHR123" s="50" t="str">
        <f>_xlfn.IFNA(VLOOKUP($B123,Schools,'HP Schools Calculation'!RHS$1,0),"")</f>
        <v/>
      </c>
      <c r="RHS123" s="50" t="str">
        <f>_xlfn.IFNA(VLOOKUP($B123,Schools,'HP Schools Calculation'!RHT$1,0),"")</f>
        <v/>
      </c>
      <c r="RHT123" s="50" t="str">
        <f>_xlfn.IFNA(VLOOKUP($B123,Schools,'HP Schools Calculation'!RHU$1,0),"")</f>
        <v/>
      </c>
      <c r="RHU123" s="50" t="str">
        <f>_xlfn.IFNA(VLOOKUP($B123,Schools,'HP Schools Calculation'!RHV$1,0),"")</f>
        <v/>
      </c>
      <c r="RHV123" s="50" t="str">
        <f>_xlfn.IFNA(VLOOKUP($B123,Schools,'HP Schools Calculation'!RHW$1,0),"")</f>
        <v/>
      </c>
      <c r="RHW123" s="50" t="str">
        <f>_xlfn.IFNA(VLOOKUP($B123,Schools,'HP Schools Calculation'!RHX$1,0),"")</f>
        <v/>
      </c>
      <c r="RHX123" s="50" t="str">
        <f>_xlfn.IFNA(VLOOKUP($B123,Schools,'HP Schools Calculation'!RHY$1,0),"")</f>
        <v/>
      </c>
      <c r="RHY123" s="50" t="str">
        <f>_xlfn.IFNA(VLOOKUP($B123,Schools,'HP Schools Calculation'!RHZ$1,0),"")</f>
        <v/>
      </c>
      <c r="RHZ123" s="50" t="str">
        <f>_xlfn.IFNA(VLOOKUP($B123,Schools,'HP Schools Calculation'!RIA$1,0),"")</f>
        <v/>
      </c>
      <c r="RIA123" s="50" t="str">
        <f>_xlfn.IFNA(VLOOKUP($B123,Schools,'HP Schools Calculation'!RIB$1,0),"")</f>
        <v/>
      </c>
      <c r="RIB123" s="50" t="str">
        <f>_xlfn.IFNA(VLOOKUP($B123,Schools,'HP Schools Calculation'!RIC$1,0),"")</f>
        <v/>
      </c>
      <c r="RIC123" s="50" t="str">
        <f>_xlfn.IFNA(VLOOKUP($B123,Schools,'HP Schools Calculation'!RID$1,0),"")</f>
        <v/>
      </c>
      <c r="RID123" s="50" t="str">
        <f>_xlfn.IFNA(VLOOKUP($B123,Schools,'HP Schools Calculation'!RIE$1,0),"")</f>
        <v/>
      </c>
      <c r="RIE123" s="50" t="str">
        <f>_xlfn.IFNA(VLOOKUP($B123,Schools,'HP Schools Calculation'!RIF$1,0),"")</f>
        <v/>
      </c>
      <c r="RIF123" s="50" t="str">
        <f>_xlfn.IFNA(VLOOKUP($B123,Schools,'HP Schools Calculation'!RIG$1,0),"")</f>
        <v/>
      </c>
      <c r="RIG123" s="50" t="str">
        <f>_xlfn.IFNA(VLOOKUP($B123,Schools,'HP Schools Calculation'!RIH$1,0),"")</f>
        <v/>
      </c>
      <c r="RIH123" s="50" t="str">
        <f>_xlfn.IFNA(VLOOKUP($B123,Schools,'HP Schools Calculation'!RII$1,0),"")</f>
        <v/>
      </c>
      <c r="RII123" s="50" t="str">
        <f>_xlfn.IFNA(VLOOKUP($B123,Schools,'HP Schools Calculation'!RIJ$1,0),"")</f>
        <v/>
      </c>
      <c r="RIJ123" s="50" t="str">
        <f>_xlfn.IFNA(VLOOKUP($B123,Schools,'HP Schools Calculation'!RIK$1,0),"")</f>
        <v/>
      </c>
      <c r="RIK123" s="50" t="str">
        <f>_xlfn.IFNA(VLOOKUP($B123,Schools,'HP Schools Calculation'!RIL$1,0),"")</f>
        <v/>
      </c>
      <c r="RIL123" s="50" t="str">
        <f>_xlfn.IFNA(VLOOKUP($B123,Schools,'HP Schools Calculation'!RIM$1,0),"")</f>
        <v/>
      </c>
      <c r="RIM123" s="50" t="str">
        <f>_xlfn.IFNA(VLOOKUP($B123,Schools,'HP Schools Calculation'!RIN$1,0),"")</f>
        <v/>
      </c>
      <c r="RIN123" s="50" t="str">
        <f>_xlfn.IFNA(VLOOKUP($B123,Schools,'HP Schools Calculation'!RIO$1,0),"")</f>
        <v/>
      </c>
      <c r="RIO123" s="50" t="str">
        <f>_xlfn.IFNA(VLOOKUP($B123,Schools,'HP Schools Calculation'!RIP$1,0),"")</f>
        <v/>
      </c>
      <c r="RIP123" s="50" t="str">
        <f>_xlfn.IFNA(VLOOKUP($B123,Schools,'HP Schools Calculation'!RIQ$1,0),"")</f>
        <v/>
      </c>
      <c r="RIQ123" s="50" t="str">
        <f>_xlfn.IFNA(VLOOKUP($B123,Schools,'HP Schools Calculation'!RIR$1,0),"")</f>
        <v/>
      </c>
      <c r="RIR123" s="50" t="str">
        <f>_xlfn.IFNA(VLOOKUP($B123,Schools,'HP Schools Calculation'!RIS$1,0),"")</f>
        <v/>
      </c>
      <c r="RIS123" s="50" t="str">
        <f>_xlfn.IFNA(VLOOKUP($B123,Schools,'HP Schools Calculation'!RIT$1,0),"")</f>
        <v/>
      </c>
      <c r="RIT123" s="50" t="str">
        <f>_xlfn.IFNA(VLOOKUP($B123,Schools,'HP Schools Calculation'!RIU$1,0),"")</f>
        <v/>
      </c>
      <c r="RIU123" s="50" t="str">
        <f>_xlfn.IFNA(VLOOKUP($B123,Schools,'HP Schools Calculation'!RIV$1,0),"")</f>
        <v/>
      </c>
      <c r="RIV123" s="50" t="str">
        <f>_xlfn.IFNA(VLOOKUP($B123,Schools,'HP Schools Calculation'!RIW$1,0),"")</f>
        <v/>
      </c>
      <c r="RIW123" s="50" t="str">
        <f>_xlfn.IFNA(VLOOKUP($B123,Schools,'HP Schools Calculation'!RIX$1,0),"")</f>
        <v/>
      </c>
      <c r="RIX123" s="50" t="str">
        <f>_xlfn.IFNA(VLOOKUP($B123,Schools,'HP Schools Calculation'!RIY$1,0),"")</f>
        <v/>
      </c>
      <c r="RIY123" s="50" t="str">
        <f>_xlfn.IFNA(VLOOKUP($B123,Schools,'HP Schools Calculation'!RIZ$1,0),"")</f>
        <v/>
      </c>
      <c r="RIZ123" s="50" t="str">
        <f>_xlfn.IFNA(VLOOKUP($B123,Schools,'HP Schools Calculation'!RJA$1,0),"")</f>
        <v/>
      </c>
      <c r="RJA123" s="50" t="str">
        <f>_xlfn.IFNA(VLOOKUP($B123,Schools,'HP Schools Calculation'!RJB$1,0),"")</f>
        <v/>
      </c>
      <c r="RJB123" s="50" t="str">
        <f>_xlfn.IFNA(VLOOKUP($B123,Schools,'HP Schools Calculation'!RJC$1,0),"")</f>
        <v/>
      </c>
      <c r="RJC123" s="50" t="str">
        <f>_xlfn.IFNA(VLOOKUP($B123,Schools,'HP Schools Calculation'!RJD$1,0),"")</f>
        <v/>
      </c>
      <c r="RJD123" s="50" t="str">
        <f>_xlfn.IFNA(VLOOKUP($B123,Schools,'HP Schools Calculation'!RJE$1,0),"")</f>
        <v/>
      </c>
      <c r="RJE123" s="50" t="str">
        <f>_xlfn.IFNA(VLOOKUP($B123,Schools,'HP Schools Calculation'!RJF$1,0),"")</f>
        <v/>
      </c>
      <c r="RJF123" s="50" t="str">
        <f>_xlfn.IFNA(VLOOKUP($B123,Schools,'HP Schools Calculation'!RJG$1,0),"")</f>
        <v/>
      </c>
      <c r="RJG123" s="50" t="str">
        <f>_xlfn.IFNA(VLOOKUP($B123,Schools,'HP Schools Calculation'!RJH$1,0),"")</f>
        <v/>
      </c>
      <c r="RJH123" s="50" t="str">
        <f>_xlfn.IFNA(VLOOKUP($B123,Schools,'HP Schools Calculation'!RJI$1,0),"")</f>
        <v/>
      </c>
      <c r="RJI123" s="50" t="str">
        <f>_xlfn.IFNA(VLOOKUP($B123,Schools,'HP Schools Calculation'!RJJ$1,0),"")</f>
        <v/>
      </c>
      <c r="RJJ123" s="50" t="str">
        <f>_xlfn.IFNA(VLOOKUP($B123,Schools,'HP Schools Calculation'!RJK$1,0),"")</f>
        <v/>
      </c>
      <c r="RJK123" s="50" t="str">
        <f>_xlfn.IFNA(VLOOKUP($B123,Schools,'HP Schools Calculation'!RJL$1,0),"")</f>
        <v/>
      </c>
      <c r="RJL123" s="50" t="str">
        <f>_xlfn.IFNA(VLOOKUP($B123,Schools,'HP Schools Calculation'!RJM$1,0),"")</f>
        <v/>
      </c>
      <c r="RJM123" s="50" t="str">
        <f>_xlfn.IFNA(VLOOKUP($B123,Schools,'HP Schools Calculation'!RJN$1,0),"")</f>
        <v/>
      </c>
      <c r="RJN123" s="50" t="str">
        <f>_xlfn.IFNA(VLOOKUP($B123,Schools,'HP Schools Calculation'!RJO$1,0),"")</f>
        <v/>
      </c>
      <c r="RJO123" s="50" t="str">
        <f>_xlfn.IFNA(VLOOKUP($B123,Schools,'HP Schools Calculation'!RJP$1,0),"")</f>
        <v/>
      </c>
      <c r="RJP123" s="50" t="str">
        <f>_xlfn.IFNA(VLOOKUP($B123,Schools,'HP Schools Calculation'!RJQ$1,0),"")</f>
        <v/>
      </c>
      <c r="RJQ123" s="50" t="str">
        <f>_xlfn.IFNA(VLOOKUP($B123,Schools,'HP Schools Calculation'!RJR$1,0),"")</f>
        <v/>
      </c>
      <c r="RJR123" s="50" t="str">
        <f>_xlfn.IFNA(VLOOKUP($B123,Schools,'HP Schools Calculation'!RJS$1,0),"")</f>
        <v/>
      </c>
      <c r="RJS123" s="50" t="str">
        <f>_xlfn.IFNA(VLOOKUP($B123,Schools,'HP Schools Calculation'!RJT$1,0),"")</f>
        <v/>
      </c>
      <c r="RJT123" s="50" t="str">
        <f>_xlfn.IFNA(VLOOKUP($B123,Schools,'HP Schools Calculation'!RJU$1,0),"")</f>
        <v/>
      </c>
      <c r="RJU123" s="50" t="str">
        <f>_xlfn.IFNA(VLOOKUP($B123,Schools,'HP Schools Calculation'!RJV$1,0),"")</f>
        <v/>
      </c>
      <c r="RJV123" s="50" t="str">
        <f>_xlfn.IFNA(VLOOKUP($B123,Schools,'HP Schools Calculation'!RJW$1,0),"")</f>
        <v/>
      </c>
      <c r="RJW123" s="50" t="str">
        <f>_xlfn.IFNA(VLOOKUP($B123,Schools,'HP Schools Calculation'!RJX$1,0),"")</f>
        <v/>
      </c>
      <c r="RJX123" s="50" t="str">
        <f>_xlfn.IFNA(VLOOKUP($B123,Schools,'HP Schools Calculation'!RJY$1,0),"")</f>
        <v/>
      </c>
      <c r="RJY123" s="50" t="str">
        <f>_xlfn.IFNA(VLOOKUP($B123,Schools,'HP Schools Calculation'!RJZ$1,0),"")</f>
        <v/>
      </c>
      <c r="RJZ123" s="50" t="str">
        <f>_xlfn.IFNA(VLOOKUP($B123,Schools,'HP Schools Calculation'!RKA$1,0),"")</f>
        <v/>
      </c>
      <c r="RKA123" s="50" t="str">
        <f>_xlfn.IFNA(VLOOKUP($B123,Schools,'HP Schools Calculation'!RKB$1,0),"")</f>
        <v/>
      </c>
      <c r="RKB123" s="50" t="str">
        <f>_xlfn.IFNA(VLOOKUP($B123,Schools,'HP Schools Calculation'!RKC$1,0),"")</f>
        <v/>
      </c>
      <c r="RKC123" s="50" t="str">
        <f>_xlfn.IFNA(VLOOKUP($B123,Schools,'HP Schools Calculation'!RKD$1,0),"")</f>
        <v/>
      </c>
      <c r="RKD123" s="50" t="str">
        <f>_xlfn.IFNA(VLOOKUP($B123,Schools,'HP Schools Calculation'!RKE$1,0),"")</f>
        <v/>
      </c>
      <c r="RKE123" s="50" t="str">
        <f>_xlfn.IFNA(VLOOKUP($B123,Schools,'HP Schools Calculation'!RKF$1,0),"")</f>
        <v/>
      </c>
      <c r="RKF123" s="50" t="str">
        <f>_xlfn.IFNA(VLOOKUP($B123,Schools,'HP Schools Calculation'!RKG$1,0),"")</f>
        <v/>
      </c>
      <c r="RKG123" s="50" t="str">
        <f>_xlfn.IFNA(VLOOKUP($B123,Schools,'HP Schools Calculation'!RKH$1,0),"")</f>
        <v/>
      </c>
      <c r="RKH123" s="50" t="str">
        <f>_xlfn.IFNA(VLOOKUP($B123,Schools,'HP Schools Calculation'!RKI$1,0),"")</f>
        <v/>
      </c>
      <c r="RKI123" s="50" t="str">
        <f>_xlfn.IFNA(VLOOKUP($B123,Schools,'HP Schools Calculation'!RKJ$1,0),"")</f>
        <v/>
      </c>
      <c r="RKJ123" s="50" t="str">
        <f>_xlfn.IFNA(VLOOKUP($B123,Schools,'HP Schools Calculation'!RKK$1,0),"")</f>
        <v/>
      </c>
      <c r="RKK123" s="50" t="str">
        <f>_xlfn.IFNA(VLOOKUP($B123,Schools,'HP Schools Calculation'!RKL$1,0),"")</f>
        <v/>
      </c>
      <c r="RKL123" s="50" t="str">
        <f>_xlfn.IFNA(VLOOKUP($B123,Schools,'HP Schools Calculation'!RKM$1,0),"")</f>
        <v/>
      </c>
      <c r="RKM123" s="50" t="str">
        <f>_xlfn.IFNA(VLOOKUP($B123,Schools,'HP Schools Calculation'!RKN$1,0),"")</f>
        <v/>
      </c>
      <c r="RKN123" s="50" t="str">
        <f>_xlfn.IFNA(VLOOKUP($B123,Schools,'HP Schools Calculation'!RKO$1,0),"")</f>
        <v/>
      </c>
      <c r="RKO123" s="50" t="str">
        <f>_xlfn.IFNA(VLOOKUP($B123,Schools,'HP Schools Calculation'!RKP$1,0),"")</f>
        <v/>
      </c>
      <c r="RKP123" s="50" t="str">
        <f>_xlfn.IFNA(VLOOKUP($B123,Schools,'HP Schools Calculation'!RKQ$1,0),"")</f>
        <v/>
      </c>
      <c r="RKQ123" s="50" t="str">
        <f>_xlfn.IFNA(VLOOKUP($B123,Schools,'HP Schools Calculation'!RKR$1,0),"")</f>
        <v/>
      </c>
      <c r="RKR123" s="50" t="str">
        <f>_xlfn.IFNA(VLOOKUP($B123,Schools,'HP Schools Calculation'!RKS$1,0),"")</f>
        <v/>
      </c>
      <c r="RKS123" s="50" t="str">
        <f>_xlfn.IFNA(VLOOKUP($B123,Schools,'HP Schools Calculation'!RKT$1,0),"")</f>
        <v/>
      </c>
      <c r="RKT123" s="50" t="str">
        <f>_xlfn.IFNA(VLOOKUP($B123,Schools,'HP Schools Calculation'!RKU$1,0),"")</f>
        <v/>
      </c>
      <c r="RKU123" s="50" t="str">
        <f>_xlfn.IFNA(VLOOKUP($B123,Schools,'HP Schools Calculation'!RKV$1,0),"")</f>
        <v/>
      </c>
      <c r="RKV123" s="50" t="str">
        <f>_xlfn.IFNA(VLOOKUP($B123,Schools,'HP Schools Calculation'!RKW$1,0),"")</f>
        <v/>
      </c>
      <c r="RKW123" s="50" t="str">
        <f>_xlfn.IFNA(VLOOKUP($B123,Schools,'HP Schools Calculation'!RKX$1,0),"")</f>
        <v/>
      </c>
      <c r="RKX123" s="50" t="str">
        <f>_xlfn.IFNA(VLOOKUP($B123,Schools,'HP Schools Calculation'!RKY$1,0),"")</f>
        <v/>
      </c>
      <c r="RKY123" s="50" t="str">
        <f>_xlfn.IFNA(VLOOKUP($B123,Schools,'HP Schools Calculation'!RKZ$1,0),"")</f>
        <v/>
      </c>
      <c r="RKZ123" s="50" t="str">
        <f>_xlfn.IFNA(VLOOKUP($B123,Schools,'HP Schools Calculation'!RLA$1,0),"")</f>
        <v/>
      </c>
      <c r="RLA123" s="50" t="str">
        <f>_xlfn.IFNA(VLOOKUP($B123,Schools,'HP Schools Calculation'!RLB$1,0),"")</f>
        <v/>
      </c>
      <c r="RLB123" s="50" t="str">
        <f>_xlfn.IFNA(VLOOKUP($B123,Schools,'HP Schools Calculation'!RLC$1,0),"")</f>
        <v/>
      </c>
      <c r="RLC123" s="50" t="str">
        <f>_xlfn.IFNA(VLOOKUP($B123,Schools,'HP Schools Calculation'!RLD$1,0),"")</f>
        <v/>
      </c>
      <c r="RLD123" s="50" t="str">
        <f>_xlfn.IFNA(VLOOKUP($B123,Schools,'HP Schools Calculation'!RLE$1,0),"")</f>
        <v/>
      </c>
      <c r="RLE123" s="50" t="str">
        <f>_xlfn.IFNA(VLOOKUP($B123,Schools,'HP Schools Calculation'!RLF$1,0),"")</f>
        <v/>
      </c>
      <c r="RLF123" s="50" t="str">
        <f>_xlfn.IFNA(VLOOKUP($B123,Schools,'HP Schools Calculation'!RLG$1,0),"")</f>
        <v/>
      </c>
      <c r="RLG123" s="50" t="str">
        <f>_xlfn.IFNA(VLOOKUP($B123,Schools,'HP Schools Calculation'!RLH$1,0),"")</f>
        <v/>
      </c>
      <c r="RLH123" s="50" t="str">
        <f>_xlfn.IFNA(VLOOKUP($B123,Schools,'HP Schools Calculation'!RLI$1,0),"")</f>
        <v/>
      </c>
      <c r="RLI123" s="50" t="str">
        <f>_xlfn.IFNA(VLOOKUP($B123,Schools,'HP Schools Calculation'!RLJ$1,0),"")</f>
        <v/>
      </c>
      <c r="RLJ123" s="50" t="str">
        <f>_xlfn.IFNA(VLOOKUP($B123,Schools,'HP Schools Calculation'!RLK$1,0),"")</f>
        <v/>
      </c>
      <c r="RLK123" s="50" t="str">
        <f>_xlfn.IFNA(VLOOKUP($B123,Schools,'HP Schools Calculation'!RLL$1,0),"")</f>
        <v/>
      </c>
      <c r="RLL123" s="50" t="str">
        <f>_xlfn.IFNA(VLOOKUP($B123,Schools,'HP Schools Calculation'!RLM$1,0),"")</f>
        <v/>
      </c>
      <c r="RLM123" s="50" t="str">
        <f>_xlfn.IFNA(VLOOKUP($B123,Schools,'HP Schools Calculation'!RLN$1,0),"")</f>
        <v/>
      </c>
      <c r="RLN123" s="50" t="str">
        <f>_xlfn.IFNA(VLOOKUP($B123,Schools,'HP Schools Calculation'!RLO$1,0),"")</f>
        <v/>
      </c>
      <c r="RLO123" s="50" t="str">
        <f>_xlfn.IFNA(VLOOKUP($B123,Schools,'HP Schools Calculation'!RLP$1,0),"")</f>
        <v/>
      </c>
      <c r="RLP123" s="50" t="str">
        <f>_xlfn.IFNA(VLOOKUP($B123,Schools,'HP Schools Calculation'!RLQ$1,0),"")</f>
        <v/>
      </c>
      <c r="RLQ123" s="50" t="str">
        <f>_xlfn.IFNA(VLOOKUP($B123,Schools,'HP Schools Calculation'!RLR$1,0),"")</f>
        <v/>
      </c>
      <c r="RLR123" s="50" t="str">
        <f>_xlfn.IFNA(VLOOKUP($B123,Schools,'HP Schools Calculation'!RLS$1,0),"")</f>
        <v/>
      </c>
      <c r="RLS123" s="50" t="str">
        <f>_xlfn.IFNA(VLOOKUP($B123,Schools,'HP Schools Calculation'!RLT$1,0),"")</f>
        <v/>
      </c>
      <c r="RLT123" s="50" t="str">
        <f>_xlfn.IFNA(VLOOKUP($B123,Schools,'HP Schools Calculation'!RLU$1,0),"")</f>
        <v/>
      </c>
      <c r="RLU123" s="50" t="str">
        <f>_xlfn.IFNA(VLOOKUP($B123,Schools,'HP Schools Calculation'!RLV$1,0),"")</f>
        <v/>
      </c>
      <c r="RLV123" s="50" t="str">
        <f>_xlfn.IFNA(VLOOKUP($B123,Schools,'HP Schools Calculation'!RLW$1,0),"")</f>
        <v/>
      </c>
      <c r="RLW123" s="50" t="str">
        <f>_xlfn.IFNA(VLOOKUP($B123,Schools,'HP Schools Calculation'!RLX$1,0),"")</f>
        <v/>
      </c>
      <c r="RLX123" s="50" t="str">
        <f>_xlfn.IFNA(VLOOKUP($B123,Schools,'HP Schools Calculation'!RLY$1,0),"")</f>
        <v/>
      </c>
      <c r="RLY123" s="50" t="str">
        <f>_xlfn.IFNA(VLOOKUP($B123,Schools,'HP Schools Calculation'!RLZ$1,0),"")</f>
        <v/>
      </c>
      <c r="RLZ123" s="50" t="str">
        <f>_xlfn.IFNA(VLOOKUP($B123,Schools,'HP Schools Calculation'!RMA$1,0),"")</f>
        <v/>
      </c>
      <c r="RMA123" s="50" t="str">
        <f>_xlfn.IFNA(VLOOKUP($B123,Schools,'HP Schools Calculation'!RMB$1,0),"")</f>
        <v/>
      </c>
      <c r="RMB123" s="50" t="str">
        <f>_xlfn.IFNA(VLOOKUP($B123,Schools,'HP Schools Calculation'!RMC$1,0),"")</f>
        <v/>
      </c>
      <c r="RMC123" s="50" t="str">
        <f>_xlfn.IFNA(VLOOKUP($B123,Schools,'HP Schools Calculation'!RMD$1,0),"")</f>
        <v/>
      </c>
      <c r="RMD123" s="50" t="str">
        <f>_xlfn.IFNA(VLOOKUP($B123,Schools,'HP Schools Calculation'!RME$1,0),"")</f>
        <v/>
      </c>
      <c r="RME123" s="50" t="str">
        <f>_xlfn.IFNA(VLOOKUP($B123,Schools,'HP Schools Calculation'!RMF$1,0),"")</f>
        <v/>
      </c>
      <c r="RMF123" s="50" t="str">
        <f>_xlfn.IFNA(VLOOKUP($B123,Schools,'HP Schools Calculation'!RMG$1,0),"")</f>
        <v/>
      </c>
      <c r="RMG123" s="50" t="str">
        <f>_xlfn.IFNA(VLOOKUP($B123,Schools,'HP Schools Calculation'!RMH$1,0),"")</f>
        <v/>
      </c>
      <c r="RMH123" s="50" t="str">
        <f>_xlfn.IFNA(VLOOKUP($B123,Schools,'HP Schools Calculation'!RMI$1,0),"")</f>
        <v/>
      </c>
      <c r="RMI123" s="50" t="str">
        <f>_xlfn.IFNA(VLOOKUP($B123,Schools,'HP Schools Calculation'!RMJ$1,0),"")</f>
        <v/>
      </c>
      <c r="RMJ123" s="50" t="str">
        <f>_xlfn.IFNA(VLOOKUP($B123,Schools,'HP Schools Calculation'!RMK$1,0),"")</f>
        <v/>
      </c>
      <c r="RMK123" s="50" t="str">
        <f>_xlfn.IFNA(VLOOKUP($B123,Schools,'HP Schools Calculation'!RML$1,0),"")</f>
        <v/>
      </c>
      <c r="RML123" s="50" t="str">
        <f>_xlfn.IFNA(VLOOKUP($B123,Schools,'HP Schools Calculation'!RMM$1,0),"")</f>
        <v/>
      </c>
      <c r="RMM123" s="50" t="str">
        <f>_xlfn.IFNA(VLOOKUP($B123,Schools,'HP Schools Calculation'!RMN$1,0),"")</f>
        <v/>
      </c>
      <c r="RMN123" s="50" t="str">
        <f>_xlfn.IFNA(VLOOKUP($B123,Schools,'HP Schools Calculation'!RMO$1,0),"")</f>
        <v/>
      </c>
      <c r="RMO123" s="50" t="str">
        <f>_xlfn.IFNA(VLOOKUP($B123,Schools,'HP Schools Calculation'!RMP$1,0),"")</f>
        <v/>
      </c>
      <c r="RMP123" s="50" t="str">
        <f>_xlfn.IFNA(VLOOKUP($B123,Schools,'HP Schools Calculation'!RMQ$1,0),"")</f>
        <v/>
      </c>
      <c r="RMQ123" s="50" t="str">
        <f>_xlfn.IFNA(VLOOKUP($B123,Schools,'HP Schools Calculation'!RMR$1,0),"")</f>
        <v/>
      </c>
      <c r="RMR123" s="50" t="str">
        <f>_xlfn.IFNA(VLOOKUP($B123,Schools,'HP Schools Calculation'!RMS$1,0),"")</f>
        <v/>
      </c>
      <c r="RMS123" s="50" t="str">
        <f>_xlfn.IFNA(VLOOKUP($B123,Schools,'HP Schools Calculation'!RMT$1,0),"")</f>
        <v/>
      </c>
      <c r="RMT123" s="50" t="str">
        <f>_xlfn.IFNA(VLOOKUP($B123,Schools,'HP Schools Calculation'!RMU$1,0),"")</f>
        <v/>
      </c>
      <c r="RMU123" s="50" t="str">
        <f>_xlfn.IFNA(VLOOKUP($B123,Schools,'HP Schools Calculation'!RMV$1,0),"")</f>
        <v/>
      </c>
      <c r="RMV123" s="50" t="str">
        <f>_xlfn.IFNA(VLOOKUP($B123,Schools,'HP Schools Calculation'!RMW$1,0),"")</f>
        <v/>
      </c>
      <c r="RMW123" s="50" t="str">
        <f>_xlfn.IFNA(VLOOKUP($B123,Schools,'HP Schools Calculation'!RMX$1,0),"")</f>
        <v/>
      </c>
      <c r="RMX123" s="50" t="str">
        <f>_xlfn.IFNA(VLOOKUP($B123,Schools,'HP Schools Calculation'!RMY$1,0),"")</f>
        <v/>
      </c>
      <c r="RMY123" s="50" t="str">
        <f>_xlfn.IFNA(VLOOKUP($B123,Schools,'HP Schools Calculation'!RMZ$1,0),"")</f>
        <v/>
      </c>
      <c r="RMZ123" s="50" t="str">
        <f>_xlfn.IFNA(VLOOKUP($B123,Schools,'HP Schools Calculation'!RNA$1,0),"")</f>
        <v/>
      </c>
      <c r="RNA123" s="50" t="str">
        <f>_xlfn.IFNA(VLOOKUP($B123,Schools,'HP Schools Calculation'!RNB$1,0),"")</f>
        <v/>
      </c>
      <c r="RNB123" s="50" t="str">
        <f>_xlfn.IFNA(VLOOKUP($B123,Schools,'HP Schools Calculation'!RNC$1,0),"")</f>
        <v/>
      </c>
      <c r="RNC123" s="50" t="str">
        <f>_xlfn.IFNA(VLOOKUP($B123,Schools,'HP Schools Calculation'!RND$1,0),"")</f>
        <v/>
      </c>
      <c r="RND123" s="50" t="str">
        <f>_xlfn.IFNA(VLOOKUP($B123,Schools,'HP Schools Calculation'!RNE$1,0),"")</f>
        <v/>
      </c>
      <c r="RNE123" s="50" t="str">
        <f>_xlfn.IFNA(VLOOKUP($B123,Schools,'HP Schools Calculation'!RNF$1,0),"")</f>
        <v/>
      </c>
      <c r="RNF123" s="50" t="str">
        <f>_xlfn.IFNA(VLOOKUP($B123,Schools,'HP Schools Calculation'!RNG$1,0),"")</f>
        <v/>
      </c>
      <c r="RNG123" s="50" t="str">
        <f>_xlfn.IFNA(VLOOKUP($B123,Schools,'HP Schools Calculation'!RNH$1,0),"")</f>
        <v/>
      </c>
      <c r="RNH123" s="50" t="str">
        <f>_xlfn.IFNA(VLOOKUP($B123,Schools,'HP Schools Calculation'!RNI$1,0),"")</f>
        <v/>
      </c>
      <c r="RNI123" s="50" t="str">
        <f>_xlfn.IFNA(VLOOKUP($B123,Schools,'HP Schools Calculation'!RNJ$1,0),"")</f>
        <v/>
      </c>
      <c r="RNJ123" s="50" t="str">
        <f>_xlfn.IFNA(VLOOKUP($B123,Schools,'HP Schools Calculation'!RNK$1,0),"")</f>
        <v/>
      </c>
      <c r="RNK123" s="50" t="str">
        <f>_xlfn.IFNA(VLOOKUP($B123,Schools,'HP Schools Calculation'!RNL$1,0),"")</f>
        <v/>
      </c>
      <c r="RNL123" s="50" t="str">
        <f>_xlfn.IFNA(VLOOKUP($B123,Schools,'HP Schools Calculation'!RNM$1,0),"")</f>
        <v/>
      </c>
      <c r="RNM123" s="50" t="str">
        <f>_xlfn.IFNA(VLOOKUP($B123,Schools,'HP Schools Calculation'!RNN$1,0),"")</f>
        <v/>
      </c>
      <c r="RNN123" s="50" t="str">
        <f>_xlfn.IFNA(VLOOKUP($B123,Schools,'HP Schools Calculation'!RNO$1,0),"")</f>
        <v/>
      </c>
      <c r="RNO123" s="50" t="str">
        <f>_xlfn.IFNA(VLOOKUP($B123,Schools,'HP Schools Calculation'!RNP$1,0),"")</f>
        <v/>
      </c>
      <c r="RNP123" s="50" t="str">
        <f>_xlfn.IFNA(VLOOKUP($B123,Schools,'HP Schools Calculation'!RNQ$1,0),"")</f>
        <v/>
      </c>
      <c r="RNQ123" s="50" t="str">
        <f>_xlfn.IFNA(VLOOKUP($B123,Schools,'HP Schools Calculation'!RNR$1,0),"")</f>
        <v/>
      </c>
      <c r="RNR123" s="50" t="str">
        <f>_xlfn.IFNA(VLOOKUP($B123,Schools,'HP Schools Calculation'!RNS$1,0),"")</f>
        <v/>
      </c>
      <c r="RNS123" s="50" t="str">
        <f>_xlfn.IFNA(VLOOKUP($B123,Schools,'HP Schools Calculation'!RNT$1,0),"")</f>
        <v/>
      </c>
      <c r="RNT123" s="50" t="str">
        <f>_xlfn.IFNA(VLOOKUP($B123,Schools,'HP Schools Calculation'!RNU$1,0),"")</f>
        <v/>
      </c>
      <c r="RNU123" s="50" t="str">
        <f>_xlfn.IFNA(VLOOKUP($B123,Schools,'HP Schools Calculation'!RNV$1,0),"")</f>
        <v/>
      </c>
      <c r="RNV123" s="50" t="str">
        <f>_xlfn.IFNA(VLOOKUP($B123,Schools,'HP Schools Calculation'!RNW$1,0),"")</f>
        <v/>
      </c>
      <c r="RNW123" s="50" t="str">
        <f>_xlfn.IFNA(VLOOKUP($B123,Schools,'HP Schools Calculation'!RNX$1,0),"")</f>
        <v/>
      </c>
      <c r="RNX123" s="50" t="str">
        <f>_xlfn.IFNA(VLOOKUP($B123,Schools,'HP Schools Calculation'!RNY$1,0),"")</f>
        <v/>
      </c>
      <c r="RNY123" s="50" t="str">
        <f>_xlfn.IFNA(VLOOKUP($B123,Schools,'HP Schools Calculation'!RNZ$1,0),"")</f>
        <v/>
      </c>
      <c r="RNZ123" s="50" t="str">
        <f>_xlfn.IFNA(VLOOKUP($B123,Schools,'HP Schools Calculation'!ROA$1,0),"")</f>
        <v/>
      </c>
      <c r="ROA123" s="50" t="str">
        <f>_xlfn.IFNA(VLOOKUP($B123,Schools,'HP Schools Calculation'!ROB$1,0),"")</f>
        <v/>
      </c>
      <c r="ROB123" s="50" t="str">
        <f>_xlfn.IFNA(VLOOKUP($B123,Schools,'HP Schools Calculation'!ROC$1,0),"")</f>
        <v/>
      </c>
      <c r="ROC123" s="50" t="str">
        <f>_xlfn.IFNA(VLOOKUP($B123,Schools,'HP Schools Calculation'!ROD$1,0),"")</f>
        <v/>
      </c>
      <c r="ROD123" s="50" t="str">
        <f>_xlfn.IFNA(VLOOKUP($B123,Schools,'HP Schools Calculation'!ROE$1,0),"")</f>
        <v/>
      </c>
      <c r="ROE123" s="50" t="str">
        <f>_xlfn.IFNA(VLOOKUP($B123,Schools,'HP Schools Calculation'!ROF$1,0),"")</f>
        <v/>
      </c>
      <c r="ROF123" s="50" t="str">
        <f>_xlfn.IFNA(VLOOKUP($B123,Schools,'HP Schools Calculation'!ROG$1,0),"")</f>
        <v/>
      </c>
      <c r="ROG123" s="50" t="str">
        <f>_xlfn.IFNA(VLOOKUP($B123,Schools,'HP Schools Calculation'!ROH$1,0),"")</f>
        <v/>
      </c>
      <c r="ROH123" s="50" t="str">
        <f>_xlfn.IFNA(VLOOKUP($B123,Schools,'HP Schools Calculation'!ROI$1,0),"")</f>
        <v/>
      </c>
      <c r="ROI123" s="50" t="str">
        <f>_xlfn.IFNA(VLOOKUP($B123,Schools,'HP Schools Calculation'!ROJ$1,0),"")</f>
        <v/>
      </c>
      <c r="ROJ123" s="50" t="str">
        <f>_xlfn.IFNA(VLOOKUP($B123,Schools,'HP Schools Calculation'!ROK$1,0),"")</f>
        <v/>
      </c>
      <c r="ROK123" s="50" t="str">
        <f>_xlfn.IFNA(VLOOKUP($B123,Schools,'HP Schools Calculation'!ROL$1,0),"")</f>
        <v/>
      </c>
      <c r="ROL123" s="50" t="str">
        <f>_xlfn.IFNA(VLOOKUP($B123,Schools,'HP Schools Calculation'!ROM$1,0),"")</f>
        <v/>
      </c>
      <c r="ROM123" s="50" t="str">
        <f>_xlfn.IFNA(VLOOKUP($B123,Schools,'HP Schools Calculation'!RON$1,0),"")</f>
        <v/>
      </c>
      <c r="RON123" s="50" t="str">
        <f>_xlfn.IFNA(VLOOKUP($B123,Schools,'HP Schools Calculation'!ROO$1,0),"")</f>
        <v/>
      </c>
      <c r="ROO123" s="50" t="str">
        <f>_xlfn.IFNA(VLOOKUP($B123,Schools,'HP Schools Calculation'!ROP$1,0),"")</f>
        <v/>
      </c>
      <c r="ROP123" s="50" t="str">
        <f>_xlfn.IFNA(VLOOKUP($B123,Schools,'HP Schools Calculation'!ROQ$1,0),"")</f>
        <v/>
      </c>
      <c r="ROQ123" s="50" t="str">
        <f>_xlfn.IFNA(VLOOKUP($B123,Schools,'HP Schools Calculation'!ROR$1,0),"")</f>
        <v/>
      </c>
      <c r="ROR123" s="50" t="str">
        <f>_xlfn.IFNA(VLOOKUP($B123,Schools,'HP Schools Calculation'!ROS$1,0),"")</f>
        <v/>
      </c>
      <c r="ROS123" s="50" t="str">
        <f>_xlfn.IFNA(VLOOKUP($B123,Schools,'HP Schools Calculation'!ROT$1,0),"")</f>
        <v/>
      </c>
      <c r="ROT123" s="50" t="str">
        <f>_xlfn.IFNA(VLOOKUP($B123,Schools,'HP Schools Calculation'!ROU$1,0),"")</f>
        <v/>
      </c>
      <c r="ROU123" s="50" t="str">
        <f>_xlfn.IFNA(VLOOKUP($B123,Schools,'HP Schools Calculation'!ROV$1,0),"")</f>
        <v/>
      </c>
      <c r="ROV123" s="50" t="str">
        <f>_xlfn.IFNA(VLOOKUP($B123,Schools,'HP Schools Calculation'!ROW$1,0),"")</f>
        <v/>
      </c>
      <c r="ROW123" s="50" t="str">
        <f>_xlfn.IFNA(VLOOKUP($B123,Schools,'HP Schools Calculation'!ROX$1,0),"")</f>
        <v/>
      </c>
      <c r="ROX123" s="50" t="str">
        <f>_xlfn.IFNA(VLOOKUP($B123,Schools,'HP Schools Calculation'!ROY$1,0),"")</f>
        <v/>
      </c>
      <c r="ROY123" s="50" t="str">
        <f>_xlfn.IFNA(VLOOKUP($B123,Schools,'HP Schools Calculation'!ROZ$1,0),"")</f>
        <v/>
      </c>
      <c r="ROZ123" s="50" t="str">
        <f>_xlfn.IFNA(VLOOKUP($B123,Schools,'HP Schools Calculation'!RPA$1,0),"")</f>
        <v/>
      </c>
      <c r="RPA123" s="50" t="str">
        <f>_xlfn.IFNA(VLOOKUP($B123,Schools,'HP Schools Calculation'!RPB$1,0),"")</f>
        <v/>
      </c>
      <c r="RPB123" s="50" t="str">
        <f>_xlfn.IFNA(VLOOKUP($B123,Schools,'HP Schools Calculation'!RPC$1,0),"")</f>
        <v/>
      </c>
      <c r="RPC123" s="50" t="str">
        <f>_xlfn.IFNA(VLOOKUP($B123,Schools,'HP Schools Calculation'!RPD$1,0),"")</f>
        <v/>
      </c>
      <c r="RPD123" s="50" t="str">
        <f>_xlfn.IFNA(VLOOKUP($B123,Schools,'HP Schools Calculation'!RPE$1,0),"")</f>
        <v/>
      </c>
      <c r="RPE123" s="50" t="str">
        <f>_xlfn.IFNA(VLOOKUP($B123,Schools,'HP Schools Calculation'!RPF$1,0),"")</f>
        <v/>
      </c>
      <c r="RPF123" s="50" t="str">
        <f>_xlfn.IFNA(VLOOKUP($B123,Schools,'HP Schools Calculation'!RPG$1,0),"")</f>
        <v/>
      </c>
      <c r="RPG123" s="50" t="str">
        <f>_xlfn.IFNA(VLOOKUP($B123,Schools,'HP Schools Calculation'!RPH$1,0),"")</f>
        <v/>
      </c>
      <c r="RPH123" s="50" t="str">
        <f>_xlfn.IFNA(VLOOKUP($B123,Schools,'HP Schools Calculation'!RPI$1,0),"")</f>
        <v/>
      </c>
      <c r="RPI123" s="50" t="str">
        <f>_xlfn.IFNA(VLOOKUP($B123,Schools,'HP Schools Calculation'!RPJ$1,0),"")</f>
        <v/>
      </c>
      <c r="RPJ123" s="50" t="str">
        <f>_xlfn.IFNA(VLOOKUP($B123,Schools,'HP Schools Calculation'!RPK$1,0),"")</f>
        <v/>
      </c>
      <c r="RPK123" s="50" t="str">
        <f>_xlfn.IFNA(VLOOKUP($B123,Schools,'HP Schools Calculation'!RPL$1,0),"")</f>
        <v/>
      </c>
      <c r="RPL123" s="50" t="str">
        <f>_xlfn.IFNA(VLOOKUP($B123,Schools,'HP Schools Calculation'!RPM$1,0),"")</f>
        <v/>
      </c>
      <c r="RPM123" s="50" t="str">
        <f>_xlfn.IFNA(VLOOKUP($B123,Schools,'HP Schools Calculation'!RPN$1,0),"")</f>
        <v/>
      </c>
      <c r="RPN123" s="50" t="str">
        <f>_xlfn.IFNA(VLOOKUP($B123,Schools,'HP Schools Calculation'!RPO$1,0),"")</f>
        <v/>
      </c>
      <c r="RPO123" s="50" t="str">
        <f>_xlfn.IFNA(VLOOKUP($B123,Schools,'HP Schools Calculation'!RPP$1,0),"")</f>
        <v/>
      </c>
      <c r="RPP123" s="50" t="str">
        <f>_xlfn.IFNA(VLOOKUP($B123,Schools,'HP Schools Calculation'!RPQ$1,0),"")</f>
        <v/>
      </c>
      <c r="RPQ123" s="50" t="str">
        <f>_xlfn.IFNA(VLOOKUP($B123,Schools,'HP Schools Calculation'!RPR$1,0),"")</f>
        <v/>
      </c>
      <c r="RPR123" s="50" t="str">
        <f>_xlfn.IFNA(VLOOKUP($B123,Schools,'HP Schools Calculation'!RPS$1,0),"")</f>
        <v/>
      </c>
      <c r="RPS123" s="50" t="str">
        <f>_xlfn.IFNA(VLOOKUP($B123,Schools,'HP Schools Calculation'!RPT$1,0),"")</f>
        <v/>
      </c>
      <c r="RPT123" s="50" t="str">
        <f>_xlfn.IFNA(VLOOKUP($B123,Schools,'HP Schools Calculation'!RPU$1,0),"")</f>
        <v/>
      </c>
      <c r="RPU123" s="50" t="str">
        <f>_xlfn.IFNA(VLOOKUP($B123,Schools,'HP Schools Calculation'!RPV$1,0),"")</f>
        <v/>
      </c>
      <c r="RPV123" s="50" t="str">
        <f>_xlfn.IFNA(VLOOKUP($B123,Schools,'HP Schools Calculation'!RPW$1,0),"")</f>
        <v/>
      </c>
      <c r="RPW123" s="50" t="str">
        <f>_xlfn.IFNA(VLOOKUP($B123,Schools,'HP Schools Calculation'!RPX$1,0),"")</f>
        <v/>
      </c>
      <c r="RPX123" s="50" t="str">
        <f>_xlfn.IFNA(VLOOKUP($B123,Schools,'HP Schools Calculation'!RPY$1,0),"")</f>
        <v/>
      </c>
      <c r="RPY123" s="50" t="str">
        <f>_xlfn.IFNA(VLOOKUP($B123,Schools,'HP Schools Calculation'!RPZ$1,0),"")</f>
        <v/>
      </c>
      <c r="RPZ123" s="50" t="str">
        <f>_xlfn.IFNA(VLOOKUP($B123,Schools,'HP Schools Calculation'!RQA$1,0),"")</f>
        <v/>
      </c>
      <c r="RQA123" s="50" t="str">
        <f>_xlfn.IFNA(VLOOKUP($B123,Schools,'HP Schools Calculation'!RQB$1,0),"")</f>
        <v/>
      </c>
      <c r="RQB123" s="50" t="str">
        <f>_xlfn.IFNA(VLOOKUP($B123,Schools,'HP Schools Calculation'!RQC$1,0),"")</f>
        <v/>
      </c>
      <c r="RQC123" s="50" t="str">
        <f>_xlfn.IFNA(VLOOKUP($B123,Schools,'HP Schools Calculation'!RQD$1,0),"")</f>
        <v/>
      </c>
      <c r="RQD123" s="50" t="str">
        <f>_xlfn.IFNA(VLOOKUP($B123,Schools,'HP Schools Calculation'!RQE$1,0),"")</f>
        <v/>
      </c>
      <c r="RQE123" s="50" t="str">
        <f>_xlfn.IFNA(VLOOKUP($B123,Schools,'HP Schools Calculation'!RQF$1,0),"")</f>
        <v/>
      </c>
      <c r="RQF123" s="50" t="str">
        <f>_xlfn.IFNA(VLOOKUP($B123,Schools,'HP Schools Calculation'!RQG$1,0),"")</f>
        <v/>
      </c>
      <c r="RQG123" s="50" t="str">
        <f>_xlfn.IFNA(VLOOKUP($B123,Schools,'HP Schools Calculation'!RQH$1,0),"")</f>
        <v/>
      </c>
      <c r="RQH123" s="50" t="str">
        <f>_xlfn.IFNA(VLOOKUP($B123,Schools,'HP Schools Calculation'!RQI$1,0),"")</f>
        <v/>
      </c>
      <c r="RQI123" s="50" t="str">
        <f>_xlfn.IFNA(VLOOKUP($B123,Schools,'HP Schools Calculation'!RQJ$1,0),"")</f>
        <v/>
      </c>
      <c r="RQJ123" s="50" t="str">
        <f>_xlfn.IFNA(VLOOKUP($B123,Schools,'HP Schools Calculation'!RQK$1,0),"")</f>
        <v/>
      </c>
      <c r="RQK123" s="50" t="str">
        <f>_xlfn.IFNA(VLOOKUP($B123,Schools,'HP Schools Calculation'!RQL$1,0),"")</f>
        <v/>
      </c>
      <c r="RQL123" s="50" t="str">
        <f>_xlfn.IFNA(VLOOKUP($B123,Schools,'HP Schools Calculation'!RQM$1,0),"")</f>
        <v/>
      </c>
      <c r="RQM123" s="50" t="str">
        <f>_xlfn.IFNA(VLOOKUP($B123,Schools,'HP Schools Calculation'!RQN$1,0),"")</f>
        <v/>
      </c>
      <c r="RQN123" s="50" t="str">
        <f>_xlfn.IFNA(VLOOKUP($B123,Schools,'HP Schools Calculation'!RQO$1,0),"")</f>
        <v/>
      </c>
      <c r="RQO123" s="50" t="str">
        <f>_xlfn.IFNA(VLOOKUP($B123,Schools,'HP Schools Calculation'!RQP$1,0),"")</f>
        <v/>
      </c>
      <c r="RQP123" s="50" t="str">
        <f>_xlfn.IFNA(VLOOKUP($B123,Schools,'HP Schools Calculation'!RQQ$1,0),"")</f>
        <v/>
      </c>
      <c r="RQQ123" s="50" t="str">
        <f>_xlfn.IFNA(VLOOKUP($B123,Schools,'HP Schools Calculation'!RQR$1,0),"")</f>
        <v/>
      </c>
      <c r="RQR123" s="50" t="str">
        <f>_xlfn.IFNA(VLOOKUP($B123,Schools,'HP Schools Calculation'!RQS$1,0),"")</f>
        <v/>
      </c>
      <c r="RQS123" s="50" t="str">
        <f>_xlfn.IFNA(VLOOKUP($B123,Schools,'HP Schools Calculation'!RQT$1,0),"")</f>
        <v/>
      </c>
      <c r="RQT123" s="50" t="str">
        <f>_xlfn.IFNA(VLOOKUP($B123,Schools,'HP Schools Calculation'!RQU$1,0),"")</f>
        <v/>
      </c>
      <c r="RQU123" s="50" t="str">
        <f>_xlfn.IFNA(VLOOKUP($B123,Schools,'HP Schools Calculation'!RQV$1,0),"")</f>
        <v/>
      </c>
      <c r="RQV123" s="50" t="str">
        <f>_xlfn.IFNA(VLOOKUP($B123,Schools,'HP Schools Calculation'!RQW$1,0),"")</f>
        <v/>
      </c>
      <c r="RQW123" s="50" t="str">
        <f>_xlfn.IFNA(VLOOKUP($B123,Schools,'HP Schools Calculation'!RQX$1,0),"")</f>
        <v/>
      </c>
      <c r="RQX123" s="50" t="str">
        <f>_xlfn.IFNA(VLOOKUP($B123,Schools,'HP Schools Calculation'!RQY$1,0),"")</f>
        <v/>
      </c>
      <c r="RQY123" s="50" t="str">
        <f>_xlfn.IFNA(VLOOKUP($B123,Schools,'HP Schools Calculation'!RQZ$1,0),"")</f>
        <v/>
      </c>
      <c r="RQZ123" s="50" t="str">
        <f>_xlfn.IFNA(VLOOKUP($B123,Schools,'HP Schools Calculation'!RRA$1,0),"")</f>
        <v/>
      </c>
      <c r="RRA123" s="50" t="str">
        <f>_xlfn.IFNA(VLOOKUP($B123,Schools,'HP Schools Calculation'!RRB$1,0),"")</f>
        <v/>
      </c>
      <c r="RRB123" s="50" t="str">
        <f>_xlfn.IFNA(VLOOKUP($B123,Schools,'HP Schools Calculation'!RRC$1,0),"")</f>
        <v/>
      </c>
      <c r="RRC123" s="50" t="str">
        <f>_xlfn.IFNA(VLOOKUP($B123,Schools,'HP Schools Calculation'!RRD$1,0),"")</f>
        <v/>
      </c>
      <c r="RRD123" s="50" t="str">
        <f>_xlfn.IFNA(VLOOKUP($B123,Schools,'HP Schools Calculation'!RRE$1,0),"")</f>
        <v/>
      </c>
      <c r="RRE123" s="50" t="str">
        <f>_xlfn.IFNA(VLOOKUP($B123,Schools,'HP Schools Calculation'!RRF$1,0),"")</f>
        <v/>
      </c>
      <c r="RRF123" s="50" t="str">
        <f>_xlfn.IFNA(VLOOKUP($B123,Schools,'HP Schools Calculation'!RRG$1,0),"")</f>
        <v/>
      </c>
      <c r="RRG123" s="50" t="str">
        <f>_xlfn.IFNA(VLOOKUP($B123,Schools,'HP Schools Calculation'!RRH$1,0),"")</f>
        <v/>
      </c>
      <c r="RRH123" s="50" t="str">
        <f>_xlfn.IFNA(VLOOKUP($B123,Schools,'HP Schools Calculation'!RRI$1,0),"")</f>
        <v/>
      </c>
      <c r="RRI123" s="50" t="str">
        <f>_xlfn.IFNA(VLOOKUP($B123,Schools,'HP Schools Calculation'!RRJ$1,0),"")</f>
        <v/>
      </c>
      <c r="RRJ123" s="50" t="str">
        <f>_xlfn.IFNA(VLOOKUP($B123,Schools,'HP Schools Calculation'!RRK$1,0),"")</f>
        <v/>
      </c>
      <c r="RRK123" s="50" t="str">
        <f>_xlfn.IFNA(VLOOKUP($B123,Schools,'HP Schools Calculation'!RRL$1,0),"")</f>
        <v/>
      </c>
      <c r="RRL123" s="50" t="str">
        <f>_xlfn.IFNA(VLOOKUP($B123,Schools,'HP Schools Calculation'!RRM$1,0),"")</f>
        <v/>
      </c>
      <c r="RRM123" s="50" t="str">
        <f>_xlfn.IFNA(VLOOKUP($B123,Schools,'HP Schools Calculation'!RRN$1,0),"")</f>
        <v/>
      </c>
      <c r="RRN123" s="50" t="str">
        <f>_xlfn.IFNA(VLOOKUP($B123,Schools,'HP Schools Calculation'!RRO$1,0),"")</f>
        <v/>
      </c>
      <c r="RRO123" s="50" t="str">
        <f>_xlfn.IFNA(VLOOKUP($B123,Schools,'HP Schools Calculation'!RRP$1,0),"")</f>
        <v/>
      </c>
      <c r="RRP123" s="50" t="str">
        <f>_xlfn.IFNA(VLOOKUP($B123,Schools,'HP Schools Calculation'!RRQ$1,0),"")</f>
        <v/>
      </c>
      <c r="RRQ123" s="50" t="str">
        <f>_xlfn.IFNA(VLOOKUP($B123,Schools,'HP Schools Calculation'!RRR$1,0),"")</f>
        <v/>
      </c>
      <c r="RRR123" s="50" t="str">
        <f>_xlfn.IFNA(VLOOKUP($B123,Schools,'HP Schools Calculation'!RRS$1,0),"")</f>
        <v/>
      </c>
      <c r="RRS123" s="50" t="str">
        <f>_xlfn.IFNA(VLOOKUP($B123,Schools,'HP Schools Calculation'!RRT$1,0),"")</f>
        <v/>
      </c>
      <c r="RRT123" s="50" t="str">
        <f>_xlfn.IFNA(VLOOKUP($B123,Schools,'HP Schools Calculation'!RRU$1,0),"")</f>
        <v/>
      </c>
      <c r="RRU123" s="50" t="str">
        <f>_xlfn.IFNA(VLOOKUP($B123,Schools,'HP Schools Calculation'!RRV$1,0),"")</f>
        <v/>
      </c>
      <c r="RRV123" s="50" t="str">
        <f>_xlfn.IFNA(VLOOKUP($B123,Schools,'HP Schools Calculation'!RRW$1,0),"")</f>
        <v/>
      </c>
      <c r="RRW123" s="50" t="str">
        <f>_xlfn.IFNA(VLOOKUP($B123,Schools,'HP Schools Calculation'!RRX$1,0),"")</f>
        <v/>
      </c>
      <c r="RRX123" s="50" t="str">
        <f>_xlfn.IFNA(VLOOKUP($B123,Schools,'HP Schools Calculation'!RRY$1,0),"")</f>
        <v/>
      </c>
      <c r="RRY123" s="50" t="str">
        <f>_xlfn.IFNA(VLOOKUP($B123,Schools,'HP Schools Calculation'!RRZ$1,0),"")</f>
        <v/>
      </c>
      <c r="RRZ123" s="50" t="str">
        <f>_xlfn.IFNA(VLOOKUP($B123,Schools,'HP Schools Calculation'!RSA$1,0),"")</f>
        <v/>
      </c>
      <c r="RSA123" s="50" t="str">
        <f>_xlfn.IFNA(VLOOKUP($B123,Schools,'HP Schools Calculation'!RSB$1,0),"")</f>
        <v/>
      </c>
      <c r="RSB123" s="50" t="str">
        <f>_xlfn.IFNA(VLOOKUP($B123,Schools,'HP Schools Calculation'!RSC$1,0),"")</f>
        <v/>
      </c>
      <c r="RSC123" s="50" t="str">
        <f>_xlfn.IFNA(VLOOKUP($B123,Schools,'HP Schools Calculation'!RSD$1,0),"")</f>
        <v/>
      </c>
      <c r="RSD123" s="50" t="str">
        <f>_xlfn.IFNA(VLOOKUP($B123,Schools,'HP Schools Calculation'!RSE$1,0),"")</f>
        <v/>
      </c>
      <c r="RSE123" s="50" t="str">
        <f>_xlfn.IFNA(VLOOKUP($B123,Schools,'HP Schools Calculation'!RSF$1,0),"")</f>
        <v/>
      </c>
      <c r="RSF123" s="50" t="str">
        <f>_xlfn.IFNA(VLOOKUP($B123,Schools,'HP Schools Calculation'!RSG$1,0),"")</f>
        <v/>
      </c>
      <c r="RSG123" s="50" t="str">
        <f>_xlfn.IFNA(VLOOKUP($B123,Schools,'HP Schools Calculation'!RSH$1,0),"")</f>
        <v/>
      </c>
      <c r="RSH123" s="50" t="str">
        <f>_xlfn.IFNA(VLOOKUP($B123,Schools,'HP Schools Calculation'!RSI$1,0),"")</f>
        <v/>
      </c>
      <c r="RSI123" s="50" t="str">
        <f>_xlfn.IFNA(VLOOKUP($B123,Schools,'HP Schools Calculation'!RSJ$1,0),"")</f>
        <v/>
      </c>
      <c r="RSJ123" s="50" t="str">
        <f>_xlfn.IFNA(VLOOKUP($B123,Schools,'HP Schools Calculation'!RSK$1,0),"")</f>
        <v/>
      </c>
      <c r="RSK123" s="50" t="str">
        <f>_xlfn.IFNA(VLOOKUP($B123,Schools,'HP Schools Calculation'!RSL$1,0),"")</f>
        <v/>
      </c>
      <c r="RSL123" s="50" t="str">
        <f>_xlfn.IFNA(VLOOKUP($B123,Schools,'HP Schools Calculation'!RSM$1,0),"")</f>
        <v/>
      </c>
      <c r="RSM123" s="50" t="str">
        <f>_xlfn.IFNA(VLOOKUP($B123,Schools,'HP Schools Calculation'!RSN$1,0),"")</f>
        <v/>
      </c>
      <c r="RSN123" s="50" t="str">
        <f>_xlfn.IFNA(VLOOKUP($B123,Schools,'HP Schools Calculation'!RSO$1,0),"")</f>
        <v/>
      </c>
      <c r="RSO123" s="50" t="str">
        <f>_xlfn.IFNA(VLOOKUP($B123,Schools,'HP Schools Calculation'!RSP$1,0),"")</f>
        <v/>
      </c>
      <c r="RSP123" s="50" t="str">
        <f>_xlfn.IFNA(VLOOKUP($B123,Schools,'HP Schools Calculation'!RSQ$1,0),"")</f>
        <v/>
      </c>
      <c r="RSQ123" s="50" t="str">
        <f>_xlfn.IFNA(VLOOKUP($B123,Schools,'HP Schools Calculation'!RSR$1,0),"")</f>
        <v/>
      </c>
      <c r="RSR123" s="50" t="str">
        <f>_xlfn.IFNA(VLOOKUP($B123,Schools,'HP Schools Calculation'!RSS$1,0),"")</f>
        <v/>
      </c>
      <c r="RSS123" s="50" t="str">
        <f>_xlfn.IFNA(VLOOKUP($B123,Schools,'HP Schools Calculation'!RST$1,0),"")</f>
        <v/>
      </c>
      <c r="RST123" s="50" t="str">
        <f>_xlfn.IFNA(VLOOKUP($B123,Schools,'HP Schools Calculation'!RSU$1,0),"")</f>
        <v/>
      </c>
      <c r="RSU123" s="50" t="str">
        <f>_xlfn.IFNA(VLOOKUP($B123,Schools,'HP Schools Calculation'!RSV$1,0),"")</f>
        <v/>
      </c>
      <c r="RSV123" s="50" t="str">
        <f>_xlfn.IFNA(VLOOKUP($B123,Schools,'HP Schools Calculation'!RSW$1,0),"")</f>
        <v/>
      </c>
      <c r="RSW123" s="50" t="str">
        <f>_xlfn.IFNA(VLOOKUP($B123,Schools,'HP Schools Calculation'!RSX$1,0),"")</f>
        <v/>
      </c>
      <c r="RSX123" s="50" t="str">
        <f>_xlfn.IFNA(VLOOKUP($B123,Schools,'HP Schools Calculation'!RSY$1,0),"")</f>
        <v/>
      </c>
      <c r="RSY123" s="50" t="str">
        <f>_xlfn.IFNA(VLOOKUP($B123,Schools,'HP Schools Calculation'!RSZ$1,0),"")</f>
        <v/>
      </c>
      <c r="RSZ123" s="50" t="str">
        <f>_xlfn.IFNA(VLOOKUP($B123,Schools,'HP Schools Calculation'!RTA$1,0),"")</f>
        <v/>
      </c>
      <c r="RTA123" s="50" t="str">
        <f>_xlfn.IFNA(VLOOKUP($B123,Schools,'HP Schools Calculation'!RTB$1,0),"")</f>
        <v/>
      </c>
      <c r="RTB123" s="50" t="str">
        <f>_xlfn.IFNA(VLOOKUP($B123,Schools,'HP Schools Calculation'!RTC$1,0),"")</f>
        <v/>
      </c>
      <c r="RTC123" s="50" t="str">
        <f>_xlfn.IFNA(VLOOKUP($B123,Schools,'HP Schools Calculation'!RTD$1,0),"")</f>
        <v/>
      </c>
      <c r="RTD123" s="50" t="str">
        <f>_xlfn.IFNA(VLOOKUP($B123,Schools,'HP Schools Calculation'!RTE$1,0),"")</f>
        <v/>
      </c>
      <c r="RTE123" s="50" t="str">
        <f>_xlfn.IFNA(VLOOKUP($B123,Schools,'HP Schools Calculation'!RTF$1,0),"")</f>
        <v/>
      </c>
      <c r="RTF123" s="50" t="str">
        <f>_xlfn.IFNA(VLOOKUP($B123,Schools,'HP Schools Calculation'!RTG$1,0),"")</f>
        <v/>
      </c>
      <c r="RTG123" s="50" t="str">
        <f>_xlfn.IFNA(VLOOKUP($B123,Schools,'HP Schools Calculation'!RTH$1,0),"")</f>
        <v/>
      </c>
      <c r="RTH123" s="50" t="str">
        <f>_xlfn.IFNA(VLOOKUP($B123,Schools,'HP Schools Calculation'!RTI$1,0),"")</f>
        <v/>
      </c>
      <c r="RTI123" s="50" t="str">
        <f>_xlfn.IFNA(VLOOKUP($B123,Schools,'HP Schools Calculation'!RTJ$1,0),"")</f>
        <v/>
      </c>
      <c r="RTJ123" s="50" t="str">
        <f>_xlfn.IFNA(VLOOKUP($B123,Schools,'HP Schools Calculation'!RTK$1,0),"")</f>
        <v/>
      </c>
      <c r="RTK123" s="50" t="str">
        <f>_xlfn.IFNA(VLOOKUP($B123,Schools,'HP Schools Calculation'!RTL$1,0),"")</f>
        <v/>
      </c>
      <c r="RTL123" s="50" t="str">
        <f>_xlfn.IFNA(VLOOKUP($B123,Schools,'HP Schools Calculation'!RTM$1,0),"")</f>
        <v/>
      </c>
      <c r="RTM123" s="50" t="str">
        <f>_xlfn.IFNA(VLOOKUP($B123,Schools,'HP Schools Calculation'!RTN$1,0),"")</f>
        <v/>
      </c>
      <c r="RTN123" s="50" t="str">
        <f>_xlfn.IFNA(VLOOKUP($B123,Schools,'HP Schools Calculation'!RTO$1,0),"")</f>
        <v/>
      </c>
      <c r="RTO123" s="50" t="str">
        <f>_xlfn.IFNA(VLOOKUP($B123,Schools,'HP Schools Calculation'!RTP$1,0),"")</f>
        <v/>
      </c>
      <c r="RTP123" s="50" t="str">
        <f>_xlfn.IFNA(VLOOKUP($B123,Schools,'HP Schools Calculation'!RTQ$1,0),"")</f>
        <v/>
      </c>
      <c r="RTQ123" s="50" t="str">
        <f>_xlfn.IFNA(VLOOKUP($B123,Schools,'HP Schools Calculation'!RTR$1,0),"")</f>
        <v/>
      </c>
      <c r="RTR123" s="50" t="str">
        <f>_xlfn.IFNA(VLOOKUP($B123,Schools,'HP Schools Calculation'!RTS$1,0),"")</f>
        <v/>
      </c>
      <c r="RTS123" s="50" t="str">
        <f>_xlfn.IFNA(VLOOKUP($B123,Schools,'HP Schools Calculation'!RTT$1,0),"")</f>
        <v/>
      </c>
      <c r="RTT123" s="50" t="str">
        <f>_xlfn.IFNA(VLOOKUP($B123,Schools,'HP Schools Calculation'!RTU$1,0),"")</f>
        <v/>
      </c>
      <c r="RTU123" s="50" t="str">
        <f>_xlfn.IFNA(VLOOKUP($B123,Schools,'HP Schools Calculation'!RTV$1,0),"")</f>
        <v/>
      </c>
      <c r="RTV123" s="50" t="str">
        <f>_xlfn.IFNA(VLOOKUP($B123,Schools,'HP Schools Calculation'!RTW$1,0),"")</f>
        <v/>
      </c>
      <c r="RTW123" s="50" t="str">
        <f>_xlfn.IFNA(VLOOKUP($B123,Schools,'HP Schools Calculation'!RTX$1,0),"")</f>
        <v/>
      </c>
      <c r="RTX123" s="50" t="str">
        <f>_xlfn.IFNA(VLOOKUP($B123,Schools,'HP Schools Calculation'!RTY$1,0),"")</f>
        <v/>
      </c>
      <c r="RTY123" s="50" t="str">
        <f>_xlfn.IFNA(VLOOKUP($B123,Schools,'HP Schools Calculation'!RTZ$1,0),"")</f>
        <v/>
      </c>
      <c r="RTZ123" s="50" t="str">
        <f>_xlfn.IFNA(VLOOKUP($B123,Schools,'HP Schools Calculation'!RUA$1,0),"")</f>
        <v/>
      </c>
      <c r="RUA123" s="50" t="str">
        <f>_xlfn.IFNA(VLOOKUP($B123,Schools,'HP Schools Calculation'!RUB$1,0),"")</f>
        <v/>
      </c>
      <c r="RUB123" s="50" t="str">
        <f>_xlfn.IFNA(VLOOKUP($B123,Schools,'HP Schools Calculation'!RUC$1,0),"")</f>
        <v/>
      </c>
      <c r="RUC123" s="50" t="str">
        <f>_xlfn.IFNA(VLOOKUP($B123,Schools,'HP Schools Calculation'!RUD$1,0),"")</f>
        <v/>
      </c>
      <c r="RUD123" s="50" t="str">
        <f>_xlfn.IFNA(VLOOKUP($B123,Schools,'HP Schools Calculation'!RUE$1,0),"")</f>
        <v/>
      </c>
      <c r="RUE123" s="50" t="str">
        <f>_xlfn.IFNA(VLOOKUP($B123,Schools,'HP Schools Calculation'!RUF$1,0),"")</f>
        <v/>
      </c>
      <c r="RUF123" s="50" t="str">
        <f>_xlfn.IFNA(VLOOKUP($B123,Schools,'HP Schools Calculation'!RUG$1,0),"")</f>
        <v/>
      </c>
      <c r="RUG123" s="50" t="str">
        <f>_xlfn.IFNA(VLOOKUP($B123,Schools,'HP Schools Calculation'!RUH$1,0),"")</f>
        <v/>
      </c>
      <c r="RUH123" s="50" t="str">
        <f>_xlfn.IFNA(VLOOKUP($B123,Schools,'HP Schools Calculation'!RUI$1,0),"")</f>
        <v/>
      </c>
      <c r="RUI123" s="50" t="str">
        <f>_xlfn.IFNA(VLOOKUP($B123,Schools,'HP Schools Calculation'!RUJ$1,0),"")</f>
        <v/>
      </c>
      <c r="RUJ123" s="50" t="str">
        <f>_xlfn.IFNA(VLOOKUP($B123,Schools,'HP Schools Calculation'!RUK$1,0),"")</f>
        <v/>
      </c>
      <c r="RUK123" s="50" t="str">
        <f>_xlfn.IFNA(VLOOKUP($B123,Schools,'HP Schools Calculation'!RUL$1,0),"")</f>
        <v/>
      </c>
      <c r="RUL123" s="50" t="str">
        <f>_xlfn.IFNA(VLOOKUP($B123,Schools,'HP Schools Calculation'!RUM$1,0),"")</f>
        <v/>
      </c>
      <c r="RUM123" s="50" t="str">
        <f>_xlfn.IFNA(VLOOKUP($B123,Schools,'HP Schools Calculation'!RUN$1,0),"")</f>
        <v/>
      </c>
      <c r="RUN123" s="50" t="str">
        <f>_xlfn.IFNA(VLOOKUP($B123,Schools,'HP Schools Calculation'!RUO$1,0),"")</f>
        <v/>
      </c>
      <c r="RUO123" s="50" t="str">
        <f>_xlfn.IFNA(VLOOKUP($B123,Schools,'HP Schools Calculation'!RUP$1,0),"")</f>
        <v/>
      </c>
      <c r="RUP123" s="50" t="str">
        <f>_xlfn.IFNA(VLOOKUP($B123,Schools,'HP Schools Calculation'!RUQ$1,0),"")</f>
        <v/>
      </c>
      <c r="RUQ123" s="50" t="str">
        <f>_xlfn.IFNA(VLOOKUP($B123,Schools,'HP Schools Calculation'!RUR$1,0),"")</f>
        <v/>
      </c>
      <c r="RUR123" s="50" t="str">
        <f>_xlfn.IFNA(VLOOKUP($B123,Schools,'HP Schools Calculation'!RUS$1,0),"")</f>
        <v/>
      </c>
      <c r="RUS123" s="50" t="str">
        <f>_xlfn.IFNA(VLOOKUP($B123,Schools,'HP Schools Calculation'!RUT$1,0),"")</f>
        <v/>
      </c>
      <c r="RUT123" s="50" t="str">
        <f>_xlfn.IFNA(VLOOKUP($B123,Schools,'HP Schools Calculation'!RUU$1,0),"")</f>
        <v/>
      </c>
      <c r="RUU123" s="50" t="str">
        <f>_xlfn.IFNA(VLOOKUP($B123,Schools,'HP Schools Calculation'!RUV$1,0),"")</f>
        <v/>
      </c>
      <c r="RUV123" s="50" t="str">
        <f>_xlfn.IFNA(VLOOKUP($B123,Schools,'HP Schools Calculation'!RUW$1,0),"")</f>
        <v/>
      </c>
      <c r="RUW123" s="50" t="str">
        <f>_xlfn.IFNA(VLOOKUP($B123,Schools,'HP Schools Calculation'!RUX$1,0),"")</f>
        <v/>
      </c>
      <c r="RUX123" s="50" t="str">
        <f>_xlfn.IFNA(VLOOKUP($B123,Schools,'HP Schools Calculation'!RUY$1,0),"")</f>
        <v/>
      </c>
      <c r="RUY123" s="50" t="str">
        <f>_xlfn.IFNA(VLOOKUP($B123,Schools,'HP Schools Calculation'!RUZ$1,0),"")</f>
        <v/>
      </c>
      <c r="RUZ123" s="50" t="str">
        <f>_xlfn.IFNA(VLOOKUP($B123,Schools,'HP Schools Calculation'!RVA$1,0),"")</f>
        <v/>
      </c>
      <c r="RVA123" s="50" t="str">
        <f>_xlfn.IFNA(VLOOKUP($B123,Schools,'HP Schools Calculation'!RVB$1,0),"")</f>
        <v/>
      </c>
      <c r="RVB123" s="50" t="str">
        <f>_xlfn.IFNA(VLOOKUP($B123,Schools,'HP Schools Calculation'!RVC$1,0),"")</f>
        <v/>
      </c>
      <c r="RVC123" s="50" t="str">
        <f>_xlfn.IFNA(VLOOKUP($B123,Schools,'HP Schools Calculation'!RVD$1,0),"")</f>
        <v/>
      </c>
      <c r="RVD123" s="50" t="str">
        <f>_xlfn.IFNA(VLOOKUP($B123,Schools,'HP Schools Calculation'!RVE$1,0),"")</f>
        <v/>
      </c>
      <c r="RVE123" s="50" t="str">
        <f>_xlfn.IFNA(VLOOKUP($B123,Schools,'HP Schools Calculation'!RVF$1,0),"")</f>
        <v/>
      </c>
      <c r="RVF123" s="50" t="str">
        <f>_xlfn.IFNA(VLOOKUP($B123,Schools,'HP Schools Calculation'!RVG$1,0),"")</f>
        <v/>
      </c>
      <c r="RVG123" s="50" t="str">
        <f>_xlfn.IFNA(VLOOKUP($B123,Schools,'HP Schools Calculation'!RVH$1,0),"")</f>
        <v/>
      </c>
      <c r="RVH123" s="50" t="str">
        <f>_xlfn.IFNA(VLOOKUP($B123,Schools,'HP Schools Calculation'!RVI$1,0),"")</f>
        <v/>
      </c>
      <c r="RVI123" s="50" t="str">
        <f>_xlfn.IFNA(VLOOKUP($B123,Schools,'HP Schools Calculation'!RVJ$1,0),"")</f>
        <v/>
      </c>
      <c r="RVJ123" s="50" t="str">
        <f>_xlfn.IFNA(VLOOKUP($B123,Schools,'HP Schools Calculation'!RVK$1,0),"")</f>
        <v/>
      </c>
      <c r="RVK123" s="50" t="str">
        <f>_xlfn.IFNA(VLOOKUP($B123,Schools,'HP Schools Calculation'!RVL$1,0),"")</f>
        <v/>
      </c>
      <c r="RVL123" s="50" t="str">
        <f>_xlfn.IFNA(VLOOKUP($B123,Schools,'HP Schools Calculation'!RVM$1,0),"")</f>
        <v/>
      </c>
      <c r="RVM123" s="50" t="str">
        <f>_xlfn.IFNA(VLOOKUP($B123,Schools,'HP Schools Calculation'!RVN$1,0),"")</f>
        <v/>
      </c>
      <c r="RVN123" s="50" t="str">
        <f>_xlfn.IFNA(VLOOKUP($B123,Schools,'HP Schools Calculation'!RVO$1,0),"")</f>
        <v/>
      </c>
      <c r="RVO123" s="50" t="str">
        <f>_xlfn.IFNA(VLOOKUP($B123,Schools,'HP Schools Calculation'!RVP$1,0),"")</f>
        <v/>
      </c>
      <c r="RVP123" s="50" t="str">
        <f>_xlfn.IFNA(VLOOKUP($B123,Schools,'HP Schools Calculation'!RVQ$1,0),"")</f>
        <v/>
      </c>
      <c r="RVQ123" s="50" t="str">
        <f>_xlfn.IFNA(VLOOKUP($B123,Schools,'HP Schools Calculation'!RVR$1,0),"")</f>
        <v/>
      </c>
      <c r="RVR123" s="50" t="str">
        <f>_xlfn.IFNA(VLOOKUP($B123,Schools,'HP Schools Calculation'!RVS$1,0),"")</f>
        <v/>
      </c>
      <c r="RVS123" s="50" t="str">
        <f>_xlfn.IFNA(VLOOKUP($B123,Schools,'HP Schools Calculation'!RVT$1,0),"")</f>
        <v/>
      </c>
      <c r="RVT123" s="50" t="str">
        <f>_xlfn.IFNA(VLOOKUP($B123,Schools,'HP Schools Calculation'!RVU$1,0),"")</f>
        <v/>
      </c>
      <c r="RVU123" s="50" t="str">
        <f>_xlfn.IFNA(VLOOKUP($B123,Schools,'HP Schools Calculation'!RVV$1,0),"")</f>
        <v/>
      </c>
      <c r="RVV123" s="50" t="str">
        <f>_xlfn.IFNA(VLOOKUP($B123,Schools,'HP Schools Calculation'!RVW$1,0),"")</f>
        <v/>
      </c>
      <c r="RVW123" s="50" t="str">
        <f>_xlfn.IFNA(VLOOKUP($B123,Schools,'HP Schools Calculation'!RVX$1,0),"")</f>
        <v/>
      </c>
      <c r="RVX123" s="50" t="str">
        <f>_xlfn.IFNA(VLOOKUP($B123,Schools,'HP Schools Calculation'!RVY$1,0),"")</f>
        <v/>
      </c>
      <c r="RVY123" s="50" t="str">
        <f>_xlfn.IFNA(VLOOKUP($B123,Schools,'HP Schools Calculation'!RVZ$1,0),"")</f>
        <v/>
      </c>
      <c r="RVZ123" s="50" t="str">
        <f>_xlfn.IFNA(VLOOKUP($B123,Schools,'HP Schools Calculation'!RWA$1,0),"")</f>
        <v/>
      </c>
      <c r="RWA123" s="50" t="str">
        <f>_xlfn.IFNA(VLOOKUP($B123,Schools,'HP Schools Calculation'!RWB$1,0),"")</f>
        <v/>
      </c>
      <c r="RWB123" s="50" t="str">
        <f>_xlfn.IFNA(VLOOKUP($B123,Schools,'HP Schools Calculation'!RWC$1,0),"")</f>
        <v/>
      </c>
      <c r="RWC123" s="50" t="str">
        <f>_xlfn.IFNA(VLOOKUP($B123,Schools,'HP Schools Calculation'!RWD$1,0),"")</f>
        <v/>
      </c>
      <c r="RWD123" s="50" t="str">
        <f>_xlfn.IFNA(VLOOKUP($B123,Schools,'HP Schools Calculation'!RWE$1,0),"")</f>
        <v/>
      </c>
      <c r="RWE123" s="50" t="str">
        <f>_xlfn.IFNA(VLOOKUP($B123,Schools,'HP Schools Calculation'!RWF$1,0),"")</f>
        <v/>
      </c>
      <c r="RWF123" s="50" t="str">
        <f>_xlfn.IFNA(VLOOKUP($B123,Schools,'HP Schools Calculation'!RWG$1,0),"")</f>
        <v/>
      </c>
      <c r="RWG123" s="50" t="str">
        <f>_xlfn.IFNA(VLOOKUP($B123,Schools,'HP Schools Calculation'!RWH$1,0),"")</f>
        <v/>
      </c>
      <c r="RWH123" s="50" t="str">
        <f>_xlfn.IFNA(VLOOKUP($B123,Schools,'HP Schools Calculation'!RWI$1,0),"")</f>
        <v/>
      </c>
      <c r="RWI123" s="50" t="str">
        <f>_xlfn.IFNA(VLOOKUP($B123,Schools,'HP Schools Calculation'!RWJ$1,0),"")</f>
        <v/>
      </c>
      <c r="RWJ123" s="50" t="str">
        <f>_xlfn.IFNA(VLOOKUP($B123,Schools,'HP Schools Calculation'!RWK$1,0),"")</f>
        <v/>
      </c>
      <c r="RWK123" s="50" t="str">
        <f>_xlfn.IFNA(VLOOKUP($B123,Schools,'HP Schools Calculation'!RWL$1,0),"")</f>
        <v/>
      </c>
      <c r="RWL123" s="50" t="str">
        <f>_xlfn.IFNA(VLOOKUP($B123,Schools,'HP Schools Calculation'!RWM$1,0),"")</f>
        <v/>
      </c>
      <c r="RWM123" s="50" t="str">
        <f>_xlfn.IFNA(VLOOKUP($B123,Schools,'HP Schools Calculation'!RWN$1,0),"")</f>
        <v/>
      </c>
      <c r="RWN123" s="50" t="str">
        <f>_xlfn.IFNA(VLOOKUP($B123,Schools,'HP Schools Calculation'!RWO$1,0),"")</f>
        <v/>
      </c>
      <c r="RWO123" s="50" t="str">
        <f>_xlfn.IFNA(VLOOKUP($B123,Schools,'HP Schools Calculation'!RWP$1,0),"")</f>
        <v/>
      </c>
      <c r="RWP123" s="50" t="str">
        <f>_xlfn.IFNA(VLOOKUP($B123,Schools,'HP Schools Calculation'!RWQ$1,0),"")</f>
        <v/>
      </c>
      <c r="RWQ123" s="50" t="str">
        <f>_xlfn.IFNA(VLOOKUP($B123,Schools,'HP Schools Calculation'!RWR$1,0),"")</f>
        <v/>
      </c>
      <c r="RWR123" s="50" t="str">
        <f>_xlfn.IFNA(VLOOKUP($B123,Schools,'HP Schools Calculation'!RWS$1,0),"")</f>
        <v/>
      </c>
      <c r="RWS123" s="50" t="str">
        <f>_xlfn.IFNA(VLOOKUP($B123,Schools,'HP Schools Calculation'!RWT$1,0),"")</f>
        <v/>
      </c>
      <c r="RWT123" s="50" t="str">
        <f>_xlfn.IFNA(VLOOKUP($B123,Schools,'HP Schools Calculation'!RWU$1,0),"")</f>
        <v/>
      </c>
      <c r="RWU123" s="50" t="str">
        <f>_xlfn.IFNA(VLOOKUP($B123,Schools,'HP Schools Calculation'!RWV$1,0),"")</f>
        <v/>
      </c>
      <c r="RWV123" s="50" t="str">
        <f>_xlfn.IFNA(VLOOKUP($B123,Schools,'HP Schools Calculation'!RWW$1,0),"")</f>
        <v/>
      </c>
      <c r="RWW123" s="50" t="str">
        <f>_xlfn.IFNA(VLOOKUP($B123,Schools,'HP Schools Calculation'!RWX$1,0),"")</f>
        <v/>
      </c>
      <c r="RWX123" s="50" t="str">
        <f>_xlfn.IFNA(VLOOKUP($B123,Schools,'HP Schools Calculation'!RWY$1,0),"")</f>
        <v/>
      </c>
      <c r="RWY123" s="50" t="str">
        <f>_xlfn.IFNA(VLOOKUP($B123,Schools,'HP Schools Calculation'!RWZ$1,0),"")</f>
        <v/>
      </c>
      <c r="RWZ123" s="50" t="str">
        <f>_xlfn.IFNA(VLOOKUP($B123,Schools,'HP Schools Calculation'!RXA$1,0),"")</f>
        <v/>
      </c>
      <c r="RXA123" s="50" t="str">
        <f>_xlfn.IFNA(VLOOKUP($B123,Schools,'HP Schools Calculation'!RXB$1,0),"")</f>
        <v/>
      </c>
      <c r="RXB123" s="50" t="str">
        <f>_xlfn.IFNA(VLOOKUP($B123,Schools,'HP Schools Calculation'!RXC$1,0),"")</f>
        <v/>
      </c>
      <c r="RXC123" s="50" t="str">
        <f>_xlfn.IFNA(VLOOKUP($B123,Schools,'HP Schools Calculation'!RXD$1,0),"")</f>
        <v/>
      </c>
      <c r="RXD123" s="50" t="str">
        <f>_xlfn.IFNA(VLOOKUP($B123,Schools,'HP Schools Calculation'!RXE$1,0),"")</f>
        <v/>
      </c>
      <c r="RXE123" s="50" t="str">
        <f>_xlfn.IFNA(VLOOKUP($B123,Schools,'HP Schools Calculation'!RXF$1,0),"")</f>
        <v/>
      </c>
      <c r="RXF123" s="50" t="str">
        <f>_xlfn.IFNA(VLOOKUP($B123,Schools,'HP Schools Calculation'!RXG$1,0),"")</f>
        <v/>
      </c>
      <c r="RXG123" s="50" t="str">
        <f>_xlfn.IFNA(VLOOKUP($B123,Schools,'HP Schools Calculation'!RXH$1,0),"")</f>
        <v/>
      </c>
      <c r="RXH123" s="50" t="str">
        <f>_xlfn.IFNA(VLOOKUP($B123,Schools,'HP Schools Calculation'!RXI$1,0),"")</f>
        <v/>
      </c>
      <c r="RXI123" s="50" t="str">
        <f>_xlfn.IFNA(VLOOKUP($B123,Schools,'HP Schools Calculation'!RXJ$1,0),"")</f>
        <v/>
      </c>
      <c r="RXJ123" s="50" t="str">
        <f>_xlfn.IFNA(VLOOKUP($B123,Schools,'HP Schools Calculation'!RXK$1,0),"")</f>
        <v/>
      </c>
      <c r="RXK123" s="50" t="str">
        <f>_xlfn.IFNA(VLOOKUP($B123,Schools,'HP Schools Calculation'!RXL$1,0),"")</f>
        <v/>
      </c>
      <c r="RXL123" s="50" t="str">
        <f>_xlfn.IFNA(VLOOKUP($B123,Schools,'HP Schools Calculation'!RXM$1,0),"")</f>
        <v/>
      </c>
      <c r="RXM123" s="50" t="str">
        <f>_xlfn.IFNA(VLOOKUP($B123,Schools,'HP Schools Calculation'!RXN$1,0),"")</f>
        <v/>
      </c>
      <c r="RXN123" s="50" t="str">
        <f>_xlfn.IFNA(VLOOKUP($B123,Schools,'HP Schools Calculation'!RXO$1,0),"")</f>
        <v/>
      </c>
      <c r="RXO123" s="50" t="str">
        <f>_xlfn.IFNA(VLOOKUP($B123,Schools,'HP Schools Calculation'!RXP$1,0),"")</f>
        <v/>
      </c>
      <c r="RXP123" s="50" t="str">
        <f>_xlfn.IFNA(VLOOKUP($B123,Schools,'HP Schools Calculation'!RXQ$1,0),"")</f>
        <v/>
      </c>
      <c r="RXQ123" s="50" t="str">
        <f>_xlfn.IFNA(VLOOKUP($B123,Schools,'HP Schools Calculation'!RXR$1,0),"")</f>
        <v/>
      </c>
      <c r="RXR123" s="50" t="str">
        <f>_xlfn.IFNA(VLOOKUP($B123,Schools,'HP Schools Calculation'!RXS$1,0),"")</f>
        <v/>
      </c>
      <c r="RXS123" s="50" t="str">
        <f>_xlfn.IFNA(VLOOKUP($B123,Schools,'HP Schools Calculation'!RXT$1,0),"")</f>
        <v/>
      </c>
      <c r="RXT123" s="50" t="str">
        <f>_xlfn.IFNA(VLOOKUP($B123,Schools,'HP Schools Calculation'!RXU$1,0),"")</f>
        <v/>
      </c>
      <c r="RXU123" s="50" t="str">
        <f>_xlfn.IFNA(VLOOKUP($B123,Schools,'HP Schools Calculation'!RXV$1,0),"")</f>
        <v/>
      </c>
      <c r="RXV123" s="50" t="str">
        <f>_xlfn.IFNA(VLOOKUP($B123,Schools,'HP Schools Calculation'!RXW$1,0),"")</f>
        <v/>
      </c>
      <c r="RXW123" s="50" t="str">
        <f>_xlfn.IFNA(VLOOKUP($B123,Schools,'HP Schools Calculation'!RXX$1,0),"")</f>
        <v/>
      </c>
      <c r="RXX123" s="50" t="str">
        <f>_xlfn.IFNA(VLOOKUP($B123,Schools,'HP Schools Calculation'!RXY$1,0),"")</f>
        <v/>
      </c>
      <c r="RXY123" s="50" t="str">
        <f>_xlfn.IFNA(VLOOKUP($B123,Schools,'HP Schools Calculation'!RXZ$1,0),"")</f>
        <v/>
      </c>
      <c r="RXZ123" s="50" t="str">
        <f>_xlfn.IFNA(VLOOKUP($B123,Schools,'HP Schools Calculation'!RYA$1,0),"")</f>
        <v/>
      </c>
      <c r="RYA123" s="50" t="str">
        <f>_xlfn.IFNA(VLOOKUP($B123,Schools,'HP Schools Calculation'!RYB$1,0),"")</f>
        <v/>
      </c>
      <c r="RYB123" s="50" t="str">
        <f>_xlfn.IFNA(VLOOKUP($B123,Schools,'HP Schools Calculation'!RYC$1,0),"")</f>
        <v/>
      </c>
      <c r="RYC123" s="50" t="str">
        <f>_xlfn.IFNA(VLOOKUP($B123,Schools,'HP Schools Calculation'!RYD$1,0),"")</f>
        <v/>
      </c>
      <c r="RYD123" s="50" t="str">
        <f>_xlfn.IFNA(VLOOKUP($B123,Schools,'HP Schools Calculation'!RYE$1,0),"")</f>
        <v/>
      </c>
      <c r="RYE123" s="50" t="str">
        <f>_xlfn.IFNA(VLOOKUP($B123,Schools,'HP Schools Calculation'!RYF$1,0),"")</f>
        <v/>
      </c>
      <c r="RYF123" s="50" t="str">
        <f>_xlfn.IFNA(VLOOKUP($B123,Schools,'HP Schools Calculation'!RYG$1,0),"")</f>
        <v/>
      </c>
      <c r="RYG123" s="50" t="str">
        <f>_xlfn.IFNA(VLOOKUP($B123,Schools,'HP Schools Calculation'!RYH$1,0),"")</f>
        <v/>
      </c>
      <c r="RYH123" s="50" t="str">
        <f>_xlfn.IFNA(VLOOKUP($B123,Schools,'HP Schools Calculation'!RYI$1,0),"")</f>
        <v/>
      </c>
      <c r="RYI123" s="50" t="str">
        <f>_xlfn.IFNA(VLOOKUP($B123,Schools,'HP Schools Calculation'!RYJ$1,0),"")</f>
        <v/>
      </c>
      <c r="RYJ123" s="50" t="str">
        <f>_xlfn.IFNA(VLOOKUP($B123,Schools,'HP Schools Calculation'!RYK$1,0),"")</f>
        <v/>
      </c>
      <c r="RYK123" s="50" t="str">
        <f>_xlfn.IFNA(VLOOKUP($B123,Schools,'HP Schools Calculation'!RYL$1,0),"")</f>
        <v/>
      </c>
      <c r="RYL123" s="50" t="str">
        <f>_xlfn.IFNA(VLOOKUP($B123,Schools,'HP Schools Calculation'!RYM$1,0),"")</f>
        <v/>
      </c>
      <c r="RYM123" s="50" t="str">
        <f>_xlfn.IFNA(VLOOKUP($B123,Schools,'HP Schools Calculation'!RYN$1,0),"")</f>
        <v/>
      </c>
      <c r="RYN123" s="50" t="str">
        <f>_xlfn.IFNA(VLOOKUP($B123,Schools,'HP Schools Calculation'!RYO$1,0),"")</f>
        <v/>
      </c>
      <c r="RYO123" s="50" t="str">
        <f>_xlfn.IFNA(VLOOKUP($B123,Schools,'HP Schools Calculation'!RYP$1,0),"")</f>
        <v/>
      </c>
      <c r="RYP123" s="50" t="str">
        <f>_xlfn.IFNA(VLOOKUP($B123,Schools,'HP Schools Calculation'!RYQ$1,0),"")</f>
        <v/>
      </c>
      <c r="RYQ123" s="50" t="str">
        <f>_xlfn.IFNA(VLOOKUP($B123,Schools,'HP Schools Calculation'!RYR$1,0),"")</f>
        <v/>
      </c>
      <c r="RYR123" s="50" t="str">
        <f>_xlfn.IFNA(VLOOKUP($B123,Schools,'HP Schools Calculation'!RYS$1,0),"")</f>
        <v/>
      </c>
      <c r="RYS123" s="50" t="str">
        <f>_xlfn.IFNA(VLOOKUP($B123,Schools,'HP Schools Calculation'!RYT$1,0),"")</f>
        <v/>
      </c>
      <c r="RYT123" s="50" t="str">
        <f>_xlfn.IFNA(VLOOKUP($B123,Schools,'HP Schools Calculation'!RYU$1,0),"")</f>
        <v/>
      </c>
      <c r="RYU123" s="50" t="str">
        <f>_xlfn.IFNA(VLOOKUP($B123,Schools,'HP Schools Calculation'!RYV$1,0),"")</f>
        <v/>
      </c>
      <c r="RYV123" s="50" t="str">
        <f>_xlfn.IFNA(VLOOKUP($B123,Schools,'HP Schools Calculation'!RYW$1,0),"")</f>
        <v/>
      </c>
      <c r="RYW123" s="50" t="str">
        <f>_xlfn.IFNA(VLOOKUP($B123,Schools,'HP Schools Calculation'!RYX$1,0),"")</f>
        <v/>
      </c>
      <c r="RYX123" s="50" t="str">
        <f>_xlfn.IFNA(VLOOKUP($B123,Schools,'HP Schools Calculation'!RYY$1,0),"")</f>
        <v/>
      </c>
      <c r="RYY123" s="50" t="str">
        <f>_xlfn.IFNA(VLOOKUP($B123,Schools,'HP Schools Calculation'!RYZ$1,0),"")</f>
        <v/>
      </c>
      <c r="RYZ123" s="50" t="str">
        <f>_xlfn.IFNA(VLOOKUP($B123,Schools,'HP Schools Calculation'!RZA$1,0),"")</f>
        <v/>
      </c>
      <c r="RZA123" s="50" t="str">
        <f>_xlfn.IFNA(VLOOKUP($B123,Schools,'HP Schools Calculation'!RZB$1,0),"")</f>
        <v/>
      </c>
      <c r="RZB123" s="50" t="str">
        <f>_xlfn.IFNA(VLOOKUP($B123,Schools,'HP Schools Calculation'!RZC$1,0),"")</f>
        <v/>
      </c>
      <c r="RZC123" s="50" t="str">
        <f>_xlfn.IFNA(VLOOKUP($B123,Schools,'HP Schools Calculation'!RZD$1,0),"")</f>
        <v/>
      </c>
      <c r="RZD123" s="50" t="str">
        <f>_xlfn.IFNA(VLOOKUP($B123,Schools,'HP Schools Calculation'!RZE$1,0),"")</f>
        <v/>
      </c>
      <c r="RZE123" s="50" t="str">
        <f>_xlfn.IFNA(VLOOKUP($B123,Schools,'HP Schools Calculation'!RZF$1,0),"")</f>
        <v/>
      </c>
      <c r="RZF123" s="50" t="str">
        <f>_xlfn.IFNA(VLOOKUP($B123,Schools,'HP Schools Calculation'!RZG$1,0),"")</f>
        <v/>
      </c>
      <c r="RZG123" s="50" t="str">
        <f>_xlfn.IFNA(VLOOKUP($B123,Schools,'HP Schools Calculation'!RZH$1,0),"")</f>
        <v/>
      </c>
      <c r="RZH123" s="50" t="str">
        <f>_xlfn.IFNA(VLOOKUP($B123,Schools,'HP Schools Calculation'!RZI$1,0),"")</f>
        <v/>
      </c>
      <c r="RZI123" s="50" t="str">
        <f>_xlfn.IFNA(VLOOKUP($B123,Schools,'HP Schools Calculation'!RZJ$1,0),"")</f>
        <v/>
      </c>
      <c r="RZJ123" s="50" t="str">
        <f>_xlfn.IFNA(VLOOKUP($B123,Schools,'HP Schools Calculation'!RZK$1,0),"")</f>
        <v/>
      </c>
      <c r="RZK123" s="50" t="str">
        <f>_xlfn.IFNA(VLOOKUP($B123,Schools,'HP Schools Calculation'!RZL$1,0),"")</f>
        <v/>
      </c>
      <c r="RZL123" s="50" t="str">
        <f>_xlfn.IFNA(VLOOKUP($B123,Schools,'HP Schools Calculation'!RZM$1,0),"")</f>
        <v/>
      </c>
      <c r="RZM123" s="50" t="str">
        <f>_xlfn.IFNA(VLOOKUP($B123,Schools,'HP Schools Calculation'!RZN$1,0),"")</f>
        <v/>
      </c>
      <c r="RZN123" s="50" t="str">
        <f>_xlfn.IFNA(VLOOKUP($B123,Schools,'HP Schools Calculation'!RZO$1,0),"")</f>
        <v/>
      </c>
      <c r="RZO123" s="50" t="str">
        <f>_xlfn.IFNA(VLOOKUP($B123,Schools,'HP Schools Calculation'!RZP$1,0),"")</f>
        <v/>
      </c>
      <c r="RZP123" s="50" t="str">
        <f>_xlfn.IFNA(VLOOKUP($B123,Schools,'HP Schools Calculation'!RZQ$1,0),"")</f>
        <v/>
      </c>
      <c r="RZQ123" s="50" t="str">
        <f>_xlfn.IFNA(VLOOKUP($B123,Schools,'HP Schools Calculation'!RZR$1,0),"")</f>
        <v/>
      </c>
      <c r="RZR123" s="50" t="str">
        <f>_xlfn.IFNA(VLOOKUP($B123,Schools,'HP Schools Calculation'!RZS$1,0),"")</f>
        <v/>
      </c>
      <c r="RZS123" s="50" t="str">
        <f>_xlfn.IFNA(VLOOKUP($B123,Schools,'HP Schools Calculation'!RZT$1,0),"")</f>
        <v/>
      </c>
      <c r="RZT123" s="50" t="str">
        <f>_xlfn.IFNA(VLOOKUP($B123,Schools,'HP Schools Calculation'!RZU$1,0),"")</f>
        <v/>
      </c>
      <c r="RZU123" s="50" t="str">
        <f>_xlfn.IFNA(VLOOKUP($B123,Schools,'HP Schools Calculation'!RZV$1,0),"")</f>
        <v/>
      </c>
      <c r="RZV123" s="50" t="str">
        <f>_xlfn.IFNA(VLOOKUP($B123,Schools,'HP Schools Calculation'!RZW$1,0),"")</f>
        <v/>
      </c>
      <c r="RZW123" s="50" t="str">
        <f>_xlfn.IFNA(VLOOKUP($B123,Schools,'HP Schools Calculation'!RZX$1,0),"")</f>
        <v/>
      </c>
      <c r="RZX123" s="50" t="str">
        <f>_xlfn.IFNA(VLOOKUP($B123,Schools,'HP Schools Calculation'!RZY$1,0),"")</f>
        <v/>
      </c>
      <c r="RZY123" s="50" t="str">
        <f>_xlfn.IFNA(VLOOKUP($B123,Schools,'HP Schools Calculation'!RZZ$1,0),"")</f>
        <v/>
      </c>
      <c r="RZZ123" s="50" t="str">
        <f>_xlfn.IFNA(VLOOKUP($B123,Schools,'HP Schools Calculation'!SAA$1,0),"")</f>
        <v/>
      </c>
      <c r="SAA123" s="50" t="str">
        <f>_xlfn.IFNA(VLOOKUP($B123,Schools,'HP Schools Calculation'!SAB$1,0),"")</f>
        <v/>
      </c>
      <c r="SAB123" s="50" t="str">
        <f>_xlfn.IFNA(VLOOKUP($B123,Schools,'HP Schools Calculation'!SAC$1,0),"")</f>
        <v/>
      </c>
      <c r="SAC123" s="50" t="str">
        <f>_xlfn.IFNA(VLOOKUP($B123,Schools,'HP Schools Calculation'!SAD$1,0),"")</f>
        <v/>
      </c>
      <c r="SAD123" s="50" t="str">
        <f>_xlfn.IFNA(VLOOKUP($B123,Schools,'HP Schools Calculation'!SAE$1,0),"")</f>
        <v/>
      </c>
      <c r="SAE123" s="50" t="str">
        <f>_xlfn.IFNA(VLOOKUP($B123,Schools,'HP Schools Calculation'!SAF$1,0),"")</f>
        <v/>
      </c>
      <c r="SAF123" s="50" t="str">
        <f>_xlfn.IFNA(VLOOKUP($B123,Schools,'HP Schools Calculation'!SAG$1,0),"")</f>
        <v/>
      </c>
      <c r="SAG123" s="50" t="str">
        <f>_xlfn.IFNA(VLOOKUP($B123,Schools,'HP Schools Calculation'!SAH$1,0),"")</f>
        <v/>
      </c>
      <c r="SAH123" s="50" t="str">
        <f>_xlfn.IFNA(VLOOKUP($B123,Schools,'HP Schools Calculation'!SAI$1,0),"")</f>
        <v/>
      </c>
      <c r="SAI123" s="50" t="str">
        <f>_xlfn.IFNA(VLOOKUP($B123,Schools,'HP Schools Calculation'!SAJ$1,0),"")</f>
        <v/>
      </c>
      <c r="SAJ123" s="50" t="str">
        <f>_xlfn.IFNA(VLOOKUP($B123,Schools,'HP Schools Calculation'!SAK$1,0),"")</f>
        <v/>
      </c>
      <c r="SAK123" s="50" t="str">
        <f>_xlfn.IFNA(VLOOKUP($B123,Schools,'HP Schools Calculation'!SAL$1,0),"")</f>
        <v/>
      </c>
      <c r="SAL123" s="50" t="str">
        <f>_xlfn.IFNA(VLOOKUP($B123,Schools,'HP Schools Calculation'!SAM$1,0),"")</f>
        <v/>
      </c>
      <c r="SAM123" s="50" t="str">
        <f>_xlfn.IFNA(VLOOKUP($B123,Schools,'HP Schools Calculation'!SAN$1,0),"")</f>
        <v/>
      </c>
      <c r="SAN123" s="50" t="str">
        <f>_xlfn.IFNA(VLOOKUP($B123,Schools,'HP Schools Calculation'!SAO$1,0),"")</f>
        <v/>
      </c>
      <c r="SAO123" s="50" t="str">
        <f>_xlfn.IFNA(VLOOKUP($B123,Schools,'HP Schools Calculation'!SAP$1,0),"")</f>
        <v/>
      </c>
      <c r="SAP123" s="50" t="str">
        <f>_xlfn.IFNA(VLOOKUP($B123,Schools,'HP Schools Calculation'!SAQ$1,0),"")</f>
        <v/>
      </c>
      <c r="SAQ123" s="50" t="str">
        <f>_xlfn.IFNA(VLOOKUP($B123,Schools,'HP Schools Calculation'!SAR$1,0),"")</f>
        <v/>
      </c>
      <c r="SAR123" s="50" t="str">
        <f>_xlfn.IFNA(VLOOKUP($B123,Schools,'HP Schools Calculation'!SAS$1,0),"")</f>
        <v/>
      </c>
      <c r="SAS123" s="50" t="str">
        <f>_xlfn.IFNA(VLOOKUP($B123,Schools,'HP Schools Calculation'!SAT$1,0),"")</f>
        <v/>
      </c>
      <c r="SAT123" s="50" t="str">
        <f>_xlfn.IFNA(VLOOKUP($B123,Schools,'HP Schools Calculation'!SAU$1,0),"")</f>
        <v/>
      </c>
      <c r="SAU123" s="50" t="str">
        <f>_xlfn.IFNA(VLOOKUP($B123,Schools,'HP Schools Calculation'!SAV$1,0),"")</f>
        <v/>
      </c>
      <c r="SAV123" s="50" t="str">
        <f>_xlfn.IFNA(VLOOKUP($B123,Schools,'HP Schools Calculation'!SAW$1,0),"")</f>
        <v/>
      </c>
      <c r="SAW123" s="50" t="str">
        <f>_xlfn.IFNA(VLOOKUP($B123,Schools,'HP Schools Calculation'!SAX$1,0),"")</f>
        <v/>
      </c>
      <c r="SAX123" s="50" t="str">
        <f>_xlfn.IFNA(VLOOKUP($B123,Schools,'HP Schools Calculation'!SAY$1,0),"")</f>
        <v/>
      </c>
      <c r="SAY123" s="50" t="str">
        <f>_xlfn.IFNA(VLOOKUP($B123,Schools,'HP Schools Calculation'!SAZ$1,0),"")</f>
        <v/>
      </c>
      <c r="SAZ123" s="50" t="str">
        <f>_xlfn.IFNA(VLOOKUP($B123,Schools,'HP Schools Calculation'!SBA$1,0),"")</f>
        <v/>
      </c>
      <c r="SBA123" s="50" t="str">
        <f>_xlfn.IFNA(VLOOKUP($B123,Schools,'HP Schools Calculation'!SBB$1,0),"")</f>
        <v/>
      </c>
      <c r="SBB123" s="50" t="str">
        <f>_xlfn.IFNA(VLOOKUP($B123,Schools,'HP Schools Calculation'!SBC$1,0),"")</f>
        <v/>
      </c>
      <c r="SBC123" s="50" t="str">
        <f>_xlfn.IFNA(VLOOKUP($B123,Schools,'HP Schools Calculation'!SBD$1,0),"")</f>
        <v/>
      </c>
      <c r="SBD123" s="50" t="str">
        <f>_xlfn.IFNA(VLOOKUP($B123,Schools,'HP Schools Calculation'!SBE$1,0),"")</f>
        <v/>
      </c>
      <c r="SBE123" s="50" t="str">
        <f>_xlfn.IFNA(VLOOKUP($B123,Schools,'HP Schools Calculation'!SBF$1,0),"")</f>
        <v/>
      </c>
      <c r="SBF123" s="50" t="str">
        <f>_xlfn.IFNA(VLOOKUP($B123,Schools,'HP Schools Calculation'!SBG$1,0),"")</f>
        <v/>
      </c>
      <c r="SBG123" s="50" t="str">
        <f>_xlfn.IFNA(VLOOKUP($B123,Schools,'HP Schools Calculation'!SBH$1,0),"")</f>
        <v/>
      </c>
      <c r="SBH123" s="50" t="str">
        <f>_xlfn.IFNA(VLOOKUP($B123,Schools,'HP Schools Calculation'!SBI$1,0),"")</f>
        <v/>
      </c>
      <c r="SBI123" s="50" t="str">
        <f>_xlfn.IFNA(VLOOKUP($B123,Schools,'HP Schools Calculation'!SBJ$1,0),"")</f>
        <v/>
      </c>
      <c r="SBJ123" s="50" t="str">
        <f>_xlfn.IFNA(VLOOKUP($B123,Schools,'HP Schools Calculation'!SBK$1,0),"")</f>
        <v/>
      </c>
      <c r="SBK123" s="50" t="str">
        <f>_xlfn.IFNA(VLOOKUP($B123,Schools,'HP Schools Calculation'!SBL$1,0),"")</f>
        <v/>
      </c>
      <c r="SBL123" s="50" t="str">
        <f>_xlfn.IFNA(VLOOKUP($B123,Schools,'HP Schools Calculation'!SBM$1,0),"")</f>
        <v/>
      </c>
      <c r="SBM123" s="50" t="str">
        <f>_xlfn.IFNA(VLOOKUP($B123,Schools,'HP Schools Calculation'!SBN$1,0),"")</f>
        <v/>
      </c>
      <c r="SBN123" s="50" t="str">
        <f>_xlfn.IFNA(VLOOKUP($B123,Schools,'HP Schools Calculation'!SBO$1,0),"")</f>
        <v/>
      </c>
      <c r="SBO123" s="50" t="str">
        <f>_xlfn.IFNA(VLOOKUP($B123,Schools,'HP Schools Calculation'!SBP$1,0),"")</f>
        <v/>
      </c>
      <c r="SBP123" s="50" t="str">
        <f>_xlfn.IFNA(VLOOKUP($B123,Schools,'HP Schools Calculation'!SBQ$1,0),"")</f>
        <v/>
      </c>
      <c r="SBQ123" s="50" t="str">
        <f>_xlfn.IFNA(VLOOKUP($B123,Schools,'HP Schools Calculation'!SBR$1,0),"")</f>
        <v/>
      </c>
      <c r="SBR123" s="50" t="str">
        <f>_xlfn.IFNA(VLOOKUP($B123,Schools,'HP Schools Calculation'!SBS$1,0),"")</f>
        <v/>
      </c>
      <c r="SBS123" s="50" t="str">
        <f>_xlfn.IFNA(VLOOKUP($B123,Schools,'HP Schools Calculation'!SBT$1,0),"")</f>
        <v/>
      </c>
      <c r="SBT123" s="50" t="str">
        <f>_xlfn.IFNA(VLOOKUP($B123,Schools,'HP Schools Calculation'!SBU$1,0),"")</f>
        <v/>
      </c>
      <c r="SBU123" s="50" t="str">
        <f>_xlfn.IFNA(VLOOKUP($B123,Schools,'HP Schools Calculation'!SBV$1,0),"")</f>
        <v/>
      </c>
      <c r="SBV123" s="50" t="str">
        <f>_xlfn.IFNA(VLOOKUP($B123,Schools,'HP Schools Calculation'!SBW$1,0),"")</f>
        <v/>
      </c>
      <c r="SBW123" s="50" t="str">
        <f>_xlfn.IFNA(VLOOKUP($B123,Schools,'HP Schools Calculation'!SBX$1,0),"")</f>
        <v/>
      </c>
      <c r="SBX123" s="50" t="str">
        <f>_xlfn.IFNA(VLOOKUP($B123,Schools,'HP Schools Calculation'!SBY$1,0),"")</f>
        <v/>
      </c>
      <c r="SBY123" s="50" t="str">
        <f>_xlfn.IFNA(VLOOKUP($B123,Schools,'HP Schools Calculation'!SBZ$1,0),"")</f>
        <v/>
      </c>
      <c r="SBZ123" s="50" t="str">
        <f>_xlfn.IFNA(VLOOKUP($B123,Schools,'HP Schools Calculation'!SCA$1,0),"")</f>
        <v/>
      </c>
      <c r="SCA123" s="50" t="str">
        <f>_xlfn.IFNA(VLOOKUP($B123,Schools,'HP Schools Calculation'!SCB$1,0),"")</f>
        <v/>
      </c>
      <c r="SCB123" s="50" t="str">
        <f>_xlfn.IFNA(VLOOKUP($B123,Schools,'HP Schools Calculation'!SCC$1,0),"")</f>
        <v/>
      </c>
      <c r="SCC123" s="50" t="str">
        <f>_xlfn.IFNA(VLOOKUP($B123,Schools,'HP Schools Calculation'!SCD$1,0),"")</f>
        <v/>
      </c>
      <c r="SCD123" s="50" t="str">
        <f>_xlfn.IFNA(VLOOKUP($B123,Schools,'HP Schools Calculation'!SCE$1,0),"")</f>
        <v/>
      </c>
      <c r="SCE123" s="50" t="str">
        <f>_xlfn.IFNA(VLOOKUP($B123,Schools,'HP Schools Calculation'!SCF$1,0),"")</f>
        <v/>
      </c>
      <c r="SCF123" s="50" t="str">
        <f>_xlfn.IFNA(VLOOKUP($B123,Schools,'HP Schools Calculation'!SCG$1,0),"")</f>
        <v/>
      </c>
      <c r="SCG123" s="50" t="str">
        <f>_xlfn.IFNA(VLOOKUP($B123,Schools,'HP Schools Calculation'!SCH$1,0),"")</f>
        <v/>
      </c>
      <c r="SCH123" s="50" t="str">
        <f>_xlfn.IFNA(VLOOKUP($B123,Schools,'HP Schools Calculation'!SCI$1,0),"")</f>
        <v/>
      </c>
      <c r="SCI123" s="50" t="str">
        <f>_xlfn.IFNA(VLOOKUP($B123,Schools,'HP Schools Calculation'!SCJ$1,0),"")</f>
        <v/>
      </c>
      <c r="SCJ123" s="50" t="str">
        <f>_xlfn.IFNA(VLOOKUP($B123,Schools,'HP Schools Calculation'!SCK$1,0),"")</f>
        <v/>
      </c>
      <c r="SCK123" s="50" t="str">
        <f>_xlfn.IFNA(VLOOKUP($B123,Schools,'HP Schools Calculation'!SCL$1,0),"")</f>
        <v/>
      </c>
      <c r="SCL123" s="50" t="str">
        <f>_xlfn.IFNA(VLOOKUP($B123,Schools,'HP Schools Calculation'!SCM$1,0),"")</f>
        <v/>
      </c>
      <c r="SCM123" s="50" t="str">
        <f>_xlfn.IFNA(VLOOKUP($B123,Schools,'HP Schools Calculation'!SCN$1,0),"")</f>
        <v/>
      </c>
      <c r="SCN123" s="50" t="str">
        <f>_xlfn.IFNA(VLOOKUP($B123,Schools,'HP Schools Calculation'!SCO$1,0),"")</f>
        <v/>
      </c>
      <c r="SCO123" s="50" t="str">
        <f>_xlfn.IFNA(VLOOKUP($B123,Schools,'HP Schools Calculation'!SCP$1,0),"")</f>
        <v/>
      </c>
      <c r="SCP123" s="50" t="str">
        <f>_xlfn.IFNA(VLOOKUP($B123,Schools,'HP Schools Calculation'!SCQ$1,0),"")</f>
        <v/>
      </c>
      <c r="SCQ123" s="50" t="str">
        <f>_xlfn.IFNA(VLOOKUP($B123,Schools,'HP Schools Calculation'!SCR$1,0),"")</f>
        <v/>
      </c>
      <c r="SCR123" s="50" t="str">
        <f>_xlfn.IFNA(VLOOKUP($B123,Schools,'HP Schools Calculation'!SCS$1,0),"")</f>
        <v/>
      </c>
      <c r="SCS123" s="50" t="str">
        <f>_xlfn.IFNA(VLOOKUP($B123,Schools,'HP Schools Calculation'!SCT$1,0),"")</f>
        <v/>
      </c>
      <c r="SCT123" s="50" t="str">
        <f>_xlfn.IFNA(VLOOKUP($B123,Schools,'HP Schools Calculation'!SCU$1,0),"")</f>
        <v/>
      </c>
      <c r="SCU123" s="50" t="str">
        <f>_xlfn.IFNA(VLOOKUP($B123,Schools,'HP Schools Calculation'!SCV$1,0),"")</f>
        <v/>
      </c>
      <c r="SCV123" s="50" t="str">
        <f>_xlfn.IFNA(VLOOKUP($B123,Schools,'HP Schools Calculation'!SCW$1,0),"")</f>
        <v/>
      </c>
      <c r="SCW123" s="50" t="str">
        <f>_xlfn.IFNA(VLOOKUP($B123,Schools,'HP Schools Calculation'!SCX$1,0),"")</f>
        <v/>
      </c>
      <c r="SCX123" s="50" t="str">
        <f>_xlfn.IFNA(VLOOKUP($B123,Schools,'HP Schools Calculation'!SCY$1,0),"")</f>
        <v/>
      </c>
      <c r="SCY123" s="50" t="str">
        <f>_xlfn.IFNA(VLOOKUP($B123,Schools,'HP Schools Calculation'!SCZ$1,0),"")</f>
        <v/>
      </c>
      <c r="SCZ123" s="50" t="str">
        <f>_xlfn.IFNA(VLOOKUP($B123,Schools,'HP Schools Calculation'!SDA$1,0),"")</f>
        <v/>
      </c>
      <c r="SDA123" s="50" t="str">
        <f>_xlfn.IFNA(VLOOKUP($B123,Schools,'HP Schools Calculation'!SDB$1,0),"")</f>
        <v/>
      </c>
      <c r="SDB123" s="50" t="str">
        <f>_xlfn.IFNA(VLOOKUP($B123,Schools,'HP Schools Calculation'!SDC$1,0),"")</f>
        <v/>
      </c>
      <c r="SDC123" s="50" t="str">
        <f>_xlfn.IFNA(VLOOKUP($B123,Schools,'HP Schools Calculation'!SDD$1,0),"")</f>
        <v/>
      </c>
      <c r="SDD123" s="50" t="str">
        <f>_xlfn.IFNA(VLOOKUP($B123,Schools,'HP Schools Calculation'!SDE$1,0),"")</f>
        <v/>
      </c>
      <c r="SDE123" s="50" t="str">
        <f>_xlfn.IFNA(VLOOKUP($B123,Schools,'HP Schools Calculation'!SDF$1,0),"")</f>
        <v/>
      </c>
      <c r="SDF123" s="50" t="str">
        <f>_xlfn.IFNA(VLOOKUP($B123,Schools,'HP Schools Calculation'!SDG$1,0),"")</f>
        <v/>
      </c>
      <c r="SDG123" s="50" t="str">
        <f>_xlfn.IFNA(VLOOKUP($B123,Schools,'HP Schools Calculation'!SDH$1,0),"")</f>
        <v/>
      </c>
      <c r="SDH123" s="50" t="str">
        <f>_xlfn.IFNA(VLOOKUP($B123,Schools,'HP Schools Calculation'!SDI$1,0),"")</f>
        <v/>
      </c>
      <c r="SDI123" s="50" t="str">
        <f>_xlfn.IFNA(VLOOKUP($B123,Schools,'HP Schools Calculation'!SDJ$1,0),"")</f>
        <v/>
      </c>
      <c r="SDJ123" s="50" t="str">
        <f>_xlfn.IFNA(VLOOKUP($B123,Schools,'HP Schools Calculation'!SDK$1,0),"")</f>
        <v/>
      </c>
      <c r="SDK123" s="50" t="str">
        <f>_xlfn.IFNA(VLOOKUP($B123,Schools,'HP Schools Calculation'!SDL$1,0),"")</f>
        <v/>
      </c>
      <c r="SDL123" s="50" t="str">
        <f>_xlfn.IFNA(VLOOKUP($B123,Schools,'HP Schools Calculation'!SDM$1,0),"")</f>
        <v/>
      </c>
      <c r="SDM123" s="50" t="str">
        <f>_xlfn.IFNA(VLOOKUP($B123,Schools,'HP Schools Calculation'!SDN$1,0),"")</f>
        <v/>
      </c>
      <c r="SDN123" s="50" t="str">
        <f>_xlfn.IFNA(VLOOKUP($B123,Schools,'HP Schools Calculation'!SDO$1,0),"")</f>
        <v/>
      </c>
      <c r="SDO123" s="50" t="str">
        <f>_xlfn.IFNA(VLOOKUP($B123,Schools,'HP Schools Calculation'!SDP$1,0),"")</f>
        <v/>
      </c>
      <c r="SDP123" s="50" t="str">
        <f>_xlfn.IFNA(VLOOKUP($B123,Schools,'HP Schools Calculation'!SDQ$1,0),"")</f>
        <v/>
      </c>
      <c r="SDQ123" s="50" t="str">
        <f>_xlfn.IFNA(VLOOKUP($B123,Schools,'HP Schools Calculation'!SDR$1,0),"")</f>
        <v/>
      </c>
      <c r="SDR123" s="50" t="str">
        <f>_xlfn.IFNA(VLOOKUP($B123,Schools,'HP Schools Calculation'!SDS$1,0),"")</f>
        <v/>
      </c>
      <c r="SDS123" s="50" t="str">
        <f>_xlfn.IFNA(VLOOKUP($B123,Schools,'HP Schools Calculation'!SDT$1,0),"")</f>
        <v/>
      </c>
      <c r="SDT123" s="50" t="str">
        <f>_xlfn.IFNA(VLOOKUP($B123,Schools,'HP Schools Calculation'!SDU$1,0),"")</f>
        <v/>
      </c>
      <c r="SDU123" s="50" t="str">
        <f>_xlfn.IFNA(VLOOKUP($B123,Schools,'HP Schools Calculation'!SDV$1,0),"")</f>
        <v/>
      </c>
      <c r="SDV123" s="50" t="str">
        <f>_xlfn.IFNA(VLOOKUP($B123,Schools,'HP Schools Calculation'!SDW$1,0),"")</f>
        <v/>
      </c>
      <c r="SDW123" s="50" t="str">
        <f>_xlfn.IFNA(VLOOKUP($B123,Schools,'HP Schools Calculation'!SDX$1,0),"")</f>
        <v/>
      </c>
      <c r="SDX123" s="50" t="str">
        <f>_xlfn.IFNA(VLOOKUP($B123,Schools,'HP Schools Calculation'!SDY$1,0),"")</f>
        <v/>
      </c>
      <c r="SDY123" s="50" t="str">
        <f>_xlfn.IFNA(VLOOKUP($B123,Schools,'HP Schools Calculation'!SDZ$1,0),"")</f>
        <v/>
      </c>
      <c r="SDZ123" s="50" t="str">
        <f>_xlfn.IFNA(VLOOKUP($B123,Schools,'HP Schools Calculation'!SEA$1,0),"")</f>
        <v/>
      </c>
      <c r="SEA123" s="50" t="str">
        <f>_xlfn.IFNA(VLOOKUP($B123,Schools,'HP Schools Calculation'!SEB$1,0),"")</f>
        <v/>
      </c>
      <c r="SEB123" s="50" t="str">
        <f>_xlfn.IFNA(VLOOKUP($B123,Schools,'HP Schools Calculation'!SEC$1,0),"")</f>
        <v/>
      </c>
      <c r="SEC123" s="50" t="str">
        <f>_xlfn.IFNA(VLOOKUP($B123,Schools,'HP Schools Calculation'!SED$1,0),"")</f>
        <v/>
      </c>
      <c r="SED123" s="50" t="str">
        <f>_xlfn.IFNA(VLOOKUP($B123,Schools,'HP Schools Calculation'!SEE$1,0),"")</f>
        <v/>
      </c>
      <c r="SEE123" s="50" t="str">
        <f>_xlfn.IFNA(VLOOKUP($B123,Schools,'HP Schools Calculation'!SEF$1,0),"")</f>
        <v/>
      </c>
      <c r="SEF123" s="50" t="str">
        <f>_xlfn.IFNA(VLOOKUP($B123,Schools,'HP Schools Calculation'!SEG$1,0),"")</f>
        <v/>
      </c>
      <c r="SEG123" s="50" t="str">
        <f>_xlfn.IFNA(VLOOKUP($B123,Schools,'HP Schools Calculation'!SEH$1,0),"")</f>
        <v/>
      </c>
      <c r="SEH123" s="50" t="str">
        <f>_xlfn.IFNA(VLOOKUP($B123,Schools,'HP Schools Calculation'!SEI$1,0),"")</f>
        <v/>
      </c>
      <c r="SEI123" s="50" t="str">
        <f>_xlfn.IFNA(VLOOKUP($B123,Schools,'HP Schools Calculation'!SEJ$1,0),"")</f>
        <v/>
      </c>
      <c r="SEJ123" s="50" t="str">
        <f>_xlfn.IFNA(VLOOKUP($B123,Schools,'HP Schools Calculation'!SEK$1,0),"")</f>
        <v/>
      </c>
      <c r="SEK123" s="50" t="str">
        <f>_xlfn.IFNA(VLOOKUP($B123,Schools,'HP Schools Calculation'!SEL$1,0),"")</f>
        <v/>
      </c>
      <c r="SEL123" s="50" t="str">
        <f>_xlfn.IFNA(VLOOKUP($B123,Schools,'HP Schools Calculation'!SEM$1,0),"")</f>
        <v/>
      </c>
      <c r="SEM123" s="50" t="str">
        <f>_xlfn.IFNA(VLOOKUP($B123,Schools,'HP Schools Calculation'!SEN$1,0),"")</f>
        <v/>
      </c>
      <c r="SEN123" s="50" t="str">
        <f>_xlfn.IFNA(VLOOKUP($B123,Schools,'HP Schools Calculation'!SEO$1,0),"")</f>
        <v/>
      </c>
      <c r="SEO123" s="50" t="str">
        <f>_xlfn.IFNA(VLOOKUP($B123,Schools,'HP Schools Calculation'!SEP$1,0),"")</f>
        <v/>
      </c>
      <c r="SEP123" s="50" t="str">
        <f>_xlfn.IFNA(VLOOKUP($B123,Schools,'HP Schools Calculation'!SEQ$1,0),"")</f>
        <v/>
      </c>
      <c r="SEQ123" s="50" t="str">
        <f>_xlfn.IFNA(VLOOKUP($B123,Schools,'HP Schools Calculation'!SER$1,0),"")</f>
        <v/>
      </c>
      <c r="SER123" s="50" t="str">
        <f>_xlfn.IFNA(VLOOKUP($B123,Schools,'HP Schools Calculation'!SES$1,0),"")</f>
        <v/>
      </c>
      <c r="SES123" s="50" t="str">
        <f>_xlfn.IFNA(VLOOKUP($B123,Schools,'HP Schools Calculation'!SET$1,0),"")</f>
        <v/>
      </c>
      <c r="SET123" s="50" t="str">
        <f>_xlfn.IFNA(VLOOKUP($B123,Schools,'HP Schools Calculation'!SEU$1,0),"")</f>
        <v/>
      </c>
      <c r="SEU123" s="50" t="str">
        <f>_xlfn.IFNA(VLOOKUP($B123,Schools,'HP Schools Calculation'!SEV$1,0),"")</f>
        <v/>
      </c>
      <c r="SEV123" s="50" t="str">
        <f>_xlfn.IFNA(VLOOKUP($B123,Schools,'HP Schools Calculation'!SEW$1,0),"")</f>
        <v/>
      </c>
      <c r="SEW123" s="50" t="str">
        <f>_xlfn.IFNA(VLOOKUP($B123,Schools,'HP Schools Calculation'!SEX$1,0),"")</f>
        <v/>
      </c>
      <c r="SEX123" s="50" t="str">
        <f>_xlfn.IFNA(VLOOKUP($B123,Schools,'HP Schools Calculation'!SEY$1,0),"")</f>
        <v/>
      </c>
      <c r="SEY123" s="50" t="str">
        <f>_xlfn.IFNA(VLOOKUP($B123,Schools,'HP Schools Calculation'!SEZ$1,0),"")</f>
        <v/>
      </c>
      <c r="SEZ123" s="50" t="str">
        <f>_xlfn.IFNA(VLOOKUP($B123,Schools,'HP Schools Calculation'!SFA$1,0),"")</f>
        <v/>
      </c>
      <c r="SFA123" s="50" t="str">
        <f>_xlfn.IFNA(VLOOKUP($B123,Schools,'HP Schools Calculation'!SFB$1,0),"")</f>
        <v/>
      </c>
      <c r="SFB123" s="50" t="str">
        <f>_xlfn.IFNA(VLOOKUP($B123,Schools,'HP Schools Calculation'!SFC$1,0),"")</f>
        <v/>
      </c>
      <c r="SFC123" s="50" t="str">
        <f>_xlfn.IFNA(VLOOKUP($B123,Schools,'HP Schools Calculation'!SFD$1,0),"")</f>
        <v/>
      </c>
      <c r="SFD123" s="50" t="str">
        <f>_xlfn.IFNA(VLOOKUP($B123,Schools,'HP Schools Calculation'!SFE$1,0),"")</f>
        <v/>
      </c>
      <c r="SFE123" s="50" t="str">
        <f>_xlfn.IFNA(VLOOKUP($B123,Schools,'HP Schools Calculation'!SFF$1,0),"")</f>
        <v/>
      </c>
      <c r="SFF123" s="50" t="str">
        <f>_xlfn.IFNA(VLOOKUP($B123,Schools,'HP Schools Calculation'!SFG$1,0),"")</f>
        <v/>
      </c>
      <c r="SFG123" s="50" t="str">
        <f>_xlfn.IFNA(VLOOKUP($B123,Schools,'HP Schools Calculation'!SFH$1,0),"")</f>
        <v/>
      </c>
      <c r="SFH123" s="50" t="str">
        <f>_xlfn.IFNA(VLOOKUP($B123,Schools,'HP Schools Calculation'!SFI$1,0),"")</f>
        <v/>
      </c>
      <c r="SFI123" s="50" t="str">
        <f>_xlfn.IFNA(VLOOKUP($B123,Schools,'HP Schools Calculation'!SFJ$1,0),"")</f>
        <v/>
      </c>
      <c r="SFJ123" s="50" t="str">
        <f>_xlfn.IFNA(VLOOKUP($B123,Schools,'HP Schools Calculation'!SFK$1,0),"")</f>
        <v/>
      </c>
      <c r="SFK123" s="50" t="str">
        <f>_xlfn.IFNA(VLOOKUP($B123,Schools,'HP Schools Calculation'!SFL$1,0),"")</f>
        <v/>
      </c>
      <c r="SFL123" s="50" t="str">
        <f>_xlfn.IFNA(VLOOKUP($B123,Schools,'HP Schools Calculation'!SFM$1,0),"")</f>
        <v/>
      </c>
      <c r="SFM123" s="50" t="str">
        <f>_xlfn.IFNA(VLOOKUP($B123,Schools,'HP Schools Calculation'!SFN$1,0),"")</f>
        <v/>
      </c>
      <c r="SFN123" s="50" t="str">
        <f>_xlfn.IFNA(VLOOKUP($B123,Schools,'HP Schools Calculation'!SFO$1,0),"")</f>
        <v/>
      </c>
      <c r="SFO123" s="50" t="str">
        <f>_xlfn.IFNA(VLOOKUP($B123,Schools,'HP Schools Calculation'!SFP$1,0),"")</f>
        <v/>
      </c>
      <c r="SFP123" s="50" t="str">
        <f>_xlfn.IFNA(VLOOKUP($B123,Schools,'HP Schools Calculation'!SFQ$1,0),"")</f>
        <v/>
      </c>
      <c r="SFQ123" s="50" t="str">
        <f>_xlfn.IFNA(VLOOKUP($B123,Schools,'HP Schools Calculation'!SFR$1,0),"")</f>
        <v/>
      </c>
      <c r="SFR123" s="50" t="str">
        <f>_xlfn.IFNA(VLOOKUP($B123,Schools,'HP Schools Calculation'!SFS$1,0),"")</f>
        <v/>
      </c>
      <c r="SFS123" s="50" t="str">
        <f>_xlfn.IFNA(VLOOKUP($B123,Schools,'HP Schools Calculation'!SFT$1,0),"")</f>
        <v/>
      </c>
      <c r="SFT123" s="50" t="str">
        <f>_xlfn.IFNA(VLOOKUP($B123,Schools,'HP Schools Calculation'!SFU$1,0),"")</f>
        <v/>
      </c>
      <c r="SFU123" s="50" t="str">
        <f>_xlfn.IFNA(VLOOKUP($B123,Schools,'HP Schools Calculation'!SFV$1,0),"")</f>
        <v/>
      </c>
      <c r="SFV123" s="50" t="str">
        <f>_xlfn.IFNA(VLOOKUP($B123,Schools,'HP Schools Calculation'!SFW$1,0),"")</f>
        <v/>
      </c>
      <c r="SFW123" s="50" t="str">
        <f>_xlfn.IFNA(VLOOKUP($B123,Schools,'HP Schools Calculation'!SFX$1,0),"")</f>
        <v/>
      </c>
      <c r="SFX123" s="50" t="str">
        <f>_xlfn.IFNA(VLOOKUP($B123,Schools,'HP Schools Calculation'!SFY$1,0),"")</f>
        <v/>
      </c>
      <c r="SFY123" s="50" t="str">
        <f>_xlfn.IFNA(VLOOKUP($B123,Schools,'HP Schools Calculation'!SFZ$1,0),"")</f>
        <v/>
      </c>
      <c r="SFZ123" s="50" t="str">
        <f>_xlfn.IFNA(VLOOKUP($B123,Schools,'HP Schools Calculation'!SGA$1,0),"")</f>
        <v/>
      </c>
      <c r="SGA123" s="50" t="str">
        <f>_xlfn.IFNA(VLOOKUP($B123,Schools,'HP Schools Calculation'!SGB$1,0),"")</f>
        <v/>
      </c>
      <c r="SGB123" s="50" t="str">
        <f>_xlfn.IFNA(VLOOKUP($B123,Schools,'HP Schools Calculation'!SGC$1,0),"")</f>
        <v/>
      </c>
      <c r="SGC123" s="50" t="str">
        <f>_xlfn.IFNA(VLOOKUP($B123,Schools,'HP Schools Calculation'!SGD$1,0),"")</f>
        <v/>
      </c>
      <c r="SGD123" s="50" t="str">
        <f>_xlfn.IFNA(VLOOKUP($B123,Schools,'HP Schools Calculation'!SGE$1,0),"")</f>
        <v/>
      </c>
      <c r="SGE123" s="50" t="str">
        <f>_xlfn.IFNA(VLOOKUP($B123,Schools,'HP Schools Calculation'!SGF$1,0),"")</f>
        <v/>
      </c>
      <c r="SGF123" s="50" t="str">
        <f>_xlfn.IFNA(VLOOKUP($B123,Schools,'HP Schools Calculation'!SGG$1,0),"")</f>
        <v/>
      </c>
      <c r="SGG123" s="50" t="str">
        <f>_xlfn.IFNA(VLOOKUP($B123,Schools,'HP Schools Calculation'!SGH$1,0),"")</f>
        <v/>
      </c>
      <c r="SGH123" s="50" t="str">
        <f>_xlfn.IFNA(VLOOKUP($B123,Schools,'HP Schools Calculation'!SGI$1,0),"")</f>
        <v/>
      </c>
      <c r="SGI123" s="50" t="str">
        <f>_xlfn.IFNA(VLOOKUP($B123,Schools,'HP Schools Calculation'!SGJ$1,0),"")</f>
        <v/>
      </c>
      <c r="SGJ123" s="50" t="str">
        <f>_xlfn.IFNA(VLOOKUP($B123,Schools,'HP Schools Calculation'!SGK$1,0),"")</f>
        <v/>
      </c>
      <c r="SGK123" s="50" t="str">
        <f>_xlfn.IFNA(VLOOKUP($B123,Schools,'HP Schools Calculation'!SGL$1,0),"")</f>
        <v/>
      </c>
      <c r="SGL123" s="50" t="str">
        <f>_xlfn.IFNA(VLOOKUP($B123,Schools,'HP Schools Calculation'!SGM$1,0),"")</f>
        <v/>
      </c>
      <c r="SGM123" s="50" t="str">
        <f>_xlfn.IFNA(VLOOKUP($B123,Schools,'HP Schools Calculation'!SGN$1,0),"")</f>
        <v/>
      </c>
      <c r="SGN123" s="50" t="str">
        <f>_xlfn.IFNA(VLOOKUP($B123,Schools,'HP Schools Calculation'!SGO$1,0),"")</f>
        <v/>
      </c>
      <c r="SGO123" s="50" t="str">
        <f>_xlfn.IFNA(VLOOKUP($B123,Schools,'HP Schools Calculation'!SGP$1,0),"")</f>
        <v/>
      </c>
      <c r="SGP123" s="50" t="str">
        <f>_xlfn.IFNA(VLOOKUP($B123,Schools,'HP Schools Calculation'!SGQ$1,0),"")</f>
        <v/>
      </c>
      <c r="SGQ123" s="50" t="str">
        <f>_xlfn.IFNA(VLOOKUP($B123,Schools,'HP Schools Calculation'!SGR$1,0),"")</f>
        <v/>
      </c>
      <c r="SGR123" s="50" t="str">
        <f>_xlfn.IFNA(VLOOKUP($B123,Schools,'HP Schools Calculation'!SGS$1,0),"")</f>
        <v/>
      </c>
      <c r="SGS123" s="50" t="str">
        <f>_xlfn.IFNA(VLOOKUP($B123,Schools,'HP Schools Calculation'!SGT$1,0),"")</f>
        <v/>
      </c>
      <c r="SGT123" s="50" t="str">
        <f>_xlfn.IFNA(VLOOKUP($B123,Schools,'HP Schools Calculation'!SGU$1,0),"")</f>
        <v/>
      </c>
      <c r="SGU123" s="50" t="str">
        <f>_xlfn.IFNA(VLOOKUP($B123,Schools,'HP Schools Calculation'!SGV$1,0),"")</f>
        <v/>
      </c>
      <c r="SGV123" s="50" t="str">
        <f>_xlfn.IFNA(VLOOKUP($B123,Schools,'HP Schools Calculation'!SGW$1,0),"")</f>
        <v/>
      </c>
      <c r="SGW123" s="50" t="str">
        <f>_xlfn.IFNA(VLOOKUP($B123,Schools,'HP Schools Calculation'!SGX$1,0),"")</f>
        <v/>
      </c>
      <c r="SGX123" s="50" t="str">
        <f>_xlfn.IFNA(VLOOKUP($B123,Schools,'HP Schools Calculation'!SGY$1,0),"")</f>
        <v/>
      </c>
      <c r="SGY123" s="50" t="str">
        <f>_xlfn.IFNA(VLOOKUP($B123,Schools,'HP Schools Calculation'!SGZ$1,0),"")</f>
        <v/>
      </c>
      <c r="SGZ123" s="50" t="str">
        <f>_xlfn.IFNA(VLOOKUP($B123,Schools,'HP Schools Calculation'!SHA$1,0),"")</f>
        <v/>
      </c>
      <c r="SHA123" s="50" t="str">
        <f>_xlfn.IFNA(VLOOKUP($B123,Schools,'HP Schools Calculation'!SHB$1,0),"")</f>
        <v/>
      </c>
      <c r="SHB123" s="50" t="str">
        <f>_xlfn.IFNA(VLOOKUP($B123,Schools,'HP Schools Calculation'!SHC$1,0),"")</f>
        <v/>
      </c>
      <c r="SHC123" s="50" t="str">
        <f>_xlfn.IFNA(VLOOKUP($B123,Schools,'HP Schools Calculation'!SHD$1,0),"")</f>
        <v/>
      </c>
      <c r="SHD123" s="50" t="str">
        <f>_xlfn.IFNA(VLOOKUP($B123,Schools,'HP Schools Calculation'!SHE$1,0),"")</f>
        <v/>
      </c>
      <c r="SHE123" s="50" t="str">
        <f>_xlfn.IFNA(VLOOKUP($B123,Schools,'HP Schools Calculation'!SHF$1,0),"")</f>
        <v/>
      </c>
      <c r="SHF123" s="50" t="str">
        <f>_xlfn.IFNA(VLOOKUP($B123,Schools,'HP Schools Calculation'!SHG$1,0),"")</f>
        <v/>
      </c>
      <c r="SHG123" s="50" t="str">
        <f>_xlfn.IFNA(VLOOKUP($B123,Schools,'HP Schools Calculation'!SHH$1,0),"")</f>
        <v/>
      </c>
      <c r="SHH123" s="50" t="str">
        <f>_xlfn.IFNA(VLOOKUP($B123,Schools,'HP Schools Calculation'!SHI$1,0),"")</f>
        <v/>
      </c>
      <c r="SHI123" s="50" t="str">
        <f>_xlfn.IFNA(VLOOKUP($B123,Schools,'HP Schools Calculation'!SHJ$1,0),"")</f>
        <v/>
      </c>
      <c r="SHJ123" s="50" t="str">
        <f>_xlfn.IFNA(VLOOKUP($B123,Schools,'HP Schools Calculation'!SHK$1,0),"")</f>
        <v/>
      </c>
      <c r="SHK123" s="50" t="str">
        <f>_xlfn.IFNA(VLOOKUP($B123,Schools,'HP Schools Calculation'!SHL$1,0),"")</f>
        <v/>
      </c>
      <c r="SHL123" s="50" t="str">
        <f>_xlfn.IFNA(VLOOKUP($B123,Schools,'HP Schools Calculation'!SHM$1,0),"")</f>
        <v/>
      </c>
      <c r="SHM123" s="50" t="str">
        <f>_xlfn.IFNA(VLOOKUP($B123,Schools,'HP Schools Calculation'!SHN$1,0),"")</f>
        <v/>
      </c>
      <c r="SHN123" s="50" t="str">
        <f>_xlfn.IFNA(VLOOKUP($B123,Schools,'HP Schools Calculation'!SHO$1,0),"")</f>
        <v/>
      </c>
      <c r="SHO123" s="50" t="str">
        <f>_xlfn.IFNA(VLOOKUP($B123,Schools,'HP Schools Calculation'!SHP$1,0),"")</f>
        <v/>
      </c>
      <c r="SHP123" s="50" t="str">
        <f>_xlfn.IFNA(VLOOKUP($B123,Schools,'HP Schools Calculation'!SHQ$1,0),"")</f>
        <v/>
      </c>
      <c r="SHQ123" s="50" t="str">
        <f>_xlfn.IFNA(VLOOKUP($B123,Schools,'HP Schools Calculation'!SHR$1,0),"")</f>
        <v/>
      </c>
      <c r="SHR123" s="50" t="str">
        <f>_xlfn.IFNA(VLOOKUP($B123,Schools,'HP Schools Calculation'!SHS$1,0),"")</f>
        <v/>
      </c>
      <c r="SHS123" s="50" t="str">
        <f>_xlfn.IFNA(VLOOKUP($B123,Schools,'HP Schools Calculation'!SHT$1,0),"")</f>
        <v/>
      </c>
      <c r="SHT123" s="50" t="str">
        <f>_xlfn.IFNA(VLOOKUP($B123,Schools,'HP Schools Calculation'!SHU$1,0),"")</f>
        <v/>
      </c>
      <c r="SHU123" s="50" t="str">
        <f>_xlfn.IFNA(VLOOKUP($B123,Schools,'HP Schools Calculation'!SHV$1,0),"")</f>
        <v/>
      </c>
      <c r="SHV123" s="50" t="str">
        <f>_xlfn.IFNA(VLOOKUP($B123,Schools,'HP Schools Calculation'!SHW$1,0),"")</f>
        <v/>
      </c>
      <c r="SHW123" s="50" t="str">
        <f>_xlfn.IFNA(VLOOKUP($B123,Schools,'HP Schools Calculation'!SHX$1,0),"")</f>
        <v/>
      </c>
      <c r="SHX123" s="50" t="str">
        <f>_xlfn.IFNA(VLOOKUP($B123,Schools,'HP Schools Calculation'!SHY$1,0),"")</f>
        <v/>
      </c>
      <c r="SHY123" s="50" t="str">
        <f>_xlfn.IFNA(VLOOKUP($B123,Schools,'HP Schools Calculation'!SHZ$1,0),"")</f>
        <v/>
      </c>
      <c r="SHZ123" s="50" t="str">
        <f>_xlfn.IFNA(VLOOKUP($B123,Schools,'HP Schools Calculation'!SIA$1,0),"")</f>
        <v/>
      </c>
      <c r="SIA123" s="50" t="str">
        <f>_xlfn.IFNA(VLOOKUP($B123,Schools,'HP Schools Calculation'!SIB$1,0),"")</f>
        <v/>
      </c>
      <c r="SIB123" s="50" t="str">
        <f>_xlfn.IFNA(VLOOKUP($B123,Schools,'HP Schools Calculation'!SIC$1,0),"")</f>
        <v/>
      </c>
      <c r="SIC123" s="50" t="str">
        <f>_xlfn.IFNA(VLOOKUP($B123,Schools,'HP Schools Calculation'!SID$1,0),"")</f>
        <v/>
      </c>
      <c r="SID123" s="50" t="str">
        <f>_xlfn.IFNA(VLOOKUP($B123,Schools,'HP Schools Calculation'!SIE$1,0),"")</f>
        <v/>
      </c>
      <c r="SIE123" s="50" t="str">
        <f>_xlfn.IFNA(VLOOKUP($B123,Schools,'HP Schools Calculation'!SIF$1,0),"")</f>
        <v/>
      </c>
      <c r="SIF123" s="50" t="str">
        <f>_xlfn.IFNA(VLOOKUP($B123,Schools,'HP Schools Calculation'!SIG$1,0),"")</f>
        <v/>
      </c>
      <c r="SIG123" s="50" t="str">
        <f>_xlfn.IFNA(VLOOKUP($B123,Schools,'HP Schools Calculation'!SIH$1,0),"")</f>
        <v/>
      </c>
      <c r="SIH123" s="50" t="str">
        <f>_xlfn.IFNA(VLOOKUP($B123,Schools,'HP Schools Calculation'!SII$1,0),"")</f>
        <v/>
      </c>
      <c r="SII123" s="50" t="str">
        <f>_xlfn.IFNA(VLOOKUP($B123,Schools,'HP Schools Calculation'!SIJ$1,0),"")</f>
        <v/>
      </c>
      <c r="SIJ123" s="50" t="str">
        <f>_xlfn.IFNA(VLOOKUP($B123,Schools,'HP Schools Calculation'!SIK$1,0),"")</f>
        <v/>
      </c>
      <c r="SIK123" s="50" t="str">
        <f>_xlfn.IFNA(VLOOKUP($B123,Schools,'HP Schools Calculation'!SIL$1,0),"")</f>
        <v/>
      </c>
      <c r="SIL123" s="50" t="str">
        <f>_xlfn.IFNA(VLOOKUP($B123,Schools,'HP Schools Calculation'!SIM$1,0),"")</f>
        <v/>
      </c>
      <c r="SIM123" s="50" t="str">
        <f>_xlfn.IFNA(VLOOKUP($B123,Schools,'HP Schools Calculation'!SIN$1,0),"")</f>
        <v/>
      </c>
      <c r="SIN123" s="50" t="str">
        <f>_xlfn.IFNA(VLOOKUP($B123,Schools,'HP Schools Calculation'!SIO$1,0),"")</f>
        <v/>
      </c>
      <c r="SIO123" s="50" t="str">
        <f>_xlfn.IFNA(VLOOKUP($B123,Schools,'HP Schools Calculation'!SIP$1,0),"")</f>
        <v/>
      </c>
      <c r="SIP123" s="50" t="str">
        <f>_xlfn.IFNA(VLOOKUP($B123,Schools,'HP Schools Calculation'!SIQ$1,0),"")</f>
        <v/>
      </c>
      <c r="SIQ123" s="50" t="str">
        <f>_xlfn.IFNA(VLOOKUP($B123,Schools,'HP Schools Calculation'!SIR$1,0),"")</f>
        <v/>
      </c>
      <c r="SIR123" s="50" t="str">
        <f>_xlfn.IFNA(VLOOKUP($B123,Schools,'HP Schools Calculation'!SIS$1,0),"")</f>
        <v/>
      </c>
      <c r="SIS123" s="50" t="str">
        <f>_xlfn.IFNA(VLOOKUP($B123,Schools,'HP Schools Calculation'!SIT$1,0),"")</f>
        <v/>
      </c>
      <c r="SIT123" s="50" t="str">
        <f>_xlfn.IFNA(VLOOKUP($B123,Schools,'HP Schools Calculation'!SIU$1,0),"")</f>
        <v/>
      </c>
      <c r="SIU123" s="50" t="str">
        <f>_xlfn.IFNA(VLOOKUP($B123,Schools,'HP Schools Calculation'!SIV$1,0),"")</f>
        <v/>
      </c>
      <c r="SIV123" s="50" t="str">
        <f>_xlfn.IFNA(VLOOKUP($B123,Schools,'HP Schools Calculation'!SIW$1,0),"")</f>
        <v/>
      </c>
      <c r="SIW123" s="50" t="str">
        <f>_xlfn.IFNA(VLOOKUP($B123,Schools,'HP Schools Calculation'!SIX$1,0),"")</f>
        <v/>
      </c>
      <c r="SIX123" s="50" t="str">
        <f>_xlfn.IFNA(VLOOKUP($B123,Schools,'HP Schools Calculation'!SIY$1,0),"")</f>
        <v/>
      </c>
      <c r="SIY123" s="50" t="str">
        <f>_xlfn.IFNA(VLOOKUP($B123,Schools,'HP Schools Calculation'!SIZ$1,0),"")</f>
        <v/>
      </c>
      <c r="SIZ123" s="50" t="str">
        <f>_xlfn.IFNA(VLOOKUP($B123,Schools,'HP Schools Calculation'!SJA$1,0),"")</f>
        <v/>
      </c>
      <c r="SJA123" s="50" t="str">
        <f>_xlfn.IFNA(VLOOKUP($B123,Schools,'HP Schools Calculation'!SJB$1,0),"")</f>
        <v/>
      </c>
      <c r="SJB123" s="50" t="str">
        <f>_xlfn.IFNA(VLOOKUP($B123,Schools,'HP Schools Calculation'!SJC$1,0),"")</f>
        <v/>
      </c>
      <c r="SJC123" s="50" t="str">
        <f>_xlfn.IFNA(VLOOKUP($B123,Schools,'HP Schools Calculation'!SJD$1,0),"")</f>
        <v/>
      </c>
      <c r="SJD123" s="50" t="str">
        <f>_xlfn.IFNA(VLOOKUP($B123,Schools,'HP Schools Calculation'!SJE$1,0),"")</f>
        <v/>
      </c>
      <c r="SJE123" s="50" t="str">
        <f>_xlfn.IFNA(VLOOKUP($B123,Schools,'HP Schools Calculation'!SJF$1,0),"")</f>
        <v/>
      </c>
      <c r="SJF123" s="50" t="str">
        <f>_xlfn.IFNA(VLOOKUP($B123,Schools,'HP Schools Calculation'!SJG$1,0),"")</f>
        <v/>
      </c>
      <c r="SJG123" s="50" t="str">
        <f>_xlfn.IFNA(VLOOKUP($B123,Schools,'HP Schools Calculation'!SJH$1,0),"")</f>
        <v/>
      </c>
      <c r="SJH123" s="50" t="str">
        <f>_xlfn.IFNA(VLOOKUP($B123,Schools,'HP Schools Calculation'!SJI$1,0),"")</f>
        <v/>
      </c>
      <c r="SJI123" s="50" t="str">
        <f>_xlfn.IFNA(VLOOKUP($B123,Schools,'HP Schools Calculation'!SJJ$1,0),"")</f>
        <v/>
      </c>
      <c r="SJJ123" s="50" t="str">
        <f>_xlfn.IFNA(VLOOKUP($B123,Schools,'HP Schools Calculation'!SJK$1,0),"")</f>
        <v/>
      </c>
      <c r="SJK123" s="50" t="str">
        <f>_xlfn.IFNA(VLOOKUP($B123,Schools,'HP Schools Calculation'!SJL$1,0),"")</f>
        <v/>
      </c>
      <c r="SJL123" s="50" t="str">
        <f>_xlfn.IFNA(VLOOKUP($B123,Schools,'HP Schools Calculation'!SJM$1,0),"")</f>
        <v/>
      </c>
      <c r="SJM123" s="50" t="str">
        <f>_xlfn.IFNA(VLOOKUP($B123,Schools,'HP Schools Calculation'!SJN$1,0),"")</f>
        <v/>
      </c>
      <c r="SJN123" s="50" t="str">
        <f>_xlfn.IFNA(VLOOKUP($B123,Schools,'HP Schools Calculation'!SJO$1,0),"")</f>
        <v/>
      </c>
      <c r="SJO123" s="50" t="str">
        <f>_xlfn.IFNA(VLOOKUP($B123,Schools,'HP Schools Calculation'!SJP$1,0),"")</f>
        <v/>
      </c>
      <c r="SJP123" s="50" t="str">
        <f>_xlfn.IFNA(VLOOKUP($B123,Schools,'HP Schools Calculation'!SJQ$1,0),"")</f>
        <v/>
      </c>
      <c r="SJQ123" s="50" t="str">
        <f>_xlfn.IFNA(VLOOKUP($B123,Schools,'HP Schools Calculation'!SJR$1,0),"")</f>
        <v/>
      </c>
      <c r="SJR123" s="50" t="str">
        <f>_xlfn.IFNA(VLOOKUP($B123,Schools,'HP Schools Calculation'!SJS$1,0),"")</f>
        <v/>
      </c>
      <c r="SJS123" s="50" t="str">
        <f>_xlfn.IFNA(VLOOKUP($B123,Schools,'HP Schools Calculation'!SJT$1,0),"")</f>
        <v/>
      </c>
      <c r="SJT123" s="50" t="str">
        <f>_xlfn.IFNA(VLOOKUP($B123,Schools,'HP Schools Calculation'!SJU$1,0),"")</f>
        <v/>
      </c>
      <c r="SJU123" s="50" t="str">
        <f>_xlfn.IFNA(VLOOKUP($B123,Schools,'HP Schools Calculation'!SJV$1,0),"")</f>
        <v/>
      </c>
      <c r="SJV123" s="50" t="str">
        <f>_xlfn.IFNA(VLOOKUP($B123,Schools,'HP Schools Calculation'!SJW$1,0),"")</f>
        <v/>
      </c>
      <c r="SJW123" s="50" t="str">
        <f>_xlfn.IFNA(VLOOKUP($B123,Schools,'HP Schools Calculation'!SJX$1,0),"")</f>
        <v/>
      </c>
      <c r="SJX123" s="50" t="str">
        <f>_xlfn.IFNA(VLOOKUP($B123,Schools,'HP Schools Calculation'!SJY$1,0),"")</f>
        <v/>
      </c>
      <c r="SJY123" s="50" t="str">
        <f>_xlfn.IFNA(VLOOKUP($B123,Schools,'HP Schools Calculation'!SJZ$1,0),"")</f>
        <v/>
      </c>
      <c r="SJZ123" s="50" t="str">
        <f>_xlfn.IFNA(VLOOKUP($B123,Schools,'HP Schools Calculation'!SKA$1,0),"")</f>
        <v/>
      </c>
      <c r="SKA123" s="50" t="str">
        <f>_xlfn.IFNA(VLOOKUP($B123,Schools,'HP Schools Calculation'!SKB$1,0),"")</f>
        <v/>
      </c>
      <c r="SKB123" s="50" t="str">
        <f>_xlfn.IFNA(VLOOKUP($B123,Schools,'HP Schools Calculation'!SKC$1,0),"")</f>
        <v/>
      </c>
      <c r="SKC123" s="50" t="str">
        <f>_xlfn.IFNA(VLOOKUP($B123,Schools,'HP Schools Calculation'!SKD$1,0),"")</f>
        <v/>
      </c>
      <c r="SKD123" s="50" t="str">
        <f>_xlfn.IFNA(VLOOKUP($B123,Schools,'HP Schools Calculation'!SKE$1,0),"")</f>
        <v/>
      </c>
      <c r="SKE123" s="50" t="str">
        <f>_xlfn.IFNA(VLOOKUP($B123,Schools,'HP Schools Calculation'!SKF$1,0),"")</f>
        <v/>
      </c>
      <c r="SKF123" s="50" t="str">
        <f>_xlfn.IFNA(VLOOKUP($B123,Schools,'HP Schools Calculation'!SKG$1,0),"")</f>
        <v/>
      </c>
      <c r="SKG123" s="50" t="str">
        <f>_xlfn.IFNA(VLOOKUP($B123,Schools,'HP Schools Calculation'!SKH$1,0),"")</f>
        <v/>
      </c>
      <c r="SKH123" s="50" t="str">
        <f>_xlfn.IFNA(VLOOKUP($B123,Schools,'HP Schools Calculation'!SKI$1,0),"")</f>
        <v/>
      </c>
      <c r="SKI123" s="50" t="str">
        <f>_xlfn.IFNA(VLOOKUP($B123,Schools,'HP Schools Calculation'!SKJ$1,0),"")</f>
        <v/>
      </c>
      <c r="SKJ123" s="50" t="str">
        <f>_xlfn.IFNA(VLOOKUP($B123,Schools,'HP Schools Calculation'!SKK$1,0),"")</f>
        <v/>
      </c>
      <c r="SKK123" s="50" t="str">
        <f>_xlfn.IFNA(VLOOKUP($B123,Schools,'HP Schools Calculation'!SKL$1,0),"")</f>
        <v/>
      </c>
      <c r="SKL123" s="50" t="str">
        <f>_xlfn.IFNA(VLOOKUP($B123,Schools,'HP Schools Calculation'!SKM$1,0),"")</f>
        <v/>
      </c>
      <c r="SKM123" s="50" t="str">
        <f>_xlfn.IFNA(VLOOKUP($B123,Schools,'HP Schools Calculation'!SKN$1,0),"")</f>
        <v/>
      </c>
      <c r="SKN123" s="50" t="str">
        <f>_xlfn.IFNA(VLOOKUP($B123,Schools,'HP Schools Calculation'!SKO$1,0),"")</f>
        <v/>
      </c>
      <c r="SKO123" s="50" t="str">
        <f>_xlfn.IFNA(VLOOKUP($B123,Schools,'HP Schools Calculation'!SKP$1,0),"")</f>
        <v/>
      </c>
      <c r="SKP123" s="50" t="str">
        <f>_xlfn.IFNA(VLOOKUP($B123,Schools,'HP Schools Calculation'!SKQ$1,0),"")</f>
        <v/>
      </c>
      <c r="SKQ123" s="50" t="str">
        <f>_xlfn.IFNA(VLOOKUP($B123,Schools,'HP Schools Calculation'!SKR$1,0),"")</f>
        <v/>
      </c>
      <c r="SKR123" s="50" t="str">
        <f>_xlfn.IFNA(VLOOKUP($B123,Schools,'HP Schools Calculation'!SKS$1,0),"")</f>
        <v/>
      </c>
      <c r="SKS123" s="50" t="str">
        <f>_xlfn.IFNA(VLOOKUP($B123,Schools,'HP Schools Calculation'!SKT$1,0),"")</f>
        <v/>
      </c>
      <c r="SKT123" s="50" t="str">
        <f>_xlfn.IFNA(VLOOKUP($B123,Schools,'HP Schools Calculation'!SKU$1,0),"")</f>
        <v/>
      </c>
      <c r="SKU123" s="50" t="str">
        <f>_xlfn.IFNA(VLOOKUP($B123,Schools,'HP Schools Calculation'!SKV$1,0),"")</f>
        <v/>
      </c>
      <c r="SKV123" s="50" t="str">
        <f>_xlfn.IFNA(VLOOKUP($B123,Schools,'HP Schools Calculation'!SKW$1,0),"")</f>
        <v/>
      </c>
      <c r="SKW123" s="50" t="str">
        <f>_xlfn.IFNA(VLOOKUP($B123,Schools,'HP Schools Calculation'!SKX$1,0),"")</f>
        <v/>
      </c>
      <c r="SKX123" s="50" t="str">
        <f>_xlfn.IFNA(VLOOKUP($B123,Schools,'HP Schools Calculation'!SKY$1,0),"")</f>
        <v/>
      </c>
      <c r="SKY123" s="50" t="str">
        <f>_xlfn.IFNA(VLOOKUP($B123,Schools,'HP Schools Calculation'!SKZ$1,0),"")</f>
        <v/>
      </c>
      <c r="SKZ123" s="50" t="str">
        <f>_xlfn.IFNA(VLOOKUP($B123,Schools,'HP Schools Calculation'!SLA$1,0),"")</f>
        <v/>
      </c>
      <c r="SLA123" s="50" t="str">
        <f>_xlfn.IFNA(VLOOKUP($B123,Schools,'HP Schools Calculation'!SLB$1,0),"")</f>
        <v/>
      </c>
      <c r="SLB123" s="50" t="str">
        <f>_xlfn.IFNA(VLOOKUP($B123,Schools,'HP Schools Calculation'!SLC$1,0),"")</f>
        <v/>
      </c>
      <c r="SLC123" s="50" t="str">
        <f>_xlfn.IFNA(VLOOKUP($B123,Schools,'HP Schools Calculation'!SLD$1,0),"")</f>
        <v/>
      </c>
      <c r="SLD123" s="50" t="str">
        <f>_xlfn.IFNA(VLOOKUP($B123,Schools,'HP Schools Calculation'!SLE$1,0),"")</f>
        <v/>
      </c>
      <c r="SLE123" s="50" t="str">
        <f>_xlfn.IFNA(VLOOKUP($B123,Schools,'HP Schools Calculation'!SLF$1,0),"")</f>
        <v/>
      </c>
      <c r="SLF123" s="50" t="str">
        <f>_xlfn.IFNA(VLOOKUP($B123,Schools,'HP Schools Calculation'!SLG$1,0),"")</f>
        <v/>
      </c>
      <c r="SLG123" s="50" t="str">
        <f>_xlfn.IFNA(VLOOKUP($B123,Schools,'HP Schools Calculation'!SLH$1,0),"")</f>
        <v/>
      </c>
      <c r="SLH123" s="50" t="str">
        <f>_xlfn.IFNA(VLOOKUP($B123,Schools,'HP Schools Calculation'!SLI$1,0),"")</f>
        <v/>
      </c>
      <c r="SLI123" s="50" t="str">
        <f>_xlfn.IFNA(VLOOKUP($B123,Schools,'HP Schools Calculation'!SLJ$1,0),"")</f>
        <v/>
      </c>
      <c r="SLJ123" s="50" t="str">
        <f>_xlfn.IFNA(VLOOKUP($B123,Schools,'HP Schools Calculation'!SLK$1,0),"")</f>
        <v/>
      </c>
      <c r="SLK123" s="50" t="str">
        <f>_xlfn.IFNA(VLOOKUP($B123,Schools,'HP Schools Calculation'!SLL$1,0),"")</f>
        <v/>
      </c>
      <c r="SLL123" s="50" t="str">
        <f>_xlfn.IFNA(VLOOKUP($B123,Schools,'HP Schools Calculation'!SLM$1,0),"")</f>
        <v/>
      </c>
      <c r="SLM123" s="50" t="str">
        <f>_xlfn.IFNA(VLOOKUP($B123,Schools,'HP Schools Calculation'!SLN$1,0),"")</f>
        <v/>
      </c>
      <c r="SLN123" s="50" t="str">
        <f>_xlfn.IFNA(VLOOKUP($B123,Schools,'HP Schools Calculation'!SLO$1,0),"")</f>
        <v/>
      </c>
      <c r="SLO123" s="50" t="str">
        <f>_xlfn.IFNA(VLOOKUP($B123,Schools,'HP Schools Calculation'!SLP$1,0),"")</f>
        <v/>
      </c>
      <c r="SLP123" s="50" t="str">
        <f>_xlfn.IFNA(VLOOKUP($B123,Schools,'HP Schools Calculation'!SLQ$1,0),"")</f>
        <v/>
      </c>
      <c r="SLQ123" s="50" t="str">
        <f>_xlfn.IFNA(VLOOKUP($B123,Schools,'HP Schools Calculation'!SLR$1,0),"")</f>
        <v/>
      </c>
      <c r="SLR123" s="50" t="str">
        <f>_xlfn.IFNA(VLOOKUP($B123,Schools,'HP Schools Calculation'!SLS$1,0),"")</f>
        <v/>
      </c>
      <c r="SLS123" s="50" t="str">
        <f>_xlfn.IFNA(VLOOKUP($B123,Schools,'HP Schools Calculation'!SLT$1,0),"")</f>
        <v/>
      </c>
      <c r="SLT123" s="50" t="str">
        <f>_xlfn.IFNA(VLOOKUP($B123,Schools,'HP Schools Calculation'!SLU$1,0),"")</f>
        <v/>
      </c>
      <c r="SLU123" s="50" t="str">
        <f>_xlfn.IFNA(VLOOKUP($B123,Schools,'HP Schools Calculation'!SLV$1,0),"")</f>
        <v/>
      </c>
      <c r="SLV123" s="50" t="str">
        <f>_xlfn.IFNA(VLOOKUP($B123,Schools,'HP Schools Calculation'!SLW$1,0),"")</f>
        <v/>
      </c>
      <c r="SLW123" s="50" t="str">
        <f>_xlfn.IFNA(VLOOKUP($B123,Schools,'HP Schools Calculation'!SLX$1,0),"")</f>
        <v/>
      </c>
      <c r="SLX123" s="50" t="str">
        <f>_xlfn.IFNA(VLOOKUP($B123,Schools,'HP Schools Calculation'!SLY$1,0),"")</f>
        <v/>
      </c>
      <c r="SLY123" s="50" t="str">
        <f>_xlfn.IFNA(VLOOKUP($B123,Schools,'HP Schools Calculation'!SLZ$1,0),"")</f>
        <v/>
      </c>
      <c r="SLZ123" s="50" t="str">
        <f>_xlfn.IFNA(VLOOKUP($B123,Schools,'HP Schools Calculation'!SMA$1,0),"")</f>
        <v/>
      </c>
      <c r="SMA123" s="50" t="str">
        <f>_xlfn.IFNA(VLOOKUP($B123,Schools,'HP Schools Calculation'!SMB$1,0),"")</f>
        <v/>
      </c>
      <c r="SMB123" s="50" t="str">
        <f>_xlfn.IFNA(VLOOKUP($B123,Schools,'HP Schools Calculation'!SMC$1,0),"")</f>
        <v/>
      </c>
      <c r="SMC123" s="50" t="str">
        <f>_xlfn.IFNA(VLOOKUP($B123,Schools,'HP Schools Calculation'!SMD$1,0),"")</f>
        <v/>
      </c>
      <c r="SMD123" s="50" t="str">
        <f>_xlfn.IFNA(VLOOKUP($B123,Schools,'HP Schools Calculation'!SME$1,0),"")</f>
        <v/>
      </c>
      <c r="SME123" s="50" t="str">
        <f>_xlfn.IFNA(VLOOKUP($B123,Schools,'HP Schools Calculation'!SMF$1,0),"")</f>
        <v/>
      </c>
      <c r="SMF123" s="50" t="str">
        <f>_xlfn.IFNA(VLOOKUP($B123,Schools,'HP Schools Calculation'!SMG$1,0),"")</f>
        <v/>
      </c>
      <c r="SMG123" s="50" t="str">
        <f>_xlfn.IFNA(VLOOKUP($B123,Schools,'HP Schools Calculation'!SMH$1,0),"")</f>
        <v/>
      </c>
      <c r="SMH123" s="50" t="str">
        <f>_xlfn.IFNA(VLOOKUP($B123,Schools,'HP Schools Calculation'!SMI$1,0),"")</f>
        <v/>
      </c>
      <c r="SMI123" s="50" t="str">
        <f>_xlfn.IFNA(VLOOKUP($B123,Schools,'HP Schools Calculation'!SMJ$1,0),"")</f>
        <v/>
      </c>
      <c r="SMJ123" s="50" t="str">
        <f>_xlfn.IFNA(VLOOKUP($B123,Schools,'HP Schools Calculation'!SMK$1,0),"")</f>
        <v/>
      </c>
      <c r="SMK123" s="50" t="str">
        <f>_xlfn.IFNA(VLOOKUP($B123,Schools,'HP Schools Calculation'!SML$1,0),"")</f>
        <v/>
      </c>
      <c r="SML123" s="50" t="str">
        <f>_xlfn.IFNA(VLOOKUP($B123,Schools,'HP Schools Calculation'!SMM$1,0),"")</f>
        <v/>
      </c>
      <c r="SMM123" s="50" t="str">
        <f>_xlfn.IFNA(VLOOKUP($B123,Schools,'HP Schools Calculation'!SMN$1,0),"")</f>
        <v/>
      </c>
      <c r="SMN123" s="50" t="str">
        <f>_xlfn.IFNA(VLOOKUP($B123,Schools,'HP Schools Calculation'!SMO$1,0),"")</f>
        <v/>
      </c>
      <c r="SMO123" s="50" t="str">
        <f>_xlfn.IFNA(VLOOKUP($B123,Schools,'HP Schools Calculation'!SMP$1,0),"")</f>
        <v/>
      </c>
      <c r="SMP123" s="50" t="str">
        <f>_xlfn.IFNA(VLOOKUP($B123,Schools,'HP Schools Calculation'!SMQ$1,0),"")</f>
        <v/>
      </c>
      <c r="SMQ123" s="50" t="str">
        <f>_xlfn.IFNA(VLOOKUP($B123,Schools,'HP Schools Calculation'!SMR$1,0),"")</f>
        <v/>
      </c>
      <c r="SMR123" s="50" t="str">
        <f>_xlfn.IFNA(VLOOKUP($B123,Schools,'HP Schools Calculation'!SMS$1,0),"")</f>
        <v/>
      </c>
      <c r="SMS123" s="50" t="str">
        <f>_xlfn.IFNA(VLOOKUP($B123,Schools,'HP Schools Calculation'!SMT$1,0),"")</f>
        <v/>
      </c>
      <c r="SMT123" s="50" t="str">
        <f>_xlfn.IFNA(VLOOKUP($B123,Schools,'HP Schools Calculation'!SMU$1,0),"")</f>
        <v/>
      </c>
      <c r="SMU123" s="50" t="str">
        <f>_xlfn.IFNA(VLOOKUP($B123,Schools,'HP Schools Calculation'!SMV$1,0),"")</f>
        <v/>
      </c>
      <c r="SMV123" s="50" t="str">
        <f>_xlfn.IFNA(VLOOKUP($B123,Schools,'HP Schools Calculation'!SMW$1,0),"")</f>
        <v/>
      </c>
      <c r="SMW123" s="50" t="str">
        <f>_xlfn.IFNA(VLOOKUP($B123,Schools,'HP Schools Calculation'!SMX$1,0),"")</f>
        <v/>
      </c>
      <c r="SMX123" s="50" t="str">
        <f>_xlfn.IFNA(VLOOKUP($B123,Schools,'HP Schools Calculation'!SMY$1,0),"")</f>
        <v/>
      </c>
      <c r="SMY123" s="50" t="str">
        <f>_xlfn.IFNA(VLOOKUP($B123,Schools,'HP Schools Calculation'!SMZ$1,0),"")</f>
        <v/>
      </c>
      <c r="SMZ123" s="50" t="str">
        <f>_xlfn.IFNA(VLOOKUP($B123,Schools,'HP Schools Calculation'!SNA$1,0),"")</f>
        <v/>
      </c>
      <c r="SNA123" s="50" t="str">
        <f>_xlfn.IFNA(VLOOKUP($B123,Schools,'HP Schools Calculation'!SNB$1,0),"")</f>
        <v/>
      </c>
      <c r="SNB123" s="50" t="str">
        <f>_xlfn.IFNA(VLOOKUP($B123,Schools,'HP Schools Calculation'!SNC$1,0),"")</f>
        <v/>
      </c>
      <c r="SNC123" s="50" t="str">
        <f>_xlfn.IFNA(VLOOKUP($B123,Schools,'HP Schools Calculation'!SND$1,0),"")</f>
        <v/>
      </c>
      <c r="SND123" s="50" t="str">
        <f>_xlfn.IFNA(VLOOKUP($B123,Schools,'HP Schools Calculation'!SNE$1,0),"")</f>
        <v/>
      </c>
      <c r="SNE123" s="50" t="str">
        <f>_xlfn.IFNA(VLOOKUP($B123,Schools,'HP Schools Calculation'!SNF$1,0),"")</f>
        <v/>
      </c>
      <c r="SNF123" s="50" t="str">
        <f>_xlfn.IFNA(VLOOKUP($B123,Schools,'HP Schools Calculation'!SNG$1,0),"")</f>
        <v/>
      </c>
      <c r="SNG123" s="50" t="str">
        <f>_xlfn.IFNA(VLOOKUP($B123,Schools,'HP Schools Calculation'!SNH$1,0),"")</f>
        <v/>
      </c>
      <c r="SNH123" s="50" t="str">
        <f>_xlfn.IFNA(VLOOKUP($B123,Schools,'HP Schools Calculation'!SNI$1,0),"")</f>
        <v/>
      </c>
      <c r="SNI123" s="50" t="str">
        <f>_xlfn.IFNA(VLOOKUP($B123,Schools,'HP Schools Calculation'!SNJ$1,0),"")</f>
        <v/>
      </c>
      <c r="SNJ123" s="50" t="str">
        <f>_xlfn.IFNA(VLOOKUP($B123,Schools,'HP Schools Calculation'!SNK$1,0),"")</f>
        <v/>
      </c>
      <c r="SNK123" s="50" t="str">
        <f>_xlfn.IFNA(VLOOKUP($B123,Schools,'HP Schools Calculation'!SNL$1,0),"")</f>
        <v/>
      </c>
      <c r="SNL123" s="50" t="str">
        <f>_xlfn.IFNA(VLOOKUP($B123,Schools,'HP Schools Calculation'!SNM$1,0),"")</f>
        <v/>
      </c>
      <c r="SNM123" s="50" t="str">
        <f>_xlfn.IFNA(VLOOKUP($B123,Schools,'HP Schools Calculation'!SNN$1,0),"")</f>
        <v/>
      </c>
      <c r="SNN123" s="50" t="str">
        <f>_xlfn.IFNA(VLOOKUP($B123,Schools,'HP Schools Calculation'!SNO$1,0),"")</f>
        <v/>
      </c>
      <c r="SNO123" s="50" t="str">
        <f>_xlfn.IFNA(VLOOKUP($B123,Schools,'HP Schools Calculation'!SNP$1,0),"")</f>
        <v/>
      </c>
      <c r="SNP123" s="50" t="str">
        <f>_xlfn.IFNA(VLOOKUP($B123,Schools,'HP Schools Calculation'!SNQ$1,0),"")</f>
        <v/>
      </c>
      <c r="SNQ123" s="50" t="str">
        <f>_xlfn.IFNA(VLOOKUP($B123,Schools,'HP Schools Calculation'!SNR$1,0),"")</f>
        <v/>
      </c>
      <c r="SNR123" s="50" t="str">
        <f>_xlfn.IFNA(VLOOKUP($B123,Schools,'HP Schools Calculation'!SNS$1,0),"")</f>
        <v/>
      </c>
      <c r="SNS123" s="50" t="str">
        <f>_xlfn.IFNA(VLOOKUP($B123,Schools,'HP Schools Calculation'!SNT$1,0),"")</f>
        <v/>
      </c>
      <c r="SNT123" s="50" t="str">
        <f>_xlfn.IFNA(VLOOKUP($B123,Schools,'HP Schools Calculation'!SNU$1,0),"")</f>
        <v/>
      </c>
      <c r="SNU123" s="50" t="str">
        <f>_xlfn.IFNA(VLOOKUP($B123,Schools,'HP Schools Calculation'!SNV$1,0),"")</f>
        <v/>
      </c>
      <c r="SNV123" s="50" t="str">
        <f>_xlfn.IFNA(VLOOKUP($B123,Schools,'HP Schools Calculation'!SNW$1,0),"")</f>
        <v/>
      </c>
      <c r="SNW123" s="50" t="str">
        <f>_xlfn.IFNA(VLOOKUP($B123,Schools,'HP Schools Calculation'!SNX$1,0),"")</f>
        <v/>
      </c>
      <c r="SNX123" s="50" t="str">
        <f>_xlfn.IFNA(VLOOKUP($B123,Schools,'HP Schools Calculation'!SNY$1,0),"")</f>
        <v/>
      </c>
      <c r="SNY123" s="50" t="str">
        <f>_xlfn.IFNA(VLOOKUP($B123,Schools,'HP Schools Calculation'!SNZ$1,0),"")</f>
        <v/>
      </c>
      <c r="SNZ123" s="50" t="str">
        <f>_xlfn.IFNA(VLOOKUP($B123,Schools,'HP Schools Calculation'!SOA$1,0),"")</f>
        <v/>
      </c>
      <c r="SOA123" s="50" t="str">
        <f>_xlfn.IFNA(VLOOKUP($B123,Schools,'HP Schools Calculation'!SOB$1,0),"")</f>
        <v/>
      </c>
      <c r="SOB123" s="50" t="str">
        <f>_xlfn.IFNA(VLOOKUP($B123,Schools,'HP Schools Calculation'!SOC$1,0),"")</f>
        <v/>
      </c>
      <c r="SOC123" s="50" t="str">
        <f>_xlfn.IFNA(VLOOKUP($B123,Schools,'HP Schools Calculation'!SOD$1,0),"")</f>
        <v/>
      </c>
      <c r="SOD123" s="50" t="str">
        <f>_xlfn.IFNA(VLOOKUP($B123,Schools,'HP Schools Calculation'!SOE$1,0),"")</f>
        <v/>
      </c>
      <c r="SOE123" s="50" t="str">
        <f>_xlfn.IFNA(VLOOKUP($B123,Schools,'HP Schools Calculation'!SOF$1,0),"")</f>
        <v/>
      </c>
      <c r="SOF123" s="50" t="str">
        <f>_xlfn.IFNA(VLOOKUP($B123,Schools,'HP Schools Calculation'!SOG$1,0),"")</f>
        <v/>
      </c>
      <c r="SOG123" s="50" t="str">
        <f>_xlfn.IFNA(VLOOKUP($B123,Schools,'HP Schools Calculation'!SOH$1,0),"")</f>
        <v/>
      </c>
      <c r="SOH123" s="50" t="str">
        <f>_xlfn.IFNA(VLOOKUP($B123,Schools,'HP Schools Calculation'!SOI$1,0),"")</f>
        <v/>
      </c>
      <c r="SOI123" s="50" t="str">
        <f>_xlfn.IFNA(VLOOKUP($B123,Schools,'HP Schools Calculation'!SOJ$1,0),"")</f>
        <v/>
      </c>
      <c r="SOJ123" s="50" t="str">
        <f>_xlfn.IFNA(VLOOKUP($B123,Schools,'HP Schools Calculation'!SOK$1,0),"")</f>
        <v/>
      </c>
      <c r="SOK123" s="50" t="str">
        <f>_xlfn.IFNA(VLOOKUP($B123,Schools,'HP Schools Calculation'!SOL$1,0),"")</f>
        <v/>
      </c>
      <c r="SOL123" s="50" t="str">
        <f>_xlfn.IFNA(VLOOKUP($B123,Schools,'HP Schools Calculation'!SOM$1,0),"")</f>
        <v/>
      </c>
      <c r="SOM123" s="50" t="str">
        <f>_xlfn.IFNA(VLOOKUP($B123,Schools,'HP Schools Calculation'!SON$1,0),"")</f>
        <v/>
      </c>
      <c r="SON123" s="50" t="str">
        <f>_xlfn.IFNA(VLOOKUP($B123,Schools,'HP Schools Calculation'!SOO$1,0),"")</f>
        <v/>
      </c>
      <c r="SOO123" s="50" t="str">
        <f>_xlfn.IFNA(VLOOKUP($B123,Schools,'HP Schools Calculation'!SOP$1,0),"")</f>
        <v/>
      </c>
      <c r="SOP123" s="50" t="str">
        <f>_xlfn.IFNA(VLOOKUP($B123,Schools,'HP Schools Calculation'!SOQ$1,0),"")</f>
        <v/>
      </c>
      <c r="SOQ123" s="50" t="str">
        <f>_xlfn.IFNA(VLOOKUP($B123,Schools,'HP Schools Calculation'!SOR$1,0),"")</f>
        <v/>
      </c>
      <c r="SOR123" s="50" t="str">
        <f>_xlfn.IFNA(VLOOKUP($B123,Schools,'HP Schools Calculation'!SOS$1,0),"")</f>
        <v/>
      </c>
      <c r="SOS123" s="50" t="str">
        <f>_xlfn.IFNA(VLOOKUP($B123,Schools,'HP Schools Calculation'!SOT$1,0),"")</f>
        <v/>
      </c>
      <c r="SOT123" s="50" t="str">
        <f>_xlfn.IFNA(VLOOKUP($B123,Schools,'HP Schools Calculation'!SOU$1,0),"")</f>
        <v/>
      </c>
      <c r="SOU123" s="50" t="str">
        <f>_xlfn.IFNA(VLOOKUP($B123,Schools,'HP Schools Calculation'!SOV$1,0),"")</f>
        <v/>
      </c>
      <c r="SOV123" s="50" t="str">
        <f>_xlfn.IFNA(VLOOKUP($B123,Schools,'HP Schools Calculation'!SOW$1,0),"")</f>
        <v/>
      </c>
      <c r="SOW123" s="50" t="str">
        <f>_xlfn.IFNA(VLOOKUP($B123,Schools,'HP Schools Calculation'!SOX$1,0),"")</f>
        <v/>
      </c>
      <c r="SOX123" s="50" t="str">
        <f>_xlfn.IFNA(VLOOKUP($B123,Schools,'HP Schools Calculation'!SOY$1,0),"")</f>
        <v/>
      </c>
      <c r="SOY123" s="50" t="str">
        <f>_xlfn.IFNA(VLOOKUP($B123,Schools,'HP Schools Calculation'!SOZ$1,0),"")</f>
        <v/>
      </c>
      <c r="SOZ123" s="50" t="str">
        <f>_xlfn.IFNA(VLOOKUP($B123,Schools,'HP Schools Calculation'!SPA$1,0),"")</f>
        <v/>
      </c>
      <c r="SPA123" s="50" t="str">
        <f>_xlfn.IFNA(VLOOKUP($B123,Schools,'HP Schools Calculation'!SPB$1,0),"")</f>
        <v/>
      </c>
      <c r="SPB123" s="50" t="str">
        <f>_xlfn.IFNA(VLOOKUP($B123,Schools,'HP Schools Calculation'!SPC$1,0),"")</f>
        <v/>
      </c>
      <c r="SPC123" s="50" t="str">
        <f>_xlfn.IFNA(VLOOKUP($B123,Schools,'HP Schools Calculation'!SPD$1,0),"")</f>
        <v/>
      </c>
      <c r="SPD123" s="50" t="str">
        <f>_xlfn.IFNA(VLOOKUP($B123,Schools,'HP Schools Calculation'!SPE$1,0),"")</f>
        <v/>
      </c>
      <c r="SPE123" s="50" t="str">
        <f>_xlfn.IFNA(VLOOKUP($B123,Schools,'HP Schools Calculation'!SPF$1,0),"")</f>
        <v/>
      </c>
      <c r="SPF123" s="50" t="str">
        <f>_xlfn.IFNA(VLOOKUP($B123,Schools,'HP Schools Calculation'!SPG$1,0),"")</f>
        <v/>
      </c>
      <c r="SPG123" s="50" t="str">
        <f>_xlfn.IFNA(VLOOKUP($B123,Schools,'HP Schools Calculation'!SPH$1,0),"")</f>
        <v/>
      </c>
      <c r="SPH123" s="50" t="str">
        <f>_xlfn.IFNA(VLOOKUP($B123,Schools,'HP Schools Calculation'!SPI$1,0),"")</f>
        <v/>
      </c>
      <c r="SPI123" s="50" t="str">
        <f>_xlfn.IFNA(VLOOKUP($B123,Schools,'HP Schools Calculation'!SPJ$1,0),"")</f>
        <v/>
      </c>
      <c r="SPJ123" s="50" t="str">
        <f>_xlfn.IFNA(VLOOKUP($B123,Schools,'HP Schools Calculation'!SPK$1,0),"")</f>
        <v/>
      </c>
      <c r="SPK123" s="50" t="str">
        <f>_xlfn.IFNA(VLOOKUP($B123,Schools,'HP Schools Calculation'!SPL$1,0),"")</f>
        <v/>
      </c>
      <c r="SPL123" s="50" t="str">
        <f>_xlfn.IFNA(VLOOKUP($B123,Schools,'HP Schools Calculation'!SPM$1,0),"")</f>
        <v/>
      </c>
      <c r="SPM123" s="50" t="str">
        <f>_xlfn.IFNA(VLOOKUP($B123,Schools,'HP Schools Calculation'!SPN$1,0),"")</f>
        <v/>
      </c>
      <c r="SPN123" s="50" t="str">
        <f>_xlfn.IFNA(VLOOKUP($B123,Schools,'HP Schools Calculation'!SPO$1,0),"")</f>
        <v/>
      </c>
      <c r="SPO123" s="50" t="str">
        <f>_xlfn.IFNA(VLOOKUP($B123,Schools,'HP Schools Calculation'!SPP$1,0),"")</f>
        <v/>
      </c>
      <c r="SPP123" s="50" t="str">
        <f>_xlfn.IFNA(VLOOKUP($B123,Schools,'HP Schools Calculation'!SPQ$1,0),"")</f>
        <v/>
      </c>
      <c r="SPQ123" s="50" t="str">
        <f>_xlfn.IFNA(VLOOKUP($B123,Schools,'HP Schools Calculation'!SPR$1,0),"")</f>
        <v/>
      </c>
      <c r="SPR123" s="50" t="str">
        <f>_xlfn.IFNA(VLOOKUP($B123,Schools,'HP Schools Calculation'!SPS$1,0),"")</f>
        <v/>
      </c>
      <c r="SPS123" s="50" t="str">
        <f>_xlfn.IFNA(VLOOKUP($B123,Schools,'HP Schools Calculation'!SPT$1,0),"")</f>
        <v/>
      </c>
      <c r="SPT123" s="50" t="str">
        <f>_xlfn.IFNA(VLOOKUP($B123,Schools,'HP Schools Calculation'!SPU$1,0),"")</f>
        <v/>
      </c>
      <c r="SPU123" s="50" t="str">
        <f>_xlfn.IFNA(VLOOKUP($B123,Schools,'HP Schools Calculation'!SPV$1,0),"")</f>
        <v/>
      </c>
      <c r="SPV123" s="50" t="str">
        <f>_xlfn.IFNA(VLOOKUP($B123,Schools,'HP Schools Calculation'!SPW$1,0),"")</f>
        <v/>
      </c>
      <c r="SPW123" s="50" t="str">
        <f>_xlfn.IFNA(VLOOKUP($B123,Schools,'HP Schools Calculation'!SPX$1,0),"")</f>
        <v/>
      </c>
      <c r="SPX123" s="50" t="str">
        <f>_xlfn.IFNA(VLOOKUP($B123,Schools,'HP Schools Calculation'!SPY$1,0),"")</f>
        <v/>
      </c>
      <c r="SPY123" s="50" t="str">
        <f>_xlfn.IFNA(VLOOKUP($B123,Schools,'HP Schools Calculation'!SPZ$1,0),"")</f>
        <v/>
      </c>
      <c r="SPZ123" s="50" t="str">
        <f>_xlfn.IFNA(VLOOKUP($B123,Schools,'HP Schools Calculation'!SQA$1,0),"")</f>
        <v/>
      </c>
      <c r="SQA123" s="50" t="str">
        <f>_xlfn.IFNA(VLOOKUP($B123,Schools,'HP Schools Calculation'!SQB$1,0),"")</f>
        <v/>
      </c>
      <c r="SQB123" s="50" t="str">
        <f>_xlfn.IFNA(VLOOKUP($B123,Schools,'HP Schools Calculation'!SQC$1,0),"")</f>
        <v/>
      </c>
      <c r="SQC123" s="50" t="str">
        <f>_xlfn.IFNA(VLOOKUP($B123,Schools,'HP Schools Calculation'!SQD$1,0),"")</f>
        <v/>
      </c>
      <c r="SQD123" s="50" t="str">
        <f>_xlfn.IFNA(VLOOKUP($B123,Schools,'HP Schools Calculation'!SQE$1,0),"")</f>
        <v/>
      </c>
      <c r="SQE123" s="50" t="str">
        <f>_xlfn.IFNA(VLOOKUP($B123,Schools,'HP Schools Calculation'!SQF$1,0),"")</f>
        <v/>
      </c>
      <c r="SQF123" s="50" t="str">
        <f>_xlfn.IFNA(VLOOKUP($B123,Schools,'HP Schools Calculation'!SQG$1,0),"")</f>
        <v/>
      </c>
      <c r="SQG123" s="50" t="str">
        <f>_xlfn.IFNA(VLOOKUP($B123,Schools,'HP Schools Calculation'!SQH$1,0),"")</f>
        <v/>
      </c>
      <c r="SQH123" s="50" t="str">
        <f>_xlfn.IFNA(VLOOKUP($B123,Schools,'HP Schools Calculation'!SQI$1,0),"")</f>
        <v/>
      </c>
      <c r="SQI123" s="50" t="str">
        <f>_xlfn.IFNA(VLOOKUP($B123,Schools,'HP Schools Calculation'!SQJ$1,0),"")</f>
        <v/>
      </c>
      <c r="SQJ123" s="50" t="str">
        <f>_xlfn.IFNA(VLOOKUP($B123,Schools,'HP Schools Calculation'!SQK$1,0),"")</f>
        <v/>
      </c>
      <c r="SQK123" s="50" t="str">
        <f>_xlfn.IFNA(VLOOKUP($B123,Schools,'HP Schools Calculation'!SQL$1,0),"")</f>
        <v/>
      </c>
      <c r="SQL123" s="50" t="str">
        <f>_xlfn.IFNA(VLOOKUP($B123,Schools,'HP Schools Calculation'!SQM$1,0),"")</f>
        <v/>
      </c>
      <c r="SQM123" s="50" t="str">
        <f>_xlfn.IFNA(VLOOKUP($B123,Schools,'HP Schools Calculation'!SQN$1,0),"")</f>
        <v/>
      </c>
      <c r="SQN123" s="50" t="str">
        <f>_xlfn.IFNA(VLOOKUP($B123,Schools,'HP Schools Calculation'!SQO$1,0),"")</f>
        <v/>
      </c>
      <c r="SQO123" s="50" t="str">
        <f>_xlfn.IFNA(VLOOKUP($B123,Schools,'HP Schools Calculation'!SQP$1,0),"")</f>
        <v/>
      </c>
      <c r="SQP123" s="50" t="str">
        <f>_xlfn.IFNA(VLOOKUP($B123,Schools,'HP Schools Calculation'!SQQ$1,0),"")</f>
        <v/>
      </c>
      <c r="SQQ123" s="50" t="str">
        <f>_xlfn.IFNA(VLOOKUP($B123,Schools,'HP Schools Calculation'!SQR$1,0),"")</f>
        <v/>
      </c>
      <c r="SQR123" s="50" t="str">
        <f>_xlfn.IFNA(VLOOKUP($B123,Schools,'HP Schools Calculation'!SQS$1,0),"")</f>
        <v/>
      </c>
      <c r="SQS123" s="50" t="str">
        <f>_xlfn.IFNA(VLOOKUP($B123,Schools,'HP Schools Calculation'!SQT$1,0),"")</f>
        <v/>
      </c>
      <c r="SQT123" s="50" t="str">
        <f>_xlfn.IFNA(VLOOKUP($B123,Schools,'HP Schools Calculation'!SQU$1,0),"")</f>
        <v/>
      </c>
      <c r="SQU123" s="50" t="str">
        <f>_xlfn.IFNA(VLOOKUP($B123,Schools,'HP Schools Calculation'!SQV$1,0),"")</f>
        <v/>
      </c>
      <c r="SQV123" s="50" t="str">
        <f>_xlfn.IFNA(VLOOKUP($B123,Schools,'HP Schools Calculation'!SQW$1,0),"")</f>
        <v/>
      </c>
      <c r="SQW123" s="50" t="str">
        <f>_xlfn.IFNA(VLOOKUP($B123,Schools,'HP Schools Calculation'!SQX$1,0),"")</f>
        <v/>
      </c>
      <c r="SQX123" s="50" t="str">
        <f>_xlfn.IFNA(VLOOKUP($B123,Schools,'HP Schools Calculation'!SQY$1,0),"")</f>
        <v/>
      </c>
      <c r="SQY123" s="50" t="str">
        <f>_xlfn.IFNA(VLOOKUP($B123,Schools,'HP Schools Calculation'!SQZ$1,0),"")</f>
        <v/>
      </c>
      <c r="SQZ123" s="50" t="str">
        <f>_xlfn.IFNA(VLOOKUP($B123,Schools,'HP Schools Calculation'!SRA$1,0),"")</f>
        <v/>
      </c>
      <c r="SRA123" s="50" t="str">
        <f>_xlfn.IFNA(VLOOKUP($B123,Schools,'HP Schools Calculation'!SRB$1,0),"")</f>
        <v/>
      </c>
      <c r="SRB123" s="50" t="str">
        <f>_xlfn.IFNA(VLOOKUP($B123,Schools,'HP Schools Calculation'!SRC$1,0),"")</f>
        <v/>
      </c>
      <c r="SRC123" s="50" t="str">
        <f>_xlfn.IFNA(VLOOKUP($B123,Schools,'HP Schools Calculation'!SRD$1,0),"")</f>
        <v/>
      </c>
      <c r="SRD123" s="50" t="str">
        <f>_xlfn.IFNA(VLOOKUP($B123,Schools,'HP Schools Calculation'!SRE$1,0),"")</f>
        <v/>
      </c>
      <c r="SRE123" s="50" t="str">
        <f>_xlfn.IFNA(VLOOKUP($B123,Schools,'HP Schools Calculation'!SRF$1,0),"")</f>
        <v/>
      </c>
      <c r="SRF123" s="50" t="str">
        <f>_xlfn.IFNA(VLOOKUP($B123,Schools,'HP Schools Calculation'!SRG$1,0),"")</f>
        <v/>
      </c>
      <c r="SRG123" s="50" t="str">
        <f>_xlfn.IFNA(VLOOKUP($B123,Schools,'HP Schools Calculation'!SRH$1,0),"")</f>
        <v/>
      </c>
      <c r="SRH123" s="50" t="str">
        <f>_xlfn.IFNA(VLOOKUP($B123,Schools,'HP Schools Calculation'!SRI$1,0),"")</f>
        <v/>
      </c>
      <c r="SRI123" s="50" t="str">
        <f>_xlfn.IFNA(VLOOKUP($B123,Schools,'HP Schools Calculation'!SRJ$1,0),"")</f>
        <v/>
      </c>
      <c r="SRJ123" s="50" t="str">
        <f>_xlfn.IFNA(VLOOKUP($B123,Schools,'HP Schools Calculation'!SRK$1,0),"")</f>
        <v/>
      </c>
      <c r="SRK123" s="50" t="str">
        <f>_xlfn.IFNA(VLOOKUP($B123,Schools,'HP Schools Calculation'!SRL$1,0),"")</f>
        <v/>
      </c>
      <c r="SRL123" s="50" t="str">
        <f>_xlfn.IFNA(VLOOKUP($B123,Schools,'HP Schools Calculation'!SRM$1,0),"")</f>
        <v/>
      </c>
      <c r="SRM123" s="50" t="str">
        <f>_xlfn.IFNA(VLOOKUP($B123,Schools,'HP Schools Calculation'!SRN$1,0),"")</f>
        <v/>
      </c>
      <c r="SRN123" s="50" t="str">
        <f>_xlfn.IFNA(VLOOKUP($B123,Schools,'HP Schools Calculation'!SRO$1,0),"")</f>
        <v/>
      </c>
      <c r="SRO123" s="50" t="str">
        <f>_xlfn.IFNA(VLOOKUP($B123,Schools,'HP Schools Calculation'!SRP$1,0),"")</f>
        <v/>
      </c>
      <c r="SRP123" s="50" t="str">
        <f>_xlfn.IFNA(VLOOKUP($B123,Schools,'HP Schools Calculation'!SRQ$1,0),"")</f>
        <v/>
      </c>
      <c r="SRQ123" s="50" t="str">
        <f>_xlfn.IFNA(VLOOKUP($B123,Schools,'HP Schools Calculation'!SRR$1,0),"")</f>
        <v/>
      </c>
      <c r="SRR123" s="50" t="str">
        <f>_xlfn.IFNA(VLOOKUP($B123,Schools,'HP Schools Calculation'!SRS$1,0),"")</f>
        <v/>
      </c>
      <c r="SRS123" s="50" t="str">
        <f>_xlfn.IFNA(VLOOKUP($B123,Schools,'HP Schools Calculation'!SRT$1,0),"")</f>
        <v/>
      </c>
      <c r="SRT123" s="50" t="str">
        <f>_xlfn.IFNA(VLOOKUP($B123,Schools,'HP Schools Calculation'!SRU$1,0),"")</f>
        <v/>
      </c>
      <c r="SRU123" s="50" t="str">
        <f>_xlfn.IFNA(VLOOKUP($B123,Schools,'HP Schools Calculation'!SRV$1,0),"")</f>
        <v/>
      </c>
      <c r="SRV123" s="50" t="str">
        <f>_xlfn.IFNA(VLOOKUP($B123,Schools,'HP Schools Calculation'!SRW$1,0),"")</f>
        <v/>
      </c>
      <c r="SRW123" s="50" t="str">
        <f>_xlfn.IFNA(VLOOKUP($B123,Schools,'HP Schools Calculation'!SRX$1,0),"")</f>
        <v/>
      </c>
      <c r="SRX123" s="50" t="str">
        <f>_xlfn.IFNA(VLOOKUP($B123,Schools,'HP Schools Calculation'!SRY$1,0),"")</f>
        <v/>
      </c>
      <c r="SRY123" s="50" t="str">
        <f>_xlfn.IFNA(VLOOKUP($B123,Schools,'HP Schools Calculation'!SRZ$1,0),"")</f>
        <v/>
      </c>
      <c r="SRZ123" s="50" t="str">
        <f>_xlfn.IFNA(VLOOKUP($B123,Schools,'HP Schools Calculation'!SSA$1,0),"")</f>
        <v/>
      </c>
      <c r="SSA123" s="50" t="str">
        <f>_xlfn.IFNA(VLOOKUP($B123,Schools,'HP Schools Calculation'!SSB$1,0),"")</f>
        <v/>
      </c>
      <c r="SSB123" s="50" t="str">
        <f>_xlfn.IFNA(VLOOKUP($B123,Schools,'HP Schools Calculation'!SSC$1,0),"")</f>
        <v/>
      </c>
      <c r="SSC123" s="50" t="str">
        <f>_xlfn.IFNA(VLOOKUP($B123,Schools,'HP Schools Calculation'!SSD$1,0),"")</f>
        <v/>
      </c>
      <c r="SSD123" s="50" t="str">
        <f>_xlfn.IFNA(VLOOKUP($B123,Schools,'HP Schools Calculation'!SSE$1,0),"")</f>
        <v/>
      </c>
      <c r="SSE123" s="50" t="str">
        <f>_xlfn.IFNA(VLOOKUP($B123,Schools,'HP Schools Calculation'!SSF$1,0),"")</f>
        <v/>
      </c>
      <c r="SSF123" s="50" t="str">
        <f>_xlfn.IFNA(VLOOKUP($B123,Schools,'HP Schools Calculation'!SSG$1,0),"")</f>
        <v/>
      </c>
      <c r="SSG123" s="50" t="str">
        <f>_xlfn.IFNA(VLOOKUP($B123,Schools,'HP Schools Calculation'!SSH$1,0),"")</f>
        <v/>
      </c>
      <c r="SSH123" s="50" t="str">
        <f>_xlfn.IFNA(VLOOKUP($B123,Schools,'HP Schools Calculation'!SSI$1,0),"")</f>
        <v/>
      </c>
      <c r="SSI123" s="50" t="str">
        <f>_xlfn.IFNA(VLOOKUP($B123,Schools,'HP Schools Calculation'!SSJ$1,0),"")</f>
        <v/>
      </c>
      <c r="SSJ123" s="50" t="str">
        <f>_xlfn.IFNA(VLOOKUP($B123,Schools,'HP Schools Calculation'!SSK$1,0),"")</f>
        <v/>
      </c>
      <c r="SSK123" s="50" t="str">
        <f>_xlfn.IFNA(VLOOKUP($B123,Schools,'HP Schools Calculation'!SSL$1,0),"")</f>
        <v/>
      </c>
      <c r="SSL123" s="50" t="str">
        <f>_xlfn.IFNA(VLOOKUP($B123,Schools,'HP Schools Calculation'!SSM$1,0),"")</f>
        <v/>
      </c>
      <c r="SSM123" s="50" t="str">
        <f>_xlfn.IFNA(VLOOKUP($B123,Schools,'HP Schools Calculation'!SSN$1,0),"")</f>
        <v/>
      </c>
      <c r="SSN123" s="50" t="str">
        <f>_xlfn.IFNA(VLOOKUP($B123,Schools,'HP Schools Calculation'!SSO$1,0),"")</f>
        <v/>
      </c>
      <c r="SSO123" s="50" t="str">
        <f>_xlfn.IFNA(VLOOKUP($B123,Schools,'HP Schools Calculation'!SSP$1,0),"")</f>
        <v/>
      </c>
      <c r="SSP123" s="50" t="str">
        <f>_xlfn.IFNA(VLOOKUP($B123,Schools,'HP Schools Calculation'!SSQ$1,0),"")</f>
        <v/>
      </c>
      <c r="SSQ123" s="50" t="str">
        <f>_xlfn.IFNA(VLOOKUP($B123,Schools,'HP Schools Calculation'!SSR$1,0),"")</f>
        <v/>
      </c>
      <c r="SSR123" s="50" t="str">
        <f>_xlfn.IFNA(VLOOKUP($B123,Schools,'HP Schools Calculation'!SSS$1,0),"")</f>
        <v/>
      </c>
      <c r="SSS123" s="50" t="str">
        <f>_xlfn.IFNA(VLOOKUP($B123,Schools,'HP Schools Calculation'!SST$1,0),"")</f>
        <v/>
      </c>
      <c r="SST123" s="50" t="str">
        <f>_xlfn.IFNA(VLOOKUP($B123,Schools,'HP Schools Calculation'!SSU$1,0),"")</f>
        <v/>
      </c>
      <c r="SSU123" s="50" t="str">
        <f>_xlfn.IFNA(VLOOKUP($B123,Schools,'HP Schools Calculation'!SSV$1,0),"")</f>
        <v/>
      </c>
      <c r="SSV123" s="50" t="str">
        <f>_xlfn.IFNA(VLOOKUP($B123,Schools,'HP Schools Calculation'!SSW$1,0),"")</f>
        <v/>
      </c>
      <c r="SSW123" s="50" t="str">
        <f>_xlfn.IFNA(VLOOKUP($B123,Schools,'HP Schools Calculation'!SSX$1,0),"")</f>
        <v/>
      </c>
      <c r="SSX123" s="50" t="str">
        <f>_xlfn.IFNA(VLOOKUP($B123,Schools,'HP Schools Calculation'!SSY$1,0),"")</f>
        <v/>
      </c>
      <c r="SSY123" s="50" t="str">
        <f>_xlfn.IFNA(VLOOKUP($B123,Schools,'HP Schools Calculation'!SSZ$1,0),"")</f>
        <v/>
      </c>
      <c r="SSZ123" s="50" t="str">
        <f>_xlfn.IFNA(VLOOKUP($B123,Schools,'HP Schools Calculation'!STA$1,0),"")</f>
        <v/>
      </c>
      <c r="STA123" s="50" t="str">
        <f>_xlfn.IFNA(VLOOKUP($B123,Schools,'HP Schools Calculation'!STB$1,0),"")</f>
        <v/>
      </c>
      <c r="STB123" s="50" t="str">
        <f>_xlfn.IFNA(VLOOKUP($B123,Schools,'HP Schools Calculation'!STC$1,0),"")</f>
        <v/>
      </c>
      <c r="STC123" s="50" t="str">
        <f>_xlfn.IFNA(VLOOKUP($B123,Schools,'HP Schools Calculation'!STD$1,0),"")</f>
        <v/>
      </c>
      <c r="STD123" s="50" t="str">
        <f>_xlfn.IFNA(VLOOKUP($B123,Schools,'HP Schools Calculation'!STE$1,0),"")</f>
        <v/>
      </c>
      <c r="STE123" s="50" t="str">
        <f>_xlfn.IFNA(VLOOKUP($B123,Schools,'HP Schools Calculation'!STF$1,0),"")</f>
        <v/>
      </c>
      <c r="STF123" s="50" t="str">
        <f>_xlfn.IFNA(VLOOKUP($B123,Schools,'HP Schools Calculation'!STG$1,0),"")</f>
        <v/>
      </c>
      <c r="STG123" s="50" t="str">
        <f>_xlfn.IFNA(VLOOKUP($B123,Schools,'HP Schools Calculation'!STH$1,0),"")</f>
        <v/>
      </c>
      <c r="STH123" s="50" t="str">
        <f>_xlfn.IFNA(VLOOKUP($B123,Schools,'HP Schools Calculation'!STI$1,0),"")</f>
        <v/>
      </c>
      <c r="STI123" s="50" t="str">
        <f>_xlfn.IFNA(VLOOKUP($B123,Schools,'HP Schools Calculation'!STJ$1,0),"")</f>
        <v/>
      </c>
      <c r="STJ123" s="50" t="str">
        <f>_xlfn.IFNA(VLOOKUP($B123,Schools,'HP Schools Calculation'!STK$1,0),"")</f>
        <v/>
      </c>
      <c r="STK123" s="50" t="str">
        <f>_xlfn.IFNA(VLOOKUP($B123,Schools,'HP Schools Calculation'!STL$1,0),"")</f>
        <v/>
      </c>
      <c r="STL123" s="50" t="str">
        <f>_xlfn.IFNA(VLOOKUP($B123,Schools,'HP Schools Calculation'!STM$1,0),"")</f>
        <v/>
      </c>
      <c r="STM123" s="50" t="str">
        <f>_xlfn.IFNA(VLOOKUP($B123,Schools,'HP Schools Calculation'!STN$1,0),"")</f>
        <v/>
      </c>
      <c r="STN123" s="50" t="str">
        <f>_xlfn.IFNA(VLOOKUP($B123,Schools,'HP Schools Calculation'!STO$1,0),"")</f>
        <v/>
      </c>
      <c r="STO123" s="50" t="str">
        <f>_xlfn.IFNA(VLOOKUP($B123,Schools,'HP Schools Calculation'!STP$1,0),"")</f>
        <v/>
      </c>
      <c r="STP123" s="50" t="str">
        <f>_xlfn.IFNA(VLOOKUP($B123,Schools,'HP Schools Calculation'!STQ$1,0),"")</f>
        <v/>
      </c>
      <c r="STQ123" s="50" t="str">
        <f>_xlfn.IFNA(VLOOKUP($B123,Schools,'HP Schools Calculation'!STR$1,0),"")</f>
        <v/>
      </c>
      <c r="STR123" s="50" t="str">
        <f>_xlfn.IFNA(VLOOKUP($B123,Schools,'HP Schools Calculation'!STS$1,0),"")</f>
        <v/>
      </c>
      <c r="STS123" s="50" t="str">
        <f>_xlfn.IFNA(VLOOKUP($B123,Schools,'HP Schools Calculation'!STT$1,0),"")</f>
        <v/>
      </c>
      <c r="STT123" s="50" t="str">
        <f>_xlfn.IFNA(VLOOKUP($B123,Schools,'HP Schools Calculation'!STU$1,0),"")</f>
        <v/>
      </c>
      <c r="STU123" s="50" t="str">
        <f>_xlfn.IFNA(VLOOKUP($B123,Schools,'HP Schools Calculation'!STV$1,0),"")</f>
        <v/>
      </c>
      <c r="STV123" s="50" t="str">
        <f>_xlfn.IFNA(VLOOKUP($B123,Schools,'HP Schools Calculation'!STW$1,0),"")</f>
        <v/>
      </c>
      <c r="STW123" s="50" t="str">
        <f>_xlfn.IFNA(VLOOKUP($B123,Schools,'HP Schools Calculation'!STX$1,0),"")</f>
        <v/>
      </c>
      <c r="STX123" s="50" t="str">
        <f>_xlfn.IFNA(VLOOKUP($B123,Schools,'HP Schools Calculation'!STY$1,0),"")</f>
        <v/>
      </c>
      <c r="STY123" s="50" t="str">
        <f>_xlfn.IFNA(VLOOKUP($B123,Schools,'HP Schools Calculation'!STZ$1,0),"")</f>
        <v/>
      </c>
      <c r="STZ123" s="50" t="str">
        <f>_xlfn.IFNA(VLOOKUP($B123,Schools,'HP Schools Calculation'!SUA$1,0),"")</f>
        <v/>
      </c>
      <c r="SUA123" s="50" t="str">
        <f>_xlfn.IFNA(VLOOKUP($B123,Schools,'HP Schools Calculation'!SUB$1,0),"")</f>
        <v/>
      </c>
      <c r="SUB123" s="50" t="str">
        <f>_xlfn.IFNA(VLOOKUP($B123,Schools,'HP Schools Calculation'!SUC$1,0),"")</f>
        <v/>
      </c>
      <c r="SUC123" s="50" t="str">
        <f>_xlfn.IFNA(VLOOKUP($B123,Schools,'HP Schools Calculation'!SUD$1,0),"")</f>
        <v/>
      </c>
      <c r="SUD123" s="50" t="str">
        <f>_xlfn.IFNA(VLOOKUP($B123,Schools,'HP Schools Calculation'!SUE$1,0),"")</f>
        <v/>
      </c>
      <c r="SUE123" s="50" t="str">
        <f>_xlfn.IFNA(VLOOKUP($B123,Schools,'HP Schools Calculation'!SUF$1,0),"")</f>
        <v/>
      </c>
      <c r="SUF123" s="50" t="str">
        <f>_xlfn.IFNA(VLOOKUP($B123,Schools,'HP Schools Calculation'!SUG$1,0),"")</f>
        <v/>
      </c>
      <c r="SUG123" s="50" t="str">
        <f>_xlfn.IFNA(VLOOKUP($B123,Schools,'HP Schools Calculation'!SUH$1,0),"")</f>
        <v/>
      </c>
      <c r="SUH123" s="50" t="str">
        <f>_xlfn.IFNA(VLOOKUP($B123,Schools,'HP Schools Calculation'!SUI$1,0),"")</f>
        <v/>
      </c>
      <c r="SUI123" s="50" t="str">
        <f>_xlfn.IFNA(VLOOKUP($B123,Schools,'HP Schools Calculation'!SUJ$1,0),"")</f>
        <v/>
      </c>
      <c r="SUJ123" s="50" t="str">
        <f>_xlfn.IFNA(VLOOKUP($B123,Schools,'HP Schools Calculation'!SUK$1,0),"")</f>
        <v/>
      </c>
      <c r="SUK123" s="50" t="str">
        <f>_xlfn.IFNA(VLOOKUP($B123,Schools,'HP Schools Calculation'!SUL$1,0),"")</f>
        <v/>
      </c>
      <c r="SUL123" s="50" t="str">
        <f>_xlfn.IFNA(VLOOKUP($B123,Schools,'HP Schools Calculation'!SUM$1,0),"")</f>
        <v/>
      </c>
      <c r="SUM123" s="50" t="str">
        <f>_xlfn.IFNA(VLOOKUP($B123,Schools,'HP Schools Calculation'!SUN$1,0),"")</f>
        <v/>
      </c>
      <c r="SUN123" s="50" t="str">
        <f>_xlfn.IFNA(VLOOKUP($B123,Schools,'HP Schools Calculation'!SUO$1,0),"")</f>
        <v/>
      </c>
      <c r="SUO123" s="50" t="str">
        <f>_xlfn.IFNA(VLOOKUP($B123,Schools,'HP Schools Calculation'!SUP$1,0),"")</f>
        <v/>
      </c>
      <c r="SUP123" s="50" t="str">
        <f>_xlfn.IFNA(VLOOKUP($B123,Schools,'HP Schools Calculation'!SUQ$1,0),"")</f>
        <v/>
      </c>
      <c r="SUQ123" s="50" t="str">
        <f>_xlfn.IFNA(VLOOKUP($B123,Schools,'HP Schools Calculation'!SUR$1,0),"")</f>
        <v/>
      </c>
      <c r="SUR123" s="50" t="str">
        <f>_xlfn.IFNA(VLOOKUP($B123,Schools,'HP Schools Calculation'!SUS$1,0),"")</f>
        <v/>
      </c>
      <c r="SUS123" s="50" t="str">
        <f>_xlfn.IFNA(VLOOKUP($B123,Schools,'HP Schools Calculation'!SUT$1,0),"")</f>
        <v/>
      </c>
      <c r="SUT123" s="50" t="str">
        <f>_xlfn.IFNA(VLOOKUP($B123,Schools,'HP Schools Calculation'!SUU$1,0),"")</f>
        <v/>
      </c>
      <c r="SUU123" s="50" t="str">
        <f>_xlfn.IFNA(VLOOKUP($B123,Schools,'HP Schools Calculation'!SUV$1,0),"")</f>
        <v/>
      </c>
      <c r="SUV123" s="50" t="str">
        <f>_xlfn.IFNA(VLOOKUP($B123,Schools,'HP Schools Calculation'!SUW$1,0),"")</f>
        <v/>
      </c>
      <c r="SUW123" s="50" t="str">
        <f>_xlfn.IFNA(VLOOKUP($B123,Schools,'HP Schools Calculation'!SUX$1,0),"")</f>
        <v/>
      </c>
      <c r="SUX123" s="50" t="str">
        <f>_xlfn.IFNA(VLOOKUP($B123,Schools,'HP Schools Calculation'!SUY$1,0),"")</f>
        <v/>
      </c>
      <c r="SUY123" s="50" t="str">
        <f>_xlfn.IFNA(VLOOKUP($B123,Schools,'HP Schools Calculation'!SUZ$1,0),"")</f>
        <v/>
      </c>
      <c r="SUZ123" s="50" t="str">
        <f>_xlfn.IFNA(VLOOKUP($B123,Schools,'HP Schools Calculation'!SVA$1,0),"")</f>
        <v/>
      </c>
      <c r="SVA123" s="50" t="str">
        <f>_xlfn.IFNA(VLOOKUP($B123,Schools,'HP Schools Calculation'!SVB$1,0),"")</f>
        <v/>
      </c>
      <c r="SVB123" s="50" t="str">
        <f>_xlfn.IFNA(VLOOKUP($B123,Schools,'HP Schools Calculation'!SVC$1,0),"")</f>
        <v/>
      </c>
      <c r="SVC123" s="50" t="str">
        <f>_xlfn.IFNA(VLOOKUP($B123,Schools,'HP Schools Calculation'!SVD$1,0),"")</f>
        <v/>
      </c>
      <c r="SVD123" s="50" t="str">
        <f>_xlfn.IFNA(VLOOKUP($B123,Schools,'HP Schools Calculation'!SVE$1,0),"")</f>
        <v/>
      </c>
      <c r="SVE123" s="50" t="str">
        <f>_xlfn.IFNA(VLOOKUP($B123,Schools,'HP Schools Calculation'!SVF$1,0),"")</f>
        <v/>
      </c>
      <c r="SVF123" s="50" t="str">
        <f>_xlfn.IFNA(VLOOKUP($B123,Schools,'HP Schools Calculation'!SVG$1,0),"")</f>
        <v/>
      </c>
      <c r="SVG123" s="50" t="str">
        <f>_xlfn.IFNA(VLOOKUP($B123,Schools,'HP Schools Calculation'!SVH$1,0),"")</f>
        <v/>
      </c>
      <c r="SVH123" s="50" t="str">
        <f>_xlfn.IFNA(VLOOKUP($B123,Schools,'HP Schools Calculation'!SVI$1,0),"")</f>
        <v/>
      </c>
      <c r="SVI123" s="50" t="str">
        <f>_xlfn.IFNA(VLOOKUP($B123,Schools,'HP Schools Calculation'!SVJ$1,0),"")</f>
        <v/>
      </c>
      <c r="SVJ123" s="50" t="str">
        <f>_xlfn.IFNA(VLOOKUP($B123,Schools,'HP Schools Calculation'!SVK$1,0),"")</f>
        <v/>
      </c>
      <c r="SVK123" s="50" t="str">
        <f>_xlfn.IFNA(VLOOKUP($B123,Schools,'HP Schools Calculation'!SVL$1,0),"")</f>
        <v/>
      </c>
      <c r="SVL123" s="50" t="str">
        <f>_xlfn.IFNA(VLOOKUP($B123,Schools,'HP Schools Calculation'!SVM$1,0),"")</f>
        <v/>
      </c>
      <c r="SVM123" s="50" t="str">
        <f>_xlfn.IFNA(VLOOKUP($B123,Schools,'HP Schools Calculation'!SVN$1,0),"")</f>
        <v/>
      </c>
      <c r="SVN123" s="50" t="str">
        <f>_xlfn.IFNA(VLOOKUP($B123,Schools,'HP Schools Calculation'!SVO$1,0),"")</f>
        <v/>
      </c>
      <c r="SVO123" s="50" t="str">
        <f>_xlfn.IFNA(VLOOKUP($B123,Schools,'HP Schools Calculation'!SVP$1,0),"")</f>
        <v/>
      </c>
      <c r="SVP123" s="50" t="str">
        <f>_xlfn.IFNA(VLOOKUP($B123,Schools,'HP Schools Calculation'!SVQ$1,0),"")</f>
        <v/>
      </c>
      <c r="SVQ123" s="50" t="str">
        <f>_xlfn.IFNA(VLOOKUP($B123,Schools,'HP Schools Calculation'!SVR$1,0),"")</f>
        <v/>
      </c>
      <c r="SVR123" s="50" t="str">
        <f>_xlfn.IFNA(VLOOKUP($B123,Schools,'HP Schools Calculation'!SVS$1,0),"")</f>
        <v/>
      </c>
      <c r="SVS123" s="50" t="str">
        <f>_xlfn.IFNA(VLOOKUP($B123,Schools,'HP Schools Calculation'!SVT$1,0),"")</f>
        <v/>
      </c>
      <c r="SVT123" s="50" t="str">
        <f>_xlfn.IFNA(VLOOKUP($B123,Schools,'HP Schools Calculation'!SVU$1,0),"")</f>
        <v/>
      </c>
      <c r="SVU123" s="50" t="str">
        <f>_xlfn.IFNA(VLOOKUP($B123,Schools,'HP Schools Calculation'!SVV$1,0),"")</f>
        <v/>
      </c>
      <c r="SVV123" s="50" t="str">
        <f>_xlfn.IFNA(VLOOKUP($B123,Schools,'HP Schools Calculation'!SVW$1,0),"")</f>
        <v/>
      </c>
      <c r="SVW123" s="50" t="str">
        <f>_xlfn.IFNA(VLOOKUP($B123,Schools,'HP Schools Calculation'!SVX$1,0),"")</f>
        <v/>
      </c>
      <c r="SVX123" s="50" t="str">
        <f>_xlfn.IFNA(VLOOKUP($B123,Schools,'HP Schools Calculation'!SVY$1,0),"")</f>
        <v/>
      </c>
      <c r="SVY123" s="50" t="str">
        <f>_xlfn.IFNA(VLOOKUP($B123,Schools,'HP Schools Calculation'!SVZ$1,0),"")</f>
        <v/>
      </c>
      <c r="SVZ123" s="50" t="str">
        <f>_xlfn.IFNA(VLOOKUP($B123,Schools,'HP Schools Calculation'!SWA$1,0),"")</f>
        <v/>
      </c>
      <c r="SWA123" s="50" t="str">
        <f>_xlfn.IFNA(VLOOKUP($B123,Schools,'HP Schools Calculation'!SWB$1,0),"")</f>
        <v/>
      </c>
      <c r="SWB123" s="50" t="str">
        <f>_xlfn.IFNA(VLOOKUP($B123,Schools,'HP Schools Calculation'!SWC$1,0),"")</f>
        <v/>
      </c>
      <c r="SWC123" s="50" t="str">
        <f>_xlfn.IFNA(VLOOKUP($B123,Schools,'HP Schools Calculation'!SWD$1,0),"")</f>
        <v/>
      </c>
      <c r="SWD123" s="50" t="str">
        <f>_xlfn.IFNA(VLOOKUP($B123,Schools,'HP Schools Calculation'!SWE$1,0),"")</f>
        <v/>
      </c>
      <c r="SWE123" s="50" t="str">
        <f>_xlfn.IFNA(VLOOKUP($B123,Schools,'HP Schools Calculation'!SWF$1,0),"")</f>
        <v/>
      </c>
      <c r="SWF123" s="50" t="str">
        <f>_xlfn.IFNA(VLOOKUP($B123,Schools,'HP Schools Calculation'!SWG$1,0),"")</f>
        <v/>
      </c>
      <c r="SWG123" s="50" t="str">
        <f>_xlfn.IFNA(VLOOKUP($B123,Schools,'HP Schools Calculation'!SWH$1,0),"")</f>
        <v/>
      </c>
      <c r="SWH123" s="50" t="str">
        <f>_xlfn.IFNA(VLOOKUP($B123,Schools,'HP Schools Calculation'!SWI$1,0),"")</f>
        <v/>
      </c>
      <c r="SWI123" s="50" t="str">
        <f>_xlfn.IFNA(VLOOKUP($B123,Schools,'HP Schools Calculation'!SWJ$1,0),"")</f>
        <v/>
      </c>
      <c r="SWJ123" s="50" t="str">
        <f>_xlfn.IFNA(VLOOKUP($B123,Schools,'HP Schools Calculation'!SWK$1,0),"")</f>
        <v/>
      </c>
      <c r="SWK123" s="50" t="str">
        <f>_xlfn.IFNA(VLOOKUP($B123,Schools,'HP Schools Calculation'!SWL$1,0),"")</f>
        <v/>
      </c>
      <c r="SWL123" s="50" t="str">
        <f>_xlfn.IFNA(VLOOKUP($B123,Schools,'HP Schools Calculation'!SWM$1,0),"")</f>
        <v/>
      </c>
      <c r="SWM123" s="50" t="str">
        <f>_xlfn.IFNA(VLOOKUP($B123,Schools,'HP Schools Calculation'!SWN$1,0),"")</f>
        <v/>
      </c>
      <c r="SWN123" s="50" t="str">
        <f>_xlfn.IFNA(VLOOKUP($B123,Schools,'HP Schools Calculation'!SWO$1,0),"")</f>
        <v/>
      </c>
      <c r="SWO123" s="50" t="str">
        <f>_xlfn.IFNA(VLOOKUP($B123,Schools,'HP Schools Calculation'!SWP$1,0),"")</f>
        <v/>
      </c>
      <c r="SWP123" s="50" t="str">
        <f>_xlfn.IFNA(VLOOKUP($B123,Schools,'HP Schools Calculation'!SWQ$1,0),"")</f>
        <v/>
      </c>
      <c r="SWQ123" s="50" t="str">
        <f>_xlfn.IFNA(VLOOKUP($B123,Schools,'HP Schools Calculation'!SWR$1,0),"")</f>
        <v/>
      </c>
      <c r="SWR123" s="50" t="str">
        <f>_xlfn.IFNA(VLOOKUP($B123,Schools,'HP Schools Calculation'!SWS$1,0),"")</f>
        <v/>
      </c>
      <c r="SWS123" s="50" t="str">
        <f>_xlfn.IFNA(VLOOKUP($B123,Schools,'HP Schools Calculation'!SWT$1,0),"")</f>
        <v/>
      </c>
      <c r="SWT123" s="50" t="str">
        <f>_xlfn.IFNA(VLOOKUP($B123,Schools,'HP Schools Calculation'!SWU$1,0),"")</f>
        <v/>
      </c>
      <c r="SWU123" s="50" t="str">
        <f>_xlfn.IFNA(VLOOKUP($B123,Schools,'HP Schools Calculation'!SWV$1,0),"")</f>
        <v/>
      </c>
      <c r="SWV123" s="50" t="str">
        <f>_xlfn.IFNA(VLOOKUP($B123,Schools,'HP Schools Calculation'!SWW$1,0),"")</f>
        <v/>
      </c>
      <c r="SWW123" s="50" t="str">
        <f>_xlfn.IFNA(VLOOKUP($B123,Schools,'HP Schools Calculation'!SWX$1,0),"")</f>
        <v/>
      </c>
      <c r="SWX123" s="50" t="str">
        <f>_xlfn.IFNA(VLOOKUP($B123,Schools,'HP Schools Calculation'!SWY$1,0),"")</f>
        <v/>
      </c>
      <c r="SWY123" s="50" t="str">
        <f>_xlfn.IFNA(VLOOKUP($B123,Schools,'HP Schools Calculation'!SWZ$1,0),"")</f>
        <v/>
      </c>
      <c r="SWZ123" s="50" t="str">
        <f>_xlfn.IFNA(VLOOKUP($B123,Schools,'HP Schools Calculation'!SXA$1,0),"")</f>
        <v/>
      </c>
      <c r="SXA123" s="50" t="str">
        <f>_xlfn.IFNA(VLOOKUP($B123,Schools,'HP Schools Calculation'!SXB$1,0),"")</f>
        <v/>
      </c>
      <c r="SXB123" s="50" t="str">
        <f>_xlfn.IFNA(VLOOKUP($B123,Schools,'HP Schools Calculation'!SXC$1,0),"")</f>
        <v/>
      </c>
      <c r="SXC123" s="50" t="str">
        <f>_xlfn.IFNA(VLOOKUP($B123,Schools,'HP Schools Calculation'!SXD$1,0),"")</f>
        <v/>
      </c>
      <c r="SXD123" s="50" t="str">
        <f>_xlfn.IFNA(VLOOKUP($B123,Schools,'HP Schools Calculation'!SXE$1,0),"")</f>
        <v/>
      </c>
      <c r="SXE123" s="50" t="str">
        <f>_xlfn.IFNA(VLOOKUP($B123,Schools,'HP Schools Calculation'!SXF$1,0),"")</f>
        <v/>
      </c>
      <c r="SXF123" s="50" t="str">
        <f>_xlfn.IFNA(VLOOKUP($B123,Schools,'HP Schools Calculation'!SXG$1,0),"")</f>
        <v/>
      </c>
      <c r="SXG123" s="50" t="str">
        <f>_xlfn.IFNA(VLOOKUP($B123,Schools,'HP Schools Calculation'!SXH$1,0),"")</f>
        <v/>
      </c>
      <c r="SXH123" s="50" t="str">
        <f>_xlfn.IFNA(VLOOKUP($B123,Schools,'HP Schools Calculation'!SXI$1,0),"")</f>
        <v/>
      </c>
      <c r="SXI123" s="50" t="str">
        <f>_xlfn.IFNA(VLOOKUP($B123,Schools,'HP Schools Calculation'!SXJ$1,0),"")</f>
        <v/>
      </c>
      <c r="SXJ123" s="50" t="str">
        <f>_xlfn.IFNA(VLOOKUP($B123,Schools,'HP Schools Calculation'!SXK$1,0),"")</f>
        <v/>
      </c>
      <c r="SXK123" s="50" t="str">
        <f>_xlfn.IFNA(VLOOKUP($B123,Schools,'HP Schools Calculation'!SXL$1,0),"")</f>
        <v/>
      </c>
      <c r="SXL123" s="50" t="str">
        <f>_xlfn.IFNA(VLOOKUP($B123,Schools,'HP Schools Calculation'!SXM$1,0),"")</f>
        <v/>
      </c>
      <c r="SXM123" s="50" t="str">
        <f>_xlfn.IFNA(VLOOKUP($B123,Schools,'HP Schools Calculation'!SXN$1,0),"")</f>
        <v/>
      </c>
      <c r="SXN123" s="50" t="str">
        <f>_xlfn.IFNA(VLOOKUP($B123,Schools,'HP Schools Calculation'!SXO$1,0),"")</f>
        <v/>
      </c>
      <c r="SXO123" s="50" t="str">
        <f>_xlfn.IFNA(VLOOKUP($B123,Schools,'HP Schools Calculation'!SXP$1,0),"")</f>
        <v/>
      </c>
      <c r="SXP123" s="50" t="str">
        <f>_xlfn.IFNA(VLOOKUP($B123,Schools,'HP Schools Calculation'!SXQ$1,0),"")</f>
        <v/>
      </c>
      <c r="SXQ123" s="50" t="str">
        <f>_xlfn.IFNA(VLOOKUP($B123,Schools,'HP Schools Calculation'!SXR$1,0),"")</f>
        <v/>
      </c>
      <c r="SXR123" s="50" t="str">
        <f>_xlfn.IFNA(VLOOKUP($B123,Schools,'HP Schools Calculation'!SXS$1,0),"")</f>
        <v/>
      </c>
      <c r="SXS123" s="50" t="str">
        <f>_xlfn.IFNA(VLOOKUP($B123,Schools,'HP Schools Calculation'!SXT$1,0),"")</f>
        <v/>
      </c>
      <c r="SXT123" s="50" t="str">
        <f>_xlfn.IFNA(VLOOKUP($B123,Schools,'HP Schools Calculation'!SXU$1,0),"")</f>
        <v/>
      </c>
      <c r="SXU123" s="50" t="str">
        <f>_xlfn.IFNA(VLOOKUP($B123,Schools,'HP Schools Calculation'!SXV$1,0),"")</f>
        <v/>
      </c>
      <c r="SXV123" s="50" t="str">
        <f>_xlfn.IFNA(VLOOKUP($B123,Schools,'HP Schools Calculation'!SXW$1,0),"")</f>
        <v/>
      </c>
      <c r="SXW123" s="50" t="str">
        <f>_xlfn.IFNA(VLOOKUP($B123,Schools,'HP Schools Calculation'!SXX$1,0),"")</f>
        <v/>
      </c>
      <c r="SXX123" s="50" t="str">
        <f>_xlfn.IFNA(VLOOKUP($B123,Schools,'HP Schools Calculation'!SXY$1,0),"")</f>
        <v/>
      </c>
      <c r="SXY123" s="50" t="str">
        <f>_xlfn.IFNA(VLOOKUP($B123,Schools,'HP Schools Calculation'!SXZ$1,0),"")</f>
        <v/>
      </c>
      <c r="SXZ123" s="50" t="str">
        <f>_xlfn.IFNA(VLOOKUP($B123,Schools,'HP Schools Calculation'!SYA$1,0),"")</f>
        <v/>
      </c>
      <c r="SYA123" s="50" t="str">
        <f>_xlfn.IFNA(VLOOKUP($B123,Schools,'HP Schools Calculation'!SYB$1,0),"")</f>
        <v/>
      </c>
      <c r="SYB123" s="50" t="str">
        <f>_xlfn.IFNA(VLOOKUP($B123,Schools,'HP Schools Calculation'!SYC$1,0),"")</f>
        <v/>
      </c>
      <c r="SYC123" s="50" t="str">
        <f>_xlfn.IFNA(VLOOKUP($B123,Schools,'HP Schools Calculation'!SYD$1,0),"")</f>
        <v/>
      </c>
      <c r="SYD123" s="50" t="str">
        <f>_xlfn.IFNA(VLOOKUP($B123,Schools,'HP Schools Calculation'!SYE$1,0),"")</f>
        <v/>
      </c>
      <c r="SYE123" s="50" t="str">
        <f>_xlfn.IFNA(VLOOKUP($B123,Schools,'HP Schools Calculation'!SYF$1,0),"")</f>
        <v/>
      </c>
      <c r="SYF123" s="50" t="str">
        <f>_xlfn.IFNA(VLOOKUP($B123,Schools,'HP Schools Calculation'!SYG$1,0),"")</f>
        <v/>
      </c>
      <c r="SYG123" s="50" t="str">
        <f>_xlfn.IFNA(VLOOKUP($B123,Schools,'HP Schools Calculation'!SYH$1,0),"")</f>
        <v/>
      </c>
      <c r="SYH123" s="50" t="str">
        <f>_xlfn.IFNA(VLOOKUP($B123,Schools,'HP Schools Calculation'!SYI$1,0),"")</f>
        <v/>
      </c>
      <c r="SYI123" s="50" t="str">
        <f>_xlfn.IFNA(VLOOKUP($B123,Schools,'HP Schools Calculation'!SYJ$1,0),"")</f>
        <v/>
      </c>
      <c r="SYJ123" s="50" t="str">
        <f>_xlfn.IFNA(VLOOKUP($B123,Schools,'HP Schools Calculation'!SYK$1,0),"")</f>
        <v/>
      </c>
      <c r="SYK123" s="50" t="str">
        <f>_xlfn.IFNA(VLOOKUP($B123,Schools,'HP Schools Calculation'!SYL$1,0),"")</f>
        <v/>
      </c>
      <c r="SYL123" s="50" t="str">
        <f>_xlfn.IFNA(VLOOKUP($B123,Schools,'HP Schools Calculation'!SYM$1,0),"")</f>
        <v/>
      </c>
      <c r="SYM123" s="50" t="str">
        <f>_xlfn.IFNA(VLOOKUP($B123,Schools,'HP Schools Calculation'!SYN$1,0),"")</f>
        <v/>
      </c>
      <c r="SYN123" s="50" t="str">
        <f>_xlfn.IFNA(VLOOKUP($B123,Schools,'HP Schools Calculation'!SYO$1,0),"")</f>
        <v/>
      </c>
      <c r="SYO123" s="50" t="str">
        <f>_xlfn.IFNA(VLOOKUP($B123,Schools,'HP Schools Calculation'!SYP$1,0),"")</f>
        <v/>
      </c>
      <c r="SYP123" s="50" t="str">
        <f>_xlfn.IFNA(VLOOKUP($B123,Schools,'HP Schools Calculation'!SYQ$1,0),"")</f>
        <v/>
      </c>
      <c r="SYQ123" s="50" t="str">
        <f>_xlfn.IFNA(VLOOKUP($B123,Schools,'HP Schools Calculation'!SYR$1,0),"")</f>
        <v/>
      </c>
      <c r="SYR123" s="50" t="str">
        <f>_xlfn.IFNA(VLOOKUP($B123,Schools,'HP Schools Calculation'!SYS$1,0),"")</f>
        <v/>
      </c>
      <c r="SYS123" s="50" t="str">
        <f>_xlfn.IFNA(VLOOKUP($B123,Schools,'HP Schools Calculation'!SYT$1,0),"")</f>
        <v/>
      </c>
      <c r="SYT123" s="50" t="str">
        <f>_xlfn.IFNA(VLOOKUP($B123,Schools,'HP Schools Calculation'!SYU$1,0),"")</f>
        <v/>
      </c>
      <c r="SYU123" s="50" t="str">
        <f>_xlfn.IFNA(VLOOKUP($B123,Schools,'HP Schools Calculation'!SYV$1,0),"")</f>
        <v/>
      </c>
      <c r="SYV123" s="50" t="str">
        <f>_xlfn.IFNA(VLOOKUP($B123,Schools,'HP Schools Calculation'!SYW$1,0),"")</f>
        <v/>
      </c>
      <c r="SYW123" s="50" t="str">
        <f>_xlfn.IFNA(VLOOKUP($B123,Schools,'HP Schools Calculation'!SYX$1,0),"")</f>
        <v/>
      </c>
      <c r="SYX123" s="50" t="str">
        <f>_xlfn.IFNA(VLOOKUP($B123,Schools,'HP Schools Calculation'!SYY$1,0),"")</f>
        <v/>
      </c>
      <c r="SYY123" s="50" t="str">
        <f>_xlfn.IFNA(VLOOKUP($B123,Schools,'HP Schools Calculation'!SYZ$1,0),"")</f>
        <v/>
      </c>
      <c r="SYZ123" s="50" t="str">
        <f>_xlfn.IFNA(VLOOKUP($B123,Schools,'HP Schools Calculation'!SZA$1,0),"")</f>
        <v/>
      </c>
      <c r="SZA123" s="50" t="str">
        <f>_xlfn.IFNA(VLOOKUP($B123,Schools,'HP Schools Calculation'!SZB$1,0),"")</f>
        <v/>
      </c>
      <c r="SZB123" s="50" t="str">
        <f>_xlfn.IFNA(VLOOKUP($B123,Schools,'HP Schools Calculation'!SZC$1,0),"")</f>
        <v/>
      </c>
      <c r="SZC123" s="50" t="str">
        <f>_xlfn.IFNA(VLOOKUP($B123,Schools,'HP Schools Calculation'!SZD$1,0),"")</f>
        <v/>
      </c>
      <c r="SZD123" s="50" t="str">
        <f>_xlfn.IFNA(VLOOKUP($B123,Schools,'HP Schools Calculation'!SZE$1,0),"")</f>
        <v/>
      </c>
      <c r="SZE123" s="50" t="str">
        <f>_xlfn.IFNA(VLOOKUP($B123,Schools,'HP Schools Calculation'!SZF$1,0),"")</f>
        <v/>
      </c>
      <c r="SZF123" s="50" t="str">
        <f>_xlfn.IFNA(VLOOKUP($B123,Schools,'HP Schools Calculation'!SZG$1,0),"")</f>
        <v/>
      </c>
      <c r="SZG123" s="50" t="str">
        <f>_xlfn.IFNA(VLOOKUP($B123,Schools,'HP Schools Calculation'!SZH$1,0),"")</f>
        <v/>
      </c>
      <c r="SZH123" s="50" t="str">
        <f>_xlfn.IFNA(VLOOKUP($B123,Schools,'HP Schools Calculation'!SZI$1,0),"")</f>
        <v/>
      </c>
      <c r="SZI123" s="50" t="str">
        <f>_xlfn.IFNA(VLOOKUP($B123,Schools,'HP Schools Calculation'!SZJ$1,0),"")</f>
        <v/>
      </c>
      <c r="SZJ123" s="50" t="str">
        <f>_xlfn.IFNA(VLOOKUP($B123,Schools,'HP Schools Calculation'!SZK$1,0),"")</f>
        <v/>
      </c>
      <c r="SZK123" s="50" t="str">
        <f>_xlfn.IFNA(VLOOKUP($B123,Schools,'HP Schools Calculation'!SZL$1,0),"")</f>
        <v/>
      </c>
      <c r="SZL123" s="50" t="str">
        <f>_xlfn.IFNA(VLOOKUP($B123,Schools,'HP Schools Calculation'!SZM$1,0),"")</f>
        <v/>
      </c>
      <c r="SZM123" s="50" t="str">
        <f>_xlfn.IFNA(VLOOKUP($B123,Schools,'HP Schools Calculation'!SZN$1,0),"")</f>
        <v/>
      </c>
      <c r="SZN123" s="50" t="str">
        <f>_xlfn.IFNA(VLOOKUP($B123,Schools,'HP Schools Calculation'!SZO$1,0),"")</f>
        <v/>
      </c>
      <c r="SZO123" s="50" t="str">
        <f>_xlfn.IFNA(VLOOKUP($B123,Schools,'HP Schools Calculation'!SZP$1,0),"")</f>
        <v/>
      </c>
      <c r="SZP123" s="50" t="str">
        <f>_xlfn.IFNA(VLOOKUP($B123,Schools,'HP Schools Calculation'!SZQ$1,0),"")</f>
        <v/>
      </c>
      <c r="SZQ123" s="50" t="str">
        <f>_xlfn.IFNA(VLOOKUP($B123,Schools,'HP Schools Calculation'!SZR$1,0),"")</f>
        <v/>
      </c>
      <c r="SZR123" s="50" t="str">
        <f>_xlfn.IFNA(VLOOKUP($B123,Schools,'HP Schools Calculation'!SZS$1,0),"")</f>
        <v/>
      </c>
      <c r="SZS123" s="50" t="str">
        <f>_xlfn.IFNA(VLOOKUP($B123,Schools,'HP Schools Calculation'!SZT$1,0),"")</f>
        <v/>
      </c>
      <c r="SZT123" s="50" t="str">
        <f>_xlfn.IFNA(VLOOKUP($B123,Schools,'HP Schools Calculation'!SZU$1,0),"")</f>
        <v/>
      </c>
      <c r="SZU123" s="50" t="str">
        <f>_xlfn.IFNA(VLOOKUP($B123,Schools,'HP Schools Calculation'!SZV$1,0),"")</f>
        <v/>
      </c>
      <c r="SZV123" s="50" t="str">
        <f>_xlfn.IFNA(VLOOKUP($B123,Schools,'HP Schools Calculation'!SZW$1,0),"")</f>
        <v/>
      </c>
      <c r="SZW123" s="50" t="str">
        <f>_xlfn.IFNA(VLOOKUP($B123,Schools,'HP Schools Calculation'!SZX$1,0),"")</f>
        <v/>
      </c>
      <c r="SZX123" s="50" t="str">
        <f>_xlfn.IFNA(VLOOKUP($B123,Schools,'HP Schools Calculation'!SZY$1,0),"")</f>
        <v/>
      </c>
      <c r="SZY123" s="50" t="str">
        <f>_xlfn.IFNA(VLOOKUP($B123,Schools,'HP Schools Calculation'!SZZ$1,0),"")</f>
        <v/>
      </c>
      <c r="SZZ123" s="50" t="str">
        <f>_xlfn.IFNA(VLOOKUP($B123,Schools,'HP Schools Calculation'!TAA$1,0),"")</f>
        <v/>
      </c>
      <c r="TAA123" s="50" t="str">
        <f>_xlfn.IFNA(VLOOKUP($B123,Schools,'HP Schools Calculation'!TAB$1,0),"")</f>
        <v/>
      </c>
      <c r="TAB123" s="50" t="str">
        <f>_xlfn.IFNA(VLOOKUP($B123,Schools,'HP Schools Calculation'!TAC$1,0),"")</f>
        <v/>
      </c>
      <c r="TAC123" s="50" t="str">
        <f>_xlfn.IFNA(VLOOKUP($B123,Schools,'HP Schools Calculation'!TAD$1,0),"")</f>
        <v/>
      </c>
      <c r="TAD123" s="50" t="str">
        <f>_xlfn.IFNA(VLOOKUP($B123,Schools,'HP Schools Calculation'!TAE$1,0),"")</f>
        <v/>
      </c>
      <c r="TAE123" s="50" t="str">
        <f>_xlfn.IFNA(VLOOKUP($B123,Schools,'HP Schools Calculation'!TAF$1,0),"")</f>
        <v/>
      </c>
      <c r="TAF123" s="50" t="str">
        <f>_xlfn.IFNA(VLOOKUP($B123,Schools,'HP Schools Calculation'!TAG$1,0),"")</f>
        <v/>
      </c>
      <c r="TAG123" s="50" t="str">
        <f>_xlfn.IFNA(VLOOKUP($B123,Schools,'HP Schools Calculation'!TAH$1,0),"")</f>
        <v/>
      </c>
      <c r="TAH123" s="50" t="str">
        <f>_xlfn.IFNA(VLOOKUP($B123,Schools,'HP Schools Calculation'!TAI$1,0),"")</f>
        <v/>
      </c>
      <c r="TAI123" s="50" t="str">
        <f>_xlfn.IFNA(VLOOKUP($B123,Schools,'HP Schools Calculation'!TAJ$1,0),"")</f>
        <v/>
      </c>
      <c r="TAJ123" s="50" t="str">
        <f>_xlfn.IFNA(VLOOKUP($B123,Schools,'HP Schools Calculation'!TAK$1,0),"")</f>
        <v/>
      </c>
      <c r="TAK123" s="50" t="str">
        <f>_xlfn.IFNA(VLOOKUP($B123,Schools,'HP Schools Calculation'!TAL$1,0),"")</f>
        <v/>
      </c>
      <c r="TAL123" s="50" t="str">
        <f>_xlfn.IFNA(VLOOKUP($B123,Schools,'HP Schools Calculation'!TAM$1,0),"")</f>
        <v/>
      </c>
      <c r="TAM123" s="50" t="str">
        <f>_xlfn.IFNA(VLOOKUP($B123,Schools,'HP Schools Calculation'!TAN$1,0),"")</f>
        <v/>
      </c>
      <c r="TAN123" s="50" t="str">
        <f>_xlfn.IFNA(VLOOKUP($B123,Schools,'HP Schools Calculation'!TAO$1,0),"")</f>
        <v/>
      </c>
      <c r="TAO123" s="50" t="str">
        <f>_xlfn.IFNA(VLOOKUP($B123,Schools,'HP Schools Calculation'!TAP$1,0),"")</f>
        <v/>
      </c>
      <c r="TAP123" s="50" t="str">
        <f>_xlfn.IFNA(VLOOKUP($B123,Schools,'HP Schools Calculation'!TAQ$1,0),"")</f>
        <v/>
      </c>
      <c r="TAQ123" s="50" t="str">
        <f>_xlfn.IFNA(VLOOKUP($B123,Schools,'HP Schools Calculation'!TAR$1,0),"")</f>
        <v/>
      </c>
      <c r="TAR123" s="50" t="str">
        <f>_xlfn.IFNA(VLOOKUP($B123,Schools,'HP Schools Calculation'!TAS$1,0),"")</f>
        <v/>
      </c>
      <c r="TAS123" s="50" t="str">
        <f>_xlfn.IFNA(VLOOKUP($B123,Schools,'HP Schools Calculation'!TAT$1,0),"")</f>
        <v/>
      </c>
      <c r="TAT123" s="50" t="str">
        <f>_xlfn.IFNA(VLOOKUP($B123,Schools,'HP Schools Calculation'!TAU$1,0),"")</f>
        <v/>
      </c>
      <c r="TAU123" s="50" t="str">
        <f>_xlfn.IFNA(VLOOKUP($B123,Schools,'HP Schools Calculation'!TAV$1,0),"")</f>
        <v/>
      </c>
      <c r="TAV123" s="50" t="str">
        <f>_xlfn.IFNA(VLOOKUP($B123,Schools,'HP Schools Calculation'!TAW$1,0),"")</f>
        <v/>
      </c>
      <c r="TAW123" s="50" t="str">
        <f>_xlfn.IFNA(VLOOKUP($B123,Schools,'HP Schools Calculation'!TAX$1,0),"")</f>
        <v/>
      </c>
      <c r="TAX123" s="50" t="str">
        <f>_xlfn.IFNA(VLOOKUP($B123,Schools,'HP Schools Calculation'!TAY$1,0),"")</f>
        <v/>
      </c>
      <c r="TAY123" s="50" t="str">
        <f>_xlfn.IFNA(VLOOKUP($B123,Schools,'HP Schools Calculation'!TAZ$1,0),"")</f>
        <v/>
      </c>
      <c r="TAZ123" s="50" t="str">
        <f>_xlfn.IFNA(VLOOKUP($B123,Schools,'HP Schools Calculation'!TBA$1,0),"")</f>
        <v/>
      </c>
      <c r="TBA123" s="50" t="str">
        <f>_xlfn.IFNA(VLOOKUP($B123,Schools,'HP Schools Calculation'!TBB$1,0),"")</f>
        <v/>
      </c>
      <c r="TBB123" s="50" t="str">
        <f>_xlfn.IFNA(VLOOKUP($B123,Schools,'HP Schools Calculation'!TBC$1,0),"")</f>
        <v/>
      </c>
      <c r="TBC123" s="50" t="str">
        <f>_xlfn.IFNA(VLOOKUP($B123,Schools,'HP Schools Calculation'!TBD$1,0),"")</f>
        <v/>
      </c>
      <c r="TBD123" s="50" t="str">
        <f>_xlfn.IFNA(VLOOKUP($B123,Schools,'HP Schools Calculation'!TBE$1,0),"")</f>
        <v/>
      </c>
      <c r="TBE123" s="50" t="str">
        <f>_xlfn.IFNA(VLOOKUP($B123,Schools,'HP Schools Calculation'!TBF$1,0),"")</f>
        <v/>
      </c>
      <c r="TBF123" s="50" t="str">
        <f>_xlfn.IFNA(VLOOKUP($B123,Schools,'HP Schools Calculation'!TBG$1,0),"")</f>
        <v/>
      </c>
      <c r="TBG123" s="50" t="str">
        <f>_xlfn.IFNA(VLOOKUP($B123,Schools,'HP Schools Calculation'!TBH$1,0),"")</f>
        <v/>
      </c>
      <c r="TBH123" s="50" t="str">
        <f>_xlfn.IFNA(VLOOKUP($B123,Schools,'HP Schools Calculation'!TBI$1,0),"")</f>
        <v/>
      </c>
      <c r="TBI123" s="50" t="str">
        <f>_xlfn.IFNA(VLOOKUP($B123,Schools,'HP Schools Calculation'!TBJ$1,0),"")</f>
        <v/>
      </c>
      <c r="TBJ123" s="50" t="str">
        <f>_xlfn.IFNA(VLOOKUP($B123,Schools,'HP Schools Calculation'!TBK$1,0),"")</f>
        <v/>
      </c>
      <c r="TBK123" s="50" t="str">
        <f>_xlfn.IFNA(VLOOKUP($B123,Schools,'HP Schools Calculation'!TBL$1,0),"")</f>
        <v/>
      </c>
      <c r="TBL123" s="50" t="str">
        <f>_xlfn.IFNA(VLOOKUP($B123,Schools,'HP Schools Calculation'!TBM$1,0),"")</f>
        <v/>
      </c>
      <c r="TBM123" s="50" t="str">
        <f>_xlfn.IFNA(VLOOKUP($B123,Schools,'HP Schools Calculation'!TBN$1,0),"")</f>
        <v/>
      </c>
      <c r="TBN123" s="50" t="str">
        <f>_xlfn.IFNA(VLOOKUP($B123,Schools,'HP Schools Calculation'!TBO$1,0),"")</f>
        <v/>
      </c>
      <c r="TBO123" s="50" t="str">
        <f>_xlfn.IFNA(VLOOKUP($B123,Schools,'HP Schools Calculation'!TBP$1,0),"")</f>
        <v/>
      </c>
      <c r="TBP123" s="50" t="str">
        <f>_xlfn.IFNA(VLOOKUP($B123,Schools,'HP Schools Calculation'!TBQ$1,0),"")</f>
        <v/>
      </c>
      <c r="TBQ123" s="50" t="str">
        <f>_xlfn.IFNA(VLOOKUP($B123,Schools,'HP Schools Calculation'!TBR$1,0),"")</f>
        <v/>
      </c>
      <c r="TBR123" s="50" t="str">
        <f>_xlfn.IFNA(VLOOKUP($B123,Schools,'HP Schools Calculation'!TBS$1,0),"")</f>
        <v/>
      </c>
      <c r="TBS123" s="50" t="str">
        <f>_xlfn.IFNA(VLOOKUP($B123,Schools,'HP Schools Calculation'!TBT$1,0),"")</f>
        <v/>
      </c>
      <c r="TBT123" s="50" t="str">
        <f>_xlfn.IFNA(VLOOKUP($B123,Schools,'HP Schools Calculation'!TBU$1,0),"")</f>
        <v/>
      </c>
      <c r="TBU123" s="50" t="str">
        <f>_xlfn.IFNA(VLOOKUP($B123,Schools,'HP Schools Calculation'!TBV$1,0),"")</f>
        <v/>
      </c>
      <c r="TBV123" s="50" t="str">
        <f>_xlfn.IFNA(VLOOKUP($B123,Schools,'HP Schools Calculation'!TBW$1,0),"")</f>
        <v/>
      </c>
      <c r="TBW123" s="50" t="str">
        <f>_xlfn.IFNA(VLOOKUP($B123,Schools,'HP Schools Calculation'!TBX$1,0),"")</f>
        <v/>
      </c>
      <c r="TBX123" s="50" t="str">
        <f>_xlfn.IFNA(VLOOKUP($B123,Schools,'HP Schools Calculation'!TBY$1,0),"")</f>
        <v/>
      </c>
      <c r="TBY123" s="50" t="str">
        <f>_xlfn.IFNA(VLOOKUP($B123,Schools,'HP Schools Calculation'!TBZ$1,0),"")</f>
        <v/>
      </c>
      <c r="TBZ123" s="50" t="str">
        <f>_xlfn.IFNA(VLOOKUP($B123,Schools,'HP Schools Calculation'!TCA$1,0),"")</f>
        <v/>
      </c>
      <c r="TCA123" s="50" t="str">
        <f>_xlfn.IFNA(VLOOKUP($B123,Schools,'HP Schools Calculation'!TCB$1,0),"")</f>
        <v/>
      </c>
      <c r="TCB123" s="50" t="str">
        <f>_xlfn.IFNA(VLOOKUP($B123,Schools,'HP Schools Calculation'!TCC$1,0),"")</f>
        <v/>
      </c>
      <c r="TCC123" s="50" t="str">
        <f>_xlfn.IFNA(VLOOKUP($B123,Schools,'HP Schools Calculation'!TCD$1,0),"")</f>
        <v/>
      </c>
      <c r="TCD123" s="50" t="str">
        <f>_xlfn.IFNA(VLOOKUP($B123,Schools,'HP Schools Calculation'!TCE$1,0),"")</f>
        <v/>
      </c>
      <c r="TCE123" s="50" t="str">
        <f>_xlfn.IFNA(VLOOKUP($B123,Schools,'HP Schools Calculation'!TCF$1,0),"")</f>
        <v/>
      </c>
      <c r="TCF123" s="50" t="str">
        <f>_xlfn.IFNA(VLOOKUP($B123,Schools,'HP Schools Calculation'!TCG$1,0),"")</f>
        <v/>
      </c>
      <c r="TCG123" s="50" t="str">
        <f>_xlfn.IFNA(VLOOKUP($B123,Schools,'HP Schools Calculation'!TCH$1,0),"")</f>
        <v/>
      </c>
      <c r="TCH123" s="50" t="str">
        <f>_xlfn.IFNA(VLOOKUP($B123,Schools,'HP Schools Calculation'!TCI$1,0),"")</f>
        <v/>
      </c>
      <c r="TCI123" s="50" t="str">
        <f>_xlfn.IFNA(VLOOKUP($B123,Schools,'HP Schools Calculation'!TCJ$1,0),"")</f>
        <v/>
      </c>
      <c r="TCJ123" s="50" t="str">
        <f>_xlfn.IFNA(VLOOKUP($B123,Schools,'HP Schools Calculation'!TCK$1,0),"")</f>
        <v/>
      </c>
      <c r="TCK123" s="50" t="str">
        <f>_xlfn.IFNA(VLOOKUP($B123,Schools,'HP Schools Calculation'!TCL$1,0),"")</f>
        <v/>
      </c>
      <c r="TCL123" s="50" t="str">
        <f>_xlfn.IFNA(VLOOKUP($B123,Schools,'HP Schools Calculation'!TCM$1,0),"")</f>
        <v/>
      </c>
      <c r="TCM123" s="50" t="str">
        <f>_xlfn.IFNA(VLOOKUP($B123,Schools,'HP Schools Calculation'!TCN$1,0),"")</f>
        <v/>
      </c>
      <c r="TCN123" s="50" t="str">
        <f>_xlfn.IFNA(VLOOKUP($B123,Schools,'HP Schools Calculation'!TCO$1,0),"")</f>
        <v/>
      </c>
      <c r="TCO123" s="50" t="str">
        <f>_xlfn.IFNA(VLOOKUP($B123,Schools,'HP Schools Calculation'!TCP$1,0),"")</f>
        <v/>
      </c>
      <c r="TCP123" s="50" t="str">
        <f>_xlfn.IFNA(VLOOKUP($B123,Schools,'HP Schools Calculation'!TCQ$1,0),"")</f>
        <v/>
      </c>
      <c r="TCQ123" s="50" t="str">
        <f>_xlfn.IFNA(VLOOKUP($B123,Schools,'HP Schools Calculation'!TCR$1,0),"")</f>
        <v/>
      </c>
      <c r="TCR123" s="50" t="str">
        <f>_xlfn.IFNA(VLOOKUP($B123,Schools,'HP Schools Calculation'!TCS$1,0),"")</f>
        <v/>
      </c>
      <c r="TCS123" s="50" t="str">
        <f>_xlfn.IFNA(VLOOKUP($B123,Schools,'HP Schools Calculation'!TCT$1,0),"")</f>
        <v/>
      </c>
      <c r="TCT123" s="50" t="str">
        <f>_xlfn.IFNA(VLOOKUP($B123,Schools,'HP Schools Calculation'!TCU$1,0),"")</f>
        <v/>
      </c>
      <c r="TCU123" s="50" t="str">
        <f>_xlfn.IFNA(VLOOKUP($B123,Schools,'HP Schools Calculation'!TCV$1,0),"")</f>
        <v/>
      </c>
      <c r="TCV123" s="50" t="str">
        <f>_xlfn.IFNA(VLOOKUP($B123,Schools,'HP Schools Calculation'!TCW$1,0),"")</f>
        <v/>
      </c>
      <c r="TCW123" s="50" t="str">
        <f>_xlfn.IFNA(VLOOKUP($B123,Schools,'HP Schools Calculation'!TCX$1,0),"")</f>
        <v/>
      </c>
      <c r="TCX123" s="50" t="str">
        <f>_xlfn.IFNA(VLOOKUP($B123,Schools,'HP Schools Calculation'!TCY$1,0),"")</f>
        <v/>
      </c>
      <c r="TCY123" s="50" t="str">
        <f>_xlfn.IFNA(VLOOKUP($B123,Schools,'HP Schools Calculation'!TCZ$1,0),"")</f>
        <v/>
      </c>
      <c r="TCZ123" s="50" t="str">
        <f>_xlfn.IFNA(VLOOKUP($B123,Schools,'HP Schools Calculation'!TDA$1,0),"")</f>
        <v/>
      </c>
      <c r="TDA123" s="50" t="str">
        <f>_xlfn.IFNA(VLOOKUP($B123,Schools,'HP Schools Calculation'!TDB$1,0),"")</f>
        <v/>
      </c>
      <c r="TDB123" s="50" t="str">
        <f>_xlfn.IFNA(VLOOKUP($B123,Schools,'HP Schools Calculation'!TDC$1,0),"")</f>
        <v/>
      </c>
      <c r="TDC123" s="50" t="str">
        <f>_xlfn.IFNA(VLOOKUP($B123,Schools,'HP Schools Calculation'!TDD$1,0),"")</f>
        <v/>
      </c>
      <c r="TDD123" s="50" t="str">
        <f>_xlfn.IFNA(VLOOKUP($B123,Schools,'HP Schools Calculation'!TDE$1,0),"")</f>
        <v/>
      </c>
      <c r="TDE123" s="50" t="str">
        <f>_xlfn.IFNA(VLOOKUP($B123,Schools,'HP Schools Calculation'!TDF$1,0),"")</f>
        <v/>
      </c>
      <c r="TDF123" s="50" t="str">
        <f>_xlfn.IFNA(VLOOKUP($B123,Schools,'HP Schools Calculation'!TDG$1,0),"")</f>
        <v/>
      </c>
      <c r="TDG123" s="50" t="str">
        <f>_xlfn.IFNA(VLOOKUP($B123,Schools,'HP Schools Calculation'!TDH$1,0),"")</f>
        <v/>
      </c>
      <c r="TDH123" s="50" t="str">
        <f>_xlfn.IFNA(VLOOKUP($B123,Schools,'HP Schools Calculation'!TDI$1,0),"")</f>
        <v/>
      </c>
      <c r="TDI123" s="50" t="str">
        <f>_xlfn.IFNA(VLOOKUP($B123,Schools,'HP Schools Calculation'!TDJ$1,0),"")</f>
        <v/>
      </c>
      <c r="TDJ123" s="50" t="str">
        <f>_xlfn.IFNA(VLOOKUP($B123,Schools,'HP Schools Calculation'!TDK$1,0),"")</f>
        <v/>
      </c>
      <c r="TDK123" s="50" t="str">
        <f>_xlfn.IFNA(VLOOKUP($B123,Schools,'HP Schools Calculation'!TDL$1,0),"")</f>
        <v/>
      </c>
      <c r="TDL123" s="50" t="str">
        <f>_xlfn.IFNA(VLOOKUP($B123,Schools,'HP Schools Calculation'!TDM$1,0),"")</f>
        <v/>
      </c>
      <c r="TDM123" s="50" t="str">
        <f>_xlfn.IFNA(VLOOKUP($B123,Schools,'HP Schools Calculation'!TDN$1,0),"")</f>
        <v/>
      </c>
      <c r="TDN123" s="50" t="str">
        <f>_xlfn.IFNA(VLOOKUP($B123,Schools,'HP Schools Calculation'!TDO$1,0),"")</f>
        <v/>
      </c>
      <c r="TDO123" s="50" t="str">
        <f>_xlfn.IFNA(VLOOKUP($B123,Schools,'HP Schools Calculation'!TDP$1,0),"")</f>
        <v/>
      </c>
      <c r="TDP123" s="50" t="str">
        <f>_xlfn.IFNA(VLOOKUP($B123,Schools,'HP Schools Calculation'!TDQ$1,0),"")</f>
        <v/>
      </c>
      <c r="TDQ123" s="50" t="str">
        <f>_xlfn.IFNA(VLOOKUP($B123,Schools,'HP Schools Calculation'!TDR$1,0),"")</f>
        <v/>
      </c>
      <c r="TDR123" s="50" t="str">
        <f>_xlfn.IFNA(VLOOKUP($B123,Schools,'HP Schools Calculation'!TDS$1,0),"")</f>
        <v/>
      </c>
      <c r="TDS123" s="50" t="str">
        <f>_xlfn.IFNA(VLOOKUP($B123,Schools,'HP Schools Calculation'!TDT$1,0),"")</f>
        <v/>
      </c>
      <c r="TDT123" s="50" t="str">
        <f>_xlfn.IFNA(VLOOKUP($B123,Schools,'HP Schools Calculation'!TDU$1,0),"")</f>
        <v/>
      </c>
      <c r="TDU123" s="50" t="str">
        <f>_xlfn.IFNA(VLOOKUP($B123,Schools,'HP Schools Calculation'!TDV$1,0),"")</f>
        <v/>
      </c>
      <c r="TDV123" s="50" t="str">
        <f>_xlfn.IFNA(VLOOKUP($B123,Schools,'HP Schools Calculation'!TDW$1,0),"")</f>
        <v/>
      </c>
      <c r="TDW123" s="50" t="str">
        <f>_xlfn.IFNA(VLOOKUP($B123,Schools,'HP Schools Calculation'!TDX$1,0),"")</f>
        <v/>
      </c>
      <c r="TDX123" s="50" t="str">
        <f>_xlfn.IFNA(VLOOKUP($B123,Schools,'HP Schools Calculation'!TDY$1,0),"")</f>
        <v/>
      </c>
      <c r="TDY123" s="50" t="str">
        <f>_xlfn.IFNA(VLOOKUP($B123,Schools,'HP Schools Calculation'!TDZ$1,0),"")</f>
        <v/>
      </c>
      <c r="TDZ123" s="50" t="str">
        <f>_xlfn.IFNA(VLOOKUP($B123,Schools,'HP Schools Calculation'!TEA$1,0),"")</f>
        <v/>
      </c>
      <c r="TEA123" s="50" t="str">
        <f>_xlfn.IFNA(VLOOKUP($B123,Schools,'HP Schools Calculation'!TEB$1,0),"")</f>
        <v/>
      </c>
      <c r="TEB123" s="50" t="str">
        <f>_xlfn.IFNA(VLOOKUP($B123,Schools,'HP Schools Calculation'!TEC$1,0),"")</f>
        <v/>
      </c>
      <c r="TEC123" s="50" t="str">
        <f>_xlfn.IFNA(VLOOKUP($B123,Schools,'HP Schools Calculation'!TED$1,0),"")</f>
        <v/>
      </c>
      <c r="TED123" s="50" t="str">
        <f>_xlfn.IFNA(VLOOKUP($B123,Schools,'HP Schools Calculation'!TEE$1,0),"")</f>
        <v/>
      </c>
      <c r="TEE123" s="50" t="str">
        <f>_xlfn.IFNA(VLOOKUP($B123,Schools,'HP Schools Calculation'!TEF$1,0),"")</f>
        <v/>
      </c>
      <c r="TEF123" s="50" t="str">
        <f>_xlfn.IFNA(VLOOKUP($B123,Schools,'HP Schools Calculation'!TEG$1,0),"")</f>
        <v/>
      </c>
      <c r="TEG123" s="50" t="str">
        <f>_xlfn.IFNA(VLOOKUP($B123,Schools,'HP Schools Calculation'!TEH$1,0),"")</f>
        <v/>
      </c>
      <c r="TEH123" s="50" t="str">
        <f>_xlfn.IFNA(VLOOKUP($B123,Schools,'HP Schools Calculation'!TEI$1,0),"")</f>
        <v/>
      </c>
      <c r="TEI123" s="50" t="str">
        <f>_xlfn.IFNA(VLOOKUP($B123,Schools,'HP Schools Calculation'!TEJ$1,0),"")</f>
        <v/>
      </c>
      <c r="TEJ123" s="50" t="str">
        <f>_xlfn.IFNA(VLOOKUP($B123,Schools,'HP Schools Calculation'!TEK$1,0),"")</f>
        <v/>
      </c>
      <c r="TEK123" s="50" t="str">
        <f>_xlfn.IFNA(VLOOKUP($B123,Schools,'HP Schools Calculation'!TEL$1,0),"")</f>
        <v/>
      </c>
      <c r="TEL123" s="50" t="str">
        <f>_xlfn.IFNA(VLOOKUP($B123,Schools,'HP Schools Calculation'!TEM$1,0),"")</f>
        <v/>
      </c>
      <c r="TEM123" s="50" t="str">
        <f>_xlfn.IFNA(VLOOKUP($B123,Schools,'HP Schools Calculation'!TEN$1,0),"")</f>
        <v/>
      </c>
      <c r="TEN123" s="50" t="str">
        <f>_xlfn.IFNA(VLOOKUP($B123,Schools,'HP Schools Calculation'!TEO$1,0),"")</f>
        <v/>
      </c>
      <c r="TEO123" s="50" t="str">
        <f>_xlfn.IFNA(VLOOKUP($B123,Schools,'HP Schools Calculation'!TEP$1,0),"")</f>
        <v/>
      </c>
      <c r="TEP123" s="50" t="str">
        <f>_xlfn.IFNA(VLOOKUP($B123,Schools,'HP Schools Calculation'!TEQ$1,0),"")</f>
        <v/>
      </c>
      <c r="TEQ123" s="50" t="str">
        <f>_xlfn.IFNA(VLOOKUP($B123,Schools,'HP Schools Calculation'!TER$1,0),"")</f>
        <v/>
      </c>
      <c r="TER123" s="50" t="str">
        <f>_xlfn.IFNA(VLOOKUP($B123,Schools,'HP Schools Calculation'!TES$1,0),"")</f>
        <v/>
      </c>
      <c r="TES123" s="50" t="str">
        <f>_xlfn.IFNA(VLOOKUP($B123,Schools,'HP Schools Calculation'!TET$1,0),"")</f>
        <v/>
      </c>
      <c r="TET123" s="50" t="str">
        <f>_xlfn.IFNA(VLOOKUP($B123,Schools,'HP Schools Calculation'!TEU$1,0),"")</f>
        <v/>
      </c>
      <c r="TEU123" s="50" t="str">
        <f>_xlfn.IFNA(VLOOKUP($B123,Schools,'HP Schools Calculation'!TEV$1,0),"")</f>
        <v/>
      </c>
      <c r="TEV123" s="50" t="str">
        <f>_xlfn.IFNA(VLOOKUP($B123,Schools,'HP Schools Calculation'!TEW$1,0),"")</f>
        <v/>
      </c>
      <c r="TEW123" s="50" t="str">
        <f>_xlfn.IFNA(VLOOKUP($B123,Schools,'HP Schools Calculation'!TEX$1,0),"")</f>
        <v/>
      </c>
      <c r="TEX123" s="50" t="str">
        <f>_xlfn.IFNA(VLOOKUP($B123,Schools,'HP Schools Calculation'!TEY$1,0),"")</f>
        <v/>
      </c>
      <c r="TEY123" s="50" t="str">
        <f>_xlfn.IFNA(VLOOKUP($B123,Schools,'HP Schools Calculation'!TEZ$1,0),"")</f>
        <v/>
      </c>
      <c r="TEZ123" s="50" t="str">
        <f>_xlfn.IFNA(VLOOKUP($B123,Schools,'HP Schools Calculation'!TFA$1,0),"")</f>
        <v/>
      </c>
      <c r="TFA123" s="50" t="str">
        <f>_xlfn.IFNA(VLOOKUP($B123,Schools,'HP Schools Calculation'!TFB$1,0),"")</f>
        <v/>
      </c>
      <c r="TFB123" s="50" t="str">
        <f>_xlfn.IFNA(VLOOKUP($B123,Schools,'HP Schools Calculation'!TFC$1,0),"")</f>
        <v/>
      </c>
      <c r="TFC123" s="50" t="str">
        <f>_xlfn.IFNA(VLOOKUP($B123,Schools,'HP Schools Calculation'!TFD$1,0),"")</f>
        <v/>
      </c>
      <c r="TFD123" s="50" t="str">
        <f>_xlfn.IFNA(VLOOKUP($B123,Schools,'HP Schools Calculation'!TFE$1,0),"")</f>
        <v/>
      </c>
      <c r="TFE123" s="50" t="str">
        <f>_xlfn.IFNA(VLOOKUP($B123,Schools,'HP Schools Calculation'!TFF$1,0),"")</f>
        <v/>
      </c>
      <c r="TFF123" s="50" t="str">
        <f>_xlfn.IFNA(VLOOKUP($B123,Schools,'HP Schools Calculation'!TFG$1,0),"")</f>
        <v/>
      </c>
      <c r="TFG123" s="50" t="str">
        <f>_xlfn.IFNA(VLOOKUP($B123,Schools,'HP Schools Calculation'!TFH$1,0),"")</f>
        <v/>
      </c>
      <c r="TFH123" s="50" t="str">
        <f>_xlfn.IFNA(VLOOKUP($B123,Schools,'HP Schools Calculation'!TFI$1,0),"")</f>
        <v/>
      </c>
      <c r="TFI123" s="50" t="str">
        <f>_xlfn.IFNA(VLOOKUP($B123,Schools,'HP Schools Calculation'!TFJ$1,0),"")</f>
        <v/>
      </c>
      <c r="TFJ123" s="50" t="str">
        <f>_xlfn.IFNA(VLOOKUP($B123,Schools,'HP Schools Calculation'!TFK$1,0),"")</f>
        <v/>
      </c>
      <c r="TFK123" s="50" t="str">
        <f>_xlfn.IFNA(VLOOKUP($B123,Schools,'HP Schools Calculation'!TFL$1,0),"")</f>
        <v/>
      </c>
      <c r="TFL123" s="50" t="str">
        <f>_xlfn.IFNA(VLOOKUP($B123,Schools,'HP Schools Calculation'!TFM$1,0),"")</f>
        <v/>
      </c>
      <c r="TFM123" s="50" t="str">
        <f>_xlfn.IFNA(VLOOKUP($B123,Schools,'HP Schools Calculation'!TFN$1,0),"")</f>
        <v/>
      </c>
      <c r="TFN123" s="50" t="str">
        <f>_xlfn.IFNA(VLOOKUP($B123,Schools,'HP Schools Calculation'!TFO$1,0),"")</f>
        <v/>
      </c>
      <c r="TFO123" s="50" t="str">
        <f>_xlfn.IFNA(VLOOKUP($B123,Schools,'HP Schools Calculation'!TFP$1,0),"")</f>
        <v/>
      </c>
      <c r="TFP123" s="50" t="str">
        <f>_xlfn.IFNA(VLOOKUP($B123,Schools,'HP Schools Calculation'!TFQ$1,0),"")</f>
        <v/>
      </c>
      <c r="TFQ123" s="50" t="str">
        <f>_xlfn.IFNA(VLOOKUP($B123,Schools,'HP Schools Calculation'!TFR$1,0),"")</f>
        <v/>
      </c>
      <c r="TFR123" s="50" t="str">
        <f>_xlfn.IFNA(VLOOKUP($B123,Schools,'HP Schools Calculation'!TFS$1,0),"")</f>
        <v/>
      </c>
      <c r="TFS123" s="50" t="str">
        <f>_xlfn.IFNA(VLOOKUP($B123,Schools,'HP Schools Calculation'!TFT$1,0),"")</f>
        <v/>
      </c>
      <c r="TFT123" s="50" t="str">
        <f>_xlfn.IFNA(VLOOKUP($B123,Schools,'HP Schools Calculation'!TFU$1,0),"")</f>
        <v/>
      </c>
      <c r="TFU123" s="50" t="str">
        <f>_xlfn.IFNA(VLOOKUP($B123,Schools,'HP Schools Calculation'!TFV$1,0),"")</f>
        <v/>
      </c>
      <c r="TFV123" s="50" t="str">
        <f>_xlfn.IFNA(VLOOKUP($B123,Schools,'HP Schools Calculation'!TFW$1,0),"")</f>
        <v/>
      </c>
      <c r="TFW123" s="50" t="str">
        <f>_xlfn.IFNA(VLOOKUP($B123,Schools,'HP Schools Calculation'!TFX$1,0),"")</f>
        <v/>
      </c>
      <c r="TFX123" s="50" t="str">
        <f>_xlfn.IFNA(VLOOKUP($B123,Schools,'HP Schools Calculation'!TFY$1,0),"")</f>
        <v/>
      </c>
      <c r="TFY123" s="50" t="str">
        <f>_xlfn.IFNA(VLOOKUP($B123,Schools,'HP Schools Calculation'!TFZ$1,0),"")</f>
        <v/>
      </c>
      <c r="TFZ123" s="50" t="str">
        <f>_xlfn.IFNA(VLOOKUP($B123,Schools,'HP Schools Calculation'!TGA$1,0),"")</f>
        <v/>
      </c>
      <c r="TGA123" s="50" t="str">
        <f>_xlfn.IFNA(VLOOKUP($B123,Schools,'HP Schools Calculation'!TGB$1,0),"")</f>
        <v/>
      </c>
      <c r="TGB123" s="50" t="str">
        <f>_xlfn.IFNA(VLOOKUP($B123,Schools,'HP Schools Calculation'!TGC$1,0),"")</f>
        <v/>
      </c>
      <c r="TGC123" s="50" t="str">
        <f>_xlfn.IFNA(VLOOKUP($B123,Schools,'HP Schools Calculation'!TGD$1,0),"")</f>
        <v/>
      </c>
      <c r="TGD123" s="50" t="str">
        <f>_xlfn.IFNA(VLOOKUP($B123,Schools,'HP Schools Calculation'!TGE$1,0),"")</f>
        <v/>
      </c>
      <c r="TGE123" s="50" t="str">
        <f>_xlfn.IFNA(VLOOKUP($B123,Schools,'HP Schools Calculation'!TGF$1,0),"")</f>
        <v/>
      </c>
      <c r="TGF123" s="50" t="str">
        <f>_xlfn.IFNA(VLOOKUP($B123,Schools,'HP Schools Calculation'!TGG$1,0),"")</f>
        <v/>
      </c>
      <c r="TGG123" s="50" t="str">
        <f>_xlfn.IFNA(VLOOKUP($B123,Schools,'HP Schools Calculation'!TGH$1,0),"")</f>
        <v/>
      </c>
      <c r="TGH123" s="50" t="str">
        <f>_xlfn.IFNA(VLOOKUP($B123,Schools,'HP Schools Calculation'!TGI$1,0),"")</f>
        <v/>
      </c>
      <c r="TGI123" s="50" t="str">
        <f>_xlfn.IFNA(VLOOKUP($B123,Schools,'HP Schools Calculation'!TGJ$1,0),"")</f>
        <v/>
      </c>
      <c r="TGJ123" s="50" t="str">
        <f>_xlfn.IFNA(VLOOKUP($B123,Schools,'HP Schools Calculation'!TGK$1,0),"")</f>
        <v/>
      </c>
      <c r="TGK123" s="50" t="str">
        <f>_xlfn.IFNA(VLOOKUP($B123,Schools,'HP Schools Calculation'!TGL$1,0),"")</f>
        <v/>
      </c>
      <c r="TGL123" s="50" t="str">
        <f>_xlfn.IFNA(VLOOKUP($B123,Schools,'HP Schools Calculation'!TGM$1,0),"")</f>
        <v/>
      </c>
      <c r="TGM123" s="50" t="str">
        <f>_xlfn.IFNA(VLOOKUP($B123,Schools,'HP Schools Calculation'!TGN$1,0),"")</f>
        <v/>
      </c>
      <c r="TGN123" s="50" t="str">
        <f>_xlfn.IFNA(VLOOKUP($B123,Schools,'HP Schools Calculation'!TGO$1,0),"")</f>
        <v/>
      </c>
      <c r="TGO123" s="50" t="str">
        <f>_xlfn.IFNA(VLOOKUP($B123,Schools,'HP Schools Calculation'!TGP$1,0),"")</f>
        <v/>
      </c>
      <c r="TGP123" s="50" t="str">
        <f>_xlfn.IFNA(VLOOKUP($B123,Schools,'HP Schools Calculation'!TGQ$1,0),"")</f>
        <v/>
      </c>
      <c r="TGQ123" s="50" t="str">
        <f>_xlfn.IFNA(VLOOKUP($B123,Schools,'HP Schools Calculation'!TGR$1,0),"")</f>
        <v/>
      </c>
      <c r="TGR123" s="50" t="str">
        <f>_xlfn.IFNA(VLOOKUP($B123,Schools,'HP Schools Calculation'!TGS$1,0),"")</f>
        <v/>
      </c>
      <c r="TGS123" s="50" t="str">
        <f>_xlfn.IFNA(VLOOKUP($B123,Schools,'HP Schools Calculation'!TGT$1,0),"")</f>
        <v/>
      </c>
      <c r="TGT123" s="50" t="str">
        <f>_xlfn.IFNA(VLOOKUP($B123,Schools,'HP Schools Calculation'!TGU$1,0),"")</f>
        <v/>
      </c>
      <c r="TGU123" s="50" t="str">
        <f>_xlfn.IFNA(VLOOKUP($B123,Schools,'HP Schools Calculation'!TGV$1,0),"")</f>
        <v/>
      </c>
      <c r="TGV123" s="50" t="str">
        <f>_xlfn.IFNA(VLOOKUP($B123,Schools,'HP Schools Calculation'!TGW$1,0),"")</f>
        <v/>
      </c>
      <c r="TGW123" s="50" t="str">
        <f>_xlfn.IFNA(VLOOKUP($B123,Schools,'HP Schools Calculation'!TGX$1,0),"")</f>
        <v/>
      </c>
      <c r="TGX123" s="50" t="str">
        <f>_xlfn.IFNA(VLOOKUP($B123,Schools,'HP Schools Calculation'!TGY$1,0),"")</f>
        <v/>
      </c>
      <c r="TGY123" s="50" t="str">
        <f>_xlfn.IFNA(VLOOKUP($B123,Schools,'HP Schools Calculation'!TGZ$1,0),"")</f>
        <v/>
      </c>
      <c r="TGZ123" s="50" t="str">
        <f>_xlfn.IFNA(VLOOKUP($B123,Schools,'HP Schools Calculation'!THA$1,0),"")</f>
        <v/>
      </c>
      <c r="THA123" s="50" t="str">
        <f>_xlfn.IFNA(VLOOKUP($B123,Schools,'HP Schools Calculation'!THB$1,0),"")</f>
        <v/>
      </c>
      <c r="THB123" s="50" t="str">
        <f>_xlfn.IFNA(VLOOKUP($B123,Schools,'HP Schools Calculation'!THC$1,0),"")</f>
        <v/>
      </c>
      <c r="THC123" s="50" t="str">
        <f>_xlfn.IFNA(VLOOKUP($B123,Schools,'HP Schools Calculation'!THD$1,0),"")</f>
        <v/>
      </c>
      <c r="THD123" s="50" t="str">
        <f>_xlfn.IFNA(VLOOKUP($B123,Schools,'HP Schools Calculation'!THE$1,0),"")</f>
        <v/>
      </c>
      <c r="THE123" s="50" t="str">
        <f>_xlfn.IFNA(VLOOKUP($B123,Schools,'HP Schools Calculation'!THF$1,0),"")</f>
        <v/>
      </c>
      <c r="THF123" s="50" t="str">
        <f>_xlfn.IFNA(VLOOKUP($B123,Schools,'HP Schools Calculation'!THG$1,0),"")</f>
        <v/>
      </c>
      <c r="THG123" s="50" t="str">
        <f>_xlfn.IFNA(VLOOKUP($B123,Schools,'HP Schools Calculation'!THH$1,0),"")</f>
        <v/>
      </c>
      <c r="THH123" s="50" t="str">
        <f>_xlfn.IFNA(VLOOKUP($B123,Schools,'HP Schools Calculation'!THI$1,0),"")</f>
        <v/>
      </c>
      <c r="THI123" s="50" t="str">
        <f>_xlfn.IFNA(VLOOKUP($B123,Schools,'HP Schools Calculation'!THJ$1,0),"")</f>
        <v/>
      </c>
      <c r="THJ123" s="50" t="str">
        <f>_xlfn.IFNA(VLOOKUP($B123,Schools,'HP Schools Calculation'!THK$1,0),"")</f>
        <v/>
      </c>
      <c r="THK123" s="50" t="str">
        <f>_xlfn.IFNA(VLOOKUP($B123,Schools,'HP Schools Calculation'!THL$1,0),"")</f>
        <v/>
      </c>
      <c r="THL123" s="50" t="str">
        <f>_xlfn.IFNA(VLOOKUP($B123,Schools,'HP Schools Calculation'!THM$1,0),"")</f>
        <v/>
      </c>
      <c r="THM123" s="50" t="str">
        <f>_xlfn.IFNA(VLOOKUP($B123,Schools,'HP Schools Calculation'!THN$1,0),"")</f>
        <v/>
      </c>
      <c r="THN123" s="50" t="str">
        <f>_xlfn.IFNA(VLOOKUP($B123,Schools,'HP Schools Calculation'!THO$1,0),"")</f>
        <v/>
      </c>
      <c r="THO123" s="50" t="str">
        <f>_xlfn.IFNA(VLOOKUP($B123,Schools,'HP Schools Calculation'!THP$1,0),"")</f>
        <v/>
      </c>
      <c r="THP123" s="50" t="str">
        <f>_xlfn.IFNA(VLOOKUP($B123,Schools,'HP Schools Calculation'!THQ$1,0),"")</f>
        <v/>
      </c>
      <c r="THQ123" s="50" t="str">
        <f>_xlfn.IFNA(VLOOKUP($B123,Schools,'HP Schools Calculation'!THR$1,0),"")</f>
        <v/>
      </c>
      <c r="THR123" s="50" t="str">
        <f>_xlfn.IFNA(VLOOKUP($B123,Schools,'HP Schools Calculation'!THS$1,0),"")</f>
        <v/>
      </c>
      <c r="THS123" s="50" t="str">
        <f>_xlfn.IFNA(VLOOKUP($B123,Schools,'HP Schools Calculation'!THT$1,0),"")</f>
        <v/>
      </c>
      <c r="THT123" s="50" t="str">
        <f>_xlfn.IFNA(VLOOKUP($B123,Schools,'HP Schools Calculation'!THU$1,0),"")</f>
        <v/>
      </c>
      <c r="THU123" s="50" t="str">
        <f>_xlfn.IFNA(VLOOKUP($B123,Schools,'HP Schools Calculation'!THV$1,0),"")</f>
        <v/>
      </c>
      <c r="THV123" s="50" t="str">
        <f>_xlfn.IFNA(VLOOKUP($B123,Schools,'HP Schools Calculation'!THW$1,0),"")</f>
        <v/>
      </c>
      <c r="THW123" s="50" t="str">
        <f>_xlfn.IFNA(VLOOKUP($B123,Schools,'HP Schools Calculation'!THX$1,0),"")</f>
        <v/>
      </c>
      <c r="THX123" s="50" t="str">
        <f>_xlfn.IFNA(VLOOKUP($B123,Schools,'HP Schools Calculation'!THY$1,0),"")</f>
        <v/>
      </c>
      <c r="THY123" s="50" t="str">
        <f>_xlfn.IFNA(VLOOKUP($B123,Schools,'HP Schools Calculation'!THZ$1,0),"")</f>
        <v/>
      </c>
      <c r="THZ123" s="50" t="str">
        <f>_xlfn.IFNA(VLOOKUP($B123,Schools,'HP Schools Calculation'!TIA$1,0),"")</f>
        <v/>
      </c>
      <c r="TIA123" s="50" t="str">
        <f>_xlfn.IFNA(VLOOKUP($B123,Schools,'HP Schools Calculation'!TIB$1,0),"")</f>
        <v/>
      </c>
      <c r="TIB123" s="50" t="str">
        <f>_xlfn.IFNA(VLOOKUP($B123,Schools,'HP Schools Calculation'!TIC$1,0),"")</f>
        <v/>
      </c>
      <c r="TIC123" s="50" t="str">
        <f>_xlfn.IFNA(VLOOKUP($B123,Schools,'HP Schools Calculation'!TID$1,0),"")</f>
        <v/>
      </c>
      <c r="TID123" s="50" t="str">
        <f>_xlfn.IFNA(VLOOKUP($B123,Schools,'HP Schools Calculation'!TIE$1,0),"")</f>
        <v/>
      </c>
      <c r="TIE123" s="50" t="str">
        <f>_xlfn.IFNA(VLOOKUP($B123,Schools,'HP Schools Calculation'!TIF$1,0),"")</f>
        <v/>
      </c>
      <c r="TIF123" s="50" t="str">
        <f>_xlfn.IFNA(VLOOKUP($B123,Schools,'HP Schools Calculation'!TIG$1,0),"")</f>
        <v/>
      </c>
      <c r="TIG123" s="50" t="str">
        <f>_xlfn.IFNA(VLOOKUP($B123,Schools,'HP Schools Calculation'!TIH$1,0),"")</f>
        <v/>
      </c>
      <c r="TIH123" s="50" t="str">
        <f>_xlfn.IFNA(VLOOKUP($B123,Schools,'HP Schools Calculation'!TII$1,0),"")</f>
        <v/>
      </c>
      <c r="TII123" s="50" t="str">
        <f>_xlfn.IFNA(VLOOKUP($B123,Schools,'HP Schools Calculation'!TIJ$1,0),"")</f>
        <v/>
      </c>
      <c r="TIJ123" s="50" t="str">
        <f>_xlfn.IFNA(VLOOKUP($B123,Schools,'HP Schools Calculation'!TIK$1,0),"")</f>
        <v/>
      </c>
      <c r="TIK123" s="50" t="str">
        <f>_xlfn.IFNA(VLOOKUP($B123,Schools,'HP Schools Calculation'!TIL$1,0),"")</f>
        <v/>
      </c>
      <c r="TIL123" s="50" t="str">
        <f>_xlfn.IFNA(VLOOKUP($B123,Schools,'HP Schools Calculation'!TIM$1,0),"")</f>
        <v/>
      </c>
      <c r="TIM123" s="50" t="str">
        <f>_xlfn.IFNA(VLOOKUP($B123,Schools,'HP Schools Calculation'!TIN$1,0),"")</f>
        <v/>
      </c>
      <c r="TIN123" s="50" t="str">
        <f>_xlfn.IFNA(VLOOKUP($B123,Schools,'HP Schools Calculation'!TIO$1,0),"")</f>
        <v/>
      </c>
      <c r="TIO123" s="50" t="str">
        <f>_xlfn.IFNA(VLOOKUP($B123,Schools,'HP Schools Calculation'!TIP$1,0),"")</f>
        <v/>
      </c>
      <c r="TIP123" s="50" t="str">
        <f>_xlfn.IFNA(VLOOKUP($B123,Schools,'HP Schools Calculation'!TIQ$1,0),"")</f>
        <v/>
      </c>
      <c r="TIQ123" s="50" t="str">
        <f>_xlfn.IFNA(VLOOKUP($B123,Schools,'HP Schools Calculation'!TIR$1,0),"")</f>
        <v/>
      </c>
      <c r="TIR123" s="50" t="str">
        <f>_xlfn.IFNA(VLOOKUP($B123,Schools,'HP Schools Calculation'!TIS$1,0),"")</f>
        <v/>
      </c>
      <c r="TIS123" s="50" t="str">
        <f>_xlfn.IFNA(VLOOKUP($B123,Schools,'HP Schools Calculation'!TIT$1,0),"")</f>
        <v/>
      </c>
      <c r="TIT123" s="50" t="str">
        <f>_xlfn.IFNA(VLOOKUP($B123,Schools,'HP Schools Calculation'!TIU$1,0),"")</f>
        <v/>
      </c>
      <c r="TIU123" s="50" t="str">
        <f>_xlfn.IFNA(VLOOKUP($B123,Schools,'HP Schools Calculation'!TIV$1,0),"")</f>
        <v/>
      </c>
      <c r="TIV123" s="50" t="str">
        <f>_xlfn.IFNA(VLOOKUP($B123,Schools,'HP Schools Calculation'!TIW$1,0),"")</f>
        <v/>
      </c>
      <c r="TIW123" s="50" t="str">
        <f>_xlfn.IFNA(VLOOKUP($B123,Schools,'HP Schools Calculation'!TIX$1,0),"")</f>
        <v/>
      </c>
      <c r="TIX123" s="50" t="str">
        <f>_xlfn.IFNA(VLOOKUP($B123,Schools,'HP Schools Calculation'!TIY$1,0),"")</f>
        <v/>
      </c>
      <c r="TIY123" s="50" t="str">
        <f>_xlfn.IFNA(VLOOKUP($B123,Schools,'HP Schools Calculation'!TIZ$1,0),"")</f>
        <v/>
      </c>
      <c r="TIZ123" s="50" t="str">
        <f>_xlfn.IFNA(VLOOKUP($B123,Schools,'HP Schools Calculation'!TJA$1,0),"")</f>
        <v/>
      </c>
      <c r="TJA123" s="50" t="str">
        <f>_xlfn.IFNA(VLOOKUP($B123,Schools,'HP Schools Calculation'!TJB$1,0),"")</f>
        <v/>
      </c>
      <c r="TJB123" s="50" t="str">
        <f>_xlfn.IFNA(VLOOKUP($B123,Schools,'HP Schools Calculation'!TJC$1,0),"")</f>
        <v/>
      </c>
      <c r="TJC123" s="50" t="str">
        <f>_xlfn.IFNA(VLOOKUP($B123,Schools,'HP Schools Calculation'!TJD$1,0),"")</f>
        <v/>
      </c>
      <c r="TJD123" s="50" t="str">
        <f>_xlfn.IFNA(VLOOKUP($B123,Schools,'HP Schools Calculation'!TJE$1,0),"")</f>
        <v/>
      </c>
      <c r="TJE123" s="50" t="str">
        <f>_xlfn.IFNA(VLOOKUP($B123,Schools,'HP Schools Calculation'!TJF$1,0),"")</f>
        <v/>
      </c>
      <c r="TJF123" s="50" t="str">
        <f>_xlfn.IFNA(VLOOKUP($B123,Schools,'HP Schools Calculation'!TJG$1,0),"")</f>
        <v/>
      </c>
      <c r="TJG123" s="50" t="str">
        <f>_xlfn.IFNA(VLOOKUP($B123,Schools,'HP Schools Calculation'!TJH$1,0),"")</f>
        <v/>
      </c>
      <c r="TJH123" s="50" t="str">
        <f>_xlfn.IFNA(VLOOKUP($B123,Schools,'HP Schools Calculation'!TJI$1,0),"")</f>
        <v/>
      </c>
      <c r="TJI123" s="50" t="str">
        <f>_xlfn.IFNA(VLOOKUP($B123,Schools,'HP Schools Calculation'!TJJ$1,0),"")</f>
        <v/>
      </c>
      <c r="TJJ123" s="50" t="str">
        <f>_xlfn.IFNA(VLOOKUP($B123,Schools,'HP Schools Calculation'!TJK$1,0),"")</f>
        <v/>
      </c>
      <c r="TJK123" s="50" t="str">
        <f>_xlfn.IFNA(VLOOKUP($B123,Schools,'HP Schools Calculation'!TJL$1,0),"")</f>
        <v/>
      </c>
      <c r="TJL123" s="50" t="str">
        <f>_xlfn.IFNA(VLOOKUP($B123,Schools,'HP Schools Calculation'!TJM$1,0),"")</f>
        <v/>
      </c>
      <c r="TJM123" s="50" t="str">
        <f>_xlfn.IFNA(VLOOKUP($B123,Schools,'HP Schools Calculation'!TJN$1,0),"")</f>
        <v/>
      </c>
      <c r="TJN123" s="50" t="str">
        <f>_xlfn.IFNA(VLOOKUP($B123,Schools,'HP Schools Calculation'!TJO$1,0),"")</f>
        <v/>
      </c>
      <c r="TJO123" s="50" t="str">
        <f>_xlfn.IFNA(VLOOKUP($B123,Schools,'HP Schools Calculation'!TJP$1,0),"")</f>
        <v/>
      </c>
      <c r="TJP123" s="50" t="str">
        <f>_xlfn.IFNA(VLOOKUP($B123,Schools,'HP Schools Calculation'!TJQ$1,0),"")</f>
        <v/>
      </c>
      <c r="TJQ123" s="50" t="str">
        <f>_xlfn.IFNA(VLOOKUP($B123,Schools,'HP Schools Calculation'!TJR$1,0),"")</f>
        <v/>
      </c>
      <c r="TJR123" s="50" t="str">
        <f>_xlfn.IFNA(VLOOKUP($B123,Schools,'HP Schools Calculation'!TJS$1,0),"")</f>
        <v/>
      </c>
      <c r="TJS123" s="50" t="str">
        <f>_xlfn.IFNA(VLOOKUP($B123,Schools,'HP Schools Calculation'!TJT$1,0),"")</f>
        <v/>
      </c>
      <c r="TJT123" s="50" t="str">
        <f>_xlfn.IFNA(VLOOKUP($B123,Schools,'HP Schools Calculation'!TJU$1,0),"")</f>
        <v/>
      </c>
      <c r="TJU123" s="50" t="str">
        <f>_xlfn.IFNA(VLOOKUP($B123,Schools,'HP Schools Calculation'!TJV$1,0),"")</f>
        <v/>
      </c>
      <c r="TJV123" s="50" t="str">
        <f>_xlfn.IFNA(VLOOKUP($B123,Schools,'HP Schools Calculation'!TJW$1,0),"")</f>
        <v/>
      </c>
      <c r="TJW123" s="50" t="str">
        <f>_xlfn.IFNA(VLOOKUP($B123,Schools,'HP Schools Calculation'!TJX$1,0),"")</f>
        <v/>
      </c>
      <c r="TJX123" s="50" t="str">
        <f>_xlfn.IFNA(VLOOKUP($B123,Schools,'HP Schools Calculation'!TJY$1,0),"")</f>
        <v/>
      </c>
      <c r="TJY123" s="50" t="str">
        <f>_xlfn.IFNA(VLOOKUP($B123,Schools,'HP Schools Calculation'!TJZ$1,0),"")</f>
        <v/>
      </c>
      <c r="TJZ123" s="50" t="str">
        <f>_xlfn.IFNA(VLOOKUP($B123,Schools,'HP Schools Calculation'!TKA$1,0),"")</f>
        <v/>
      </c>
      <c r="TKA123" s="50" t="str">
        <f>_xlfn.IFNA(VLOOKUP($B123,Schools,'HP Schools Calculation'!TKB$1,0),"")</f>
        <v/>
      </c>
      <c r="TKB123" s="50" t="str">
        <f>_xlfn.IFNA(VLOOKUP($B123,Schools,'HP Schools Calculation'!TKC$1,0),"")</f>
        <v/>
      </c>
      <c r="TKC123" s="50" t="str">
        <f>_xlfn.IFNA(VLOOKUP($B123,Schools,'HP Schools Calculation'!TKD$1,0),"")</f>
        <v/>
      </c>
      <c r="TKD123" s="50" t="str">
        <f>_xlfn.IFNA(VLOOKUP($B123,Schools,'HP Schools Calculation'!TKE$1,0),"")</f>
        <v/>
      </c>
      <c r="TKE123" s="50" t="str">
        <f>_xlfn.IFNA(VLOOKUP($B123,Schools,'HP Schools Calculation'!TKF$1,0),"")</f>
        <v/>
      </c>
      <c r="TKF123" s="50" t="str">
        <f>_xlfn.IFNA(VLOOKUP($B123,Schools,'HP Schools Calculation'!TKG$1,0),"")</f>
        <v/>
      </c>
      <c r="TKG123" s="50" t="str">
        <f>_xlfn.IFNA(VLOOKUP($B123,Schools,'HP Schools Calculation'!TKH$1,0),"")</f>
        <v/>
      </c>
      <c r="TKH123" s="50" t="str">
        <f>_xlfn.IFNA(VLOOKUP($B123,Schools,'HP Schools Calculation'!TKI$1,0),"")</f>
        <v/>
      </c>
      <c r="TKI123" s="50" t="str">
        <f>_xlfn.IFNA(VLOOKUP($B123,Schools,'HP Schools Calculation'!TKJ$1,0),"")</f>
        <v/>
      </c>
      <c r="TKJ123" s="50" t="str">
        <f>_xlfn.IFNA(VLOOKUP($B123,Schools,'HP Schools Calculation'!TKK$1,0),"")</f>
        <v/>
      </c>
      <c r="TKK123" s="50" t="str">
        <f>_xlfn.IFNA(VLOOKUP($B123,Schools,'HP Schools Calculation'!TKL$1,0),"")</f>
        <v/>
      </c>
      <c r="TKL123" s="50" t="str">
        <f>_xlfn.IFNA(VLOOKUP($B123,Schools,'HP Schools Calculation'!TKM$1,0),"")</f>
        <v/>
      </c>
      <c r="TKM123" s="50" t="str">
        <f>_xlfn.IFNA(VLOOKUP($B123,Schools,'HP Schools Calculation'!TKN$1,0),"")</f>
        <v/>
      </c>
      <c r="TKN123" s="50" t="str">
        <f>_xlfn.IFNA(VLOOKUP($B123,Schools,'HP Schools Calculation'!TKO$1,0),"")</f>
        <v/>
      </c>
      <c r="TKO123" s="50" t="str">
        <f>_xlfn.IFNA(VLOOKUP($B123,Schools,'HP Schools Calculation'!TKP$1,0),"")</f>
        <v/>
      </c>
      <c r="TKP123" s="50" t="str">
        <f>_xlfn.IFNA(VLOOKUP($B123,Schools,'HP Schools Calculation'!TKQ$1,0),"")</f>
        <v/>
      </c>
      <c r="TKQ123" s="50" t="str">
        <f>_xlfn.IFNA(VLOOKUP($B123,Schools,'HP Schools Calculation'!TKR$1,0),"")</f>
        <v/>
      </c>
      <c r="TKR123" s="50" t="str">
        <f>_xlfn.IFNA(VLOOKUP($B123,Schools,'HP Schools Calculation'!TKS$1,0),"")</f>
        <v/>
      </c>
      <c r="TKS123" s="50" t="str">
        <f>_xlfn.IFNA(VLOOKUP($B123,Schools,'HP Schools Calculation'!TKT$1,0),"")</f>
        <v/>
      </c>
      <c r="TKT123" s="50" t="str">
        <f>_xlfn.IFNA(VLOOKUP($B123,Schools,'HP Schools Calculation'!TKU$1,0),"")</f>
        <v/>
      </c>
      <c r="TKU123" s="50" t="str">
        <f>_xlfn.IFNA(VLOOKUP($B123,Schools,'HP Schools Calculation'!TKV$1,0),"")</f>
        <v/>
      </c>
      <c r="TKV123" s="50" t="str">
        <f>_xlfn.IFNA(VLOOKUP($B123,Schools,'HP Schools Calculation'!TKW$1,0),"")</f>
        <v/>
      </c>
      <c r="TKW123" s="50" t="str">
        <f>_xlfn.IFNA(VLOOKUP($B123,Schools,'HP Schools Calculation'!TKX$1,0),"")</f>
        <v/>
      </c>
      <c r="TKX123" s="50" t="str">
        <f>_xlfn.IFNA(VLOOKUP($B123,Schools,'HP Schools Calculation'!TKY$1,0),"")</f>
        <v/>
      </c>
      <c r="TKY123" s="50" t="str">
        <f>_xlfn.IFNA(VLOOKUP($B123,Schools,'HP Schools Calculation'!TKZ$1,0),"")</f>
        <v/>
      </c>
      <c r="TKZ123" s="50" t="str">
        <f>_xlfn.IFNA(VLOOKUP($B123,Schools,'HP Schools Calculation'!TLA$1,0),"")</f>
        <v/>
      </c>
      <c r="TLA123" s="50" t="str">
        <f>_xlfn.IFNA(VLOOKUP($B123,Schools,'HP Schools Calculation'!TLB$1,0),"")</f>
        <v/>
      </c>
      <c r="TLB123" s="50" t="str">
        <f>_xlfn.IFNA(VLOOKUP($B123,Schools,'HP Schools Calculation'!TLC$1,0),"")</f>
        <v/>
      </c>
      <c r="TLC123" s="50" t="str">
        <f>_xlfn.IFNA(VLOOKUP($B123,Schools,'HP Schools Calculation'!TLD$1,0),"")</f>
        <v/>
      </c>
      <c r="TLD123" s="50" t="str">
        <f>_xlfn.IFNA(VLOOKUP($B123,Schools,'HP Schools Calculation'!TLE$1,0),"")</f>
        <v/>
      </c>
      <c r="TLE123" s="50" t="str">
        <f>_xlfn.IFNA(VLOOKUP($B123,Schools,'HP Schools Calculation'!TLF$1,0),"")</f>
        <v/>
      </c>
      <c r="TLF123" s="50" t="str">
        <f>_xlfn.IFNA(VLOOKUP($B123,Schools,'HP Schools Calculation'!TLG$1,0),"")</f>
        <v/>
      </c>
      <c r="TLG123" s="50" t="str">
        <f>_xlfn.IFNA(VLOOKUP($B123,Schools,'HP Schools Calculation'!TLH$1,0),"")</f>
        <v/>
      </c>
      <c r="TLH123" s="50" t="str">
        <f>_xlfn.IFNA(VLOOKUP($B123,Schools,'HP Schools Calculation'!TLI$1,0),"")</f>
        <v/>
      </c>
      <c r="TLI123" s="50" t="str">
        <f>_xlfn.IFNA(VLOOKUP($B123,Schools,'HP Schools Calculation'!TLJ$1,0),"")</f>
        <v/>
      </c>
      <c r="TLJ123" s="50" t="str">
        <f>_xlfn.IFNA(VLOOKUP($B123,Schools,'HP Schools Calculation'!TLK$1,0),"")</f>
        <v/>
      </c>
      <c r="TLK123" s="50" t="str">
        <f>_xlfn.IFNA(VLOOKUP($B123,Schools,'HP Schools Calculation'!TLL$1,0),"")</f>
        <v/>
      </c>
      <c r="TLL123" s="50" t="str">
        <f>_xlfn.IFNA(VLOOKUP($B123,Schools,'HP Schools Calculation'!TLM$1,0),"")</f>
        <v/>
      </c>
      <c r="TLM123" s="50" t="str">
        <f>_xlfn.IFNA(VLOOKUP($B123,Schools,'HP Schools Calculation'!TLN$1,0),"")</f>
        <v/>
      </c>
      <c r="TLN123" s="50" t="str">
        <f>_xlfn.IFNA(VLOOKUP($B123,Schools,'HP Schools Calculation'!TLO$1,0),"")</f>
        <v/>
      </c>
      <c r="TLO123" s="50" t="str">
        <f>_xlfn.IFNA(VLOOKUP($B123,Schools,'HP Schools Calculation'!TLP$1,0),"")</f>
        <v/>
      </c>
      <c r="TLP123" s="50" t="str">
        <f>_xlfn.IFNA(VLOOKUP($B123,Schools,'HP Schools Calculation'!TLQ$1,0),"")</f>
        <v/>
      </c>
      <c r="TLQ123" s="50" t="str">
        <f>_xlfn.IFNA(VLOOKUP($B123,Schools,'HP Schools Calculation'!TLR$1,0),"")</f>
        <v/>
      </c>
      <c r="TLR123" s="50" t="str">
        <f>_xlfn.IFNA(VLOOKUP($B123,Schools,'HP Schools Calculation'!TLS$1,0),"")</f>
        <v/>
      </c>
      <c r="TLS123" s="50" t="str">
        <f>_xlfn.IFNA(VLOOKUP($B123,Schools,'HP Schools Calculation'!TLT$1,0),"")</f>
        <v/>
      </c>
      <c r="TLT123" s="50" t="str">
        <f>_xlfn.IFNA(VLOOKUP($B123,Schools,'HP Schools Calculation'!TLU$1,0),"")</f>
        <v/>
      </c>
      <c r="TLU123" s="50" t="str">
        <f>_xlfn.IFNA(VLOOKUP($B123,Schools,'HP Schools Calculation'!TLV$1,0),"")</f>
        <v/>
      </c>
      <c r="TLV123" s="50" t="str">
        <f>_xlfn.IFNA(VLOOKUP($B123,Schools,'HP Schools Calculation'!TLW$1,0),"")</f>
        <v/>
      </c>
      <c r="TLW123" s="50" t="str">
        <f>_xlfn.IFNA(VLOOKUP($B123,Schools,'HP Schools Calculation'!TLX$1,0),"")</f>
        <v/>
      </c>
      <c r="TLX123" s="50" t="str">
        <f>_xlfn.IFNA(VLOOKUP($B123,Schools,'HP Schools Calculation'!TLY$1,0),"")</f>
        <v/>
      </c>
      <c r="TLY123" s="50" t="str">
        <f>_xlfn.IFNA(VLOOKUP($B123,Schools,'HP Schools Calculation'!TLZ$1,0),"")</f>
        <v/>
      </c>
      <c r="TLZ123" s="50" t="str">
        <f>_xlfn.IFNA(VLOOKUP($B123,Schools,'HP Schools Calculation'!TMA$1,0),"")</f>
        <v/>
      </c>
      <c r="TMA123" s="50" t="str">
        <f>_xlfn.IFNA(VLOOKUP($B123,Schools,'HP Schools Calculation'!TMB$1,0),"")</f>
        <v/>
      </c>
      <c r="TMB123" s="50" t="str">
        <f>_xlfn.IFNA(VLOOKUP($B123,Schools,'HP Schools Calculation'!TMC$1,0),"")</f>
        <v/>
      </c>
      <c r="TMC123" s="50" t="str">
        <f>_xlfn.IFNA(VLOOKUP($B123,Schools,'HP Schools Calculation'!TMD$1,0),"")</f>
        <v/>
      </c>
      <c r="TMD123" s="50" t="str">
        <f>_xlfn.IFNA(VLOOKUP($B123,Schools,'HP Schools Calculation'!TME$1,0),"")</f>
        <v/>
      </c>
      <c r="TME123" s="50" t="str">
        <f>_xlfn.IFNA(VLOOKUP($B123,Schools,'HP Schools Calculation'!TMF$1,0),"")</f>
        <v/>
      </c>
      <c r="TMF123" s="50" t="str">
        <f>_xlfn.IFNA(VLOOKUP($B123,Schools,'HP Schools Calculation'!TMG$1,0),"")</f>
        <v/>
      </c>
      <c r="TMG123" s="50" t="str">
        <f>_xlfn.IFNA(VLOOKUP($B123,Schools,'HP Schools Calculation'!TMH$1,0),"")</f>
        <v/>
      </c>
      <c r="TMH123" s="50" t="str">
        <f>_xlfn.IFNA(VLOOKUP($B123,Schools,'HP Schools Calculation'!TMI$1,0),"")</f>
        <v/>
      </c>
      <c r="TMI123" s="50" t="str">
        <f>_xlfn.IFNA(VLOOKUP($B123,Schools,'HP Schools Calculation'!TMJ$1,0),"")</f>
        <v/>
      </c>
      <c r="TMJ123" s="50" t="str">
        <f>_xlfn.IFNA(VLOOKUP($B123,Schools,'HP Schools Calculation'!TMK$1,0),"")</f>
        <v/>
      </c>
      <c r="TMK123" s="50" t="str">
        <f>_xlfn.IFNA(VLOOKUP($B123,Schools,'HP Schools Calculation'!TML$1,0),"")</f>
        <v/>
      </c>
      <c r="TML123" s="50" t="str">
        <f>_xlfn.IFNA(VLOOKUP($B123,Schools,'HP Schools Calculation'!TMM$1,0),"")</f>
        <v/>
      </c>
      <c r="TMM123" s="50" t="str">
        <f>_xlfn.IFNA(VLOOKUP($B123,Schools,'HP Schools Calculation'!TMN$1,0),"")</f>
        <v/>
      </c>
      <c r="TMN123" s="50" t="str">
        <f>_xlfn.IFNA(VLOOKUP($B123,Schools,'HP Schools Calculation'!TMO$1,0),"")</f>
        <v/>
      </c>
      <c r="TMO123" s="50" t="str">
        <f>_xlfn.IFNA(VLOOKUP($B123,Schools,'HP Schools Calculation'!TMP$1,0),"")</f>
        <v/>
      </c>
      <c r="TMP123" s="50" t="str">
        <f>_xlfn.IFNA(VLOOKUP($B123,Schools,'HP Schools Calculation'!TMQ$1,0),"")</f>
        <v/>
      </c>
      <c r="TMQ123" s="50" t="str">
        <f>_xlfn.IFNA(VLOOKUP($B123,Schools,'HP Schools Calculation'!TMR$1,0),"")</f>
        <v/>
      </c>
      <c r="TMR123" s="50" t="str">
        <f>_xlfn.IFNA(VLOOKUP($B123,Schools,'HP Schools Calculation'!TMS$1,0),"")</f>
        <v/>
      </c>
      <c r="TMS123" s="50" t="str">
        <f>_xlfn.IFNA(VLOOKUP($B123,Schools,'HP Schools Calculation'!TMT$1,0),"")</f>
        <v/>
      </c>
      <c r="TMT123" s="50" t="str">
        <f>_xlfn.IFNA(VLOOKUP($B123,Schools,'HP Schools Calculation'!TMU$1,0),"")</f>
        <v/>
      </c>
      <c r="TMU123" s="50" t="str">
        <f>_xlfn.IFNA(VLOOKUP($B123,Schools,'HP Schools Calculation'!TMV$1,0),"")</f>
        <v/>
      </c>
      <c r="TMV123" s="50" t="str">
        <f>_xlfn.IFNA(VLOOKUP($B123,Schools,'HP Schools Calculation'!TMW$1,0),"")</f>
        <v/>
      </c>
      <c r="TMW123" s="50" t="str">
        <f>_xlfn.IFNA(VLOOKUP($B123,Schools,'HP Schools Calculation'!TMX$1,0),"")</f>
        <v/>
      </c>
      <c r="TMX123" s="50" t="str">
        <f>_xlfn.IFNA(VLOOKUP($B123,Schools,'HP Schools Calculation'!TMY$1,0),"")</f>
        <v/>
      </c>
      <c r="TMY123" s="50" t="str">
        <f>_xlfn.IFNA(VLOOKUP($B123,Schools,'HP Schools Calculation'!TMZ$1,0),"")</f>
        <v/>
      </c>
      <c r="TMZ123" s="50" t="str">
        <f>_xlfn.IFNA(VLOOKUP($B123,Schools,'HP Schools Calculation'!TNA$1,0),"")</f>
        <v/>
      </c>
      <c r="TNA123" s="50" t="str">
        <f>_xlfn.IFNA(VLOOKUP($B123,Schools,'HP Schools Calculation'!TNB$1,0),"")</f>
        <v/>
      </c>
      <c r="TNB123" s="50" t="str">
        <f>_xlfn.IFNA(VLOOKUP($B123,Schools,'HP Schools Calculation'!TNC$1,0),"")</f>
        <v/>
      </c>
      <c r="TNC123" s="50" t="str">
        <f>_xlfn.IFNA(VLOOKUP($B123,Schools,'HP Schools Calculation'!TND$1,0),"")</f>
        <v/>
      </c>
      <c r="TND123" s="50" t="str">
        <f>_xlfn.IFNA(VLOOKUP($B123,Schools,'HP Schools Calculation'!TNE$1,0),"")</f>
        <v/>
      </c>
      <c r="TNE123" s="50" t="str">
        <f>_xlfn.IFNA(VLOOKUP($B123,Schools,'HP Schools Calculation'!TNF$1,0),"")</f>
        <v/>
      </c>
      <c r="TNF123" s="50" t="str">
        <f>_xlfn.IFNA(VLOOKUP($B123,Schools,'HP Schools Calculation'!TNG$1,0),"")</f>
        <v/>
      </c>
      <c r="TNG123" s="50" t="str">
        <f>_xlfn.IFNA(VLOOKUP($B123,Schools,'HP Schools Calculation'!TNH$1,0),"")</f>
        <v/>
      </c>
      <c r="TNH123" s="50" t="str">
        <f>_xlfn.IFNA(VLOOKUP($B123,Schools,'HP Schools Calculation'!TNI$1,0),"")</f>
        <v/>
      </c>
      <c r="TNI123" s="50" t="str">
        <f>_xlfn.IFNA(VLOOKUP($B123,Schools,'HP Schools Calculation'!TNJ$1,0),"")</f>
        <v/>
      </c>
      <c r="TNJ123" s="50" t="str">
        <f>_xlfn.IFNA(VLOOKUP($B123,Schools,'HP Schools Calculation'!TNK$1,0),"")</f>
        <v/>
      </c>
      <c r="TNK123" s="50" t="str">
        <f>_xlfn.IFNA(VLOOKUP($B123,Schools,'HP Schools Calculation'!TNL$1,0),"")</f>
        <v/>
      </c>
      <c r="TNL123" s="50" t="str">
        <f>_xlfn.IFNA(VLOOKUP($B123,Schools,'HP Schools Calculation'!TNM$1,0),"")</f>
        <v/>
      </c>
      <c r="TNM123" s="50" t="str">
        <f>_xlfn.IFNA(VLOOKUP($B123,Schools,'HP Schools Calculation'!TNN$1,0),"")</f>
        <v/>
      </c>
      <c r="TNN123" s="50" t="str">
        <f>_xlfn.IFNA(VLOOKUP($B123,Schools,'HP Schools Calculation'!TNO$1,0),"")</f>
        <v/>
      </c>
      <c r="TNO123" s="50" t="str">
        <f>_xlfn.IFNA(VLOOKUP($B123,Schools,'HP Schools Calculation'!TNP$1,0),"")</f>
        <v/>
      </c>
      <c r="TNP123" s="50" t="str">
        <f>_xlfn.IFNA(VLOOKUP($B123,Schools,'HP Schools Calculation'!TNQ$1,0),"")</f>
        <v/>
      </c>
      <c r="TNQ123" s="50" t="str">
        <f>_xlfn.IFNA(VLOOKUP($B123,Schools,'HP Schools Calculation'!TNR$1,0),"")</f>
        <v/>
      </c>
      <c r="TNR123" s="50" t="str">
        <f>_xlfn.IFNA(VLOOKUP($B123,Schools,'HP Schools Calculation'!TNS$1,0),"")</f>
        <v/>
      </c>
      <c r="TNS123" s="50" t="str">
        <f>_xlfn.IFNA(VLOOKUP($B123,Schools,'HP Schools Calculation'!TNT$1,0),"")</f>
        <v/>
      </c>
      <c r="TNT123" s="50" t="str">
        <f>_xlfn.IFNA(VLOOKUP($B123,Schools,'HP Schools Calculation'!TNU$1,0),"")</f>
        <v/>
      </c>
      <c r="TNU123" s="50" t="str">
        <f>_xlfn.IFNA(VLOOKUP($B123,Schools,'HP Schools Calculation'!TNV$1,0),"")</f>
        <v/>
      </c>
      <c r="TNV123" s="50" t="str">
        <f>_xlfn.IFNA(VLOOKUP($B123,Schools,'HP Schools Calculation'!TNW$1,0),"")</f>
        <v/>
      </c>
      <c r="TNW123" s="50" t="str">
        <f>_xlfn.IFNA(VLOOKUP($B123,Schools,'HP Schools Calculation'!TNX$1,0),"")</f>
        <v/>
      </c>
      <c r="TNX123" s="50" t="str">
        <f>_xlfn.IFNA(VLOOKUP($B123,Schools,'HP Schools Calculation'!TNY$1,0),"")</f>
        <v/>
      </c>
      <c r="TNY123" s="50" t="str">
        <f>_xlfn.IFNA(VLOOKUP($B123,Schools,'HP Schools Calculation'!TNZ$1,0),"")</f>
        <v/>
      </c>
      <c r="TNZ123" s="50" t="str">
        <f>_xlfn.IFNA(VLOOKUP($B123,Schools,'HP Schools Calculation'!TOA$1,0),"")</f>
        <v/>
      </c>
      <c r="TOA123" s="50" t="str">
        <f>_xlfn.IFNA(VLOOKUP($B123,Schools,'HP Schools Calculation'!TOB$1,0),"")</f>
        <v/>
      </c>
      <c r="TOB123" s="50" t="str">
        <f>_xlfn.IFNA(VLOOKUP($B123,Schools,'HP Schools Calculation'!TOC$1,0),"")</f>
        <v/>
      </c>
      <c r="TOC123" s="50" t="str">
        <f>_xlfn.IFNA(VLOOKUP($B123,Schools,'HP Schools Calculation'!TOD$1,0),"")</f>
        <v/>
      </c>
      <c r="TOD123" s="50" t="str">
        <f>_xlfn.IFNA(VLOOKUP($B123,Schools,'HP Schools Calculation'!TOE$1,0),"")</f>
        <v/>
      </c>
      <c r="TOE123" s="50" t="str">
        <f>_xlfn.IFNA(VLOOKUP($B123,Schools,'HP Schools Calculation'!TOF$1,0),"")</f>
        <v/>
      </c>
      <c r="TOF123" s="50" t="str">
        <f>_xlfn.IFNA(VLOOKUP($B123,Schools,'HP Schools Calculation'!TOG$1,0),"")</f>
        <v/>
      </c>
      <c r="TOG123" s="50" t="str">
        <f>_xlfn.IFNA(VLOOKUP($B123,Schools,'HP Schools Calculation'!TOH$1,0),"")</f>
        <v/>
      </c>
      <c r="TOH123" s="50" t="str">
        <f>_xlfn.IFNA(VLOOKUP($B123,Schools,'HP Schools Calculation'!TOI$1,0),"")</f>
        <v/>
      </c>
      <c r="TOI123" s="50" t="str">
        <f>_xlfn.IFNA(VLOOKUP($B123,Schools,'HP Schools Calculation'!TOJ$1,0),"")</f>
        <v/>
      </c>
      <c r="TOJ123" s="50" t="str">
        <f>_xlfn.IFNA(VLOOKUP($B123,Schools,'HP Schools Calculation'!TOK$1,0),"")</f>
        <v/>
      </c>
      <c r="TOK123" s="50" t="str">
        <f>_xlfn.IFNA(VLOOKUP($B123,Schools,'HP Schools Calculation'!TOL$1,0),"")</f>
        <v/>
      </c>
      <c r="TOL123" s="50" t="str">
        <f>_xlfn.IFNA(VLOOKUP($B123,Schools,'HP Schools Calculation'!TOM$1,0),"")</f>
        <v/>
      </c>
      <c r="TOM123" s="50" t="str">
        <f>_xlfn.IFNA(VLOOKUP($B123,Schools,'HP Schools Calculation'!TON$1,0),"")</f>
        <v/>
      </c>
      <c r="TON123" s="50" t="str">
        <f>_xlfn.IFNA(VLOOKUP($B123,Schools,'HP Schools Calculation'!TOO$1,0),"")</f>
        <v/>
      </c>
      <c r="TOO123" s="50" t="str">
        <f>_xlfn.IFNA(VLOOKUP($B123,Schools,'HP Schools Calculation'!TOP$1,0),"")</f>
        <v/>
      </c>
      <c r="TOP123" s="50" t="str">
        <f>_xlfn.IFNA(VLOOKUP($B123,Schools,'HP Schools Calculation'!TOQ$1,0),"")</f>
        <v/>
      </c>
      <c r="TOQ123" s="50" t="str">
        <f>_xlfn.IFNA(VLOOKUP($B123,Schools,'HP Schools Calculation'!TOR$1,0),"")</f>
        <v/>
      </c>
      <c r="TOR123" s="50" t="str">
        <f>_xlfn.IFNA(VLOOKUP($B123,Schools,'HP Schools Calculation'!TOS$1,0),"")</f>
        <v/>
      </c>
      <c r="TOS123" s="50" t="str">
        <f>_xlfn.IFNA(VLOOKUP($B123,Schools,'HP Schools Calculation'!TOT$1,0),"")</f>
        <v/>
      </c>
      <c r="TOT123" s="50" t="str">
        <f>_xlfn.IFNA(VLOOKUP($B123,Schools,'HP Schools Calculation'!TOU$1,0),"")</f>
        <v/>
      </c>
      <c r="TOU123" s="50" t="str">
        <f>_xlfn.IFNA(VLOOKUP($B123,Schools,'HP Schools Calculation'!TOV$1,0),"")</f>
        <v/>
      </c>
      <c r="TOV123" s="50" t="str">
        <f>_xlfn.IFNA(VLOOKUP($B123,Schools,'HP Schools Calculation'!TOW$1,0),"")</f>
        <v/>
      </c>
      <c r="TOW123" s="50" t="str">
        <f>_xlfn.IFNA(VLOOKUP($B123,Schools,'HP Schools Calculation'!TOX$1,0),"")</f>
        <v/>
      </c>
      <c r="TOX123" s="50" t="str">
        <f>_xlfn.IFNA(VLOOKUP($B123,Schools,'HP Schools Calculation'!TOY$1,0),"")</f>
        <v/>
      </c>
      <c r="TOY123" s="50" t="str">
        <f>_xlfn.IFNA(VLOOKUP($B123,Schools,'HP Schools Calculation'!TOZ$1,0),"")</f>
        <v/>
      </c>
      <c r="TOZ123" s="50" t="str">
        <f>_xlfn.IFNA(VLOOKUP($B123,Schools,'HP Schools Calculation'!TPA$1,0),"")</f>
        <v/>
      </c>
      <c r="TPA123" s="50" t="str">
        <f>_xlfn.IFNA(VLOOKUP($B123,Schools,'HP Schools Calculation'!TPB$1,0),"")</f>
        <v/>
      </c>
      <c r="TPB123" s="50" t="str">
        <f>_xlfn.IFNA(VLOOKUP($B123,Schools,'HP Schools Calculation'!TPC$1,0),"")</f>
        <v/>
      </c>
      <c r="TPC123" s="50" t="str">
        <f>_xlfn.IFNA(VLOOKUP($B123,Schools,'HP Schools Calculation'!TPD$1,0),"")</f>
        <v/>
      </c>
      <c r="TPD123" s="50" t="str">
        <f>_xlfn.IFNA(VLOOKUP($B123,Schools,'HP Schools Calculation'!TPE$1,0),"")</f>
        <v/>
      </c>
      <c r="TPE123" s="50" t="str">
        <f>_xlfn.IFNA(VLOOKUP($B123,Schools,'HP Schools Calculation'!TPF$1,0),"")</f>
        <v/>
      </c>
      <c r="TPF123" s="50" t="str">
        <f>_xlfn.IFNA(VLOOKUP($B123,Schools,'HP Schools Calculation'!TPG$1,0),"")</f>
        <v/>
      </c>
      <c r="TPG123" s="50" t="str">
        <f>_xlfn.IFNA(VLOOKUP($B123,Schools,'HP Schools Calculation'!TPH$1,0),"")</f>
        <v/>
      </c>
      <c r="TPH123" s="50" t="str">
        <f>_xlfn.IFNA(VLOOKUP($B123,Schools,'HP Schools Calculation'!TPI$1,0),"")</f>
        <v/>
      </c>
      <c r="TPI123" s="50" t="str">
        <f>_xlfn.IFNA(VLOOKUP($B123,Schools,'HP Schools Calculation'!TPJ$1,0),"")</f>
        <v/>
      </c>
      <c r="TPJ123" s="50" t="str">
        <f>_xlfn.IFNA(VLOOKUP($B123,Schools,'HP Schools Calculation'!TPK$1,0),"")</f>
        <v/>
      </c>
      <c r="TPK123" s="50" t="str">
        <f>_xlfn.IFNA(VLOOKUP($B123,Schools,'HP Schools Calculation'!TPL$1,0),"")</f>
        <v/>
      </c>
      <c r="TPL123" s="50" t="str">
        <f>_xlfn.IFNA(VLOOKUP($B123,Schools,'HP Schools Calculation'!TPM$1,0),"")</f>
        <v/>
      </c>
      <c r="TPM123" s="50" t="str">
        <f>_xlfn.IFNA(VLOOKUP($B123,Schools,'HP Schools Calculation'!TPN$1,0),"")</f>
        <v/>
      </c>
      <c r="TPN123" s="50" t="str">
        <f>_xlfn.IFNA(VLOOKUP($B123,Schools,'HP Schools Calculation'!TPO$1,0),"")</f>
        <v/>
      </c>
      <c r="TPO123" s="50" t="str">
        <f>_xlfn.IFNA(VLOOKUP($B123,Schools,'HP Schools Calculation'!TPP$1,0),"")</f>
        <v/>
      </c>
      <c r="TPP123" s="50" t="str">
        <f>_xlfn.IFNA(VLOOKUP($B123,Schools,'HP Schools Calculation'!TPQ$1,0),"")</f>
        <v/>
      </c>
      <c r="TPQ123" s="50" t="str">
        <f>_xlfn.IFNA(VLOOKUP($B123,Schools,'HP Schools Calculation'!TPR$1,0),"")</f>
        <v/>
      </c>
      <c r="TPR123" s="50" t="str">
        <f>_xlfn.IFNA(VLOOKUP($B123,Schools,'HP Schools Calculation'!TPS$1,0),"")</f>
        <v/>
      </c>
      <c r="TPS123" s="50" t="str">
        <f>_xlfn.IFNA(VLOOKUP($B123,Schools,'HP Schools Calculation'!TPT$1,0),"")</f>
        <v/>
      </c>
      <c r="TPT123" s="50" t="str">
        <f>_xlfn.IFNA(VLOOKUP($B123,Schools,'HP Schools Calculation'!TPU$1,0),"")</f>
        <v/>
      </c>
      <c r="TPU123" s="50" t="str">
        <f>_xlfn.IFNA(VLOOKUP($B123,Schools,'HP Schools Calculation'!TPV$1,0),"")</f>
        <v/>
      </c>
      <c r="TPV123" s="50" t="str">
        <f>_xlfn.IFNA(VLOOKUP($B123,Schools,'HP Schools Calculation'!TPW$1,0),"")</f>
        <v/>
      </c>
      <c r="TPW123" s="50" t="str">
        <f>_xlfn.IFNA(VLOOKUP($B123,Schools,'HP Schools Calculation'!TPX$1,0),"")</f>
        <v/>
      </c>
      <c r="TPX123" s="50" t="str">
        <f>_xlfn.IFNA(VLOOKUP($B123,Schools,'HP Schools Calculation'!TPY$1,0),"")</f>
        <v/>
      </c>
      <c r="TPY123" s="50" t="str">
        <f>_xlfn.IFNA(VLOOKUP($B123,Schools,'HP Schools Calculation'!TPZ$1,0),"")</f>
        <v/>
      </c>
      <c r="TPZ123" s="50" t="str">
        <f>_xlfn.IFNA(VLOOKUP($B123,Schools,'HP Schools Calculation'!TQA$1,0),"")</f>
        <v/>
      </c>
      <c r="TQA123" s="50" t="str">
        <f>_xlfn.IFNA(VLOOKUP($B123,Schools,'HP Schools Calculation'!TQB$1,0),"")</f>
        <v/>
      </c>
      <c r="TQB123" s="50" t="str">
        <f>_xlfn.IFNA(VLOOKUP($B123,Schools,'HP Schools Calculation'!TQC$1,0),"")</f>
        <v/>
      </c>
      <c r="TQC123" s="50" t="str">
        <f>_xlfn.IFNA(VLOOKUP($B123,Schools,'HP Schools Calculation'!TQD$1,0),"")</f>
        <v/>
      </c>
      <c r="TQD123" s="50" t="str">
        <f>_xlfn.IFNA(VLOOKUP($B123,Schools,'HP Schools Calculation'!TQE$1,0),"")</f>
        <v/>
      </c>
      <c r="TQE123" s="50" t="str">
        <f>_xlfn.IFNA(VLOOKUP($B123,Schools,'HP Schools Calculation'!TQF$1,0),"")</f>
        <v/>
      </c>
      <c r="TQF123" s="50" t="str">
        <f>_xlfn.IFNA(VLOOKUP($B123,Schools,'HP Schools Calculation'!TQG$1,0),"")</f>
        <v/>
      </c>
      <c r="TQG123" s="50" t="str">
        <f>_xlfn.IFNA(VLOOKUP($B123,Schools,'HP Schools Calculation'!TQH$1,0),"")</f>
        <v/>
      </c>
      <c r="TQH123" s="50" t="str">
        <f>_xlfn.IFNA(VLOOKUP($B123,Schools,'HP Schools Calculation'!TQI$1,0),"")</f>
        <v/>
      </c>
      <c r="TQI123" s="50" t="str">
        <f>_xlfn.IFNA(VLOOKUP($B123,Schools,'HP Schools Calculation'!TQJ$1,0),"")</f>
        <v/>
      </c>
      <c r="TQJ123" s="50" t="str">
        <f>_xlfn.IFNA(VLOOKUP($B123,Schools,'HP Schools Calculation'!TQK$1,0),"")</f>
        <v/>
      </c>
      <c r="TQK123" s="50" t="str">
        <f>_xlfn.IFNA(VLOOKUP($B123,Schools,'HP Schools Calculation'!TQL$1,0),"")</f>
        <v/>
      </c>
      <c r="TQL123" s="50" t="str">
        <f>_xlfn.IFNA(VLOOKUP($B123,Schools,'HP Schools Calculation'!TQM$1,0),"")</f>
        <v/>
      </c>
      <c r="TQM123" s="50" t="str">
        <f>_xlfn.IFNA(VLOOKUP($B123,Schools,'HP Schools Calculation'!TQN$1,0),"")</f>
        <v/>
      </c>
      <c r="TQN123" s="50" t="str">
        <f>_xlfn.IFNA(VLOOKUP($B123,Schools,'HP Schools Calculation'!TQO$1,0),"")</f>
        <v/>
      </c>
      <c r="TQO123" s="50" t="str">
        <f>_xlfn.IFNA(VLOOKUP($B123,Schools,'HP Schools Calculation'!TQP$1,0),"")</f>
        <v/>
      </c>
      <c r="TQP123" s="50" t="str">
        <f>_xlfn.IFNA(VLOOKUP($B123,Schools,'HP Schools Calculation'!TQQ$1,0),"")</f>
        <v/>
      </c>
      <c r="TQQ123" s="50" t="str">
        <f>_xlfn.IFNA(VLOOKUP($B123,Schools,'HP Schools Calculation'!TQR$1,0),"")</f>
        <v/>
      </c>
      <c r="TQR123" s="50" t="str">
        <f>_xlfn.IFNA(VLOOKUP($B123,Schools,'HP Schools Calculation'!TQS$1,0),"")</f>
        <v/>
      </c>
      <c r="TQS123" s="50" t="str">
        <f>_xlfn.IFNA(VLOOKUP($B123,Schools,'HP Schools Calculation'!TQT$1,0),"")</f>
        <v/>
      </c>
      <c r="TQT123" s="50" t="str">
        <f>_xlfn.IFNA(VLOOKUP($B123,Schools,'HP Schools Calculation'!TQU$1,0),"")</f>
        <v/>
      </c>
      <c r="TQU123" s="50" t="str">
        <f>_xlfn.IFNA(VLOOKUP($B123,Schools,'HP Schools Calculation'!TQV$1,0),"")</f>
        <v/>
      </c>
      <c r="TQV123" s="50" t="str">
        <f>_xlfn.IFNA(VLOOKUP($B123,Schools,'HP Schools Calculation'!TQW$1,0),"")</f>
        <v/>
      </c>
      <c r="TQW123" s="50" t="str">
        <f>_xlfn.IFNA(VLOOKUP($B123,Schools,'HP Schools Calculation'!TQX$1,0),"")</f>
        <v/>
      </c>
      <c r="TQX123" s="50" t="str">
        <f>_xlfn.IFNA(VLOOKUP($B123,Schools,'HP Schools Calculation'!TQY$1,0),"")</f>
        <v/>
      </c>
      <c r="TQY123" s="50" t="str">
        <f>_xlfn.IFNA(VLOOKUP($B123,Schools,'HP Schools Calculation'!TQZ$1,0),"")</f>
        <v/>
      </c>
      <c r="TQZ123" s="50" t="str">
        <f>_xlfn.IFNA(VLOOKUP($B123,Schools,'HP Schools Calculation'!TRA$1,0),"")</f>
        <v/>
      </c>
      <c r="TRA123" s="50" t="str">
        <f>_xlfn.IFNA(VLOOKUP($B123,Schools,'HP Schools Calculation'!TRB$1,0),"")</f>
        <v/>
      </c>
      <c r="TRB123" s="50" t="str">
        <f>_xlfn.IFNA(VLOOKUP($B123,Schools,'HP Schools Calculation'!TRC$1,0),"")</f>
        <v/>
      </c>
      <c r="TRC123" s="50" t="str">
        <f>_xlfn.IFNA(VLOOKUP($B123,Schools,'HP Schools Calculation'!TRD$1,0),"")</f>
        <v/>
      </c>
      <c r="TRD123" s="50" t="str">
        <f>_xlfn.IFNA(VLOOKUP($B123,Schools,'HP Schools Calculation'!TRE$1,0),"")</f>
        <v/>
      </c>
      <c r="TRE123" s="50" t="str">
        <f>_xlfn.IFNA(VLOOKUP($B123,Schools,'HP Schools Calculation'!TRF$1,0),"")</f>
        <v/>
      </c>
      <c r="TRF123" s="50" t="str">
        <f>_xlfn.IFNA(VLOOKUP($B123,Schools,'HP Schools Calculation'!TRG$1,0),"")</f>
        <v/>
      </c>
      <c r="TRG123" s="50" t="str">
        <f>_xlfn.IFNA(VLOOKUP($B123,Schools,'HP Schools Calculation'!TRH$1,0),"")</f>
        <v/>
      </c>
      <c r="TRH123" s="50" t="str">
        <f>_xlfn.IFNA(VLOOKUP($B123,Schools,'HP Schools Calculation'!TRI$1,0),"")</f>
        <v/>
      </c>
      <c r="TRI123" s="50" t="str">
        <f>_xlfn.IFNA(VLOOKUP($B123,Schools,'HP Schools Calculation'!TRJ$1,0),"")</f>
        <v/>
      </c>
      <c r="TRJ123" s="50" t="str">
        <f>_xlfn.IFNA(VLOOKUP($B123,Schools,'HP Schools Calculation'!TRK$1,0),"")</f>
        <v/>
      </c>
      <c r="TRK123" s="50" t="str">
        <f>_xlfn.IFNA(VLOOKUP($B123,Schools,'HP Schools Calculation'!TRL$1,0),"")</f>
        <v/>
      </c>
      <c r="TRL123" s="50" t="str">
        <f>_xlfn.IFNA(VLOOKUP($B123,Schools,'HP Schools Calculation'!TRM$1,0),"")</f>
        <v/>
      </c>
      <c r="TRM123" s="50" t="str">
        <f>_xlfn.IFNA(VLOOKUP($B123,Schools,'HP Schools Calculation'!TRN$1,0),"")</f>
        <v/>
      </c>
      <c r="TRN123" s="50" t="str">
        <f>_xlfn.IFNA(VLOOKUP($B123,Schools,'HP Schools Calculation'!TRO$1,0),"")</f>
        <v/>
      </c>
      <c r="TRO123" s="50" t="str">
        <f>_xlfn.IFNA(VLOOKUP($B123,Schools,'HP Schools Calculation'!TRP$1,0),"")</f>
        <v/>
      </c>
      <c r="TRP123" s="50" t="str">
        <f>_xlfn.IFNA(VLOOKUP($B123,Schools,'HP Schools Calculation'!TRQ$1,0),"")</f>
        <v/>
      </c>
      <c r="TRQ123" s="50" t="str">
        <f>_xlfn.IFNA(VLOOKUP($B123,Schools,'HP Schools Calculation'!TRR$1,0),"")</f>
        <v/>
      </c>
      <c r="TRR123" s="50" t="str">
        <f>_xlfn.IFNA(VLOOKUP($B123,Schools,'HP Schools Calculation'!TRS$1,0),"")</f>
        <v/>
      </c>
      <c r="TRS123" s="50" t="str">
        <f>_xlfn.IFNA(VLOOKUP($B123,Schools,'HP Schools Calculation'!TRT$1,0),"")</f>
        <v/>
      </c>
      <c r="TRT123" s="50" t="str">
        <f>_xlfn.IFNA(VLOOKUP($B123,Schools,'HP Schools Calculation'!TRU$1,0),"")</f>
        <v/>
      </c>
      <c r="TRU123" s="50" t="str">
        <f>_xlfn.IFNA(VLOOKUP($B123,Schools,'HP Schools Calculation'!TRV$1,0),"")</f>
        <v/>
      </c>
      <c r="TRV123" s="50" t="str">
        <f>_xlfn.IFNA(VLOOKUP($B123,Schools,'HP Schools Calculation'!TRW$1,0),"")</f>
        <v/>
      </c>
      <c r="TRW123" s="50" t="str">
        <f>_xlfn.IFNA(VLOOKUP($B123,Schools,'HP Schools Calculation'!TRX$1,0),"")</f>
        <v/>
      </c>
      <c r="TRX123" s="50" t="str">
        <f>_xlfn.IFNA(VLOOKUP($B123,Schools,'HP Schools Calculation'!TRY$1,0),"")</f>
        <v/>
      </c>
      <c r="TRY123" s="50" t="str">
        <f>_xlfn.IFNA(VLOOKUP($B123,Schools,'HP Schools Calculation'!TRZ$1,0),"")</f>
        <v/>
      </c>
      <c r="TRZ123" s="50" t="str">
        <f>_xlfn.IFNA(VLOOKUP($B123,Schools,'HP Schools Calculation'!TSA$1,0),"")</f>
        <v/>
      </c>
      <c r="TSA123" s="50" t="str">
        <f>_xlfn.IFNA(VLOOKUP($B123,Schools,'HP Schools Calculation'!TSB$1,0),"")</f>
        <v/>
      </c>
      <c r="TSB123" s="50" t="str">
        <f>_xlfn.IFNA(VLOOKUP($B123,Schools,'HP Schools Calculation'!TSC$1,0),"")</f>
        <v/>
      </c>
      <c r="TSC123" s="50" t="str">
        <f>_xlfn.IFNA(VLOOKUP($B123,Schools,'HP Schools Calculation'!TSD$1,0),"")</f>
        <v/>
      </c>
      <c r="TSD123" s="50" t="str">
        <f>_xlfn.IFNA(VLOOKUP($B123,Schools,'HP Schools Calculation'!TSE$1,0),"")</f>
        <v/>
      </c>
      <c r="TSE123" s="50" t="str">
        <f>_xlfn.IFNA(VLOOKUP($B123,Schools,'HP Schools Calculation'!TSF$1,0),"")</f>
        <v/>
      </c>
      <c r="TSF123" s="50" t="str">
        <f>_xlfn.IFNA(VLOOKUP($B123,Schools,'HP Schools Calculation'!TSG$1,0),"")</f>
        <v/>
      </c>
      <c r="TSG123" s="50" t="str">
        <f>_xlfn.IFNA(VLOOKUP($B123,Schools,'HP Schools Calculation'!TSH$1,0),"")</f>
        <v/>
      </c>
      <c r="TSH123" s="50" t="str">
        <f>_xlfn.IFNA(VLOOKUP($B123,Schools,'HP Schools Calculation'!TSI$1,0),"")</f>
        <v/>
      </c>
      <c r="TSI123" s="50" t="str">
        <f>_xlfn.IFNA(VLOOKUP($B123,Schools,'HP Schools Calculation'!TSJ$1,0),"")</f>
        <v/>
      </c>
      <c r="TSJ123" s="50" t="str">
        <f>_xlfn.IFNA(VLOOKUP($B123,Schools,'HP Schools Calculation'!TSK$1,0),"")</f>
        <v/>
      </c>
      <c r="TSK123" s="50" t="str">
        <f>_xlfn.IFNA(VLOOKUP($B123,Schools,'HP Schools Calculation'!TSL$1,0),"")</f>
        <v/>
      </c>
      <c r="TSL123" s="50" t="str">
        <f>_xlfn.IFNA(VLOOKUP($B123,Schools,'HP Schools Calculation'!TSM$1,0),"")</f>
        <v/>
      </c>
      <c r="TSM123" s="50" t="str">
        <f>_xlfn.IFNA(VLOOKUP($B123,Schools,'HP Schools Calculation'!TSN$1,0),"")</f>
        <v/>
      </c>
      <c r="TSN123" s="50" t="str">
        <f>_xlfn.IFNA(VLOOKUP($B123,Schools,'HP Schools Calculation'!TSO$1,0),"")</f>
        <v/>
      </c>
      <c r="TSO123" s="50" t="str">
        <f>_xlfn.IFNA(VLOOKUP($B123,Schools,'HP Schools Calculation'!TSP$1,0),"")</f>
        <v/>
      </c>
      <c r="TSP123" s="50" t="str">
        <f>_xlfn.IFNA(VLOOKUP($B123,Schools,'HP Schools Calculation'!TSQ$1,0),"")</f>
        <v/>
      </c>
      <c r="TSQ123" s="50" t="str">
        <f>_xlfn.IFNA(VLOOKUP($B123,Schools,'HP Schools Calculation'!TSR$1,0),"")</f>
        <v/>
      </c>
      <c r="TSR123" s="50" t="str">
        <f>_xlfn.IFNA(VLOOKUP($B123,Schools,'HP Schools Calculation'!TSS$1,0),"")</f>
        <v/>
      </c>
      <c r="TSS123" s="50" t="str">
        <f>_xlfn.IFNA(VLOOKUP($B123,Schools,'HP Schools Calculation'!TST$1,0),"")</f>
        <v/>
      </c>
      <c r="TST123" s="50" t="str">
        <f>_xlfn.IFNA(VLOOKUP($B123,Schools,'HP Schools Calculation'!TSU$1,0),"")</f>
        <v/>
      </c>
      <c r="TSU123" s="50" t="str">
        <f>_xlfn.IFNA(VLOOKUP($B123,Schools,'HP Schools Calculation'!TSV$1,0),"")</f>
        <v/>
      </c>
      <c r="TSV123" s="50" t="str">
        <f>_xlfn.IFNA(VLOOKUP($B123,Schools,'HP Schools Calculation'!TSW$1,0),"")</f>
        <v/>
      </c>
      <c r="TSW123" s="50" t="str">
        <f>_xlfn.IFNA(VLOOKUP($B123,Schools,'HP Schools Calculation'!TSX$1,0),"")</f>
        <v/>
      </c>
      <c r="TSX123" s="50" t="str">
        <f>_xlfn.IFNA(VLOOKUP($B123,Schools,'HP Schools Calculation'!TSY$1,0),"")</f>
        <v/>
      </c>
      <c r="TSY123" s="50" t="str">
        <f>_xlfn.IFNA(VLOOKUP($B123,Schools,'HP Schools Calculation'!TSZ$1,0),"")</f>
        <v/>
      </c>
      <c r="TSZ123" s="50" t="str">
        <f>_xlfn.IFNA(VLOOKUP($B123,Schools,'HP Schools Calculation'!TTA$1,0),"")</f>
        <v/>
      </c>
      <c r="TTA123" s="50" t="str">
        <f>_xlfn.IFNA(VLOOKUP($B123,Schools,'HP Schools Calculation'!TTB$1,0),"")</f>
        <v/>
      </c>
      <c r="TTB123" s="50" t="str">
        <f>_xlfn.IFNA(VLOOKUP($B123,Schools,'HP Schools Calculation'!TTC$1,0),"")</f>
        <v/>
      </c>
      <c r="TTC123" s="50" t="str">
        <f>_xlfn.IFNA(VLOOKUP($B123,Schools,'HP Schools Calculation'!TTD$1,0),"")</f>
        <v/>
      </c>
      <c r="TTD123" s="50" t="str">
        <f>_xlfn.IFNA(VLOOKUP($B123,Schools,'HP Schools Calculation'!TTE$1,0),"")</f>
        <v/>
      </c>
      <c r="TTE123" s="50" t="str">
        <f>_xlfn.IFNA(VLOOKUP($B123,Schools,'HP Schools Calculation'!TTF$1,0),"")</f>
        <v/>
      </c>
      <c r="TTF123" s="50" t="str">
        <f>_xlfn.IFNA(VLOOKUP($B123,Schools,'HP Schools Calculation'!TTG$1,0),"")</f>
        <v/>
      </c>
      <c r="TTG123" s="50" t="str">
        <f>_xlfn.IFNA(VLOOKUP($B123,Schools,'HP Schools Calculation'!TTH$1,0),"")</f>
        <v/>
      </c>
      <c r="TTH123" s="50" t="str">
        <f>_xlfn.IFNA(VLOOKUP($B123,Schools,'HP Schools Calculation'!TTI$1,0),"")</f>
        <v/>
      </c>
      <c r="TTI123" s="50" t="str">
        <f>_xlfn.IFNA(VLOOKUP($B123,Schools,'HP Schools Calculation'!TTJ$1,0),"")</f>
        <v/>
      </c>
      <c r="TTJ123" s="50" t="str">
        <f>_xlfn.IFNA(VLOOKUP($B123,Schools,'HP Schools Calculation'!TTK$1,0),"")</f>
        <v/>
      </c>
      <c r="TTK123" s="50" t="str">
        <f>_xlfn.IFNA(VLOOKUP($B123,Schools,'HP Schools Calculation'!TTL$1,0),"")</f>
        <v/>
      </c>
      <c r="TTL123" s="50" t="str">
        <f>_xlfn.IFNA(VLOOKUP($B123,Schools,'HP Schools Calculation'!TTM$1,0),"")</f>
        <v/>
      </c>
      <c r="TTM123" s="50" t="str">
        <f>_xlfn.IFNA(VLOOKUP($B123,Schools,'HP Schools Calculation'!TTN$1,0),"")</f>
        <v/>
      </c>
      <c r="TTN123" s="50" t="str">
        <f>_xlfn.IFNA(VLOOKUP($B123,Schools,'HP Schools Calculation'!TTO$1,0),"")</f>
        <v/>
      </c>
      <c r="TTO123" s="50" t="str">
        <f>_xlfn.IFNA(VLOOKUP($B123,Schools,'HP Schools Calculation'!TTP$1,0),"")</f>
        <v/>
      </c>
      <c r="TTP123" s="50" t="str">
        <f>_xlfn.IFNA(VLOOKUP($B123,Schools,'HP Schools Calculation'!TTQ$1,0),"")</f>
        <v/>
      </c>
      <c r="TTQ123" s="50" t="str">
        <f>_xlfn.IFNA(VLOOKUP($B123,Schools,'HP Schools Calculation'!TTR$1,0),"")</f>
        <v/>
      </c>
      <c r="TTR123" s="50" t="str">
        <f>_xlfn.IFNA(VLOOKUP($B123,Schools,'HP Schools Calculation'!TTS$1,0),"")</f>
        <v/>
      </c>
      <c r="TTS123" s="50" t="str">
        <f>_xlfn.IFNA(VLOOKUP($B123,Schools,'HP Schools Calculation'!TTT$1,0),"")</f>
        <v/>
      </c>
      <c r="TTT123" s="50" t="str">
        <f>_xlfn.IFNA(VLOOKUP($B123,Schools,'HP Schools Calculation'!TTU$1,0),"")</f>
        <v/>
      </c>
      <c r="TTU123" s="50" t="str">
        <f>_xlfn.IFNA(VLOOKUP($B123,Schools,'HP Schools Calculation'!TTV$1,0),"")</f>
        <v/>
      </c>
      <c r="TTV123" s="50" t="str">
        <f>_xlfn.IFNA(VLOOKUP($B123,Schools,'HP Schools Calculation'!TTW$1,0),"")</f>
        <v/>
      </c>
      <c r="TTW123" s="50" t="str">
        <f>_xlfn.IFNA(VLOOKUP($B123,Schools,'HP Schools Calculation'!TTX$1,0),"")</f>
        <v/>
      </c>
      <c r="TTX123" s="50" t="str">
        <f>_xlfn.IFNA(VLOOKUP($B123,Schools,'HP Schools Calculation'!TTY$1,0),"")</f>
        <v/>
      </c>
      <c r="TTY123" s="50" t="str">
        <f>_xlfn.IFNA(VLOOKUP($B123,Schools,'HP Schools Calculation'!TTZ$1,0),"")</f>
        <v/>
      </c>
      <c r="TTZ123" s="50" t="str">
        <f>_xlfn.IFNA(VLOOKUP($B123,Schools,'HP Schools Calculation'!TUA$1,0),"")</f>
        <v/>
      </c>
      <c r="TUA123" s="50" t="str">
        <f>_xlfn.IFNA(VLOOKUP($B123,Schools,'HP Schools Calculation'!TUB$1,0),"")</f>
        <v/>
      </c>
      <c r="TUB123" s="50" t="str">
        <f>_xlfn.IFNA(VLOOKUP($B123,Schools,'HP Schools Calculation'!TUC$1,0),"")</f>
        <v/>
      </c>
      <c r="TUC123" s="50" t="str">
        <f>_xlfn.IFNA(VLOOKUP($B123,Schools,'HP Schools Calculation'!TUD$1,0),"")</f>
        <v/>
      </c>
      <c r="TUD123" s="50" t="str">
        <f>_xlfn.IFNA(VLOOKUP($B123,Schools,'HP Schools Calculation'!TUE$1,0),"")</f>
        <v/>
      </c>
      <c r="TUE123" s="50" t="str">
        <f>_xlfn.IFNA(VLOOKUP($B123,Schools,'HP Schools Calculation'!TUF$1,0),"")</f>
        <v/>
      </c>
      <c r="TUF123" s="50" t="str">
        <f>_xlfn.IFNA(VLOOKUP($B123,Schools,'HP Schools Calculation'!TUG$1,0),"")</f>
        <v/>
      </c>
      <c r="TUG123" s="50" t="str">
        <f>_xlfn.IFNA(VLOOKUP($B123,Schools,'HP Schools Calculation'!TUH$1,0),"")</f>
        <v/>
      </c>
      <c r="TUH123" s="50" t="str">
        <f>_xlfn.IFNA(VLOOKUP($B123,Schools,'HP Schools Calculation'!TUI$1,0),"")</f>
        <v/>
      </c>
      <c r="TUI123" s="50" t="str">
        <f>_xlfn.IFNA(VLOOKUP($B123,Schools,'HP Schools Calculation'!TUJ$1,0),"")</f>
        <v/>
      </c>
      <c r="TUJ123" s="50" t="str">
        <f>_xlfn.IFNA(VLOOKUP($B123,Schools,'HP Schools Calculation'!TUK$1,0),"")</f>
        <v/>
      </c>
      <c r="TUK123" s="50" t="str">
        <f>_xlfn.IFNA(VLOOKUP($B123,Schools,'HP Schools Calculation'!TUL$1,0),"")</f>
        <v/>
      </c>
      <c r="TUL123" s="50" t="str">
        <f>_xlfn.IFNA(VLOOKUP($B123,Schools,'HP Schools Calculation'!TUM$1,0),"")</f>
        <v/>
      </c>
      <c r="TUM123" s="50" t="str">
        <f>_xlfn.IFNA(VLOOKUP($B123,Schools,'HP Schools Calculation'!TUN$1,0),"")</f>
        <v/>
      </c>
      <c r="TUN123" s="50" t="str">
        <f>_xlfn.IFNA(VLOOKUP($B123,Schools,'HP Schools Calculation'!TUO$1,0),"")</f>
        <v/>
      </c>
      <c r="TUO123" s="50" t="str">
        <f>_xlfn.IFNA(VLOOKUP($B123,Schools,'HP Schools Calculation'!TUP$1,0),"")</f>
        <v/>
      </c>
      <c r="TUP123" s="50" t="str">
        <f>_xlfn.IFNA(VLOOKUP($B123,Schools,'HP Schools Calculation'!TUQ$1,0),"")</f>
        <v/>
      </c>
      <c r="TUQ123" s="50" t="str">
        <f>_xlfn.IFNA(VLOOKUP($B123,Schools,'HP Schools Calculation'!TUR$1,0),"")</f>
        <v/>
      </c>
      <c r="TUR123" s="50" t="str">
        <f>_xlfn.IFNA(VLOOKUP($B123,Schools,'HP Schools Calculation'!TUS$1,0),"")</f>
        <v/>
      </c>
      <c r="TUS123" s="50" t="str">
        <f>_xlfn.IFNA(VLOOKUP($B123,Schools,'HP Schools Calculation'!TUT$1,0),"")</f>
        <v/>
      </c>
      <c r="TUT123" s="50" t="str">
        <f>_xlfn.IFNA(VLOOKUP($B123,Schools,'HP Schools Calculation'!TUU$1,0),"")</f>
        <v/>
      </c>
      <c r="TUU123" s="50" t="str">
        <f>_xlfn.IFNA(VLOOKUP($B123,Schools,'HP Schools Calculation'!TUV$1,0),"")</f>
        <v/>
      </c>
      <c r="TUV123" s="50" t="str">
        <f>_xlfn.IFNA(VLOOKUP($B123,Schools,'HP Schools Calculation'!TUW$1,0),"")</f>
        <v/>
      </c>
      <c r="TUW123" s="50" t="str">
        <f>_xlfn.IFNA(VLOOKUP($B123,Schools,'HP Schools Calculation'!TUX$1,0),"")</f>
        <v/>
      </c>
      <c r="TUX123" s="50" t="str">
        <f>_xlfn.IFNA(VLOOKUP($B123,Schools,'HP Schools Calculation'!TUY$1,0),"")</f>
        <v/>
      </c>
      <c r="TUY123" s="50" t="str">
        <f>_xlfn.IFNA(VLOOKUP($B123,Schools,'HP Schools Calculation'!TUZ$1,0),"")</f>
        <v/>
      </c>
      <c r="TUZ123" s="50" t="str">
        <f>_xlfn.IFNA(VLOOKUP($B123,Schools,'HP Schools Calculation'!TVA$1,0),"")</f>
        <v/>
      </c>
      <c r="TVA123" s="50" t="str">
        <f>_xlfn.IFNA(VLOOKUP($B123,Schools,'HP Schools Calculation'!TVB$1,0),"")</f>
        <v/>
      </c>
      <c r="TVB123" s="50" t="str">
        <f>_xlfn.IFNA(VLOOKUP($B123,Schools,'HP Schools Calculation'!TVC$1,0),"")</f>
        <v/>
      </c>
      <c r="TVC123" s="50" t="str">
        <f>_xlfn.IFNA(VLOOKUP($B123,Schools,'HP Schools Calculation'!TVD$1,0),"")</f>
        <v/>
      </c>
      <c r="TVD123" s="50" t="str">
        <f>_xlfn.IFNA(VLOOKUP($B123,Schools,'HP Schools Calculation'!TVE$1,0),"")</f>
        <v/>
      </c>
      <c r="TVE123" s="50" t="str">
        <f>_xlfn.IFNA(VLOOKUP($B123,Schools,'HP Schools Calculation'!TVF$1,0),"")</f>
        <v/>
      </c>
      <c r="TVF123" s="50" t="str">
        <f>_xlfn.IFNA(VLOOKUP($B123,Schools,'HP Schools Calculation'!TVG$1,0),"")</f>
        <v/>
      </c>
      <c r="TVG123" s="50" t="str">
        <f>_xlfn.IFNA(VLOOKUP($B123,Schools,'HP Schools Calculation'!TVH$1,0),"")</f>
        <v/>
      </c>
      <c r="TVH123" s="50" t="str">
        <f>_xlfn.IFNA(VLOOKUP($B123,Schools,'HP Schools Calculation'!TVI$1,0),"")</f>
        <v/>
      </c>
      <c r="TVI123" s="50" t="str">
        <f>_xlfn.IFNA(VLOOKUP($B123,Schools,'HP Schools Calculation'!TVJ$1,0),"")</f>
        <v/>
      </c>
      <c r="TVJ123" s="50" t="str">
        <f>_xlfn.IFNA(VLOOKUP($B123,Schools,'HP Schools Calculation'!TVK$1,0),"")</f>
        <v/>
      </c>
      <c r="TVK123" s="50" t="str">
        <f>_xlfn.IFNA(VLOOKUP($B123,Schools,'HP Schools Calculation'!TVL$1,0),"")</f>
        <v/>
      </c>
      <c r="TVL123" s="50" t="str">
        <f>_xlfn.IFNA(VLOOKUP($B123,Schools,'HP Schools Calculation'!TVM$1,0),"")</f>
        <v/>
      </c>
      <c r="TVM123" s="50" t="str">
        <f>_xlfn.IFNA(VLOOKUP($B123,Schools,'HP Schools Calculation'!TVN$1,0),"")</f>
        <v/>
      </c>
      <c r="TVN123" s="50" t="str">
        <f>_xlfn.IFNA(VLOOKUP($B123,Schools,'HP Schools Calculation'!TVO$1,0),"")</f>
        <v/>
      </c>
      <c r="TVO123" s="50" t="str">
        <f>_xlfn.IFNA(VLOOKUP($B123,Schools,'HP Schools Calculation'!TVP$1,0),"")</f>
        <v/>
      </c>
      <c r="TVP123" s="50" t="str">
        <f>_xlfn.IFNA(VLOOKUP($B123,Schools,'HP Schools Calculation'!TVQ$1,0),"")</f>
        <v/>
      </c>
      <c r="TVQ123" s="50" t="str">
        <f>_xlfn.IFNA(VLOOKUP($B123,Schools,'HP Schools Calculation'!TVR$1,0),"")</f>
        <v/>
      </c>
      <c r="TVR123" s="50" t="str">
        <f>_xlfn.IFNA(VLOOKUP($B123,Schools,'HP Schools Calculation'!TVS$1,0),"")</f>
        <v/>
      </c>
      <c r="TVS123" s="50" t="str">
        <f>_xlfn.IFNA(VLOOKUP($B123,Schools,'HP Schools Calculation'!TVT$1,0),"")</f>
        <v/>
      </c>
      <c r="TVT123" s="50" t="str">
        <f>_xlfn.IFNA(VLOOKUP($B123,Schools,'HP Schools Calculation'!TVU$1,0),"")</f>
        <v/>
      </c>
      <c r="TVU123" s="50" t="str">
        <f>_xlfn.IFNA(VLOOKUP($B123,Schools,'HP Schools Calculation'!TVV$1,0),"")</f>
        <v/>
      </c>
      <c r="TVV123" s="50" t="str">
        <f>_xlfn.IFNA(VLOOKUP($B123,Schools,'HP Schools Calculation'!TVW$1,0),"")</f>
        <v/>
      </c>
      <c r="TVW123" s="50" t="str">
        <f>_xlfn.IFNA(VLOOKUP($B123,Schools,'HP Schools Calculation'!TVX$1,0),"")</f>
        <v/>
      </c>
      <c r="TVX123" s="50" t="str">
        <f>_xlfn.IFNA(VLOOKUP($B123,Schools,'HP Schools Calculation'!TVY$1,0),"")</f>
        <v/>
      </c>
      <c r="TVY123" s="50" t="str">
        <f>_xlfn.IFNA(VLOOKUP($B123,Schools,'HP Schools Calculation'!TVZ$1,0),"")</f>
        <v/>
      </c>
      <c r="TVZ123" s="50" t="str">
        <f>_xlfn.IFNA(VLOOKUP($B123,Schools,'HP Schools Calculation'!TWA$1,0),"")</f>
        <v/>
      </c>
      <c r="TWA123" s="50" t="str">
        <f>_xlfn.IFNA(VLOOKUP($B123,Schools,'HP Schools Calculation'!TWB$1,0),"")</f>
        <v/>
      </c>
      <c r="TWB123" s="50" t="str">
        <f>_xlfn.IFNA(VLOOKUP($B123,Schools,'HP Schools Calculation'!TWC$1,0),"")</f>
        <v/>
      </c>
      <c r="TWC123" s="50" t="str">
        <f>_xlfn.IFNA(VLOOKUP($B123,Schools,'HP Schools Calculation'!TWD$1,0),"")</f>
        <v/>
      </c>
      <c r="TWD123" s="50" t="str">
        <f>_xlfn.IFNA(VLOOKUP($B123,Schools,'HP Schools Calculation'!TWE$1,0),"")</f>
        <v/>
      </c>
      <c r="TWE123" s="50" t="str">
        <f>_xlfn.IFNA(VLOOKUP($B123,Schools,'HP Schools Calculation'!TWF$1,0),"")</f>
        <v/>
      </c>
      <c r="TWF123" s="50" t="str">
        <f>_xlfn.IFNA(VLOOKUP($B123,Schools,'HP Schools Calculation'!TWG$1,0),"")</f>
        <v/>
      </c>
      <c r="TWG123" s="50" t="str">
        <f>_xlfn.IFNA(VLOOKUP($B123,Schools,'HP Schools Calculation'!TWH$1,0),"")</f>
        <v/>
      </c>
      <c r="TWH123" s="50" t="str">
        <f>_xlfn.IFNA(VLOOKUP($B123,Schools,'HP Schools Calculation'!TWI$1,0),"")</f>
        <v/>
      </c>
      <c r="TWI123" s="50" t="str">
        <f>_xlfn.IFNA(VLOOKUP($B123,Schools,'HP Schools Calculation'!TWJ$1,0),"")</f>
        <v/>
      </c>
      <c r="TWJ123" s="50" t="str">
        <f>_xlfn.IFNA(VLOOKUP($B123,Schools,'HP Schools Calculation'!TWK$1,0),"")</f>
        <v/>
      </c>
      <c r="TWK123" s="50" t="str">
        <f>_xlfn.IFNA(VLOOKUP($B123,Schools,'HP Schools Calculation'!TWL$1,0),"")</f>
        <v/>
      </c>
      <c r="TWL123" s="50" t="str">
        <f>_xlfn.IFNA(VLOOKUP($B123,Schools,'HP Schools Calculation'!TWM$1,0),"")</f>
        <v/>
      </c>
      <c r="TWM123" s="50" t="str">
        <f>_xlfn.IFNA(VLOOKUP($B123,Schools,'HP Schools Calculation'!TWN$1,0),"")</f>
        <v/>
      </c>
      <c r="TWN123" s="50" t="str">
        <f>_xlfn.IFNA(VLOOKUP($B123,Schools,'HP Schools Calculation'!TWO$1,0),"")</f>
        <v/>
      </c>
      <c r="TWO123" s="50" t="str">
        <f>_xlfn.IFNA(VLOOKUP($B123,Schools,'HP Schools Calculation'!TWP$1,0),"")</f>
        <v/>
      </c>
      <c r="TWP123" s="50" t="str">
        <f>_xlfn.IFNA(VLOOKUP($B123,Schools,'HP Schools Calculation'!TWQ$1,0),"")</f>
        <v/>
      </c>
      <c r="TWQ123" s="50" t="str">
        <f>_xlfn.IFNA(VLOOKUP($B123,Schools,'HP Schools Calculation'!TWR$1,0),"")</f>
        <v/>
      </c>
      <c r="TWR123" s="50" t="str">
        <f>_xlfn.IFNA(VLOOKUP($B123,Schools,'HP Schools Calculation'!TWS$1,0),"")</f>
        <v/>
      </c>
      <c r="TWS123" s="50" t="str">
        <f>_xlfn.IFNA(VLOOKUP($B123,Schools,'HP Schools Calculation'!TWT$1,0),"")</f>
        <v/>
      </c>
      <c r="TWT123" s="50" t="str">
        <f>_xlfn.IFNA(VLOOKUP($B123,Schools,'HP Schools Calculation'!TWU$1,0),"")</f>
        <v/>
      </c>
      <c r="TWU123" s="50" t="str">
        <f>_xlfn.IFNA(VLOOKUP($B123,Schools,'HP Schools Calculation'!TWV$1,0),"")</f>
        <v/>
      </c>
      <c r="TWV123" s="50" t="str">
        <f>_xlfn.IFNA(VLOOKUP($B123,Schools,'HP Schools Calculation'!TWW$1,0),"")</f>
        <v/>
      </c>
      <c r="TWW123" s="50" t="str">
        <f>_xlfn.IFNA(VLOOKUP($B123,Schools,'HP Schools Calculation'!TWX$1,0),"")</f>
        <v/>
      </c>
      <c r="TWX123" s="50" t="str">
        <f>_xlfn.IFNA(VLOOKUP($B123,Schools,'HP Schools Calculation'!TWY$1,0),"")</f>
        <v/>
      </c>
      <c r="TWY123" s="50" t="str">
        <f>_xlfn.IFNA(VLOOKUP($B123,Schools,'HP Schools Calculation'!TWZ$1,0),"")</f>
        <v/>
      </c>
      <c r="TWZ123" s="50" t="str">
        <f>_xlfn.IFNA(VLOOKUP($B123,Schools,'HP Schools Calculation'!TXA$1,0),"")</f>
        <v/>
      </c>
      <c r="TXA123" s="50" t="str">
        <f>_xlfn.IFNA(VLOOKUP($B123,Schools,'HP Schools Calculation'!TXB$1,0),"")</f>
        <v/>
      </c>
      <c r="TXB123" s="50" t="str">
        <f>_xlfn.IFNA(VLOOKUP($B123,Schools,'HP Schools Calculation'!TXC$1,0),"")</f>
        <v/>
      </c>
      <c r="TXC123" s="50" t="str">
        <f>_xlfn.IFNA(VLOOKUP($B123,Schools,'HP Schools Calculation'!TXD$1,0),"")</f>
        <v/>
      </c>
      <c r="TXD123" s="50" t="str">
        <f>_xlfn.IFNA(VLOOKUP($B123,Schools,'HP Schools Calculation'!TXE$1,0),"")</f>
        <v/>
      </c>
      <c r="TXE123" s="50" t="str">
        <f>_xlfn.IFNA(VLOOKUP($B123,Schools,'HP Schools Calculation'!TXF$1,0),"")</f>
        <v/>
      </c>
      <c r="TXF123" s="50" t="str">
        <f>_xlfn.IFNA(VLOOKUP($B123,Schools,'HP Schools Calculation'!TXG$1,0),"")</f>
        <v/>
      </c>
      <c r="TXG123" s="50" t="str">
        <f>_xlfn.IFNA(VLOOKUP($B123,Schools,'HP Schools Calculation'!TXH$1,0),"")</f>
        <v/>
      </c>
      <c r="TXH123" s="50" t="str">
        <f>_xlfn.IFNA(VLOOKUP($B123,Schools,'HP Schools Calculation'!TXI$1,0),"")</f>
        <v/>
      </c>
      <c r="TXI123" s="50" t="str">
        <f>_xlfn.IFNA(VLOOKUP($B123,Schools,'HP Schools Calculation'!TXJ$1,0),"")</f>
        <v/>
      </c>
      <c r="TXJ123" s="50" t="str">
        <f>_xlfn.IFNA(VLOOKUP($B123,Schools,'HP Schools Calculation'!TXK$1,0),"")</f>
        <v/>
      </c>
      <c r="TXK123" s="50" t="str">
        <f>_xlfn.IFNA(VLOOKUP($B123,Schools,'HP Schools Calculation'!TXL$1,0),"")</f>
        <v/>
      </c>
      <c r="TXL123" s="50" t="str">
        <f>_xlfn.IFNA(VLOOKUP($B123,Schools,'HP Schools Calculation'!TXM$1,0),"")</f>
        <v/>
      </c>
      <c r="TXM123" s="50" t="str">
        <f>_xlfn.IFNA(VLOOKUP($B123,Schools,'HP Schools Calculation'!TXN$1,0),"")</f>
        <v/>
      </c>
      <c r="TXN123" s="50" t="str">
        <f>_xlfn.IFNA(VLOOKUP($B123,Schools,'HP Schools Calculation'!TXO$1,0),"")</f>
        <v/>
      </c>
      <c r="TXO123" s="50" t="str">
        <f>_xlfn.IFNA(VLOOKUP($B123,Schools,'HP Schools Calculation'!TXP$1,0),"")</f>
        <v/>
      </c>
      <c r="TXP123" s="50" t="str">
        <f>_xlfn.IFNA(VLOOKUP($B123,Schools,'HP Schools Calculation'!TXQ$1,0),"")</f>
        <v/>
      </c>
      <c r="TXQ123" s="50" t="str">
        <f>_xlfn.IFNA(VLOOKUP($B123,Schools,'HP Schools Calculation'!TXR$1,0),"")</f>
        <v/>
      </c>
      <c r="TXR123" s="50" t="str">
        <f>_xlfn.IFNA(VLOOKUP($B123,Schools,'HP Schools Calculation'!TXS$1,0),"")</f>
        <v/>
      </c>
      <c r="TXS123" s="50" t="str">
        <f>_xlfn.IFNA(VLOOKUP($B123,Schools,'HP Schools Calculation'!TXT$1,0),"")</f>
        <v/>
      </c>
      <c r="TXT123" s="50" t="str">
        <f>_xlfn.IFNA(VLOOKUP($B123,Schools,'HP Schools Calculation'!TXU$1,0),"")</f>
        <v/>
      </c>
      <c r="TXU123" s="50" t="str">
        <f>_xlfn.IFNA(VLOOKUP($B123,Schools,'HP Schools Calculation'!TXV$1,0),"")</f>
        <v/>
      </c>
      <c r="TXV123" s="50" t="str">
        <f>_xlfn.IFNA(VLOOKUP($B123,Schools,'HP Schools Calculation'!TXW$1,0),"")</f>
        <v/>
      </c>
      <c r="TXW123" s="50" t="str">
        <f>_xlfn.IFNA(VLOOKUP($B123,Schools,'HP Schools Calculation'!TXX$1,0),"")</f>
        <v/>
      </c>
      <c r="TXX123" s="50" t="str">
        <f>_xlfn.IFNA(VLOOKUP($B123,Schools,'HP Schools Calculation'!TXY$1,0),"")</f>
        <v/>
      </c>
      <c r="TXY123" s="50" t="str">
        <f>_xlfn.IFNA(VLOOKUP($B123,Schools,'HP Schools Calculation'!TXZ$1,0),"")</f>
        <v/>
      </c>
      <c r="TXZ123" s="50" t="str">
        <f>_xlfn.IFNA(VLOOKUP($B123,Schools,'HP Schools Calculation'!TYA$1,0),"")</f>
        <v/>
      </c>
      <c r="TYA123" s="50" t="str">
        <f>_xlfn.IFNA(VLOOKUP($B123,Schools,'HP Schools Calculation'!TYB$1,0),"")</f>
        <v/>
      </c>
      <c r="TYB123" s="50" t="str">
        <f>_xlfn.IFNA(VLOOKUP($B123,Schools,'HP Schools Calculation'!TYC$1,0),"")</f>
        <v/>
      </c>
      <c r="TYC123" s="50" t="str">
        <f>_xlfn.IFNA(VLOOKUP($B123,Schools,'HP Schools Calculation'!TYD$1,0),"")</f>
        <v/>
      </c>
      <c r="TYD123" s="50" t="str">
        <f>_xlfn.IFNA(VLOOKUP($B123,Schools,'HP Schools Calculation'!TYE$1,0),"")</f>
        <v/>
      </c>
      <c r="TYE123" s="50" t="str">
        <f>_xlfn.IFNA(VLOOKUP($B123,Schools,'HP Schools Calculation'!TYF$1,0),"")</f>
        <v/>
      </c>
      <c r="TYF123" s="50" t="str">
        <f>_xlfn.IFNA(VLOOKUP($B123,Schools,'HP Schools Calculation'!TYG$1,0),"")</f>
        <v/>
      </c>
      <c r="TYG123" s="50" t="str">
        <f>_xlfn.IFNA(VLOOKUP($B123,Schools,'HP Schools Calculation'!TYH$1,0),"")</f>
        <v/>
      </c>
      <c r="TYH123" s="50" t="str">
        <f>_xlfn.IFNA(VLOOKUP($B123,Schools,'HP Schools Calculation'!TYI$1,0),"")</f>
        <v/>
      </c>
      <c r="TYI123" s="50" t="str">
        <f>_xlfn.IFNA(VLOOKUP($B123,Schools,'HP Schools Calculation'!TYJ$1,0),"")</f>
        <v/>
      </c>
      <c r="TYJ123" s="50" t="str">
        <f>_xlfn.IFNA(VLOOKUP($B123,Schools,'HP Schools Calculation'!TYK$1,0),"")</f>
        <v/>
      </c>
      <c r="TYK123" s="50" t="str">
        <f>_xlfn.IFNA(VLOOKUP($B123,Schools,'HP Schools Calculation'!TYL$1,0),"")</f>
        <v/>
      </c>
      <c r="TYL123" s="50" t="str">
        <f>_xlfn.IFNA(VLOOKUP($B123,Schools,'HP Schools Calculation'!TYM$1,0),"")</f>
        <v/>
      </c>
      <c r="TYM123" s="50" t="str">
        <f>_xlfn.IFNA(VLOOKUP($B123,Schools,'HP Schools Calculation'!TYN$1,0),"")</f>
        <v/>
      </c>
      <c r="TYN123" s="50" t="str">
        <f>_xlfn.IFNA(VLOOKUP($B123,Schools,'HP Schools Calculation'!TYO$1,0),"")</f>
        <v/>
      </c>
      <c r="TYO123" s="50" t="str">
        <f>_xlfn.IFNA(VLOOKUP($B123,Schools,'HP Schools Calculation'!TYP$1,0),"")</f>
        <v/>
      </c>
      <c r="TYP123" s="50" t="str">
        <f>_xlfn.IFNA(VLOOKUP($B123,Schools,'HP Schools Calculation'!TYQ$1,0),"")</f>
        <v/>
      </c>
      <c r="TYQ123" s="50" t="str">
        <f>_xlfn.IFNA(VLOOKUP($B123,Schools,'HP Schools Calculation'!TYR$1,0),"")</f>
        <v/>
      </c>
      <c r="TYR123" s="50" t="str">
        <f>_xlfn.IFNA(VLOOKUP($B123,Schools,'HP Schools Calculation'!TYS$1,0),"")</f>
        <v/>
      </c>
      <c r="TYS123" s="50" t="str">
        <f>_xlfn.IFNA(VLOOKUP($B123,Schools,'HP Schools Calculation'!TYT$1,0),"")</f>
        <v/>
      </c>
      <c r="TYT123" s="50" t="str">
        <f>_xlfn.IFNA(VLOOKUP($B123,Schools,'HP Schools Calculation'!TYU$1,0),"")</f>
        <v/>
      </c>
      <c r="TYU123" s="50" t="str">
        <f>_xlfn.IFNA(VLOOKUP($B123,Schools,'HP Schools Calculation'!TYV$1,0),"")</f>
        <v/>
      </c>
      <c r="TYV123" s="50" t="str">
        <f>_xlfn.IFNA(VLOOKUP($B123,Schools,'HP Schools Calculation'!TYW$1,0),"")</f>
        <v/>
      </c>
      <c r="TYW123" s="50" t="str">
        <f>_xlfn.IFNA(VLOOKUP($B123,Schools,'HP Schools Calculation'!TYX$1,0),"")</f>
        <v/>
      </c>
      <c r="TYX123" s="50" t="str">
        <f>_xlfn.IFNA(VLOOKUP($B123,Schools,'HP Schools Calculation'!TYY$1,0),"")</f>
        <v/>
      </c>
      <c r="TYY123" s="50" t="str">
        <f>_xlfn.IFNA(VLOOKUP($B123,Schools,'HP Schools Calculation'!TYZ$1,0),"")</f>
        <v/>
      </c>
      <c r="TYZ123" s="50" t="str">
        <f>_xlfn.IFNA(VLOOKUP($B123,Schools,'HP Schools Calculation'!TZA$1,0),"")</f>
        <v/>
      </c>
      <c r="TZA123" s="50" t="str">
        <f>_xlfn.IFNA(VLOOKUP($B123,Schools,'HP Schools Calculation'!TZB$1,0),"")</f>
        <v/>
      </c>
      <c r="TZB123" s="50" t="str">
        <f>_xlfn.IFNA(VLOOKUP($B123,Schools,'HP Schools Calculation'!TZC$1,0),"")</f>
        <v/>
      </c>
      <c r="TZC123" s="50" t="str">
        <f>_xlfn.IFNA(VLOOKUP($B123,Schools,'HP Schools Calculation'!TZD$1,0),"")</f>
        <v/>
      </c>
      <c r="TZD123" s="50" t="str">
        <f>_xlfn.IFNA(VLOOKUP($B123,Schools,'HP Schools Calculation'!TZE$1,0),"")</f>
        <v/>
      </c>
      <c r="TZE123" s="50" t="str">
        <f>_xlfn.IFNA(VLOOKUP($B123,Schools,'HP Schools Calculation'!TZF$1,0),"")</f>
        <v/>
      </c>
      <c r="TZF123" s="50" t="str">
        <f>_xlfn.IFNA(VLOOKUP($B123,Schools,'HP Schools Calculation'!TZG$1,0),"")</f>
        <v/>
      </c>
      <c r="TZG123" s="50" t="str">
        <f>_xlfn.IFNA(VLOOKUP($B123,Schools,'HP Schools Calculation'!TZH$1,0),"")</f>
        <v/>
      </c>
      <c r="TZH123" s="50" t="str">
        <f>_xlfn.IFNA(VLOOKUP($B123,Schools,'HP Schools Calculation'!TZI$1,0),"")</f>
        <v/>
      </c>
      <c r="TZI123" s="50" t="str">
        <f>_xlfn.IFNA(VLOOKUP($B123,Schools,'HP Schools Calculation'!TZJ$1,0),"")</f>
        <v/>
      </c>
      <c r="TZJ123" s="50" t="str">
        <f>_xlfn.IFNA(VLOOKUP($B123,Schools,'HP Schools Calculation'!TZK$1,0),"")</f>
        <v/>
      </c>
      <c r="TZK123" s="50" t="str">
        <f>_xlfn.IFNA(VLOOKUP($B123,Schools,'HP Schools Calculation'!TZL$1,0),"")</f>
        <v/>
      </c>
      <c r="TZL123" s="50" t="str">
        <f>_xlfn.IFNA(VLOOKUP($B123,Schools,'HP Schools Calculation'!TZM$1,0),"")</f>
        <v/>
      </c>
      <c r="TZM123" s="50" t="str">
        <f>_xlfn.IFNA(VLOOKUP($B123,Schools,'HP Schools Calculation'!TZN$1,0),"")</f>
        <v/>
      </c>
      <c r="TZN123" s="50" t="str">
        <f>_xlfn.IFNA(VLOOKUP($B123,Schools,'HP Schools Calculation'!TZO$1,0),"")</f>
        <v/>
      </c>
      <c r="TZO123" s="50" t="str">
        <f>_xlfn.IFNA(VLOOKUP($B123,Schools,'HP Schools Calculation'!TZP$1,0),"")</f>
        <v/>
      </c>
      <c r="TZP123" s="50" t="str">
        <f>_xlfn.IFNA(VLOOKUP($B123,Schools,'HP Schools Calculation'!TZQ$1,0),"")</f>
        <v/>
      </c>
      <c r="TZQ123" s="50" t="str">
        <f>_xlfn.IFNA(VLOOKUP($B123,Schools,'HP Schools Calculation'!TZR$1,0),"")</f>
        <v/>
      </c>
      <c r="TZR123" s="50" t="str">
        <f>_xlfn.IFNA(VLOOKUP($B123,Schools,'HP Schools Calculation'!TZS$1,0),"")</f>
        <v/>
      </c>
      <c r="TZS123" s="50" t="str">
        <f>_xlfn.IFNA(VLOOKUP($B123,Schools,'HP Schools Calculation'!TZT$1,0),"")</f>
        <v/>
      </c>
      <c r="TZT123" s="50" t="str">
        <f>_xlfn.IFNA(VLOOKUP($B123,Schools,'HP Schools Calculation'!TZU$1,0),"")</f>
        <v/>
      </c>
      <c r="TZU123" s="50" t="str">
        <f>_xlfn.IFNA(VLOOKUP($B123,Schools,'HP Schools Calculation'!TZV$1,0),"")</f>
        <v/>
      </c>
      <c r="TZV123" s="50" t="str">
        <f>_xlfn.IFNA(VLOOKUP($B123,Schools,'HP Schools Calculation'!TZW$1,0),"")</f>
        <v/>
      </c>
      <c r="TZW123" s="50" t="str">
        <f>_xlfn.IFNA(VLOOKUP($B123,Schools,'HP Schools Calculation'!TZX$1,0),"")</f>
        <v/>
      </c>
      <c r="TZX123" s="50" t="str">
        <f>_xlfn.IFNA(VLOOKUP($B123,Schools,'HP Schools Calculation'!TZY$1,0),"")</f>
        <v/>
      </c>
      <c r="TZY123" s="50" t="str">
        <f>_xlfn.IFNA(VLOOKUP($B123,Schools,'HP Schools Calculation'!TZZ$1,0),"")</f>
        <v/>
      </c>
      <c r="TZZ123" s="50" t="str">
        <f>_xlfn.IFNA(VLOOKUP($B123,Schools,'HP Schools Calculation'!UAA$1,0),"")</f>
        <v/>
      </c>
      <c r="UAA123" s="50" t="str">
        <f>_xlfn.IFNA(VLOOKUP($B123,Schools,'HP Schools Calculation'!UAB$1,0),"")</f>
        <v/>
      </c>
      <c r="UAB123" s="50" t="str">
        <f>_xlfn.IFNA(VLOOKUP($B123,Schools,'HP Schools Calculation'!UAC$1,0),"")</f>
        <v/>
      </c>
      <c r="UAC123" s="50" t="str">
        <f>_xlfn.IFNA(VLOOKUP($B123,Schools,'HP Schools Calculation'!UAD$1,0),"")</f>
        <v/>
      </c>
      <c r="UAD123" s="50" t="str">
        <f>_xlfn.IFNA(VLOOKUP($B123,Schools,'HP Schools Calculation'!UAE$1,0),"")</f>
        <v/>
      </c>
      <c r="UAE123" s="50" t="str">
        <f>_xlfn.IFNA(VLOOKUP($B123,Schools,'HP Schools Calculation'!UAF$1,0),"")</f>
        <v/>
      </c>
      <c r="UAF123" s="50" t="str">
        <f>_xlfn.IFNA(VLOOKUP($B123,Schools,'HP Schools Calculation'!UAG$1,0),"")</f>
        <v/>
      </c>
      <c r="UAG123" s="50" t="str">
        <f>_xlfn.IFNA(VLOOKUP($B123,Schools,'HP Schools Calculation'!UAH$1,0),"")</f>
        <v/>
      </c>
      <c r="UAH123" s="50" t="str">
        <f>_xlfn.IFNA(VLOOKUP($B123,Schools,'HP Schools Calculation'!UAI$1,0),"")</f>
        <v/>
      </c>
      <c r="UAI123" s="50" t="str">
        <f>_xlfn.IFNA(VLOOKUP($B123,Schools,'HP Schools Calculation'!UAJ$1,0),"")</f>
        <v/>
      </c>
      <c r="UAJ123" s="50" t="str">
        <f>_xlfn.IFNA(VLOOKUP($B123,Schools,'HP Schools Calculation'!UAK$1,0),"")</f>
        <v/>
      </c>
      <c r="UAK123" s="50" t="str">
        <f>_xlfn.IFNA(VLOOKUP($B123,Schools,'HP Schools Calculation'!UAL$1,0),"")</f>
        <v/>
      </c>
      <c r="UAL123" s="50" t="str">
        <f>_xlfn.IFNA(VLOOKUP($B123,Schools,'HP Schools Calculation'!UAM$1,0),"")</f>
        <v/>
      </c>
      <c r="UAM123" s="50" t="str">
        <f>_xlfn.IFNA(VLOOKUP($B123,Schools,'HP Schools Calculation'!UAN$1,0),"")</f>
        <v/>
      </c>
      <c r="UAN123" s="50" t="str">
        <f>_xlfn.IFNA(VLOOKUP($B123,Schools,'HP Schools Calculation'!UAO$1,0),"")</f>
        <v/>
      </c>
      <c r="UAO123" s="50" t="str">
        <f>_xlfn.IFNA(VLOOKUP($B123,Schools,'HP Schools Calculation'!UAP$1,0),"")</f>
        <v/>
      </c>
      <c r="UAP123" s="50" t="str">
        <f>_xlfn.IFNA(VLOOKUP($B123,Schools,'HP Schools Calculation'!UAQ$1,0),"")</f>
        <v/>
      </c>
      <c r="UAQ123" s="50" t="str">
        <f>_xlfn.IFNA(VLOOKUP($B123,Schools,'HP Schools Calculation'!UAR$1,0),"")</f>
        <v/>
      </c>
      <c r="UAR123" s="50" t="str">
        <f>_xlfn.IFNA(VLOOKUP($B123,Schools,'HP Schools Calculation'!UAS$1,0),"")</f>
        <v/>
      </c>
      <c r="UAS123" s="50" t="str">
        <f>_xlfn.IFNA(VLOOKUP($B123,Schools,'HP Schools Calculation'!UAT$1,0),"")</f>
        <v/>
      </c>
      <c r="UAT123" s="50" t="str">
        <f>_xlfn.IFNA(VLOOKUP($B123,Schools,'HP Schools Calculation'!UAU$1,0),"")</f>
        <v/>
      </c>
      <c r="UAU123" s="50" t="str">
        <f>_xlfn.IFNA(VLOOKUP($B123,Schools,'HP Schools Calculation'!UAV$1,0),"")</f>
        <v/>
      </c>
      <c r="UAV123" s="50" t="str">
        <f>_xlfn.IFNA(VLOOKUP($B123,Schools,'HP Schools Calculation'!UAW$1,0),"")</f>
        <v/>
      </c>
      <c r="UAW123" s="50" t="str">
        <f>_xlfn.IFNA(VLOOKUP($B123,Schools,'HP Schools Calculation'!UAX$1,0),"")</f>
        <v/>
      </c>
      <c r="UAX123" s="50" t="str">
        <f>_xlfn.IFNA(VLOOKUP($B123,Schools,'HP Schools Calculation'!UAY$1,0),"")</f>
        <v/>
      </c>
      <c r="UAY123" s="50" t="str">
        <f>_xlfn.IFNA(VLOOKUP($B123,Schools,'HP Schools Calculation'!UAZ$1,0),"")</f>
        <v/>
      </c>
      <c r="UAZ123" s="50" t="str">
        <f>_xlfn.IFNA(VLOOKUP($B123,Schools,'HP Schools Calculation'!UBA$1,0),"")</f>
        <v/>
      </c>
      <c r="UBA123" s="50" t="str">
        <f>_xlfn.IFNA(VLOOKUP($B123,Schools,'HP Schools Calculation'!UBB$1,0),"")</f>
        <v/>
      </c>
      <c r="UBB123" s="50" t="str">
        <f>_xlfn.IFNA(VLOOKUP($B123,Schools,'HP Schools Calculation'!UBC$1,0),"")</f>
        <v/>
      </c>
      <c r="UBC123" s="50" t="str">
        <f>_xlfn.IFNA(VLOOKUP($B123,Schools,'HP Schools Calculation'!UBD$1,0),"")</f>
        <v/>
      </c>
      <c r="UBD123" s="50" t="str">
        <f>_xlfn.IFNA(VLOOKUP($B123,Schools,'HP Schools Calculation'!UBE$1,0),"")</f>
        <v/>
      </c>
      <c r="UBE123" s="50" t="str">
        <f>_xlfn.IFNA(VLOOKUP($B123,Schools,'HP Schools Calculation'!UBF$1,0),"")</f>
        <v/>
      </c>
      <c r="UBF123" s="50" t="str">
        <f>_xlfn.IFNA(VLOOKUP($B123,Schools,'HP Schools Calculation'!UBG$1,0),"")</f>
        <v/>
      </c>
      <c r="UBG123" s="50" t="str">
        <f>_xlfn.IFNA(VLOOKUP($B123,Schools,'HP Schools Calculation'!UBH$1,0),"")</f>
        <v/>
      </c>
      <c r="UBH123" s="50" t="str">
        <f>_xlfn.IFNA(VLOOKUP($B123,Schools,'HP Schools Calculation'!UBI$1,0),"")</f>
        <v/>
      </c>
      <c r="UBI123" s="50" t="str">
        <f>_xlfn.IFNA(VLOOKUP($B123,Schools,'HP Schools Calculation'!UBJ$1,0),"")</f>
        <v/>
      </c>
      <c r="UBJ123" s="50" t="str">
        <f>_xlfn.IFNA(VLOOKUP($B123,Schools,'HP Schools Calculation'!UBK$1,0),"")</f>
        <v/>
      </c>
      <c r="UBK123" s="50" t="str">
        <f>_xlfn.IFNA(VLOOKUP($B123,Schools,'HP Schools Calculation'!UBL$1,0),"")</f>
        <v/>
      </c>
      <c r="UBL123" s="50" t="str">
        <f>_xlfn.IFNA(VLOOKUP($B123,Schools,'HP Schools Calculation'!UBM$1,0),"")</f>
        <v/>
      </c>
      <c r="UBM123" s="50" t="str">
        <f>_xlfn.IFNA(VLOOKUP($B123,Schools,'HP Schools Calculation'!UBN$1,0),"")</f>
        <v/>
      </c>
      <c r="UBN123" s="50" t="str">
        <f>_xlfn.IFNA(VLOOKUP($B123,Schools,'HP Schools Calculation'!UBO$1,0),"")</f>
        <v/>
      </c>
      <c r="UBO123" s="50" t="str">
        <f>_xlfn.IFNA(VLOOKUP($B123,Schools,'HP Schools Calculation'!UBP$1,0),"")</f>
        <v/>
      </c>
      <c r="UBP123" s="50" t="str">
        <f>_xlfn.IFNA(VLOOKUP($B123,Schools,'HP Schools Calculation'!UBQ$1,0),"")</f>
        <v/>
      </c>
      <c r="UBQ123" s="50" t="str">
        <f>_xlfn.IFNA(VLOOKUP($B123,Schools,'HP Schools Calculation'!UBR$1,0),"")</f>
        <v/>
      </c>
      <c r="UBR123" s="50" t="str">
        <f>_xlfn.IFNA(VLOOKUP($B123,Schools,'HP Schools Calculation'!UBS$1,0),"")</f>
        <v/>
      </c>
      <c r="UBS123" s="50" t="str">
        <f>_xlfn.IFNA(VLOOKUP($B123,Schools,'HP Schools Calculation'!UBT$1,0),"")</f>
        <v/>
      </c>
      <c r="UBT123" s="50" t="str">
        <f>_xlfn.IFNA(VLOOKUP($B123,Schools,'HP Schools Calculation'!UBU$1,0),"")</f>
        <v/>
      </c>
      <c r="UBU123" s="50" t="str">
        <f>_xlfn.IFNA(VLOOKUP($B123,Schools,'HP Schools Calculation'!UBV$1,0),"")</f>
        <v/>
      </c>
      <c r="UBV123" s="50" t="str">
        <f>_xlfn.IFNA(VLOOKUP($B123,Schools,'HP Schools Calculation'!UBW$1,0),"")</f>
        <v/>
      </c>
      <c r="UBW123" s="50" t="str">
        <f>_xlfn.IFNA(VLOOKUP($B123,Schools,'HP Schools Calculation'!UBX$1,0),"")</f>
        <v/>
      </c>
      <c r="UBX123" s="50" t="str">
        <f>_xlfn.IFNA(VLOOKUP($B123,Schools,'HP Schools Calculation'!UBY$1,0),"")</f>
        <v/>
      </c>
      <c r="UBY123" s="50" t="str">
        <f>_xlfn.IFNA(VLOOKUP($B123,Schools,'HP Schools Calculation'!UBZ$1,0),"")</f>
        <v/>
      </c>
      <c r="UBZ123" s="50" t="str">
        <f>_xlfn.IFNA(VLOOKUP($B123,Schools,'HP Schools Calculation'!UCA$1,0),"")</f>
        <v/>
      </c>
      <c r="UCA123" s="50" t="str">
        <f>_xlfn.IFNA(VLOOKUP($B123,Schools,'HP Schools Calculation'!UCB$1,0),"")</f>
        <v/>
      </c>
      <c r="UCB123" s="50" t="str">
        <f>_xlfn.IFNA(VLOOKUP($B123,Schools,'HP Schools Calculation'!UCC$1,0),"")</f>
        <v/>
      </c>
      <c r="UCC123" s="50" t="str">
        <f>_xlfn.IFNA(VLOOKUP($B123,Schools,'HP Schools Calculation'!UCD$1,0),"")</f>
        <v/>
      </c>
      <c r="UCD123" s="50" t="str">
        <f>_xlfn.IFNA(VLOOKUP($B123,Schools,'HP Schools Calculation'!UCE$1,0),"")</f>
        <v/>
      </c>
      <c r="UCE123" s="50" t="str">
        <f>_xlfn.IFNA(VLOOKUP($B123,Schools,'HP Schools Calculation'!UCF$1,0),"")</f>
        <v/>
      </c>
      <c r="UCF123" s="50" t="str">
        <f>_xlfn.IFNA(VLOOKUP($B123,Schools,'HP Schools Calculation'!UCG$1,0),"")</f>
        <v/>
      </c>
      <c r="UCG123" s="50" t="str">
        <f>_xlfn.IFNA(VLOOKUP($B123,Schools,'HP Schools Calculation'!UCH$1,0),"")</f>
        <v/>
      </c>
      <c r="UCH123" s="50" t="str">
        <f>_xlfn.IFNA(VLOOKUP($B123,Schools,'HP Schools Calculation'!UCI$1,0),"")</f>
        <v/>
      </c>
      <c r="UCI123" s="50" t="str">
        <f>_xlfn.IFNA(VLOOKUP($B123,Schools,'HP Schools Calculation'!UCJ$1,0),"")</f>
        <v/>
      </c>
      <c r="UCJ123" s="50" t="str">
        <f>_xlfn.IFNA(VLOOKUP($B123,Schools,'HP Schools Calculation'!UCK$1,0),"")</f>
        <v/>
      </c>
      <c r="UCK123" s="50" t="str">
        <f>_xlfn.IFNA(VLOOKUP($B123,Schools,'HP Schools Calculation'!UCL$1,0),"")</f>
        <v/>
      </c>
      <c r="UCL123" s="50" t="str">
        <f>_xlfn.IFNA(VLOOKUP($B123,Schools,'HP Schools Calculation'!UCM$1,0),"")</f>
        <v/>
      </c>
      <c r="UCM123" s="50" t="str">
        <f>_xlfn.IFNA(VLOOKUP($B123,Schools,'HP Schools Calculation'!UCN$1,0),"")</f>
        <v/>
      </c>
      <c r="UCN123" s="50" t="str">
        <f>_xlfn.IFNA(VLOOKUP($B123,Schools,'HP Schools Calculation'!UCO$1,0),"")</f>
        <v/>
      </c>
      <c r="UCO123" s="50" t="str">
        <f>_xlfn.IFNA(VLOOKUP($B123,Schools,'HP Schools Calculation'!UCP$1,0),"")</f>
        <v/>
      </c>
      <c r="UCP123" s="50" t="str">
        <f>_xlfn.IFNA(VLOOKUP($B123,Schools,'HP Schools Calculation'!UCQ$1,0),"")</f>
        <v/>
      </c>
      <c r="UCQ123" s="50" t="str">
        <f>_xlfn.IFNA(VLOOKUP($B123,Schools,'HP Schools Calculation'!UCR$1,0),"")</f>
        <v/>
      </c>
      <c r="UCR123" s="50" t="str">
        <f>_xlfn.IFNA(VLOOKUP($B123,Schools,'HP Schools Calculation'!UCS$1,0),"")</f>
        <v/>
      </c>
      <c r="UCS123" s="50" t="str">
        <f>_xlfn.IFNA(VLOOKUP($B123,Schools,'HP Schools Calculation'!UCT$1,0),"")</f>
        <v/>
      </c>
      <c r="UCT123" s="50" t="str">
        <f>_xlfn.IFNA(VLOOKUP($B123,Schools,'HP Schools Calculation'!UCU$1,0),"")</f>
        <v/>
      </c>
      <c r="UCU123" s="50" t="str">
        <f>_xlfn.IFNA(VLOOKUP($B123,Schools,'HP Schools Calculation'!UCV$1,0),"")</f>
        <v/>
      </c>
      <c r="UCV123" s="50" t="str">
        <f>_xlfn.IFNA(VLOOKUP($B123,Schools,'HP Schools Calculation'!UCW$1,0),"")</f>
        <v/>
      </c>
      <c r="UCW123" s="50" t="str">
        <f>_xlfn.IFNA(VLOOKUP($B123,Schools,'HP Schools Calculation'!UCX$1,0),"")</f>
        <v/>
      </c>
      <c r="UCX123" s="50" t="str">
        <f>_xlfn.IFNA(VLOOKUP($B123,Schools,'HP Schools Calculation'!UCY$1,0),"")</f>
        <v/>
      </c>
      <c r="UCY123" s="50" t="str">
        <f>_xlfn.IFNA(VLOOKUP($B123,Schools,'HP Schools Calculation'!UCZ$1,0),"")</f>
        <v/>
      </c>
      <c r="UCZ123" s="50" t="str">
        <f>_xlfn.IFNA(VLOOKUP($B123,Schools,'HP Schools Calculation'!UDA$1,0),"")</f>
        <v/>
      </c>
      <c r="UDA123" s="50" t="str">
        <f>_xlfn.IFNA(VLOOKUP($B123,Schools,'HP Schools Calculation'!UDB$1,0),"")</f>
        <v/>
      </c>
      <c r="UDB123" s="50" t="str">
        <f>_xlfn.IFNA(VLOOKUP($B123,Schools,'HP Schools Calculation'!UDC$1,0),"")</f>
        <v/>
      </c>
      <c r="UDC123" s="50" t="str">
        <f>_xlfn.IFNA(VLOOKUP($B123,Schools,'HP Schools Calculation'!UDD$1,0),"")</f>
        <v/>
      </c>
      <c r="UDD123" s="50" t="str">
        <f>_xlfn.IFNA(VLOOKUP($B123,Schools,'HP Schools Calculation'!UDE$1,0),"")</f>
        <v/>
      </c>
      <c r="UDE123" s="50" t="str">
        <f>_xlfn.IFNA(VLOOKUP($B123,Schools,'HP Schools Calculation'!UDF$1,0),"")</f>
        <v/>
      </c>
      <c r="UDF123" s="50" t="str">
        <f>_xlfn.IFNA(VLOOKUP($B123,Schools,'HP Schools Calculation'!UDG$1,0),"")</f>
        <v/>
      </c>
      <c r="UDG123" s="50" t="str">
        <f>_xlfn.IFNA(VLOOKUP($B123,Schools,'HP Schools Calculation'!UDH$1,0),"")</f>
        <v/>
      </c>
      <c r="UDH123" s="50" t="str">
        <f>_xlfn.IFNA(VLOOKUP($B123,Schools,'HP Schools Calculation'!UDI$1,0),"")</f>
        <v/>
      </c>
      <c r="UDI123" s="50" t="str">
        <f>_xlfn.IFNA(VLOOKUP($B123,Schools,'HP Schools Calculation'!UDJ$1,0),"")</f>
        <v/>
      </c>
      <c r="UDJ123" s="50" t="str">
        <f>_xlfn.IFNA(VLOOKUP($B123,Schools,'HP Schools Calculation'!UDK$1,0),"")</f>
        <v/>
      </c>
      <c r="UDK123" s="50" t="str">
        <f>_xlfn.IFNA(VLOOKUP($B123,Schools,'HP Schools Calculation'!UDL$1,0),"")</f>
        <v/>
      </c>
      <c r="UDL123" s="50" t="str">
        <f>_xlfn.IFNA(VLOOKUP($B123,Schools,'HP Schools Calculation'!UDM$1,0),"")</f>
        <v/>
      </c>
      <c r="UDM123" s="50" t="str">
        <f>_xlfn.IFNA(VLOOKUP($B123,Schools,'HP Schools Calculation'!UDN$1,0),"")</f>
        <v/>
      </c>
      <c r="UDN123" s="50" t="str">
        <f>_xlfn.IFNA(VLOOKUP($B123,Schools,'HP Schools Calculation'!UDO$1,0),"")</f>
        <v/>
      </c>
      <c r="UDO123" s="50" t="str">
        <f>_xlfn.IFNA(VLOOKUP($B123,Schools,'HP Schools Calculation'!UDP$1,0),"")</f>
        <v/>
      </c>
      <c r="UDP123" s="50" t="str">
        <f>_xlfn.IFNA(VLOOKUP($B123,Schools,'HP Schools Calculation'!UDQ$1,0),"")</f>
        <v/>
      </c>
      <c r="UDQ123" s="50" t="str">
        <f>_xlfn.IFNA(VLOOKUP($B123,Schools,'HP Schools Calculation'!UDR$1,0),"")</f>
        <v/>
      </c>
      <c r="UDR123" s="50" t="str">
        <f>_xlfn.IFNA(VLOOKUP($B123,Schools,'HP Schools Calculation'!UDS$1,0),"")</f>
        <v/>
      </c>
      <c r="UDS123" s="50" t="str">
        <f>_xlfn.IFNA(VLOOKUP($B123,Schools,'HP Schools Calculation'!UDT$1,0),"")</f>
        <v/>
      </c>
      <c r="UDT123" s="50" t="str">
        <f>_xlfn.IFNA(VLOOKUP($B123,Schools,'HP Schools Calculation'!UDU$1,0),"")</f>
        <v/>
      </c>
      <c r="UDU123" s="50" t="str">
        <f>_xlfn.IFNA(VLOOKUP($B123,Schools,'HP Schools Calculation'!UDV$1,0),"")</f>
        <v/>
      </c>
      <c r="UDV123" s="50" t="str">
        <f>_xlfn.IFNA(VLOOKUP($B123,Schools,'HP Schools Calculation'!UDW$1,0),"")</f>
        <v/>
      </c>
      <c r="UDW123" s="50" t="str">
        <f>_xlfn.IFNA(VLOOKUP($B123,Schools,'HP Schools Calculation'!UDX$1,0),"")</f>
        <v/>
      </c>
      <c r="UDX123" s="50" t="str">
        <f>_xlfn.IFNA(VLOOKUP($B123,Schools,'HP Schools Calculation'!UDY$1,0),"")</f>
        <v/>
      </c>
      <c r="UDY123" s="50" t="str">
        <f>_xlfn.IFNA(VLOOKUP($B123,Schools,'HP Schools Calculation'!UDZ$1,0),"")</f>
        <v/>
      </c>
      <c r="UDZ123" s="50" t="str">
        <f>_xlfn.IFNA(VLOOKUP($B123,Schools,'HP Schools Calculation'!UEA$1,0),"")</f>
        <v/>
      </c>
      <c r="UEA123" s="50" t="str">
        <f>_xlfn.IFNA(VLOOKUP($B123,Schools,'HP Schools Calculation'!UEB$1,0),"")</f>
        <v/>
      </c>
      <c r="UEB123" s="50" t="str">
        <f>_xlfn.IFNA(VLOOKUP($B123,Schools,'HP Schools Calculation'!UEC$1,0),"")</f>
        <v/>
      </c>
      <c r="UEC123" s="50" t="str">
        <f>_xlfn.IFNA(VLOOKUP($B123,Schools,'HP Schools Calculation'!UED$1,0),"")</f>
        <v/>
      </c>
      <c r="UED123" s="50" t="str">
        <f>_xlfn.IFNA(VLOOKUP($B123,Schools,'HP Schools Calculation'!UEE$1,0),"")</f>
        <v/>
      </c>
      <c r="UEE123" s="50" t="str">
        <f>_xlfn.IFNA(VLOOKUP($B123,Schools,'HP Schools Calculation'!UEF$1,0),"")</f>
        <v/>
      </c>
      <c r="UEF123" s="50" t="str">
        <f>_xlfn.IFNA(VLOOKUP($B123,Schools,'HP Schools Calculation'!UEG$1,0),"")</f>
        <v/>
      </c>
      <c r="UEG123" s="50" t="str">
        <f>_xlfn.IFNA(VLOOKUP($B123,Schools,'HP Schools Calculation'!UEH$1,0),"")</f>
        <v/>
      </c>
      <c r="UEH123" s="50" t="str">
        <f>_xlfn.IFNA(VLOOKUP($B123,Schools,'HP Schools Calculation'!UEI$1,0),"")</f>
        <v/>
      </c>
      <c r="UEI123" s="50" t="str">
        <f>_xlfn.IFNA(VLOOKUP($B123,Schools,'HP Schools Calculation'!UEJ$1,0),"")</f>
        <v/>
      </c>
      <c r="UEJ123" s="50" t="str">
        <f>_xlfn.IFNA(VLOOKUP($B123,Schools,'HP Schools Calculation'!UEK$1,0),"")</f>
        <v/>
      </c>
      <c r="UEK123" s="50" t="str">
        <f>_xlfn.IFNA(VLOOKUP($B123,Schools,'HP Schools Calculation'!UEL$1,0),"")</f>
        <v/>
      </c>
      <c r="UEL123" s="50" t="str">
        <f>_xlfn.IFNA(VLOOKUP($B123,Schools,'HP Schools Calculation'!UEM$1,0),"")</f>
        <v/>
      </c>
      <c r="UEM123" s="50" t="str">
        <f>_xlfn.IFNA(VLOOKUP($B123,Schools,'HP Schools Calculation'!UEN$1,0),"")</f>
        <v/>
      </c>
      <c r="UEN123" s="50" t="str">
        <f>_xlfn.IFNA(VLOOKUP($B123,Schools,'HP Schools Calculation'!UEO$1,0),"")</f>
        <v/>
      </c>
      <c r="UEO123" s="50" t="str">
        <f>_xlfn.IFNA(VLOOKUP($B123,Schools,'HP Schools Calculation'!UEP$1,0),"")</f>
        <v/>
      </c>
      <c r="UEP123" s="50" t="str">
        <f>_xlfn.IFNA(VLOOKUP($B123,Schools,'HP Schools Calculation'!UEQ$1,0),"")</f>
        <v/>
      </c>
      <c r="UEQ123" s="50" t="str">
        <f>_xlfn.IFNA(VLOOKUP($B123,Schools,'HP Schools Calculation'!UER$1,0),"")</f>
        <v/>
      </c>
      <c r="UER123" s="50" t="str">
        <f>_xlfn.IFNA(VLOOKUP($B123,Schools,'HP Schools Calculation'!UES$1,0),"")</f>
        <v/>
      </c>
      <c r="UES123" s="50" t="str">
        <f>_xlfn.IFNA(VLOOKUP($B123,Schools,'HP Schools Calculation'!UET$1,0),"")</f>
        <v/>
      </c>
      <c r="UET123" s="50" t="str">
        <f>_xlfn.IFNA(VLOOKUP($B123,Schools,'HP Schools Calculation'!UEU$1,0),"")</f>
        <v/>
      </c>
      <c r="UEU123" s="50" t="str">
        <f>_xlfn.IFNA(VLOOKUP($B123,Schools,'HP Schools Calculation'!UEV$1,0),"")</f>
        <v/>
      </c>
      <c r="UEV123" s="50" t="str">
        <f>_xlfn.IFNA(VLOOKUP($B123,Schools,'HP Schools Calculation'!UEW$1,0),"")</f>
        <v/>
      </c>
      <c r="UEW123" s="50" t="str">
        <f>_xlfn.IFNA(VLOOKUP($B123,Schools,'HP Schools Calculation'!UEX$1,0),"")</f>
        <v/>
      </c>
      <c r="UEX123" s="50" t="str">
        <f>_xlfn.IFNA(VLOOKUP($B123,Schools,'HP Schools Calculation'!UEY$1,0),"")</f>
        <v/>
      </c>
      <c r="UEY123" s="50" t="str">
        <f>_xlfn.IFNA(VLOOKUP($B123,Schools,'HP Schools Calculation'!UEZ$1,0),"")</f>
        <v/>
      </c>
      <c r="UEZ123" s="50" t="str">
        <f>_xlfn.IFNA(VLOOKUP($B123,Schools,'HP Schools Calculation'!UFA$1,0),"")</f>
        <v/>
      </c>
      <c r="UFA123" s="50" t="str">
        <f>_xlfn.IFNA(VLOOKUP($B123,Schools,'HP Schools Calculation'!UFB$1,0),"")</f>
        <v/>
      </c>
      <c r="UFB123" s="50" t="str">
        <f>_xlfn.IFNA(VLOOKUP($B123,Schools,'HP Schools Calculation'!UFC$1,0),"")</f>
        <v/>
      </c>
      <c r="UFC123" s="50" t="str">
        <f>_xlfn.IFNA(VLOOKUP($B123,Schools,'HP Schools Calculation'!UFD$1,0),"")</f>
        <v/>
      </c>
      <c r="UFD123" s="50" t="str">
        <f>_xlfn.IFNA(VLOOKUP($B123,Schools,'HP Schools Calculation'!UFE$1,0),"")</f>
        <v/>
      </c>
      <c r="UFE123" s="50" t="str">
        <f>_xlfn.IFNA(VLOOKUP($B123,Schools,'HP Schools Calculation'!UFF$1,0),"")</f>
        <v/>
      </c>
      <c r="UFF123" s="50" t="str">
        <f>_xlfn.IFNA(VLOOKUP($B123,Schools,'HP Schools Calculation'!UFG$1,0),"")</f>
        <v/>
      </c>
      <c r="UFG123" s="50" t="str">
        <f>_xlfn.IFNA(VLOOKUP($B123,Schools,'HP Schools Calculation'!UFH$1,0),"")</f>
        <v/>
      </c>
      <c r="UFH123" s="50" t="str">
        <f>_xlfn.IFNA(VLOOKUP($B123,Schools,'HP Schools Calculation'!UFI$1,0),"")</f>
        <v/>
      </c>
      <c r="UFI123" s="50" t="str">
        <f>_xlfn.IFNA(VLOOKUP($B123,Schools,'HP Schools Calculation'!UFJ$1,0),"")</f>
        <v/>
      </c>
      <c r="UFJ123" s="50" t="str">
        <f>_xlfn.IFNA(VLOOKUP($B123,Schools,'HP Schools Calculation'!UFK$1,0),"")</f>
        <v/>
      </c>
      <c r="UFK123" s="50" t="str">
        <f>_xlfn.IFNA(VLOOKUP($B123,Schools,'HP Schools Calculation'!UFL$1,0),"")</f>
        <v/>
      </c>
      <c r="UFL123" s="50" t="str">
        <f>_xlfn.IFNA(VLOOKUP($B123,Schools,'HP Schools Calculation'!UFM$1,0),"")</f>
        <v/>
      </c>
      <c r="UFM123" s="50" t="str">
        <f>_xlfn.IFNA(VLOOKUP($B123,Schools,'HP Schools Calculation'!UFN$1,0),"")</f>
        <v/>
      </c>
      <c r="UFN123" s="50" t="str">
        <f>_xlfn.IFNA(VLOOKUP($B123,Schools,'HP Schools Calculation'!UFO$1,0),"")</f>
        <v/>
      </c>
      <c r="UFO123" s="50" t="str">
        <f>_xlfn.IFNA(VLOOKUP($B123,Schools,'HP Schools Calculation'!UFP$1,0),"")</f>
        <v/>
      </c>
      <c r="UFP123" s="50" t="str">
        <f>_xlfn.IFNA(VLOOKUP($B123,Schools,'HP Schools Calculation'!UFQ$1,0),"")</f>
        <v/>
      </c>
      <c r="UFQ123" s="50" t="str">
        <f>_xlfn.IFNA(VLOOKUP($B123,Schools,'HP Schools Calculation'!UFR$1,0),"")</f>
        <v/>
      </c>
      <c r="UFR123" s="50" t="str">
        <f>_xlfn.IFNA(VLOOKUP($B123,Schools,'HP Schools Calculation'!UFS$1,0),"")</f>
        <v/>
      </c>
      <c r="UFS123" s="50" t="str">
        <f>_xlfn.IFNA(VLOOKUP($B123,Schools,'HP Schools Calculation'!UFT$1,0),"")</f>
        <v/>
      </c>
      <c r="UFT123" s="50" t="str">
        <f>_xlfn.IFNA(VLOOKUP($B123,Schools,'HP Schools Calculation'!UFU$1,0),"")</f>
        <v/>
      </c>
      <c r="UFU123" s="50" t="str">
        <f>_xlfn.IFNA(VLOOKUP($B123,Schools,'HP Schools Calculation'!UFV$1,0),"")</f>
        <v/>
      </c>
      <c r="UFV123" s="50" t="str">
        <f>_xlfn.IFNA(VLOOKUP($B123,Schools,'HP Schools Calculation'!UFW$1,0),"")</f>
        <v/>
      </c>
      <c r="UFW123" s="50" t="str">
        <f>_xlfn.IFNA(VLOOKUP($B123,Schools,'HP Schools Calculation'!UFX$1,0),"")</f>
        <v/>
      </c>
      <c r="UFX123" s="50" t="str">
        <f>_xlfn.IFNA(VLOOKUP($B123,Schools,'HP Schools Calculation'!UFY$1,0),"")</f>
        <v/>
      </c>
      <c r="UFY123" s="50" t="str">
        <f>_xlfn.IFNA(VLOOKUP($B123,Schools,'HP Schools Calculation'!UFZ$1,0),"")</f>
        <v/>
      </c>
      <c r="UFZ123" s="50" t="str">
        <f>_xlfn.IFNA(VLOOKUP($B123,Schools,'HP Schools Calculation'!UGA$1,0),"")</f>
        <v/>
      </c>
      <c r="UGA123" s="50" t="str">
        <f>_xlfn.IFNA(VLOOKUP($B123,Schools,'HP Schools Calculation'!UGB$1,0),"")</f>
        <v/>
      </c>
      <c r="UGB123" s="50" t="str">
        <f>_xlfn.IFNA(VLOOKUP($B123,Schools,'HP Schools Calculation'!UGC$1,0),"")</f>
        <v/>
      </c>
      <c r="UGC123" s="50" t="str">
        <f>_xlfn.IFNA(VLOOKUP($B123,Schools,'HP Schools Calculation'!UGD$1,0),"")</f>
        <v/>
      </c>
      <c r="UGD123" s="50" t="str">
        <f>_xlfn.IFNA(VLOOKUP($B123,Schools,'HP Schools Calculation'!UGE$1,0),"")</f>
        <v/>
      </c>
      <c r="UGE123" s="50" t="str">
        <f>_xlfn.IFNA(VLOOKUP($B123,Schools,'HP Schools Calculation'!UGF$1,0),"")</f>
        <v/>
      </c>
      <c r="UGF123" s="50" t="str">
        <f>_xlfn.IFNA(VLOOKUP($B123,Schools,'HP Schools Calculation'!UGG$1,0),"")</f>
        <v/>
      </c>
      <c r="UGG123" s="50" t="str">
        <f>_xlfn.IFNA(VLOOKUP($B123,Schools,'HP Schools Calculation'!UGH$1,0),"")</f>
        <v/>
      </c>
      <c r="UGH123" s="50" t="str">
        <f>_xlfn.IFNA(VLOOKUP($B123,Schools,'HP Schools Calculation'!UGI$1,0),"")</f>
        <v/>
      </c>
      <c r="UGI123" s="50" t="str">
        <f>_xlfn.IFNA(VLOOKUP($B123,Schools,'HP Schools Calculation'!UGJ$1,0),"")</f>
        <v/>
      </c>
      <c r="UGJ123" s="50" t="str">
        <f>_xlfn.IFNA(VLOOKUP($B123,Schools,'HP Schools Calculation'!UGK$1,0),"")</f>
        <v/>
      </c>
      <c r="UGK123" s="50" t="str">
        <f>_xlfn.IFNA(VLOOKUP($B123,Schools,'HP Schools Calculation'!UGL$1,0),"")</f>
        <v/>
      </c>
      <c r="UGL123" s="50" t="str">
        <f>_xlfn.IFNA(VLOOKUP($B123,Schools,'HP Schools Calculation'!UGM$1,0),"")</f>
        <v/>
      </c>
      <c r="UGM123" s="50" t="str">
        <f>_xlfn.IFNA(VLOOKUP($B123,Schools,'HP Schools Calculation'!UGN$1,0),"")</f>
        <v/>
      </c>
      <c r="UGN123" s="50" t="str">
        <f>_xlfn.IFNA(VLOOKUP($B123,Schools,'HP Schools Calculation'!UGO$1,0),"")</f>
        <v/>
      </c>
      <c r="UGO123" s="50" t="str">
        <f>_xlfn.IFNA(VLOOKUP($B123,Schools,'HP Schools Calculation'!UGP$1,0),"")</f>
        <v/>
      </c>
      <c r="UGP123" s="50" t="str">
        <f>_xlfn.IFNA(VLOOKUP($B123,Schools,'HP Schools Calculation'!UGQ$1,0),"")</f>
        <v/>
      </c>
      <c r="UGQ123" s="50" t="str">
        <f>_xlfn.IFNA(VLOOKUP($B123,Schools,'HP Schools Calculation'!UGR$1,0),"")</f>
        <v/>
      </c>
      <c r="UGR123" s="50" t="str">
        <f>_xlfn.IFNA(VLOOKUP($B123,Schools,'HP Schools Calculation'!UGS$1,0),"")</f>
        <v/>
      </c>
      <c r="UGS123" s="50" t="str">
        <f>_xlfn.IFNA(VLOOKUP($B123,Schools,'HP Schools Calculation'!UGT$1,0),"")</f>
        <v/>
      </c>
      <c r="UGT123" s="50" t="str">
        <f>_xlfn.IFNA(VLOOKUP($B123,Schools,'HP Schools Calculation'!UGU$1,0),"")</f>
        <v/>
      </c>
      <c r="UGU123" s="50" t="str">
        <f>_xlfn.IFNA(VLOOKUP($B123,Schools,'HP Schools Calculation'!UGV$1,0),"")</f>
        <v/>
      </c>
      <c r="UGV123" s="50" t="str">
        <f>_xlfn.IFNA(VLOOKUP($B123,Schools,'HP Schools Calculation'!UGW$1,0),"")</f>
        <v/>
      </c>
      <c r="UGW123" s="50" t="str">
        <f>_xlfn.IFNA(VLOOKUP($B123,Schools,'HP Schools Calculation'!UGX$1,0),"")</f>
        <v/>
      </c>
      <c r="UGX123" s="50" t="str">
        <f>_xlfn.IFNA(VLOOKUP($B123,Schools,'HP Schools Calculation'!UGY$1,0),"")</f>
        <v/>
      </c>
      <c r="UGY123" s="50" t="str">
        <f>_xlfn.IFNA(VLOOKUP($B123,Schools,'HP Schools Calculation'!UGZ$1,0),"")</f>
        <v/>
      </c>
      <c r="UGZ123" s="50" t="str">
        <f>_xlfn.IFNA(VLOOKUP($B123,Schools,'HP Schools Calculation'!UHA$1,0),"")</f>
        <v/>
      </c>
      <c r="UHA123" s="50" t="str">
        <f>_xlfn.IFNA(VLOOKUP($B123,Schools,'HP Schools Calculation'!UHB$1,0),"")</f>
        <v/>
      </c>
      <c r="UHB123" s="50" t="str">
        <f>_xlfn.IFNA(VLOOKUP($B123,Schools,'HP Schools Calculation'!UHC$1,0),"")</f>
        <v/>
      </c>
      <c r="UHC123" s="50" t="str">
        <f>_xlfn.IFNA(VLOOKUP($B123,Schools,'HP Schools Calculation'!UHD$1,0),"")</f>
        <v/>
      </c>
      <c r="UHD123" s="50" t="str">
        <f>_xlfn.IFNA(VLOOKUP($B123,Schools,'HP Schools Calculation'!UHE$1,0),"")</f>
        <v/>
      </c>
      <c r="UHE123" s="50" t="str">
        <f>_xlfn.IFNA(VLOOKUP($B123,Schools,'HP Schools Calculation'!UHF$1,0),"")</f>
        <v/>
      </c>
      <c r="UHF123" s="50" t="str">
        <f>_xlfn.IFNA(VLOOKUP($B123,Schools,'HP Schools Calculation'!UHG$1,0),"")</f>
        <v/>
      </c>
      <c r="UHG123" s="50" t="str">
        <f>_xlfn.IFNA(VLOOKUP($B123,Schools,'HP Schools Calculation'!UHH$1,0),"")</f>
        <v/>
      </c>
      <c r="UHH123" s="50" t="str">
        <f>_xlfn.IFNA(VLOOKUP($B123,Schools,'HP Schools Calculation'!UHI$1,0),"")</f>
        <v/>
      </c>
      <c r="UHI123" s="50" t="str">
        <f>_xlfn.IFNA(VLOOKUP($B123,Schools,'HP Schools Calculation'!UHJ$1,0),"")</f>
        <v/>
      </c>
      <c r="UHJ123" s="50" t="str">
        <f>_xlfn.IFNA(VLOOKUP($B123,Schools,'HP Schools Calculation'!UHK$1,0),"")</f>
        <v/>
      </c>
      <c r="UHK123" s="50" t="str">
        <f>_xlfn.IFNA(VLOOKUP($B123,Schools,'HP Schools Calculation'!UHL$1,0),"")</f>
        <v/>
      </c>
      <c r="UHL123" s="50" t="str">
        <f>_xlfn.IFNA(VLOOKUP($B123,Schools,'HP Schools Calculation'!UHM$1,0),"")</f>
        <v/>
      </c>
      <c r="UHM123" s="50" t="str">
        <f>_xlfn.IFNA(VLOOKUP($B123,Schools,'HP Schools Calculation'!UHN$1,0),"")</f>
        <v/>
      </c>
      <c r="UHN123" s="50" t="str">
        <f>_xlfn.IFNA(VLOOKUP($B123,Schools,'HP Schools Calculation'!UHO$1,0),"")</f>
        <v/>
      </c>
      <c r="UHO123" s="50" t="str">
        <f>_xlfn.IFNA(VLOOKUP($B123,Schools,'HP Schools Calculation'!UHP$1,0),"")</f>
        <v/>
      </c>
      <c r="UHP123" s="50" t="str">
        <f>_xlfn.IFNA(VLOOKUP($B123,Schools,'HP Schools Calculation'!UHQ$1,0),"")</f>
        <v/>
      </c>
      <c r="UHQ123" s="50" t="str">
        <f>_xlfn.IFNA(VLOOKUP($B123,Schools,'HP Schools Calculation'!UHR$1,0),"")</f>
        <v/>
      </c>
      <c r="UHR123" s="50" t="str">
        <f>_xlfn.IFNA(VLOOKUP($B123,Schools,'HP Schools Calculation'!UHS$1,0),"")</f>
        <v/>
      </c>
      <c r="UHS123" s="50" t="str">
        <f>_xlfn.IFNA(VLOOKUP($B123,Schools,'HP Schools Calculation'!UHT$1,0),"")</f>
        <v/>
      </c>
      <c r="UHT123" s="50" t="str">
        <f>_xlfn.IFNA(VLOOKUP($B123,Schools,'HP Schools Calculation'!UHU$1,0),"")</f>
        <v/>
      </c>
      <c r="UHU123" s="50" t="str">
        <f>_xlfn.IFNA(VLOOKUP($B123,Schools,'HP Schools Calculation'!UHV$1,0),"")</f>
        <v/>
      </c>
      <c r="UHV123" s="50" t="str">
        <f>_xlfn.IFNA(VLOOKUP($B123,Schools,'HP Schools Calculation'!UHW$1,0),"")</f>
        <v/>
      </c>
      <c r="UHW123" s="50" t="str">
        <f>_xlfn.IFNA(VLOOKUP($B123,Schools,'HP Schools Calculation'!UHX$1,0),"")</f>
        <v/>
      </c>
      <c r="UHX123" s="50" t="str">
        <f>_xlfn.IFNA(VLOOKUP($B123,Schools,'HP Schools Calculation'!UHY$1,0),"")</f>
        <v/>
      </c>
      <c r="UHY123" s="50" t="str">
        <f>_xlfn.IFNA(VLOOKUP($B123,Schools,'HP Schools Calculation'!UHZ$1,0),"")</f>
        <v/>
      </c>
      <c r="UHZ123" s="50" t="str">
        <f>_xlfn.IFNA(VLOOKUP($B123,Schools,'HP Schools Calculation'!UIA$1,0),"")</f>
        <v/>
      </c>
      <c r="UIA123" s="50" t="str">
        <f>_xlfn.IFNA(VLOOKUP($B123,Schools,'HP Schools Calculation'!UIB$1,0),"")</f>
        <v/>
      </c>
      <c r="UIB123" s="50" t="str">
        <f>_xlfn.IFNA(VLOOKUP($B123,Schools,'HP Schools Calculation'!UIC$1,0),"")</f>
        <v/>
      </c>
      <c r="UIC123" s="50" t="str">
        <f>_xlfn.IFNA(VLOOKUP($B123,Schools,'HP Schools Calculation'!UID$1,0),"")</f>
        <v/>
      </c>
      <c r="UID123" s="50" t="str">
        <f>_xlfn.IFNA(VLOOKUP($B123,Schools,'HP Schools Calculation'!UIE$1,0),"")</f>
        <v/>
      </c>
      <c r="UIE123" s="50" t="str">
        <f>_xlfn.IFNA(VLOOKUP($B123,Schools,'HP Schools Calculation'!UIF$1,0),"")</f>
        <v/>
      </c>
      <c r="UIF123" s="50" t="str">
        <f>_xlfn.IFNA(VLOOKUP($B123,Schools,'HP Schools Calculation'!UIG$1,0),"")</f>
        <v/>
      </c>
      <c r="UIG123" s="50" t="str">
        <f>_xlfn.IFNA(VLOOKUP($B123,Schools,'HP Schools Calculation'!UIH$1,0),"")</f>
        <v/>
      </c>
      <c r="UIH123" s="50" t="str">
        <f>_xlfn.IFNA(VLOOKUP($B123,Schools,'HP Schools Calculation'!UII$1,0),"")</f>
        <v/>
      </c>
      <c r="UII123" s="50" t="str">
        <f>_xlfn.IFNA(VLOOKUP($B123,Schools,'HP Schools Calculation'!UIJ$1,0),"")</f>
        <v/>
      </c>
      <c r="UIJ123" s="50" t="str">
        <f>_xlfn.IFNA(VLOOKUP($B123,Schools,'HP Schools Calculation'!UIK$1,0),"")</f>
        <v/>
      </c>
      <c r="UIK123" s="50" t="str">
        <f>_xlfn.IFNA(VLOOKUP($B123,Schools,'HP Schools Calculation'!UIL$1,0),"")</f>
        <v/>
      </c>
      <c r="UIL123" s="50" t="str">
        <f>_xlfn.IFNA(VLOOKUP($B123,Schools,'HP Schools Calculation'!UIM$1,0),"")</f>
        <v/>
      </c>
      <c r="UIM123" s="50" t="str">
        <f>_xlfn.IFNA(VLOOKUP($B123,Schools,'HP Schools Calculation'!UIN$1,0),"")</f>
        <v/>
      </c>
      <c r="UIN123" s="50" t="str">
        <f>_xlfn.IFNA(VLOOKUP($B123,Schools,'HP Schools Calculation'!UIO$1,0),"")</f>
        <v/>
      </c>
      <c r="UIO123" s="50" t="str">
        <f>_xlfn.IFNA(VLOOKUP($B123,Schools,'HP Schools Calculation'!UIP$1,0),"")</f>
        <v/>
      </c>
      <c r="UIP123" s="50" t="str">
        <f>_xlfn.IFNA(VLOOKUP($B123,Schools,'HP Schools Calculation'!UIQ$1,0),"")</f>
        <v/>
      </c>
      <c r="UIQ123" s="50" t="str">
        <f>_xlfn.IFNA(VLOOKUP($B123,Schools,'HP Schools Calculation'!UIR$1,0),"")</f>
        <v/>
      </c>
      <c r="UIR123" s="50" t="str">
        <f>_xlfn.IFNA(VLOOKUP($B123,Schools,'HP Schools Calculation'!UIS$1,0),"")</f>
        <v/>
      </c>
      <c r="UIS123" s="50" t="str">
        <f>_xlfn.IFNA(VLOOKUP($B123,Schools,'HP Schools Calculation'!UIT$1,0),"")</f>
        <v/>
      </c>
      <c r="UIT123" s="50" t="str">
        <f>_xlfn.IFNA(VLOOKUP($B123,Schools,'HP Schools Calculation'!UIU$1,0),"")</f>
        <v/>
      </c>
      <c r="UIU123" s="50" t="str">
        <f>_xlfn.IFNA(VLOOKUP($B123,Schools,'HP Schools Calculation'!UIV$1,0),"")</f>
        <v/>
      </c>
      <c r="UIV123" s="50" t="str">
        <f>_xlfn.IFNA(VLOOKUP($B123,Schools,'HP Schools Calculation'!UIW$1,0),"")</f>
        <v/>
      </c>
      <c r="UIW123" s="50" t="str">
        <f>_xlfn.IFNA(VLOOKUP($B123,Schools,'HP Schools Calculation'!UIX$1,0),"")</f>
        <v/>
      </c>
      <c r="UIX123" s="50" t="str">
        <f>_xlfn.IFNA(VLOOKUP($B123,Schools,'HP Schools Calculation'!UIY$1,0),"")</f>
        <v/>
      </c>
      <c r="UIY123" s="50" t="str">
        <f>_xlfn.IFNA(VLOOKUP($B123,Schools,'HP Schools Calculation'!UIZ$1,0),"")</f>
        <v/>
      </c>
      <c r="UIZ123" s="50" t="str">
        <f>_xlfn.IFNA(VLOOKUP($B123,Schools,'HP Schools Calculation'!UJA$1,0),"")</f>
        <v/>
      </c>
      <c r="UJA123" s="50" t="str">
        <f>_xlfn.IFNA(VLOOKUP($B123,Schools,'HP Schools Calculation'!UJB$1,0),"")</f>
        <v/>
      </c>
      <c r="UJB123" s="50" t="str">
        <f>_xlfn.IFNA(VLOOKUP($B123,Schools,'HP Schools Calculation'!UJC$1,0),"")</f>
        <v/>
      </c>
      <c r="UJC123" s="50" t="str">
        <f>_xlfn.IFNA(VLOOKUP($B123,Schools,'HP Schools Calculation'!UJD$1,0),"")</f>
        <v/>
      </c>
      <c r="UJD123" s="50" t="str">
        <f>_xlfn.IFNA(VLOOKUP($B123,Schools,'HP Schools Calculation'!UJE$1,0),"")</f>
        <v/>
      </c>
      <c r="UJE123" s="50" t="str">
        <f>_xlfn.IFNA(VLOOKUP($B123,Schools,'HP Schools Calculation'!UJF$1,0),"")</f>
        <v/>
      </c>
      <c r="UJF123" s="50" t="str">
        <f>_xlfn.IFNA(VLOOKUP($B123,Schools,'HP Schools Calculation'!UJG$1,0),"")</f>
        <v/>
      </c>
      <c r="UJG123" s="50" t="str">
        <f>_xlfn.IFNA(VLOOKUP($B123,Schools,'HP Schools Calculation'!UJH$1,0),"")</f>
        <v/>
      </c>
      <c r="UJH123" s="50" t="str">
        <f>_xlfn.IFNA(VLOOKUP($B123,Schools,'HP Schools Calculation'!UJI$1,0),"")</f>
        <v/>
      </c>
      <c r="UJI123" s="50" t="str">
        <f>_xlfn.IFNA(VLOOKUP($B123,Schools,'HP Schools Calculation'!UJJ$1,0),"")</f>
        <v/>
      </c>
      <c r="UJJ123" s="50" t="str">
        <f>_xlfn.IFNA(VLOOKUP($B123,Schools,'HP Schools Calculation'!UJK$1,0),"")</f>
        <v/>
      </c>
      <c r="UJK123" s="50" t="str">
        <f>_xlfn.IFNA(VLOOKUP($B123,Schools,'HP Schools Calculation'!UJL$1,0),"")</f>
        <v/>
      </c>
      <c r="UJL123" s="50" t="str">
        <f>_xlfn.IFNA(VLOOKUP($B123,Schools,'HP Schools Calculation'!UJM$1,0),"")</f>
        <v/>
      </c>
      <c r="UJM123" s="50" t="str">
        <f>_xlfn.IFNA(VLOOKUP($B123,Schools,'HP Schools Calculation'!UJN$1,0),"")</f>
        <v/>
      </c>
      <c r="UJN123" s="50" t="str">
        <f>_xlfn.IFNA(VLOOKUP($B123,Schools,'HP Schools Calculation'!UJO$1,0),"")</f>
        <v/>
      </c>
      <c r="UJO123" s="50" t="str">
        <f>_xlfn.IFNA(VLOOKUP($B123,Schools,'HP Schools Calculation'!UJP$1,0),"")</f>
        <v/>
      </c>
      <c r="UJP123" s="50" t="str">
        <f>_xlfn.IFNA(VLOOKUP($B123,Schools,'HP Schools Calculation'!UJQ$1,0),"")</f>
        <v/>
      </c>
      <c r="UJQ123" s="50" t="str">
        <f>_xlfn.IFNA(VLOOKUP($B123,Schools,'HP Schools Calculation'!UJR$1,0),"")</f>
        <v/>
      </c>
      <c r="UJR123" s="50" t="str">
        <f>_xlfn.IFNA(VLOOKUP($B123,Schools,'HP Schools Calculation'!UJS$1,0),"")</f>
        <v/>
      </c>
      <c r="UJS123" s="50" t="str">
        <f>_xlfn.IFNA(VLOOKUP($B123,Schools,'HP Schools Calculation'!UJT$1,0),"")</f>
        <v/>
      </c>
      <c r="UJT123" s="50" t="str">
        <f>_xlfn.IFNA(VLOOKUP($B123,Schools,'HP Schools Calculation'!UJU$1,0),"")</f>
        <v/>
      </c>
      <c r="UJU123" s="50" t="str">
        <f>_xlfn.IFNA(VLOOKUP($B123,Schools,'HP Schools Calculation'!UJV$1,0),"")</f>
        <v/>
      </c>
      <c r="UJV123" s="50" t="str">
        <f>_xlfn.IFNA(VLOOKUP($B123,Schools,'HP Schools Calculation'!UJW$1,0),"")</f>
        <v/>
      </c>
      <c r="UJW123" s="50" t="str">
        <f>_xlfn.IFNA(VLOOKUP($B123,Schools,'HP Schools Calculation'!UJX$1,0),"")</f>
        <v/>
      </c>
      <c r="UJX123" s="50" t="str">
        <f>_xlfn.IFNA(VLOOKUP($B123,Schools,'HP Schools Calculation'!UJY$1,0),"")</f>
        <v/>
      </c>
      <c r="UJY123" s="50" t="str">
        <f>_xlfn.IFNA(VLOOKUP($B123,Schools,'HP Schools Calculation'!UJZ$1,0),"")</f>
        <v/>
      </c>
      <c r="UJZ123" s="50" t="str">
        <f>_xlfn.IFNA(VLOOKUP($B123,Schools,'HP Schools Calculation'!UKA$1,0),"")</f>
        <v/>
      </c>
      <c r="UKA123" s="50" t="str">
        <f>_xlfn.IFNA(VLOOKUP($B123,Schools,'HP Schools Calculation'!UKB$1,0),"")</f>
        <v/>
      </c>
      <c r="UKB123" s="50" t="str">
        <f>_xlfn.IFNA(VLOOKUP($B123,Schools,'HP Schools Calculation'!UKC$1,0),"")</f>
        <v/>
      </c>
      <c r="UKC123" s="50" t="str">
        <f>_xlfn.IFNA(VLOOKUP($B123,Schools,'HP Schools Calculation'!UKD$1,0),"")</f>
        <v/>
      </c>
      <c r="UKD123" s="50" t="str">
        <f>_xlfn.IFNA(VLOOKUP($B123,Schools,'HP Schools Calculation'!UKE$1,0),"")</f>
        <v/>
      </c>
      <c r="UKE123" s="50" t="str">
        <f>_xlfn.IFNA(VLOOKUP($B123,Schools,'HP Schools Calculation'!UKF$1,0),"")</f>
        <v/>
      </c>
      <c r="UKF123" s="50" t="str">
        <f>_xlfn.IFNA(VLOOKUP($B123,Schools,'HP Schools Calculation'!UKG$1,0),"")</f>
        <v/>
      </c>
      <c r="UKG123" s="50" t="str">
        <f>_xlfn.IFNA(VLOOKUP($B123,Schools,'HP Schools Calculation'!UKH$1,0),"")</f>
        <v/>
      </c>
      <c r="UKH123" s="50" t="str">
        <f>_xlfn.IFNA(VLOOKUP($B123,Schools,'HP Schools Calculation'!UKI$1,0),"")</f>
        <v/>
      </c>
      <c r="UKI123" s="50" t="str">
        <f>_xlfn.IFNA(VLOOKUP($B123,Schools,'HP Schools Calculation'!UKJ$1,0),"")</f>
        <v/>
      </c>
      <c r="UKJ123" s="50" t="str">
        <f>_xlfn.IFNA(VLOOKUP($B123,Schools,'HP Schools Calculation'!UKK$1,0),"")</f>
        <v/>
      </c>
      <c r="UKK123" s="50" t="str">
        <f>_xlfn.IFNA(VLOOKUP($B123,Schools,'HP Schools Calculation'!UKL$1,0),"")</f>
        <v/>
      </c>
      <c r="UKL123" s="50" t="str">
        <f>_xlfn.IFNA(VLOOKUP($B123,Schools,'HP Schools Calculation'!UKM$1,0),"")</f>
        <v/>
      </c>
      <c r="UKM123" s="50" t="str">
        <f>_xlfn.IFNA(VLOOKUP($B123,Schools,'HP Schools Calculation'!UKN$1,0),"")</f>
        <v/>
      </c>
      <c r="UKN123" s="50" t="str">
        <f>_xlfn.IFNA(VLOOKUP($B123,Schools,'HP Schools Calculation'!UKO$1,0),"")</f>
        <v/>
      </c>
      <c r="UKO123" s="50" t="str">
        <f>_xlfn.IFNA(VLOOKUP($B123,Schools,'HP Schools Calculation'!UKP$1,0),"")</f>
        <v/>
      </c>
      <c r="UKP123" s="50" t="str">
        <f>_xlfn.IFNA(VLOOKUP($B123,Schools,'HP Schools Calculation'!UKQ$1,0),"")</f>
        <v/>
      </c>
      <c r="UKQ123" s="50" t="str">
        <f>_xlfn.IFNA(VLOOKUP($B123,Schools,'HP Schools Calculation'!UKR$1,0),"")</f>
        <v/>
      </c>
      <c r="UKR123" s="50" t="str">
        <f>_xlfn.IFNA(VLOOKUP($B123,Schools,'HP Schools Calculation'!UKS$1,0),"")</f>
        <v/>
      </c>
      <c r="UKS123" s="50" t="str">
        <f>_xlfn.IFNA(VLOOKUP($B123,Schools,'HP Schools Calculation'!UKT$1,0),"")</f>
        <v/>
      </c>
      <c r="UKT123" s="50" t="str">
        <f>_xlfn.IFNA(VLOOKUP($B123,Schools,'HP Schools Calculation'!UKU$1,0),"")</f>
        <v/>
      </c>
      <c r="UKU123" s="50" t="str">
        <f>_xlfn.IFNA(VLOOKUP($B123,Schools,'HP Schools Calculation'!UKV$1,0),"")</f>
        <v/>
      </c>
      <c r="UKV123" s="50" t="str">
        <f>_xlfn.IFNA(VLOOKUP($B123,Schools,'HP Schools Calculation'!UKW$1,0),"")</f>
        <v/>
      </c>
      <c r="UKW123" s="50" t="str">
        <f>_xlfn.IFNA(VLOOKUP($B123,Schools,'HP Schools Calculation'!UKX$1,0),"")</f>
        <v/>
      </c>
      <c r="UKX123" s="50" t="str">
        <f>_xlfn.IFNA(VLOOKUP($B123,Schools,'HP Schools Calculation'!UKY$1,0),"")</f>
        <v/>
      </c>
      <c r="UKY123" s="50" t="str">
        <f>_xlfn.IFNA(VLOOKUP($B123,Schools,'HP Schools Calculation'!UKZ$1,0),"")</f>
        <v/>
      </c>
      <c r="UKZ123" s="50" t="str">
        <f>_xlfn.IFNA(VLOOKUP($B123,Schools,'HP Schools Calculation'!ULA$1,0),"")</f>
        <v/>
      </c>
      <c r="ULA123" s="50" t="str">
        <f>_xlfn.IFNA(VLOOKUP($B123,Schools,'HP Schools Calculation'!ULB$1,0),"")</f>
        <v/>
      </c>
      <c r="ULB123" s="50" t="str">
        <f>_xlfn.IFNA(VLOOKUP($B123,Schools,'HP Schools Calculation'!ULC$1,0),"")</f>
        <v/>
      </c>
      <c r="ULC123" s="50" t="str">
        <f>_xlfn.IFNA(VLOOKUP($B123,Schools,'HP Schools Calculation'!ULD$1,0),"")</f>
        <v/>
      </c>
      <c r="ULD123" s="50" t="str">
        <f>_xlfn.IFNA(VLOOKUP($B123,Schools,'HP Schools Calculation'!ULE$1,0),"")</f>
        <v/>
      </c>
      <c r="ULE123" s="50" t="str">
        <f>_xlfn.IFNA(VLOOKUP($B123,Schools,'HP Schools Calculation'!ULF$1,0),"")</f>
        <v/>
      </c>
      <c r="ULF123" s="50" t="str">
        <f>_xlfn.IFNA(VLOOKUP($B123,Schools,'HP Schools Calculation'!ULG$1,0),"")</f>
        <v/>
      </c>
      <c r="ULG123" s="50" t="str">
        <f>_xlfn.IFNA(VLOOKUP($B123,Schools,'HP Schools Calculation'!ULH$1,0),"")</f>
        <v/>
      </c>
      <c r="ULH123" s="50" t="str">
        <f>_xlfn.IFNA(VLOOKUP($B123,Schools,'HP Schools Calculation'!ULI$1,0),"")</f>
        <v/>
      </c>
      <c r="ULI123" s="50" t="str">
        <f>_xlfn.IFNA(VLOOKUP($B123,Schools,'HP Schools Calculation'!ULJ$1,0),"")</f>
        <v/>
      </c>
      <c r="ULJ123" s="50" t="str">
        <f>_xlfn.IFNA(VLOOKUP($B123,Schools,'HP Schools Calculation'!ULK$1,0),"")</f>
        <v/>
      </c>
      <c r="ULK123" s="50" t="str">
        <f>_xlfn.IFNA(VLOOKUP($B123,Schools,'HP Schools Calculation'!ULL$1,0),"")</f>
        <v/>
      </c>
      <c r="ULL123" s="50" t="str">
        <f>_xlfn.IFNA(VLOOKUP($B123,Schools,'HP Schools Calculation'!ULM$1,0),"")</f>
        <v/>
      </c>
      <c r="ULM123" s="50" t="str">
        <f>_xlfn.IFNA(VLOOKUP($B123,Schools,'HP Schools Calculation'!ULN$1,0),"")</f>
        <v/>
      </c>
      <c r="ULN123" s="50" t="str">
        <f>_xlfn.IFNA(VLOOKUP($B123,Schools,'HP Schools Calculation'!ULO$1,0),"")</f>
        <v/>
      </c>
      <c r="ULO123" s="50" t="str">
        <f>_xlfn.IFNA(VLOOKUP($B123,Schools,'HP Schools Calculation'!ULP$1,0),"")</f>
        <v/>
      </c>
      <c r="ULP123" s="50" t="str">
        <f>_xlfn.IFNA(VLOOKUP($B123,Schools,'HP Schools Calculation'!ULQ$1,0),"")</f>
        <v/>
      </c>
      <c r="ULQ123" s="50" t="str">
        <f>_xlfn.IFNA(VLOOKUP($B123,Schools,'HP Schools Calculation'!ULR$1,0),"")</f>
        <v/>
      </c>
      <c r="ULR123" s="50" t="str">
        <f>_xlfn.IFNA(VLOOKUP($B123,Schools,'HP Schools Calculation'!ULS$1,0),"")</f>
        <v/>
      </c>
      <c r="ULS123" s="50" t="str">
        <f>_xlfn.IFNA(VLOOKUP($B123,Schools,'HP Schools Calculation'!ULT$1,0),"")</f>
        <v/>
      </c>
      <c r="ULT123" s="50" t="str">
        <f>_xlfn.IFNA(VLOOKUP($B123,Schools,'HP Schools Calculation'!ULU$1,0),"")</f>
        <v/>
      </c>
      <c r="ULU123" s="50" t="str">
        <f>_xlfn.IFNA(VLOOKUP($B123,Schools,'HP Schools Calculation'!ULV$1,0),"")</f>
        <v/>
      </c>
      <c r="ULV123" s="50" t="str">
        <f>_xlfn.IFNA(VLOOKUP($B123,Schools,'HP Schools Calculation'!ULW$1,0),"")</f>
        <v/>
      </c>
      <c r="ULW123" s="50" t="str">
        <f>_xlfn.IFNA(VLOOKUP($B123,Schools,'HP Schools Calculation'!ULX$1,0),"")</f>
        <v/>
      </c>
      <c r="ULX123" s="50" t="str">
        <f>_xlfn.IFNA(VLOOKUP($B123,Schools,'HP Schools Calculation'!ULY$1,0),"")</f>
        <v/>
      </c>
      <c r="ULY123" s="50" t="str">
        <f>_xlfn.IFNA(VLOOKUP($B123,Schools,'HP Schools Calculation'!ULZ$1,0),"")</f>
        <v/>
      </c>
      <c r="ULZ123" s="50" t="str">
        <f>_xlfn.IFNA(VLOOKUP($B123,Schools,'HP Schools Calculation'!UMA$1,0),"")</f>
        <v/>
      </c>
      <c r="UMA123" s="50" t="str">
        <f>_xlfn.IFNA(VLOOKUP($B123,Schools,'HP Schools Calculation'!UMB$1,0),"")</f>
        <v/>
      </c>
      <c r="UMB123" s="50" t="str">
        <f>_xlfn.IFNA(VLOOKUP($B123,Schools,'HP Schools Calculation'!UMC$1,0),"")</f>
        <v/>
      </c>
      <c r="UMC123" s="50" t="str">
        <f>_xlfn.IFNA(VLOOKUP($B123,Schools,'HP Schools Calculation'!UMD$1,0),"")</f>
        <v/>
      </c>
      <c r="UMD123" s="50" t="str">
        <f>_xlfn.IFNA(VLOOKUP($B123,Schools,'HP Schools Calculation'!UME$1,0),"")</f>
        <v/>
      </c>
      <c r="UME123" s="50" t="str">
        <f>_xlfn.IFNA(VLOOKUP($B123,Schools,'HP Schools Calculation'!UMF$1,0),"")</f>
        <v/>
      </c>
      <c r="UMF123" s="50" t="str">
        <f>_xlfn.IFNA(VLOOKUP($B123,Schools,'HP Schools Calculation'!UMG$1,0),"")</f>
        <v/>
      </c>
      <c r="UMG123" s="50" t="str">
        <f>_xlfn.IFNA(VLOOKUP($B123,Schools,'HP Schools Calculation'!UMH$1,0),"")</f>
        <v/>
      </c>
      <c r="UMH123" s="50" t="str">
        <f>_xlfn.IFNA(VLOOKUP($B123,Schools,'HP Schools Calculation'!UMI$1,0),"")</f>
        <v/>
      </c>
      <c r="UMI123" s="50" t="str">
        <f>_xlfn.IFNA(VLOOKUP($B123,Schools,'HP Schools Calculation'!UMJ$1,0),"")</f>
        <v/>
      </c>
      <c r="UMJ123" s="50" t="str">
        <f>_xlfn.IFNA(VLOOKUP($B123,Schools,'HP Schools Calculation'!UMK$1,0),"")</f>
        <v/>
      </c>
      <c r="UMK123" s="50" t="str">
        <f>_xlfn.IFNA(VLOOKUP($B123,Schools,'HP Schools Calculation'!UML$1,0),"")</f>
        <v/>
      </c>
      <c r="UML123" s="50" t="str">
        <f>_xlfn.IFNA(VLOOKUP($B123,Schools,'HP Schools Calculation'!UMM$1,0),"")</f>
        <v/>
      </c>
      <c r="UMM123" s="50" t="str">
        <f>_xlfn.IFNA(VLOOKUP($B123,Schools,'HP Schools Calculation'!UMN$1,0),"")</f>
        <v/>
      </c>
      <c r="UMN123" s="50" t="str">
        <f>_xlfn.IFNA(VLOOKUP($B123,Schools,'HP Schools Calculation'!UMO$1,0),"")</f>
        <v/>
      </c>
      <c r="UMO123" s="50" t="str">
        <f>_xlfn.IFNA(VLOOKUP($B123,Schools,'HP Schools Calculation'!UMP$1,0),"")</f>
        <v/>
      </c>
      <c r="UMP123" s="50" t="str">
        <f>_xlfn.IFNA(VLOOKUP($B123,Schools,'HP Schools Calculation'!UMQ$1,0),"")</f>
        <v/>
      </c>
      <c r="UMQ123" s="50" t="str">
        <f>_xlfn.IFNA(VLOOKUP($B123,Schools,'HP Schools Calculation'!UMR$1,0),"")</f>
        <v/>
      </c>
      <c r="UMR123" s="50" t="str">
        <f>_xlfn.IFNA(VLOOKUP($B123,Schools,'HP Schools Calculation'!UMS$1,0),"")</f>
        <v/>
      </c>
      <c r="UMS123" s="50" t="str">
        <f>_xlfn.IFNA(VLOOKUP($B123,Schools,'HP Schools Calculation'!UMT$1,0),"")</f>
        <v/>
      </c>
      <c r="UMT123" s="50" t="str">
        <f>_xlfn.IFNA(VLOOKUP($B123,Schools,'HP Schools Calculation'!UMU$1,0),"")</f>
        <v/>
      </c>
      <c r="UMU123" s="50" t="str">
        <f>_xlfn.IFNA(VLOOKUP($B123,Schools,'HP Schools Calculation'!UMV$1,0),"")</f>
        <v/>
      </c>
      <c r="UMV123" s="50" t="str">
        <f>_xlfn.IFNA(VLOOKUP($B123,Schools,'HP Schools Calculation'!UMW$1,0),"")</f>
        <v/>
      </c>
      <c r="UMW123" s="50" t="str">
        <f>_xlfn.IFNA(VLOOKUP($B123,Schools,'HP Schools Calculation'!UMX$1,0),"")</f>
        <v/>
      </c>
      <c r="UMX123" s="50" t="str">
        <f>_xlfn.IFNA(VLOOKUP($B123,Schools,'HP Schools Calculation'!UMY$1,0),"")</f>
        <v/>
      </c>
      <c r="UMY123" s="50" t="str">
        <f>_xlfn.IFNA(VLOOKUP($B123,Schools,'HP Schools Calculation'!UMZ$1,0),"")</f>
        <v/>
      </c>
      <c r="UMZ123" s="50" t="str">
        <f>_xlfn.IFNA(VLOOKUP($B123,Schools,'HP Schools Calculation'!UNA$1,0),"")</f>
        <v/>
      </c>
      <c r="UNA123" s="50" t="str">
        <f>_xlfn.IFNA(VLOOKUP($B123,Schools,'HP Schools Calculation'!UNB$1,0),"")</f>
        <v/>
      </c>
      <c r="UNB123" s="50" t="str">
        <f>_xlfn.IFNA(VLOOKUP($B123,Schools,'HP Schools Calculation'!UNC$1,0),"")</f>
        <v/>
      </c>
      <c r="UNC123" s="50" t="str">
        <f>_xlfn.IFNA(VLOOKUP($B123,Schools,'HP Schools Calculation'!UND$1,0),"")</f>
        <v/>
      </c>
      <c r="UND123" s="50" t="str">
        <f>_xlfn.IFNA(VLOOKUP($B123,Schools,'HP Schools Calculation'!UNE$1,0),"")</f>
        <v/>
      </c>
      <c r="UNE123" s="50" t="str">
        <f>_xlfn.IFNA(VLOOKUP($B123,Schools,'HP Schools Calculation'!UNF$1,0),"")</f>
        <v/>
      </c>
      <c r="UNF123" s="50" t="str">
        <f>_xlfn.IFNA(VLOOKUP($B123,Schools,'HP Schools Calculation'!UNG$1,0),"")</f>
        <v/>
      </c>
      <c r="UNG123" s="50" t="str">
        <f>_xlfn.IFNA(VLOOKUP($B123,Schools,'HP Schools Calculation'!UNH$1,0),"")</f>
        <v/>
      </c>
      <c r="UNH123" s="50" t="str">
        <f>_xlfn.IFNA(VLOOKUP($B123,Schools,'HP Schools Calculation'!UNI$1,0),"")</f>
        <v/>
      </c>
      <c r="UNI123" s="50" t="str">
        <f>_xlfn.IFNA(VLOOKUP($B123,Schools,'HP Schools Calculation'!UNJ$1,0),"")</f>
        <v/>
      </c>
      <c r="UNJ123" s="50" t="str">
        <f>_xlfn.IFNA(VLOOKUP($B123,Schools,'HP Schools Calculation'!UNK$1,0),"")</f>
        <v/>
      </c>
      <c r="UNK123" s="50" t="str">
        <f>_xlfn.IFNA(VLOOKUP($B123,Schools,'HP Schools Calculation'!UNL$1,0),"")</f>
        <v/>
      </c>
      <c r="UNL123" s="50" t="str">
        <f>_xlfn.IFNA(VLOOKUP($B123,Schools,'HP Schools Calculation'!UNM$1,0),"")</f>
        <v/>
      </c>
      <c r="UNM123" s="50" t="str">
        <f>_xlfn.IFNA(VLOOKUP($B123,Schools,'HP Schools Calculation'!UNN$1,0),"")</f>
        <v/>
      </c>
      <c r="UNN123" s="50" t="str">
        <f>_xlfn.IFNA(VLOOKUP($B123,Schools,'HP Schools Calculation'!UNO$1,0),"")</f>
        <v/>
      </c>
      <c r="UNO123" s="50" t="str">
        <f>_xlfn.IFNA(VLOOKUP($B123,Schools,'HP Schools Calculation'!UNP$1,0),"")</f>
        <v/>
      </c>
      <c r="UNP123" s="50" t="str">
        <f>_xlfn.IFNA(VLOOKUP($B123,Schools,'HP Schools Calculation'!UNQ$1,0),"")</f>
        <v/>
      </c>
      <c r="UNQ123" s="50" t="str">
        <f>_xlfn.IFNA(VLOOKUP($B123,Schools,'HP Schools Calculation'!UNR$1,0),"")</f>
        <v/>
      </c>
      <c r="UNR123" s="50" t="str">
        <f>_xlfn.IFNA(VLOOKUP($B123,Schools,'HP Schools Calculation'!UNS$1,0),"")</f>
        <v/>
      </c>
      <c r="UNS123" s="50" t="str">
        <f>_xlfn.IFNA(VLOOKUP($B123,Schools,'HP Schools Calculation'!UNT$1,0),"")</f>
        <v/>
      </c>
      <c r="UNT123" s="50" t="str">
        <f>_xlfn.IFNA(VLOOKUP($B123,Schools,'HP Schools Calculation'!UNU$1,0),"")</f>
        <v/>
      </c>
      <c r="UNU123" s="50" t="str">
        <f>_xlfn.IFNA(VLOOKUP($B123,Schools,'HP Schools Calculation'!UNV$1,0),"")</f>
        <v/>
      </c>
      <c r="UNV123" s="50" t="str">
        <f>_xlfn.IFNA(VLOOKUP($B123,Schools,'HP Schools Calculation'!UNW$1,0),"")</f>
        <v/>
      </c>
      <c r="UNW123" s="50" t="str">
        <f>_xlfn.IFNA(VLOOKUP($B123,Schools,'HP Schools Calculation'!UNX$1,0),"")</f>
        <v/>
      </c>
      <c r="UNX123" s="50" t="str">
        <f>_xlfn.IFNA(VLOOKUP($B123,Schools,'HP Schools Calculation'!UNY$1,0),"")</f>
        <v/>
      </c>
      <c r="UNY123" s="50" t="str">
        <f>_xlfn.IFNA(VLOOKUP($B123,Schools,'HP Schools Calculation'!UNZ$1,0),"")</f>
        <v/>
      </c>
      <c r="UNZ123" s="50" t="str">
        <f>_xlfn.IFNA(VLOOKUP($B123,Schools,'HP Schools Calculation'!UOA$1,0),"")</f>
        <v/>
      </c>
      <c r="UOA123" s="50" t="str">
        <f>_xlfn.IFNA(VLOOKUP($B123,Schools,'HP Schools Calculation'!UOB$1,0),"")</f>
        <v/>
      </c>
      <c r="UOB123" s="50" t="str">
        <f>_xlfn.IFNA(VLOOKUP($B123,Schools,'HP Schools Calculation'!UOC$1,0),"")</f>
        <v/>
      </c>
      <c r="UOC123" s="50" t="str">
        <f>_xlfn.IFNA(VLOOKUP($B123,Schools,'HP Schools Calculation'!UOD$1,0),"")</f>
        <v/>
      </c>
      <c r="UOD123" s="50" t="str">
        <f>_xlfn.IFNA(VLOOKUP($B123,Schools,'HP Schools Calculation'!UOE$1,0),"")</f>
        <v/>
      </c>
      <c r="UOE123" s="50" t="str">
        <f>_xlfn.IFNA(VLOOKUP($B123,Schools,'HP Schools Calculation'!UOF$1,0),"")</f>
        <v/>
      </c>
      <c r="UOF123" s="50" t="str">
        <f>_xlfn.IFNA(VLOOKUP($B123,Schools,'HP Schools Calculation'!UOG$1,0),"")</f>
        <v/>
      </c>
      <c r="UOG123" s="50" t="str">
        <f>_xlfn.IFNA(VLOOKUP($B123,Schools,'HP Schools Calculation'!UOH$1,0),"")</f>
        <v/>
      </c>
      <c r="UOH123" s="50" t="str">
        <f>_xlfn.IFNA(VLOOKUP($B123,Schools,'HP Schools Calculation'!UOI$1,0),"")</f>
        <v/>
      </c>
      <c r="UOI123" s="50" t="str">
        <f>_xlfn.IFNA(VLOOKUP($B123,Schools,'HP Schools Calculation'!UOJ$1,0),"")</f>
        <v/>
      </c>
      <c r="UOJ123" s="50" t="str">
        <f>_xlfn.IFNA(VLOOKUP($B123,Schools,'HP Schools Calculation'!UOK$1,0),"")</f>
        <v/>
      </c>
      <c r="UOK123" s="50" t="str">
        <f>_xlfn.IFNA(VLOOKUP($B123,Schools,'HP Schools Calculation'!UOL$1,0),"")</f>
        <v/>
      </c>
      <c r="UOL123" s="50" t="str">
        <f>_xlfn.IFNA(VLOOKUP($B123,Schools,'HP Schools Calculation'!UOM$1,0),"")</f>
        <v/>
      </c>
      <c r="UOM123" s="50" t="str">
        <f>_xlfn.IFNA(VLOOKUP($B123,Schools,'HP Schools Calculation'!UON$1,0),"")</f>
        <v/>
      </c>
      <c r="UON123" s="50" t="str">
        <f>_xlfn.IFNA(VLOOKUP($B123,Schools,'HP Schools Calculation'!UOO$1,0),"")</f>
        <v/>
      </c>
      <c r="UOO123" s="50" t="str">
        <f>_xlfn.IFNA(VLOOKUP($B123,Schools,'HP Schools Calculation'!UOP$1,0),"")</f>
        <v/>
      </c>
      <c r="UOP123" s="50" t="str">
        <f>_xlfn.IFNA(VLOOKUP($B123,Schools,'HP Schools Calculation'!UOQ$1,0),"")</f>
        <v/>
      </c>
      <c r="UOQ123" s="50" t="str">
        <f>_xlfn.IFNA(VLOOKUP($B123,Schools,'HP Schools Calculation'!UOR$1,0),"")</f>
        <v/>
      </c>
      <c r="UOR123" s="50" t="str">
        <f>_xlfn.IFNA(VLOOKUP($B123,Schools,'HP Schools Calculation'!UOS$1,0),"")</f>
        <v/>
      </c>
      <c r="UOS123" s="50" t="str">
        <f>_xlfn.IFNA(VLOOKUP($B123,Schools,'HP Schools Calculation'!UOT$1,0),"")</f>
        <v/>
      </c>
      <c r="UOT123" s="50" t="str">
        <f>_xlfn.IFNA(VLOOKUP($B123,Schools,'HP Schools Calculation'!UOU$1,0),"")</f>
        <v/>
      </c>
      <c r="UOU123" s="50" t="str">
        <f>_xlfn.IFNA(VLOOKUP($B123,Schools,'HP Schools Calculation'!UOV$1,0),"")</f>
        <v/>
      </c>
      <c r="UOV123" s="50" t="str">
        <f>_xlfn.IFNA(VLOOKUP($B123,Schools,'HP Schools Calculation'!UOW$1,0),"")</f>
        <v/>
      </c>
      <c r="UOW123" s="50" t="str">
        <f>_xlfn.IFNA(VLOOKUP($B123,Schools,'HP Schools Calculation'!UOX$1,0),"")</f>
        <v/>
      </c>
      <c r="UOX123" s="50" t="str">
        <f>_xlfn.IFNA(VLOOKUP($B123,Schools,'HP Schools Calculation'!UOY$1,0),"")</f>
        <v/>
      </c>
      <c r="UOY123" s="50" t="str">
        <f>_xlfn.IFNA(VLOOKUP($B123,Schools,'HP Schools Calculation'!UOZ$1,0),"")</f>
        <v/>
      </c>
      <c r="UOZ123" s="50" t="str">
        <f>_xlfn.IFNA(VLOOKUP($B123,Schools,'HP Schools Calculation'!UPA$1,0),"")</f>
        <v/>
      </c>
      <c r="UPA123" s="50" t="str">
        <f>_xlfn.IFNA(VLOOKUP($B123,Schools,'HP Schools Calculation'!UPB$1,0),"")</f>
        <v/>
      </c>
      <c r="UPB123" s="50" t="str">
        <f>_xlfn.IFNA(VLOOKUP($B123,Schools,'HP Schools Calculation'!UPC$1,0),"")</f>
        <v/>
      </c>
      <c r="UPC123" s="50" t="str">
        <f>_xlfn.IFNA(VLOOKUP($B123,Schools,'HP Schools Calculation'!UPD$1,0),"")</f>
        <v/>
      </c>
      <c r="UPD123" s="50" t="str">
        <f>_xlfn.IFNA(VLOOKUP($B123,Schools,'HP Schools Calculation'!UPE$1,0),"")</f>
        <v/>
      </c>
      <c r="UPE123" s="50" t="str">
        <f>_xlfn.IFNA(VLOOKUP($B123,Schools,'HP Schools Calculation'!UPF$1,0),"")</f>
        <v/>
      </c>
      <c r="UPF123" s="50" t="str">
        <f>_xlfn.IFNA(VLOOKUP($B123,Schools,'HP Schools Calculation'!UPG$1,0),"")</f>
        <v/>
      </c>
      <c r="UPG123" s="50" t="str">
        <f>_xlfn.IFNA(VLOOKUP($B123,Schools,'HP Schools Calculation'!UPH$1,0),"")</f>
        <v/>
      </c>
      <c r="UPH123" s="50" t="str">
        <f>_xlfn.IFNA(VLOOKUP($B123,Schools,'HP Schools Calculation'!UPI$1,0),"")</f>
        <v/>
      </c>
      <c r="UPI123" s="50" t="str">
        <f>_xlfn.IFNA(VLOOKUP($B123,Schools,'HP Schools Calculation'!UPJ$1,0),"")</f>
        <v/>
      </c>
      <c r="UPJ123" s="50" t="str">
        <f>_xlfn.IFNA(VLOOKUP($B123,Schools,'HP Schools Calculation'!UPK$1,0),"")</f>
        <v/>
      </c>
      <c r="UPK123" s="50" t="str">
        <f>_xlfn.IFNA(VLOOKUP($B123,Schools,'HP Schools Calculation'!UPL$1,0),"")</f>
        <v/>
      </c>
      <c r="UPL123" s="50" t="str">
        <f>_xlfn.IFNA(VLOOKUP($B123,Schools,'HP Schools Calculation'!UPM$1,0),"")</f>
        <v/>
      </c>
      <c r="UPM123" s="50" t="str">
        <f>_xlfn.IFNA(VLOOKUP($B123,Schools,'HP Schools Calculation'!UPN$1,0),"")</f>
        <v/>
      </c>
      <c r="UPN123" s="50" t="str">
        <f>_xlfn.IFNA(VLOOKUP($B123,Schools,'HP Schools Calculation'!UPO$1,0),"")</f>
        <v/>
      </c>
      <c r="UPO123" s="50" t="str">
        <f>_xlfn.IFNA(VLOOKUP($B123,Schools,'HP Schools Calculation'!UPP$1,0),"")</f>
        <v/>
      </c>
      <c r="UPP123" s="50" t="str">
        <f>_xlfn.IFNA(VLOOKUP($B123,Schools,'HP Schools Calculation'!UPQ$1,0),"")</f>
        <v/>
      </c>
      <c r="UPQ123" s="50" t="str">
        <f>_xlfn.IFNA(VLOOKUP($B123,Schools,'HP Schools Calculation'!UPR$1,0),"")</f>
        <v/>
      </c>
      <c r="UPR123" s="50" t="str">
        <f>_xlfn.IFNA(VLOOKUP($B123,Schools,'HP Schools Calculation'!UPS$1,0),"")</f>
        <v/>
      </c>
      <c r="UPS123" s="50" t="str">
        <f>_xlfn.IFNA(VLOOKUP($B123,Schools,'HP Schools Calculation'!UPT$1,0),"")</f>
        <v/>
      </c>
      <c r="UPT123" s="50" t="str">
        <f>_xlfn.IFNA(VLOOKUP($B123,Schools,'HP Schools Calculation'!UPU$1,0),"")</f>
        <v/>
      </c>
      <c r="UPU123" s="50" t="str">
        <f>_xlfn.IFNA(VLOOKUP($B123,Schools,'HP Schools Calculation'!UPV$1,0),"")</f>
        <v/>
      </c>
      <c r="UPV123" s="50" t="str">
        <f>_xlfn.IFNA(VLOOKUP($B123,Schools,'HP Schools Calculation'!UPW$1,0),"")</f>
        <v/>
      </c>
      <c r="UPW123" s="50" t="str">
        <f>_xlfn.IFNA(VLOOKUP($B123,Schools,'HP Schools Calculation'!UPX$1,0),"")</f>
        <v/>
      </c>
      <c r="UPX123" s="50" t="str">
        <f>_xlfn.IFNA(VLOOKUP($B123,Schools,'HP Schools Calculation'!UPY$1,0),"")</f>
        <v/>
      </c>
      <c r="UPY123" s="50" t="str">
        <f>_xlfn.IFNA(VLOOKUP($B123,Schools,'HP Schools Calculation'!UPZ$1,0),"")</f>
        <v/>
      </c>
      <c r="UPZ123" s="50" t="str">
        <f>_xlfn.IFNA(VLOOKUP($B123,Schools,'HP Schools Calculation'!UQA$1,0),"")</f>
        <v/>
      </c>
      <c r="UQA123" s="50" t="str">
        <f>_xlfn.IFNA(VLOOKUP($B123,Schools,'HP Schools Calculation'!UQB$1,0),"")</f>
        <v/>
      </c>
      <c r="UQB123" s="50" t="str">
        <f>_xlfn.IFNA(VLOOKUP($B123,Schools,'HP Schools Calculation'!UQC$1,0),"")</f>
        <v/>
      </c>
      <c r="UQC123" s="50" t="str">
        <f>_xlfn.IFNA(VLOOKUP($B123,Schools,'HP Schools Calculation'!UQD$1,0),"")</f>
        <v/>
      </c>
      <c r="UQD123" s="50" t="str">
        <f>_xlfn.IFNA(VLOOKUP($B123,Schools,'HP Schools Calculation'!UQE$1,0),"")</f>
        <v/>
      </c>
      <c r="UQE123" s="50" t="str">
        <f>_xlfn.IFNA(VLOOKUP($B123,Schools,'HP Schools Calculation'!UQF$1,0),"")</f>
        <v/>
      </c>
      <c r="UQF123" s="50" t="str">
        <f>_xlfn.IFNA(VLOOKUP($B123,Schools,'HP Schools Calculation'!UQG$1,0),"")</f>
        <v/>
      </c>
      <c r="UQG123" s="50" t="str">
        <f>_xlfn.IFNA(VLOOKUP($B123,Schools,'HP Schools Calculation'!UQH$1,0),"")</f>
        <v/>
      </c>
      <c r="UQH123" s="50" t="str">
        <f>_xlfn.IFNA(VLOOKUP($B123,Schools,'HP Schools Calculation'!UQI$1,0),"")</f>
        <v/>
      </c>
      <c r="UQI123" s="50" t="str">
        <f>_xlfn.IFNA(VLOOKUP($B123,Schools,'HP Schools Calculation'!UQJ$1,0),"")</f>
        <v/>
      </c>
      <c r="UQJ123" s="50" t="str">
        <f>_xlfn.IFNA(VLOOKUP($B123,Schools,'HP Schools Calculation'!UQK$1,0),"")</f>
        <v/>
      </c>
      <c r="UQK123" s="50" t="str">
        <f>_xlfn.IFNA(VLOOKUP($B123,Schools,'HP Schools Calculation'!UQL$1,0),"")</f>
        <v/>
      </c>
      <c r="UQL123" s="50" t="str">
        <f>_xlfn.IFNA(VLOOKUP($B123,Schools,'HP Schools Calculation'!UQM$1,0),"")</f>
        <v/>
      </c>
      <c r="UQM123" s="50" t="str">
        <f>_xlfn.IFNA(VLOOKUP($B123,Schools,'HP Schools Calculation'!UQN$1,0),"")</f>
        <v/>
      </c>
      <c r="UQN123" s="50" t="str">
        <f>_xlfn.IFNA(VLOOKUP($B123,Schools,'HP Schools Calculation'!UQO$1,0),"")</f>
        <v/>
      </c>
      <c r="UQO123" s="50" t="str">
        <f>_xlfn.IFNA(VLOOKUP($B123,Schools,'HP Schools Calculation'!UQP$1,0),"")</f>
        <v/>
      </c>
      <c r="UQP123" s="50" t="str">
        <f>_xlfn.IFNA(VLOOKUP($B123,Schools,'HP Schools Calculation'!UQQ$1,0),"")</f>
        <v/>
      </c>
      <c r="UQQ123" s="50" t="str">
        <f>_xlfn.IFNA(VLOOKUP($B123,Schools,'HP Schools Calculation'!UQR$1,0),"")</f>
        <v/>
      </c>
      <c r="UQR123" s="50" t="str">
        <f>_xlfn.IFNA(VLOOKUP($B123,Schools,'HP Schools Calculation'!UQS$1,0),"")</f>
        <v/>
      </c>
      <c r="UQS123" s="50" t="str">
        <f>_xlfn.IFNA(VLOOKUP($B123,Schools,'HP Schools Calculation'!UQT$1,0),"")</f>
        <v/>
      </c>
      <c r="UQT123" s="50" t="str">
        <f>_xlfn.IFNA(VLOOKUP($B123,Schools,'HP Schools Calculation'!UQU$1,0),"")</f>
        <v/>
      </c>
      <c r="UQU123" s="50" t="str">
        <f>_xlfn.IFNA(VLOOKUP($B123,Schools,'HP Schools Calculation'!UQV$1,0),"")</f>
        <v/>
      </c>
      <c r="UQV123" s="50" t="str">
        <f>_xlfn.IFNA(VLOOKUP($B123,Schools,'HP Schools Calculation'!UQW$1,0),"")</f>
        <v/>
      </c>
      <c r="UQW123" s="50" t="str">
        <f>_xlfn.IFNA(VLOOKUP($B123,Schools,'HP Schools Calculation'!UQX$1,0),"")</f>
        <v/>
      </c>
      <c r="UQX123" s="50" t="str">
        <f>_xlfn.IFNA(VLOOKUP($B123,Schools,'HP Schools Calculation'!UQY$1,0),"")</f>
        <v/>
      </c>
      <c r="UQY123" s="50" t="str">
        <f>_xlfn.IFNA(VLOOKUP($B123,Schools,'HP Schools Calculation'!UQZ$1,0),"")</f>
        <v/>
      </c>
      <c r="UQZ123" s="50" t="str">
        <f>_xlfn.IFNA(VLOOKUP($B123,Schools,'HP Schools Calculation'!URA$1,0),"")</f>
        <v/>
      </c>
      <c r="URA123" s="50" t="str">
        <f>_xlfn.IFNA(VLOOKUP($B123,Schools,'HP Schools Calculation'!URB$1,0),"")</f>
        <v/>
      </c>
      <c r="URB123" s="50" t="str">
        <f>_xlfn.IFNA(VLOOKUP($B123,Schools,'HP Schools Calculation'!URC$1,0),"")</f>
        <v/>
      </c>
      <c r="URC123" s="50" t="str">
        <f>_xlfn.IFNA(VLOOKUP($B123,Schools,'HP Schools Calculation'!URD$1,0),"")</f>
        <v/>
      </c>
      <c r="URD123" s="50" t="str">
        <f>_xlfn.IFNA(VLOOKUP($B123,Schools,'HP Schools Calculation'!URE$1,0),"")</f>
        <v/>
      </c>
      <c r="URE123" s="50" t="str">
        <f>_xlfn.IFNA(VLOOKUP($B123,Schools,'HP Schools Calculation'!URF$1,0),"")</f>
        <v/>
      </c>
      <c r="URF123" s="50" t="str">
        <f>_xlfn.IFNA(VLOOKUP($B123,Schools,'HP Schools Calculation'!URG$1,0),"")</f>
        <v/>
      </c>
      <c r="URG123" s="50" t="str">
        <f>_xlfn.IFNA(VLOOKUP($B123,Schools,'HP Schools Calculation'!URH$1,0),"")</f>
        <v/>
      </c>
      <c r="URH123" s="50" t="str">
        <f>_xlfn.IFNA(VLOOKUP($B123,Schools,'HP Schools Calculation'!URI$1,0),"")</f>
        <v/>
      </c>
      <c r="URI123" s="50" t="str">
        <f>_xlfn.IFNA(VLOOKUP($B123,Schools,'HP Schools Calculation'!URJ$1,0),"")</f>
        <v/>
      </c>
      <c r="URJ123" s="50" t="str">
        <f>_xlfn.IFNA(VLOOKUP($B123,Schools,'HP Schools Calculation'!URK$1,0),"")</f>
        <v/>
      </c>
      <c r="URK123" s="50" t="str">
        <f>_xlfn.IFNA(VLOOKUP($B123,Schools,'HP Schools Calculation'!URL$1,0),"")</f>
        <v/>
      </c>
      <c r="URL123" s="50" t="str">
        <f>_xlfn.IFNA(VLOOKUP($B123,Schools,'HP Schools Calculation'!URM$1,0),"")</f>
        <v/>
      </c>
      <c r="URM123" s="50" t="str">
        <f>_xlfn.IFNA(VLOOKUP($B123,Schools,'HP Schools Calculation'!URN$1,0),"")</f>
        <v/>
      </c>
      <c r="URN123" s="50" t="str">
        <f>_xlfn.IFNA(VLOOKUP($B123,Schools,'HP Schools Calculation'!URO$1,0),"")</f>
        <v/>
      </c>
      <c r="URO123" s="50" t="str">
        <f>_xlfn.IFNA(VLOOKUP($B123,Schools,'HP Schools Calculation'!URP$1,0),"")</f>
        <v/>
      </c>
      <c r="URP123" s="50" t="str">
        <f>_xlfn.IFNA(VLOOKUP($B123,Schools,'HP Schools Calculation'!URQ$1,0),"")</f>
        <v/>
      </c>
      <c r="URQ123" s="50" t="str">
        <f>_xlfn.IFNA(VLOOKUP($B123,Schools,'HP Schools Calculation'!URR$1,0),"")</f>
        <v/>
      </c>
      <c r="URR123" s="50" t="str">
        <f>_xlfn.IFNA(VLOOKUP($B123,Schools,'HP Schools Calculation'!URS$1,0),"")</f>
        <v/>
      </c>
      <c r="URS123" s="50" t="str">
        <f>_xlfn.IFNA(VLOOKUP($B123,Schools,'HP Schools Calculation'!URT$1,0),"")</f>
        <v/>
      </c>
      <c r="URT123" s="50" t="str">
        <f>_xlfn.IFNA(VLOOKUP($B123,Schools,'HP Schools Calculation'!URU$1,0),"")</f>
        <v/>
      </c>
      <c r="URU123" s="50" t="str">
        <f>_xlfn.IFNA(VLOOKUP($B123,Schools,'HP Schools Calculation'!URV$1,0),"")</f>
        <v/>
      </c>
      <c r="URV123" s="50" t="str">
        <f>_xlfn.IFNA(VLOOKUP($B123,Schools,'HP Schools Calculation'!URW$1,0),"")</f>
        <v/>
      </c>
      <c r="URW123" s="50" t="str">
        <f>_xlfn.IFNA(VLOOKUP($B123,Schools,'HP Schools Calculation'!URX$1,0),"")</f>
        <v/>
      </c>
      <c r="URX123" s="50" t="str">
        <f>_xlfn.IFNA(VLOOKUP($B123,Schools,'HP Schools Calculation'!URY$1,0),"")</f>
        <v/>
      </c>
      <c r="URY123" s="50" t="str">
        <f>_xlfn.IFNA(VLOOKUP($B123,Schools,'HP Schools Calculation'!URZ$1,0),"")</f>
        <v/>
      </c>
      <c r="URZ123" s="50" t="str">
        <f>_xlfn.IFNA(VLOOKUP($B123,Schools,'HP Schools Calculation'!USA$1,0),"")</f>
        <v/>
      </c>
      <c r="USA123" s="50" t="str">
        <f>_xlfn.IFNA(VLOOKUP($B123,Schools,'HP Schools Calculation'!USB$1,0),"")</f>
        <v/>
      </c>
      <c r="USB123" s="50" t="str">
        <f>_xlfn.IFNA(VLOOKUP($B123,Schools,'HP Schools Calculation'!USC$1,0),"")</f>
        <v/>
      </c>
      <c r="USC123" s="50" t="str">
        <f>_xlfn.IFNA(VLOOKUP($B123,Schools,'HP Schools Calculation'!USD$1,0),"")</f>
        <v/>
      </c>
      <c r="USD123" s="50" t="str">
        <f>_xlfn.IFNA(VLOOKUP($B123,Schools,'HP Schools Calculation'!USE$1,0),"")</f>
        <v/>
      </c>
      <c r="USE123" s="50" t="str">
        <f>_xlfn.IFNA(VLOOKUP($B123,Schools,'HP Schools Calculation'!USF$1,0),"")</f>
        <v/>
      </c>
      <c r="USF123" s="50" t="str">
        <f>_xlfn.IFNA(VLOOKUP($B123,Schools,'HP Schools Calculation'!USG$1,0),"")</f>
        <v/>
      </c>
      <c r="USG123" s="50" t="str">
        <f>_xlfn.IFNA(VLOOKUP($B123,Schools,'HP Schools Calculation'!USH$1,0),"")</f>
        <v/>
      </c>
      <c r="USH123" s="50" t="str">
        <f>_xlfn.IFNA(VLOOKUP($B123,Schools,'HP Schools Calculation'!USI$1,0),"")</f>
        <v/>
      </c>
      <c r="USI123" s="50" t="str">
        <f>_xlfn.IFNA(VLOOKUP($B123,Schools,'HP Schools Calculation'!USJ$1,0),"")</f>
        <v/>
      </c>
      <c r="USJ123" s="50" t="str">
        <f>_xlfn.IFNA(VLOOKUP($B123,Schools,'HP Schools Calculation'!USK$1,0),"")</f>
        <v/>
      </c>
      <c r="USK123" s="50" t="str">
        <f>_xlfn.IFNA(VLOOKUP($B123,Schools,'HP Schools Calculation'!USL$1,0),"")</f>
        <v/>
      </c>
      <c r="USL123" s="50" t="str">
        <f>_xlfn.IFNA(VLOOKUP($B123,Schools,'HP Schools Calculation'!USM$1,0),"")</f>
        <v/>
      </c>
      <c r="USM123" s="50" t="str">
        <f>_xlfn.IFNA(VLOOKUP($B123,Schools,'HP Schools Calculation'!USN$1,0),"")</f>
        <v/>
      </c>
      <c r="USN123" s="50" t="str">
        <f>_xlfn.IFNA(VLOOKUP($B123,Schools,'HP Schools Calculation'!USO$1,0),"")</f>
        <v/>
      </c>
      <c r="USO123" s="50" t="str">
        <f>_xlfn.IFNA(VLOOKUP($B123,Schools,'HP Schools Calculation'!USP$1,0),"")</f>
        <v/>
      </c>
      <c r="USP123" s="50" t="str">
        <f>_xlfn.IFNA(VLOOKUP($B123,Schools,'HP Schools Calculation'!USQ$1,0),"")</f>
        <v/>
      </c>
      <c r="USQ123" s="50" t="str">
        <f>_xlfn.IFNA(VLOOKUP($B123,Schools,'HP Schools Calculation'!USR$1,0),"")</f>
        <v/>
      </c>
      <c r="USR123" s="50" t="str">
        <f>_xlfn.IFNA(VLOOKUP($B123,Schools,'HP Schools Calculation'!USS$1,0),"")</f>
        <v/>
      </c>
      <c r="USS123" s="50" t="str">
        <f>_xlfn.IFNA(VLOOKUP($B123,Schools,'HP Schools Calculation'!UST$1,0),"")</f>
        <v/>
      </c>
      <c r="UST123" s="50" t="str">
        <f>_xlfn.IFNA(VLOOKUP($B123,Schools,'HP Schools Calculation'!USU$1,0),"")</f>
        <v/>
      </c>
      <c r="USU123" s="50" t="str">
        <f>_xlfn.IFNA(VLOOKUP($B123,Schools,'HP Schools Calculation'!USV$1,0),"")</f>
        <v/>
      </c>
      <c r="USV123" s="50" t="str">
        <f>_xlfn.IFNA(VLOOKUP($B123,Schools,'HP Schools Calculation'!USW$1,0),"")</f>
        <v/>
      </c>
      <c r="USW123" s="50" t="str">
        <f>_xlfn.IFNA(VLOOKUP($B123,Schools,'HP Schools Calculation'!USX$1,0),"")</f>
        <v/>
      </c>
      <c r="USX123" s="50" t="str">
        <f>_xlfn.IFNA(VLOOKUP($B123,Schools,'HP Schools Calculation'!USY$1,0),"")</f>
        <v/>
      </c>
      <c r="USY123" s="50" t="str">
        <f>_xlfn.IFNA(VLOOKUP($B123,Schools,'HP Schools Calculation'!USZ$1,0),"")</f>
        <v/>
      </c>
      <c r="USZ123" s="50" t="str">
        <f>_xlfn.IFNA(VLOOKUP($B123,Schools,'HP Schools Calculation'!UTA$1,0),"")</f>
        <v/>
      </c>
      <c r="UTA123" s="50" t="str">
        <f>_xlfn.IFNA(VLOOKUP($B123,Schools,'HP Schools Calculation'!UTB$1,0),"")</f>
        <v/>
      </c>
      <c r="UTB123" s="50" t="str">
        <f>_xlfn.IFNA(VLOOKUP($B123,Schools,'HP Schools Calculation'!UTC$1,0),"")</f>
        <v/>
      </c>
      <c r="UTC123" s="50" t="str">
        <f>_xlfn.IFNA(VLOOKUP($B123,Schools,'HP Schools Calculation'!UTD$1,0),"")</f>
        <v/>
      </c>
      <c r="UTD123" s="50" t="str">
        <f>_xlfn.IFNA(VLOOKUP($B123,Schools,'HP Schools Calculation'!UTE$1,0),"")</f>
        <v/>
      </c>
      <c r="UTE123" s="50" t="str">
        <f>_xlfn.IFNA(VLOOKUP($B123,Schools,'HP Schools Calculation'!UTF$1,0),"")</f>
        <v/>
      </c>
      <c r="UTF123" s="50" t="str">
        <f>_xlfn.IFNA(VLOOKUP($B123,Schools,'HP Schools Calculation'!UTG$1,0),"")</f>
        <v/>
      </c>
      <c r="UTG123" s="50" t="str">
        <f>_xlfn.IFNA(VLOOKUP($B123,Schools,'HP Schools Calculation'!UTH$1,0),"")</f>
        <v/>
      </c>
      <c r="UTH123" s="50" t="str">
        <f>_xlfn.IFNA(VLOOKUP($B123,Schools,'HP Schools Calculation'!UTI$1,0),"")</f>
        <v/>
      </c>
      <c r="UTI123" s="50" t="str">
        <f>_xlfn.IFNA(VLOOKUP($B123,Schools,'HP Schools Calculation'!UTJ$1,0),"")</f>
        <v/>
      </c>
      <c r="UTJ123" s="50" t="str">
        <f>_xlfn.IFNA(VLOOKUP($B123,Schools,'HP Schools Calculation'!UTK$1,0),"")</f>
        <v/>
      </c>
      <c r="UTK123" s="50" t="str">
        <f>_xlfn.IFNA(VLOOKUP($B123,Schools,'HP Schools Calculation'!UTL$1,0),"")</f>
        <v/>
      </c>
      <c r="UTL123" s="50" t="str">
        <f>_xlfn.IFNA(VLOOKUP($B123,Schools,'HP Schools Calculation'!UTM$1,0),"")</f>
        <v/>
      </c>
      <c r="UTM123" s="50" t="str">
        <f>_xlfn.IFNA(VLOOKUP($B123,Schools,'HP Schools Calculation'!UTN$1,0),"")</f>
        <v/>
      </c>
      <c r="UTN123" s="50" t="str">
        <f>_xlfn.IFNA(VLOOKUP($B123,Schools,'HP Schools Calculation'!UTO$1,0),"")</f>
        <v/>
      </c>
      <c r="UTO123" s="50" t="str">
        <f>_xlfn.IFNA(VLOOKUP($B123,Schools,'HP Schools Calculation'!UTP$1,0),"")</f>
        <v/>
      </c>
      <c r="UTP123" s="50" t="str">
        <f>_xlfn.IFNA(VLOOKUP($B123,Schools,'HP Schools Calculation'!UTQ$1,0),"")</f>
        <v/>
      </c>
      <c r="UTQ123" s="50" t="str">
        <f>_xlfn.IFNA(VLOOKUP($B123,Schools,'HP Schools Calculation'!UTR$1,0),"")</f>
        <v/>
      </c>
      <c r="UTR123" s="50" t="str">
        <f>_xlfn.IFNA(VLOOKUP($B123,Schools,'HP Schools Calculation'!UTS$1,0),"")</f>
        <v/>
      </c>
      <c r="UTS123" s="50" t="str">
        <f>_xlfn.IFNA(VLOOKUP($B123,Schools,'HP Schools Calculation'!UTT$1,0),"")</f>
        <v/>
      </c>
      <c r="UTT123" s="50" t="str">
        <f>_xlfn.IFNA(VLOOKUP($B123,Schools,'HP Schools Calculation'!UTU$1,0),"")</f>
        <v/>
      </c>
      <c r="UTU123" s="50" t="str">
        <f>_xlfn.IFNA(VLOOKUP($B123,Schools,'HP Schools Calculation'!UTV$1,0),"")</f>
        <v/>
      </c>
      <c r="UTV123" s="50" t="str">
        <f>_xlfn.IFNA(VLOOKUP($B123,Schools,'HP Schools Calculation'!UTW$1,0),"")</f>
        <v/>
      </c>
      <c r="UTW123" s="50" t="str">
        <f>_xlfn.IFNA(VLOOKUP($B123,Schools,'HP Schools Calculation'!UTX$1,0),"")</f>
        <v/>
      </c>
      <c r="UTX123" s="50" t="str">
        <f>_xlfn.IFNA(VLOOKUP($B123,Schools,'HP Schools Calculation'!UTY$1,0),"")</f>
        <v/>
      </c>
      <c r="UTY123" s="50" t="str">
        <f>_xlfn.IFNA(VLOOKUP($B123,Schools,'HP Schools Calculation'!UTZ$1,0),"")</f>
        <v/>
      </c>
      <c r="UTZ123" s="50" t="str">
        <f>_xlfn.IFNA(VLOOKUP($B123,Schools,'HP Schools Calculation'!UUA$1,0),"")</f>
        <v/>
      </c>
      <c r="UUA123" s="50" t="str">
        <f>_xlfn.IFNA(VLOOKUP($B123,Schools,'HP Schools Calculation'!UUB$1,0),"")</f>
        <v/>
      </c>
      <c r="UUB123" s="50" t="str">
        <f>_xlfn.IFNA(VLOOKUP($B123,Schools,'HP Schools Calculation'!UUC$1,0),"")</f>
        <v/>
      </c>
      <c r="UUC123" s="50" t="str">
        <f>_xlfn.IFNA(VLOOKUP($B123,Schools,'HP Schools Calculation'!UUD$1,0),"")</f>
        <v/>
      </c>
      <c r="UUD123" s="50" t="str">
        <f>_xlfn.IFNA(VLOOKUP($B123,Schools,'HP Schools Calculation'!UUE$1,0),"")</f>
        <v/>
      </c>
      <c r="UUE123" s="50" t="str">
        <f>_xlfn.IFNA(VLOOKUP($B123,Schools,'HP Schools Calculation'!UUF$1,0),"")</f>
        <v/>
      </c>
      <c r="UUF123" s="50" t="str">
        <f>_xlfn.IFNA(VLOOKUP($B123,Schools,'HP Schools Calculation'!UUG$1,0),"")</f>
        <v/>
      </c>
      <c r="UUG123" s="50" t="str">
        <f>_xlfn.IFNA(VLOOKUP($B123,Schools,'HP Schools Calculation'!UUH$1,0),"")</f>
        <v/>
      </c>
      <c r="UUH123" s="50" t="str">
        <f>_xlfn.IFNA(VLOOKUP($B123,Schools,'HP Schools Calculation'!UUI$1,0),"")</f>
        <v/>
      </c>
      <c r="UUI123" s="50" t="str">
        <f>_xlfn.IFNA(VLOOKUP($B123,Schools,'HP Schools Calculation'!UUJ$1,0),"")</f>
        <v/>
      </c>
      <c r="UUJ123" s="50" t="str">
        <f>_xlfn.IFNA(VLOOKUP($B123,Schools,'HP Schools Calculation'!UUK$1,0),"")</f>
        <v/>
      </c>
      <c r="UUK123" s="50" t="str">
        <f>_xlfn.IFNA(VLOOKUP($B123,Schools,'HP Schools Calculation'!UUL$1,0),"")</f>
        <v/>
      </c>
      <c r="UUL123" s="50" t="str">
        <f>_xlfn.IFNA(VLOOKUP($B123,Schools,'HP Schools Calculation'!UUM$1,0),"")</f>
        <v/>
      </c>
      <c r="UUM123" s="50" t="str">
        <f>_xlfn.IFNA(VLOOKUP($B123,Schools,'HP Schools Calculation'!UUN$1,0),"")</f>
        <v/>
      </c>
      <c r="UUN123" s="50" t="str">
        <f>_xlfn.IFNA(VLOOKUP($B123,Schools,'HP Schools Calculation'!UUO$1,0),"")</f>
        <v/>
      </c>
      <c r="UUO123" s="50" t="str">
        <f>_xlfn.IFNA(VLOOKUP($B123,Schools,'HP Schools Calculation'!UUP$1,0),"")</f>
        <v/>
      </c>
      <c r="UUP123" s="50" t="str">
        <f>_xlfn.IFNA(VLOOKUP($B123,Schools,'HP Schools Calculation'!UUQ$1,0),"")</f>
        <v/>
      </c>
      <c r="UUQ123" s="50" t="str">
        <f>_xlfn.IFNA(VLOOKUP($B123,Schools,'HP Schools Calculation'!UUR$1,0),"")</f>
        <v/>
      </c>
      <c r="UUR123" s="50" t="str">
        <f>_xlfn.IFNA(VLOOKUP($B123,Schools,'HP Schools Calculation'!UUS$1,0),"")</f>
        <v/>
      </c>
      <c r="UUS123" s="50" t="str">
        <f>_xlfn.IFNA(VLOOKUP($B123,Schools,'HP Schools Calculation'!UUT$1,0),"")</f>
        <v/>
      </c>
      <c r="UUT123" s="50" t="str">
        <f>_xlfn.IFNA(VLOOKUP($B123,Schools,'HP Schools Calculation'!UUU$1,0),"")</f>
        <v/>
      </c>
      <c r="UUU123" s="50" t="str">
        <f>_xlfn.IFNA(VLOOKUP($B123,Schools,'HP Schools Calculation'!UUV$1,0),"")</f>
        <v/>
      </c>
      <c r="UUV123" s="50" t="str">
        <f>_xlfn.IFNA(VLOOKUP($B123,Schools,'HP Schools Calculation'!UUW$1,0),"")</f>
        <v/>
      </c>
      <c r="UUW123" s="50" t="str">
        <f>_xlfn.IFNA(VLOOKUP($B123,Schools,'HP Schools Calculation'!UUX$1,0),"")</f>
        <v/>
      </c>
      <c r="UUX123" s="50" t="str">
        <f>_xlfn.IFNA(VLOOKUP($B123,Schools,'HP Schools Calculation'!UUY$1,0),"")</f>
        <v/>
      </c>
      <c r="UUY123" s="50" t="str">
        <f>_xlfn.IFNA(VLOOKUP($B123,Schools,'HP Schools Calculation'!UUZ$1,0),"")</f>
        <v/>
      </c>
      <c r="UUZ123" s="50" t="str">
        <f>_xlfn.IFNA(VLOOKUP($B123,Schools,'HP Schools Calculation'!UVA$1,0),"")</f>
        <v/>
      </c>
      <c r="UVA123" s="50" t="str">
        <f>_xlfn.IFNA(VLOOKUP($B123,Schools,'HP Schools Calculation'!UVB$1,0),"")</f>
        <v/>
      </c>
      <c r="UVB123" s="50" t="str">
        <f>_xlfn.IFNA(VLOOKUP($B123,Schools,'HP Schools Calculation'!UVC$1,0),"")</f>
        <v/>
      </c>
      <c r="UVC123" s="50" t="str">
        <f>_xlfn.IFNA(VLOOKUP($B123,Schools,'HP Schools Calculation'!UVD$1,0),"")</f>
        <v/>
      </c>
      <c r="UVD123" s="50" t="str">
        <f>_xlfn.IFNA(VLOOKUP($B123,Schools,'HP Schools Calculation'!UVE$1,0),"")</f>
        <v/>
      </c>
      <c r="UVE123" s="50" t="str">
        <f>_xlfn.IFNA(VLOOKUP($B123,Schools,'HP Schools Calculation'!UVF$1,0),"")</f>
        <v/>
      </c>
      <c r="UVF123" s="50" t="str">
        <f>_xlfn.IFNA(VLOOKUP($B123,Schools,'HP Schools Calculation'!UVG$1,0),"")</f>
        <v/>
      </c>
      <c r="UVG123" s="50" t="str">
        <f>_xlfn.IFNA(VLOOKUP($B123,Schools,'HP Schools Calculation'!UVH$1,0),"")</f>
        <v/>
      </c>
      <c r="UVH123" s="50" t="str">
        <f>_xlfn.IFNA(VLOOKUP($B123,Schools,'HP Schools Calculation'!UVI$1,0),"")</f>
        <v/>
      </c>
      <c r="UVI123" s="50" t="str">
        <f>_xlfn.IFNA(VLOOKUP($B123,Schools,'HP Schools Calculation'!UVJ$1,0),"")</f>
        <v/>
      </c>
      <c r="UVJ123" s="50" t="str">
        <f>_xlfn.IFNA(VLOOKUP($B123,Schools,'HP Schools Calculation'!UVK$1,0),"")</f>
        <v/>
      </c>
      <c r="UVK123" s="50" t="str">
        <f>_xlfn.IFNA(VLOOKUP($B123,Schools,'HP Schools Calculation'!UVL$1,0),"")</f>
        <v/>
      </c>
      <c r="UVL123" s="50" t="str">
        <f>_xlfn.IFNA(VLOOKUP($B123,Schools,'HP Schools Calculation'!UVM$1,0),"")</f>
        <v/>
      </c>
      <c r="UVM123" s="50" t="str">
        <f>_xlfn.IFNA(VLOOKUP($B123,Schools,'HP Schools Calculation'!UVN$1,0),"")</f>
        <v/>
      </c>
      <c r="UVN123" s="50" t="str">
        <f>_xlfn.IFNA(VLOOKUP($B123,Schools,'HP Schools Calculation'!UVO$1,0),"")</f>
        <v/>
      </c>
      <c r="UVO123" s="50" t="str">
        <f>_xlfn.IFNA(VLOOKUP($B123,Schools,'HP Schools Calculation'!UVP$1,0),"")</f>
        <v/>
      </c>
      <c r="UVP123" s="50" t="str">
        <f>_xlfn.IFNA(VLOOKUP($B123,Schools,'HP Schools Calculation'!UVQ$1,0),"")</f>
        <v/>
      </c>
      <c r="UVQ123" s="50" t="str">
        <f>_xlfn.IFNA(VLOOKUP($B123,Schools,'HP Schools Calculation'!UVR$1,0),"")</f>
        <v/>
      </c>
      <c r="UVR123" s="50" t="str">
        <f>_xlfn.IFNA(VLOOKUP($B123,Schools,'HP Schools Calculation'!UVS$1,0),"")</f>
        <v/>
      </c>
      <c r="UVS123" s="50" t="str">
        <f>_xlfn.IFNA(VLOOKUP($B123,Schools,'HP Schools Calculation'!UVT$1,0),"")</f>
        <v/>
      </c>
      <c r="UVT123" s="50" t="str">
        <f>_xlfn.IFNA(VLOOKUP($B123,Schools,'HP Schools Calculation'!UVU$1,0),"")</f>
        <v/>
      </c>
      <c r="UVU123" s="50" t="str">
        <f>_xlfn.IFNA(VLOOKUP($B123,Schools,'HP Schools Calculation'!UVV$1,0),"")</f>
        <v/>
      </c>
      <c r="UVV123" s="50" t="str">
        <f>_xlfn.IFNA(VLOOKUP($B123,Schools,'HP Schools Calculation'!UVW$1,0),"")</f>
        <v/>
      </c>
      <c r="UVW123" s="50" t="str">
        <f>_xlfn.IFNA(VLOOKUP($B123,Schools,'HP Schools Calculation'!UVX$1,0),"")</f>
        <v/>
      </c>
      <c r="UVX123" s="50" t="str">
        <f>_xlfn.IFNA(VLOOKUP($B123,Schools,'HP Schools Calculation'!UVY$1,0),"")</f>
        <v/>
      </c>
      <c r="UVY123" s="50" t="str">
        <f>_xlfn.IFNA(VLOOKUP($B123,Schools,'HP Schools Calculation'!UVZ$1,0),"")</f>
        <v/>
      </c>
      <c r="UVZ123" s="50" t="str">
        <f>_xlfn.IFNA(VLOOKUP($B123,Schools,'HP Schools Calculation'!UWA$1,0),"")</f>
        <v/>
      </c>
      <c r="UWA123" s="50" t="str">
        <f>_xlfn.IFNA(VLOOKUP($B123,Schools,'HP Schools Calculation'!UWB$1,0),"")</f>
        <v/>
      </c>
      <c r="UWB123" s="50" t="str">
        <f>_xlfn.IFNA(VLOOKUP($B123,Schools,'HP Schools Calculation'!UWC$1,0),"")</f>
        <v/>
      </c>
      <c r="UWC123" s="50" t="str">
        <f>_xlfn.IFNA(VLOOKUP($B123,Schools,'HP Schools Calculation'!UWD$1,0),"")</f>
        <v/>
      </c>
      <c r="UWD123" s="50" t="str">
        <f>_xlfn.IFNA(VLOOKUP($B123,Schools,'HP Schools Calculation'!UWE$1,0),"")</f>
        <v/>
      </c>
      <c r="UWE123" s="50" t="str">
        <f>_xlfn.IFNA(VLOOKUP($B123,Schools,'HP Schools Calculation'!UWF$1,0),"")</f>
        <v/>
      </c>
      <c r="UWF123" s="50" t="str">
        <f>_xlfn.IFNA(VLOOKUP($B123,Schools,'HP Schools Calculation'!UWG$1,0),"")</f>
        <v/>
      </c>
      <c r="UWG123" s="50" t="str">
        <f>_xlfn.IFNA(VLOOKUP($B123,Schools,'HP Schools Calculation'!UWH$1,0),"")</f>
        <v/>
      </c>
      <c r="UWH123" s="50" t="str">
        <f>_xlfn.IFNA(VLOOKUP($B123,Schools,'HP Schools Calculation'!UWI$1,0),"")</f>
        <v/>
      </c>
      <c r="UWI123" s="50" t="str">
        <f>_xlfn.IFNA(VLOOKUP($B123,Schools,'HP Schools Calculation'!UWJ$1,0),"")</f>
        <v/>
      </c>
      <c r="UWJ123" s="50" t="str">
        <f>_xlfn.IFNA(VLOOKUP($B123,Schools,'HP Schools Calculation'!UWK$1,0),"")</f>
        <v/>
      </c>
      <c r="UWK123" s="50" t="str">
        <f>_xlfn.IFNA(VLOOKUP($B123,Schools,'HP Schools Calculation'!UWL$1,0),"")</f>
        <v/>
      </c>
      <c r="UWL123" s="50" t="str">
        <f>_xlfn.IFNA(VLOOKUP($B123,Schools,'HP Schools Calculation'!UWM$1,0),"")</f>
        <v/>
      </c>
      <c r="UWM123" s="50" t="str">
        <f>_xlfn.IFNA(VLOOKUP($B123,Schools,'HP Schools Calculation'!UWN$1,0),"")</f>
        <v/>
      </c>
      <c r="UWN123" s="50" t="str">
        <f>_xlfn.IFNA(VLOOKUP($B123,Schools,'HP Schools Calculation'!UWO$1,0),"")</f>
        <v/>
      </c>
      <c r="UWO123" s="50" t="str">
        <f>_xlfn.IFNA(VLOOKUP($B123,Schools,'HP Schools Calculation'!UWP$1,0),"")</f>
        <v/>
      </c>
      <c r="UWP123" s="50" t="str">
        <f>_xlfn.IFNA(VLOOKUP($B123,Schools,'HP Schools Calculation'!UWQ$1,0),"")</f>
        <v/>
      </c>
      <c r="UWQ123" s="50" t="str">
        <f>_xlfn.IFNA(VLOOKUP($B123,Schools,'HP Schools Calculation'!UWR$1,0),"")</f>
        <v/>
      </c>
      <c r="UWR123" s="50" t="str">
        <f>_xlfn.IFNA(VLOOKUP($B123,Schools,'HP Schools Calculation'!UWS$1,0),"")</f>
        <v/>
      </c>
      <c r="UWS123" s="50" t="str">
        <f>_xlfn.IFNA(VLOOKUP($B123,Schools,'HP Schools Calculation'!UWT$1,0),"")</f>
        <v/>
      </c>
      <c r="UWT123" s="50" t="str">
        <f>_xlfn.IFNA(VLOOKUP($B123,Schools,'HP Schools Calculation'!UWU$1,0),"")</f>
        <v/>
      </c>
      <c r="UWU123" s="50" t="str">
        <f>_xlfn.IFNA(VLOOKUP($B123,Schools,'HP Schools Calculation'!UWV$1,0),"")</f>
        <v/>
      </c>
      <c r="UWV123" s="50" t="str">
        <f>_xlfn.IFNA(VLOOKUP($B123,Schools,'HP Schools Calculation'!UWW$1,0),"")</f>
        <v/>
      </c>
      <c r="UWW123" s="50" t="str">
        <f>_xlfn.IFNA(VLOOKUP($B123,Schools,'HP Schools Calculation'!UWX$1,0),"")</f>
        <v/>
      </c>
      <c r="UWX123" s="50" t="str">
        <f>_xlfn.IFNA(VLOOKUP($B123,Schools,'HP Schools Calculation'!UWY$1,0),"")</f>
        <v/>
      </c>
      <c r="UWY123" s="50" t="str">
        <f>_xlfn.IFNA(VLOOKUP($B123,Schools,'HP Schools Calculation'!UWZ$1,0),"")</f>
        <v/>
      </c>
      <c r="UWZ123" s="50" t="str">
        <f>_xlfn.IFNA(VLOOKUP($B123,Schools,'HP Schools Calculation'!UXA$1,0),"")</f>
        <v/>
      </c>
      <c r="UXA123" s="50" t="str">
        <f>_xlfn.IFNA(VLOOKUP($B123,Schools,'HP Schools Calculation'!UXB$1,0),"")</f>
        <v/>
      </c>
      <c r="UXB123" s="50" t="str">
        <f>_xlfn.IFNA(VLOOKUP($B123,Schools,'HP Schools Calculation'!UXC$1,0),"")</f>
        <v/>
      </c>
      <c r="UXC123" s="50" t="str">
        <f>_xlfn.IFNA(VLOOKUP($B123,Schools,'HP Schools Calculation'!UXD$1,0),"")</f>
        <v/>
      </c>
      <c r="UXD123" s="50" t="str">
        <f>_xlfn.IFNA(VLOOKUP($B123,Schools,'HP Schools Calculation'!UXE$1,0),"")</f>
        <v/>
      </c>
      <c r="UXE123" s="50" t="str">
        <f>_xlfn.IFNA(VLOOKUP($B123,Schools,'HP Schools Calculation'!UXF$1,0),"")</f>
        <v/>
      </c>
      <c r="UXF123" s="50" t="str">
        <f>_xlfn.IFNA(VLOOKUP($B123,Schools,'HP Schools Calculation'!UXG$1,0),"")</f>
        <v/>
      </c>
      <c r="UXG123" s="50" t="str">
        <f>_xlfn.IFNA(VLOOKUP($B123,Schools,'HP Schools Calculation'!UXH$1,0),"")</f>
        <v/>
      </c>
      <c r="UXH123" s="50" t="str">
        <f>_xlfn.IFNA(VLOOKUP($B123,Schools,'HP Schools Calculation'!UXI$1,0),"")</f>
        <v/>
      </c>
      <c r="UXI123" s="50" t="str">
        <f>_xlfn.IFNA(VLOOKUP($B123,Schools,'HP Schools Calculation'!UXJ$1,0),"")</f>
        <v/>
      </c>
      <c r="UXJ123" s="50" t="str">
        <f>_xlfn.IFNA(VLOOKUP($B123,Schools,'HP Schools Calculation'!UXK$1,0),"")</f>
        <v/>
      </c>
      <c r="UXK123" s="50" t="str">
        <f>_xlfn.IFNA(VLOOKUP($B123,Schools,'HP Schools Calculation'!UXL$1,0),"")</f>
        <v/>
      </c>
      <c r="UXL123" s="50" t="str">
        <f>_xlfn.IFNA(VLOOKUP($B123,Schools,'HP Schools Calculation'!UXM$1,0),"")</f>
        <v/>
      </c>
      <c r="UXM123" s="50" t="str">
        <f>_xlfn.IFNA(VLOOKUP($B123,Schools,'HP Schools Calculation'!UXN$1,0),"")</f>
        <v/>
      </c>
      <c r="UXN123" s="50" t="str">
        <f>_xlfn.IFNA(VLOOKUP($B123,Schools,'HP Schools Calculation'!UXO$1,0),"")</f>
        <v/>
      </c>
      <c r="UXO123" s="50" t="str">
        <f>_xlfn.IFNA(VLOOKUP($B123,Schools,'HP Schools Calculation'!UXP$1,0),"")</f>
        <v/>
      </c>
      <c r="UXP123" s="50" t="str">
        <f>_xlfn.IFNA(VLOOKUP($B123,Schools,'HP Schools Calculation'!UXQ$1,0),"")</f>
        <v/>
      </c>
      <c r="UXQ123" s="50" t="str">
        <f>_xlfn.IFNA(VLOOKUP($B123,Schools,'HP Schools Calculation'!UXR$1,0),"")</f>
        <v/>
      </c>
      <c r="UXR123" s="50" t="str">
        <f>_xlfn.IFNA(VLOOKUP($B123,Schools,'HP Schools Calculation'!UXS$1,0),"")</f>
        <v/>
      </c>
      <c r="UXS123" s="50" t="str">
        <f>_xlfn.IFNA(VLOOKUP($B123,Schools,'HP Schools Calculation'!UXT$1,0),"")</f>
        <v/>
      </c>
      <c r="UXT123" s="50" t="str">
        <f>_xlfn.IFNA(VLOOKUP($B123,Schools,'HP Schools Calculation'!UXU$1,0),"")</f>
        <v/>
      </c>
      <c r="UXU123" s="50" t="str">
        <f>_xlfn.IFNA(VLOOKUP($B123,Schools,'HP Schools Calculation'!UXV$1,0),"")</f>
        <v/>
      </c>
      <c r="UXV123" s="50" t="str">
        <f>_xlfn.IFNA(VLOOKUP($B123,Schools,'HP Schools Calculation'!UXW$1,0),"")</f>
        <v/>
      </c>
      <c r="UXW123" s="50" t="str">
        <f>_xlfn.IFNA(VLOOKUP($B123,Schools,'HP Schools Calculation'!UXX$1,0),"")</f>
        <v/>
      </c>
      <c r="UXX123" s="50" t="str">
        <f>_xlfn.IFNA(VLOOKUP($B123,Schools,'HP Schools Calculation'!UXY$1,0),"")</f>
        <v/>
      </c>
      <c r="UXY123" s="50" t="str">
        <f>_xlfn.IFNA(VLOOKUP($B123,Schools,'HP Schools Calculation'!UXZ$1,0),"")</f>
        <v/>
      </c>
      <c r="UXZ123" s="50" t="str">
        <f>_xlfn.IFNA(VLOOKUP($B123,Schools,'HP Schools Calculation'!UYA$1,0),"")</f>
        <v/>
      </c>
      <c r="UYA123" s="50" t="str">
        <f>_xlfn.IFNA(VLOOKUP($B123,Schools,'HP Schools Calculation'!UYB$1,0),"")</f>
        <v/>
      </c>
      <c r="UYB123" s="50" t="str">
        <f>_xlfn.IFNA(VLOOKUP($B123,Schools,'HP Schools Calculation'!UYC$1,0),"")</f>
        <v/>
      </c>
      <c r="UYC123" s="50" t="str">
        <f>_xlfn.IFNA(VLOOKUP($B123,Schools,'HP Schools Calculation'!UYD$1,0),"")</f>
        <v/>
      </c>
      <c r="UYD123" s="50" t="str">
        <f>_xlfn.IFNA(VLOOKUP($B123,Schools,'HP Schools Calculation'!UYE$1,0),"")</f>
        <v/>
      </c>
      <c r="UYE123" s="50" t="str">
        <f>_xlfn.IFNA(VLOOKUP($B123,Schools,'HP Schools Calculation'!UYF$1,0),"")</f>
        <v/>
      </c>
      <c r="UYF123" s="50" t="str">
        <f>_xlfn.IFNA(VLOOKUP($B123,Schools,'HP Schools Calculation'!UYG$1,0),"")</f>
        <v/>
      </c>
      <c r="UYG123" s="50" t="str">
        <f>_xlfn.IFNA(VLOOKUP($B123,Schools,'HP Schools Calculation'!UYH$1,0),"")</f>
        <v/>
      </c>
      <c r="UYH123" s="50" t="str">
        <f>_xlfn.IFNA(VLOOKUP($B123,Schools,'HP Schools Calculation'!UYI$1,0),"")</f>
        <v/>
      </c>
      <c r="UYI123" s="50" t="str">
        <f>_xlfn.IFNA(VLOOKUP($B123,Schools,'HP Schools Calculation'!UYJ$1,0),"")</f>
        <v/>
      </c>
      <c r="UYJ123" s="50" t="str">
        <f>_xlfn.IFNA(VLOOKUP($B123,Schools,'HP Schools Calculation'!UYK$1,0),"")</f>
        <v/>
      </c>
      <c r="UYK123" s="50" t="str">
        <f>_xlfn.IFNA(VLOOKUP($B123,Schools,'HP Schools Calculation'!UYL$1,0),"")</f>
        <v/>
      </c>
      <c r="UYL123" s="50" t="str">
        <f>_xlfn.IFNA(VLOOKUP($B123,Schools,'HP Schools Calculation'!UYM$1,0),"")</f>
        <v/>
      </c>
      <c r="UYM123" s="50" t="str">
        <f>_xlfn.IFNA(VLOOKUP($B123,Schools,'HP Schools Calculation'!UYN$1,0),"")</f>
        <v/>
      </c>
      <c r="UYN123" s="50" t="str">
        <f>_xlfn.IFNA(VLOOKUP($B123,Schools,'HP Schools Calculation'!UYO$1,0),"")</f>
        <v/>
      </c>
      <c r="UYO123" s="50" t="str">
        <f>_xlfn.IFNA(VLOOKUP($B123,Schools,'HP Schools Calculation'!UYP$1,0),"")</f>
        <v/>
      </c>
      <c r="UYP123" s="50" t="str">
        <f>_xlfn.IFNA(VLOOKUP($B123,Schools,'HP Schools Calculation'!UYQ$1,0),"")</f>
        <v/>
      </c>
      <c r="UYQ123" s="50" t="str">
        <f>_xlfn.IFNA(VLOOKUP($B123,Schools,'HP Schools Calculation'!UYR$1,0),"")</f>
        <v/>
      </c>
      <c r="UYR123" s="50" t="str">
        <f>_xlfn.IFNA(VLOOKUP($B123,Schools,'HP Schools Calculation'!UYS$1,0),"")</f>
        <v/>
      </c>
      <c r="UYS123" s="50" t="str">
        <f>_xlfn.IFNA(VLOOKUP($B123,Schools,'HP Schools Calculation'!UYT$1,0),"")</f>
        <v/>
      </c>
      <c r="UYT123" s="50" t="str">
        <f>_xlfn.IFNA(VLOOKUP($B123,Schools,'HP Schools Calculation'!UYU$1,0),"")</f>
        <v/>
      </c>
      <c r="UYU123" s="50" t="str">
        <f>_xlfn.IFNA(VLOOKUP($B123,Schools,'HP Schools Calculation'!UYV$1,0),"")</f>
        <v/>
      </c>
      <c r="UYV123" s="50" t="str">
        <f>_xlfn.IFNA(VLOOKUP($B123,Schools,'HP Schools Calculation'!UYW$1,0),"")</f>
        <v/>
      </c>
      <c r="UYW123" s="50" t="str">
        <f>_xlfn.IFNA(VLOOKUP($B123,Schools,'HP Schools Calculation'!UYX$1,0),"")</f>
        <v/>
      </c>
      <c r="UYX123" s="50" t="str">
        <f>_xlfn.IFNA(VLOOKUP($B123,Schools,'HP Schools Calculation'!UYY$1,0),"")</f>
        <v/>
      </c>
      <c r="UYY123" s="50" t="str">
        <f>_xlfn.IFNA(VLOOKUP($B123,Schools,'HP Schools Calculation'!UYZ$1,0),"")</f>
        <v/>
      </c>
      <c r="UYZ123" s="50" t="str">
        <f>_xlfn.IFNA(VLOOKUP($B123,Schools,'HP Schools Calculation'!UZA$1,0),"")</f>
        <v/>
      </c>
      <c r="UZA123" s="50" t="str">
        <f>_xlfn.IFNA(VLOOKUP($B123,Schools,'HP Schools Calculation'!UZB$1,0),"")</f>
        <v/>
      </c>
      <c r="UZB123" s="50" t="str">
        <f>_xlfn.IFNA(VLOOKUP($B123,Schools,'HP Schools Calculation'!UZC$1,0),"")</f>
        <v/>
      </c>
      <c r="UZC123" s="50" t="str">
        <f>_xlfn.IFNA(VLOOKUP($B123,Schools,'HP Schools Calculation'!UZD$1,0),"")</f>
        <v/>
      </c>
      <c r="UZD123" s="50" t="str">
        <f>_xlfn.IFNA(VLOOKUP($B123,Schools,'HP Schools Calculation'!UZE$1,0),"")</f>
        <v/>
      </c>
      <c r="UZE123" s="50" t="str">
        <f>_xlfn.IFNA(VLOOKUP($B123,Schools,'HP Schools Calculation'!UZF$1,0),"")</f>
        <v/>
      </c>
      <c r="UZF123" s="50" t="str">
        <f>_xlfn.IFNA(VLOOKUP($B123,Schools,'HP Schools Calculation'!UZG$1,0),"")</f>
        <v/>
      </c>
      <c r="UZG123" s="50" t="str">
        <f>_xlfn.IFNA(VLOOKUP($B123,Schools,'HP Schools Calculation'!UZH$1,0),"")</f>
        <v/>
      </c>
      <c r="UZH123" s="50" t="str">
        <f>_xlfn.IFNA(VLOOKUP($B123,Schools,'HP Schools Calculation'!UZI$1,0),"")</f>
        <v/>
      </c>
      <c r="UZI123" s="50" t="str">
        <f>_xlfn.IFNA(VLOOKUP($B123,Schools,'HP Schools Calculation'!UZJ$1,0),"")</f>
        <v/>
      </c>
      <c r="UZJ123" s="50" t="str">
        <f>_xlfn.IFNA(VLOOKUP($B123,Schools,'HP Schools Calculation'!UZK$1,0),"")</f>
        <v/>
      </c>
      <c r="UZK123" s="50" t="str">
        <f>_xlfn.IFNA(VLOOKUP($B123,Schools,'HP Schools Calculation'!UZL$1,0),"")</f>
        <v/>
      </c>
      <c r="UZL123" s="50" t="str">
        <f>_xlfn.IFNA(VLOOKUP($B123,Schools,'HP Schools Calculation'!UZM$1,0),"")</f>
        <v/>
      </c>
      <c r="UZM123" s="50" t="str">
        <f>_xlfn.IFNA(VLOOKUP($B123,Schools,'HP Schools Calculation'!UZN$1,0),"")</f>
        <v/>
      </c>
      <c r="UZN123" s="50" t="str">
        <f>_xlfn.IFNA(VLOOKUP($B123,Schools,'HP Schools Calculation'!UZO$1,0),"")</f>
        <v/>
      </c>
      <c r="UZO123" s="50" t="str">
        <f>_xlfn.IFNA(VLOOKUP($B123,Schools,'HP Schools Calculation'!UZP$1,0),"")</f>
        <v/>
      </c>
      <c r="UZP123" s="50" t="str">
        <f>_xlfn.IFNA(VLOOKUP($B123,Schools,'HP Schools Calculation'!UZQ$1,0),"")</f>
        <v/>
      </c>
      <c r="UZQ123" s="50" t="str">
        <f>_xlfn.IFNA(VLOOKUP($B123,Schools,'HP Schools Calculation'!UZR$1,0),"")</f>
        <v/>
      </c>
      <c r="UZR123" s="50" t="str">
        <f>_xlfn.IFNA(VLOOKUP($B123,Schools,'HP Schools Calculation'!UZS$1,0),"")</f>
        <v/>
      </c>
      <c r="UZS123" s="50" t="str">
        <f>_xlfn.IFNA(VLOOKUP($B123,Schools,'HP Schools Calculation'!UZT$1,0),"")</f>
        <v/>
      </c>
      <c r="UZT123" s="50" t="str">
        <f>_xlfn.IFNA(VLOOKUP($B123,Schools,'HP Schools Calculation'!UZU$1,0),"")</f>
        <v/>
      </c>
      <c r="UZU123" s="50" t="str">
        <f>_xlfn.IFNA(VLOOKUP($B123,Schools,'HP Schools Calculation'!UZV$1,0),"")</f>
        <v/>
      </c>
      <c r="UZV123" s="50" t="str">
        <f>_xlfn.IFNA(VLOOKUP($B123,Schools,'HP Schools Calculation'!UZW$1,0),"")</f>
        <v/>
      </c>
      <c r="UZW123" s="50" t="str">
        <f>_xlfn.IFNA(VLOOKUP($B123,Schools,'HP Schools Calculation'!UZX$1,0),"")</f>
        <v/>
      </c>
      <c r="UZX123" s="50" t="str">
        <f>_xlfn.IFNA(VLOOKUP($B123,Schools,'HP Schools Calculation'!UZY$1,0),"")</f>
        <v/>
      </c>
      <c r="UZY123" s="50" t="str">
        <f>_xlfn.IFNA(VLOOKUP($B123,Schools,'HP Schools Calculation'!UZZ$1,0),"")</f>
        <v/>
      </c>
      <c r="UZZ123" s="50" t="str">
        <f>_xlfn.IFNA(VLOOKUP($B123,Schools,'HP Schools Calculation'!VAA$1,0),"")</f>
        <v/>
      </c>
      <c r="VAA123" s="50" t="str">
        <f>_xlfn.IFNA(VLOOKUP($B123,Schools,'HP Schools Calculation'!VAB$1,0),"")</f>
        <v/>
      </c>
      <c r="VAB123" s="50" t="str">
        <f>_xlfn.IFNA(VLOOKUP($B123,Schools,'HP Schools Calculation'!VAC$1,0),"")</f>
        <v/>
      </c>
      <c r="VAC123" s="50" t="str">
        <f>_xlfn.IFNA(VLOOKUP($B123,Schools,'HP Schools Calculation'!VAD$1,0),"")</f>
        <v/>
      </c>
      <c r="VAD123" s="50" t="str">
        <f>_xlfn.IFNA(VLOOKUP($B123,Schools,'HP Schools Calculation'!VAE$1,0),"")</f>
        <v/>
      </c>
      <c r="VAE123" s="50" t="str">
        <f>_xlfn.IFNA(VLOOKUP($B123,Schools,'HP Schools Calculation'!VAF$1,0),"")</f>
        <v/>
      </c>
      <c r="VAF123" s="50" t="str">
        <f>_xlfn.IFNA(VLOOKUP($B123,Schools,'HP Schools Calculation'!VAG$1,0),"")</f>
        <v/>
      </c>
      <c r="VAG123" s="50" t="str">
        <f>_xlfn.IFNA(VLOOKUP($B123,Schools,'HP Schools Calculation'!VAH$1,0),"")</f>
        <v/>
      </c>
      <c r="VAH123" s="50" t="str">
        <f>_xlfn.IFNA(VLOOKUP($B123,Schools,'HP Schools Calculation'!VAI$1,0),"")</f>
        <v/>
      </c>
      <c r="VAI123" s="50" t="str">
        <f>_xlfn.IFNA(VLOOKUP($B123,Schools,'HP Schools Calculation'!VAJ$1,0),"")</f>
        <v/>
      </c>
      <c r="VAJ123" s="50" t="str">
        <f>_xlfn.IFNA(VLOOKUP($B123,Schools,'HP Schools Calculation'!VAK$1,0),"")</f>
        <v/>
      </c>
      <c r="VAK123" s="50" t="str">
        <f>_xlfn.IFNA(VLOOKUP($B123,Schools,'HP Schools Calculation'!VAL$1,0),"")</f>
        <v/>
      </c>
      <c r="VAL123" s="50" t="str">
        <f>_xlfn.IFNA(VLOOKUP($B123,Schools,'HP Schools Calculation'!VAM$1,0),"")</f>
        <v/>
      </c>
      <c r="VAM123" s="50" t="str">
        <f>_xlfn.IFNA(VLOOKUP($B123,Schools,'HP Schools Calculation'!VAN$1,0),"")</f>
        <v/>
      </c>
      <c r="VAN123" s="50" t="str">
        <f>_xlfn.IFNA(VLOOKUP($B123,Schools,'HP Schools Calculation'!VAO$1,0),"")</f>
        <v/>
      </c>
      <c r="VAO123" s="50" t="str">
        <f>_xlfn.IFNA(VLOOKUP($B123,Schools,'HP Schools Calculation'!VAP$1,0),"")</f>
        <v/>
      </c>
      <c r="VAP123" s="50" t="str">
        <f>_xlfn.IFNA(VLOOKUP($B123,Schools,'HP Schools Calculation'!VAQ$1,0),"")</f>
        <v/>
      </c>
      <c r="VAQ123" s="50" t="str">
        <f>_xlfn.IFNA(VLOOKUP($B123,Schools,'HP Schools Calculation'!VAR$1,0),"")</f>
        <v/>
      </c>
      <c r="VAR123" s="50" t="str">
        <f>_xlfn.IFNA(VLOOKUP($B123,Schools,'HP Schools Calculation'!VAS$1,0),"")</f>
        <v/>
      </c>
      <c r="VAS123" s="50" t="str">
        <f>_xlfn.IFNA(VLOOKUP($B123,Schools,'HP Schools Calculation'!VAT$1,0),"")</f>
        <v/>
      </c>
      <c r="VAT123" s="50" t="str">
        <f>_xlfn.IFNA(VLOOKUP($B123,Schools,'HP Schools Calculation'!VAU$1,0),"")</f>
        <v/>
      </c>
      <c r="VAU123" s="50" t="str">
        <f>_xlfn.IFNA(VLOOKUP($B123,Schools,'HP Schools Calculation'!VAV$1,0),"")</f>
        <v/>
      </c>
      <c r="VAV123" s="50" t="str">
        <f>_xlfn.IFNA(VLOOKUP($B123,Schools,'HP Schools Calculation'!VAW$1,0),"")</f>
        <v/>
      </c>
      <c r="VAW123" s="50" t="str">
        <f>_xlfn.IFNA(VLOOKUP($B123,Schools,'HP Schools Calculation'!VAX$1,0),"")</f>
        <v/>
      </c>
      <c r="VAX123" s="50" t="str">
        <f>_xlfn.IFNA(VLOOKUP($B123,Schools,'HP Schools Calculation'!VAY$1,0),"")</f>
        <v/>
      </c>
      <c r="VAY123" s="50" t="str">
        <f>_xlfn.IFNA(VLOOKUP($B123,Schools,'HP Schools Calculation'!VAZ$1,0),"")</f>
        <v/>
      </c>
      <c r="VAZ123" s="50" t="str">
        <f>_xlfn.IFNA(VLOOKUP($B123,Schools,'HP Schools Calculation'!VBA$1,0),"")</f>
        <v/>
      </c>
      <c r="VBA123" s="50" t="str">
        <f>_xlfn.IFNA(VLOOKUP($B123,Schools,'HP Schools Calculation'!VBB$1,0),"")</f>
        <v/>
      </c>
      <c r="VBB123" s="50" t="str">
        <f>_xlfn.IFNA(VLOOKUP($B123,Schools,'HP Schools Calculation'!VBC$1,0),"")</f>
        <v/>
      </c>
      <c r="VBC123" s="50" t="str">
        <f>_xlfn.IFNA(VLOOKUP($B123,Schools,'HP Schools Calculation'!VBD$1,0),"")</f>
        <v/>
      </c>
      <c r="VBD123" s="50" t="str">
        <f>_xlfn.IFNA(VLOOKUP($B123,Schools,'HP Schools Calculation'!VBE$1,0),"")</f>
        <v/>
      </c>
      <c r="VBE123" s="50" t="str">
        <f>_xlfn.IFNA(VLOOKUP($B123,Schools,'HP Schools Calculation'!VBF$1,0),"")</f>
        <v/>
      </c>
      <c r="VBF123" s="50" t="str">
        <f>_xlfn.IFNA(VLOOKUP($B123,Schools,'HP Schools Calculation'!VBG$1,0),"")</f>
        <v/>
      </c>
      <c r="VBG123" s="50" t="str">
        <f>_xlfn.IFNA(VLOOKUP($B123,Schools,'HP Schools Calculation'!VBH$1,0),"")</f>
        <v/>
      </c>
      <c r="VBH123" s="50" t="str">
        <f>_xlfn.IFNA(VLOOKUP($B123,Schools,'HP Schools Calculation'!VBI$1,0),"")</f>
        <v/>
      </c>
      <c r="VBI123" s="50" t="str">
        <f>_xlfn.IFNA(VLOOKUP($B123,Schools,'HP Schools Calculation'!VBJ$1,0),"")</f>
        <v/>
      </c>
      <c r="VBJ123" s="50" t="str">
        <f>_xlfn.IFNA(VLOOKUP($B123,Schools,'HP Schools Calculation'!VBK$1,0),"")</f>
        <v/>
      </c>
      <c r="VBK123" s="50" t="str">
        <f>_xlfn.IFNA(VLOOKUP($B123,Schools,'HP Schools Calculation'!VBL$1,0),"")</f>
        <v/>
      </c>
      <c r="VBL123" s="50" t="str">
        <f>_xlfn.IFNA(VLOOKUP($B123,Schools,'HP Schools Calculation'!VBM$1,0),"")</f>
        <v/>
      </c>
      <c r="VBM123" s="50" t="str">
        <f>_xlfn.IFNA(VLOOKUP($B123,Schools,'HP Schools Calculation'!VBN$1,0),"")</f>
        <v/>
      </c>
      <c r="VBN123" s="50" t="str">
        <f>_xlfn.IFNA(VLOOKUP($B123,Schools,'HP Schools Calculation'!VBO$1,0),"")</f>
        <v/>
      </c>
      <c r="VBO123" s="50" t="str">
        <f>_xlfn.IFNA(VLOOKUP($B123,Schools,'HP Schools Calculation'!VBP$1,0),"")</f>
        <v/>
      </c>
      <c r="VBP123" s="50" t="str">
        <f>_xlfn.IFNA(VLOOKUP($B123,Schools,'HP Schools Calculation'!VBQ$1,0),"")</f>
        <v/>
      </c>
      <c r="VBQ123" s="50" t="str">
        <f>_xlfn.IFNA(VLOOKUP($B123,Schools,'HP Schools Calculation'!VBR$1,0),"")</f>
        <v/>
      </c>
      <c r="VBR123" s="50" t="str">
        <f>_xlfn.IFNA(VLOOKUP($B123,Schools,'HP Schools Calculation'!VBS$1,0),"")</f>
        <v/>
      </c>
      <c r="VBS123" s="50" t="str">
        <f>_xlfn.IFNA(VLOOKUP($B123,Schools,'HP Schools Calculation'!VBT$1,0),"")</f>
        <v/>
      </c>
      <c r="VBT123" s="50" t="str">
        <f>_xlfn.IFNA(VLOOKUP($B123,Schools,'HP Schools Calculation'!VBU$1,0),"")</f>
        <v/>
      </c>
      <c r="VBU123" s="50" t="str">
        <f>_xlfn.IFNA(VLOOKUP($B123,Schools,'HP Schools Calculation'!VBV$1,0),"")</f>
        <v/>
      </c>
      <c r="VBV123" s="50" t="str">
        <f>_xlfn.IFNA(VLOOKUP($B123,Schools,'HP Schools Calculation'!VBW$1,0),"")</f>
        <v/>
      </c>
      <c r="VBW123" s="50" t="str">
        <f>_xlfn.IFNA(VLOOKUP($B123,Schools,'HP Schools Calculation'!VBX$1,0),"")</f>
        <v/>
      </c>
      <c r="VBX123" s="50" t="str">
        <f>_xlfn.IFNA(VLOOKUP($B123,Schools,'HP Schools Calculation'!VBY$1,0),"")</f>
        <v/>
      </c>
      <c r="VBY123" s="50" t="str">
        <f>_xlfn.IFNA(VLOOKUP($B123,Schools,'HP Schools Calculation'!VBZ$1,0),"")</f>
        <v/>
      </c>
      <c r="VBZ123" s="50" t="str">
        <f>_xlfn.IFNA(VLOOKUP($B123,Schools,'HP Schools Calculation'!VCA$1,0),"")</f>
        <v/>
      </c>
      <c r="VCA123" s="50" t="str">
        <f>_xlfn.IFNA(VLOOKUP($B123,Schools,'HP Schools Calculation'!VCB$1,0),"")</f>
        <v/>
      </c>
      <c r="VCB123" s="50" t="str">
        <f>_xlfn.IFNA(VLOOKUP($B123,Schools,'HP Schools Calculation'!VCC$1,0),"")</f>
        <v/>
      </c>
      <c r="VCC123" s="50" t="str">
        <f>_xlfn.IFNA(VLOOKUP($B123,Schools,'HP Schools Calculation'!VCD$1,0),"")</f>
        <v/>
      </c>
      <c r="VCD123" s="50" t="str">
        <f>_xlfn.IFNA(VLOOKUP($B123,Schools,'HP Schools Calculation'!VCE$1,0),"")</f>
        <v/>
      </c>
      <c r="VCE123" s="50" t="str">
        <f>_xlfn.IFNA(VLOOKUP($B123,Schools,'HP Schools Calculation'!VCF$1,0),"")</f>
        <v/>
      </c>
      <c r="VCF123" s="50" t="str">
        <f>_xlfn.IFNA(VLOOKUP($B123,Schools,'HP Schools Calculation'!VCG$1,0),"")</f>
        <v/>
      </c>
      <c r="VCG123" s="50" t="str">
        <f>_xlfn.IFNA(VLOOKUP($B123,Schools,'HP Schools Calculation'!VCH$1,0),"")</f>
        <v/>
      </c>
      <c r="VCH123" s="50" t="str">
        <f>_xlfn.IFNA(VLOOKUP($B123,Schools,'HP Schools Calculation'!VCI$1,0),"")</f>
        <v/>
      </c>
      <c r="VCI123" s="50" t="str">
        <f>_xlfn.IFNA(VLOOKUP($B123,Schools,'HP Schools Calculation'!VCJ$1,0),"")</f>
        <v/>
      </c>
      <c r="VCJ123" s="50" t="str">
        <f>_xlfn.IFNA(VLOOKUP($B123,Schools,'HP Schools Calculation'!VCK$1,0),"")</f>
        <v/>
      </c>
      <c r="VCK123" s="50" t="str">
        <f>_xlfn.IFNA(VLOOKUP($B123,Schools,'HP Schools Calculation'!VCL$1,0),"")</f>
        <v/>
      </c>
      <c r="VCL123" s="50" t="str">
        <f>_xlfn.IFNA(VLOOKUP($B123,Schools,'HP Schools Calculation'!VCM$1,0),"")</f>
        <v/>
      </c>
      <c r="VCM123" s="50" t="str">
        <f>_xlfn.IFNA(VLOOKUP($B123,Schools,'HP Schools Calculation'!VCN$1,0),"")</f>
        <v/>
      </c>
      <c r="VCN123" s="50" t="str">
        <f>_xlfn.IFNA(VLOOKUP($B123,Schools,'HP Schools Calculation'!VCO$1,0),"")</f>
        <v/>
      </c>
      <c r="VCO123" s="50" t="str">
        <f>_xlfn.IFNA(VLOOKUP($B123,Schools,'HP Schools Calculation'!VCP$1,0),"")</f>
        <v/>
      </c>
      <c r="VCP123" s="50" t="str">
        <f>_xlfn.IFNA(VLOOKUP($B123,Schools,'HP Schools Calculation'!VCQ$1,0),"")</f>
        <v/>
      </c>
      <c r="VCQ123" s="50" t="str">
        <f>_xlfn.IFNA(VLOOKUP($B123,Schools,'HP Schools Calculation'!VCR$1,0),"")</f>
        <v/>
      </c>
      <c r="VCR123" s="50" t="str">
        <f>_xlfn.IFNA(VLOOKUP($B123,Schools,'HP Schools Calculation'!VCS$1,0),"")</f>
        <v/>
      </c>
      <c r="VCS123" s="50" t="str">
        <f>_xlfn.IFNA(VLOOKUP($B123,Schools,'HP Schools Calculation'!VCT$1,0),"")</f>
        <v/>
      </c>
      <c r="VCT123" s="50" t="str">
        <f>_xlfn.IFNA(VLOOKUP($B123,Schools,'HP Schools Calculation'!VCU$1,0),"")</f>
        <v/>
      </c>
      <c r="VCU123" s="50" t="str">
        <f>_xlfn.IFNA(VLOOKUP($B123,Schools,'HP Schools Calculation'!VCV$1,0),"")</f>
        <v/>
      </c>
      <c r="VCV123" s="50" t="str">
        <f>_xlfn.IFNA(VLOOKUP($B123,Schools,'HP Schools Calculation'!VCW$1,0),"")</f>
        <v/>
      </c>
      <c r="VCW123" s="50" t="str">
        <f>_xlfn.IFNA(VLOOKUP($B123,Schools,'HP Schools Calculation'!VCX$1,0),"")</f>
        <v/>
      </c>
      <c r="VCX123" s="50" t="str">
        <f>_xlfn.IFNA(VLOOKUP($B123,Schools,'HP Schools Calculation'!VCY$1,0),"")</f>
        <v/>
      </c>
      <c r="VCY123" s="50" t="str">
        <f>_xlfn.IFNA(VLOOKUP($B123,Schools,'HP Schools Calculation'!VCZ$1,0),"")</f>
        <v/>
      </c>
      <c r="VCZ123" s="50" t="str">
        <f>_xlfn.IFNA(VLOOKUP($B123,Schools,'HP Schools Calculation'!VDA$1,0),"")</f>
        <v/>
      </c>
      <c r="VDA123" s="50" t="str">
        <f>_xlfn.IFNA(VLOOKUP($B123,Schools,'HP Schools Calculation'!VDB$1,0),"")</f>
        <v/>
      </c>
      <c r="VDB123" s="50" t="str">
        <f>_xlfn.IFNA(VLOOKUP($B123,Schools,'HP Schools Calculation'!VDC$1,0),"")</f>
        <v/>
      </c>
      <c r="VDC123" s="50" t="str">
        <f>_xlfn.IFNA(VLOOKUP($B123,Schools,'HP Schools Calculation'!VDD$1,0),"")</f>
        <v/>
      </c>
      <c r="VDD123" s="50" t="str">
        <f>_xlfn.IFNA(VLOOKUP($B123,Schools,'HP Schools Calculation'!VDE$1,0),"")</f>
        <v/>
      </c>
      <c r="VDE123" s="50" t="str">
        <f>_xlfn.IFNA(VLOOKUP($B123,Schools,'HP Schools Calculation'!VDF$1,0),"")</f>
        <v/>
      </c>
      <c r="VDF123" s="50" t="str">
        <f>_xlfn.IFNA(VLOOKUP($B123,Schools,'HP Schools Calculation'!VDG$1,0),"")</f>
        <v/>
      </c>
      <c r="VDG123" s="50" t="str">
        <f>_xlfn.IFNA(VLOOKUP($B123,Schools,'HP Schools Calculation'!VDH$1,0),"")</f>
        <v/>
      </c>
      <c r="VDH123" s="50" t="str">
        <f>_xlfn.IFNA(VLOOKUP($B123,Schools,'HP Schools Calculation'!VDI$1,0),"")</f>
        <v/>
      </c>
      <c r="VDI123" s="50" t="str">
        <f>_xlfn.IFNA(VLOOKUP($B123,Schools,'HP Schools Calculation'!VDJ$1,0),"")</f>
        <v/>
      </c>
      <c r="VDJ123" s="50" t="str">
        <f>_xlfn.IFNA(VLOOKUP($B123,Schools,'HP Schools Calculation'!VDK$1,0),"")</f>
        <v/>
      </c>
      <c r="VDK123" s="50" t="str">
        <f>_xlfn.IFNA(VLOOKUP($B123,Schools,'HP Schools Calculation'!VDL$1,0),"")</f>
        <v/>
      </c>
      <c r="VDL123" s="50" t="str">
        <f>_xlfn.IFNA(VLOOKUP($B123,Schools,'HP Schools Calculation'!VDM$1,0),"")</f>
        <v/>
      </c>
      <c r="VDM123" s="50" t="str">
        <f>_xlfn.IFNA(VLOOKUP($B123,Schools,'HP Schools Calculation'!VDN$1,0),"")</f>
        <v/>
      </c>
      <c r="VDN123" s="50" t="str">
        <f>_xlfn.IFNA(VLOOKUP($B123,Schools,'HP Schools Calculation'!VDO$1,0),"")</f>
        <v/>
      </c>
      <c r="VDO123" s="50" t="str">
        <f>_xlfn.IFNA(VLOOKUP($B123,Schools,'HP Schools Calculation'!VDP$1,0),"")</f>
        <v/>
      </c>
      <c r="VDP123" s="50" t="str">
        <f>_xlfn.IFNA(VLOOKUP($B123,Schools,'HP Schools Calculation'!VDQ$1,0),"")</f>
        <v/>
      </c>
      <c r="VDQ123" s="50" t="str">
        <f>_xlfn.IFNA(VLOOKUP($B123,Schools,'HP Schools Calculation'!VDR$1,0),"")</f>
        <v/>
      </c>
      <c r="VDR123" s="50" t="str">
        <f>_xlfn.IFNA(VLOOKUP($B123,Schools,'HP Schools Calculation'!VDS$1,0),"")</f>
        <v/>
      </c>
      <c r="VDS123" s="50" t="str">
        <f>_xlfn.IFNA(VLOOKUP($B123,Schools,'HP Schools Calculation'!VDT$1,0),"")</f>
        <v/>
      </c>
      <c r="VDT123" s="50" t="str">
        <f>_xlfn.IFNA(VLOOKUP($B123,Schools,'HP Schools Calculation'!VDU$1,0),"")</f>
        <v/>
      </c>
      <c r="VDU123" s="50" t="str">
        <f>_xlfn.IFNA(VLOOKUP($B123,Schools,'HP Schools Calculation'!VDV$1,0),"")</f>
        <v/>
      </c>
      <c r="VDV123" s="50" t="str">
        <f>_xlfn.IFNA(VLOOKUP($B123,Schools,'HP Schools Calculation'!VDW$1,0),"")</f>
        <v/>
      </c>
      <c r="VDW123" s="50" t="str">
        <f>_xlfn.IFNA(VLOOKUP($B123,Schools,'HP Schools Calculation'!VDX$1,0),"")</f>
        <v/>
      </c>
      <c r="VDX123" s="50" t="str">
        <f>_xlfn.IFNA(VLOOKUP($B123,Schools,'HP Schools Calculation'!VDY$1,0),"")</f>
        <v/>
      </c>
      <c r="VDY123" s="50" t="str">
        <f>_xlfn.IFNA(VLOOKUP($B123,Schools,'HP Schools Calculation'!VDZ$1,0),"")</f>
        <v/>
      </c>
      <c r="VDZ123" s="50" t="str">
        <f>_xlfn.IFNA(VLOOKUP($B123,Schools,'HP Schools Calculation'!VEA$1,0),"")</f>
        <v/>
      </c>
      <c r="VEA123" s="50" t="str">
        <f>_xlfn.IFNA(VLOOKUP($B123,Schools,'HP Schools Calculation'!VEB$1,0),"")</f>
        <v/>
      </c>
      <c r="VEB123" s="50" t="str">
        <f>_xlfn.IFNA(VLOOKUP($B123,Schools,'HP Schools Calculation'!VEC$1,0),"")</f>
        <v/>
      </c>
      <c r="VEC123" s="50" t="str">
        <f>_xlfn.IFNA(VLOOKUP($B123,Schools,'HP Schools Calculation'!VED$1,0),"")</f>
        <v/>
      </c>
      <c r="VED123" s="50" t="str">
        <f>_xlfn.IFNA(VLOOKUP($B123,Schools,'HP Schools Calculation'!VEE$1,0),"")</f>
        <v/>
      </c>
      <c r="VEE123" s="50" t="str">
        <f>_xlfn.IFNA(VLOOKUP($B123,Schools,'HP Schools Calculation'!VEF$1,0),"")</f>
        <v/>
      </c>
      <c r="VEF123" s="50" t="str">
        <f>_xlfn.IFNA(VLOOKUP($B123,Schools,'HP Schools Calculation'!VEG$1,0),"")</f>
        <v/>
      </c>
      <c r="VEG123" s="50" t="str">
        <f>_xlfn.IFNA(VLOOKUP($B123,Schools,'HP Schools Calculation'!VEH$1,0),"")</f>
        <v/>
      </c>
      <c r="VEH123" s="50" t="str">
        <f>_xlfn.IFNA(VLOOKUP($B123,Schools,'HP Schools Calculation'!VEI$1,0),"")</f>
        <v/>
      </c>
      <c r="VEI123" s="50" t="str">
        <f>_xlfn.IFNA(VLOOKUP($B123,Schools,'HP Schools Calculation'!VEJ$1,0),"")</f>
        <v/>
      </c>
      <c r="VEJ123" s="50" t="str">
        <f>_xlfn.IFNA(VLOOKUP($B123,Schools,'HP Schools Calculation'!VEK$1,0),"")</f>
        <v/>
      </c>
      <c r="VEK123" s="50" t="str">
        <f>_xlfn.IFNA(VLOOKUP($B123,Schools,'HP Schools Calculation'!VEL$1,0),"")</f>
        <v/>
      </c>
      <c r="VEL123" s="50" t="str">
        <f>_xlfn.IFNA(VLOOKUP($B123,Schools,'HP Schools Calculation'!VEM$1,0),"")</f>
        <v/>
      </c>
      <c r="VEM123" s="50" t="str">
        <f>_xlfn.IFNA(VLOOKUP($B123,Schools,'HP Schools Calculation'!VEN$1,0),"")</f>
        <v/>
      </c>
      <c r="VEN123" s="50" t="str">
        <f>_xlfn.IFNA(VLOOKUP($B123,Schools,'HP Schools Calculation'!VEO$1,0),"")</f>
        <v/>
      </c>
      <c r="VEO123" s="50" t="str">
        <f>_xlfn.IFNA(VLOOKUP($B123,Schools,'HP Schools Calculation'!VEP$1,0),"")</f>
        <v/>
      </c>
      <c r="VEP123" s="50" t="str">
        <f>_xlfn.IFNA(VLOOKUP($B123,Schools,'HP Schools Calculation'!VEQ$1,0),"")</f>
        <v/>
      </c>
      <c r="VEQ123" s="50" t="str">
        <f>_xlfn.IFNA(VLOOKUP($B123,Schools,'HP Schools Calculation'!VER$1,0),"")</f>
        <v/>
      </c>
      <c r="VER123" s="50" t="str">
        <f>_xlfn.IFNA(VLOOKUP($B123,Schools,'HP Schools Calculation'!VES$1,0),"")</f>
        <v/>
      </c>
      <c r="VES123" s="50" t="str">
        <f>_xlfn.IFNA(VLOOKUP($B123,Schools,'HP Schools Calculation'!VET$1,0),"")</f>
        <v/>
      </c>
      <c r="VET123" s="50" t="str">
        <f>_xlfn.IFNA(VLOOKUP($B123,Schools,'HP Schools Calculation'!VEU$1,0),"")</f>
        <v/>
      </c>
      <c r="VEU123" s="50" t="str">
        <f>_xlfn.IFNA(VLOOKUP($B123,Schools,'HP Schools Calculation'!VEV$1,0),"")</f>
        <v/>
      </c>
      <c r="VEV123" s="50" t="str">
        <f>_xlfn.IFNA(VLOOKUP($B123,Schools,'HP Schools Calculation'!VEW$1,0),"")</f>
        <v/>
      </c>
      <c r="VEW123" s="50" t="str">
        <f>_xlfn.IFNA(VLOOKUP($B123,Schools,'HP Schools Calculation'!VEX$1,0),"")</f>
        <v/>
      </c>
      <c r="VEX123" s="50" t="str">
        <f>_xlfn.IFNA(VLOOKUP($B123,Schools,'HP Schools Calculation'!VEY$1,0),"")</f>
        <v/>
      </c>
      <c r="VEY123" s="50" t="str">
        <f>_xlfn.IFNA(VLOOKUP($B123,Schools,'HP Schools Calculation'!VEZ$1,0),"")</f>
        <v/>
      </c>
      <c r="VEZ123" s="50" t="str">
        <f>_xlfn.IFNA(VLOOKUP($B123,Schools,'HP Schools Calculation'!VFA$1,0),"")</f>
        <v/>
      </c>
      <c r="VFA123" s="50" t="str">
        <f>_xlfn.IFNA(VLOOKUP($B123,Schools,'HP Schools Calculation'!VFB$1,0),"")</f>
        <v/>
      </c>
      <c r="VFB123" s="50" t="str">
        <f>_xlfn.IFNA(VLOOKUP($B123,Schools,'HP Schools Calculation'!VFC$1,0),"")</f>
        <v/>
      </c>
      <c r="VFC123" s="50" t="str">
        <f>_xlfn.IFNA(VLOOKUP($B123,Schools,'HP Schools Calculation'!VFD$1,0),"")</f>
        <v/>
      </c>
      <c r="VFD123" s="50" t="str">
        <f>_xlfn.IFNA(VLOOKUP($B123,Schools,'HP Schools Calculation'!VFE$1,0),"")</f>
        <v/>
      </c>
      <c r="VFE123" s="50" t="str">
        <f>_xlfn.IFNA(VLOOKUP($B123,Schools,'HP Schools Calculation'!VFF$1,0),"")</f>
        <v/>
      </c>
      <c r="VFF123" s="50" t="str">
        <f>_xlfn.IFNA(VLOOKUP($B123,Schools,'HP Schools Calculation'!VFG$1,0),"")</f>
        <v/>
      </c>
      <c r="VFG123" s="50" t="str">
        <f>_xlfn.IFNA(VLOOKUP($B123,Schools,'HP Schools Calculation'!VFH$1,0),"")</f>
        <v/>
      </c>
      <c r="VFH123" s="50" t="str">
        <f>_xlfn.IFNA(VLOOKUP($B123,Schools,'HP Schools Calculation'!VFI$1,0),"")</f>
        <v/>
      </c>
      <c r="VFI123" s="50" t="str">
        <f>_xlfn.IFNA(VLOOKUP($B123,Schools,'HP Schools Calculation'!VFJ$1,0),"")</f>
        <v/>
      </c>
      <c r="VFJ123" s="50" t="str">
        <f>_xlfn.IFNA(VLOOKUP($B123,Schools,'HP Schools Calculation'!VFK$1,0),"")</f>
        <v/>
      </c>
      <c r="VFK123" s="50" t="str">
        <f>_xlfn.IFNA(VLOOKUP($B123,Schools,'HP Schools Calculation'!VFL$1,0),"")</f>
        <v/>
      </c>
      <c r="VFL123" s="50" t="str">
        <f>_xlfn.IFNA(VLOOKUP($B123,Schools,'HP Schools Calculation'!VFM$1,0),"")</f>
        <v/>
      </c>
      <c r="VFM123" s="50" t="str">
        <f>_xlfn.IFNA(VLOOKUP($B123,Schools,'HP Schools Calculation'!VFN$1,0),"")</f>
        <v/>
      </c>
      <c r="VFN123" s="50" t="str">
        <f>_xlfn.IFNA(VLOOKUP($B123,Schools,'HP Schools Calculation'!VFO$1,0),"")</f>
        <v/>
      </c>
      <c r="VFO123" s="50" t="str">
        <f>_xlfn.IFNA(VLOOKUP($B123,Schools,'HP Schools Calculation'!VFP$1,0),"")</f>
        <v/>
      </c>
      <c r="VFP123" s="50" t="str">
        <f>_xlfn.IFNA(VLOOKUP($B123,Schools,'HP Schools Calculation'!VFQ$1,0),"")</f>
        <v/>
      </c>
      <c r="VFQ123" s="50" t="str">
        <f>_xlfn.IFNA(VLOOKUP($B123,Schools,'HP Schools Calculation'!VFR$1,0),"")</f>
        <v/>
      </c>
      <c r="VFR123" s="50" t="str">
        <f>_xlfn.IFNA(VLOOKUP($B123,Schools,'HP Schools Calculation'!VFS$1,0),"")</f>
        <v/>
      </c>
      <c r="VFS123" s="50" t="str">
        <f>_xlfn.IFNA(VLOOKUP($B123,Schools,'HP Schools Calculation'!VFT$1,0),"")</f>
        <v/>
      </c>
      <c r="VFT123" s="50" t="str">
        <f>_xlfn.IFNA(VLOOKUP($B123,Schools,'HP Schools Calculation'!VFU$1,0),"")</f>
        <v/>
      </c>
      <c r="VFU123" s="50" t="str">
        <f>_xlfn.IFNA(VLOOKUP($B123,Schools,'HP Schools Calculation'!VFV$1,0),"")</f>
        <v/>
      </c>
      <c r="VFV123" s="50" t="str">
        <f>_xlfn.IFNA(VLOOKUP($B123,Schools,'HP Schools Calculation'!VFW$1,0),"")</f>
        <v/>
      </c>
      <c r="VFW123" s="50" t="str">
        <f>_xlfn.IFNA(VLOOKUP($B123,Schools,'HP Schools Calculation'!VFX$1,0),"")</f>
        <v/>
      </c>
      <c r="VFX123" s="50" t="str">
        <f>_xlfn.IFNA(VLOOKUP($B123,Schools,'HP Schools Calculation'!VFY$1,0),"")</f>
        <v/>
      </c>
      <c r="VFY123" s="50" t="str">
        <f>_xlfn.IFNA(VLOOKUP($B123,Schools,'HP Schools Calculation'!VFZ$1,0),"")</f>
        <v/>
      </c>
      <c r="VFZ123" s="50" t="str">
        <f>_xlfn.IFNA(VLOOKUP($B123,Schools,'HP Schools Calculation'!VGA$1,0),"")</f>
        <v/>
      </c>
      <c r="VGA123" s="50" t="str">
        <f>_xlfn.IFNA(VLOOKUP($B123,Schools,'HP Schools Calculation'!VGB$1,0),"")</f>
        <v/>
      </c>
      <c r="VGB123" s="50" t="str">
        <f>_xlfn.IFNA(VLOOKUP($B123,Schools,'HP Schools Calculation'!VGC$1,0),"")</f>
        <v/>
      </c>
      <c r="VGC123" s="50" t="str">
        <f>_xlfn.IFNA(VLOOKUP($B123,Schools,'HP Schools Calculation'!VGD$1,0),"")</f>
        <v/>
      </c>
      <c r="VGD123" s="50" t="str">
        <f>_xlfn.IFNA(VLOOKUP($B123,Schools,'HP Schools Calculation'!VGE$1,0),"")</f>
        <v/>
      </c>
      <c r="VGE123" s="50" t="str">
        <f>_xlfn.IFNA(VLOOKUP($B123,Schools,'HP Schools Calculation'!VGF$1,0),"")</f>
        <v/>
      </c>
      <c r="VGF123" s="50" t="str">
        <f>_xlfn.IFNA(VLOOKUP($B123,Schools,'HP Schools Calculation'!VGG$1,0),"")</f>
        <v/>
      </c>
      <c r="VGG123" s="50" t="str">
        <f>_xlfn.IFNA(VLOOKUP($B123,Schools,'HP Schools Calculation'!VGH$1,0),"")</f>
        <v/>
      </c>
      <c r="VGH123" s="50" t="str">
        <f>_xlfn.IFNA(VLOOKUP($B123,Schools,'HP Schools Calculation'!VGI$1,0),"")</f>
        <v/>
      </c>
      <c r="VGI123" s="50" t="str">
        <f>_xlfn.IFNA(VLOOKUP($B123,Schools,'HP Schools Calculation'!VGJ$1,0),"")</f>
        <v/>
      </c>
      <c r="VGJ123" s="50" t="str">
        <f>_xlfn.IFNA(VLOOKUP($B123,Schools,'HP Schools Calculation'!VGK$1,0),"")</f>
        <v/>
      </c>
      <c r="VGK123" s="50" t="str">
        <f>_xlfn.IFNA(VLOOKUP($B123,Schools,'HP Schools Calculation'!VGL$1,0),"")</f>
        <v/>
      </c>
      <c r="VGL123" s="50" t="str">
        <f>_xlfn.IFNA(VLOOKUP($B123,Schools,'HP Schools Calculation'!VGM$1,0),"")</f>
        <v/>
      </c>
      <c r="VGM123" s="50" t="str">
        <f>_xlfn.IFNA(VLOOKUP($B123,Schools,'HP Schools Calculation'!VGN$1,0),"")</f>
        <v/>
      </c>
      <c r="VGN123" s="50" t="str">
        <f>_xlfn.IFNA(VLOOKUP($B123,Schools,'HP Schools Calculation'!VGO$1,0),"")</f>
        <v/>
      </c>
      <c r="VGO123" s="50" t="str">
        <f>_xlfn.IFNA(VLOOKUP($B123,Schools,'HP Schools Calculation'!VGP$1,0),"")</f>
        <v/>
      </c>
      <c r="VGP123" s="50" t="str">
        <f>_xlfn.IFNA(VLOOKUP($B123,Schools,'HP Schools Calculation'!VGQ$1,0),"")</f>
        <v/>
      </c>
      <c r="VGQ123" s="50" t="str">
        <f>_xlfn.IFNA(VLOOKUP($B123,Schools,'HP Schools Calculation'!VGR$1,0),"")</f>
        <v/>
      </c>
      <c r="VGR123" s="50" t="str">
        <f>_xlfn.IFNA(VLOOKUP($B123,Schools,'HP Schools Calculation'!VGS$1,0),"")</f>
        <v/>
      </c>
      <c r="VGS123" s="50" t="str">
        <f>_xlfn.IFNA(VLOOKUP($B123,Schools,'HP Schools Calculation'!VGT$1,0),"")</f>
        <v/>
      </c>
      <c r="VGT123" s="50" t="str">
        <f>_xlfn.IFNA(VLOOKUP($B123,Schools,'HP Schools Calculation'!VGU$1,0),"")</f>
        <v/>
      </c>
      <c r="VGU123" s="50" t="str">
        <f>_xlfn.IFNA(VLOOKUP($B123,Schools,'HP Schools Calculation'!VGV$1,0),"")</f>
        <v/>
      </c>
      <c r="VGV123" s="50" t="str">
        <f>_xlfn.IFNA(VLOOKUP($B123,Schools,'HP Schools Calculation'!VGW$1,0),"")</f>
        <v/>
      </c>
      <c r="VGW123" s="50" t="str">
        <f>_xlfn.IFNA(VLOOKUP($B123,Schools,'HP Schools Calculation'!VGX$1,0),"")</f>
        <v/>
      </c>
      <c r="VGX123" s="50" t="str">
        <f>_xlfn.IFNA(VLOOKUP($B123,Schools,'HP Schools Calculation'!VGY$1,0),"")</f>
        <v/>
      </c>
      <c r="VGY123" s="50" t="str">
        <f>_xlfn.IFNA(VLOOKUP($B123,Schools,'HP Schools Calculation'!VGZ$1,0),"")</f>
        <v/>
      </c>
      <c r="VGZ123" s="50" t="str">
        <f>_xlfn.IFNA(VLOOKUP($B123,Schools,'HP Schools Calculation'!VHA$1,0),"")</f>
        <v/>
      </c>
      <c r="VHA123" s="50" t="str">
        <f>_xlfn.IFNA(VLOOKUP($B123,Schools,'HP Schools Calculation'!VHB$1,0),"")</f>
        <v/>
      </c>
      <c r="VHB123" s="50" t="str">
        <f>_xlfn.IFNA(VLOOKUP($B123,Schools,'HP Schools Calculation'!VHC$1,0),"")</f>
        <v/>
      </c>
      <c r="VHC123" s="50" t="str">
        <f>_xlfn.IFNA(VLOOKUP($B123,Schools,'HP Schools Calculation'!VHD$1,0),"")</f>
        <v/>
      </c>
      <c r="VHD123" s="50" t="str">
        <f>_xlfn.IFNA(VLOOKUP($B123,Schools,'HP Schools Calculation'!VHE$1,0),"")</f>
        <v/>
      </c>
      <c r="VHE123" s="50" t="str">
        <f>_xlfn.IFNA(VLOOKUP($B123,Schools,'HP Schools Calculation'!VHF$1,0),"")</f>
        <v/>
      </c>
      <c r="VHF123" s="50" t="str">
        <f>_xlfn.IFNA(VLOOKUP($B123,Schools,'HP Schools Calculation'!VHG$1,0),"")</f>
        <v/>
      </c>
      <c r="VHG123" s="50" t="str">
        <f>_xlfn.IFNA(VLOOKUP($B123,Schools,'HP Schools Calculation'!VHH$1,0),"")</f>
        <v/>
      </c>
      <c r="VHH123" s="50" t="str">
        <f>_xlfn.IFNA(VLOOKUP($B123,Schools,'HP Schools Calculation'!VHI$1,0),"")</f>
        <v/>
      </c>
      <c r="VHI123" s="50" t="str">
        <f>_xlfn.IFNA(VLOOKUP($B123,Schools,'HP Schools Calculation'!VHJ$1,0),"")</f>
        <v/>
      </c>
      <c r="VHJ123" s="50" t="str">
        <f>_xlfn.IFNA(VLOOKUP($B123,Schools,'HP Schools Calculation'!VHK$1,0),"")</f>
        <v/>
      </c>
      <c r="VHK123" s="50" t="str">
        <f>_xlfn.IFNA(VLOOKUP($B123,Schools,'HP Schools Calculation'!VHL$1,0),"")</f>
        <v/>
      </c>
      <c r="VHL123" s="50" t="str">
        <f>_xlfn.IFNA(VLOOKUP($B123,Schools,'HP Schools Calculation'!VHM$1,0),"")</f>
        <v/>
      </c>
      <c r="VHM123" s="50" t="str">
        <f>_xlfn.IFNA(VLOOKUP($B123,Schools,'HP Schools Calculation'!VHN$1,0),"")</f>
        <v/>
      </c>
      <c r="VHN123" s="50" t="str">
        <f>_xlfn.IFNA(VLOOKUP($B123,Schools,'HP Schools Calculation'!VHO$1,0),"")</f>
        <v/>
      </c>
      <c r="VHO123" s="50" t="str">
        <f>_xlfn.IFNA(VLOOKUP($B123,Schools,'HP Schools Calculation'!VHP$1,0),"")</f>
        <v/>
      </c>
      <c r="VHP123" s="50" t="str">
        <f>_xlfn.IFNA(VLOOKUP($B123,Schools,'HP Schools Calculation'!VHQ$1,0),"")</f>
        <v/>
      </c>
      <c r="VHQ123" s="50" t="str">
        <f>_xlfn.IFNA(VLOOKUP($B123,Schools,'HP Schools Calculation'!VHR$1,0),"")</f>
        <v/>
      </c>
      <c r="VHR123" s="50" t="str">
        <f>_xlfn.IFNA(VLOOKUP($B123,Schools,'HP Schools Calculation'!VHS$1,0),"")</f>
        <v/>
      </c>
      <c r="VHS123" s="50" t="str">
        <f>_xlfn.IFNA(VLOOKUP($B123,Schools,'HP Schools Calculation'!VHT$1,0),"")</f>
        <v/>
      </c>
      <c r="VHT123" s="50" t="str">
        <f>_xlfn.IFNA(VLOOKUP($B123,Schools,'HP Schools Calculation'!VHU$1,0),"")</f>
        <v/>
      </c>
      <c r="VHU123" s="50" t="str">
        <f>_xlfn.IFNA(VLOOKUP($B123,Schools,'HP Schools Calculation'!VHV$1,0),"")</f>
        <v/>
      </c>
      <c r="VHV123" s="50" t="str">
        <f>_xlfn.IFNA(VLOOKUP($B123,Schools,'HP Schools Calculation'!VHW$1,0),"")</f>
        <v/>
      </c>
      <c r="VHW123" s="50" t="str">
        <f>_xlfn.IFNA(VLOOKUP($B123,Schools,'HP Schools Calculation'!VHX$1,0),"")</f>
        <v/>
      </c>
      <c r="VHX123" s="50" t="str">
        <f>_xlfn.IFNA(VLOOKUP($B123,Schools,'HP Schools Calculation'!VHY$1,0),"")</f>
        <v/>
      </c>
      <c r="VHY123" s="50" t="str">
        <f>_xlfn.IFNA(VLOOKUP($B123,Schools,'HP Schools Calculation'!VHZ$1,0),"")</f>
        <v/>
      </c>
      <c r="VHZ123" s="50" t="str">
        <f>_xlfn.IFNA(VLOOKUP($B123,Schools,'HP Schools Calculation'!VIA$1,0),"")</f>
        <v/>
      </c>
      <c r="VIA123" s="50" t="str">
        <f>_xlfn.IFNA(VLOOKUP($B123,Schools,'HP Schools Calculation'!VIB$1,0),"")</f>
        <v/>
      </c>
      <c r="VIB123" s="50" t="str">
        <f>_xlfn.IFNA(VLOOKUP($B123,Schools,'HP Schools Calculation'!VIC$1,0),"")</f>
        <v/>
      </c>
      <c r="VIC123" s="50" t="str">
        <f>_xlfn.IFNA(VLOOKUP($B123,Schools,'HP Schools Calculation'!VID$1,0),"")</f>
        <v/>
      </c>
      <c r="VID123" s="50" t="str">
        <f>_xlfn.IFNA(VLOOKUP($B123,Schools,'HP Schools Calculation'!VIE$1,0),"")</f>
        <v/>
      </c>
      <c r="VIE123" s="50" t="str">
        <f>_xlfn.IFNA(VLOOKUP($B123,Schools,'HP Schools Calculation'!VIF$1,0),"")</f>
        <v/>
      </c>
      <c r="VIF123" s="50" t="str">
        <f>_xlfn.IFNA(VLOOKUP($B123,Schools,'HP Schools Calculation'!VIG$1,0),"")</f>
        <v/>
      </c>
      <c r="VIG123" s="50" t="str">
        <f>_xlfn.IFNA(VLOOKUP($B123,Schools,'HP Schools Calculation'!VIH$1,0),"")</f>
        <v/>
      </c>
      <c r="VIH123" s="50" t="str">
        <f>_xlfn.IFNA(VLOOKUP($B123,Schools,'HP Schools Calculation'!VII$1,0),"")</f>
        <v/>
      </c>
      <c r="VII123" s="50" t="str">
        <f>_xlfn.IFNA(VLOOKUP($B123,Schools,'HP Schools Calculation'!VIJ$1,0),"")</f>
        <v/>
      </c>
      <c r="VIJ123" s="50" t="str">
        <f>_xlfn.IFNA(VLOOKUP($B123,Schools,'HP Schools Calculation'!VIK$1,0),"")</f>
        <v/>
      </c>
      <c r="VIK123" s="50" t="str">
        <f>_xlfn.IFNA(VLOOKUP($B123,Schools,'HP Schools Calculation'!VIL$1,0),"")</f>
        <v/>
      </c>
      <c r="VIL123" s="50" t="str">
        <f>_xlfn.IFNA(VLOOKUP($B123,Schools,'HP Schools Calculation'!VIM$1,0),"")</f>
        <v/>
      </c>
      <c r="VIM123" s="50" t="str">
        <f>_xlfn.IFNA(VLOOKUP($B123,Schools,'HP Schools Calculation'!VIN$1,0),"")</f>
        <v/>
      </c>
      <c r="VIN123" s="50" t="str">
        <f>_xlfn.IFNA(VLOOKUP($B123,Schools,'HP Schools Calculation'!VIO$1,0),"")</f>
        <v/>
      </c>
      <c r="VIO123" s="50" t="str">
        <f>_xlfn.IFNA(VLOOKUP($B123,Schools,'HP Schools Calculation'!VIP$1,0),"")</f>
        <v/>
      </c>
      <c r="VIP123" s="50" t="str">
        <f>_xlfn.IFNA(VLOOKUP($B123,Schools,'HP Schools Calculation'!VIQ$1,0),"")</f>
        <v/>
      </c>
      <c r="VIQ123" s="50" t="str">
        <f>_xlfn.IFNA(VLOOKUP($B123,Schools,'HP Schools Calculation'!VIR$1,0),"")</f>
        <v/>
      </c>
      <c r="VIR123" s="50" t="str">
        <f>_xlfn.IFNA(VLOOKUP($B123,Schools,'HP Schools Calculation'!VIS$1,0),"")</f>
        <v/>
      </c>
      <c r="VIS123" s="50" t="str">
        <f>_xlfn.IFNA(VLOOKUP($B123,Schools,'HP Schools Calculation'!VIT$1,0),"")</f>
        <v/>
      </c>
      <c r="VIT123" s="50" t="str">
        <f>_xlfn.IFNA(VLOOKUP($B123,Schools,'HP Schools Calculation'!VIU$1,0),"")</f>
        <v/>
      </c>
      <c r="VIU123" s="50" t="str">
        <f>_xlfn.IFNA(VLOOKUP($B123,Schools,'HP Schools Calculation'!VIV$1,0),"")</f>
        <v/>
      </c>
      <c r="VIV123" s="50" t="str">
        <f>_xlfn.IFNA(VLOOKUP($B123,Schools,'HP Schools Calculation'!VIW$1,0),"")</f>
        <v/>
      </c>
      <c r="VIW123" s="50" t="str">
        <f>_xlfn.IFNA(VLOOKUP($B123,Schools,'HP Schools Calculation'!VIX$1,0),"")</f>
        <v/>
      </c>
      <c r="VIX123" s="50" t="str">
        <f>_xlfn.IFNA(VLOOKUP($B123,Schools,'HP Schools Calculation'!VIY$1,0),"")</f>
        <v/>
      </c>
      <c r="VIY123" s="50" t="str">
        <f>_xlfn.IFNA(VLOOKUP($B123,Schools,'HP Schools Calculation'!VIZ$1,0),"")</f>
        <v/>
      </c>
      <c r="VIZ123" s="50" t="str">
        <f>_xlfn.IFNA(VLOOKUP($B123,Schools,'HP Schools Calculation'!VJA$1,0),"")</f>
        <v/>
      </c>
      <c r="VJA123" s="50" t="str">
        <f>_xlfn.IFNA(VLOOKUP($B123,Schools,'HP Schools Calculation'!VJB$1,0),"")</f>
        <v/>
      </c>
      <c r="VJB123" s="50" t="str">
        <f>_xlfn.IFNA(VLOOKUP($B123,Schools,'HP Schools Calculation'!VJC$1,0),"")</f>
        <v/>
      </c>
      <c r="VJC123" s="50" t="str">
        <f>_xlfn.IFNA(VLOOKUP($B123,Schools,'HP Schools Calculation'!VJD$1,0),"")</f>
        <v/>
      </c>
      <c r="VJD123" s="50" t="str">
        <f>_xlfn.IFNA(VLOOKUP($B123,Schools,'HP Schools Calculation'!VJE$1,0),"")</f>
        <v/>
      </c>
      <c r="VJE123" s="50" t="str">
        <f>_xlfn.IFNA(VLOOKUP($B123,Schools,'HP Schools Calculation'!VJF$1,0),"")</f>
        <v/>
      </c>
      <c r="VJF123" s="50" t="str">
        <f>_xlfn.IFNA(VLOOKUP($B123,Schools,'HP Schools Calculation'!VJG$1,0),"")</f>
        <v/>
      </c>
      <c r="VJG123" s="50" t="str">
        <f>_xlfn.IFNA(VLOOKUP($B123,Schools,'HP Schools Calculation'!VJH$1,0),"")</f>
        <v/>
      </c>
      <c r="VJH123" s="50" t="str">
        <f>_xlfn.IFNA(VLOOKUP($B123,Schools,'HP Schools Calculation'!VJI$1,0),"")</f>
        <v/>
      </c>
      <c r="VJI123" s="50" t="str">
        <f>_xlfn.IFNA(VLOOKUP($B123,Schools,'HP Schools Calculation'!VJJ$1,0),"")</f>
        <v/>
      </c>
      <c r="VJJ123" s="50" t="str">
        <f>_xlfn.IFNA(VLOOKUP($B123,Schools,'HP Schools Calculation'!VJK$1,0),"")</f>
        <v/>
      </c>
      <c r="VJK123" s="50" t="str">
        <f>_xlfn.IFNA(VLOOKUP($B123,Schools,'HP Schools Calculation'!VJL$1,0),"")</f>
        <v/>
      </c>
      <c r="VJL123" s="50" t="str">
        <f>_xlfn.IFNA(VLOOKUP($B123,Schools,'HP Schools Calculation'!VJM$1,0),"")</f>
        <v/>
      </c>
      <c r="VJM123" s="50" t="str">
        <f>_xlfn.IFNA(VLOOKUP($B123,Schools,'HP Schools Calculation'!VJN$1,0),"")</f>
        <v/>
      </c>
      <c r="VJN123" s="50" t="str">
        <f>_xlfn.IFNA(VLOOKUP($B123,Schools,'HP Schools Calculation'!VJO$1,0),"")</f>
        <v/>
      </c>
      <c r="VJO123" s="50" t="str">
        <f>_xlfn.IFNA(VLOOKUP($B123,Schools,'HP Schools Calculation'!VJP$1,0),"")</f>
        <v/>
      </c>
      <c r="VJP123" s="50" t="str">
        <f>_xlfn.IFNA(VLOOKUP($B123,Schools,'HP Schools Calculation'!VJQ$1,0),"")</f>
        <v/>
      </c>
      <c r="VJQ123" s="50" t="str">
        <f>_xlfn.IFNA(VLOOKUP($B123,Schools,'HP Schools Calculation'!VJR$1,0),"")</f>
        <v/>
      </c>
      <c r="VJR123" s="50" t="str">
        <f>_xlfn.IFNA(VLOOKUP($B123,Schools,'HP Schools Calculation'!VJS$1,0),"")</f>
        <v/>
      </c>
      <c r="VJS123" s="50" t="str">
        <f>_xlfn.IFNA(VLOOKUP($B123,Schools,'HP Schools Calculation'!VJT$1,0),"")</f>
        <v/>
      </c>
      <c r="VJT123" s="50" t="str">
        <f>_xlfn.IFNA(VLOOKUP($B123,Schools,'HP Schools Calculation'!VJU$1,0),"")</f>
        <v/>
      </c>
      <c r="VJU123" s="50" t="str">
        <f>_xlfn.IFNA(VLOOKUP($B123,Schools,'HP Schools Calculation'!VJV$1,0),"")</f>
        <v/>
      </c>
      <c r="VJV123" s="50" t="str">
        <f>_xlfn.IFNA(VLOOKUP($B123,Schools,'HP Schools Calculation'!VJW$1,0),"")</f>
        <v/>
      </c>
      <c r="VJW123" s="50" t="str">
        <f>_xlfn.IFNA(VLOOKUP($B123,Schools,'HP Schools Calculation'!VJX$1,0),"")</f>
        <v/>
      </c>
      <c r="VJX123" s="50" t="str">
        <f>_xlfn.IFNA(VLOOKUP($B123,Schools,'HP Schools Calculation'!VJY$1,0),"")</f>
        <v/>
      </c>
      <c r="VJY123" s="50" t="str">
        <f>_xlfn.IFNA(VLOOKUP($B123,Schools,'HP Schools Calculation'!VJZ$1,0),"")</f>
        <v/>
      </c>
      <c r="VJZ123" s="50" t="str">
        <f>_xlfn.IFNA(VLOOKUP($B123,Schools,'HP Schools Calculation'!VKA$1,0),"")</f>
        <v/>
      </c>
      <c r="VKA123" s="50" t="str">
        <f>_xlfn.IFNA(VLOOKUP($B123,Schools,'HP Schools Calculation'!VKB$1,0),"")</f>
        <v/>
      </c>
      <c r="VKB123" s="50" t="str">
        <f>_xlfn.IFNA(VLOOKUP($B123,Schools,'HP Schools Calculation'!VKC$1,0),"")</f>
        <v/>
      </c>
      <c r="VKC123" s="50" t="str">
        <f>_xlfn.IFNA(VLOOKUP($B123,Schools,'HP Schools Calculation'!VKD$1,0),"")</f>
        <v/>
      </c>
      <c r="VKD123" s="50" t="str">
        <f>_xlfn.IFNA(VLOOKUP($B123,Schools,'HP Schools Calculation'!VKE$1,0),"")</f>
        <v/>
      </c>
      <c r="VKE123" s="50" t="str">
        <f>_xlfn.IFNA(VLOOKUP($B123,Schools,'HP Schools Calculation'!VKF$1,0),"")</f>
        <v/>
      </c>
      <c r="VKF123" s="50" t="str">
        <f>_xlfn.IFNA(VLOOKUP($B123,Schools,'HP Schools Calculation'!VKG$1,0),"")</f>
        <v/>
      </c>
      <c r="VKG123" s="50" t="str">
        <f>_xlfn.IFNA(VLOOKUP($B123,Schools,'HP Schools Calculation'!VKH$1,0),"")</f>
        <v/>
      </c>
      <c r="VKH123" s="50" t="str">
        <f>_xlfn.IFNA(VLOOKUP($B123,Schools,'HP Schools Calculation'!VKI$1,0),"")</f>
        <v/>
      </c>
      <c r="VKI123" s="50" t="str">
        <f>_xlfn.IFNA(VLOOKUP($B123,Schools,'HP Schools Calculation'!VKJ$1,0),"")</f>
        <v/>
      </c>
      <c r="VKJ123" s="50" t="str">
        <f>_xlfn.IFNA(VLOOKUP($B123,Schools,'HP Schools Calculation'!VKK$1,0),"")</f>
        <v/>
      </c>
      <c r="VKK123" s="50" t="str">
        <f>_xlfn.IFNA(VLOOKUP($B123,Schools,'HP Schools Calculation'!VKL$1,0),"")</f>
        <v/>
      </c>
      <c r="VKL123" s="50" t="str">
        <f>_xlfn.IFNA(VLOOKUP($B123,Schools,'HP Schools Calculation'!VKM$1,0),"")</f>
        <v/>
      </c>
      <c r="VKM123" s="50" t="str">
        <f>_xlfn.IFNA(VLOOKUP($B123,Schools,'HP Schools Calculation'!VKN$1,0),"")</f>
        <v/>
      </c>
      <c r="VKN123" s="50" t="str">
        <f>_xlfn.IFNA(VLOOKUP($B123,Schools,'HP Schools Calculation'!VKO$1,0),"")</f>
        <v/>
      </c>
      <c r="VKO123" s="50" t="str">
        <f>_xlfn.IFNA(VLOOKUP($B123,Schools,'HP Schools Calculation'!VKP$1,0),"")</f>
        <v/>
      </c>
      <c r="VKP123" s="50" t="str">
        <f>_xlfn.IFNA(VLOOKUP($B123,Schools,'HP Schools Calculation'!VKQ$1,0),"")</f>
        <v/>
      </c>
      <c r="VKQ123" s="50" t="str">
        <f>_xlfn.IFNA(VLOOKUP($B123,Schools,'HP Schools Calculation'!VKR$1,0),"")</f>
        <v/>
      </c>
      <c r="VKR123" s="50" t="str">
        <f>_xlfn.IFNA(VLOOKUP($B123,Schools,'HP Schools Calculation'!VKS$1,0),"")</f>
        <v/>
      </c>
      <c r="VKS123" s="50" t="str">
        <f>_xlfn.IFNA(VLOOKUP($B123,Schools,'HP Schools Calculation'!VKT$1,0),"")</f>
        <v/>
      </c>
      <c r="VKT123" s="50" t="str">
        <f>_xlfn.IFNA(VLOOKUP($B123,Schools,'HP Schools Calculation'!VKU$1,0),"")</f>
        <v/>
      </c>
      <c r="VKU123" s="50" t="str">
        <f>_xlfn.IFNA(VLOOKUP($B123,Schools,'HP Schools Calculation'!VKV$1,0),"")</f>
        <v/>
      </c>
      <c r="VKV123" s="50" t="str">
        <f>_xlfn.IFNA(VLOOKUP($B123,Schools,'HP Schools Calculation'!VKW$1,0),"")</f>
        <v/>
      </c>
      <c r="VKW123" s="50" t="str">
        <f>_xlfn.IFNA(VLOOKUP($B123,Schools,'HP Schools Calculation'!VKX$1,0),"")</f>
        <v/>
      </c>
      <c r="VKX123" s="50" t="str">
        <f>_xlfn.IFNA(VLOOKUP($B123,Schools,'HP Schools Calculation'!VKY$1,0),"")</f>
        <v/>
      </c>
      <c r="VKY123" s="50" t="str">
        <f>_xlfn.IFNA(VLOOKUP($B123,Schools,'HP Schools Calculation'!VKZ$1,0),"")</f>
        <v/>
      </c>
      <c r="VKZ123" s="50" t="str">
        <f>_xlfn.IFNA(VLOOKUP($B123,Schools,'HP Schools Calculation'!VLA$1,0),"")</f>
        <v/>
      </c>
      <c r="VLA123" s="50" t="str">
        <f>_xlfn.IFNA(VLOOKUP($B123,Schools,'HP Schools Calculation'!VLB$1,0),"")</f>
        <v/>
      </c>
      <c r="VLB123" s="50" t="str">
        <f>_xlfn.IFNA(VLOOKUP($B123,Schools,'HP Schools Calculation'!VLC$1,0),"")</f>
        <v/>
      </c>
      <c r="VLC123" s="50" t="str">
        <f>_xlfn.IFNA(VLOOKUP($B123,Schools,'HP Schools Calculation'!VLD$1,0),"")</f>
        <v/>
      </c>
      <c r="VLD123" s="50" t="str">
        <f>_xlfn.IFNA(VLOOKUP($B123,Schools,'HP Schools Calculation'!VLE$1,0),"")</f>
        <v/>
      </c>
      <c r="VLE123" s="50" t="str">
        <f>_xlfn.IFNA(VLOOKUP($B123,Schools,'HP Schools Calculation'!VLF$1,0),"")</f>
        <v/>
      </c>
      <c r="VLF123" s="50" t="str">
        <f>_xlfn.IFNA(VLOOKUP($B123,Schools,'HP Schools Calculation'!VLG$1,0),"")</f>
        <v/>
      </c>
      <c r="VLG123" s="50" t="str">
        <f>_xlfn.IFNA(VLOOKUP($B123,Schools,'HP Schools Calculation'!VLH$1,0),"")</f>
        <v/>
      </c>
      <c r="VLH123" s="50" t="str">
        <f>_xlfn.IFNA(VLOOKUP($B123,Schools,'HP Schools Calculation'!VLI$1,0),"")</f>
        <v/>
      </c>
      <c r="VLI123" s="50" t="str">
        <f>_xlfn.IFNA(VLOOKUP($B123,Schools,'HP Schools Calculation'!VLJ$1,0),"")</f>
        <v/>
      </c>
      <c r="VLJ123" s="50" t="str">
        <f>_xlfn.IFNA(VLOOKUP($B123,Schools,'HP Schools Calculation'!VLK$1,0),"")</f>
        <v/>
      </c>
      <c r="VLK123" s="50" t="str">
        <f>_xlfn.IFNA(VLOOKUP($B123,Schools,'HP Schools Calculation'!VLL$1,0),"")</f>
        <v/>
      </c>
      <c r="VLL123" s="50" t="str">
        <f>_xlfn.IFNA(VLOOKUP($B123,Schools,'HP Schools Calculation'!VLM$1,0),"")</f>
        <v/>
      </c>
      <c r="VLM123" s="50" t="str">
        <f>_xlfn.IFNA(VLOOKUP($B123,Schools,'HP Schools Calculation'!VLN$1,0),"")</f>
        <v/>
      </c>
      <c r="VLN123" s="50" t="str">
        <f>_xlfn.IFNA(VLOOKUP($B123,Schools,'HP Schools Calculation'!VLO$1,0),"")</f>
        <v/>
      </c>
      <c r="VLO123" s="50" t="str">
        <f>_xlfn.IFNA(VLOOKUP($B123,Schools,'HP Schools Calculation'!VLP$1,0),"")</f>
        <v/>
      </c>
      <c r="VLP123" s="50" t="str">
        <f>_xlfn.IFNA(VLOOKUP($B123,Schools,'HP Schools Calculation'!VLQ$1,0),"")</f>
        <v/>
      </c>
      <c r="VLQ123" s="50" t="str">
        <f>_xlfn.IFNA(VLOOKUP($B123,Schools,'HP Schools Calculation'!VLR$1,0),"")</f>
        <v/>
      </c>
      <c r="VLR123" s="50" t="str">
        <f>_xlfn.IFNA(VLOOKUP($B123,Schools,'HP Schools Calculation'!VLS$1,0),"")</f>
        <v/>
      </c>
      <c r="VLS123" s="50" t="str">
        <f>_xlfn.IFNA(VLOOKUP($B123,Schools,'HP Schools Calculation'!VLT$1,0),"")</f>
        <v/>
      </c>
      <c r="VLT123" s="50" t="str">
        <f>_xlfn.IFNA(VLOOKUP($B123,Schools,'HP Schools Calculation'!VLU$1,0),"")</f>
        <v/>
      </c>
      <c r="VLU123" s="50" t="str">
        <f>_xlfn.IFNA(VLOOKUP($B123,Schools,'HP Schools Calculation'!VLV$1,0),"")</f>
        <v/>
      </c>
      <c r="VLV123" s="50" t="str">
        <f>_xlfn.IFNA(VLOOKUP($B123,Schools,'HP Schools Calculation'!VLW$1,0),"")</f>
        <v/>
      </c>
      <c r="VLW123" s="50" t="str">
        <f>_xlfn.IFNA(VLOOKUP($B123,Schools,'HP Schools Calculation'!VLX$1,0),"")</f>
        <v/>
      </c>
      <c r="VLX123" s="50" t="str">
        <f>_xlfn.IFNA(VLOOKUP($B123,Schools,'HP Schools Calculation'!VLY$1,0),"")</f>
        <v/>
      </c>
      <c r="VLY123" s="50" t="str">
        <f>_xlfn.IFNA(VLOOKUP($B123,Schools,'HP Schools Calculation'!VLZ$1,0),"")</f>
        <v/>
      </c>
      <c r="VLZ123" s="50" t="str">
        <f>_xlfn.IFNA(VLOOKUP($B123,Schools,'HP Schools Calculation'!VMA$1,0),"")</f>
        <v/>
      </c>
      <c r="VMA123" s="50" t="str">
        <f>_xlfn.IFNA(VLOOKUP($B123,Schools,'HP Schools Calculation'!VMB$1,0),"")</f>
        <v/>
      </c>
      <c r="VMB123" s="50" t="str">
        <f>_xlfn.IFNA(VLOOKUP($B123,Schools,'HP Schools Calculation'!VMC$1,0),"")</f>
        <v/>
      </c>
      <c r="VMC123" s="50" t="str">
        <f>_xlfn.IFNA(VLOOKUP($B123,Schools,'HP Schools Calculation'!VMD$1,0),"")</f>
        <v/>
      </c>
      <c r="VMD123" s="50" t="str">
        <f>_xlfn.IFNA(VLOOKUP($B123,Schools,'HP Schools Calculation'!VME$1,0),"")</f>
        <v/>
      </c>
      <c r="VME123" s="50" t="str">
        <f>_xlfn.IFNA(VLOOKUP($B123,Schools,'HP Schools Calculation'!VMF$1,0),"")</f>
        <v/>
      </c>
      <c r="VMF123" s="50" t="str">
        <f>_xlfn.IFNA(VLOOKUP($B123,Schools,'HP Schools Calculation'!VMG$1,0),"")</f>
        <v/>
      </c>
      <c r="VMG123" s="50" t="str">
        <f>_xlfn.IFNA(VLOOKUP($B123,Schools,'HP Schools Calculation'!VMH$1,0),"")</f>
        <v/>
      </c>
      <c r="VMH123" s="50" t="str">
        <f>_xlfn.IFNA(VLOOKUP($B123,Schools,'HP Schools Calculation'!VMI$1,0),"")</f>
        <v/>
      </c>
      <c r="VMI123" s="50" t="str">
        <f>_xlfn.IFNA(VLOOKUP($B123,Schools,'HP Schools Calculation'!VMJ$1,0),"")</f>
        <v/>
      </c>
      <c r="VMJ123" s="50" t="str">
        <f>_xlfn.IFNA(VLOOKUP($B123,Schools,'HP Schools Calculation'!VMK$1,0),"")</f>
        <v/>
      </c>
      <c r="VMK123" s="50" t="str">
        <f>_xlfn.IFNA(VLOOKUP($B123,Schools,'HP Schools Calculation'!VML$1,0),"")</f>
        <v/>
      </c>
      <c r="VML123" s="50" t="str">
        <f>_xlfn.IFNA(VLOOKUP($B123,Schools,'HP Schools Calculation'!VMM$1,0),"")</f>
        <v/>
      </c>
      <c r="VMM123" s="50" t="str">
        <f>_xlfn.IFNA(VLOOKUP($B123,Schools,'HP Schools Calculation'!VMN$1,0),"")</f>
        <v/>
      </c>
      <c r="VMN123" s="50" t="str">
        <f>_xlfn.IFNA(VLOOKUP($B123,Schools,'HP Schools Calculation'!VMO$1,0),"")</f>
        <v/>
      </c>
      <c r="VMO123" s="50" t="str">
        <f>_xlfn.IFNA(VLOOKUP($B123,Schools,'HP Schools Calculation'!VMP$1,0),"")</f>
        <v/>
      </c>
      <c r="VMP123" s="50" t="str">
        <f>_xlfn.IFNA(VLOOKUP($B123,Schools,'HP Schools Calculation'!VMQ$1,0),"")</f>
        <v/>
      </c>
      <c r="VMQ123" s="50" t="str">
        <f>_xlfn.IFNA(VLOOKUP($B123,Schools,'HP Schools Calculation'!VMR$1,0),"")</f>
        <v/>
      </c>
      <c r="VMR123" s="50" t="str">
        <f>_xlfn.IFNA(VLOOKUP($B123,Schools,'HP Schools Calculation'!VMS$1,0),"")</f>
        <v/>
      </c>
      <c r="VMS123" s="50" t="str">
        <f>_xlfn.IFNA(VLOOKUP($B123,Schools,'HP Schools Calculation'!VMT$1,0),"")</f>
        <v/>
      </c>
      <c r="VMT123" s="50" t="str">
        <f>_xlfn.IFNA(VLOOKUP($B123,Schools,'HP Schools Calculation'!VMU$1,0),"")</f>
        <v/>
      </c>
      <c r="VMU123" s="50" t="str">
        <f>_xlfn.IFNA(VLOOKUP($B123,Schools,'HP Schools Calculation'!VMV$1,0),"")</f>
        <v/>
      </c>
      <c r="VMV123" s="50" t="str">
        <f>_xlfn.IFNA(VLOOKUP($B123,Schools,'HP Schools Calculation'!VMW$1,0),"")</f>
        <v/>
      </c>
      <c r="VMW123" s="50" t="str">
        <f>_xlfn.IFNA(VLOOKUP($B123,Schools,'HP Schools Calculation'!VMX$1,0),"")</f>
        <v/>
      </c>
      <c r="VMX123" s="50" t="str">
        <f>_xlfn.IFNA(VLOOKUP($B123,Schools,'HP Schools Calculation'!VMY$1,0),"")</f>
        <v/>
      </c>
      <c r="VMY123" s="50" t="str">
        <f>_xlfn.IFNA(VLOOKUP($B123,Schools,'HP Schools Calculation'!VMZ$1,0),"")</f>
        <v/>
      </c>
      <c r="VMZ123" s="50" t="str">
        <f>_xlfn.IFNA(VLOOKUP($B123,Schools,'HP Schools Calculation'!VNA$1,0),"")</f>
        <v/>
      </c>
      <c r="VNA123" s="50" t="str">
        <f>_xlfn.IFNA(VLOOKUP($B123,Schools,'HP Schools Calculation'!VNB$1,0),"")</f>
        <v/>
      </c>
      <c r="VNB123" s="50" t="str">
        <f>_xlfn.IFNA(VLOOKUP($B123,Schools,'HP Schools Calculation'!VNC$1,0),"")</f>
        <v/>
      </c>
      <c r="VNC123" s="50" t="str">
        <f>_xlfn.IFNA(VLOOKUP($B123,Schools,'HP Schools Calculation'!VND$1,0),"")</f>
        <v/>
      </c>
      <c r="VND123" s="50" t="str">
        <f>_xlfn.IFNA(VLOOKUP($B123,Schools,'HP Schools Calculation'!VNE$1,0),"")</f>
        <v/>
      </c>
      <c r="VNE123" s="50" t="str">
        <f>_xlfn.IFNA(VLOOKUP($B123,Schools,'HP Schools Calculation'!VNF$1,0),"")</f>
        <v/>
      </c>
      <c r="VNF123" s="50" t="str">
        <f>_xlfn.IFNA(VLOOKUP($B123,Schools,'HP Schools Calculation'!VNG$1,0),"")</f>
        <v/>
      </c>
      <c r="VNG123" s="50" t="str">
        <f>_xlfn.IFNA(VLOOKUP($B123,Schools,'HP Schools Calculation'!VNH$1,0),"")</f>
        <v/>
      </c>
      <c r="VNH123" s="50" t="str">
        <f>_xlfn.IFNA(VLOOKUP($B123,Schools,'HP Schools Calculation'!VNI$1,0),"")</f>
        <v/>
      </c>
      <c r="VNI123" s="50" t="str">
        <f>_xlfn.IFNA(VLOOKUP($B123,Schools,'HP Schools Calculation'!VNJ$1,0),"")</f>
        <v/>
      </c>
      <c r="VNJ123" s="50" t="str">
        <f>_xlfn.IFNA(VLOOKUP($B123,Schools,'HP Schools Calculation'!VNK$1,0),"")</f>
        <v/>
      </c>
      <c r="VNK123" s="50" t="str">
        <f>_xlfn.IFNA(VLOOKUP($B123,Schools,'HP Schools Calculation'!VNL$1,0),"")</f>
        <v/>
      </c>
      <c r="VNL123" s="50" t="str">
        <f>_xlfn.IFNA(VLOOKUP($B123,Schools,'HP Schools Calculation'!VNM$1,0),"")</f>
        <v/>
      </c>
      <c r="VNM123" s="50" t="str">
        <f>_xlfn.IFNA(VLOOKUP($B123,Schools,'HP Schools Calculation'!VNN$1,0),"")</f>
        <v/>
      </c>
      <c r="VNN123" s="50" t="str">
        <f>_xlfn.IFNA(VLOOKUP($B123,Schools,'HP Schools Calculation'!VNO$1,0),"")</f>
        <v/>
      </c>
      <c r="VNO123" s="50" t="str">
        <f>_xlfn.IFNA(VLOOKUP($B123,Schools,'HP Schools Calculation'!VNP$1,0),"")</f>
        <v/>
      </c>
      <c r="VNP123" s="50" t="str">
        <f>_xlfn.IFNA(VLOOKUP($B123,Schools,'HP Schools Calculation'!VNQ$1,0),"")</f>
        <v/>
      </c>
      <c r="VNQ123" s="50" t="str">
        <f>_xlfn.IFNA(VLOOKUP($B123,Schools,'HP Schools Calculation'!VNR$1,0),"")</f>
        <v/>
      </c>
      <c r="VNR123" s="50" t="str">
        <f>_xlfn.IFNA(VLOOKUP($B123,Schools,'HP Schools Calculation'!VNS$1,0),"")</f>
        <v/>
      </c>
      <c r="VNS123" s="50" t="str">
        <f>_xlfn.IFNA(VLOOKUP($B123,Schools,'HP Schools Calculation'!VNT$1,0),"")</f>
        <v/>
      </c>
      <c r="VNT123" s="50" t="str">
        <f>_xlfn.IFNA(VLOOKUP($B123,Schools,'HP Schools Calculation'!VNU$1,0),"")</f>
        <v/>
      </c>
      <c r="VNU123" s="50" t="str">
        <f>_xlfn.IFNA(VLOOKUP($B123,Schools,'HP Schools Calculation'!VNV$1,0),"")</f>
        <v/>
      </c>
      <c r="VNV123" s="50" t="str">
        <f>_xlfn.IFNA(VLOOKUP($B123,Schools,'HP Schools Calculation'!VNW$1,0),"")</f>
        <v/>
      </c>
      <c r="VNW123" s="50" t="str">
        <f>_xlfn.IFNA(VLOOKUP($B123,Schools,'HP Schools Calculation'!VNX$1,0),"")</f>
        <v/>
      </c>
      <c r="VNX123" s="50" t="str">
        <f>_xlfn.IFNA(VLOOKUP($B123,Schools,'HP Schools Calculation'!VNY$1,0),"")</f>
        <v/>
      </c>
      <c r="VNY123" s="50" t="str">
        <f>_xlfn.IFNA(VLOOKUP($B123,Schools,'HP Schools Calculation'!VNZ$1,0),"")</f>
        <v/>
      </c>
      <c r="VNZ123" s="50" t="str">
        <f>_xlfn.IFNA(VLOOKUP($B123,Schools,'HP Schools Calculation'!VOA$1,0),"")</f>
        <v/>
      </c>
      <c r="VOA123" s="50" t="str">
        <f>_xlfn.IFNA(VLOOKUP($B123,Schools,'HP Schools Calculation'!VOB$1,0),"")</f>
        <v/>
      </c>
      <c r="VOB123" s="50" t="str">
        <f>_xlfn.IFNA(VLOOKUP($B123,Schools,'HP Schools Calculation'!VOC$1,0),"")</f>
        <v/>
      </c>
      <c r="VOC123" s="50" t="str">
        <f>_xlfn.IFNA(VLOOKUP($B123,Schools,'HP Schools Calculation'!VOD$1,0),"")</f>
        <v/>
      </c>
      <c r="VOD123" s="50" t="str">
        <f>_xlfn.IFNA(VLOOKUP($B123,Schools,'HP Schools Calculation'!VOE$1,0),"")</f>
        <v/>
      </c>
      <c r="VOE123" s="50" t="str">
        <f>_xlfn.IFNA(VLOOKUP($B123,Schools,'HP Schools Calculation'!VOF$1,0),"")</f>
        <v/>
      </c>
      <c r="VOF123" s="50" t="str">
        <f>_xlfn.IFNA(VLOOKUP($B123,Schools,'HP Schools Calculation'!VOG$1,0),"")</f>
        <v/>
      </c>
      <c r="VOG123" s="50" t="str">
        <f>_xlfn.IFNA(VLOOKUP($B123,Schools,'HP Schools Calculation'!VOH$1,0),"")</f>
        <v/>
      </c>
      <c r="VOH123" s="50" t="str">
        <f>_xlfn.IFNA(VLOOKUP($B123,Schools,'HP Schools Calculation'!VOI$1,0),"")</f>
        <v/>
      </c>
      <c r="VOI123" s="50" t="str">
        <f>_xlfn.IFNA(VLOOKUP($B123,Schools,'HP Schools Calculation'!VOJ$1,0),"")</f>
        <v/>
      </c>
      <c r="VOJ123" s="50" t="str">
        <f>_xlfn.IFNA(VLOOKUP($B123,Schools,'HP Schools Calculation'!VOK$1,0),"")</f>
        <v/>
      </c>
      <c r="VOK123" s="50" t="str">
        <f>_xlfn.IFNA(VLOOKUP($B123,Schools,'HP Schools Calculation'!VOL$1,0),"")</f>
        <v/>
      </c>
      <c r="VOL123" s="50" t="str">
        <f>_xlfn.IFNA(VLOOKUP($B123,Schools,'HP Schools Calculation'!VOM$1,0),"")</f>
        <v/>
      </c>
      <c r="VOM123" s="50" t="str">
        <f>_xlfn.IFNA(VLOOKUP($B123,Schools,'HP Schools Calculation'!VON$1,0),"")</f>
        <v/>
      </c>
      <c r="VON123" s="50" t="str">
        <f>_xlfn.IFNA(VLOOKUP($B123,Schools,'HP Schools Calculation'!VOO$1,0),"")</f>
        <v/>
      </c>
      <c r="VOO123" s="50" t="str">
        <f>_xlfn.IFNA(VLOOKUP($B123,Schools,'HP Schools Calculation'!VOP$1,0),"")</f>
        <v/>
      </c>
      <c r="VOP123" s="50" t="str">
        <f>_xlfn.IFNA(VLOOKUP($B123,Schools,'HP Schools Calculation'!VOQ$1,0),"")</f>
        <v/>
      </c>
      <c r="VOQ123" s="50" t="str">
        <f>_xlfn.IFNA(VLOOKUP($B123,Schools,'HP Schools Calculation'!VOR$1,0),"")</f>
        <v/>
      </c>
      <c r="VOR123" s="50" t="str">
        <f>_xlfn.IFNA(VLOOKUP($B123,Schools,'HP Schools Calculation'!VOS$1,0),"")</f>
        <v/>
      </c>
      <c r="VOS123" s="50" t="str">
        <f>_xlfn.IFNA(VLOOKUP($B123,Schools,'HP Schools Calculation'!VOT$1,0),"")</f>
        <v/>
      </c>
      <c r="VOT123" s="50" t="str">
        <f>_xlfn.IFNA(VLOOKUP($B123,Schools,'HP Schools Calculation'!VOU$1,0),"")</f>
        <v/>
      </c>
      <c r="VOU123" s="50" t="str">
        <f>_xlfn.IFNA(VLOOKUP($B123,Schools,'HP Schools Calculation'!VOV$1,0),"")</f>
        <v/>
      </c>
      <c r="VOV123" s="50" t="str">
        <f>_xlfn.IFNA(VLOOKUP($B123,Schools,'HP Schools Calculation'!VOW$1,0),"")</f>
        <v/>
      </c>
      <c r="VOW123" s="50" t="str">
        <f>_xlfn.IFNA(VLOOKUP($B123,Schools,'HP Schools Calculation'!VOX$1,0),"")</f>
        <v/>
      </c>
      <c r="VOX123" s="50" t="str">
        <f>_xlfn.IFNA(VLOOKUP($B123,Schools,'HP Schools Calculation'!VOY$1,0),"")</f>
        <v/>
      </c>
      <c r="VOY123" s="50" t="str">
        <f>_xlfn.IFNA(VLOOKUP($B123,Schools,'HP Schools Calculation'!VOZ$1,0),"")</f>
        <v/>
      </c>
      <c r="VOZ123" s="50" t="str">
        <f>_xlfn.IFNA(VLOOKUP($B123,Schools,'HP Schools Calculation'!VPA$1,0),"")</f>
        <v/>
      </c>
      <c r="VPA123" s="50" t="str">
        <f>_xlfn.IFNA(VLOOKUP($B123,Schools,'HP Schools Calculation'!VPB$1,0),"")</f>
        <v/>
      </c>
      <c r="VPB123" s="50" t="str">
        <f>_xlfn.IFNA(VLOOKUP($B123,Schools,'HP Schools Calculation'!VPC$1,0),"")</f>
        <v/>
      </c>
      <c r="VPC123" s="50" t="str">
        <f>_xlfn.IFNA(VLOOKUP($B123,Schools,'HP Schools Calculation'!VPD$1,0),"")</f>
        <v/>
      </c>
      <c r="VPD123" s="50" t="str">
        <f>_xlfn.IFNA(VLOOKUP($B123,Schools,'HP Schools Calculation'!VPE$1,0),"")</f>
        <v/>
      </c>
      <c r="VPE123" s="50" t="str">
        <f>_xlfn.IFNA(VLOOKUP($B123,Schools,'HP Schools Calculation'!VPF$1,0),"")</f>
        <v/>
      </c>
      <c r="VPF123" s="50" t="str">
        <f>_xlfn.IFNA(VLOOKUP($B123,Schools,'HP Schools Calculation'!VPG$1,0),"")</f>
        <v/>
      </c>
      <c r="VPG123" s="50" t="str">
        <f>_xlfn.IFNA(VLOOKUP($B123,Schools,'HP Schools Calculation'!VPH$1,0),"")</f>
        <v/>
      </c>
      <c r="VPH123" s="50" t="str">
        <f>_xlfn.IFNA(VLOOKUP($B123,Schools,'HP Schools Calculation'!VPI$1,0),"")</f>
        <v/>
      </c>
      <c r="VPI123" s="50" t="str">
        <f>_xlfn.IFNA(VLOOKUP($B123,Schools,'HP Schools Calculation'!VPJ$1,0),"")</f>
        <v/>
      </c>
      <c r="VPJ123" s="50" t="str">
        <f>_xlfn.IFNA(VLOOKUP($B123,Schools,'HP Schools Calculation'!VPK$1,0),"")</f>
        <v/>
      </c>
      <c r="VPK123" s="50" t="str">
        <f>_xlfn.IFNA(VLOOKUP($B123,Schools,'HP Schools Calculation'!VPL$1,0),"")</f>
        <v/>
      </c>
      <c r="VPL123" s="50" t="str">
        <f>_xlfn.IFNA(VLOOKUP($B123,Schools,'HP Schools Calculation'!VPM$1,0),"")</f>
        <v/>
      </c>
      <c r="VPM123" s="50" t="str">
        <f>_xlfn.IFNA(VLOOKUP($B123,Schools,'HP Schools Calculation'!VPN$1,0),"")</f>
        <v/>
      </c>
      <c r="VPN123" s="50" t="str">
        <f>_xlfn.IFNA(VLOOKUP($B123,Schools,'HP Schools Calculation'!VPO$1,0),"")</f>
        <v/>
      </c>
      <c r="VPO123" s="50" t="str">
        <f>_xlfn.IFNA(VLOOKUP($B123,Schools,'HP Schools Calculation'!VPP$1,0),"")</f>
        <v/>
      </c>
      <c r="VPP123" s="50" t="str">
        <f>_xlfn.IFNA(VLOOKUP($B123,Schools,'HP Schools Calculation'!VPQ$1,0),"")</f>
        <v/>
      </c>
      <c r="VPQ123" s="50" t="str">
        <f>_xlfn.IFNA(VLOOKUP($B123,Schools,'HP Schools Calculation'!VPR$1,0),"")</f>
        <v/>
      </c>
      <c r="VPR123" s="50" t="str">
        <f>_xlfn.IFNA(VLOOKUP($B123,Schools,'HP Schools Calculation'!VPS$1,0),"")</f>
        <v/>
      </c>
      <c r="VPS123" s="50" t="str">
        <f>_xlfn.IFNA(VLOOKUP($B123,Schools,'HP Schools Calculation'!VPT$1,0),"")</f>
        <v/>
      </c>
      <c r="VPT123" s="50" t="str">
        <f>_xlfn.IFNA(VLOOKUP($B123,Schools,'HP Schools Calculation'!VPU$1,0),"")</f>
        <v/>
      </c>
      <c r="VPU123" s="50" t="str">
        <f>_xlfn.IFNA(VLOOKUP($B123,Schools,'HP Schools Calculation'!VPV$1,0),"")</f>
        <v/>
      </c>
      <c r="VPV123" s="50" t="str">
        <f>_xlfn.IFNA(VLOOKUP($B123,Schools,'HP Schools Calculation'!VPW$1,0),"")</f>
        <v/>
      </c>
      <c r="VPW123" s="50" t="str">
        <f>_xlfn.IFNA(VLOOKUP($B123,Schools,'HP Schools Calculation'!VPX$1,0),"")</f>
        <v/>
      </c>
      <c r="VPX123" s="50" t="str">
        <f>_xlfn.IFNA(VLOOKUP($B123,Schools,'HP Schools Calculation'!VPY$1,0),"")</f>
        <v/>
      </c>
      <c r="VPY123" s="50" t="str">
        <f>_xlfn.IFNA(VLOOKUP($B123,Schools,'HP Schools Calculation'!VPZ$1,0),"")</f>
        <v/>
      </c>
      <c r="VPZ123" s="50" t="str">
        <f>_xlfn.IFNA(VLOOKUP($B123,Schools,'HP Schools Calculation'!VQA$1,0),"")</f>
        <v/>
      </c>
      <c r="VQA123" s="50" t="str">
        <f>_xlfn.IFNA(VLOOKUP($B123,Schools,'HP Schools Calculation'!VQB$1,0),"")</f>
        <v/>
      </c>
      <c r="VQB123" s="50" t="str">
        <f>_xlfn.IFNA(VLOOKUP($B123,Schools,'HP Schools Calculation'!VQC$1,0),"")</f>
        <v/>
      </c>
      <c r="VQC123" s="50" t="str">
        <f>_xlfn.IFNA(VLOOKUP($B123,Schools,'HP Schools Calculation'!VQD$1,0),"")</f>
        <v/>
      </c>
      <c r="VQD123" s="50" t="str">
        <f>_xlfn.IFNA(VLOOKUP($B123,Schools,'HP Schools Calculation'!VQE$1,0),"")</f>
        <v/>
      </c>
      <c r="VQE123" s="50" t="str">
        <f>_xlfn.IFNA(VLOOKUP($B123,Schools,'HP Schools Calculation'!VQF$1,0),"")</f>
        <v/>
      </c>
      <c r="VQF123" s="50" t="str">
        <f>_xlfn.IFNA(VLOOKUP($B123,Schools,'HP Schools Calculation'!VQG$1,0),"")</f>
        <v/>
      </c>
      <c r="VQG123" s="50" t="str">
        <f>_xlfn.IFNA(VLOOKUP($B123,Schools,'HP Schools Calculation'!VQH$1,0),"")</f>
        <v/>
      </c>
      <c r="VQH123" s="50" t="str">
        <f>_xlfn.IFNA(VLOOKUP($B123,Schools,'HP Schools Calculation'!VQI$1,0),"")</f>
        <v/>
      </c>
      <c r="VQI123" s="50" t="str">
        <f>_xlfn.IFNA(VLOOKUP($B123,Schools,'HP Schools Calculation'!VQJ$1,0),"")</f>
        <v/>
      </c>
      <c r="VQJ123" s="50" t="str">
        <f>_xlfn.IFNA(VLOOKUP($B123,Schools,'HP Schools Calculation'!VQK$1,0),"")</f>
        <v/>
      </c>
      <c r="VQK123" s="50" t="str">
        <f>_xlfn.IFNA(VLOOKUP($B123,Schools,'HP Schools Calculation'!VQL$1,0),"")</f>
        <v/>
      </c>
      <c r="VQL123" s="50" t="str">
        <f>_xlfn.IFNA(VLOOKUP($B123,Schools,'HP Schools Calculation'!VQM$1,0),"")</f>
        <v/>
      </c>
      <c r="VQM123" s="50" t="str">
        <f>_xlfn.IFNA(VLOOKUP($B123,Schools,'HP Schools Calculation'!VQN$1,0),"")</f>
        <v/>
      </c>
      <c r="VQN123" s="50" t="str">
        <f>_xlfn.IFNA(VLOOKUP($B123,Schools,'HP Schools Calculation'!VQO$1,0),"")</f>
        <v/>
      </c>
      <c r="VQO123" s="50" t="str">
        <f>_xlfn.IFNA(VLOOKUP($B123,Schools,'HP Schools Calculation'!VQP$1,0),"")</f>
        <v/>
      </c>
      <c r="VQP123" s="50" t="str">
        <f>_xlfn.IFNA(VLOOKUP($B123,Schools,'HP Schools Calculation'!VQQ$1,0),"")</f>
        <v/>
      </c>
      <c r="VQQ123" s="50" t="str">
        <f>_xlfn.IFNA(VLOOKUP($B123,Schools,'HP Schools Calculation'!VQR$1,0),"")</f>
        <v/>
      </c>
      <c r="VQR123" s="50" t="str">
        <f>_xlfn.IFNA(VLOOKUP($B123,Schools,'HP Schools Calculation'!VQS$1,0),"")</f>
        <v/>
      </c>
      <c r="VQS123" s="50" t="str">
        <f>_xlfn.IFNA(VLOOKUP($B123,Schools,'HP Schools Calculation'!VQT$1,0),"")</f>
        <v/>
      </c>
      <c r="VQT123" s="50" t="str">
        <f>_xlfn.IFNA(VLOOKUP($B123,Schools,'HP Schools Calculation'!VQU$1,0),"")</f>
        <v/>
      </c>
      <c r="VQU123" s="50" t="str">
        <f>_xlfn.IFNA(VLOOKUP($B123,Schools,'HP Schools Calculation'!VQV$1,0),"")</f>
        <v/>
      </c>
      <c r="VQV123" s="50" t="str">
        <f>_xlfn.IFNA(VLOOKUP($B123,Schools,'HP Schools Calculation'!VQW$1,0),"")</f>
        <v/>
      </c>
      <c r="VQW123" s="50" t="str">
        <f>_xlfn.IFNA(VLOOKUP($B123,Schools,'HP Schools Calculation'!VQX$1,0),"")</f>
        <v/>
      </c>
      <c r="VQX123" s="50" t="str">
        <f>_xlfn.IFNA(VLOOKUP($B123,Schools,'HP Schools Calculation'!VQY$1,0),"")</f>
        <v/>
      </c>
      <c r="VQY123" s="50" t="str">
        <f>_xlfn.IFNA(VLOOKUP($B123,Schools,'HP Schools Calculation'!VQZ$1,0),"")</f>
        <v/>
      </c>
      <c r="VQZ123" s="50" t="str">
        <f>_xlfn.IFNA(VLOOKUP($B123,Schools,'HP Schools Calculation'!VRA$1,0),"")</f>
        <v/>
      </c>
      <c r="VRA123" s="50" t="str">
        <f>_xlfn.IFNA(VLOOKUP($B123,Schools,'HP Schools Calculation'!VRB$1,0),"")</f>
        <v/>
      </c>
      <c r="VRB123" s="50" t="str">
        <f>_xlfn.IFNA(VLOOKUP($B123,Schools,'HP Schools Calculation'!VRC$1,0),"")</f>
        <v/>
      </c>
      <c r="VRC123" s="50" t="str">
        <f>_xlfn.IFNA(VLOOKUP($B123,Schools,'HP Schools Calculation'!VRD$1,0),"")</f>
        <v/>
      </c>
      <c r="VRD123" s="50" t="str">
        <f>_xlfn.IFNA(VLOOKUP($B123,Schools,'HP Schools Calculation'!VRE$1,0),"")</f>
        <v/>
      </c>
      <c r="VRE123" s="50" t="str">
        <f>_xlfn.IFNA(VLOOKUP($B123,Schools,'HP Schools Calculation'!VRF$1,0),"")</f>
        <v/>
      </c>
      <c r="VRF123" s="50" t="str">
        <f>_xlfn.IFNA(VLOOKUP($B123,Schools,'HP Schools Calculation'!VRG$1,0),"")</f>
        <v/>
      </c>
      <c r="VRG123" s="50" t="str">
        <f>_xlfn.IFNA(VLOOKUP($B123,Schools,'HP Schools Calculation'!VRH$1,0),"")</f>
        <v/>
      </c>
      <c r="VRH123" s="50" t="str">
        <f>_xlfn.IFNA(VLOOKUP($B123,Schools,'HP Schools Calculation'!VRI$1,0),"")</f>
        <v/>
      </c>
      <c r="VRI123" s="50" t="str">
        <f>_xlfn.IFNA(VLOOKUP($B123,Schools,'HP Schools Calculation'!VRJ$1,0),"")</f>
        <v/>
      </c>
      <c r="VRJ123" s="50" t="str">
        <f>_xlfn.IFNA(VLOOKUP($B123,Schools,'HP Schools Calculation'!VRK$1,0),"")</f>
        <v/>
      </c>
      <c r="VRK123" s="50" t="str">
        <f>_xlfn.IFNA(VLOOKUP($B123,Schools,'HP Schools Calculation'!VRL$1,0),"")</f>
        <v/>
      </c>
      <c r="VRL123" s="50" t="str">
        <f>_xlfn.IFNA(VLOOKUP($B123,Schools,'HP Schools Calculation'!VRM$1,0),"")</f>
        <v/>
      </c>
      <c r="VRM123" s="50" t="str">
        <f>_xlfn.IFNA(VLOOKUP($B123,Schools,'HP Schools Calculation'!VRN$1,0),"")</f>
        <v/>
      </c>
      <c r="VRN123" s="50" t="str">
        <f>_xlfn.IFNA(VLOOKUP($B123,Schools,'HP Schools Calculation'!VRO$1,0),"")</f>
        <v/>
      </c>
      <c r="VRO123" s="50" t="str">
        <f>_xlfn.IFNA(VLOOKUP($B123,Schools,'HP Schools Calculation'!VRP$1,0),"")</f>
        <v/>
      </c>
      <c r="VRP123" s="50" t="str">
        <f>_xlfn.IFNA(VLOOKUP($B123,Schools,'HP Schools Calculation'!VRQ$1,0),"")</f>
        <v/>
      </c>
      <c r="VRQ123" s="50" t="str">
        <f>_xlfn.IFNA(VLOOKUP($B123,Schools,'HP Schools Calculation'!VRR$1,0),"")</f>
        <v/>
      </c>
      <c r="VRR123" s="50" t="str">
        <f>_xlfn.IFNA(VLOOKUP($B123,Schools,'HP Schools Calculation'!VRS$1,0),"")</f>
        <v/>
      </c>
      <c r="VRS123" s="50" t="str">
        <f>_xlfn.IFNA(VLOOKUP($B123,Schools,'HP Schools Calculation'!VRT$1,0),"")</f>
        <v/>
      </c>
      <c r="VRT123" s="50" t="str">
        <f>_xlfn.IFNA(VLOOKUP($B123,Schools,'HP Schools Calculation'!VRU$1,0),"")</f>
        <v/>
      </c>
      <c r="VRU123" s="50" t="str">
        <f>_xlfn.IFNA(VLOOKUP($B123,Schools,'HP Schools Calculation'!VRV$1,0),"")</f>
        <v/>
      </c>
      <c r="VRV123" s="50" t="str">
        <f>_xlfn.IFNA(VLOOKUP($B123,Schools,'HP Schools Calculation'!VRW$1,0),"")</f>
        <v/>
      </c>
      <c r="VRW123" s="50" t="str">
        <f>_xlfn.IFNA(VLOOKUP($B123,Schools,'HP Schools Calculation'!VRX$1,0),"")</f>
        <v/>
      </c>
      <c r="VRX123" s="50" t="str">
        <f>_xlfn.IFNA(VLOOKUP($B123,Schools,'HP Schools Calculation'!VRY$1,0),"")</f>
        <v/>
      </c>
      <c r="VRY123" s="50" t="str">
        <f>_xlfn.IFNA(VLOOKUP($B123,Schools,'HP Schools Calculation'!VRZ$1,0),"")</f>
        <v/>
      </c>
      <c r="VRZ123" s="50" t="str">
        <f>_xlfn.IFNA(VLOOKUP($B123,Schools,'HP Schools Calculation'!VSA$1,0),"")</f>
        <v/>
      </c>
      <c r="VSA123" s="50" t="str">
        <f>_xlfn.IFNA(VLOOKUP($B123,Schools,'HP Schools Calculation'!VSB$1,0),"")</f>
        <v/>
      </c>
      <c r="VSB123" s="50" t="str">
        <f>_xlfn.IFNA(VLOOKUP($B123,Schools,'HP Schools Calculation'!VSC$1,0),"")</f>
        <v/>
      </c>
      <c r="VSC123" s="50" t="str">
        <f>_xlfn.IFNA(VLOOKUP($B123,Schools,'HP Schools Calculation'!VSD$1,0),"")</f>
        <v/>
      </c>
      <c r="VSD123" s="50" t="str">
        <f>_xlfn.IFNA(VLOOKUP($B123,Schools,'HP Schools Calculation'!VSE$1,0),"")</f>
        <v/>
      </c>
      <c r="VSE123" s="50" t="str">
        <f>_xlfn.IFNA(VLOOKUP($B123,Schools,'HP Schools Calculation'!VSF$1,0),"")</f>
        <v/>
      </c>
      <c r="VSF123" s="50" t="str">
        <f>_xlfn.IFNA(VLOOKUP($B123,Schools,'HP Schools Calculation'!VSG$1,0),"")</f>
        <v/>
      </c>
      <c r="VSG123" s="50" t="str">
        <f>_xlfn.IFNA(VLOOKUP($B123,Schools,'HP Schools Calculation'!VSH$1,0),"")</f>
        <v/>
      </c>
      <c r="VSH123" s="50" t="str">
        <f>_xlfn.IFNA(VLOOKUP($B123,Schools,'HP Schools Calculation'!VSI$1,0),"")</f>
        <v/>
      </c>
      <c r="VSI123" s="50" t="str">
        <f>_xlfn.IFNA(VLOOKUP($B123,Schools,'HP Schools Calculation'!VSJ$1,0),"")</f>
        <v/>
      </c>
      <c r="VSJ123" s="50" t="str">
        <f>_xlfn.IFNA(VLOOKUP($B123,Schools,'HP Schools Calculation'!VSK$1,0),"")</f>
        <v/>
      </c>
      <c r="VSK123" s="50" t="str">
        <f>_xlfn.IFNA(VLOOKUP($B123,Schools,'HP Schools Calculation'!VSL$1,0),"")</f>
        <v/>
      </c>
      <c r="VSL123" s="50" t="str">
        <f>_xlfn.IFNA(VLOOKUP($B123,Schools,'HP Schools Calculation'!VSM$1,0),"")</f>
        <v/>
      </c>
      <c r="VSM123" s="50" t="str">
        <f>_xlfn.IFNA(VLOOKUP($B123,Schools,'HP Schools Calculation'!VSN$1,0),"")</f>
        <v/>
      </c>
      <c r="VSN123" s="50" t="str">
        <f>_xlfn.IFNA(VLOOKUP($B123,Schools,'HP Schools Calculation'!VSO$1,0),"")</f>
        <v/>
      </c>
      <c r="VSO123" s="50" t="str">
        <f>_xlfn.IFNA(VLOOKUP($B123,Schools,'HP Schools Calculation'!VSP$1,0),"")</f>
        <v/>
      </c>
      <c r="VSP123" s="50" t="str">
        <f>_xlfn.IFNA(VLOOKUP($B123,Schools,'HP Schools Calculation'!VSQ$1,0),"")</f>
        <v/>
      </c>
      <c r="VSQ123" s="50" t="str">
        <f>_xlfn.IFNA(VLOOKUP($B123,Schools,'HP Schools Calculation'!VSR$1,0),"")</f>
        <v/>
      </c>
      <c r="VSR123" s="50" t="str">
        <f>_xlfn.IFNA(VLOOKUP($B123,Schools,'HP Schools Calculation'!VSS$1,0),"")</f>
        <v/>
      </c>
      <c r="VSS123" s="50" t="str">
        <f>_xlfn.IFNA(VLOOKUP($B123,Schools,'HP Schools Calculation'!VST$1,0),"")</f>
        <v/>
      </c>
      <c r="VST123" s="50" t="str">
        <f>_xlfn.IFNA(VLOOKUP($B123,Schools,'HP Schools Calculation'!VSU$1,0),"")</f>
        <v/>
      </c>
      <c r="VSU123" s="50" t="str">
        <f>_xlfn.IFNA(VLOOKUP($B123,Schools,'HP Schools Calculation'!VSV$1,0),"")</f>
        <v/>
      </c>
      <c r="VSV123" s="50" t="str">
        <f>_xlfn.IFNA(VLOOKUP($B123,Schools,'HP Schools Calculation'!VSW$1,0),"")</f>
        <v/>
      </c>
      <c r="VSW123" s="50" t="str">
        <f>_xlfn.IFNA(VLOOKUP($B123,Schools,'HP Schools Calculation'!VSX$1,0),"")</f>
        <v/>
      </c>
      <c r="VSX123" s="50" t="str">
        <f>_xlfn.IFNA(VLOOKUP($B123,Schools,'HP Schools Calculation'!VSY$1,0),"")</f>
        <v/>
      </c>
      <c r="VSY123" s="50" t="str">
        <f>_xlfn.IFNA(VLOOKUP($B123,Schools,'HP Schools Calculation'!VSZ$1,0),"")</f>
        <v/>
      </c>
      <c r="VSZ123" s="50" t="str">
        <f>_xlfn.IFNA(VLOOKUP($B123,Schools,'HP Schools Calculation'!VTA$1,0),"")</f>
        <v/>
      </c>
      <c r="VTA123" s="50" t="str">
        <f>_xlfn.IFNA(VLOOKUP($B123,Schools,'HP Schools Calculation'!VTB$1,0),"")</f>
        <v/>
      </c>
      <c r="VTB123" s="50" t="str">
        <f>_xlfn.IFNA(VLOOKUP($B123,Schools,'HP Schools Calculation'!VTC$1,0),"")</f>
        <v/>
      </c>
      <c r="VTC123" s="50" t="str">
        <f>_xlfn.IFNA(VLOOKUP($B123,Schools,'HP Schools Calculation'!VTD$1,0),"")</f>
        <v/>
      </c>
      <c r="VTD123" s="50" t="str">
        <f>_xlfn.IFNA(VLOOKUP($B123,Schools,'HP Schools Calculation'!VTE$1,0),"")</f>
        <v/>
      </c>
      <c r="VTE123" s="50" t="str">
        <f>_xlfn.IFNA(VLOOKUP($B123,Schools,'HP Schools Calculation'!VTF$1,0),"")</f>
        <v/>
      </c>
      <c r="VTF123" s="50" t="str">
        <f>_xlfn.IFNA(VLOOKUP($B123,Schools,'HP Schools Calculation'!VTG$1,0),"")</f>
        <v/>
      </c>
      <c r="VTG123" s="50" t="str">
        <f>_xlfn.IFNA(VLOOKUP($B123,Schools,'HP Schools Calculation'!VTH$1,0),"")</f>
        <v/>
      </c>
      <c r="VTH123" s="50" t="str">
        <f>_xlfn.IFNA(VLOOKUP($B123,Schools,'HP Schools Calculation'!VTI$1,0),"")</f>
        <v/>
      </c>
      <c r="VTI123" s="50" t="str">
        <f>_xlfn.IFNA(VLOOKUP($B123,Schools,'HP Schools Calculation'!VTJ$1,0),"")</f>
        <v/>
      </c>
      <c r="VTJ123" s="50" t="str">
        <f>_xlfn.IFNA(VLOOKUP($B123,Schools,'HP Schools Calculation'!VTK$1,0),"")</f>
        <v/>
      </c>
      <c r="VTK123" s="50" t="str">
        <f>_xlfn.IFNA(VLOOKUP($B123,Schools,'HP Schools Calculation'!VTL$1,0),"")</f>
        <v/>
      </c>
      <c r="VTL123" s="50" t="str">
        <f>_xlfn.IFNA(VLOOKUP($B123,Schools,'HP Schools Calculation'!VTM$1,0),"")</f>
        <v/>
      </c>
      <c r="VTM123" s="50" t="str">
        <f>_xlfn.IFNA(VLOOKUP($B123,Schools,'HP Schools Calculation'!VTN$1,0),"")</f>
        <v/>
      </c>
      <c r="VTN123" s="50" t="str">
        <f>_xlfn.IFNA(VLOOKUP($B123,Schools,'HP Schools Calculation'!VTO$1,0),"")</f>
        <v/>
      </c>
      <c r="VTO123" s="50" t="str">
        <f>_xlfn.IFNA(VLOOKUP($B123,Schools,'HP Schools Calculation'!VTP$1,0),"")</f>
        <v/>
      </c>
      <c r="VTP123" s="50" t="str">
        <f>_xlfn.IFNA(VLOOKUP($B123,Schools,'HP Schools Calculation'!VTQ$1,0),"")</f>
        <v/>
      </c>
      <c r="VTQ123" s="50" t="str">
        <f>_xlfn.IFNA(VLOOKUP($B123,Schools,'HP Schools Calculation'!VTR$1,0),"")</f>
        <v/>
      </c>
      <c r="VTR123" s="50" t="str">
        <f>_xlfn.IFNA(VLOOKUP($B123,Schools,'HP Schools Calculation'!VTS$1,0),"")</f>
        <v/>
      </c>
      <c r="VTS123" s="50" t="str">
        <f>_xlfn.IFNA(VLOOKUP($B123,Schools,'HP Schools Calculation'!VTT$1,0),"")</f>
        <v/>
      </c>
      <c r="VTT123" s="50" t="str">
        <f>_xlfn.IFNA(VLOOKUP($B123,Schools,'HP Schools Calculation'!VTU$1,0),"")</f>
        <v/>
      </c>
      <c r="VTU123" s="50" t="str">
        <f>_xlfn.IFNA(VLOOKUP($B123,Schools,'HP Schools Calculation'!VTV$1,0),"")</f>
        <v/>
      </c>
      <c r="VTV123" s="50" t="str">
        <f>_xlfn.IFNA(VLOOKUP($B123,Schools,'HP Schools Calculation'!VTW$1,0),"")</f>
        <v/>
      </c>
      <c r="VTW123" s="50" t="str">
        <f>_xlfn.IFNA(VLOOKUP($B123,Schools,'HP Schools Calculation'!VTX$1,0),"")</f>
        <v/>
      </c>
      <c r="VTX123" s="50" t="str">
        <f>_xlfn.IFNA(VLOOKUP($B123,Schools,'HP Schools Calculation'!VTY$1,0),"")</f>
        <v/>
      </c>
      <c r="VTY123" s="50" t="str">
        <f>_xlfn.IFNA(VLOOKUP($B123,Schools,'HP Schools Calculation'!VTZ$1,0),"")</f>
        <v/>
      </c>
      <c r="VTZ123" s="50" t="str">
        <f>_xlfn.IFNA(VLOOKUP($B123,Schools,'HP Schools Calculation'!VUA$1,0),"")</f>
        <v/>
      </c>
      <c r="VUA123" s="50" t="str">
        <f>_xlfn.IFNA(VLOOKUP($B123,Schools,'HP Schools Calculation'!VUB$1,0),"")</f>
        <v/>
      </c>
      <c r="VUB123" s="50" t="str">
        <f>_xlfn.IFNA(VLOOKUP($B123,Schools,'HP Schools Calculation'!VUC$1,0),"")</f>
        <v/>
      </c>
      <c r="VUC123" s="50" t="str">
        <f>_xlfn.IFNA(VLOOKUP($B123,Schools,'HP Schools Calculation'!VUD$1,0),"")</f>
        <v/>
      </c>
      <c r="VUD123" s="50" t="str">
        <f>_xlfn.IFNA(VLOOKUP($B123,Schools,'HP Schools Calculation'!VUE$1,0),"")</f>
        <v/>
      </c>
      <c r="VUE123" s="50" t="str">
        <f>_xlfn.IFNA(VLOOKUP($B123,Schools,'HP Schools Calculation'!VUF$1,0),"")</f>
        <v/>
      </c>
      <c r="VUF123" s="50" t="str">
        <f>_xlfn.IFNA(VLOOKUP($B123,Schools,'HP Schools Calculation'!VUG$1,0),"")</f>
        <v/>
      </c>
      <c r="VUG123" s="50" t="str">
        <f>_xlfn.IFNA(VLOOKUP($B123,Schools,'HP Schools Calculation'!VUH$1,0),"")</f>
        <v/>
      </c>
      <c r="VUH123" s="50" t="str">
        <f>_xlfn.IFNA(VLOOKUP($B123,Schools,'HP Schools Calculation'!VUI$1,0),"")</f>
        <v/>
      </c>
      <c r="VUI123" s="50" t="str">
        <f>_xlfn.IFNA(VLOOKUP($B123,Schools,'HP Schools Calculation'!VUJ$1,0),"")</f>
        <v/>
      </c>
      <c r="VUJ123" s="50" t="str">
        <f>_xlfn.IFNA(VLOOKUP($B123,Schools,'HP Schools Calculation'!VUK$1,0),"")</f>
        <v/>
      </c>
      <c r="VUK123" s="50" t="str">
        <f>_xlfn.IFNA(VLOOKUP($B123,Schools,'HP Schools Calculation'!VUL$1,0),"")</f>
        <v/>
      </c>
      <c r="VUL123" s="50" t="str">
        <f>_xlfn.IFNA(VLOOKUP($B123,Schools,'HP Schools Calculation'!VUM$1,0),"")</f>
        <v/>
      </c>
      <c r="VUM123" s="50" t="str">
        <f>_xlfn.IFNA(VLOOKUP($B123,Schools,'HP Schools Calculation'!VUN$1,0),"")</f>
        <v/>
      </c>
      <c r="VUN123" s="50" t="str">
        <f>_xlfn.IFNA(VLOOKUP($B123,Schools,'HP Schools Calculation'!VUO$1,0),"")</f>
        <v/>
      </c>
      <c r="VUO123" s="50" t="str">
        <f>_xlfn.IFNA(VLOOKUP($B123,Schools,'HP Schools Calculation'!VUP$1,0),"")</f>
        <v/>
      </c>
      <c r="VUP123" s="50" t="str">
        <f>_xlfn.IFNA(VLOOKUP($B123,Schools,'HP Schools Calculation'!VUQ$1,0),"")</f>
        <v/>
      </c>
      <c r="VUQ123" s="50" t="str">
        <f>_xlfn.IFNA(VLOOKUP($B123,Schools,'HP Schools Calculation'!VUR$1,0),"")</f>
        <v/>
      </c>
      <c r="VUR123" s="50" t="str">
        <f>_xlfn.IFNA(VLOOKUP($B123,Schools,'HP Schools Calculation'!VUS$1,0),"")</f>
        <v/>
      </c>
      <c r="VUS123" s="50" t="str">
        <f>_xlfn.IFNA(VLOOKUP($B123,Schools,'HP Schools Calculation'!VUT$1,0),"")</f>
        <v/>
      </c>
      <c r="VUT123" s="50" t="str">
        <f>_xlfn.IFNA(VLOOKUP($B123,Schools,'HP Schools Calculation'!VUU$1,0),"")</f>
        <v/>
      </c>
      <c r="VUU123" s="50" t="str">
        <f>_xlfn.IFNA(VLOOKUP($B123,Schools,'HP Schools Calculation'!VUV$1,0),"")</f>
        <v/>
      </c>
      <c r="VUV123" s="50" t="str">
        <f>_xlfn.IFNA(VLOOKUP($B123,Schools,'HP Schools Calculation'!VUW$1,0),"")</f>
        <v/>
      </c>
      <c r="VUW123" s="50" t="str">
        <f>_xlfn.IFNA(VLOOKUP($B123,Schools,'HP Schools Calculation'!VUX$1,0),"")</f>
        <v/>
      </c>
      <c r="VUX123" s="50" t="str">
        <f>_xlfn.IFNA(VLOOKUP($B123,Schools,'HP Schools Calculation'!VUY$1,0),"")</f>
        <v/>
      </c>
      <c r="VUY123" s="50" t="str">
        <f>_xlfn.IFNA(VLOOKUP($B123,Schools,'HP Schools Calculation'!VUZ$1,0),"")</f>
        <v/>
      </c>
      <c r="VUZ123" s="50" t="str">
        <f>_xlfn.IFNA(VLOOKUP($B123,Schools,'HP Schools Calculation'!VVA$1,0),"")</f>
        <v/>
      </c>
      <c r="VVA123" s="50" t="str">
        <f>_xlfn.IFNA(VLOOKUP($B123,Schools,'HP Schools Calculation'!VVB$1,0),"")</f>
        <v/>
      </c>
      <c r="VVB123" s="50" t="str">
        <f>_xlfn.IFNA(VLOOKUP($B123,Schools,'HP Schools Calculation'!VVC$1,0),"")</f>
        <v/>
      </c>
      <c r="VVC123" s="50" t="str">
        <f>_xlfn.IFNA(VLOOKUP($B123,Schools,'HP Schools Calculation'!VVD$1,0),"")</f>
        <v/>
      </c>
      <c r="VVD123" s="50" t="str">
        <f>_xlfn.IFNA(VLOOKUP($B123,Schools,'HP Schools Calculation'!VVE$1,0),"")</f>
        <v/>
      </c>
      <c r="VVE123" s="50" t="str">
        <f>_xlfn.IFNA(VLOOKUP($B123,Schools,'HP Schools Calculation'!VVF$1,0),"")</f>
        <v/>
      </c>
      <c r="VVF123" s="50" t="str">
        <f>_xlfn.IFNA(VLOOKUP($B123,Schools,'HP Schools Calculation'!VVG$1,0),"")</f>
        <v/>
      </c>
      <c r="VVG123" s="50" t="str">
        <f>_xlfn.IFNA(VLOOKUP($B123,Schools,'HP Schools Calculation'!VVH$1,0),"")</f>
        <v/>
      </c>
      <c r="VVH123" s="50" t="str">
        <f>_xlfn.IFNA(VLOOKUP($B123,Schools,'HP Schools Calculation'!VVI$1,0),"")</f>
        <v/>
      </c>
      <c r="VVI123" s="50" t="str">
        <f>_xlfn.IFNA(VLOOKUP($B123,Schools,'HP Schools Calculation'!VVJ$1,0),"")</f>
        <v/>
      </c>
      <c r="VVJ123" s="50" t="str">
        <f>_xlfn.IFNA(VLOOKUP($B123,Schools,'HP Schools Calculation'!VVK$1,0),"")</f>
        <v/>
      </c>
      <c r="VVK123" s="50" t="str">
        <f>_xlfn.IFNA(VLOOKUP($B123,Schools,'HP Schools Calculation'!VVL$1,0),"")</f>
        <v/>
      </c>
      <c r="VVL123" s="50" t="str">
        <f>_xlfn.IFNA(VLOOKUP($B123,Schools,'HP Schools Calculation'!VVM$1,0),"")</f>
        <v/>
      </c>
      <c r="VVM123" s="50" t="str">
        <f>_xlfn.IFNA(VLOOKUP($B123,Schools,'HP Schools Calculation'!VVN$1,0),"")</f>
        <v/>
      </c>
      <c r="VVN123" s="50" t="str">
        <f>_xlfn.IFNA(VLOOKUP($B123,Schools,'HP Schools Calculation'!VVO$1,0),"")</f>
        <v/>
      </c>
      <c r="VVO123" s="50" t="str">
        <f>_xlfn.IFNA(VLOOKUP($B123,Schools,'HP Schools Calculation'!VVP$1,0),"")</f>
        <v/>
      </c>
      <c r="VVP123" s="50" t="str">
        <f>_xlfn.IFNA(VLOOKUP($B123,Schools,'HP Schools Calculation'!VVQ$1,0),"")</f>
        <v/>
      </c>
      <c r="VVQ123" s="50" t="str">
        <f>_xlfn.IFNA(VLOOKUP($B123,Schools,'HP Schools Calculation'!VVR$1,0),"")</f>
        <v/>
      </c>
      <c r="VVR123" s="50" t="str">
        <f>_xlfn.IFNA(VLOOKUP($B123,Schools,'HP Schools Calculation'!VVS$1,0),"")</f>
        <v/>
      </c>
      <c r="VVS123" s="50" t="str">
        <f>_xlfn.IFNA(VLOOKUP($B123,Schools,'HP Schools Calculation'!VVT$1,0),"")</f>
        <v/>
      </c>
      <c r="VVT123" s="50" t="str">
        <f>_xlfn.IFNA(VLOOKUP($B123,Schools,'HP Schools Calculation'!VVU$1,0),"")</f>
        <v/>
      </c>
      <c r="VVU123" s="50" t="str">
        <f>_xlfn.IFNA(VLOOKUP($B123,Schools,'HP Schools Calculation'!VVV$1,0),"")</f>
        <v/>
      </c>
      <c r="VVV123" s="50" t="str">
        <f>_xlfn.IFNA(VLOOKUP($B123,Schools,'HP Schools Calculation'!VVW$1,0),"")</f>
        <v/>
      </c>
      <c r="VVW123" s="50" t="str">
        <f>_xlfn.IFNA(VLOOKUP($B123,Schools,'HP Schools Calculation'!VVX$1,0),"")</f>
        <v/>
      </c>
      <c r="VVX123" s="50" t="str">
        <f>_xlfn.IFNA(VLOOKUP($B123,Schools,'HP Schools Calculation'!VVY$1,0),"")</f>
        <v/>
      </c>
      <c r="VVY123" s="50" t="str">
        <f>_xlfn.IFNA(VLOOKUP($B123,Schools,'HP Schools Calculation'!VVZ$1,0),"")</f>
        <v/>
      </c>
      <c r="VVZ123" s="50" t="str">
        <f>_xlfn.IFNA(VLOOKUP($B123,Schools,'HP Schools Calculation'!VWA$1,0),"")</f>
        <v/>
      </c>
      <c r="VWA123" s="50" t="str">
        <f>_xlfn.IFNA(VLOOKUP($B123,Schools,'HP Schools Calculation'!VWB$1,0),"")</f>
        <v/>
      </c>
      <c r="VWB123" s="50" t="str">
        <f>_xlfn.IFNA(VLOOKUP($B123,Schools,'HP Schools Calculation'!VWC$1,0),"")</f>
        <v/>
      </c>
      <c r="VWC123" s="50" t="str">
        <f>_xlfn.IFNA(VLOOKUP($B123,Schools,'HP Schools Calculation'!VWD$1,0),"")</f>
        <v/>
      </c>
      <c r="VWD123" s="50" t="str">
        <f>_xlfn.IFNA(VLOOKUP($B123,Schools,'HP Schools Calculation'!VWE$1,0),"")</f>
        <v/>
      </c>
      <c r="VWE123" s="50" t="str">
        <f>_xlfn.IFNA(VLOOKUP($B123,Schools,'HP Schools Calculation'!VWF$1,0),"")</f>
        <v/>
      </c>
      <c r="VWF123" s="50" t="str">
        <f>_xlfn.IFNA(VLOOKUP($B123,Schools,'HP Schools Calculation'!VWG$1,0),"")</f>
        <v/>
      </c>
      <c r="VWG123" s="50" t="str">
        <f>_xlfn.IFNA(VLOOKUP($B123,Schools,'HP Schools Calculation'!VWH$1,0),"")</f>
        <v/>
      </c>
      <c r="VWH123" s="50" t="str">
        <f>_xlfn.IFNA(VLOOKUP($B123,Schools,'HP Schools Calculation'!VWI$1,0),"")</f>
        <v/>
      </c>
      <c r="VWI123" s="50" t="str">
        <f>_xlfn.IFNA(VLOOKUP($B123,Schools,'HP Schools Calculation'!VWJ$1,0),"")</f>
        <v/>
      </c>
      <c r="VWJ123" s="50" t="str">
        <f>_xlfn.IFNA(VLOOKUP($B123,Schools,'HP Schools Calculation'!VWK$1,0),"")</f>
        <v/>
      </c>
      <c r="VWK123" s="50" t="str">
        <f>_xlfn.IFNA(VLOOKUP($B123,Schools,'HP Schools Calculation'!VWL$1,0),"")</f>
        <v/>
      </c>
      <c r="VWL123" s="50" t="str">
        <f>_xlfn.IFNA(VLOOKUP($B123,Schools,'HP Schools Calculation'!VWM$1,0),"")</f>
        <v/>
      </c>
      <c r="VWM123" s="50" t="str">
        <f>_xlfn.IFNA(VLOOKUP($B123,Schools,'HP Schools Calculation'!VWN$1,0),"")</f>
        <v/>
      </c>
      <c r="VWN123" s="50" t="str">
        <f>_xlfn.IFNA(VLOOKUP($B123,Schools,'HP Schools Calculation'!VWO$1,0),"")</f>
        <v/>
      </c>
      <c r="VWO123" s="50" t="str">
        <f>_xlfn.IFNA(VLOOKUP($B123,Schools,'HP Schools Calculation'!VWP$1,0),"")</f>
        <v/>
      </c>
      <c r="VWP123" s="50" t="str">
        <f>_xlfn.IFNA(VLOOKUP($B123,Schools,'HP Schools Calculation'!VWQ$1,0),"")</f>
        <v/>
      </c>
      <c r="VWQ123" s="50" t="str">
        <f>_xlfn.IFNA(VLOOKUP($B123,Schools,'HP Schools Calculation'!VWR$1,0),"")</f>
        <v/>
      </c>
      <c r="VWR123" s="50" t="str">
        <f>_xlfn.IFNA(VLOOKUP($B123,Schools,'HP Schools Calculation'!VWS$1,0),"")</f>
        <v/>
      </c>
      <c r="VWS123" s="50" t="str">
        <f>_xlfn.IFNA(VLOOKUP($B123,Schools,'HP Schools Calculation'!VWT$1,0),"")</f>
        <v/>
      </c>
      <c r="VWT123" s="50" t="str">
        <f>_xlfn.IFNA(VLOOKUP($B123,Schools,'HP Schools Calculation'!VWU$1,0),"")</f>
        <v/>
      </c>
      <c r="VWU123" s="50" t="str">
        <f>_xlfn.IFNA(VLOOKUP($B123,Schools,'HP Schools Calculation'!VWV$1,0),"")</f>
        <v/>
      </c>
      <c r="VWV123" s="50" t="str">
        <f>_xlfn.IFNA(VLOOKUP($B123,Schools,'HP Schools Calculation'!VWW$1,0),"")</f>
        <v/>
      </c>
      <c r="VWW123" s="50" t="str">
        <f>_xlfn.IFNA(VLOOKUP($B123,Schools,'HP Schools Calculation'!VWX$1,0),"")</f>
        <v/>
      </c>
      <c r="VWX123" s="50" t="str">
        <f>_xlfn.IFNA(VLOOKUP($B123,Schools,'HP Schools Calculation'!VWY$1,0),"")</f>
        <v/>
      </c>
      <c r="VWY123" s="50" t="str">
        <f>_xlfn.IFNA(VLOOKUP($B123,Schools,'HP Schools Calculation'!VWZ$1,0),"")</f>
        <v/>
      </c>
      <c r="VWZ123" s="50" t="str">
        <f>_xlfn.IFNA(VLOOKUP($B123,Schools,'HP Schools Calculation'!VXA$1,0),"")</f>
        <v/>
      </c>
      <c r="VXA123" s="50" t="str">
        <f>_xlfn.IFNA(VLOOKUP($B123,Schools,'HP Schools Calculation'!VXB$1,0),"")</f>
        <v/>
      </c>
      <c r="VXB123" s="50" t="str">
        <f>_xlfn.IFNA(VLOOKUP($B123,Schools,'HP Schools Calculation'!VXC$1,0),"")</f>
        <v/>
      </c>
      <c r="VXC123" s="50" t="str">
        <f>_xlfn.IFNA(VLOOKUP($B123,Schools,'HP Schools Calculation'!VXD$1,0),"")</f>
        <v/>
      </c>
      <c r="VXD123" s="50" t="str">
        <f>_xlfn.IFNA(VLOOKUP($B123,Schools,'HP Schools Calculation'!VXE$1,0),"")</f>
        <v/>
      </c>
      <c r="VXE123" s="50" t="str">
        <f>_xlfn.IFNA(VLOOKUP($B123,Schools,'HP Schools Calculation'!VXF$1,0),"")</f>
        <v/>
      </c>
      <c r="VXF123" s="50" t="str">
        <f>_xlfn.IFNA(VLOOKUP($B123,Schools,'HP Schools Calculation'!VXG$1,0),"")</f>
        <v/>
      </c>
      <c r="VXG123" s="50" t="str">
        <f>_xlfn.IFNA(VLOOKUP($B123,Schools,'HP Schools Calculation'!VXH$1,0),"")</f>
        <v/>
      </c>
      <c r="VXH123" s="50" t="str">
        <f>_xlfn.IFNA(VLOOKUP($B123,Schools,'HP Schools Calculation'!VXI$1,0),"")</f>
        <v/>
      </c>
      <c r="VXI123" s="50" t="str">
        <f>_xlfn.IFNA(VLOOKUP($B123,Schools,'HP Schools Calculation'!VXJ$1,0),"")</f>
        <v/>
      </c>
      <c r="VXJ123" s="50" t="str">
        <f>_xlfn.IFNA(VLOOKUP($B123,Schools,'HP Schools Calculation'!VXK$1,0),"")</f>
        <v/>
      </c>
      <c r="VXK123" s="50" t="str">
        <f>_xlfn.IFNA(VLOOKUP($B123,Schools,'HP Schools Calculation'!VXL$1,0),"")</f>
        <v/>
      </c>
      <c r="VXL123" s="50" t="str">
        <f>_xlfn.IFNA(VLOOKUP($B123,Schools,'HP Schools Calculation'!VXM$1,0),"")</f>
        <v/>
      </c>
      <c r="VXM123" s="50" t="str">
        <f>_xlfn.IFNA(VLOOKUP($B123,Schools,'HP Schools Calculation'!VXN$1,0),"")</f>
        <v/>
      </c>
      <c r="VXN123" s="50" t="str">
        <f>_xlfn.IFNA(VLOOKUP($B123,Schools,'HP Schools Calculation'!VXO$1,0),"")</f>
        <v/>
      </c>
      <c r="VXO123" s="50" t="str">
        <f>_xlfn.IFNA(VLOOKUP($B123,Schools,'HP Schools Calculation'!VXP$1,0),"")</f>
        <v/>
      </c>
      <c r="VXP123" s="50" t="str">
        <f>_xlfn.IFNA(VLOOKUP($B123,Schools,'HP Schools Calculation'!VXQ$1,0),"")</f>
        <v/>
      </c>
      <c r="VXQ123" s="50" t="str">
        <f>_xlfn.IFNA(VLOOKUP($B123,Schools,'HP Schools Calculation'!VXR$1,0),"")</f>
        <v/>
      </c>
      <c r="VXR123" s="50" t="str">
        <f>_xlfn.IFNA(VLOOKUP($B123,Schools,'HP Schools Calculation'!VXS$1,0),"")</f>
        <v/>
      </c>
      <c r="VXS123" s="50" t="str">
        <f>_xlfn.IFNA(VLOOKUP($B123,Schools,'HP Schools Calculation'!VXT$1,0),"")</f>
        <v/>
      </c>
      <c r="VXT123" s="50" t="str">
        <f>_xlfn.IFNA(VLOOKUP($B123,Schools,'HP Schools Calculation'!VXU$1,0),"")</f>
        <v/>
      </c>
      <c r="VXU123" s="50" t="str">
        <f>_xlfn.IFNA(VLOOKUP($B123,Schools,'HP Schools Calculation'!VXV$1,0),"")</f>
        <v/>
      </c>
      <c r="VXV123" s="50" t="str">
        <f>_xlfn.IFNA(VLOOKUP($B123,Schools,'HP Schools Calculation'!VXW$1,0),"")</f>
        <v/>
      </c>
      <c r="VXW123" s="50" t="str">
        <f>_xlfn.IFNA(VLOOKUP($B123,Schools,'HP Schools Calculation'!VXX$1,0),"")</f>
        <v/>
      </c>
      <c r="VXX123" s="50" t="str">
        <f>_xlfn.IFNA(VLOOKUP($B123,Schools,'HP Schools Calculation'!VXY$1,0),"")</f>
        <v/>
      </c>
      <c r="VXY123" s="50" t="str">
        <f>_xlfn.IFNA(VLOOKUP($B123,Schools,'HP Schools Calculation'!VXZ$1,0),"")</f>
        <v/>
      </c>
      <c r="VXZ123" s="50" t="str">
        <f>_xlfn.IFNA(VLOOKUP($B123,Schools,'HP Schools Calculation'!VYA$1,0),"")</f>
        <v/>
      </c>
      <c r="VYA123" s="50" t="str">
        <f>_xlfn.IFNA(VLOOKUP($B123,Schools,'HP Schools Calculation'!VYB$1,0),"")</f>
        <v/>
      </c>
      <c r="VYB123" s="50" t="str">
        <f>_xlfn.IFNA(VLOOKUP($B123,Schools,'HP Schools Calculation'!VYC$1,0),"")</f>
        <v/>
      </c>
      <c r="VYC123" s="50" t="str">
        <f>_xlfn.IFNA(VLOOKUP($B123,Schools,'HP Schools Calculation'!VYD$1,0),"")</f>
        <v/>
      </c>
      <c r="VYD123" s="50" t="str">
        <f>_xlfn.IFNA(VLOOKUP($B123,Schools,'HP Schools Calculation'!VYE$1,0),"")</f>
        <v/>
      </c>
      <c r="VYE123" s="50" t="str">
        <f>_xlfn.IFNA(VLOOKUP($B123,Schools,'HP Schools Calculation'!VYF$1,0),"")</f>
        <v/>
      </c>
      <c r="VYF123" s="50" t="str">
        <f>_xlfn.IFNA(VLOOKUP($B123,Schools,'HP Schools Calculation'!VYG$1,0),"")</f>
        <v/>
      </c>
      <c r="VYG123" s="50" t="str">
        <f>_xlfn.IFNA(VLOOKUP($B123,Schools,'HP Schools Calculation'!VYH$1,0),"")</f>
        <v/>
      </c>
      <c r="VYH123" s="50" t="str">
        <f>_xlfn.IFNA(VLOOKUP($B123,Schools,'HP Schools Calculation'!VYI$1,0),"")</f>
        <v/>
      </c>
      <c r="VYI123" s="50" t="str">
        <f>_xlfn.IFNA(VLOOKUP($B123,Schools,'HP Schools Calculation'!VYJ$1,0),"")</f>
        <v/>
      </c>
      <c r="VYJ123" s="50" t="str">
        <f>_xlfn.IFNA(VLOOKUP($B123,Schools,'HP Schools Calculation'!VYK$1,0),"")</f>
        <v/>
      </c>
      <c r="VYK123" s="50" t="str">
        <f>_xlfn.IFNA(VLOOKUP($B123,Schools,'HP Schools Calculation'!VYL$1,0),"")</f>
        <v/>
      </c>
      <c r="VYL123" s="50" t="str">
        <f>_xlfn.IFNA(VLOOKUP($B123,Schools,'HP Schools Calculation'!VYM$1,0),"")</f>
        <v/>
      </c>
      <c r="VYM123" s="50" t="str">
        <f>_xlfn.IFNA(VLOOKUP($B123,Schools,'HP Schools Calculation'!VYN$1,0),"")</f>
        <v/>
      </c>
      <c r="VYN123" s="50" t="str">
        <f>_xlfn.IFNA(VLOOKUP($B123,Schools,'HP Schools Calculation'!VYO$1,0),"")</f>
        <v/>
      </c>
      <c r="VYO123" s="50" t="str">
        <f>_xlfn.IFNA(VLOOKUP($B123,Schools,'HP Schools Calculation'!VYP$1,0),"")</f>
        <v/>
      </c>
      <c r="VYP123" s="50" t="str">
        <f>_xlfn.IFNA(VLOOKUP($B123,Schools,'HP Schools Calculation'!VYQ$1,0),"")</f>
        <v/>
      </c>
      <c r="VYQ123" s="50" t="str">
        <f>_xlfn.IFNA(VLOOKUP($B123,Schools,'HP Schools Calculation'!VYR$1,0),"")</f>
        <v/>
      </c>
      <c r="VYR123" s="50" t="str">
        <f>_xlfn.IFNA(VLOOKUP($B123,Schools,'HP Schools Calculation'!VYS$1,0),"")</f>
        <v/>
      </c>
      <c r="VYS123" s="50" t="str">
        <f>_xlfn.IFNA(VLOOKUP($B123,Schools,'HP Schools Calculation'!VYT$1,0),"")</f>
        <v/>
      </c>
      <c r="VYT123" s="50" t="str">
        <f>_xlfn.IFNA(VLOOKUP($B123,Schools,'HP Schools Calculation'!VYU$1,0),"")</f>
        <v/>
      </c>
      <c r="VYU123" s="50" t="str">
        <f>_xlfn.IFNA(VLOOKUP($B123,Schools,'HP Schools Calculation'!VYV$1,0),"")</f>
        <v/>
      </c>
      <c r="VYV123" s="50" t="str">
        <f>_xlfn.IFNA(VLOOKUP($B123,Schools,'HP Schools Calculation'!VYW$1,0),"")</f>
        <v/>
      </c>
      <c r="VYW123" s="50" t="str">
        <f>_xlfn.IFNA(VLOOKUP($B123,Schools,'HP Schools Calculation'!VYX$1,0),"")</f>
        <v/>
      </c>
      <c r="VYX123" s="50" t="str">
        <f>_xlfn.IFNA(VLOOKUP($B123,Schools,'HP Schools Calculation'!VYY$1,0),"")</f>
        <v/>
      </c>
      <c r="VYY123" s="50" t="str">
        <f>_xlfn.IFNA(VLOOKUP($B123,Schools,'HP Schools Calculation'!VYZ$1,0),"")</f>
        <v/>
      </c>
      <c r="VYZ123" s="50" t="str">
        <f>_xlfn.IFNA(VLOOKUP($B123,Schools,'HP Schools Calculation'!VZA$1,0),"")</f>
        <v/>
      </c>
      <c r="VZA123" s="50" t="str">
        <f>_xlfn.IFNA(VLOOKUP($B123,Schools,'HP Schools Calculation'!VZB$1,0),"")</f>
        <v/>
      </c>
      <c r="VZB123" s="50" t="str">
        <f>_xlfn.IFNA(VLOOKUP($B123,Schools,'HP Schools Calculation'!VZC$1,0),"")</f>
        <v/>
      </c>
      <c r="VZC123" s="50" t="str">
        <f>_xlfn.IFNA(VLOOKUP($B123,Schools,'HP Schools Calculation'!VZD$1,0),"")</f>
        <v/>
      </c>
      <c r="VZD123" s="50" t="str">
        <f>_xlfn.IFNA(VLOOKUP($B123,Schools,'HP Schools Calculation'!VZE$1,0),"")</f>
        <v/>
      </c>
      <c r="VZE123" s="50" t="str">
        <f>_xlfn.IFNA(VLOOKUP($B123,Schools,'HP Schools Calculation'!VZF$1,0),"")</f>
        <v/>
      </c>
      <c r="VZF123" s="50" t="str">
        <f>_xlfn.IFNA(VLOOKUP($B123,Schools,'HP Schools Calculation'!VZG$1,0),"")</f>
        <v/>
      </c>
      <c r="VZG123" s="50" t="str">
        <f>_xlfn.IFNA(VLOOKUP($B123,Schools,'HP Schools Calculation'!VZH$1,0),"")</f>
        <v/>
      </c>
      <c r="VZH123" s="50" t="str">
        <f>_xlfn.IFNA(VLOOKUP($B123,Schools,'HP Schools Calculation'!VZI$1,0),"")</f>
        <v/>
      </c>
      <c r="VZI123" s="50" t="str">
        <f>_xlfn.IFNA(VLOOKUP($B123,Schools,'HP Schools Calculation'!VZJ$1,0),"")</f>
        <v/>
      </c>
      <c r="VZJ123" s="50" t="str">
        <f>_xlfn.IFNA(VLOOKUP($B123,Schools,'HP Schools Calculation'!VZK$1,0),"")</f>
        <v/>
      </c>
      <c r="VZK123" s="50" t="str">
        <f>_xlfn.IFNA(VLOOKUP($B123,Schools,'HP Schools Calculation'!VZL$1,0),"")</f>
        <v/>
      </c>
      <c r="VZL123" s="50" t="str">
        <f>_xlfn.IFNA(VLOOKUP($B123,Schools,'HP Schools Calculation'!VZM$1,0),"")</f>
        <v/>
      </c>
      <c r="VZM123" s="50" t="str">
        <f>_xlfn.IFNA(VLOOKUP($B123,Schools,'HP Schools Calculation'!VZN$1,0),"")</f>
        <v/>
      </c>
      <c r="VZN123" s="50" t="str">
        <f>_xlfn.IFNA(VLOOKUP($B123,Schools,'HP Schools Calculation'!VZO$1,0),"")</f>
        <v/>
      </c>
      <c r="VZO123" s="50" t="str">
        <f>_xlfn.IFNA(VLOOKUP($B123,Schools,'HP Schools Calculation'!VZP$1,0),"")</f>
        <v/>
      </c>
      <c r="VZP123" s="50" t="str">
        <f>_xlfn.IFNA(VLOOKUP($B123,Schools,'HP Schools Calculation'!VZQ$1,0),"")</f>
        <v/>
      </c>
      <c r="VZQ123" s="50" t="str">
        <f>_xlfn.IFNA(VLOOKUP($B123,Schools,'HP Schools Calculation'!VZR$1,0),"")</f>
        <v/>
      </c>
      <c r="VZR123" s="50" t="str">
        <f>_xlfn.IFNA(VLOOKUP($B123,Schools,'HP Schools Calculation'!VZS$1,0),"")</f>
        <v/>
      </c>
      <c r="VZS123" s="50" t="str">
        <f>_xlfn.IFNA(VLOOKUP($B123,Schools,'HP Schools Calculation'!VZT$1,0),"")</f>
        <v/>
      </c>
      <c r="VZT123" s="50" t="str">
        <f>_xlfn.IFNA(VLOOKUP($B123,Schools,'HP Schools Calculation'!VZU$1,0),"")</f>
        <v/>
      </c>
      <c r="VZU123" s="50" t="str">
        <f>_xlfn.IFNA(VLOOKUP($B123,Schools,'HP Schools Calculation'!VZV$1,0),"")</f>
        <v/>
      </c>
      <c r="VZV123" s="50" t="str">
        <f>_xlfn.IFNA(VLOOKUP($B123,Schools,'HP Schools Calculation'!VZW$1,0),"")</f>
        <v/>
      </c>
      <c r="VZW123" s="50" t="str">
        <f>_xlfn.IFNA(VLOOKUP($B123,Schools,'HP Schools Calculation'!VZX$1,0),"")</f>
        <v/>
      </c>
      <c r="VZX123" s="50" t="str">
        <f>_xlfn.IFNA(VLOOKUP($B123,Schools,'HP Schools Calculation'!VZY$1,0),"")</f>
        <v/>
      </c>
      <c r="VZY123" s="50" t="str">
        <f>_xlfn.IFNA(VLOOKUP($B123,Schools,'HP Schools Calculation'!VZZ$1,0),"")</f>
        <v/>
      </c>
      <c r="VZZ123" s="50" t="str">
        <f>_xlfn.IFNA(VLOOKUP($B123,Schools,'HP Schools Calculation'!WAA$1,0),"")</f>
        <v/>
      </c>
      <c r="WAA123" s="50" t="str">
        <f>_xlfn.IFNA(VLOOKUP($B123,Schools,'HP Schools Calculation'!WAB$1,0),"")</f>
        <v/>
      </c>
      <c r="WAB123" s="50" t="str">
        <f>_xlfn.IFNA(VLOOKUP($B123,Schools,'HP Schools Calculation'!WAC$1,0),"")</f>
        <v/>
      </c>
      <c r="WAC123" s="50" t="str">
        <f>_xlfn.IFNA(VLOOKUP($B123,Schools,'HP Schools Calculation'!WAD$1,0),"")</f>
        <v/>
      </c>
      <c r="WAD123" s="50" t="str">
        <f>_xlfn.IFNA(VLOOKUP($B123,Schools,'HP Schools Calculation'!WAE$1,0),"")</f>
        <v/>
      </c>
      <c r="WAE123" s="50" t="str">
        <f>_xlfn.IFNA(VLOOKUP($B123,Schools,'HP Schools Calculation'!WAF$1,0),"")</f>
        <v/>
      </c>
      <c r="WAF123" s="50" t="str">
        <f>_xlfn.IFNA(VLOOKUP($B123,Schools,'HP Schools Calculation'!WAG$1,0),"")</f>
        <v/>
      </c>
      <c r="WAG123" s="50" t="str">
        <f>_xlfn.IFNA(VLOOKUP($B123,Schools,'HP Schools Calculation'!WAH$1,0),"")</f>
        <v/>
      </c>
      <c r="WAH123" s="50" t="str">
        <f>_xlfn.IFNA(VLOOKUP($B123,Schools,'HP Schools Calculation'!WAI$1,0),"")</f>
        <v/>
      </c>
      <c r="WAI123" s="50" t="str">
        <f>_xlfn.IFNA(VLOOKUP($B123,Schools,'HP Schools Calculation'!WAJ$1,0),"")</f>
        <v/>
      </c>
      <c r="WAJ123" s="50" t="str">
        <f>_xlfn.IFNA(VLOOKUP($B123,Schools,'HP Schools Calculation'!WAK$1,0),"")</f>
        <v/>
      </c>
      <c r="WAK123" s="50" t="str">
        <f>_xlfn.IFNA(VLOOKUP($B123,Schools,'HP Schools Calculation'!WAL$1,0),"")</f>
        <v/>
      </c>
      <c r="WAL123" s="50" t="str">
        <f>_xlfn.IFNA(VLOOKUP($B123,Schools,'HP Schools Calculation'!WAM$1,0),"")</f>
        <v/>
      </c>
      <c r="WAM123" s="50" t="str">
        <f>_xlfn.IFNA(VLOOKUP($B123,Schools,'HP Schools Calculation'!WAN$1,0),"")</f>
        <v/>
      </c>
      <c r="WAN123" s="50" t="str">
        <f>_xlfn.IFNA(VLOOKUP($B123,Schools,'HP Schools Calculation'!WAO$1,0),"")</f>
        <v/>
      </c>
      <c r="WAO123" s="50" t="str">
        <f>_xlfn.IFNA(VLOOKUP($B123,Schools,'HP Schools Calculation'!WAP$1,0),"")</f>
        <v/>
      </c>
      <c r="WAP123" s="50" t="str">
        <f>_xlfn.IFNA(VLOOKUP($B123,Schools,'HP Schools Calculation'!WAQ$1,0),"")</f>
        <v/>
      </c>
      <c r="WAQ123" s="50" t="str">
        <f>_xlfn.IFNA(VLOOKUP($B123,Schools,'HP Schools Calculation'!WAR$1,0),"")</f>
        <v/>
      </c>
      <c r="WAR123" s="50" t="str">
        <f>_xlfn.IFNA(VLOOKUP($B123,Schools,'HP Schools Calculation'!WAS$1,0),"")</f>
        <v/>
      </c>
      <c r="WAS123" s="50" t="str">
        <f>_xlfn.IFNA(VLOOKUP($B123,Schools,'HP Schools Calculation'!WAT$1,0),"")</f>
        <v/>
      </c>
      <c r="WAT123" s="50" t="str">
        <f>_xlfn.IFNA(VLOOKUP($B123,Schools,'HP Schools Calculation'!WAU$1,0),"")</f>
        <v/>
      </c>
      <c r="WAU123" s="50" t="str">
        <f>_xlfn.IFNA(VLOOKUP($B123,Schools,'HP Schools Calculation'!WAV$1,0),"")</f>
        <v/>
      </c>
      <c r="WAV123" s="50" t="str">
        <f>_xlfn.IFNA(VLOOKUP($B123,Schools,'HP Schools Calculation'!WAW$1,0),"")</f>
        <v/>
      </c>
      <c r="WAW123" s="50" t="str">
        <f>_xlfn.IFNA(VLOOKUP($B123,Schools,'HP Schools Calculation'!WAX$1,0),"")</f>
        <v/>
      </c>
      <c r="WAX123" s="50" t="str">
        <f>_xlfn.IFNA(VLOOKUP($B123,Schools,'HP Schools Calculation'!WAY$1,0),"")</f>
        <v/>
      </c>
      <c r="WAY123" s="50" t="str">
        <f>_xlfn.IFNA(VLOOKUP($B123,Schools,'HP Schools Calculation'!WAZ$1,0),"")</f>
        <v/>
      </c>
      <c r="WAZ123" s="50" t="str">
        <f>_xlfn.IFNA(VLOOKUP($B123,Schools,'HP Schools Calculation'!WBA$1,0),"")</f>
        <v/>
      </c>
      <c r="WBA123" s="50" t="str">
        <f>_xlfn.IFNA(VLOOKUP($B123,Schools,'HP Schools Calculation'!WBB$1,0),"")</f>
        <v/>
      </c>
      <c r="WBB123" s="50" t="str">
        <f>_xlfn.IFNA(VLOOKUP($B123,Schools,'HP Schools Calculation'!WBC$1,0),"")</f>
        <v/>
      </c>
      <c r="WBC123" s="50" t="str">
        <f>_xlfn.IFNA(VLOOKUP($B123,Schools,'HP Schools Calculation'!WBD$1,0),"")</f>
        <v/>
      </c>
      <c r="WBD123" s="50" t="str">
        <f>_xlfn.IFNA(VLOOKUP($B123,Schools,'HP Schools Calculation'!WBE$1,0),"")</f>
        <v/>
      </c>
      <c r="WBE123" s="50" t="str">
        <f>_xlfn.IFNA(VLOOKUP($B123,Schools,'HP Schools Calculation'!WBF$1,0),"")</f>
        <v/>
      </c>
      <c r="WBF123" s="50" t="str">
        <f>_xlfn.IFNA(VLOOKUP($B123,Schools,'HP Schools Calculation'!WBG$1,0),"")</f>
        <v/>
      </c>
      <c r="WBG123" s="50" t="str">
        <f>_xlfn.IFNA(VLOOKUP($B123,Schools,'HP Schools Calculation'!WBH$1,0),"")</f>
        <v/>
      </c>
      <c r="WBH123" s="50" t="str">
        <f>_xlfn.IFNA(VLOOKUP($B123,Schools,'HP Schools Calculation'!WBI$1,0),"")</f>
        <v/>
      </c>
      <c r="WBI123" s="50" t="str">
        <f>_xlfn.IFNA(VLOOKUP($B123,Schools,'HP Schools Calculation'!WBJ$1,0),"")</f>
        <v/>
      </c>
      <c r="WBJ123" s="50" t="str">
        <f>_xlfn.IFNA(VLOOKUP($B123,Schools,'HP Schools Calculation'!WBK$1,0),"")</f>
        <v/>
      </c>
      <c r="WBK123" s="50" t="str">
        <f>_xlfn.IFNA(VLOOKUP($B123,Schools,'HP Schools Calculation'!WBL$1,0),"")</f>
        <v/>
      </c>
      <c r="WBL123" s="50" t="str">
        <f>_xlfn.IFNA(VLOOKUP($B123,Schools,'HP Schools Calculation'!WBM$1,0),"")</f>
        <v/>
      </c>
      <c r="WBM123" s="50" t="str">
        <f>_xlfn.IFNA(VLOOKUP($B123,Schools,'HP Schools Calculation'!WBN$1,0),"")</f>
        <v/>
      </c>
      <c r="WBN123" s="50" t="str">
        <f>_xlfn.IFNA(VLOOKUP($B123,Schools,'HP Schools Calculation'!WBO$1,0),"")</f>
        <v/>
      </c>
      <c r="WBO123" s="50" t="str">
        <f>_xlfn.IFNA(VLOOKUP($B123,Schools,'HP Schools Calculation'!WBP$1,0),"")</f>
        <v/>
      </c>
      <c r="WBP123" s="50" t="str">
        <f>_xlfn.IFNA(VLOOKUP($B123,Schools,'HP Schools Calculation'!WBQ$1,0),"")</f>
        <v/>
      </c>
      <c r="WBQ123" s="50" t="str">
        <f>_xlfn.IFNA(VLOOKUP($B123,Schools,'HP Schools Calculation'!WBR$1,0),"")</f>
        <v/>
      </c>
      <c r="WBR123" s="50" t="str">
        <f>_xlfn.IFNA(VLOOKUP($B123,Schools,'HP Schools Calculation'!WBS$1,0),"")</f>
        <v/>
      </c>
      <c r="WBS123" s="50" t="str">
        <f>_xlfn.IFNA(VLOOKUP($B123,Schools,'HP Schools Calculation'!WBT$1,0),"")</f>
        <v/>
      </c>
      <c r="WBT123" s="50" t="str">
        <f>_xlfn.IFNA(VLOOKUP($B123,Schools,'HP Schools Calculation'!WBU$1,0),"")</f>
        <v/>
      </c>
      <c r="WBU123" s="50" t="str">
        <f>_xlfn.IFNA(VLOOKUP($B123,Schools,'HP Schools Calculation'!WBV$1,0),"")</f>
        <v/>
      </c>
      <c r="WBV123" s="50" t="str">
        <f>_xlfn.IFNA(VLOOKUP($B123,Schools,'HP Schools Calculation'!WBW$1,0),"")</f>
        <v/>
      </c>
      <c r="WBW123" s="50" t="str">
        <f>_xlfn.IFNA(VLOOKUP($B123,Schools,'HP Schools Calculation'!WBX$1,0),"")</f>
        <v/>
      </c>
      <c r="WBX123" s="50" t="str">
        <f>_xlfn.IFNA(VLOOKUP($B123,Schools,'HP Schools Calculation'!WBY$1,0),"")</f>
        <v/>
      </c>
      <c r="WBY123" s="50" t="str">
        <f>_xlfn.IFNA(VLOOKUP($B123,Schools,'HP Schools Calculation'!WBZ$1,0),"")</f>
        <v/>
      </c>
      <c r="WBZ123" s="50" t="str">
        <f>_xlfn.IFNA(VLOOKUP($B123,Schools,'HP Schools Calculation'!WCA$1,0),"")</f>
        <v/>
      </c>
      <c r="WCA123" s="50" t="str">
        <f>_xlfn.IFNA(VLOOKUP($B123,Schools,'HP Schools Calculation'!WCB$1,0),"")</f>
        <v/>
      </c>
      <c r="WCB123" s="50" t="str">
        <f>_xlfn.IFNA(VLOOKUP($B123,Schools,'HP Schools Calculation'!WCC$1,0),"")</f>
        <v/>
      </c>
      <c r="WCC123" s="50" t="str">
        <f>_xlfn.IFNA(VLOOKUP($B123,Schools,'HP Schools Calculation'!WCD$1,0),"")</f>
        <v/>
      </c>
      <c r="WCD123" s="50" t="str">
        <f>_xlfn.IFNA(VLOOKUP($B123,Schools,'HP Schools Calculation'!WCE$1,0),"")</f>
        <v/>
      </c>
      <c r="WCE123" s="50" t="str">
        <f>_xlfn.IFNA(VLOOKUP($B123,Schools,'HP Schools Calculation'!WCF$1,0),"")</f>
        <v/>
      </c>
      <c r="WCF123" s="50" t="str">
        <f>_xlfn.IFNA(VLOOKUP($B123,Schools,'HP Schools Calculation'!WCG$1,0),"")</f>
        <v/>
      </c>
      <c r="WCG123" s="50" t="str">
        <f>_xlfn.IFNA(VLOOKUP($B123,Schools,'HP Schools Calculation'!WCH$1,0),"")</f>
        <v/>
      </c>
      <c r="WCH123" s="50" t="str">
        <f>_xlfn.IFNA(VLOOKUP($B123,Schools,'HP Schools Calculation'!WCI$1,0),"")</f>
        <v/>
      </c>
      <c r="WCI123" s="50" t="str">
        <f>_xlfn.IFNA(VLOOKUP($B123,Schools,'HP Schools Calculation'!WCJ$1,0),"")</f>
        <v/>
      </c>
      <c r="WCJ123" s="50" t="str">
        <f>_xlfn.IFNA(VLOOKUP($B123,Schools,'HP Schools Calculation'!WCK$1,0),"")</f>
        <v/>
      </c>
      <c r="WCK123" s="50" t="str">
        <f>_xlfn.IFNA(VLOOKUP($B123,Schools,'HP Schools Calculation'!WCL$1,0),"")</f>
        <v/>
      </c>
      <c r="WCL123" s="50" t="str">
        <f>_xlfn.IFNA(VLOOKUP($B123,Schools,'HP Schools Calculation'!WCM$1,0),"")</f>
        <v/>
      </c>
      <c r="WCM123" s="50" t="str">
        <f>_xlfn.IFNA(VLOOKUP($B123,Schools,'HP Schools Calculation'!WCN$1,0),"")</f>
        <v/>
      </c>
      <c r="WCN123" s="50" t="str">
        <f>_xlfn.IFNA(VLOOKUP($B123,Schools,'HP Schools Calculation'!WCO$1,0),"")</f>
        <v/>
      </c>
      <c r="WCO123" s="50" t="str">
        <f>_xlfn.IFNA(VLOOKUP($B123,Schools,'HP Schools Calculation'!WCP$1,0),"")</f>
        <v/>
      </c>
      <c r="WCP123" s="50" t="str">
        <f>_xlfn.IFNA(VLOOKUP($B123,Schools,'HP Schools Calculation'!WCQ$1,0),"")</f>
        <v/>
      </c>
      <c r="WCQ123" s="50" t="str">
        <f>_xlfn.IFNA(VLOOKUP($B123,Schools,'HP Schools Calculation'!WCR$1,0),"")</f>
        <v/>
      </c>
      <c r="WCR123" s="50" t="str">
        <f>_xlfn.IFNA(VLOOKUP($B123,Schools,'HP Schools Calculation'!WCS$1,0),"")</f>
        <v/>
      </c>
      <c r="WCS123" s="50" t="str">
        <f>_xlfn.IFNA(VLOOKUP($B123,Schools,'HP Schools Calculation'!WCT$1,0),"")</f>
        <v/>
      </c>
      <c r="WCT123" s="50" t="str">
        <f>_xlfn.IFNA(VLOOKUP($B123,Schools,'HP Schools Calculation'!WCU$1,0),"")</f>
        <v/>
      </c>
      <c r="WCU123" s="50" t="str">
        <f>_xlfn.IFNA(VLOOKUP($B123,Schools,'HP Schools Calculation'!WCV$1,0),"")</f>
        <v/>
      </c>
      <c r="WCV123" s="50" t="str">
        <f>_xlfn.IFNA(VLOOKUP($B123,Schools,'HP Schools Calculation'!WCW$1,0),"")</f>
        <v/>
      </c>
      <c r="WCW123" s="50" t="str">
        <f>_xlfn.IFNA(VLOOKUP($B123,Schools,'HP Schools Calculation'!WCX$1,0),"")</f>
        <v/>
      </c>
      <c r="WCX123" s="50" t="str">
        <f>_xlfn.IFNA(VLOOKUP($B123,Schools,'HP Schools Calculation'!WCY$1,0),"")</f>
        <v/>
      </c>
      <c r="WCY123" s="50" t="str">
        <f>_xlfn.IFNA(VLOOKUP($B123,Schools,'HP Schools Calculation'!WCZ$1,0),"")</f>
        <v/>
      </c>
      <c r="WCZ123" s="50" t="str">
        <f>_xlfn.IFNA(VLOOKUP($B123,Schools,'HP Schools Calculation'!WDA$1,0),"")</f>
        <v/>
      </c>
      <c r="WDA123" s="50" t="str">
        <f>_xlfn.IFNA(VLOOKUP($B123,Schools,'HP Schools Calculation'!WDB$1,0),"")</f>
        <v/>
      </c>
      <c r="WDB123" s="50" t="str">
        <f>_xlfn.IFNA(VLOOKUP($B123,Schools,'HP Schools Calculation'!WDC$1,0),"")</f>
        <v/>
      </c>
      <c r="WDC123" s="50" t="str">
        <f>_xlfn.IFNA(VLOOKUP($B123,Schools,'HP Schools Calculation'!WDD$1,0),"")</f>
        <v/>
      </c>
      <c r="WDD123" s="50" t="str">
        <f>_xlfn.IFNA(VLOOKUP($B123,Schools,'HP Schools Calculation'!WDE$1,0),"")</f>
        <v/>
      </c>
      <c r="WDE123" s="50" t="str">
        <f>_xlfn.IFNA(VLOOKUP($B123,Schools,'HP Schools Calculation'!WDF$1,0),"")</f>
        <v/>
      </c>
      <c r="WDF123" s="50" t="str">
        <f>_xlfn.IFNA(VLOOKUP($B123,Schools,'HP Schools Calculation'!WDG$1,0),"")</f>
        <v/>
      </c>
      <c r="WDG123" s="50" t="str">
        <f>_xlfn.IFNA(VLOOKUP($B123,Schools,'HP Schools Calculation'!WDH$1,0),"")</f>
        <v/>
      </c>
      <c r="WDH123" s="50" t="str">
        <f>_xlfn.IFNA(VLOOKUP($B123,Schools,'HP Schools Calculation'!WDI$1,0),"")</f>
        <v/>
      </c>
      <c r="WDI123" s="50" t="str">
        <f>_xlfn.IFNA(VLOOKUP($B123,Schools,'HP Schools Calculation'!WDJ$1,0),"")</f>
        <v/>
      </c>
      <c r="WDJ123" s="50" t="str">
        <f>_xlfn.IFNA(VLOOKUP($B123,Schools,'HP Schools Calculation'!WDK$1,0),"")</f>
        <v/>
      </c>
      <c r="WDK123" s="50" t="str">
        <f>_xlfn.IFNA(VLOOKUP($B123,Schools,'HP Schools Calculation'!WDL$1,0),"")</f>
        <v/>
      </c>
      <c r="WDL123" s="50" t="str">
        <f>_xlfn.IFNA(VLOOKUP($B123,Schools,'HP Schools Calculation'!WDM$1,0),"")</f>
        <v/>
      </c>
      <c r="WDM123" s="50" t="str">
        <f>_xlfn.IFNA(VLOOKUP($B123,Schools,'HP Schools Calculation'!WDN$1,0),"")</f>
        <v/>
      </c>
      <c r="WDN123" s="50" t="str">
        <f>_xlfn.IFNA(VLOOKUP($B123,Schools,'HP Schools Calculation'!WDO$1,0),"")</f>
        <v/>
      </c>
      <c r="WDO123" s="50" t="str">
        <f>_xlfn.IFNA(VLOOKUP($B123,Schools,'HP Schools Calculation'!WDP$1,0),"")</f>
        <v/>
      </c>
      <c r="WDP123" s="50" t="str">
        <f>_xlfn.IFNA(VLOOKUP($B123,Schools,'HP Schools Calculation'!WDQ$1,0),"")</f>
        <v/>
      </c>
      <c r="WDQ123" s="50" t="str">
        <f>_xlfn.IFNA(VLOOKUP($B123,Schools,'HP Schools Calculation'!WDR$1,0),"")</f>
        <v/>
      </c>
      <c r="WDR123" s="50" t="str">
        <f>_xlfn.IFNA(VLOOKUP($B123,Schools,'HP Schools Calculation'!WDS$1,0),"")</f>
        <v/>
      </c>
      <c r="WDS123" s="50" t="str">
        <f>_xlfn.IFNA(VLOOKUP($B123,Schools,'HP Schools Calculation'!WDT$1,0),"")</f>
        <v/>
      </c>
      <c r="WDT123" s="50" t="str">
        <f>_xlfn.IFNA(VLOOKUP($B123,Schools,'HP Schools Calculation'!WDU$1,0),"")</f>
        <v/>
      </c>
      <c r="WDU123" s="50" t="str">
        <f>_xlfn.IFNA(VLOOKUP($B123,Schools,'HP Schools Calculation'!WDV$1,0),"")</f>
        <v/>
      </c>
      <c r="WDV123" s="50" t="str">
        <f>_xlfn.IFNA(VLOOKUP($B123,Schools,'HP Schools Calculation'!WDW$1,0),"")</f>
        <v/>
      </c>
      <c r="WDW123" s="50" t="str">
        <f>_xlfn.IFNA(VLOOKUP($B123,Schools,'HP Schools Calculation'!WDX$1,0),"")</f>
        <v/>
      </c>
      <c r="WDX123" s="50" t="str">
        <f>_xlfn.IFNA(VLOOKUP($B123,Schools,'HP Schools Calculation'!WDY$1,0),"")</f>
        <v/>
      </c>
      <c r="WDY123" s="50" t="str">
        <f>_xlfn.IFNA(VLOOKUP($B123,Schools,'HP Schools Calculation'!WDZ$1,0),"")</f>
        <v/>
      </c>
      <c r="WDZ123" s="50" t="str">
        <f>_xlfn.IFNA(VLOOKUP($B123,Schools,'HP Schools Calculation'!WEA$1,0),"")</f>
        <v/>
      </c>
      <c r="WEA123" s="50" t="str">
        <f>_xlfn.IFNA(VLOOKUP($B123,Schools,'HP Schools Calculation'!WEB$1,0),"")</f>
        <v/>
      </c>
      <c r="WEB123" s="50" t="str">
        <f>_xlfn.IFNA(VLOOKUP($B123,Schools,'HP Schools Calculation'!WEC$1,0),"")</f>
        <v/>
      </c>
      <c r="WEC123" s="50" t="str">
        <f>_xlfn.IFNA(VLOOKUP($B123,Schools,'HP Schools Calculation'!WED$1,0),"")</f>
        <v/>
      </c>
      <c r="WED123" s="50" t="str">
        <f>_xlfn.IFNA(VLOOKUP($B123,Schools,'HP Schools Calculation'!WEE$1,0),"")</f>
        <v/>
      </c>
      <c r="WEE123" s="50" t="str">
        <f>_xlfn.IFNA(VLOOKUP($B123,Schools,'HP Schools Calculation'!WEF$1,0),"")</f>
        <v/>
      </c>
      <c r="WEF123" s="50" t="str">
        <f>_xlfn.IFNA(VLOOKUP($B123,Schools,'HP Schools Calculation'!WEG$1,0),"")</f>
        <v/>
      </c>
      <c r="WEG123" s="50" t="str">
        <f>_xlfn.IFNA(VLOOKUP($B123,Schools,'HP Schools Calculation'!WEH$1,0),"")</f>
        <v/>
      </c>
      <c r="WEH123" s="50" t="str">
        <f>_xlfn.IFNA(VLOOKUP($B123,Schools,'HP Schools Calculation'!WEI$1,0),"")</f>
        <v/>
      </c>
      <c r="WEI123" s="50" t="str">
        <f>_xlfn.IFNA(VLOOKUP($B123,Schools,'HP Schools Calculation'!WEJ$1,0),"")</f>
        <v/>
      </c>
      <c r="WEJ123" s="50" t="str">
        <f>_xlfn.IFNA(VLOOKUP($B123,Schools,'HP Schools Calculation'!WEK$1,0),"")</f>
        <v/>
      </c>
      <c r="WEK123" s="50" t="str">
        <f>_xlfn.IFNA(VLOOKUP($B123,Schools,'HP Schools Calculation'!WEL$1,0),"")</f>
        <v/>
      </c>
      <c r="WEL123" s="50" t="str">
        <f>_xlfn.IFNA(VLOOKUP($B123,Schools,'HP Schools Calculation'!WEM$1,0),"")</f>
        <v/>
      </c>
      <c r="WEM123" s="50" t="str">
        <f>_xlfn.IFNA(VLOOKUP($B123,Schools,'HP Schools Calculation'!WEN$1,0),"")</f>
        <v/>
      </c>
      <c r="WEN123" s="50" t="str">
        <f>_xlfn.IFNA(VLOOKUP($B123,Schools,'HP Schools Calculation'!WEO$1,0),"")</f>
        <v/>
      </c>
      <c r="WEO123" s="50" t="str">
        <f>_xlfn.IFNA(VLOOKUP($B123,Schools,'HP Schools Calculation'!WEP$1,0),"")</f>
        <v/>
      </c>
      <c r="WEP123" s="50" t="str">
        <f>_xlfn.IFNA(VLOOKUP($B123,Schools,'HP Schools Calculation'!WEQ$1,0),"")</f>
        <v/>
      </c>
      <c r="WEQ123" s="50" t="str">
        <f>_xlfn.IFNA(VLOOKUP($B123,Schools,'HP Schools Calculation'!WER$1,0),"")</f>
        <v/>
      </c>
      <c r="WER123" s="50" t="str">
        <f>_xlfn.IFNA(VLOOKUP($B123,Schools,'HP Schools Calculation'!WES$1,0),"")</f>
        <v/>
      </c>
      <c r="WES123" s="50" t="str">
        <f>_xlfn.IFNA(VLOOKUP($B123,Schools,'HP Schools Calculation'!WET$1,0),"")</f>
        <v/>
      </c>
      <c r="WET123" s="50" t="str">
        <f>_xlfn.IFNA(VLOOKUP($B123,Schools,'HP Schools Calculation'!WEU$1,0),"")</f>
        <v/>
      </c>
      <c r="WEU123" s="50" t="str">
        <f>_xlfn.IFNA(VLOOKUP($B123,Schools,'HP Schools Calculation'!WEV$1,0),"")</f>
        <v/>
      </c>
      <c r="WEV123" s="50" t="str">
        <f>_xlfn.IFNA(VLOOKUP($B123,Schools,'HP Schools Calculation'!WEW$1,0),"")</f>
        <v/>
      </c>
      <c r="WEW123" s="50" t="str">
        <f>_xlfn.IFNA(VLOOKUP($B123,Schools,'HP Schools Calculation'!WEX$1,0),"")</f>
        <v/>
      </c>
      <c r="WEX123" s="50" t="str">
        <f>_xlfn.IFNA(VLOOKUP($B123,Schools,'HP Schools Calculation'!WEY$1,0),"")</f>
        <v/>
      </c>
      <c r="WEY123" s="50" t="str">
        <f>_xlfn.IFNA(VLOOKUP($B123,Schools,'HP Schools Calculation'!WEZ$1,0),"")</f>
        <v/>
      </c>
      <c r="WEZ123" s="50" t="str">
        <f>_xlfn.IFNA(VLOOKUP($B123,Schools,'HP Schools Calculation'!WFA$1,0),"")</f>
        <v/>
      </c>
      <c r="WFA123" s="50" t="str">
        <f>_xlfn.IFNA(VLOOKUP($B123,Schools,'HP Schools Calculation'!WFB$1,0),"")</f>
        <v/>
      </c>
      <c r="WFB123" s="50" t="str">
        <f>_xlfn.IFNA(VLOOKUP($B123,Schools,'HP Schools Calculation'!WFC$1,0),"")</f>
        <v/>
      </c>
      <c r="WFC123" s="50" t="str">
        <f>_xlfn.IFNA(VLOOKUP($B123,Schools,'HP Schools Calculation'!WFD$1,0),"")</f>
        <v/>
      </c>
      <c r="WFD123" s="50" t="str">
        <f>_xlfn.IFNA(VLOOKUP($B123,Schools,'HP Schools Calculation'!WFE$1,0),"")</f>
        <v/>
      </c>
      <c r="WFE123" s="50" t="str">
        <f>_xlfn.IFNA(VLOOKUP($B123,Schools,'HP Schools Calculation'!WFF$1,0),"")</f>
        <v/>
      </c>
      <c r="WFF123" s="50" t="str">
        <f>_xlfn.IFNA(VLOOKUP($B123,Schools,'HP Schools Calculation'!WFG$1,0),"")</f>
        <v/>
      </c>
      <c r="WFG123" s="50" t="str">
        <f>_xlfn.IFNA(VLOOKUP($B123,Schools,'HP Schools Calculation'!WFH$1,0),"")</f>
        <v/>
      </c>
      <c r="WFH123" s="50" t="str">
        <f>_xlfn.IFNA(VLOOKUP($B123,Schools,'HP Schools Calculation'!WFI$1,0),"")</f>
        <v/>
      </c>
      <c r="WFI123" s="50" t="str">
        <f>_xlfn.IFNA(VLOOKUP($B123,Schools,'HP Schools Calculation'!WFJ$1,0),"")</f>
        <v/>
      </c>
      <c r="WFJ123" s="50" t="str">
        <f>_xlfn.IFNA(VLOOKUP($B123,Schools,'HP Schools Calculation'!WFK$1,0),"")</f>
        <v/>
      </c>
      <c r="WFK123" s="50" t="str">
        <f>_xlfn.IFNA(VLOOKUP($B123,Schools,'HP Schools Calculation'!WFL$1,0),"")</f>
        <v/>
      </c>
      <c r="WFL123" s="50" t="str">
        <f>_xlfn.IFNA(VLOOKUP($B123,Schools,'HP Schools Calculation'!WFM$1,0),"")</f>
        <v/>
      </c>
      <c r="WFM123" s="50" t="str">
        <f>_xlfn.IFNA(VLOOKUP($B123,Schools,'HP Schools Calculation'!WFN$1,0),"")</f>
        <v/>
      </c>
      <c r="WFN123" s="50" t="str">
        <f>_xlfn.IFNA(VLOOKUP($B123,Schools,'HP Schools Calculation'!WFO$1,0),"")</f>
        <v/>
      </c>
      <c r="WFO123" s="50" t="str">
        <f>_xlfn.IFNA(VLOOKUP($B123,Schools,'HP Schools Calculation'!WFP$1,0),"")</f>
        <v/>
      </c>
      <c r="WFP123" s="50" t="str">
        <f>_xlfn.IFNA(VLOOKUP($B123,Schools,'HP Schools Calculation'!WFQ$1,0),"")</f>
        <v/>
      </c>
      <c r="WFQ123" s="50" t="str">
        <f>_xlfn.IFNA(VLOOKUP($B123,Schools,'HP Schools Calculation'!WFR$1,0),"")</f>
        <v/>
      </c>
      <c r="WFR123" s="50" t="str">
        <f>_xlfn.IFNA(VLOOKUP($B123,Schools,'HP Schools Calculation'!WFS$1,0),"")</f>
        <v/>
      </c>
      <c r="WFS123" s="50" t="str">
        <f>_xlfn.IFNA(VLOOKUP($B123,Schools,'HP Schools Calculation'!WFT$1,0),"")</f>
        <v/>
      </c>
      <c r="WFT123" s="50" t="str">
        <f>_xlfn.IFNA(VLOOKUP($B123,Schools,'HP Schools Calculation'!WFU$1,0),"")</f>
        <v/>
      </c>
      <c r="WFU123" s="50" t="str">
        <f>_xlfn.IFNA(VLOOKUP($B123,Schools,'HP Schools Calculation'!WFV$1,0),"")</f>
        <v/>
      </c>
      <c r="WFV123" s="50" t="str">
        <f>_xlfn.IFNA(VLOOKUP($B123,Schools,'HP Schools Calculation'!WFW$1,0),"")</f>
        <v/>
      </c>
      <c r="WFW123" s="50" t="str">
        <f>_xlfn.IFNA(VLOOKUP($B123,Schools,'HP Schools Calculation'!WFX$1,0),"")</f>
        <v/>
      </c>
      <c r="WFX123" s="50" t="str">
        <f>_xlfn.IFNA(VLOOKUP($B123,Schools,'HP Schools Calculation'!WFY$1,0),"")</f>
        <v/>
      </c>
      <c r="WFY123" s="50" t="str">
        <f>_xlfn.IFNA(VLOOKUP($B123,Schools,'HP Schools Calculation'!WFZ$1,0),"")</f>
        <v/>
      </c>
      <c r="WFZ123" s="50" t="str">
        <f>_xlfn.IFNA(VLOOKUP($B123,Schools,'HP Schools Calculation'!WGA$1,0),"")</f>
        <v/>
      </c>
      <c r="WGA123" s="50" t="str">
        <f>_xlfn.IFNA(VLOOKUP($B123,Schools,'HP Schools Calculation'!WGB$1,0),"")</f>
        <v/>
      </c>
      <c r="WGB123" s="50" t="str">
        <f>_xlfn.IFNA(VLOOKUP($B123,Schools,'HP Schools Calculation'!WGC$1,0),"")</f>
        <v/>
      </c>
      <c r="WGC123" s="50" t="str">
        <f>_xlfn.IFNA(VLOOKUP($B123,Schools,'HP Schools Calculation'!WGD$1,0),"")</f>
        <v/>
      </c>
      <c r="WGD123" s="50" t="str">
        <f>_xlfn.IFNA(VLOOKUP($B123,Schools,'HP Schools Calculation'!WGE$1,0),"")</f>
        <v/>
      </c>
      <c r="WGE123" s="50" t="str">
        <f>_xlfn.IFNA(VLOOKUP($B123,Schools,'HP Schools Calculation'!WGF$1,0),"")</f>
        <v/>
      </c>
      <c r="WGF123" s="50" t="str">
        <f>_xlfn.IFNA(VLOOKUP($B123,Schools,'HP Schools Calculation'!WGG$1,0),"")</f>
        <v/>
      </c>
      <c r="WGG123" s="50" t="str">
        <f>_xlfn.IFNA(VLOOKUP($B123,Schools,'HP Schools Calculation'!WGH$1,0),"")</f>
        <v/>
      </c>
      <c r="WGH123" s="50" t="str">
        <f>_xlfn.IFNA(VLOOKUP($B123,Schools,'HP Schools Calculation'!WGI$1,0),"")</f>
        <v/>
      </c>
      <c r="WGI123" s="50" t="str">
        <f>_xlfn.IFNA(VLOOKUP($B123,Schools,'HP Schools Calculation'!WGJ$1,0),"")</f>
        <v/>
      </c>
      <c r="WGJ123" s="50" t="str">
        <f>_xlfn.IFNA(VLOOKUP($B123,Schools,'HP Schools Calculation'!WGK$1,0),"")</f>
        <v/>
      </c>
      <c r="WGK123" s="50" t="str">
        <f>_xlfn.IFNA(VLOOKUP($B123,Schools,'HP Schools Calculation'!WGL$1,0),"")</f>
        <v/>
      </c>
      <c r="WGL123" s="50" t="str">
        <f>_xlfn.IFNA(VLOOKUP($B123,Schools,'HP Schools Calculation'!WGM$1,0),"")</f>
        <v/>
      </c>
      <c r="WGM123" s="50" t="str">
        <f>_xlfn.IFNA(VLOOKUP($B123,Schools,'HP Schools Calculation'!WGN$1,0),"")</f>
        <v/>
      </c>
      <c r="WGN123" s="50" t="str">
        <f>_xlfn.IFNA(VLOOKUP($B123,Schools,'HP Schools Calculation'!WGO$1,0),"")</f>
        <v/>
      </c>
      <c r="WGO123" s="50" t="str">
        <f>_xlfn.IFNA(VLOOKUP($B123,Schools,'HP Schools Calculation'!WGP$1,0),"")</f>
        <v/>
      </c>
      <c r="WGP123" s="50" t="str">
        <f>_xlfn.IFNA(VLOOKUP($B123,Schools,'HP Schools Calculation'!WGQ$1,0),"")</f>
        <v/>
      </c>
      <c r="WGQ123" s="50" t="str">
        <f>_xlfn.IFNA(VLOOKUP($B123,Schools,'HP Schools Calculation'!WGR$1,0),"")</f>
        <v/>
      </c>
      <c r="WGR123" s="50" t="str">
        <f>_xlfn.IFNA(VLOOKUP($B123,Schools,'HP Schools Calculation'!WGS$1,0),"")</f>
        <v/>
      </c>
      <c r="WGS123" s="50" t="str">
        <f>_xlfn.IFNA(VLOOKUP($B123,Schools,'HP Schools Calculation'!WGT$1,0),"")</f>
        <v/>
      </c>
      <c r="WGT123" s="50" t="str">
        <f>_xlfn.IFNA(VLOOKUP($B123,Schools,'HP Schools Calculation'!WGU$1,0),"")</f>
        <v/>
      </c>
      <c r="WGU123" s="50" t="str">
        <f>_xlfn.IFNA(VLOOKUP($B123,Schools,'HP Schools Calculation'!WGV$1,0),"")</f>
        <v/>
      </c>
      <c r="WGV123" s="50" t="str">
        <f>_xlfn.IFNA(VLOOKUP($B123,Schools,'HP Schools Calculation'!WGW$1,0),"")</f>
        <v/>
      </c>
      <c r="WGW123" s="50" t="str">
        <f>_xlfn.IFNA(VLOOKUP($B123,Schools,'HP Schools Calculation'!WGX$1,0),"")</f>
        <v/>
      </c>
      <c r="WGX123" s="50" t="str">
        <f>_xlfn.IFNA(VLOOKUP($B123,Schools,'HP Schools Calculation'!WGY$1,0),"")</f>
        <v/>
      </c>
      <c r="WGY123" s="50" t="str">
        <f>_xlfn.IFNA(VLOOKUP($B123,Schools,'HP Schools Calculation'!WGZ$1,0),"")</f>
        <v/>
      </c>
      <c r="WGZ123" s="50" t="str">
        <f>_xlfn.IFNA(VLOOKUP($B123,Schools,'HP Schools Calculation'!WHA$1,0),"")</f>
        <v/>
      </c>
      <c r="WHA123" s="50" t="str">
        <f>_xlfn.IFNA(VLOOKUP($B123,Schools,'HP Schools Calculation'!WHB$1,0),"")</f>
        <v/>
      </c>
      <c r="WHB123" s="50" t="str">
        <f>_xlfn.IFNA(VLOOKUP($B123,Schools,'HP Schools Calculation'!WHC$1,0),"")</f>
        <v/>
      </c>
      <c r="WHC123" s="50" t="str">
        <f>_xlfn.IFNA(VLOOKUP($B123,Schools,'HP Schools Calculation'!WHD$1,0),"")</f>
        <v/>
      </c>
      <c r="WHD123" s="50" t="str">
        <f>_xlfn.IFNA(VLOOKUP($B123,Schools,'HP Schools Calculation'!WHE$1,0),"")</f>
        <v/>
      </c>
      <c r="WHE123" s="50" t="str">
        <f>_xlfn.IFNA(VLOOKUP($B123,Schools,'HP Schools Calculation'!WHF$1,0),"")</f>
        <v/>
      </c>
      <c r="WHF123" s="50" t="str">
        <f>_xlfn.IFNA(VLOOKUP($B123,Schools,'HP Schools Calculation'!WHG$1,0),"")</f>
        <v/>
      </c>
      <c r="WHG123" s="50" t="str">
        <f>_xlfn.IFNA(VLOOKUP($B123,Schools,'HP Schools Calculation'!WHH$1,0),"")</f>
        <v/>
      </c>
      <c r="WHH123" s="50" t="str">
        <f>_xlfn.IFNA(VLOOKUP($B123,Schools,'HP Schools Calculation'!WHI$1,0),"")</f>
        <v/>
      </c>
      <c r="WHI123" s="50" t="str">
        <f>_xlfn.IFNA(VLOOKUP($B123,Schools,'HP Schools Calculation'!WHJ$1,0),"")</f>
        <v/>
      </c>
      <c r="WHJ123" s="50" t="str">
        <f>_xlfn.IFNA(VLOOKUP($B123,Schools,'HP Schools Calculation'!WHK$1,0),"")</f>
        <v/>
      </c>
      <c r="WHK123" s="50" t="str">
        <f>_xlfn.IFNA(VLOOKUP($B123,Schools,'HP Schools Calculation'!WHL$1,0),"")</f>
        <v/>
      </c>
      <c r="WHL123" s="50" t="str">
        <f>_xlfn.IFNA(VLOOKUP($B123,Schools,'HP Schools Calculation'!WHM$1,0),"")</f>
        <v/>
      </c>
      <c r="WHM123" s="50" t="str">
        <f>_xlfn.IFNA(VLOOKUP($B123,Schools,'HP Schools Calculation'!WHN$1,0),"")</f>
        <v/>
      </c>
      <c r="WHN123" s="50" t="str">
        <f>_xlfn.IFNA(VLOOKUP($B123,Schools,'HP Schools Calculation'!WHO$1,0),"")</f>
        <v/>
      </c>
      <c r="WHO123" s="50" t="str">
        <f>_xlfn.IFNA(VLOOKUP($B123,Schools,'HP Schools Calculation'!WHP$1,0),"")</f>
        <v/>
      </c>
      <c r="WHP123" s="50" t="str">
        <f>_xlfn.IFNA(VLOOKUP($B123,Schools,'HP Schools Calculation'!WHQ$1,0),"")</f>
        <v/>
      </c>
      <c r="WHQ123" s="50" t="str">
        <f>_xlfn.IFNA(VLOOKUP($B123,Schools,'HP Schools Calculation'!WHR$1,0),"")</f>
        <v/>
      </c>
      <c r="WHR123" s="50" t="str">
        <f>_xlfn.IFNA(VLOOKUP($B123,Schools,'HP Schools Calculation'!WHS$1,0),"")</f>
        <v/>
      </c>
      <c r="WHS123" s="50" t="str">
        <f>_xlfn.IFNA(VLOOKUP($B123,Schools,'HP Schools Calculation'!WHT$1,0),"")</f>
        <v/>
      </c>
      <c r="WHT123" s="50" t="str">
        <f>_xlfn.IFNA(VLOOKUP($B123,Schools,'HP Schools Calculation'!WHU$1,0),"")</f>
        <v/>
      </c>
      <c r="WHU123" s="50" t="str">
        <f>_xlfn.IFNA(VLOOKUP($B123,Schools,'HP Schools Calculation'!WHV$1,0),"")</f>
        <v/>
      </c>
      <c r="WHV123" s="50" t="str">
        <f>_xlfn.IFNA(VLOOKUP($B123,Schools,'HP Schools Calculation'!WHW$1,0),"")</f>
        <v/>
      </c>
      <c r="WHW123" s="50" t="str">
        <f>_xlfn.IFNA(VLOOKUP($B123,Schools,'HP Schools Calculation'!WHX$1,0),"")</f>
        <v/>
      </c>
      <c r="WHX123" s="50" t="str">
        <f>_xlfn.IFNA(VLOOKUP($B123,Schools,'HP Schools Calculation'!WHY$1,0),"")</f>
        <v/>
      </c>
      <c r="WHY123" s="50" t="str">
        <f>_xlfn.IFNA(VLOOKUP($B123,Schools,'HP Schools Calculation'!WHZ$1,0),"")</f>
        <v/>
      </c>
      <c r="WHZ123" s="50" t="str">
        <f>_xlfn.IFNA(VLOOKUP($B123,Schools,'HP Schools Calculation'!WIA$1,0),"")</f>
        <v/>
      </c>
      <c r="WIA123" s="50" t="str">
        <f>_xlfn.IFNA(VLOOKUP($B123,Schools,'HP Schools Calculation'!WIB$1,0),"")</f>
        <v/>
      </c>
      <c r="WIB123" s="50" t="str">
        <f>_xlfn.IFNA(VLOOKUP($B123,Schools,'HP Schools Calculation'!WIC$1,0),"")</f>
        <v/>
      </c>
      <c r="WIC123" s="50" t="str">
        <f>_xlfn.IFNA(VLOOKUP($B123,Schools,'HP Schools Calculation'!WID$1,0),"")</f>
        <v/>
      </c>
      <c r="WID123" s="50" t="str">
        <f>_xlfn.IFNA(VLOOKUP($B123,Schools,'HP Schools Calculation'!WIE$1,0),"")</f>
        <v/>
      </c>
      <c r="WIE123" s="50" t="str">
        <f>_xlfn.IFNA(VLOOKUP($B123,Schools,'HP Schools Calculation'!WIF$1,0),"")</f>
        <v/>
      </c>
      <c r="WIF123" s="50" t="str">
        <f>_xlfn.IFNA(VLOOKUP($B123,Schools,'HP Schools Calculation'!WIG$1,0),"")</f>
        <v/>
      </c>
      <c r="WIG123" s="50" t="str">
        <f>_xlfn.IFNA(VLOOKUP($B123,Schools,'HP Schools Calculation'!WIH$1,0),"")</f>
        <v/>
      </c>
      <c r="WIH123" s="50" t="str">
        <f>_xlfn.IFNA(VLOOKUP($B123,Schools,'HP Schools Calculation'!WII$1,0),"")</f>
        <v/>
      </c>
      <c r="WII123" s="50" t="str">
        <f>_xlfn.IFNA(VLOOKUP($B123,Schools,'HP Schools Calculation'!WIJ$1,0),"")</f>
        <v/>
      </c>
      <c r="WIJ123" s="50" t="str">
        <f>_xlfn.IFNA(VLOOKUP($B123,Schools,'HP Schools Calculation'!WIK$1,0),"")</f>
        <v/>
      </c>
      <c r="WIK123" s="50" t="str">
        <f>_xlfn.IFNA(VLOOKUP($B123,Schools,'HP Schools Calculation'!WIL$1,0),"")</f>
        <v/>
      </c>
      <c r="WIL123" s="50" t="str">
        <f>_xlfn.IFNA(VLOOKUP($B123,Schools,'HP Schools Calculation'!WIM$1,0),"")</f>
        <v/>
      </c>
      <c r="WIM123" s="50" t="str">
        <f>_xlfn.IFNA(VLOOKUP($B123,Schools,'HP Schools Calculation'!WIN$1,0),"")</f>
        <v/>
      </c>
      <c r="WIN123" s="50" t="str">
        <f>_xlfn.IFNA(VLOOKUP($B123,Schools,'HP Schools Calculation'!WIO$1,0),"")</f>
        <v/>
      </c>
      <c r="WIO123" s="50" t="str">
        <f>_xlfn.IFNA(VLOOKUP($B123,Schools,'HP Schools Calculation'!WIP$1,0),"")</f>
        <v/>
      </c>
      <c r="WIP123" s="50" t="str">
        <f>_xlfn.IFNA(VLOOKUP($B123,Schools,'HP Schools Calculation'!WIQ$1,0),"")</f>
        <v/>
      </c>
      <c r="WIQ123" s="50" t="str">
        <f>_xlfn.IFNA(VLOOKUP($B123,Schools,'HP Schools Calculation'!WIR$1,0),"")</f>
        <v/>
      </c>
      <c r="WIR123" s="50" t="str">
        <f>_xlfn.IFNA(VLOOKUP($B123,Schools,'HP Schools Calculation'!WIS$1,0),"")</f>
        <v/>
      </c>
      <c r="WIS123" s="50" t="str">
        <f>_xlfn.IFNA(VLOOKUP($B123,Schools,'HP Schools Calculation'!WIT$1,0),"")</f>
        <v/>
      </c>
      <c r="WIT123" s="50" t="str">
        <f>_xlfn.IFNA(VLOOKUP($B123,Schools,'HP Schools Calculation'!WIU$1,0),"")</f>
        <v/>
      </c>
      <c r="WIU123" s="50" t="str">
        <f>_xlfn.IFNA(VLOOKUP($B123,Schools,'HP Schools Calculation'!WIV$1,0),"")</f>
        <v/>
      </c>
      <c r="WIV123" s="50" t="str">
        <f>_xlfn.IFNA(VLOOKUP($B123,Schools,'HP Schools Calculation'!WIW$1,0),"")</f>
        <v/>
      </c>
      <c r="WIW123" s="50" t="str">
        <f>_xlfn.IFNA(VLOOKUP($B123,Schools,'HP Schools Calculation'!WIX$1,0),"")</f>
        <v/>
      </c>
      <c r="WIX123" s="50" t="str">
        <f>_xlfn.IFNA(VLOOKUP($B123,Schools,'HP Schools Calculation'!WIY$1,0),"")</f>
        <v/>
      </c>
      <c r="WIY123" s="50" t="str">
        <f>_xlfn.IFNA(VLOOKUP($B123,Schools,'HP Schools Calculation'!WIZ$1,0),"")</f>
        <v/>
      </c>
      <c r="WIZ123" s="50" t="str">
        <f>_xlfn.IFNA(VLOOKUP($B123,Schools,'HP Schools Calculation'!WJA$1,0),"")</f>
        <v/>
      </c>
      <c r="WJA123" s="50" t="str">
        <f>_xlfn.IFNA(VLOOKUP($B123,Schools,'HP Schools Calculation'!WJB$1,0),"")</f>
        <v/>
      </c>
      <c r="WJB123" s="50" t="str">
        <f>_xlfn.IFNA(VLOOKUP($B123,Schools,'HP Schools Calculation'!WJC$1,0),"")</f>
        <v/>
      </c>
      <c r="WJC123" s="50" t="str">
        <f>_xlfn.IFNA(VLOOKUP($B123,Schools,'HP Schools Calculation'!WJD$1,0),"")</f>
        <v/>
      </c>
      <c r="WJD123" s="50" t="str">
        <f>_xlfn.IFNA(VLOOKUP($B123,Schools,'HP Schools Calculation'!WJE$1,0),"")</f>
        <v/>
      </c>
      <c r="WJE123" s="50" t="str">
        <f>_xlfn.IFNA(VLOOKUP($B123,Schools,'HP Schools Calculation'!WJF$1,0),"")</f>
        <v/>
      </c>
      <c r="WJF123" s="50" t="str">
        <f>_xlfn.IFNA(VLOOKUP($B123,Schools,'HP Schools Calculation'!WJG$1,0),"")</f>
        <v/>
      </c>
      <c r="WJG123" s="50" t="str">
        <f>_xlfn.IFNA(VLOOKUP($B123,Schools,'HP Schools Calculation'!WJH$1,0),"")</f>
        <v/>
      </c>
      <c r="WJH123" s="50" t="str">
        <f>_xlfn.IFNA(VLOOKUP($B123,Schools,'HP Schools Calculation'!WJI$1,0),"")</f>
        <v/>
      </c>
      <c r="WJI123" s="50" t="str">
        <f>_xlfn.IFNA(VLOOKUP($B123,Schools,'HP Schools Calculation'!WJJ$1,0),"")</f>
        <v/>
      </c>
      <c r="WJJ123" s="50" t="str">
        <f>_xlfn.IFNA(VLOOKUP($B123,Schools,'HP Schools Calculation'!WJK$1,0),"")</f>
        <v/>
      </c>
      <c r="WJK123" s="50" t="str">
        <f>_xlfn.IFNA(VLOOKUP($B123,Schools,'HP Schools Calculation'!WJL$1,0),"")</f>
        <v/>
      </c>
      <c r="WJL123" s="50" t="str">
        <f>_xlfn.IFNA(VLOOKUP($B123,Schools,'HP Schools Calculation'!WJM$1,0),"")</f>
        <v/>
      </c>
      <c r="WJM123" s="50" t="str">
        <f>_xlfn.IFNA(VLOOKUP($B123,Schools,'HP Schools Calculation'!WJN$1,0),"")</f>
        <v/>
      </c>
      <c r="WJN123" s="50" t="str">
        <f>_xlfn.IFNA(VLOOKUP($B123,Schools,'HP Schools Calculation'!WJO$1,0),"")</f>
        <v/>
      </c>
      <c r="WJO123" s="50" t="str">
        <f>_xlfn.IFNA(VLOOKUP($B123,Schools,'HP Schools Calculation'!WJP$1,0),"")</f>
        <v/>
      </c>
      <c r="WJP123" s="50" t="str">
        <f>_xlfn.IFNA(VLOOKUP($B123,Schools,'HP Schools Calculation'!WJQ$1,0),"")</f>
        <v/>
      </c>
      <c r="WJQ123" s="50" t="str">
        <f>_xlfn.IFNA(VLOOKUP($B123,Schools,'HP Schools Calculation'!WJR$1,0),"")</f>
        <v/>
      </c>
      <c r="WJR123" s="50" t="str">
        <f>_xlfn.IFNA(VLOOKUP($B123,Schools,'HP Schools Calculation'!WJS$1,0),"")</f>
        <v/>
      </c>
      <c r="WJS123" s="50" t="str">
        <f>_xlfn.IFNA(VLOOKUP($B123,Schools,'HP Schools Calculation'!WJT$1,0),"")</f>
        <v/>
      </c>
      <c r="WJT123" s="50" t="str">
        <f>_xlfn.IFNA(VLOOKUP($B123,Schools,'HP Schools Calculation'!WJU$1,0),"")</f>
        <v/>
      </c>
      <c r="WJU123" s="50" t="str">
        <f>_xlfn.IFNA(VLOOKUP($B123,Schools,'HP Schools Calculation'!WJV$1,0),"")</f>
        <v/>
      </c>
      <c r="WJV123" s="50" t="str">
        <f>_xlfn.IFNA(VLOOKUP($B123,Schools,'HP Schools Calculation'!WJW$1,0),"")</f>
        <v/>
      </c>
      <c r="WJW123" s="50" t="str">
        <f>_xlfn.IFNA(VLOOKUP($B123,Schools,'HP Schools Calculation'!WJX$1,0),"")</f>
        <v/>
      </c>
      <c r="WJX123" s="50" t="str">
        <f>_xlfn.IFNA(VLOOKUP($B123,Schools,'HP Schools Calculation'!WJY$1,0),"")</f>
        <v/>
      </c>
      <c r="WJY123" s="50" t="str">
        <f>_xlfn.IFNA(VLOOKUP($B123,Schools,'HP Schools Calculation'!WJZ$1,0),"")</f>
        <v/>
      </c>
      <c r="WJZ123" s="50" t="str">
        <f>_xlfn.IFNA(VLOOKUP($B123,Schools,'HP Schools Calculation'!WKA$1,0),"")</f>
        <v/>
      </c>
      <c r="WKA123" s="50" t="str">
        <f>_xlfn.IFNA(VLOOKUP($B123,Schools,'HP Schools Calculation'!WKB$1,0),"")</f>
        <v/>
      </c>
      <c r="WKB123" s="50" t="str">
        <f>_xlfn.IFNA(VLOOKUP($B123,Schools,'HP Schools Calculation'!WKC$1,0),"")</f>
        <v/>
      </c>
      <c r="WKC123" s="50" t="str">
        <f>_xlfn.IFNA(VLOOKUP($B123,Schools,'HP Schools Calculation'!WKD$1,0),"")</f>
        <v/>
      </c>
      <c r="WKD123" s="50" t="str">
        <f>_xlfn.IFNA(VLOOKUP($B123,Schools,'HP Schools Calculation'!WKE$1,0),"")</f>
        <v/>
      </c>
      <c r="WKE123" s="50" t="str">
        <f>_xlfn.IFNA(VLOOKUP($B123,Schools,'HP Schools Calculation'!WKF$1,0),"")</f>
        <v/>
      </c>
      <c r="WKF123" s="50" t="str">
        <f>_xlfn.IFNA(VLOOKUP($B123,Schools,'HP Schools Calculation'!WKG$1,0),"")</f>
        <v/>
      </c>
      <c r="WKG123" s="50" t="str">
        <f>_xlfn.IFNA(VLOOKUP($B123,Schools,'HP Schools Calculation'!WKH$1,0),"")</f>
        <v/>
      </c>
      <c r="WKH123" s="50" t="str">
        <f>_xlfn.IFNA(VLOOKUP($B123,Schools,'HP Schools Calculation'!WKI$1,0),"")</f>
        <v/>
      </c>
      <c r="WKI123" s="50" t="str">
        <f>_xlfn.IFNA(VLOOKUP($B123,Schools,'HP Schools Calculation'!WKJ$1,0),"")</f>
        <v/>
      </c>
      <c r="WKJ123" s="50" t="str">
        <f>_xlfn.IFNA(VLOOKUP($B123,Schools,'HP Schools Calculation'!WKK$1,0),"")</f>
        <v/>
      </c>
      <c r="WKK123" s="50" t="str">
        <f>_xlfn.IFNA(VLOOKUP($B123,Schools,'HP Schools Calculation'!WKL$1,0),"")</f>
        <v/>
      </c>
      <c r="WKL123" s="50" t="str">
        <f>_xlfn.IFNA(VLOOKUP($B123,Schools,'HP Schools Calculation'!WKM$1,0),"")</f>
        <v/>
      </c>
      <c r="WKM123" s="50" t="str">
        <f>_xlfn.IFNA(VLOOKUP($B123,Schools,'HP Schools Calculation'!WKN$1,0),"")</f>
        <v/>
      </c>
      <c r="WKN123" s="50" t="str">
        <f>_xlfn.IFNA(VLOOKUP($B123,Schools,'HP Schools Calculation'!WKO$1,0),"")</f>
        <v/>
      </c>
      <c r="WKO123" s="50" t="str">
        <f>_xlfn.IFNA(VLOOKUP($B123,Schools,'HP Schools Calculation'!WKP$1,0),"")</f>
        <v/>
      </c>
      <c r="WKP123" s="50" t="str">
        <f>_xlfn.IFNA(VLOOKUP($B123,Schools,'HP Schools Calculation'!WKQ$1,0),"")</f>
        <v/>
      </c>
      <c r="WKQ123" s="50" t="str">
        <f>_xlfn.IFNA(VLOOKUP($B123,Schools,'HP Schools Calculation'!WKR$1,0),"")</f>
        <v/>
      </c>
      <c r="WKR123" s="50" t="str">
        <f>_xlfn.IFNA(VLOOKUP($B123,Schools,'HP Schools Calculation'!WKS$1,0),"")</f>
        <v/>
      </c>
      <c r="WKS123" s="50" t="str">
        <f>_xlfn.IFNA(VLOOKUP($B123,Schools,'HP Schools Calculation'!WKT$1,0),"")</f>
        <v/>
      </c>
      <c r="WKT123" s="50" t="str">
        <f>_xlfn.IFNA(VLOOKUP($B123,Schools,'HP Schools Calculation'!WKU$1,0),"")</f>
        <v/>
      </c>
      <c r="WKU123" s="50" t="str">
        <f>_xlfn.IFNA(VLOOKUP($B123,Schools,'HP Schools Calculation'!WKV$1,0),"")</f>
        <v/>
      </c>
      <c r="WKV123" s="50" t="str">
        <f>_xlfn.IFNA(VLOOKUP($B123,Schools,'HP Schools Calculation'!WKW$1,0),"")</f>
        <v/>
      </c>
      <c r="WKW123" s="50" t="str">
        <f>_xlfn.IFNA(VLOOKUP($B123,Schools,'HP Schools Calculation'!WKX$1,0),"")</f>
        <v/>
      </c>
      <c r="WKX123" s="50" t="str">
        <f>_xlfn.IFNA(VLOOKUP($B123,Schools,'HP Schools Calculation'!WKY$1,0),"")</f>
        <v/>
      </c>
      <c r="WKY123" s="50" t="str">
        <f>_xlfn.IFNA(VLOOKUP($B123,Schools,'HP Schools Calculation'!WKZ$1,0),"")</f>
        <v/>
      </c>
      <c r="WKZ123" s="50" t="str">
        <f>_xlfn.IFNA(VLOOKUP($B123,Schools,'HP Schools Calculation'!WLA$1,0),"")</f>
        <v/>
      </c>
      <c r="WLA123" s="50" t="str">
        <f>_xlfn.IFNA(VLOOKUP($B123,Schools,'HP Schools Calculation'!WLB$1,0),"")</f>
        <v/>
      </c>
      <c r="WLB123" s="50" t="str">
        <f>_xlfn.IFNA(VLOOKUP($B123,Schools,'HP Schools Calculation'!WLC$1,0),"")</f>
        <v/>
      </c>
      <c r="WLC123" s="50" t="str">
        <f>_xlfn.IFNA(VLOOKUP($B123,Schools,'HP Schools Calculation'!WLD$1,0),"")</f>
        <v/>
      </c>
      <c r="WLD123" s="50" t="str">
        <f>_xlfn.IFNA(VLOOKUP($B123,Schools,'HP Schools Calculation'!WLE$1,0),"")</f>
        <v/>
      </c>
      <c r="WLE123" s="50" t="str">
        <f>_xlfn.IFNA(VLOOKUP($B123,Schools,'HP Schools Calculation'!WLF$1,0),"")</f>
        <v/>
      </c>
      <c r="WLF123" s="50" t="str">
        <f>_xlfn.IFNA(VLOOKUP($B123,Schools,'HP Schools Calculation'!WLG$1,0),"")</f>
        <v/>
      </c>
      <c r="WLG123" s="50" t="str">
        <f>_xlfn.IFNA(VLOOKUP($B123,Schools,'HP Schools Calculation'!WLH$1,0),"")</f>
        <v/>
      </c>
      <c r="WLH123" s="50" t="str">
        <f>_xlfn.IFNA(VLOOKUP($B123,Schools,'HP Schools Calculation'!WLI$1,0),"")</f>
        <v/>
      </c>
      <c r="WLI123" s="50" t="str">
        <f>_xlfn.IFNA(VLOOKUP($B123,Schools,'HP Schools Calculation'!WLJ$1,0),"")</f>
        <v/>
      </c>
      <c r="WLJ123" s="50" t="str">
        <f>_xlfn.IFNA(VLOOKUP($B123,Schools,'HP Schools Calculation'!WLK$1,0),"")</f>
        <v/>
      </c>
      <c r="WLK123" s="50" t="str">
        <f>_xlfn.IFNA(VLOOKUP($B123,Schools,'HP Schools Calculation'!WLL$1,0),"")</f>
        <v/>
      </c>
      <c r="WLL123" s="50" t="str">
        <f>_xlfn.IFNA(VLOOKUP($B123,Schools,'HP Schools Calculation'!WLM$1,0),"")</f>
        <v/>
      </c>
      <c r="WLM123" s="50" t="str">
        <f>_xlfn.IFNA(VLOOKUP($B123,Schools,'HP Schools Calculation'!WLN$1,0),"")</f>
        <v/>
      </c>
      <c r="WLN123" s="50" t="str">
        <f>_xlfn.IFNA(VLOOKUP($B123,Schools,'HP Schools Calculation'!WLO$1,0),"")</f>
        <v/>
      </c>
      <c r="WLO123" s="50" t="str">
        <f>_xlfn.IFNA(VLOOKUP($B123,Schools,'HP Schools Calculation'!WLP$1,0),"")</f>
        <v/>
      </c>
      <c r="WLP123" s="50" t="str">
        <f>_xlfn.IFNA(VLOOKUP($B123,Schools,'HP Schools Calculation'!WLQ$1,0),"")</f>
        <v/>
      </c>
      <c r="WLQ123" s="50" t="str">
        <f>_xlfn.IFNA(VLOOKUP($B123,Schools,'HP Schools Calculation'!WLR$1,0),"")</f>
        <v/>
      </c>
      <c r="WLR123" s="50" t="str">
        <f>_xlfn.IFNA(VLOOKUP($B123,Schools,'HP Schools Calculation'!WLS$1,0),"")</f>
        <v/>
      </c>
      <c r="WLS123" s="50" t="str">
        <f>_xlfn.IFNA(VLOOKUP($B123,Schools,'HP Schools Calculation'!WLT$1,0),"")</f>
        <v/>
      </c>
      <c r="WLT123" s="50" t="str">
        <f>_xlfn.IFNA(VLOOKUP($B123,Schools,'HP Schools Calculation'!WLU$1,0),"")</f>
        <v/>
      </c>
      <c r="WLU123" s="50" t="str">
        <f>_xlfn.IFNA(VLOOKUP($B123,Schools,'HP Schools Calculation'!WLV$1,0),"")</f>
        <v/>
      </c>
      <c r="WLV123" s="50" t="str">
        <f>_xlfn.IFNA(VLOOKUP($B123,Schools,'HP Schools Calculation'!WLW$1,0),"")</f>
        <v/>
      </c>
      <c r="WLW123" s="50" t="str">
        <f>_xlfn.IFNA(VLOOKUP($B123,Schools,'HP Schools Calculation'!WLX$1,0),"")</f>
        <v/>
      </c>
      <c r="WLX123" s="50" t="str">
        <f>_xlfn.IFNA(VLOOKUP($B123,Schools,'HP Schools Calculation'!WLY$1,0),"")</f>
        <v/>
      </c>
      <c r="WLY123" s="50" t="str">
        <f>_xlfn.IFNA(VLOOKUP($B123,Schools,'HP Schools Calculation'!WLZ$1,0),"")</f>
        <v/>
      </c>
      <c r="WLZ123" s="50" t="str">
        <f>_xlfn.IFNA(VLOOKUP($B123,Schools,'HP Schools Calculation'!WMA$1,0),"")</f>
        <v/>
      </c>
      <c r="WMA123" s="50" t="str">
        <f>_xlfn.IFNA(VLOOKUP($B123,Schools,'HP Schools Calculation'!WMB$1,0),"")</f>
        <v/>
      </c>
      <c r="WMB123" s="50" t="str">
        <f>_xlfn.IFNA(VLOOKUP($B123,Schools,'HP Schools Calculation'!WMC$1,0),"")</f>
        <v/>
      </c>
      <c r="WMC123" s="50" t="str">
        <f>_xlfn.IFNA(VLOOKUP($B123,Schools,'HP Schools Calculation'!WMD$1,0),"")</f>
        <v/>
      </c>
      <c r="WMD123" s="50" t="str">
        <f>_xlfn.IFNA(VLOOKUP($B123,Schools,'HP Schools Calculation'!WME$1,0),"")</f>
        <v/>
      </c>
      <c r="WME123" s="50" t="str">
        <f>_xlfn.IFNA(VLOOKUP($B123,Schools,'HP Schools Calculation'!WMF$1,0),"")</f>
        <v/>
      </c>
      <c r="WMF123" s="50" t="str">
        <f>_xlfn.IFNA(VLOOKUP($B123,Schools,'HP Schools Calculation'!WMG$1,0),"")</f>
        <v/>
      </c>
      <c r="WMG123" s="50" t="str">
        <f>_xlfn.IFNA(VLOOKUP($B123,Schools,'HP Schools Calculation'!WMH$1,0),"")</f>
        <v/>
      </c>
      <c r="WMH123" s="50" t="str">
        <f>_xlfn.IFNA(VLOOKUP($B123,Schools,'HP Schools Calculation'!WMI$1,0),"")</f>
        <v/>
      </c>
      <c r="WMI123" s="50" t="str">
        <f>_xlfn.IFNA(VLOOKUP($B123,Schools,'HP Schools Calculation'!WMJ$1,0),"")</f>
        <v/>
      </c>
      <c r="WMJ123" s="50" t="str">
        <f>_xlfn.IFNA(VLOOKUP($B123,Schools,'HP Schools Calculation'!WMK$1,0),"")</f>
        <v/>
      </c>
      <c r="WMK123" s="50" t="str">
        <f>_xlfn.IFNA(VLOOKUP($B123,Schools,'HP Schools Calculation'!WML$1,0),"")</f>
        <v/>
      </c>
      <c r="WML123" s="50" t="str">
        <f>_xlfn.IFNA(VLOOKUP($B123,Schools,'HP Schools Calculation'!WMM$1,0),"")</f>
        <v/>
      </c>
      <c r="WMM123" s="50" t="str">
        <f>_xlfn.IFNA(VLOOKUP($B123,Schools,'HP Schools Calculation'!WMN$1,0),"")</f>
        <v/>
      </c>
      <c r="WMN123" s="50" t="str">
        <f>_xlfn.IFNA(VLOOKUP($B123,Schools,'HP Schools Calculation'!WMO$1,0),"")</f>
        <v/>
      </c>
      <c r="WMO123" s="50" t="str">
        <f>_xlfn.IFNA(VLOOKUP($B123,Schools,'HP Schools Calculation'!WMP$1,0),"")</f>
        <v/>
      </c>
      <c r="WMP123" s="50" t="str">
        <f>_xlfn.IFNA(VLOOKUP($B123,Schools,'HP Schools Calculation'!WMQ$1,0),"")</f>
        <v/>
      </c>
      <c r="WMQ123" s="50" t="str">
        <f>_xlfn.IFNA(VLOOKUP($B123,Schools,'HP Schools Calculation'!WMR$1,0),"")</f>
        <v/>
      </c>
      <c r="WMR123" s="50" t="str">
        <f>_xlfn.IFNA(VLOOKUP($B123,Schools,'HP Schools Calculation'!WMS$1,0),"")</f>
        <v/>
      </c>
      <c r="WMS123" s="50" t="str">
        <f>_xlfn.IFNA(VLOOKUP($B123,Schools,'HP Schools Calculation'!WMT$1,0),"")</f>
        <v/>
      </c>
      <c r="WMT123" s="50" t="str">
        <f>_xlfn.IFNA(VLOOKUP($B123,Schools,'HP Schools Calculation'!WMU$1,0),"")</f>
        <v/>
      </c>
      <c r="WMU123" s="50" t="str">
        <f>_xlfn.IFNA(VLOOKUP($B123,Schools,'HP Schools Calculation'!WMV$1,0),"")</f>
        <v/>
      </c>
      <c r="WMV123" s="50" t="str">
        <f>_xlfn.IFNA(VLOOKUP($B123,Schools,'HP Schools Calculation'!WMW$1,0),"")</f>
        <v/>
      </c>
      <c r="WMW123" s="50" t="str">
        <f>_xlfn.IFNA(VLOOKUP($B123,Schools,'HP Schools Calculation'!WMX$1,0),"")</f>
        <v/>
      </c>
      <c r="WMX123" s="50" t="str">
        <f>_xlfn.IFNA(VLOOKUP($B123,Schools,'HP Schools Calculation'!WMY$1,0),"")</f>
        <v/>
      </c>
      <c r="WMY123" s="50" t="str">
        <f>_xlfn.IFNA(VLOOKUP($B123,Schools,'HP Schools Calculation'!WMZ$1,0),"")</f>
        <v/>
      </c>
      <c r="WMZ123" s="50" t="str">
        <f>_xlfn.IFNA(VLOOKUP($B123,Schools,'HP Schools Calculation'!WNA$1,0),"")</f>
        <v/>
      </c>
      <c r="WNA123" s="50" t="str">
        <f>_xlfn.IFNA(VLOOKUP($B123,Schools,'HP Schools Calculation'!WNB$1,0),"")</f>
        <v/>
      </c>
      <c r="WNB123" s="50" t="str">
        <f>_xlfn.IFNA(VLOOKUP($B123,Schools,'HP Schools Calculation'!WNC$1,0),"")</f>
        <v/>
      </c>
      <c r="WNC123" s="50" t="str">
        <f>_xlfn.IFNA(VLOOKUP($B123,Schools,'HP Schools Calculation'!WND$1,0),"")</f>
        <v/>
      </c>
      <c r="WND123" s="50" t="str">
        <f>_xlfn.IFNA(VLOOKUP($B123,Schools,'HP Schools Calculation'!WNE$1,0),"")</f>
        <v/>
      </c>
      <c r="WNE123" s="50" t="str">
        <f>_xlfn.IFNA(VLOOKUP($B123,Schools,'HP Schools Calculation'!WNF$1,0),"")</f>
        <v/>
      </c>
      <c r="WNF123" s="50" t="str">
        <f>_xlfn.IFNA(VLOOKUP($B123,Schools,'HP Schools Calculation'!WNG$1,0),"")</f>
        <v/>
      </c>
      <c r="WNG123" s="50" t="str">
        <f>_xlfn.IFNA(VLOOKUP($B123,Schools,'HP Schools Calculation'!WNH$1,0),"")</f>
        <v/>
      </c>
      <c r="WNH123" s="50" t="str">
        <f>_xlfn.IFNA(VLOOKUP($B123,Schools,'HP Schools Calculation'!WNI$1,0),"")</f>
        <v/>
      </c>
      <c r="WNI123" s="50" t="str">
        <f>_xlfn.IFNA(VLOOKUP($B123,Schools,'HP Schools Calculation'!WNJ$1,0),"")</f>
        <v/>
      </c>
      <c r="WNJ123" s="50" t="str">
        <f>_xlfn.IFNA(VLOOKUP($B123,Schools,'HP Schools Calculation'!WNK$1,0),"")</f>
        <v/>
      </c>
      <c r="WNK123" s="50" t="str">
        <f>_xlfn.IFNA(VLOOKUP($B123,Schools,'HP Schools Calculation'!WNL$1,0),"")</f>
        <v/>
      </c>
      <c r="WNL123" s="50" t="str">
        <f>_xlfn.IFNA(VLOOKUP($B123,Schools,'HP Schools Calculation'!WNM$1,0),"")</f>
        <v/>
      </c>
      <c r="WNM123" s="50" t="str">
        <f>_xlfn.IFNA(VLOOKUP($B123,Schools,'HP Schools Calculation'!WNN$1,0),"")</f>
        <v/>
      </c>
      <c r="WNN123" s="50" t="str">
        <f>_xlfn.IFNA(VLOOKUP($B123,Schools,'HP Schools Calculation'!WNO$1,0),"")</f>
        <v/>
      </c>
      <c r="WNO123" s="50" t="str">
        <f>_xlfn.IFNA(VLOOKUP($B123,Schools,'HP Schools Calculation'!WNP$1,0),"")</f>
        <v/>
      </c>
      <c r="WNP123" s="50" t="str">
        <f>_xlfn.IFNA(VLOOKUP($B123,Schools,'HP Schools Calculation'!WNQ$1,0),"")</f>
        <v/>
      </c>
      <c r="WNQ123" s="50" t="str">
        <f>_xlfn.IFNA(VLOOKUP($B123,Schools,'HP Schools Calculation'!WNR$1,0),"")</f>
        <v/>
      </c>
      <c r="WNR123" s="50" t="str">
        <f>_xlfn.IFNA(VLOOKUP($B123,Schools,'HP Schools Calculation'!WNS$1,0),"")</f>
        <v/>
      </c>
      <c r="WNS123" s="50" t="str">
        <f>_xlfn.IFNA(VLOOKUP($B123,Schools,'HP Schools Calculation'!WNT$1,0),"")</f>
        <v/>
      </c>
      <c r="WNT123" s="50" t="str">
        <f>_xlfn.IFNA(VLOOKUP($B123,Schools,'HP Schools Calculation'!WNU$1,0),"")</f>
        <v/>
      </c>
      <c r="WNU123" s="50" t="str">
        <f>_xlfn.IFNA(VLOOKUP($B123,Schools,'HP Schools Calculation'!WNV$1,0),"")</f>
        <v/>
      </c>
      <c r="WNV123" s="50" t="str">
        <f>_xlfn.IFNA(VLOOKUP($B123,Schools,'HP Schools Calculation'!WNW$1,0),"")</f>
        <v/>
      </c>
      <c r="WNW123" s="50" t="str">
        <f>_xlfn.IFNA(VLOOKUP($B123,Schools,'HP Schools Calculation'!WNX$1,0),"")</f>
        <v/>
      </c>
      <c r="WNX123" s="50" t="str">
        <f>_xlfn.IFNA(VLOOKUP($B123,Schools,'HP Schools Calculation'!WNY$1,0),"")</f>
        <v/>
      </c>
      <c r="WNY123" s="50" t="str">
        <f>_xlfn.IFNA(VLOOKUP($B123,Schools,'HP Schools Calculation'!WNZ$1,0),"")</f>
        <v/>
      </c>
      <c r="WNZ123" s="50" t="str">
        <f>_xlfn.IFNA(VLOOKUP($B123,Schools,'HP Schools Calculation'!WOA$1,0),"")</f>
        <v/>
      </c>
      <c r="WOA123" s="50" t="str">
        <f>_xlfn.IFNA(VLOOKUP($B123,Schools,'HP Schools Calculation'!WOB$1,0),"")</f>
        <v/>
      </c>
      <c r="WOB123" s="50" t="str">
        <f>_xlfn.IFNA(VLOOKUP($B123,Schools,'HP Schools Calculation'!WOC$1,0),"")</f>
        <v/>
      </c>
      <c r="WOC123" s="50" t="str">
        <f>_xlfn.IFNA(VLOOKUP($B123,Schools,'HP Schools Calculation'!WOD$1,0),"")</f>
        <v/>
      </c>
      <c r="WOD123" s="50" t="str">
        <f>_xlfn.IFNA(VLOOKUP($B123,Schools,'HP Schools Calculation'!WOE$1,0),"")</f>
        <v/>
      </c>
      <c r="WOE123" s="50" t="str">
        <f>_xlfn.IFNA(VLOOKUP($B123,Schools,'HP Schools Calculation'!WOF$1,0),"")</f>
        <v/>
      </c>
      <c r="WOF123" s="50" t="str">
        <f>_xlfn.IFNA(VLOOKUP($B123,Schools,'HP Schools Calculation'!WOG$1,0),"")</f>
        <v/>
      </c>
      <c r="WOG123" s="50" t="str">
        <f>_xlfn.IFNA(VLOOKUP($B123,Schools,'HP Schools Calculation'!WOH$1,0),"")</f>
        <v/>
      </c>
      <c r="WOH123" s="50" t="str">
        <f>_xlfn.IFNA(VLOOKUP($B123,Schools,'HP Schools Calculation'!WOI$1,0),"")</f>
        <v/>
      </c>
      <c r="WOI123" s="50" t="str">
        <f>_xlfn.IFNA(VLOOKUP($B123,Schools,'HP Schools Calculation'!WOJ$1,0),"")</f>
        <v/>
      </c>
      <c r="WOJ123" s="50" t="str">
        <f>_xlfn.IFNA(VLOOKUP($B123,Schools,'HP Schools Calculation'!WOK$1,0),"")</f>
        <v/>
      </c>
      <c r="WOK123" s="50" t="str">
        <f>_xlfn.IFNA(VLOOKUP($B123,Schools,'HP Schools Calculation'!WOL$1,0),"")</f>
        <v/>
      </c>
      <c r="WOL123" s="50" t="str">
        <f>_xlfn.IFNA(VLOOKUP($B123,Schools,'HP Schools Calculation'!WOM$1,0),"")</f>
        <v/>
      </c>
      <c r="WOM123" s="50" t="str">
        <f>_xlfn.IFNA(VLOOKUP($B123,Schools,'HP Schools Calculation'!WON$1,0),"")</f>
        <v/>
      </c>
      <c r="WON123" s="50" t="str">
        <f>_xlfn.IFNA(VLOOKUP($B123,Schools,'HP Schools Calculation'!WOO$1,0),"")</f>
        <v/>
      </c>
      <c r="WOO123" s="50" t="str">
        <f>_xlfn.IFNA(VLOOKUP($B123,Schools,'HP Schools Calculation'!WOP$1,0),"")</f>
        <v/>
      </c>
      <c r="WOP123" s="50" t="str">
        <f>_xlfn.IFNA(VLOOKUP($B123,Schools,'HP Schools Calculation'!WOQ$1,0),"")</f>
        <v/>
      </c>
      <c r="WOQ123" s="50" t="str">
        <f>_xlfn.IFNA(VLOOKUP($B123,Schools,'HP Schools Calculation'!WOR$1,0),"")</f>
        <v/>
      </c>
      <c r="WOR123" s="50" t="str">
        <f>_xlfn.IFNA(VLOOKUP($B123,Schools,'HP Schools Calculation'!WOS$1,0),"")</f>
        <v/>
      </c>
      <c r="WOS123" s="50" t="str">
        <f>_xlfn.IFNA(VLOOKUP($B123,Schools,'HP Schools Calculation'!WOT$1,0),"")</f>
        <v/>
      </c>
      <c r="WOT123" s="50" t="str">
        <f>_xlfn.IFNA(VLOOKUP($B123,Schools,'HP Schools Calculation'!WOU$1,0),"")</f>
        <v/>
      </c>
      <c r="WOU123" s="50" t="str">
        <f>_xlfn.IFNA(VLOOKUP($B123,Schools,'HP Schools Calculation'!WOV$1,0),"")</f>
        <v/>
      </c>
      <c r="WOV123" s="50" t="str">
        <f>_xlfn.IFNA(VLOOKUP($B123,Schools,'HP Schools Calculation'!WOW$1,0),"")</f>
        <v/>
      </c>
      <c r="WOW123" s="50" t="str">
        <f>_xlfn.IFNA(VLOOKUP($B123,Schools,'HP Schools Calculation'!WOX$1,0),"")</f>
        <v/>
      </c>
      <c r="WOX123" s="50" t="str">
        <f>_xlfn.IFNA(VLOOKUP($B123,Schools,'HP Schools Calculation'!WOY$1,0),"")</f>
        <v/>
      </c>
      <c r="WOY123" s="50" t="str">
        <f>_xlfn.IFNA(VLOOKUP($B123,Schools,'HP Schools Calculation'!WOZ$1,0),"")</f>
        <v/>
      </c>
      <c r="WOZ123" s="50" t="str">
        <f>_xlfn.IFNA(VLOOKUP($B123,Schools,'HP Schools Calculation'!WPA$1,0),"")</f>
        <v/>
      </c>
      <c r="WPA123" s="50" t="str">
        <f>_xlfn.IFNA(VLOOKUP($B123,Schools,'HP Schools Calculation'!WPB$1,0),"")</f>
        <v/>
      </c>
      <c r="WPB123" s="50" t="str">
        <f>_xlfn.IFNA(VLOOKUP($B123,Schools,'HP Schools Calculation'!WPC$1,0),"")</f>
        <v/>
      </c>
      <c r="WPC123" s="50" t="str">
        <f>_xlfn.IFNA(VLOOKUP($B123,Schools,'HP Schools Calculation'!WPD$1,0),"")</f>
        <v/>
      </c>
      <c r="WPD123" s="50" t="str">
        <f>_xlfn.IFNA(VLOOKUP($B123,Schools,'HP Schools Calculation'!WPE$1,0),"")</f>
        <v/>
      </c>
      <c r="WPE123" s="50" t="str">
        <f>_xlfn.IFNA(VLOOKUP($B123,Schools,'HP Schools Calculation'!WPF$1,0),"")</f>
        <v/>
      </c>
      <c r="WPF123" s="50" t="str">
        <f>_xlfn.IFNA(VLOOKUP($B123,Schools,'HP Schools Calculation'!WPG$1,0),"")</f>
        <v/>
      </c>
      <c r="WPG123" s="50" t="str">
        <f>_xlfn.IFNA(VLOOKUP($B123,Schools,'HP Schools Calculation'!WPH$1,0),"")</f>
        <v/>
      </c>
      <c r="WPH123" s="50" t="str">
        <f>_xlfn.IFNA(VLOOKUP($B123,Schools,'HP Schools Calculation'!WPI$1,0),"")</f>
        <v/>
      </c>
      <c r="WPI123" s="50" t="str">
        <f>_xlfn.IFNA(VLOOKUP($B123,Schools,'HP Schools Calculation'!WPJ$1,0),"")</f>
        <v/>
      </c>
      <c r="WPJ123" s="50" t="str">
        <f>_xlfn.IFNA(VLOOKUP($B123,Schools,'HP Schools Calculation'!WPK$1,0),"")</f>
        <v/>
      </c>
      <c r="WPK123" s="50" t="str">
        <f>_xlfn.IFNA(VLOOKUP($B123,Schools,'HP Schools Calculation'!WPL$1,0),"")</f>
        <v/>
      </c>
      <c r="WPL123" s="50" t="str">
        <f>_xlfn.IFNA(VLOOKUP($B123,Schools,'HP Schools Calculation'!WPM$1,0),"")</f>
        <v/>
      </c>
      <c r="WPM123" s="50" t="str">
        <f>_xlfn.IFNA(VLOOKUP($B123,Schools,'HP Schools Calculation'!WPN$1,0),"")</f>
        <v/>
      </c>
      <c r="WPN123" s="50" t="str">
        <f>_xlfn.IFNA(VLOOKUP($B123,Schools,'HP Schools Calculation'!WPO$1,0),"")</f>
        <v/>
      </c>
      <c r="WPO123" s="50" t="str">
        <f>_xlfn.IFNA(VLOOKUP($B123,Schools,'HP Schools Calculation'!WPP$1,0),"")</f>
        <v/>
      </c>
      <c r="WPP123" s="50" t="str">
        <f>_xlfn.IFNA(VLOOKUP($B123,Schools,'HP Schools Calculation'!WPQ$1,0),"")</f>
        <v/>
      </c>
      <c r="WPQ123" s="50" t="str">
        <f>_xlfn.IFNA(VLOOKUP($B123,Schools,'HP Schools Calculation'!WPR$1,0),"")</f>
        <v/>
      </c>
      <c r="WPR123" s="50" t="str">
        <f>_xlfn.IFNA(VLOOKUP($B123,Schools,'HP Schools Calculation'!WPS$1,0),"")</f>
        <v/>
      </c>
      <c r="WPS123" s="50" t="str">
        <f>_xlfn.IFNA(VLOOKUP($B123,Schools,'HP Schools Calculation'!WPT$1,0),"")</f>
        <v/>
      </c>
      <c r="WPT123" s="50" t="str">
        <f>_xlfn.IFNA(VLOOKUP($B123,Schools,'HP Schools Calculation'!WPU$1,0),"")</f>
        <v/>
      </c>
      <c r="WPU123" s="50" t="str">
        <f>_xlfn.IFNA(VLOOKUP($B123,Schools,'HP Schools Calculation'!WPV$1,0),"")</f>
        <v/>
      </c>
      <c r="WPV123" s="50" t="str">
        <f>_xlfn.IFNA(VLOOKUP($B123,Schools,'HP Schools Calculation'!WPW$1,0),"")</f>
        <v/>
      </c>
      <c r="WPW123" s="50" t="str">
        <f>_xlfn.IFNA(VLOOKUP($B123,Schools,'HP Schools Calculation'!WPX$1,0),"")</f>
        <v/>
      </c>
      <c r="WPX123" s="50" t="str">
        <f>_xlfn.IFNA(VLOOKUP($B123,Schools,'HP Schools Calculation'!WPY$1,0),"")</f>
        <v/>
      </c>
      <c r="WPY123" s="50" t="str">
        <f>_xlfn.IFNA(VLOOKUP($B123,Schools,'HP Schools Calculation'!WPZ$1,0),"")</f>
        <v/>
      </c>
      <c r="WPZ123" s="50" t="str">
        <f>_xlfn.IFNA(VLOOKUP($B123,Schools,'HP Schools Calculation'!WQA$1,0),"")</f>
        <v/>
      </c>
      <c r="WQA123" s="50" t="str">
        <f>_xlfn.IFNA(VLOOKUP($B123,Schools,'HP Schools Calculation'!WQB$1,0),"")</f>
        <v/>
      </c>
      <c r="WQB123" s="50" t="str">
        <f>_xlfn.IFNA(VLOOKUP($B123,Schools,'HP Schools Calculation'!WQC$1,0),"")</f>
        <v/>
      </c>
      <c r="WQC123" s="50" t="str">
        <f>_xlfn.IFNA(VLOOKUP($B123,Schools,'HP Schools Calculation'!WQD$1,0),"")</f>
        <v/>
      </c>
      <c r="WQD123" s="50" t="str">
        <f>_xlfn.IFNA(VLOOKUP($B123,Schools,'HP Schools Calculation'!WQE$1,0),"")</f>
        <v/>
      </c>
      <c r="WQE123" s="50" t="str">
        <f>_xlfn.IFNA(VLOOKUP($B123,Schools,'HP Schools Calculation'!WQF$1,0),"")</f>
        <v/>
      </c>
      <c r="WQF123" s="50" t="str">
        <f>_xlfn.IFNA(VLOOKUP($B123,Schools,'HP Schools Calculation'!WQG$1,0),"")</f>
        <v/>
      </c>
      <c r="WQG123" s="50" t="str">
        <f>_xlfn.IFNA(VLOOKUP($B123,Schools,'HP Schools Calculation'!WQH$1,0),"")</f>
        <v/>
      </c>
      <c r="WQH123" s="50" t="str">
        <f>_xlfn.IFNA(VLOOKUP($B123,Schools,'HP Schools Calculation'!WQI$1,0),"")</f>
        <v/>
      </c>
      <c r="WQI123" s="50" t="str">
        <f>_xlfn.IFNA(VLOOKUP($B123,Schools,'HP Schools Calculation'!WQJ$1,0),"")</f>
        <v/>
      </c>
      <c r="WQJ123" s="50" t="str">
        <f>_xlfn.IFNA(VLOOKUP($B123,Schools,'HP Schools Calculation'!WQK$1,0),"")</f>
        <v/>
      </c>
      <c r="WQK123" s="50" t="str">
        <f>_xlfn.IFNA(VLOOKUP($B123,Schools,'HP Schools Calculation'!WQL$1,0),"")</f>
        <v/>
      </c>
      <c r="WQL123" s="50" t="str">
        <f>_xlfn.IFNA(VLOOKUP($B123,Schools,'HP Schools Calculation'!WQM$1,0),"")</f>
        <v/>
      </c>
      <c r="WQM123" s="50" t="str">
        <f>_xlfn.IFNA(VLOOKUP($B123,Schools,'HP Schools Calculation'!WQN$1,0),"")</f>
        <v/>
      </c>
      <c r="WQN123" s="50" t="str">
        <f>_xlfn.IFNA(VLOOKUP($B123,Schools,'HP Schools Calculation'!WQO$1,0),"")</f>
        <v/>
      </c>
      <c r="WQO123" s="50" t="str">
        <f>_xlfn.IFNA(VLOOKUP($B123,Schools,'HP Schools Calculation'!WQP$1,0),"")</f>
        <v/>
      </c>
      <c r="WQP123" s="50" t="str">
        <f>_xlfn.IFNA(VLOOKUP($B123,Schools,'HP Schools Calculation'!WQQ$1,0),"")</f>
        <v/>
      </c>
      <c r="WQQ123" s="50" t="str">
        <f>_xlfn.IFNA(VLOOKUP($B123,Schools,'HP Schools Calculation'!WQR$1,0),"")</f>
        <v/>
      </c>
      <c r="WQR123" s="50" t="str">
        <f>_xlfn.IFNA(VLOOKUP($B123,Schools,'HP Schools Calculation'!WQS$1,0),"")</f>
        <v/>
      </c>
      <c r="WQS123" s="50" t="str">
        <f>_xlfn.IFNA(VLOOKUP($B123,Schools,'HP Schools Calculation'!WQT$1,0),"")</f>
        <v/>
      </c>
      <c r="WQT123" s="50" t="str">
        <f>_xlfn.IFNA(VLOOKUP($B123,Schools,'HP Schools Calculation'!WQU$1,0),"")</f>
        <v/>
      </c>
      <c r="WQU123" s="50" t="str">
        <f>_xlfn.IFNA(VLOOKUP($B123,Schools,'HP Schools Calculation'!WQV$1,0),"")</f>
        <v/>
      </c>
      <c r="WQV123" s="50" t="str">
        <f>_xlfn.IFNA(VLOOKUP($B123,Schools,'HP Schools Calculation'!WQW$1,0),"")</f>
        <v/>
      </c>
      <c r="WQW123" s="50" t="str">
        <f>_xlfn.IFNA(VLOOKUP($B123,Schools,'HP Schools Calculation'!WQX$1,0),"")</f>
        <v/>
      </c>
      <c r="WQX123" s="50" t="str">
        <f>_xlfn.IFNA(VLOOKUP($B123,Schools,'HP Schools Calculation'!WQY$1,0),"")</f>
        <v/>
      </c>
      <c r="WQY123" s="50" t="str">
        <f>_xlfn.IFNA(VLOOKUP($B123,Schools,'HP Schools Calculation'!WQZ$1,0),"")</f>
        <v/>
      </c>
      <c r="WQZ123" s="50" t="str">
        <f>_xlfn.IFNA(VLOOKUP($B123,Schools,'HP Schools Calculation'!WRA$1,0),"")</f>
        <v/>
      </c>
      <c r="WRA123" s="50" t="str">
        <f>_xlfn.IFNA(VLOOKUP($B123,Schools,'HP Schools Calculation'!WRB$1,0),"")</f>
        <v/>
      </c>
      <c r="WRB123" s="50" t="str">
        <f>_xlfn.IFNA(VLOOKUP($B123,Schools,'HP Schools Calculation'!WRC$1,0),"")</f>
        <v/>
      </c>
      <c r="WRC123" s="50" t="str">
        <f>_xlfn.IFNA(VLOOKUP($B123,Schools,'HP Schools Calculation'!WRD$1,0),"")</f>
        <v/>
      </c>
      <c r="WRD123" s="50" t="str">
        <f>_xlfn.IFNA(VLOOKUP($B123,Schools,'HP Schools Calculation'!WRE$1,0),"")</f>
        <v/>
      </c>
      <c r="WRE123" s="50" t="str">
        <f>_xlfn.IFNA(VLOOKUP($B123,Schools,'HP Schools Calculation'!WRF$1,0),"")</f>
        <v/>
      </c>
      <c r="WRF123" s="50" t="str">
        <f>_xlfn.IFNA(VLOOKUP($B123,Schools,'HP Schools Calculation'!WRG$1,0),"")</f>
        <v/>
      </c>
      <c r="WRG123" s="50" t="str">
        <f>_xlfn.IFNA(VLOOKUP($B123,Schools,'HP Schools Calculation'!WRH$1,0),"")</f>
        <v/>
      </c>
      <c r="WRH123" s="50" t="str">
        <f>_xlfn.IFNA(VLOOKUP($B123,Schools,'HP Schools Calculation'!WRI$1,0),"")</f>
        <v/>
      </c>
      <c r="WRI123" s="50" t="str">
        <f>_xlfn.IFNA(VLOOKUP($B123,Schools,'HP Schools Calculation'!WRJ$1,0),"")</f>
        <v/>
      </c>
      <c r="WRJ123" s="50" t="str">
        <f>_xlfn.IFNA(VLOOKUP($B123,Schools,'HP Schools Calculation'!WRK$1,0),"")</f>
        <v/>
      </c>
      <c r="WRK123" s="50" t="str">
        <f>_xlfn.IFNA(VLOOKUP($B123,Schools,'HP Schools Calculation'!WRL$1,0),"")</f>
        <v/>
      </c>
      <c r="WRL123" s="50" t="str">
        <f>_xlfn.IFNA(VLOOKUP($B123,Schools,'HP Schools Calculation'!WRM$1,0),"")</f>
        <v/>
      </c>
      <c r="WRM123" s="50" t="str">
        <f>_xlfn.IFNA(VLOOKUP($B123,Schools,'HP Schools Calculation'!WRN$1,0),"")</f>
        <v/>
      </c>
      <c r="WRN123" s="50" t="str">
        <f>_xlfn.IFNA(VLOOKUP($B123,Schools,'HP Schools Calculation'!WRO$1,0),"")</f>
        <v/>
      </c>
      <c r="WRO123" s="50" t="str">
        <f>_xlfn.IFNA(VLOOKUP($B123,Schools,'HP Schools Calculation'!WRP$1,0),"")</f>
        <v/>
      </c>
      <c r="WRP123" s="50" t="str">
        <f>_xlfn.IFNA(VLOOKUP($B123,Schools,'HP Schools Calculation'!WRQ$1,0),"")</f>
        <v/>
      </c>
      <c r="WRQ123" s="50" t="str">
        <f>_xlfn.IFNA(VLOOKUP($B123,Schools,'HP Schools Calculation'!WRR$1,0),"")</f>
        <v/>
      </c>
      <c r="WRR123" s="50" t="str">
        <f>_xlfn.IFNA(VLOOKUP($B123,Schools,'HP Schools Calculation'!WRS$1,0),"")</f>
        <v/>
      </c>
      <c r="WRS123" s="50" t="str">
        <f>_xlfn.IFNA(VLOOKUP($B123,Schools,'HP Schools Calculation'!WRT$1,0),"")</f>
        <v/>
      </c>
      <c r="WRT123" s="50" t="str">
        <f>_xlfn.IFNA(VLOOKUP($B123,Schools,'HP Schools Calculation'!WRU$1,0),"")</f>
        <v/>
      </c>
      <c r="WRU123" s="50" t="str">
        <f>_xlfn.IFNA(VLOOKUP($B123,Schools,'HP Schools Calculation'!WRV$1,0),"")</f>
        <v/>
      </c>
      <c r="WRV123" s="50" t="str">
        <f>_xlfn.IFNA(VLOOKUP($B123,Schools,'HP Schools Calculation'!WRW$1,0),"")</f>
        <v/>
      </c>
      <c r="WRW123" s="50" t="str">
        <f>_xlfn.IFNA(VLOOKUP($B123,Schools,'HP Schools Calculation'!WRX$1,0),"")</f>
        <v/>
      </c>
      <c r="WRX123" s="50" t="str">
        <f>_xlfn.IFNA(VLOOKUP($B123,Schools,'HP Schools Calculation'!WRY$1,0),"")</f>
        <v/>
      </c>
      <c r="WRY123" s="50" t="str">
        <f>_xlfn.IFNA(VLOOKUP($B123,Schools,'HP Schools Calculation'!WRZ$1,0),"")</f>
        <v/>
      </c>
      <c r="WRZ123" s="50" t="str">
        <f>_xlfn.IFNA(VLOOKUP($B123,Schools,'HP Schools Calculation'!WSA$1,0),"")</f>
        <v/>
      </c>
      <c r="WSA123" s="50" t="str">
        <f>_xlfn.IFNA(VLOOKUP($B123,Schools,'HP Schools Calculation'!WSB$1,0),"")</f>
        <v/>
      </c>
      <c r="WSB123" s="50" t="str">
        <f>_xlfn.IFNA(VLOOKUP($B123,Schools,'HP Schools Calculation'!WSC$1,0),"")</f>
        <v/>
      </c>
      <c r="WSC123" s="50" t="str">
        <f>_xlfn.IFNA(VLOOKUP($B123,Schools,'HP Schools Calculation'!WSD$1,0),"")</f>
        <v/>
      </c>
      <c r="WSD123" s="50" t="str">
        <f>_xlfn.IFNA(VLOOKUP($B123,Schools,'HP Schools Calculation'!WSE$1,0),"")</f>
        <v/>
      </c>
      <c r="WSE123" s="50" t="str">
        <f>_xlfn.IFNA(VLOOKUP($B123,Schools,'HP Schools Calculation'!WSF$1,0),"")</f>
        <v/>
      </c>
      <c r="WSF123" s="50" t="str">
        <f>_xlfn.IFNA(VLOOKUP($B123,Schools,'HP Schools Calculation'!WSG$1,0),"")</f>
        <v/>
      </c>
      <c r="WSG123" s="50" t="str">
        <f>_xlfn.IFNA(VLOOKUP($B123,Schools,'HP Schools Calculation'!WSH$1,0),"")</f>
        <v/>
      </c>
      <c r="WSH123" s="50" t="str">
        <f>_xlfn.IFNA(VLOOKUP($B123,Schools,'HP Schools Calculation'!WSI$1,0),"")</f>
        <v/>
      </c>
      <c r="WSI123" s="50" t="str">
        <f>_xlfn.IFNA(VLOOKUP($B123,Schools,'HP Schools Calculation'!WSJ$1,0),"")</f>
        <v/>
      </c>
      <c r="WSJ123" s="50" t="str">
        <f>_xlfn.IFNA(VLOOKUP($B123,Schools,'HP Schools Calculation'!WSK$1,0),"")</f>
        <v/>
      </c>
      <c r="WSK123" s="50" t="str">
        <f>_xlfn.IFNA(VLOOKUP($B123,Schools,'HP Schools Calculation'!WSL$1,0),"")</f>
        <v/>
      </c>
      <c r="WSL123" s="50" t="str">
        <f>_xlfn.IFNA(VLOOKUP($B123,Schools,'HP Schools Calculation'!WSM$1,0),"")</f>
        <v/>
      </c>
      <c r="WSM123" s="50" t="str">
        <f>_xlfn.IFNA(VLOOKUP($B123,Schools,'HP Schools Calculation'!WSN$1,0),"")</f>
        <v/>
      </c>
      <c r="WSN123" s="50" t="str">
        <f>_xlfn.IFNA(VLOOKUP($B123,Schools,'HP Schools Calculation'!WSO$1,0),"")</f>
        <v/>
      </c>
      <c r="WSO123" s="50" t="str">
        <f>_xlfn.IFNA(VLOOKUP($B123,Schools,'HP Schools Calculation'!WSP$1,0),"")</f>
        <v/>
      </c>
      <c r="WSP123" s="50" t="str">
        <f>_xlfn.IFNA(VLOOKUP($B123,Schools,'HP Schools Calculation'!WSQ$1,0),"")</f>
        <v/>
      </c>
      <c r="WSQ123" s="50" t="str">
        <f>_xlfn.IFNA(VLOOKUP($B123,Schools,'HP Schools Calculation'!WSR$1,0),"")</f>
        <v/>
      </c>
      <c r="WSR123" s="50" t="str">
        <f>_xlfn.IFNA(VLOOKUP($B123,Schools,'HP Schools Calculation'!WSS$1,0),"")</f>
        <v/>
      </c>
      <c r="WSS123" s="50" t="str">
        <f>_xlfn.IFNA(VLOOKUP($B123,Schools,'HP Schools Calculation'!WST$1,0),"")</f>
        <v/>
      </c>
      <c r="WST123" s="50" t="str">
        <f>_xlfn.IFNA(VLOOKUP($B123,Schools,'HP Schools Calculation'!WSU$1,0),"")</f>
        <v/>
      </c>
      <c r="WSU123" s="50" t="str">
        <f>_xlfn.IFNA(VLOOKUP($B123,Schools,'HP Schools Calculation'!WSV$1,0),"")</f>
        <v/>
      </c>
      <c r="WSV123" s="50" t="str">
        <f>_xlfn.IFNA(VLOOKUP($B123,Schools,'HP Schools Calculation'!WSW$1,0),"")</f>
        <v/>
      </c>
      <c r="WSW123" s="50" t="str">
        <f>_xlfn.IFNA(VLOOKUP($B123,Schools,'HP Schools Calculation'!WSX$1,0),"")</f>
        <v/>
      </c>
      <c r="WSX123" s="50" t="str">
        <f>_xlfn.IFNA(VLOOKUP($B123,Schools,'HP Schools Calculation'!WSY$1,0),"")</f>
        <v/>
      </c>
      <c r="WSY123" s="50" t="str">
        <f>_xlfn.IFNA(VLOOKUP($B123,Schools,'HP Schools Calculation'!WSZ$1,0),"")</f>
        <v/>
      </c>
      <c r="WSZ123" s="50" t="str">
        <f>_xlfn.IFNA(VLOOKUP($B123,Schools,'HP Schools Calculation'!WTA$1,0),"")</f>
        <v/>
      </c>
      <c r="WTA123" s="50" t="str">
        <f>_xlfn.IFNA(VLOOKUP($B123,Schools,'HP Schools Calculation'!WTB$1,0),"")</f>
        <v/>
      </c>
      <c r="WTB123" s="50" t="str">
        <f>_xlfn.IFNA(VLOOKUP($B123,Schools,'HP Schools Calculation'!WTC$1,0),"")</f>
        <v/>
      </c>
      <c r="WTC123" s="50" t="str">
        <f>_xlfn.IFNA(VLOOKUP($B123,Schools,'HP Schools Calculation'!WTD$1,0),"")</f>
        <v/>
      </c>
      <c r="WTD123" s="50" t="str">
        <f>_xlfn.IFNA(VLOOKUP($B123,Schools,'HP Schools Calculation'!WTE$1,0),"")</f>
        <v/>
      </c>
      <c r="WTE123" s="50" t="str">
        <f>_xlfn.IFNA(VLOOKUP($B123,Schools,'HP Schools Calculation'!WTF$1,0),"")</f>
        <v/>
      </c>
      <c r="WTF123" s="50" t="str">
        <f>_xlfn.IFNA(VLOOKUP($B123,Schools,'HP Schools Calculation'!WTG$1,0),"")</f>
        <v/>
      </c>
      <c r="WTG123" s="50" t="str">
        <f>_xlfn.IFNA(VLOOKUP($B123,Schools,'HP Schools Calculation'!WTH$1,0),"")</f>
        <v/>
      </c>
      <c r="WTH123" s="50" t="str">
        <f>_xlfn.IFNA(VLOOKUP($B123,Schools,'HP Schools Calculation'!WTI$1,0),"")</f>
        <v/>
      </c>
      <c r="WTI123" s="50" t="str">
        <f>_xlfn.IFNA(VLOOKUP($B123,Schools,'HP Schools Calculation'!WTJ$1,0),"")</f>
        <v/>
      </c>
      <c r="WTJ123" s="50" t="str">
        <f>_xlfn.IFNA(VLOOKUP($B123,Schools,'HP Schools Calculation'!WTK$1,0),"")</f>
        <v/>
      </c>
      <c r="WTK123" s="50" t="str">
        <f>_xlfn.IFNA(VLOOKUP($B123,Schools,'HP Schools Calculation'!WTL$1,0),"")</f>
        <v/>
      </c>
      <c r="WTL123" s="50" t="str">
        <f>_xlfn.IFNA(VLOOKUP($B123,Schools,'HP Schools Calculation'!WTM$1,0),"")</f>
        <v/>
      </c>
      <c r="WTM123" s="50" t="str">
        <f>_xlfn.IFNA(VLOOKUP($B123,Schools,'HP Schools Calculation'!WTN$1,0),"")</f>
        <v/>
      </c>
      <c r="WTN123" s="50" t="str">
        <f>_xlfn.IFNA(VLOOKUP($B123,Schools,'HP Schools Calculation'!WTO$1,0),"")</f>
        <v/>
      </c>
      <c r="WTO123" s="50" t="str">
        <f>_xlfn.IFNA(VLOOKUP($B123,Schools,'HP Schools Calculation'!WTP$1,0),"")</f>
        <v/>
      </c>
      <c r="WTP123" s="50" t="str">
        <f>_xlfn.IFNA(VLOOKUP($B123,Schools,'HP Schools Calculation'!WTQ$1,0),"")</f>
        <v/>
      </c>
      <c r="WTQ123" s="50" t="str">
        <f>_xlfn.IFNA(VLOOKUP($B123,Schools,'HP Schools Calculation'!WTR$1,0),"")</f>
        <v/>
      </c>
      <c r="WTR123" s="50" t="str">
        <f>_xlfn.IFNA(VLOOKUP($B123,Schools,'HP Schools Calculation'!WTS$1,0),"")</f>
        <v/>
      </c>
      <c r="WTS123" s="50" t="str">
        <f>_xlfn.IFNA(VLOOKUP($B123,Schools,'HP Schools Calculation'!WTT$1,0),"")</f>
        <v/>
      </c>
      <c r="WTT123" s="50" t="str">
        <f>_xlfn.IFNA(VLOOKUP($B123,Schools,'HP Schools Calculation'!WTU$1,0),"")</f>
        <v/>
      </c>
      <c r="WTU123" s="50" t="str">
        <f>_xlfn.IFNA(VLOOKUP($B123,Schools,'HP Schools Calculation'!WTV$1,0),"")</f>
        <v/>
      </c>
      <c r="WTV123" s="50" t="str">
        <f>_xlfn.IFNA(VLOOKUP($B123,Schools,'HP Schools Calculation'!WTW$1,0),"")</f>
        <v/>
      </c>
      <c r="WTW123" s="50" t="str">
        <f>_xlfn.IFNA(VLOOKUP($B123,Schools,'HP Schools Calculation'!WTX$1,0),"")</f>
        <v/>
      </c>
      <c r="WTX123" s="50" t="str">
        <f>_xlfn.IFNA(VLOOKUP($B123,Schools,'HP Schools Calculation'!WTY$1,0),"")</f>
        <v/>
      </c>
      <c r="WTY123" s="50" t="str">
        <f>_xlfn.IFNA(VLOOKUP($B123,Schools,'HP Schools Calculation'!WTZ$1,0),"")</f>
        <v/>
      </c>
      <c r="WTZ123" s="50" t="str">
        <f>_xlfn.IFNA(VLOOKUP($B123,Schools,'HP Schools Calculation'!WUA$1,0),"")</f>
        <v/>
      </c>
      <c r="WUA123" s="50" t="str">
        <f>_xlfn.IFNA(VLOOKUP($B123,Schools,'HP Schools Calculation'!WUB$1,0),"")</f>
        <v/>
      </c>
      <c r="WUB123" s="50" t="str">
        <f>_xlfn.IFNA(VLOOKUP($B123,Schools,'HP Schools Calculation'!WUC$1,0),"")</f>
        <v/>
      </c>
      <c r="WUC123" s="50" t="str">
        <f>_xlfn.IFNA(VLOOKUP($B123,Schools,'HP Schools Calculation'!WUD$1,0),"")</f>
        <v/>
      </c>
      <c r="WUD123" s="50" t="str">
        <f>_xlfn.IFNA(VLOOKUP($B123,Schools,'HP Schools Calculation'!WUE$1,0),"")</f>
        <v/>
      </c>
      <c r="WUE123" s="50" t="str">
        <f>_xlfn.IFNA(VLOOKUP($B123,Schools,'HP Schools Calculation'!WUF$1,0),"")</f>
        <v/>
      </c>
      <c r="WUF123" s="50" t="str">
        <f>_xlfn.IFNA(VLOOKUP($B123,Schools,'HP Schools Calculation'!WUG$1,0),"")</f>
        <v/>
      </c>
      <c r="WUG123" s="50" t="str">
        <f>_xlfn.IFNA(VLOOKUP($B123,Schools,'HP Schools Calculation'!WUH$1,0),"")</f>
        <v/>
      </c>
      <c r="WUH123" s="50" t="str">
        <f>_xlfn.IFNA(VLOOKUP($B123,Schools,'HP Schools Calculation'!WUI$1,0),"")</f>
        <v/>
      </c>
      <c r="WUI123" s="50" t="str">
        <f>_xlfn.IFNA(VLOOKUP($B123,Schools,'HP Schools Calculation'!WUJ$1,0),"")</f>
        <v/>
      </c>
      <c r="WUJ123" s="50" t="str">
        <f>_xlfn.IFNA(VLOOKUP($B123,Schools,'HP Schools Calculation'!WUK$1,0),"")</f>
        <v/>
      </c>
      <c r="WUK123" s="50" t="str">
        <f>_xlfn.IFNA(VLOOKUP($B123,Schools,'HP Schools Calculation'!WUL$1,0),"")</f>
        <v/>
      </c>
      <c r="WUL123" s="50" t="str">
        <f>_xlfn.IFNA(VLOOKUP($B123,Schools,'HP Schools Calculation'!WUM$1,0),"")</f>
        <v/>
      </c>
      <c r="WUM123" s="50" t="str">
        <f>_xlfn.IFNA(VLOOKUP($B123,Schools,'HP Schools Calculation'!WUN$1,0),"")</f>
        <v/>
      </c>
      <c r="WUN123" s="50" t="str">
        <f>_xlfn.IFNA(VLOOKUP($B123,Schools,'HP Schools Calculation'!WUO$1,0),"")</f>
        <v/>
      </c>
      <c r="WUO123" s="50" t="str">
        <f>_xlfn.IFNA(VLOOKUP($B123,Schools,'HP Schools Calculation'!WUP$1,0),"")</f>
        <v/>
      </c>
      <c r="WUP123" s="50" t="str">
        <f>_xlfn.IFNA(VLOOKUP($B123,Schools,'HP Schools Calculation'!WUQ$1,0),"")</f>
        <v/>
      </c>
      <c r="WUQ123" s="50" t="str">
        <f>_xlfn.IFNA(VLOOKUP($B123,Schools,'HP Schools Calculation'!WUR$1,0),"")</f>
        <v/>
      </c>
      <c r="WUR123" s="50" t="str">
        <f>_xlfn.IFNA(VLOOKUP($B123,Schools,'HP Schools Calculation'!WUS$1,0),"")</f>
        <v/>
      </c>
      <c r="WUS123" s="50" t="str">
        <f>_xlfn.IFNA(VLOOKUP($B123,Schools,'HP Schools Calculation'!WUT$1,0),"")</f>
        <v/>
      </c>
      <c r="WUT123" s="50" t="str">
        <f>_xlfn.IFNA(VLOOKUP($B123,Schools,'HP Schools Calculation'!WUU$1,0),"")</f>
        <v/>
      </c>
      <c r="WUU123" s="50" t="str">
        <f>_xlfn.IFNA(VLOOKUP($B123,Schools,'HP Schools Calculation'!WUV$1,0),"")</f>
        <v/>
      </c>
      <c r="WUV123" s="50" t="str">
        <f>_xlfn.IFNA(VLOOKUP($B123,Schools,'HP Schools Calculation'!WUW$1,0),"")</f>
        <v/>
      </c>
      <c r="WUW123" s="50" t="str">
        <f>_xlfn.IFNA(VLOOKUP($B123,Schools,'HP Schools Calculation'!WUX$1,0),"")</f>
        <v/>
      </c>
      <c r="WUX123" s="50" t="str">
        <f>_xlfn.IFNA(VLOOKUP($B123,Schools,'HP Schools Calculation'!WUY$1,0),"")</f>
        <v/>
      </c>
      <c r="WUY123" s="50" t="str">
        <f>_xlfn.IFNA(VLOOKUP($B123,Schools,'HP Schools Calculation'!WUZ$1,0),"")</f>
        <v/>
      </c>
      <c r="WUZ123" s="50" t="str">
        <f>_xlfn.IFNA(VLOOKUP($B123,Schools,'HP Schools Calculation'!WVA$1,0),"")</f>
        <v/>
      </c>
      <c r="WVA123" s="50" t="str">
        <f>_xlfn.IFNA(VLOOKUP($B123,Schools,'HP Schools Calculation'!WVB$1,0),"")</f>
        <v/>
      </c>
      <c r="WVB123" s="50" t="str">
        <f>_xlfn.IFNA(VLOOKUP($B123,Schools,'HP Schools Calculation'!WVC$1,0),"")</f>
        <v/>
      </c>
      <c r="WVC123" s="50" t="str">
        <f>_xlfn.IFNA(VLOOKUP($B123,Schools,'HP Schools Calculation'!WVD$1,0),"")</f>
        <v/>
      </c>
      <c r="WVD123" s="50" t="str">
        <f>_xlfn.IFNA(VLOOKUP($B123,Schools,'HP Schools Calculation'!WVE$1,0),"")</f>
        <v/>
      </c>
      <c r="WVE123" s="50" t="str">
        <f>_xlfn.IFNA(VLOOKUP($B123,Schools,'HP Schools Calculation'!WVF$1,0),"")</f>
        <v/>
      </c>
      <c r="WVF123" s="50" t="str">
        <f>_xlfn.IFNA(VLOOKUP($B123,Schools,'HP Schools Calculation'!WVG$1,0),"")</f>
        <v/>
      </c>
      <c r="WVG123" s="50" t="str">
        <f>_xlfn.IFNA(VLOOKUP($B123,Schools,'HP Schools Calculation'!WVH$1,0),"")</f>
        <v/>
      </c>
      <c r="WVH123" s="50" t="str">
        <f>_xlfn.IFNA(VLOOKUP($B123,Schools,'HP Schools Calculation'!WVI$1,0),"")</f>
        <v/>
      </c>
      <c r="WVI123" s="50" t="str">
        <f>_xlfn.IFNA(VLOOKUP($B123,Schools,'HP Schools Calculation'!WVJ$1,0),"")</f>
        <v/>
      </c>
      <c r="WVJ123" s="50" t="str">
        <f>_xlfn.IFNA(VLOOKUP($B123,Schools,'HP Schools Calculation'!WVK$1,0),"")</f>
        <v/>
      </c>
      <c r="WVK123" s="50" t="str">
        <f>_xlfn.IFNA(VLOOKUP($B123,Schools,'HP Schools Calculation'!WVL$1,0),"")</f>
        <v/>
      </c>
      <c r="WVL123" s="50" t="str">
        <f>_xlfn.IFNA(VLOOKUP($B123,Schools,'HP Schools Calculation'!WVM$1,0),"")</f>
        <v/>
      </c>
      <c r="WVM123" s="50" t="str">
        <f>_xlfn.IFNA(VLOOKUP($B123,Schools,'HP Schools Calculation'!WVN$1,0),"")</f>
        <v/>
      </c>
      <c r="WVN123" s="50" t="str">
        <f>_xlfn.IFNA(VLOOKUP($B123,Schools,'HP Schools Calculation'!WVO$1,0),"")</f>
        <v/>
      </c>
      <c r="WVO123" s="50" t="str">
        <f>_xlfn.IFNA(VLOOKUP($B123,Schools,'HP Schools Calculation'!WVP$1,0),"")</f>
        <v/>
      </c>
      <c r="WVP123" s="50" t="str">
        <f>_xlfn.IFNA(VLOOKUP($B123,Schools,'HP Schools Calculation'!WVQ$1,0),"")</f>
        <v/>
      </c>
      <c r="WVQ123" s="50" t="str">
        <f>_xlfn.IFNA(VLOOKUP($B123,Schools,'HP Schools Calculation'!WVR$1,0),"")</f>
        <v/>
      </c>
      <c r="WVR123" s="50" t="str">
        <f>_xlfn.IFNA(VLOOKUP($B123,Schools,'HP Schools Calculation'!WVS$1,0),"")</f>
        <v/>
      </c>
      <c r="WVS123" s="50" t="str">
        <f>_xlfn.IFNA(VLOOKUP($B123,Schools,'HP Schools Calculation'!WVT$1,0),"")</f>
        <v/>
      </c>
      <c r="WVT123" s="50" t="str">
        <f>_xlfn.IFNA(VLOOKUP($B123,Schools,'HP Schools Calculation'!WVU$1,0),"")</f>
        <v/>
      </c>
      <c r="WVU123" s="50" t="str">
        <f>_xlfn.IFNA(VLOOKUP($B123,Schools,'HP Schools Calculation'!WVV$1,0),"")</f>
        <v/>
      </c>
      <c r="WVV123" s="50" t="str">
        <f>_xlfn.IFNA(VLOOKUP($B123,Schools,'HP Schools Calculation'!WVW$1,0),"")</f>
        <v/>
      </c>
      <c r="WVW123" s="50" t="str">
        <f>_xlfn.IFNA(VLOOKUP($B123,Schools,'HP Schools Calculation'!WVX$1,0),"")</f>
        <v/>
      </c>
      <c r="WVX123" s="50" t="str">
        <f>_xlfn.IFNA(VLOOKUP($B123,Schools,'HP Schools Calculation'!WVY$1,0),"")</f>
        <v/>
      </c>
      <c r="WVY123" s="50" t="str">
        <f>_xlfn.IFNA(VLOOKUP($B123,Schools,'HP Schools Calculation'!WVZ$1,0),"")</f>
        <v/>
      </c>
      <c r="WVZ123" s="50" t="str">
        <f>_xlfn.IFNA(VLOOKUP($B123,Schools,'HP Schools Calculation'!WWA$1,0),"")</f>
        <v/>
      </c>
      <c r="WWA123" s="50" t="str">
        <f>_xlfn.IFNA(VLOOKUP($B123,Schools,'HP Schools Calculation'!WWB$1,0),"")</f>
        <v/>
      </c>
      <c r="WWB123" s="50" t="str">
        <f>_xlfn.IFNA(VLOOKUP($B123,Schools,'HP Schools Calculation'!WWC$1,0),"")</f>
        <v/>
      </c>
      <c r="WWC123" s="50" t="str">
        <f>_xlfn.IFNA(VLOOKUP($B123,Schools,'HP Schools Calculation'!WWD$1,0),"")</f>
        <v/>
      </c>
      <c r="WWD123" s="50" t="str">
        <f>_xlfn.IFNA(VLOOKUP($B123,Schools,'HP Schools Calculation'!WWE$1,0),"")</f>
        <v/>
      </c>
      <c r="WWE123" s="50" t="str">
        <f>_xlfn.IFNA(VLOOKUP($B123,Schools,'HP Schools Calculation'!WWF$1,0),"")</f>
        <v/>
      </c>
      <c r="WWF123" s="50" t="str">
        <f>_xlfn.IFNA(VLOOKUP($B123,Schools,'HP Schools Calculation'!WWG$1,0),"")</f>
        <v/>
      </c>
      <c r="WWG123" s="50" t="str">
        <f>_xlfn.IFNA(VLOOKUP($B123,Schools,'HP Schools Calculation'!WWH$1,0),"")</f>
        <v/>
      </c>
      <c r="WWH123" s="50" t="str">
        <f>_xlfn.IFNA(VLOOKUP($B123,Schools,'HP Schools Calculation'!WWI$1,0),"")</f>
        <v/>
      </c>
      <c r="WWI123" s="50" t="str">
        <f>_xlfn.IFNA(VLOOKUP($B123,Schools,'HP Schools Calculation'!WWJ$1,0),"")</f>
        <v/>
      </c>
      <c r="WWJ123" s="50" t="str">
        <f>_xlfn.IFNA(VLOOKUP($B123,Schools,'HP Schools Calculation'!WWK$1,0),"")</f>
        <v/>
      </c>
      <c r="WWK123" s="50" t="str">
        <f>_xlfn.IFNA(VLOOKUP($B123,Schools,'HP Schools Calculation'!WWL$1,0),"")</f>
        <v/>
      </c>
      <c r="WWL123" s="50" t="str">
        <f>_xlfn.IFNA(VLOOKUP($B123,Schools,'HP Schools Calculation'!WWM$1,0),"")</f>
        <v/>
      </c>
      <c r="WWM123" s="50" t="str">
        <f>_xlfn.IFNA(VLOOKUP($B123,Schools,'HP Schools Calculation'!WWN$1,0),"")</f>
        <v/>
      </c>
      <c r="WWN123" s="50" t="str">
        <f>_xlfn.IFNA(VLOOKUP($B123,Schools,'HP Schools Calculation'!WWO$1,0),"")</f>
        <v/>
      </c>
      <c r="WWO123" s="50" t="str">
        <f>_xlfn.IFNA(VLOOKUP($B123,Schools,'HP Schools Calculation'!WWP$1,0),"")</f>
        <v/>
      </c>
      <c r="WWP123" s="50" t="str">
        <f>_xlfn.IFNA(VLOOKUP($B123,Schools,'HP Schools Calculation'!WWQ$1,0),"")</f>
        <v/>
      </c>
      <c r="WWQ123" s="50" t="str">
        <f>_xlfn.IFNA(VLOOKUP($B123,Schools,'HP Schools Calculation'!WWR$1,0),"")</f>
        <v/>
      </c>
      <c r="WWR123" s="50" t="str">
        <f>_xlfn.IFNA(VLOOKUP($B123,Schools,'HP Schools Calculation'!WWS$1,0),"")</f>
        <v/>
      </c>
      <c r="WWS123" s="50" t="str">
        <f>_xlfn.IFNA(VLOOKUP($B123,Schools,'HP Schools Calculation'!WWT$1,0),"")</f>
        <v/>
      </c>
      <c r="WWT123" s="50" t="str">
        <f>_xlfn.IFNA(VLOOKUP($B123,Schools,'HP Schools Calculation'!WWU$1,0),"")</f>
        <v/>
      </c>
      <c r="WWU123" s="50" t="str">
        <f>_xlfn.IFNA(VLOOKUP($B123,Schools,'HP Schools Calculation'!WWV$1,0),"")</f>
        <v/>
      </c>
      <c r="WWV123" s="50" t="str">
        <f>_xlfn.IFNA(VLOOKUP($B123,Schools,'HP Schools Calculation'!WWW$1,0),"")</f>
        <v/>
      </c>
      <c r="WWW123" s="50" t="str">
        <f>_xlfn.IFNA(VLOOKUP($B123,Schools,'HP Schools Calculation'!WWX$1,0),"")</f>
        <v/>
      </c>
      <c r="WWX123" s="50" t="str">
        <f>_xlfn.IFNA(VLOOKUP($B123,Schools,'HP Schools Calculation'!WWY$1,0),"")</f>
        <v/>
      </c>
      <c r="WWY123" s="50" t="str">
        <f>_xlfn.IFNA(VLOOKUP($B123,Schools,'HP Schools Calculation'!WWZ$1,0),"")</f>
        <v/>
      </c>
      <c r="WWZ123" s="50" t="str">
        <f>_xlfn.IFNA(VLOOKUP($B123,Schools,'HP Schools Calculation'!WXA$1,0),"")</f>
        <v/>
      </c>
      <c r="WXA123" s="50" t="str">
        <f>_xlfn.IFNA(VLOOKUP($B123,Schools,'HP Schools Calculation'!WXB$1,0),"")</f>
        <v/>
      </c>
      <c r="WXB123" s="50" t="str">
        <f>_xlfn.IFNA(VLOOKUP($B123,Schools,'HP Schools Calculation'!WXC$1,0),"")</f>
        <v/>
      </c>
      <c r="WXC123" s="50" t="str">
        <f>_xlfn.IFNA(VLOOKUP($B123,Schools,'HP Schools Calculation'!WXD$1,0),"")</f>
        <v/>
      </c>
      <c r="WXD123" s="50" t="str">
        <f>_xlfn.IFNA(VLOOKUP($B123,Schools,'HP Schools Calculation'!WXE$1,0),"")</f>
        <v/>
      </c>
      <c r="WXE123" s="50" t="str">
        <f>_xlfn.IFNA(VLOOKUP($B123,Schools,'HP Schools Calculation'!WXF$1,0),"")</f>
        <v/>
      </c>
      <c r="WXF123" s="50" t="str">
        <f>_xlfn.IFNA(VLOOKUP($B123,Schools,'HP Schools Calculation'!WXG$1,0),"")</f>
        <v/>
      </c>
      <c r="WXG123" s="50" t="str">
        <f>_xlfn.IFNA(VLOOKUP($B123,Schools,'HP Schools Calculation'!WXH$1,0),"")</f>
        <v/>
      </c>
      <c r="WXH123" s="50" t="str">
        <f>_xlfn.IFNA(VLOOKUP($B123,Schools,'HP Schools Calculation'!WXI$1,0),"")</f>
        <v/>
      </c>
      <c r="WXI123" s="50" t="str">
        <f>_xlfn.IFNA(VLOOKUP($B123,Schools,'HP Schools Calculation'!WXJ$1,0),"")</f>
        <v/>
      </c>
      <c r="WXJ123" s="50" t="str">
        <f>_xlfn.IFNA(VLOOKUP($B123,Schools,'HP Schools Calculation'!WXK$1,0),"")</f>
        <v/>
      </c>
      <c r="WXK123" s="50" t="str">
        <f>_xlfn.IFNA(VLOOKUP($B123,Schools,'HP Schools Calculation'!WXL$1,0),"")</f>
        <v/>
      </c>
      <c r="WXL123" s="50" t="str">
        <f>_xlfn.IFNA(VLOOKUP($B123,Schools,'HP Schools Calculation'!WXM$1,0),"")</f>
        <v/>
      </c>
      <c r="WXM123" s="50" t="str">
        <f>_xlfn.IFNA(VLOOKUP($B123,Schools,'HP Schools Calculation'!WXN$1,0),"")</f>
        <v/>
      </c>
      <c r="WXN123" s="50" t="str">
        <f>_xlfn.IFNA(VLOOKUP($B123,Schools,'HP Schools Calculation'!WXO$1,0),"")</f>
        <v/>
      </c>
      <c r="WXO123" s="50" t="str">
        <f>_xlfn.IFNA(VLOOKUP($B123,Schools,'HP Schools Calculation'!WXP$1,0),"")</f>
        <v/>
      </c>
      <c r="WXP123" s="50" t="str">
        <f>_xlfn.IFNA(VLOOKUP($B123,Schools,'HP Schools Calculation'!WXQ$1,0),"")</f>
        <v/>
      </c>
      <c r="WXQ123" s="50" t="str">
        <f>_xlfn.IFNA(VLOOKUP($B123,Schools,'HP Schools Calculation'!WXR$1,0),"")</f>
        <v/>
      </c>
      <c r="WXR123" s="50" t="str">
        <f>_xlfn.IFNA(VLOOKUP($B123,Schools,'HP Schools Calculation'!WXS$1,0),"")</f>
        <v/>
      </c>
      <c r="WXS123" s="50" t="str">
        <f>_xlfn.IFNA(VLOOKUP($B123,Schools,'HP Schools Calculation'!WXT$1,0),"")</f>
        <v/>
      </c>
      <c r="WXT123" s="50" t="str">
        <f>_xlfn.IFNA(VLOOKUP($B123,Schools,'HP Schools Calculation'!WXU$1,0),"")</f>
        <v/>
      </c>
      <c r="WXU123" s="50" t="str">
        <f>_xlfn.IFNA(VLOOKUP($B123,Schools,'HP Schools Calculation'!WXV$1,0),"")</f>
        <v/>
      </c>
      <c r="WXV123" s="50" t="str">
        <f>_xlfn.IFNA(VLOOKUP($B123,Schools,'HP Schools Calculation'!WXW$1,0),"")</f>
        <v/>
      </c>
      <c r="WXW123" s="50" t="str">
        <f>_xlfn.IFNA(VLOOKUP($B123,Schools,'HP Schools Calculation'!WXX$1,0),"")</f>
        <v/>
      </c>
      <c r="WXX123" s="50" t="str">
        <f>_xlfn.IFNA(VLOOKUP($B123,Schools,'HP Schools Calculation'!WXY$1,0),"")</f>
        <v/>
      </c>
      <c r="WXY123" s="50" t="str">
        <f>_xlfn.IFNA(VLOOKUP($B123,Schools,'HP Schools Calculation'!WXZ$1,0),"")</f>
        <v/>
      </c>
      <c r="WXZ123" s="50" t="str">
        <f>_xlfn.IFNA(VLOOKUP($B123,Schools,'HP Schools Calculation'!WYA$1,0),"")</f>
        <v/>
      </c>
      <c r="WYA123" s="50" t="str">
        <f>_xlfn.IFNA(VLOOKUP($B123,Schools,'HP Schools Calculation'!WYB$1,0),"")</f>
        <v/>
      </c>
      <c r="WYB123" s="50" t="str">
        <f>_xlfn.IFNA(VLOOKUP($B123,Schools,'HP Schools Calculation'!WYC$1,0),"")</f>
        <v/>
      </c>
      <c r="WYC123" s="50" t="str">
        <f>_xlfn.IFNA(VLOOKUP($B123,Schools,'HP Schools Calculation'!WYD$1,0),"")</f>
        <v/>
      </c>
      <c r="WYD123" s="50" t="str">
        <f>_xlfn.IFNA(VLOOKUP($B123,Schools,'HP Schools Calculation'!WYE$1,0),"")</f>
        <v/>
      </c>
      <c r="WYE123" s="50" t="str">
        <f>_xlfn.IFNA(VLOOKUP($B123,Schools,'HP Schools Calculation'!WYF$1,0),"")</f>
        <v/>
      </c>
      <c r="WYF123" s="50" t="str">
        <f>_xlfn.IFNA(VLOOKUP($B123,Schools,'HP Schools Calculation'!WYG$1,0),"")</f>
        <v/>
      </c>
      <c r="WYG123" s="50" t="str">
        <f>_xlfn.IFNA(VLOOKUP($B123,Schools,'HP Schools Calculation'!WYH$1,0),"")</f>
        <v/>
      </c>
      <c r="WYH123" s="50" t="str">
        <f>_xlfn.IFNA(VLOOKUP($B123,Schools,'HP Schools Calculation'!WYI$1,0),"")</f>
        <v/>
      </c>
      <c r="WYI123" s="50" t="str">
        <f>_xlfn.IFNA(VLOOKUP($B123,Schools,'HP Schools Calculation'!WYJ$1,0),"")</f>
        <v/>
      </c>
      <c r="WYJ123" s="50" t="str">
        <f>_xlfn.IFNA(VLOOKUP($B123,Schools,'HP Schools Calculation'!WYK$1,0),"")</f>
        <v/>
      </c>
      <c r="WYK123" s="50" t="str">
        <f>_xlfn.IFNA(VLOOKUP($B123,Schools,'HP Schools Calculation'!WYL$1,0),"")</f>
        <v/>
      </c>
      <c r="WYL123" s="50" t="str">
        <f>_xlfn.IFNA(VLOOKUP($B123,Schools,'HP Schools Calculation'!WYM$1,0),"")</f>
        <v/>
      </c>
      <c r="WYM123" s="50" t="str">
        <f>_xlfn.IFNA(VLOOKUP($B123,Schools,'HP Schools Calculation'!WYN$1,0),"")</f>
        <v/>
      </c>
      <c r="WYN123" s="50" t="str">
        <f>_xlfn.IFNA(VLOOKUP($B123,Schools,'HP Schools Calculation'!WYO$1,0),"")</f>
        <v/>
      </c>
      <c r="WYO123" s="50" t="str">
        <f>_xlfn.IFNA(VLOOKUP($B123,Schools,'HP Schools Calculation'!WYP$1,0),"")</f>
        <v/>
      </c>
      <c r="WYP123" s="50" t="str">
        <f>_xlfn.IFNA(VLOOKUP($B123,Schools,'HP Schools Calculation'!WYQ$1,0),"")</f>
        <v/>
      </c>
      <c r="WYQ123" s="50" t="str">
        <f>_xlfn.IFNA(VLOOKUP($B123,Schools,'HP Schools Calculation'!WYR$1,0),"")</f>
        <v/>
      </c>
      <c r="WYR123" s="50" t="str">
        <f>_xlfn.IFNA(VLOOKUP($B123,Schools,'HP Schools Calculation'!WYS$1,0),"")</f>
        <v/>
      </c>
      <c r="WYS123" s="50" t="str">
        <f>_xlfn.IFNA(VLOOKUP($B123,Schools,'HP Schools Calculation'!WYT$1,0),"")</f>
        <v/>
      </c>
      <c r="WYT123" s="50" t="str">
        <f>_xlfn.IFNA(VLOOKUP($B123,Schools,'HP Schools Calculation'!WYU$1,0),"")</f>
        <v/>
      </c>
      <c r="WYU123" s="50" t="str">
        <f>_xlfn.IFNA(VLOOKUP($B123,Schools,'HP Schools Calculation'!WYV$1,0),"")</f>
        <v/>
      </c>
      <c r="WYV123" s="50" t="str">
        <f>_xlfn.IFNA(VLOOKUP($B123,Schools,'HP Schools Calculation'!WYW$1,0),"")</f>
        <v/>
      </c>
      <c r="WYW123" s="50" t="str">
        <f>_xlfn.IFNA(VLOOKUP($B123,Schools,'HP Schools Calculation'!WYX$1,0),"")</f>
        <v/>
      </c>
      <c r="WYX123" s="50" t="str">
        <f>_xlfn.IFNA(VLOOKUP($B123,Schools,'HP Schools Calculation'!WYY$1,0),"")</f>
        <v/>
      </c>
      <c r="WYY123" s="50" t="str">
        <f>_xlfn.IFNA(VLOOKUP($B123,Schools,'HP Schools Calculation'!WYZ$1,0),"")</f>
        <v/>
      </c>
      <c r="WYZ123" s="50" t="str">
        <f>_xlfn.IFNA(VLOOKUP($B123,Schools,'HP Schools Calculation'!WZA$1,0),"")</f>
        <v/>
      </c>
      <c r="WZA123" s="50" t="str">
        <f>_xlfn.IFNA(VLOOKUP($B123,Schools,'HP Schools Calculation'!WZB$1,0),"")</f>
        <v/>
      </c>
      <c r="WZB123" s="50" t="str">
        <f>_xlfn.IFNA(VLOOKUP($B123,Schools,'HP Schools Calculation'!WZC$1,0),"")</f>
        <v/>
      </c>
      <c r="WZC123" s="50" t="str">
        <f>_xlfn.IFNA(VLOOKUP($B123,Schools,'HP Schools Calculation'!WZD$1,0),"")</f>
        <v/>
      </c>
      <c r="WZD123" s="50" t="str">
        <f>_xlfn.IFNA(VLOOKUP($B123,Schools,'HP Schools Calculation'!WZE$1,0),"")</f>
        <v/>
      </c>
      <c r="WZE123" s="50" t="str">
        <f>_xlfn.IFNA(VLOOKUP($B123,Schools,'HP Schools Calculation'!WZF$1,0),"")</f>
        <v/>
      </c>
      <c r="WZF123" s="50" t="str">
        <f>_xlfn.IFNA(VLOOKUP($B123,Schools,'HP Schools Calculation'!WZG$1,0),"")</f>
        <v/>
      </c>
      <c r="WZG123" s="50" t="str">
        <f>_xlfn.IFNA(VLOOKUP($B123,Schools,'HP Schools Calculation'!WZH$1,0),"")</f>
        <v/>
      </c>
      <c r="WZH123" s="50" t="str">
        <f>_xlfn.IFNA(VLOOKUP($B123,Schools,'HP Schools Calculation'!WZI$1,0),"")</f>
        <v/>
      </c>
      <c r="WZI123" s="50" t="str">
        <f>_xlfn.IFNA(VLOOKUP($B123,Schools,'HP Schools Calculation'!WZJ$1,0),"")</f>
        <v/>
      </c>
      <c r="WZJ123" s="50" t="str">
        <f>_xlfn.IFNA(VLOOKUP($B123,Schools,'HP Schools Calculation'!WZK$1,0),"")</f>
        <v/>
      </c>
      <c r="WZK123" s="50" t="str">
        <f>_xlfn.IFNA(VLOOKUP($B123,Schools,'HP Schools Calculation'!WZL$1,0),"")</f>
        <v/>
      </c>
      <c r="WZL123" s="50" t="str">
        <f>_xlfn.IFNA(VLOOKUP($B123,Schools,'HP Schools Calculation'!WZM$1,0),"")</f>
        <v/>
      </c>
      <c r="WZM123" s="50" t="str">
        <f>_xlfn.IFNA(VLOOKUP($B123,Schools,'HP Schools Calculation'!WZN$1,0),"")</f>
        <v/>
      </c>
      <c r="WZN123" s="50" t="str">
        <f>_xlfn.IFNA(VLOOKUP($B123,Schools,'HP Schools Calculation'!WZO$1,0),"")</f>
        <v/>
      </c>
      <c r="WZO123" s="50" t="str">
        <f>_xlfn.IFNA(VLOOKUP($B123,Schools,'HP Schools Calculation'!WZP$1,0),"")</f>
        <v/>
      </c>
      <c r="WZP123" s="50" t="str">
        <f>_xlfn.IFNA(VLOOKUP($B123,Schools,'HP Schools Calculation'!WZQ$1,0),"")</f>
        <v/>
      </c>
      <c r="WZQ123" s="50" t="str">
        <f>_xlfn.IFNA(VLOOKUP($B123,Schools,'HP Schools Calculation'!WZR$1,0),"")</f>
        <v/>
      </c>
      <c r="WZR123" s="50" t="str">
        <f>_xlfn.IFNA(VLOOKUP($B123,Schools,'HP Schools Calculation'!WZS$1,0),"")</f>
        <v/>
      </c>
      <c r="WZS123" s="50" t="str">
        <f>_xlfn.IFNA(VLOOKUP($B123,Schools,'HP Schools Calculation'!WZT$1,0),"")</f>
        <v/>
      </c>
      <c r="WZT123" s="50" t="str">
        <f>_xlfn.IFNA(VLOOKUP($B123,Schools,'HP Schools Calculation'!WZU$1,0),"")</f>
        <v/>
      </c>
      <c r="WZU123" s="50" t="str">
        <f>_xlfn.IFNA(VLOOKUP($B123,Schools,'HP Schools Calculation'!WZV$1,0),"")</f>
        <v/>
      </c>
      <c r="WZV123" s="50" t="str">
        <f>_xlfn.IFNA(VLOOKUP($B123,Schools,'HP Schools Calculation'!WZW$1,0),"")</f>
        <v/>
      </c>
      <c r="WZW123" s="50" t="str">
        <f>_xlfn.IFNA(VLOOKUP($B123,Schools,'HP Schools Calculation'!WZX$1,0),"")</f>
        <v/>
      </c>
      <c r="WZX123" s="50" t="str">
        <f>_xlfn.IFNA(VLOOKUP($B123,Schools,'HP Schools Calculation'!WZY$1,0),"")</f>
        <v/>
      </c>
      <c r="WZY123" s="50" t="str">
        <f>_xlfn.IFNA(VLOOKUP($B123,Schools,'HP Schools Calculation'!WZZ$1,0),"")</f>
        <v/>
      </c>
      <c r="WZZ123" s="50" t="str">
        <f>_xlfn.IFNA(VLOOKUP($B123,Schools,'HP Schools Calculation'!XAA$1,0),"")</f>
        <v/>
      </c>
      <c r="XAA123" s="50" t="str">
        <f>_xlfn.IFNA(VLOOKUP($B123,Schools,'HP Schools Calculation'!XAB$1,0),"")</f>
        <v/>
      </c>
      <c r="XAB123" s="50" t="str">
        <f>_xlfn.IFNA(VLOOKUP($B123,Schools,'HP Schools Calculation'!XAC$1,0),"")</f>
        <v/>
      </c>
      <c r="XAC123" s="50" t="str">
        <f>_xlfn.IFNA(VLOOKUP($B123,Schools,'HP Schools Calculation'!XAD$1,0),"")</f>
        <v/>
      </c>
      <c r="XAD123" s="50" t="str">
        <f>_xlfn.IFNA(VLOOKUP($B123,Schools,'HP Schools Calculation'!XAE$1,0),"")</f>
        <v/>
      </c>
      <c r="XAE123" s="50" t="str">
        <f>_xlfn.IFNA(VLOOKUP($B123,Schools,'HP Schools Calculation'!XAF$1,0),"")</f>
        <v/>
      </c>
      <c r="XAF123" s="50" t="str">
        <f>_xlfn.IFNA(VLOOKUP($B123,Schools,'HP Schools Calculation'!XAG$1,0),"")</f>
        <v/>
      </c>
      <c r="XAG123" s="50" t="str">
        <f>_xlfn.IFNA(VLOOKUP($B123,Schools,'HP Schools Calculation'!XAH$1,0),"")</f>
        <v/>
      </c>
      <c r="XAH123" s="50" t="str">
        <f>_xlfn.IFNA(VLOOKUP($B123,Schools,'HP Schools Calculation'!XAI$1,0),"")</f>
        <v/>
      </c>
      <c r="XAI123" s="50" t="str">
        <f>_xlfn.IFNA(VLOOKUP($B123,Schools,'HP Schools Calculation'!XAJ$1,0),"")</f>
        <v/>
      </c>
      <c r="XAJ123" s="50" t="str">
        <f>_xlfn.IFNA(VLOOKUP($B123,Schools,'HP Schools Calculation'!XAK$1,0),"")</f>
        <v/>
      </c>
      <c r="XAK123" s="50" t="str">
        <f>_xlfn.IFNA(VLOOKUP($B123,Schools,'HP Schools Calculation'!XAL$1,0),"")</f>
        <v/>
      </c>
      <c r="XAL123" s="50" t="str">
        <f>_xlfn.IFNA(VLOOKUP($B123,Schools,'HP Schools Calculation'!XAM$1,0),"")</f>
        <v/>
      </c>
      <c r="XAM123" s="50" t="str">
        <f>_xlfn.IFNA(VLOOKUP($B123,Schools,'HP Schools Calculation'!XAN$1,0),"")</f>
        <v/>
      </c>
      <c r="XAN123" s="50" t="str">
        <f>_xlfn.IFNA(VLOOKUP($B123,Schools,'HP Schools Calculation'!XAO$1,0),"")</f>
        <v/>
      </c>
      <c r="XAO123" s="50" t="str">
        <f>_xlfn.IFNA(VLOOKUP($B123,Schools,'HP Schools Calculation'!XAP$1,0),"")</f>
        <v/>
      </c>
      <c r="XAP123" s="50" t="str">
        <f>_xlfn.IFNA(VLOOKUP($B123,Schools,'HP Schools Calculation'!XAQ$1,0),"")</f>
        <v/>
      </c>
      <c r="XAQ123" s="50" t="str">
        <f>_xlfn.IFNA(VLOOKUP($B123,Schools,'HP Schools Calculation'!XAR$1,0),"")</f>
        <v/>
      </c>
      <c r="XAR123" s="50" t="str">
        <f>_xlfn.IFNA(VLOOKUP($B123,Schools,'HP Schools Calculation'!XAS$1,0),"")</f>
        <v/>
      </c>
      <c r="XAS123" s="50" t="str">
        <f>_xlfn.IFNA(VLOOKUP($B123,Schools,'HP Schools Calculation'!XAT$1,0),"")</f>
        <v/>
      </c>
      <c r="XAT123" s="50" t="str">
        <f>_xlfn.IFNA(VLOOKUP($B123,Schools,'HP Schools Calculation'!XAU$1,0),"")</f>
        <v/>
      </c>
      <c r="XAU123" s="50" t="str">
        <f>_xlfn.IFNA(VLOOKUP($B123,Schools,'HP Schools Calculation'!XAV$1,0),"")</f>
        <v/>
      </c>
      <c r="XAV123" s="50" t="str">
        <f>_xlfn.IFNA(VLOOKUP($B123,Schools,'HP Schools Calculation'!XAW$1,0),"")</f>
        <v/>
      </c>
      <c r="XAW123" s="50" t="str">
        <f>_xlfn.IFNA(VLOOKUP($B123,Schools,'HP Schools Calculation'!XAX$1,0),"")</f>
        <v/>
      </c>
      <c r="XAX123" s="50" t="str">
        <f>_xlfn.IFNA(VLOOKUP($B123,Schools,'HP Schools Calculation'!XAY$1,0),"")</f>
        <v/>
      </c>
      <c r="XAY123" s="50" t="str">
        <f>_xlfn.IFNA(VLOOKUP($B123,Schools,'HP Schools Calculation'!XAZ$1,0),"")</f>
        <v/>
      </c>
      <c r="XAZ123" s="50" t="str">
        <f>_xlfn.IFNA(VLOOKUP($B123,Schools,'HP Schools Calculation'!XBA$1,0),"")</f>
        <v/>
      </c>
      <c r="XBA123" s="50" t="str">
        <f>_xlfn.IFNA(VLOOKUP($B123,Schools,'HP Schools Calculation'!XBB$1,0),"")</f>
        <v/>
      </c>
      <c r="XBB123" s="50" t="str">
        <f>_xlfn.IFNA(VLOOKUP($B123,Schools,'HP Schools Calculation'!XBC$1,0),"")</f>
        <v/>
      </c>
      <c r="XBC123" s="50" t="str">
        <f>_xlfn.IFNA(VLOOKUP($B123,Schools,'HP Schools Calculation'!XBD$1,0),"")</f>
        <v/>
      </c>
      <c r="XBD123" s="50" t="str">
        <f>_xlfn.IFNA(VLOOKUP($B123,Schools,'HP Schools Calculation'!XBE$1,0),"")</f>
        <v/>
      </c>
      <c r="XBE123" s="50" t="str">
        <f>_xlfn.IFNA(VLOOKUP($B123,Schools,'HP Schools Calculation'!XBF$1,0),"")</f>
        <v/>
      </c>
      <c r="XBF123" s="50" t="str">
        <f>_xlfn.IFNA(VLOOKUP($B123,Schools,'HP Schools Calculation'!XBG$1,0),"")</f>
        <v/>
      </c>
      <c r="XBG123" s="50" t="str">
        <f>_xlfn.IFNA(VLOOKUP($B123,Schools,'HP Schools Calculation'!XBH$1,0),"")</f>
        <v/>
      </c>
      <c r="XBH123" s="50" t="str">
        <f>_xlfn.IFNA(VLOOKUP($B123,Schools,'HP Schools Calculation'!XBI$1,0),"")</f>
        <v/>
      </c>
      <c r="XBI123" s="50" t="str">
        <f>_xlfn.IFNA(VLOOKUP($B123,Schools,'HP Schools Calculation'!XBJ$1,0),"")</f>
        <v/>
      </c>
      <c r="XBJ123" s="50" t="str">
        <f>_xlfn.IFNA(VLOOKUP($B123,Schools,'HP Schools Calculation'!XBK$1,0),"")</f>
        <v/>
      </c>
      <c r="XBK123" s="50" t="str">
        <f>_xlfn.IFNA(VLOOKUP($B123,Schools,'HP Schools Calculation'!XBL$1,0),"")</f>
        <v/>
      </c>
      <c r="XBL123" s="50" t="str">
        <f>_xlfn.IFNA(VLOOKUP($B123,Schools,'HP Schools Calculation'!XBM$1,0),"")</f>
        <v/>
      </c>
      <c r="XBM123" s="50" t="str">
        <f>_xlfn.IFNA(VLOOKUP($B123,Schools,'HP Schools Calculation'!XBN$1,0),"")</f>
        <v/>
      </c>
      <c r="XBN123" s="50" t="str">
        <f>_xlfn.IFNA(VLOOKUP($B123,Schools,'HP Schools Calculation'!XBO$1,0),"")</f>
        <v/>
      </c>
      <c r="XBO123" s="50" t="str">
        <f>_xlfn.IFNA(VLOOKUP($B123,Schools,'HP Schools Calculation'!XBP$1,0),"")</f>
        <v/>
      </c>
      <c r="XBP123" s="50" t="str">
        <f>_xlfn.IFNA(VLOOKUP($B123,Schools,'HP Schools Calculation'!XBQ$1,0),"")</f>
        <v/>
      </c>
      <c r="XBQ123" s="50" t="str">
        <f>_xlfn.IFNA(VLOOKUP($B123,Schools,'HP Schools Calculation'!XBR$1,0),"")</f>
        <v/>
      </c>
      <c r="XBR123" s="50" t="str">
        <f>_xlfn.IFNA(VLOOKUP($B123,Schools,'HP Schools Calculation'!XBS$1,0),"")</f>
        <v/>
      </c>
      <c r="XBS123" s="50" t="str">
        <f>_xlfn.IFNA(VLOOKUP($B123,Schools,'HP Schools Calculation'!XBT$1,0),"")</f>
        <v/>
      </c>
      <c r="XBT123" s="50" t="str">
        <f>_xlfn.IFNA(VLOOKUP($B123,Schools,'HP Schools Calculation'!XBU$1,0),"")</f>
        <v/>
      </c>
      <c r="XBU123" s="50" t="str">
        <f>_xlfn.IFNA(VLOOKUP($B123,Schools,'HP Schools Calculation'!XBV$1,0),"")</f>
        <v/>
      </c>
      <c r="XBV123" s="50" t="str">
        <f>_xlfn.IFNA(VLOOKUP($B123,Schools,'HP Schools Calculation'!XBW$1,0),"")</f>
        <v/>
      </c>
      <c r="XBW123" s="50" t="str">
        <f>_xlfn.IFNA(VLOOKUP($B123,Schools,'HP Schools Calculation'!XBX$1,0),"")</f>
        <v/>
      </c>
      <c r="XBX123" s="50" t="str">
        <f>_xlfn.IFNA(VLOOKUP($B123,Schools,'HP Schools Calculation'!XBY$1,0),"")</f>
        <v/>
      </c>
      <c r="XBY123" s="50" t="str">
        <f>_xlfn.IFNA(VLOOKUP($B123,Schools,'HP Schools Calculation'!XBZ$1,0),"")</f>
        <v/>
      </c>
      <c r="XBZ123" s="50" t="str">
        <f>_xlfn.IFNA(VLOOKUP($B123,Schools,'HP Schools Calculation'!XCA$1,0),"")</f>
        <v/>
      </c>
      <c r="XCA123" s="50" t="str">
        <f>_xlfn.IFNA(VLOOKUP($B123,Schools,'HP Schools Calculation'!XCB$1,0),"")</f>
        <v/>
      </c>
      <c r="XCB123" s="50" t="str">
        <f>_xlfn.IFNA(VLOOKUP($B123,Schools,'HP Schools Calculation'!XCC$1,0),"")</f>
        <v/>
      </c>
      <c r="XCC123" s="50" t="str">
        <f>_xlfn.IFNA(VLOOKUP($B123,Schools,'HP Schools Calculation'!XCD$1,0),"")</f>
        <v/>
      </c>
      <c r="XCD123" s="50" t="str">
        <f>_xlfn.IFNA(VLOOKUP($B123,Schools,'HP Schools Calculation'!XCE$1,0),"")</f>
        <v/>
      </c>
      <c r="XCE123" s="50" t="str">
        <f>_xlfn.IFNA(VLOOKUP($B123,Schools,'HP Schools Calculation'!XCF$1,0),"")</f>
        <v/>
      </c>
      <c r="XCF123" s="50" t="str">
        <f>_xlfn.IFNA(VLOOKUP($B123,Schools,'HP Schools Calculation'!XCG$1,0),"")</f>
        <v/>
      </c>
      <c r="XCG123" s="50" t="str">
        <f>_xlfn.IFNA(VLOOKUP($B123,Schools,'HP Schools Calculation'!XCH$1,0),"")</f>
        <v/>
      </c>
      <c r="XCH123" s="50" t="str">
        <f>_xlfn.IFNA(VLOOKUP($B123,Schools,'HP Schools Calculation'!XCI$1,0),"")</f>
        <v/>
      </c>
      <c r="XCI123" s="50" t="str">
        <f>_xlfn.IFNA(VLOOKUP($B123,Schools,'HP Schools Calculation'!XCJ$1,0),"")</f>
        <v/>
      </c>
      <c r="XCJ123" s="50" t="str">
        <f>_xlfn.IFNA(VLOOKUP($B123,Schools,'HP Schools Calculation'!XCK$1,0),"")</f>
        <v/>
      </c>
      <c r="XCK123" s="50" t="str">
        <f>_xlfn.IFNA(VLOOKUP($B123,Schools,'HP Schools Calculation'!XCL$1,0),"")</f>
        <v/>
      </c>
      <c r="XCL123" s="50" t="str">
        <f>_xlfn.IFNA(VLOOKUP($B123,Schools,'HP Schools Calculation'!XCM$1,0),"")</f>
        <v/>
      </c>
      <c r="XCM123" s="50" t="str">
        <f>_xlfn.IFNA(VLOOKUP($B123,Schools,'HP Schools Calculation'!XCN$1,0),"")</f>
        <v/>
      </c>
      <c r="XCN123" s="50" t="str">
        <f>_xlfn.IFNA(VLOOKUP($B123,Schools,'HP Schools Calculation'!XCO$1,0),"")</f>
        <v/>
      </c>
      <c r="XCO123" s="50" t="str">
        <f>_xlfn.IFNA(VLOOKUP($B123,Schools,'HP Schools Calculation'!XCP$1,0),"")</f>
        <v/>
      </c>
      <c r="XCP123" s="50" t="str">
        <f>_xlfn.IFNA(VLOOKUP($B123,Schools,'HP Schools Calculation'!XCQ$1,0),"")</f>
        <v/>
      </c>
      <c r="XCQ123" s="50" t="str">
        <f>_xlfn.IFNA(VLOOKUP($B123,Schools,'HP Schools Calculation'!XCR$1,0),"")</f>
        <v/>
      </c>
      <c r="XCR123" s="50" t="str">
        <f>_xlfn.IFNA(VLOOKUP($B123,Schools,'HP Schools Calculation'!XCS$1,0),"")</f>
        <v/>
      </c>
      <c r="XCS123" s="50" t="str">
        <f>_xlfn.IFNA(VLOOKUP($B123,Schools,'HP Schools Calculation'!XCT$1,0),"")</f>
        <v/>
      </c>
      <c r="XCT123" s="50" t="str">
        <f>_xlfn.IFNA(VLOOKUP($B123,Schools,'HP Schools Calculation'!XCU$1,0),"")</f>
        <v/>
      </c>
      <c r="XCU123" s="50" t="str">
        <f>_xlfn.IFNA(VLOOKUP($B123,Schools,'HP Schools Calculation'!XCV$1,0),"")</f>
        <v/>
      </c>
      <c r="XCV123" s="50" t="str">
        <f>_xlfn.IFNA(VLOOKUP($B123,Schools,'HP Schools Calculation'!XCW$1,0),"")</f>
        <v/>
      </c>
      <c r="XCW123" s="50" t="str">
        <f>_xlfn.IFNA(VLOOKUP($B123,Schools,'HP Schools Calculation'!XCX$1,0),"")</f>
        <v/>
      </c>
      <c r="XCX123" s="50" t="str">
        <f>_xlfn.IFNA(VLOOKUP($B123,Schools,'HP Schools Calculation'!XCY$1,0),"")</f>
        <v/>
      </c>
      <c r="XCY123" s="50" t="str">
        <f>_xlfn.IFNA(VLOOKUP($B123,Schools,'HP Schools Calculation'!XCZ$1,0),"")</f>
        <v/>
      </c>
      <c r="XCZ123" s="50" t="str">
        <f>_xlfn.IFNA(VLOOKUP($B123,Schools,'HP Schools Calculation'!XDA$1,0),"")</f>
        <v/>
      </c>
      <c r="XDA123" s="50" t="str">
        <f>_xlfn.IFNA(VLOOKUP($B123,Schools,'HP Schools Calculation'!XDB$1,0),"")</f>
        <v/>
      </c>
      <c r="XDB123" s="50" t="str">
        <f>_xlfn.IFNA(VLOOKUP($B123,Schools,'HP Schools Calculation'!XDC$1,0),"")</f>
        <v/>
      </c>
      <c r="XDC123" s="50" t="str">
        <f>_xlfn.IFNA(VLOOKUP($B123,Schools,'HP Schools Calculation'!XDD$1,0),"")</f>
        <v/>
      </c>
      <c r="XDD123" s="50" t="str">
        <f>_xlfn.IFNA(VLOOKUP($B123,Schools,'HP Schools Calculation'!XDE$1,0),"")</f>
        <v/>
      </c>
      <c r="XDE123" s="50" t="str">
        <f>_xlfn.IFNA(VLOOKUP($B123,Schools,'HP Schools Calculation'!XDF$1,0),"")</f>
        <v/>
      </c>
      <c r="XDF123" s="50" t="str">
        <f>_xlfn.IFNA(VLOOKUP($B123,Schools,'HP Schools Calculation'!XDG$1,0),"")</f>
        <v/>
      </c>
      <c r="XDG123" s="50" t="str">
        <f>_xlfn.IFNA(VLOOKUP($B123,Schools,'HP Schools Calculation'!XDH$1,0),"")</f>
        <v/>
      </c>
      <c r="XDH123" s="50" t="str">
        <f>_xlfn.IFNA(VLOOKUP($B123,Schools,'HP Schools Calculation'!XDI$1,0),"")</f>
        <v/>
      </c>
      <c r="XDI123" s="50" t="str">
        <f>_xlfn.IFNA(VLOOKUP($B123,Schools,'HP Schools Calculation'!XDJ$1,0),"")</f>
        <v/>
      </c>
      <c r="XDJ123" s="50" t="str">
        <f>_xlfn.IFNA(VLOOKUP($B123,Schools,'HP Schools Calculation'!XDK$1,0),"")</f>
        <v/>
      </c>
      <c r="XDK123" s="50" t="str">
        <f>_xlfn.IFNA(VLOOKUP($B123,Schools,'HP Schools Calculation'!XDL$1,0),"")</f>
        <v/>
      </c>
      <c r="XDL123" s="50" t="str">
        <f>_xlfn.IFNA(VLOOKUP($B123,Schools,'HP Schools Calculation'!XDM$1,0),"")</f>
        <v/>
      </c>
      <c r="XDM123" s="50" t="str">
        <f>_xlfn.IFNA(VLOOKUP($B123,Schools,'HP Schools Calculation'!XDN$1,0),"")</f>
        <v/>
      </c>
      <c r="XDN123" s="50" t="str">
        <f>_xlfn.IFNA(VLOOKUP($B123,Schools,'HP Schools Calculation'!XDO$1,0),"")</f>
        <v/>
      </c>
      <c r="XDO123" s="50" t="str">
        <f>_xlfn.IFNA(VLOOKUP($B123,Schools,'HP Schools Calculation'!XDP$1,0),"")</f>
        <v/>
      </c>
      <c r="XDP123" s="50" t="str">
        <f>_xlfn.IFNA(VLOOKUP($B123,Schools,'HP Schools Calculation'!XDQ$1,0),"")</f>
        <v/>
      </c>
      <c r="XDQ123" s="50" t="str">
        <f>_xlfn.IFNA(VLOOKUP($B123,Schools,'HP Schools Calculation'!XDR$1,0),"")</f>
        <v/>
      </c>
      <c r="XDR123" s="50" t="str">
        <f>_xlfn.IFNA(VLOOKUP($B123,Schools,'HP Schools Calculation'!XDS$1,0),"")</f>
        <v/>
      </c>
      <c r="XDS123" s="50" t="str">
        <f>_xlfn.IFNA(VLOOKUP($B123,Schools,'HP Schools Calculation'!XDT$1,0),"")</f>
        <v/>
      </c>
      <c r="XDT123" s="50" t="str">
        <f>_xlfn.IFNA(VLOOKUP($B123,Schools,'HP Schools Calculation'!XDU$1,0),"")</f>
        <v/>
      </c>
      <c r="XDU123" s="50" t="str">
        <f>_xlfn.IFNA(VLOOKUP($B123,Schools,'HP Schools Calculation'!XDV$1,0),"")</f>
        <v/>
      </c>
      <c r="XDV123" s="50" t="str">
        <f>_xlfn.IFNA(VLOOKUP($B123,Schools,'HP Schools Calculation'!XDW$1,0),"")</f>
        <v/>
      </c>
      <c r="XDW123" s="50" t="str">
        <f>_xlfn.IFNA(VLOOKUP($B123,Schools,'HP Schools Calculation'!XDX$1,0),"")</f>
        <v/>
      </c>
      <c r="XDX123" s="50" t="str">
        <f>_xlfn.IFNA(VLOOKUP($B123,Schools,'HP Schools Calculation'!XDY$1,0),"")</f>
        <v/>
      </c>
      <c r="XDY123" s="50" t="str">
        <f>_xlfn.IFNA(VLOOKUP($B123,Schools,'HP Schools Calculation'!XDZ$1,0),"")</f>
        <v/>
      </c>
      <c r="XDZ123" s="50" t="str">
        <f>_xlfn.IFNA(VLOOKUP($B123,Schools,'HP Schools Calculation'!XEA$1,0),"")</f>
        <v/>
      </c>
      <c r="XEA123" s="50" t="str">
        <f>_xlfn.IFNA(VLOOKUP($B123,Schools,'HP Schools Calculation'!XEB$1,0),"")</f>
        <v/>
      </c>
      <c r="XEB123" s="50" t="str">
        <f>_xlfn.IFNA(VLOOKUP($B123,Schools,'HP Schools Calculation'!XEC$1,0),"")</f>
        <v/>
      </c>
      <c r="XEC123" s="50" t="str">
        <f>_xlfn.IFNA(VLOOKUP($B123,Schools,'HP Schools Calculation'!XED$1,0),"")</f>
        <v/>
      </c>
      <c r="XED123" s="50" t="str">
        <f>_xlfn.IFNA(VLOOKUP($B123,Schools,'HP Schools Calculation'!XEE$1,0),"")</f>
        <v/>
      </c>
      <c r="XEE123" s="50" t="str">
        <f>_xlfn.IFNA(VLOOKUP($B123,Schools,'HP Schools Calculation'!XEF$1,0),"")</f>
        <v/>
      </c>
      <c r="XEF123" s="50" t="str">
        <f>_xlfn.IFNA(VLOOKUP($B123,Schools,'HP Schools Calculation'!XEG$1,0),"")</f>
        <v/>
      </c>
      <c r="XEG123" s="50" t="str">
        <f>_xlfn.IFNA(VLOOKUP($B123,Schools,'HP Schools Calculation'!XEH$1,0),"")</f>
        <v/>
      </c>
      <c r="XEH123" s="50" t="str">
        <f>_xlfn.IFNA(VLOOKUP($B123,Schools,'HP Schools Calculation'!XEI$1,0),"")</f>
        <v/>
      </c>
      <c r="XEI123" s="50" t="str">
        <f>_xlfn.IFNA(VLOOKUP($B123,Schools,'HP Schools Calculation'!XEJ$1,0),"")</f>
        <v/>
      </c>
      <c r="XEJ123" s="50" t="str">
        <f>_xlfn.IFNA(VLOOKUP($B123,Schools,'HP Schools Calculation'!XEK$1,0),"")</f>
        <v/>
      </c>
      <c r="XEK123" s="50" t="str">
        <f>_xlfn.IFNA(VLOOKUP($B123,Schools,'HP Schools Calculation'!XEL$1,0),"")</f>
        <v/>
      </c>
      <c r="XEL123" s="50" t="str">
        <f>_xlfn.IFNA(VLOOKUP($B123,Schools,'HP Schools Calculation'!XEM$1,0),"")</f>
        <v/>
      </c>
      <c r="XEM123" s="50" t="str">
        <f>_xlfn.IFNA(VLOOKUP($B123,Schools,'HP Schools Calculation'!XEN$1,0),"")</f>
        <v/>
      </c>
      <c r="XEN123" s="50" t="str">
        <f>_xlfn.IFNA(VLOOKUP($B123,Schools,'HP Schools Calculation'!XEO$1,0),"")</f>
        <v/>
      </c>
      <c r="XEO123" s="50" t="str">
        <f>_xlfn.IFNA(VLOOKUP($B123,Schools,'HP Schools Calculation'!XEP$1,0),"")</f>
        <v/>
      </c>
      <c r="XEP123" s="50" t="str">
        <f>_xlfn.IFNA(VLOOKUP($B123,Schools,'HP Schools Calculation'!XEQ$1,0),"")</f>
        <v/>
      </c>
      <c r="XEQ123" s="50" t="str">
        <f>_xlfn.IFNA(VLOOKUP($B123,Schools,'HP Schools Calculation'!XER$1,0),"")</f>
        <v/>
      </c>
      <c r="XER123" s="50" t="str">
        <f>_xlfn.IFNA(VLOOKUP($B123,Schools,'HP Schools Calculation'!XES$1,0),"")</f>
        <v/>
      </c>
      <c r="XES123" s="50" t="str">
        <f>_xlfn.IFNA(VLOOKUP($B123,Schools,'HP Schools Calculation'!XET$1,0),"")</f>
        <v/>
      </c>
      <c r="XET123" s="50" t="str">
        <f>_xlfn.IFNA(VLOOKUP($B123,Schools,'HP Schools Calculation'!XEU$1,0),"")</f>
        <v/>
      </c>
      <c r="XEU123" s="50" t="str">
        <f>_xlfn.IFNA(VLOOKUP($B123,Schools,'HP Schools Calculation'!XEV$1,0),"")</f>
        <v/>
      </c>
      <c r="XEV123" s="50" t="str">
        <f>_xlfn.IFNA(VLOOKUP($B123,Schools,'HP Schools Calculation'!XEW$1,0),"")</f>
        <v/>
      </c>
      <c r="XEW123" s="50" t="str">
        <f>_xlfn.IFNA(VLOOKUP($B123,Schools,'HP Schools Calculation'!XEX$1,0),"")</f>
        <v/>
      </c>
      <c r="XEX123" s="50" t="str">
        <f>_xlfn.IFNA(VLOOKUP($B123,Schools,'HP Schools Calculation'!XEY$1,0),"")</f>
        <v/>
      </c>
      <c r="XEY123" s="50" t="str">
        <f>_xlfn.IFNA(VLOOKUP($B123,Schools,'HP Schools Calculation'!XEZ$1,0),"")</f>
        <v/>
      </c>
      <c r="XEZ123" s="50" t="str">
        <f>_xlfn.IFNA(VLOOKUP($B123,Schools,'HP Schools Calculation'!XFA$1,0),"")</f>
        <v/>
      </c>
      <c r="XFA123" s="50" t="str">
        <f>_xlfn.IFNA(VLOOKUP($B123,Schools,'HP Schools Calculation'!XFB$1,0),"")</f>
        <v/>
      </c>
      <c r="XFB123" s="50" t="str">
        <f>_xlfn.IFNA(VLOOKUP($B123,Schools,'HP Schools Calculation'!XFC$1,0),"")</f>
        <v/>
      </c>
      <c r="XFC123" s="50" t="str">
        <f>_xlfn.IFNA(VLOOKUP($B123,Schools,'HP Schools Calculation'!XFD$1,0),"")</f>
        <v/>
      </c>
      <c r="XFD123" s="50" t="e">
        <f>_xlfn.IFNA(VLOOKUP($B123,Schools,'HP Schools Calculation'!#REF!,0),"")</f>
        <v>#REF!</v>
      </c>
    </row>
  </sheetData>
  <dataValidations count="3">
    <dataValidation type="custom" allowBlank="1" showInputMessage="1" showErrorMessage="1" sqref="G9:H9" xr:uid="{0998102C-55DC-4FA1-83DE-161B15324847}">
      <formula1>G9&gt;=0</formula1>
    </dataValidation>
    <dataValidation type="custom" allowBlank="1" showInputMessage="1" showErrorMessage="1" sqref="G86:G122" xr:uid="{7E3E0B71-56B5-4CDD-81E8-BCC589C147E8}">
      <formula1>G12&gt;=0</formula1>
    </dataValidation>
    <dataValidation type="custom" allowBlank="1" showInputMessage="1" showErrorMessage="1" sqref="G16:G85" xr:uid="{054AB7CB-07D0-47ED-A82E-62D1C3782B46}">
      <formula1>F1048518&gt;=0</formula1>
    </dataValidation>
  </dataValidations>
  <pageMargins left="0.7" right="0.7" top="0.75" bottom="0.75" header="0.3" footer="0.3"/>
  <pageSetup paperSize="5" scale="3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3C31FDC-626E-455F-80AC-36D1DA154DC7}">
          <x14:formula1>
            <xm:f>'District LAP Calculation'!$B$5:$B$324</xm:f>
          </x14:formula1>
          <xm:sqref>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C2414"/>
  <sheetViews>
    <sheetView workbookViewId="0">
      <pane xSplit="4" ySplit="9" topLeftCell="E10" activePane="bottomRight" state="frozen"/>
      <selection pane="topRight" activeCell="E1" sqref="E1"/>
      <selection pane="bottomLeft" activeCell="A10" sqref="A10"/>
      <selection pane="bottomRight" activeCell="A9" sqref="A9"/>
    </sheetView>
  </sheetViews>
  <sheetFormatPr defaultRowHeight="15"/>
  <cols>
    <col min="1" max="1" width="10.42578125" customWidth="1"/>
    <col min="2" max="2" width="38.42578125" bestFit="1" customWidth="1"/>
    <col min="3" max="3" width="11.42578125" style="3" bestFit="1" customWidth="1"/>
    <col min="4" max="4" width="53.28515625" bestFit="1" customWidth="1"/>
    <col min="5" max="5" width="15" style="3" customWidth="1"/>
    <col min="6" max="6" width="11.140625" style="5" customWidth="1"/>
    <col min="7" max="7" width="17.42578125" customWidth="1"/>
    <col min="8" max="8" width="13" style="12" customWidth="1"/>
    <col min="9" max="12" width="9.140625" customWidth="1"/>
    <col min="13" max="13" width="10.140625" customWidth="1"/>
    <col min="14" max="14" width="9.140625" customWidth="1"/>
    <col min="15" max="15" width="12.5703125" customWidth="1"/>
    <col min="16" max="16" width="10.42578125" customWidth="1"/>
    <col min="17" max="19" width="9.140625" customWidth="1"/>
    <col min="20" max="20" width="9.85546875" customWidth="1"/>
    <col min="21" max="21" width="10.28515625" customWidth="1"/>
    <col min="22" max="23" width="9.140625" customWidth="1"/>
    <col min="24" max="24" width="12.5703125" customWidth="1"/>
  </cols>
  <sheetData>
    <row r="1" spans="1:159">
      <c r="C1" s="139">
        <f>COLUMN(A1)</f>
        <v>1</v>
      </c>
      <c r="D1" s="139">
        <f t="shared" ref="D1" si="0">COLUMN(B1)</f>
        <v>2</v>
      </c>
      <c r="E1" s="139">
        <f t="shared" ref="E1" si="1">COLUMN(C1)</f>
        <v>3</v>
      </c>
      <c r="F1" s="139">
        <f t="shared" ref="F1" si="2">COLUMN(D1)</f>
        <v>4</v>
      </c>
      <c r="G1" s="139">
        <f t="shared" ref="G1" si="3">COLUMN(E1)</f>
        <v>5</v>
      </c>
      <c r="H1" s="139">
        <f t="shared" ref="H1" si="4">COLUMN(F1)</f>
        <v>6</v>
      </c>
      <c r="I1" s="139">
        <f t="shared" ref="I1" si="5">COLUMN(G1)</f>
        <v>7</v>
      </c>
      <c r="J1" s="139">
        <f t="shared" ref="J1" si="6">COLUMN(H1)</f>
        <v>8</v>
      </c>
      <c r="K1" s="139">
        <f t="shared" ref="K1" si="7">COLUMN(I1)</f>
        <v>9</v>
      </c>
      <c r="L1" s="139">
        <f t="shared" ref="L1" si="8">COLUMN(J1)</f>
        <v>10</v>
      </c>
      <c r="M1" s="139">
        <f t="shared" ref="M1" si="9">COLUMN(K1)</f>
        <v>11</v>
      </c>
      <c r="N1" s="139">
        <f t="shared" ref="N1" si="10">COLUMN(L1)</f>
        <v>12</v>
      </c>
      <c r="O1" s="139">
        <f t="shared" ref="O1" si="11">COLUMN(M1)</f>
        <v>13</v>
      </c>
      <c r="P1" s="139">
        <f t="shared" ref="P1" si="12">COLUMN(N1)</f>
        <v>14</v>
      </c>
      <c r="Q1" s="139">
        <f t="shared" ref="Q1" si="13">COLUMN(O1)</f>
        <v>15</v>
      </c>
      <c r="R1" s="139">
        <f t="shared" ref="R1" si="14">COLUMN(P1)</f>
        <v>16</v>
      </c>
      <c r="S1" s="139">
        <f t="shared" ref="S1" si="15">COLUMN(Q1)</f>
        <v>17</v>
      </c>
      <c r="T1" s="139">
        <f t="shared" ref="T1" si="16">COLUMN(R1)</f>
        <v>18</v>
      </c>
      <c r="U1" s="139">
        <f t="shared" ref="U1" si="17">COLUMN(S1)</f>
        <v>19</v>
      </c>
      <c r="V1" s="139">
        <f t="shared" ref="V1" si="18">COLUMN(T1)</f>
        <v>20</v>
      </c>
      <c r="W1" s="139">
        <f t="shared" ref="W1" si="19">COLUMN(U1)</f>
        <v>21</v>
      </c>
      <c r="X1" s="139">
        <f t="shared" ref="X1" si="20">COLUMN(V1)</f>
        <v>22</v>
      </c>
    </row>
    <row r="2" spans="1:159" hidden="1"/>
    <row r="3" spans="1:159" hidden="1">
      <c r="B3" s="1"/>
    </row>
    <row r="4" spans="1:159" hidden="1">
      <c r="F4" s="106"/>
    </row>
    <row r="5" spans="1:159" hidden="1">
      <c r="F5" s="106"/>
    </row>
    <row r="6" spans="1:159" hidden="1">
      <c r="E6" s="109"/>
      <c r="F6" s="110"/>
      <c r="G6" t="s">
        <v>2939</v>
      </c>
    </row>
    <row r="7" spans="1:159" hidden="1"/>
    <row r="8" spans="1:159">
      <c r="D8">
        <f>COUNTA(D10:D2385)</f>
        <v>2369</v>
      </c>
      <c r="F8" s="98"/>
      <c r="G8" s="1"/>
      <c r="H8" s="184"/>
      <c r="I8" s="184"/>
      <c r="J8" s="184"/>
    </row>
    <row r="9" spans="1:159" s="6" customFormat="1" ht="72.75">
      <c r="A9" s="18" t="s">
        <v>2482</v>
      </c>
      <c r="B9" s="19" t="s">
        <v>2483</v>
      </c>
      <c r="C9" s="20" t="s">
        <v>2481</v>
      </c>
      <c r="D9" s="18" t="s">
        <v>2484</v>
      </c>
      <c r="E9" s="20" t="s">
        <v>2461</v>
      </c>
      <c r="F9" s="108" t="str">
        <f>Summary!F14</f>
        <v>AAFTE w/TK 2024-25 as of  May 2025</v>
      </c>
      <c r="G9" s="17" t="str">
        <f>Summary!G14</f>
        <v>Adjusted 2024-25 AAFTE  w/TK</v>
      </c>
      <c r="H9" s="13" t="str">
        <f>Summary!H14</f>
        <v>Reported 2024-25 AAFTE w/TK for LAP High Poverty Schools Allocation                                    (For  F-203)</v>
      </c>
      <c r="I9" s="29" t="str">
        <f>'2025-26 Salary &amp; Benefits'!C5</f>
        <v>2025-26 Reg Base</v>
      </c>
      <c r="J9" s="29" t="str">
        <f>'2025-26 Salary &amp; Benefits'!D5</f>
        <v>2025-26 Reg Inc</v>
      </c>
      <c r="K9" s="30" t="s">
        <v>2495</v>
      </c>
      <c r="L9" s="31" t="s">
        <v>3132</v>
      </c>
      <c r="M9" s="14" t="s">
        <v>2464</v>
      </c>
      <c r="N9" s="14" t="s">
        <v>2465</v>
      </c>
      <c r="O9" s="28" t="s">
        <v>2467</v>
      </c>
      <c r="P9" s="28" t="s">
        <v>2468</v>
      </c>
      <c r="Q9" s="15" t="s">
        <v>2469</v>
      </c>
      <c r="R9" s="15" t="s">
        <v>2470</v>
      </c>
      <c r="S9" s="15" t="s">
        <v>2471</v>
      </c>
      <c r="T9" s="28" t="s">
        <v>2480</v>
      </c>
      <c r="U9" s="15" t="s">
        <v>2551</v>
      </c>
      <c r="V9" s="15" t="s">
        <v>2552</v>
      </c>
      <c r="W9" s="28" t="s">
        <v>2553</v>
      </c>
      <c r="X9" s="73" t="s">
        <v>2496</v>
      </c>
    </row>
    <row r="10" spans="1:159" s="21" customFormat="1">
      <c r="A10" s="77" t="s">
        <v>2224</v>
      </c>
      <c r="B10" s="87" t="s">
        <v>2569</v>
      </c>
      <c r="C10" s="88">
        <v>2305</v>
      </c>
      <c r="D10" s="87" t="s">
        <v>457</v>
      </c>
      <c r="E10" s="107" t="str">
        <f>VLOOKUP($C10,'2024-25 School Level AAFTE'!$C$4:$L$2372,9,FALSE)</f>
        <v>Yes</v>
      </c>
      <c r="F10" s="95">
        <f>VLOOKUP($C10,'2024-25 School Level AAFTE'!$C$4:$J$2372,8,FALSE)</f>
        <v>655.15</v>
      </c>
      <c r="G10" s="97">
        <f>IFERROR(IF(E10= "yes",VLOOKUP(C10,Summary!$B:$I,6,0),0),0)</f>
        <v>0</v>
      </c>
      <c r="H10" s="96">
        <f>IF(E10= "yes", F10,0)</f>
        <v>655.15</v>
      </c>
      <c r="I10" s="154">
        <f>VLOOKUP($A10,'2025-26 Salary &amp; Benefits'!$A:$I,3,FALSE)</f>
        <v>1</v>
      </c>
      <c r="J10" s="154">
        <f>VLOOKUP($A10,'2025-26 Salary &amp; Benefits'!$A:$I,4,FALSE)</f>
        <v>1</v>
      </c>
      <c r="K10" s="141">
        <f>IF(G10&gt;0,G10,H10)</f>
        <v>655.15</v>
      </c>
      <c r="L10" s="140">
        <f t="shared" ref="L10:L73" si="21">ROUND((($K10*1.1*36)/15)/900,3)</f>
        <v>1.9219999999999999</v>
      </c>
      <c r="M10" s="142">
        <f>'2025-26 Salary &amp; Benefits'!$E$6</f>
        <v>78209</v>
      </c>
      <c r="N10" s="142">
        <f>'2025-26 Salary &amp; Benefits'!$F$6</f>
        <v>80164</v>
      </c>
      <c r="O10" s="9">
        <f>ROUND($I10*$M10*$L10,2)</f>
        <v>150317.70000000001</v>
      </c>
      <c r="P10" s="9">
        <f>ROUND($J10*$N10*$L10,2)-O10</f>
        <v>3757.5099999999802</v>
      </c>
      <c r="Q10" s="9">
        <f>'2025-26 Salary &amp; Benefits'!G$6</f>
        <v>15997.68</v>
      </c>
      <c r="R10" s="143">
        <f>'2025-26 Salary &amp; Benefits'!H$6</f>
        <v>0.16020000000000001</v>
      </c>
      <c r="S10" s="143">
        <f>'2025-26 Salary &amp; Benefits'!I$6</f>
        <v>0.15390000000000001</v>
      </c>
      <c r="T10" s="9">
        <f>ROUND(O10*R10+P10*S10+L10*Q10,2)</f>
        <v>55406.720000000001</v>
      </c>
      <c r="U10" s="9">
        <f>ROUND((($N10*$J10*$L10)/180)*3,2)</f>
        <v>2567.92</v>
      </c>
      <c r="V10" s="9">
        <f t="shared" ref="V10:V73" si="22">ROUND(U10*S10,2)</f>
        <v>395.2</v>
      </c>
      <c r="W10" s="9">
        <f t="shared" ref="W10:W73" si="23">SUM(U10:V10)</f>
        <v>2963.12</v>
      </c>
      <c r="X10" s="22">
        <f>SUM(T10,O10:P10,W10)</f>
        <v>212445.05</v>
      </c>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row>
    <row r="11" spans="1:159" s="21" customFormat="1">
      <c r="A11" s="77" t="s">
        <v>2224</v>
      </c>
      <c r="B11" s="87" t="s">
        <v>2569</v>
      </c>
      <c r="C11" s="88">
        <v>2449</v>
      </c>
      <c r="D11" s="87" t="s">
        <v>458</v>
      </c>
      <c r="E11" s="107" t="str">
        <f>VLOOKUP($C11,'2024-25 School Level AAFTE'!$C$4:$L$2372,9,FALSE)</f>
        <v>Yes</v>
      </c>
      <c r="F11" s="95">
        <f>VLOOKUP($C11,'2024-25 School Level AAFTE'!$C$4:$J$2372,8,FALSE)</f>
        <v>284.8</v>
      </c>
      <c r="G11" s="97">
        <f>IFERROR(IF(E11= "yes",VLOOKUP(C11,Summary!$B:$I,6,0),0),0)</f>
        <v>0</v>
      </c>
      <c r="H11" s="96">
        <f t="shared" ref="H11:H73" si="24">IF(E11= "yes", F11,0)</f>
        <v>284.8</v>
      </c>
      <c r="I11" s="154">
        <f>VLOOKUP($A11,'2025-26 Salary &amp; Benefits'!$A:$I,3,FALSE)</f>
        <v>1</v>
      </c>
      <c r="J11" s="154">
        <f>VLOOKUP($A11,'2025-26 Salary &amp; Benefits'!$A:$I,4,FALSE)</f>
        <v>1</v>
      </c>
      <c r="K11" s="141">
        <f t="shared" ref="K11:K73" si="25">IF(G11&gt;0,G11,H11)</f>
        <v>284.8</v>
      </c>
      <c r="L11" s="140">
        <f t="shared" si="21"/>
        <v>0.83499999999999996</v>
      </c>
      <c r="M11" s="142">
        <f>'2025-26 Salary &amp; Benefits'!$E$6</f>
        <v>78209</v>
      </c>
      <c r="N11" s="142">
        <f>'2025-26 Salary &amp; Benefits'!$F$6</f>
        <v>80164</v>
      </c>
      <c r="O11" s="9">
        <f t="shared" ref="O11:O73" si="26">ROUND($I11*$M11*$L11,2)</f>
        <v>65304.52</v>
      </c>
      <c r="P11" s="9">
        <f t="shared" ref="P11:P73" si="27">ROUND($J11*$N11*$L11,2)-O11</f>
        <v>1632.4200000000055</v>
      </c>
      <c r="Q11" s="9">
        <f>'2025-26 Salary &amp; Benefits'!G$6</f>
        <v>15997.68</v>
      </c>
      <c r="R11" s="143">
        <f>'2025-26 Salary &amp; Benefits'!H$6</f>
        <v>0.16020000000000001</v>
      </c>
      <c r="S11" s="143">
        <f>'2025-26 Salary &amp; Benefits'!I$6</f>
        <v>0.15390000000000001</v>
      </c>
      <c r="T11" s="9">
        <f t="shared" ref="T11:T73" si="28">ROUND(O11*R11+P11*S11+L11*Q11,2)</f>
        <v>24071.08</v>
      </c>
      <c r="U11" s="9">
        <f t="shared" ref="U11:U73" si="29">ROUND((($N11*$J11*$L11)/180)*3,2)</f>
        <v>1115.6199999999999</v>
      </c>
      <c r="V11" s="9">
        <f t="shared" si="22"/>
        <v>171.69</v>
      </c>
      <c r="W11" s="9">
        <f t="shared" si="23"/>
        <v>1287.31</v>
      </c>
      <c r="X11" s="22">
        <f t="shared" ref="X11:X73" si="30">SUM(T11,O11:P11,W11)</f>
        <v>92295.330000000016</v>
      </c>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row>
    <row r="12" spans="1:159" s="21" customFormat="1">
      <c r="A12" s="77" t="s">
        <v>2224</v>
      </c>
      <c r="B12" s="87" t="s">
        <v>2569</v>
      </c>
      <c r="C12" s="88">
        <v>2763</v>
      </c>
      <c r="D12" s="87" t="s">
        <v>297</v>
      </c>
      <c r="E12" s="107" t="str">
        <f>VLOOKUP($C12,'2024-25 School Level AAFTE'!$C$4:$L$2372,9,FALSE)</f>
        <v>Yes</v>
      </c>
      <c r="F12" s="95">
        <f>VLOOKUP($C12,'2024-25 School Level AAFTE'!$C$4:$J$2372,8,FALSE)</f>
        <v>217</v>
      </c>
      <c r="G12" s="97">
        <f>IFERROR(IF(E12= "yes",VLOOKUP(C12,Summary!$B:$I,6,0),0),0)</f>
        <v>0</v>
      </c>
      <c r="H12" s="96">
        <f t="shared" si="24"/>
        <v>217</v>
      </c>
      <c r="I12" s="154">
        <f>VLOOKUP($A12,'2025-26 Salary &amp; Benefits'!$A:$I,3,FALSE)</f>
        <v>1</v>
      </c>
      <c r="J12" s="154">
        <f>VLOOKUP($A12,'2025-26 Salary &amp; Benefits'!$A:$I,4,FALSE)</f>
        <v>1</v>
      </c>
      <c r="K12" s="141">
        <f t="shared" si="25"/>
        <v>217</v>
      </c>
      <c r="L12" s="140">
        <f t="shared" si="21"/>
        <v>0.63700000000000001</v>
      </c>
      <c r="M12" s="142">
        <f>'2025-26 Salary &amp; Benefits'!$E$6</f>
        <v>78209</v>
      </c>
      <c r="N12" s="142">
        <f>'2025-26 Salary &amp; Benefits'!$F$6</f>
        <v>80164</v>
      </c>
      <c r="O12" s="9">
        <f t="shared" si="26"/>
        <v>49819.13</v>
      </c>
      <c r="P12" s="9">
        <f t="shared" si="27"/>
        <v>1245.3400000000038</v>
      </c>
      <c r="Q12" s="9">
        <f>'2025-26 Salary &amp; Benefits'!G$6</f>
        <v>15997.68</v>
      </c>
      <c r="R12" s="143">
        <f>'2025-26 Salary &amp; Benefits'!H$6</f>
        <v>0.16020000000000001</v>
      </c>
      <c r="S12" s="143">
        <f>'2025-26 Salary &amp; Benefits'!I$6</f>
        <v>0.15390000000000001</v>
      </c>
      <c r="T12" s="9">
        <f t="shared" si="28"/>
        <v>18363.2</v>
      </c>
      <c r="U12" s="9">
        <f t="shared" si="29"/>
        <v>851.07</v>
      </c>
      <c r="V12" s="9">
        <f t="shared" si="22"/>
        <v>130.97999999999999</v>
      </c>
      <c r="W12" s="9">
        <f t="shared" si="23"/>
        <v>982.05000000000007</v>
      </c>
      <c r="X12" s="22">
        <f t="shared" si="30"/>
        <v>70409.720000000016</v>
      </c>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row>
    <row r="13" spans="1:159" s="21" customFormat="1">
      <c r="A13" s="77" t="s">
        <v>2224</v>
      </c>
      <c r="B13" s="87" t="s">
        <v>2569</v>
      </c>
      <c r="C13" s="88">
        <v>2834</v>
      </c>
      <c r="D13" s="87" t="s">
        <v>459</v>
      </c>
      <c r="E13" s="107" t="str">
        <f>VLOOKUP($C13,'2024-25 School Level AAFTE'!$C$4:$L$2372,9,FALSE)</f>
        <v>Yes</v>
      </c>
      <c r="F13" s="95">
        <f>VLOOKUP($C13,'2024-25 School Level AAFTE'!$C$4:$J$2372,8,FALSE)</f>
        <v>291.13</v>
      </c>
      <c r="G13" s="97">
        <f>IFERROR(IF(E13= "yes",VLOOKUP(C13,Summary!$B:$I,6,0),0),0)</f>
        <v>0</v>
      </c>
      <c r="H13" s="96">
        <f t="shared" si="24"/>
        <v>291.13</v>
      </c>
      <c r="I13" s="154">
        <f>VLOOKUP($A13,'2025-26 Salary &amp; Benefits'!$A:$I,3,FALSE)</f>
        <v>1</v>
      </c>
      <c r="J13" s="154">
        <f>VLOOKUP($A13,'2025-26 Salary &amp; Benefits'!$A:$I,4,FALSE)</f>
        <v>1</v>
      </c>
      <c r="K13" s="141">
        <f t="shared" si="25"/>
        <v>291.13</v>
      </c>
      <c r="L13" s="140">
        <f t="shared" si="21"/>
        <v>0.85399999999999998</v>
      </c>
      <c r="M13" s="142">
        <f>'2025-26 Salary &amp; Benefits'!$E$6</f>
        <v>78209</v>
      </c>
      <c r="N13" s="142">
        <f>'2025-26 Salary &amp; Benefits'!$F$6</f>
        <v>80164</v>
      </c>
      <c r="O13" s="9">
        <f t="shared" si="26"/>
        <v>66790.490000000005</v>
      </c>
      <c r="P13" s="9">
        <f t="shared" si="27"/>
        <v>1669.5699999999924</v>
      </c>
      <c r="Q13" s="9">
        <f>'2025-26 Salary &amp; Benefits'!G$6</f>
        <v>15997.68</v>
      </c>
      <c r="R13" s="143">
        <f>'2025-26 Salary &amp; Benefits'!H$6</f>
        <v>0.16020000000000001</v>
      </c>
      <c r="S13" s="143">
        <f>'2025-26 Salary &amp; Benefits'!I$6</f>
        <v>0.15390000000000001</v>
      </c>
      <c r="T13" s="9">
        <f t="shared" si="28"/>
        <v>24618.799999999999</v>
      </c>
      <c r="U13" s="9">
        <f t="shared" si="29"/>
        <v>1141</v>
      </c>
      <c r="V13" s="9">
        <f t="shared" si="22"/>
        <v>175.6</v>
      </c>
      <c r="W13" s="9">
        <f t="shared" si="23"/>
        <v>1316.6</v>
      </c>
      <c r="X13" s="22">
        <f t="shared" si="30"/>
        <v>94395.46</v>
      </c>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row>
    <row r="14" spans="1:159" s="21" customFormat="1">
      <c r="A14" s="77" t="s">
        <v>2224</v>
      </c>
      <c r="B14" s="87" t="s">
        <v>2569</v>
      </c>
      <c r="C14" s="88">
        <v>2971</v>
      </c>
      <c r="D14" s="87" t="s">
        <v>460</v>
      </c>
      <c r="E14" s="107" t="str">
        <f>VLOOKUP($C14,'2024-25 School Level AAFTE'!$C$4:$L$2372,9,FALSE)</f>
        <v>Yes</v>
      </c>
      <c r="F14" s="95">
        <f>VLOOKUP($C14,'2024-25 School Level AAFTE'!$C$4:$J$2372,8,FALSE)</f>
        <v>291.89</v>
      </c>
      <c r="G14" s="97">
        <f>IFERROR(IF(E14= "yes",VLOOKUP(C14,Summary!$B:$I,6,0),0),0)</f>
        <v>0</v>
      </c>
      <c r="H14" s="96">
        <f t="shared" si="24"/>
        <v>291.89</v>
      </c>
      <c r="I14" s="154">
        <f>VLOOKUP($A14,'2025-26 Salary &amp; Benefits'!$A:$I,3,FALSE)</f>
        <v>1</v>
      </c>
      <c r="J14" s="154">
        <f>VLOOKUP($A14,'2025-26 Salary &amp; Benefits'!$A:$I,4,FALSE)</f>
        <v>1</v>
      </c>
      <c r="K14" s="141">
        <f t="shared" si="25"/>
        <v>291.89</v>
      </c>
      <c r="L14" s="140">
        <f t="shared" si="21"/>
        <v>0.85599999999999998</v>
      </c>
      <c r="M14" s="142">
        <f>'2025-26 Salary &amp; Benefits'!$E$6</f>
        <v>78209</v>
      </c>
      <c r="N14" s="142">
        <f>'2025-26 Salary &amp; Benefits'!$F$6</f>
        <v>80164</v>
      </c>
      <c r="O14" s="9">
        <f t="shared" si="26"/>
        <v>66946.899999999994</v>
      </c>
      <c r="P14" s="9">
        <f t="shared" si="27"/>
        <v>1673.4800000000105</v>
      </c>
      <c r="Q14" s="9">
        <f>'2025-26 Salary &amp; Benefits'!G$6</f>
        <v>15997.68</v>
      </c>
      <c r="R14" s="143">
        <f>'2025-26 Salary &amp; Benefits'!H$6</f>
        <v>0.16020000000000001</v>
      </c>
      <c r="S14" s="143">
        <f>'2025-26 Salary &amp; Benefits'!I$6</f>
        <v>0.15390000000000001</v>
      </c>
      <c r="T14" s="9">
        <f t="shared" si="28"/>
        <v>24676.46</v>
      </c>
      <c r="U14" s="9">
        <f t="shared" si="29"/>
        <v>1143.67</v>
      </c>
      <c r="V14" s="9">
        <f t="shared" si="22"/>
        <v>176.01</v>
      </c>
      <c r="W14" s="9">
        <f t="shared" si="23"/>
        <v>1319.68</v>
      </c>
      <c r="X14" s="22">
        <f t="shared" si="30"/>
        <v>94616.51999999999</v>
      </c>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row>
    <row r="15" spans="1:159" s="21" customFormat="1">
      <c r="A15" s="77" t="s">
        <v>2224</v>
      </c>
      <c r="B15" s="87" t="s">
        <v>2569</v>
      </c>
      <c r="C15" s="88">
        <v>3216</v>
      </c>
      <c r="D15" s="87" t="s">
        <v>461</v>
      </c>
      <c r="E15" s="107" t="str">
        <f>VLOOKUP($C15,'2024-25 School Level AAFTE'!$C$4:$L$2372,9,FALSE)</f>
        <v>Yes</v>
      </c>
      <c r="F15" s="95">
        <f>VLOOKUP($C15,'2024-25 School Level AAFTE'!$C$4:$J$2372,8,FALSE)</f>
        <v>122.67</v>
      </c>
      <c r="G15" s="97">
        <f>IFERROR(IF(E15= "yes",VLOOKUP(C15,Summary!$B:$I,6,0),0),0)</f>
        <v>0</v>
      </c>
      <c r="H15" s="96">
        <f t="shared" si="24"/>
        <v>122.67</v>
      </c>
      <c r="I15" s="154">
        <f>VLOOKUP($A15,'2025-26 Salary &amp; Benefits'!$A:$I,3,FALSE)</f>
        <v>1</v>
      </c>
      <c r="J15" s="154">
        <f>VLOOKUP($A15,'2025-26 Salary &amp; Benefits'!$A:$I,4,FALSE)</f>
        <v>1</v>
      </c>
      <c r="K15" s="141">
        <f t="shared" si="25"/>
        <v>122.67</v>
      </c>
      <c r="L15" s="140">
        <f t="shared" si="21"/>
        <v>0.36</v>
      </c>
      <c r="M15" s="142">
        <f>'2025-26 Salary &amp; Benefits'!$E$6</f>
        <v>78209</v>
      </c>
      <c r="N15" s="142">
        <f>'2025-26 Salary &amp; Benefits'!$F$6</f>
        <v>80164</v>
      </c>
      <c r="O15" s="9">
        <f t="shared" si="26"/>
        <v>28155.24</v>
      </c>
      <c r="P15" s="9">
        <f t="shared" si="27"/>
        <v>703.79999999999927</v>
      </c>
      <c r="Q15" s="9">
        <f>'2025-26 Salary &amp; Benefits'!G$6</f>
        <v>15997.68</v>
      </c>
      <c r="R15" s="143">
        <f>'2025-26 Salary &amp; Benefits'!H$6</f>
        <v>0.16020000000000001</v>
      </c>
      <c r="S15" s="143">
        <f>'2025-26 Salary &amp; Benefits'!I$6</f>
        <v>0.15390000000000001</v>
      </c>
      <c r="T15" s="9">
        <f t="shared" si="28"/>
        <v>10377.950000000001</v>
      </c>
      <c r="U15" s="9">
        <f t="shared" si="29"/>
        <v>480.98</v>
      </c>
      <c r="V15" s="9">
        <f t="shared" si="22"/>
        <v>74.02</v>
      </c>
      <c r="W15" s="9">
        <f t="shared" si="23"/>
        <v>555</v>
      </c>
      <c r="X15" s="22">
        <f t="shared" si="30"/>
        <v>39791.990000000005</v>
      </c>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row>
    <row r="16" spans="1:159" s="21" customFormat="1">
      <c r="A16" s="77" t="s">
        <v>2224</v>
      </c>
      <c r="B16" s="87" t="s">
        <v>2569</v>
      </c>
      <c r="C16" s="88">
        <v>3476</v>
      </c>
      <c r="D16" s="87" t="s">
        <v>462</v>
      </c>
      <c r="E16" s="107" t="str">
        <f>VLOOKUP($C16,'2024-25 School Level AAFTE'!$C$4:$L$2372,9,FALSE)</f>
        <v>Yes</v>
      </c>
      <c r="F16" s="95">
        <f>VLOOKUP($C16,'2024-25 School Level AAFTE'!$C$4:$J$2372,8,FALSE)</f>
        <v>910.31000000000006</v>
      </c>
      <c r="G16" s="97">
        <f>IFERROR(IF(E16= "yes",VLOOKUP(C16,Summary!$B:$I,6,0),0),0)</f>
        <v>0</v>
      </c>
      <c r="H16" s="96">
        <f t="shared" si="24"/>
        <v>910.31000000000006</v>
      </c>
      <c r="I16" s="154">
        <f>VLOOKUP($A16,'2025-26 Salary &amp; Benefits'!$A:$I,3,FALSE)</f>
        <v>1</v>
      </c>
      <c r="J16" s="154">
        <f>VLOOKUP($A16,'2025-26 Salary &amp; Benefits'!$A:$I,4,FALSE)</f>
        <v>1</v>
      </c>
      <c r="K16" s="141">
        <f t="shared" si="25"/>
        <v>910.31000000000006</v>
      </c>
      <c r="L16" s="140">
        <f t="shared" si="21"/>
        <v>2.67</v>
      </c>
      <c r="M16" s="142">
        <f>'2025-26 Salary &amp; Benefits'!$E$6</f>
        <v>78209</v>
      </c>
      <c r="N16" s="142">
        <f>'2025-26 Salary &amp; Benefits'!$F$6</f>
        <v>80164</v>
      </c>
      <c r="O16" s="9">
        <f t="shared" si="26"/>
        <v>208818.03</v>
      </c>
      <c r="P16" s="9">
        <f t="shared" si="27"/>
        <v>5219.8500000000058</v>
      </c>
      <c r="Q16" s="9">
        <f>'2025-26 Salary &amp; Benefits'!G$6</f>
        <v>15997.68</v>
      </c>
      <c r="R16" s="143">
        <f>'2025-26 Salary &amp; Benefits'!H$6</f>
        <v>0.16020000000000001</v>
      </c>
      <c r="S16" s="143">
        <f>'2025-26 Salary &amp; Benefits'!I$6</f>
        <v>0.15390000000000001</v>
      </c>
      <c r="T16" s="9">
        <f t="shared" si="28"/>
        <v>76969.789999999994</v>
      </c>
      <c r="U16" s="9">
        <f t="shared" si="29"/>
        <v>3567.3</v>
      </c>
      <c r="V16" s="9">
        <f t="shared" si="22"/>
        <v>549.01</v>
      </c>
      <c r="W16" s="9">
        <f t="shared" si="23"/>
        <v>4116.3100000000004</v>
      </c>
      <c r="X16" s="22">
        <f t="shared" si="30"/>
        <v>295123.98000000004</v>
      </c>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row>
    <row r="17" spans="1:159" s="21" customFormat="1">
      <c r="A17" s="77" t="s">
        <v>2224</v>
      </c>
      <c r="B17" s="87" t="s">
        <v>2569</v>
      </c>
      <c r="C17" s="88">
        <v>3857</v>
      </c>
      <c r="D17" s="87" t="s">
        <v>3173</v>
      </c>
      <c r="E17" s="107" t="str">
        <f>VLOOKUP($C17,'2024-25 School Level AAFTE'!$C$4:$L$2372,9,FALSE)</f>
        <v>Yes</v>
      </c>
      <c r="F17" s="95">
        <f>VLOOKUP($C17,'2024-25 School Level AAFTE'!$C$4:$J$2372,8,FALSE)</f>
        <v>120.97999999999999</v>
      </c>
      <c r="G17" s="97">
        <f>IFERROR(IF(E17= "yes",VLOOKUP(C17,Summary!$B:$I,6,0),0),0)</f>
        <v>0</v>
      </c>
      <c r="H17" s="96">
        <f t="shared" si="24"/>
        <v>120.97999999999999</v>
      </c>
      <c r="I17" s="154">
        <f>VLOOKUP($A17,'2025-26 Salary &amp; Benefits'!$A:$I,3,FALSE)</f>
        <v>1</v>
      </c>
      <c r="J17" s="154">
        <f>VLOOKUP($A17,'2025-26 Salary &amp; Benefits'!$A:$I,4,FALSE)</f>
        <v>1</v>
      </c>
      <c r="K17" s="141">
        <f t="shared" si="25"/>
        <v>120.97999999999999</v>
      </c>
      <c r="L17" s="140">
        <f t="shared" si="21"/>
        <v>0.35499999999999998</v>
      </c>
      <c r="M17" s="142">
        <f>'2025-26 Salary &amp; Benefits'!$E$6</f>
        <v>78209</v>
      </c>
      <c r="N17" s="142">
        <f>'2025-26 Salary &amp; Benefits'!$F$6</f>
        <v>80164</v>
      </c>
      <c r="O17" s="9">
        <f t="shared" si="26"/>
        <v>27764.2</v>
      </c>
      <c r="P17" s="9">
        <f t="shared" si="27"/>
        <v>694.02000000000044</v>
      </c>
      <c r="Q17" s="9">
        <f>'2025-26 Salary &amp; Benefits'!G$6</f>
        <v>15997.68</v>
      </c>
      <c r="R17" s="143">
        <f>'2025-26 Salary &amp; Benefits'!H$6</f>
        <v>0.16020000000000001</v>
      </c>
      <c r="S17" s="143">
        <f>'2025-26 Salary &amp; Benefits'!I$6</f>
        <v>0.15390000000000001</v>
      </c>
      <c r="T17" s="9">
        <f t="shared" si="28"/>
        <v>10233.81</v>
      </c>
      <c r="U17" s="9">
        <f t="shared" si="29"/>
        <v>474.3</v>
      </c>
      <c r="V17" s="9">
        <f t="shared" si="22"/>
        <v>72.989999999999995</v>
      </c>
      <c r="W17" s="9">
        <f t="shared" si="23"/>
        <v>547.29</v>
      </c>
      <c r="X17" s="22">
        <f t="shared" si="30"/>
        <v>39239.32</v>
      </c>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row>
    <row r="18" spans="1:159" s="21" customFormat="1">
      <c r="A18" s="77" t="s">
        <v>2224</v>
      </c>
      <c r="B18" s="87" t="s">
        <v>2569</v>
      </c>
      <c r="C18" s="88">
        <v>5208</v>
      </c>
      <c r="D18" s="87" t="s">
        <v>463</v>
      </c>
      <c r="E18" s="107" t="str">
        <f>VLOOKUP($C18,'2024-25 School Level AAFTE'!$C$4:$L$2372,9,FALSE)</f>
        <v>No</v>
      </c>
      <c r="F18" s="95">
        <f>VLOOKUP($C18,'2024-25 School Level AAFTE'!$C$4:$J$2372,8,FALSE)</f>
        <v>45.84</v>
      </c>
      <c r="G18" s="97">
        <f>IFERROR(IF(E18= "yes",VLOOKUP(C18,Summary!$B:$I,6,0),0),0)</f>
        <v>0</v>
      </c>
      <c r="H18" s="96">
        <f t="shared" si="24"/>
        <v>0</v>
      </c>
      <c r="I18" s="154">
        <f>VLOOKUP($A18,'2025-26 Salary &amp; Benefits'!$A:$I,3,FALSE)</f>
        <v>1</v>
      </c>
      <c r="J18" s="154">
        <f>VLOOKUP($A18,'2025-26 Salary &amp; Benefits'!$A:$I,4,FALSE)</f>
        <v>1</v>
      </c>
      <c r="K18" s="141">
        <f t="shared" si="25"/>
        <v>0</v>
      </c>
      <c r="L18" s="140">
        <f t="shared" si="21"/>
        <v>0</v>
      </c>
      <c r="M18" s="142">
        <f>'2025-26 Salary &amp; Benefits'!$E$6</f>
        <v>78209</v>
      </c>
      <c r="N18" s="142">
        <f>'2025-26 Salary &amp; Benefits'!$F$6</f>
        <v>80164</v>
      </c>
      <c r="O18" s="9">
        <f t="shared" si="26"/>
        <v>0</v>
      </c>
      <c r="P18" s="9">
        <f t="shared" si="27"/>
        <v>0</v>
      </c>
      <c r="Q18" s="9">
        <f>'2025-26 Salary &amp; Benefits'!G$6</f>
        <v>15997.68</v>
      </c>
      <c r="R18" s="143">
        <f>'2025-26 Salary &amp; Benefits'!H$6</f>
        <v>0.16020000000000001</v>
      </c>
      <c r="S18" s="143">
        <f>'2025-26 Salary &amp; Benefits'!I$6</f>
        <v>0.15390000000000001</v>
      </c>
      <c r="T18" s="9">
        <f t="shared" si="28"/>
        <v>0</v>
      </c>
      <c r="U18" s="9">
        <f t="shared" si="29"/>
        <v>0</v>
      </c>
      <c r="V18" s="9">
        <f t="shared" si="22"/>
        <v>0</v>
      </c>
      <c r="W18" s="9">
        <f t="shared" si="23"/>
        <v>0</v>
      </c>
      <c r="X18" s="22">
        <f t="shared" si="30"/>
        <v>0</v>
      </c>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row>
    <row r="19" spans="1:159" s="21" customFormat="1">
      <c r="A19" s="77" t="s">
        <v>2224</v>
      </c>
      <c r="B19" s="87" t="s">
        <v>2569</v>
      </c>
      <c r="C19" s="88">
        <v>5514</v>
      </c>
      <c r="D19" s="87" t="s">
        <v>2891</v>
      </c>
      <c r="E19" s="107" t="str">
        <f>VLOOKUP($C19,'2024-25 School Level AAFTE'!$C$4:$L$2372,9,FALSE)</f>
        <v>Yes</v>
      </c>
      <c r="F19" s="95">
        <f>VLOOKUP($C19,'2024-25 School Level AAFTE'!$C$4:$J$2372,8,FALSE)</f>
        <v>76.2</v>
      </c>
      <c r="G19" s="97">
        <f>IFERROR(IF(E19= "yes",VLOOKUP(C19,Summary!$B:$I,6,0),0),0)</f>
        <v>0</v>
      </c>
      <c r="H19" s="96">
        <f t="shared" si="24"/>
        <v>76.2</v>
      </c>
      <c r="I19" s="154">
        <f>VLOOKUP($A19,'2025-26 Salary &amp; Benefits'!$A:$I,3,FALSE)</f>
        <v>1</v>
      </c>
      <c r="J19" s="154">
        <f>VLOOKUP($A19,'2025-26 Salary &amp; Benefits'!$A:$I,4,FALSE)</f>
        <v>1</v>
      </c>
      <c r="K19" s="141">
        <f t="shared" si="25"/>
        <v>76.2</v>
      </c>
      <c r="L19" s="140">
        <f t="shared" si="21"/>
        <v>0.224</v>
      </c>
      <c r="M19" s="142">
        <f>'2025-26 Salary &amp; Benefits'!$E$6</f>
        <v>78209</v>
      </c>
      <c r="N19" s="142">
        <f>'2025-26 Salary &amp; Benefits'!$F$6</f>
        <v>80164</v>
      </c>
      <c r="O19" s="9">
        <f t="shared" si="26"/>
        <v>17518.82</v>
      </c>
      <c r="P19" s="9">
        <f t="shared" si="27"/>
        <v>437.92000000000189</v>
      </c>
      <c r="Q19" s="9">
        <f>'2025-26 Salary &amp; Benefits'!G$6</f>
        <v>15997.68</v>
      </c>
      <c r="R19" s="143">
        <f>'2025-26 Salary &amp; Benefits'!H$6</f>
        <v>0.16020000000000001</v>
      </c>
      <c r="S19" s="143">
        <f>'2025-26 Salary &amp; Benefits'!I$6</f>
        <v>0.15390000000000001</v>
      </c>
      <c r="T19" s="9">
        <f t="shared" si="28"/>
        <v>6457.39</v>
      </c>
      <c r="U19" s="9">
        <f t="shared" si="29"/>
        <v>299.27999999999997</v>
      </c>
      <c r="V19" s="9">
        <f t="shared" si="22"/>
        <v>46.06</v>
      </c>
      <c r="W19" s="9">
        <f t="shared" si="23"/>
        <v>345.34</v>
      </c>
      <c r="X19" s="22">
        <f t="shared" si="30"/>
        <v>24759.47</v>
      </c>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row>
    <row r="20" spans="1:159" s="21" customFormat="1">
      <c r="A20" s="77" t="s">
        <v>2224</v>
      </c>
      <c r="B20" s="87" t="s">
        <v>2569</v>
      </c>
      <c r="C20" s="88">
        <v>5663</v>
      </c>
      <c r="D20" s="87" t="s">
        <v>3056</v>
      </c>
      <c r="E20" s="107" t="str">
        <f>VLOOKUP($C20,'2024-25 School Level AAFTE'!$C$4:$L$2372,9,FALSE)</f>
        <v>Yes</v>
      </c>
      <c r="F20" s="95">
        <f>VLOOKUP($C20,'2024-25 School Level AAFTE'!$C$4:$J$2372,8,FALSE)</f>
        <v>62.31</v>
      </c>
      <c r="G20" s="97">
        <f>IFERROR(IF(E20= "yes",VLOOKUP(C20,Summary!$B:$I,6,0),0),0)</f>
        <v>0</v>
      </c>
      <c r="H20" s="96">
        <f t="shared" si="24"/>
        <v>62.31</v>
      </c>
      <c r="I20" s="154">
        <f>VLOOKUP($A20,'2025-26 Salary &amp; Benefits'!$A:$I,3,FALSE)</f>
        <v>1</v>
      </c>
      <c r="J20" s="154">
        <f>VLOOKUP($A20,'2025-26 Salary &amp; Benefits'!$A:$I,4,FALSE)</f>
        <v>1</v>
      </c>
      <c r="K20" s="141">
        <f t="shared" si="25"/>
        <v>62.31</v>
      </c>
      <c r="L20" s="140">
        <f t="shared" si="21"/>
        <v>0.183</v>
      </c>
      <c r="M20" s="142">
        <f>'2025-26 Salary &amp; Benefits'!$E$6</f>
        <v>78209</v>
      </c>
      <c r="N20" s="142">
        <f>'2025-26 Salary &amp; Benefits'!$F$6</f>
        <v>80164</v>
      </c>
      <c r="O20" s="9">
        <f t="shared" si="26"/>
        <v>14312.25</v>
      </c>
      <c r="P20" s="9">
        <f t="shared" si="27"/>
        <v>357.76000000000022</v>
      </c>
      <c r="Q20" s="9">
        <f>'2025-26 Salary &amp; Benefits'!G$6</f>
        <v>15997.68</v>
      </c>
      <c r="R20" s="143">
        <f>'2025-26 Salary &amp; Benefits'!H$6</f>
        <v>0.16020000000000001</v>
      </c>
      <c r="S20" s="143">
        <f>'2025-26 Salary &amp; Benefits'!I$6</f>
        <v>0.15390000000000001</v>
      </c>
      <c r="T20" s="9">
        <f t="shared" si="28"/>
        <v>5275.46</v>
      </c>
      <c r="U20" s="9">
        <f t="shared" si="29"/>
        <v>244.5</v>
      </c>
      <c r="V20" s="9">
        <f t="shared" si="22"/>
        <v>37.630000000000003</v>
      </c>
      <c r="W20" s="9">
        <f t="shared" si="23"/>
        <v>282.13</v>
      </c>
      <c r="X20" s="22">
        <f t="shared" si="30"/>
        <v>20227.600000000002</v>
      </c>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row>
    <row r="21" spans="1:159" s="21" customFormat="1">
      <c r="A21" s="77" t="s">
        <v>2293</v>
      </c>
      <c r="B21" s="87" t="s">
        <v>2570</v>
      </c>
      <c r="C21" s="88">
        <v>2227</v>
      </c>
      <c r="D21" s="87" t="s">
        <v>1120</v>
      </c>
      <c r="E21" s="107" t="str">
        <f>VLOOKUP($C21,'2024-25 School Level AAFTE'!$C$4:$L$2372,9,FALSE)</f>
        <v>No</v>
      </c>
      <c r="F21" s="95">
        <f>VLOOKUP($C21,'2024-25 School Level AAFTE'!$C$4:$J$2372,8,FALSE)</f>
        <v>254.31</v>
      </c>
      <c r="G21" s="97">
        <f>IFERROR(IF(E21= "yes",VLOOKUP(C21,Summary!$B:$I,6,0),0),0)</f>
        <v>0</v>
      </c>
      <c r="H21" s="96">
        <f t="shared" si="24"/>
        <v>0</v>
      </c>
      <c r="I21" s="154">
        <f>VLOOKUP($A21,'2025-26 Salary &amp; Benefits'!$A:$I,3,FALSE)</f>
        <v>1</v>
      </c>
      <c r="J21" s="154">
        <f>VLOOKUP($A21,'2025-26 Salary &amp; Benefits'!$A:$I,4,FALSE)</f>
        <v>1.04</v>
      </c>
      <c r="K21" s="141">
        <f t="shared" si="25"/>
        <v>0</v>
      </c>
      <c r="L21" s="140">
        <f t="shared" si="21"/>
        <v>0</v>
      </c>
      <c r="M21" s="142">
        <f>'2025-26 Salary &amp; Benefits'!$E$6</f>
        <v>78209</v>
      </c>
      <c r="N21" s="142">
        <f>'2025-26 Salary &amp; Benefits'!$F$6</f>
        <v>80164</v>
      </c>
      <c r="O21" s="9">
        <f t="shared" si="26"/>
        <v>0</v>
      </c>
      <c r="P21" s="9">
        <f t="shared" si="27"/>
        <v>0</v>
      </c>
      <c r="Q21" s="9">
        <f>'2025-26 Salary &amp; Benefits'!G$6</f>
        <v>15997.68</v>
      </c>
      <c r="R21" s="143">
        <f>'2025-26 Salary &amp; Benefits'!H$6</f>
        <v>0.16020000000000001</v>
      </c>
      <c r="S21" s="143">
        <f>'2025-26 Salary &amp; Benefits'!I$6</f>
        <v>0.15390000000000001</v>
      </c>
      <c r="T21" s="9">
        <f t="shared" si="28"/>
        <v>0</v>
      </c>
      <c r="U21" s="9">
        <f t="shared" si="29"/>
        <v>0</v>
      </c>
      <c r="V21" s="9">
        <f t="shared" si="22"/>
        <v>0</v>
      </c>
      <c r="W21" s="9">
        <f t="shared" si="23"/>
        <v>0</v>
      </c>
      <c r="X21" s="22">
        <f t="shared" si="30"/>
        <v>0</v>
      </c>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row>
    <row r="22" spans="1:159" s="21" customFormat="1">
      <c r="A22" s="77" t="s">
        <v>2293</v>
      </c>
      <c r="B22" s="87" t="s">
        <v>2570</v>
      </c>
      <c r="C22" s="88">
        <v>2441</v>
      </c>
      <c r="D22" s="87" t="s">
        <v>1121</v>
      </c>
      <c r="E22" s="107" t="str">
        <f>VLOOKUP($C22,'2024-25 School Level AAFTE'!$C$4:$L$2372,9,FALSE)</f>
        <v>No</v>
      </c>
      <c r="F22" s="95">
        <f>VLOOKUP($C22,'2024-25 School Level AAFTE'!$C$4:$J$2372,8,FALSE)</f>
        <v>365.58</v>
      </c>
      <c r="G22" s="97">
        <f>IFERROR(IF(E22= "yes",VLOOKUP(C22,Summary!$B:$I,6,0),0),0)</f>
        <v>0</v>
      </c>
      <c r="H22" s="96">
        <f t="shared" si="24"/>
        <v>0</v>
      </c>
      <c r="I22" s="154">
        <f>VLOOKUP($A22,'2025-26 Salary &amp; Benefits'!$A:$I,3,FALSE)</f>
        <v>1</v>
      </c>
      <c r="J22" s="154">
        <f>VLOOKUP($A22,'2025-26 Salary &amp; Benefits'!$A:$I,4,FALSE)</f>
        <v>1.04</v>
      </c>
      <c r="K22" s="141">
        <f t="shared" si="25"/>
        <v>0</v>
      </c>
      <c r="L22" s="140">
        <f t="shared" si="21"/>
        <v>0</v>
      </c>
      <c r="M22" s="142">
        <f>'2025-26 Salary &amp; Benefits'!$E$6</f>
        <v>78209</v>
      </c>
      <c r="N22" s="142">
        <f>'2025-26 Salary &amp; Benefits'!$F$6</f>
        <v>80164</v>
      </c>
      <c r="O22" s="9">
        <f t="shared" si="26"/>
        <v>0</v>
      </c>
      <c r="P22" s="9">
        <f t="shared" si="27"/>
        <v>0</v>
      </c>
      <c r="Q22" s="9">
        <f>'2025-26 Salary &amp; Benefits'!G$6</f>
        <v>15997.68</v>
      </c>
      <c r="R22" s="143">
        <f>'2025-26 Salary &amp; Benefits'!H$6</f>
        <v>0.16020000000000001</v>
      </c>
      <c r="S22" s="143">
        <f>'2025-26 Salary &amp; Benefits'!I$6</f>
        <v>0.15390000000000001</v>
      </c>
      <c r="T22" s="9">
        <f t="shared" si="28"/>
        <v>0</v>
      </c>
      <c r="U22" s="9">
        <f t="shared" si="29"/>
        <v>0</v>
      </c>
      <c r="V22" s="9">
        <f t="shared" si="22"/>
        <v>0</v>
      </c>
      <c r="W22" s="9">
        <f t="shared" si="23"/>
        <v>0</v>
      </c>
      <c r="X22" s="22">
        <f t="shared" si="30"/>
        <v>0</v>
      </c>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row>
    <row r="23" spans="1:159" s="21" customFormat="1">
      <c r="A23" s="77" t="s">
        <v>2304</v>
      </c>
      <c r="B23" s="87" t="s">
        <v>2571</v>
      </c>
      <c r="C23" s="88">
        <v>2860</v>
      </c>
      <c r="D23" s="87" t="s">
        <v>1161</v>
      </c>
      <c r="E23" s="107" t="str">
        <f>VLOOKUP($C23,'2024-25 School Level AAFTE'!$C$4:$L$2372,9,FALSE)</f>
        <v>No</v>
      </c>
      <c r="F23" s="95">
        <f>VLOOKUP($C23,'2024-25 School Level AAFTE'!$C$4:$J$2372,8,FALSE)</f>
        <v>107.4</v>
      </c>
      <c r="G23" s="97">
        <f>IFERROR(IF(E23= "yes",VLOOKUP(C23,Summary!$B:$I,6,0),0),0)</f>
        <v>0</v>
      </c>
      <c r="H23" s="96">
        <f t="shared" si="24"/>
        <v>0</v>
      </c>
      <c r="I23" s="154">
        <f>VLOOKUP($A23,'2025-26 Salary &amp; Benefits'!$A:$I,3,FALSE)</f>
        <v>1</v>
      </c>
      <c r="J23" s="154">
        <f>VLOOKUP($A23,'2025-26 Salary &amp; Benefits'!$A:$I,4,FALSE)</f>
        <v>1</v>
      </c>
      <c r="K23" s="141">
        <f t="shared" si="25"/>
        <v>0</v>
      </c>
      <c r="L23" s="140">
        <f t="shared" si="21"/>
        <v>0</v>
      </c>
      <c r="M23" s="142">
        <f>'2025-26 Salary &amp; Benefits'!$E$6</f>
        <v>78209</v>
      </c>
      <c r="N23" s="142">
        <f>'2025-26 Salary &amp; Benefits'!$F$6</f>
        <v>80164</v>
      </c>
      <c r="O23" s="9">
        <f t="shared" si="26"/>
        <v>0</v>
      </c>
      <c r="P23" s="9">
        <f t="shared" si="27"/>
        <v>0</v>
      </c>
      <c r="Q23" s="9">
        <f>'2025-26 Salary &amp; Benefits'!G$6</f>
        <v>15997.68</v>
      </c>
      <c r="R23" s="143">
        <f>'2025-26 Salary &amp; Benefits'!H$6</f>
        <v>0.16020000000000001</v>
      </c>
      <c r="S23" s="143">
        <f>'2025-26 Salary &amp; Benefits'!I$6</f>
        <v>0.15390000000000001</v>
      </c>
      <c r="T23" s="9">
        <f t="shared" si="28"/>
        <v>0</v>
      </c>
      <c r="U23" s="9">
        <f t="shared" si="29"/>
        <v>0</v>
      </c>
      <c r="V23" s="9">
        <f t="shared" si="22"/>
        <v>0</v>
      </c>
      <c r="W23" s="9">
        <f t="shared" si="23"/>
        <v>0</v>
      </c>
      <c r="X23" s="22">
        <f t="shared" si="30"/>
        <v>0</v>
      </c>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row>
    <row r="24" spans="1:159" s="21" customFormat="1">
      <c r="A24" t="s">
        <v>2357</v>
      </c>
      <c r="B24" t="s">
        <v>2572</v>
      </c>
      <c r="C24" s="3">
        <v>2467</v>
      </c>
      <c r="D24" t="s">
        <v>1481</v>
      </c>
      <c r="E24" s="107" t="str">
        <f>VLOOKUP($C24,'2024-25 School Level AAFTE'!$C$4:$L$2372,9,FALSE)</f>
        <v>No</v>
      </c>
      <c r="F24" s="95">
        <f>VLOOKUP($C24,'2024-25 School Level AAFTE'!$C$4:$J$2372,8,FALSE)</f>
        <v>742.27</v>
      </c>
      <c r="G24" s="97">
        <f>IFERROR(IF(E24= "yes",VLOOKUP(C24,Summary!$B:$I,6,0),0),0)</f>
        <v>0</v>
      </c>
      <c r="H24" s="96">
        <f t="shared" si="24"/>
        <v>0</v>
      </c>
      <c r="I24" s="154">
        <f>VLOOKUP($A24,'2025-26 Salary &amp; Benefits'!$A:$I,3,FALSE)</f>
        <v>1.1200000000000001</v>
      </c>
      <c r="J24" s="154">
        <f>VLOOKUP($A24,'2025-26 Salary &amp; Benefits'!$A:$I,4,FALSE)</f>
        <v>1.1600000000000001</v>
      </c>
      <c r="K24" s="141">
        <f t="shared" si="25"/>
        <v>0</v>
      </c>
      <c r="L24" s="140">
        <f t="shared" si="21"/>
        <v>0</v>
      </c>
      <c r="M24" s="142">
        <f>'2025-26 Salary &amp; Benefits'!$E$6</f>
        <v>78209</v>
      </c>
      <c r="N24" s="142">
        <f>'2025-26 Salary &amp; Benefits'!$F$6</f>
        <v>80164</v>
      </c>
      <c r="O24" s="9">
        <f t="shared" si="26"/>
        <v>0</v>
      </c>
      <c r="P24" s="9">
        <f t="shared" si="27"/>
        <v>0</v>
      </c>
      <c r="Q24" s="9">
        <f>'2025-26 Salary &amp; Benefits'!G$6</f>
        <v>15997.68</v>
      </c>
      <c r="R24" s="143">
        <f>'2025-26 Salary &amp; Benefits'!H$6</f>
        <v>0.16020000000000001</v>
      </c>
      <c r="S24" s="143">
        <f>'2025-26 Salary &amp; Benefits'!I$6</f>
        <v>0.15390000000000001</v>
      </c>
      <c r="T24" s="9">
        <f t="shared" si="28"/>
        <v>0</v>
      </c>
      <c r="U24" s="9">
        <f t="shared" si="29"/>
        <v>0</v>
      </c>
      <c r="V24" s="9">
        <f t="shared" si="22"/>
        <v>0</v>
      </c>
      <c r="W24" s="9">
        <f t="shared" si="23"/>
        <v>0</v>
      </c>
      <c r="X24" s="22">
        <f t="shared" si="30"/>
        <v>0</v>
      </c>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row>
    <row r="25" spans="1:159" s="21" customFormat="1">
      <c r="A25" s="77" t="s">
        <v>2357</v>
      </c>
      <c r="B25" s="87" t="s">
        <v>2572</v>
      </c>
      <c r="C25" s="88">
        <v>2707</v>
      </c>
      <c r="D25" s="87" t="s">
        <v>1482</v>
      </c>
      <c r="E25" s="107" t="str">
        <f>VLOOKUP($C25,'2024-25 School Level AAFTE'!$C$4:$L$2372,9,FALSE)</f>
        <v>No</v>
      </c>
      <c r="F25" s="95">
        <f>VLOOKUP($C25,'2024-25 School Level AAFTE'!$C$4:$J$2372,8,FALSE)</f>
        <v>614.01</v>
      </c>
      <c r="G25" s="97">
        <f>IFERROR(IF(E25= "yes",VLOOKUP(C25,Summary!$B:$I,6,0),0),0)</f>
        <v>0</v>
      </c>
      <c r="H25" s="96">
        <f t="shared" si="24"/>
        <v>0</v>
      </c>
      <c r="I25" s="154">
        <f>VLOOKUP($A25,'2025-26 Salary &amp; Benefits'!$A:$I,3,FALSE)</f>
        <v>1.1200000000000001</v>
      </c>
      <c r="J25" s="154">
        <f>VLOOKUP($A25,'2025-26 Salary &amp; Benefits'!$A:$I,4,FALSE)</f>
        <v>1.1600000000000001</v>
      </c>
      <c r="K25" s="141">
        <f t="shared" si="25"/>
        <v>0</v>
      </c>
      <c r="L25" s="140">
        <f t="shared" si="21"/>
        <v>0</v>
      </c>
      <c r="M25" s="142">
        <f>'2025-26 Salary &amp; Benefits'!$E$6</f>
        <v>78209</v>
      </c>
      <c r="N25" s="142">
        <f>'2025-26 Salary &amp; Benefits'!$F$6</f>
        <v>80164</v>
      </c>
      <c r="O25" s="9">
        <f t="shared" si="26"/>
        <v>0</v>
      </c>
      <c r="P25" s="9">
        <f t="shared" si="27"/>
        <v>0</v>
      </c>
      <c r="Q25" s="9">
        <f>'2025-26 Salary &amp; Benefits'!G$6</f>
        <v>15997.68</v>
      </c>
      <c r="R25" s="143">
        <f>'2025-26 Salary &amp; Benefits'!H$6</f>
        <v>0.16020000000000001</v>
      </c>
      <c r="S25" s="143">
        <f>'2025-26 Salary &amp; Benefits'!I$6</f>
        <v>0.15390000000000001</v>
      </c>
      <c r="T25" s="9">
        <f t="shared" si="28"/>
        <v>0</v>
      </c>
      <c r="U25" s="9">
        <f t="shared" si="29"/>
        <v>0</v>
      </c>
      <c r="V25" s="9">
        <f t="shared" si="22"/>
        <v>0</v>
      </c>
      <c r="W25" s="9">
        <f t="shared" si="23"/>
        <v>0</v>
      </c>
      <c r="X25" s="22">
        <f t="shared" si="30"/>
        <v>0</v>
      </c>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row>
    <row r="26" spans="1:159" s="21" customFormat="1">
      <c r="A26" s="77" t="s">
        <v>2357</v>
      </c>
      <c r="B26" s="87" t="s">
        <v>2572</v>
      </c>
      <c r="C26" s="88">
        <v>3057</v>
      </c>
      <c r="D26" s="87" t="s">
        <v>1483</v>
      </c>
      <c r="E26" s="107" t="str">
        <f>VLOOKUP($C26,'2024-25 School Level AAFTE'!$C$4:$L$2372,9,FALSE)</f>
        <v>No</v>
      </c>
      <c r="F26" s="95">
        <f>VLOOKUP($C26,'2024-25 School Level AAFTE'!$C$4:$J$2372,8,FALSE)</f>
        <v>324.52</v>
      </c>
      <c r="G26" s="97">
        <f>IFERROR(IF(E26= "yes",VLOOKUP(C26,Summary!$B:$I,6,0),0),0)</f>
        <v>0</v>
      </c>
      <c r="H26" s="96">
        <f t="shared" si="24"/>
        <v>0</v>
      </c>
      <c r="I26" s="154">
        <f>VLOOKUP($A26,'2025-26 Salary &amp; Benefits'!$A:$I,3,FALSE)</f>
        <v>1.1200000000000001</v>
      </c>
      <c r="J26" s="154">
        <f>VLOOKUP($A26,'2025-26 Salary &amp; Benefits'!$A:$I,4,FALSE)</f>
        <v>1.1600000000000001</v>
      </c>
      <c r="K26" s="141">
        <f t="shared" si="25"/>
        <v>0</v>
      </c>
      <c r="L26" s="140">
        <f t="shared" si="21"/>
        <v>0</v>
      </c>
      <c r="M26" s="142">
        <f>'2025-26 Salary &amp; Benefits'!$E$6</f>
        <v>78209</v>
      </c>
      <c r="N26" s="142">
        <f>'2025-26 Salary &amp; Benefits'!$F$6</f>
        <v>80164</v>
      </c>
      <c r="O26" s="9">
        <f t="shared" si="26"/>
        <v>0</v>
      </c>
      <c r="P26" s="9">
        <f t="shared" si="27"/>
        <v>0</v>
      </c>
      <c r="Q26" s="9">
        <f>'2025-26 Salary &amp; Benefits'!G$6</f>
        <v>15997.68</v>
      </c>
      <c r="R26" s="143">
        <f>'2025-26 Salary &amp; Benefits'!H$6</f>
        <v>0.16020000000000001</v>
      </c>
      <c r="S26" s="143">
        <f>'2025-26 Salary &amp; Benefits'!I$6</f>
        <v>0.15390000000000001</v>
      </c>
      <c r="T26" s="9">
        <f t="shared" si="28"/>
        <v>0</v>
      </c>
      <c r="U26" s="9">
        <f t="shared" si="29"/>
        <v>0</v>
      </c>
      <c r="V26" s="9">
        <f t="shared" si="22"/>
        <v>0</v>
      </c>
      <c r="W26" s="9">
        <f t="shared" si="23"/>
        <v>0</v>
      </c>
      <c r="X26" s="22">
        <f t="shared" si="30"/>
        <v>0</v>
      </c>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row>
    <row r="27" spans="1:159" s="21" customFormat="1">
      <c r="A27" s="77" t="s">
        <v>2357</v>
      </c>
      <c r="B27" s="87" t="s">
        <v>2572</v>
      </c>
      <c r="C27" s="88">
        <v>3182</v>
      </c>
      <c r="D27" s="87" t="s">
        <v>1484</v>
      </c>
      <c r="E27" s="107" t="str">
        <f>VLOOKUP($C27,'2024-25 School Level AAFTE'!$C$4:$L$2372,9,FALSE)</f>
        <v>No</v>
      </c>
      <c r="F27" s="95">
        <f>VLOOKUP($C27,'2024-25 School Level AAFTE'!$C$4:$J$2372,8,FALSE)</f>
        <v>344.04</v>
      </c>
      <c r="G27" s="97">
        <f>IFERROR(IF(E27= "yes",VLOOKUP(C27,Summary!$B:$I,6,0),0),0)</f>
        <v>0</v>
      </c>
      <c r="H27" s="96">
        <f t="shared" si="24"/>
        <v>0</v>
      </c>
      <c r="I27" s="154">
        <f>VLOOKUP($A27,'2025-26 Salary &amp; Benefits'!$A:$I,3,FALSE)</f>
        <v>1.1200000000000001</v>
      </c>
      <c r="J27" s="154">
        <f>VLOOKUP($A27,'2025-26 Salary &amp; Benefits'!$A:$I,4,FALSE)</f>
        <v>1.1600000000000001</v>
      </c>
      <c r="K27" s="141">
        <f t="shared" si="25"/>
        <v>0</v>
      </c>
      <c r="L27" s="140">
        <f t="shared" si="21"/>
        <v>0</v>
      </c>
      <c r="M27" s="142">
        <f>'2025-26 Salary &amp; Benefits'!$E$6</f>
        <v>78209</v>
      </c>
      <c r="N27" s="142">
        <f>'2025-26 Salary &amp; Benefits'!$F$6</f>
        <v>80164</v>
      </c>
      <c r="O27" s="9">
        <f t="shared" si="26"/>
        <v>0</v>
      </c>
      <c r="P27" s="9">
        <f t="shared" si="27"/>
        <v>0</v>
      </c>
      <c r="Q27" s="9">
        <f>'2025-26 Salary &amp; Benefits'!G$6</f>
        <v>15997.68</v>
      </c>
      <c r="R27" s="143">
        <f>'2025-26 Salary &amp; Benefits'!H$6</f>
        <v>0.16020000000000001</v>
      </c>
      <c r="S27" s="143">
        <f>'2025-26 Salary &amp; Benefits'!I$6</f>
        <v>0.15390000000000001</v>
      </c>
      <c r="T27" s="9">
        <f t="shared" si="28"/>
        <v>0</v>
      </c>
      <c r="U27" s="9">
        <f t="shared" si="29"/>
        <v>0</v>
      </c>
      <c r="V27" s="9">
        <f t="shared" si="22"/>
        <v>0</v>
      </c>
      <c r="W27" s="9">
        <f t="shared" si="23"/>
        <v>0</v>
      </c>
      <c r="X27" s="22">
        <f t="shared" si="30"/>
        <v>0</v>
      </c>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row>
    <row r="28" spans="1:159" s="21" customFormat="1">
      <c r="A28" s="77" t="s">
        <v>2357</v>
      </c>
      <c r="B28" s="87" t="s">
        <v>2572</v>
      </c>
      <c r="C28" s="88">
        <v>3252</v>
      </c>
      <c r="D28" s="87" t="s">
        <v>1485</v>
      </c>
      <c r="E28" s="107" t="str">
        <f>VLOOKUP($C28,'2024-25 School Level AAFTE'!$C$4:$L$2372,9,FALSE)</f>
        <v>No</v>
      </c>
      <c r="F28" s="95">
        <f>VLOOKUP($C28,'2024-25 School Level AAFTE'!$C$4:$J$2372,8,FALSE)</f>
        <v>463.93</v>
      </c>
      <c r="G28" s="97">
        <f>IFERROR(IF(E28= "yes",VLOOKUP(C28,Summary!$B:$I,6,0),0),0)</f>
        <v>0</v>
      </c>
      <c r="H28" s="96">
        <f t="shared" si="24"/>
        <v>0</v>
      </c>
      <c r="I28" s="154">
        <f>VLOOKUP($A28,'2025-26 Salary &amp; Benefits'!$A:$I,3,FALSE)</f>
        <v>1.1200000000000001</v>
      </c>
      <c r="J28" s="154">
        <f>VLOOKUP($A28,'2025-26 Salary &amp; Benefits'!$A:$I,4,FALSE)</f>
        <v>1.1600000000000001</v>
      </c>
      <c r="K28" s="141">
        <f t="shared" si="25"/>
        <v>0</v>
      </c>
      <c r="L28" s="140">
        <f t="shared" si="21"/>
        <v>0</v>
      </c>
      <c r="M28" s="142">
        <f>'2025-26 Salary &amp; Benefits'!$E$6</f>
        <v>78209</v>
      </c>
      <c r="N28" s="142">
        <f>'2025-26 Salary &amp; Benefits'!$F$6</f>
        <v>80164</v>
      </c>
      <c r="O28" s="9">
        <f t="shared" si="26"/>
        <v>0</v>
      </c>
      <c r="P28" s="9">
        <f t="shared" si="27"/>
        <v>0</v>
      </c>
      <c r="Q28" s="9">
        <f>'2025-26 Salary &amp; Benefits'!G$6</f>
        <v>15997.68</v>
      </c>
      <c r="R28" s="143">
        <f>'2025-26 Salary &amp; Benefits'!H$6</f>
        <v>0.16020000000000001</v>
      </c>
      <c r="S28" s="143">
        <f>'2025-26 Salary &amp; Benefits'!I$6</f>
        <v>0.15390000000000001</v>
      </c>
      <c r="T28" s="9">
        <f t="shared" si="28"/>
        <v>0</v>
      </c>
      <c r="U28" s="9">
        <f t="shared" si="29"/>
        <v>0</v>
      </c>
      <c r="V28" s="9">
        <f t="shared" si="22"/>
        <v>0</v>
      </c>
      <c r="W28" s="9">
        <f t="shared" si="23"/>
        <v>0</v>
      </c>
      <c r="X28" s="22">
        <f t="shared" si="30"/>
        <v>0</v>
      </c>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row>
    <row r="29" spans="1:159" s="21" customFormat="1">
      <c r="A29" s="77" t="s">
        <v>2357</v>
      </c>
      <c r="B29" s="87" t="s">
        <v>2572</v>
      </c>
      <c r="C29" s="88">
        <v>3404</v>
      </c>
      <c r="D29" s="87" t="s">
        <v>2947</v>
      </c>
      <c r="E29" s="107" t="str">
        <f>VLOOKUP($C29,'2024-25 School Level AAFTE'!$C$4:$L$2372,9,FALSE)</f>
        <v>No</v>
      </c>
      <c r="F29" s="95">
        <f>VLOOKUP($C29,'2024-25 School Level AAFTE'!$C$4:$J$2372,8,FALSE)</f>
        <v>0</v>
      </c>
      <c r="G29" s="97">
        <f>IFERROR(IF(E29= "yes",VLOOKUP(C29,Summary!$B:$I,6,0),0),0)</f>
        <v>0</v>
      </c>
      <c r="H29" s="96">
        <f t="shared" si="24"/>
        <v>0</v>
      </c>
      <c r="I29" s="154">
        <f>VLOOKUP($A29,'2025-26 Salary &amp; Benefits'!$A:$I,3,FALSE)</f>
        <v>1.1200000000000001</v>
      </c>
      <c r="J29" s="154">
        <f>VLOOKUP($A29,'2025-26 Salary &amp; Benefits'!$A:$I,4,FALSE)</f>
        <v>1.1600000000000001</v>
      </c>
      <c r="K29" s="141">
        <f t="shared" si="25"/>
        <v>0</v>
      </c>
      <c r="L29" s="140">
        <f t="shared" si="21"/>
        <v>0</v>
      </c>
      <c r="M29" s="142">
        <f>'2025-26 Salary &amp; Benefits'!$E$6</f>
        <v>78209</v>
      </c>
      <c r="N29" s="142">
        <f>'2025-26 Salary &amp; Benefits'!$F$6</f>
        <v>80164</v>
      </c>
      <c r="O29" s="9">
        <f t="shared" si="26"/>
        <v>0</v>
      </c>
      <c r="P29" s="9">
        <f t="shared" si="27"/>
        <v>0</v>
      </c>
      <c r="Q29" s="9">
        <f>'2025-26 Salary &amp; Benefits'!G$6</f>
        <v>15997.68</v>
      </c>
      <c r="R29" s="143">
        <f>'2025-26 Salary &amp; Benefits'!H$6</f>
        <v>0.16020000000000001</v>
      </c>
      <c r="S29" s="143">
        <f>'2025-26 Salary &amp; Benefits'!I$6</f>
        <v>0.15390000000000001</v>
      </c>
      <c r="T29" s="9">
        <f t="shared" si="28"/>
        <v>0</v>
      </c>
      <c r="U29" s="9">
        <f t="shared" si="29"/>
        <v>0</v>
      </c>
      <c r="V29" s="9">
        <f t="shared" si="22"/>
        <v>0</v>
      </c>
      <c r="W29" s="9">
        <f t="shared" si="23"/>
        <v>0</v>
      </c>
      <c r="X29" s="22">
        <f t="shared" si="30"/>
        <v>0</v>
      </c>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row>
    <row r="30" spans="1:159" s="23" customFormat="1">
      <c r="A30" s="77" t="s">
        <v>2357</v>
      </c>
      <c r="B30" s="87" t="s">
        <v>2572</v>
      </c>
      <c r="C30" s="88">
        <v>5176</v>
      </c>
      <c r="D30" s="87" t="s">
        <v>1486</v>
      </c>
      <c r="E30" s="107" t="str">
        <f>VLOOKUP($C30,'2024-25 School Level AAFTE'!$C$4:$L$2372,9,FALSE)</f>
        <v>Yes</v>
      </c>
      <c r="F30" s="95">
        <f>VLOOKUP($C30,'2024-25 School Level AAFTE'!$C$4:$J$2372,8,FALSE)</f>
        <v>46.93</v>
      </c>
      <c r="G30" s="97">
        <f>IFERROR(IF(E30= "yes",VLOOKUP(C30,Summary!$B:$I,6,0),0),0)</f>
        <v>0</v>
      </c>
      <c r="H30" s="96">
        <f t="shared" si="24"/>
        <v>46.93</v>
      </c>
      <c r="I30" s="154">
        <f>VLOOKUP($A30,'2025-26 Salary &amp; Benefits'!$A:$I,3,FALSE)</f>
        <v>1.1200000000000001</v>
      </c>
      <c r="J30" s="154">
        <f>VLOOKUP($A30,'2025-26 Salary &amp; Benefits'!$A:$I,4,FALSE)</f>
        <v>1.1600000000000001</v>
      </c>
      <c r="K30" s="141">
        <f t="shared" si="25"/>
        <v>46.93</v>
      </c>
      <c r="L30" s="140">
        <f t="shared" si="21"/>
        <v>0.13800000000000001</v>
      </c>
      <c r="M30" s="142">
        <f>'2025-26 Salary &amp; Benefits'!$E$6</f>
        <v>78209</v>
      </c>
      <c r="N30" s="142">
        <f>'2025-26 Salary &amp; Benefits'!$F$6</f>
        <v>80164</v>
      </c>
      <c r="O30" s="9">
        <f t="shared" si="26"/>
        <v>12087.98</v>
      </c>
      <c r="P30" s="9">
        <f t="shared" si="27"/>
        <v>744.67000000000007</v>
      </c>
      <c r="Q30" s="9">
        <f>'2025-26 Salary &amp; Benefits'!G$6</f>
        <v>15997.68</v>
      </c>
      <c r="R30" s="143">
        <f>'2025-26 Salary &amp; Benefits'!H$6</f>
        <v>0.16020000000000001</v>
      </c>
      <c r="S30" s="143">
        <f>'2025-26 Salary &amp; Benefits'!I$6</f>
        <v>0.15390000000000001</v>
      </c>
      <c r="T30" s="9">
        <f t="shared" si="28"/>
        <v>4258.78</v>
      </c>
      <c r="U30" s="9">
        <f t="shared" si="29"/>
        <v>213.88</v>
      </c>
      <c r="V30" s="9">
        <f t="shared" si="22"/>
        <v>32.92</v>
      </c>
      <c r="W30" s="9">
        <f t="shared" si="23"/>
        <v>246.8</v>
      </c>
      <c r="X30" s="22">
        <f t="shared" si="30"/>
        <v>17338.23</v>
      </c>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c r="EE30" s="145"/>
      <c r="EF30" s="145"/>
      <c r="EG30" s="145"/>
      <c r="EH30" s="145"/>
      <c r="EI30" s="145"/>
      <c r="EJ30" s="145"/>
      <c r="EK30" s="145"/>
      <c r="EL30" s="145"/>
      <c r="EM30" s="145"/>
      <c r="EN30" s="145"/>
      <c r="EO30" s="145"/>
      <c r="EP30" s="145"/>
      <c r="EQ30" s="145"/>
      <c r="ER30" s="145"/>
      <c r="ES30" s="145"/>
      <c r="ET30" s="145"/>
      <c r="EU30" s="145"/>
      <c r="EV30" s="145"/>
      <c r="EW30" s="145"/>
      <c r="EX30" s="145"/>
      <c r="EY30" s="145"/>
      <c r="EZ30" s="145"/>
      <c r="FA30" s="145"/>
      <c r="FB30" s="145"/>
      <c r="FC30" s="145"/>
    </row>
    <row r="31" spans="1:159" s="21" customFormat="1">
      <c r="A31" s="77" t="s">
        <v>2357</v>
      </c>
      <c r="B31" s="87" t="s">
        <v>2572</v>
      </c>
      <c r="C31" s="88">
        <v>5588</v>
      </c>
      <c r="D31" s="87" t="s">
        <v>2911</v>
      </c>
      <c r="E31" s="107" t="str">
        <f>VLOOKUP($C31,'2024-25 School Level AAFTE'!$C$4:$L$2372,9,FALSE)</f>
        <v>Yes</v>
      </c>
      <c r="F31" s="95">
        <f>VLOOKUP($C31,'2024-25 School Level AAFTE'!$C$4:$J$2372,8,FALSE)</f>
        <v>3.7</v>
      </c>
      <c r="G31" s="97">
        <f>IFERROR(IF(E31= "yes",VLOOKUP(C31,Summary!$B:$I,6,0),0),0)</f>
        <v>0</v>
      </c>
      <c r="H31" s="96">
        <f t="shared" si="24"/>
        <v>3.7</v>
      </c>
      <c r="I31" s="154">
        <f>VLOOKUP($A31,'2025-26 Salary &amp; Benefits'!$A:$I,3,FALSE)</f>
        <v>1.1200000000000001</v>
      </c>
      <c r="J31" s="154">
        <f>VLOOKUP($A31,'2025-26 Salary &amp; Benefits'!$A:$I,4,FALSE)</f>
        <v>1.1600000000000001</v>
      </c>
      <c r="K31" s="141">
        <f t="shared" si="25"/>
        <v>3.7</v>
      </c>
      <c r="L31" s="140">
        <f t="shared" si="21"/>
        <v>1.0999999999999999E-2</v>
      </c>
      <c r="M31" s="142">
        <f>'2025-26 Salary &amp; Benefits'!$E$6</f>
        <v>78209</v>
      </c>
      <c r="N31" s="142">
        <f>'2025-26 Salary &amp; Benefits'!$F$6</f>
        <v>80164</v>
      </c>
      <c r="O31" s="9">
        <f t="shared" si="26"/>
        <v>963.53</v>
      </c>
      <c r="P31" s="9">
        <f t="shared" si="27"/>
        <v>59.360000000000014</v>
      </c>
      <c r="Q31" s="9">
        <f>'2025-26 Salary &amp; Benefits'!G$6</f>
        <v>15997.68</v>
      </c>
      <c r="R31" s="143">
        <f>'2025-26 Salary &amp; Benefits'!H$6</f>
        <v>0.16020000000000001</v>
      </c>
      <c r="S31" s="143">
        <f>'2025-26 Salary &amp; Benefits'!I$6</f>
        <v>0.15390000000000001</v>
      </c>
      <c r="T31" s="9">
        <f t="shared" si="28"/>
        <v>339.47</v>
      </c>
      <c r="U31" s="9">
        <f t="shared" si="29"/>
        <v>17.05</v>
      </c>
      <c r="V31" s="9">
        <f t="shared" si="22"/>
        <v>2.62</v>
      </c>
      <c r="W31" s="9">
        <f t="shared" si="23"/>
        <v>19.670000000000002</v>
      </c>
      <c r="X31" s="22">
        <f t="shared" si="30"/>
        <v>1382.0300000000002</v>
      </c>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row>
    <row r="32" spans="1:159" s="21" customFormat="1">
      <c r="A32" s="77" t="s">
        <v>2369</v>
      </c>
      <c r="B32" s="87" t="s">
        <v>1303</v>
      </c>
      <c r="C32" s="88">
        <v>1714</v>
      </c>
      <c r="D32" s="87" t="s">
        <v>2948</v>
      </c>
      <c r="E32" s="107" t="str">
        <f>VLOOKUP($C32,'2024-25 School Level AAFTE'!$C$4:$L$2372,9,FALSE)</f>
        <v>No</v>
      </c>
      <c r="F32" s="95">
        <f>VLOOKUP($C32,'2024-25 School Level AAFTE'!$C$4:$J$2372,8,FALSE)</f>
        <v>281.23</v>
      </c>
      <c r="G32" s="97">
        <f>IFERROR(IF(E32= "yes",VLOOKUP(C32,Summary!$B:$I,6,0),0),0)</f>
        <v>0</v>
      </c>
      <c r="H32" s="96">
        <f t="shared" si="24"/>
        <v>0</v>
      </c>
      <c r="I32" s="154">
        <f>VLOOKUP($A32,'2025-26 Salary &amp; Benefits'!$A:$I,3,FALSE)</f>
        <v>1.1200000000000001</v>
      </c>
      <c r="J32" s="154">
        <f>VLOOKUP($A32,'2025-26 Salary &amp; Benefits'!$A:$I,4,FALSE)</f>
        <v>1.1600000000000001</v>
      </c>
      <c r="K32" s="141">
        <f t="shared" si="25"/>
        <v>0</v>
      </c>
      <c r="L32" s="140">
        <f t="shared" si="21"/>
        <v>0</v>
      </c>
      <c r="M32" s="142">
        <f>'2025-26 Salary &amp; Benefits'!$E$6</f>
        <v>78209</v>
      </c>
      <c r="N32" s="142">
        <f>'2025-26 Salary &amp; Benefits'!$F$6</f>
        <v>80164</v>
      </c>
      <c r="O32" s="9">
        <f t="shared" si="26"/>
        <v>0</v>
      </c>
      <c r="P32" s="9">
        <f t="shared" si="27"/>
        <v>0</v>
      </c>
      <c r="Q32" s="9">
        <f>'2025-26 Salary &amp; Benefits'!G$6</f>
        <v>15997.68</v>
      </c>
      <c r="R32" s="143">
        <f>'2025-26 Salary &amp; Benefits'!H$6</f>
        <v>0.16020000000000001</v>
      </c>
      <c r="S32" s="143">
        <f>'2025-26 Salary &amp; Benefits'!I$6</f>
        <v>0.15390000000000001</v>
      </c>
      <c r="T32" s="9">
        <f t="shared" si="28"/>
        <v>0</v>
      </c>
      <c r="U32" s="9">
        <f t="shared" si="29"/>
        <v>0</v>
      </c>
      <c r="V32" s="9">
        <f t="shared" si="22"/>
        <v>0</v>
      </c>
      <c r="W32" s="9">
        <f t="shared" si="23"/>
        <v>0</v>
      </c>
      <c r="X32" s="22">
        <f t="shared" si="30"/>
        <v>0</v>
      </c>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row>
    <row r="33" spans="1:159" s="21" customFormat="1">
      <c r="A33" s="77" t="s">
        <v>2369</v>
      </c>
      <c r="B33" s="87" t="s">
        <v>1303</v>
      </c>
      <c r="C33" s="88">
        <v>2523</v>
      </c>
      <c r="D33" s="87" t="s">
        <v>1598</v>
      </c>
      <c r="E33" s="107" t="str">
        <f>VLOOKUP($C33,'2024-25 School Level AAFTE'!$C$4:$L$2372,9,FALSE)</f>
        <v>No</v>
      </c>
      <c r="F33" s="95">
        <f>VLOOKUP($C33,'2024-25 School Level AAFTE'!$C$4:$J$2372,8,FALSE)</f>
        <v>1595.24</v>
      </c>
      <c r="G33" s="97">
        <f>IFERROR(IF(E33= "yes",VLOOKUP(C33,Summary!$B:$I,6,0),0),0)</f>
        <v>0</v>
      </c>
      <c r="H33" s="96">
        <f t="shared" si="24"/>
        <v>0</v>
      </c>
      <c r="I33" s="154">
        <f>VLOOKUP($A33,'2025-26 Salary &amp; Benefits'!$A:$I,3,FALSE)</f>
        <v>1.1200000000000001</v>
      </c>
      <c r="J33" s="154">
        <f>VLOOKUP($A33,'2025-26 Salary &amp; Benefits'!$A:$I,4,FALSE)</f>
        <v>1.1600000000000001</v>
      </c>
      <c r="K33" s="141">
        <f t="shared" si="25"/>
        <v>0</v>
      </c>
      <c r="L33" s="140">
        <f t="shared" si="21"/>
        <v>0</v>
      </c>
      <c r="M33" s="142">
        <f>'2025-26 Salary &amp; Benefits'!$E$6</f>
        <v>78209</v>
      </c>
      <c r="N33" s="142">
        <f>'2025-26 Salary &amp; Benefits'!$F$6</f>
        <v>80164</v>
      </c>
      <c r="O33" s="9">
        <f t="shared" si="26"/>
        <v>0</v>
      </c>
      <c r="P33" s="9">
        <f t="shared" si="27"/>
        <v>0</v>
      </c>
      <c r="Q33" s="9">
        <f>'2025-26 Salary &amp; Benefits'!G$6</f>
        <v>15997.68</v>
      </c>
      <c r="R33" s="143">
        <f>'2025-26 Salary &amp; Benefits'!H$6</f>
        <v>0.16020000000000001</v>
      </c>
      <c r="S33" s="143">
        <f>'2025-26 Salary &amp; Benefits'!I$6</f>
        <v>0.15390000000000001</v>
      </c>
      <c r="T33" s="9">
        <f t="shared" si="28"/>
        <v>0</v>
      </c>
      <c r="U33" s="9">
        <f t="shared" si="29"/>
        <v>0</v>
      </c>
      <c r="V33" s="9">
        <f t="shared" si="22"/>
        <v>0</v>
      </c>
      <c r="W33" s="9">
        <f t="shared" si="23"/>
        <v>0</v>
      </c>
      <c r="X33" s="22">
        <f t="shared" si="30"/>
        <v>0</v>
      </c>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row>
    <row r="34" spans="1:159" s="21" customFormat="1">
      <c r="A34" s="77" t="s">
        <v>2369</v>
      </c>
      <c r="B34" s="87" t="s">
        <v>1303</v>
      </c>
      <c r="C34" s="88">
        <v>3124</v>
      </c>
      <c r="D34" s="87" t="s">
        <v>1599</v>
      </c>
      <c r="E34" s="107" t="str">
        <f>VLOOKUP($C34,'2024-25 School Level AAFTE'!$C$4:$L$2372,9,FALSE)</f>
        <v>No</v>
      </c>
      <c r="F34" s="95">
        <f>VLOOKUP($C34,'2024-25 School Level AAFTE'!$C$4:$J$2372,8,FALSE)</f>
        <v>643.34</v>
      </c>
      <c r="G34" s="97">
        <f>IFERROR(IF(E34= "yes",VLOOKUP(C34,Summary!$B:$I,6,0),0),0)</f>
        <v>0</v>
      </c>
      <c r="H34" s="96">
        <f t="shared" si="24"/>
        <v>0</v>
      </c>
      <c r="I34" s="154">
        <f>VLOOKUP($A34,'2025-26 Salary &amp; Benefits'!$A:$I,3,FALSE)</f>
        <v>1.1200000000000001</v>
      </c>
      <c r="J34" s="154">
        <f>VLOOKUP($A34,'2025-26 Salary &amp; Benefits'!$A:$I,4,FALSE)</f>
        <v>1.1600000000000001</v>
      </c>
      <c r="K34" s="141">
        <f t="shared" si="25"/>
        <v>0</v>
      </c>
      <c r="L34" s="140">
        <f t="shared" si="21"/>
        <v>0</v>
      </c>
      <c r="M34" s="142">
        <f>'2025-26 Salary &amp; Benefits'!$E$6</f>
        <v>78209</v>
      </c>
      <c r="N34" s="142">
        <f>'2025-26 Salary &amp; Benefits'!$F$6</f>
        <v>80164</v>
      </c>
      <c r="O34" s="9">
        <f t="shared" si="26"/>
        <v>0</v>
      </c>
      <c r="P34" s="9">
        <f t="shared" si="27"/>
        <v>0</v>
      </c>
      <c r="Q34" s="9">
        <f>'2025-26 Salary &amp; Benefits'!G$6</f>
        <v>15997.68</v>
      </c>
      <c r="R34" s="143">
        <f>'2025-26 Salary &amp; Benefits'!H$6</f>
        <v>0.16020000000000001</v>
      </c>
      <c r="S34" s="143">
        <f>'2025-26 Salary &amp; Benefits'!I$6</f>
        <v>0.15390000000000001</v>
      </c>
      <c r="T34" s="9">
        <f t="shared" si="28"/>
        <v>0</v>
      </c>
      <c r="U34" s="9">
        <f t="shared" si="29"/>
        <v>0</v>
      </c>
      <c r="V34" s="9">
        <f t="shared" si="22"/>
        <v>0</v>
      </c>
      <c r="W34" s="9">
        <f t="shared" si="23"/>
        <v>0</v>
      </c>
      <c r="X34" s="22">
        <f t="shared" si="30"/>
        <v>0</v>
      </c>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row>
    <row r="35" spans="1:159" s="21" customFormat="1">
      <c r="A35" s="77" t="s">
        <v>2369</v>
      </c>
      <c r="B35" s="87" t="s">
        <v>1303</v>
      </c>
      <c r="C35" s="88">
        <v>4154</v>
      </c>
      <c r="D35" s="87" t="s">
        <v>1600</v>
      </c>
      <c r="E35" s="107" t="str">
        <f>VLOOKUP($C35,'2024-25 School Level AAFTE'!$C$4:$L$2372,9,FALSE)</f>
        <v>No</v>
      </c>
      <c r="F35" s="95">
        <f>VLOOKUP($C35,'2024-25 School Level AAFTE'!$C$4:$J$2372,8,FALSE)</f>
        <v>518.9</v>
      </c>
      <c r="G35" s="97">
        <f>IFERROR(IF(E35= "yes",VLOOKUP(C35,Summary!$B:$I,6,0),0),0)</f>
        <v>0</v>
      </c>
      <c r="H35" s="96">
        <f t="shared" si="24"/>
        <v>0</v>
      </c>
      <c r="I35" s="154">
        <f>VLOOKUP($A35,'2025-26 Salary &amp; Benefits'!$A:$I,3,FALSE)</f>
        <v>1.1200000000000001</v>
      </c>
      <c r="J35" s="154">
        <f>VLOOKUP($A35,'2025-26 Salary &amp; Benefits'!$A:$I,4,FALSE)</f>
        <v>1.1600000000000001</v>
      </c>
      <c r="K35" s="141">
        <f t="shared" si="25"/>
        <v>0</v>
      </c>
      <c r="L35" s="140">
        <f t="shared" si="21"/>
        <v>0</v>
      </c>
      <c r="M35" s="142">
        <f>'2025-26 Salary &amp; Benefits'!$E$6</f>
        <v>78209</v>
      </c>
      <c r="N35" s="142">
        <f>'2025-26 Salary &amp; Benefits'!$F$6</f>
        <v>80164</v>
      </c>
      <c r="O35" s="9">
        <f t="shared" si="26"/>
        <v>0</v>
      </c>
      <c r="P35" s="9">
        <f t="shared" si="27"/>
        <v>0</v>
      </c>
      <c r="Q35" s="9">
        <f>'2025-26 Salary &amp; Benefits'!G$6</f>
        <v>15997.68</v>
      </c>
      <c r="R35" s="143">
        <f>'2025-26 Salary &amp; Benefits'!H$6</f>
        <v>0.16020000000000001</v>
      </c>
      <c r="S35" s="143">
        <f>'2025-26 Salary &amp; Benefits'!I$6</f>
        <v>0.15390000000000001</v>
      </c>
      <c r="T35" s="9">
        <f t="shared" si="28"/>
        <v>0</v>
      </c>
      <c r="U35" s="9">
        <f t="shared" si="29"/>
        <v>0</v>
      </c>
      <c r="V35" s="9">
        <f t="shared" si="22"/>
        <v>0</v>
      </c>
      <c r="W35" s="9">
        <f t="shared" si="23"/>
        <v>0</v>
      </c>
      <c r="X35" s="22">
        <f t="shared" si="30"/>
        <v>0</v>
      </c>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row>
    <row r="36" spans="1:159" s="21" customFormat="1">
      <c r="A36" s="77" t="s">
        <v>2369</v>
      </c>
      <c r="B36" s="87" t="s">
        <v>1303</v>
      </c>
      <c r="C36" s="88">
        <v>4287</v>
      </c>
      <c r="D36" s="87" t="s">
        <v>1601</v>
      </c>
      <c r="E36" s="107" t="str">
        <f>VLOOKUP($C36,'2024-25 School Level AAFTE'!$C$4:$L$2372,9,FALSE)</f>
        <v>Yes</v>
      </c>
      <c r="F36" s="95">
        <f>VLOOKUP($C36,'2024-25 School Level AAFTE'!$C$4:$J$2372,8,FALSE)</f>
        <v>94.73</v>
      </c>
      <c r="G36" s="97">
        <f>IFERROR(IF(E36= "yes",VLOOKUP(C36,Summary!$B:$I,6,0),0),0)</f>
        <v>0</v>
      </c>
      <c r="H36" s="96">
        <f t="shared" si="24"/>
        <v>94.73</v>
      </c>
      <c r="I36" s="154">
        <f>VLOOKUP($A36,'2025-26 Salary &amp; Benefits'!$A:$I,3,FALSE)</f>
        <v>1.1200000000000001</v>
      </c>
      <c r="J36" s="154">
        <f>VLOOKUP($A36,'2025-26 Salary &amp; Benefits'!$A:$I,4,FALSE)</f>
        <v>1.1600000000000001</v>
      </c>
      <c r="K36" s="141">
        <f t="shared" si="25"/>
        <v>94.73</v>
      </c>
      <c r="L36" s="140">
        <f t="shared" si="21"/>
        <v>0.27800000000000002</v>
      </c>
      <c r="M36" s="142">
        <f>'2025-26 Salary &amp; Benefits'!$E$6</f>
        <v>78209</v>
      </c>
      <c r="N36" s="142">
        <f>'2025-26 Salary &amp; Benefits'!$F$6</f>
        <v>80164</v>
      </c>
      <c r="O36" s="9">
        <f t="shared" si="26"/>
        <v>24351.15</v>
      </c>
      <c r="P36" s="9">
        <f t="shared" si="27"/>
        <v>1500.1399999999994</v>
      </c>
      <c r="Q36" s="9">
        <f>'2025-26 Salary &amp; Benefits'!G$6</f>
        <v>15997.68</v>
      </c>
      <c r="R36" s="143">
        <f>'2025-26 Salary &amp; Benefits'!H$6</f>
        <v>0.16020000000000001</v>
      </c>
      <c r="S36" s="143">
        <f>'2025-26 Salary &amp; Benefits'!I$6</f>
        <v>0.15390000000000001</v>
      </c>
      <c r="T36" s="9">
        <f t="shared" si="28"/>
        <v>8579.2800000000007</v>
      </c>
      <c r="U36" s="9">
        <f t="shared" si="29"/>
        <v>430.85</v>
      </c>
      <c r="V36" s="9">
        <f t="shared" si="22"/>
        <v>66.31</v>
      </c>
      <c r="W36" s="9">
        <f t="shared" si="23"/>
        <v>497.16</v>
      </c>
      <c r="X36" s="22">
        <f t="shared" si="30"/>
        <v>34927.730000000003</v>
      </c>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row>
    <row r="37" spans="1:159" s="21" customFormat="1">
      <c r="A37" s="77" t="s">
        <v>2369</v>
      </c>
      <c r="B37" s="87" t="s">
        <v>1303</v>
      </c>
      <c r="C37" s="88">
        <v>4327</v>
      </c>
      <c r="D37" s="87" t="s">
        <v>1602</v>
      </c>
      <c r="E37" s="107" t="str">
        <f>VLOOKUP($C37,'2024-25 School Level AAFTE'!$C$4:$L$2372,9,FALSE)</f>
        <v>No</v>
      </c>
      <c r="F37" s="95">
        <f>VLOOKUP($C37,'2024-25 School Level AAFTE'!$C$4:$J$2372,8,FALSE)</f>
        <v>665.15</v>
      </c>
      <c r="G37" s="97">
        <f>IFERROR(IF(E37= "yes",VLOOKUP(C37,Summary!$B:$I,6,0),0),0)</f>
        <v>0</v>
      </c>
      <c r="H37" s="96">
        <f t="shared" si="24"/>
        <v>0</v>
      </c>
      <c r="I37" s="154">
        <f>VLOOKUP($A37,'2025-26 Salary &amp; Benefits'!$A:$I,3,FALSE)</f>
        <v>1.1200000000000001</v>
      </c>
      <c r="J37" s="154">
        <f>VLOOKUP($A37,'2025-26 Salary &amp; Benefits'!$A:$I,4,FALSE)</f>
        <v>1.1600000000000001</v>
      </c>
      <c r="K37" s="141">
        <f t="shared" si="25"/>
        <v>0</v>
      </c>
      <c r="L37" s="140">
        <f t="shared" si="21"/>
        <v>0</v>
      </c>
      <c r="M37" s="142">
        <f>'2025-26 Salary &amp; Benefits'!$E$6</f>
        <v>78209</v>
      </c>
      <c r="N37" s="142">
        <f>'2025-26 Salary &amp; Benefits'!$F$6</f>
        <v>80164</v>
      </c>
      <c r="O37" s="9">
        <f t="shared" si="26"/>
        <v>0</v>
      </c>
      <c r="P37" s="9">
        <f t="shared" si="27"/>
        <v>0</v>
      </c>
      <c r="Q37" s="9">
        <f>'2025-26 Salary &amp; Benefits'!G$6</f>
        <v>15997.68</v>
      </c>
      <c r="R37" s="143">
        <f>'2025-26 Salary &amp; Benefits'!H$6</f>
        <v>0.16020000000000001</v>
      </c>
      <c r="S37" s="143">
        <f>'2025-26 Salary &amp; Benefits'!I$6</f>
        <v>0.15390000000000001</v>
      </c>
      <c r="T37" s="9">
        <f t="shared" si="28"/>
        <v>0</v>
      </c>
      <c r="U37" s="9">
        <f t="shared" si="29"/>
        <v>0</v>
      </c>
      <c r="V37" s="9">
        <f t="shared" si="22"/>
        <v>0</v>
      </c>
      <c r="W37" s="9">
        <f t="shared" si="23"/>
        <v>0</v>
      </c>
      <c r="X37" s="22">
        <f t="shared" si="30"/>
        <v>0</v>
      </c>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row>
    <row r="38" spans="1:159" s="21" customFormat="1">
      <c r="A38" s="77" t="s">
        <v>2369</v>
      </c>
      <c r="B38" s="87" t="s">
        <v>1303</v>
      </c>
      <c r="C38" s="88">
        <v>4436</v>
      </c>
      <c r="D38" s="87" t="s">
        <v>1603</v>
      </c>
      <c r="E38" s="107" t="str">
        <f>VLOOKUP($C38,'2024-25 School Level AAFTE'!$C$4:$L$2372,9,FALSE)</f>
        <v>No</v>
      </c>
      <c r="F38" s="95">
        <f>VLOOKUP($C38,'2024-25 School Level AAFTE'!$C$4:$J$2372,8,FALSE)</f>
        <v>619.97</v>
      </c>
      <c r="G38" s="97">
        <f>IFERROR(IF(E38= "yes",VLOOKUP(C38,Summary!$B:$I,6,0),0),0)</f>
        <v>0</v>
      </c>
      <c r="H38" s="96">
        <f t="shared" si="24"/>
        <v>0</v>
      </c>
      <c r="I38" s="154">
        <f>VLOOKUP($A38,'2025-26 Salary &amp; Benefits'!$A:$I,3,FALSE)</f>
        <v>1.1200000000000001</v>
      </c>
      <c r="J38" s="154">
        <f>VLOOKUP($A38,'2025-26 Salary &amp; Benefits'!$A:$I,4,FALSE)</f>
        <v>1.1600000000000001</v>
      </c>
      <c r="K38" s="141">
        <f t="shared" si="25"/>
        <v>0</v>
      </c>
      <c r="L38" s="140">
        <f t="shared" si="21"/>
        <v>0</v>
      </c>
      <c r="M38" s="142">
        <f>'2025-26 Salary &amp; Benefits'!$E$6</f>
        <v>78209</v>
      </c>
      <c r="N38" s="142">
        <f>'2025-26 Salary &amp; Benefits'!$F$6</f>
        <v>80164</v>
      </c>
      <c r="O38" s="9">
        <f t="shared" si="26"/>
        <v>0</v>
      </c>
      <c r="P38" s="9">
        <f t="shared" si="27"/>
        <v>0</v>
      </c>
      <c r="Q38" s="9">
        <f>'2025-26 Salary &amp; Benefits'!G$6</f>
        <v>15997.68</v>
      </c>
      <c r="R38" s="143">
        <f>'2025-26 Salary &amp; Benefits'!H$6</f>
        <v>0.16020000000000001</v>
      </c>
      <c r="S38" s="143">
        <f>'2025-26 Salary &amp; Benefits'!I$6</f>
        <v>0.15390000000000001</v>
      </c>
      <c r="T38" s="9">
        <f t="shared" si="28"/>
        <v>0</v>
      </c>
      <c r="U38" s="9">
        <f t="shared" si="29"/>
        <v>0</v>
      </c>
      <c r="V38" s="9">
        <f t="shared" si="22"/>
        <v>0</v>
      </c>
      <c r="W38" s="9">
        <f t="shared" si="23"/>
        <v>0</v>
      </c>
      <c r="X38" s="22">
        <f t="shared" si="30"/>
        <v>0</v>
      </c>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row>
    <row r="39" spans="1:159" s="21" customFormat="1">
      <c r="A39" s="77" t="s">
        <v>2369</v>
      </c>
      <c r="B39" s="87" t="s">
        <v>1303</v>
      </c>
      <c r="C39" s="89">
        <v>4573</v>
      </c>
      <c r="D39" s="101" t="s">
        <v>409</v>
      </c>
      <c r="E39" s="107" t="str">
        <f>VLOOKUP($C39,'2024-25 School Level AAFTE'!$C$4:$L$2372,9,FALSE)</f>
        <v>No</v>
      </c>
      <c r="F39" s="95">
        <f>VLOOKUP($C39,'2024-25 School Level AAFTE'!$C$4:$J$2372,8,FALSE)</f>
        <v>501.61</v>
      </c>
      <c r="G39" s="97">
        <f>IFERROR(IF(E39= "yes",VLOOKUP(C39,Summary!$B:$I,6,0),0),0)</f>
        <v>0</v>
      </c>
      <c r="H39" s="96">
        <f t="shared" si="24"/>
        <v>0</v>
      </c>
      <c r="I39" s="154">
        <f>VLOOKUP($A39,'2025-26 Salary &amp; Benefits'!$A:$I,3,FALSE)</f>
        <v>1.1200000000000001</v>
      </c>
      <c r="J39" s="154">
        <f>VLOOKUP($A39,'2025-26 Salary &amp; Benefits'!$A:$I,4,FALSE)</f>
        <v>1.1600000000000001</v>
      </c>
      <c r="K39" s="141">
        <f t="shared" si="25"/>
        <v>0</v>
      </c>
      <c r="L39" s="140">
        <f t="shared" si="21"/>
        <v>0</v>
      </c>
      <c r="M39" s="142">
        <f>'2025-26 Salary &amp; Benefits'!$E$6</f>
        <v>78209</v>
      </c>
      <c r="N39" s="142">
        <f>'2025-26 Salary &amp; Benefits'!$F$6</f>
        <v>80164</v>
      </c>
      <c r="O39" s="9">
        <f t="shared" si="26"/>
        <v>0</v>
      </c>
      <c r="P39" s="9">
        <f t="shared" si="27"/>
        <v>0</v>
      </c>
      <c r="Q39" s="9">
        <f>'2025-26 Salary &amp; Benefits'!G$6</f>
        <v>15997.68</v>
      </c>
      <c r="R39" s="143">
        <f>'2025-26 Salary &amp; Benefits'!H$6</f>
        <v>0.16020000000000001</v>
      </c>
      <c r="S39" s="143">
        <f>'2025-26 Salary &amp; Benefits'!I$6</f>
        <v>0.15390000000000001</v>
      </c>
      <c r="T39" s="9">
        <f t="shared" si="28"/>
        <v>0</v>
      </c>
      <c r="U39" s="9">
        <f t="shared" si="29"/>
        <v>0</v>
      </c>
      <c r="V39" s="9">
        <f t="shared" si="22"/>
        <v>0</v>
      </c>
      <c r="W39" s="9">
        <f t="shared" si="23"/>
        <v>0</v>
      </c>
      <c r="X39" s="22">
        <f t="shared" si="30"/>
        <v>0</v>
      </c>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row>
    <row r="40" spans="1:159" s="21" customFormat="1">
      <c r="A40" s="77" t="s">
        <v>2369</v>
      </c>
      <c r="B40" s="87" t="s">
        <v>1303</v>
      </c>
      <c r="C40" s="88">
        <v>5010</v>
      </c>
      <c r="D40" s="87" t="s">
        <v>1604</v>
      </c>
      <c r="E40" s="107" t="str">
        <f>VLOOKUP($C40,'2024-25 School Level AAFTE'!$C$4:$L$2372,9,FALSE)</f>
        <v>No</v>
      </c>
      <c r="F40" s="95">
        <f>VLOOKUP($C40,'2024-25 School Level AAFTE'!$C$4:$J$2372,8,FALSE)</f>
        <v>573.66999999999996</v>
      </c>
      <c r="G40" s="97">
        <f>IFERROR(IF(E40= "yes",VLOOKUP(C40,Summary!$B:$I,6,0),0),0)</f>
        <v>0</v>
      </c>
      <c r="H40" s="96">
        <f t="shared" si="24"/>
        <v>0</v>
      </c>
      <c r="I40" s="154">
        <f>VLOOKUP($A40,'2025-26 Salary &amp; Benefits'!$A:$I,3,FALSE)</f>
        <v>1.1200000000000001</v>
      </c>
      <c r="J40" s="154">
        <f>VLOOKUP($A40,'2025-26 Salary &amp; Benefits'!$A:$I,4,FALSE)</f>
        <v>1.1600000000000001</v>
      </c>
      <c r="K40" s="141">
        <f t="shared" si="25"/>
        <v>0</v>
      </c>
      <c r="L40" s="140">
        <f t="shared" si="21"/>
        <v>0</v>
      </c>
      <c r="M40" s="142">
        <f>'2025-26 Salary &amp; Benefits'!$E$6</f>
        <v>78209</v>
      </c>
      <c r="N40" s="142">
        <f>'2025-26 Salary &amp; Benefits'!$F$6</f>
        <v>80164</v>
      </c>
      <c r="O40" s="9">
        <f t="shared" si="26"/>
        <v>0</v>
      </c>
      <c r="P40" s="9">
        <f t="shared" si="27"/>
        <v>0</v>
      </c>
      <c r="Q40" s="9">
        <f>'2025-26 Salary &amp; Benefits'!G$6</f>
        <v>15997.68</v>
      </c>
      <c r="R40" s="143">
        <f>'2025-26 Salary &amp; Benefits'!H$6</f>
        <v>0.16020000000000001</v>
      </c>
      <c r="S40" s="143">
        <f>'2025-26 Salary &amp; Benefits'!I$6</f>
        <v>0.15390000000000001</v>
      </c>
      <c r="T40" s="9">
        <f t="shared" si="28"/>
        <v>0</v>
      </c>
      <c r="U40" s="9">
        <f t="shared" si="29"/>
        <v>0</v>
      </c>
      <c r="V40" s="9">
        <f t="shared" si="22"/>
        <v>0</v>
      </c>
      <c r="W40" s="9">
        <f t="shared" si="23"/>
        <v>0</v>
      </c>
      <c r="X40" s="22">
        <f t="shared" si="30"/>
        <v>0</v>
      </c>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row>
    <row r="41" spans="1:159" s="21" customFormat="1">
      <c r="A41" s="77" t="s">
        <v>2369</v>
      </c>
      <c r="B41" s="87" t="s">
        <v>1303</v>
      </c>
      <c r="C41" s="88">
        <v>5495</v>
      </c>
      <c r="D41" s="87" t="s">
        <v>2511</v>
      </c>
      <c r="E41" s="107" t="str">
        <f>VLOOKUP($C41,'2024-25 School Level AAFTE'!$C$4:$L$2372,9,FALSE)</f>
        <v>Yes</v>
      </c>
      <c r="F41" s="95">
        <f>VLOOKUP($C41,'2024-25 School Level AAFTE'!$C$4:$J$2372,8,FALSE)</f>
        <v>59.44</v>
      </c>
      <c r="G41" s="97">
        <f>IFERROR(IF(E41= "yes",VLOOKUP(C41,Summary!$B:$I,6,0),0),0)</f>
        <v>0</v>
      </c>
      <c r="H41" s="96">
        <f t="shared" si="24"/>
        <v>59.44</v>
      </c>
      <c r="I41" s="154">
        <f>VLOOKUP($A41,'2025-26 Salary &amp; Benefits'!$A:$I,3,FALSE)</f>
        <v>1.1200000000000001</v>
      </c>
      <c r="J41" s="154">
        <f>VLOOKUP($A41,'2025-26 Salary &amp; Benefits'!$A:$I,4,FALSE)</f>
        <v>1.1600000000000001</v>
      </c>
      <c r="K41" s="141">
        <f t="shared" si="25"/>
        <v>59.44</v>
      </c>
      <c r="L41" s="140">
        <f t="shared" si="21"/>
        <v>0.17399999999999999</v>
      </c>
      <c r="M41" s="142">
        <f>'2025-26 Salary &amp; Benefits'!$E$6</f>
        <v>78209</v>
      </c>
      <c r="N41" s="142">
        <f>'2025-26 Salary &amp; Benefits'!$F$6</f>
        <v>80164</v>
      </c>
      <c r="O41" s="9">
        <f t="shared" si="26"/>
        <v>15241.37</v>
      </c>
      <c r="P41" s="9">
        <f t="shared" si="27"/>
        <v>938.92999999999847</v>
      </c>
      <c r="Q41" s="9">
        <f>'2025-26 Salary &amp; Benefits'!G$6</f>
        <v>15997.68</v>
      </c>
      <c r="R41" s="143">
        <f>'2025-26 Salary &amp; Benefits'!H$6</f>
        <v>0.16020000000000001</v>
      </c>
      <c r="S41" s="143">
        <f>'2025-26 Salary &amp; Benefits'!I$6</f>
        <v>0.15390000000000001</v>
      </c>
      <c r="T41" s="9">
        <f t="shared" si="28"/>
        <v>5369.77</v>
      </c>
      <c r="U41" s="9">
        <f t="shared" si="29"/>
        <v>269.67</v>
      </c>
      <c r="V41" s="9">
        <f t="shared" si="22"/>
        <v>41.5</v>
      </c>
      <c r="W41" s="9">
        <f t="shared" si="23"/>
        <v>311.17</v>
      </c>
      <c r="X41" s="22">
        <f t="shared" si="30"/>
        <v>21861.239999999998</v>
      </c>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row>
    <row r="42" spans="1:159" s="21" customFormat="1">
      <c r="A42" s="77" t="s">
        <v>2161</v>
      </c>
      <c r="B42" s="87" t="s">
        <v>2573</v>
      </c>
      <c r="C42" s="88">
        <v>2434</v>
      </c>
      <c r="D42" s="87" t="s">
        <v>31</v>
      </c>
      <c r="E42" s="107" t="str">
        <f>VLOOKUP($C42,'2024-25 School Level AAFTE'!$C$4:$L$2372,9,FALSE)</f>
        <v>No</v>
      </c>
      <c r="F42" s="95">
        <f>VLOOKUP($C42,'2024-25 School Level AAFTE'!$C$4:$J$2372,8,FALSE)</f>
        <v>342.3</v>
      </c>
      <c r="G42" s="97">
        <f>IFERROR(IF(E42= "yes",VLOOKUP(C42,Summary!$B:$I,6,0),0),0)</f>
        <v>0</v>
      </c>
      <c r="H42" s="96">
        <f t="shared" si="24"/>
        <v>0</v>
      </c>
      <c r="I42" s="154">
        <f>VLOOKUP($A42,'2025-26 Salary &amp; Benefits'!$A:$I,3,FALSE)</f>
        <v>1</v>
      </c>
      <c r="J42" s="154">
        <f>VLOOKUP($A42,'2025-26 Salary &amp; Benefits'!$A:$I,4,FALSE)</f>
        <v>1</v>
      </c>
      <c r="K42" s="141">
        <f t="shared" si="25"/>
        <v>0</v>
      </c>
      <c r="L42" s="140">
        <f t="shared" si="21"/>
        <v>0</v>
      </c>
      <c r="M42" s="142">
        <f>'2025-26 Salary &amp; Benefits'!$E$6</f>
        <v>78209</v>
      </c>
      <c r="N42" s="142">
        <f>'2025-26 Salary &amp; Benefits'!$F$6</f>
        <v>80164</v>
      </c>
      <c r="O42" s="9">
        <f t="shared" si="26"/>
        <v>0</v>
      </c>
      <c r="P42" s="9">
        <f t="shared" si="27"/>
        <v>0</v>
      </c>
      <c r="Q42" s="9">
        <f>'2025-26 Salary &amp; Benefits'!G$6</f>
        <v>15997.68</v>
      </c>
      <c r="R42" s="143">
        <f>'2025-26 Salary &amp; Benefits'!H$6</f>
        <v>0.16020000000000001</v>
      </c>
      <c r="S42" s="143">
        <f>'2025-26 Salary &amp; Benefits'!I$6</f>
        <v>0.15390000000000001</v>
      </c>
      <c r="T42" s="9">
        <f t="shared" si="28"/>
        <v>0</v>
      </c>
      <c r="U42" s="9">
        <f t="shared" si="29"/>
        <v>0</v>
      </c>
      <c r="V42" s="9">
        <f t="shared" si="22"/>
        <v>0</v>
      </c>
      <c r="W42" s="9">
        <f t="shared" si="23"/>
        <v>0</v>
      </c>
      <c r="X42" s="22">
        <f t="shared" si="30"/>
        <v>0</v>
      </c>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row>
    <row r="43" spans="1:159" s="21" customFormat="1">
      <c r="A43" s="77" t="s">
        <v>2161</v>
      </c>
      <c r="B43" s="87" t="s">
        <v>2573</v>
      </c>
      <c r="C43" s="88">
        <v>2507</v>
      </c>
      <c r="D43" s="87" t="s">
        <v>32</v>
      </c>
      <c r="E43" s="107" t="str">
        <f>VLOOKUP($C43,'2024-25 School Level AAFTE'!$C$4:$L$2372,9,FALSE)</f>
        <v>No</v>
      </c>
      <c r="F43" s="95">
        <f>VLOOKUP($C43,'2024-25 School Level AAFTE'!$C$4:$J$2372,8,FALSE)</f>
        <v>313.01</v>
      </c>
      <c r="G43" s="97">
        <f>IFERROR(IF(E43= "yes",VLOOKUP(C43,Summary!$B:$I,6,0),0),0)</f>
        <v>0</v>
      </c>
      <c r="H43" s="96">
        <f t="shared" si="24"/>
        <v>0</v>
      </c>
      <c r="I43" s="154">
        <f>VLOOKUP($A43,'2025-26 Salary &amp; Benefits'!$A:$I,3,FALSE)</f>
        <v>1</v>
      </c>
      <c r="J43" s="154">
        <f>VLOOKUP($A43,'2025-26 Salary &amp; Benefits'!$A:$I,4,FALSE)</f>
        <v>1</v>
      </c>
      <c r="K43" s="141">
        <f t="shared" si="25"/>
        <v>0</v>
      </c>
      <c r="L43" s="140">
        <f t="shared" si="21"/>
        <v>0</v>
      </c>
      <c r="M43" s="142">
        <f>'2025-26 Salary &amp; Benefits'!$E$6</f>
        <v>78209</v>
      </c>
      <c r="N43" s="142">
        <f>'2025-26 Salary &amp; Benefits'!$F$6</f>
        <v>80164</v>
      </c>
      <c r="O43" s="9">
        <f t="shared" si="26"/>
        <v>0</v>
      </c>
      <c r="P43" s="9">
        <f t="shared" si="27"/>
        <v>0</v>
      </c>
      <c r="Q43" s="9">
        <f>'2025-26 Salary &amp; Benefits'!G$6</f>
        <v>15997.68</v>
      </c>
      <c r="R43" s="143">
        <f>'2025-26 Salary &amp; Benefits'!H$6</f>
        <v>0.16020000000000001</v>
      </c>
      <c r="S43" s="143">
        <f>'2025-26 Salary &amp; Benefits'!I$6</f>
        <v>0.15390000000000001</v>
      </c>
      <c r="T43" s="9">
        <f t="shared" si="28"/>
        <v>0</v>
      </c>
      <c r="U43" s="9">
        <f t="shared" si="29"/>
        <v>0</v>
      </c>
      <c r="V43" s="9">
        <f t="shared" si="22"/>
        <v>0</v>
      </c>
      <c r="W43" s="9">
        <f t="shared" si="23"/>
        <v>0</v>
      </c>
      <c r="X43" s="22">
        <f t="shared" si="30"/>
        <v>0</v>
      </c>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row>
    <row r="44" spans="1:159" s="21" customFormat="1">
      <c r="A44" t="s">
        <v>2256</v>
      </c>
      <c r="B44" t="s">
        <v>2574</v>
      </c>
      <c r="C44" s="3">
        <v>1915</v>
      </c>
      <c r="D44" t="s">
        <v>673</v>
      </c>
      <c r="E44" s="107" t="str">
        <f>VLOOKUP($C44,'2024-25 School Level AAFTE'!$C$4:$L$2372,9,FALSE)</f>
        <v>No</v>
      </c>
      <c r="F44" s="95">
        <f>VLOOKUP($C44,'2024-25 School Level AAFTE'!$C$4:$J$2372,8,FALSE)</f>
        <v>0</v>
      </c>
      <c r="G44" s="97">
        <f>IFERROR(IF(E44= "yes",VLOOKUP(C44,Summary!$B:$I,6,0),0),0)</f>
        <v>0</v>
      </c>
      <c r="H44" s="96">
        <f t="shared" si="24"/>
        <v>0</v>
      </c>
      <c r="I44" s="154">
        <f>VLOOKUP($A44,'2025-26 Salary &amp; Benefits'!$A:$I,3,FALSE)</f>
        <v>1.1200000000000001</v>
      </c>
      <c r="J44" s="154">
        <f>VLOOKUP($A44,'2025-26 Salary &amp; Benefits'!$A:$I,4,FALSE)</f>
        <v>1.1200000000000001</v>
      </c>
      <c r="K44" s="141">
        <f t="shared" si="25"/>
        <v>0</v>
      </c>
      <c r="L44" s="140">
        <f t="shared" si="21"/>
        <v>0</v>
      </c>
      <c r="M44" s="142">
        <f>'2025-26 Salary &amp; Benefits'!$E$6</f>
        <v>78209</v>
      </c>
      <c r="N44" s="142">
        <f>'2025-26 Salary &amp; Benefits'!$F$6</f>
        <v>80164</v>
      </c>
      <c r="O44" s="9">
        <f t="shared" si="26"/>
        <v>0</v>
      </c>
      <c r="P44" s="9">
        <f t="shared" si="27"/>
        <v>0</v>
      </c>
      <c r="Q44" s="9">
        <f>'2025-26 Salary &amp; Benefits'!G$6</f>
        <v>15997.68</v>
      </c>
      <c r="R44" s="143">
        <f>'2025-26 Salary &amp; Benefits'!H$6</f>
        <v>0.16020000000000001</v>
      </c>
      <c r="S44" s="143">
        <f>'2025-26 Salary &amp; Benefits'!I$6</f>
        <v>0.15390000000000001</v>
      </c>
      <c r="T44" s="9">
        <f t="shared" si="28"/>
        <v>0</v>
      </c>
      <c r="U44" s="9">
        <f t="shared" si="29"/>
        <v>0</v>
      </c>
      <c r="V44" s="9">
        <f t="shared" si="22"/>
        <v>0</v>
      </c>
      <c r="W44" s="9">
        <f t="shared" si="23"/>
        <v>0</v>
      </c>
      <c r="X44" s="22">
        <f t="shared" si="30"/>
        <v>0</v>
      </c>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row>
    <row r="45" spans="1:159" s="21" customFormat="1">
      <c r="A45" t="s">
        <v>2256</v>
      </c>
      <c r="B45" t="s">
        <v>2574</v>
      </c>
      <c r="C45" s="3">
        <v>2326</v>
      </c>
      <c r="D45" t="s">
        <v>40</v>
      </c>
      <c r="E45" s="107" t="str">
        <f>VLOOKUP($C45,'2024-25 School Level AAFTE'!$C$4:$L$2372,9,FALSE)</f>
        <v>Yes</v>
      </c>
      <c r="F45" s="95">
        <f>VLOOKUP($C45,'2024-25 School Level AAFTE'!$C$4:$J$2372,8,FALSE)</f>
        <v>466.78</v>
      </c>
      <c r="G45" s="97">
        <f>IFERROR(IF(E45= "yes",VLOOKUP(C45,Summary!$B:$I,6,0),0),0)</f>
        <v>0</v>
      </c>
      <c r="H45" s="96">
        <f t="shared" si="24"/>
        <v>466.78</v>
      </c>
      <c r="I45" s="154">
        <f>VLOOKUP($A45,'2025-26 Salary &amp; Benefits'!$A:$I,3,FALSE)</f>
        <v>1.1200000000000001</v>
      </c>
      <c r="J45" s="154">
        <f>VLOOKUP($A45,'2025-26 Salary &amp; Benefits'!$A:$I,4,FALSE)</f>
        <v>1.1200000000000001</v>
      </c>
      <c r="K45" s="141">
        <f t="shared" si="25"/>
        <v>466.78</v>
      </c>
      <c r="L45" s="140">
        <f t="shared" si="21"/>
        <v>1.369</v>
      </c>
      <c r="M45" s="142">
        <f>'2025-26 Salary &amp; Benefits'!$E$6</f>
        <v>78209</v>
      </c>
      <c r="N45" s="142">
        <f>'2025-26 Salary &amp; Benefits'!$F$6</f>
        <v>80164</v>
      </c>
      <c r="O45" s="9">
        <f t="shared" si="26"/>
        <v>119916.3</v>
      </c>
      <c r="P45" s="9">
        <f t="shared" si="27"/>
        <v>2997.5599999999977</v>
      </c>
      <c r="Q45" s="9">
        <f>'2025-26 Salary &amp; Benefits'!G$6</f>
        <v>15997.68</v>
      </c>
      <c r="R45" s="143">
        <f>'2025-26 Salary &amp; Benefits'!H$6</f>
        <v>0.16020000000000001</v>
      </c>
      <c r="S45" s="143">
        <f>'2025-26 Salary &amp; Benefits'!I$6</f>
        <v>0.15390000000000001</v>
      </c>
      <c r="T45" s="9">
        <f t="shared" si="28"/>
        <v>41572.74</v>
      </c>
      <c r="U45" s="9">
        <f t="shared" si="29"/>
        <v>2048.56</v>
      </c>
      <c r="V45" s="9">
        <f t="shared" si="22"/>
        <v>315.27</v>
      </c>
      <c r="W45" s="9">
        <f t="shared" si="23"/>
        <v>2363.83</v>
      </c>
      <c r="X45" s="22">
        <f t="shared" si="30"/>
        <v>166850.43</v>
      </c>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row>
    <row r="46" spans="1:159" s="21" customFormat="1">
      <c r="A46" s="77" t="s">
        <v>2256</v>
      </c>
      <c r="B46" s="87" t="s">
        <v>2574</v>
      </c>
      <c r="C46" s="88">
        <v>2394</v>
      </c>
      <c r="D46" s="87" t="s">
        <v>225</v>
      </c>
      <c r="E46" s="107" t="str">
        <f>VLOOKUP($C46,'2024-25 School Level AAFTE'!$C$4:$L$2372,9,FALSE)</f>
        <v>Yes</v>
      </c>
      <c r="F46" s="95">
        <f>VLOOKUP($C46,'2024-25 School Level AAFTE'!$C$4:$J$2372,8,FALSE)</f>
        <v>950.88</v>
      </c>
      <c r="G46" s="97">
        <f>IFERROR(IF(E46= "yes",VLOOKUP(C46,Summary!$B:$I,6,0),0),0)</f>
        <v>0</v>
      </c>
      <c r="H46" s="96">
        <f t="shared" si="24"/>
        <v>950.88</v>
      </c>
      <c r="I46" s="154">
        <f>VLOOKUP($A46,'2025-26 Salary &amp; Benefits'!$A:$I,3,FALSE)</f>
        <v>1.1200000000000001</v>
      </c>
      <c r="J46" s="154">
        <f>VLOOKUP($A46,'2025-26 Salary &amp; Benefits'!$A:$I,4,FALSE)</f>
        <v>1.1200000000000001</v>
      </c>
      <c r="K46" s="141">
        <f t="shared" si="25"/>
        <v>950.88</v>
      </c>
      <c r="L46" s="140">
        <f t="shared" si="21"/>
        <v>2.7890000000000001</v>
      </c>
      <c r="M46" s="142">
        <f>'2025-26 Salary &amp; Benefits'!$E$6</f>
        <v>78209</v>
      </c>
      <c r="N46" s="142">
        <f>'2025-26 Salary &amp; Benefits'!$F$6</f>
        <v>80164</v>
      </c>
      <c r="O46" s="9">
        <f t="shared" si="26"/>
        <v>244299.89</v>
      </c>
      <c r="P46" s="9">
        <f t="shared" si="27"/>
        <v>6106.789999999979</v>
      </c>
      <c r="Q46" s="9">
        <f>'2025-26 Salary &amp; Benefits'!G$6</f>
        <v>15997.68</v>
      </c>
      <c r="R46" s="143">
        <f>'2025-26 Salary &amp; Benefits'!H$6</f>
        <v>0.16020000000000001</v>
      </c>
      <c r="S46" s="143">
        <f>'2025-26 Salary &amp; Benefits'!I$6</f>
        <v>0.15390000000000001</v>
      </c>
      <c r="T46" s="9">
        <f t="shared" si="28"/>
        <v>84694.21</v>
      </c>
      <c r="U46" s="9">
        <f t="shared" si="29"/>
        <v>4173.4399999999996</v>
      </c>
      <c r="V46" s="9">
        <f t="shared" si="22"/>
        <v>642.29</v>
      </c>
      <c r="W46" s="9">
        <f t="shared" si="23"/>
        <v>4815.7299999999996</v>
      </c>
      <c r="X46" s="22">
        <f t="shared" si="30"/>
        <v>339916.62</v>
      </c>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row>
    <row r="47" spans="1:159" s="21" customFormat="1">
      <c r="A47" s="77" t="s">
        <v>2256</v>
      </c>
      <c r="B47" s="87" t="s">
        <v>2574</v>
      </c>
      <c r="C47" s="88">
        <v>2659</v>
      </c>
      <c r="D47" s="87" t="s">
        <v>790</v>
      </c>
      <c r="E47" s="107" t="str">
        <f>VLOOKUP($C47,'2024-25 School Level AAFTE'!$C$4:$L$2372,9,FALSE)</f>
        <v>Yes</v>
      </c>
      <c r="F47" s="95">
        <f>VLOOKUP($C47,'2024-25 School Level AAFTE'!$C$4:$J$2372,8,FALSE)</f>
        <v>553.33000000000004</v>
      </c>
      <c r="G47" s="97">
        <f>IFERROR(IF(E47= "yes",VLOOKUP(C47,Summary!$B:$I,6,0),0),0)</f>
        <v>0</v>
      </c>
      <c r="H47" s="96">
        <f t="shared" si="24"/>
        <v>553.33000000000004</v>
      </c>
      <c r="I47" s="154">
        <f>VLOOKUP($A47,'2025-26 Salary &amp; Benefits'!$A:$I,3,FALSE)</f>
        <v>1.1200000000000001</v>
      </c>
      <c r="J47" s="154">
        <f>VLOOKUP($A47,'2025-26 Salary &amp; Benefits'!$A:$I,4,FALSE)</f>
        <v>1.1200000000000001</v>
      </c>
      <c r="K47" s="141">
        <f t="shared" si="25"/>
        <v>553.33000000000004</v>
      </c>
      <c r="L47" s="140">
        <f t="shared" si="21"/>
        <v>1.623</v>
      </c>
      <c r="M47" s="142">
        <f>'2025-26 Salary &amp; Benefits'!$E$6</f>
        <v>78209</v>
      </c>
      <c r="N47" s="142">
        <f>'2025-26 Salary &amp; Benefits'!$F$6</f>
        <v>80164</v>
      </c>
      <c r="O47" s="9">
        <f t="shared" si="26"/>
        <v>142165.19</v>
      </c>
      <c r="P47" s="9">
        <f t="shared" si="27"/>
        <v>3553.7200000000012</v>
      </c>
      <c r="Q47" s="9">
        <f>'2025-26 Salary &amp; Benefits'!G$6</f>
        <v>15997.68</v>
      </c>
      <c r="R47" s="143">
        <f>'2025-26 Salary &amp; Benefits'!H$6</f>
        <v>0.16020000000000001</v>
      </c>
      <c r="S47" s="143">
        <f>'2025-26 Salary &amp; Benefits'!I$6</f>
        <v>0.15390000000000001</v>
      </c>
      <c r="T47" s="9">
        <f t="shared" si="28"/>
        <v>49286.02</v>
      </c>
      <c r="U47" s="9">
        <f t="shared" si="29"/>
        <v>2428.65</v>
      </c>
      <c r="V47" s="9">
        <f t="shared" si="22"/>
        <v>373.77</v>
      </c>
      <c r="W47" s="9">
        <f t="shared" si="23"/>
        <v>2802.42</v>
      </c>
      <c r="X47" s="22">
        <f t="shared" si="30"/>
        <v>197807.35</v>
      </c>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row>
    <row r="48" spans="1:159" s="21" customFormat="1">
      <c r="A48" s="77" t="s">
        <v>2256</v>
      </c>
      <c r="B48" s="87" t="s">
        <v>2574</v>
      </c>
      <c r="C48" s="88">
        <v>2795</v>
      </c>
      <c r="D48" s="87" t="s">
        <v>792</v>
      </c>
      <c r="E48" s="107" t="str">
        <f>VLOOKUP($C48,'2024-25 School Level AAFTE'!$C$4:$L$2372,9,FALSE)</f>
        <v>Yes</v>
      </c>
      <c r="F48" s="95">
        <f>VLOOKUP($C48,'2024-25 School Level AAFTE'!$C$4:$J$2372,8,FALSE)</f>
        <v>1910.83</v>
      </c>
      <c r="G48" s="97">
        <f>IFERROR(IF(E48= "yes",VLOOKUP(C48,Summary!$B:$I,6,0),0),0)</f>
        <v>0</v>
      </c>
      <c r="H48" s="96">
        <f t="shared" si="24"/>
        <v>1910.83</v>
      </c>
      <c r="I48" s="154">
        <f>VLOOKUP($A48,'2025-26 Salary &amp; Benefits'!$A:$I,3,FALSE)</f>
        <v>1.1200000000000001</v>
      </c>
      <c r="J48" s="154">
        <f>VLOOKUP($A48,'2025-26 Salary &amp; Benefits'!$A:$I,4,FALSE)</f>
        <v>1.1200000000000001</v>
      </c>
      <c r="K48" s="141">
        <f t="shared" si="25"/>
        <v>1910.83</v>
      </c>
      <c r="L48" s="140">
        <f t="shared" si="21"/>
        <v>5.6050000000000004</v>
      </c>
      <c r="M48" s="142">
        <f>'2025-26 Salary &amp; Benefits'!$E$6</f>
        <v>78209</v>
      </c>
      <c r="N48" s="142">
        <f>'2025-26 Salary &amp; Benefits'!$F$6</f>
        <v>80164</v>
      </c>
      <c r="O48" s="9">
        <f t="shared" si="26"/>
        <v>490964.82</v>
      </c>
      <c r="P48" s="9">
        <f t="shared" si="27"/>
        <v>12272.710000000021</v>
      </c>
      <c r="Q48" s="9">
        <f>'2025-26 Salary &amp; Benefits'!G$6</f>
        <v>15997.68</v>
      </c>
      <c r="R48" s="143">
        <f>'2025-26 Salary &amp; Benefits'!H$6</f>
        <v>0.16020000000000001</v>
      </c>
      <c r="S48" s="143">
        <f>'2025-26 Salary &amp; Benefits'!I$6</f>
        <v>0.15390000000000001</v>
      </c>
      <c r="T48" s="9">
        <f t="shared" si="28"/>
        <v>170208.33</v>
      </c>
      <c r="U48" s="9">
        <f t="shared" si="29"/>
        <v>8387.2900000000009</v>
      </c>
      <c r="V48" s="9">
        <f t="shared" si="22"/>
        <v>1290.8</v>
      </c>
      <c r="W48" s="9">
        <f t="shared" si="23"/>
        <v>9678.09</v>
      </c>
      <c r="X48" s="22">
        <f t="shared" si="30"/>
        <v>683123.95000000007</v>
      </c>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row>
    <row r="49" spans="1:159" s="21" customFormat="1">
      <c r="A49" s="77" t="s">
        <v>2256</v>
      </c>
      <c r="B49" s="87" t="s">
        <v>2574</v>
      </c>
      <c r="C49" s="88">
        <v>2932</v>
      </c>
      <c r="D49" s="87" t="s">
        <v>793</v>
      </c>
      <c r="E49" s="107" t="str">
        <f>VLOOKUP($C49,'2024-25 School Level AAFTE'!$C$4:$L$2372,9,FALSE)</f>
        <v>Yes</v>
      </c>
      <c r="F49" s="95">
        <f>VLOOKUP($C49,'2024-25 School Level AAFTE'!$C$4:$J$2372,8,FALSE)</f>
        <v>629.42999999999995</v>
      </c>
      <c r="G49" s="97">
        <f>IFERROR(IF(E49= "yes",VLOOKUP(C49,Summary!$B:$I,6,0),0),0)</f>
        <v>0</v>
      </c>
      <c r="H49" s="96">
        <f t="shared" si="24"/>
        <v>629.42999999999995</v>
      </c>
      <c r="I49" s="154">
        <f>VLOOKUP($A49,'2025-26 Salary &amp; Benefits'!$A:$I,3,FALSE)</f>
        <v>1.1200000000000001</v>
      </c>
      <c r="J49" s="154">
        <f>VLOOKUP($A49,'2025-26 Salary &amp; Benefits'!$A:$I,4,FALSE)</f>
        <v>1.1200000000000001</v>
      </c>
      <c r="K49" s="141">
        <f t="shared" si="25"/>
        <v>629.42999999999995</v>
      </c>
      <c r="L49" s="140">
        <f t="shared" si="21"/>
        <v>1.8460000000000001</v>
      </c>
      <c r="M49" s="142">
        <f>'2025-26 Salary &amp; Benefits'!$E$6</f>
        <v>78209</v>
      </c>
      <c r="N49" s="142">
        <f>'2025-26 Salary &amp; Benefits'!$F$6</f>
        <v>80164</v>
      </c>
      <c r="O49" s="9">
        <f t="shared" si="26"/>
        <v>161698.67000000001</v>
      </c>
      <c r="P49" s="9">
        <f t="shared" si="27"/>
        <v>4042</v>
      </c>
      <c r="Q49" s="9">
        <f>'2025-26 Salary &amp; Benefits'!G$6</f>
        <v>15997.68</v>
      </c>
      <c r="R49" s="143">
        <f>'2025-26 Salary &amp; Benefits'!H$6</f>
        <v>0.16020000000000001</v>
      </c>
      <c r="S49" s="143">
        <f>'2025-26 Salary &amp; Benefits'!I$6</f>
        <v>0.15390000000000001</v>
      </c>
      <c r="T49" s="9">
        <f t="shared" si="28"/>
        <v>56057.91</v>
      </c>
      <c r="U49" s="9">
        <f t="shared" si="29"/>
        <v>2762.34</v>
      </c>
      <c r="V49" s="9">
        <f t="shared" si="22"/>
        <v>425.12</v>
      </c>
      <c r="W49" s="9">
        <f t="shared" si="23"/>
        <v>3187.46</v>
      </c>
      <c r="X49" s="22">
        <f t="shared" si="30"/>
        <v>224986.04</v>
      </c>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row>
    <row r="50" spans="1:159" s="21" customFormat="1">
      <c r="A50" s="77" t="s">
        <v>2256</v>
      </c>
      <c r="B50" s="87" t="s">
        <v>2574</v>
      </c>
      <c r="C50" s="88">
        <v>3169</v>
      </c>
      <c r="D50" s="87" t="s">
        <v>794</v>
      </c>
      <c r="E50" s="107" t="str">
        <f>VLOOKUP($C50,'2024-25 School Level AAFTE'!$C$4:$L$2372,9,FALSE)</f>
        <v>Yes</v>
      </c>
      <c r="F50" s="95">
        <f>VLOOKUP($C50,'2024-25 School Level AAFTE'!$C$4:$J$2372,8,FALSE)</f>
        <v>953.05</v>
      </c>
      <c r="G50" s="97">
        <f>IFERROR(IF(E50= "yes",VLOOKUP(C50,Summary!$B:$I,6,0),0),0)</f>
        <v>0</v>
      </c>
      <c r="H50" s="96">
        <f t="shared" si="24"/>
        <v>953.05</v>
      </c>
      <c r="I50" s="154">
        <f>VLOOKUP($A50,'2025-26 Salary &amp; Benefits'!$A:$I,3,FALSE)</f>
        <v>1.1200000000000001</v>
      </c>
      <c r="J50" s="154">
        <f>VLOOKUP($A50,'2025-26 Salary &amp; Benefits'!$A:$I,4,FALSE)</f>
        <v>1.1200000000000001</v>
      </c>
      <c r="K50" s="141">
        <f t="shared" si="25"/>
        <v>953.05</v>
      </c>
      <c r="L50" s="140">
        <f t="shared" si="21"/>
        <v>2.7959999999999998</v>
      </c>
      <c r="M50" s="142">
        <f>'2025-26 Salary &amp; Benefits'!$E$6</f>
        <v>78209</v>
      </c>
      <c r="N50" s="142">
        <f>'2025-26 Salary &amp; Benefits'!$F$6</f>
        <v>80164</v>
      </c>
      <c r="O50" s="9">
        <f t="shared" si="26"/>
        <v>244913.05</v>
      </c>
      <c r="P50" s="9">
        <f t="shared" si="27"/>
        <v>6122.1200000000244</v>
      </c>
      <c r="Q50" s="9">
        <f>'2025-26 Salary &amp; Benefits'!G$6</f>
        <v>15997.68</v>
      </c>
      <c r="R50" s="143">
        <f>'2025-26 Salary &amp; Benefits'!H$6</f>
        <v>0.16020000000000001</v>
      </c>
      <c r="S50" s="143">
        <f>'2025-26 Salary &amp; Benefits'!I$6</f>
        <v>0.15390000000000001</v>
      </c>
      <c r="T50" s="9">
        <f t="shared" si="28"/>
        <v>84906.78</v>
      </c>
      <c r="U50" s="9">
        <f t="shared" si="29"/>
        <v>4183.92</v>
      </c>
      <c r="V50" s="9">
        <f t="shared" si="22"/>
        <v>643.91</v>
      </c>
      <c r="W50" s="9">
        <f t="shared" si="23"/>
        <v>4827.83</v>
      </c>
      <c r="X50" s="22">
        <f t="shared" si="30"/>
        <v>340769.77999999997</v>
      </c>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row>
    <row r="51" spans="1:159" s="21" customFormat="1">
      <c r="A51" s="77" t="s">
        <v>2256</v>
      </c>
      <c r="B51" s="87" t="s">
        <v>2574</v>
      </c>
      <c r="C51" s="88">
        <v>3227</v>
      </c>
      <c r="D51" s="87" t="s">
        <v>238</v>
      </c>
      <c r="E51" s="107" t="str">
        <f>VLOOKUP($C51,'2024-25 School Level AAFTE'!$C$4:$L$2372,9,FALSE)</f>
        <v>Yes</v>
      </c>
      <c r="F51" s="95">
        <f>VLOOKUP($C51,'2024-25 School Level AAFTE'!$C$4:$J$2372,8,FALSE)</f>
        <v>567.07000000000005</v>
      </c>
      <c r="G51" s="97">
        <f>IFERROR(IF(E51= "yes",VLOOKUP(C51,Summary!$B:$I,6,0),0),0)</f>
        <v>0</v>
      </c>
      <c r="H51" s="96">
        <f t="shared" si="24"/>
        <v>567.07000000000005</v>
      </c>
      <c r="I51" s="154">
        <f>VLOOKUP($A51,'2025-26 Salary &amp; Benefits'!$A:$I,3,FALSE)</f>
        <v>1.1200000000000001</v>
      </c>
      <c r="J51" s="154">
        <f>VLOOKUP($A51,'2025-26 Salary &amp; Benefits'!$A:$I,4,FALSE)</f>
        <v>1.1200000000000001</v>
      </c>
      <c r="K51" s="141">
        <f t="shared" si="25"/>
        <v>567.07000000000005</v>
      </c>
      <c r="L51" s="140">
        <f t="shared" si="21"/>
        <v>1.663</v>
      </c>
      <c r="M51" s="142">
        <f>'2025-26 Salary &amp; Benefits'!$E$6</f>
        <v>78209</v>
      </c>
      <c r="N51" s="142">
        <f>'2025-26 Salary &amp; Benefits'!$F$6</f>
        <v>80164</v>
      </c>
      <c r="O51" s="9">
        <f t="shared" si="26"/>
        <v>145668.96</v>
      </c>
      <c r="P51" s="9">
        <f t="shared" si="27"/>
        <v>3641.3000000000175</v>
      </c>
      <c r="Q51" s="9">
        <f>'2025-26 Salary &amp; Benefits'!G$6</f>
        <v>15997.68</v>
      </c>
      <c r="R51" s="143">
        <f>'2025-26 Salary &amp; Benefits'!H$6</f>
        <v>0.16020000000000001</v>
      </c>
      <c r="S51" s="143">
        <f>'2025-26 Salary &amp; Benefits'!I$6</f>
        <v>0.15390000000000001</v>
      </c>
      <c r="T51" s="9">
        <f t="shared" si="28"/>
        <v>50500.71</v>
      </c>
      <c r="U51" s="9">
        <f t="shared" si="29"/>
        <v>2488.5</v>
      </c>
      <c r="V51" s="9">
        <f t="shared" si="22"/>
        <v>382.98</v>
      </c>
      <c r="W51" s="9">
        <f t="shared" si="23"/>
        <v>2871.48</v>
      </c>
      <c r="X51" s="22">
        <f t="shared" si="30"/>
        <v>202682.45</v>
      </c>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row>
    <row r="52" spans="1:159" s="21" customFormat="1">
      <c r="A52" s="77" t="s">
        <v>2256</v>
      </c>
      <c r="B52" s="87" t="s">
        <v>2574</v>
      </c>
      <c r="C52" s="88">
        <v>3439</v>
      </c>
      <c r="D52" s="87" t="s">
        <v>190</v>
      </c>
      <c r="E52" s="107" t="str">
        <f>VLOOKUP($C52,'2024-25 School Level AAFTE'!$C$4:$L$2372,9,FALSE)</f>
        <v>Yes</v>
      </c>
      <c r="F52" s="95">
        <f>VLOOKUP($C52,'2024-25 School Level AAFTE'!$C$4:$J$2372,8,FALSE)</f>
        <v>632.63</v>
      </c>
      <c r="G52" s="97">
        <f>IFERROR(IF(E52= "yes",VLOOKUP(C52,Summary!$B:$I,6,0),0),0)</f>
        <v>0</v>
      </c>
      <c r="H52" s="96">
        <f t="shared" si="24"/>
        <v>632.63</v>
      </c>
      <c r="I52" s="154">
        <f>VLOOKUP($A52,'2025-26 Salary &amp; Benefits'!$A:$I,3,FALSE)</f>
        <v>1.1200000000000001</v>
      </c>
      <c r="J52" s="154">
        <f>VLOOKUP($A52,'2025-26 Salary &amp; Benefits'!$A:$I,4,FALSE)</f>
        <v>1.1200000000000001</v>
      </c>
      <c r="K52" s="141">
        <f t="shared" si="25"/>
        <v>632.63</v>
      </c>
      <c r="L52" s="140">
        <f t="shared" si="21"/>
        <v>1.8560000000000001</v>
      </c>
      <c r="M52" s="142">
        <f>'2025-26 Salary &amp; Benefits'!$E$6</f>
        <v>78209</v>
      </c>
      <c r="N52" s="142">
        <f>'2025-26 Salary &amp; Benefits'!$F$6</f>
        <v>80164</v>
      </c>
      <c r="O52" s="9">
        <f t="shared" si="26"/>
        <v>162574.60999999999</v>
      </c>
      <c r="P52" s="9">
        <f t="shared" si="27"/>
        <v>4063.9000000000233</v>
      </c>
      <c r="Q52" s="9">
        <f>'2025-26 Salary &amp; Benefits'!G$6</f>
        <v>15997.68</v>
      </c>
      <c r="R52" s="143">
        <f>'2025-26 Salary &amp; Benefits'!H$6</f>
        <v>0.16020000000000001</v>
      </c>
      <c r="S52" s="143">
        <f>'2025-26 Salary &amp; Benefits'!I$6</f>
        <v>0.15390000000000001</v>
      </c>
      <c r="T52" s="9">
        <f t="shared" si="28"/>
        <v>56361.58</v>
      </c>
      <c r="U52" s="9">
        <f t="shared" si="29"/>
        <v>2777.31</v>
      </c>
      <c r="V52" s="9">
        <f t="shared" si="22"/>
        <v>427.43</v>
      </c>
      <c r="W52" s="9">
        <f t="shared" si="23"/>
        <v>3204.74</v>
      </c>
      <c r="X52" s="22">
        <f t="shared" si="30"/>
        <v>226204.83000000002</v>
      </c>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row>
    <row r="53" spans="1:159" s="21" customFormat="1">
      <c r="A53" s="77" t="s">
        <v>2256</v>
      </c>
      <c r="B53" s="87" t="s">
        <v>2574</v>
      </c>
      <c r="C53" s="88">
        <v>3525</v>
      </c>
      <c r="D53" s="87" t="s">
        <v>795</v>
      </c>
      <c r="E53" s="107" t="str">
        <f>VLOOKUP($C53,'2024-25 School Level AAFTE'!$C$4:$L$2372,9,FALSE)</f>
        <v>Yes</v>
      </c>
      <c r="F53" s="95">
        <f>VLOOKUP($C53,'2024-25 School Level AAFTE'!$C$4:$J$2372,8,FALSE)</f>
        <v>532.62</v>
      </c>
      <c r="G53" s="97">
        <f>IFERROR(IF(E53= "yes",VLOOKUP(C53,Summary!$B:$I,6,0),0),0)</f>
        <v>0</v>
      </c>
      <c r="H53" s="96">
        <f t="shared" si="24"/>
        <v>532.62</v>
      </c>
      <c r="I53" s="154">
        <f>VLOOKUP($A53,'2025-26 Salary &amp; Benefits'!$A:$I,3,FALSE)</f>
        <v>1.1200000000000001</v>
      </c>
      <c r="J53" s="154">
        <f>VLOOKUP($A53,'2025-26 Salary &amp; Benefits'!$A:$I,4,FALSE)</f>
        <v>1.1200000000000001</v>
      </c>
      <c r="K53" s="141">
        <f t="shared" si="25"/>
        <v>532.62</v>
      </c>
      <c r="L53" s="140">
        <f t="shared" si="21"/>
        <v>1.5620000000000001</v>
      </c>
      <c r="M53" s="142">
        <f>'2025-26 Salary &amp; Benefits'!$E$6</f>
        <v>78209</v>
      </c>
      <c r="N53" s="142">
        <f>'2025-26 Salary &amp; Benefits'!$F$6</f>
        <v>80164</v>
      </c>
      <c r="O53" s="9">
        <f t="shared" si="26"/>
        <v>136821.95000000001</v>
      </c>
      <c r="P53" s="9">
        <f t="shared" si="27"/>
        <v>3420.1599999999744</v>
      </c>
      <c r="Q53" s="9">
        <f>'2025-26 Salary &amp; Benefits'!G$6</f>
        <v>15997.68</v>
      </c>
      <c r="R53" s="143">
        <f>'2025-26 Salary &amp; Benefits'!H$6</f>
        <v>0.16020000000000001</v>
      </c>
      <c r="S53" s="143">
        <f>'2025-26 Salary &amp; Benefits'!I$6</f>
        <v>0.15390000000000001</v>
      </c>
      <c r="T53" s="9">
        <f t="shared" si="28"/>
        <v>47433.62</v>
      </c>
      <c r="U53" s="9">
        <f t="shared" si="29"/>
        <v>2337.37</v>
      </c>
      <c r="V53" s="9">
        <f t="shared" si="22"/>
        <v>359.72</v>
      </c>
      <c r="W53" s="9">
        <f t="shared" si="23"/>
        <v>2697.09</v>
      </c>
      <c r="X53" s="22">
        <f t="shared" si="30"/>
        <v>190372.81999999998</v>
      </c>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row>
    <row r="54" spans="1:159" s="21" customFormat="1">
      <c r="A54" s="77" t="s">
        <v>2256</v>
      </c>
      <c r="B54" s="87" t="s">
        <v>2574</v>
      </c>
      <c r="C54" s="88">
        <v>3669</v>
      </c>
      <c r="D54" s="87" t="s">
        <v>796</v>
      </c>
      <c r="E54" s="107" t="str">
        <f>VLOOKUP($C54,'2024-25 School Level AAFTE'!$C$4:$L$2372,9,FALSE)</f>
        <v>Yes</v>
      </c>
      <c r="F54" s="95">
        <f>VLOOKUP($C54,'2024-25 School Level AAFTE'!$C$4:$J$2372,8,FALSE)</f>
        <v>375.11</v>
      </c>
      <c r="G54" s="97">
        <f>IFERROR(IF(E54= "yes",VLOOKUP(C54,Summary!$B:$I,6,0),0),0)</f>
        <v>0</v>
      </c>
      <c r="H54" s="96">
        <f t="shared" si="24"/>
        <v>375.11</v>
      </c>
      <c r="I54" s="154">
        <f>VLOOKUP($A54,'2025-26 Salary &amp; Benefits'!$A:$I,3,FALSE)</f>
        <v>1.1200000000000001</v>
      </c>
      <c r="J54" s="154">
        <f>VLOOKUP($A54,'2025-26 Salary &amp; Benefits'!$A:$I,4,FALSE)</f>
        <v>1.1200000000000001</v>
      </c>
      <c r="K54" s="141">
        <f t="shared" si="25"/>
        <v>375.11</v>
      </c>
      <c r="L54" s="140">
        <f t="shared" si="21"/>
        <v>1.1000000000000001</v>
      </c>
      <c r="M54" s="142">
        <f>'2025-26 Salary &amp; Benefits'!$E$6</f>
        <v>78209</v>
      </c>
      <c r="N54" s="142">
        <f>'2025-26 Salary &amp; Benefits'!$F$6</f>
        <v>80164</v>
      </c>
      <c r="O54" s="9">
        <f t="shared" si="26"/>
        <v>96353.49</v>
      </c>
      <c r="P54" s="9">
        <f t="shared" si="27"/>
        <v>2408.5599999999977</v>
      </c>
      <c r="Q54" s="9">
        <f>'2025-26 Salary &amp; Benefits'!G$6</f>
        <v>15997.68</v>
      </c>
      <c r="R54" s="143">
        <f>'2025-26 Salary &amp; Benefits'!H$6</f>
        <v>0.16020000000000001</v>
      </c>
      <c r="S54" s="143">
        <f>'2025-26 Salary &amp; Benefits'!I$6</f>
        <v>0.15390000000000001</v>
      </c>
      <c r="T54" s="9">
        <f t="shared" si="28"/>
        <v>33403.949999999997</v>
      </c>
      <c r="U54" s="9">
        <f t="shared" si="29"/>
        <v>1646.03</v>
      </c>
      <c r="V54" s="9">
        <f t="shared" si="22"/>
        <v>253.32</v>
      </c>
      <c r="W54" s="9">
        <f t="shared" si="23"/>
        <v>1899.35</v>
      </c>
      <c r="X54" s="22">
        <f t="shared" si="30"/>
        <v>134065.35</v>
      </c>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row>
    <row r="55" spans="1:159" s="21" customFormat="1">
      <c r="A55" s="77" t="s">
        <v>2256</v>
      </c>
      <c r="B55" s="87" t="s">
        <v>2574</v>
      </c>
      <c r="C55" s="88">
        <v>3745</v>
      </c>
      <c r="D55" s="87" t="s">
        <v>797</v>
      </c>
      <c r="E55" s="107" t="str">
        <f>VLOOKUP($C55,'2024-25 School Level AAFTE'!$C$4:$L$2372,9,FALSE)</f>
        <v>No</v>
      </c>
      <c r="F55" s="95">
        <f>VLOOKUP($C55,'2024-25 School Level AAFTE'!$C$4:$J$2372,8,FALSE)</f>
        <v>434.81</v>
      </c>
      <c r="G55" s="97">
        <f>IFERROR(IF(E55= "yes",VLOOKUP(C55,Summary!$B:$I,6,0),0),0)</f>
        <v>0</v>
      </c>
      <c r="H55" s="96">
        <f t="shared" si="24"/>
        <v>0</v>
      </c>
      <c r="I55" s="154">
        <f>VLOOKUP($A55,'2025-26 Salary &amp; Benefits'!$A:$I,3,FALSE)</f>
        <v>1.1200000000000001</v>
      </c>
      <c r="J55" s="154">
        <f>VLOOKUP($A55,'2025-26 Salary &amp; Benefits'!$A:$I,4,FALSE)</f>
        <v>1.1200000000000001</v>
      </c>
      <c r="K55" s="141">
        <f t="shared" si="25"/>
        <v>0</v>
      </c>
      <c r="L55" s="140">
        <f t="shared" si="21"/>
        <v>0</v>
      </c>
      <c r="M55" s="142">
        <f>'2025-26 Salary &amp; Benefits'!$E$6</f>
        <v>78209</v>
      </c>
      <c r="N55" s="142">
        <f>'2025-26 Salary &amp; Benefits'!$F$6</f>
        <v>80164</v>
      </c>
      <c r="O55" s="9">
        <f t="shared" si="26"/>
        <v>0</v>
      </c>
      <c r="P55" s="9">
        <f t="shared" si="27"/>
        <v>0</v>
      </c>
      <c r="Q55" s="9">
        <f>'2025-26 Salary &amp; Benefits'!G$6</f>
        <v>15997.68</v>
      </c>
      <c r="R55" s="143">
        <f>'2025-26 Salary &amp; Benefits'!H$6</f>
        <v>0.16020000000000001</v>
      </c>
      <c r="S55" s="143">
        <f>'2025-26 Salary &amp; Benefits'!I$6</f>
        <v>0.15390000000000001</v>
      </c>
      <c r="T55" s="9">
        <f t="shared" si="28"/>
        <v>0</v>
      </c>
      <c r="U55" s="9">
        <f t="shared" si="29"/>
        <v>0</v>
      </c>
      <c r="V55" s="9">
        <f t="shared" si="22"/>
        <v>0</v>
      </c>
      <c r="W55" s="9">
        <f t="shared" si="23"/>
        <v>0</v>
      </c>
      <c r="X55" s="22">
        <f t="shared" si="30"/>
        <v>0</v>
      </c>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row>
    <row r="56" spans="1:159" s="21" customFormat="1">
      <c r="A56" s="77" t="s">
        <v>2256</v>
      </c>
      <c r="B56" s="87" t="s">
        <v>2574</v>
      </c>
      <c r="C56" s="88">
        <v>3825</v>
      </c>
      <c r="D56" s="87" t="s">
        <v>798</v>
      </c>
      <c r="E56" s="107" t="str">
        <f>VLOOKUP($C56,'2024-25 School Level AAFTE'!$C$4:$L$2372,9,FALSE)</f>
        <v>Yes</v>
      </c>
      <c r="F56" s="95">
        <f>VLOOKUP($C56,'2024-25 School Level AAFTE'!$C$4:$J$2372,8,FALSE)</f>
        <v>496.68</v>
      </c>
      <c r="G56" s="97">
        <f>IFERROR(IF(E56= "yes",VLOOKUP(C56,Summary!$B:$I,6,0),0),0)</f>
        <v>0</v>
      </c>
      <c r="H56" s="96">
        <f t="shared" si="24"/>
        <v>496.68</v>
      </c>
      <c r="I56" s="154">
        <f>VLOOKUP($A56,'2025-26 Salary &amp; Benefits'!$A:$I,3,FALSE)</f>
        <v>1.1200000000000001</v>
      </c>
      <c r="J56" s="154">
        <f>VLOOKUP($A56,'2025-26 Salary &amp; Benefits'!$A:$I,4,FALSE)</f>
        <v>1.1200000000000001</v>
      </c>
      <c r="K56" s="141">
        <f t="shared" si="25"/>
        <v>496.68</v>
      </c>
      <c r="L56" s="140">
        <f t="shared" si="21"/>
        <v>1.4570000000000001</v>
      </c>
      <c r="M56" s="142">
        <f>'2025-26 Salary &amp; Benefits'!$E$6</f>
        <v>78209</v>
      </c>
      <c r="N56" s="142">
        <f>'2025-26 Salary &amp; Benefits'!$F$6</f>
        <v>80164</v>
      </c>
      <c r="O56" s="9">
        <f t="shared" si="26"/>
        <v>127624.57</v>
      </c>
      <c r="P56" s="9">
        <f t="shared" si="27"/>
        <v>3190.25</v>
      </c>
      <c r="Q56" s="9">
        <f>'2025-26 Salary &amp; Benefits'!G$6</f>
        <v>15997.68</v>
      </c>
      <c r="R56" s="143">
        <f>'2025-26 Salary &amp; Benefits'!H$6</f>
        <v>0.16020000000000001</v>
      </c>
      <c r="S56" s="143">
        <f>'2025-26 Salary &amp; Benefits'!I$6</f>
        <v>0.15390000000000001</v>
      </c>
      <c r="T56" s="9">
        <f t="shared" si="28"/>
        <v>44245.06</v>
      </c>
      <c r="U56" s="9">
        <f t="shared" si="29"/>
        <v>2180.25</v>
      </c>
      <c r="V56" s="9">
        <f t="shared" si="22"/>
        <v>335.54</v>
      </c>
      <c r="W56" s="9">
        <f t="shared" si="23"/>
        <v>2515.79</v>
      </c>
      <c r="X56" s="22">
        <f t="shared" si="30"/>
        <v>177575.67</v>
      </c>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row>
    <row r="57" spans="1:159" s="21" customFormat="1">
      <c r="A57" s="77" t="s">
        <v>2256</v>
      </c>
      <c r="B57" s="87" t="s">
        <v>2574</v>
      </c>
      <c r="C57" s="88">
        <v>4120</v>
      </c>
      <c r="D57" s="87" t="s">
        <v>799</v>
      </c>
      <c r="E57" s="107" t="str">
        <f>VLOOKUP($C57,'2024-25 School Level AAFTE'!$C$4:$L$2372,9,FALSE)</f>
        <v>No</v>
      </c>
      <c r="F57" s="95">
        <f>VLOOKUP($C57,'2024-25 School Level AAFTE'!$C$4:$J$2372,8,FALSE)</f>
        <v>389.22</v>
      </c>
      <c r="G57" s="97">
        <f>IFERROR(IF(E57= "yes",VLOOKUP(C57,Summary!$B:$I,6,0),0),0)</f>
        <v>0</v>
      </c>
      <c r="H57" s="96">
        <f t="shared" si="24"/>
        <v>0</v>
      </c>
      <c r="I57" s="154">
        <f>VLOOKUP($A57,'2025-26 Salary &amp; Benefits'!$A:$I,3,FALSE)</f>
        <v>1.1200000000000001</v>
      </c>
      <c r="J57" s="154">
        <f>VLOOKUP($A57,'2025-26 Salary &amp; Benefits'!$A:$I,4,FALSE)</f>
        <v>1.1200000000000001</v>
      </c>
      <c r="K57" s="141">
        <f t="shared" si="25"/>
        <v>0</v>
      </c>
      <c r="L57" s="140">
        <f t="shared" si="21"/>
        <v>0</v>
      </c>
      <c r="M57" s="142">
        <f>'2025-26 Salary &amp; Benefits'!$E$6</f>
        <v>78209</v>
      </c>
      <c r="N57" s="142">
        <f>'2025-26 Salary &amp; Benefits'!$F$6</f>
        <v>80164</v>
      </c>
      <c r="O57" s="9">
        <f t="shared" si="26"/>
        <v>0</v>
      </c>
      <c r="P57" s="9">
        <f t="shared" si="27"/>
        <v>0</v>
      </c>
      <c r="Q57" s="9">
        <f>'2025-26 Salary &amp; Benefits'!G$6</f>
        <v>15997.68</v>
      </c>
      <c r="R57" s="143">
        <f>'2025-26 Salary &amp; Benefits'!H$6</f>
        <v>0.16020000000000001</v>
      </c>
      <c r="S57" s="143">
        <f>'2025-26 Salary &amp; Benefits'!I$6</f>
        <v>0.15390000000000001</v>
      </c>
      <c r="T57" s="9">
        <f t="shared" si="28"/>
        <v>0</v>
      </c>
      <c r="U57" s="9">
        <f t="shared" si="29"/>
        <v>0</v>
      </c>
      <c r="V57" s="9">
        <f t="shared" si="22"/>
        <v>0</v>
      </c>
      <c r="W57" s="9">
        <f t="shared" si="23"/>
        <v>0</v>
      </c>
      <c r="X57" s="22">
        <f t="shared" si="30"/>
        <v>0</v>
      </c>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row>
    <row r="58" spans="1:159" s="21" customFormat="1">
      <c r="A58" s="77" t="s">
        <v>2256</v>
      </c>
      <c r="B58" s="87" t="s">
        <v>2574</v>
      </c>
      <c r="C58" s="88">
        <v>4347</v>
      </c>
      <c r="D58" s="87" t="s">
        <v>731</v>
      </c>
      <c r="E58" s="107" t="str">
        <f>VLOOKUP($C58,'2024-25 School Level AAFTE'!$C$4:$L$2372,9,FALSE)</f>
        <v>No</v>
      </c>
      <c r="F58" s="95">
        <f>VLOOKUP($C58,'2024-25 School Level AAFTE'!$C$4:$J$2372,8,FALSE)</f>
        <v>495.76</v>
      </c>
      <c r="G58" s="97">
        <f>IFERROR(IF(E58= "yes",VLOOKUP(C58,Summary!$B:$I,6,0),0),0)</f>
        <v>0</v>
      </c>
      <c r="H58" s="96">
        <f t="shared" si="24"/>
        <v>0</v>
      </c>
      <c r="I58" s="154">
        <f>VLOOKUP($A58,'2025-26 Salary &amp; Benefits'!$A:$I,3,FALSE)</f>
        <v>1.1200000000000001</v>
      </c>
      <c r="J58" s="154">
        <f>VLOOKUP($A58,'2025-26 Salary &amp; Benefits'!$A:$I,4,FALSE)</f>
        <v>1.1200000000000001</v>
      </c>
      <c r="K58" s="141">
        <f t="shared" si="25"/>
        <v>0</v>
      </c>
      <c r="L58" s="140">
        <f t="shared" si="21"/>
        <v>0</v>
      </c>
      <c r="M58" s="142">
        <f>'2025-26 Salary &amp; Benefits'!$E$6</f>
        <v>78209</v>
      </c>
      <c r="N58" s="142">
        <f>'2025-26 Salary &amp; Benefits'!$F$6</f>
        <v>80164</v>
      </c>
      <c r="O58" s="9">
        <f t="shared" si="26"/>
        <v>0</v>
      </c>
      <c r="P58" s="9">
        <f t="shared" si="27"/>
        <v>0</v>
      </c>
      <c r="Q58" s="9">
        <f>'2025-26 Salary &amp; Benefits'!G$6</f>
        <v>15997.68</v>
      </c>
      <c r="R58" s="143">
        <f>'2025-26 Salary &amp; Benefits'!H$6</f>
        <v>0.16020000000000001</v>
      </c>
      <c r="S58" s="143">
        <f>'2025-26 Salary &amp; Benefits'!I$6</f>
        <v>0.15390000000000001</v>
      </c>
      <c r="T58" s="9">
        <f t="shared" si="28"/>
        <v>0</v>
      </c>
      <c r="U58" s="9">
        <f t="shared" si="29"/>
        <v>0</v>
      </c>
      <c r="V58" s="9">
        <f t="shared" si="22"/>
        <v>0</v>
      </c>
      <c r="W58" s="9">
        <f t="shared" si="23"/>
        <v>0</v>
      </c>
      <c r="X58" s="22">
        <f t="shared" si="30"/>
        <v>0</v>
      </c>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row>
    <row r="59" spans="1:159" s="21" customFormat="1">
      <c r="A59" s="77" t="s">
        <v>2256</v>
      </c>
      <c r="B59" s="87" t="s">
        <v>2574</v>
      </c>
      <c r="C59" s="88">
        <v>4385</v>
      </c>
      <c r="D59" s="87" t="s">
        <v>800</v>
      </c>
      <c r="E59" s="107" t="str">
        <f>VLOOKUP($C59,'2024-25 School Level AAFTE'!$C$4:$L$2372,9,FALSE)</f>
        <v>Yes</v>
      </c>
      <c r="F59" s="95">
        <f>VLOOKUP($C59,'2024-25 School Level AAFTE'!$C$4:$J$2372,8,FALSE)</f>
        <v>894.34</v>
      </c>
      <c r="G59" s="97">
        <f>IFERROR(IF(E59= "yes",VLOOKUP(C59,Summary!$B:$I,6,0),0),0)</f>
        <v>0</v>
      </c>
      <c r="H59" s="96">
        <f t="shared" si="24"/>
        <v>894.34</v>
      </c>
      <c r="I59" s="154">
        <f>VLOOKUP($A59,'2025-26 Salary &amp; Benefits'!$A:$I,3,FALSE)</f>
        <v>1.1200000000000001</v>
      </c>
      <c r="J59" s="154">
        <f>VLOOKUP($A59,'2025-26 Salary &amp; Benefits'!$A:$I,4,FALSE)</f>
        <v>1.1200000000000001</v>
      </c>
      <c r="K59" s="141">
        <f t="shared" si="25"/>
        <v>894.34</v>
      </c>
      <c r="L59" s="140">
        <f t="shared" si="21"/>
        <v>2.6230000000000002</v>
      </c>
      <c r="M59" s="142">
        <f>'2025-26 Salary &amp; Benefits'!$E$6</f>
        <v>78209</v>
      </c>
      <c r="N59" s="142">
        <f>'2025-26 Salary &amp; Benefits'!$F$6</f>
        <v>80164</v>
      </c>
      <c r="O59" s="9">
        <f t="shared" si="26"/>
        <v>229759.27</v>
      </c>
      <c r="P59" s="9">
        <f t="shared" si="27"/>
        <v>5743.320000000007</v>
      </c>
      <c r="Q59" s="9">
        <f>'2025-26 Salary &amp; Benefits'!G$6</f>
        <v>15997.68</v>
      </c>
      <c r="R59" s="143">
        <f>'2025-26 Salary &amp; Benefits'!H$6</f>
        <v>0.16020000000000001</v>
      </c>
      <c r="S59" s="143">
        <f>'2025-26 Salary &amp; Benefits'!I$6</f>
        <v>0.15390000000000001</v>
      </c>
      <c r="T59" s="9">
        <f t="shared" si="28"/>
        <v>79653.25</v>
      </c>
      <c r="U59" s="9">
        <f t="shared" si="29"/>
        <v>3925.04</v>
      </c>
      <c r="V59" s="9">
        <f t="shared" si="22"/>
        <v>604.05999999999995</v>
      </c>
      <c r="W59" s="9">
        <f t="shared" si="23"/>
        <v>4529.1000000000004</v>
      </c>
      <c r="X59" s="22">
        <f t="shared" si="30"/>
        <v>319684.94</v>
      </c>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row>
    <row r="60" spans="1:159" s="21" customFormat="1">
      <c r="A60" s="77" t="s">
        <v>2256</v>
      </c>
      <c r="B60" s="87" t="s">
        <v>2574</v>
      </c>
      <c r="C60" s="88">
        <v>4417</v>
      </c>
      <c r="D60" s="87" t="s">
        <v>801</v>
      </c>
      <c r="E60" s="107" t="str">
        <f>VLOOKUP($C60,'2024-25 School Level AAFTE'!$C$4:$L$2372,9,FALSE)</f>
        <v>Yes</v>
      </c>
      <c r="F60" s="95">
        <f>VLOOKUP($C60,'2024-25 School Level AAFTE'!$C$4:$J$2372,8,FALSE)</f>
        <v>441.23</v>
      </c>
      <c r="G60" s="97">
        <f>IFERROR(IF(E60= "yes",VLOOKUP(C60,Summary!$B:$I,6,0),0),0)</f>
        <v>0</v>
      </c>
      <c r="H60" s="96">
        <f t="shared" si="24"/>
        <v>441.23</v>
      </c>
      <c r="I60" s="154">
        <f>VLOOKUP($A60,'2025-26 Salary &amp; Benefits'!$A:$I,3,FALSE)</f>
        <v>1.1200000000000001</v>
      </c>
      <c r="J60" s="154">
        <f>VLOOKUP($A60,'2025-26 Salary &amp; Benefits'!$A:$I,4,FALSE)</f>
        <v>1.1200000000000001</v>
      </c>
      <c r="K60" s="141">
        <f t="shared" si="25"/>
        <v>441.23</v>
      </c>
      <c r="L60" s="140">
        <f t="shared" si="21"/>
        <v>1.294</v>
      </c>
      <c r="M60" s="142">
        <f>'2025-26 Salary &amp; Benefits'!$E$6</f>
        <v>78209</v>
      </c>
      <c r="N60" s="142">
        <f>'2025-26 Salary &amp; Benefits'!$F$6</f>
        <v>80164</v>
      </c>
      <c r="O60" s="9">
        <f t="shared" si="26"/>
        <v>113346.74</v>
      </c>
      <c r="P60" s="9">
        <f t="shared" si="27"/>
        <v>2833.3399999999965</v>
      </c>
      <c r="Q60" s="9">
        <f>'2025-26 Salary &amp; Benefits'!G$6</f>
        <v>15997.68</v>
      </c>
      <c r="R60" s="143">
        <f>'2025-26 Salary &amp; Benefits'!H$6</f>
        <v>0.16020000000000001</v>
      </c>
      <c r="S60" s="143">
        <f>'2025-26 Salary &amp; Benefits'!I$6</f>
        <v>0.15390000000000001</v>
      </c>
      <c r="T60" s="9">
        <f t="shared" si="28"/>
        <v>39295.199999999997</v>
      </c>
      <c r="U60" s="9">
        <f t="shared" si="29"/>
        <v>1936.33</v>
      </c>
      <c r="V60" s="9">
        <f t="shared" si="22"/>
        <v>298</v>
      </c>
      <c r="W60" s="9">
        <f t="shared" si="23"/>
        <v>2234.33</v>
      </c>
      <c r="X60" s="22">
        <f t="shared" si="30"/>
        <v>157709.60999999999</v>
      </c>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row>
    <row r="61" spans="1:159" s="21" customFormat="1">
      <c r="A61" s="77" t="s">
        <v>2256</v>
      </c>
      <c r="B61" s="87" t="s">
        <v>2574</v>
      </c>
      <c r="C61" s="88">
        <v>4462</v>
      </c>
      <c r="D61" s="87" t="s">
        <v>802</v>
      </c>
      <c r="E61" s="107" t="str">
        <f>VLOOKUP($C61,'2024-25 School Level AAFTE'!$C$4:$L$2372,9,FALSE)</f>
        <v>Yes</v>
      </c>
      <c r="F61" s="95">
        <f>VLOOKUP($C61,'2024-25 School Level AAFTE'!$C$4:$J$2372,8,FALSE)</f>
        <v>911.6</v>
      </c>
      <c r="G61" s="97">
        <f>IFERROR(IF(E61= "yes",VLOOKUP(C61,Summary!$B:$I,6,0),0),0)</f>
        <v>0</v>
      </c>
      <c r="H61" s="96">
        <f t="shared" si="24"/>
        <v>911.6</v>
      </c>
      <c r="I61" s="154">
        <f>VLOOKUP($A61,'2025-26 Salary &amp; Benefits'!$A:$I,3,FALSE)</f>
        <v>1.1200000000000001</v>
      </c>
      <c r="J61" s="154">
        <f>VLOOKUP($A61,'2025-26 Salary &amp; Benefits'!$A:$I,4,FALSE)</f>
        <v>1.1200000000000001</v>
      </c>
      <c r="K61" s="141">
        <f t="shared" si="25"/>
        <v>911.6</v>
      </c>
      <c r="L61" s="140">
        <f t="shared" si="21"/>
        <v>2.6739999999999999</v>
      </c>
      <c r="M61" s="142">
        <f>'2025-26 Salary &amp; Benefits'!$E$6</f>
        <v>78209</v>
      </c>
      <c r="N61" s="142">
        <f>'2025-26 Salary &amp; Benefits'!$F$6</f>
        <v>80164</v>
      </c>
      <c r="O61" s="9">
        <f t="shared" si="26"/>
        <v>234226.57</v>
      </c>
      <c r="P61" s="9">
        <f t="shared" si="27"/>
        <v>5854.9899999999907</v>
      </c>
      <c r="Q61" s="9">
        <f>'2025-26 Salary &amp; Benefits'!G$6</f>
        <v>15997.68</v>
      </c>
      <c r="R61" s="143">
        <f>'2025-26 Salary &amp; Benefits'!H$6</f>
        <v>0.16020000000000001</v>
      </c>
      <c r="S61" s="143">
        <f>'2025-26 Salary &amp; Benefits'!I$6</f>
        <v>0.15390000000000001</v>
      </c>
      <c r="T61" s="9">
        <f t="shared" si="28"/>
        <v>81201.98</v>
      </c>
      <c r="U61" s="9">
        <f t="shared" si="29"/>
        <v>4001.36</v>
      </c>
      <c r="V61" s="9">
        <f t="shared" si="22"/>
        <v>615.80999999999995</v>
      </c>
      <c r="W61" s="9">
        <f t="shared" si="23"/>
        <v>4617.17</v>
      </c>
      <c r="X61" s="22">
        <f t="shared" si="30"/>
        <v>325900.70999999996</v>
      </c>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row>
    <row r="62" spans="1:159" s="21" customFormat="1">
      <c r="A62" s="77" t="s">
        <v>2256</v>
      </c>
      <c r="B62" s="87" t="s">
        <v>2574</v>
      </c>
      <c r="C62" s="88">
        <v>4474</v>
      </c>
      <c r="D62" s="87" t="s">
        <v>803</v>
      </c>
      <c r="E62" s="107" t="str">
        <f>VLOOKUP($C62,'2024-25 School Level AAFTE'!$C$4:$L$2372,9,FALSE)</f>
        <v>No</v>
      </c>
      <c r="F62" s="95">
        <f>VLOOKUP($C62,'2024-25 School Level AAFTE'!$C$4:$J$2372,8,FALSE)</f>
        <v>1827.32</v>
      </c>
      <c r="G62" s="97">
        <f>IFERROR(IF(E62= "yes",VLOOKUP(C62,Summary!$B:$I,6,0),0),0)</f>
        <v>0</v>
      </c>
      <c r="H62" s="96">
        <f t="shared" si="24"/>
        <v>0</v>
      </c>
      <c r="I62" s="154">
        <f>VLOOKUP($A62,'2025-26 Salary &amp; Benefits'!$A:$I,3,FALSE)</f>
        <v>1.1200000000000001</v>
      </c>
      <c r="J62" s="154">
        <f>VLOOKUP($A62,'2025-26 Salary &amp; Benefits'!$A:$I,4,FALSE)</f>
        <v>1.1200000000000001</v>
      </c>
      <c r="K62" s="141">
        <f t="shared" si="25"/>
        <v>0</v>
      </c>
      <c r="L62" s="140">
        <f t="shared" si="21"/>
        <v>0</v>
      </c>
      <c r="M62" s="142">
        <f>'2025-26 Salary &amp; Benefits'!$E$6</f>
        <v>78209</v>
      </c>
      <c r="N62" s="142">
        <f>'2025-26 Salary &amp; Benefits'!$F$6</f>
        <v>80164</v>
      </c>
      <c r="O62" s="9">
        <f t="shared" si="26"/>
        <v>0</v>
      </c>
      <c r="P62" s="9">
        <f t="shared" si="27"/>
        <v>0</v>
      </c>
      <c r="Q62" s="9">
        <f>'2025-26 Salary &amp; Benefits'!G$6</f>
        <v>15997.68</v>
      </c>
      <c r="R62" s="143">
        <f>'2025-26 Salary &amp; Benefits'!H$6</f>
        <v>0.16020000000000001</v>
      </c>
      <c r="S62" s="143">
        <f>'2025-26 Salary &amp; Benefits'!I$6</f>
        <v>0.15390000000000001</v>
      </c>
      <c r="T62" s="9">
        <f t="shared" si="28"/>
        <v>0</v>
      </c>
      <c r="U62" s="9">
        <f t="shared" si="29"/>
        <v>0</v>
      </c>
      <c r="V62" s="9">
        <f t="shared" si="22"/>
        <v>0</v>
      </c>
      <c r="W62" s="9">
        <f t="shared" si="23"/>
        <v>0</v>
      </c>
      <c r="X62" s="22">
        <f t="shared" si="30"/>
        <v>0</v>
      </c>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row>
    <row r="63" spans="1:159" s="21" customFormat="1">
      <c r="A63" s="77" t="s">
        <v>2256</v>
      </c>
      <c r="B63" s="87" t="s">
        <v>2574</v>
      </c>
      <c r="C63" s="88">
        <v>5037</v>
      </c>
      <c r="D63" s="87" t="s">
        <v>804</v>
      </c>
      <c r="E63" s="107" t="str">
        <f>VLOOKUP($C63,'2024-25 School Level AAFTE'!$C$4:$L$2372,9,FALSE)</f>
        <v>Yes</v>
      </c>
      <c r="F63" s="95">
        <f>VLOOKUP($C63,'2024-25 School Level AAFTE'!$C$4:$J$2372,8,FALSE)</f>
        <v>1555.13</v>
      </c>
      <c r="G63" s="97">
        <f>IFERROR(IF(E63= "yes",VLOOKUP(C63,Summary!$B:$I,6,0),0),0)</f>
        <v>0</v>
      </c>
      <c r="H63" s="96">
        <f t="shared" si="24"/>
        <v>1555.13</v>
      </c>
      <c r="I63" s="154">
        <f>VLOOKUP($A63,'2025-26 Salary &amp; Benefits'!$A:$I,3,FALSE)</f>
        <v>1.1200000000000001</v>
      </c>
      <c r="J63" s="154">
        <f>VLOOKUP($A63,'2025-26 Salary &amp; Benefits'!$A:$I,4,FALSE)</f>
        <v>1.1200000000000001</v>
      </c>
      <c r="K63" s="141">
        <f t="shared" si="25"/>
        <v>1555.13</v>
      </c>
      <c r="L63" s="140">
        <f t="shared" si="21"/>
        <v>4.5620000000000003</v>
      </c>
      <c r="M63" s="142">
        <f>'2025-26 Salary &amp; Benefits'!$E$6</f>
        <v>78209</v>
      </c>
      <c r="N63" s="142">
        <f>'2025-26 Salary &amp; Benefits'!$F$6</f>
        <v>80164</v>
      </c>
      <c r="O63" s="9">
        <f t="shared" si="26"/>
        <v>399604.19</v>
      </c>
      <c r="P63" s="9">
        <f t="shared" si="27"/>
        <v>9988.960000000021</v>
      </c>
      <c r="Q63" s="9">
        <f>'2025-26 Salary &amp; Benefits'!G$6</f>
        <v>15997.68</v>
      </c>
      <c r="R63" s="143">
        <f>'2025-26 Salary &amp; Benefits'!H$6</f>
        <v>0.16020000000000001</v>
      </c>
      <c r="S63" s="143">
        <f>'2025-26 Salary &amp; Benefits'!I$6</f>
        <v>0.15390000000000001</v>
      </c>
      <c r="T63" s="9">
        <f t="shared" si="28"/>
        <v>138535.31</v>
      </c>
      <c r="U63" s="9">
        <f t="shared" si="29"/>
        <v>6826.55</v>
      </c>
      <c r="V63" s="9">
        <f t="shared" si="22"/>
        <v>1050.6099999999999</v>
      </c>
      <c r="W63" s="9">
        <f t="shared" si="23"/>
        <v>7877.16</v>
      </c>
      <c r="X63" s="22">
        <f t="shared" si="30"/>
        <v>556005.62</v>
      </c>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row>
    <row r="64" spans="1:159" s="21" customFormat="1">
      <c r="A64" s="77" t="s">
        <v>2256</v>
      </c>
      <c r="B64" s="87" t="s">
        <v>2574</v>
      </c>
      <c r="C64" s="88">
        <v>5051</v>
      </c>
      <c r="D64" s="87" t="s">
        <v>805</v>
      </c>
      <c r="E64" s="107" t="str">
        <f>VLOOKUP($C64,'2024-25 School Level AAFTE'!$C$4:$L$2372,9,FALSE)</f>
        <v>No</v>
      </c>
      <c r="F64" s="95">
        <f>VLOOKUP($C64,'2024-25 School Level AAFTE'!$C$4:$J$2372,8,FALSE)</f>
        <v>498</v>
      </c>
      <c r="G64" s="97">
        <f>IFERROR(IF(E64= "yes",VLOOKUP(C64,Summary!$B:$I,6,0),0),0)</f>
        <v>0</v>
      </c>
      <c r="H64" s="96">
        <f t="shared" si="24"/>
        <v>0</v>
      </c>
      <c r="I64" s="154">
        <f>VLOOKUP($A64,'2025-26 Salary &amp; Benefits'!$A:$I,3,FALSE)</f>
        <v>1.1200000000000001</v>
      </c>
      <c r="J64" s="154">
        <f>VLOOKUP($A64,'2025-26 Salary &amp; Benefits'!$A:$I,4,FALSE)</f>
        <v>1.1200000000000001</v>
      </c>
      <c r="K64" s="141">
        <f t="shared" si="25"/>
        <v>0</v>
      </c>
      <c r="L64" s="140">
        <f t="shared" si="21"/>
        <v>0</v>
      </c>
      <c r="M64" s="142">
        <f>'2025-26 Salary &amp; Benefits'!$E$6</f>
        <v>78209</v>
      </c>
      <c r="N64" s="142">
        <f>'2025-26 Salary &amp; Benefits'!$F$6</f>
        <v>80164</v>
      </c>
      <c r="O64" s="9">
        <f t="shared" si="26"/>
        <v>0</v>
      </c>
      <c r="P64" s="9">
        <f t="shared" si="27"/>
        <v>0</v>
      </c>
      <c r="Q64" s="9">
        <f>'2025-26 Salary &amp; Benefits'!G$6</f>
        <v>15997.68</v>
      </c>
      <c r="R64" s="143">
        <f>'2025-26 Salary &amp; Benefits'!H$6</f>
        <v>0.16020000000000001</v>
      </c>
      <c r="S64" s="143">
        <f>'2025-26 Salary &amp; Benefits'!I$6</f>
        <v>0.15390000000000001</v>
      </c>
      <c r="T64" s="9">
        <f t="shared" si="28"/>
        <v>0</v>
      </c>
      <c r="U64" s="9">
        <f t="shared" si="29"/>
        <v>0</v>
      </c>
      <c r="V64" s="9">
        <f t="shared" si="22"/>
        <v>0</v>
      </c>
      <c r="W64" s="9">
        <f t="shared" si="23"/>
        <v>0</v>
      </c>
      <c r="X64" s="22">
        <f t="shared" si="30"/>
        <v>0</v>
      </c>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row>
    <row r="65" spans="1:159" s="21" customFormat="1">
      <c r="A65" s="77" t="s">
        <v>2256</v>
      </c>
      <c r="B65" s="87" t="s">
        <v>2574</v>
      </c>
      <c r="C65" s="88">
        <v>5082</v>
      </c>
      <c r="D65" s="87" t="s">
        <v>806</v>
      </c>
      <c r="E65" s="107" t="str">
        <f>VLOOKUP($C65,'2024-25 School Level AAFTE'!$C$4:$L$2372,9,FALSE)</f>
        <v>Yes</v>
      </c>
      <c r="F65" s="95">
        <f>VLOOKUP($C65,'2024-25 School Level AAFTE'!$C$4:$J$2372,8,FALSE)</f>
        <v>331.78</v>
      </c>
      <c r="G65" s="97">
        <f>IFERROR(IF(E65= "yes",VLOOKUP(C65,Summary!$B:$I,6,0),0),0)</f>
        <v>0</v>
      </c>
      <c r="H65" s="96">
        <f t="shared" si="24"/>
        <v>331.78</v>
      </c>
      <c r="I65" s="154">
        <f>VLOOKUP($A65,'2025-26 Salary &amp; Benefits'!$A:$I,3,FALSE)</f>
        <v>1.1200000000000001</v>
      </c>
      <c r="J65" s="154">
        <f>VLOOKUP($A65,'2025-26 Salary &amp; Benefits'!$A:$I,4,FALSE)</f>
        <v>1.1200000000000001</v>
      </c>
      <c r="K65" s="141">
        <f t="shared" si="25"/>
        <v>331.78</v>
      </c>
      <c r="L65" s="140">
        <f t="shared" si="21"/>
        <v>0.97299999999999998</v>
      </c>
      <c r="M65" s="142">
        <f>'2025-26 Salary &amp; Benefits'!$E$6</f>
        <v>78209</v>
      </c>
      <c r="N65" s="142">
        <f>'2025-26 Salary &amp; Benefits'!$F$6</f>
        <v>80164</v>
      </c>
      <c r="O65" s="9">
        <f t="shared" si="26"/>
        <v>85229.04</v>
      </c>
      <c r="P65" s="9">
        <f t="shared" si="27"/>
        <v>2130.4800000000105</v>
      </c>
      <c r="Q65" s="9">
        <f>'2025-26 Salary &amp; Benefits'!G$6</f>
        <v>15997.68</v>
      </c>
      <c r="R65" s="143">
        <f>'2025-26 Salary &amp; Benefits'!H$6</f>
        <v>0.16020000000000001</v>
      </c>
      <c r="S65" s="143">
        <f>'2025-26 Salary &amp; Benefits'!I$6</f>
        <v>0.15390000000000001</v>
      </c>
      <c r="T65" s="9">
        <f t="shared" si="28"/>
        <v>29547.32</v>
      </c>
      <c r="U65" s="9">
        <f t="shared" si="29"/>
        <v>1455.99</v>
      </c>
      <c r="V65" s="9">
        <f t="shared" si="22"/>
        <v>224.08</v>
      </c>
      <c r="W65" s="9">
        <f t="shared" si="23"/>
        <v>1680.07</v>
      </c>
      <c r="X65" s="22">
        <f t="shared" si="30"/>
        <v>118586.91</v>
      </c>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row>
    <row r="66" spans="1:159" s="21" customFormat="1">
      <c r="A66" s="77" t="s">
        <v>2256</v>
      </c>
      <c r="B66" s="87" t="s">
        <v>2574</v>
      </c>
      <c r="C66" s="88">
        <v>5522</v>
      </c>
      <c r="D66" s="87" t="s">
        <v>2935</v>
      </c>
      <c r="E66" s="107" t="str">
        <f>VLOOKUP($C66,'2024-25 School Level AAFTE'!$C$4:$L$2372,9,FALSE)</f>
        <v>Yes</v>
      </c>
      <c r="F66" s="95">
        <f>VLOOKUP($C66,'2024-25 School Level AAFTE'!$C$4:$J$2372,8,FALSE)</f>
        <v>86.81</v>
      </c>
      <c r="G66" s="97">
        <f>IFERROR(IF(E66= "yes",VLOOKUP(C66,Summary!$B:$I,6,0),0),0)</f>
        <v>0</v>
      </c>
      <c r="H66" s="96">
        <f t="shared" si="24"/>
        <v>86.81</v>
      </c>
      <c r="I66" s="154">
        <f>VLOOKUP($A66,'2025-26 Salary &amp; Benefits'!$A:$I,3,FALSE)</f>
        <v>1.1200000000000001</v>
      </c>
      <c r="J66" s="154">
        <f>VLOOKUP($A66,'2025-26 Salary &amp; Benefits'!$A:$I,4,FALSE)</f>
        <v>1.1200000000000001</v>
      </c>
      <c r="K66" s="141">
        <f t="shared" si="25"/>
        <v>86.81</v>
      </c>
      <c r="L66" s="140">
        <f t="shared" si="21"/>
        <v>0.255</v>
      </c>
      <c r="M66" s="142">
        <f>'2025-26 Salary &amp; Benefits'!$E$6</f>
        <v>78209</v>
      </c>
      <c r="N66" s="142">
        <f>'2025-26 Salary &amp; Benefits'!$F$6</f>
        <v>80164</v>
      </c>
      <c r="O66" s="9">
        <f t="shared" si="26"/>
        <v>22336.49</v>
      </c>
      <c r="P66" s="9">
        <f t="shared" si="27"/>
        <v>558.34999999999854</v>
      </c>
      <c r="Q66" s="9">
        <f>'2025-26 Salary &amp; Benefits'!G$6</f>
        <v>15997.68</v>
      </c>
      <c r="R66" s="143">
        <f>'2025-26 Salary &amp; Benefits'!H$6</f>
        <v>0.16020000000000001</v>
      </c>
      <c r="S66" s="143">
        <f>'2025-26 Salary &amp; Benefits'!I$6</f>
        <v>0.15390000000000001</v>
      </c>
      <c r="T66" s="9">
        <f t="shared" si="28"/>
        <v>7743.64</v>
      </c>
      <c r="U66" s="9">
        <f t="shared" si="29"/>
        <v>381.58</v>
      </c>
      <c r="V66" s="9">
        <f t="shared" si="22"/>
        <v>58.73</v>
      </c>
      <c r="W66" s="9">
        <f t="shared" si="23"/>
        <v>440.31</v>
      </c>
      <c r="X66" s="22">
        <f t="shared" si="30"/>
        <v>31078.79</v>
      </c>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row>
    <row r="67" spans="1:159" s="21" customFormat="1">
      <c r="A67" s="77" t="s">
        <v>2256</v>
      </c>
      <c r="B67" s="87" t="s">
        <v>2574</v>
      </c>
      <c r="C67" s="88">
        <v>5610</v>
      </c>
      <c r="D67" s="87" t="s">
        <v>2949</v>
      </c>
      <c r="E67" s="107" t="str">
        <f>VLOOKUP($C67,'2024-25 School Level AAFTE'!$C$4:$L$2372,9,FALSE)</f>
        <v>No</v>
      </c>
      <c r="F67" s="95">
        <f>VLOOKUP($C67,'2024-25 School Level AAFTE'!$C$4:$J$2372,8,FALSE)</f>
        <v>411.56</v>
      </c>
      <c r="G67" s="97">
        <f>IFERROR(IF(E67= "yes",VLOOKUP(C67,Summary!$B:$I,6,0),0),0)</f>
        <v>0</v>
      </c>
      <c r="H67" s="96">
        <f t="shared" si="24"/>
        <v>0</v>
      </c>
      <c r="I67" s="154">
        <f>VLOOKUP($A67,'2025-26 Salary &amp; Benefits'!$A:$I,3,FALSE)</f>
        <v>1.1200000000000001</v>
      </c>
      <c r="J67" s="154">
        <f>VLOOKUP($A67,'2025-26 Salary &amp; Benefits'!$A:$I,4,FALSE)</f>
        <v>1.1200000000000001</v>
      </c>
      <c r="K67" s="141">
        <f t="shared" si="25"/>
        <v>0</v>
      </c>
      <c r="L67" s="140">
        <f t="shared" si="21"/>
        <v>0</v>
      </c>
      <c r="M67" s="142">
        <f>'2025-26 Salary &amp; Benefits'!$E$6</f>
        <v>78209</v>
      </c>
      <c r="N67" s="142">
        <f>'2025-26 Salary &amp; Benefits'!$F$6</f>
        <v>80164</v>
      </c>
      <c r="O67" s="9">
        <f t="shared" si="26"/>
        <v>0</v>
      </c>
      <c r="P67" s="9">
        <f t="shared" si="27"/>
        <v>0</v>
      </c>
      <c r="Q67" s="9">
        <f>'2025-26 Salary &amp; Benefits'!G$6</f>
        <v>15997.68</v>
      </c>
      <c r="R67" s="143">
        <f>'2025-26 Salary &amp; Benefits'!H$6</f>
        <v>0.16020000000000001</v>
      </c>
      <c r="S67" s="143">
        <f>'2025-26 Salary &amp; Benefits'!I$6</f>
        <v>0.15390000000000001</v>
      </c>
      <c r="T67" s="9">
        <f t="shared" si="28"/>
        <v>0</v>
      </c>
      <c r="U67" s="9">
        <f t="shared" si="29"/>
        <v>0</v>
      </c>
      <c r="V67" s="9">
        <f t="shared" si="22"/>
        <v>0</v>
      </c>
      <c r="W67" s="9">
        <f t="shared" si="23"/>
        <v>0</v>
      </c>
      <c r="X67" s="22">
        <f t="shared" si="30"/>
        <v>0</v>
      </c>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row>
    <row r="68" spans="1:159" s="21" customFormat="1">
      <c r="A68" s="77" t="s">
        <v>2256</v>
      </c>
      <c r="B68" s="87" t="s">
        <v>2574</v>
      </c>
      <c r="C68" s="88">
        <v>5717</v>
      </c>
      <c r="D68" s="87" t="s">
        <v>3057</v>
      </c>
      <c r="E68" s="107" t="str">
        <f>VLOOKUP($C68,'2024-25 School Level AAFTE'!$C$4:$L$2372,9,FALSE)</f>
        <v>No</v>
      </c>
      <c r="F68" s="95">
        <f>VLOOKUP($C68,'2024-25 School Level AAFTE'!$C$4:$J$2372,8,FALSE)</f>
        <v>603.91999999999996</v>
      </c>
      <c r="G68" s="97">
        <f>IFERROR(IF(E68= "yes",VLOOKUP(C68,Summary!$B:$I,6,0),0),0)</f>
        <v>0</v>
      </c>
      <c r="H68" s="96">
        <f t="shared" si="24"/>
        <v>0</v>
      </c>
      <c r="I68" s="154">
        <f>VLOOKUP($A68,'2025-26 Salary &amp; Benefits'!$A:$I,3,FALSE)</f>
        <v>1.1200000000000001</v>
      </c>
      <c r="J68" s="154">
        <f>VLOOKUP($A68,'2025-26 Salary &amp; Benefits'!$A:$I,4,FALSE)</f>
        <v>1.1200000000000001</v>
      </c>
      <c r="K68" s="141">
        <f t="shared" si="25"/>
        <v>0</v>
      </c>
      <c r="L68" s="140">
        <f t="shared" si="21"/>
        <v>0</v>
      </c>
      <c r="M68" s="142">
        <f>'2025-26 Salary &amp; Benefits'!$E$6</f>
        <v>78209</v>
      </c>
      <c r="N68" s="142">
        <f>'2025-26 Salary &amp; Benefits'!$F$6</f>
        <v>80164</v>
      </c>
      <c r="O68" s="9">
        <f t="shared" si="26"/>
        <v>0</v>
      </c>
      <c r="P68" s="9">
        <f t="shared" si="27"/>
        <v>0</v>
      </c>
      <c r="Q68" s="9">
        <f>'2025-26 Salary &amp; Benefits'!G$6</f>
        <v>15997.68</v>
      </c>
      <c r="R68" s="143">
        <f>'2025-26 Salary &amp; Benefits'!H$6</f>
        <v>0.16020000000000001</v>
      </c>
      <c r="S68" s="143">
        <f>'2025-26 Salary &amp; Benefits'!I$6</f>
        <v>0.15390000000000001</v>
      </c>
      <c r="T68" s="9">
        <f t="shared" si="28"/>
        <v>0</v>
      </c>
      <c r="U68" s="9">
        <f t="shared" si="29"/>
        <v>0</v>
      </c>
      <c r="V68" s="9">
        <f t="shared" si="22"/>
        <v>0</v>
      </c>
      <c r="W68" s="9">
        <f t="shared" si="23"/>
        <v>0</v>
      </c>
      <c r="X68" s="22">
        <f t="shared" si="30"/>
        <v>0</v>
      </c>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row>
    <row r="69" spans="1:159" s="21" customFormat="1">
      <c r="A69" s="77" t="s">
        <v>2256</v>
      </c>
      <c r="B69" s="87" t="s">
        <v>2574</v>
      </c>
      <c r="C69" s="88">
        <v>5733</v>
      </c>
      <c r="D69" s="87" t="s">
        <v>791</v>
      </c>
      <c r="E69" s="107" t="str">
        <f>VLOOKUP($C69,'2024-25 School Level AAFTE'!$C$4:$L$2372,9,FALSE)</f>
        <v>Yes</v>
      </c>
      <c r="F69" s="95">
        <f>VLOOKUP($C69,'2024-25 School Level AAFTE'!$C$4:$J$2372,8,FALSE)</f>
        <v>501.79</v>
      </c>
      <c r="G69" s="97">
        <f>IFERROR(IF(E69= "yes",VLOOKUP(C69,Summary!$B:$I,6,0),0),0)</f>
        <v>0</v>
      </c>
      <c r="H69" s="96">
        <f t="shared" si="24"/>
        <v>501.79</v>
      </c>
      <c r="I69" s="154">
        <f>VLOOKUP($A69,'2025-26 Salary &amp; Benefits'!$A:$I,3,FALSE)</f>
        <v>1.1200000000000001</v>
      </c>
      <c r="J69" s="154">
        <f>VLOOKUP($A69,'2025-26 Salary &amp; Benefits'!$A:$I,4,FALSE)</f>
        <v>1.1200000000000001</v>
      </c>
      <c r="K69" s="141">
        <f t="shared" si="25"/>
        <v>501.79</v>
      </c>
      <c r="L69" s="140">
        <f t="shared" si="21"/>
        <v>1.472</v>
      </c>
      <c r="M69" s="142">
        <f>'2025-26 Salary &amp; Benefits'!$E$6</f>
        <v>78209</v>
      </c>
      <c r="N69" s="142">
        <f>'2025-26 Salary &amp; Benefits'!$F$6</f>
        <v>80164</v>
      </c>
      <c r="O69" s="9">
        <f t="shared" si="26"/>
        <v>128938.49</v>
      </c>
      <c r="P69" s="9">
        <f t="shared" si="27"/>
        <v>3223.089999999982</v>
      </c>
      <c r="Q69" s="9">
        <f>'2025-26 Salary &amp; Benefits'!G$6</f>
        <v>15997.68</v>
      </c>
      <c r="R69" s="143">
        <f>'2025-26 Salary &amp; Benefits'!H$6</f>
        <v>0.16020000000000001</v>
      </c>
      <c r="S69" s="143">
        <f>'2025-26 Salary &amp; Benefits'!I$6</f>
        <v>0.15390000000000001</v>
      </c>
      <c r="T69" s="9">
        <f t="shared" si="28"/>
        <v>44700.56</v>
      </c>
      <c r="U69" s="9">
        <f t="shared" si="29"/>
        <v>2202.69</v>
      </c>
      <c r="V69" s="9">
        <f t="shared" si="22"/>
        <v>338.99</v>
      </c>
      <c r="W69" s="9">
        <f t="shared" si="23"/>
        <v>2541.6800000000003</v>
      </c>
      <c r="X69" s="22">
        <f t="shared" si="30"/>
        <v>179403.81999999995</v>
      </c>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row>
    <row r="70" spans="1:159" s="21" customFormat="1">
      <c r="A70" s="77" t="s">
        <v>2268</v>
      </c>
      <c r="B70" s="87" t="s">
        <v>2575</v>
      </c>
      <c r="C70" s="88">
        <v>1699</v>
      </c>
      <c r="D70" s="87" t="s">
        <v>1005</v>
      </c>
      <c r="E70" s="107" t="str">
        <f>VLOOKUP($C70,'2024-25 School Level AAFTE'!$C$4:$L$2372,9,FALSE)</f>
        <v>No</v>
      </c>
      <c r="F70" s="95">
        <f>VLOOKUP($C70,'2024-25 School Level AAFTE'!$C$4:$J$2372,8,FALSE)</f>
        <v>179.94</v>
      </c>
      <c r="G70" s="97">
        <f>IFERROR(IF(E70= "yes",VLOOKUP(C70,Summary!$B:$I,6,0),0),0)</f>
        <v>0</v>
      </c>
      <c r="H70" s="96">
        <f t="shared" si="24"/>
        <v>0</v>
      </c>
      <c r="I70" s="154">
        <f>VLOOKUP($A70,'2025-26 Salary &amp; Benefits'!$A:$I,3,FALSE)</f>
        <v>1.18</v>
      </c>
      <c r="J70" s="154">
        <f>VLOOKUP($A70,'2025-26 Salary &amp; Benefits'!$A:$I,4,FALSE)</f>
        <v>1.22</v>
      </c>
      <c r="K70" s="141">
        <f t="shared" si="25"/>
        <v>0</v>
      </c>
      <c r="L70" s="140">
        <f t="shared" si="21"/>
        <v>0</v>
      </c>
      <c r="M70" s="142">
        <f>'2025-26 Salary &amp; Benefits'!$E$6</f>
        <v>78209</v>
      </c>
      <c r="N70" s="142">
        <f>'2025-26 Salary &amp; Benefits'!$F$6</f>
        <v>80164</v>
      </c>
      <c r="O70" s="9">
        <f t="shared" si="26"/>
        <v>0</v>
      </c>
      <c r="P70" s="9">
        <f t="shared" si="27"/>
        <v>0</v>
      </c>
      <c r="Q70" s="9">
        <f>'2025-26 Salary &amp; Benefits'!G$6</f>
        <v>15997.68</v>
      </c>
      <c r="R70" s="143">
        <f>'2025-26 Salary &amp; Benefits'!H$6</f>
        <v>0.16020000000000001</v>
      </c>
      <c r="S70" s="143">
        <f>'2025-26 Salary &amp; Benefits'!I$6</f>
        <v>0.15390000000000001</v>
      </c>
      <c r="T70" s="9">
        <f t="shared" si="28"/>
        <v>0</v>
      </c>
      <c r="U70" s="9">
        <f t="shared" si="29"/>
        <v>0</v>
      </c>
      <c r="V70" s="9">
        <f t="shared" si="22"/>
        <v>0</v>
      </c>
      <c r="W70" s="9">
        <f t="shared" si="23"/>
        <v>0</v>
      </c>
      <c r="X70" s="22">
        <f t="shared" si="30"/>
        <v>0</v>
      </c>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row>
    <row r="71" spans="1:159" s="21" customFormat="1">
      <c r="A71" s="77" t="s">
        <v>2268</v>
      </c>
      <c r="B71" s="87" t="s">
        <v>2575</v>
      </c>
      <c r="C71" s="88">
        <v>1841</v>
      </c>
      <c r="D71" s="87" t="s">
        <v>1006</v>
      </c>
      <c r="E71" s="107" t="str">
        <f>VLOOKUP($C71,'2024-25 School Level AAFTE'!$C$4:$L$2372,9,FALSE)</f>
        <v>No</v>
      </c>
      <c r="F71" s="95">
        <f>VLOOKUP($C71,'2024-25 School Level AAFTE'!$C$4:$J$2372,8,FALSE)</f>
        <v>57.99</v>
      </c>
      <c r="G71" s="97">
        <f>IFERROR(IF(E71= "yes",VLOOKUP(C71,Summary!$B:$I,6,0),0),0)</f>
        <v>0</v>
      </c>
      <c r="H71" s="96">
        <f t="shared" si="24"/>
        <v>0</v>
      </c>
      <c r="I71" s="154">
        <f>VLOOKUP($A71,'2025-26 Salary &amp; Benefits'!$A:$I,3,FALSE)</f>
        <v>1.18</v>
      </c>
      <c r="J71" s="154">
        <f>VLOOKUP($A71,'2025-26 Salary &amp; Benefits'!$A:$I,4,FALSE)</f>
        <v>1.22</v>
      </c>
      <c r="K71" s="141">
        <f t="shared" si="25"/>
        <v>0</v>
      </c>
      <c r="L71" s="140">
        <f t="shared" si="21"/>
        <v>0</v>
      </c>
      <c r="M71" s="142">
        <f>'2025-26 Salary &amp; Benefits'!$E$6</f>
        <v>78209</v>
      </c>
      <c r="N71" s="142">
        <f>'2025-26 Salary &amp; Benefits'!$F$6</f>
        <v>80164</v>
      </c>
      <c r="O71" s="9">
        <f t="shared" si="26"/>
        <v>0</v>
      </c>
      <c r="P71" s="9">
        <f t="shared" si="27"/>
        <v>0</v>
      </c>
      <c r="Q71" s="9">
        <f>'2025-26 Salary &amp; Benefits'!G$6</f>
        <v>15997.68</v>
      </c>
      <c r="R71" s="143">
        <f>'2025-26 Salary &amp; Benefits'!H$6</f>
        <v>0.16020000000000001</v>
      </c>
      <c r="S71" s="143">
        <f>'2025-26 Salary &amp; Benefits'!I$6</f>
        <v>0.15390000000000001</v>
      </c>
      <c r="T71" s="9">
        <f t="shared" si="28"/>
        <v>0</v>
      </c>
      <c r="U71" s="9">
        <f t="shared" si="29"/>
        <v>0</v>
      </c>
      <c r="V71" s="9">
        <f t="shared" si="22"/>
        <v>0</v>
      </c>
      <c r="W71" s="9">
        <f t="shared" si="23"/>
        <v>0</v>
      </c>
      <c r="X71" s="22">
        <f t="shared" si="30"/>
        <v>0</v>
      </c>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row>
    <row r="72" spans="1:159" s="21" customFormat="1">
      <c r="A72" s="77" t="s">
        <v>2268</v>
      </c>
      <c r="B72" s="87" t="s">
        <v>2575</v>
      </c>
      <c r="C72" s="88">
        <v>1935</v>
      </c>
      <c r="D72" s="87" t="s">
        <v>1007</v>
      </c>
      <c r="E72" s="107" t="str">
        <f>VLOOKUP($C72,'2024-25 School Level AAFTE'!$C$4:$L$2372,9,FALSE)</f>
        <v>No</v>
      </c>
      <c r="F72" s="95">
        <f>VLOOKUP($C72,'2024-25 School Level AAFTE'!$C$4:$J$2372,8,FALSE)</f>
        <v>66.3</v>
      </c>
      <c r="G72" s="97">
        <f>IFERROR(IF(E72= "yes",VLOOKUP(C72,Summary!$B:$I,6,0),0),0)</f>
        <v>0</v>
      </c>
      <c r="H72" s="96">
        <f t="shared" si="24"/>
        <v>0</v>
      </c>
      <c r="I72" s="154">
        <f>VLOOKUP($A72,'2025-26 Salary &amp; Benefits'!$A:$I,3,FALSE)</f>
        <v>1.18</v>
      </c>
      <c r="J72" s="154">
        <f>VLOOKUP($A72,'2025-26 Salary &amp; Benefits'!$A:$I,4,FALSE)</f>
        <v>1.22</v>
      </c>
      <c r="K72" s="141">
        <f t="shared" si="25"/>
        <v>0</v>
      </c>
      <c r="L72" s="140">
        <f t="shared" si="21"/>
        <v>0</v>
      </c>
      <c r="M72" s="142">
        <f>'2025-26 Salary &amp; Benefits'!$E$6</f>
        <v>78209</v>
      </c>
      <c r="N72" s="142">
        <f>'2025-26 Salary &amp; Benefits'!$F$6</f>
        <v>80164</v>
      </c>
      <c r="O72" s="9">
        <f t="shared" si="26"/>
        <v>0</v>
      </c>
      <c r="P72" s="9">
        <f t="shared" si="27"/>
        <v>0</v>
      </c>
      <c r="Q72" s="9">
        <f>'2025-26 Salary &amp; Benefits'!G$6</f>
        <v>15997.68</v>
      </c>
      <c r="R72" s="143">
        <f>'2025-26 Salary &amp; Benefits'!H$6</f>
        <v>0.16020000000000001</v>
      </c>
      <c r="S72" s="143">
        <f>'2025-26 Salary &amp; Benefits'!I$6</f>
        <v>0.15390000000000001</v>
      </c>
      <c r="T72" s="9">
        <f t="shared" si="28"/>
        <v>0</v>
      </c>
      <c r="U72" s="9">
        <f t="shared" si="29"/>
        <v>0</v>
      </c>
      <c r="V72" s="9">
        <f t="shared" si="22"/>
        <v>0</v>
      </c>
      <c r="W72" s="9">
        <f t="shared" si="23"/>
        <v>0</v>
      </c>
      <c r="X72" s="22">
        <f t="shared" si="30"/>
        <v>0</v>
      </c>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row>
    <row r="73" spans="1:159" s="21" customFormat="1">
      <c r="A73" s="77" t="s">
        <v>2268</v>
      </c>
      <c r="B73" s="87" t="s">
        <v>2575</v>
      </c>
      <c r="C73" s="88">
        <v>1939</v>
      </c>
      <c r="D73" s="87" t="s">
        <v>1008</v>
      </c>
      <c r="E73" s="107" t="str">
        <f>VLOOKUP($C73,'2024-25 School Level AAFTE'!$C$4:$L$2372,9,FALSE)</f>
        <v>No</v>
      </c>
      <c r="F73" s="95">
        <f>VLOOKUP($C73,'2024-25 School Level AAFTE'!$C$4:$J$2372,8,FALSE)</f>
        <v>5.63</v>
      </c>
      <c r="G73" s="97">
        <f>IFERROR(IF(E73= "yes",VLOOKUP(C73,Summary!$B:$I,6,0),0),0)</f>
        <v>0</v>
      </c>
      <c r="H73" s="96">
        <f t="shared" si="24"/>
        <v>0</v>
      </c>
      <c r="I73" s="154">
        <f>VLOOKUP($A73,'2025-26 Salary &amp; Benefits'!$A:$I,3,FALSE)</f>
        <v>1.18</v>
      </c>
      <c r="J73" s="154">
        <f>VLOOKUP($A73,'2025-26 Salary &amp; Benefits'!$A:$I,4,FALSE)</f>
        <v>1.22</v>
      </c>
      <c r="K73" s="141">
        <f t="shared" si="25"/>
        <v>0</v>
      </c>
      <c r="L73" s="140">
        <f t="shared" si="21"/>
        <v>0</v>
      </c>
      <c r="M73" s="142">
        <f>'2025-26 Salary &amp; Benefits'!$E$6</f>
        <v>78209</v>
      </c>
      <c r="N73" s="142">
        <f>'2025-26 Salary &amp; Benefits'!$F$6</f>
        <v>80164</v>
      </c>
      <c r="O73" s="9">
        <f t="shared" si="26"/>
        <v>0</v>
      </c>
      <c r="P73" s="9">
        <f t="shared" si="27"/>
        <v>0</v>
      </c>
      <c r="Q73" s="9">
        <f>'2025-26 Salary &amp; Benefits'!G$6</f>
        <v>15997.68</v>
      </c>
      <c r="R73" s="143">
        <f>'2025-26 Salary &amp; Benefits'!H$6</f>
        <v>0.16020000000000001</v>
      </c>
      <c r="S73" s="143">
        <f>'2025-26 Salary &amp; Benefits'!I$6</f>
        <v>0.15390000000000001</v>
      </c>
      <c r="T73" s="9">
        <f t="shared" si="28"/>
        <v>0</v>
      </c>
      <c r="U73" s="9">
        <f t="shared" si="29"/>
        <v>0</v>
      </c>
      <c r="V73" s="9">
        <f t="shared" si="22"/>
        <v>0</v>
      </c>
      <c r="W73" s="9">
        <f t="shared" si="23"/>
        <v>0</v>
      </c>
      <c r="X73" s="22">
        <f t="shared" si="30"/>
        <v>0</v>
      </c>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row>
    <row r="74" spans="1:159" s="21" customFormat="1">
      <c r="A74" s="77" t="s">
        <v>2268</v>
      </c>
      <c r="B74" s="87" t="s">
        <v>2575</v>
      </c>
      <c r="C74" s="88">
        <v>2395</v>
      </c>
      <c r="D74" s="87" t="s">
        <v>1009</v>
      </c>
      <c r="E74" s="107" t="str">
        <f>VLOOKUP($C74,'2024-25 School Level AAFTE'!$C$4:$L$2372,9,FALSE)</f>
        <v>No</v>
      </c>
      <c r="F74" s="95">
        <f>VLOOKUP($C74,'2024-25 School Level AAFTE'!$C$4:$J$2372,8,FALSE)</f>
        <v>1199.8400000000001</v>
      </c>
      <c r="G74" s="97">
        <f>IFERROR(IF(E74= "yes",VLOOKUP(C74,Summary!$B:$I,6,0),0),0)</f>
        <v>0</v>
      </c>
      <c r="H74" s="96">
        <f t="shared" ref="H74:H136" si="31">IF(E74= "yes", F74,0)</f>
        <v>0</v>
      </c>
      <c r="I74" s="154">
        <f>VLOOKUP($A74,'2025-26 Salary &amp; Benefits'!$A:$I,3,FALSE)</f>
        <v>1.18</v>
      </c>
      <c r="J74" s="154">
        <f>VLOOKUP($A74,'2025-26 Salary &amp; Benefits'!$A:$I,4,FALSE)</f>
        <v>1.22</v>
      </c>
      <c r="K74" s="141">
        <f t="shared" ref="K74:K136" si="32">IF(G74&gt;0,G74,H74)</f>
        <v>0</v>
      </c>
      <c r="L74" s="140">
        <f t="shared" ref="L74:L136" si="33">ROUND((($K74*1.1*36)/15)/900,3)</f>
        <v>0</v>
      </c>
      <c r="M74" s="142">
        <f>'2025-26 Salary &amp; Benefits'!$E$6</f>
        <v>78209</v>
      </c>
      <c r="N74" s="142">
        <f>'2025-26 Salary &amp; Benefits'!$F$6</f>
        <v>80164</v>
      </c>
      <c r="O74" s="9">
        <f t="shared" ref="O74:O136" si="34">ROUND($I74*$M74*$L74,2)</f>
        <v>0</v>
      </c>
      <c r="P74" s="9">
        <f t="shared" ref="P74:P136" si="35">ROUND($J74*$N74*$L74,2)-O74</f>
        <v>0</v>
      </c>
      <c r="Q74" s="9">
        <f>'2025-26 Salary &amp; Benefits'!G$6</f>
        <v>15997.68</v>
      </c>
      <c r="R74" s="143">
        <f>'2025-26 Salary &amp; Benefits'!H$6</f>
        <v>0.16020000000000001</v>
      </c>
      <c r="S74" s="143">
        <f>'2025-26 Salary &amp; Benefits'!I$6</f>
        <v>0.15390000000000001</v>
      </c>
      <c r="T74" s="9">
        <f t="shared" ref="T74:T136" si="36">ROUND(O74*R74+P74*S74+L74*Q74,2)</f>
        <v>0</v>
      </c>
      <c r="U74" s="9">
        <f t="shared" ref="U74:U136" si="37">ROUND((($N74*$J74*$L74)/180)*3,2)</f>
        <v>0</v>
      </c>
      <c r="V74" s="9">
        <f t="shared" ref="V74:V136" si="38">ROUND(U74*S74,2)</f>
        <v>0</v>
      </c>
      <c r="W74" s="9">
        <f t="shared" ref="W74:W136" si="39">SUM(U74:V74)</f>
        <v>0</v>
      </c>
      <c r="X74" s="22">
        <f t="shared" ref="X74:X136" si="40">SUM(T74,O74:P74,W74)</f>
        <v>0</v>
      </c>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row>
    <row r="75" spans="1:159" s="21" customFormat="1">
      <c r="A75" s="77" t="s">
        <v>2268</v>
      </c>
      <c r="B75" s="87" t="s">
        <v>2575</v>
      </c>
      <c r="C75" s="88">
        <v>3043</v>
      </c>
      <c r="D75" s="87" t="s">
        <v>3174</v>
      </c>
      <c r="E75" s="107" t="str">
        <f>VLOOKUP($C75,'2024-25 School Level AAFTE'!$C$4:$L$2372,9,FALSE)</f>
        <v>No</v>
      </c>
      <c r="F75" s="95">
        <f>VLOOKUP($C75,'2024-25 School Level AAFTE'!$C$4:$J$2372,8,FALSE)</f>
        <v>331.91</v>
      </c>
      <c r="G75" s="97">
        <f>IFERROR(IF(E75= "yes",VLOOKUP(C75,Summary!$B:$I,6,0),0),0)</f>
        <v>0</v>
      </c>
      <c r="H75" s="96">
        <f t="shared" si="31"/>
        <v>0</v>
      </c>
      <c r="I75" s="154">
        <f>VLOOKUP($A75,'2025-26 Salary &amp; Benefits'!$A:$I,3,FALSE)</f>
        <v>1.18</v>
      </c>
      <c r="J75" s="154">
        <f>VLOOKUP($A75,'2025-26 Salary &amp; Benefits'!$A:$I,4,FALSE)</f>
        <v>1.22</v>
      </c>
      <c r="K75" s="141">
        <f t="shared" si="32"/>
        <v>0</v>
      </c>
      <c r="L75" s="140">
        <f t="shared" si="33"/>
        <v>0</v>
      </c>
      <c r="M75" s="142">
        <f>'2025-26 Salary &amp; Benefits'!$E$6</f>
        <v>78209</v>
      </c>
      <c r="N75" s="142">
        <f>'2025-26 Salary &amp; Benefits'!$F$6</f>
        <v>80164</v>
      </c>
      <c r="O75" s="9">
        <f t="shared" si="34"/>
        <v>0</v>
      </c>
      <c r="P75" s="9">
        <f t="shared" si="35"/>
        <v>0</v>
      </c>
      <c r="Q75" s="9">
        <f>'2025-26 Salary &amp; Benefits'!G$6</f>
        <v>15997.68</v>
      </c>
      <c r="R75" s="143">
        <f>'2025-26 Salary &amp; Benefits'!H$6</f>
        <v>0.16020000000000001</v>
      </c>
      <c r="S75" s="143">
        <f>'2025-26 Salary &amp; Benefits'!I$6</f>
        <v>0.15390000000000001</v>
      </c>
      <c r="T75" s="9">
        <f t="shared" si="36"/>
        <v>0</v>
      </c>
      <c r="U75" s="9">
        <f t="shared" si="37"/>
        <v>0</v>
      </c>
      <c r="V75" s="9">
        <f t="shared" si="38"/>
        <v>0</v>
      </c>
      <c r="W75" s="9">
        <f t="shared" si="39"/>
        <v>0</v>
      </c>
      <c r="X75" s="22">
        <f t="shared" si="40"/>
        <v>0</v>
      </c>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row>
    <row r="76" spans="1:159" s="21" customFormat="1">
      <c r="A76" s="77" t="s">
        <v>2268</v>
      </c>
      <c r="B76" s="87" t="s">
        <v>2575</v>
      </c>
      <c r="C76" s="88">
        <v>3552</v>
      </c>
      <c r="D76" s="87" t="s">
        <v>1010</v>
      </c>
      <c r="E76" s="107" t="str">
        <f>VLOOKUP($C76,'2024-25 School Level AAFTE'!$C$4:$L$2372,9,FALSE)</f>
        <v>No</v>
      </c>
      <c r="F76" s="95">
        <f>VLOOKUP($C76,'2024-25 School Level AAFTE'!$C$4:$J$2372,8,FALSE)</f>
        <v>340.14</v>
      </c>
      <c r="G76" s="97">
        <f>IFERROR(IF(E76= "yes",VLOOKUP(C76,Summary!$B:$I,6,0),0),0)</f>
        <v>0</v>
      </c>
      <c r="H76" s="96">
        <f t="shared" si="31"/>
        <v>0</v>
      </c>
      <c r="I76" s="154">
        <f>VLOOKUP($A76,'2025-26 Salary &amp; Benefits'!$A:$I,3,FALSE)</f>
        <v>1.18</v>
      </c>
      <c r="J76" s="154">
        <f>VLOOKUP($A76,'2025-26 Salary &amp; Benefits'!$A:$I,4,FALSE)</f>
        <v>1.22</v>
      </c>
      <c r="K76" s="141">
        <f t="shared" si="32"/>
        <v>0</v>
      </c>
      <c r="L76" s="140">
        <f t="shared" si="33"/>
        <v>0</v>
      </c>
      <c r="M76" s="142">
        <f>'2025-26 Salary &amp; Benefits'!$E$6</f>
        <v>78209</v>
      </c>
      <c r="N76" s="142">
        <f>'2025-26 Salary &amp; Benefits'!$F$6</f>
        <v>80164</v>
      </c>
      <c r="O76" s="9">
        <f t="shared" si="34"/>
        <v>0</v>
      </c>
      <c r="P76" s="9">
        <f t="shared" si="35"/>
        <v>0</v>
      </c>
      <c r="Q76" s="9">
        <f>'2025-26 Salary &amp; Benefits'!G$6</f>
        <v>15997.68</v>
      </c>
      <c r="R76" s="143">
        <f>'2025-26 Salary &amp; Benefits'!H$6</f>
        <v>0.16020000000000001</v>
      </c>
      <c r="S76" s="143">
        <f>'2025-26 Salary &amp; Benefits'!I$6</f>
        <v>0.15390000000000001</v>
      </c>
      <c r="T76" s="9">
        <f t="shared" si="36"/>
        <v>0</v>
      </c>
      <c r="U76" s="9">
        <f t="shared" si="37"/>
        <v>0</v>
      </c>
      <c r="V76" s="9">
        <f t="shared" si="38"/>
        <v>0</v>
      </c>
      <c r="W76" s="9">
        <f t="shared" si="39"/>
        <v>0</v>
      </c>
      <c r="X76" s="22">
        <f t="shared" si="40"/>
        <v>0</v>
      </c>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row>
    <row r="77" spans="1:159" s="21" customFormat="1">
      <c r="A77" s="77" t="s">
        <v>2268</v>
      </c>
      <c r="B77" s="87" t="s">
        <v>2575</v>
      </c>
      <c r="C77" s="88">
        <v>4062</v>
      </c>
      <c r="D77" s="87" t="s">
        <v>1011</v>
      </c>
      <c r="E77" s="107" t="str">
        <f>VLOOKUP($C77,'2024-25 School Level AAFTE'!$C$4:$L$2372,9,FALSE)</f>
        <v>No</v>
      </c>
      <c r="F77" s="95">
        <f>VLOOKUP($C77,'2024-25 School Level AAFTE'!$C$4:$J$2372,8,FALSE)</f>
        <v>321.27</v>
      </c>
      <c r="G77" s="97">
        <f>IFERROR(IF(E77= "yes",VLOOKUP(C77,Summary!$B:$I,6,0),0),0)</f>
        <v>0</v>
      </c>
      <c r="H77" s="96">
        <f t="shared" si="31"/>
        <v>0</v>
      </c>
      <c r="I77" s="154">
        <f>VLOOKUP($A77,'2025-26 Salary &amp; Benefits'!$A:$I,3,FALSE)</f>
        <v>1.18</v>
      </c>
      <c r="J77" s="154">
        <f>VLOOKUP($A77,'2025-26 Salary &amp; Benefits'!$A:$I,4,FALSE)</f>
        <v>1.22</v>
      </c>
      <c r="K77" s="141">
        <f t="shared" si="32"/>
        <v>0</v>
      </c>
      <c r="L77" s="140">
        <f t="shared" si="33"/>
        <v>0</v>
      </c>
      <c r="M77" s="142">
        <f>'2025-26 Salary &amp; Benefits'!$E$6</f>
        <v>78209</v>
      </c>
      <c r="N77" s="142">
        <f>'2025-26 Salary &amp; Benefits'!$F$6</f>
        <v>80164</v>
      </c>
      <c r="O77" s="9">
        <f t="shared" si="34"/>
        <v>0</v>
      </c>
      <c r="P77" s="9">
        <f t="shared" si="35"/>
        <v>0</v>
      </c>
      <c r="Q77" s="9">
        <f>'2025-26 Salary &amp; Benefits'!G$6</f>
        <v>15997.68</v>
      </c>
      <c r="R77" s="143">
        <f>'2025-26 Salary &amp; Benefits'!H$6</f>
        <v>0.16020000000000001</v>
      </c>
      <c r="S77" s="143">
        <f>'2025-26 Salary &amp; Benefits'!I$6</f>
        <v>0.15390000000000001</v>
      </c>
      <c r="T77" s="9">
        <f t="shared" si="36"/>
        <v>0</v>
      </c>
      <c r="U77" s="9">
        <f t="shared" si="37"/>
        <v>0</v>
      </c>
      <c r="V77" s="9">
        <f t="shared" si="38"/>
        <v>0</v>
      </c>
      <c r="W77" s="9">
        <f t="shared" si="39"/>
        <v>0</v>
      </c>
      <c r="X77" s="22">
        <f t="shared" si="40"/>
        <v>0</v>
      </c>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row>
    <row r="78" spans="1:159" s="21" customFormat="1">
      <c r="A78" s="77" t="s">
        <v>2268</v>
      </c>
      <c r="B78" s="87" t="s">
        <v>2575</v>
      </c>
      <c r="C78" s="88">
        <v>4505</v>
      </c>
      <c r="D78" s="87" t="s">
        <v>1012</v>
      </c>
      <c r="E78" s="107" t="str">
        <f>VLOOKUP($C78,'2024-25 School Level AAFTE'!$C$4:$L$2372,9,FALSE)</f>
        <v>No</v>
      </c>
      <c r="F78" s="95">
        <f>VLOOKUP($C78,'2024-25 School Level AAFTE'!$C$4:$J$2372,8,FALSE)</f>
        <v>484.11</v>
      </c>
      <c r="G78" s="97">
        <f>IFERROR(IF(E78= "yes",VLOOKUP(C78,Summary!$B:$I,6,0),0),0)</f>
        <v>0</v>
      </c>
      <c r="H78" s="96">
        <f t="shared" si="31"/>
        <v>0</v>
      </c>
      <c r="I78" s="154">
        <f>VLOOKUP($A78,'2025-26 Salary &amp; Benefits'!$A:$I,3,FALSE)</f>
        <v>1.18</v>
      </c>
      <c r="J78" s="154">
        <f>VLOOKUP($A78,'2025-26 Salary &amp; Benefits'!$A:$I,4,FALSE)</f>
        <v>1.22</v>
      </c>
      <c r="K78" s="141">
        <f t="shared" si="32"/>
        <v>0</v>
      </c>
      <c r="L78" s="140">
        <f t="shared" si="33"/>
        <v>0</v>
      </c>
      <c r="M78" s="142">
        <f>'2025-26 Salary &amp; Benefits'!$E$6</f>
        <v>78209</v>
      </c>
      <c r="N78" s="142">
        <f>'2025-26 Salary &amp; Benefits'!$F$6</f>
        <v>80164</v>
      </c>
      <c r="O78" s="9">
        <f t="shared" si="34"/>
        <v>0</v>
      </c>
      <c r="P78" s="9">
        <f t="shared" si="35"/>
        <v>0</v>
      </c>
      <c r="Q78" s="9">
        <f>'2025-26 Salary &amp; Benefits'!G$6</f>
        <v>15997.68</v>
      </c>
      <c r="R78" s="143">
        <f>'2025-26 Salary &amp; Benefits'!H$6</f>
        <v>0.16020000000000001</v>
      </c>
      <c r="S78" s="143">
        <f>'2025-26 Salary &amp; Benefits'!I$6</f>
        <v>0.15390000000000001</v>
      </c>
      <c r="T78" s="9">
        <f t="shared" si="36"/>
        <v>0</v>
      </c>
      <c r="U78" s="9">
        <f t="shared" si="37"/>
        <v>0</v>
      </c>
      <c r="V78" s="9">
        <f t="shared" si="38"/>
        <v>0</v>
      </c>
      <c r="W78" s="9">
        <f t="shared" si="39"/>
        <v>0</v>
      </c>
      <c r="X78" s="22">
        <f t="shared" si="40"/>
        <v>0</v>
      </c>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row>
    <row r="79" spans="1:159" s="21" customFormat="1">
      <c r="A79" s="77" t="s">
        <v>2268</v>
      </c>
      <c r="B79" s="87" t="s">
        <v>2575</v>
      </c>
      <c r="C79" s="88">
        <v>4542</v>
      </c>
      <c r="D79" s="87" t="s">
        <v>1013</v>
      </c>
      <c r="E79" s="107" t="str">
        <f>VLOOKUP($C79,'2024-25 School Level AAFTE'!$C$4:$L$2372,9,FALSE)</f>
        <v>No</v>
      </c>
      <c r="F79" s="95">
        <f>VLOOKUP($C79,'2024-25 School Level AAFTE'!$C$4:$J$2372,8,FALSE)</f>
        <v>465.11</v>
      </c>
      <c r="G79" s="97">
        <f>IFERROR(IF(E79= "yes",VLOOKUP(C79,Summary!$B:$I,6,0),0),0)</f>
        <v>0</v>
      </c>
      <c r="H79" s="96">
        <f t="shared" si="31"/>
        <v>0</v>
      </c>
      <c r="I79" s="154">
        <f>VLOOKUP($A79,'2025-26 Salary &amp; Benefits'!$A:$I,3,FALSE)</f>
        <v>1.18</v>
      </c>
      <c r="J79" s="154">
        <f>VLOOKUP($A79,'2025-26 Salary &amp; Benefits'!$A:$I,4,FALSE)</f>
        <v>1.22</v>
      </c>
      <c r="K79" s="141">
        <f t="shared" si="32"/>
        <v>0</v>
      </c>
      <c r="L79" s="140">
        <f t="shared" si="33"/>
        <v>0</v>
      </c>
      <c r="M79" s="142">
        <f>'2025-26 Salary &amp; Benefits'!$E$6</f>
        <v>78209</v>
      </c>
      <c r="N79" s="142">
        <f>'2025-26 Salary &amp; Benefits'!$F$6</f>
        <v>80164</v>
      </c>
      <c r="O79" s="9">
        <f t="shared" si="34"/>
        <v>0</v>
      </c>
      <c r="P79" s="9">
        <f t="shared" si="35"/>
        <v>0</v>
      </c>
      <c r="Q79" s="9">
        <f>'2025-26 Salary &amp; Benefits'!G$6</f>
        <v>15997.68</v>
      </c>
      <c r="R79" s="143">
        <f>'2025-26 Salary &amp; Benefits'!H$6</f>
        <v>0.16020000000000001</v>
      </c>
      <c r="S79" s="143">
        <f>'2025-26 Salary &amp; Benefits'!I$6</f>
        <v>0.15390000000000001</v>
      </c>
      <c r="T79" s="9">
        <f t="shared" si="36"/>
        <v>0</v>
      </c>
      <c r="U79" s="9">
        <f t="shared" si="37"/>
        <v>0</v>
      </c>
      <c r="V79" s="9">
        <f t="shared" si="38"/>
        <v>0</v>
      </c>
      <c r="W79" s="9">
        <f t="shared" si="39"/>
        <v>0</v>
      </c>
      <c r="X79" s="22">
        <f t="shared" si="40"/>
        <v>0</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row>
    <row r="80" spans="1:159" s="21" customFormat="1">
      <c r="A80" t="s">
        <v>2188</v>
      </c>
      <c r="B80" t="s">
        <v>2576</v>
      </c>
      <c r="C80" s="3">
        <v>1836</v>
      </c>
      <c r="D80" t="s">
        <v>260</v>
      </c>
      <c r="E80" s="107" t="str">
        <f>VLOOKUP($C80,'2024-25 School Level AAFTE'!$C$4:$L$2372,9,FALSE)</f>
        <v>No</v>
      </c>
      <c r="F80" s="95">
        <f>VLOOKUP($C80,'2024-25 School Level AAFTE'!$C$4:$J$2372,8,FALSE)</f>
        <v>500.97</v>
      </c>
      <c r="G80" s="97">
        <f>IFERROR(IF(E80= "yes",VLOOKUP(C80,Summary!$B:$I,6,0),0),0)</f>
        <v>0</v>
      </c>
      <c r="H80" s="96">
        <f t="shared" si="31"/>
        <v>0</v>
      </c>
      <c r="I80" s="154">
        <f>VLOOKUP($A80,'2025-26 Salary &amp; Benefits'!$A:$I,3,FALSE)</f>
        <v>1.06</v>
      </c>
      <c r="J80" s="154">
        <f>VLOOKUP($A80,'2025-26 Salary &amp; Benefits'!$A:$I,4,FALSE)</f>
        <v>1.1000000000000001</v>
      </c>
      <c r="K80" s="141">
        <f t="shared" si="32"/>
        <v>0</v>
      </c>
      <c r="L80" s="140">
        <f t="shared" si="33"/>
        <v>0</v>
      </c>
      <c r="M80" s="142">
        <f>'2025-26 Salary &amp; Benefits'!$E$6</f>
        <v>78209</v>
      </c>
      <c r="N80" s="142">
        <f>'2025-26 Salary &amp; Benefits'!$F$6</f>
        <v>80164</v>
      </c>
      <c r="O80" s="9">
        <f t="shared" si="34"/>
        <v>0</v>
      </c>
      <c r="P80" s="9">
        <f t="shared" si="35"/>
        <v>0</v>
      </c>
      <c r="Q80" s="9">
        <f>'2025-26 Salary &amp; Benefits'!G$6</f>
        <v>15997.68</v>
      </c>
      <c r="R80" s="143">
        <f>'2025-26 Salary &amp; Benefits'!H$6</f>
        <v>0.16020000000000001</v>
      </c>
      <c r="S80" s="143">
        <f>'2025-26 Salary &amp; Benefits'!I$6</f>
        <v>0.15390000000000001</v>
      </c>
      <c r="T80" s="9">
        <f t="shared" si="36"/>
        <v>0</v>
      </c>
      <c r="U80" s="9">
        <f t="shared" si="37"/>
        <v>0</v>
      </c>
      <c r="V80" s="9">
        <f t="shared" si="38"/>
        <v>0</v>
      </c>
      <c r="W80" s="9">
        <f t="shared" si="39"/>
        <v>0</v>
      </c>
      <c r="X80" s="22">
        <f t="shared" si="40"/>
        <v>0</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row>
    <row r="81" spans="1:159" s="21" customFormat="1">
      <c r="A81" s="77" t="s">
        <v>2188</v>
      </c>
      <c r="B81" s="87" t="s">
        <v>2576</v>
      </c>
      <c r="C81" s="88">
        <v>1875</v>
      </c>
      <c r="D81" s="87" t="s">
        <v>3299</v>
      </c>
      <c r="E81" s="107" t="str">
        <f>VLOOKUP($C81,'2024-25 School Level AAFTE'!$C$4:$L$2372,9,FALSE)</f>
        <v>No</v>
      </c>
      <c r="F81" s="95">
        <f>VLOOKUP($C81,'2024-25 School Level AAFTE'!$C$4:$J$2372,8,FALSE)</f>
        <v>864.17</v>
      </c>
      <c r="G81" s="97">
        <f>IFERROR(IF(E81= "yes",VLOOKUP(C81,Summary!$B:$I,6,0),0),0)</f>
        <v>0</v>
      </c>
      <c r="H81" s="96">
        <f t="shared" si="31"/>
        <v>0</v>
      </c>
      <c r="I81" s="154">
        <f>VLOOKUP($A81,'2025-26 Salary &amp; Benefits'!$A:$I,3,FALSE)</f>
        <v>1.06</v>
      </c>
      <c r="J81" s="154">
        <f>VLOOKUP($A81,'2025-26 Salary &amp; Benefits'!$A:$I,4,FALSE)</f>
        <v>1.1000000000000001</v>
      </c>
      <c r="K81" s="141">
        <f t="shared" si="32"/>
        <v>0</v>
      </c>
      <c r="L81" s="140">
        <f t="shared" si="33"/>
        <v>0</v>
      </c>
      <c r="M81" s="142">
        <f>'2025-26 Salary &amp; Benefits'!$E$6</f>
        <v>78209</v>
      </c>
      <c r="N81" s="142">
        <f>'2025-26 Salary &amp; Benefits'!$F$6</f>
        <v>80164</v>
      </c>
      <c r="O81" s="9">
        <f t="shared" si="34"/>
        <v>0</v>
      </c>
      <c r="P81" s="9">
        <f t="shared" si="35"/>
        <v>0</v>
      </c>
      <c r="Q81" s="9">
        <f>'2025-26 Salary &amp; Benefits'!G$6</f>
        <v>15997.68</v>
      </c>
      <c r="R81" s="143">
        <f>'2025-26 Salary &amp; Benefits'!H$6</f>
        <v>0.16020000000000001</v>
      </c>
      <c r="S81" s="143">
        <f>'2025-26 Salary &amp; Benefits'!I$6</f>
        <v>0.15390000000000001</v>
      </c>
      <c r="T81" s="9">
        <f t="shared" si="36"/>
        <v>0</v>
      </c>
      <c r="U81" s="9">
        <f t="shared" si="37"/>
        <v>0</v>
      </c>
      <c r="V81" s="9">
        <f t="shared" si="38"/>
        <v>0</v>
      </c>
      <c r="W81" s="9">
        <f t="shared" si="39"/>
        <v>0</v>
      </c>
      <c r="X81" s="22">
        <f t="shared" si="40"/>
        <v>0</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row>
    <row r="82" spans="1:159" s="21" customFormat="1">
      <c r="A82" s="77" t="s">
        <v>2188</v>
      </c>
      <c r="B82" s="87" t="s">
        <v>2576</v>
      </c>
      <c r="C82" s="88">
        <v>2415</v>
      </c>
      <c r="D82" s="87" t="s">
        <v>262</v>
      </c>
      <c r="E82" s="107" t="str">
        <f>VLOOKUP($C82,'2024-25 School Level AAFTE'!$C$4:$L$2372,9,FALSE)</f>
        <v>No</v>
      </c>
      <c r="F82" s="95">
        <f>VLOOKUP($C82,'2024-25 School Level AAFTE'!$C$4:$J$2372,8,FALSE)</f>
        <v>1708.28</v>
      </c>
      <c r="G82" s="97">
        <f>IFERROR(IF(E82= "yes",VLOOKUP(C82,Summary!$B:$I,6,0),0),0)</f>
        <v>0</v>
      </c>
      <c r="H82" s="96">
        <f t="shared" si="31"/>
        <v>0</v>
      </c>
      <c r="I82" s="154">
        <f>VLOOKUP($A82,'2025-26 Salary &amp; Benefits'!$A:$I,3,FALSE)</f>
        <v>1.06</v>
      </c>
      <c r="J82" s="154">
        <f>VLOOKUP($A82,'2025-26 Salary &amp; Benefits'!$A:$I,4,FALSE)</f>
        <v>1.1000000000000001</v>
      </c>
      <c r="K82" s="141">
        <f t="shared" si="32"/>
        <v>0</v>
      </c>
      <c r="L82" s="140">
        <f t="shared" si="33"/>
        <v>0</v>
      </c>
      <c r="M82" s="142">
        <f>'2025-26 Salary &amp; Benefits'!$E$6</f>
        <v>78209</v>
      </c>
      <c r="N82" s="142">
        <f>'2025-26 Salary &amp; Benefits'!$F$6</f>
        <v>80164</v>
      </c>
      <c r="O82" s="9">
        <f t="shared" si="34"/>
        <v>0</v>
      </c>
      <c r="P82" s="9">
        <f t="shared" si="35"/>
        <v>0</v>
      </c>
      <c r="Q82" s="9">
        <f>'2025-26 Salary &amp; Benefits'!G$6</f>
        <v>15997.68</v>
      </c>
      <c r="R82" s="143">
        <f>'2025-26 Salary &amp; Benefits'!H$6</f>
        <v>0.16020000000000001</v>
      </c>
      <c r="S82" s="143">
        <f>'2025-26 Salary &amp; Benefits'!I$6</f>
        <v>0.15390000000000001</v>
      </c>
      <c r="T82" s="9">
        <f t="shared" si="36"/>
        <v>0</v>
      </c>
      <c r="U82" s="9">
        <f t="shared" si="37"/>
        <v>0</v>
      </c>
      <c r="V82" s="9">
        <f t="shared" si="38"/>
        <v>0</v>
      </c>
      <c r="W82" s="9">
        <f t="shared" si="39"/>
        <v>0</v>
      </c>
      <c r="X82" s="22">
        <f t="shared" si="40"/>
        <v>0</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row>
    <row r="83" spans="1:159" s="21" customFormat="1">
      <c r="A83" s="77" t="s">
        <v>2188</v>
      </c>
      <c r="B83" s="87" t="s">
        <v>2576</v>
      </c>
      <c r="C83" s="88">
        <v>2671</v>
      </c>
      <c r="D83" s="87" t="s">
        <v>263</v>
      </c>
      <c r="E83" s="107" t="str">
        <f>VLOOKUP($C83,'2024-25 School Level AAFTE'!$C$4:$L$2372,9,FALSE)</f>
        <v>No</v>
      </c>
      <c r="F83" s="95">
        <f>VLOOKUP($C83,'2024-25 School Level AAFTE'!$C$4:$J$2372,8,FALSE)</f>
        <v>501.81</v>
      </c>
      <c r="G83" s="97">
        <f>IFERROR(IF(E83= "yes",VLOOKUP(C83,Summary!$B:$I,6,0),0),0)</f>
        <v>0</v>
      </c>
      <c r="H83" s="96">
        <f t="shared" si="31"/>
        <v>0</v>
      </c>
      <c r="I83" s="154">
        <f>VLOOKUP($A83,'2025-26 Salary &amp; Benefits'!$A:$I,3,FALSE)</f>
        <v>1.06</v>
      </c>
      <c r="J83" s="154">
        <f>VLOOKUP($A83,'2025-26 Salary &amp; Benefits'!$A:$I,4,FALSE)</f>
        <v>1.1000000000000001</v>
      </c>
      <c r="K83" s="141">
        <f t="shared" si="32"/>
        <v>0</v>
      </c>
      <c r="L83" s="140">
        <f t="shared" si="33"/>
        <v>0</v>
      </c>
      <c r="M83" s="142">
        <f>'2025-26 Salary &amp; Benefits'!$E$6</f>
        <v>78209</v>
      </c>
      <c r="N83" s="142">
        <f>'2025-26 Salary &amp; Benefits'!$F$6</f>
        <v>80164</v>
      </c>
      <c r="O83" s="9">
        <f t="shared" si="34"/>
        <v>0</v>
      </c>
      <c r="P83" s="9">
        <f t="shared" si="35"/>
        <v>0</v>
      </c>
      <c r="Q83" s="9">
        <f>'2025-26 Salary &amp; Benefits'!G$6</f>
        <v>15997.68</v>
      </c>
      <c r="R83" s="143">
        <f>'2025-26 Salary &amp; Benefits'!H$6</f>
        <v>0.16020000000000001</v>
      </c>
      <c r="S83" s="143">
        <f>'2025-26 Salary &amp; Benefits'!I$6</f>
        <v>0.15390000000000001</v>
      </c>
      <c r="T83" s="9">
        <f t="shared" si="36"/>
        <v>0</v>
      </c>
      <c r="U83" s="9">
        <f t="shared" si="37"/>
        <v>0</v>
      </c>
      <c r="V83" s="9">
        <f t="shared" si="38"/>
        <v>0</v>
      </c>
      <c r="W83" s="9">
        <f t="shared" si="39"/>
        <v>0</v>
      </c>
      <c r="X83" s="22">
        <f t="shared" si="40"/>
        <v>0</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row>
    <row r="84" spans="1:159" s="21" customFormat="1">
      <c r="A84" s="77" t="s">
        <v>2188</v>
      </c>
      <c r="B84" s="87" t="s">
        <v>2576</v>
      </c>
      <c r="C84" s="88">
        <v>2910</v>
      </c>
      <c r="D84" s="87" t="s">
        <v>264</v>
      </c>
      <c r="E84" s="107" t="str">
        <f>VLOOKUP($C84,'2024-25 School Level AAFTE'!$C$4:$L$2372,9,FALSE)</f>
        <v>No</v>
      </c>
      <c r="F84" s="95">
        <f>VLOOKUP($C84,'2024-25 School Level AAFTE'!$C$4:$J$2372,8,FALSE)</f>
        <v>746.86</v>
      </c>
      <c r="G84" s="97">
        <f>IFERROR(IF(E84= "yes",VLOOKUP(C84,Summary!$B:$I,6,0),0),0)</f>
        <v>0</v>
      </c>
      <c r="H84" s="96">
        <f t="shared" si="31"/>
        <v>0</v>
      </c>
      <c r="I84" s="154">
        <f>VLOOKUP($A84,'2025-26 Salary &amp; Benefits'!$A:$I,3,FALSE)</f>
        <v>1.06</v>
      </c>
      <c r="J84" s="154">
        <f>VLOOKUP($A84,'2025-26 Salary &amp; Benefits'!$A:$I,4,FALSE)</f>
        <v>1.1000000000000001</v>
      </c>
      <c r="K84" s="141">
        <f t="shared" si="32"/>
        <v>0</v>
      </c>
      <c r="L84" s="140">
        <f t="shared" si="33"/>
        <v>0</v>
      </c>
      <c r="M84" s="142">
        <f>'2025-26 Salary &amp; Benefits'!$E$6</f>
        <v>78209</v>
      </c>
      <c r="N84" s="142">
        <f>'2025-26 Salary &amp; Benefits'!$F$6</f>
        <v>80164</v>
      </c>
      <c r="O84" s="9">
        <f t="shared" si="34"/>
        <v>0</v>
      </c>
      <c r="P84" s="9">
        <f t="shared" si="35"/>
        <v>0</v>
      </c>
      <c r="Q84" s="9">
        <f>'2025-26 Salary &amp; Benefits'!G$6</f>
        <v>15997.68</v>
      </c>
      <c r="R84" s="143">
        <f>'2025-26 Salary &amp; Benefits'!H$6</f>
        <v>0.16020000000000001</v>
      </c>
      <c r="S84" s="143">
        <f>'2025-26 Salary &amp; Benefits'!I$6</f>
        <v>0.15390000000000001</v>
      </c>
      <c r="T84" s="9">
        <f t="shared" si="36"/>
        <v>0</v>
      </c>
      <c r="U84" s="9">
        <f t="shared" si="37"/>
        <v>0</v>
      </c>
      <c r="V84" s="9">
        <f t="shared" si="38"/>
        <v>0</v>
      </c>
      <c r="W84" s="9">
        <f t="shared" si="39"/>
        <v>0</v>
      </c>
      <c r="X84" s="22">
        <f t="shared" si="40"/>
        <v>0</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row>
    <row r="85" spans="1:159" s="21" customFormat="1">
      <c r="A85" s="77" t="s">
        <v>2188</v>
      </c>
      <c r="B85" s="87" t="s">
        <v>2576</v>
      </c>
      <c r="C85" s="88">
        <v>3018</v>
      </c>
      <c r="D85" s="87" t="s">
        <v>265</v>
      </c>
      <c r="E85" s="107" t="str">
        <f>VLOOKUP($C85,'2024-25 School Level AAFTE'!$C$4:$L$2372,9,FALSE)</f>
        <v>No</v>
      </c>
      <c r="F85" s="95">
        <f>VLOOKUP($C85,'2024-25 School Level AAFTE'!$C$4:$J$2372,8,FALSE)</f>
        <v>603</v>
      </c>
      <c r="G85" s="97">
        <f>IFERROR(IF(E85= "yes",VLOOKUP(C85,Summary!$B:$I,6,0),0),0)</f>
        <v>0</v>
      </c>
      <c r="H85" s="96">
        <f t="shared" si="31"/>
        <v>0</v>
      </c>
      <c r="I85" s="154">
        <f>VLOOKUP($A85,'2025-26 Salary &amp; Benefits'!$A:$I,3,FALSE)</f>
        <v>1.06</v>
      </c>
      <c r="J85" s="154">
        <f>VLOOKUP($A85,'2025-26 Salary &amp; Benefits'!$A:$I,4,FALSE)</f>
        <v>1.1000000000000001</v>
      </c>
      <c r="K85" s="141">
        <f t="shared" si="32"/>
        <v>0</v>
      </c>
      <c r="L85" s="140">
        <f t="shared" si="33"/>
        <v>0</v>
      </c>
      <c r="M85" s="142">
        <f>'2025-26 Salary &amp; Benefits'!$E$6</f>
        <v>78209</v>
      </c>
      <c r="N85" s="142">
        <f>'2025-26 Salary &amp; Benefits'!$F$6</f>
        <v>80164</v>
      </c>
      <c r="O85" s="9">
        <f t="shared" si="34"/>
        <v>0</v>
      </c>
      <c r="P85" s="9">
        <f t="shared" si="35"/>
        <v>0</v>
      </c>
      <c r="Q85" s="9">
        <f>'2025-26 Salary &amp; Benefits'!G$6</f>
        <v>15997.68</v>
      </c>
      <c r="R85" s="143">
        <f>'2025-26 Salary &amp; Benefits'!H$6</f>
        <v>0.16020000000000001</v>
      </c>
      <c r="S85" s="143">
        <f>'2025-26 Salary &amp; Benefits'!I$6</f>
        <v>0.15390000000000001</v>
      </c>
      <c r="T85" s="9">
        <f t="shared" si="36"/>
        <v>0</v>
      </c>
      <c r="U85" s="9">
        <f t="shared" si="37"/>
        <v>0</v>
      </c>
      <c r="V85" s="9">
        <f t="shared" si="38"/>
        <v>0</v>
      </c>
      <c r="W85" s="9">
        <f t="shared" si="39"/>
        <v>0</v>
      </c>
      <c r="X85" s="22">
        <f t="shared" si="40"/>
        <v>0</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row>
    <row r="86" spans="1:159" s="21" customFormat="1">
      <c r="A86" s="77" t="s">
        <v>2188</v>
      </c>
      <c r="B86" s="87" t="s">
        <v>2576</v>
      </c>
      <c r="C86" s="88">
        <v>3545</v>
      </c>
      <c r="D86" s="87" t="s">
        <v>266</v>
      </c>
      <c r="E86" s="107" t="str">
        <f>VLOOKUP($C86,'2024-25 School Level AAFTE'!$C$4:$L$2372,9,FALSE)</f>
        <v>Yes</v>
      </c>
      <c r="F86" s="95">
        <f>VLOOKUP($C86,'2024-25 School Level AAFTE'!$C$4:$J$2372,8,FALSE)</f>
        <v>745.61</v>
      </c>
      <c r="G86" s="97">
        <f>IFERROR(IF(E86= "yes",VLOOKUP(C86,Summary!$B:$I,6,0),0),0)</f>
        <v>0</v>
      </c>
      <c r="H86" s="96">
        <f t="shared" si="31"/>
        <v>745.61</v>
      </c>
      <c r="I86" s="154">
        <f>VLOOKUP($A86,'2025-26 Salary &amp; Benefits'!$A:$I,3,FALSE)</f>
        <v>1.06</v>
      </c>
      <c r="J86" s="154">
        <f>VLOOKUP($A86,'2025-26 Salary &amp; Benefits'!$A:$I,4,FALSE)</f>
        <v>1.1000000000000001</v>
      </c>
      <c r="K86" s="141">
        <f t="shared" si="32"/>
        <v>745.61</v>
      </c>
      <c r="L86" s="140">
        <f t="shared" si="33"/>
        <v>2.1869999999999998</v>
      </c>
      <c r="M86" s="142">
        <f>'2025-26 Salary &amp; Benefits'!$E$6</f>
        <v>78209</v>
      </c>
      <c r="N86" s="142">
        <f>'2025-26 Salary &amp; Benefits'!$F$6</f>
        <v>80164</v>
      </c>
      <c r="O86" s="9">
        <f t="shared" si="34"/>
        <v>181305.67</v>
      </c>
      <c r="P86" s="9">
        <f t="shared" si="35"/>
        <v>11544.859999999986</v>
      </c>
      <c r="Q86" s="9">
        <f>'2025-26 Salary &amp; Benefits'!G$6</f>
        <v>15997.68</v>
      </c>
      <c r="R86" s="143">
        <f>'2025-26 Salary &amp; Benefits'!H$6</f>
        <v>0.16020000000000001</v>
      </c>
      <c r="S86" s="143">
        <f>'2025-26 Salary &amp; Benefits'!I$6</f>
        <v>0.15390000000000001</v>
      </c>
      <c r="T86" s="9">
        <f t="shared" si="36"/>
        <v>65808.850000000006</v>
      </c>
      <c r="U86" s="9">
        <f t="shared" si="37"/>
        <v>3214.18</v>
      </c>
      <c r="V86" s="9">
        <f t="shared" si="38"/>
        <v>494.66</v>
      </c>
      <c r="W86" s="9">
        <f t="shared" si="39"/>
        <v>3708.8399999999997</v>
      </c>
      <c r="X86" s="22">
        <f t="shared" si="40"/>
        <v>262368.22000000003</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row>
    <row r="87" spans="1:159" s="21" customFormat="1">
      <c r="A87" s="77" t="s">
        <v>2188</v>
      </c>
      <c r="B87" s="87" t="s">
        <v>2576</v>
      </c>
      <c r="C87" s="88">
        <v>3996</v>
      </c>
      <c r="D87" s="87" t="s">
        <v>267</v>
      </c>
      <c r="E87" s="107" t="str">
        <f>VLOOKUP($C87,'2024-25 School Level AAFTE'!$C$4:$L$2372,9,FALSE)</f>
        <v>No</v>
      </c>
      <c r="F87" s="95">
        <f>VLOOKUP($C87,'2024-25 School Level AAFTE'!$C$4:$J$2372,8,FALSE)</f>
        <v>574.01</v>
      </c>
      <c r="G87" s="97">
        <f>IFERROR(IF(E87= "yes",VLOOKUP(C87,Summary!$B:$I,6,0),0),0)</f>
        <v>0</v>
      </c>
      <c r="H87" s="96">
        <f t="shared" si="31"/>
        <v>0</v>
      </c>
      <c r="I87" s="154">
        <f>VLOOKUP($A87,'2025-26 Salary &amp; Benefits'!$A:$I,3,FALSE)</f>
        <v>1.06</v>
      </c>
      <c r="J87" s="154">
        <f>VLOOKUP($A87,'2025-26 Salary &amp; Benefits'!$A:$I,4,FALSE)</f>
        <v>1.1000000000000001</v>
      </c>
      <c r="K87" s="141">
        <f t="shared" si="32"/>
        <v>0</v>
      </c>
      <c r="L87" s="140">
        <f t="shared" si="33"/>
        <v>0</v>
      </c>
      <c r="M87" s="142">
        <f>'2025-26 Salary &amp; Benefits'!$E$6</f>
        <v>78209</v>
      </c>
      <c r="N87" s="142">
        <f>'2025-26 Salary &amp; Benefits'!$F$6</f>
        <v>80164</v>
      </c>
      <c r="O87" s="9">
        <f t="shared" si="34"/>
        <v>0</v>
      </c>
      <c r="P87" s="9">
        <f t="shared" si="35"/>
        <v>0</v>
      </c>
      <c r="Q87" s="9">
        <f>'2025-26 Salary &amp; Benefits'!G$6</f>
        <v>15997.68</v>
      </c>
      <c r="R87" s="143">
        <f>'2025-26 Salary &amp; Benefits'!H$6</f>
        <v>0.16020000000000001</v>
      </c>
      <c r="S87" s="143">
        <f>'2025-26 Salary &amp; Benefits'!I$6</f>
        <v>0.15390000000000001</v>
      </c>
      <c r="T87" s="9">
        <f t="shared" si="36"/>
        <v>0</v>
      </c>
      <c r="U87" s="9">
        <f t="shared" si="37"/>
        <v>0</v>
      </c>
      <c r="V87" s="9">
        <f t="shared" si="38"/>
        <v>0</v>
      </c>
      <c r="W87" s="9">
        <f t="shared" si="39"/>
        <v>0</v>
      </c>
      <c r="X87" s="22">
        <f t="shared" si="40"/>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row>
    <row r="88" spans="1:159" s="21" customFormat="1">
      <c r="A88" s="77" t="s">
        <v>2188</v>
      </c>
      <c r="B88" s="87" t="s">
        <v>2576</v>
      </c>
      <c r="C88" s="88">
        <v>3997</v>
      </c>
      <c r="D88" s="87" t="s">
        <v>268</v>
      </c>
      <c r="E88" s="107" t="str">
        <f>VLOOKUP($C88,'2024-25 School Level AAFTE'!$C$4:$L$2372,9,FALSE)</f>
        <v>No</v>
      </c>
      <c r="F88" s="95">
        <f>VLOOKUP($C88,'2024-25 School Level AAFTE'!$C$4:$J$2372,8,FALSE)</f>
        <v>451.46</v>
      </c>
      <c r="G88" s="97">
        <f>IFERROR(IF(E88= "yes",VLOOKUP(C88,Summary!$B:$I,6,0),0),0)</f>
        <v>0</v>
      </c>
      <c r="H88" s="96">
        <f t="shared" si="31"/>
        <v>0</v>
      </c>
      <c r="I88" s="154">
        <f>VLOOKUP($A88,'2025-26 Salary &amp; Benefits'!$A:$I,3,FALSE)</f>
        <v>1.06</v>
      </c>
      <c r="J88" s="154">
        <f>VLOOKUP($A88,'2025-26 Salary &amp; Benefits'!$A:$I,4,FALSE)</f>
        <v>1.1000000000000001</v>
      </c>
      <c r="K88" s="141">
        <f t="shared" si="32"/>
        <v>0</v>
      </c>
      <c r="L88" s="140">
        <f t="shared" si="33"/>
        <v>0</v>
      </c>
      <c r="M88" s="142">
        <f>'2025-26 Salary &amp; Benefits'!$E$6</f>
        <v>78209</v>
      </c>
      <c r="N88" s="142">
        <f>'2025-26 Salary &amp; Benefits'!$F$6</f>
        <v>80164</v>
      </c>
      <c r="O88" s="9">
        <f t="shared" si="34"/>
        <v>0</v>
      </c>
      <c r="P88" s="9">
        <f t="shared" si="35"/>
        <v>0</v>
      </c>
      <c r="Q88" s="9">
        <f>'2025-26 Salary &amp; Benefits'!G$6</f>
        <v>15997.68</v>
      </c>
      <c r="R88" s="143">
        <f>'2025-26 Salary &amp; Benefits'!H$6</f>
        <v>0.16020000000000001</v>
      </c>
      <c r="S88" s="143">
        <f>'2025-26 Salary &amp; Benefits'!I$6</f>
        <v>0.15390000000000001</v>
      </c>
      <c r="T88" s="9">
        <f t="shared" si="36"/>
        <v>0</v>
      </c>
      <c r="U88" s="9">
        <f t="shared" si="37"/>
        <v>0</v>
      </c>
      <c r="V88" s="9">
        <f t="shared" si="38"/>
        <v>0</v>
      </c>
      <c r="W88" s="9">
        <f t="shared" si="39"/>
        <v>0</v>
      </c>
      <c r="X88" s="22">
        <f t="shared" si="40"/>
        <v>0</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row>
    <row r="89" spans="1:159" s="21" customFormat="1">
      <c r="A89" s="77" t="s">
        <v>2188</v>
      </c>
      <c r="B89" s="87" t="s">
        <v>2576</v>
      </c>
      <c r="C89" s="88">
        <v>4104</v>
      </c>
      <c r="D89" s="87" t="s">
        <v>269</v>
      </c>
      <c r="E89" s="107" t="str">
        <f>VLOOKUP($C89,'2024-25 School Level AAFTE'!$C$4:$L$2372,9,FALSE)</f>
        <v>No</v>
      </c>
      <c r="F89" s="95">
        <f>VLOOKUP($C89,'2024-25 School Level AAFTE'!$C$4:$J$2372,8,FALSE)</f>
        <v>1466.68</v>
      </c>
      <c r="G89" s="97">
        <f>IFERROR(IF(E89= "yes",VLOOKUP(C89,Summary!$B:$I,6,0),0),0)</f>
        <v>0</v>
      </c>
      <c r="H89" s="96">
        <f t="shared" si="31"/>
        <v>0</v>
      </c>
      <c r="I89" s="154">
        <f>VLOOKUP($A89,'2025-26 Salary &amp; Benefits'!$A:$I,3,FALSE)</f>
        <v>1.06</v>
      </c>
      <c r="J89" s="154">
        <f>VLOOKUP($A89,'2025-26 Salary &amp; Benefits'!$A:$I,4,FALSE)</f>
        <v>1.1000000000000001</v>
      </c>
      <c r="K89" s="141">
        <f t="shared" si="32"/>
        <v>0</v>
      </c>
      <c r="L89" s="140">
        <f t="shared" si="33"/>
        <v>0</v>
      </c>
      <c r="M89" s="142">
        <f>'2025-26 Salary &amp; Benefits'!$E$6</f>
        <v>78209</v>
      </c>
      <c r="N89" s="142">
        <f>'2025-26 Salary &amp; Benefits'!$F$6</f>
        <v>80164</v>
      </c>
      <c r="O89" s="9">
        <f t="shared" si="34"/>
        <v>0</v>
      </c>
      <c r="P89" s="9">
        <f t="shared" si="35"/>
        <v>0</v>
      </c>
      <c r="Q89" s="9">
        <f>'2025-26 Salary &amp; Benefits'!G$6</f>
        <v>15997.68</v>
      </c>
      <c r="R89" s="143">
        <f>'2025-26 Salary &amp; Benefits'!H$6</f>
        <v>0.16020000000000001</v>
      </c>
      <c r="S89" s="143">
        <f>'2025-26 Salary &amp; Benefits'!I$6</f>
        <v>0.15390000000000001</v>
      </c>
      <c r="T89" s="9">
        <f t="shared" si="36"/>
        <v>0</v>
      </c>
      <c r="U89" s="9">
        <f t="shared" si="37"/>
        <v>0</v>
      </c>
      <c r="V89" s="9">
        <f t="shared" si="38"/>
        <v>0</v>
      </c>
      <c r="W89" s="9">
        <f t="shared" si="39"/>
        <v>0</v>
      </c>
      <c r="X89" s="22">
        <f t="shared" si="40"/>
        <v>0</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row>
    <row r="90" spans="1:159" s="21" customFormat="1">
      <c r="A90" s="77" t="s">
        <v>2188</v>
      </c>
      <c r="B90" s="87" t="s">
        <v>2576</v>
      </c>
      <c r="C90" s="88">
        <v>4144</v>
      </c>
      <c r="D90" s="87" t="s">
        <v>2914</v>
      </c>
      <c r="E90" s="107" t="str">
        <f>VLOOKUP($C90,'2024-25 School Level AAFTE'!$C$4:$L$2372,9,FALSE)</f>
        <v>No</v>
      </c>
      <c r="F90" s="95">
        <f>VLOOKUP($C90,'2024-25 School Level AAFTE'!$C$4:$J$2372,8,FALSE)</f>
        <v>509.98</v>
      </c>
      <c r="G90" s="97">
        <f>IFERROR(IF(E90= "yes",VLOOKUP(C90,Summary!$B:$I,6,0),0),0)</f>
        <v>0</v>
      </c>
      <c r="H90" s="96">
        <f t="shared" si="31"/>
        <v>0</v>
      </c>
      <c r="I90" s="154">
        <f>VLOOKUP($A90,'2025-26 Salary &amp; Benefits'!$A:$I,3,FALSE)</f>
        <v>1.06</v>
      </c>
      <c r="J90" s="154">
        <f>VLOOKUP($A90,'2025-26 Salary &amp; Benefits'!$A:$I,4,FALSE)</f>
        <v>1.1000000000000001</v>
      </c>
      <c r="K90" s="141">
        <f t="shared" si="32"/>
        <v>0</v>
      </c>
      <c r="L90" s="140">
        <f t="shared" si="33"/>
        <v>0</v>
      </c>
      <c r="M90" s="142">
        <f>'2025-26 Salary &amp; Benefits'!$E$6</f>
        <v>78209</v>
      </c>
      <c r="N90" s="142">
        <f>'2025-26 Salary &amp; Benefits'!$F$6</f>
        <v>80164</v>
      </c>
      <c r="O90" s="9">
        <f t="shared" si="34"/>
        <v>0</v>
      </c>
      <c r="P90" s="9">
        <f t="shared" si="35"/>
        <v>0</v>
      </c>
      <c r="Q90" s="9">
        <f>'2025-26 Salary &amp; Benefits'!G$6</f>
        <v>15997.68</v>
      </c>
      <c r="R90" s="143">
        <f>'2025-26 Salary &amp; Benefits'!H$6</f>
        <v>0.16020000000000001</v>
      </c>
      <c r="S90" s="143">
        <f>'2025-26 Salary &amp; Benefits'!I$6</f>
        <v>0.15390000000000001</v>
      </c>
      <c r="T90" s="9">
        <f t="shared" si="36"/>
        <v>0</v>
      </c>
      <c r="U90" s="9">
        <f t="shared" si="37"/>
        <v>0</v>
      </c>
      <c r="V90" s="9">
        <f t="shared" si="38"/>
        <v>0</v>
      </c>
      <c r="W90" s="9">
        <f t="shared" si="39"/>
        <v>0</v>
      </c>
      <c r="X90" s="22">
        <f t="shared" si="40"/>
        <v>0</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row>
    <row r="91" spans="1:159" s="21" customFormat="1">
      <c r="A91" s="77" t="s">
        <v>2188</v>
      </c>
      <c r="B91" s="87" t="s">
        <v>2576</v>
      </c>
      <c r="C91" s="88">
        <v>4352</v>
      </c>
      <c r="D91" s="87" t="s">
        <v>270</v>
      </c>
      <c r="E91" s="107" t="str">
        <f>VLOOKUP($C91,'2024-25 School Level AAFTE'!$C$4:$L$2372,9,FALSE)</f>
        <v>No</v>
      </c>
      <c r="F91" s="95">
        <f>VLOOKUP($C91,'2024-25 School Level AAFTE'!$C$4:$J$2372,8,FALSE)</f>
        <v>579.22</v>
      </c>
      <c r="G91" s="97">
        <f>IFERROR(IF(E91= "yes",VLOOKUP(C91,Summary!$B:$I,6,0),0),0)</f>
        <v>0</v>
      </c>
      <c r="H91" s="96">
        <f t="shared" si="31"/>
        <v>0</v>
      </c>
      <c r="I91" s="154">
        <f>VLOOKUP($A91,'2025-26 Salary &amp; Benefits'!$A:$I,3,FALSE)</f>
        <v>1.06</v>
      </c>
      <c r="J91" s="154">
        <f>VLOOKUP($A91,'2025-26 Salary &amp; Benefits'!$A:$I,4,FALSE)</f>
        <v>1.1000000000000001</v>
      </c>
      <c r="K91" s="141">
        <f t="shared" si="32"/>
        <v>0</v>
      </c>
      <c r="L91" s="140">
        <f t="shared" si="33"/>
        <v>0</v>
      </c>
      <c r="M91" s="142">
        <f>'2025-26 Salary &amp; Benefits'!$E$6</f>
        <v>78209</v>
      </c>
      <c r="N91" s="142">
        <f>'2025-26 Salary &amp; Benefits'!$F$6</f>
        <v>80164</v>
      </c>
      <c r="O91" s="9">
        <f t="shared" si="34"/>
        <v>0</v>
      </c>
      <c r="P91" s="9">
        <f t="shared" si="35"/>
        <v>0</v>
      </c>
      <c r="Q91" s="9">
        <f>'2025-26 Salary &amp; Benefits'!G$6</f>
        <v>15997.68</v>
      </c>
      <c r="R91" s="143">
        <f>'2025-26 Salary &amp; Benefits'!H$6</f>
        <v>0.16020000000000001</v>
      </c>
      <c r="S91" s="143">
        <f>'2025-26 Salary &amp; Benefits'!I$6</f>
        <v>0.15390000000000001</v>
      </c>
      <c r="T91" s="9">
        <f t="shared" si="36"/>
        <v>0</v>
      </c>
      <c r="U91" s="9">
        <f t="shared" si="37"/>
        <v>0</v>
      </c>
      <c r="V91" s="9">
        <f t="shared" si="38"/>
        <v>0</v>
      </c>
      <c r="W91" s="9">
        <f t="shared" si="39"/>
        <v>0</v>
      </c>
      <c r="X91" s="22">
        <f t="shared" si="40"/>
        <v>0</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row>
    <row r="92" spans="1:159" s="21" customFormat="1">
      <c r="A92" s="77" t="s">
        <v>2188</v>
      </c>
      <c r="B92" s="87" t="s">
        <v>2576</v>
      </c>
      <c r="C92" s="88">
        <v>4450</v>
      </c>
      <c r="D92" s="87" t="s">
        <v>271</v>
      </c>
      <c r="E92" s="107" t="str">
        <f>VLOOKUP($C92,'2024-25 School Level AAFTE'!$C$4:$L$2372,9,FALSE)</f>
        <v>No</v>
      </c>
      <c r="F92" s="95">
        <f>VLOOKUP($C92,'2024-25 School Level AAFTE'!$C$4:$J$2372,8,FALSE)</f>
        <v>332.55</v>
      </c>
      <c r="G92" s="97">
        <f>IFERROR(IF(E92= "yes",VLOOKUP(C92,Summary!$B:$I,6,0),0),0)</f>
        <v>0</v>
      </c>
      <c r="H92" s="96">
        <f t="shared" si="31"/>
        <v>0</v>
      </c>
      <c r="I92" s="154">
        <f>VLOOKUP($A92,'2025-26 Salary &amp; Benefits'!$A:$I,3,FALSE)</f>
        <v>1.06</v>
      </c>
      <c r="J92" s="154">
        <f>VLOOKUP($A92,'2025-26 Salary &amp; Benefits'!$A:$I,4,FALSE)</f>
        <v>1.1000000000000001</v>
      </c>
      <c r="K92" s="141">
        <f t="shared" si="32"/>
        <v>0</v>
      </c>
      <c r="L92" s="140">
        <f t="shared" si="33"/>
        <v>0</v>
      </c>
      <c r="M92" s="142">
        <f>'2025-26 Salary &amp; Benefits'!$E$6</f>
        <v>78209</v>
      </c>
      <c r="N92" s="142">
        <f>'2025-26 Salary &amp; Benefits'!$F$6</f>
        <v>80164</v>
      </c>
      <c r="O92" s="9">
        <f t="shared" si="34"/>
        <v>0</v>
      </c>
      <c r="P92" s="9">
        <f t="shared" si="35"/>
        <v>0</v>
      </c>
      <c r="Q92" s="9">
        <f>'2025-26 Salary &amp; Benefits'!G$6</f>
        <v>15997.68</v>
      </c>
      <c r="R92" s="143">
        <f>'2025-26 Salary &amp; Benefits'!H$6</f>
        <v>0.16020000000000001</v>
      </c>
      <c r="S92" s="143">
        <f>'2025-26 Salary &amp; Benefits'!I$6</f>
        <v>0.15390000000000001</v>
      </c>
      <c r="T92" s="9">
        <f t="shared" si="36"/>
        <v>0</v>
      </c>
      <c r="U92" s="9">
        <f t="shared" si="37"/>
        <v>0</v>
      </c>
      <c r="V92" s="9">
        <f t="shared" si="38"/>
        <v>0</v>
      </c>
      <c r="W92" s="9">
        <f t="shared" si="39"/>
        <v>0</v>
      </c>
      <c r="X92" s="22">
        <f t="shared" si="40"/>
        <v>0</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row>
    <row r="93" spans="1:159" s="21" customFormat="1">
      <c r="A93" s="77" t="s">
        <v>2188</v>
      </c>
      <c r="B93" s="87" t="s">
        <v>2576</v>
      </c>
      <c r="C93" s="88">
        <v>5089</v>
      </c>
      <c r="D93" s="87" t="s">
        <v>272</v>
      </c>
      <c r="E93" s="107" t="str">
        <f>VLOOKUP($C93,'2024-25 School Level AAFTE'!$C$4:$L$2372,9,FALSE)</f>
        <v>No</v>
      </c>
      <c r="F93" s="95">
        <f>VLOOKUP($C93,'2024-25 School Level AAFTE'!$C$4:$J$2372,8,FALSE)</f>
        <v>486.54</v>
      </c>
      <c r="G93" s="97">
        <f>IFERROR(IF(E93= "yes",VLOOKUP(C93,Summary!$B:$I,6,0),0),0)</f>
        <v>0</v>
      </c>
      <c r="H93" s="96">
        <f t="shared" si="31"/>
        <v>0</v>
      </c>
      <c r="I93" s="154">
        <f>VLOOKUP($A93,'2025-26 Salary &amp; Benefits'!$A:$I,3,FALSE)</f>
        <v>1.06</v>
      </c>
      <c r="J93" s="154">
        <f>VLOOKUP($A93,'2025-26 Salary &amp; Benefits'!$A:$I,4,FALSE)</f>
        <v>1.1000000000000001</v>
      </c>
      <c r="K93" s="141">
        <f t="shared" si="32"/>
        <v>0</v>
      </c>
      <c r="L93" s="140">
        <f t="shared" si="33"/>
        <v>0</v>
      </c>
      <c r="M93" s="142">
        <f>'2025-26 Salary &amp; Benefits'!$E$6</f>
        <v>78209</v>
      </c>
      <c r="N93" s="142">
        <f>'2025-26 Salary &amp; Benefits'!$F$6</f>
        <v>80164</v>
      </c>
      <c r="O93" s="9">
        <f t="shared" si="34"/>
        <v>0</v>
      </c>
      <c r="P93" s="9">
        <f t="shared" si="35"/>
        <v>0</v>
      </c>
      <c r="Q93" s="9">
        <f>'2025-26 Salary &amp; Benefits'!G$6</f>
        <v>15997.68</v>
      </c>
      <c r="R93" s="143">
        <f>'2025-26 Salary &amp; Benefits'!H$6</f>
        <v>0.16020000000000001</v>
      </c>
      <c r="S93" s="143">
        <f>'2025-26 Salary &amp; Benefits'!I$6</f>
        <v>0.15390000000000001</v>
      </c>
      <c r="T93" s="9">
        <f t="shared" si="36"/>
        <v>0</v>
      </c>
      <c r="U93" s="9">
        <f t="shared" si="37"/>
        <v>0</v>
      </c>
      <c r="V93" s="9">
        <f t="shared" si="38"/>
        <v>0</v>
      </c>
      <c r="W93" s="9">
        <f t="shared" si="39"/>
        <v>0</v>
      </c>
      <c r="X93" s="22">
        <f t="shared" si="40"/>
        <v>0</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row>
    <row r="94" spans="1:159" s="21" customFormat="1">
      <c r="A94" s="77" t="s">
        <v>2188</v>
      </c>
      <c r="B94" s="87" t="s">
        <v>2576</v>
      </c>
      <c r="C94" s="88">
        <v>5090</v>
      </c>
      <c r="D94" s="87" t="s">
        <v>273</v>
      </c>
      <c r="E94" s="107" t="str">
        <f>VLOOKUP($C94,'2024-25 School Level AAFTE'!$C$4:$L$2372,9,FALSE)</f>
        <v>No</v>
      </c>
      <c r="F94" s="95">
        <f>VLOOKUP($C94,'2024-25 School Level AAFTE'!$C$4:$J$2372,8,FALSE)</f>
        <v>532.62</v>
      </c>
      <c r="G94" s="97">
        <f>IFERROR(IF(E94= "yes",VLOOKUP(C94,Summary!$B:$I,6,0),0),0)</f>
        <v>0</v>
      </c>
      <c r="H94" s="96">
        <f t="shared" si="31"/>
        <v>0</v>
      </c>
      <c r="I94" s="154">
        <f>VLOOKUP($A94,'2025-26 Salary &amp; Benefits'!$A:$I,3,FALSE)</f>
        <v>1.06</v>
      </c>
      <c r="J94" s="154">
        <f>VLOOKUP($A94,'2025-26 Salary &amp; Benefits'!$A:$I,4,FALSE)</f>
        <v>1.1000000000000001</v>
      </c>
      <c r="K94" s="141">
        <f t="shared" si="32"/>
        <v>0</v>
      </c>
      <c r="L94" s="140">
        <f t="shared" si="33"/>
        <v>0</v>
      </c>
      <c r="M94" s="142">
        <f>'2025-26 Salary &amp; Benefits'!$E$6</f>
        <v>78209</v>
      </c>
      <c r="N94" s="142">
        <f>'2025-26 Salary &amp; Benefits'!$F$6</f>
        <v>80164</v>
      </c>
      <c r="O94" s="9">
        <f t="shared" si="34"/>
        <v>0</v>
      </c>
      <c r="P94" s="9">
        <f t="shared" si="35"/>
        <v>0</v>
      </c>
      <c r="Q94" s="9">
        <f>'2025-26 Salary &amp; Benefits'!G$6</f>
        <v>15997.68</v>
      </c>
      <c r="R94" s="143">
        <f>'2025-26 Salary &amp; Benefits'!H$6</f>
        <v>0.16020000000000001</v>
      </c>
      <c r="S94" s="143">
        <f>'2025-26 Salary &amp; Benefits'!I$6</f>
        <v>0.15390000000000001</v>
      </c>
      <c r="T94" s="9">
        <f t="shared" si="36"/>
        <v>0</v>
      </c>
      <c r="U94" s="9">
        <f t="shared" si="37"/>
        <v>0</v>
      </c>
      <c r="V94" s="9">
        <f t="shared" si="38"/>
        <v>0</v>
      </c>
      <c r="W94" s="9">
        <f t="shared" si="39"/>
        <v>0</v>
      </c>
      <c r="X94" s="22">
        <f t="shared" si="40"/>
        <v>0</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row>
    <row r="95" spans="1:159" s="21" customFormat="1">
      <c r="A95" s="77" t="s">
        <v>2188</v>
      </c>
      <c r="B95" s="87" t="s">
        <v>2576</v>
      </c>
      <c r="C95" s="88">
        <v>5131</v>
      </c>
      <c r="D95" s="87" t="s">
        <v>274</v>
      </c>
      <c r="E95" s="107" t="str">
        <f>VLOOKUP($C95,'2024-25 School Level AAFTE'!$C$4:$L$2372,9,FALSE)</f>
        <v>No</v>
      </c>
      <c r="F95" s="95">
        <f>VLOOKUP($C95,'2024-25 School Level AAFTE'!$C$4:$J$2372,8,FALSE)</f>
        <v>460.44</v>
      </c>
      <c r="G95" s="97">
        <f>IFERROR(IF(E95= "yes",VLOOKUP(C95,Summary!$B:$I,6,0),0),0)</f>
        <v>0</v>
      </c>
      <c r="H95" s="96">
        <f t="shared" si="31"/>
        <v>0</v>
      </c>
      <c r="I95" s="154">
        <f>VLOOKUP($A95,'2025-26 Salary &amp; Benefits'!$A:$I,3,FALSE)</f>
        <v>1.06</v>
      </c>
      <c r="J95" s="154">
        <f>VLOOKUP($A95,'2025-26 Salary &amp; Benefits'!$A:$I,4,FALSE)</f>
        <v>1.1000000000000001</v>
      </c>
      <c r="K95" s="141">
        <f t="shared" si="32"/>
        <v>0</v>
      </c>
      <c r="L95" s="140">
        <f t="shared" si="33"/>
        <v>0</v>
      </c>
      <c r="M95" s="142">
        <f>'2025-26 Salary &amp; Benefits'!$E$6</f>
        <v>78209</v>
      </c>
      <c r="N95" s="142">
        <f>'2025-26 Salary &amp; Benefits'!$F$6</f>
        <v>80164</v>
      </c>
      <c r="O95" s="9">
        <f t="shared" si="34"/>
        <v>0</v>
      </c>
      <c r="P95" s="9">
        <f t="shared" si="35"/>
        <v>0</v>
      </c>
      <c r="Q95" s="9">
        <f>'2025-26 Salary &amp; Benefits'!G$6</f>
        <v>15997.68</v>
      </c>
      <c r="R95" s="143">
        <f>'2025-26 Salary &amp; Benefits'!H$6</f>
        <v>0.16020000000000001</v>
      </c>
      <c r="S95" s="143">
        <f>'2025-26 Salary &amp; Benefits'!I$6</f>
        <v>0.15390000000000001</v>
      </c>
      <c r="T95" s="9">
        <f t="shared" si="36"/>
        <v>0</v>
      </c>
      <c r="U95" s="9">
        <f t="shared" si="37"/>
        <v>0</v>
      </c>
      <c r="V95" s="9">
        <f t="shared" si="38"/>
        <v>0</v>
      </c>
      <c r="W95" s="9">
        <f t="shared" si="39"/>
        <v>0</v>
      </c>
      <c r="X95" s="22">
        <f t="shared" si="40"/>
        <v>0</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row>
    <row r="96" spans="1:159" s="21" customFormat="1">
      <c r="A96" s="77" t="s">
        <v>2188</v>
      </c>
      <c r="B96" s="87" t="s">
        <v>2576</v>
      </c>
      <c r="C96" s="88">
        <v>5132</v>
      </c>
      <c r="D96" s="87" t="s">
        <v>275</v>
      </c>
      <c r="E96" s="107" t="str">
        <f>VLOOKUP($C96,'2024-25 School Level AAFTE'!$C$4:$L$2372,9,FALSE)</f>
        <v>No</v>
      </c>
      <c r="F96" s="95">
        <f>VLOOKUP($C96,'2024-25 School Level AAFTE'!$C$4:$J$2372,8,FALSE)</f>
        <v>526.25</v>
      </c>
      <c r="G96" s="97">
        <f>IFERROR(IF(E96= "yes",VLOOKUP(C96,Summary!$B:$I,6,0),0),0)</f>
        <v>0</v>
      </c>
      <c r="H96" s="96">
        <f t="shared" si="31"/>
        <v>0</v>
      </c>
      <c r="I96" s="154">
        <f>VLOOKUP($A96,'2025-26 Salary &amp; Benefits'!$A:$I,3,FALSE)</f>
        <v>1.06</v>
      </c>
      <c r="J96" s="154">
        <f>VLOOKUP($A96,'2025-26 Salary &amp; Benefits'!$A:$I,4,FALSE)</f>
        <v>1.1000000000000001</v>
      </c>
      <c r="K96" s="141">
        <f t="shared" si="32"/>
        <v>0</v>
      </c>
      <c r="L96" s="140">
        <f t="shared" si="33"/>
        <v>0</v>
      </c>
      <c r="M96" s="142">
        <f>'2025-26 Salary &amp; Benefits'!$E$6</f>
        <v>78209</v>
      </c>
      <c r="N96" s="142">
        <f>'2025-26 Salary &amp; Benefits'!$F$6</f>
        <v>80164</v>
      </c>
      <c r="O96" s="9">
        <f t="shared" si="34"/>
        <v>0</v>
      </c>
      <c r="P96" s="9">
        <f t="shared" si="35"/>
        <v>0</v>
      </c>
      <c r="Q96" s="9">
        <f>'2025-26 Salary &amp; Benefits'!G$6</f>
        <v>15997.68</v>
      </c>
      <c r="R96" s="143">
        <f>'2025-26 Salary &amp; Benefits'!H$6</f>
        <v>0.16020000000000001</v>
      </c>
      <c r="S96" s="143">
        <f>'2025-26 Salary &amp; Benefits'!I$6</f>
        <v>0.15390000000000001</v>
      </c>
      <c r="T96" s="9">
        <f t="shared" si="36"/>
        <v>0</v>
      </c>
      <c r="U96" s="9">
        <f t="shared" si="37"/>
        <v>0</v>
      </c>
      <c r="V96" s="9">
        <f t="shared" si="38"/>
        <v>0</v>
      </c>
      <c r="W96" s="9">
        <f t="shared" si="39"/>
        <v>0</v>
      </c>
      <c r="X96" s="22">
        <f t="shared" si="40"/>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row>
    <row r="97" spans="1:159" s="21" customFormat="1">
      <c r="A97" s="77" t="s">
        <v>2188</v>
      </c>
      <c r="B97" s="87" t="s">
        <v>2576</v>
      </c>
      <c r="C97" s="88">
        <v>5133</v>
      </c>
      <c r="D97" s="87" t="s">
        <v>276</v>
      </c>
      <c r="E97" s="107" t="str">
        <f>VLOOKUP($C97,'2024-25 School Level AAFTE'!$C$4:$L$2372,9,FALSE)</f>
        <v>No</v>
      </c>
      <c r="F97" s="95">
        <f>VLOOKUP($C97,'2024-25 School Level AAFTE'!$C$4:$J$2372,8,FALSE)</f>
        <v>533.49</v>
      </c>
      <c r="G97" s="97">
        <f>IFERROR(IF(E97= "yes",VLOOKUP(C97,Summary!$B:$I,6,0),0),0)</f>
        <v>0</v>
      </c>
      <c r="H97" s="96">
        <f t="shared" si="31"/>
        <v>0</v>
      </c>
      <c r="I97" s="154">
        <f>VLOOKUP($A97,'2025-26 Salary &amp; Benefits'!$A:$I,3,FALSE)</f>
        <v>1.06</v>
      </c>
      <c r="J97" s="154">
        <f>VLOOKUP($A97,'2025-26 Salary &amp; Benefits'!$A:$I,4,FALSE)</f>
        <v>1.1000000000000001</v>
      </c>
      <c r="K97" s="141">
        <f t="shared" si="32"/>
        <v>0</v>
      </c>
      <c r="L97" s="140">
        <f t="shared" si="33"/>
        <v>0</v>
      </c>
      <c r="M97" s="142">
        <f>'2025-26 Salary &amp; Benefits'!$E$6</f>
        <v>78209</v>
      </c>
      <c r="N97" s="142">
        <f>'2025-26 Salary &amp; Benefits'!$F$6</f>
        <v>80164</v>
      </c>
      <c r="O97" s="9">
        <f t="shared" si="34"/>
        <v>0</v>
      </c>
      <c r="P97" s="9">
        <f t="shared" si="35"/>
        <v>0</v>
      </c>
      <c r="Q97" s="9">
        <f>'2025-26 Salary &amp; Benefits'!G$6</f>
        <v>15997.68</v>
      </c>
      <c r="R97" s="143">
        <f>'2025-26 Salary &amp; Benefits'!H$6</f>
        <v>0.16020000000000001</v>
      </c>
      <c r="S97" s="143">
        <f>'2025-26 Salary &amp; Benefits'!I$6</f>
        <v>0.15390000000000001</v>
      </c>
      <c r="T97" s="9">
        <f t="shared" si="36"/>
        <v>0</v>
      </c>
      <c r="U97" s="9">
        <f t="shared" si="37"/>
        <v>0</v>
      </c>
      <c r="V97" s="9">
        <f t="shared" si="38"/>
        <v>0</v>
      </c>
      <c r="W97" s="9">
        <f t="shared" si="39"/>
        <v>0</v>
      </c>
      <c r="X97" s="22">
        <f t="shared" si="40"/>
        <v>0</v>
      </c>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row>
    <row r="98" spans="1:159" s="21" customFormat="1">
      <c r="A98" s="77" t="s">
        <v>2188</v>
      </c>
      <c r="B98" s="87" t="s">
        <v>2576</v>
      </c>
      <c r="C98" s="88">
        <v>5360</v>
      </c>
      <c r="D98" s="87" t="s">
        <v>277</v>
      </c>
      <c r="E98" s="107" t="str">
        <f>VLOOKUP($C98,'2024-25 School Level AAFTE'!$C$4:$L$2372,9,FALSE)</f>
        <v>No</v>
      </c>
      <c r="F98" s="95">
        <f>VLOOKUP($C98,'2024-25 School Level AAFTE'!$C$4:$J$2372,8,FALSE)</f>
        <v>35.67</v>
      </c>
      <c r="G98" s="97">
        <f>IFERROR(IF(E98= "yes",VLOOKUP(C98,Summary!$B:$I,6,0),0),0)</f>
        <v>0</v>
      </c>
      <c r="H98" s="96">
        <f t="shared" si="31"/>
        <v>0</v>
      </c>
      <c r="I98" s="154">
        <f>VLOOKUP($A98,'2025-26 Salary &amp; Benefits'!$A:$I,3,FALSE)</f>
        <v>1.06</v>
      </c>
      <c r="J98" s="154">
        <f>VLOOKUP($A98,'2025-26 Salary &amp; Benefits'!$A:$I,4,FALSE)</f>
        <v>1.1000000000000001</v>
      </c>
      <c r="K98" s="141">
        <f t="shared" si="32"/>
        <v>0</v>
      </c>
      <c r="L98" s="140">
        <f t="shared" si="33"/>
        <v>0</v>
      </c>
      <c r="M98" s="142">
        <f>'2025-26 Salary &amp; Benefits'!$E$6</f>
        <v>78209</v>
      </c>
      <c r="N98" s="142">
        <f>'2025-26 Salary &amp; Benefits'!$F$6</f>
        <v>80164</v>
      </c>
      <c r="O98" s="9">
        <f t="shared" si="34"/>
        <v>0</v>
      </c>
      <c r="P98" s="9">
        <f t="shared" si="35"/>
        <v>0</v>
      </c>
      <c r="Q98" s="9">
        <f>'2025-26 Salary &amp; Benefits'!G$6</f>
        <v>15997.68</v>
      </c>
      <c r="R98" s="143">
        <f>'2025-26 Salary &amp; Benefits'!H$6</f>
        <v>0.16020000000000001</v>
      </c>
      <c r="S98" s="143">
        <f>'2025-26 Salary &amp; Benefits'!I$6</f>
        <v>0.15390000000000001</v>
      </c>
      <c r="T98" s="9">
        <f t="shared" si="36"/>
        <v>0</v>
      </c>
      <c r="U98" s="9">
        <f t="shared" si="37"/>
        <v>0</v>
      </c>
      <c r="V98" s="9">
        <f t="shared" si="38"/>
        <v>0</v>
      </c>
      <c r="W98" s="9">
        <f t="shared" si="39"/>
        <v>0</v>
      </c>
      <c r="X98" s="22">
        <f t="shared" si="40"/>
        <v>0</v>
      </c>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row>
    <row r="99" spans="1:159" s="21" customFormat="1">
      <c r="A99" s="77" t="s">
        <v>2188</v>
      </c>
      <c r="B99" s="87" t="s">
        <v>2576</v>
      </c>
      <c r="C99" s="88">
        <v>5749</v>
      </c>
      <c r="D99" s="87" t="s">
        <v>3136</v>
      </c>
      <c r="E99" s="107" t="str">
        <f>VLOOKUP($C99,'2024-25 School Level AAFTE'!$C$4:$L$2372,9,FALSE)</f>
        <v>No</v>
      </c>
      <c r="F99" s="95">
        <f>VLOOKUP($C99,'2024-25 School Level AAFTE'!$C$4:$J$2372,8,FALSE)</f>
        <v>428.37</v>
      </c>
      <c r="G99" s="97">
        <f>IFERROR(IF(E99= "yes",VLOOKUP(C99,Summary!$B:$I,6,0),0),0)</f>
        <v>0</v>
      </c>
      <c r="H99" s="96">
        <f t="shared" si="31"/>
        <v>0</v>
      </c>
      <c r="I99" s="154">
        <f>VLOOKUP($A99,'2025-26 Salary &amp; Benefits'!$A:$I,3,FALSE)</f>
        <v>1.06</v>
      </c>
      <c r="J99" s="154">
        <f>VLOOKUP($A99,'2025-26 Salary &amp; Benefits'!$A:$I,4,FALSE)</f>
        <v>1.1000000000000001</v>
      </c>
      <c r="K99" s="141">
        <f t="shared" si="32"/>
        <v>0</v>
      </c>
      <c r="L99" s="140">
        <f t="shared" si="33"/>
        <v>0</v>
      </c>
      <c r="M99" s="142">
        <f>'2025-26 Salary &amp; Benefits'!$E$6</f>
        <v>78209</v>
      </c>
      <c r="N99" s="142">
        <f>'2025-26 Salary &amp; Benefits'!$F$6</f>
        <v>80164</v>
      </c>
      <c r="O99" s="9">
        <f t="shared" si="34"/>
        <v>0</v>
      </c>
      <c r="P99" s="9">
        <f t="shared" si="35"/>
        <v>0</v>
      </c>
      <c r="Q99" s="9">
        <f>'2025-26 Salary &amp; Benefits'!G$6</f>
        <v>15997.68</v>
      </c>
      <c r="R99" s="143">
        <f>'2025-26 Salary &amp; Benefits'!H$6</f>
        <v>0.16020000000000001</v>
      </c>
      <c r="S99" s="143">
        <f>'2025-26 Salary &amp; Benefits'!I$6</f>
        <v>0.15390000000000001</v>
      </c>
      <c r="T99" s="9">
        <f t="shared" si="36"/>
        <v>0</v>
      </c>
      <c r="U99" s="9">
        <f t="shared" si="37"/>
        <v>0</v>
      </c>
      <c r="V99" s="9">
        <f t="shared" si="38"/>
        <v>0</v>
      </c>
      <c r="W99" s="9">
        <f t="shared" si="39"/>
        <v>0</v>
      </c>
      <c r="X99" s="22">
        <f t="shared" si="40"/>
        <v>0</v>
      </c>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row>
    <row r="100" spans="1:159" s="21" customFormat="1">
      <c r="A100" t="s">
        <v>2253</v>
      </c>
      <c r="B100" t="s">
        <v>2577</v>
      </c>
      <c r="C100" s="3">
        <v>2701</v>
      </c>
      <c r="D100" t="s">
        <v>748</v>
      </c>
      <c r="E100" s="107" t="str">
        <f>VLOOKUP($C100,'2024-25 School Level AAFTE'!$C$4:$L$2372,9,FALSE)</f>
        <v>No</v>
      </c>
      <c r="F100" s="95">
        <f>VLOOKUP($C100,'2024-25 School Level AAFTE'!$C$4:$J$2372,8,FALSE)</f>
        <v>1692.5400000000002</v>
      </c>
      <c r="G100" s="97">
        <f>IFERROR(IF(E100= "yes",VLOOKUP(C100,Summary!$B:$I,6,0),0),0)</f>
        <v>0</v>
      </c>
      <c r="H100" s="96">
        <f t="shared" si="31"/>
        <v>0</v>
      </c>
      <c r="I100" s="154">
        <f>VLOOKUP($A100,'2025-26 Salary &amp; Benefits'!$A:$I,3,FALSE)</f>
        <v>1.18</v>
      </c>
      <c r="J100" s="154">
        <f>VLOOKUP($A100,'2025-26 Salary &amp; Benefits'!$A:$I,4,FALSE)</f>
        <v>1.18</v>
      </c>
      <c r="K100" s="141">
        <f t="shared" si="32"/>
        <v>0</v>
      </c>
      <c r="L100" s="140">
        <f t="shared" si="33"/>
        <v>0</v>
      </c>
      <c r="M100" s="142">
        <f>'2025-26 Salary &amp; Benefits'!$E$6</f>
        <v>78209</v>
      </c>
      <c r="N100" s="142">
        <f>'2025-26 Salary &amp; Benefits'!$F$6</f>
        <v>80164</v>
      </c>
      <c r="O100" s="9">
        <f t="shared" si="34"/>
        <v>0</v>
      </c>
      <c r="P100" s="9">
        <f t="shared" si="35"/>
        <v>0</v>
      </c>
      <c r="Q100" s="9">
        <f>'2025-26 Salary &amp; Benefits'!G$6</f>
        <v>15997.68</v>
      </c>
      <c r="R100" s="143">
        <f>'2025-26 Salary &amp; Benefits'!H$6</f>
        <v>0.16020000000000001</v>
      </c>
      <c r="S100" s="143">
        <f>'2025-26 Salary &amp; Benefits'!I$6</f>
        <v>0.15390000000000001</v>
      </c>
      <c r="T100" s="9">
        <f t="shared" si="36"/>
        <v>0</v>
      </c>
      <c r="U100" s="9">
        <f t="shared" si="37"/>
        <v>0</v>
      </c>
      <c r="V100" s="9">
        <f t="shared" si="38"/>
        <v>0</v>
      </c>
      <c r="W100" s="9">
        <f t="shared" si="39"/>
        <v>0</v>
      </c>
      <c r="X100" s="22">
        <f t="shared" si="40"/>
        <v>0</v>
      </c>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row>
    <row r="101" spans="1:159" s="21" customFormat="1">
      <c r="A101" s="77" t="s">
        <v>2253</v>
      </c>
      <c r="B101" s="87" t="s">
        <v>2577</v>
      </c>
      <c r="C101" s="88">
        <v>2846</v>
      </c>
      <c r="D101" s="87" t="s">
        <v>749</v>
      </c>
      <c r="E101" s="107" t="str">
        <f>VLOOKUP($C101,'2024-25 School Level AAFTE'!$C$4:$L$2372,9,FALSE)</f>
        <v>No</v>
      </c>
      <c r="F101" s="95">
        <f>VLOOKUP($C101,'2024-25 School Level AAFTE'!$C$4:$J$2372,8,FALSE)</f>
        <v>473.56</v>
      </c>
      <c r="G101" s="97">
        <f>IFERROR(IF(E101= "yes",VLOOKUP(C101,Summary!$B:$I,6,0),0),0)</f>
        <v>0</v>
      </c>
      <c r="H101" s="96">
        <f t="shared" si="31"/>
        <v>0</v>
      </c>
      <c r="I101" s="154">
        <f>VLOOKUP($A101,'2025-26 Salary &amp; Benefits'!$A:$I,3,FALSE)</f>
        <v>1.18</v>
      </c>
      <c r="J101" s="154">
        <f>VLOOKUP($A101,'2025-26 Salary &amp; Benefits'!$A:$I,4,FALSE)</f>
        <v>1.18</v>
      </c>
      <c r="K101" s="141">
        <f t="shared" si="32"/>
        <v>0</v>
      </c>
      <c r="L101" s="140">
        <f t="shared" si="33"/>
        <v>0</v>
      </c>
      <c r="M101" s="142">
        <f>'2025-26 Salary &amp; Benefits'!$E$6</f>
        <v>78209</v>
      </c>
      <c r="N101" s="142">
        <f>'2025-26 Salary &amp; Benefits'!$F$6</f>
        <v>80164</v>
      </c>
      <c r="O101" s="9">
        <f t="shared" si="34"/>
        <v>0</v>
      </c>
      <c r="P101" s="9">
        <f t="shared" si="35"/>
        <v>0</v>
      </c>
      <c r="Q101" s="9">
        <f>'2025-26 Salary &amp; Benefits'!G$6</f>
        <v>15997.68</v>
      </c>
      <c r="R101" s="143">
        <f>'2025-26 Salary &amp; Benefits'!H$6</f>
        <v>0.16020000000000001</v>
      </c>
      <c r="S101" s="143">
        <f>'2025-26 Salary &amp; Benefits'!I$6</f>
        <v>0.15390000000000001</v>
      </c>
      <c r="T101" s="9">
        <f t="shared" si="36"/>
        <v>0</v>
      </c>
      <c r="U101" s="9">
        <f t="shared" si="37"/>
        <v>0</v>
      </c>
      <c r="V101" s="9">
        <f t="shared" si="38"/>
        <v>0</v>
      </c>
      <c r="W101" s="9">
        <f t="shared" si="39"/>
        <v>0</v>
      </c>
      <c r="X101" s="22">
        <f t="shared" si="40"/>
        <v>0</v>
      </c>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row>
    <row r="102" spans="1:159" s="21" customFormat="1">
      <c r="A102" s="77" t="s">
        <v>2253</v>
      </c>
      <c r="B102" s="87" t="s">
        <v>2577</v>
      </c>
      <c r="C102" s="88">
        <v>2847</v>
      </c>
      <c r="D102" s="87" t="s">
        <v>750</v>
      </c>
      <c r="E102" s="107" t="str">
        <f>VLOOKUP($C102,'2024-25 School Level AAFTE'!$C$4:$L$2372,9,FALSE)</f>
        <v>No</v>
      </c>
      <c r="F102" s="95">
        <f>VLOOKUP($C102,'2024-25 School Level AAFTE'!$C$4:$J$2372,8,FALSE)</f>
        <v>526.01</v>
      </c>
      <c r="G102" s="97">
        <f>IFERROR(IF(E102= "yes",VLOOKUP(C102,Summary!$B:$I,6,0),0),0)</f>
        <v>0</v>
      </c>
      <c r="H102" s="96">
        <f t="shared" si="31"/>
        <v>0</v>
      </c>
      <c r="I102" s="154">
        <f>VLOOKUP($A102,'2025-26 Salary &amp; Benefits'!$A:$I,3,FALSE)</f>
        <v>1.18</v>
      </c>
      <c r="J102" s="154">
        <f>VLOOKUP($A102,'2025-26 Salary &amp; Benefits'!$A:$I,4,FALSE)</f>
        <v>1.18</v>
      </c>
      <c r="K102" s="141">
        <f t="shared" si="32"/>
        <v>0</v>
      </c>
      <c r="L102" s="140">
        <f t="shared" si="33"/>
        <v>0</v>
      </c>
      <c r="M102" s="142">
        <f>'2025-26 Salary &amp; Benefits'!$E$6</f>
        <v>78209</v>
      </c>
      <c r="N102" s="142">
        <f>'2025-26 Salary &amp; Benefits'!$F$6</f>
        <v>80164</v>
      </c>
      <c r="O102" s="9">
        <f t="shared" si="34"/>
        <v>0</v>
      </c>
      <c r="P102" s="9">
        <f t="shared" si="35"/>
        <v>0</v>
      </c>
      <c r="Q102" s="9">
        <f>'2025-26 Salary &amp; Benefits'!G$6</f>
        <v>15997.68</v>
      </c>
      <c r="R102" s="143">
        <f>'2025-26 Salary &amp; Benefits'!H$6</f>
        <v>0.16020000000000001</v>
      </c>
      <c r="S102" s="143">
        <f>'2025-26 Salary &amp; Benefits'!I$6</f>
        <v>0.15390000000000001</v>
      </c>
      <c r="T102" s="9">
        <f t="shared" si="36"/>
        <v>0</v>
      </c>
      <c r="U102" s="9">
        <f t="shared" si="37"/>
        <v>0</v>
      </c>
      <c r="V102" s="9">
        <f t="shared" si="38"/>
        <v>0</v>
      </c>
      <c r="W102" s="9">
        <f t="shared" si="39"/>
        <v>0</v>
      </c>
      <c r="X102" s="22">
        <f t="shared" si="40"/>
        <v>0</v>
      </c>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row>
    <row r="103" spans="1:159" s="21" customFormat="1">
      <c r="A103" s="77" t="s">
        <v>2253</v>
      </c>
      <c r="B103" s="87" t="s">
        <v>2577</v>
      </c>
      <c r="C103" s="88">
        <v>3100</v>
      </c>
      <c r="D103" s="87" t="s">
        <v>751</v>
      </c>
      <c r="E103" s="107" t="str">
        <f>VLOOKUP($C103,'2024-25 School Level AAFTE'!$C$4:$L$2372,9,FALSE)</f>
        <v>Yes</v>
      </c>
      <c r="F103" s="95">
        <f>VLOOKUP($C103,'2024-25 School Level AAFTE'!$C$4:$J$2372,8,FALSE)</f>
        <v>494.83</v>
      </c>
      <c r="G103" s="97">
        <f>IFERROR(IF(E103= "yes",VLOOKUP(C103,Summary!$B:$I,6,0),0),0)</f>
        <v>0</v>
      </c>
      <c r="H103" s="96">
        <f t="shared" si="31"/>
        <v>494.83</v>
      </c>
      <c r="I103" s="154">
        <f>VLOOKUP($A103,'2025-26 Salary &amp; Benefits'!$A:$I,3,FALSE)</f>
        <v>1.18</v>
      </c>
      <c r="J103" s="154">
        <f>VLOOKUP($A103,'2025-26 Salary &amp; Benefits'!$A:$I,4,FALSE)</f>
        <v>1.18</v>
      </c>
      <c r="K103" s="141">
        <f t="shared" si="32"/>
        <v>494.83</v>
      </c>
      <c r="L103" s="140">
        <f t="shared" si="33"/>
        <v>1.452</v>
      </c>
      <c r="M103" s="142">
        <f>'2025-26 Salary &amp; Benefits'!$E$6</f>
        <v>78209</v>
      </c>
      <c r="N103" s="142">
        <f>'2025-26 Salary &amp; Benefits'!$F$6</f>
        <v>80164</v>
      </c>
      <c r="O103" s="9">
        <f t="shared" si="34"/>
        <v>134000.17000000001</v>
      </c>
      <c r="P103" s="9">
        <f t="shared" si="35"/>
        <v>3349.6199999999953</v>
      </c>
      <c r="Q103" s="9">
        <f>'2025-26 Salary &amp; Benefits'!G$6</f>
        <v>15997.68</v>
      </c>
      <c r="R103" s="143">
        <f>'2025-26 Salary &amp; Benefits'!H$6</f>
        <v>0.16020000000000001</v>
      </c>
      <c r="S103" s="143">
        <f>'2025-26 Salary &amp; Benefits'!I$6</f>
        <v>0.15390000000000001</v>
      </c>
      <c r="T103" s="9">
        <f t="shared" si="36"/>
        <v>45210.97</v>
      </c>
      <c r="U103" s="9">
        <f t="shared" si="37"/>
        <v>2289.16</v>
      </c>
      <c r="V103" s="9">
        <f t="shared" si="38"/>
        <v>352.3</v>
      </c>
      <c r="W103" s="9">
        <f t="shared" si="39"/>
        <v>2641.46</v>
      </c>
      <c r="X103" s="22">
        <f t="shared" si="40"/>
        <v>185202.22</v>
      </c>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row>
    <row r="104" spans="1:159" s="21" customFormat="1">
      <c r="A104" s="77" t="s">
        <v>2253</v>
      </c>
      <c r="B104" s="87" t="s">
        <v>2577</v>
      </c>
      <c r="C104" s="88">
        <v>3166</v>
      </c>
      <c r="D104" s="87" t="s">
        <v>752</v>
      </c>
      <c r="E104" s="107" t="str">
        <f>VLOOKUP($C104,'2024-25 School Level AAFTE'!$C$4:$L$2372,9,FALSE)</f>
        <v>Yes</v>
      </c>
      <c r="F104" s="95">
        <f>VLOOKUP($C104,'2024-25 School Level AAFTE'!$C$4:$J$2372,8,FALSE)</f>
        <v>584.19000000000005</v>
      </c>
      <c r="G104" s="97">
        <f>IFERROR(IF(E104= "yes",VLOOKUP(C104,Summary!$B:$I,6,0),0),0)</f>
        <v>0</v>
      </c>
      <c r="H104" s="96">
        <f t="shared" si="31"/>
        <v>584.19000000000005</v>
      </c>
      <c r="I104" s="154">
        <f>VLOOKUP($A104,'2025-26 Salary &amp; Benefits'!$A:$I,3,FALSE)</f>
        <v>1.18</v>
      </c>
      <c r="J104" s="154">
        <f>VLOOKUP($A104,'2025-26 Salary &amp; Benefits'!$A:$I,4,FALSE)</f>
        <v>1.18</v>
      </c>
      <c r="K104" s="141">
        <f t="shared" si="32"/>
        <v>584.19000000000005</v>
      </c>
      <c r="L104" s="140">
        <f t="shared" si="33"/>
        <v>1.714</v>
      </c>
      <c r="M104" s="142">
        <f>'2025-26 Salary &amp; Benefits'!$E$6</f>
        <v>78209</v>
      </c>
      <c r="N104" s="142">
        <f>'2025-26 Salary &amp; Benefits'!$F$6</f>
        <v>80164</v>
      </c>
      <c r="O104" s="9">
        <f t="shared" si="34"/>
        <v>158179.26999999999</v>
      </c>
      <c r="P104" s="9">
        <f t="shared" si="35"/>
        <v>3954.0200000000186</v>
      </c>
      <c r="Q104" s="9">
        <f>'2025-26 Salary &amp; Benefits'!G$6</f>
        <v>15997.68</v>
      </c>
      <c r="R104" s="143">
        <f>'2025-26 Salary &amp; Benefits'!H$6</f>
        <v>0.16020000000000001</v>
      </c>
      <c r="S104" s="143">
        <f>'2025-26 Salary &amp; Benefits'!I$6</f>
        <v>0.15390000000000001</v>
      </c>
      <c r="T104" s="9">
        <f t="shared" si="36"/>
        <v>53368.87</v>
      </c>
      <c r="U104" s="9">
        <f t="shared" si="37"/>
        <v>2702.22</v>
      </c>
      <c r="V104" s="9">
        <f t="shared" si="38"/>
        <v>415.87</v>
      </c>
      <c r="W104" s="9">
        <f t="shared" si="39"/>
        <v>3118.0899999999997</v>
      </c>
      <c r="X104" s="22">
        <f t="shared" si="40"/>
        <v>218620.25</v>
      </c>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row>
    <row r="105" spans="1:159" s="21" customFormat="1">
      <c r="A105" s="77" t="s">
        <v>2253</v>
      </c>
      <c r="B105" s="87" t="s">
        <v>2577</v>
      </c>
      <c r="C105" s="88">
        <v>3167</v>
      </c>
      <c r="D105" s="87" t="s">
        <v>753</v>
      </c>
      <c r="E105" s="107" t="str">
        <f>VLOOKUP($C105,'2024-25 School Level AAFTE'!$C$4:$L$2372,9,FALSE)</f>
        <v>No</v>
      </c>
      <c r="F105" s="95">
        <f>VLOOKUP($C105,'2024-25 School Level AAFTE'!$C$4:$J$2372,8,FALSE)</f>
        <v>514.51</v>
      </c>
      <c r="G105" s="97">
        <f>IFERROR(IF(E105= "yes",VLOOKUP(C105,Summary!$B:$I,6,0),0),0)</f>
        <v>0</v>
      </c>
      <c r="H105" s="96">
        <f t="shared" si="31"/>
        <v>0</v>
      </c>
      <c r="I105" s="154">
        <f>VLOOKUP($A105,'2025-26 Salary &amp; Benefits'!$A:$I,3,FALSE)</f>
        <v>1.18</v>
      </c>
      <c r="J105" s="154">
        <f>VLOOKUP($A105,'2025-26 Salary &amp; Benefits'!$A:$I,4,FALSE)</f>
        <v>1.18</v>
      </c>
      <c r="K105" s="141">
        <f t="shared" si="32"/>
        <v>0</v>
      </c>
      <c r="L105" s="140">
        <f t="shared" si="33"/>
        <v>0</v>
      </c>
      <c r="M105" s="142">
        <f>'2025-26 Salary &amp; Benefits'!$E$6</f>
        <v>78209</v>
      </c>
      <c r="N105" s="142">
        <f>'2025-26 Salary &amp; Benefits'!$F$6</f>
        <v>80164</v>
      </c>
      <c r="O105" s="9">
        <f t="shared" si="34"/>
        <v>0</v>
      </c>
      <c r="P105" s="9">
        <f t="shared" si="35"/>
        <v>0</v>
      </c>
      <c r="Q105" s="9">
        <f>'2025-26 Salary &amp; Benefits'!G$6</f>
        <v>15997.68</v>
      </c>
      <c r="R105" s="143">
        <f>'2025-26 Salary &amp; Benefits'!H$6</f>
        <v>0.16020000000000001</v>
      </c>
      <c r="S105" s="143">
        <f>'2025-26 Salary &amp; Benefits'!I$6</f>
        <v>0.15390000000000001</v>
      </c>
      <c r="T105" s="9">
        <f t="shared" si="36"/>
        <v>0</v>
      </c>
      <c r="U105" s="9">
        <f t="shared" si="37"/>
        <v>0</v>
      </c>
      <c r="V105" s="9">
        <f t="shared" si="38"/>
        <v>0</v>
      </c>
      <c r="W105" s="9">
        <f t="shared" si="39"/>
        <v>0</v>
      </c>
      <c r="X105" s="22">
        <f t="shared" si="40"/>
        <v>0</v>
      </c>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row>
    <row r="106" spans="1:159" s="21" customFormat="1">
      <c r="A106" s="77" t="s">
        <v>2253</v>
      </c>
      <c r="B106" s="87" t="s">
        <v>2577</v>
      </c>
      <c r="C106" s="88">
        <v>3168</v>
      </c>
      <c r="D106" s="87" t="s">
        <v>754</v>
      </c>
      <c r="E106" s="107" t="str">
        <f>VLOOKUP($C106,'2024-25 School Level AAFTE'!$C$4:$L$2372,9,FALSE)</f>
        <v>No</v>
      </c>
      <c r="F106" s="95">
        <f>VLOOKUP($C106,'2024-25 School Level AAFTE'!$C$4:$J$2372,8,FALSE)</f>
        <v>331.44</v>
      </c>
      <c r="G106" s="97">
        <f>IFERROR(IF(E106= "yes",VLOOKUP(C106,Summary!$B:$I,6,0),0),0)</f>
        <v>0</v>
      </c>
      <c r="H106" s="96">
        <f t="shared" si="31"/>
        <v>0</v>
      </c>
      <c r="I106" s="154">
        <f>VLOOKUP($A106,'2025-26 Salary &amp; Benefits'!$A:$I,3,FALSE)</f>
        <v>1.18</v>
      </c>
      <c r="J106" s="154">
        <f>VLOOKUP($A106,'2025-26 Salary &amp; Benefits'!$A:$I,4,FALSE)</f>
        <v>1.18</v>
      </c>
      <c r="K106" s="141">
        <f t="shared" si="32"/>
        <v>0</v>
      </c>
      <c r="L106" s="140">
        <f t="shared" si="33"/>
        <v>0</v>
      </c>
      <c r="M106" s="142">
        <f>'2025-26 Salary &amp; Benefits'!$E$6</f>
        <v>78209</v>
      </c>
      <c r="N106" s="142">
        <f>'2025-26 Salary &amp; Benefits'!$F$6</f>
        <v>80164</v>
      </c>
      <c r="O106" s="9">
        <f t="shared" si="34"/>
        <v>0</v>
      </c>
      <c r="P106" s="9">
        <f t="shared" si="35"/>
        <v>0</v>
      </c>
      <c r="Q106" s="9">
        <f>'2025-26 Salary &amp; Benefits'!G$6</f>
        <v>15997.68</v>
      </c>
      <c r="R106" s="143">
        <f>'2025-26 Salary &amp; Benefits'!H$6</f>
        <v>0.16020000000000001</v>
      </c>
      <c r="S106" s="143">
        <f>'2025-26 Salary &amp; Benefits'!I$6</f>
        <v>0.15390000000000001</v>
      </c>
      <c r="T106" s="9">
        <f t="shared" si="36"/>
        <v>0</v>
      </c>
      <c r="U106" s="9">
        <f t="shared" si="37"/>
        <v>0</v>
      </c>
      <c r="V106" s="9">
        <f t="shared" si="38"/>
        <v>0</v>
      </c>
      <c r="W106" s="9">
        <f t="shared" si="39"/>
        <v>0</v>
      </c>
      <c r="X106" s="22">
        <f t="shared" si="40"/>
        <v>0</v>
      </c>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row>
    <row r="107" spans="1:159" s="21" customFormat="1">
      <c r="A107" s="77" t="s">
        <v>2253</v>
      </c>
      <c r="B107" s="87" t="s">
        <v>2577</v>
      </c>
      <c r="C107" s="89">
        <v>3224</v>
      </c>
      <c r="D107" s="101" t="s">
        <v>755</v>
      </c>
      <c r="E107" s="107" t="str">
        <f>VLOOKUP($C107,'2024-25 School Level AAFTE'!$C$4:$L$2372,9,FALSE)</f>
        <v>No</v>
      </c>
      <c r="F107" s="95">
        <f>VLOOKUP($C107,'2024-25 School Level AAFTE'!$C$4:$J$2372,8,FALSE)</f>
        <v>458.44</v>
      </c>
      <c r="G107" s="97">
        <f>IFERROR(IF(E107= "yes",VLOOKUP(C107,Summary!$B:$I,6,0),0),0)</f>
        <v>0</v>
      </c>
      <c r="H107" s="96">
        <f t="shared" si="31"/>
        <v>0</v>
      </c>
      <c r="I107" s="154">
        <f>VLOOKUP($A107,'2025-26 Salary &amp; Benefits'!$A:$I,3,FALSE)</f>
        <v>1.18</v>
      </c>
      <c r="J107" s="154">
        <f>VLOOKUP($A107,'2025-26 Salary &amp; Benefits'!$A:$I,4,FALSE)</f>
        <v>1.18</v>
      </c>
      <c r="K107" s="141">
        <f t="shared" si="32"/>
        <v>0</v>
      </c>
      <c r="L107" s="140">
        <f t="shared" si="33"/>
        <v>0</v>
      </c>
      <c r="M107" s="142">
        <f>'2025-26 Salary &amp; Benefits'!$E$6</f>
        <v>78209</v>
      </c>
      <c r="N107" s="142">
        <f>'2025-26 Salary &amp; Benefits'!$F$6</f>
        <v>80164</v>
      </c>
      <c r="O107" s="9">
        <f t="shared" si="34"/>
        <v>0</v>
      </c>
      <c r="P107" s="9">
        <f t="shared" si="35"/>
        <v>0</v>
      </c>
      <c r="Q107" s="9">
        <f>'2025-26 Salary &amp; Benefits'!G$6</f>
        <v>15997.68</v>
      </c>
      <c r="R107" s="143">
        <f>'2025-26 Salary &amp; Benefits'!H$6</f>
        <v>0.16020000000000001</v>
      </c>
      <c r="S107" s="143">
        <f>'2025-26 Salary &amp; Benefits'!I$6</f>
        <v>0.15390000000000001</v>
      </c>
      <c r="T107" s="9">
        <f t="shared" si="36"/>
        <v>0</v>
      </c>
      <c r="U107" s="9">
        <f t="shared" si="37"/>
        <v>0</v>
      </c>
      <c r="V107" s="9">
        <f t="shared" si="38"/>
        <v>0</v>
      </c>
      <c r="W107" s="9">
        <f t="shared" si="39"/>
        <v>0</v>
      </c>
      <c r="X107" s="22">
        <f t="shared" si="40"/>
        <v>0</v>
      </c>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row>
    <row r="108" spans="1:159" s="21" customFormat="1">
      <c r="A108" s="77" t="s">
        <v>2253</v>
      </c>
      <c r="B108" s="87" t="s">
        <v>2577</v>
      </c>
      <c r="C108" s="88">
        <v>3225</v>
      </c>
      <c r="D108" s="79" t="s">
        <v>756</v>
      </c>
      <c r="E108" s="107" t="str">
        <f>VLOOKUP($C108,'2024-25 School Level AAFTE'!$C$4:$L$2372,9,FALSE)</f>
        <v>Yes</v>
      </c>
      <c r="F108" s="95">
        <f>VLOOKUP($C108,'2024-25 School Level AAFTE'!$C$4:$J$2372,8,FALSE)</f>
        <v>453.76</v>
      </c>
      <c r="G108" s="97">
        <f>IFERROR(IF(E108= "yes",VLOOKUP(C108,Summary!$B:$I,6,0),0),0)</f>
        <v>0</v>
      </c>
      <c r="H108" s="96">
        <f t="shared" si="31"/>
        <v>453.76</v>
      </c>
      <c r="I108" s="154">
        <f>VLOOKUP($A108,'2025-26 Salary &amp; Benefits'!$A:$I,3,FALSE)</f>
        <v>1.18</v>
      </c>
      <c r="J108" s="154">
        <f>VLOOKUP($A108,'2025-26 Salary &amp; Benefits'!$A:$I,4,FALSE)</f>
        <v>1.18</v>
      </c>
      <c r="K108" s="141">
        <f t="shared" si="32"/>
        <v>453.76</v>
      </c>
      <c r="L108" s="140">
        <f t="shared" si="33"/>
        <v>1.331</v>
      </c>
      <c r="M108" s="142">
        <f>'2025-26 Salary &amp; Benefits'!$E$6</f>
        <v>78209</v>
      </c>
      <c r="N108" s="142">
        <f>'2025-26 Salary &amp; Benefits'!$F$6</f>
        <v>80164</v>
      </c>
      <c r="O108" s="9">
        <f t="shared" si="34"/>
        <v>122833.49</v>
      </c>
      <c r="P108" s="9">
        <f t="shared" si="35"/>
        <v>3070.4899999999907</v>
      </c>
      <c r="Q108" s="9">
        <f>'2025-26 Salary &amp; Benefits'!G$6</f>
        <v>15997.68</v>
      </c>
      <c r="R108" s="143">
        <f>'2025-26 Salary &amp; Benefits'!H$6</f>
        <v>0.16020000000000001</v>
      </c>
      <c r="S108" s="143">
        <f>'2025-26 Salary &amp; Benefits'!I$6</f>
        <v>0.15390000000000001</v>
      </c>
      <c r="T108" s="9">
        <f t="shared" si="36"/>
        <v>41443.39</v>
      </c>
      <c r="U108" s="9">
        <f t="shared" si="37"/>
        <v>2098.4</v>
      </c>
      <c r="V108" s="9">
        <f t="shared" si="38"/>
        <v>322.94</v>
      </c>
      <c r="W108" s="9">
        <f t="shared" si="39"/>
        <v>2421.34</v>
      </c>
      <c r="X108" s="22">
        <f t="shared" si="40"/>
        <v>169768.71</v>
      </c>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row>
    <row r="109" spans="1:159" s="21" customFormat="1">
      <c r="A109" s="77" t="s">
        <v>2253</v>
      </c>
      <c r="B109" s="87" t="s">
        <v>2577</v>
      </c>
      <c r="C109" s="88">
        <v>3282</v>
      </c>
      <c r="D109" s="87" t="s">
        <v>757</v>
      </c>
      <c r="E109" s="107" t="str">
        <f>VLOOKUP($C109,'2024-25 School Level AAFTE'!$C$4:$L$2372,9,FALSE)</f>
        <v>No</v>
      </c>
      <c r="F109" s="95">
        <f>VLOOKUP($C109,'2024-25 School Level AAFTE'!$C$4:$J$2372,8,FALSE)</f>
        <v>1329.97</v>
      </c>
      <c r="G109" s="97">
        <f>IFERROR(IF(E109= "yes",VLOOKUP(C109,Summary!$B:$I,6,0),0),0)</f>
        <v>0</v>
      </c>
      <c r="H109" s="96">
        <f t="shared" si="31"/>
        <v>0</v>
      </c>
      <c r="I109" s="154">
        <f>VLOOKUP($A109,'2025-26 Salary &amp; Benefits'!$A:$I,3,FALSE)</f>
        <v>1.18</v>
      </c>
      <c r="J109" s="154">
        <f>VLOOKUP($A109,'2025-26 Salary &amp; Benefits'!$A:$I,4,FALSE)</f>
        <v>1.18</v>
      </c>
      <c r="K109" s="141">
        <f t="shared" si="32"/>
        <v>0</v>
      </c>
      <c r="L109" s="140">
        <f t="shared" si="33"/>
        <v>0</v>
      </c>
      <c r="M109" s="142">
        <f>'2025-26 Salary &amp; Benefits'!$E$6</f>
        <v>78209</v>
      </c>
      <c r="N109" s="142">
        <f>'2025-26 Salary &amp; Benefits'!$F$6</f>
        <v>80164</v>
      </c>
      <c r="O109" s="9">
        <f t="shared" si="34"/>
        <v>0</v>
      </c>
      <c r="P109" s="9">
        <f t="shared" si="35"/>
        <v>0</v>
      </c>
      <c r="Q109" s="9">
        <f>'2025-26 Salary &amp; Benefits'!G$6</f>
        <v>15997.68</v>
      </c>
      <c r="R109" s="143">
        <f>'2025-26 Salary &amp; Benefits'!H$6</f>
        <v>0.16020000000000001</v>
      </c>
      <c r="S109" s="143">
        <f>'2025-26 Salary &amp; Benefits'!I$6</f>
        <v>0.15390000000000001</v>
      </c>
      <c r="T109" s="9">
        <f t="shared" si="36"/>
        <v>0</v>
      </c>
      <c r="U109" s="9">
        <f t="shared" si="37"/>
        <v>0</v>
      </c>
      <c r="V109" s="9">
        <f t="shared" si="38"/>
        <v>0</v>
      </c>
      <c r="W109" s="9">
        <f t="shared" si="39"/>
        <v>0</v>
      </c>
      <c r="X109" s="22">
        <f t="shared" si="40"/>
        <v>0</v>
      </c>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row>
    <row r="110" spans="1:159" s="21" customFormat="1">
      <c r="A110" s="77" t="s">
        <v>2253</v>
      </c>
      <c r="B110" s="87" t="s">
        <v>2577</v>
      </c>
      <c r="C110" s="88">
        <v>3283</v>
      </c>
      <c r="D110" s="87" t="s">
        <v>758</v>
      </c>
      <c r="E110" s="107" t="str">
        <f>VLOOKUP($C110,'2024-25 School Level AAFTE'!$C$4:$L$2372,9,FALSE)</f>
        <v>No</v>
      </c>
      <c r="F110" s="95">
        <f>VLOOKUP($C110,'2024-25 School Level AAFTE'!$C$4:$J$2372,8,FALSE)</f>
        <v>1008.05</v>
      </c>
      <c r="G110" s="97">
        <f>IFERROR(IF(E110= "yes",VLOOKUP(C110,Summary!$B:$I,6,0),0),0)</f>
        <v>0</v>
      </c>
      <c r="H110" s="96">
        <f t="shared" si="31"/>
        <v>0</v>
      </c>
      <c r="I110" s="154">
        <f>VLOOKUP($A110,'2025-26 Salary &amp; Benefits'!$A:$I,3,FALSE)</f>
        <v>1.18</v>
      </c>
      <c r="J110" s="154">
        <f>VLOOKUP($A110,'2025-26 Salary &amp; Benefits'!$A:$I,4,FALSE)</f>
        <v>1.18</v>
      </c>
      <c r="K110" s="141">
        <f t="shared" si="32"/>
        <v>0</v>
      </c>
      <c r="L110" s="140">
        <f t="shared" si="33"/>
        <v>0</v>
      </c>
      <c r="M110" s="142">
        <f>'2025-26 Salary &amp; Benefits'!$E$6</f>
        <v>78209</v>
      </c>
      <c r="N110" s="142">
        <f>'2025-26 Salary &amp; Benefits'!$F$6</f>
        <v>80164</v>
      </c>
      <c r="O110" s="9">
        <f t="shared" si="34"/>
        <v>0</v>
      </c>
      <c r="P110" s="9">
        <f t="shared" si="35"/>
        <v>0</v>
      </c>
      <c r="Q110" s="9">
        <f>'2025-26 Salary &amp; Benefits'!G$6</f>
        <v>15997.68</v>
      </c>
      <c r="R110" s="143">
        <f>'2025-26 Salary &amp; Benefits'!H$6</f>
        <v>0.16020000000000001</v>
      </c>
      <c r="S110" s="143">
        <f>'2025-26 Salary &amp; Benefits'!I$6</f>
        <v>0.15390000000000001</v>
      </c>
      <c r="T110" s="9">
        <f t="shared" si="36"/>
        <v>0</v>
      </c>
      <c r="U110" s="9">
        <f t="shared" si="37"/>
        <v>0</v>
      </c>
      <c r="V110" s="9">
        <f t="shared" si="38"/>
        <v>0</v>
      </c>
      <c r="W110" s="9">
        <f t="shared" si="39"/>
        <v>0</v>
      </c>
      <c r="X110" s="22">
        <f t="shared" si="40"/>
        <v>0</v>
      </c>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row>
    <row r="111" spans="1:159" s="21" customFormat="1">
      <c r="A111" s="77" t="s">
        <v>2253</v>
      </c>
      <c r="B111" s="87" t="s">
        <v>2577</v>
      </c>
      <c r="C111" s="88">
        <v>3338</v>
      </c>
      <c r="D111" s="87" t="s">
        <v>59</v>
      </c>
      <c r="E111" s="107" t="str">
        <f>VLOOKUP($C111,'2024-25 School Level AAFTE'!$C$4:$L$2372,9,FALSE)</f>
        <v>No</v>
      </c>
      <c r="F111" s="95">
        <f>VLOOKUP($C111,'2024-25 School Level AAFTE'!$C$4:$J$2372,8,FALSE)</f>
        <v>752.83</v>
      </c>
      <c r="G111" s="97">
        <f>IFERROR(IF(E111= "yes",VLOOKUP(C111,Summary!$B:$I,6,0),0),0)</f>
        <v>0</v>
      </c>
      <c r="H111" s="96">
        <f t="shared" si="31"/>
        <v>0</v>
      </c>
      <c r="I111" s="154">
        <f>VLOOKUP($A111,'2025-26 Salary &amp; Benefits'!$A:$I,3,FALSE)</f>
        <v>1.18</v>
      </c>
      <c r="J111" s="154">
        <f>VLOOKUP($A111,'2025-26 Salary &amp; Benefits'!$A:$I,4,FALSE)</f>
        <v>1.18</v>
      </c>
      <c r="K111" s="141">
        <f t="shared" si="32"/>
        <v>0</v>
      </c>
      <c r="L111" s="140">
        <f t="shared" si="33"/>
        <v>0</v>
      </c>
      <c r="M111" s="142">
        <f>'2025-26 Salary &amp; Benefits'!$E$6</f>
        <v>78209</v>
      </c>
      <c r="N111" s="142">
        <f>'2025-26 Salary &amp; Benefits'!$F$6</f>
        <v>80164</v>
      </c>
      <c r="O111" s="9">
        <f t="shared" si="34"/>
        <v>0</v>
      </c>
      <c r="P111" s="9">
        <f t="shared" si="35"/>
        <v>0</v>
      </c>
      <c r="Q111" s="9">
        <f>'2025-26 Salary &amp; Benefits'!G$6</f>
        <v>15997.68</v>
      </c>
      <c r="R111" s="143">
        <f>'2025-26 Salary &amp; Benefits'!H$6</f>
        <v>0.16020000000000001</v>
      </c>
      <c r="S111" s="143">
        <f>'2025-26 Salary &amp; Benefits'!I$6</f>
        <v>0.15390000000000001</v>
      </c>
      <c r="T111" s="9">
        <f t="shared" si="36"/>
        <v>0</v>
      </c>
      <c r="U111" s="9">
        <f t="shared" si="37"/>
        <v>0</v>
      </c>
      <c r="V111" s="9">
        <f t="shared" si="38"/>
        <v>0</v>
      </c>
      <c r="W111" s="9">
        <f t="shared" si="39"/>
        <v>0</v>
      </c>
      <c r="X111" s="22">
        <f t="shared" si="40"/>
        <v>0</v>
      </c>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row>
    <row r="112" spans="1:159" s="21" customFormat="1">
      <c r="A112" s="77" t="s">
        <v>2253</v>
      </c>
      <c r="B112" s="87" t="s">
        <v>2577</v>
      </c>
      <c r="C112" s="88">
        <v>3339</v>
      </c>
      <c r="D112" s="87" t="s">
        <v>759</v>
      </c>
      <c r="E112" s="107" t="str">
        <f>VLOOKUP($C112,'2024-25 School Level AAFTE'!$C$4:$L$2372,9,FALSE)</f>
        <v>Yes</v>
      </c>
      <c r="F112" s="95">
        <f>VLOOKUP($C112,'2024-25 School Level AAFTE'!$C$4:$J$2372,8,FALSE)</f>
        <v>361.13</v>
      </c>
      <c r="G112" s="97">
        <f>IFERROR(IF(E112= "yes",VLOOKUP(C112,Summary!$B:$I,6,0),0),0)</f>
        <v>0</v>
      </c>
      <c r="H112" s="96">
        <f t="shared" si="31"/>
        <v>361.13</v>
      </c>
      <c r="I112" s="154">
        <f>VLOOKUP($A112,'2025-26 Salary &amp; Benefits'!$A:$I,3,FALSE)</f>
        <v>1.18</v>
      </c>
      <c r="J112" s="154">
        <f>VLOOKUP($A112,'2025-26 Salary &amp; Benefits'!$A:$I,4,FALSE)</f>
        <v>1.18</v>
      </c>
      <c r="K112" s="141">
        <f t="shared" si="32"/>
        <v>361.13</v>
      </c>
      <c r="L112" s="140">
        <f t="shared" si="33"/>
        <v>1.0589999999999999</v>
      </c>
      <c r="M112" s="142">
        <f>'2025-26 Salary &amp; Benefits'!$E$6</f>
        <v>78209</v>
      </c>
      <c r="N112" s="142">
        <f>'2025-26 Salary &amp; Benefits'!$F$6</f>
        <v>80164</v>
      </c>
      <c r="O112" s="9">
        <f t="shared" si="34"/>
        <v>97731.53</v>
      </c>
      <c r="P112" s="9">
        <f t="shared" si="35"/>
        <v>2443.0099999999948</v>
      </c>
      <c r="Q112" s="9">
        <f>'2025-26 Salary &amp; Benefits'!G$6</f>
        <v>15997.68</v>
      </c>
      <c r="R112" s="143">
        <f>'2025-26 Salary &amp; Benefits'!H$6</f>
        <v>0.16020000000000001</v>
      </c>
      <c r="S112" s="143">
        <f>'2025-26 Salary &amp; Benefits'!I$6</f>
        <v>0.15390000000000001</v>
      </c>
      <c r="T112" s="9">
        <f t="shared" si="36"/>
        <v>32974.11</v>
      </c>
      <c r="U112" s="9">
        <f t="shared" si="37"/>
        <v>1669.58</v>
      </c>
      <c r="V112" s="9">
        <f t="shared" si="38"/>
        <v>256.95</v>
      </c>
      <c r="W112" s="9">
        <f t="shared" si="39"/>
        <v>1926.53</v>
      </c>
      <c r="X112" s="22">
        <f t="shared" si="40"/>
        <v>135075.18</v>
      </c>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row>
    <row r="113" spans="1:159" s="21" customFormat="1">
      <c r="A113" s="77" t="s">
        <v>2253</v>
      </c>
      <c r="B113" s="87" t="s">
        <v>2577</v>
      </c>
      <c r="C113" s="88">
        <v>3435</v>
      </c>
      <c r="D113" s="87" t="s">
        <v>760</v>
      </c>
      <c r="E113" s="107" t="str">
        <f>VLOOKUP($C113,'2024-25 School Level AAFTE'!$C$4:$L$2372,9,FALSE)</f>
        <v>No</v>
      </c>
      <c r="F113" s="95">
        <f>VLOOKUP($C113,'2024-25 School Level AAFTE'!$C$4:$J$2372,8,FALSE)</f>
        <v>672.46</v>
      </c>
      <c r="G113" s="97">
        <f>IFERROR(IF(E113= "yes",VLOOKUP(C113,Summary!$B:$I,6,0),0),0)</f>
        <v>0</v>
      </c>
      <c r="H113" s="96">
        <f t="shared" si="31"/>
        <v>0</v>
      </c>
      <c r="I113" s="154">
        <f>VLOOKUP($A113,'2025-26 Salary &amp; Benefits'!$A:$I,3,FALSE)</f>
        <v>1.18</v>
      </c>
      <c r="J113" s="154">
        <f>VLOOKUP($A113,'2025-26 Salary &amp; Benefits'!$A:$I,4,FALSE)</f>
        <v>1.18</v>
      </c>
      <c r="K113" s="141">
        <f t="shared" si="32"/>
        <v>0</v>
      </c>
      <c r="L113" s="140">
        <f t="shared" si="33"/>
        <v>0</v>
      </c>
      <c r="M113" s="142">
        <f>'2025-26 Salary &amp; Benefits'!$E$6</f>
        <v>78209</v>
      </c>
      <c r="N113" s="142">
        <f>'2025-26 Salary &amp; Benefits'!$F$6</f>
        <v>80164</v>
      </c>
      <c r="O113" s="9">
        <f t="shared" si="34"/>
        <v>0</v>
      </c>
      <c r="P113" s="9">
        <f t="shared" si="35"/>
        <v>0</v>
      </c>
      <c r="Q113" s="9">
        <f>'2025-26 Salary &amp; Benefits'!G$6</f>
        <v>15997.68</v>
      </c>
      <c r="R113" s="143">
        <f>'2025-26 Salary &amp; Benefits'!H$6</f>
        <v>0.16020000000000001</v>
      </c>
      <c r="S113" s="143">
        <f>'2025-26 Salary &amp; Benefits'!I$6</f>
        <v>0.15390000000000001</v>
      </c>
      <c r="T113" s="9">
        <f t="shared" si="36"/>
        <v>0</v>
      </c>
      <c r="U113" s="9">
        <f t="shared" si="37"/>
        <v>0</v>
      </c>
      <c r="V113" s="9">
        <f t="shared" si="38"/>
        <v>0</v>
      </c>
      <c r="W113" s="9">
        <f t="shared" si="39"/>
        <v>0</v>
      </c>
      <c r="X113" s="22">
        <f t="shared" si="40"/>
        <v>0</v>
      </c>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row>
    <row r="114" spans="1:159" s="21" customFormat="1">
      <c r="A114" s="77" t="s">
        <v>2253</v>
      </c>
      <c r="B114" s="87" t="s">
        <v>2577</v>
      </c>
      <c r="C114" s="88">
        <v>3436</v>
      </c>
      <c r="D114" s="87" t="s">
        <v>761</v>
      </c>
      <c r="E114" s="107" t="str">
        <f>VLOOKUP($C114,'2024-25 School Level AAFTE'!$C$4:$L$2372,9,FALSE)</f>
        <v>No</v>
      </c>
      <c r="F114" s="95">
        <f>VLOOKUP($C114,'2024-25 School Level AAFTE'!$C$4:$J$2372,8,FALSE)</f>
        <v>563.80999999999995</v>
      </c>
      <c r="G114" s="97">
        <f>IFERROR(IF(E114= "yes",VLOOKUP(C114,Summary!$B:$I,6,0),0),0)</f>
        <v>0</v>
      </c>
      <c r="H114" s="96">
        <f t="shared" si="31"/>
        <v>0</v>
      </c>
      <c r="I114" s="154">
        <f>VLOOKUP($A114,'2025-26 Salary &amp; Benefits'!$A:$I,3,FALSE)</f>
        <v>1.18</v>
      </c>
      <c r="J114" s="154">
        <f>VLOOKUP($A114,'2025-26 Salary &amp; Benefits'!$A:$I,4,FALSE)</f>
        <v>1.18</v>
      </c>
      <c r="K114" s="141">
        <f t="shared" si="32"/>
        <v>0</v>
      </c>
      <c r="L114" s="140">
        <f t="shared" si="33"/>
        <v>0</v>
      </c>
      <c r="M114" s="142">
        <f>'2025-26 Salary &amp; Benefits'!$E$6</f>
        <v>78209</v>
      </c>
      <c r="N114" s="142">
        <f>'2025-26 Salary &amp; Benefits'!$F$6</f>
        <v>80164</v>
      </c>
      <c r="O114" s="9">
        <f t="shared" si="34"/>
        <v>0</v>
      </c>
      <c r="P114" s="9">
        <f t="shared" si="35"/>
        <v>0</v>
      </c>
      <c r="Q114" s="9">
        <f>'2025-26 Salary &amp; Benefits'!G$6</f>
        <v>15997.68</v>
      </c>
      <c r="R114" s="143">
        <f>'2025-26 Salary &amp; Benefits'!H$6</f>
        <v>0.16020000000000001</v>
      </c>
      <c r="S114" s="143">
        <f>'2025-26 Salary &amp; Benefits'!I$6</f>
        <v>0.15390000000000001</v>
      </c>
      <c r="T114" s="9">
        <f t="shared" si="36"/>
        <v>0</v>
      </c>
      <c r="U114" s="9">
        <f t="shared" si="37"/>
        <v>0</v>
      </c>
      <c r="V114" s="9">
        <f t="shared" si="38"/>
        <v>0</v>
      </c>
      <c r="W114" s="9">
        <f t="shared" si="39"/>
        <v>0</v>
      </c>
      <c r="X114" s="22">
        <f t="shared" si="40"/>
        <v>0</v>
      </c>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row>
    <row r="115" spans="1:159" s="23" customFormat="1">
      <c r="A115" s="77" t="s">
        <v>2253</v>
      </c>
      <c r="B115" s="87" t="s">
        <v>2577</v>
      </c>
      <c r="C115" s="88">
        <v>3437</v>
      </c>
      <c r="D115" s="87" t="s">
        <v>762</v>
      </c>
      <c r="E115" s="107" t="str">
        <f>VLOOKUP($C115,'2024-25 School Level AAFTE'!$C$4:$L$2372,9,FALSE)</f>
        <v>No</v>
      </c>
      <c r="F115" s="95">
        <f>VLOOKUP($C115,'2024-25 School Level AAFTE'!$C$4:$J$2372,8,FALSE)</f>
        <v>476.44</v>
      </c>
      <c r="G115" s="97">
        <f>IFERROR(IF(E115= "yes",VLOOKUP(C115,Summary!$B:$I,6,0),0),0)</f>
        <v>0</v>
      </c>
      <c r="H115" s="96">
        <f t="shared" si="31"/>
        <v>0</v>
      </c>
      <c r="I115" s="154">
        <f>VLOOKUP($A115,'2025-26 Salary &amp; Benefits'!$A:$I,3,FALSE)</f>
        <v>1.18</v>
      </c>
      <c r="J115" s="154">
        <f>VLOOKUP($A115,'2025-26 Salary &amp; Benefits'!$A:$I,4,FALSE)</f>
        <v>1.18</v>
      </c>
      <c r="K115" s="141">
        <f t="shared" si="32"/>
        <v>0</v>
      </c>
      <c r="L115" s="140">
        <f t="shared" si="33"/>
        <v>0</v>
      </c>
      <c r="M115" s="142">
        <f>'2025-26 Salary &amp; Benefits'!$E$6</f>
        <v>78209</v>
      </c>
      <c r="N115" s="142">
        <f>'2025-26 Salary &amp; Benefits'!$F$6</f>
        <v>80164</v>
      </c>
      <c r="O115" s="9">
        <f t="shared" si="34"/>
        <v>0</v>
      </c>
      <c r="P115" s="9">
        <f t="shared" si="35"/>
        <v>0</v>
      </c>
      <c r="Q115" s="9">
        <f>'2025-26 Salary &amp; Benefits'!G$6</f>
        <v>15997.68</v>
      </c>
      <c r="R115" s="143">
        <f>'2025-26 Salary &amp; Benefits'!H$6</f>
        <v>0.16020000000000001</v>
      </c>
      <c r="S115" s="143">
        <f>'2025-26 Salary &amp; Benefits'!I$6</f>
        <v>0.15390000000000001</v>
      </c>
      <c r="T115" s="9">
        <f t="shared" si="36"/>
        <v>0</v>
      </c>
      <c r="U115" s="9">
        <f t="shared" si="37"/>
        <v>0</v>
      </c>
      <c r="V115" s="9">
        <f t="shared" si="38"/>
        <v>0</v>
      </c>
      <c r="W115" s="9">
        <f t="shared" si="39"/>
        <v>0</v>
      </c>
      <c r="X115" s="22">
        <f t="shared" si="40"/>
        <v>0</v>
      </c>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c r="EE115" s="145"/>
      <c r="EF115" s="145"/>
      <c r="EG115" s="145"/>
      <c r="EH115" s="145"/>
      <c r="EI115" s="145"/>
      <c r="EJ115" s="145"/>
      <c r="EK115" s="145"/>
      <c r="EL115" s="145"/>
      <c r="EM115" s="145"/>
      <c r="EN115" s="145"/>
      <c r="EO115" s="145"/>
      <c r="EP115" s="145"/>
      <c r="EQ115" s="145"/>
      <c r="ER115" s="145"/>
      <c r="ES115" s="145"/>
      <c r="ET115" s="145"/>
      <c r="EU115" s="145"/>
      <c r="EV115" s="145"/>
      <c r="EW115" s="145"/>
      <c r="EX115" s="145"/>
      <c r="EY115" s="145"/>
      <c r="EZ115" s="145"/>
      <c r="FA115" s="145"/>
      <c r="FB115" s="145"/>
      <c r="FC115" s="145"/>
    </row>
    <row r="116" spans="1:159" s="21" customFormat="1">
      <c r="A116" s="77" t="s">
        <v>2253</v>
      </c>
      <c r="B116" s="87" t="s">
        <v>2577</v>
      </c>
      <c r="C116" s="88">
        <v>3486</v>
      </c>
      <c r="D116" s="87" t="s">
        <v>763</v>
      </c>
      <c r="E116" s="107" t="str">
        <f>VLOOKUP($C116,'2024-25 School Level AAFTE'!$C$4:$L$2372,9,FALSE)</f>
        <v>No</v>
      </c>
      <c r="F116" s="95">
        <f>VLOOKUP($C116,'2024-25 School Level AAFTE'!$C$4:$J$2372,8,FALSE)</f>
        <v>1854.53</v>
      </c>
      <c r="G116" s="97">
        <f>IFERROR(IF(E116= "yes",VLOOKUP(C116,Summary!$B:$I,6,0),0),0)</f>
        <v>0</v>
      </c>
      <c r="H116" s="96">
        <f t="shared" si="31"/>
        <v>0</v>
      </c>
      <c r="I116" s="154">
        <f>VLOOKUP($A116,'2025-26 Salary &amp; Benefits'!$A:$I,3,FALSE)</f>
        <v>1.18</v>
      </c>
      <c r="J116" s="154">
        <f>VLOOKUP($A116,'2025-26 Salary &amp; Benefits'!$A:$I,4,FALSE)</f>
        <v>1.18</v>
      </c>
      <c r="K116" s="141">
        <f t="shared" si="32"/>
        <v>0</v>
      </c>
      <c r="L116" s="140">
        <f t="shared" si="33"/>
        <v>0</v>
      </c>
      <c r="M116" s="142">
        <f>'2025-26 Salary &amp; Benefits'!$E$6</f>
        <v>78209</v>
      </c>
      <c r="N116" s="142">
        <f>'2025-26 Salary &amp; Benefits'!$F$6</f>
        <v>80164</v>
      </c>
      <c r="O116" s="9">
        <f t="shared" si="34"/>
        <v>0</v>
      </c>
      <c r="P116" s="9">
        <f t="shared" si="35"/>
        <v>0</v>
      </c>
      <c r="Q116" s="9">
        <f>'2025-26 Salary &amp; Benefits'!G$6</f>
        <v>15997.68</v>
      </c>
      <c r="R116" s="143">
        <f>'2025-26 Salary &amp; Benefits'!H$6</f>
        <v>0.16020000000000001</v>
      </c>
      <c r="S116" s="143">
        <f>'2025-26 Salary &amp; Benefits'!I$6</f>
        <v>0.15390000000000001</v>
      </c>
      <c r="T116" s="9">
        <f t="shared" si="36"/>
        <v>0</v>
      </c>
      <c r="U116" s="9">
        <f t="shared" si="37"/>
        <v>0</v>
      </c>
      <c r="V116" s="9">
        <f t="shared" si="38"/>
        <v>0</v>
      </c>
      <c r="W116" s="9">
        <f t="shared" si="39"/>
        <v>0</v>
      </c>
      <c r="X116" s="22">
        <f t="shared" si="40"/>
        <v>0</v>
      </c>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row>
    <row r="117" spans="1:159" s="21" customFormat="1">
      <c r="A117" s="77" t="s">
        <v>2253</v>
      </c>
      <c r="B117" s="87" t="s">
        <v>2577</v>
      </c>
      <c r="C117" s="88">
        <v>3522</v>
      </c>
      <c r="D117" s="87" t="s">
        <v>764</v>
      </c>
      <c r="E117" s="107" t="str">
        <f>VLOOKUP($C117,'2024-25 School Level AAFTE'!$C$4:$L$2372,9,FALSE)</f>
        <v>No</v>
      </c>
      <c r="F117" s="95">
        <f>VLOOKUP($C117,'2024-25 School Level AAFTE'!$C$4:$J$2372,8,FALSE)</f>
        <v>597.09</v>
      </c>
      <c r="G117" s="97">
        <f>IFERROR(IF(E117= "yes",VLOOKUP(C117,Summary!$B:$I,6,0),0),0)</f>
        <v>0</v>
      </c>
      <c r="H117" s="96">
        <f t="shared" si="31"/>
        <v>0</v>
      </c>
      <c r="I117" s="154">
        <f>VLOOKUP($A117,'2025-26 Salary &amp; Benefits'!$A:$I,3,FALSE)</f>
        <v>1.18</v>
      </c>
      <c r="J117" s="154">
        <f>VLOOKUP($A117,'2025-26 Salary &amp; Benefits'!$A:$I,4,FALSE)</f>
        <v>1.18</v>
      </c>
      <c r="K117" s="141">
        <f t="shared" si="32"/>
        <v>0</v>
      </c>
      <c r="L117" s="140">
        <f t="shared" si="33"/>
        <v>0</v>
      </c>
      <c r="M117" s="142">
        <f>'2025-26 Salary &amp; Benefits'!$E$6</f>
        <v>78209</v>
      </c>
      <c r="N117" s="142">
        <f>'2025-26 Salary &amp; Benefits'!$F$6</f>
        <v>80164</v>
      </c>
      <c r="O117" s="9">
        <f t="shared" si="34"/>
        <v>0</v>
      </c>
      <c r="P117" s="9">
        <f t="shared" si="35"/>
        <v>0</v>
      </c>
      <c r="Q117" s="9">
        <f>'2025-26 Salary &amp; Benefits'!G$6</f>
        <v>15997.68</v>
      </c>
      <c r="R117" s="143">
        <f>'2025-26 Salary &amp; Benefits'!H$6</f>
        <v>0.16020000000000001</v>
      </c>
      <c r="S117" s="143">
        <f>'2025-26 Salary &amp; Benefits'!I$6</f>
        <v>0.15390000000000001</v>
      </c>
      <c r="T117" s="9">
        <f t="shared" si="36"/>
        <v>0</v>
      </c>
      <c r="U117" s="9">
        <f t="shared" si="37"/>
        <v>0</v>
      </c>
      <c r="V117" s="9">
        <f t="shared" si="38"/>
        <v>0</v>
      </c>
      <c r="W117" s="9">
        <f t="shared" si="39"/>
        <v>0</v>
      </c>
      <c r="X117" s="22">
        <f t="shared" si="40"/>
        <v>0</v>
      </c>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row>
    <row r="118" spans="1:159" s="21" customFormat="1">
      <c r="A118" s="77" t="s">
        <v>2253</v>
      </c>
      <c r="B118" s="87" t="s">
        <v>2577</v>
      </c>
      <c r="C118" s="88">
        <v>3588</v>
      </c>
      <c r="D118" s="87" t="s">
        <v>765</v>
      </c>
      <c r="E118" s="107" t="str">
        <f>VLOOKUP($C118,'2024-25 School Level AAFTE'!$C$4:$L$2372,9,FALSE)</f>
        <v>No</v>
      </c>
      <c r="F118" s="95">
        <f>VLOOKUP($C118,'2024-25 School Level AAFTE'!$C$4:$J$2372,8,FALSE)</f>
        <v>1619.53</v>
      </c>
      <c r="G118" s="97">
        <f>IFERROR(IF(E118= "yes",VLOOKUP(C118,Summary!$B:$I,6,0),0),0)</f>
        <v>0</v>
      </c>
      <c r="H118" s="96">
        <f t="shared" si="31"/>
        <v>0</v>
      </c>
      <c r="I118" s="154">
        <f>VLOOKUP($A118,'2025-26 Salary &amp; Benefits'!$A:$I,3,FALSE)</f>
        <v>1.18</v>
      </c>
      <c r="J118" s="154">
        <f>VLOOKUP($A118,'2025-26 Salary &amp; Benefits'!$A:$I,4,FALSE)</f>
        <v>1.18</v>
      </c>
      <c r="K118" s="141">
        <f t="shared" si="32"/>
        <v>0</v>
      </c>
      <c r="L118" s="140">
        <f t="shared" si="33"/>
        <v>0</v>
      </c>
      <c r="M118" s="142">
        <f>'2025-26 Salary &amp; Benefits'!$E$6</f>
        <v>78209</v>
      </c>
      <c r="N118" s="142">
        <f>'2025-26 Salary &amp; Benefits'!$F$6</f>
        <v>80164</v>
      </c>
      <c r="O118" s="9">
        <f t="shared" si="34"/>
        <v>0</v>
      </c>
      <c r="P118" s="9">
        <f t="shared" si="35"/>
        <v>0</v>
      </c>
      <c r="Q118" s="9">
        <f>'2025-26 Salary &amp; Benefits'!G$6</f>
        <v>15997.68</v>
      </c>
      <c r="R118" s="143">
        <f>'2025-26 Salary &amp; Benefits'!H$6</f>
        <v>0.16020000000000001</v>
      </c>
      <c r="S118" s="143">
        <f>'2025-26 Salary &amp; Benefits'!I$6</f>
        <v>0.15390000000000001</v>
      </c>
      <c r="T118" s="9">
        <f t="shared" si="36"/>
        <v>0</v>
      </c>
      <c r="U118" s="9">
        <f t="shared" si="37"/>
        <v>0</v>
      </c>
      <c r="V118" s="9">
        <f t="shared" si="38"/>
        <v>0</v>
      </c>
      <c r="W118" s="9">
        <f t="shared" si="39"/>
        <v>0</v>
      </c>
      <c r="X118" s="22">
        <f t="shared" si="40"/>
        <v>0</v>
      </c>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row>
    <row r="119" spans="1:159" s="21" customFormat="1">
      <c r="A119" s="77" t="s">
        <v>2253</v>
      </c>
      <c r="B119" s="87" t="s">
        <v>2577</v>
      </c>
      <c r="C119" s="88">
        <v>3631</v>
      </c>
      <c r="D119" s="87" t="s">
        <v>766</v>
      </c>
      <c r="E119" s="107" t="str">
        <f>VLOOKUP($C119,'2024-25 School Level AAFTE'!$C$4:$L$2372,9,FALSE)</f>
        <v>No</v>
      </c>
      <c r="F119" s="95">
        <f>VLOOKUP($C119,'2024-25 School Level AAFTE'!$C$4:$J$2372,8,FALSE)</f>
        <v>968.71</v>
      </c>
      <c r="G119" s="97">
        <f>IFERROR(IF(E119= "yes",VLOOKUP(C119,Summary!$B:$I,6,0),0),0)</f>
        <v>0</v>
      </c>
      <c r="H119" s="96">
        <f t="shared" si="31"/>
        <v>0</v>
      </c>
      <c r="I119" s="154">
        <f>VLOOKUP($A119,'2025-26 Salary &amp; Benefits'!$A:$I,3,FALSE)</f>
        <v>1.18</v>
      </c>
      <c r="J119" s="154">
        <f>VLOOKUP($A119,'2025-26 Salary &amp; Benefits'!$A:$I,4,FALSE)</f>
        <v>1.18</v>
      </c>
      <c r="K119" s="141">
        <f t="shared" si="32"/>
        <v>0</v>
      </c>
      <c r="L119" s="140">
        <f t="shared" si="33"/>
        <v>0</v>
      </c>
      <c r="M119" s="142">
        <f>'2025-26 Salary &amp; Benefits'!$E$6</f>
        <v>78209</v>
      </c>
      <c r="N119" s="142">
        <f>'2025-26 Salary &amp; Benefits'!$F$6</f>
        <v>80164</v>
      </c>
      <c r="O119" s="9">
        <f t="shared" si="34"/>
        <v>0</v>
      </c>
      <c r="P119" s="9">
        <f t="shared" si="35"/>
        <v>0</v>
      </c>
      <c r="Q119" s="9">
        <f>'2025-26 Salary &amp; Benefits'!G$6</f>
        <v>15997.68</v>
      </c>
      <c r="R119" s="143">
        <f>'2025-26 Salary &amp; Benefits'!H$6</f>
        <v>0.16020000000000001</v>
      </c>
      <c r="S119" s="143">
        <f>'2025-26 Salary &amp; Benefits'!I$6</f>
        <v>0.15390000000000001</v>
      </c>
      <c r="T119" s="9">
        <f t="shared" si="36"/>
        <v>0</v>
      </c>
      <c r="U119" s="9">
        <f t="shared" si="37"/>
        <v>0</v>
      </c>
      <c r="V119" s="9">
        <f t="shared" si="38"/>
        <v>0</v>
      </c>
      <c r="W119" s="9">
        <f t="shared" si="39"/>
        <v>0</v>
      </c>
      <c r="X119" s="22">
        <f t="shared" si="40"/>
        <v>0</v>
      </c>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row>
    <row r="120" spans="1:159" s="21" customFormat="1">
      <c r="A120" s="77" t="s">
        <v>2253</v>
      </c>
      <c r="B120" s="87" t="s">
        <v>2577</v>
      </c>
      <c r="C120" s="88">
        <v>3633</v>
      </c>
      <c r="D120" s="87" t="s">
        <v>767</v>
      </c>
      <c r="E120" s="107" t="str">
        <f>VLOOKUP($C120,'2024-25 School Level AAFTE'!$C$4:$L$2372,9,FALSE)</f>
        <v>No</v>
      </c>
      <c r="F120" s="95">
        <f>VLOOKUP($C120,'2024-25 School Level AAFTE'!$C$4:$J$2372,8,FALSE)</f>
        <v>349.89</v>
      </c>
      <c r="G120" s="97">
        <f>IFERROR(IF(E120= "yes",VLOOKUP(C120,Summary!$B:$I,6,0),0),0)</f>
        <v>0</v>
      </c>
      <c r="H120" s="96">
        <f t="shared" si="31"/>
        <v>0</v>
      </c>
      <c r="I120" s="154">
        <f>VLOOKUP($A120,'2025-26 Salary &amp; Benefits'!$A:$I,3,FALSE)</f>
        <v>1.18</v>
      </c>
      <c r="J120" s="154">
        <f>VLOOKUP($A120,'2025-26 Salary &amp; Benefits'!$A:$I,4,FALSE)</f>
        <v>1.18</v>
      </c>
      <c r="K120" s="141">
        <f t="shared" si="32"/>
        <v>0</v>
      </c>
      <c r="L120" s="140">
        <f t="shared" si="33"/>
        <v>0</v>
      </c>
      <c r="M120" s="142">
        <f>'2025-26 Salary &amp; Benefits'!$E$6</f>
        <v>78209</v>
      </c>
      <c r="N120" s="142">
        <f>'2025-26 Salary &amp; Benefits'!$F$6</f>
        <v>80164</v>
      </c>
      <c r="O120" s="9">
        <f t="shared" si="34"/>
        <v>0</v>
      </c>
      <c r="P120" s="9">
        <f t="shared" si="35"/>
        <v>0</v>
      </c>
      <c r="Q120" s="9">
        <f>'2025-26 Salary &amp; Benefits'!G$6</f>
        <v>15997.68</v>
      </c>
      <c r="R120" s="143">
        <f>'2025-26 Salary &amp; Benefits'!H$6</f>
        <v>0.16020000000000001</v>
      </c>
      <c r="S120" s="143">
        <f>'2025-26 Salary &amp; Benefits'!I$6</f>
        <v>0.15390000000000001</v>
      </c>
      <c r="T120" s="9">
        <f t="shared" si="36"/>
        <v>0</v>
      </c>
      <c r="U120" s="9">
        <f t="shared" si="37"/>
        <v>0</v>
      </c>
      <c r="V120" s="9">
        <f t="shared" si="38"/>
        <v>0</v>
      </c>
      <c r="W120" s="9">
        <f t="shared" si="39"/>
        <v>0</v>
      </c>
      <c r="X120" s="22">
        <f t="shared" si="40"/>
        <v>0</v>
      </c>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row>
    <row r="121" spans="1:159" s="21" customFormat="1">
      <c r="A121" s="77" t="s">
        <v>2253</v>
      </c>
      <c r="B121" s="87" t="s">
        <v>2577</v>
      </c>
      <c r="C121" s="88">
        <v>3634</v>
      </c>
      <c r="D121" s="87" t="s">
        <v>768</v>
      </c>
      <c r="E121" s="107" t="str">
        <f>VLOOKUP($C121,'2024-25 School Level AAFTE'!$C$4:$L$2372,9,FALSE)</f>
        <v>No</v>
      </c>
      <c r="F121" s="95">
        <f>VLOOKUP($C121,'2024-25 School Level AAFTE'!$C$4:$J$2372,8,FALSE)</f>
        <v>552.83000000000004</v>
      </c>
      <c r="G121" s="97">
        <f>IFERROR(IF(E121= "yes",VLOOKUP(C121,Summary!$B:$I,6,0),0),0)</f>
        <v>0</v>
      </c>
      <c r="H121" s="96">
        <f t="shared" si="31"/>
        <v>0</v>
      </c>
      <c r="I121" s="154">
        <f>VLOOKUP($A121,'2025-26 Salary &amp; Benefits'!$A:$I,3,FALSE)</f>
        <v>1.18</v>
      </c>
      <c r="J121" s="154">
        <f>VLOOKUP($A121,'2025-26 Salary &amp; Benefits'!$A:$I,4,FALSE)</f>
        <v>1.18</v>
      </c>
      <c r="K121" s="141">
        <f t="shared" si="32"/>
        <v>0</v>
      </c>
      <c r="L121" s="140">
        <f t="shared" si="33"/>
        <v>0</v>
      </c>
      <c r="M121" s="142">
        <f>'2025-26 Salary &amp; Benefits'!$E$6</f>
        <v>78209</v>
      </c>
      <c r="N121" s="142">
        <f>'2025-26 Salary &amp; Benefits'!$F$6</f>
        <v>80164</v>
      </c>
      <c r="O121" s="9">
        <f t="shared" si="34"/>
        <v>0</v>
      </c>
      <c r="P121" s="9">
        <f t="shared" si="35"/>
        <v>0</v>
      </c>
      <c r="Q121" s="9">
        <f>'2025-26 Salary &amp; Benefits'!G$6</f>
        <v>15997.68</v>
      </c>
      <c r="R121" s="143">
        <f>'2025-26 Salary &amp; Benefits'!H$6</f>
        <v>0.16020000000000001</v>
      </c>
      <c r="S121" s="143">
        <f>'2025-26 Salary &amp; Benefits'!I$6</f>
        <v>0.15390000000000001</v>
      </c>
      <c r="T121" s="9">
        <f t="shared" si="36"/>
        <v>0</v>
      </c>
      <c r="U121" s="9">
        <f t="shared" si="37"/>
        <v>0</v>
      </c>
      <c r="V121" s="9">
        <f t="shared" si="38"/>
        <v>0</v>
      </c>
      <c r="W121" s="9">
        <f t="shared" si="39"/>
        <v>0</v>
      </c>
      <c r="X121" s="22">
        <f t="shared" si="40"/>
        <v>0</v>
      </c>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row>
    <row r="122" spans="1:159" s="21" customFormat="1">
      <c r="A122" s="77" t="s">
        <v>2253</v>
      </c>
      <c r="B122" s="87" t="s">
        <v>2577</v>
      </c>
      <c r="C122" s="88">
        <v>3705</v>
      </c>
      <c r="D122" s="87" t="s">
        <v>769</v>
      </c>
      <c r="E122" s="107" t="str">
        <f>VLOOKUP($C122,'2024-25 School Level AAFTE'!$C$4:$L$2372,9,FALSE)</f>
        <v>No</v>
      </c>
      <c r="F122" s="95">
        <f>VLOOKUP($C122,'2024-25 School Level AAFTE'!$C$4:$J$2372,8,FALSE)</f>
        <v>458.13</v>
      </c>
      <c r="G122" s="97">
        <f>IFERROR(IF(E122= "yes",VLOOKUP(C122,Summary!$B:$I,6,0),0),0)</f>
        <v>0</v>
      </c>
      <c r="H122" s="96">
        <f t="shared" si="31"/>
        <v>0</v>
      </c>
      <c r="I122" s="154">
        <f>VLOOKUP($A122,'2025-26 Salary &amp; Benefits'!$A:$I,3,FALSE)</f>
        <v>1.18</v>
      </c>
      <c r="J122" s="154">
        <f>VLOOKUP($A122,'2025-26 Salary &amp; Benefits'!$A:$I,4,FALSE)</f>
        <v>1.18</v>
      </c>
      <c r="K122" s="141">
        <f t="shared" si="32"/>
        <v>0</v>
      </c>
      <c r="L122" s="140">
        <f t="shared" si="33"/>
        <v>0</v>
      </c>
      <c r="M122" s="142">
        <f>'2025-26 Salary &amp; Benefits'!$E$6</f>
        <v>78209</v>
      </c>
      <c r="N122" s="142">
        <f>'2025-26 Salary &amp; Benefits'!$F$6</f>
        <v>80164</v>
      </c>
      <c r="O122" s="9">
        <f t="shared" si="34"/>
        <v>0</v>
      </c>
      <c r="P122" s="9">
        <f t="shared" si="35"/>
        <v>0</v>
      </c>
      <c r="Q122" s="9">
        <f>'2025-26 Salary &amp; Benefits'!G$6</f>
        <v>15997.68</v>
      </c>
      <c r="R122" s="143">
        <f>'2025-26 Salary &amp; Benefits'!H$6</f>
        <v>0.16020000000000001</v>
      </c>
      <c r="S122" s="143">
        <f>'2025-26 Salary &amp; Benefits'!I$6</f>
        <v>0.15390000000000001</v>
      </c>
      <c r="T122" s="9">
        <f t="shared" si="36"/>
        <v>0</v>
      </c>
      <c r="U122" s="9">
        <f t="shared" si="37"/>
        <v>0</v>
      </c>
      <c r="V122" s="9">
        <f t="shared" si="38"/>
        <v>0</v>
      </c>
      <c r="W122" s="9">
        <f t="shared" si="39"/>
        <v>0</v>
      </c>
      <c r="X122" s="22">
        <f t="shared" si="40"/>
        <v>0</v>
      </c>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row>
    <row r="123" spans="1:159" s="21" customFormat="1">
      <c r="A123" s="77" t="s">
        <v>2253</v>
      </c>
      <c r="B123" s="87" t="s">
        <v>2577</v>
      </c>
      <c r="C123" s="88">
        <v>3742</v>
      </c>
      <c r="D123" s="87" t="s">
        <v>770</v>
      </c>
      <c r="E123" s="107" t="str">
        <f>VLOOKUP($C123,'2024-25 School Level AAFTE'!$C$4:$L$2372,9,FALSE)</f>
        <v>No</v>
      </c>
      <c r="F123" s="95">
        <f>VLOOKUP($C123,'2024-25 School Level AAFTE'!$C$4:$J$2372,8,FALSE)</f>
        <v>541.33000000000004</v>
      </c>
      <c r="G123" s="97">
        <f>IFERROR(IF(E123= "yes",VLOOKUP(C123,Summary!$B:$I,6,0),0),0)</f>
        <v>0</v>
      </c>
      <c r="H123" s="96">
        <f t="shared" si="31"/>
        <v>0</v>
      </c>
      <c r="I123" s="154">
        <f>VLOOKUP($A123,'2025-26 Salary &amp; Benefits'!$A:$I,3,FALSE)</f>
        <v>1.18</v>
      </c>
      <c r="J123" s="154">
        <f>VLOOKUP($A123,'2025-26 Salary &amp; Benefits'!$A:$I,4,FALSE)</f>
        <v>1.18</v>
      </c>
      <c r="K123" s="141">
        <f t="shared" si="32"/>
        <v>0</v>
      </c>
      <c r="L123" s="140">
        <f t="shared" si="33"/>
        <v>0</v>
      </c>
      <c r="M123" s="142">
        <f>'2025-26 Salary &amp; Benefits'!$E$6</f>
        <v>78209</v>
      </c>
      <c r="N123" s="142">
        <f>'2025-26 Salary &amp; Benefits'!$F$6</f>
        <v>80164</v>
      </c>
      <c r="O123" s="9">
        <f t="shared" si="34"/>
        <v>0</v>
      </c>
      <c r="P123" s="9">
        <f t="shared" si="35"/>
        <v>0</v>
      </c>
      <c r="Q123" s="9">
        <f>'2025-26 Salary &amp; Benefits'!G$6</f>
        <v>15997.68</v>
      </c>
      <c r="R123" s="143">
        <f>'2025-26 Salary &amp; Benefits'!H$6</f>
        <v>0.16020000000000001</v>
      </c>
      <c r="S123" s="143">
        <f>'2025-26 Salary &amp; Benefits'!I$6</f>
        <v>0.15390000000000001</v>
      </c>
      <c r="T123" s="9">
        <f t="shared" si="36"/>
        <v>0</v>
      </c>
      <c r="U123" s="9">
        <f t="shared" si="37"/>
        <v>0</v>
      </c>
      <c r="V123" s="9">
        <f t="shared" si="38"/>
        <v>0</v>
      </c>
      <c r="W123" s="9">
        <f t="shared" si="39"/>
        <v>0</v>
      </c>
      <c r="X123" s="22">
        <f t="shared" si="40"/>
        <v>0</v>
      </c>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row>
    <row r="124" spans="1:159" s="21" customFormat="1">
      <c r="A124" s="77" t="s">
        <v>2253</v>
      </c>
      <c r="B124" s="87" t="s">
        <v>2577</v>
      </c>
      <c r="C124" s="88">
        <v>3789</v>
      </c>
      <c r="D124" s="87" t="s">
        <v>771</v>
      </c>
      <c r="E124" s="107" t="str">
        <f>VLOOKUP($C124,'2024-25 School Level AAFTE'!$C$4:$L$2372,9,FALSE)</f>
        <v>No</v>
      </c>
      <c r="F124" s="95">
        <f>VLOOKUP($C124,'2024-25 School Level AAFTE'!$C$4:$J$2372,8,FALSE)</f>
        <v>751.86</v>
      </c>
      <c r="G124" s="97">
        <f>IFERROR(IF(E124= "yes",VLOOKUP(C124,Summary!$B:$I,6,0),0),0)</f>
        <v>0</v>
      </c>
      <c r="H124" s="96">
        <f t="shared" si="31"/>
        <v>0</v>
      </c>
      <c r="I124" s="154">
        <f>VLOOKUP($A124,'2025-26 Salary &amp; Benefits'!$A:$I,3,FALSE)</f>
        <v>1.18</v>
      </c>
      <c r="J124" s="154">
        <f>VLOOKUP($A124,'2025-26 Salary &amp; Benefits'!$A:$I,4,FALSE)</f>
        <v>1.18</v>
      </c>
      <c r="K124" s="141">
        <f t="shared" si="32"/>
        <v>0</v>
      </c>
      <c r="L124" s="140">
        <f t="shared" si="33"/>
        <v>0</v>
      </c>
      <c r="M124" s="142">
        <f>'2025-26 Salary &amp; Benefits'!$E$6</f>
        <v>78209</v>
      </c>
      <c r="N124" s="142">
        <f>'2025-26 Salary &amp; Benefits'!$F$6</f>
        <v>80164</v>
      </c>
      <c r="O124" s="9">
        <f t="shared" si="34"/>
        <v>0</v>
      </c>
      <c r="P124" s="9">
        <f t="shared" si="35"/>
        <v>0</v>
      </c>
      <c r="Q124" s="9">
        <f>'2025-26 Salary &amp; Benefits'!G$6</f>
        <v>15997.68</v>
      </c>
      <c r="R124" s="143">
        <f>'2025-26 Salary &amp; Benefits'!H$6</f>
        <v>0.16020000000000001</v>
      </c>
      <c r="S124" s="143">
        <f>'2025-26 Salary &amp; Benefits'!I$6</f>
        <v>0.15390000000000001</v>
      </c>
      <c r="T124" s="9">
        <f t="shared" si="36"/>
        <v>0</v>
      </c>
      <c r="U124" s="9">
        <f t="shared" si="37"/>
        <v>0</v>
      </c>
      <c r="V124" s="9">
        <f t="shared" si="38"/>
        <v>0</v>
      </c>
      <c r="W124" s="9">
        <f t="shared" si="39"/>
        <v>0</v>
      </c>
      <c r="X124" s="22">
        <f t="shared" si="40"/>
        <v>0</v>
      </c>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row>
    <row r="125" spans="1:159" s="21" customFormat="1">
      <c r="A125" s="77" t="s">
        <v>2253</v>
      </c>
      <c r="B125" s="87" t="s">
        <v>2577</v>
      </c>
      <c r="C125" s="88">
        <v>5240</v>
      </c>
      <c r="D125" s="87" t="s">
        <v>772</v>
      </c>
      <c r="E125" s="107" t="str">
        <f>VLOOKUP($C125,'2024-25 School Level AAFTE'!$C$4:$L$2372,9,FALSE)</f>
        <v>No</v>
      </c>
      <c r="F125" s="95">
        <f>VLOOKUP($C125,'2024-25 School Level AAFTE'!$C$4:$J$2372,8,FALSE)</f>
        <v>353.26</v>
      </c>
      <c r="G125" s="97">
        <f>IFERROR(IF(E125= "yes",VLOOKUP(C125,Summary!$B:$I,6,0),0),0)</f>
        <v>0</v>
      </c>
      <c r="H125" s="96">
        <f t="shared" si="31"/>
        <v>0</v>
      </c>
      <c r="I125" s="154">
        <f>VLOOKUP($A125,'2025-26 Salary &amp; Benefits'!$A:$I,3,FALSE)</f>
        <v>1.18</v>
      </c>
      <c r="J125" s="154">
        <f>VLOOKUP($A125,'2025-26 Salary &amp; Benefits'!$A:$I,4,FALSE)</f>
        <v>1.18</v>
      </c>
      <c r="K125" s="141">
        <f t="shared" si="32"/>
        <v>0</v>
      </c>
      <c r="L125" s="140">
        <f t="shared" si="33"/>
        <v>0</v>
      </c>
      <c r="M125" s="142">
        <f>'2025-26 Salary &amp; Benefits'!$E$6</f>
        <v>78209</v>
      </c>
      <c r="N125" s="142">
        <f>'2025-26 Salary &amp; Benefits'!$F$6</f>
        <v>80164</v>
      </c>
      <c r="O125" s="9">
        <f t="shared" si="34"/>
        <v>0</v>
      </c>
      <c r="P125" s="9">
        <f t="shared" si="35"/>
        <v>0</v>
      </c>
      <c r="Q125" s="9">
        <f>'2025-26 Salary &amp; Benefits'!G$6</f>
        <v>15997.68</v>
      </c>
      <c r="R125" s="143">
        <f>'2025-26 Salary &amp; Benefits'!H$6</f>
        <v>0.16020000000000001</v>
      </c>
      <c r="S125" s="143">
        <f>'2025-26 Salary &amp; Benefits'!I$6</f>
        <v>0.15390000000000001</v>
      </c>
      <c r="T125" s="9">
        <f t="shared" si="36"/>
        <v>0</v>
      </c>
      <c r="U125" s="9">
        <f t="shared" si="37"/>
        <v>0</v>
      </c>
      <c r="V125" s="9">
        <f t="shared" si="38"/>
        <v>0</v>
      </c>
      <c r="W125" s="9">
        <f t="shared" si="39"/>
        <v>0</v>
      </c>
      <c r="X125" s="22">
        <f t="shared" si="40"/>
        <v>0</v>
      </c>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row>
    <row r="126" spans="1:159" s="21" customFormat="1">
      <c r="A126" s="77" t="s">
        <v>2253</v>
      </c>
      <c r="B126" s="87" t="s">
        <v>2577</v>
      </c>
      <c r="C126" s="88">
        <v>5281</v>
      </c>
      <c r="D126" s="87" t="s">
        <v>773</v>
      </c>
      <c r="E126" s="107" t="str">
        <f>VLOOKUP($C126,'2024-25 School Level AAFTE'!$C$4:$L$2372,9,FALSE)</f>
        <v>No</v>
      </c>
      <c r="F126" s="95">
        <f>VLOOKUP($C126,'2024-25 School Level AAFTE'!$C$4:$J$2372,8,FALSE)</f>
        <v>0</v>
      </c>
      <c r="G126" s="97">
        <f>IFERROR(IF(E126= "yes",VLOOKUP(C126,Summary!$B:$I,6,0),0),0)</f>
        <v>0</v>
      </c>
      <c r="H126" s="96">
        <f t="shared" si="31"/>
        <v>0</v>
      </c>
      <c r="I126" s="154">
        <f>VLOOKUP($A126,'2025-26 Salary &amp; Benefits'!$A:$I,3,FALSE)</f>
        <v>1.18</v>
      </c>
      <c r="J126" s="154">
        <f>VLOOKUP($A126,'2025-26 Salary &amp; Benefits'!$A:$I,4,FALSE)</f>
        <v>1.18</v>
      </c>
      <c r="K126" s="141">
        <f t="shared" si="32"/>
        <v>0</v>
      </c>
      <c r="L126" s="140">
        <f t="shared" si="33"/>
        <v>0</v>
      </c>
      <c r="M126" s="142">
        <f>'2025-26 Salary &amp; Benefits'!$E$6</f>
        <v>78209</v>
      </c>
      <c r="N126" s="142">
        <f>'2025-26 Salary &amp; Benefits'!$F$6</f>
        <v>80164</v>
      </c>
      <c r="O126" s="9">
        <f t="shared" si="34"/>
        <v>0</v>
      </c>
      <c r="P126" s="9">
        <f t="shared" si="35"/>
        <v>0</v>
      </c>
      <c r="Q126" s="9">
        <f>'2025-26 Salary &amp; Benefits'!G$6</f>
        <v>15997.68</v>
      </c>
      <c r="R126" s="143">
        <f>'2025-26 Salary &amp; Benefits'!H$6</f>
        <v>0.16020000000000001</v>
      </c>
      <c r="S126" s="143">
        <f>'2025-26 Salary &amp; Benefits'!I$6</f>
        <v>0.15390000000000001</v>
      </c>
      <c r="T126" s="9">
        <f t="shared" si="36"/>
        <v>0</v>
      </c>
      <c r="U126" s="9">
        <f t="shared" si="37"/>
        <v>0</v>
      </c>
      <c r="V126" s="9">
        <f t="shared" si="38"/>
        <v>0</v>
      </c>
      <c r="W126" s="9">
        <f t="shared" si="39"/>
        <v>0</v>
      </c>
      <c r="X126" s="22">
        <f t="shared" si="40"/>
        <v>0</v>
      </c>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row>
    <row r="127" spans="1:159" s="21" customFormat="1">
      <c r="A127" s="77" t="s">
        <v>2253</v>
      </c>
      <c r="B127" s="87" t="s">
        <v>2577</v>
      </c>
      <c r="C127" s="88">
        <v>5308</v>
      </c>
      <c r="D127" s="87" t="s">
        <v>774</v>
      </c>
      <c r="E127" s="107" t="str">
        <f>VLOOKUP($C127,'2024-25 School Level AAFTE'!$C$4:$L$2372,9,FALSE)</f>
        <v>No</v>
      </c>
      <c r="F127" s="95">
        <f>VLOOKUP($C127,'2024-25 School Level AAFTE'!$C$4:$J$2372,8,FALSE)</f>
        <v>499.89</v>
      </c>
      <c r="G127" s="97">
        <f>IFERROR(IF(E127= "yes",VLOOKUP(C127,Summary!$B:$I,6,0),0),0)</f>
        <v>0</v>
      </c>
      <c r="H127" s="96">
        <f t="shared" si="31"/>
        <v>0</v>
      </c>
      <c r="I127" s="154">
        <f>VLOOKUP($A127,'2025-26 Salary &amp; Benefits'!$A:$I,3,FALSE)</f>
        <v>1.18</v>
      </c>
      <c r="J127" s="154">
        <f>VLOOKUP($A127,'2025-26 Salary &amp; Benefits'!$A:$I,4,FALSE)</f>
        <v>1.18</v>
      </c>
      <c r="K127" s="141">
        <f t="shared" si="32"/>
        <v>0</v>
      </c>
      <c r="L127" s="140">
        <f t="shared" si="33"/>
        <v>0</v>
      </c>
      <c r="M127" s="142">
        <f>'2025-26 Salary &amp; Benefits'!$E$6</f>
        <v>78209</v>
      </c>
      <c r="N127" s="142">
        <f>'2025-26 Salary &amp; Benefits'!$F$6</f>
        <v>80164</v>
      </c>
      <c r="O127" s="9">
        <f t="shared" si="34"/>
        <v>0</v>
      </c>
      <c r="P127" s="9">
        <f t="shared" si="35"/>
        <v>0</v>
      </c>
      <c r="Q127" s="9">
        <f>'2025-26 Salary &amp; Benefits'!G$6</f>
        <v>15997.68</v>
      </c>
      <c r="R127" s="143">
        <f>'2025-26 Salary &amp; Benefits'!H$6</f>
        <v>0.16020000000000001</v>
      </c>
      <c r="S127" s="143">
        <f>'2025-26 Salary &amp; Benefits'!I$6</f>
        <v>0.15390000000000001</v>
      </c>
      <c r="T127" s="9">
        <f t="shared" si="36"/>
        <v>0</v>
      </c>
      <c r="U127" s="9">
        <f t="shared" si="37"/>
        <v>0</v>
      </c>
      <c r="V127" s="9">
        <f t="shared" si="38"/>
        <v>0</v>
      </c>
      <c r="W127" s="9">
        <f t="shared" si="39"/>
        <v>0</v>
      </c>
      <c r="X127" s="22">
        <f t="shared" si="40"/>
        <v>0</v>
      </c>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row>
    <row r="128" spans="1:159" s="21" customFormat="1">
      <c r="A128" s="77" t="s">
        <v>2253</v>
      </c>
      <c r="B128" s="87" t="s">
        <v>2577</v>
      </c>
      <c r="C128" s="88">
        <v>5325</v>
      </c>
      <c r="D128" s="87" t="s">
        <v>3175</v>
      </c>
      <c r="E128" s="107" t="str">
        <f>VLOOKUP($C128,'2024-25 School Level AAFTE'!$C$4:$L$2372,9,FALSE)</f>
        <v>No</v>
      </c>
      <c r="F128" s="95">
        <f>VLOOKUP($C128,'2024-25 School Level AAFTE'!$C$4:$J$2372,8,FALSE)</f>
        <v>22.44</v>
      </c>
      <c r="G128" s="97">
        <f>IFERROR(IF(E128= "yes",VLOOKUP(C128,Summary!$B:$I,6,0),0),0)</f>
        <v>0</v>
      </c>
      <c r="H128" s="96">
        <f t="shared" si="31"/>
        <v>0</v>
      </c>
      <c r="I128" s="154">
        <f>VLOOKUP($A128,'2025-26 Salary &amp; Benefits'!$A:$I,3,FALSE)</f>
        <v>1.18</v>
      </c>
      <c r="J128" s="154">
        <f>VLOOKUP($A128,'2025-26 Salary &amp; Benefits'!$A:$I,4,FALSE)</f>
        <v>1.18</v>
      </c>
      <c r="K128" s="141">
        <f t="shared" si="32"/>
        <v>0</v>
      </c>
      <c r="L128" s="140">
        <f t="shared" si="33"/>
        <v>0</v>
      </c>
      <c r="M128" s="142">
        <f>'2025-26 Salary &amp; Benefits'!$E$6</f>
        <v>78209</v>
      </c>
      <c r="N128" s="142">
        <f>'2025-26 Salary &amp; Benefits'!$F$6</f>
        <v>80164</v>
      </c>
      <c r="O128" s="9">
        <f t="shared" si="34"/>
        <v>0</v>
      </c>
      <c r="P128" s="9">
        <f t="shared" si="35"/>
        <v>0</v>
      </c>
      <c r="Q128" s="9">
        <f>'2025-26 Salary &amp; Benefits'!G$6</f>
        <v>15997.68</v>
      </c>
      <c r="R128" s="143">
        <f>'2025-26 Salary &amp; Benefits'!H$6</f>
        <v>0.16020000000000001</v>
      </c>
      <c r="S128" s="143">
        <f>'2025-26 Salary &amp; Benefits'!I$6</f>
        <v>0.15390000000000001</v>
      </c>
      <c r="T128" s="9">
        <f t="shared" si="36"/>
        <v>0</v>
      </c>
      <c r="U128" s="9">
        <f t="shared" si="37"/>
        <v>0</v>
      </c>
      <c r="V128" s="9">
        <f t="shared" si="38"/>
        <v>0</v>
      </c>
      <c r="W128" s="9">
        <f t="shared" si="39"/>
        <v>0</v>
      </c>
      <c r="X128" s="22">
        <f t="shared" si="40"/>
        <v>0</v>
      </c>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row>
    <row r="129" spans="1:159" s="21" customFormat="1">
      <c r="A129" s="77" t="s">
        <v>2253</v>
      </c>
      <c r="B129" s="87" t="s">
        <v>2577</v>
      </c>
      <c r="C129" s="88">
        <v>5714</v>
      </c>
      <c r="D129" s="87" t="s">
        <v>3058</v>
      </c>
      <c r="E129" s="107" t="str">
        <f>VLOOKUP($C129,'2024-25 School Level AAFTE'!$C$4:$L$2372,9,FALSE)</f>
        <v>No</v>
      </c>
      <c r="F129" s="95">
        <f>VLOOKUP($C129,'2024-25 School Level AAFTE'!$C$4:$J$2372,8,FALSE)</f>
        <v>295.15999999999997</v>
      </c>
      <c r="G129" s="97">
        <f>IFERROR(IF(E129= "yes",VLOOKUP(C129,Summary!$B:$I,6,0),0),0)</f>
        <v>0</v>
      </c>
      <c r="H129" s="96">
        <f t="shared" si="31"/>
        <v>0</v>
      </c>
      <c r="I129" s="154">
        <f>VLOOKUP($A129,'2025-26 Salary &amp; Benefits'!$A:$I,3,FALSE)</f>
        <v>1.18</v>
      </c>
      <c r="J129" s="154">
        <f>VLOOKUP($A129,'2025-26 Salary &amp; Benefits'!$A:$I,4,FALSE)</f>
        <v>1.18</v>
      </c>
      <c r="K129" s="141">
        <f t="shared" si="32"/>
        <v>0</v>
      </c>
      <c r="L129" s="140">
        <f t="shared" si="33"/>
        <v>0</v>
      </c>
      <c r="M129" s="142">
        <f>'2025-26 Salary &amp; Benefits'!$E$6</f>
        <v>78209</v>
      </c>
      <c r="N129" s="142">
        <f>'2025-26 Salary &amp; Benefits'!$F$6</f>
        <v>80164</v>
      </c>
      <c r="O129" s="9">
        <f t="shared" si="34"/>
        <v>0</v>
      </c>
      <c r="P129" s="9">
        <f t="shared" si="35"/>
        <v>0</v>
      </c>
      <c r="Q129" s="9">
        <f>'2025-26 Salary &amp; Benefits'!G$6</f>
        <v>15997.68</v>
      </c>
      <c r="R129" s="143">
        <f>'2025-26 Salary &amp; Benefits'!H$6</f>
        <v>0.16020000000000001</v>
      </c>
      <c r="S129" s="143">
        <f>'2025-26 Salary &amp; Benefits'!I$6</f>
        <v>0.15390000000000001</v>
      </c>
      <c r="T129" s="9">
        <f t="shared" si="36"/>
        <v>0</v>
      </c>
      <c r="U129" s="9">
        <f t="shared" si="37"/>
        <v>0</v>
      </c>
      <c r="V129" s="9">
        <f t="shared" si="38"/>
        <v>0</v>
      </c>
      <c r="W129" s="9">
        <f t="shared" si="39"/>
        <v>0</v>
      </c>
      <c r="X129" s="22">
        <f t="shared" si="40"/>
        <v>0</v>
      </c>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row>
    <row r="130" spans="1:159" s="21" customFormat="1">
      <c r="A130" s="77" t="s">
        <v>2423</v>
      </c>
      <c r="B130" s="87" t="s">
        <v>2578</v>
      </c>
      <c r="C130" s="88">
        <v>1647</v>
      </c>
      <c r="D130" s="87" t="s">
        <v>1968</v>
      </c>
      <c r="E130" s="107" t="str">
        <f>VLOOKUP($C130,'2024-25 School Level AAFTE'!$C$4:$L$2372,9,FALSE)</f>
        <v>Yes</v>
      </c>
      <c r="F130" s="95">
        <f>VLOOKUP($C130,'2024-25 School Level AAFTE'!$C$4:$J$2372,8,FALSE)</f>
        <v>208.74</v>
      </c>
      <c r="G130" s="97">
        <f>IFERROR(IF(E130= "yes",VLOOKUP(C130,Summary!$B:$I,6,0),0),0)</f>
        <v>0</v>
      </c>
      <c r="H130" s="96">
        <f t="shared" si="31"/>
        <v>208.74</v>
      </c>
      <c r="I130" s="154">
        <f>VLOOKUP($A130,'2025-26 Salary &amp; Benefits'!$A:$I,3,FALSE)</f>
        <v>1.06</v>
      </c>
      <c r="J130" s="154">
        <f>VLOOKUP($A130,'2025-26 Salary &amp; Benefits'!$A:$I,4,FALSE)</f>
        <v>1.06</v>
      </c>
      <c r="K130" s="141">
        <f t="shared" si="32"/>
        <v>208.74</v>
      </c>
      <c r="L130" s="140">
        <f t="shared" si="33"/>
        <v>0.61199999999999999</v>
      </c>
      <c r="M130" s="142">
        <f>'2025-26 Salary &amp; Benefits'!$E$6</f>
        <v>78209</v>
      </c>
      <c r="N130" s="142">
        <f>'2025-26 Salary &amp; Benefits'!$F$6</f>
        <v>80164</v>
      </c>
      <c r="O130" s="9">
        <f t="shared" si="34"/>
        <v>50735.74</v>
      </c>
      <c r="P130" s="9">
        <f t="shared" si="35"/>
        <v>1268.25</v>
      </c>
      <c r="Q130" s="9">
        <f>'2025-26 Salary &amp; Benefits'!G$6</f>
        <v>15997.68</v>
      </c>
      <c r="R130" s="143">
        <f>'2025-26 Salary &amp; Benefits'!H$6</f>
        <v>0.16020000000000001</v>
      </c>
      <c r="S130" s="143">
        <f>'2025-26 Salary &amp; Benefits'!I$6</f>
        <v>0.15390000000000001</v>
      </c>
      <c r="T130" s="9">
        <f t="shared" si="36"/>
        <v>18113.63</v>
      </c>
      <c r="U130" s="9">
        <f t="shared" si="37"/>
        <v>866.73</v>
      </c>
      <c r="V130" s="9">
        <f t="shared" si="38"/>
        <v>133.38999999999999</v>
      </c>
      <c r="W130" s="9">
        <f t="shared" si="39"/>
        <v>1000.12</v>
      </c>
      <c r="X130" s="22">
        <f t="shared" si="40"/>
        <v>71117.739999999991</v>
      </c>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row>
    <row r="131" spans="1:159" s="21" customFormat="1">
      <c r="A131" s="77" t="s">
        <v>2423</v>
      </c>
      <c r="B131" s="87" t="s">
        <v>2578</v>
      </c>
      <c r="C131" s="88">
        <v>1799</v>
      </c>
      <c r="D131" s="87" t="s">
        <v>1969</v>
      </c>
      <c r="E131" s="107" t="str">
        <f>VLOOKUP($C131,'2024-25 School Level AAFTE'!$C$4:$L$2372,9,FALSE)</f>
        <v>No</v>
      </c>
      <c r="F131" s="95">
        <f>VLOOKUP($C131,'2024-25 School Level AAFTE'!$C$4:$J$2372,8,FALSE)</f>
        <v>3.84</v>
      </c>
      <c r="G131" s="97">
        <f>IFERROR(IF(E131= "yes",VLOOKUP(C131,Summary!$B:$I,6,0),0),0)</f>
        <v>0</v>
      </c>
      <c r="H131" s="96">
        <f t="shared" si="31"/>
        <v>0</v>
      </c>
      <c r="I131" s="154">
        <f>VLOOKUP($A131,'2025-26 Salary &amp; Benefits'!$A:$I,3,FALSE)</f>
        <v>1.06</v>
      </c>
      <c r="J131" s="154">
        <f>VLOOKUP($A131,'2025-26 Salary &amp; Benefits'!$A:$I,4,FALSE)</f>
        <v>1.06</v>
      </c>
      <c r="K131" s="141">
        <f t="shared" si="32"/>
        <v>0</v>
      </c>
      <c r="L131" s="140">
        <f t="shared" si="33"/>
        <v>0</v>
      </c>
      <c r="M131" s="142">
        <f>'2025-26 Salary &amp; Benefits'!$E$6</f>
        <v>78209</v>
      </c>
      <c r="N131" s="142">
        <f>'2025-26 Salary &amp; Benefits'!$F$6</f>
        <v>80164</v>
      </c>
      <c r="O131" s="9">
        <f t="shared" si="34"/>
        <v>0</v>
      </c>
      <c r="P131" s="9">
        <f t="shared" si="35"/>
        <v>0</v>
      </c>
      <c r="Q131" s="9">
        <f>'2025-26 Salary &amp; Benefits'!G$6</f>
        <v>15997.68</v>
      </c>
      <c r="R131" s="143">
        <f>'2025-26 Salary &amp; Benefits'!H$6</f>
        <v>0.16020000000000001</v>
      </c>
      <c r="S131" s="143">
        <f>'2025-26 Salary &amp; Benefits'!I$6</f>
        <v>0.15390000000000001</v>
      </c>
      <c r="T131" s="9">
        <f t="shared" si="36"/>
        <v>0</v>
      </c>
      <c r="U131" s="9">
        <f t="shared" si="37"/>
        <v>0</v>
      </c>
      <c r="V131" s="9">
        <f t="shared" si="38"/>
        <v>0</v>
      </c>
      <c r="W131" s="9">
        <f t="shared" si="39"/>
        <v>0</v>
      </c>
      <c r="X131" s="22">
        <f t="shared" si="40"/>
        <v>0</v>
      </c>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row>
    <row r="132" spans="1:159" s="21" customFormat="1">
      <c r="A132" s="77" t="s">
        <v>2423</v>
      </c>
      <c r="B132" s="87" t="s">
        <v>2578</v>
      </c>
      <c r="C132" s="88">
        <v>2066</v>
      </c>
      <c r="D132" s="87" t="s">
        <v>1970</v>
      </c>
      <c r="E132" s="107" t="str">
        <f>VLOOKUP($C132,'2024-25 School Level AAFTE'!$C$4:$L$2372,9,FALSE)</f>
        <v>No</v>
      </c>
      <c r="F132" s="95">
        <f>VLOOKUP($C132,'2024-25 School Level AAFTE'!$C$4:$J$2372,8,FALSE)</f>
        <v>584.63</v>
      </c>
      <c r="G132" s="97">
        <f>IFERROR(IF(E132= "yes",VLOOKUP(C132,Summary!$B:$I,6,0),0),0)</f>
        <v>0</v>
      </c>
      <c r="H132" s="96">
        <f t="shared" si="31"/>
        <v>0</v>
      </c>
      <c r="I132" s="154">
        <f>VLOOKUP($A132,'2025-26 Salary &amp; Benefits'!$A:$I,3,FALSE)</f>
        <v>1.06</v>
      </c>
      <c r="J132" s="154">
        <f>VLOOKUP($A132,'2025-26 Salary &amp; Benefits'!$A:$I,4,FALSE)</f>
        <v>1.06</v>
      </c>
      <c r="K132" s="141">
        <f t="shared" si="32"/>
        <v>0</v>
      </c>
      <c r="L132" s="140">
        <f t="shared" si="33"/>
        <v>0</v>
      </c>
      <c r="M132" s="142">
        <f>'2025-26 Salary &amp; Benefits'!$E$6</f>
        <v>78209</v>
      </c>
      <c r="N132" s="142">
        <f>'2025-26 Salary &amp; Benefits'!$F$6</f>
        <v>80164</v>
      </c>
      <c r="O132" s="9">
        <f t="shared" si="34"/>
        <v>0</v>
      </c>
      <c r="P132" s="9">
        <f t="shared" si="35"/>
        <v>0</v>
      </c>
      <c r="Q132" s="9">
        <f>'2025-26 Salary &amp; Benefits'!G$6</f>
        <v>15997.68</v>
      </c>
      <c r="R132" s="143">
        <f>'2025-26 Salary &amp; Benefits'!H$6</f>
        <v>0.16020000000000001</v>
      </c>
      <c r="S132" s="143">
        <f>'2025-26 Salary &amp; Benefits'!I$6</f>
        <v>0.15390000000000001</v>
      </c>
      <c r="T132" s="9">
        <f t="shared" si="36"/>
        <v>0</v>
      </c>
      <c r="U132" s="9">
        <f t="shared" si="37"/>
        <v>0</v>
      </c>
      <c r="V132" s="9">
        <f t="shared" si="38"/>
        <v>0</v>
      </c>
      <c r="W132" s="9">
        <f t="shared" si="39"/>
        <v>0</v>
      </c>
      <c r="X132" s="22">
        <f t="shared" si="40"/>
        <v>0</v>
      </c>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row>
    <row r="133" spans="1:159" s="21" customFormat="1">
      <c r="A133" s="77" t="s">
        <v>2423</v>
      </c>
      <c r="B133" s="87" t="s">
        <v>2578</v>
      </c>
      <c r="C133" s="86">
        <v>2067</v>
      </c>
      <c r="D133" s="78" t="s">
        <v>142</v>
      </c>
      <c r="E133" s="107" t="str">
        <f>VLOOKUP($C133,'2024-25 School Level AAFTE'!$C$4:$L$2372,9,FALSE)</f>
        <v>No</v>
      </c>
      <c r="F133" s="95">
        <f>VLOOKUP($C133,'2024-25 School Level AAFTE'!$C$4:$J$2372,8,FALSE)</f>
        <v>347.52</v>
      </c>
      <c r="G133" s="97">
        <f>IFERROR(IF(E133= "yes",VLOOKUP(C133,Summary!$B:$I,6,0),0),0)</f>
        <v>0</v>
      </c>
      <c r="H133" s="96">
        <f t="shared" si="31"/>
        <v>0</v>
      </c>
      <c r="I133" s="154">
        <f>VLOOKUP($A133,'2025-26 Salary &amp; Benefits'!$A:$I,3,FALSE)</f>
        <v>1.06</v>
      </c>
      <c r="J133" s="154">
        <f>VLOOKUP($A133,'2025-26 Salary &amp; Benefits'!$A:$I,4,FALSE)</f>
        <v>1.06</v>
      </c>
      <c r="K133" s="141">
        <f t="shared" si="32"/>
        <v>0</v>
      </c>
      <c r="L133" s="140">
        <f t="shared" si="33"/>
        <v>0</v>
      </c>
      <c r="M133" s="142">
        <f>'2025-26 Salary &amp; Benefits'!$E$6</f>
        <v>78209</v>
      </c>
      <c r="N133" s="142">
        <f>'2025-26 Salary &amp; Benefits'!$F$6</f>
        <v>80164</v>
      </c>
      <c r="O133" s="9">
        <f t="shared" si="34"/>
        <v>0</v>
      </c>
      <c r="P133" s="9">
        <f t="shared" si="35"/>
        <v>0</v>
      </c>
      <c r="Q133" s="9">
        <f>'2025-26 Salary &amp; Benefits'!G$6</f>
        <v>15997.68</v>
      </c>
      <c r="R133" s="143">
        <f>'2025-26 Salary &amp; Benefits'!H$6</f>
        <v>0.16020000000000001</v>
      </c>
      <c r="S133" s="143">
        <f>'2025-26 Salary &amp; Benefits'!I$6</f>
        <v>0.15390000000000001</v>
      </c>
      <c r="T133" s="9">
        <f t="shared" si="36"/>
        <v>0</v>
      </c>
      <c r="U133" s="9">
        <f t="shared" si="37"/>
        <v>0</v>
      </c>
      <c r="V133" s="9">
        <f t="shared" si="38"/>
        <v>0</v>
      </c>
      <c r="W133" s="9">
        <f t="shared" si="39"/>
        <v>0</v>
      </c>
      <c r="X133" s="22">
        <f t="shared" si="40"/>
        <v>0</v>
      </c>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row>
    <row r="134" spans="1:159" s="21" customFormat="1">
      <c r="A134" s="77" t="s">
        <v>2423</v>
      </c>
      <c r="B134" s="87" t="s">
        <v>2578</v>
      </c>
      <c r="C134" s="88">
        <v>2075</v>
      </c>
      <c r="D134" s="87" t="s">
        <v>1971</v>
      </c>
      <c r="E134" s="107" t="str">
        <f>VLOOKUP($C134,'2024-25 School Level AAFTE'!$C$4:$L$2372,9,FALSE)</f>
        <v>No</v>
      </c>
      <c r="F134" s="95">
        <f>VLOOKUP($C134,'2024-25 School Level AAFTE'!$C$4:$J$2372,8,FALSE)</f>
        <v>631.66</v>
      </c>
      <c r="G134" s="97">
        <f>IFERROR(IF(E134= "yes",VLOOKUP(C134,Summary!$B:$I,6,0),0),0)</f>
        <v>0</v>
      </c>
      <c r="H134" s="96">
        <f t="shared" si="31"/>
        <v>0</v>
      </c>
      <c r="I134" s="154">
        <f>VLOOKUP($A134,'2025-26 Salary &amp; Benefits'!$A:$I,3,FALSE)</f>
        <v>1.06</v>
      </c>
      <c r="J134" s="154">
        <f>VLOOKUP($A134,'2025-26 Salary &amp; Benefits'!$A:$I,4,FALSE)</f>
        <v>1.06</v>
      </c>
      <c r="K134" s="141">
        <f t="shared" si="32"/>
        <v>0</v>
      </c>
      <c r="L134" s="140">
        <f t="shared" si="33"/>
        <v>0</v>
      </c>
      <c r="M134" s="142">
        <f>'2025-26 Salary &amp; Benefits'!$E$6</f>
        <v>78209</v>
      </c>
      <c r="N134" s="142">
        <f>'2025-26 Salary &amp; Benefits'!$F$6</f>
        <v>80164</v>
      </c>
      <c r="O134" s="9">
        <f t="shared" si="34"/>
        <v>0</v>
      </c>
      <c r="P134" s="9">
        <f t="shared" si="35"/>
        <v>0</v>
      </c>
      <c r="Q134" s="9">
        <f>'2025-26 Salary &amp; Benefits'!G$6</f>
        <v>15997.68</v>
      </c>
      <c r="R134" s="143">
        <f>'2025-26 Salary &amp; Benefits'!H$6</f>
        <v>0.16020000000000001</v>
      </c>
      <c r="S134" s="143">
        <f>'2025-26 Salary &amp; Benefits'!I$6</f>
        <v>0.15390000000000001</v>
      </c>
      <c r="T134" s="9">
        <f t="shared" si="36"/>
        <v>0</v>
      </c>
      <c r="U134" s="9">
        <f t="shared" si="37"/>
        <v>0</v>
      </c>
      <c r="V134" s="9">
        <f t="shared" si="38"/>
        <v>0</v>
      </c>
      <c r="W134" s="9">
        <f t="shared" si="39"/>
        <v>0</v>
      </c>
      <c r="X134" s="22">
        <f t="shared" si="40"/>
        <v>0</v>
      </c>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row>
    <row r="135" spans="1:159" s="21" customFormat="1">
      <c r="A135" s="77" t="s">
        <v>2423</v>
      </c>
      <c r="B135" s="87" t="s">
        <v>2578</v>
      </c>
      <c r="C135" s="88">
        <v>2175</v>
      </c>
      <c r="D135" s="87" t="s">
        <v>1972</v>
      </c>
      <c r="E135" s="107" t="str">
        <f>VLOOKUP($C135,'2024-25 School Level AAFTE'!$C$4:$L$2372,9,FALSE)</f>
        <v>No</v>
      </c>
      <c r="F135" s="95">
        <f>VLOOKUP($C135,'2024-25 School Level AAFTE'!$C$4:$J$2372,8,FALSE)</f>
        <v>309.45999999999998</v>
      </c>
      <c r="G135" s="97">
        <f>IFERROR(IF(E135= "yes",VLOOKUP(C135,Summary!$B:$I,6,0),0),0)</f>
        <v>0</v>
      </c>
      <c r="H135" s="96">
        <f t="shared" si="31"/>
        <v>0</v>
      </c>
      <c r="I135" s="154">
        <f>VLOOKUP($A135,'2025-26 Salary &amp; Benefits'!$A:$I,3,FALSE)</f>
        <v>1.06</v>
      </c>
      <c r="J135" s="154">
        <f>VLOOKUP($A135,'2025-26 Salary &amp; Benefits'!$A:$I,4,FALSE)</f>
        <v>1.06</v>
      </c>
      <c r="K135" s="141">
        <f t="shared" si="32"/>
        <v>0</v>
      </c>
      <c r="L135" s="140">
        <f t="shared" si="33"/>
        <v>0</v>
      </c>
      <c r="M135" s="142">
        <f>'2025-26 Salary &amp; Benefits'!$E$6</f>
        <v>78209</v>
      </c>
      <c r="N135" s="142">
        <f>'2025-26 Salary &amp; Benefits'!$F$6</f>
        <v>80164</v>
      </c>
      <c r="O135" s="9">
        <f t="shared" si="34"/>
        <v>0</v>
      </c>
      <c r="P135" s="9">
        <f t="shared" si="35"/>
        <v>0</v>
      </c>
      <c r="Q135" s="9">
        <f>'2025-26 Salary &amp; Benefits'!G$6</f>
        <v>15997.68</v>
      </c>
      <c r="R135" s="143">
        <f>'2025-26 Salary &amp; Benefits'!H$6</f>
        <v>0.16020000000000001</v>
      </c>
      <c r="S135" s="143">
        <f>'2025-26 Salary &amp; Benefits'!I$6</f>
        <v>0.15390000000000001</v>
      </c>
      <c r="T135" s="9">
        <f t="shared" si="36"/>
        <v>0</v>
      </c>
      <c r="U135" s="9">
        <f t="shared" si="37"/>
        <v>0</v>
      </c>
      <c r="V135" s="9">
        <f t="shared" si="38"/>
        <v>0</v>
      </c>
      <c r="W135" s="9">
        <f t="shared" si="39"/>
        <v>0</v>
      </c>
      <c r="X135" s="22">
        <f t="shared" si="40"/>
        <v>0</v>
      </c>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row>
    <row r="136" spans="1:159" s="21" customFormat="1">
      <c r="A136" s="77" t="s">
        <v>2423</v>
      </c>
      <c r="B136" s="87" t="s">
        <v>2578</v>
      </c>
      <c r="C136" s="88">
        <v>2225</v>
      </c>
      <c r="D136" s="87" t="s">
        <v>1973</v>
      </c>
      <c r="E136" s="107" t="str">
        <f>VLOOKUP($C136,'2024-25 School Level AAFTE'!$C$4:$L$2372,9,FALSE)</f>
        <v>No</v>
      </c>
      <c r="F136" s="95">
        <f>VLOOKUP($C136,'2024-25 School Level AAFTE'!$C$4:$J$2372,8,FALSE)</f>
        <v>335.89</v>
      </c>
      <c r="G136" s="97">
        <f>IFERROR(IF(E136= "yes",VLOOKUP(C136,Summary!$B:$I,6,0),0),0)</f>
        <v>0</v>
      </c>
      <c r="H136" s="96">
        <f t="shared" si="31"/>
        <v>0</v>
      </c>
      <c r="I136" s="154">
        <f>VLOOKUP($A136,'2025-26 Salary &amp; Benefits'!$A:$I,3,FALSE)</f>
        <v>1.06</v>
      </c>
      <c r="J136" s="154">
        <f>VLOOKUP($A136,'2025-26 Salary &amp; Benefits'!$A:$I,4,FALSE)</f>
        <v>1.06</v>
      </c>
      <c r="K136" s="141">
        <f t="shared" si="32"/>
        <v>0</v>
      </c>
      <c r="L136" s="140">
        <f t="shared" si="33"/>
        <v>0</v>
      </c>
      <c r="M136" s="142">
        <f>'2025-26 Salary &amp; Benefits'!$E$6</f>
        <v>78209</v>
      </c>
      <c r="N136" s="142">
        <f>'2025-26 Salary &amp; Benefits'!$F$6</f>
        <v>80164</v>
      </c>
      <c r="O136" s="9">
        <f t="shared" si="34"/>
        <v>0</v>
      </c>
      <c r="P136" s="9">
        <f t="shared" si="35"/>
        <v>0</v>
      </c>
      <c r="Q136" s="9">
        <f>'2025-26 Salary &amp; Benefits'!G$6</f>
        <v>15997.68</v>
      </c>
      <c r="R136" s="143">
        <f>'2025-26 Salary &amp; Benefits'!H$6</f>
        <v>0.16020000000000001</v>
      </c>
      <c r="S136" s="143">
        <f>'2025-26 Salary &amp; Benefits'!I$6</f>
        <v>0.15390000000000001</v>
      </c>
      <c r="T136" s="9">
        <f t="shared" si="36"/>
        <v>0</v>
      </c>
      <c r="U136" s="9">
        <f t="shared" si="37"/>
        <v>0</v>
      </c>
      <c r="V136" s="9">
        <f t="shared" si="38"/>
        <v>0</v>
      </c>
      <c r="W136" s="9">
        <f t="shared" si="39"/>
        <v>0</v>
      </c>
      <c r="X136" s="22">
        <f t="shared" si="40"/>
        <v>0</v>
      </c>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row>
    <row r="137" spans="1:159" s="21" customFormat="1">
      <c r="A137" s="77" t="s">
        <v>2423</v>
      </c>
      <c r="B137" s="87" t="s">
        <v>2578</v>
      </c>
      <c r="C137" s="89">
        <v>2262</v>
      </c>
      <c r="D137" s="101" t="s">
        <v>1974</v>
      </c>
      <c r="E137" s="107" t="str">
        <f>VLOOKUP($C137,'2024-25 School Level AAFTE'!$C$4:$L$2372,9,FALSE)</f>
        <v>No</v>
      </c>
      <c r="F137" s="95">
        <f>VLOOKUP($C137,'2024-25 School Level AAFTE'!$C$4:$J$2372,8,FALSE)</f>
        <v>405.02</v>
      </c>
      <c r="G137" s="97">
        <f>IFERROR(IF(E137= "yes",VLOOKUP(C137,Summary!$B:$I,6,0),0),0)</f>
        <v>0</v>
      </c>
      <c r="H137" s="96">
        <f t="shared" ref="H137:H157" si="41">IF(E137= "yes", F137,0)</f>
        <v>0</v>
      </c>
      <c r="I137" s="154">
        <f>VLOOKUP($A137,'2025-26 Salary &amp; Benefits'!$A:$I,3,FALSE)</f>
        <v>1.06</v>
      </c>
      <c r="J137" s="154">
        <f>VLOOKUP($A137,'2025-26 Salary &amp; Benefits'!$A:$I,4,FALSE)</f>
        <v>1.06</v>
      </c>
      <c r="K137" s="141">
        <f t="shared" ref="K137:K157" si="42">IF(G137&gt;0,G137,H137)</f>
        <v>0</v>
      </c>
      <c r="L137" s="140">
        <f t="shared" ref="L137:L157" si="43">ROUND((($K137*1.1*36)/15)/900,3)</f>
        <v>0</v>
      </c>
      <c r="M137" s="142">
        <f>'2025-26 Salary &amp; Benefits'!$E$6</f>
        <v>78209</v>
      </c>
      <c r="N137" s="142">
        <f>'2025-26 Salary &amp; Benefits'!$F$6</f>
        <v>80164</v>
      </c>
      <c r="O137" s="9">
        <f t="shared" ref="O137:O157" si="44">ROUND($I137*$M137*$L137,2)</f>
        <v>0</v>
      </c>
      <c r="P137" s="9">
        <f t="shared" ref="P137:P157" si="45">ROUND($J137*$N137*$L137,2)-O137</f>
        <v>0</v>
      </c>
      <c r="Q137" s="9">
        <f>'2025-26 Salary &amp; Benefits'!G$6</f>
        <v>15997.68</v>
      </c>
      <c r="R137" s="143">
        <f>'2025-26 Salary &amp; Benefits'!H$6</f>
        <v>0.16020000000000001</v>
      </c>
      <c r="S137" s="143">
        <f>'2025-26 Salary &amp; Benefits'!I$6</f>
        <v>0.15390000000000001</v>
      </c>
      <c r="T137" s="9">
        <f t="shared" ref="T137:T157" si="46">ROUND(O137*R137+P137*S137+L137*Q137,2)</f>
        <v>0</v>
      </c>
      <c r="U137" s="9">
        <f t="shared" ref="U137:U157" si="47">ROUND((($N137*$J137*$L137)/180)*3,2)</f>
        <v>0</v>
      </c>
      <c r="V137" s="9">
        <f t="shared" ref="V137:V157" si="48">ROUND(U137*S137,2)</f>
        <v>0</v>
      </c>
      <c r="W137" s="9">
        <f t="shared" ref="W137:W157" si="49">SUM(U137:V137)</f>
        <v>0</v>
      </c>
      <c r="X137" s="22">
        <f t="shared" ref="X137:X157" si="50">SUM(T137,O137:P137,W137)</f>
        <v>0</v>
      </c>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row>
    <row r="138" spans="1:159" s="21" customFormat="1">
      <c r="A138" s="77" t="s">
        <v>2423</v>
      </c>
      <c r="B138" s="87" t="s">
        <v>2578</v>
      </c>
      <c r="C138" s="88">
        <v>2365</v>
      </c>
      <c r="D138" s="87" t="s">
        <v>124</v>
      </c>
      <c r="E138" s="107" t="str">
        <f>VLOOKUP($C138,'2024-25 School Level AAFTE'!$C$4:$L$2372,9,FALSE)</f>
        <v>No</v>
      </c>
      <c r="F138" s="95">
        <f>VLOOKUP($C138,'2024-25 School Level AAFTE'!$C$4:$J$2372,8,FALSE)</f>
        <v>190.35</v>
      </c>
      <c r="G138" s="97">
        <f>IFERROR(IF(E138= "yes",VLOOKUP(C138,Summary!$B:$I,6,0),0),0)</f>
        <v>0</v>
      </c>
      <c r="H138" s="96">
        <f t="shared" si="41"/>
        <v>0</v>
      </c>
      <c r="I138" s="154">
        <f>VLOOKUP($A138,'2025-26 Salary &amp; Benefits'!$A:$I,3,FALSE)</f>
        <v>1.06</v>
      </c>
      <c r="J138" s="154">
        <f>VLOOKUP($A138,'2025-26 Salary &amp; Benefits'!$A:$I,4,FALSE)</f>
        <v>1.06</v>
      </c>
      <c r="K138" s="141">
        <f t="shared" si="42"/>
        <v>0</v>
      </c>
      <c r="L138" s="140">
        <f t="shared" si="43"/>
        <v>0</v>
      </c>
      <c r="M138" s="142">
        <f>'2025-26 Salary &amp; Benefits'!$E$6</f>
        <v>78209</v>
      </c>
      <c r="N138" s="142">
        <f>'2025-26 Salary &amp; Benefits'!$F$6</f>
        <v>80164</v>
      </c>
      <c r="O138" s="9">
        <f t="shared" si="44"/>
        <v>0</v>
      </c>
      <c r="P138" s="9">
        <f t="shared" si="45"/>
        <v>0</v>
      </c>
      <c r="Q138" s="9">
        <f>'2025-26 Salary &amp; Benefits'!G$6</f>
        <v>15997.68</v>
      </c>
      <c r="R138" s="143">
        <f>'2025-26 Salary &amp; Benefits'!H$6</f>
        <v>0.16020000000000001</v>
      </c>
      <c r="S138" s="143">
        <f>'2025-26 Salary &amp; Benefits'!I$6</f>
        <v>0.15390000000000001</v>
      </c>
      <c r="T138" s="9">
        <f t="shared" si="46"/>
        <v>0</v>
      </c>
      <c r="U138" s="9">
        <f t="shared" si="47"/>
        <v>0</v>
      </c>
      <c r="V138" s="9">
        <f t="shared" si="48"/>
        <v>0</v>
      </c>
      <c r="W138" s="9">
        <f t="shared" si="49"/>
        <v>0</v>
      </c>
      <c r="X138" s="22">
        <f t="shared" si="50"/>
        <v>0</v>
      </c>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row>
    <row r="139" spans="1:159" s="21" customFormat="1">
      <c r="A139" s="77" t="s">
        <v>2423</v>
      </c>
      <c r="B139" s="87" t="s">
        <v>2578</v>
      </c>
      <c r="C139" s="88">
        <v>2387</v>
      </c>
      <c r="D139" s="2" t="s">
        <v>1975</v>
      </c>
      <c r="E139" s="107" t="str">
        <f>VLOOKUP($C139,'2024-25 School Level AAFTE'!$C$4:$L$2372,9,FALSE)</f>
        <v>No</v>
      </c>
      <c r="F139" s="95">
        <f>VLOOKUP($C139,'2024-25 School Level AAFTE'!$C$4:$J$2372,8,FALSE)</f>
        <v>282.79000000000002</v>
      </c>
      <c r="G139" s="97">
        <f>IFERROR(IF(E139= "yes",VLOOKUP(C139,Summary!$B:$I,6,0),0),0)</f>
        <v>0</v>
      </c>
      <c r="H139" s="96">
        <f t="shared" si="41"/>
        <v>0</v>
      </c>
      <c r="I139" s="154">
        <f>VLOOKUP($A139,'2025-26 Salary &amp; Benefits'!$A:$I,3,FALSE)</f>
        <v>1.06</v>
      </c>
      <c r="J139" s="154">
        <f>VLOOKUP($A139,'2025-26 Salary &amp; Benefits'!$A:$I,4,FALSE)</f>
        <v>1.06</v>
      </c>
      <c r="K139" s="141">
        <f t="shared" si="42"/>
        <v>0</v>
      </c>
      <c r="L139" s="140">
        <f t="shared" si="43"/>
        <v>0</v>
      </c>
      <c r="M139" s="142">
        <f>'2025-26 Salary &amp; Benefits'!$E$6</f>
        <v>78209</v>
      </c>
      <c r="N139" s="142">
        <f>'2025-26 Salary &amp; Benefits'!$F$6</f>
        <v>80164</v>
      </c>
      <c r="O139" s="9">
        <f t="shared" si="44"/>
        <v>0</v>
      </c>
      <c r="P139" s="9">
        <f t="shared" si="45"/>
        <v>0</v>
      </c>
      <c r="Q139" s="9">
        <f>'2025-26 Salary &amp; Benefits'!G$6</f>
        <v>15997.68</v>
      </c>
      <c r="R139" s="143">
        <f>'2025-26 Salary &amp; Benefits'!H$6</f>
        <v>0.16020000000000001</v>
      </c>
      <c r="S139" s="143">
        <f>'2025-26 Salary &amp; Benefits'!I$6</f>
        <v>0.15390000000000001</v>
      </c>
      <c r="T139" s="9">
        <f t="shared" si="46"/>
        <v>0</v>
      </c>
      <c r="U139" s="9">
        <f t="shared" si="47"/>
        <v>0</v>
      </c>
      <c r="V139" s="9">
        <f t="shared" si="48"/>
        <v>0</v>
      </c>
      <c r="W139" s="9">
        <f t="shared" si="49"/>
        <v>0</v>
      </c>
      <c r="X139" s="22">
        <f t="shared" si="50"/>
        <v>0</v>
      </c>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row>
    <row r="140" spans="1:159" s="21" customFormat="1">
      <c r="A140" s="77" t="s">
        <v>2423</v>
      </c>
      <c r="B140" s="87" t="s">
        <v>2578</v>
      </c>
      <c r="C140" s="88">
        <v>2431</v>
      </c>
      <c r="D140" s="87" t="s">
        <v>1976</v>
      </c>
      <c r="E140" s="107" t="str">
        <f>VLOOKUP($C140,'2024-25 School Level AAFTE'!$C$4:$L$2372,9,FALSE)</f>
        <v>Yes</v>
      </c>
      <c r="F140" s="95">
        <f>VLOOKUP($C140,'2024-25 School Level AAFTE'!$C$4:$J$2372,8,FALSE)</f>
        <v>335.71</v>
      </c>
      <c r="G140" s="97">
        <f>IFERROR(IF(E140= "yes",VLOOKUP(C140,Summary!$B:$I,6,0),0),0)</f>
        <v>0</v>
      </c>
      <c r="H140" s="96">
        <f t="shared" si="41"/>
        <v>335.71</v>
      </c>
      <c r="I140" s="154">
        <f>VLOOKUP($A140,'2025-26 Salary &amp; Benefits'!$A:$I,3,FALSE)</f>
        <v>1.06</v>
      </c>
      <c r="J140" s="154">
        <f>VLOOKUP($A140,'2025-26 Salary &amp; Benefits'!$A:$I,4,FALSE)</f>
        <v>1.06</v>
      </c>
      <c r="K140" s="141">
        <f t="shared" si="42"/>
        <v>335.71</v>
      </c>
      <c r="L140" s="140">
        <f t="shared" si="43"/>
        <v>0.98499999999999999</v>
      </c>
      <c r="M140" s="142">
        <f>'2025-26 Salary &amp; Benefits'!$E$6</f>
        <v>78209</v>
      </c>
      <c r="N140" s="142">
        <f>'2025-26 Salary &amp; Benefits'!$F$6</f>
        <v>80164</v>
      </c>
      <c r="O140" s="9">
        <f t="shared" si="44"/>
        <v>81658.02</v>
      </c>
      <c r="P140" s="9">
        <f t="shared" si="45"/>
        <v>2041.2099999999919</v>
      </c>
      <c r="Q140" s="9">
        <f>'2025-26 Salary &amp; Benefits'!G$6</f>
        <v>15997.68</v>
      </c>
      <c r="R140" s="143">
        <f>'2025-26 Salary &amp; Benefits'!H$6</f>
        <v>0.16020000000000001</v>
      </c>
      <c r="S140" s="143">
        <f>'2025-26 Salary &amp; Benefits'!I$6</f>
        <v>0.15390000000000001</v>
      </c>
      <c r="T140" s="9">
        <f t="shared" si="46"/>
        <v>29153.47</v>
      </c>
      <c r="U140" s="9">
        <f t="shared" si="47"/>
        <v>1394.99</v>
      </c>
      <c r="V140" s="9">
        <f t="shared" si="48"/>
        <v>214.69</v>
      </c>
      <c r="W140" s="9">
        <f t="shared" si="49"/>
        <v>1609.68</v>
      </c>
      <c r="X140" s="22">
        <f t="shared" si="50"/>
        <v>114462.37999999999</v>
      </c>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row>
    <row r="141" spans="1:159" s="21" customFormat="1">
      <c r="A141" s="77" t="s">
        <v>2423</v>
      </c>
      <c r="B141" s="87" t="s">
        <v>2578</v>
      </c>
      <c r="C141" s="88">
        <v>2553</v>
      </c>
      <c r="D141" s="87" t="s">
        <v>1977</v>
      </c>
      <c r="E141" s="107" t="str">
        <f>VLOOKUP($C141,'2024-25 School Level AAFTE'!$C$4:$L$2372,9,FALSE)</f>
        <v>No</v>
      </c>
      <c r="F141" s="95">
        <f>VLOOKUP($C141,'2024-25 School Level AAFTE'!$C$4:$J$2372,8,FALSE)</f>
        <v>1096.25</v>
      </c>
      <c r="G141" s="97">
        <f>IFERROR(IF(E141= "yes",VLOOKUP(C141,Summary!$B:$I,6,0),0),0)</f>
        <v>0</v>
      </c>
      <c r="H141" s="96">
        <f t="shared" si="41"/>
        <v>0</v>
      </c>
      <c r="I141" s="154">
        <f>VLOOKUP($A141,'2025-26 Salary &amp; Benefits'!$A:$I,3,FALSE)</f>
        <v>1.06</v>
      </c>
      <c r="J141" s="154">
        <f>VLOOKUP($A141,'2025-26 Salary &amp; Benefits'!$A:$I,4,FALSE)</f>
        <v>1.06</v>
      </c>
      <c r="K141" s="141">
        <f t="shared" si="42"/>
        <v>0</v>
      </c>
      <c r="L141" s="140">
        <f t="shared" si="43"/>
        <v>0</v>
      </c>
      <c r="M141" s="142">
        <f>'2025-26 Salary &amp; Benefits'!$E$6</f>
        <v>78209</v>
      </c>
      <c r="N141" s="142">
        <f>'2025-26 Salary &amp; Benefits'!$F$6</f>
        <v>80164</v>
      </c>
      <c r="O141" s="9">
        <f t="shared" si="44"/>
        <v>0</v>
      </c>
      <c r="P141" s="9">
        <f t="shared" si="45"/>
        <v>0</v>
      </c>
      <c r="Q141" s="9">
        <f>'2025-26 Salary &amp; Benefits'!G$6</f>
        <v>15997.68</v>
      </c>
      <c r="R141" s="143">
        <f>'2025-26 Salary &amp; Benefits'!H$6</f>
        <v>0.16020000000000001</v>
      </c>
      <c r="S141" s="143">
        <f>'2025-26 Salary &amp; Benefits'!I$6</f>
        <v>0.15390000000000001</v>
      </c>
      <c r="T141" s="9">
        <f t="shared" si="46"/>
        <v>0</v>
      </c>
      <c r="U141" s="9">
        <f t="shared" si="47"/>
        <v>0</v>
      </c>
      <c r="V141" s="9">
        <f t="shared" si="48"/>
        <v>0</v>
      </c>
      <c r="W141" s="9">
        <f t="shared" si="49"/>
        <v>0</v>
      </c>
      <c r="X141" s="22">
        <f t="shared" si="50"/>
        <v>0</v>
      </c>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row>
    <row r="142" spans="1:159" s="21" customFormat="1">
      <c r="A142" s="77" t="s">
        <v>2423</v>
      </c>
      <c r="B142" s="87" t="s">
        <v>2578</v>
      </c>
      <c r="C142" s="88">
        <v>2817</v>
      </c>
      <c r="D142" s="87" t="s">
        <v>1978</v>
      </c>
      <c r="E142" s="107" t="str">
        <f>VLOOKUP($C142,'2024-25 School Level AAFTE'!$C$4:$L$2372,9,FALSE)</f>
        <v>No</v>
      </c>
      <c r="F142" s="95">
        <f>VLOOKUP($C142,'2024-25 School Level AAFTE'!$C$4:$J$2372,8,FALSE)</f>
        <v>323.58999999999997</v>
      </c>
      <c r="G142" s="97">
        <f>IFERROR(IF(E142= "yes",VLOOKUP(C142,Summary!$B:$I,6,0),0),0)</f>
        <v>0</v>
      </c>
      <c r="H142" s="96">
        <f t="shared" si="41"/>
        <v>0</v>
      </c>
      <c r="I142" s="154">
        <f>VLOOKUP($A142,'2025-26 Salary &amp; Benefits'!$A:$I,3,FALSE)</f>
        <v>1.06</v>
      </c>
      <c r="J142" s="154">
        <f>VLOOKUP($A142,'2025-26 Salary &amp; Benefits'!$A:$I,4,FALSE)</f>
        <v>1.06</v>
      </c>
      <c r="K142" s="141">
        <f t="shared" si="42"/>
        <v>0</v>
      </c>
      <c r="L142" s="140">
        <f t="shared" si="43"/>
        <v>0</v>
      </c>
      <c r="M142" s="142">
        <f>'2025-26 Salary &amp; Benefits'!$E$6</f>
        <v>78209</v>
      </c>
      <c r="N142" s="142">
        <f>'2025-26 Salary &amp; Benefits'!$F$6</f>
        <v>80164</v>
      </c>
      <c r="O142" s="9">
        <f t="shared" si="44"/>
        <v>0</v>
      </c>
      <c r="P142" s="9">
        <f t="shared" si="45"/>
        <v>0</v>
      </c>
      <c r="Q142" s="9">
        <f>'2025-26 Salary &amp; Benefits'!G$6</f>
        <v>15997.68</v>
      </c>
      <c r="R142" s="143">
        <f>'2025-26 Salary &amp; Benefits'!H$6</f>
        <v>0.16020000000000001</v>
      </c>
      <c r="S142" s="143">
        <f>'2025-26 Salary &amp; Benefits'!I$6</f>
        <v>0.15390000000000001</v>
      </c>
      <c r="T142" s="9">
        <f t="shared" si="46"/>
        <v>0</v>
      </c>
      <c r="U142" s="9">
        <f t="shared" si="47"/>
        <v>0</v>
      </c>
      <c r="V142" s="9">
        <f t="shared" si="48"/>
        <v>0</v>
      </c>
      <c r="W142" s="9">
        <f t="shared" si="49"/>
        <v>0</v>
      </c>
      <c r="X142" s="22">
        <f t="shared" si="50"/>
        <v>0</v>
      </c>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row>
    <row r="143" spans="1:159" s="21" customFormat="1">
      <c r="A143" s="77" t="s">
        <v>2423</v>
      </c>
      <c r="B143" s="87" t="s">
        <v>2578</v>
      </c>
      <c r="C143" s="88">
        <v>3134</v>
      </c>
      <c r="D143" s="87" t="s">
        <v>1979</v>
      </c>
      <c r="E143" s="107" t="str">
        <f>VLOOKUP($C143,'2024-25 School Level AAFTE'!$C$4:$L$2372,9,FALSE)</f>
        <v>No</v>
      </c>
      <c r="F143" s="95">
        <f>VLOOKUP($C143,'2024-25 School Level AAFTE'!$C$4:$J$2372,8,FALSE)</f>
        <v>438.15</v>
      </c>
      <c r="G143" s="97">
        <f>IFERROR(IF(E143= "yes",VLOOKUP(C143,Summary!$B:$I,6,0),0),0)</f>
        <v>0</v>
      </c>
      <c r="H143" s="96">
        <f t="shared" si="41"/>
        <v>0</v>
      </c>
      <c r="I143" s="154">
        <f>VLOOKUP($A143,'2025-26 Salary &amp; Benefits'!$A:$I,3,FALSE)</f>
        <v>1.06</v>
      </c>
      <c r="J143" s="154">
        <f>VLOOKUP($A143,'2025-26 Salary &amp; Benefits'!$A:$I,4,FALSE)</f>
        <v>1.06</v>
      </c>
      <c r="K143" s="141">
        <f t="shared" si="42"/>
        <v>0</v>
      </c>
      <c r="L143" s="140">
        <f t="shared" si="43"/>
        <v>0</v>
      </c>
      <c r="M143" s="142">
        <f>'2025-26 Salary &amp; Benefits'!$E$6</f>
        <v>78209</v>
      </c>
      <c r="N143" s="142">
        <f>'2025-26 Salary &amp; Benefits'!$F$6</f>
        <v>80164</v>
      </c>
      <c r="O143" s="9">
        <f t="shared" si="44"/>
        <v>0</v>
      </c>
      <c r="P143" s="9">
        <f t="shared" si="45"/>
        <v>0</v>
      </c>
      <c r="Q143" s="9">
        <f>'2025-26 Salary &amp; Benefits'!G$6</f>
        <v>15997.68</v>
      </c>
      <c r="R143" s="143">
        <f>'2025-26 Salary &amp; Benefits'!H$6</f>
        <v>0.16020000000000001</v>
      </c>
      <c r="S143" s="143">
        <f>'2025-26 Salary &amp; Benefits'!I$6</f>
        <v>0.15390000000000001</v>
      </c>
      <c r="T143" s="9">
        <f t="shared" si="46"/>
        <v>0</v>
      </c>
      <c r="U143" s="9">
        <f t="shared" si="47"/>
        <v>0</v>
      </c>
      <c r="V143" s="9">
        <f t="shared" si="48"/>
        <v>0</v>
      </c>
      <c r="W143" s="9">
        <f t="shared" si="49"/>
        <v>0</v>
      </c>
      <c r="X143" s="22">
        <f t="shared" si="50"/>
        <v>0</v>
      </c>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row>
    <row r="144" spans="1:159" s="21" customFormat="1">
      <c r="A144" s="77" t="s">
        <v>2423</v>
      </c>
      <c r="B144" s="87" t="s">
        <v>2578</v>
      </c>
      <c r="C144" s="88">
        <v>3200</v>
      </c>
      <c r="D144" s="87" t="s">
        <v>1980</v>
      </c>
      <c r="E144" s="107" t="str">
        <f>VLOOKUP($C144,'2024-25 School Level AAFTE'!$C$4:$L$2372,9,FALSE)</f>
        <v>Yes</v>
      </c>
      <c r="F144" s="95">
        <f>VLOOKUP($C144,'2024-25 School Level AAFTE'!$C$4:$J$2372,8,FALSE)</f>
        <v>290.27999999999997</v>
      </c>
      <c r="G144" s="97">
        <f>IFERROR(IF(E144= "yes",VLOOKUP(C144,Summary!$B:$I,6,0),0),0)</f>
        <v>0</v>
      </c>
      <c r="H144" s="96">
        <f t="shared" si="41"/>
        <v>290.27999999999997</v>
      </c>
      <c r="I144" s="154">
        <f>VLOOKUP($A144,'2025-26 Salary &amp; Benefits'!$A:$I,3,FALSE)</f>
        <v>1.06</v>
      </c>
      <c r="J144" s="154">
        <f>VLOOKUP($A144,'2025-26 Salary &amp; Benefits'!$A:$I,4,FALSE)</f>
        <v>1.06</v>
      </c>
      <c r="K144" s="141">
        <f t="shared" si="42"/>
        <v>290.27999999999997</v>
      </c>
      <c r="L144" s="140">
        <f t="shared" si="43"/>
        <v>0.85099999999999998</v>
      </c>
      <c r="M144" s="142">
        <f>'2025-26 Salary &amp; Benefits'!$E$6</f>
        <v>78209</v>
      </c>
      <c r="N144" s="142">
        <f>'2025-26 Salary &amp; Benefits'!$F$6</f>
        <v>80164</v>
      </c>
      <c r="O144" s="9">
        <f t="shared" si="44"/>
        <v>70549.210000000006</v>
      </c>
      <c r="P144" s="9">
        <f t="shared" si="45"/>
        <v>1763.5299999999988</v>
      </c>
      <c r="Q144" s="9">
        <f>'2025-26 Salary &amp; Benefits'!G$6</f>
        <v>15997.68</v>
      </c>
      <c r="R144" s="143">
        <f>'2025-26 Salary &amp; Benefits'!H$6</f>
        <v>0.16020000000000001</v>
      </c>
      <c r="S144" s="143">
        <f>'2025-26 Salary &amp; Benefits'!I$6</f>
        <v>0.15390000000000001</v>
      </c>
      <c r="T144" s="9">
        <f t="shared" si="46"/>
        <v>25187.42</v>
      </c>
      <c r="U144" s="9">
        <f t="shared" si="47"/>
        <v>1205.21</v>
      </c>
      <c r="V144" s="9">
        <f t="shared" si="48"/>
        <v>185.48</v>
      </c>
      <c r="W144" s="9">
        <f t="shared" si="49"/>
        <v>1390.69</v>
      </c>
      <c r="X144" s="22">
        <f t="shared" si="50"/>
        <v>98890.85</v>
      </c>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row>
    <row r="145" spans="1:159" s="21" customFormat="1">
      <c r="A145" s="77" t="s">
        <v>2423</v>
      </c>
      <c r="B145" s="87" t="s">
        <v>2578</v>
      </c>
      <c r="C145" s="88">
        <v>3201</v>
      </c>
      <c r="D145" s="87" t="s">
        <v>1981</v>
      </c>
      <c r="E145" s="107" t="str">
        <f>VLOOKUP($C145,'2024-25 School Level AAFTE'!$C$4:$L$2372,9,FALSE)</f>
        <v>Yes</v>
      </c>
      <c r="F145" s="95">
        <f>VLOOKUP($C145,'2024-25 School Level AAFTE'!$C$4:$J$2372,8,FALSE)</f>
        <v>599.41</v>
      </c>
      <c r="G145" s="97">
        <f>IFERROR(IF(E145= "yes",VLOOKUP(C145,Summary!$B:$I,6,0),0),0)</f>
        <v>0</v>
      </c>
      <c r="H145" s="96">
        <f t="shared" si="41"/>
        <v>599.41</v>
      </c>
      <c r="I145" s="154">
        <f>VLOOKUP($A145,'2025-26 Salary &amp; Benefits'!$A:$I,3,FALSE)</f>
        <v>1.06</v>
      </c>
      <c r="J145" s="154">
        <f>VLOOKUP($A145,'2025-26 Salary &amp; Benefits'!$A:$I,4,FALSE)</f>
        <v>1.06</v>
      </c>
      <c r="K145" s="141">
        <f t="shared" si="42"/>
        <v>599.41</v>
      </c>
      <c r="L145" s="140">
        <f t="shared" si="43"/>
        <v>1.758</v>
      </c>
      <c r="M145" s="142">
        <f>'2025-26 Salary &amp; Benefits'!$E$6</f>
        <v>78209</v>
      </c>
      <c r="N145" s="142">
        <f>'2025-26 Salary &amp; Benefits'!$F$6</f>
        <v>80164</v>
      </c>
      <c r="O145" s="9">
        <f t="shared" si="44"/>
        <v>145740.91</v>
      </c>
      <c r="P145" s="9">
        <f t="shared" si="45"/>
        <v>3643.1000000000058</v>
      </c>
      <c r="Q145" s="9">
        <f>'2025-26 Salary &amp; Benefits'!G$6</f>
        <v>15997.68</v>
      </c>
      <c r="R145" s="143">
        <f>'2025-26 Salary &amp; Benefits'!H$6</f>
        <v>0.16020000000000001</v>
      </c>
      <c r="S145" s="143">
        <f>'2025-26 Salary &amp; Benefits'!I$6</f>
        <v>0.15390000000000001</v>
      </c>
      <c r="T145" s="9">
        <f t="shared" si="46"/>
        <v>52032.29</v>
      </c>
      <c r="U145" s="9">
        <f t="shared" si="47"/>
        <v>2489.73</v>
      </c>
      <c r="V145" s="9">
        <f t="shared" si="48"/>
        <v>383.17</v>
      </c>
      <c r="W145" s="9">
        <f t="shared" si="49"/>
        <v>2872.9</v>
      </c>
      <c r="X145" s="22">
        <f t="shared" si="50"/>
        <v>204289.2</v>
      </c>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row>
    <row r="146" spans="1:159" s="21" customFormat="1">
      <c r="A146" s="77" t="s">
        <v>2423</v>
      </c>
      <c r="B146" s="87" t="s">
        <v>2578</v>
      </c>
      <c r="C146" s="88">
        <v>3202</v>
      </c>
      <c r="D146" s="87" t="s">
        <v>1982</v>
      </c>
      <c r="E146" s="107" t="str">
        <f>VLOOKUP($C146,'2024-25 School Level AAFTE'!$C$4:$L$2372,9,FALSE)</f>
        <v>No</v>
      </c>
      <c r="F146" s="95">
        <f>VLOOKUP($C146,'2024-25 School Level AAFTE'!$C$4:$J$2372,8,FALSE)</f>
        <v>418.04</v>
      </c>
      <c r="G146" s="97">
        <f>IFERROR(IF(E146= "yes",VLOOKUP(C146,Summary!$B:$I,6,0),0),0)</f>
        <v>0</v>
      </c>
      <c r="H146" s="96">
        <f t="shared" si="41"/>
        <v>0</v>
      </c>
      <c r="I146" s="154">
        <f>VLOOKUP($A146,'2025-26 Salary &amp; Benefits'!$A:$I,3,FALSE)</f>
        <v>1.06</v>
      </c>
      <c r="J146" s="154">
        <f>VLOOKUP($A146,'2025-26 Salary &amp; Benefits'!$A:$I,4,FALSE)</f>
        <v>1.06</v>
      </c>
      <c r="K146" s="141">
        <f t="shared" si="42"/>
        <v>0</v>
      </c>
      <c r="L146" s="140">
        <f t="shared" si="43"/>
        <v>0</v>
      </c>
      <c r="M146" s="142">
        <f>'2025-26 Salary &amp; Benefits'!$E$6</f>
        <v>78209</v>
      </c>
      <c r="N146" s="142">
        <f>'2025-26 Salary &amp; Benefits'!$F$6</f>
        <v>80164</v>
      </c>
      <c r="O146" s="9">
        <f t="shared" si="44"/>
        <v>0</v>
      </c>
      <c r="P146" s="9">
        <f t="shared" si="45"/>
        <v>0</v>
      </c>
      <c r="Q146" s="9">
        <f>'2025-26 Salary &amp; Benefits'!G$6</f>
        <v>15997.68</v>
      </c>
      <c r="R146" s="143">
        <f>'2025-26 Salary &amp; Benefits'!H$6</f>
        <v>0.16020000000000001</v>
      </c>
      <c r="S146" s="143">
        <f>'2025-26 Salary &amp; Benefits'!I$6</f>
        <v>0.15390000000000001</v>
      </c>
      <c r="T146" s="9">
        <f t="shared" si="46"/>
        <v>0</v>
      </c>
      <c r="U146" s="9">
        <f t="shared" si="47"/>
        <v>0</v>
      </c>
      <c r="V146" s="9">
        <f t="shared" si="48"/>
        <v>0</v>
      </c>
      <c r="W146" s="9">
        <f t="shared" si="49"/>
        <v>0</v>
      </c>
      <c r="X146" s="22">
        <f t="shared" si="50"/>
        <v>0</v>
      </c>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row>
    <row r="147" spans="1:159" s="21" customFormat="1">
      <c r="A147" s="77" t="s">
        <v>2423</v>
      </c>
      <c r="B147" s="87" t="s">
        <v>2578</v>
      </c>
      <c r="C147" s="88">
        <v>3576</v>
      </c>
      <c r="D147" s="87" t="s">
        <v>1983</v>
      </c>
      <c r="E147" s="107" t="str">
        <f>VLOOKUP($C147,'2024-25 School Level AAFTE'!$C$4:$L$2372,9,FALSE)</f>
        <v>No</v>
      </c>
      <c r="F147" s="95">
        <f>VLOOKUP($C147,'2024-25 School Level AAFTE'!$C$4:$J$2372,8,FALSE)</f>
        <v>1060.3700000000001</v>
      </c>
      <c r="G147" s="97">
        <f>IFERROR(IF(E147= "yes",VLOOKUP(C147,Summary!$B:$I,6,0),0),0)</f>
        <v>0</v>
      </c>
      <c r="H147" s="96">
        <f t="shared" si="41"/>
        <v>0</v>
      </c>
      <c r="I147" s="154">
        <f>VLOOKUP($A147,'2025-26 Salary &amp; Benefits'!$A:$I,3,FALSE)</f>
        <v>1.06</v>
      </c>
      <c r="J147" s="154">
        <f>VLOOKUP($A147,'2025-26 Salary &amp; Benefits'!$A:$I,4,FALSE)</f>
        <v>1.06</v>
      </c>
      <c r="K147" s="141">
        <f t="shared" si="42"/>
        <v>0</v>
      </c>
      <c r="L147" s="140">
        <f t="shared" si="43"/>
        <v>0</v>
      </c>
      <c r="M147" s="142">
        <f>'2025-26 Salary &amp; Benefits'!$E$6</f>
        <v>78209</v>
      </c>
      <c r="N147" s="142">
        <f>'2025-26 Salary &amp; Benefits'!$F$6</f>
        <v>80164</v>
      </c>
      <c r="O147" s="9">
        <f t="shared" si="44"/>
        <v>0</v>
      </c>
      <c r="P147" s="9">
        <f t="shared" si="45"/>
        <v>0</v>
      </c>
      <c r="Q147" s="9">
        <f>'2025-26 Salary &amp; Benefits'!G$6</f>
        <v>15997.68</v>
      </c>
      <c r="R147" s="143">
        <f>'2025-26 Salary &amp; Benefits'!H$6</f>
        <v>0.16020000000000001</v>
      </c>
      <c r="S147" s="143">
        <f>'2025-26 Salary &amp; Benefits'!I$6</f>
        <v>0.15390000000000001</v>
      </c>
      <c r="T147" s="9">
        <f t="shared" si="46"/>
        <v>0</v>
      </c>
      <c r="U147" s="9">
        <f t="shared" si="47"/>
        <v>0</v>
      </c>
      <c r="V147" s="9">
        <f t="shared" si="48"/>
        <v>0</v>
      </c>
      <c r="W147" s="9">
        <f t="shared" si="49"/>
        <v>0</v>
      </c>
      <c r="X147" s="22">
        <f t="shared" si="50"/>
        <v>0</v>
      </c>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row>
    <row r="148" spans="1:159" s="21" customFormat="1">
      <c r="A148" s="77" t="s">
        <v>2423</v>
      </c>
      <c r="B148" s="87" t="s">
        <v>2578</v>
      </c>
      <c r="C148" s="88">
        <v>4442</v>
      </c>
      <c r="D148" s="87" t="s">
        <v>1984</v>
      </c>
      <c r="E148" s="107" t="str">
        <f>VLOOKUP($C148,'2024-25 School Level AAFTE'!$C$4:$L$2372,9,FALSE)</f>
        <v>No</v>
      </c>
      <c r="F148" s="95">
        <f>VLOOKUP($C148,'2024-25 School Level AAFTE'!$C$4:$J$2372,8,FALSE)</f>
        <v>574.11</v>
      </c>
      <c r="G148" s="97">
        <f>IFERROR(IF(E148= "yes",VLOOKUP(C148,Summary!$B:$I,6,0),0),0)</f>
        <v>0</v>
      </c>
      <c r="H148" s="96">
        <f t="shared" si="41"/>
        <v>0</v>
      </c>
      <c r="I148" s="154">
        <f>VLOOKUP($A148,'2025-26 Salary &amp; Benefits'!$A:$I,3,FALSE)</f>
        <v>1.06</v>
      </c>
      <c r="J148" s="154">
        <f>VLOOKUP($A148,'2025-26 Salary &amp; Benefits'!$A:$I,4,FALSE)</f>
        <v>1.06</v>
      </c>
      <c r="K148" s="141">
        <f t="shared" si="42"/>
        <v>0</v>
      </c>
      <c r="L148" s="140">
        <f t="shared" si="43"/>
        <v>0</v>
      </c>
      <c r="M148" s="142">
        <f>'2025-26 Salary &amp; Benefits'!$E$6</f>
        <v>78209</v>
      </c>
      <c r="N148" s="142">
        <f>'2025-26 Salary &amp; Benefits'!$F$6</f>
        <v>80164</v>
      </c>
      <c r="O148" s="9">
        <f t="shared" si="44"/>
        <v>0</v>
      </c>
      <c r="P148" s="9">
        <f t="shared" si="45"/>
        <v>0</v>
      </c>
      <c r="Q148" s="9">
        <f>'2025-26 Salary &amp; Benefits'!G$6</f>
        <v>15997.68</v>
      </c>
      <c r="R148" s="143">
        <f>'2025-26 Salary &amp; Benefits'!H$6</f>
        <v>0.16020000000000001</v>
      </c>
      <c r="S148" s="143">
        <f>'2025-26 Salary &amp; Benefits'!I$6</f>
        <v>0.15390000000000001</v>
      </c>
      <c r="T148" s="9">
        <f t="shared" si="46"/>
        <v>0</v>
      </c>
      <c r="U148" s="9">
        <f t="shared" si="47"/>
        <v>0</v>
      </c>
      <c r="V148" s="9">
        <f t="shared" si="48"/>
        <v>0</v>
      </c>
      <c r="W148" s="9">
        <f t="shared" si="49"/>
        <v>0</v>
      </c>
      <c r="X148" s="22">
        <f t="shared" si="50"/>
        <v>0</v>
      </c>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row>
    <row r="149" spans="1:159" s="21" customFormat="1">
      <c r="A149" s="77" t="s">
        <v>2423</v>
      </c>
      <c r="B149" s="87" t="s">
        <v>2578</v>
      </c>
      <c r="C149" s="88">
        <v>4515</v>
      </c>
      <c r="D149" s="87" t="s">
        <v>1985</v>
      </c>
      <c r="E149" s="107" t="str">
        <f>VLOOKUP($C149,'2024-25 School Level AAFTE'!$C$4:$L$2372,9,FALSE)</f>
        <v>No</v>
      </c>
      <c r="F149" s="95">
        <f>VLOOKUP($C149,'2024-25 School Level AAFTE'!$C$4:$J$2372,8,FALSE)</f>
        <v>1196.72</v>
      </c>
      <c r="G149" s="97">
        <f>IFERROR(IF(E149= "yes",VLOOKUP(C149,Summary!$B:$I,6,0),0),0)</f>
        <v>0</v>
      </c>
      <c r="H149" s="96">
        <f t="shared" si="41"/>
        <v>0</v>
      </c>
      <c r="I149" s="154">
        <f>VLOOKUP($A149,'2025-26 Salary &amp; Benefits'!$A:$I,3,FALSE)</f>
        <v>1.06</v>
      </c>
      <c r="J149" s="154">
        <f>VLOOKUP($A149,'2025-26 Salary &amp; Benefits'!$A:$I,4,FALSE)</f>
        <v>1.06</v>
      </c>
      <c r="K149" s="141">
        <f t="shared" si="42"/>
        <v>0</v>
      </c>
      <c r="L149" s="140">
        <f t="shared" si="43"/>
        <v>0</v>
      </c>
      <c r="M149" s="142">
        <f>'2025-26 Salary &amp; Benefits'!$E$6</f>
        <v>78209</v>
      </c>
      <c r="N149" s="142">
        <f>'2025-26 Salary &amp; Benefits'!$F$6</f>
        <v>80164</v>
      </c>
      <c r="O149" s="9">
        <f t="shared" si="44"/>
        <v>0</v>
      </c>
      <c r="P149" s="9">
        <f t="shared" si="45"/>
        <v>0</v>
      </c>
      <c r="Q149" s="9">
        <f>'2025-26 Salary &amp; Benefits'!G$6</f>
        <v>15997.68</v>
      </c>
      <c r="R149" s="143">
        <f>'2025-26 Salary &amp; Benefits'!H$6</f>
        <v>0.16020000000000001</v>
      </c>
      <c r="S149" s="143">
        <f>'2025-26 Salary &amp; Benefits'!I$6</f>
        <v>0.15390000000000001</v>
      </c>
      <c r="T149" s="9">
        <f t="shared" si="46"/>
        <v>0</v>
      </c>
      <c r="U149" s="9">
        <f t="shared" si="47"/>
        <v>0</v>
      </c>
      <c r="V149" s="9">
        <f t="shared" si="48"/>
        <v>0</v>
      </c>
      <c r="W149" s="9">
        <f t="shared" si="49"/>
        <v>0</v>
      </c>
      <c r="X149" s="22">
        <f t="shared" si="50"/>
        <v>0</v>
      </c>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row>
    <row r="150" spans="1:159" s="21" customFormat="1">
      <c r="A150" s="77" t="s">
        <v>2423</v>
      </c>
      <c r="B150" s="87" t="s">
        <v>2578</v>
      </c>
      <c r="C150" s="88">
        <v>4571</v>
      </c>
      <c r="D150" s="87" t="s">
        <v>1986</v>
      </c>
      <c r="E150" s="107" t="str">
        <f>VLOOKUP($C150,'2024-25 School Level AAFTE'!$C$4:$L$2372,9,FALSE)</f>
        <v>No</v>
      </c>
      <c r="F150" s="95">
        <f>VLOOKUP($C150,'2024-25 School Level AAFTE'!$C$4:$J$2372,8,FALSE)</f>
        <v>396.26</v>
      </c>
      <c r="G150" s="97">
        <f>IFERROR(IF(E150= "yes",VLOOKUP(C150,Summary!$B:$I,6,0),0),0)</f>
        <v>0</v>
      </c>
      <c r="H150" s="96">
        <f t="shared" si="41"/>
        <v>0</v>
      </c>
      <c r="I150" s="154">
        <f>VLOOKUP($A150,'2025-26 Salary &amp; Benefits'!$A:$I,3,FALSE)</f>
        <v>1.06</v>
      </c>
      <c r="J150" s="154">
        <f>VLOOKUP($A150,'2025-26 Salary &amp; Benefits'!$A:$I,4,FALSE)</f>
        <v>1.06</v>
      </c>
      <c r="K150" s="141">
        <f t="shared" si="42"/>
        <v>0</v>
      </c>
      <c r="L150" s="140">
        <f t="shared" si="43"/>
        <v>0</v>
      </c>
      <c r="M150" s="142">
        <f>'2025-26 Salary &amp; Benefits'!$E$6</f>
        <v>78209</v>
      </c>
      <c r="N150" s="142">
        <f>'2025-26 Salary &amp; Benefits'!$F$6</f>
        <v>80164</v>
      </c>
      <c r="O150" s="9">
        <f t="shared" si="44"/>
        <v>0</v>
      </c>
      <c r="P150" s="9">
        <f t="shared" si="45"/>
        <v>0</v>
      </c>
      <c r="Q150" s="9">
        <f>'2025-26 Salary &amp; Benefits'!G$6</f>
        <v>15997.68</v>
      </c>
      <c r="R150" s="143">
        <f>'2025-26 Salary &amp; Benefits'!H$6</f>
        <v>0.16020000000000001</v>
      </c>
      <c r="S150" s="143">
        <f>'2025-26 Salary &amp; Benefits'!I$6</f>
        <v>0.15390000000000001</v>
      </c>
      <c r="T150" s="9">
        <f t="shared" si="46"/>
        <v>0</v>
      </c>
      <c r="U150" s="9">
        <f t="shared" si="47"/>
        <v>0</v>
      </c>
      <c r="V150" s="9">
        <f t="shared" si="48"/>
        <v>0</v>
      </c>
      <c r="W150" s="9">
        <f t="shared" si="49"/>
        <v>0</v>
      </c>
      <c r="X150" s="22">
        <f t="shared" si="50"/>
        <v>0</v>
      </c>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row>
    <row r="151" spans="1:159" s="21" customFormat="1">
      <c r="A151" s="77" t="s">
        <v>2423</v>
      </c>
      <c r="B151" s="87" t="s">
        <v>2578</v>
      </c>
      <c r="C151" s="88">
        <v>5125</v>
      </c>
      <c r="D151" s="87" t="s">
        <v>1987</v>
      </c>
      <c r="E151" s="107" t="str">
        <f>VLOOKUP($C151,'2024-25 School Level AAFTE'!$C$4:$L$2372,9,FALSE)</f>
        <v>No</v>
      </c>
      <c r="F151" s="95">
        <f>VLOOKUP($C151,'2024-25 School Level AAFTE'!$C$4:$J$2372,8,FALSE)</f>
        <v>289.7</v>
      </c>
      <c r="G151" s="97">
        <f>IFERROR(IF(E151= "yes",VLOOKUP(C151,Summary!$B:$I,6,0),0),0)</f>
        <v>0</v>
      </c>
      <c r="H151" s="96">
        <f t="shared" si="41"/>
        <v>0</v>
      </c>
      <c r="I151" s="154">
        <f>VLOOKUP($A151,'2025-26 Salary &amp; Benefits'!$A:$I,3,FALSE)</f>
        <v>1.06</v>
      </c>
      <c r="J151" s="154">
        <f>VLOOKUP($A151,'2025-26 Salary &amp; Benefits'!$A:$I,4,FALSE)</f>
        <v>1.06</v>
      </c>
      <c r="K151" s="141">
        <f t="shared" si="42"/>
        <v>0</v>
      </c>
      <c r="L151" s="140">
        <f t="shared" si="43"/>
        <v>0</v>
      </c>
      <c r="M151" s="142">
        <f>'2025-26 Salary &amp; Benefits'!$E$6</f>
        <v>78209</v>
      </c>
      <c r="N151" s="142">
        <f>'2025-26 Salary &amp; Benefits'!$F$6</f>
        <v>80164</v>
      </c>
      <c r="O151" s="9">
        <f t="shared" si="44"/>
        <v>0</v>
      </c>
      <c r="P151" s="9">
        <f t="shared" si="45"/>
        <v>0</v>
      </c>
      <c r="Q151" s="9">
        <f>'2025-26 Salary &amp; Benefits'!G$6</f>
        <v>15997.68</v>
      </c>
      <c r="R151" s="143">
        <f>'2025-26 Salary &amp; Benefits'!H$6</f>
        <v>0.16020000000000001</v>
      </c>
      <c r="S151" s="143">
        <f>'2025-26 Salary &amp; Benefits'!I$6</f>
        <v>0.15390000000000001</v>
      </c>
      <c r="T151" s="9">
        <f t="shared" si="46"/>
        <v>0</v>
      </c>
      <c r="U151" s="9">
        <f t="shared" si="47"/>
        <v>0</v>
      </c>
      <c r="V151" s="9">
        <f t="shared" si="48"/>
        <v>0</v>
      </c>
      <c r="W151" s="9">
        <f t="shared" si="49"/>
        <v>0</v>
      </c>
      <c r="X151" s="22">
        <f t="shared" si="50"/>
        <v>0</v>
      </c>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row>
    <row r="152" spans="1:159" s="21" customFormat="1">
      <c r="A152" s="77" t="s">
        <v>2423</v>
      </c>
      <c r="B152" s="87" t="s">
        <v>2578</v>
      </c>
      <c r="C152" s="88">
        <v>5239</v>
      </c>
      <c r="D152" s="87" t="s">
        <v>1988</v>
      </c>
      <c r="E152" s="107" t="str">
        <f>VLOOKUP($C152,'2024-25 School Level AAFTE'!$C$4:$L$2372,9,FALSE)</f>
        <v>Yes</v>
      </c>
      <c r="F152" s="95">
        <f>VLOOKUP($C152,'2024-25 School Level AAFTE'!$C$4:$J$2372,8,FALSE)</f>
        <v>351.2</v>
      </c>
      <c r="G152" s="97">
        <f>IFERROR(IF(E152= "yes",VLOOKUP(C152,Summary!$B:$I,6,0),0),0)</f>
        <v>0</v>
      </c>
      <c r="H152" s="96">
        <f t="shared" si="41"/>
        <v>351.2</v>
      </c>
      <c r="I152" s="154">
        <f>VLOOKUP($A152,'2025-26 Salary &amp; Benefits'!$A:$I,3,FALSE)</f>
        <v>1.06</v>
      </c>
      <c r="J152" s="154">
        <f>VLOOKUP($A152,'2025-26 Salary &amp; Benefits'!$A:$I,4,FALSE)</f>
        <v>1.06</v>
      </c>
      <c r="K152" s="141">
        <f t="shared" si="42"/>
        <v>351.2</v>
      </c>
      <c r="L152" s="140">
        <f t="shared" si="43"/>
        <v>1.03</v>
      </c>
      <c r="M152" s="142">
        <f>'2025-26 Salary &amp; Benefits'!$E$6</f>
        <v>78209</v>
      </c>
      <c r="N152" s="142">
        <f>'2025-26 Salary &amp; Benefits'!$F$6</f>
        <v>80164</v>
      </c>
      <c r="O152" s="9">
        <f t="shared" si="44"/>
        <v>85388.59</v>
      </c>
      <c r="P152" s="9">
        <f t="shared" si="45"/>
        <v>2134.4700000000012</v>
      </c>
      <c r="Q152" s="9">
        <f>'2025-26 Salary &amp; Benefits'!G$6</f>
        <v>15997.68</v>
      </c>
      <c r="R152" s="143">
        <f>'2025-26 Salary &amp; Benefits'!H$6</f>
        <v>0.16020000000000001</v>
      </c>
      <c r="S152" s="143">
        <f>'2025-26 Salary &amp; Benefits'!I$6</f>
        <v>0.15390000000000001</v>
      </c>
      <c r="T152" s="9">
        <f t="shared" si="46"/>
        <v>30485.360000000001</v>
      </c>
      <c r="U152" s="9">
        <f t="shared" si="47"/>
        <v>1458.72</v>
      </c>
      <c r="V152" s="9">
        <f t="shared" si="48"/>
        <v>224.5</v>
      </c>
      <c r="W152" s="9">
        <f t="shared" si="49"/>
        <v>1683.22</v>
      </c>
      <c r="X152" s="22">
        <f t="shared" si="50"/>
        <v>119691.64</v>
      </c>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row>
    <row r="153" spans="1:159" s="21" customFormat="1">
      <c r="A153" s="77" t="s">
        <v>2423</v>
      </c>
      <c r="B153" s="87" t="s">
        <v>2578</v>
      </c>
      <c r="C153" s="88">
        <v>5340</v>
      </c>
      <c r="D153" s="87" t="s">
        <v>1989</v>
      </c>
      <c r="E153" s="107" t="str">
        <f>VLOOKUP($C153,'2024-25 School Level AAFTE'!$C$4:$L$2372,9,FALSE)</f>
        <v>Yes</v>
      </c>
      <c r="F153" s="95">
        <f>VLOOKUP($C153,'2024-25 School Level AAFTE'!$C$4:$J$2372,8,FALSE)</f>
        <v>114.78</v>
      </c>
      <c r="G153" s="97">
        <f>IFERROR(IF(E153= "yes",VLOOKUP(C153,Summary!$B:$I,6,0),0),0)</f>
        <v>0</v>
      </c>
      <c r="H153" s="96">
        <f t="shared" si="41"/>
        <v>114.78</v>
      </c>
      <c r="I153" s="154">
        <f>VLOOKUP($A153,'2025-26 Salary &amp; Benefits'!$A:$I,3,FALSE)</f>
        <v>1.06</v>
      </c>
      <c r="J153" s="154">
        <f>VLOOKUP($A153,'2025-26 Salary &amp; Benefits'!$A:$I,4,FALSE)</f>
        <v>1.06</v>
      </c>
      <c r="K153" s="141">
        <f t="shared" si="42"/>
        <v>114.78</v>
      </c>
      <c r="L153" s="140">
        <f t="shared" si="43"/>
        <v>0.33700000000000002</v>
      </c>
      <c r="M153" s="142">
        <f>'2025-26 Salary &amp; Benefits'!$E$6</f>
        <v>78209</v>
      </c>
      <c r="N153" s="142">
        <f>'2025-26 Salary &amp; Benefits'!$F$6</f>
        <v>80164</v>
      </c>
      <c r="O153" s="9">
        <f t="shared" si="44"/>
        <v>27937.82</v>
      </c>
      <c r="P153" s="9">
        <f t="shared" si="45"/>
        <v>698.36000000000058</v>
      </c>
      <c r="Q153" s="9">
        <f>'2025-26 Salary &amp; Benefits'!G$6</f>
        <v>15997.68</v>
      </c>
      <c r="R153" s="143">
        <f>'2025-26 Salary &amp; Benefits'!H$6</f>
        <v>0.16020000000000001</v>
      </c>
      <c r="S153" s="143">
        <f>'2025-26 Salary &amp; Benefits'!I$6</f>
        <v>0.15390000000000001</v>
      </c>
      <c r="T153" s="9">
        <f t="shared" si="46"/>
        <v>9974.33</v>
      </c>
      <c r="U153" s="9">
        <f t="shared" si="47"/>
        <v>477.27</v>
      </c>
      <c r="V153" s="9">
        <f t="shared" si="48"/>
        <v>73.45</v>
      </c>
      <c r="W153" s="9">
        <f t="shared" si="49"/>
        <v>550.72</v>
      </c>
      <c r="X153" s="22">
        <f t="shared" si="50"/>
        <v>39161.230000000003</v>
      </c>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row>
    <row r="154" spans="1:159" s="21" customFormat="1">
      <c r="A154" s="77" t="s">
        <v>2423</v>
      </c>
      <c r="B154" s="87" t="s">
        <v>2578</v>
      </c>
      <c r="C154" s="88">
        <v>5366</v>
      </c>
      <c r="D154" s="87" t="s">
        <v>1990</v>
      </c>
      <c r="E154" s="107" t="str">
        <f>VLOOKUP($C154,'2024-25 School Level AAFTE'!$C$4:$L$2372,9,FALSE)</f>
        <v>No</v>
      </c>
      <c r="F154" s="95">
        <f>VLOOKUP($C154,'2024-25 School Level AAFTE'!$C$4:$J$2372,8,FALSE)</f>
        <v>281.16000000000003</v>
      </c>
      <c r="G154" s="97">
        <f>IFERROR(IF(E154= "yes",VLOOKUP(C154,Summary!$B:$I,6,0),0),0)</f>
        <v>0</v>
      </c>
      <c r="H154" s="96">
        <f t="shared" si="41"/>
        <v>0</v>
      </c>
      <c r="I154" s="154">
        <f>VLOOKUP($A154,'2025-26 Salary &amp; Benefits'!$A:$I,3,FALSE)</f>
        <v>1.06</v>
      </c>
      <c r="J154" s="154">
        <f>VLOOKUP($A154,'2025-26 Salary &amp; Benefits'!$A:$I,4,FALSE)</f>
        <v>1.06</v>
      </c>
      <c r="K154" s="141">
        <f t="shared" si="42"/>
        <v>0</v>
      </c>
      <c r="L154" s="140">
        <f t="shared" si="43"/>
        <v>0</v>
      </c>
      <c r="M154" s="142">
        <f>'2025-26 Salary &amp; Benefits'!$E$6</f>
        <v>78209</v>
      </c>
      <c r="N154" s="142">
        <f>'2025-26 Salary &amp; Benefits'!$F$6</f>
        <v>80164</v>
      </c>
      <c r="O154" s="9">
        <f t="shared" si="44"/>
        <v>0</v>
      </c>
      <c r="P154" s="9">
        <f t="shared" si="45"/>
        <v>0</v>
      </c>
      <c r="Q154" s="9">
        <f>'2025-26 Salary &amp; Benefits'!G$6</f>
        <v>15997.68</v>
      </c>
      <c r="R154" s="143">
        <f>'2025-26 Salary &amp; Benefits'!H$6</f>
        <v>0.16020000000000001</v>
      </c>
      <c r="S154" s="143">
        <f>'2025-26 Salary &amp; Benefits'!I$6</f>
        <v>0.15390000000000001</v>
      </c>
      <c r="T154" s="9">
        <f t="shared" si="46"/>
        <v>0</v>
      </c>
      <c r="U154" s="9">
        <f t="shared" si="47"/>
        <v>0</v>
      </c>
      <c r="V154" s="9">
        <f t="shared" si="48"/>
        <v>0</v>
      </c>
      <c r="W154" s="9">
        <f t="shared" si="49"/>
        <v>0</v>
      </c>
      <c r="X154" s="22">
        <f t="shared" si="50"/>
        <v>0</v>
      </c>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row>
    <row r="155" spans="1:159" s="21" customFormat="1">
      <c r="A155" s="77" t="s">
        <v>2156</v>
      </c>
      <c r="B155" s="87" t="s">
        <v>2579</v>
      </c>
      <c r="C155" s="88">
        <v>3142</v>
      </c>
      <c r="D155" s="87" t="s">
        <v>3</v>
      </c>
      <c r="E155" s="107" t="str">
        <f>VLOOKUP($C155,'2024-25 School Level AAFTE'!$C$4:$L$2372,9,FALSE)</f>
        <v>No</v>
      </c>
      <c r="F155" s="95">
        <f>VLOOKUP($C155,'2024-25 School Level AAFTE'!$C$4:$J$2372,8,FALSE)</f>
        <v>13.44</v>
      </c>
      <c r="G155" s="97">
        <f>IFERROR(IF(E155= "yes",VLOOKUP(C155,Summary!$B:$I,6,0),0),0)</f>
        <v>0</v>
      </c>
      <c r="H155" s="96">
        <f t="shared" si="41"/>
        <v>0</v>
      </c>
      <c r="I155" s="154">
        <f>VLOOKUP($A155,'2025-26 Salary &amp; Benefits'!$A:$I,3,FALSE)</f>
        <v>1</v>
      </c>
      <c r="J155" s="154">
        <f>VLOOKUP($A155,'2025-26 Salary &amp; Benefits'!$A:$I,4,FALSE)</f>
        <v>1</v>
      </c>
      <c r="K155" s="141">
        <f t="shared" si="42"/>
        <v>0</v>
      </c>
      <c r="L155" s="140">
        <f t="shared" si="43"/>
        <v>0</v>
      </c>
      <c r="M155" s="142">
        <f>'2025-26 Salary &amp; Benefits'!$E$6</f>
        <v>78209</v>
      </c>
      <c r="N155" s="142">
        <f>'2025-26 Salary &amp; Benefits'!$F$6</f>
        <v>80164</v>
      </c>
      <c r="O155" s="9">
        <f t="shared" si="44"/>
        <v>0</v>
      </c>
      <c r="P155" s="9">
        <f t="shared" si="45"/>
        <v>0</v>
      </c>
      <c r="Q155" s="9">
        <f>'2025-26 Salary &amp; Benefits'!G$6</f>
        <v>15997.68</v>
      </c>
      <c r="R155" s="143">
        <f>'2025-26 Salary &amp; Benefits'!H$6</f>
        <v>0.16020000000000001</v>
      </c>
      <c r="S155" s="143">
        <f>'2025-26 Salary &amp; Benefits'!I$6</f>
        <v>0.15390000000000001</v>
      </c>
      <c r="T155" s="9">
        <f t="shared" si="46"/>
        <v>0</v>
      </c>
      <c r="U155" s="9">
        <f t="shared" si="47"/>
        <v>0</v>
      </c>
      <c r="V155" s="9">
        <f t="shared" si="48"/>
        <v>0</v>
      </c>
      <c r="W155" s="9">
        <f t="shared" si="49"/>
        <v>0</v>
      </c>
      <c r="X155" s="22">
        <f t="shared" si="50"/>
        <v>0</v>
      </c>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row>
    <row r="156" spans="1:159" s="21" customFormat="1">
      <c r="A156" t="s">
        <v>2345</v>
      </c>
      <c r="B156" s="87" t="s">
        <v>2580</v>
      </c>
      <c r="C156" s="3">
        <v>1510</v>
      </c>
      <c r="D156" t="s">
        <v>1396</v>
      </c>
      <c r="E156" s="107" t="str">
        <f>VLOOKUP($C156,'2024-25 School Level AAFTE'!$C$4:$L$2372,9,FALSE)</f>
        <v>Yes</v>
      </c>
      <c r="F156" s="95">
        <f>VLOOKUP($C156,'2024-25 School Level AAFTE'!$C$4:$J$2372,8,FALSE)</f>
        <v>321.34999999999997</v>
      </c>
      <c r="G156" s="97">
        <f>IFERROR(IF(E156= "yes",VLOOKUP(C156,Summary!$B:$I,6,0),0),0)</f>
        <v>0</v>
      </c>
      <c r="H156" s="96">
        <f t="shared" si="41"/>
        <v>321.34999999999997</v>
      </c>
      <c r="I156" s="154">
        <f>VLOOKUP($A156,'2025-26 Salary &amp; Benefits'!$A:$I,3,FALSE)</f>
        <v>1.06</v>
      </c>
      <c r="J156" s="154">
        <f>VLOOKUP($A156,'2025-26 Salary &amp; Benefits'!$A:$I,4,FALSE)</f>
        <v>1.06</v>
      </c>
      <c r="K156" s="141">
        <f t="shared" si="42"/>
        <v>321.34999999999997</v>
      </c>
      <c r="L156" s="140">
        <f t="shared" si="43"/>
        <v>0.94299999999999995</v>
      </c>
      <c r="M156" s="142">
        <f>'2025-26 Salary &amp; Benefits'!$E$6</f>
        <v>78209</v>
      </c>
      <c r="N156" s="142">
        <f>'2025-26 Salary &amp; Benefits'!$F$6</f>
        <v>80164</v>
      </c>
      <c r="O156" s="9">
        <f t="shared" si="44"/>
        <v>78176.149999999994</v>
      </c>
      <c r="P156" s="9">
        <f t="shared" si="45"/>
        <v>1954.1800000000076</v>
      </c>
      <c r="Q156" s="9">
        <f>'2025-26 Salary &amp; Benefits'!G$6</f>
        <v>15997.68</v>
      </c>
      <c r="R156" s="143">
        <f>'2025-26 Salary &amp; Benefits'!H$6</f>
        <v>0.16020000000000001</v>
      </c>
      <c r="S156" s="143">
        <f>'2025-26 Salary &amp; Benefits'!I$6</f>
        <v>0.15390000000000001</v>
      </c>
      <c r="T156" s="9">
        <f t="shared" si="46"/>
        <v>27910.38</v>
      </c>
      <c r="U156" s="9">
        <f t="shared" si="47"/>
        <v>1335.51</v>
      </c>
      <c r="V156" s="9">
        <f t="shared" si="48"/>
        <v>205.53</v>
      </c>
      <c r="W156" s="9">
        <f t="shared" si="49"/>
        <v>1541.04</v>
      </c>
      <c r="X156" s="22">
        <f t="shared" si="50"/>
        <v>109581.75</v>
      </c>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row>
    <row r="157" spans="1:159" s="21" customFormat="1">
      <c r="A157" s="77" t="s">
        <v>2345</v>
      </c>
      <c r="B157" s="87" t="s">
        <v>2580</v>
      </c>
      <c r="C157" s="88">
        <v>1560</v>
      </c>
      <c r="D157" s="87" t="s">
        <v>3060</v>
      </c>
      <c r="E157" s="107" t="str">
        <f>VLOOKUP($C157,'2024-25 School Level AAFTE'!$C$4:$L$2372,9,FALSE)</f>
        <v>No</v>
      </c>
      <c r="F157" s="95">
        <f>VLOOKUP($C157,'2024-25 School Level AAFTE'!$C$4:$J$2372,8,FALSE)</f>
        <v>0</v>
      </c>
      <c r="G157" s="97">
        <f>IFERROR(IF(E157= "yes",VLOOKUP(C157,Summary!$B:$I,6,0),0),0)</f>
        <v>0</v>
      </c>
      <c r="H157" s="96">
        <f t="shared" si="41"/>
        <v>0</v>
      </c>
      <c r="I157" s="154">
        <f>VLOOKUP($A157,'2025-26 Salary &amp; Benefits'!$A:$I,3,FALSE)</f>
        <v>1.06</v>
      </c>
      <c r="J157" s="154">
        <f>VLOOKUP($A157,'2025-26 Salary &amp; Benefits'!$A:$I,4,FALSE)</f>
        <v>1.06</v>
      </c>
      <c r="K157" s="141">
        <f t="shared" si="42"/>
        <v>0</v>
      </c>
      <c r="L157" s="140">
        <f t="shared" si="43"/>
        <v>0</v>
      </c>
      <c r="M157" s="142">
        <f>'2025-26 Salary &amp; Benefits'!$E$6</f>
        <v>78209</v>
      </c>
      <c r="N157" s="142">
        <f>'2025-26 Salary &amp; Benefits'!$F$6</f>
        <v>80164</v>
      </c>
      <c r="O157" s="9">
        <f t="shared" si="44"/>
        <v>0</v>
      </c>
      <c r="P157" s="9">
        <f t="shared" si="45"/>
        <v>0</v>
      </c>
      <c r="Q157" s="9">
        <f>'2025-26 Salary &amp; Benefits'!G$6</f>
        <v>15997.68</v>
      </c>
      <c r="R157" s="143">
        <f>'2025-26 Salary &amp; Benefits'!H$6</f>
        <v>0.16020000000000001</v>
      </c>
      <c r="S157" s="143">
        <f>'2025-26 Salary &amp; Benefits'!I$6</f>
        <v>0.15390000000000001</v>
      </c>
      <c r="T157" s="9">
        <f t="shared" si="46"/>
        <v>0</v>
      </c>
      <c r="U157" s="9">
        <f t="shared" si="47"/>
        <v>0</v>
      </c>
      <c r="V157" s="9">
        <f t="shared" si="48"/>
        <v>0</v>
      </c>
      <c r="W157" s="9">
        <f t="shared" si="49"/>
        <v>0</v>
      </c>
      <c r="X157" s="22">
        <f t="shared" si="50"/>
        <v>0</v>
      </c>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row>
    <row r="158" spans="1:159" s="21" customFormat="1">
      <c r="A158" s="77" t="s">
        <v>2345</v>
      </c>
      <c r="B158" s="87" t="s">
        <v>2580</v>
      </c>
      <c r="C158" s="88">
        <v>2399</v>
      </c>
      <c r="D158" s="87" t="s">
        <v>1397</v>
      </c>
      <c r="E158" s="107" t="str">
        <f>VLOOKUP($C158,'2024-25 School Level AAFTE'!$C$4:$L$2372,9,FALSE)</f>
        <v>Yes</v>
      </c>
      <c r="F158" s="95">
        <f>VLOOKUP($C158,'2024-25 School Level AAFTE'!$C$4:$J$2372,8,FALSE)</f>
        <v>373.11</v>
      </c>
      <c r="G158" s="97">
        <f>IFERROR(IF(E158= "yes",VLOOKUP(C158,Summary!$B:$I,6,0),0),0)</f>
        <v>0</v>
      </c>
      <c r="H158" s="96">
        <f t="shared" ref="H158:H221" si="51">IF(E158= "yes", F158,0)</f>
        <v>373.11</v>
      </c>
      <c r="I158" s="154">
        <f>VLOOKUP($A158,'2025-26 Salary &amp; Benefits'!$A:$I,3,FALSE)</f>
        <v>1.06</v>
      </c>
      <c r="J158" s="154">
        <f>VLOOKUP($A158,'2025-26 Salary &amp; Benefits'!$A:$I,4,FALSE)</f>
        <v>1.06</v>
      </c>
      <c r="K158" s="141">
        <f t="shared" ref="K158:K221" si="52">IF(G158&gt;0,G158,H158)</f>
        <v>373.11</v>
      </c>
      <c r="L158" s="140">
        <f t="shared" ref="L158:L221" si="53">ROUND((($K158*1.1*36)/15)/900,3)</f>
        <v>1.0940000000000001</v>
      </c>
      <c r="M158" s="142">
        <f>'2025-26 Salary &amp; Benefits'!$E$6</f>
        <v>78209</v>
      </c>
      <c r="N158" s="142">
        <f>'2025-26 Salary &amp; Benefits'!$F$6</f>
        <v>80164</v>
      </c>
      <c r="O158" s="9">
        <f t="shared" ref="O158:O221" si="54">ROUND($I158*$M158*$L158,2)</f>
        <v>90694.28</v>
      </c>
      <c r="P158" s="9">
        <f t="shared" ref="P158:P221" si="55">ROUND($J158*$N158*$L158,2)-O158</f>
        <v>2267.1000000000058</v>
      </c>
      <c r="Q158" s="9">
        <f>'2025-26 Salary &amp; Benefits'!G$6</f>
        <v>15997.68</v>
      </c>
      <c r="R158" s="143">
        <f>'2025-26 Salary &amp; Benefits'!H$6</f>
        <v>0.16020000000000001</v>
      </c>
      <c r="S158" s="143">
        <f>'2025-26 Salary &amp; Benefits'!I$6</f>
        <v>0.15390000000000001</v>
      </c>
      <c r="T158" s="9">
        <f t="shared" ref="T158:T221" si="56">ROUND(O158*R158+P158*S158+L158*Q158,2)</f>
        <v>32379.59</v>
      </c>
      <c r="U158" s="9">
        <f t="shared" ref="U158:U221" si="57">ROUND((($N158*$J158*$L158)/180)*3,2)</f>
        <v>1549.36</v>
      </c>
      <c r="V158" s="9">
        <f t="shared" ref="V158:V221" si="58">ROUND(U158*S158,2)</f>
        <v>238.45</v>
      </c>
      <c r="W158" s="9">
        <f t="shared" ref="W158:W221" si="59">SUM(U158:V158)</f>
        <v>1787.81</v>
      </c>
      <c r="X158" s="22">
        <f t="shared" ref="X158:X221" si="60">SUM(T158,O158:P158,W158)</f>
        <v>127128.78</v>
      </c>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row>
    <row r="159" spans="1:159" s="21" customFormat="1">
      <c r="A159" s="77" t="s">
        <v>2345</v>
      </c>
      <c r="B159" s="87" t="s">
        <v>2580</v>
      </c>
      <c r="C159" s="88">
        <v>2543</v>
      </c>
      <c r="D159" s="87" t="s">
        <v>1398</v>
      </c>
      <c r="E159" s="107" t="str">
        <f>VLOOKUP($C159,'2024-25 School Level AAFTE'!$C$4:$L$2372,9,FALSE)</f>
        <v>Yes</v>
      </c>
      <c r="F159" s="95">
        <f>VLOOKUP($C159,'2024-25 School Level AAFTE'!$C$4:$J$2372,8,FALSE)</f>
        <v>280.44</v>
      </c>
      <c r="G159" s="97">
        <f>IFERROR(IF(E159= "yes",VLOOKUP(C159,Summary!$B:$I,6,0),0),0)</f>
        <v>0</v>
      </c>
      <c r="H159" s="96">
        <f t="shared" si="51"/>
        <v>280.44</v>
      </c>
      <c r="I159" s="154">
        <f>VLOOKUP($A159,'2025-26 Salary &amp; Benefits'!$A:$I,3,FALSE)</f>
        <v>1.06</v>
      </c>
      <c r="J159" s="154">
        <f>VLOOKUP($A159,'2025-26 Salary &amp; Benefits'!$A:$I,4,FALSE)</f>
        <v>1.06</v>
      </c>
      <c r="K159" s="141">
        <f t="shared" si="52"/>
        <v>280.44</v>
      </c>
      <c r="L159" s="140">
        <f t="shared" si="53"/>
        <v>0.82299999999999995</v>
      </c>
      <c r="M159" s="142">
        <f>'2025-26 Salary &amp; Benefits'!$E$6</f>
        <v>78209</v>
      </c>
      <c r="N159" s="142">
        <f>'2025-26 Salary &amp; Benefits'!$F$6</f>
        <v>80164</v>
      </c>
      <c r="O159" s="9">
        <f t="shared" si="54"/>
        <v>68227.97</v>
      </c>
      <c r="P159" s="9">
        <f t="shared" si="55"/>
        <v>1705.5</v>
      </c>
      <c r="Q159" s="9">
        <f>'2025-26 Salary &amp; Benefits'!G$6</f>
        <v>15997.68</v>
      </c>
      <c r="R159" s="143">
        <f>'2025-26 Salary &amp; Benefits'!H$6</f>
        <v>0.16020000000000001</v>
      </c>
      <c r="S159" s="143">
        <f>'2025-26 Salary &amp; Benefits'!I$6</f>
        <v>0.15390000000000001</v>
      </c>
      <c r="T159" s="9">
        <f t="shared" si="56"/>
        <v>24358.69</v>
      </c>
      <c r="U159" s="9">
        <f t="shared" si="57"/>
        <v>1165.56</v>
      </c>
      <c r="V159" s="9">
        <f t="shared" si="58"/>
        <v>179.38</v>
      </c>
      <c r="W159" s="9">
        <f t="shared" si="59"/>
        <v>1344.94</v>
      </c>
      <c r="X159" s="22">
        <f t="shared" si="60"/>
        <v>95637.1</v>
      </c>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row>
    <row r="160" spans="1:159" s="21" customFormat="1">
      <c r="A160" s="77" t="s">
        <v>2345</v>
      </c>
      <c r="B160" s="87" t="s">
        <v>2580</v>
      </c>
      <c r="C160" s="88">
        <v>2576</v>
      </c>
      <c r="D160" s="87" t="s">
        <v>1399</v>
      </c>
      <c r="E160" s="107" t="str">
        <f>VLOOKUP($C160,'2024-25 School Level AAFTE'!$C$4:$L$2372,9,FALSE)</f>
        <v>No</v>
      </c>
      <c r="F160" s="95">
        <f>VLOOKUP($C160,'2024-25 School Level AAFTE'!$C$4:$J$2372,8,FALSE)</f>
        <v>614.46</v>
      </c>
      <c r="G160" s="97">
        <f>IFERROR(IF(E160= "yes",VLOOKUP(C160,Summary!$B:$I,6,0),0),0)</f>
        <v>0</v>
      </c>
      <c r="H160" s="96">
        <f t="shared" si="51"/>
        <v>0</v>
      </c>
      <c r="I160" s="154">
        <f>VLOOKUP($A160,'2025-26 Salary &amp; Benefits'!$A:$I,3,FALSE)</f>
        <v>1.06</v>
      </c>
      <c r="J160" s="154">
        <f>VLOOKUP($A160,'2025-26 Salary &amp; Benefits'!$A:$I,4,FALSE)</f>
        <v>1.06</v>
      </c>
      <c r="K160" s="141">
        <f t="shared" si="52"/>
        <v>0</v>
      </c>
      <c r="L160" s="140">
        <f t="shared" si="53"/>
        <v>0</v>
      </c>
      <c r="M160" s="142">
        <f>'2025-26 Salary &amp; Benefits'!$E$6</f>
        <v>78209</v>
      </c>
      <c r="N160" s="142">
        <f>'2025-26 Salary &amp; Benefits'!$F$6</f>
        <v>80164</v>
      </c>
      <c r="O160" s="9">
        <f t="shared" si="54"/>
        <v>0</v>
      </c>
      <c r="P160" s="9">
        <f t="shared" si="55"/>
        <v>0</v>
      </c>
      <c r="Q160" s="9">
        <f>'2025-26 Salary &amp; Benefits'!G$6</f>
        <v>15997.68</v>
      </c>
      <c r="R160" s="143">
        <f>'2025-26 Salary &amp; Benefits'!H$6</f>
        <v>0.16020000000000001</v>
      </c>
      <c r="S160" s="143">
        <f>'2025-26 Salary &amp; Benefits'!I$6</f>
        <v>0.15390000000000001</v>
      </c>
      <c r="T160" s="9">
        <f t="shared" si="56"/>
        <v>0</v>
      </c>
      <c r="U160" s="9">
        <f t="shared" si="57"/>
        <v>0</v>
      </c>
      <c r="V160" s="9">
        <f t="shared" si="58"/>
        <v>0</v>
      </c>
      <c r="W160" s="9">
        <f t="shared" si="59"/>
        <v>0</v>
      </c>
      <c r="X160" s="22">
        <f t="shared" si="60"/>
        <v>0</v>
      </c>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row>
    <row r="161" spans="1:159" s="21" customFormat="1">
      <c r="A161" s="77" t="s">
        <v>2345</v>
      </c>
      <c r="B161" s="87" t="s">
        <v>2580</v>
      </c>
      <c r="C161" s="88">
        <v>2748</v>
      </c>
      <c r="D161" s="87" t="s">
        <v>1400</v>
      </c>
      <c r="E161" s="107" t="str">
        <f>VLOOKUP($C161,'2024-25 School Level AAFTE'!$C$4:$L$2372,9,FALSE)</f>
        <v>No</v>
      </c>
      <c r="F161" s="95">
        <f>VLOOKUP($C161,'2024-25 School Level AAFTE'!$C$4:$J$2372,8,FALSE)</f>
        <v>324</v>
      </c>
      <c r="G161" s="97">
        <f>IFERROR(IF(E161= "yes",VLOOKUP(C161,Summary!$B:$I,6,0),0),0)</f>
        <v>0</v>
      </c>
      <c r="H161" s="96">
        <f t="shared" si="51"/>
        <v>0</v>
      </c>
      <c r="I161" s="154">
        <f>VLOOKUP($A161,'2025-26 Salary &amp; Benefits'!$A:$I,3,FALSE)</f>
        <v>1.06</v>
      </c>
      <c r="J161" s="154">
        <f>VLOOKUP($A161,'2025-26 Salary &amp; Benefits'!$A:$I,4,FALSE)</f>
        <v>1.06</v>
      </c>
      <c r="K161" s="141">
        <f t="shared" si="52"/>
        <v>0</v>
      </c>
      <c r="L161" s="140">
        <f t="shared" si="53"/>
        <v>0</v>
      </c>
      <c r="M161" s="142">
        <f>'2025-26 Salary &amp; Benefits'!$E$6</f>
        <v>78209</v>
      </c>
      <c r="N161" s="142">
        <f>'2025-26 Salary &amp; Benefits'!$F$6</f>
        <v>80164</v>
      </c>
      <c r="O161" s="9">
        <f t="shared" si="54"/>
        <v>0</v>
      </c>
      <c r="P161" s="9">
        <f t="shared" si="55"/>
        <v>0</v>
      </c>
      <c r="Q161" s="9">
        <f>'2025-26 Salary &amp; Benefits'!G$6</f>
        <v>15997.68</v>
      </c>
      <c r="R161" s="143">
        <f>'2025-26 Salary &amp; Benefits'!H$6</f>
        <v>0.16020000000000001</v>
      </c>
      <c r="S161" s="143">
        <f>'2025-26 Salary &amp; Benefits'!I$6</f>
        <v>0.15390000000000001</v>
      </c>
      <c r="T161" s="9">
        <f t="shared" si="56"/>
        <v>0</v>
      </c>
      <c r="U161" s="9">
        <f t="shared" si="57"/>
        <v>0</v>
      </c>
      <c r="V161" s="9">
        <f t="shared" si="58"/>
        <v>0</v>
      </c>
      <c r="W161" s="9">
        <f t="shared" si="59"/>
        <v>0</v>
      </c>
      <c r="X161" s="22">
        <f t="shared" si="60"/>
        <v>0</v>
      </c>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row>
    <row r="162" spans="1:159" s="21" customFormat="1">
      <c r="A162" s="77" t="s">
        <v>2345</v>
      </c>
      <c r="B162" s="87" t="s">
        <v>2580</v>
      </c>
      <c r="C162" s="88">
        <v>2807</v>
      </c>
      <c r="D162" s="87" t="s">
        <v>1401</v>
      </c>
      <c r="E162" s="107" t="str">
        <f>VLOOKUP($C162,'2024-25 School Level AAFTE'!$C$4:$L$2372,9,FALSE)</f>
        <v>No</v>
      </c>
      <c r="F162" s="95">
        <f>VLOOKUP($C162,'2024-25 School Level AAFTE'!$C$4:$J$2372,8,FALSE)</f>
        <v>1604.3</v>
      </c>
      <c r="G162" s="97">
        <f>IFERROR(IF(E162= "yes",VLOOKUP(C162,Summary!$B:$I,6,0),0),0)</f>
        <v>0</v>
      </c>
      <c r="H162" s="96">
        <f t="shared" si="51"/>
        <v>0</v>
      </c>
      <c r="I162" s="154">
        <f>VLOOKUP($A162,'2025-26 Salary &amp; Benefits'!$A:$I,3,FALSE)</f>
        <v>1.06</v>
      </c>
      <c r="J162" s="154">
        <f>VLOOKUP($A162,'2025-26 Salary &amp; Benefits'!$A:$I,4,FALSE)</f>
        <v>1.06</v>
      </c>
      <c r="K162" s="141">
        <f t="shared" si="52"/>
        <v>0</v>
      </c>
      <c r="L162" s="140">
        <f t="shared" si="53"/>
        <v>0</v>
      </c>
      <c r="M162" s="142">
        <f>'2025-26 Salary &amp; Benefits'!$E$6</f>
        <v>78209</v>
      </c>
      <c r="N162" s="142">
        <f>'2025-26 Salary &amp; Benefits'!$F$6</f>
        <v>80164</v>
      </c>
      <c r="O162" s="9">
        <f t="shared" si="54"/>
        <v>0</v>
      </c>
      <c r="P162" s="9">
        <f t="shared" si="55"/>
        <v>0</v>
      </c>
      <c r="Q162" s="9">
        <f>'2025-26 Salary &amp; Benefits'!G$6</f>
        <v>15997.68</v>
      </c>
      <c r="R162" s="143">
        <f>'2025-26 Salary &amp; Benefits'!H$6</f>
        <v>0.16020000000000001</v>
      </c>
      <c r="S162" s="143">
        <f>'2025-26 Salary &amp; Benefits'!I$6</f>
        <v>0.15390000000000001</v>
      </c>
      <c r="T162" s="9">
        <f t="shared" si="56"/>
        <v>0</v>
      </c>
      <c r="U162" s="9">
        <f t="shared" si="57"/>
        <v>0</v>
      </c>
      <c r="V162" s="9">
        <f t="shared" si="58"/>
        <v>0</v>
      </c>
      <c r="W162" s="9">
        <f t="shared" si="59"/>
        <v>0</v>
      </c>
      <c r="X162" s="22">
        <f t="shared" si="60"/>
        <v>0</v>
      </c>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row>
    <row r="163" spans="1:159" s="21" customFormat="1">
      <c r="A163" s="77" t="s">
        <v>2345</v>
      </c>
      <c r="B163" s="87" t="s">
        <v>2580</v>
      </c>
      <c r="C163" s="88">
        <v>2877</v>
      </c>
      <c r="D163" s="87" t="s">
        <v>1402</v>
      </c>
      <c r="E163" s="107" t="str">
        <f>VLOOKUP($C163,'2024-25 School Level AAFTE'!$C$4:$L$2372,9,FALSE)</f>
        <v>No</v>
      </c>
      <c r="F163" s="95">
        <f>VLOOKUP($C163,'2024-25 School Level AAFTE'!$C$4:$J$2372,8,FALSE)</f>
        <v>569.55999999999995</v>
      </c>
      <c r="G163" s="97">
        <f>IFERROR(IF(E163= "yes",VLOOKUP(C163,Summary!$B:$I,6,0),0),0)</f>
        <v>0</v>
      </c>
      <c r="H163" s="96">
        <f t="shared" si="51"/>
        <v>0</v>
      </c>
      <c r="I163" s="154">
        <f>VLOOKUP($A163,'2025-26 Salary &amp; Benefits'!$A:$I,3,FALSE)</f>
        <v>1.06</v>
      </c>
      <c r="J163" s="154">
        <f>VLOOKUP($A163,'2025-26 Salary &amp; Benefits'!$A:$I,4,FALSE)</f>
        <v>1.06</v>
      </c>
      <c r="K163" s="141">
        <f t="shared" si="52"/>
        <v>0</v>
      </c>
      <c r="L163" s="140">
        <f t="shared" si="53"/>
        <v>0</v>
      </c>
      <c r="M163" s="142">
        <f>'2025-26 Salary &amp; Benefits'!$E$6</f>
        <v>78209</v>
      </c>
      <c r="N163" s="142">
        <f>'2025-26 Salary &amp; Benefits'!$F$6</f>
        <v>80164</v>
      </c>
      <c r="O163" s="9">
        <f t="shared" si="54"/>
        <v>0</v>
      </c>
      <c r="P163" s="9">
        <f t="shared" si="55"/>
        <v>0</v>
      </c>
      <c r="Q163" s="9">
        <f>'2025-26 Salary &amp; Benefits'!G$6</f>
        <v>15997.68</v>
      </c>
      <c r="R163" s="143">
        <f>'2025-26 Salary &amp; Benefits'!H$6</f>
        <v>0.16020000000000001</v>
      </c>
      <c r="S163" s="143">
        <f>'2025-26 Salary &amp; Benefits'!I$6</f>
        <v>0.15390000000000001</v>
      </c>
      <c r="T163" s="9">
        <f t="shared" si="56"/>
        <v>0</v>
      </c>
      <c r="U163" s="9">
        <f t="shared" si="57"/>
        <v>0</v>
      </c>
      <c r="V163" s="9">
        <f t="shared" si="58"/>
        <v>0</v>
      </c>
      <c r="W163" s="9">
        <f t="shared" si="59"/>
        <v>0</v>
      </c>
      <c r="X163" s="22">
        <f t="shared" si="60"/>
        <v>0</v>
      </c>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row>
    <row r="164" spans="1:159" s="21" customFormat="1">
      <c r="A164" s="77" t="s">
        <v>2345</v>
      </c>
      <c r="B164" s="87" t="s">
        <v>2580</v>
      </c>
      <c r="C164" s="88">
        <v>3250</v>
      </c>
      <c r="D164" s="87" t="s">
        <v>1403</v>
      </c>
      <c r="E164" s="107" t="str">
        <f>VLOOKUP($C164,'2024-25 School Level AAFTE'!$C$4:$L$2372,9,FALSE)</f>
        <v>Yes</v>
      </c>
      <c r="F164" s="95">
        <f>VLOOKUP($C164,'2024-25 School Level AAFTE'!$C$4:$J$2372,8,FALSE)</f>
        <v>670.74</v>
      </c>
      <c r="G164" s="97">
        <f>IFERROR(IF(E164= "yes",VLOOKUP(C164,Summary!$B:$I,6,0),0),0)</f>
        <v>0</v>
      </c>
      <c r="H164" s="96">
        <f t="shared" si="51"/>
        <v>670.74</v>
      </c>
      <c r="I164" s="154">
        <f>VLOOKUP($A164,'2025-26 Salary &amp; Benefits'!$A:$I,3,FALSE)</f>
        <v>1.06</v>
      </c>
      <c r="J164" s="154">
        <f>VLOOKUP($A164,'2025-26 Salary &amp; Benefits'!$A:$I,4,FALSE)</f>
        <v>1.06</v>
      </c>
      <c r="K164" s="141">
        <f t="shared" si="52"/>
        <v>670.74</v>
      </c>
      <c r="L164" s="140">
        <f t="shared" si="53"/>
        <v>1.968</v>
      </c>
      <c r="M164" s="142">
        <f>'2025-26 Salary &amp; Benefits'!$E$6</f>
        <v>78209</v>
      </c>
      <c r="N164" s="142">
        <f>'2025-26 Salary &amp; Benefits'!$F$6</f>
        <v>80164</v>
      </c>
      <c r="O164" s="9">
        <f t="shared" si="54"/>
        <v>163150.23000000001</v>
      </c>
      <c r="P164" s="9">
        <f t="shared" si="55"/>
        <v>4078.289999999979</v>
      </c>
      <c r="Q164" s="9">
        <f>'2025-26 Salary &amp; Benefits'!G$6</f>
        <v>15997.68</v>
      </c>
      <c r="R164" s="143">
        <f>'2025-26 Salary &amp; Benefits'!H$6</f>
        <v>0.16020000000000001</v>
      </c>
      <c r="S164" s="143">
        <f>'2025-26 Salary &amp; Benefits'!I$6</f>
        <v>0.15390000000000001</v>
      </c>
      <c r="T164" s="9">
        <f t="shared" si="56"/>
        <v>58247.75</v>
      </c>
      <c r="U164" s="9">
        <f t="shared" si="57"/>
        <v>2787.14</v>
      </c>
      <c r="V164" s="9">
        <f t="shared" si="58"/>
        <v>428.94</v>
      </c>
      <c r="W164" s="9">
        <f t="shared" si="59"/>
        <v>3216.08</v>
      </c>
      <c r="X164" s="22">
        <f t="shared" si="60"/>
        <v>228692.34999999998</v>
      </c>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row>
    <row r="165" spans="1:159" s="21" customFormat="1">
      <c r="A165" s="77" t="s">
        <v>2345</v>
      </c>
      <c r="B165" s="87" t="s">
        <v>2580</v>
      </c>
      <c r="C165" s="88">
        <v>3649</v>
      </c>
      <c r="D165" s="87" t="s">
        <v>1404</v>
      </c>
      <c r="E165" s="107" t="str">
        <f>VLOOKUP($C165,'2024-25 School Level AAFTE'!$C$4:$L$2372,9,FALSE)</f>
        <v>Yes</v>
      </c>
      <c r="F165" s="95">
        <f>VLOOKUP($C165,'2024-25 School Level AAFTE'!$C$4:$J$2372,8,FALSE)</f>
        <v>686.34</v>
      </c>
      <c r="G165" s="97">
        <f>IFERROR(IF(E165= "yes",VLOOKUP(C165,Summary!$B:$I,6,0),0),0)</f>
        <v>0</v>
      </c>
      <c r="H165" s="96">
        <f t="shared" si="51"/>
        <v>686.34</v>
      </c>
      <c r="I165" s="154">
        <f>VLOOKUP($A165,'2025-26 Salary &amp; Benefits'!$A:$I,3,FALSE)</f>
        <v>1.06</v>
      </c>
      <c r="J165" s="154">
        <f>VLOOKUP($A165,'2025-26 Salary &amp; Benefits'!$A:$I,4,FALSE)</f>
        <v>1.06</v>
      </c>
      <c r="K165" s="141">
        <f t="shared" si="52"/>
        <v>686.34</v>
      </c>
      <c r="L165" s="140">
        <f t="shared" si="53"/>
        <v>2.0129999999999999</v>
      </c>
      <c r="M165" s="142">
        <f>'2025-26 Salary &amp; Benefits'!$E$6</f>
        <v>78209</v>
      </c>
      <c r="N165" s="142">
        <f>'2025-26 Salary &amp; Benefits'!$F$6</f>
        <v>80164</v>
      </c>
      <c r="O165" s="9">
        <f t="shared" si="54"/>
        <v>166880.79999999999</v>
      </c>
      <c r="P165" s="9">
        <f t="shared" si="55"/>
        <v>4171.5400000000081</v>
      </c>
      <c r="Q165" s="9">
        <f>'2025-26 Salary &amp; Benefits'!G$6</f>
        <v>15997.68</v>
      </c>
      <c r="R165" s="143">
        <f>'2025-26 Salary &amp; Benefits'!H$6</f>
        <v>0.16020000000000001</v>
      </c>
      <c r="S165" s="143">
        <f>'2025-26 Salary &amp; Benefits'!I$6</f>
        <v>0.15390000000000001</v>
      </c>
      <c r="T165" s="9">
        <f t="shared" si="56"/>
        <v>59579.63</v>
      </c>
      <c r="U165" s="9">
        <f t="shared" si="57"/>
        <v>2850.87</v>
      </c>
      <c r="V165" s="9">
        <f t="shared" si="58"/>
        <v>438.75</v>
      </c>
      <c r="W165" s="9">
        <f t="shared" si="59"/>
        <v>3289.62</v>
      </c>
      <c r="X165" s="22">
        <f t="shared" si="60"/>
        <v>233921.59</v>
      </c>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row>
    <row r="166" spans="1:159" s="21" customFormat="1">
      <c r="A166" s="77" t="s">
        <v>2345</v>
      </c>
      <c r="B166" s="87" t="s">
        <v>2580</v>
      </c>
      <c r="C166" s="88">
        <v>3751</v>
      </c>
      <c r="D166" s="87" t="s">
        <v>1405</v>
      </c>
      <c r="E166" s="107" t="str">
        <f>VLOOKUP($C166,'2024-25 School Level AAFTE'!$C$4:$L$2372,9,FALSE)</f>
        <v>Yes</v>
      </c>
      <c r="F166" s="95">
        <f>VLOOKUP($C166,'2024-25 School Level AAFTE'!$C$4:$J$2372,8,FALSE)</f>
        <v>751.32</v>
      </c>
      <c r="G166" s="97">
        <f>IFERROR(IF(E166= "yes",VLOOKUP(C166,Summary!$B:$I,6,0),0),0)</f>
        <v>0</v>
      </c>
      <c r="H166" s="96">
        <f t="shared" si="51"/>
        <v>751.32</v>
      </c>
      <c r="I166" s="154">
        <f>VLOOKUP($A166,'2025-26 Salary &amp; Benefits'!$A:$I,3,FALSE)</f>
        <v>1.06</v>
      </c>
      <c r="J166" s="154">
        <f>VLOOKUP($A166,'2025-26 Salary &amp; Benefits'!$A:$I,4,FALSE)</f>
        <v>1.06</v>
      </c>
      <c r="K166" s="141">
        <f t="shared" si="52"/>
        <v>751.32</v>
      </c>
      <c r="L166" s="140">
        <f t="shared" si="53"/>
        <v>2.2040000000000002</v>
      </c>
      <c r="M166" s="142">
        <f>'2025-26 Salary &amp; Benefits'!$E$6</f>
        <v>78209</v>
      </c>
      <c r="N166" s="142">
        <f>'2025-26 Salary &amp; Benefits'!$F$6</f>
        <v>80164</v>
      </c>
      <c r="O166" s="9">
        <f t="shared" si="54"/>
        <v>182714.99</v>
      </c>
      <c r="P166" s="9">
        <f t="shared" si="55"/>
        <v>4567.3500000000058</v>
      </c>
      <c r="Q166" s="9">
        <f>'2025-26 Salary &amp; Benefits'!G$6</f>
        <v>15997.68</v>
      </c>
      <c r="R166" s="143">
        <f>'2025-26 Salary &amp; Benefits'!H$6</f>
        <v>0.16020000000000001</v>
      </c>
      <c r="S166" s="143">
        <f>'2025-26 Salary &amp; Benefits'!I$6</f>
        <v>0.15390000000000001</v>
      </c>
      <c r="T166" s="9">
        <f t="shared" si="56"/>
        <v>65232.74</v>
      </c>
      <c r="U166" s="9">
        <f t="shared" si="57"/>
        <v>3121.37</v>
      </c>
      <c r="V166" s="9">
        <f t="shared" si="58"/>
        <v>480.38</v>
      </c>
      <c r="W166" s="9">
        <f t="shared" si="59"/>
        <v>3601.75</v>
      </c>
      <c r="X166" s="22">
        <f t="shared" si="60"/>
        <v>256116.83</v>
      </c>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row>
    <row r="167" spans="1:159" s="21" customFormat="1">
      <c r="A167" s="77" t="s">
        <v>2345</v>
      </c>
      <c r="B167" s="87" t="s">
        <v>2580</v>
      </c>
      <c r="C167" s="88">
        <v>4099</v>
      </c>
      <c r="D167" s="87" t="s">
        <v>1370</v>
      </c>
      <c r="E167" s="107" t="str">
        <f>VLOOKUP($C167,'2024-25 School Level AAFTE'!$C$4:$L$2372,9,FALSE)</f>
        <v>Yes</v>
      </c>
      <c r="F167" s="95">
        <f>VLOOKUP($C167,'2024-25 School Level AAFTE'!$C$4:$J$2372,8,FALSE)</f>
        <v>526.16</v>
      </c>
      <c r="G167" s="97">
        <f>IFERROR(IF(E167= "yes",VLOOKUP(C167,Summary!$B:$I,6,0),0),0)</f>
        <v>0</v>
      </c>
      <c r="H167" s="96">
        <f t="shared" si="51"/>
        <v>526.16</v>
      </c>
      <c r="I167" s="154">
        <f>VLOOKUP($A167,'2025-26 Salary &amp; Benefits'!$A:$I,3,FALSE)</f>
        <v>1.06</v>
      </c>
      <c r="J167" s="154">
        <f>VLOOKUP($A167,'2025-26 Salary &amp; Benefits'!$A:$I,4,FALSE)</f>
        <v>1.06</v>
      </c>
      <c r="K167" s="141">
        <f t="shared" si="52"/>
        <v>526.16</v>
      </c>
      <c r="L167" s="140">
        <f t="shared" si="53"/>
        <v>1.5429999999999999</v>
      </c>
      <c r="M167" s="142">
        <f>'2025-26 Salary &amp; Benefits'!$E$6</f>
        <v>78209</v>
      </c>
      <c r="N167" s="142">
        <f>'2025-26 Salary &amp; Benefits'!$F$6</f>
        <v>80164</v>
      </c>
      <c r="O167" s="9">
        <f t="shared" si="54"/>
        <v>127917.08</v>
      </c>
      <c r="P167" s="9">
        <f t="shared" si="55"/>
        <v>3197.5600000000122</v>
      </c>
      <c r="Q167" s="9">
        <f>'2025-26 Salary &amp; Benefits'!G$6</f>
        <v>15997.68</v>
      </c>
      <c r="R167" s="143">
        <f>'2025-26 Salary &amp; Benefits'!H$6</f>
        <v>0.16020000000000001</v>
      </c>
      <c r="S167" s="143">
        <f>'2025-26 Salary &amp; Benefits'!I$6</f>
        <v>0.15390000000000001</v>
      </c>
      <c r="T167" s="9">
        <f t="shared" si="56"/>
        <v>45668.84</v>
      </c>
      <c r="U167" s="9">
        <f t="shared" si="57"/>
        <v>2185.2399999999998</v>
      </c>
      <c r="V167" s="9">
        <f t="shared" si="58"/>
        <v>336.31</v>
      </c>
      <c r="W167" s="9">
        <f t="shared" si="59"/>
        <v>2521.5499999999997</v>
      </c>
      <c r="X167" s="22">
        <f t="shared" si="60"/>
        <v>179305.02999999997</v>
      </c>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row>
    <row r="168" spans="1:159" s="21" customFormat="1">
      <c r="A168" s="77" t="s">
        <v>2345</v>
      </c>
      <c r="B168" s="87" t="s">
        <v>2580</v>
      </c>
      <c r="C168" s="88">
        <v>4102</v>
      </c>
      <c r="D168" s="87" t="s">
        <v>1406</v>
      </c>
      <c r="E168" s="107" t="str">
        <f>VLOOKUP($C168,'2024-25 School Level AAFTE'!$C$4:$L$2372,9,FALSE)</f>
        <v>Yes</v>
      </c>
      <c r="F168" s="95">
        <f>VLOOKUP($C168,'2024-25 School Level AAFTE'!$C$4:$J$2372,8,FALSE)</f>
        <v>471.21999999999997</v>
      </c>
      <c r="G168" s="97">
        <f>IFERROR(IF(E168= "yes",VLOOKUP(C168,Summary!$B:$I,6,0),0),0)</f>
        <v>0</v>
      </c>
      <c r="H168" s="96">
        <f t="shared" si="51"/>
        <v>471.21999999999997</v>
      </c>
      <c r="I168" s="154">
        <f>VLOOKUP($A168,'2025-26 Salary &amp; Benefits'!$A:$I,3,FALSE)</f>
        <v>1.06</v>
      </c>
      <c r="J168" s="154">
        <f>VLOOKUP($A168,'2025-26 Salary &amp; Benefits'!$A:$I,4,FALSE)</f>
        <v>1.06</v>
      </c>
      <c r="K168" s="141">
        <f t="shared" si="52"/>
        <v>471.21999999999997</v>
      </c>
      <c r="L168" s="140">
        <f t="shared" si="53"/>
        <v>1.3819999999999999</v>
      </c>
      <c r="M168" s="142">
        <f>'2025-26 Salary &amp; Benefits'!$E$6</f>
        <v>78209</v>
      </c>
      <c r="N168" s="142">
        <f>'2025-26 Salary &amp; Benefits'!$F$6</f>
        <v>80164</v>
      </c>
      <c r="O168" s="9">
        <f t="shared" si="54"/>
        <v>114569.93</v>
      </c>
      <c r="P168" s="9">
        <f t="shared" si="55"/>
        <v>2863.9200000000128</v>
      </c>
      <c r="Q168" s="9">
        <f>'2025-26 Salary &amp; Benefits'!G$6</f>
        <v>15997.68</v>
      </c>
      <c r="R168" s="143">
        <f>'2025-26 Salary &amp; Benefits'!H$6</f>
        <v>0.16020000000000001</v>
      </c>
      <c r="S168" s="143">
        <f>'2025-26 Salary &amp; Benefits'!I$6</f>
        <v>0.15390000000000001</v>
      </c>
      <c r="T168" s="9">
        <f t="shared" si="56"/>
        <v>40903.65</v>
      </c>
      <c r="U168" s="9">
        <f t="shared" si="57"/>
        <v>1957.23</v>
      </c>
      <c r="V168" s="9">
        <f t="shared" si="58"/>
        <v>301.22000000000003</v>
      </c>
      <c r="W168" s="9">
        <f t="shared" si="59"/>
        <v>2258.4499999999998</v>
      </c>
      <c r="X168" s="22">
        <f t="shared" si="60"/>
        <v>160595.95000000001</v>
      </c>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row>
    <row r="169" spans="1:159" s="21" customFormat="1">
      <c r="A169" s="77" t="s">
        <v>2345</v>
      </c>
      <c r="B169" s="87" t="s">
        <v>2580</v>
      </c>
      <c r="C169" s="88">
        <v>4103</v>
      </c>
      <c r="D169" s="87" t="s">
        <v>1407</v>
      </c>
      <c r="E169" s="107" t="str">
        <f>VLOOKUP($C169,'2024-25 School Level AAFTE'!$C$4:$L$2372,9,FALSE)</f>
        <v>Yes</v>
      </c>
      <c r="F169" s="95">
        <f>VLOOKUP($C169,'2024-25 School Level AAFTE'!$C$4:$J$2372,8,FALSE)</f>
        <v>614.44000000000005</v>
      </c>
      <c r="G169" s="97">
        <f>IFERROR(IF(E169= "yes",VLOOKUP(C169,Summary!$B:$I,6,0),0),0)</f>
        <v>0</v>
      </c>
      <c r="H169" s="96">
        <f t="shared" si="51"/>
        <v>614.44000000000005</v>
      </c>
      <c r="I169" s="154">
        <f>VLOOKUP($A169,'2025-26 Salary &amp; Benefits'!$A:$I,3,FALSE)</f>
        <v>1.06</v>
      </c>
      <c r="J169" s="154">
        <f>VLOOKUP($A169,'2025-26 Salary &amp; Benefits'!$A:$I,4,FALSE)</f>
        <v>1.06</v>
      </c>
      <c r="K169" s="141">
        <f t="shared" si="52"/>
        <v>614.44000000000005</v>
      </c>
      <c r="L169" s="140">
        <f t="shared" si="53"/>
        <v>1.802</v>
      </c>
      <c r="M169" s="142">
        <f>'2025-26 Salary &amp; Benefits'!$E$6</f>
        <v>78209</v>
      </c>
      <c r="N169" s="142">
        <f>'2025-26 Salary &amp; Benefits'!$F$6</f>
        <v>80164</v>
      </c>
      <c r="O169" s="9">
        <f t="shared" si="54"/>
        <v>149388.57999999999</v>
      </c>
      <c r="P169" s="9">
        <f t="shared" si="55"/>
        <v>3734.2799999999988</v>
      </c>
      <c r="Q169" s="9">
        <f>'2025-26 Salary &amp; Benefits'!G$6</f>
        <v>15997.68</v>
      </c>
      <c r="R169" s="143">
        <f>'2025-26 Salary &amp; Benefits'!H$6</f>
        <v>0.16020000000000001</v>
      </c>
      <c r="S169" s="143">
        <f>'2025-26 Salary &amp; Benefits'!I$6</f>
        <v>0.15390000000000001</v>
      </c>
      <c r="T169" s="9">
        <f t="shared" si="56"/>
        <v>53334.58</v>
      </c>
      <c r="U169" s="9">
        <f t="shared" si="57"/>
        <v>2552.0500000000002</v>
      </c>
      <c r="V169" s="9">
        <f t="shared" si="58"/>
        <v>392.76</v>
      </c>
      <c r="W169" s="9">
        <f t="shared" si="59"/>
        <v>2944.8100000000004</v>
      </c>
      <c r="X169" s="22">
        <f t="shared" si="60"/>
        <v>209402.24999999997</v>
      </c>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row>
    <row r="170" spans="1:159" s="21" customFormat="1">
      <c r="A170" s="77" t="s">
        <v>2345</v>
      </c>
      <c r="B170" s="87" t="s">
        <v>2580</v>
      </c>
      <c r="C170" s="88">
        <v>4158</v>
      </c>
      <c r="D170" s="87" t="s">
        <v>1408</v>
      </c>
      <c r="E170" s="107" t="str">
        <f>VLOOKUP($C170,'2024-25 School Level AAFTE'!$C$4:$L$2372,9,FALSE)</f>
        <v>Yes</v>
      </c>
      <c r="F170" s="95">
        <f>VLOOKUP($C170,'2024-25 School Level AAFTE'!$C$4:$J$2372,8,FALSE)</f>
        <v>1648.58</v>
      </c>
      <c r="G170" s="97">
        <f>IFERROR(IF(E170= "yes",VLOOKUP(C170,Summary!$B:$I,6,0),0),0)</f>
        <v>0</v>
      </c>
      <c r="H170" s="96">
        <f t="shared" si="51"/>
        <v>1648.58</v>
      </c>
      <c r="I170" s="154">
        <f>VLOOKUP($A170,'2025-26 Salary &amp; Benefits'!$A:$I,3,FALSE)</f>
        <v>1.06</v>
      </c>
      <c r="J170" s="154">
        <f>VLOOKUP($A170,'2025-26 Salary &amp; Benefits'!$A:$I,4,FALSE)</f>
        <v>1.06</v>
      </c>
      <c r="K170" s="141">
        <f t="shared" si="52"/>
        <v>1648.58</v>
      </c>
      <c r="L170" s="140">
        <f t="shared" si="53"/>
        <v>4.8360000000000003</v>
      </c>
      <c r="M170" s="142">
        <f>'2025-26 Salary &amp; Benefits'!$E$6</f>
        <v>78209</v>
      </c>
      <c r="N170" s="142">
        <f>'2025-26 Salary &amp; Benefits'!$F$6</f>
        <v>80164</v>
      </c>
      <c r="O170" s="9">
        <f t="shared" si="54"/>
        <v>400911.85</v>
      </c>
      <c r="P170" s="9">
        <f t="shared" si="55"/>
        <v>10021.640000000014</v>
      </c>
      <c r="Q170" s="9">
        <f>'2025-26 Salary &amp; Benefits'!G$6</f>
        <v>15997.68</v>
      </c>
      <c r="R170" s="143">
        <f>'2025-26 Salary &amp; Benefits'!H$6</f>
        <v>0.16020000000000001</v>
      </c>
      <c r="S170" s="143">
        <f>'2025-26 Salary &amp; Benefits'!I$6</f>
        <v>0.15390000000000001</v>
      </c>
      <c r="T170" s="9">
        <f t="shared" si="56"/>
        <v>143133.19</v>
      </c>
      <c r="U170" s="9">
        <f t="shared" si="57"/>
        <v>6848.89</v>
      </c>
      <c r="V170" s="9">
        <f t="shared" si="58"/>
        <v>1054.04</v>
      </c>
      <c r="W170" s="9">
        <f t="shared" si="59"/>
        <v>7902.93</v>
      </c>
      <c r="X170" s="22">
        <f t="shared" si="60"/>
        <v>561969.6100000001</v>
      </c>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row>
    <row r="171" spans="1:159" s="21" customFormat="1">
      <c r="A171" s="77" t="s">
        <v>2345</v>
      </c>
      <c r="B171" s="87" t="s">
        <v>2580</v>
      </c>
      <c r="C171" s="88">
        <v>4186</v>
      </c>
      <c r="D171" s="87" t="s">
        <v>1409</v>
      </c>
      <c r="E171" s="107" t="str">
        <f>VLOOKUP($C171,'2024-25 School Level AAFTE'!$C$4:$L$2372,9,FALSE)</f>
        <v>Yes</v>
      </c>
      <c r="F171" s="95">
        <f>VLOOKUP($C171,'2024-25 School Level AAFTE'!$C$4:$J$2372,8,FALSE)</f>
        <v>751.25</v>
      </c>
      <c r="G171" s="97">
        <f>IFERROR(IF(E171= "yes",VLOOKUP(C171,Summary!$B:$I,6,0),0),0)</f>
        <v>0</v>
      </c>
      <c r="H171" s="96">
        <f t="shared" si="51"/>
        <v>751.25</v>
      </c>
      <c r="I171" s="154">
        <f>VLOOKUP($A171,'2025-26 Salary &amp; Benefits'!$A:$I,3,FALSE)</f>
        <v>1.06</v>
      </c>
      <c r="J171" s="154">
        <f>VLOOKUP($A171,'2025-26 Salary &amp; Benefits'!$A:$I,4,FALSE)</f>
        <v>1.06</v>
      </c>
      <c r="K171" s="141">
        <f t="shared" si="52"/>
        <v>751.25</v>
      </c>
      <c r="L171" s="140">
        <f t="shared" si="53"/>
        <v>2.2040000000000002</v>
      </c>
      <c r="M171" s="142">
        <f>'2025-26 Salary &amp; Benefits'!$E$6</f>
        <v>78209</v>
      </c>
      <c r="N171" s="142">
        <f>'2025-26 Salary &amp; Benefits'!$F$6</f>
        <v>80164</v>
      </c>
      <c r="O171" s="9">
        <f t="shared" si="54"/>
        <v>182714.99</v>
      </c>
      <c r="P171" s="9">
        <f t="shared" si="55"/>
        <v>4567.3500000000058</v>
      </c>
      <c r="Q171" s="9">
        <f>'2025-26 Salary &amp; Benefits'!G$6</f>
        <v>15997.68</v>
      </c>
      <c r="R171" s="143">
        <f>'2025-26 Salary &amp; Benefits'!H$6</f>
        <v>0.16020000000000001</v>
      </c>
      <c r="S171" s="143">
        <f>'2025-26 Salary &amp; Benefits'!I$6</f>
        <v>0.15390000000000001</v>
      </c>
      <c r="T171" s="9">
        <f t="shared" si="56"/>
        <v>65232.74</v>
      </c>
      <c r="U171" s="9">
        <f t="shared" si="57"/>
        <v>3121.37</v>
      </c>
      <c r="V171" s="9">
        <f t="shared" si="58"/>
        <v>480.38</v>
      </c>
      <c r="W171" s="9">
        <f t="shared" si="59"/>
        <v>3601.75</v>
      </c>
      <c r="X171" s="22">
        <f t="shared" si="60"/>
        <v>256116.83</v>
      </c>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row>
    <row r="172" spans="1:159" s="21" customFormat="1">
      <c r="A172" s="77" t="s">
        <v>2345</v>
      </c>
      <c r="B172" s="87" t="s">
        <v>2580</v>
      </c>
      <c r="C172" s="88">
        <v>4227</v>
      </c>
      <c r="D172" s="87" t="s">
        <v>1410</v>
      </c>
      <c r="E172" s="107" t="str">
        <f>VLOOKUP($C172,'2024-25 School Level AAFTE'!$C$4:$L$2372,9,FALSE)</f>
        <v>Yes</v>
      </c>
      <c r="F172" s="95">
        <f>VLOOKUP($C172,'2024-25 School Level AAFTE'!$C$4:$J$2372,8,FALSE)</f>
        <v>435.44</v>
      </c>
      <c r="G172" s="97">
        <f>IFERROR(IF(E172= "yes",VLOOKUP(C172,Summary!$B:$I,6,0),0),0)</f>
        <v>0</v>
      </c>
      <c r="H172" s="96">
        <f t="shared" si="51"/>
        <v>435.44</v>
      </c>
      <c r="I172" s="154">
        <f>VLOOKUP($A172,'2025-26 Salary &amp; Benefits'!$A:$I,3,FALSE)</f>
        <v>1.06</v>
      </c>
      <c r="J172" s="154">
        <f>VLOOKUP($A172,'2025-26 Salary &amp; Benefits'!$A:$I,4,FALSE)</f>
        <v>1.06</v>
      </c>
      <c r="K172" s="141">
        <f t="shared" si="52"/>
        <v>435.44</v>
      </c>
      <c r="L172" s="140">
        <f t="shared" si="53"/>
        <v>1.2769999999999999</v>
      </c>
      <c r="M172" s="142">
        <f>'2025-26 Salary &amp; Benefits'!$E$6</f>
        <v>78209</v>
      </c>
      <c r="N172" s="142">
        <f>'2025-26 Salary &amp; Benefits'!$F$6</f>
        <v>80164</v>
      </c>
      <c r="O172" s="9">
        <f t="shared" si="54"/>
        <v>105865.27</v>
      </c>
      <c r="P172" s="9">
        <f t="shared" si="55"/>
        <v>2646.3199999999924</v>
      </c>
      <c r="Q172" s="9">
        <f>'2025-26 Salary &amp; Benefits'!G$6</f>
        <v>15997.68</v>
      </c>
      <c r="R172" s="143">
        <f>'2025-26 Salary &amp; Benefits'!H$6</f>
        <v>0.16020000000000001</v>
      </c>
      <c r="S172" s="143">
        <f>'2025-26 Salary &amp; Benefits'!I$6</f>
        <v>0.15390000000000001</v>
      </c>
      <c r="T172" s="9">
        <f t="shared" si="56"/>
        <v>37795.919999999998</v>
      </c>
      <c r="U172" s="9">
        <f t="shared" si="57"/>
        <v>1808.53</v>
      </c>
      <c r="V172" s="9">
        <f t="shared" si="58"/>
        <v>278.33</v>
      </c>
      <c r="W172" s="9">
        <f t="shared" si="59"/>
        <v>2086.86</v>
      </c>
      <c r="X172" s="22">
        <f t="shared" si="60"/>
        <v>148394.37</v>
      </c>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row>
    <row r="173" spans="1:159" s="21" customFormat="1">
      <c r="A173" s="77" t="s">
        <v>2345</v>
      </c>
      <c r="B173" s="87" t="s">
        <v>2580</v>
      </c>
      <c r="C173" s="88">
        <v>4296</v>
      </c>
      <c r="D173" s="87" t="s">
        <v>1411</v>
      </c>
      <c r="E173" s="107" t="str">
        <f>VLOOKUP($C173,'2024-25 School Level AAFTE'!$C$4:$L$2372,9,FALSE)</f>
        <v>Yes</v>
      </c>
      <c r="F173" s="95">
        <f>VLOOKUP($C173,'2024-25 School Level AAFTE'!$C$4:$J$2372,8,FALSE)</f>
        <v>525.85</v>
      </c>
      <c r="G173" s="97">
        <f>IFERROR(IF(E173= "yes",VLOOKUP(C173,Summary!$B:$I,6,0),0),0)</f>
        <v>0</v>
      </c>
      <c r="H173" s="96">
        <f t="shared" si="51"/>
        <v>525.85</v>
      </c>
      <c r="I173" s="154">
        <f>VLOOKUP($A173,'2025-26 Salary &amp; Benefits'!$A:$I,3,FALSE)</f>
        <v>1.06</v>
      </c>
      <c r="J173" s="154">
        <f>VLOOKUP($A173,'2025-26 Salary &amp; Benefits'!$A:$I,4,FALSE)</f>
        <v>1.06</v>
      </c>
      <c r="K173" s="141">
        <f t="shared" si="52"/>
        <v>525.85</v>
      </c>
      <c r="L173" s="140">
        <f t="shared" si="53"/>
        <v>1.542</v>
      </c>
      <c r="M173" s="142">
        <f>'2025-26 Salary &amp; Benefits'!$E$6</f>
        <v>78209</v>
      </c>
      <c r="N173" s="142">
        <f>'2025-26 Salary &amp; Benefits'!$F$6</f>
        <v>80164</v>
      </c>
      <c r="O173" s="9">
        <f t="shared" si="54"/>
        <v>127834.17</v>
      </c>
      <c r="P173" s="9">
        <f t="shared" si="55"/>
        <v>3195.4900000000052</v>
      </c>
      <c r="Q173" s="9">
        <f>'2025-26 Salary &amp; Benefits'!G$6</f>
        <v>15997.68</v>
      </c>
      <c r="R173" s="143">
        <f>'2025-26 Salary &amp; Benefits'!H$6</f>
        <v>0.16020000000000001</v>
      </c>
      <c r="S173" s="143">
        <f>'2025-26 Salary &amp; Benefits'!I$6</f>
        <v>0.15390000000000001</v>
      </c>
      <c r="T173" s="9">
        <f t="shared" si="56"/>
        <v>45639.24</v>
      </c>
      <c r="U173" s="9">
        <f t="shared" si="57"/>
        <v>2183.83</v>
      </c>
      <c r="V173" s="9">
        <f t="shared" si="58"/>
        <v>336.09</v>
      </c>
      <c r="W173" s="9">
        <f t="shared" si="59"/>
        <v>2519.92</v>
      </c>
      <c r="X173" s="22">
        <f t="shared" si="60"/>
        <v>179188.82000000004</v>
      </c>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row>
    <row r="174" spans="1:159" s="21" customFormat="1">
      <c r="A174" s="77" t="s">
        <v>2345</v>
      </c>
      <c r="B174" s="87" t="s">
        <v>2580</v>
      </c>
      <c r="C174" s="88">
        <v>4297</v>
      </c>
      <c r="D174" s="87" t="s">
        <v>1412</v>
      </c>
      <c r="E174" s="107" t="str">
        <f>VLOOKUP($C174,'2024-25 School Level AAFTE'!$C$4:$L$2372,9,FALSE)</f>
        <v>No</v>
      </c>
      <c r="F174" s="95">
        <f>VLOOKUP($C174,'2024-25 School Level AAFTE'!$C$4:$J$2372,8,FALSE)</f>
        <v>433.35</v>
      </c>
      <c r="G174" s="97">
        <f>IFERROR(IF(E174= "yes",VLOOKUP(C174,Summary!$B:$I,6,0),0),0)</f>
        <v>0</v>
      </c>
      <c r="H174" s="96">
        <f t="shared" si="51"/>
        <v>0</v>
      </c>
      <c r="I174" s="154">
        <f>VLOOKUP($A174,'2025-26 Salary &amp; Benefits'!$A:$I,3,FALSE)</f>
        <v>1.06</v>
      </c>
      <c r="J174" s="154">
        <f>VLOOKUP($A174,'2025-26 Salary &amp; Benefits'!$A:$I,4,FALSE)</f>
        <v>1.06</v>
      </c>
      <c r="K174" s="141">
        <f t="shared" si="52"/>
        <v>0</v>
      </c>
      <c r="L174" s="140">
        <f t="shared" si="53"/>
        <v>0</v>
      </c>
      <c r="M174" s="142">
        <f>'2025-26 Salary &amp; Benefits'!$E$6</f>
        <v>78209</v>
      </c>
      <c r="N174" s="142">
        <f>'2025-26 Salary &amp; Benefits'!$F$6</f>
        <v>80164</v>
      </c>
      <c r="O174" s="9">
        <f t="shared" si="54"/>
        <v>0</v>
      </c>
      <c r="P174" s="9">
        <f t="shared" si="55"/>
        <v>0</v>
      </c>
      <c r="Q174" s="9">
        <f>'2025-26 Salary &amp; Benefits'!G$6</f>
        <v>15997.68</v>
      </c>
      <c r="R174" s="143">
        <f>'2025-26 Salary &amp; Benefits'!H$6</f>
        <v>0.16020000000000001</v>
      </c>
      <c r="S174" s="143">
        <f>'2025-26 Salary &amp; Benefits'!I$6</f>
        <v>0.15390000000000001</v>
      </c>
      <c r="T174" s="9">
        <f t="shared" si="56"/>
        <v>0</v>
      </c>
      <c r="U174" s="9">
        <f t="shared" si="57"/>
        <v>0</v>
      </c>
      <c r="V174" s="9">
        <f t="shared" si="58"/>
        <v>0</v>
      </c>
      <c r="W174" s="9">
        <f t="shared" si="59"/>
        <v>0</v>
      </c>
      <c r="X174" s="22">
        <f t="shared" si="60"/>
        <v>0</v>
      </c>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row>
    <row r="175" spans="1:159" s="21" customFormat="1">
      <c r="A175" s="77" t="s">
        <v>2345</v>
      </c>
      <c r="B175" s="87" t="s">
        <v>2580</v>
      </c>
      <c r="C175" s="88">
        <v>4331</v>
      </c>
      <c r="D175" s="87" t="s">
        <v>1413</v>
      </c>
      <c r="E175" s="107" t="str">
        <f>VLOOKUP($C175,'2024-25 School Level AAFTE'!$C$4:$L$2372,9,FALSE)</f>
        <v>Yes</v>
      </c>
      <c r="F175" s="95">
        <f>VLOOKUP($C175,'2024-25 School Level AAFTE'!$C$4:$J$2372,8,FALSE)</f>
        <v>554.66999999999996</v>
      </c>
      <c r="G175" s="97">
        <f>IFERROR(IF(E175= "yes",VLOOKUP(C175,Summary!$B:$I,6,0),0),0)</f>
        <v>0</v>
      </c>
      <c r="H175" s="96">
        <f t="shared" si="51"/>
        <v>554.66999999999996</v>
      </c>
      <c r="I175" s="154">
        <f>VLOOKUP($A175,'2025-26 Salary &amp; Benefits'!$A:$I,3,FALSE)</f>
        <v>1.06</v>
      </c>
      <c r="J175" s="154">
        <f>VLOOKUP($A175,'2025-26 Salary &amp; Benefits'!$A:$I,4,FALSE)</f>
        <v>1.06</v>
      </c>
      <c r="K175" s="141">
        <f t="shared" si="52"/>
        <v>554.66999999999996</v>
      </c>
      <c r="L175" s="140">
        <f t="shared" si="53"/>
        <v>1.627</v>
      </c>
      <c r="M175" s="142">
        <f>'2025-26 Salary &amp; Benefits'!$E$6</f>
        <v>78209</v>
      </c>
      <c r="N175" s="142">
        <f>'2025-26 Salary &amp; Benefits'!$F$6</f>
        <v>80164</v>
      </c>
      <c r="O175" s="9">
        <f t="shared" si="54"/>
        <v>134880.81</v>
      </c>
      <c r="P175" s="9">
        <f t="shared" si="55"/>
        <v>3371.6300000000047</v>
      </c>
      <c r="Q175" s="9">
        <f>'2025-26 Salary &amp; Benefits'!G$6</f>
        <v>15997.68</v>
      </c>
      <c r="R175" s="143">
        <f>'2025-26 Salary &amp; Benefits'!H$6</f>
        <v>0.16020000000000001</v>
      </c>
      <c r="S175" s="143">
        <f>'2025-26 Salary &amp; Benefits'!I$6</f>
        <v>0.15390000000000001</v>
      </c>
      <c r="T175" s="9">
        <f t="shared" si="56"/>
        <v>48155.02</v>
      </c>
      <c r="U175" s="9">
        <f t="shared" si="57"/>
        <v>2304.21</v>
      </c>
      <c r="V175" s="9">
        <f t="shared" si="58"/>
        <v>354.62</v>
      </c>
      <c r="W175" s="9">
        <f t="shared" si="59"/>
        <v>2658.83</v>
      </c>
      <c r="X175" s="22">
        <f t="shared" si="60"/>
        <v>189066.28999999998</v>
      </c>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row>
    <row r="176" spans="1:159" s="21" customFormat="1">
      <c r="A176" s="77" t="s">
        <v>2345</v>
      </c>
      <c r="B176" s="87" t="s">
        <v>2580</v>
      </c>
      <c r="C176" s="88">
        <v>4381</v>
      </c>
      <c r="D176" s="87" t="s">
        <v>1414</v>
      </c>
      <c r="E176" s="107" t="str">
        <f>VLOOKUP($C176,'2024-25 School Level AAFTE'!$C$4:$L$2372,9,FALSE)</f>
        <v>Yes</v>
      </c>
      <c r="F176" s="95">
        <f>VLOOKUP($C176,'2024-25 School Level AAFTE'!$C$4:$J$2372,8,FALSE)</f>
        <v>524.9</v>
      </c>
      <c r="G176" s="97">
        <f>IFERROR(IF(E176= "yes",VLOOKUP(C176,Summary!$B:$I,6,0),0),0)</f>
        <v>0</v>
      </c>
      <c r="H176" s="96">
        <f t="shared" si="51"/>
        <v>524.9</v>
      </c>
      <c r="I176" s="154">
        <f>VLOOKUP($A176,'2025-26 Salary &amp; Benefits'!$A:$I,3,FALSE)</f>
        <v>1.06</v>
      </c>
      <c r="J176" s="154">
        <f>VLOOKUP($A176,'2025-26 Salary &amp; Benefits'!$A:$I,4,FALSE)</f>
        <v>1.06</v>
      </c>
      <c r="K176" s="141">
        <f t="shared" si="52"/>
        <v>524.9</v>
      </c>
      <c r="L176" s="140">
        <f t="shared" si="53"/>
        <v>1.54</v>
      </c>
      <c r="M176" s="142">
        <f>'2025-26 Salary &amp; Benefits'!$E$6</f>
        <v>78209</v>
      </c>
      <c r="N176" s="142">
        <f>'2025-26 Salary &amp; Benefits'!$F$6</f>
        <v>80164</v>
      </c>
      <c r="O176" s="9">
        <f t="shared" si="54"/>
        <v>127668.37</v>
      </c>
      <c r="P176" s="9">
        <f t="shared" si="55"/>
        <v>3191.3400000000111</v>
      </c>
      <c r="Q176" s="9">
        <f>'2025-26 Salary &amp; Benefits'!G$6</f>
        <v>15997.68</v>
      </c>
      <c r="R176" s="143">
        <f>'2025-26 Salary &amp; Benefits'!H$6</f>
        <v>0.16020000000000001</v>
      </c>
      <c r="S176" s="143">
        <f>'2025-26 Salary &amp; Benefits'!I$6</f>
        <v>0.15390000000000001</v>
      </c>
      <c r="T176" s="9">
        <f t="shared" si="56"/>
        <v>45580.05</v>
      </c>
      <c r="U176" s="9">
        <f t="shared" si="57"/>
        <v>2181</v>
      </c>
      <c r="V176" s="9">
        <f t="shared" si="58"/>
        <v>335.66</v>
      </c>
      <c r="W176" s="9">
        <f t="shared" si="59"/>
        <v>2516.66</v>
      </c>
      <c r="X176" s="22">
        <f t="shared" si="60"/>
        <v>178956.42</v>
      </c>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row>
    <row r="177" spans="1:159" s="21" customFormat="1">
      <c r="A177" s="77" t="s">
        <v>2345</v>
      </c>
      <c r="B177" s="87" t="s">
        <v>2580</v>
      </c>
      <c r="C177" s="88">
        <v>4407</v>
      </c>
      <c r="D177" s="87" t="s">
        <v>239</v>
      </c>
      <c r="E177" s="107" t="str">
        <f>VLOOKUP($C177,'2024-25 School Level AAFTE'!$C$4:$L$2372,9,FALSE)</f>
        <v>No</v>
      </c>
      <c r="F177" s="95">
        <f>VLOOKUP($C177,'2024-25 School Level AAFTE'!$C$4:$J$2372,8,FALSE)</f>
        <v>613.99</v>
      </c>
      <c r="G177" s="97">
        <f>IFERROR(IF(E177= "yes",VLOOKUP(C177,Summary!$B:$I,6,0),0),0)</f>
        <v>0</v>
      </c>
      <c r="H177" s="96">
        <f t="shared" si="51"/>
        <v>0</v>
      </c>
      <c r="I177" s="154">
        <f>VLOOKUP($A177,'2025-26 Salary &amp; Benefits'!$A:$I,3,FALSE)</f>
        <v>1.06</v>
      </c>
      <c r="J177" s="154">
        <f>VLOOKUP($A177,'2025-26 Salary &amp; Benefits'!$A:$I,4,FALSE)</f>
        <v>1.06</v>
      </c>
      <c r="K177" s="141">
        <f t="shared" si="52"/>
        <v>0</v>
      </c>
      <c r="L177" s="140">
        <f t="shared" si="53"/>
        <v>0</v>
      </c>
      <c r="M177" s="142">
        <f>'2025-26 Salary &amp; Benefits'!$E$6</f>
        <v>78209</v>
      </c>
      <c r="N177" s="142">
        <f>'2025-26 Salary &amp; Benefits'!$F$6</f>
        <v>80164</v>
      </c>
      <c r="O177" s="9">
        <f t="shared" si="54"/>
        <v>0</v>
      </c>
      <c r="P177" s="9">
        <f t="shared" si="55"/>
        <v>0</v>
      </c>
      <c r="Q177" s="9">
        <f>'2025-26 Salary &amp; Benefits'!G$6</f>
        <v>15997.68</v>
      </c>
      <c r="R177" s="143">
        <f>'2025-26 Salary &amp; Benefits'!H$6</f>
        <v>0.16020000000000001</v>
      </c>
      <c r="S177" s="143">
        <f>'2025-26 Salary &amp; Benefits'!I$6</f>
        <v>0.15390000000000001</v>
      </c>
      <c r="T177" s="9">
        <f t="shared" si="56"/>
        <v>0</v>
      </c>
      <c r="U177" s="9">
        <f t="shared" si="57"/>
        <v>0</v>
      </c>
      <c r="V177" s="9">
        <f t="shared" si="58"/>
        <v>0</v>
      </c>
      <c r="W177" s="9">
        <f t="shared" si="59"/>
        <v>0</v>
      </c>
      <c r="X177" s="22">
        <f t="shared" si="60"/>
        <v>0</v>
      </c>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row>
    <row r="178" spans="1:159" s="21" customFormat="1">
      <c r="A178" s="77" t="s">
        <v>2345</v>
      </c>
      <c r="B178" s="87" t="s">
        <v>2580</v>
      </c>
      <c r="C178" s="88">
        <v>4538</v>
      </c>
      <c r="D178" s="87" t="s">
        <v>1415</v>
      </c>
      <c r="E178" s="107" t="str">
        <f>VLOOKUP($C178,'2024-25 School Level AAFTE'!$C$4:$L$2372,9,FALSE)</f>
        <v>No</v>
      </c>
      <c r="F178" s="95">
        <f>VLOOKUP($C178,'2024-25 School Level AAFTE'!$C$4:$J$2372,8,FALSE)</f>
        <v>450.11</v>
      </c>
      <c r="G178" s="97">
        <f>IFERROR(IF(E178= "yes",VLOOKUP(C178,Summary!$B:$I,6,0),0),0)</f>
        <v>0</v>
      </c>
      <c r="H178" s="96">
        <f t="shared" si="51"/>
        <v>0</v>
      </c>
      <c r="I178" s="154">
        <f>VLOOKUP($A178,'2025-26 Salary &amp; Benefits'!$A:$I,3,FALSE)</f>
        <v>1.06</v>
      </c>
      <c r="J178" s="154">
        <f>VLOOKUP($A178,'2025-26 Salary &amp; Benefits'!$A:$I,4,FALSE)</f>
        <v>1.06</v>
      </c>
      <c r="K178" s="141">
        <f t="shared" si="52"/>
        <v>0</v>
      </c>
      <c r="L178" s="140">
        <f t="shared" si="53"/>
        <v>0</v>
      </c>
      <c r="M178" s="142">
        <f>'2025-26 Salary &amp; Benefits'!$E$6</f>
        <v>78209</v>
      </c>
      <c r="N178" s="142">
        <f>'2025-26 Salary &amp; Benefits'!$F$6</f>
        <v>80164</v>
      </c>
      <c r="O178" s="9">
        <f t="shared" si="54"/>
        <v>0</v>
      </c>
      <c r="P178" s="9">
        <f t="shared" si="55"/>
        <v>0</v>
      </c>
      <c r="Q178" s="9">
        <f>'2025-26 Salary &amp; Benefits'!G$6</f>
        <v>15997.68</v>
      </c>
      <c r="R178" s="143">
        <f>'2025-26 Salary &amp; Benefits'!H$6</f>
        <v>0.16020000000000001</v>
      </c>
      <c r="S178" s="143">
        <f>'2025-26 Salary &amp; Benefits'!I$6</f>
        <v>0.15390000000000001</v>
      </c>
      <c r="T178" s="9">
        <f t="shared" si="56"/>
        <v>0</v>
      </c>
      <c r="U178" s="9">
        <f t="shared" si="57"/>
        <v>0</v>
      </c>
      <c r="V178" s="9">
        <f t="shared" si="58"/>
        <v>0</v>
      </c>
      <c r="W178" s="9">
        <f t="shared" si="59"/>
        <v>0</v>
      </c>
      <c r="X178" s="22">
        <f t="shared" si="60"/>
        <v>0</v>
      </c>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row>
    <row r="179" spans="1:159" s="21" customFormat="1">
      <c r="A179" s="77" t="s">
        <v>2345</v>
      </c>
      <c r="B179" s="87" t="s">
        <v>2580</v>
      </c>
      <c r="C179" s="88">
        <v>4578</v>
      </c>
      <c r="D179" s="87" t="s">
        <v>1416</v>
      </c>
      <c r="E179" s="107" t="str">
        <f>VLOOKUP($C179,'2024-25 School Level AAFTE'!$C$4:$L$2372,9,FALSE)</f>
        <v>No</v>
      </c>
      <c r="F179" s="95">
        <f>VLOOKUP($C179,'2024-25 School Level AAFTE'!$C$4:$J$2372,8,FALSE)</f>
        <v>597.61</v>
      </c>
      <c r="G179" s="97">
        <f>IFERROR(IF(E179= "yes",VLOOKUP(C179,Summary!$B:$I,6,0),0),0)</f>
        <v>0</v>
      </c>
      <c r="H179" s="96">
        <f t="shared" si="51"/>
        <v>0</v>
      </c>
      <c r="I179" s="154">
        <f>VLOOKUP($A179,'2025-26 Salary &amp; Benefits'!$A:$I,3,FALSE)</f>
        <v>1.06</v>
      </c>
      <c r="J179" s="154">
        <f>VLOOKUP($A179,'2025-26 Salary &amp; Benefits'!$A:$I,4,FALSE)</f>
        <v>1.06</v>
      </c>
      <c r="K179" s="141">
        <f t="shared" si="52"/>
        <v>0</v>
      </c>
      <c r="L179" s="140">
        <f t="shared" si="53"/>
        <v>0</v>
      </c>
      <c r="M179" s="142">
        <f>'2025-26 Salary &amp; Benefits'!$E$6</f>
        <v>78209</v>
      </c>
      <c r="N179" s="142">
        <f>'2025-26 Salary &amp; Benefits'!$F$6</f>
        <v>80164</v>
      </c>
      <c r="O179" s="9">
        <f t="shared" si="54"/>
        <v>0</v>
      </c>
      <c r="P179" s="9">
        <f t="shared" si="55"/>
        <v>0</v>
      </c>
      <c r="Q179" s="9">
        <f>'2025-26 Salary &amp; Benefits'!G$6</f>
        <v>15997.68</v>
      </c>
      <c r="R179" s="143">
        <f>'2025-26 Salary &amp; Benefits'!H$6</f>
        <v>0.16020000000000001</v>
      </c>
      <c r="S179" s="143">
        <f>'2025-26 Salary &amp; Benefits'!I$6</f>
        <v>0.15390000000000001</v>
      </c>
      <c r="T179" s="9">
        <f t="shared" si="56"/>
        <v>0</v>
      </c>
      <c r="U179" s="9">
        <f t="shared" si="57"/>
        <v>0</v>
      </c>
      <c r="V179" s="9">
        <f t="shared" si="58"/>
        <v>0</v>
      </c>
      <c r="W179" s="9">
        <f t="shared" si="59"/>
        <v>0</v>
      </c>
      <c r="X179" s="22">
        <f t="shared" si="60"/>
        <v>0</v>
      </c>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row>
    <row r="180" spans="1:159" s="21" customFormat="1">
      <c r="A180" s="77" t="s">
        <v>2345</v>
      </c>
      <c r="B180" s="87" t="s">
        <v>2580</v>
      </c>
      <c r="C180" s="88">
        <v>5033</v>
      </c>
      <c r="D180" s="87" t="s">
        <v>1417</v>
      </c>
      <c r="E180" s="107" t="str">
        <f>VLOOKUP($C180,'2024-25 School Level AAFTE'!$C$4:$L$2372,9,FALSE)</f>
        <v>No</v>
      </c>
      <c r="F180" s="95">
        <f>VLOOKUP($C180,'2024-25 School Level AAFTE'!$C$4:$J$2372,8,FALSE)</f>
        <v>1994.68</v>
      </c>
      <c r="G180" s="97">
        <f>IFERROR(IF(E180= "yes",VLOOKUP(C180,Summary!$B:$I,6,0),0),0)</f>
        <v>0</v>
      </c>
      <c r="H180" s="96">
        <f t="shared" si="51"/>
        <v>0</v>
      </c>
      <c r="I180" s="154">
        <f>VLOOKUP($A180,'2025-26 Salary &amp; Benefits'!$A:$I,3,FALSE)</f>
        <v>1.06</v>
      </c>
      <c r="J180" s="154">
        <f>VLOOKUP($A180,'2025-26 Salary &amp; Benefits'!$A:$I,4,FALSE)</f>
        <v>1.06</v>
      </c>
      <c r="K180" s="141">
        <f t="shared" si="52"/>
        <v>0</v>
      </c>
      <c r="L180" s="140">
        <f t="shared" si="53"/>
        <v>0</v>
      </c>
      <c r="M180" s="142">
        <f>'2025-26 Salary &amp; Benefits'!$E$6</f>
        <v>78209</v>
      </c>
      <c r="N180" s="142">
        <f>'2025-26 Salary &amp; Benefits'!$F$6</f>
        <v>80164</v>
      </c>
      <c r="O180" s="9">
        <f t="shared" si="54"/>
        <v>0</v>
      </c>
      <c r="P180" s="9">
        <f t="shared" si="55"/>
        <v>0</v>
      </c>
      <c r="Q180" s="9">
        <f>'2025-26 Salary &amp; Benefits'!G$6</f>
        <v>15997.68</v>
      </c>
      <c r="R180" s="143">
        <f>'2025-26 Salary &amp; Benefits'!H$6</f>
        <v>0.16020000000000001</v>
      </c>
      <c r="S180" s="143">
        <f>'2025-26 Salary &amp; Benefits'!I$6</f>
        <v>0.15390000000000001</v>
      </c>
      <c r="T180" s="9">
        <f t="shared" si="56"/>
        <v>0</v>
      </c>
      <c r="U180" s="9">
        <f t="shared" si="57"/>
        <v>0</v>
      </c>
      <c r="V180" s="9">
        <f t="shared" si="58"/>
        <v>0</v>
      </c>
      <c r="W180" s="9">
        <f t="shared" si="59"/>
        <v>0</v>
      </c>
      <c r="X180" s="22">
        <f t="shared" si="60"/>
        <v>0</v>
      </c>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row>
    <row r="181" spans="1:159" s="21" customFormat="1">
      <c r="A181" s="77" t="s">
        <v>2345</v>
      </c>
      <c r="B181" s="87" t="s">
        <v>2580</v>
      </c>
      <c r="C181" s="88">
        <v>5159</v>
      </c>
      <c r="D181" s="87" t="s">
        <v>1418</v>
      </c>
      <c r="E181" s="107" t="str">
        <f>VLOOKUP($C181,'2024-25 School Level AAFTE'!$C$4:$L$2372,9,FALSE)</f>
        <v>Yes</v>
      </c>
      <c r="F181" s="95">
        <f>VLOOKUP($C181,'2024-25 School Level AAFTE'!$C$4:$J$2372,8,FALSE)</f>
        <v>537.22</v>
      </c>
      <c r="G181" s="97">
        <f>IFERROR(IF(E181= "yes",VLOOKUP(C181,Summary!$B:$I,6,0),0),0)</f>
        <v>0</v>
      </c>
      <c r="H181" s="96">
        <f t="shared" si="51"/>
        <v>537.22</v>
      </c>
      <c r="I181" s="154">
        <f>VLOOKUP($A181,'2025-26 Salary &amp; Benefits'!$A:$I,3,FALSE)</f>
        <v>1.06</v>
      </c>
      <c r="J181" s="154">
        <f>VLOOKUP($A181,'2025-26 Salary &amp; Benefits'!$A:$I,4,FALSE)</f>
        <v>1.06</v>
      </c>
      <c r="K181" s="141">
        <f t="shared" si="52"/>
        <v>537.22</v>
      </c>
      <c r="L181" s="140">
        <f t="shared" si="53"/>
        <v>1.5760000000000001</v>
      </c>
      <c r="M181" s="142">
        <f>'2025-26 Salary &amp; Benefits'!$E$6</f>
        <v>78209</v>
      </c>
      <c r="N181" s="142">
        <f>'2025-26 Salary &amp; Benefits'!$F$6</f>
        <v>80164</v>
      </c>
      <c r="O181" s="9">
        <f t="shared" si="54"/>
        <v>130652.83</v>
      </c>
      <c r="P181" s="9">
        <f t="shared" si="55"/>
        <v>3265.9399999999878</v>
      </c>
      <c r="Q181" s="9">
        <f>'2025-26 Salary &amp; Benefits'!G$6</f>
        <v>15997.68</v>
      </c>
      <c r="R181" s="143">
        <f>'2025-26 Salary &amp; Benefits'!H$6</f>
        <v>0.16020000000000001</v>
      </c>
      <c r="S181" s="143">
        <f>'2025-26 Salary &amp; Benefits'!I$6</f>
        <v>0.15390000000000001</v>
      </c>
      <c r="T181" s="9">
        <f t="shared" si="56"/>
        <v>46645.56</v>
      </c>
      <c r="U181" s="9">
        <f t="shared" si="57"/>
        <v>2231.98</v>
      </c>
      <c r="V181" s="9">
        <f t="shared" si="58"/>
        <v>343.5</v>
      </c>
      <c r="W181" s="9">
        <f t="shared" si="59"/>
        <v>2575.48</v>
      </c>
      <c r="X181" s="22">
        <f t="shared" si="60"/>
        <v>183139.81000000003</v>
      </c>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row>
    <row r="182" spans="1:159" s="21" customFormat="1">
      <c r="A182" s="77" t="s">
        <v>2345</v>
      </c>
      <c r="B182" s="87" t="s">
        <v>2580</v>
      </c>
      <c r="C182" s="88">
        <v>5160</v>
      </c>
      <c r="D182" s="87" t="s">
        <v>1419</v>
      </c>
      <c r="E182" s="107" t="str">
        <f>VLOOKUP($C182,'2024-25 School Level AAFTE'!$C$4:$L$2372,9,FALSE)</f>
        <v>No</v>
      </c>
      <c r="F182" s="95">
        <f>VLOOKUP($C182,'2024-25 School Level AAFTE'!$C$4:$J$2372,8,FALSE)</f>
        <v>459.03</v>
      </c>
      <c r="G182" s="97">
        <f>IFERROR(IF(E182= "yes",VLOOKUP(C182,Summary!$B:$I,6,0),0),0)</f>
        <v>0</v>
      </c>
      <c r="H182" s="96">
        <f t="shared" si="51"/>
        <v>0</v>
      </c>
      <c r="I182" s="154">
        <f>VLOOKUP($A182,'2025-26 Salary &amp; Benefits'!$A:$I,3,FALSE)</f>
        <v>1.06</v>
      </c>
      <c r="J182" s="154">
        <f>VLOOKUP($A182,'2025-26 Salary &amp; Benefits'!$A:$I,4,FALSE)</f>
        <v>1.06</v>
      </c>
      <c r="K182" s="141">
        <f t="shared" si="52"/>
        <v>0</v>
      </c>
      <c r="L182" s="140">
        <f t="shared" si="53"/>
        <v>0</v>
      </c>
      <c r="M182" s="142">
        <f>'2025-26 Salary &amp; Benefits'!$E$6</f>
        <v>78209</v>
      </c>
      <c r="N182" s="142">
        <f>'2025-26 Salary &amp; Benefits'!$F$6</f>
        <v>80164</v>
      </c>
      <c r="O182" s="9">
        <f t="shared" si="54"/>
        <v>0</v>
      </c>
      <c r="P182" s="9">
        <f t="shared" si="55"/>
        <v>0</v>
      </c>
      <c r="Q182" s="9">
        <f>'2025-26 Salary &amp; Benefits'!G$6</f>
        <v>15997.68</v>
      </c>
      <c r="R182" s="143">
        <f>'2025-26 Salary &amp; Benefits'!H$6</f>
        <v>0.16020000000000001</v>
      </c>
      <c r="S182" s="143">
        <f>'2025-26 Salary &amp; Benefits'!I$6</f>
        <v>0.15390000000000001</v>
      </c>
      <c r="T182" s="9">
        <f t="shared" si="56"/>
        <v>0</v>
      </c>
      <c r="U182" s="9">
        <f t="shared" si="57"/>
        <v>0</v>
      </c>
      <c r="V182" s="9">
        <f t="shared" si="58"/>
        <v>0</v>
      </c>
      <c r="W182" s="9">
        <f t="shared" si="59"/>
        <v>0</v>
      </c>
      <c r="X182" s="22">
        <f t="shared" si="60"/>
        <v>0</v>
      </c>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row>
    <row r="183" spans="1:159" s="21" customFormat="1">
      <c r="A183" s="77" t="s">
        <v>2345</v>
      </c>
      <c r="B183" s="87" t="s">
        <v>2580</v>
      </c>
      <c r="C183" s="88">
        <v>5206</v>
      </c>
      <c r="D183" s="87" t="s">
        <v>255</v>
      </c>
      <c r="E183" s="107" t="str">
        <f>VLOOKUP($C183,'2024-25 School Level AAFTE'!$C$4:$L$2372,9,FALSE)</f>
        <v>Yes</v>
      </c>
      <c r="F183" s="95">
        <f>VLOOKUP($C183,'2024-25 School Level AAFTE'!$C$4:$J$2372,8,FALSE)</f>
        <v>859.39</v>
      </c>
      <c r="G183" s="97">
        <f>IFERROR(IF(E183= "yes",VLOOKUP(C183,Summary!$B:$I,6,0),0),0)</f>
        <v>0</v>
      </c>
      <c r="H183" s="96">
        <f t="shared" si="51"/>
        <v>859.39</v>
      </c>
      <c r="I183" s="154">
        <f>VLOOKUP($A183,'2025-26 Salary &amp; Benefits'!$A:$I,3,FALSE)</f>
        <v>1.06</v>
      </c>
      <c r="J183" s="154">
        <f>VLOOKUP($A183,'2025-26 Salary &amp; Benefits'!$A:$I,4,FALSE)</f>
        <v>1.06</v>
      </c>
      <c r="K183" s="141">
        <f t="shared" si="52"/>
        <v>859.39</v>
      </c>
      <c r="L183" s="140">
        <f t="shared" si="53"/>
        <v>2.5209999999999999</v>
      </c>
      <c r="M183" s="142">
        <f>'2025-26 Salary &amp; Benefits'!$E$6</f>
        <v>78209</v>
      </c>
      <c r="N183" s="142">
        <f>'2025-26 Salary &amp; Benefits'!$F$6</f>
        <v>80164</v>
      </c>
      <c r="O183" s="9">
        <f t="shared" si="54"/>
        <v>208994.78</v>
      </c>
      <c r="P183" s="9">
        <f t="shared" si="55"/>
        <v>5224.2699999999895</v>
      </c>
      <c r="Q183" s="9">
        <f>'2025-26 Salary &amp; Benefits'!G$6</f>
        <v>15997.68</v>
      </c>
      <c r="R183" s="143">
        <f>'2025-26 Salary &amp; Benefits'!H$6</f>
        <v>0.16020000000000001</v>
      </c>
      <c r="S183" s="143">
        <f>'2025-26 Salary &amp; Benefits'!I$6</f>
        <v>0.15390000000000001</v>
      </c>
      <c r="T183" s="9">
        <f t="shared" si="56"/>
        <v>74615.13</v>
      </c>
      <c r="U183" s="9">
        <f t="shared" si="57"/>
        <v>3570.32</v>
      </c>
      <c r="V183" s="9">
        <f t="shared" si="58"/>
        <v>549.47</v>
      </c>
      <c r="W183" s="9">
        <f t="shared" si="59"/>
        <v>4119.79</v>
      </c>
      <c r="X183" s="22">
        <f t="shared" si="60"/>
        <v>292953.97000000003</v>
      </c>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row>
    <row r="184" spans="1:159" s="21" customFormat="1">
      <c r="A184" s="77" t="s">
        <v>2345</v>
      </c>
      <c r="B184" s="87" t="s">
        <v>2580</v>
      </c>
      <c r="C184" s="88">
        <v>5372</v>
      </c>
      <c r="D184" s="87" t="s">
        <v>1420</v>
      </c>
      <c r="E184" s="107" t="str">
        <f>VLOOKUP($C184,'2024-25 School Level AAFTE'!$C$4:$L$2372,9,FALSE)</f>
        <v>No</v>
      </c>
      <c r="F184" s="95">
        <f>VLOOKUP($C184,'2024-25 School Level AAFTE'!$C$4:$J$2372,8,FALSE)</f>
        <v>407.56</v>
      </c>
      <c r="G184" s="97">
        <f>IFERROR(IF(E184= "yes",VLOOKUP(C184,Summary!$B:$I,6,0),0),0)</f>
        <v>0</v>
      </c>
      <c r="H184" s="96">
        <f t="shared" si="51"/>
        <v>0</v>
      </c>
      <c r="I184" s="154">
        <f>VLOOKUP($A184,'2025-26 Salary &amp; Benefits'!$A:$I,3,FALSE)</f>
        <v>1.06</v>
      </c>
      <c r="J184" s="154">
        <f>VLOOKUP($A184,'2025-26 Salary &amp; Benefits'!$A:$I,4,FALSE)</f>
        <v>1.06</v>
      </c>
      <c r="K184" s="141">
        <f t="shared" si="52"/>
        <v>0</v>
      </c>
      <c r="L184" s="140">
        <f t="shared" si="53"/>
        <v>0</v>
      </c>
      <c r="M184" s="142">
        <f>'2025-26 Salary &amp; Benefits'!$E$6</f>
        <v>78209</v>
      </c>
      <c r="N184" s="142">
        <f>'2025-26 Salary &amp; Benefits'!$F$6</f>
        <v>80164</v>
      </c>
      <c r="O184" s="9">
        <f t="shared" si="54"/>
        <v>0</v>
      </c>
      <c r="P184" s="9">
        <f t="shared" si="55"/>
        <v>0</v>
      </c>
      <c r="Q184" s="9">
        <f>'2025-26 Salary &amp; Benefits'!G$6</f>
        <v>15997.68</v>
      </c>
      <c r="R184" s="143">
        <f>'2025-26 Salary &amp; Benefits'!H$6</f>
        <v>0.16020000000000001</v>
      </c>
      <c r="S184" s="143">
        <f>'2025-26 Salary &amp; Benefits'!I$6</f>
        <v>0.15390000000000001</v>
      </c>
      <c r="T184" s="9">
        <f t="shared" si="56"/>
        <v>0</v>
      </c>
      <c r="U184" s="9">
        <f t="shared" si="57"/>
        <v>0</v>
      </c>
      <c r="V184" s="9">
        <f t="shared" si="58"/>
        <v>0</v>
      </c>
      <c r="W184" s="9">
        <f t="shared" si="59"/>
        <v>0</v>
      </c>
      <c r="X184" s="22">
        <f t="shared" si="60"/>
        <v>0</v>
      </c>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row>
    <row r="185" spans="1:159" s="21" customFormat="1">
      <c r="A185" s="77" t="s">
        <v>2345</v>
      </c>
      <c r="B185" s="87" t="s">
        <v>2580</v>
      </c>
      <c r="C185" s="88">
        <v>5633</v>
      </c>
      <c r="D185" s="87" t="s">
        <v>2950</v>
      </c>
      <c r="E185" s="107" t="str">
        <f>VLOOKUP($C185,'2024-25 School Level AAFTE'!$C$4:$L$2372,9,FALSE)</f>
        <v>Yes</v>
      </c>
      <c r="F185" s="95">
        <f>VLOOKUP($C185,'2024-25 School Level AAFTE'!$C$4:$J$2372,8,FALSE)</f>
        <v>547.43000000000006</v>
      </c>
      <c r="G185" s="97">
        <f>IFERROR(IF(E185= "yes",VLOOKUP(C185,Summary!$B:$I,6,0),0),0)</f>
        <v>0</v>
      </c>
      <c r="H185" s="96">
        <f t="shared" si="51"/>
        <v>547.43000000000006</v>
      </c>
      <c r="I185" s="154">
        <f>VLOOKUP($A185,'2025-26 Salary &amp; Benefits'!$A:$I,3,FALSE)</f>
        <v>1.06</v>
      </c>
      <c r="J185" s="154">
        <f>VLOOKUP($A185,'2025-26 Salary &amp; Benefits'!$A:$I,4,FALSE)</f>
        <v>1.06</v>
      </c>
      <c r="K185" s="141">
        <f t="shared" si="52"/>
        <v>547.43000000000006</v>
      </c>
      <c r="L185" s="140">
        <f t="shared" si="53"/>
        <v>1.6060000000000001</v>
      </c>
      <c r="M185" s="142">
        <f>'2025-26 Salary &amp; Benefits'!$E$6</f>
        <v>78209</v>
      </c>
      <c r="N185" s="142">
        <f>'2025-26 Salary &amp; Benefits'!$F$6</f>
        <v>80164</v>
      </c>
      <c r="O185" s="9">
        <f t="shared" si="54"/>
        <v>133139.87</v>
      </c>
      <c r="P185" s="9">
        <f t="shared" si="55"/>
        <v>3328.1199999999953</v>
      </c>
      <c r="Q185" s="9">
        <f>'2025-26 Salary &amp; Benefits'!G$6</f>
        <v>15997.68</v>
      </c>
      <c r="R185" s="143">
        <f>'2025-26 Salary &amp; Benefits'!H$6</f>
        <v>0.16020000000000001</v>
      </c>
      <c r="S185" s="143">
        <f>'2025-26 Salary &amp; Benefits'!I$6</f>
        <v>0.15390000000000001</v>
      </c>
      <c r="T185" s="9">
        <f t="shared" si="56"/>
        <v>47533.48</v>
      </c>
      <c r="U185" s="9">
        <f t="shared" si="57"/>
        <v>2274.4699999999998</v>
      </c>
      <c r="V185" s="9">
        <f t="shared" si="58"/>
        <v>350.04</v>
      </c>
      <c r="W185" s="9">
        <f t="shared" si="59"/>
        <v>2624.5099999999998</v>
      </c>
      <c r="X185" s="22">
        <f t="shared" si="60"/>
        <v>186625.98</v>
      </c>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row>
    <row r="186" spans="1:159" s="21" customFormat="1">
      <c r="A186" s="77" t="s">
        <v>2345</v>
      </c>
      <c r="B186" s="87" t="s">
        <v>2580</v>
      </c>
      <c r="C186" s="88">
        <v>5635</v>
      </c>
      <c r="D186" s="87" t="s">
        <v>3059</v>
      </c>
      <c r="E186" s="107" t="str">
        <f>VLOOKUP($C186,'2024-25 School Level AAFTE'!$C$4:$L$2372,9,FALSE)</f>
        <v>No</v>
      </c>
      <c r="F186" s="95">
        <f>VLOOKUP($C186,'2024-25 School Level AAFTE'!$C$4:$J$2372,8,FALSE)</f>
        <v>599.49</v>
      </c>
      <c r="G186" s="97">
        <f>IFERROR(IF(E186= "yes",VLOOKUP(C186,Summary!$B:$I,6,0),0),0)</f>
        <v>0</v>
      </c>
      <c r="H186" s="96">
        <f t="shared" si="51"/>
        <v>0</v>
      </c>
      <c r="I186" s="154">
        <f>VLOOKUP($A186,'2025-26 Salary &amp; Benefits'!$A:$I,3,FALSE)</f>
        <v>1.06</v>
      </c>
      <c r="J186" s="154">
        <f>VLOOKUP($A186,'2025-26 Salary &amp; Benefits'!$A:$I,4,FALSE)</f>
        <v>1.06</v>
      </c>
      <c r="K186" s="141">
        <f t="shared" si="52"/>
        <v>0</v>
      </c>
      <c r="L186" s="140">
        <f t="shared" si="53"/>
        <v>0</v>
      </c>
      <c r="M186" s="142">
        <f>'2025-26 Salary &amp; Benefits'!$E$6</f>
        <v>78209</v>
      </c>
      <c r="N186" s="142">
        <f>'2025-26 Salary &amp; Benefits'!$F$6</f>
        <v>80164</v>
      </c>
      <c r="O186" s="9">
        <f t="shared" si="54"/>
        <v>0</v>
      </c>
      <c r="P186" s="9">
        <f t="shared" si="55"/>
        <v>0</v>
      </c>
      <c r="Q186" s="9">
        <f>'2025-26 Salary &amp; Benefits'!G$6</f>
        <v>15997.68</v>
      </c>
      <c r="R186" s="143">
        <f>'2025-26 Salary &amp; Benefits'!H$6</f>
        <v>0.16020000000000001</v>
      </c>
      <c r="S186" s="143">
        <f>'2025-26 Salary &amp; Benefits'!I$6</f>
        <v>0.15390000000000001</v>
      </c>
      <c r="T186" s="9">
        <f t="shared" si="56"/>
        <v>0</v>
      </c>
      <c r="U186" s="9">
        <f t="shared" si="57"/>
        <v>0</v>
      </c>
      <c r="V186" s="9">
        <f t="shared" si="58"/>
        <v>0</v>
      </c>
      <c r="W186" s="9">
        <f t="shared" si="59"/>
        <v>0</v>
      </c>
      <c r="X186" s="22">
        <f t="shared" si="60"/>
        <v>0</v>
      </c>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row>
    <row r="187" spans="1:159" s="21" customFormat="1">
      <c r="A187" s="77" t="s">
        <v>2345</v>
      </c>
      <c r="B187" s="87" t="s">
        <v>2580</v>
      </c>
      <c r="C187" s="88">
        <v>5665</v>
      </c>
      <c r="D187" s="87" t="s">
        <v>3176</v>
      </c>
      <c r="E187" s="107" t="str">
        <f>VLOOKUP($C187,'2024-25 School Level AAFTE'!$C$4:$L$2372,9,FALSE)</f>
        <v>No</v>
      </c>
      <c r="F187" s="95">
        <f>VLOOKUP($C187,'2024-25 School Level AAFTE'!$C$4:$J$2372,8,FALSE)</f>
        <v>0</v>
      </c>
      <c r="G187" s="97">
        <f>IFERROR(IF(E187= "yes",VLOOKUP(C187,Summary!$B:$I,6,0),0),0)</f>
        <v>0</v>
      </c>
      <c r="H187" s="96">
        <f t="shared" si="51"/>
        <v>0</v>
      </c>
      <c r="I187" s="154">
        <f>VLOOKUP($A187,'2025-26 Salary &amp; Benefits'!$A:$I,3,FALSE)</f>
        <v>1.06</v>
      </c>
      <c r="J187" s="154">
        <f>VLOOKUP($A187,'2025-26 Salary &amp; Benefits'!$A:$I,4,FALSE)</f>
        <v>1.06</v>
      </c>
      <c r="K187" s="141">
        <f t="shared" si="52"/>
        <v>0</v>
      </c>
      <c r="L187" s="140">
        <f t="shared" si="53"/>
        <v>0</v>
      </c>
      <c r="M187" s="142">
        <f>'2025-26 Salary &amp; Benefits'!$E$6</f>
        <v>78209</v>
      </c>
      <c r="N187" s="142">
        <f>'2025-26 Salary &amp; Benefits'!$F$6</f>
        <v>80164</v>
      </c>
      <c r="O187" s="9">
        <f t="shared" si="54"/>
        <v>0</v>
      </c>
      <c r="P187" s="9">
        <f t="shared" si="55"/>
        <v>0</v>
      </c>
      <c r="Q187" s="9">
        <f>'2025-26 Salary &amp; Benefits'!G$6</f>
        <v>15997.68</v>
      </c>
      <c r="R187" s="143">
        <f>'2025-26 Salary &amp; Benefits'!H$6</f>
        <v>0.16020000000000001</v>
      </c>
      <c r="S187" s="143">
        <f>'2025-26 Salary &amp; Benefits'!I$6</f>
        <v>0.15390000000000001</v>
      </c>
      <c r="T187" s="9">
        <f t="shared" si="56"/>
        <v>0</v>
      </c>
      <c r="U187" s="9">
        <f t="shared" si="57"/>
        <v>0</v>
      </c>
      <c r="V187" s="9">
        <f t="shared" si="58"/>
        <v>0</v>
      </c>
      <c r="W187" s="9">
        <f t="shared" si="59"/>
        <v>0</v>
      </c>
      <c r="X187" s="22">
        <f t="shared" si="60"/>
        <v>0</v>
      </c>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row>
    <row r="188" spans="1:159" s="21" customFormat="1">
      <c r="A188" s="77" t="s">
        <v>2345</v>
      </c>
      <c r="B188" s="87" t="s">
        <v>2580</v>
      </c>
      <c r="C188" s="88">
        <v>5754</v>
      </c>
      <c r="D188" s="87" t="s">
        <v>3300</v>
      </c>
      <c r="E188" s="107" t="str">
        <f>VLOOKUP($C188,'2024-25 School Level AAFTE'!$C$4:$L$2372,9,FALSE)</f>
        <v>No</v>
      </c>
      <c r="F188" s="95">
        <f>VLOOKUP($C188,'2024-25 School Level AAFTE'!$C$4:$J$2372,8,FALSE)</f>
        <v>35.56</v>
      </c>
      <c r="G188" s="97">
        <f>IFERROR(IF(E188= "yes",VLOOKUP(C188,Summary!$B:$I,6,0),0),0)</f>
        <v>0</v>
      </c>
      <c r="H188" s="96">
        <f t="shared" si="51"/>
        <v>0</v>
      </c>
      <c r="I188" s="154">
        <f>VLOOKUP($A188,'2025-26 Salary &amp; Benefits'!$A:$I,3,FALSE)</f>
        <v>1.06</v>
      </c>
      <c r="J188" s="154">
        <f>VLOOKUP($A188,'2025-26 Salary &amp; Benefits'!$A:$I,4,FALSE)</f>
        <v>1.06</v>
      </c>
      <c r="K188" s="141">
        <f t="shared" si="52"/>
        <v>0</v>
      </c>
      <c r="L188" s="140">
        <f t="shared" si="53"/>
        <v>0</v>
      </c>
      <c r="M188" s="142">
        <f>'2025-26 Salary &amp; Benefits'!$E$6</f>
        <v>78209</v>
      </c>
      <c r="N188" s="142">
        <f>'2025-26 Salary &amp; Benefits'!$F$6</f>
        <v>80164</v>
      </c>
      <c r="O188" s="9">
        <f t="shared" si="54"/>
        <v>0</v>
      </c>
      <c r="P188" s="9">
        <f t="shared" si="55"/>
        <v>0</v>
      </c>
      <c r="Q188" s="9">
        <f>'2025-26 Salary &amp; Benefits'!G$6</f>
        <v>15997.68</v>
      </c>
      <c r="R188" s="143">
        <f>'2025-26 Salary &amp; Benefits'!H$6</f>
        <v>0.16020000000000001</v>
      </c>
      <c r="S188" s="143">
        <f>'2025-26 Salary &amp; Benefits'!I$6</f>
        <v>0.15390000000000001</v>
      </c>
      <c r="T188" s="9">
        <f t="shared" si="56"/>
        <v>0</v>
      </c>
      <c r="U188" s="9">
        <f t="shared" si="57"/>
        <v>0</v>
      </c>
      <c r="V188" s="9">
        <f t="shared" si="58"/>
        <v>0</v>
      </c>
      <c r="W188" s="9">
        <f t="shared" si="59"/>
        <v>0</v>
      </c>
      <c r="X188" s="22">
        <f t="shared" si="60"/>
        <v>0</v>
      </c>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row>
    <row r="189" spans="1:159" s="21" customFormat="1">
      <c r="A189" s="77" t="s">
        <v>2345</v>
      </c>
      <c r="B189" s="87" t="s">
        <v>2580</v>
      </c>
      <c r="C189" s="88">
        <v>5757</v>
      </c>
      <c r="D189" s="87" t="s">
        <v>3277</v>
      </c>
      <c r="E189" s="107" t="str">
        <f>VLOOKUP($C189,'2024-25 School Level AAFTE'!$C$4:$L$2372,9,FALSE)</f>
        <v>No</v>
      </c>
      <c r="F189" s="95">
        <f>VLOOKUP($C189,'2024-25 School Level AAFTE'!$C$4:$J$2372,8,FALSE)</f>
        <v>538.57000000000005</v>
      </c>
      <c r="G189" s="97">
        <f>IFERROR(IF(E189= "yes",VLOOKUP(C189,Summary!$B:$I,6,0),0),0)</f>
        <v>0</v>
      </c>
      <c r="H189" s="96">
        <f t="shared" si="51"/>
        <v>0</v>
      </c>
      <c r="I189" s="154">
        <f>VLOOKUP($A189,'2025-26 Salary &amp; Benefits'!$A:$I,3,FALSE)</f>
        <v>1.06</v>
      </c>
      <c r="J189" s="154">
        <f>VLOOKUP($A189,'2025-26 Salary &amp; Benefits'!$A:$I,4,FALSE)</f>
        <v>1.06</v>
      </c>
      <c r="K189" s="141">
        <f t="shared" si="52"/>
        <v>0</v>
      </c>
      <c r="L189" s="140">
        <f t="shared" si="53"/>
        <v>0</v>
      </c>
      <c r="M189" s="142">
        <f>'2025-26 Salary &amp; Benefits'!$E$6</f>
        <v>78209</v>
      </c>
      <c r="N189" s="142">
        <f>'2025-26 Salary &amp; Benefits'!$F$6</f>
        <v>80164</v>
      </c>
      <c r="O189" s="9">
        <f t="shared" si="54"/>
        <v>0</v>
      </c>
      <c r="P189" s="9">
        <f t="shared" si="55"/>
        <v>0</v>
      </c>
      <c r="Q189" s="9">
        <f>'2025-26 Salary &amp; Benefits'!G$6</f>
        <v>15997.68</v>
      </c>
      <c r="R189" s="143">
        <f>'2025-26 Salary &amp; Benefits'!H$6</f>
        <v>0.16020000000000001</v>
      </c>
      <c r="S189" s="143">
        <f>'2025-26 Salary &amp; Benefits'!I$6</f>
        <v>0.15390000000000001</v>
      </c>
      <c r="T189" s="9">
        <f t="shared" si="56"/>
        <v>0</v>
      </c>
      <c r="U189" s="9">
        <f t="shared" si="57"/>
        <v>0</v>
      </c>
      <c r="V189" s="9">
        <f t="shared" si="58"/>
        <v>0</v>
      </c>
      <c r="W189" s="9">
        <f t="shared" si="59"/>
        <v>0</v>
      </c>
      <c r="X189" s="22">
        <f t="shared" si="60"/>
        <v>0</v>
      </c>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row>
    <row r="190" spans="1:159" s="21" customFormat="1">
      <c r="A190" s="77" t="s">
        <v>2345</v>
      </c>
      <c r="B190" s="87" t="s">
        <v>2580</v>
      </c>
      <c r="C190" s="88">
        <v>5961</v>
      </c>
      <c r="D190" s="87" t="s">
        <v>1421</v>
      </c>
      <c r="E190" s="107" t="str">
        <f>VLOOKUP($C190,'2024-25 School Level AAFTE'!$C$4:$L$2372,9,FALSE)</f>
        <v>No</v>
      </c>
      <c r="F190" s="95">
        <f>VLOOKUP($C190,'2024-25 School Level AAFTE'!$C$4:$J$2372,8,FALSE)</f>
        <v>406.62</v>
      </c>
      <c r="G190" s="97">
        <f>IFERROR(IF(E190= "yes",VLOOKUP(C190,Summary!$B:$I,6,0),0),0)</f>
        <v>0</v>
      </c>
      <c r="H190" s="96">
        <f t="shared" si="51"/>
        <v>0</v>
      </c>
      <c r="I190" s="154">
        <f>VLOOKUP($A190,'2025-26 Salary &amp; Benefits'!$A:$I,3,FALSE)</f>
        <v>1.06</v>
      </c>
      <c r="J190" s="154">
        <f>VLOOKUP($A190,'2025-26 Salary &amp; Benefits'!$A:$I,4,FALSE)</f>
        <v>1.06</v>
      </c>
      <c r="K190" s="141">
        <f t="shared" si="52"/>
        <v>0</v>
      </c>
      <c r="L190" s="140">
        <f t="shared" si="53"/>
        <v>0</v>
      </c>
      <c r="M190" s="142">
        <f>'2025-26 Salary &amp; Benefits'!$E$6</f>
        <v>78209</v>
      </c>
      <c r="N190" s="142">
        <f>'2025-26 Salary &amp; Benefits'!$F$6</f>
        <v>80164</v>
      </c>
      <c r="O190" s="9">
        <f t="shared" si="54"/>
        <v>0</v>
      </c>
      <c r="P190" s="9">
        <f t="shared" si="55"/>
        <v>0</v>
      </c>
      <c r="Q190" s="9">
        <f>'2025-26 Salary &amp; Benefits'!G$6</f>
        <v>15997.68</v>
      </c>
      <c r="R190" s="143">
        <f>'2025-26 Salary &amp; Benefits'!H$6</f>
        <v>0.16020000000000001</v>
      </c>
      <c r="S190" s="143">
        <f>'2025-26 Salary &amp; Benefits'!I$6</f>
        <v>0.15390000000000001</v>
      </c>
      <c r="T190" s="9">
        <f t="shared" si="56"/>
        <v>0</v>
      </c>
      <c r="U190" s="9">
        <f t="shared" si="57"/>
        <v>0</v>
      </c>
      <c r="V190" s="9">
        <f t="shared" si="58"/>
        <v>0</v>
      </c>
      <c r="W190" s="9">
        <f t="shared" si="59"/>
        <v>0</v>
      </c>
      <c r="X190" s="22">
        <f t="shared" si="60"/>
        <v>0</v>
      </c>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row>
    <row r="191" spans="1:159" s="21" customFormat="1">
      <c r="A191" s="77" t="s">
        <v>2280</v>
      </c>
      <c r="B191" s="87" t="s">
        <v>2581</v>
      </c>
      <c r="C191" s="88">
        <v>3392</v>
      </c>
      <c r="D191" s="87" t="s">
        <v>1081</v>
      </c>
      <c r="E191" s="107" t="str">
        <f>VLOOKUP($C191,'2024-25 School Level AAFTE'!$C$4:$L$2372,9,FALSE)</f>
        <v>No</v>
      </c>
      <c r="F191" s="95">
        <f>VLOOKUP($C191,'2024-25 School Level AAFTE'!$C$4:$J$2372,8,FALSE)</f>
        <v>92.97</v>
      </c>
      <c r="G191" s="97">
        <f>IFERROR(IF(E191= "yes",VLOOKUP(C191,Summary!$B:$I,6,0),0),0)</f>
        <v>0</v>
      </c>
      <c r="H191" s="96">
        <f t="shared" si="51"/>
        <v>0</v>
      </c>
      <c r="I191" s="154">
        <f>VLOOKUP($A191,'2025-26 Salary &amp; Benefits'!$A:$I,3,FALSE)</f>
        <v>1</v>
      </c>
      <c r="J191" s="154">
        <f>VLOOKUP($A191,'2025-26 Salary &amp; Benefits'!$A:$I,4,FALSE)</f>
        <v>1</v>
      </c>
      <c r="K191" s="141">
        <f t="shared" si="52"/>
        <v>0</v>
      </c>
      <c r="L191" s="140">
        <f t="shared" si="53"/>
        <v>0</v>
      </c>
      <c r="M191" s="142">
        <f>'2025-26 Salary &amp; Benefits'!$E$6</f>
        <v>78209</v>
      </c>
      <c r="N191" s="142">
        <f>'2025-26 Salary &amp; Benefits'!$F$6</f>
        <v>80164</v>
      </c>
      <c r="O191" s="9">
        <f t="shared" si="54"/>
        <v>0</v>
      </c>
      <c r="P191" s="9">
        <f t="shared" si="55"/>
        <v>0</v>
      </c>
      <c r="Q191" s="9">
        <f>'2025-26 Salary &amp; Benefits'!G$6</f>
        <v>15997.68</v>
      </c>
      <c r="R191" s="143">
        <f>'2025-26 Salary &amp; Benefits'!H$6</f>
        <v>0.16020000000000001</v>
      </c>
      <c r="S191" s="143">
        <f>'2025-26 Salary &amp; Benefits'!I$6</f>
        <v>0.15390000000000001</v>
      </c>
      <c r="T191" s="9">
        <f t="shared" si="56"/>
        <v>0</v>
      </c>
      <c r="U191" s="9">
        <f t="shared" si="57"/>
        <v>0</v>
      </c>
      <c r="V191" s="9">
        <f t="shared" si="58"/>
        <v>0</v>
      </c>
      <c r="W191" s="9">
        <f t="shared" si="59"/>
        <v>0</v>
      </c>
      <c r="X191" s="22">
        <f t="shared" si="60"/>
        <v>0</v>
      </c>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row>
    <row r="192" spans="1:159" s="21" customFormat="1">
      <c r="A192" s="77" t="s">
        <v>2425</v>
      </c>
      <c r="B192" s="87" t="s">
        <v>2582</v>
      </c>
      <c r="C192" s="88">
        <v>2713</v>
      </c>
      <c r="D192" s="87" t="s">
        <v>2000</v>
      </c>
      <c r="E192" s="107" t="str">
        <f>VLOOKUP($C192,'2024-25 School Level AAFTE'!$C$4:$L$2372,9,FALSE)</f>
        <v>Yes</v>
      </c>
      <c r="F192" s="95">
        <f>VLOOKUP($C192,'2024-25 School Level AAFTE'!$C$4:$J$2372,8,FALSE)</f>
        <v>465.32</v>
      </c>
      <c r="G192" s="97">
        <f>IFERROR(IF(E192= "yes",VLOOKUP(C192,Summary!$B:$I,6,0),0),0)</f>
        <v>0</v>
      </c>
      <c r="H192" s="96">
        <f t="shared" si="51"/>
        <v>465.32</v>
      </c>
      <c r="I192" s="154">
        <f>VLOOKUP($A192,'2025-26 Salary &amp; Benefits'!$A:$I,3,FALSE)</f>
        <v>1.1200000000000001</v>
      </c>
      <c r="J192" s="154">
        <f>VLOOKUP($A192,'2025-26 Salary &amp; Benefits'!$A:$I,4,FALSE)</f>
        <v>1.1200000000000001</v>
      </c>
      <c r="K192" s="141">
        <f t="shared" si="52"/>
        <v>465.32</v>
      </c>
      <c r="L192" s="140">
        <f t="shared" si="53"/>
        <v>1.365</v>
      </c>
      <c r="M192" s="142">
        <f>'2025-26 Salary &amp; Benefits'!$E$6</f>
        <v>78209</v>
      </c>
      <c r="N192" s="142">
        <f>'2025-26 Salary &amp; Benefits'!$F$6</f>
        <v>80164</v>
      </c>
      <c r="O192" s="9">
        <f t="shared" si="54"/>
        <v>119565.92</v>
      </c>
      <c r="P192" s="9">
        <f t="shared" si="55"/>
        <v>2988.8000000000029</v>
      </c>
      <c r="Q192" s="9">
        <f>'2025-26 Salary &amp; Benefits'!G$6</f>
        <v>15997.68</v>
      </c>
      <c r="R192" s="143">
        <f>'2025-26 Salary &amp; Benefits'!H$6</f>
        <v>0.16020000000000001</v>
      </c>
      <c r="S192" s="143">
        <f>'2025-26 Salary &amp; Benefits'!I$6</f>
        <v>0.15390000000000001</v>
      </c>
      <c r="T192" s="9">
        <f t="shared" si="56"/>
        <v>41451.269999999997</v>
      </c>
      <c r="U192" s="9">
        <f t="shared" si="57"/>
        <v>2042.58</v>
      </c>
      <c r="V192" s="9">
        <f t="shared" si="58"/>
        <v>314.35000000000002</v>
      </c>
      <c r="W192" s="9">
        <f t="shared" si="59"/>
        <v>2356.9299999999998</v>
      </c>
      <c r="X192" s="22">
        <f t="shared" si="60"/>
        <v>166362.91999999998</v>
      </c>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row>
    <row r="193" spans="1:159" s="21" customFormat="1">
      <c r="A193" s="77" t="s">
        <v>2425</v>
      </c>
      <c r="B193" s="87" t="s">
        <v>2582</v>
      </c>
      <c r="C193" s="88">
        <v>3136</v>
      </c>
      <c r="D193" s="87" t="s">
        <v>2001</v>
      </c>
      <c r="E193" s="107" t="str">
        <f>VLOOKUP($C193,'2024-25 School Level AAFTE'!$C$4:$L$2372,9,FALSE)</f>
        <v>No</v>
      </c>
      <c r="F193" s="95">
        <f>VLOOKUP($C193,'2024-25 School Level AAFTE'!$C$4:$J$2372,8,FALSE)</f>
        <v>571.41999999999996</v>
      </c>
      <c r="G193" s="97">
        <f>IFERROR(IF(E193= "yes",VLOOKUP(C193,Summary!$B:$I,6,0),0),0)</f>
        <v>0</v>
      </c>
      <c r="H193" s="96">
        <f t="shared" si="51"/>
        <v>0</v>
      </c>
      <c r="I193" s="154">
        <f>VLOOKUP($A193,'2025-26 Salary &amp; Benefits'!$A:$I,3,FALSE)</f>
        <v>1.1200000000000001</v>
      </c>
      <c r="J193" s="154">
        <f>VLOOKUP($A193,'2025-26 Salary &amp; Benefits'!$A:$I,4,FALSE)</f>
        <v>1.1200000000000001</v>
      </c>
      <c r="K193" s="141">
        <f t="shared" si="52"/>
        <v>0</v>
      </c>
      <c r="L193" s="140">
        <f t="shared" si="53"/>
        <v>0</v>
      </c>
      <c r="M193" s="142">
        <f>'2025-26 Salary &amp; Benefits'!$E$6</f>
        <v>78209</v>
      </c>
      <c r="N193" s="142">
        <f>'2025-26 Salary &amp; Benefits'!$F$6</f>
        <v>80164</v>
      </c>
      <c r="O193" s="9">
        <f t="shared" si="54"/>
        <v>0</v>
      </c>
      <c r="P193" s="9">
        <f t="shared" si="55"/>
        <v>0</v>
      </c>
      <c r="Q193" s="9">
        <f>'2025-26 Salary &amp; Benefits'!G$6</f>
        <v>15997.68</v>
      </c>
      <c r="R193" s="143">
        <f>'2025-26 Salary &amp; Benefits'!H$6</f>
        <v>0.16020000000000001</v>
      </c>
      <c r="S193" s="143">
        <f>'2025-26 Salary &amp; Benefits'!I$6</f>
        <v>0.15390000000000001</v>
      </c>
      <c r="T193" s="9">
        <f t="shared" si="56"/>
        <v>0</v>
      </c>
      <c r="U193" s="9">
        <f t="shared" si="57"/>
        <v>0</v>
      </c>
      <c r="V193" s="9">
        <f t="shared" si="58"/>
        <v>0</v>
      </c>
      <c r="W193" s="9">
        <f t="shared" si="59"/>
        <v>0</v>
      </c>
      <c r="X193" s="22">
        <f t="shared" si="60"/>
        <v>0</v>
      </c>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row>
    <row r="194" spans="1:159" s="21" customFormat="1">
      <c r="A194" s="77" t="s">
        <v>2425</v>
      </c>
      <c r="B194" s="87" t="s">
        <v>2582</v>
      </c>
      <c r="C194" s="88">
        <v>3796</v>
      </c>
      <c r="D194" s="87" t="s">
        <v>2002</v>
      </c>
      <c r="E194" s="107" t="str">
        <f>VLOOKUP($C194,'2024-25 School Level AAFTE'!$C$4:$L$2372,9,FALSE)</f>
        <v>No</v>
      </c>
      <c r="F194" s="95">
        <f>VLOOKUP($C194,'2024-25 School Level AAFTE'!$C$4:$J$2372,8,FALSE)</f>
        <v>468.83</v>
      </c>
      <c r="G194" s="97">
        <f>IFERROR(IF(E194= "yes",VLOOKUP(C194,Summary!$B:$I,6,0),0),0)</f>
        <v>0</v>
      </c>
      <c r="H194" s="96">
        <f t="shared" si="51"/>
        <v>0</v>
      </c>
      <c r="I194" s="154">
        <f>VLOOKUP($A194,'2025-26 Salary &amp; Benefits'!$A:$I,3,FALSE)</f>
        <v>1.1200000000000001</v>
      </c>
      <c r="J194" s="154">
        <f>VLOOKUP($A194,'2025-26 Salary &amp; Benefits'!$A:$I,4,FALSE)</f>
        <v>1.1200000000000001</v>
      </c>
      <c r="K194" s="141">
        <f t="shared" si="52"/>
        <v>0</v>
      </c>
      <c r="L194" s="140">
        <f t="shared" si="53"/>
        <v>0</v>
      </c>
      <c r="M194" s="142">
        <f>'2025-26 Salary &amp; Benefits'!$E$6</f>
        <v>78209</v>
      </c>
      <c r="N194" s="142">
        <f>'2025-26 Salary &amp; Benefits'!$F$6</f>
        <v>80164</v>
      </c>
      <c r="O194" s="9">
        <f t="shared" si="54"/>
        <v>0</v>
      </c>
      <c r="P194" s="9">
        <f t="shared" si="55"/>
        <v>0</v>
      </c>
      <c r="Q194" s="9">
        <f>'2025-26 Salary &amp; Benefits'!G$6</f>
        <v>15997.68</v>
      </c>
      <c r="R194" s="143">
        <f>'2025-26 Salary &amp; Benefits'!H$6</f>
        <v>0.16020000000000001</v>
      </c>
      <c r="S194" s="143">
        <f>'2025-26 Salary &amp; Benefits'!I$6</f>
        <v>0.15390000000000001</v>
      </c>
      <c r="T194" s="9">
        <f t="shared" si="56"/>
        <v>0</v>
      </c>
      <c r="U194" s="9">
        <f t="shared" si="57"/>
        <v>0</v>
      </c>
      <c r="V194" s="9">
        <f t="shared" si="58"/>
        <v>0</v>
      </c>
      <c r="W194" s="9">
        <f t="shared" si="59"/>
        <v>0</v>
      </c>
      <c r="X194" s="22">
        <f t="shared" si="60"/>
        <v>0</v>
      </c>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row>
    <row r="195" spans="1:159" s="21" customFormat="1">
      <c r="A195" s="77" t="s">
        <v>2425</v>
      </c>
      <c r="B195" s="87" t="s">
        <v>2582</v>
      </c>
      <c r="C195" s="88">
        <v>4459</v>
      </c>
      <c r="D195" s="87" t="s">
        <v>2003</v>
      </c>
      <c r="E195" s="107" t="str">
        <f>VLOOKUP($C195,'2024-25 School Level AAFTE'!$C$4:$L$2372,9,FALSE)</f>
        <v>No</v>
      </c>
      <c r="F195" s="95">
        <f>VLOOKUP($C195,'2024-25 School Level AAFTE'!$C$4:$J$2372,8,FALSE)</f>
        <v>5</v>
      </c>
      <c r="G195" s="97">
        <f>IFERROR(IF(E195= "yes",VLOOKUP(C195,Summary!$B:$I,6,0),0),0)</f>
        <v>0</v>
      </c>
      <c r="H195" s="96">
        <f t="shared" si="51"/>
        <v>0</v>
      </c>
      <c r="I195" s="154">
        <f>VLOOKUP($A195,'2025-26 Salary &amp; Benefits'!$A:$I,3,FALSE)</f>
        <v>1.1200000000000001</v>
      </c>
      <c r="J195" s="154">
        <f>VLOOKUP($A195,'2025-26 Salary &amp; Benefits'!$A:$I,4,FALSE)</f>
        <v>1.1200000000000001</v>
      </c>
      <c r="K195" s="141">
        <f t="shared" si="52"/>
        <v>0</v>
      </c>
      <c r="L195" s="140">
        <f t="shared" si="53"/>
        <v>0</v>
      </c>
      <c r="M195" s="142">
        <f>'2025-26 Salary &amp; Benefits'!$E$6</f>
        <v>78209</v>
      </c>
      <c r="N195" s="142">
        <f>'2025-26 Salary &amp; Benefits'!$F$6</f>
        <v>80164</v>
      </c>
      <c r="O195" s="9">
        <f t="shared" si="54"/>
        <v>0</v>
      </c>
      <c r="P195" s="9">
        <f t="shared" si="55"/>
        <v>0</v>
      </c>
      <c r="Q195" s="9">
        <f>'2025-26 Salary &amp; Benefits'!G$6</f>
        <v>15997.68</v>
      </c>
      <c r="R195" s="143">
        <f>'2025-26 Salary &amp; Benefits'!H$6</f>
        <v>0.16020000000000001</v>
      </c>
      <c r="S195" s="143">
        <f>'2025-26 Salary &amp; Benefits'!I$6</f>
        <v>0.15390000000000001</v>
      </c>
      <c r="T195" s="9">
        <f t="shared" si="56"/>
        <v>0</v>
      </c>
      <c r="U195" s="9">
        <f t="shared" si="57"/>
        <v>0</v>
      </c>
      <c r="V195" s="9">
        <f t="shared" si="58"/>
        <v>0</v>
      </c>
      <c r="W195" s="9">
        <f t="shared" si="59"/>
        <v>0</v>
      </c>
      <c r="X195" s="22">
        <f t="shared" si="60"/>
        <v>0</v>
      </c>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row>
    <row r="196" spans="1:159" s="21" customFormat="1">
      <c r="A196" s="77" t="s">
        <v>2425</v>
      </c>
      <c r="B196" s="87" t="s">
        <v>2582</v>
      </c>
      <c r="C196" s="88">
        <v>4476</v>
      </c>
      <c r="D196" s="79" t="s">
        <v>2004</v>
      </c>
      <c r="E196" s="107" t="str">
        <f>VLOOKUP($C196,'2024-25 School Level AAFTE'!$C$4:$L$2372,9,FALSE)</f>
        <v>Yes</v>
      </c>
      <c r="F196" s="95">
        <f>VLOOKUP($C196,'2024-25 School Level AAFTE'!$C$4:$J$2372,8,FALSE)</f>
        <v>400.59999999999997</v>
      </c>
      <c r="G196" s="97">
        <f>IFERROR(IF(E196= "yes",VLOOKUP(C196,Summary!$B:$I,6,0),0),0)</f>
        <v>0</v>
      </c>
      <c r="H196" s="96">
        <f t="shared" si="51"/>
        <v>400.59999999999997</v>
      </c>
      <c r="I196" s="154">
        <f>VLOOKUP($A196,'2025-26 Salary &amp; Benefits'!$A:$I,3,FALSE)</f>
        <v>1.1200000000000001</v>
      </c>
      <c r="J196" s="154">
        <f>VLOOKUP($A196,'2025-26 Salary &amp; Benefits'!$A:$I,4,FALSE)</f>
        <v>1.1200000000000001</v>
      </c>
      <c r="K196" s="141">
        <f t="shared" si="52"/>
        <v>400.59999999999997</v>
      </c>
      <c r="L196" s="140">
        <f t="shared" si="53"/>
        <v>1.175</v>
      </c>
      <c r="M196" s="142">
        <f>'2025-26 Salary &amp; Benefits'!$E$6</f>
        <v>78209</v>
      </c>
      <c r="N196" s="142">
        <f>'2025-26 Salary &amp; Benefits'!$F$6</f>
        <v>80164</v>
      </c>
      <c r="O196" s="9">
        <f t="shared" si="54"/>
        <v>102923.04</v>
      </c>
      <c r="P196" s="9">
        <f t="shared" si="55"/>
        <v>2572.7800000000134</v>
      </c>
      <c r="Q196" s="9">
        <f>'2025-26 Salary &amp; Benefits'!G$6</f>
        <v>15997.68</v>
      </c>
      <c r="R196" s="143">
        <f>'2025-26 Salary &amp; Benefits'!H$6</f>
        <v>0.16020000000000001</v>
      </c>
      <c r="S196" s="143">
        <f>'2025-26 Salary &amp; Benefits'!I$6</f>
        <v>0.15390000000000001</v>
      </c>
      <c r="T196" s="9">
        <f t="shared" si="56"/>
        <v>35681.5</v>
      </c>
      <c r="U196" s="9">
        <f t="shared" si="57"/>
        <v>1758.26</v>
      </c>
      <c r="V196" s="9">
        <f t="shared" si="58"/>
        <v>270.60000000000002</v>
      </c>
      <c r="W196" s="9">
        <f t="shared" si="59"/>
        <v>2028.8600000000001</v>
      </c>
      <c r="X196" s="22">
        <f t="shared" si="60"/>
        <v>143206.18</v>
      </c>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row>
    <row r="197" spans="1:159" s="21" customFormat="1">
      <c r="A197" s="77" t="s">
        <v>2425</v>
      </c>
      <c r="B197" s="87" t="s">
        <v>2582</v>
      </c>
      <c r="C197" s="88">
        <v>5021</v>
      </c>
      <c r="D197" s="87" t="s">
        <v>3301</v>
      </c>
      <c r="E197" s="107" t="str">
        <f>VLOOKUP($C197,'2024-25 School Level AAFTE'!$C$4:$L$2372,9,FALSE)</f>
        <v>No</v>
      </c>
      <c r="F197" s="95">
        <f>VLOOKUP($C197,'2024-25 School Level AAFTE'!$C$4:$J$2372,8,FALSE)</f>
        <v>44.7</v>
      </c>
      <c r="G197" s="97">
        <f>IFERROR(IF(E197= "yes",VLOOKUP(C197,Summary!$B:$I,6,0),0),0)</f>
        <v>0</v>
      </c>
      <c r="H197" s="96">
        <f t="shared" si="51"/>
        <v>0</v>
      </c>
      <c r="I197" s="154">
        <f>VLOOKUP($A197,'2025-26 Salary &amp; Benefits'!$A:$I,3,FALSE)</f>
        <v>1.1200000000000001</v>
      </c>
      <c r="J197" s="154">
        <f>VLOOKUP($A197,'2025-26 Salary &amp; Benefits'!$A:$I,4,FALSE)</f>
        <v>1.1200000000000001</v>
      </c>
      <c r="K197" s="141">
        <f t="shared" si="52"/>
        <v>0</v>
      </c>
      <c r="L197" s="140">
        <f t="shared" si="53"/>
        <v>0</v>
      </c>
      <c r="M197" s="142">
        <f>'2025-26 Salary &amp; Benefits'!$E$6</f>
        <v>78209</v>
      </c>
      <c r="N197" s="142">
        <f>'2025-26 Salary &amp; Benefits'!$F$6</f>
        <v>80164</v>
      </c>
      <c r="O197" s="9">
        <f t="shared" si="54"/>
        <v>0</v>
      </c>
      <c r="P197" s="9">
        <f t="shared" si="55"/>
        <v>0</v>
      </c>
      <c r="Q197" s="9">
        <f>'2025-26 Salary &amp; Benefits'!G$6</f>
        <v>15997.68</v>
      </c>
      <c r="R197" s="143">
        <f>'2025-26 Salary &amp; Benefits'!H$6</f>
        <v>0.16020000000000001</v>
      </c>
      <c r="S197" s="143">
        <f>'2025-26 Salary &amp; Benefits'!I$6</f>
        <v>0.15390000000000001</v>
      </c>
      <c r="T197" s="9">
        <f t="shared" si="56"/>
        <v>0</v>
      </c>
      <c r="U197" s="9">
        <f t="shared" si="57"/>
        <v>0</v>
      </c>
      <c r="V197" s="9">
        <f t="shared" si="58"/>
        <v>0</v>
      </c>
      <c r="W197" s="9">
        <f t="shared" si="59"/>
        <v>0</v>
      </c>
      <c r="X197" s="22">
        <f t="shared" si="60"/>
        <v>0</v>
      </c>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row>
    <row r="198" spans="1:159" s="21" customFormat="1">
      <c r="A198" s="77" t="s">
        <v>2425</v>
      </c>
      <c r="B198" s="87" t="s">
        <v>2582</v>
      </c>
      <c r="C198" s="88">
        <v>5465</v>
      </c>
      <c r="D198" s="87" t="s">
        <v>2513</v>
      </c>
      <c r="E198" s="107" t="str">
        <f>VLOOKUP($C198,'2024-25 School Level AAFTE'!$C$4:$L$2372,9,FALSE)</f>
        <v>Yes</v>
      </c>
      <c r="F198" s="95">
        <f>VLOOKUP($C198,'2024-25 School Level AAFTE'!$C$4:$J$2372,8,FALSE)</f>
        <v>14.770000000000001</v>
      </c>
      <c r="G198" s="97">
        <f>IFERROR(IF(E198= "yes",VLOOKUP(C198,Summary!$B:$I,6,0),0),0)</f>
        <v>0</v>
      </c>
      <c r="H198" s="96">
        <f t="shared" si="51"/>
        <v>14.770000000000001</v>
      </c>
      <c r="I198" s="154">
        <f>VLOOKUP($A198,'2025-26 Salary &amp; Benefits'!$A:$I,3,FALSE)</f>
        <v>1.1200000000000001</v>
      </c>
      <c r="J198" s="154">
        <f>VLOOKUP($A198,'2025-26 Salary &amp; Benefits'!$A:$I,4,FALSE)</f>
        <v>1.1200000000000001</v>
      </c>
      <c r="K198" s="141">
        <f t="shared" si="52"/>
        <v>14.770000000000001</v>
      </c>
      <c r="L198" s="140">
        <f t="shared" si="53"/>
        <v>4.2999999999999997E-2</v>
      </c>
      <c r="M198" s="142">
        <f>'2025-26 Salary &amp; Benefits'!$E$6</f>
        <v>78209</v>
      </c>
      <c r="N198" s="142">
        <f>'2025-26 Salary &amp; Benefits'!$F$6</f>
        <v>80164</v>
      </c>
      <c r="O198" s="9">
        <f t="shared" si="54"/>
        <v>3766.55</v>
      </c>
      <c r="P198" s="9">
        <f t="shared" si="55"/>
        <v>94.149999999999636</v>
      </c>
      <c r="Q198" s="9">
        <f>'2025-26 Salary &amp; Benefits'!G$6</f>
        <v>15997.68</v>
      </c>
      <c r="R198" s="143">
        <f>'2025-26 Salary &amp; Benefits'!H$6</f>
        <v>0.16020000000000001</v>
      </c>
      <c r="S198" s="143">
        <f>'2025-26 Salary &amp; Benefits'!I$6</f>
        <v>0.15390000000000001</v>
      </c>
      <c r="T198" s="9">
        <f t="shared" si="56"/>
        <v>1305.79</v>
      </c>
      <c r="U198" s="9">
        <f t="shared" si="57"/>
        <v>64.34</v>
      </c>
      <c r="V198" s="9">
        <f t="shared" si="58"/>
        <v>9.9</v>
      </c>
      <c r="W198" s="9">
        <f t="shared" si="59"/>
        <v>74.240000000000009</v>
      </c>
      <c r="X198" s="22">
        <f t="shared" si="60"/>
        <v>5240.7299999999996</v>
      </c>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row>
    <row r="199" spans="1:159" s="21" customFormat="1">
      <c r="A199" t="s">
        <v>2295</v>
      </c>
      <c r="B199" s="87" t="s">
        <v>2583</v>
      </c>
      <c r="C199" s="3">
        <v>2516</v>
      </c>
      <c r="D199" t="s">
        <v>1127</v>
      </c>
      <c r="E199" s="107" t="str">
        <f>VLOOKUP($C199,'2024-25 School Level AAFTE'!$C$4:$L$2372,9,FALSE)</f>
        <v>Yes</v>
      </c>
      <c r="F199" s="95">
        <f>VLOOKUP($C199,'2024-25 School Level AAFTE'!$C$4:$J$2372,8,FALSE)</f>
        <v>74.67</v>
      </c>
      <c r="G199" s="97">
        <f>IFERROR(IF(E199= "yes",VLOOKUP(C199,Summary!$B:$I,6,0),0),0)</f>
        <v>0</v>
      </c>
      <c r="H199" s="96">
        <f t="shared" si="51"/>
        <v>74.67</v>
      </c>
      <c r="I199" s="154">
        <f>VLOOKUP($A199,'2025-26 Salary &amp; Benefits'!$A:$I,3,FALSE)</f>
        <v>1</v>
      </c>
      <c r="J199" s="154">
        <f>VLOOKUP($A199,'2025-26 Salary &amp; Benefits'!$A:$I,4,FALSE)</f>
        <v>1</v>
      </c>
      <c r="K199" s="141">
        <f t="shared" si="52"/>
        <v>74.67</v>
      </c>
      <c r="L199" s="140">
        <f t="shared" si="53"/>
        <v>0.219</v>
      </c>
      <c r="M199" s="142">
        <f>'2025-26 Salary &amp; Benefits'!$E$6</f>
        <v>78209</v>
      </c>
      <c r="N199" s="142">
        <f>'2025-26 Salary &amp; Benefits'!$F$6</f>
        <v>80164</v>
      </c>
      <c r="O199" s="9">
        <f t="shared" si="54"/>
        <v>17127.77</v>
      </c>
      <c r="P199" s="9">
        <f t="shared" si="55"/>
        <v>428.14999999999782</v>
      </c>
      <c r="Q199" s="9">
        <f>'2025-26 Salary &amp; Benefits'!G$6</f>
        <v>15997.68</v>
      </c>
      <c r="R199" s="143">
        <f>'2025-26 Salary &amp; Benefits'!H$6</f>
        <v>0.16020000000000001</v>
      </c>
      <c r="S199" s="143">
        <f>'2025-26 Salary &amp; Benefits'!I$6</f>
        <v>0.15390000000000001</v>
      </c>
      <c r="T199" s="9">
        <f t="shared" si="56"/>
        <v>6313.25</v>
      </c>
      <c r="U199" s="9">
        <f t="shared" si="57"/>
        <v>292.60000000000002</v>
      </c>
      <c r="V199" s="9">
        <f t="shared" si="58"/>
        <v>45.03</v>
      </c>
      <c r="W199" s="9">
        <f t="shared" si="59"/>
        <v>337.63</v>
      </c>
      <c r="X199" s="22">
        <f t="shared" si="60"/>
        <v>24206.799999999999</v>
      </c>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row>
    <row r="200" spans="1:159" s="21" customFormat="1">
      <c r="A200" s="77" t="s">
        <v>2295</v>
      </c>
      <c r="B200" s="87" t="s">
        <v>2583</v>
      </c>
      <c r="C200" s="88">
        <v>5748</v>
      </c>
      <c r="D200" s="87" t="s">
        <v>3178</v>
      </c>
      <c r="E200" s="107" t="str">
        <f>VLOOKUP($C200,'2024-25 School Level AAFTE'!$C$4:$L$2372,9,FALSE)</f>
        <v>No</v>
      </c>
      <c r="F200" s="95">
        <f>VLOOKUP($C200,'2024-25 School Level AAFTE'!$C$4:$J$2372,8,FALSE)</f>
        <v>215.49</v>
      </c>
      <c r="G200" s="97">
        <f>IFERROR(IF(E200= "yes",VLOOKUP(C200,Summary!$B:$I,6,0),0),0)</f>
        <v>0</v>
      </c>
      <c r="H200" s="96">
        <f t="shared" si="51"/>
        <v>0</v>
      </c>
      <c r="I200" s="154">
        <f>VLOOKUP($A200,'2025-26 Salary &amp; Benefits'!$A:$I,3,FALSE)</f>
        <v>1</v>
      </c>
      <c r="J200" s="154">
        <f>VLOOKUP($A200,'2025-26 Salary &amp; Benefits'!$A:$I,4,FALSE)</f>
        <v>1</v>
      </c>
      <c r="K200" s="141">
        <f t="shared" si="52"/>
        <v>0</v>
      </c>
      <c r="L200" s="140">
        <f t="shared" si="53"/>
        <v>0</v>
      </c>
      <c r="M200" s="142">
        <f>'2025-26 Salary &amp; Benefits'!$E$6</f>
        <v>78209</v>
      </c>
      <c r="N200" s="142">
        <f>'2025-26 Salary &amp; Benefits'!$F$6</f>
        <v>80164</v>
      </c>
      <c r="O200" s="9">
        <f t="shared" si="54"/>
        <v>0</v>
      </c>
      <c r="P200" s="9">
        <f t="shared" si="55"/>
        <v>0</v>
      </c>
      <c r="Q200" s="9">
        <f>'2025-26 Salary &amp; Benefits'!G$6</f>
        <v>15997.68</v>
      </c>
      <c r="R200" s="143">
        <f>'2025-26 Salary &amp; Benefits'!H$6</f>
        <v>0.16020000000000001</v>
      </c>
      <c r="S200" s="143">
        <f>'2025-26 Salary &amp; Benefits'!I$6</f>
        <v>0.15390000000000001</v>
      </c>
      <c r="T200" s="9">
        <f t="shared" si="56"/>
        <v>0</v>
      </c>
      <c r="U200" s="9">
        <f t="shared" si="57"/>
        <v>0</v>
      </c>
      <c r="V200" s="9">
        <f t="shared" si="58"/>
        <v>0</v>
      </c>
      <c r="W200" s="9">
        <f t="shared" si="59"/>
        <v>0</v>
      </c>
      <c r="X200" s="22">
        <f t="shared" si="60"/>
        <v>0</v>
      </c>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row>
    <row r="201" spans="1:159" s="21" customFormat="1">
      <c r="A201" s="77" t="s">
        <v>2267</v>
      </c>
      <c r="B201" s="87" t="s">
        <v>2584</v>
      </c>
      <c r="C201" s="88">
        <v>1737</v>
      </c>
      <c r="D201" s="87" t="s">
        <v>995</v>
      </c>
      <c r="E201" s="107" t="str">
        <f>VLOOKUP($C201,'2024-25 School Level AAFTE'!$C$4:$L$2372,9,FALSE)</f>
        <v>Yes</v>
      </c>
      <c r="F201" s="95">
        <f>VLOOKUP($C201,'2024-25 School Level AAFTE'!$C$4:$J$2372,8,FALSE)</f>
        <v>78.59</v>
      </c>
      <c r="G201" s="97">
        <f>IFERROR(IF(E201= "yes",VLOOKUP(C201,Summary!$B:$I,6,0),0),0)</f>
        <v>0</v>
      </c>
      <c r="H201" s="96">
        <f t="shared" si="51"/>
        <v>78.59</v>
      </c>
      <c r="I201" s="154">
        <f>VLOOKUP($A201,'2025-26 Salary &amp; Benefits'!$A:$I,3,FALSE)</f>
        <v>1.18</v>
      </c>
      <c r="J201" s="154">
        <f>VLOOKUP($A201,'2025-26 Salary &amp; Benefits'!$A:$I,4,FALSE)</f>
        <v>1.18</v>
      </c>
      <c r="K201" s="141">
        <f t="shared" si="52"/>
        <v>78.59</v>
      </c>
      <c r="L201" s="140">
        <f t="shared" si="53"/>
        <v>0.23100000000000001</v>
      </c>
      <c r="M201" s="142">
        <f>'2025-26 Salary &amp; Benefits'!$E$6</f>
        <v>78209</v>
      </c>
      <c r="N201" s="142">
        <f>'2025-26 Salary &amp; Benefits'!$F$6</f>
        <v>80164</v>
      </c>
      <c r="O201" s="9">
        <f t="shared" si="54"/>
        <v>21318.21</v>
      </c>
      <c r="P201" s="9">
        <f t="shared" si="55"/>
        <v>532.88999999999942</v>
      </c>
      <c r="Q201" s="9">
        <f>'2025-26 Salary &amp; Benefits'!G$6</f>
        <v>15997.68</v>
      </c>
      <c r="R201" s="143">
        <f>'2025-26 Salary &amp; Benefits'!H$6</f>
        <v>0.16020000000000001</v>
      </c>
      <c r="S201" s="143">
        <f>'2025-26 Salary &amp; Benefits'!I$6</f>
        <v>0.15390000000000001</v>
      </c>
      <c r="T201" s="9">
        <f t="shared" si="56"/>
        <v>7192.65</v>
      </c>
      <c r="U201" s="9">
        <f t="shared" si="57"/>
        <v>364.19</v>
      </c>
      <c r="V201" s="9">
        <f t="shared" si="58"/>
        <v>56.05</v>
      </c>
      <c r="W201" s="9">
        <f t="shared" si="59"/>
        <v>420.24</v>
      </c>
      <c r="X201" s="22">
        <f t="shared" si="60"/>
        <v>29463.99</v>
      </c>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row>
    <row r="202" spans="1:159" s="21" customFormat="1">
      <c r="A202" s="77" t="s">
        <v>2267</v>
      </c>
      <c r="B202" s="87" t="s">
        <v>2584</v>
      </c>
      <c r="C202" s="88">
        <v>1749</v>
      </c>
      <c r="D202" s="87" t="s">
        <v>996</v>
      </c>
      <c r="E202" s="107" t="str">
        <f>VLOOKUP($C202,'2024-25 School Level AAFTE'!$C$4:$L$2372,9,FALSE)</f>
        <v>No</v>
      </c>
      <c r="F202" s="95">
        <f>VLOOKUP($C202,'2024-25 School Level AAFTE'!$C$4:$J$2372,8,FALSE)</f>
        <v>71.83</v>
      </c>
      <c r="G202" s="97">
        <f>IFERROR(IF(E202= "yes",VLOOKUP(C202,Summary!$B:$I,6,0),0),0)</f>
        <v>0</v>
      </c>
      <c r="H202" s="96">
        <f t="shared" si="51"/>
        <v>0</v>
      </c>
      <c r="I202" s="154">
        <f>VLOOKUP($A202,'2025-26 Salary &amp; Benefits'!$A:$I,3,FALSE)</f>
        <v>1.18</v>
      </c>
      <c r="J202" s="154">
        <f>VLOOKUP($A202,'2025-26 Salary &amp; Benefits'!$A:$I,4,FALSE)</f>
        <v>1.18</v>
      </c>
      <c r="K202" s="141">
        <f t="shared" si="52"/>
        <v>0</v>
      </c>
      <c r="L202" s="140">
        <f t="shared" si="53"/>
        <v>0</v>
      </c>
      <c r="M202" s="142">
        <f>'2025-26 Salary &amp; Benefits'!$E$6</f>
        <v>78209</v>
      </c>
      <c r="N202" s="142">
        <f>'2025-26 Salary &amp; Benefits'!$F$6</f>
        <v>80164</v>
      </c>
      <c r="O202" s="9">
        <f t="shared" si="54"/>
        <v>0</v>
      </c>
      <c r="P202" s="9">
        <f t="shared" si="55"/>
        <v>0</v>
      </c>
      <c r="Q202" s="9">
        <f>'2025-26 Salary &amp; Benefits'!G$6</f>
        <v>15997.68</v>
      </c>
      <c r="R202" s="143">
        <f>'2025-26 Salary &amp; Benefits'!H$6</f>
        <v>0.16020000000000001</v>
      </c>
      <c r="S202" s="143">
        <f>'2025-26 Salary &amp; Benefits'!I$6</f>
        <v>0.15390000000000001</v>
      </c>
      <c r="T202" s="9">
        <f t="shared" si="56"/>
        <v>0</v>
      </c>
      <c r="U202" s="9">
        <f t="shared" si="57"/>
        <v>0</v>
      </c>
      <c r="V202" s="9">
        <f t="shared" si="58"/>
        <v>0</v>
      </c>
      <c r="W202" s="9">
        <f t="shared" si="59"/>
        <v>0</v>
      </c>
      <c r="X202" s="22">
        <f t="shared" si="60"/>
        <v>0</v>
      </c>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row>
    <row r="203" spans="1:159" s="21" customFormat="1">
      <c r="A203" s="77" t="s">
        <v>2267</v>
      </c>
      <c r="B203" s="87" t="s">
        <v>2584</v>
      </c>
      <c r="C203" s="88">
        <v>2613</v>
      </c>
      <c r="D203" s="87" t="s">
        <v>997</v>
      </c>
      <c r="E203" s="107" t="str">
        <f>VLOOKUP($C203,'2024-25 School Level AAFTE'!$C$4:$L$2372,9,FALSE)</f>
        <v>Yes</v>
      </c>
      <c r="F203" s="95">
        <f>VLOOKUP($C203,'2024-25 School Level AAFTE'!$C$4:$J$2372,8,FALSE)</f>
        <v>266.32</v>
      </c>
      <c r="G203" s="97">
        <f>IFERROR(IF(E203= "yes",VLOOKUP(C203,Summary!$B:$I,6,0),0),0)</f>
        <v>0</v>
      </c>
      <c r="H203" s="96">
        <f t="shared" si="51"/>
        <v>266.32</v>
      </c>
      <c r="I203" s="154">
        <f>VLOOKUP($A203,'2025-26 Salary &amp; Benefits'!$A:$I,3,FALSE)</f>
        <v>1.18</v>
      </c>
      <c r="J203" s="154">
        <f>VLOOKUP($A203,'2025-26 Salary &amp; Benefits'!$A:$I,4,FALSE)</f>
        <v>1.18</v>
      </c>
      <c r="K203" s="141">
        <f t="shared" si="52"/>
        <v>266.32</v>
      </c>
      <c r="L203" s="140">
        <f t="shared" si="53"/>
        <v>0.78100000000000003</v>
      </c>
      <c r="M203" s="142">
        <f>'2025-26 Salary &amp; Benefits'!$E$6</f>
        <v>78209</v>
      </c>
      <c r="N203" s="142">
        <f>'2025-26 Salary &amp; Benefits'!$F$6</f>
        <v>80164</v>
      </c>
      <c r="O203" s="9">
        <f t="shared" si="54"/>
        <v>72075.850000000006</v>
      </c>
      <c r="P203" s="9">
        <f t="shared" si="55"/>
        <v>1801.6899999999878</v>
      </c>
      <c r="Q203" s="9">
        <f>'2025-26 Salary &amp; Benefits'!G$6</f>
        <v>15997.68</v>
      </c>
      <c r="R203" s="143">
        <f>'2025-26 Salary &amp; Benefits'!H$6</f>
        <v>0.16020000000000001</v>
      </c>
      <c r="S203" s="143">
        <f>'2025-26 Salary &amp; Benefits'!I$6</f>
        <v>0.15390000000000001</v>
      </c>
      <c r="T203" s="9">
        <f t="shared" si="56"/>
        <v>24318.02</v>
      </c>
      <c r="U203" s="9">
        <f t="shared" si="57"/>
        <v>1231.29</v>
      </c>
      <c r="V203" s="9">
        <f t="shared" si="58"/>
        <v>189.5</v>
      </c>
      <c r="W203" s="9">
        <f t="shared" si="59"/>
        <v>1420.79</v>
      </c>
      <c r="X203" s="22">
        <f t="shared" si="60"/>
        <v>99616.349999999991</v>
      </c>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row>
    <row r="204" spans="1:159" s="21" customFormat="1">
      <c r="A204" s="77" t="s">
        <v>2267</v>
      </c>
      <c r="B204" s="87" t="s">
        <v>2584</v>
      </c>
      <c r="C204" s="88">
        <v>2853</v>
      </c>
      <c r="D204" s="87" t="s">
        <v>2951</v>
      </c>
      <c r="E204" s="107" t="str">
        <f>VLOOKUP($C204,'2024-25 School Level AAFTE'!$C$4:$L$2372,9,FALSE)</f>
        <v>Yes</v>
      </c>
      <c r="F204" s="95">
        <f>VLOOKUP($C204,'2024-25 School Level AAFTE'!$C$4:$J$2372,8,FALSE)</f>
        <v>388.98</v>
      </c>
      <c r="G204" s="97">
        <f>IFERROR(IF(E204= "yes",VLOOKUP(C204,Summary!$B:$I,6,0),0),0)</f>
        <v>0</v>
      </c>
      <c r="H204" s="96">
        <f t="shared" si="51"/>
        <v>388.98</v>
      </c>
      <c r="I204" s="154">
        <f>VLOOKUP($A204,'2025-26 Salary &amp; Benefits'!$A:$I,3,FALSE)</f>
        <v>1.18</v>
      </c>
      <c r="J204" s="154">
        <f>VLOOKUP($A204,'2025-26 Salary &amp; Benefits'!$A:$I,4,FALSE)</f>
        <v>1.18</v>
      </c>
      <c r="K204" s="141">
        <f t="shared" si="52"/>
        <v>388.98</v>
      </c>
      <c r="L204" s="140">
        <f t="shared" si="53"/>
        <v>1.141</v>
      </c>
      <c r="M204" s="142">
        <f>'2025-26 Salary &amp; Benefits'!$E$6</f>
        <v>78209</v>
      </c>
      <c r="N204" s="142">
        <f>'2025-26 Salary &amp; Benefits'!$F$6</f>
        <v>80164</v>
      </c>
      <c r="O204" s="9">
        <f t="shared" si="54"/>
        <v>105299.03</v>
      </c>
      <c r="P204" s="9">
        <f t="shared" si="55"/>
        <v>2632.1800000000076</v>
      </c>
      <c r="Q204" s="9">
        <f>'2025-26 Salary &amp; Benefits'!G$6</f>
        <v>15997.68</v>
      </c>
      <c r="R204" s="143">
        <f>'2025-26 Salary &amp; Benefits'!H$6</f>
        <v>0.16020000000000001</v>
      </c>
      <c r="S204" s="143">
        <f>'2025-26 Salary &amp; Benefits'!I$6</f>
        <v>0.15390000000000001</v>
      </c>
      <c r="T204" s="9">
        <f t="shared" si="56"/>
        <v>35527.35</v>
      </c>
      <c r="U204" s="9">
        <f t="shared" si="57"/>
        <v>1798.85</v>
      </c>
      <c r="V204" s="9">
        <f t="shared" si="58"/>
        <v>276.83999999999997</v>
      </c>
      <c r="W204" s="9">
        <f t="shared" si="59"/>
        <v>2075.69</v>
      </c>
      <c r="X204" s="22">
        <f t="shared" si="60"/>
        <v>145534.25</v>
      </c>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row>
    <row r="205" spans="1:159" s="21" customFormat="1">
      <c r="A205" s="77" t="s">
        <v>2267</v>
      </c>
      <c r="B205" s="87" t="s">
        <v>2584</v>
      </c>
      <c r="C205" s="88">
        <v>3108</v>
      </c>
      <c r="D205" s="87" t="s">
        <v>998</v>
      </c>
      <c r="E205" s="107" t="str">
        <f>VLOOKUP($C205,'2024-25 School Level AAFTE'!$C$4:$L$2372,9,FALSE)</f>
        <v>Yes</v>
      </c>
      <c r="F205" s="95">
        <f>VLOOKUP($C205,'2024-25 School Level AAFTE'!$C$4:$J$2372,8,FALSE)</f>
        <v>308</v>
      </c>
      <c r="G205" s="97">
        <f>IFERROR(IF(E205= "yes",VLOOKUP(C205,Summary!$B:$I,6,0),0),0)</f>
        <v>0</v>
      </c>
      <c r="H205" s="96">
        <f t="shared" si="51"/>
        <v>308</v>
      </c>
      <c r="I205" s="154">
        <f>VLOOKUP($A205,'2025-26 Salary &amp; Benefits'!$A:$I,3,FALSE)</f>
        <v>1.18</v>
      </c>
      <c r="J205" s="154">
        <f>VLOOKUP($A205,'2025-26 Salary &amp; Benefits'!$A:$I,4,FALSE)</f>
        <v>1.18</v>
      </c>
      <c r="K205" s="141">
        <f t="shared" si="52"/>
        <v>308</v>
      </c>
      <c r="L205" s="140">
        <f t="shared" si="53"/>
        <v>0.90300000000000002</v>
      </c>
      <c r="M205" s="142">
        <f>'2025-26 Salary &amp; Benefits'!$E$6</f>
        <v>78209</v>
      </c>
      <c r="N205" s="142">
        <f>'2025-26 Salary &amp; Benefits'!$F$6</f>
        <v>80164</v>
      </c>
      <c r="O205" s="9">
        <f t="shared" si="54"/>
        <v>83334.820000000007</v>
      </c>
      <c r="P205" s="9">
        <f t="shared" si="55"/>
        <v>2083.1299999999901</v>
      </c>
      <c r="Q205" s="9">
        <f>'2025-26 Salary &amp; Benefits'!G$6</f>
        <v>15997.68</v>
      </c>
      <c r="R205" s="143">
        <f>'2025-26 Salary &amp; Benefits'!H$6</f>
        <v>0.16020000000000001</v>
      </c>
      <c r="S205" s="143">
        <f>'2025-26 Salary &amp; Benefits'!I$6</f>
        <v>0.15390000000000001</v>
      </c>
      <c r="T205" s="9">
        <f t="shared" si="56"/>
        <v>28116.74</v>
      </c>
      <c r="U205" s="9">
        <f t="shared" si="57"/>
        <v>1423.63</v>
      </c>
      <c r="V205" s="9">
        <f t="shared" si="58"/>
        <v>219.1</v>
      </c>
      <c r="W205" s="9">
        <f t="shared" si="59"/>
        <v>1642.73</v>
      </c>
      <c r="X205" s="22">
        <f t="shared" si="60"/>
        <v>115177.42</v>
      </c>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row>
    <row r="206" spans="1:159" s="21" customFormat="1">
      <c r="A206" s="77" t="s">
        <v>2267</v>
      </c>
      <c r="B206" s="87" t="s">
        <v>2584</v>
      </c>
      <c r="C206" s="88">
        <v>3109</v>
      </c>
      <c r="D206" s="87" t="s">
        <v>999</v>
      </c>
      <c r="E206" s="107" t="str">
        <f>VLOOKUP($C206,'2024-25 School Level AAFTE'!$C$4:$L$2372,9,FALSE)</f>
        <v>Yes</v>
      </c>
      <c r="F206" s="95">
        <f>VLOOKUP($C206,'2024-25 School Level AAFTE'!$C$4:$J$2372,8,FALSE)</f>
        <v>1167.1300000000001</v>
      </c>
      <c r="G206" s="97">
        <f>IFERROR(IF(E206= "yes",VLOOKUP(C206,Summary!$B:$I,6,0),0),0)</f>
        <v>0</v>
      </c>
      <c r="H206" s="96">
        <f t="shared" si="51"/>
        <v>1167.1300000000001</v>
      </c>
      <c r="I206" s="154">
        <f>VLOOKUP($A206,'2025-26 Salary &amp; Benefits'!$A:$I,3,FALSE)</f>
        <v>1.18</v>
      </c>
      <c r="J206" s="154">
        <f>VLOOKUP($A206,'2025-26 Salary &amp; Benefits'!$A:$I,4,FALSE)</f>
        <v>1.18</v>
      </c>
      <c r="K206" s="141">
        <f t="shared" si="52"/>
        <v>1167.1300000000001</v>
      </c>
      <c r="L206" s="140">
        <f t="shared" si="53"/>
        <v>3.4239999999999999</v>
      </c>
      <c r="M206" s="142">
        <f>'2025-26 Salary &amp; Benefits'!$E$6</f>
        <v>78209</v>
      </c>
      <c r="N206" s="142">
        <f>'2025-26 Salary &amp; Benefits'!$F$6</f>
        <v>80164</v>
      </c>
      <c r="O206" s="9">
        <f t="shared" si="54"/>
        <v>315989.39</v>
      </c>
      <c r="P206" s="9">
        <f t="shared" si="55"/>
        <v>7898.820000000007</v>
      </c>
      <c r="Q206" s="9">
        <f>'2025-26 Salary &amp; Benefits'!G$6</f>
        <v>15997.68</v>
      </c>
      <c r="R206" s="143">
        <f>'2025-26 Salary &amp; Benefits'!H$6</f>
        <v>0.16020000000000001</v>
      </c>
      <c r="S206" s="143">
        <f>'2025-26 Salary &amp; Benefits'!I$6</f>
        <v>0.15390000000000001</v>
      </c>
      <c r="T206" s="9">
        <f t="shared" si="56"/>
        <v>106613.18</v>
      </c>
      <c r="U206" s="9">
        <f t="shared" si="57"/>
        <v>5398.14</v>
      </c>
      <c r="V206" s="9">
        <f t="shared" si="58"/>
        <v>830.77</v>
      </c>
      <c r="W206" s="9">
        <f t="shared" si="59"/>
        <v>6228.91</v>
      </c>
      <c r="X206" s="22">
        <f t="shared" si="60"/>
        <v>436730.3</v>
      </c>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row>
    <row r="207" spans="1:159" s="21" customFormat="1">
      <c r="A207" s="77" t="s">
        <v>2267</v>
      </c>
      <c r="B207" s="87" t="s">
        <v>2584</v>
      </c>
      <c r="C207" s="86">
        <v>3171</v>
      </c>
      <c r="D207" s="78" t="s">
        <v>1000</v>
      </c>
      <c r="E207" s="107" t="str">
        <f>VLOOKUP($C207,'2024-25 School Level AAFTE'!$C$4:$L$2372,9,FALSE)</f>
        <v>Yes</v>
      </c>
      <c r="F207" s="95">
        <f>VLOOKUP($C207,'2024-25 School Level AAFTE'!$C$4:$J$2372,8,FALSE)</f>
        <v>248.72</v>
      </c>
      <c r="G207" s="97">
        <f>IFERROR(IF(E207= "yes",VLOOKUP(C207,Summary!$B:$I,6,0),0),0)</f>
        <v>0</v>
      </c>
      <c r="H207" s="96">
        <f t="shared" si="51"/>
        <v>248.72</v>
      </c>
      <c r="I207" s="154">
        <f>VLOOKUP($A207,'2025-26 Salary &amp; Benefits'!$A:$I,3,FALSE)</f>
        <v>1.18</v>
      </c>
      <c r="J207" s="154">
        <f>VLOOKUP($A207,'2025-26 Salary &amp; Benefits'!$A:$I,4,FALSE)</f>
        <v>1.18</v>
      </c>
      <c r="K207" s="141">
        <f t="shared" si="52"/>
        <v>248.72</v>
      </c>
      <c r="L207" s="140">
        <f t="shared" si="53"/>
        <v>0.73</v>
      </c>
      <c r="M207" s="142">
        <f>'2025-26 Salary &amp; Benefits'!$E$6</f>
        <v>78209</v>
      </c>
      <c r="N207" s="142">
        <f>'2025-26 Salary &amp; Benefits'!$F$6</f>
        <v>80164</v>
      </c>
      <c r="O207" s="9">
        <f t="shared" si="54"/>
        <v>67369.23</v>
      </c>
      <c r="P207" s="9">
        <f t="shared" si="55"/>
        <v>1684.0400000000081</v>
      </c>
      <c r="Q207" s="9">
        <f>'2025-26 Salary &amp; Benefits'!G$6</f>
        <v>15997.68</v>
      </c>
      <c r="R207" s="143">
        <f>'2025-26 Salary &amp; Benefits'!H$6</f>
        <v>0.16020000000000001</v>
      </c>
      <c r="S207" s="143">
        <f>'2025-26 Salary &amp; Benefits'!I$6</f>
        <v>0.15390000000000001</v>
      </c>
      <c r="T207" s="9">
        <f t="shared" si="56"/>
        <v>22730.03</v>
      </c>
      <c r="U207" s="9">
        <f t="shared" si="57"/>
        <v>1150.8900000000001</v>
      </c>
      <c r="V207" s="9">
        <f t="shared" si="58"/>
        <v>177.12</v>
      </c>
      <c r="W207" s="9">
        <f t="shared" si="59"/>
        <v>1328.0100000000002</v>
      </c>
      <c r="X207" s="22">
        <f t="shared" si="60"/>
        <v>93111.31</v>
      </c>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row>
    <row r="208" spans="1:159" s="21" customFormat="1">
      <c r="A208" s="77" t="s">
        <v>2267</v>
      </c>
      <c r="B208" s="87" t="s">
        <v>2584</v>
      </c>
      <c r="C208" s="88">
        <v>3641</v>
      </c>
      <c r="D208" s="87" t="s">
        <v>1001</v>
      </c>
      <c r="E208" s="107" t="str">
        <f>VLOOKUP($C208,'2024-25 School Level AAFTE'!$C$4:$L$2372,9,FALSE)</f>
        <v>Yes</v>
      </c>
      <c r="F208" s="95">
        <f>VLOOKUP($C208,'2024-25 School Level AAFTE'!$C$4:$J$2372,8,FALSE)</f>
        <v>484.78</v>
      </c>
      <c r="G208" s="97">
        <f>IFERROR(IF(E208= "yes",VLOOKUP(C208,Summary!$B:$I,6,0),0),0)</f>
        <v>0</v>
      </c>
      <c r="H208" s="96">
        <f t="shared" si="51"/>
        <v>484.78</v>
      </c>
      <c r="I208" s="154">
        <f>VLOOKUP($A208,'2025-26 Salary &amp; Benefits'!$A:$I,3,FALSE)</f>
        <v>1.18</v>
      </c>
      <c r="J208" s="154">
        <f>VLOOKUP($A208,'2025-26 Salary &amp; Benefits'!$A:$I,4,FALSE)</f>
        <v>1.18</v>
      </c>
      <c r="K208" s="141">
        <f t="shared" si="52"/>
        <v>484.78</v>
      </c>
      <c r="L208" s="140">
        <f t="shared" si="53"/>
        <v>1.4219999999999999</v>
      </c>
      <c r="M208" s="142">
        <f>'2025-26 Salary &amp; Benefits'!$E$6</f>
        <v>78209</v>
      </c>
      <c r="N208" s="142">
        <f>'2025-26 Salary &amp; Benefits'!$F$6</f>
        <v>80164</v>
      </c>
      <c r="O208" s="9">
        <f t="shared" si="54"/>
        <v>131231.57</v>
      </c>
      <c r="P208" s="9">
        <f t="shared" si="55"/>
        <v>3280.4199999999837</v>
      </c>
      <c r="Q208" s="9">
        <f>'2025-26 Salary &amp; Benefits'!G$6</f>
        <v>15997.68</v>
      </c>
      <c r="R208" s="143">
        <f>'2025-26 Salary &amp; Benefits'!H$6</f>
        <v>0.16020000000000001</v>
      </c>
      <c r="S208" s="143">
        <f>'2025-26 Salary &amp; Benefits'!I$6</f>
        <v>0.15390000000000001</v>
      </c>
      <c r="T208" s="9">
        <f t="shared" si="56"/>
        <v>44276.86</v>
      </c>
      <c r="U208" s="9">
        <f t="shared" si="57"/>
        <v>2241.87</v>
      </c>
      <c r="V208" s="9">
        <f t="shared" si="58"/>
        <v>345.02</v>
      </c>
      <c r="W208" s="9">
        <f t="shared" si="59"/>
        <v>2586.89</v>
      </c>
      <c r="X208" s="22">
        <f t="shared" si="60"/>
        <v>181375.74</v>
      </c>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row>
    <row r="209" spans="1:159" s="21" customFormat="1">
      <c r="A209" s="77" t="s">
        <v>2267</v>
      </c>
      <c r="B209" s="87" t="s">
        <v>2584</v>
      </c>
      <c r="C209" s="88">
        <v>4038</v>
      </c>
      <c r="D209" s="87" t="s">
        <v>2514</v>
      </c>
      <c r="E209" s="107" t="str">
        <f>VLOOKUP($C209,'2024-25 School Level AAFTE'!$C$4:$L$2372,9,FALSE)</f>
        <v>No</v>
      </c>
      <c r="F209" s="95">
        <f>VLOOKUP($C209,'2024-25 School Level AAFTE'!$C$4:$J$2372,8,FALSE)</f>
        <v>269.36</v>
      </c>
      <c r="G209" s="97">
        <f>IFERROR(IF(E209= "yes",VLOOKUP(C209,Summary!$B:$I,6,0),0),0)</f>
        <v>0</v>
      </c>
      <c r="H209" s="96">
        <f t="shared" si="51"/>
        <v>0</v>
      </c>
      <c r="I209" s="154">
        <f>VLOOKUP($A209,'2025-26 Salary &amp; Benefits'!$A:$I,3,FALSE)</f>
        <v>1.18</v>
      </c>
      <c r="J209" s="154">
        <f>VLOOKUP($A209,'2025-26 Salary &amp; Benefits'!$A:$I,4,FALSE)</f>
        <v>1.18</v>
      </c>
      <c r="K209" s="141">
        <f t="shared" si="52"/>
        <v>0</v>
      </c>
      <c r="L209" s="140">
        <f t="shared" si="53"/>
        <v>0</v>
      </c>
      <c r="M209" s="142">
        <f>'2025-26 Salary &amp; Benefits'!$E$6</f>
        <v>78209</v>
      </c>
      <c r="N209" s="142">
        <f>'2025-26 Salary &amp; Benefits'!$F$6</f>
        <v>80164</v>
      </c>
      <c r="O209" s="9">
        <f t="shared" si="54"/>
        <v>0</v>
      </c>
      <c r="P209" s="9">
        <f t="shared" si="55"/>
        <v>0</v>
      </c>
      <c r="Q209" s="9">
        <f>'2025-26 Salary &amp; Benefits'!G$6</f>
        <v>15997.68</v>
      </c>
      <c r="R209" s="143">
        <f>'2025-26 Salary &amp; Benefits'!H$6</f>
        <v>0.16020000000000001</v>
      </c>
      <c r="S209" s="143">
        <f>'2025-26 Salary &amp; Benefits'!I$6</f>
        <v>0.15390000000000001</v>
      </c>
      <c r="T209" s="9">
        <f t="shared" si="56"/>
        <v>0</v>
      </c>
      <c r="U209" s="9">
        <f t="shared" si="57"/>
        <v>0</v>
      </c>
      <c r="V209" s="9">
        <f t="shared" si="58"/>
        <v>0</v>
      </c>
      <c r="W209" s="9">
        <f t="shared" si="59"/>
        <v>0</v>
      </c>
      <c r="X209" s="22">
        <f t="shared" si="60"/>
        <v>0</v>
      </c>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row>
    <row r="210" spans="1:159" s="21" customFormat="1">
      <c r="A210" s="77" t="s">
        <v>2267</v>
      </c>
      <c r="B210" s="87" t="s">
        <v>2584</v>
      </c>
      <c r="C210" s="88">
        <v>4421</v>
      </c>
      <c r="D210" s="87" t="s">
        <v>1002</v>
      </c>
      <c r="E210" s="107" t="str">
        <f>VLOOKUP($C210,'2024-25 School Level AAFTE'!$C$4:$L$2372,9,FALSE)</f>
        <v>No</v>
      </c>
      <c r="F210" s="95">
        <f>VLOOKUP($C210,'2024-25 School Level AAFTE'!$C$4:$J$2372,8,FALSE)</f>
        <v>336.11</v>
      </c>
      <c r="G210" s="97">
        <f>IFERROR(IF(E210= "yes",VLOOKUP(C210,Summary!$B:$I,6,0),0),0)</f>
        <v>0</v>
      </c>
      <c r="H210" s="96">
        <f t="shared" si="51"/>
        <v>0</v>
      </c>
      <c r="I210" s="154">
        <f>VLOOKUP($A210,'2025-26 Salary &amp; Benefits'!$A:$I,3,FALSE)</f>
        <v>1.18</v>
      </c>
      <c r="J210" s="154">
        <f>VLOOKUP($A210,'2025-26 Salary &amp; Benefits'!$A:$I,4,FALSE)</f>
        <v>1.18</v>
      </c>
      <c r="K210" s="141">
        <f t="shared" si="52"/>
        <v>0</v>
      </c>
      <c r="L210" s="140">
        <f t="shared" si="53"/>
        <v>0</v>
      </c>
      <c r="M210" s="142">
        <f>'2025-26 Salary &amp; Benefits'!$E$6</f>
        <v>78209</v>
      </c>
      <c r="N210" s="142">
        <f>'2025-26 Salary &amp; Benefits'!$F$6</f>
        <v>80164</v>
      </c>
      <c r="O210" s="9">
        <f t="shared" si="54"/>
        <v>0</v>
      </c>
      <c r="P210" s="9">
        <f t="shared" si="55"/>
        <v>0</v>
      </c>
      <c r="Q210" s="9">
        <f>'2025-26 Salary &amp; Benefits'!G$6</f>
        <v>15997.68</v>
      </c>
      <c r="R210" s="143">
        <f>'2025-26 Salary &amp; Benefits'!H$6</f>
        <v>0.16020000000000001</v>
      </c>
      <c r="S210" s="143">
        <f>'2025-26 Salary &amp; Benefits'!I$6</f>
        <v>0.15390000000000001</v>
      </c>
      <c r="T210" s="9">
        <f t="shared" si="56"/>
        <v>0</v>
      </c>
      <c r="U210" s="9">
        <f t="shared" si="57"/>
        <v>0</v>
      </c>
      <c r="V210" s="9">
        <f t="shared" si="58"/>
        <v>0</v>
      </c>
      <c r="W210" s="9">
        <f t="shared" si="59"/>
        <v>0</v>
      </c>
      <c r="X210" s="22">
        <f t="shared" si="60"/>
        <v>0</v>
      </c>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row>
    <row r="211" spans="1:159" s="21" customFormat="1">
      <c r="A211" s="77" t="s">
        <v>2267</v>
      </c>
      <c r="B211" s="87" t="s">
        <v>2584</v>
      </c>
      <c r="C211" s="88">
        <v>4441</v>
      </c>
      <c r="D211" s="87" t="s">
        <v>1003</v>
      </c>
      <c r="E211" s="107" t="str">
        <f>VLOOKUP($C211,'2024-25 School Level AAFTE'!$C$4:$L$2372,9,FALSE)</f>
        <v>Yes</v>
      </c>
      <c r="F211" s="95">
        <f>VLOOKUP($C211,'2024-25 School Level AAFTE'!$C$4:$J$2372,8,FALSE)</f>
        <v>845.81</v>
      </c>
      <c r="G211" s="97">
        <f>IFERROR(IF(E211= "yes",VLOOKUP(C211,Summary!$B:$I,6,0),0),0)</f>
        <v>0</v>
      </c>
      <c r="H211" s="96">
        <f t="shared" si="51"/>
        <v>845.81</v>
      </c>
      <c r="I211" s="154">
        <f>VLOOKUP($A211,'2025-26 Salary &amp; Benefits'!$A:$I,3,FALSE)</f>
        <v>1.18</v>
      </c>
      <c r="J211" s="154">
        <f>VLOOKUP($A211,'2025-26 Salary &amp; Benefits'!$A:$I,4,FALSE)</f>
        <v>1.18</v>
      </c>
      <c r="K211" s="141">
        <f t="shared" si="52"/>
        <v>845.81</v>
      </c>
      <c r="L211" s="140">
        <f t="shared" si="53"/>
        <v>2.4809999999999999</v>
      </c>
      <c r="M211" s="142">
        <f>'2025-26 Salary &amp; Benefits'!$E$6</f>
        <v>78209</v>
      </c>
      <c r="N211" s="142">
        <f>'2025-26 Salary &amp; Benefits'!$F$6</f>
        <v>80164</v>
      </c>
      <c r="O211" s="9">
        <f t="shared" si="54"/>
        <v>228963.1</v>
      </c>
      <c r="P211" s="9">
        <f t="shared" si="55"/>
        <v>5723.4199999999837</v>
      </c>
      <c r="Q211" s="9">
        <f>'2025-26 Salary &amp; Benefits'!G$6</f>
        <v>15997.68</v>
      </c>
      <c r="R211" s="143">
        <f>'2025-26 Salary &amp; Benefits'!H$6</f>
        <v>0.16020000000000001</v>
      </c>
      <c r="S211" s="143">
        <f>'2025-26 Salary &amp; Benefits'!I$6</f>
        <v>0.15390000000000001</v>
      </c>
      <c r="T211" s="9">
        <f t="shared" si="56"/>
        <v>77250.97</v>
      </c>
      <c r="U211" s="9">
        <f t="shared" si="57"/>
        <v>3911.44</v>
      </c>
      <c r="V211" s="9">
        <f t="shared" si="58"/>
        <v>601.97</v>
      </c>
      <c r="W211" s="9">
        <f t="shared" si="59"/>
        <v>4513.41</v>
      </c>
      <c r="X211" s="22">
        <f t="shared" si="60"/>
        <v>316450.89999999997</v>
      </c>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row>
    <row r="212" spans="1:159" s="21" customFormat="1">
      <c r="A212" s="77" t="s">
        <v>2267</v>
      </c>
      <c r="B212" s="87" t="s">
        <v>2584</v>
      </c>
      <c r="C212" s="88">
        <v>5161</v>
      </c>
      <c r="D212" s="87" t="s">
        <v>27</v>
      </c>
      <c r="E212" s="107" t="str">
        <f>VLOOKUP($C212,'2024-25 School Level AAFTE'!$C$4:$L$2372,9,FALSE)</f>
        <v>Yes</v>
      </c>
      <c r="F212" s="95">
        <f>VLOOKUP($C212,'2024-25 School Level AAFTE'!$C$4:$J$2372,8,FALSE)</f>
        <v>0</v>
      </c>
      <c r="G212" s="97">
        <f>IFERROR(IF(E212= "yes",VLOOKUP(C212,Summary!$B:$I,6,0),0),0)</f>
        <v>0</v>
      </c>
      <c r="H212" s="96">
        <f t="shared" si="51"/>
        <v>0</v>
      </c>
      <c r="I212" s="154">
        <f>VLOOKUP($A212,'2025-26 Salary &amp; Benefits'!$A:$I,3,FALSE)</f>
        <v>1.18</v>
      </c>
      <c r="J212" s="154">
        <f>VLOOKUP($A212,'2025-26 Salary &amp; Benefits'!$A:$I,4,FALSE)</f>
        <v>1.18</v>
      </c>
      <c r="K212" s="141">
        <f t="shared" si="52"/>
        <v>0</v>
      </c>
      <c r="L212" s="140">
        <f t="shared" si="53"/>
        <v>0</v>
      </c>
      <c r="M212" s="142">
        <f>'2025-26 Salary &amp; Benefits'!$E$6</f>
        <v>78209</v>
      </c>
      <c r="N212" s="142">
        <f>'2025-26 Salary &amp; Benefits'!$F$6</f>
        <v>80164</v>
      </c>
      <c r="O212" s="9">
        <f t="shared" si="54"/>
        <v>0</v>
      </c>
      <c r="P212" s="9">
        <f t="shared" si="55"/>
        <v>0</v>
      </c>
      <c r="Q212" s="9">
        <f>'2025-26 Salary &amp; Benefits'!G$6</f>
        <v>15997.68</v>
      </c>
      <c r="R212" s="143">
        <f>'2025-26 Salary &amp; Benefits'!H$6</f>
        <v>0.16020000000000001</v>
      </c>
      <c r="S212" s="143">
        <f>'2025-26 Salary &amp; Benefits'!I$6</f>
        <v>0.15390000000000001</v>
      </c>
      <c r="T212" s="9">
        <f t="shared" si="56"/>
        <v>0</v>
      </c>
      <c r="U212" s="9">
        <f t="shared" si="57"/>
        <v>0</v>
      </c>
      <c r="V212" s="9">
        <f t="shared" si="58"/>
        <v>0</v>
      </c>
      <c r="W212" s="9">
        <f t="shared" si="59"/>
        <v>0</v>
      </c>
      <c r="X212" s="22">
        <f t="shared" si="60"/>
        <v>0</v>
      </c>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row>
    <row r="213" spans="1:159" s="21" customFormat="1">
      <c r="A213" s="77" t="s">
        <v>2320</v>
      </c>
      <c r="B213" s="87" t="s">
        <v>2585</v>
      </c>
      <c r="C213" s="88">
        <v>2800</v>
      </c>
      <c r="D213" s="87" t="s">
        <v>1214</v>
      </c>
      <c r="E213" s="107" t="str">
        <f>VLOOKUP($C213,'2024-25 School Level AAFTE'!$C$4:$L$2372,9,FALSE)</f>
        <v>Yes</v>
      </c>
      <c r="F213" s="95">
        <f>VLOOKUP($C213,'2024-25 School Level AAFTE'!$C$4:$J$2372,8,FALSE)</f>
        <v>341.29999999999995</v>
      </c>
      <c r="G213" s="97">
        <f>IFERROR(IF(E213= "yes",VLOOKUP(C213,Summary!$B:$I,6,0),0),0)</f>
        <v>0</v>
      </c>
      <c r="H213" s="96">
        <f t="shared" si="51"/>
        <v>341.29999999999995</v>
      </c>
      <c r="I213" s="154">
        <f>VLOOKUP($A213,'2025-26 Salary &amp; Benefits'!$A:$I,3,FALSE)</f>
        <v>1</v>
      </c>
      <c r="J213" s="154">
        <f>VLOOKUP($A213,'2025-26 Salary &amp; Benefits'!$A:$I,4,FALSE)</f>
        <v>1</v>
      </c>
      <c r="K213" s="141">
        <f t="shared" si="52"/>
        <v>341.29999999999995</v>
      </c>
      <c r="L213" s="140">
        <f t="shared" si="53"/>
        <v>1.0009999999999999</v>
      </c>
      <c r="M213" s="142">
        <f>'2025-26 Salary &amp; Benefits'!$E$6</f>
        <v>78209</v>
      </c>
      <c r="N213" s="142">
        <f>'2025-26 Salary &amp; Benefits'!$F$6</f>
        <v>80164</v>
      </c>
      <c r="O213" s="9">
        <f t="shared" si="54"/>
        <v>78287.210000000006</v>
      </c>
      <c r="P213" s="9">
        <f t="shared" si="55"/>
        <v>1956.9499999999971</v>
      </c>
      <c r="Q213" s="9">
        <f>'2025-26 Salary &amp; Benefits'!G$6</f>
        <v>15997.68</v>
      </c>
      <c r="R213" s="143">
        <f>'2025-26 Salary &amp; Benefits'!H$6</f>
        <v>0.16020000000000001</v>
      </c>
      <c r="S213" s="143">
        <f>'2025-26 Salary &amp; Benefits'!I$6</f>
        <v>0.15390000000000001</v>
      </c>
      <c r="T213" s="9">
        <f t="shared" si="56"/>
        <v>28856.46</v>
      </c>
      <c r="U213" s="9">
        <f t="shared" si="57"/>
        <v>1337.4</v>
      </c>
      <c r="V213" s="9">
        <f t="shared" si="58"/>
        <v>205.83</v>
      </c>
      <c r="W213" s="9">
        <f t="shared" si="59"/>
        <v>1543.23</v>
      </c>
      <c r="X213" s="22">
        <f t="shared" si="60"/>
        <v>110643.85</v>
      </c>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row>
    <row r="214" spans="1:159" s="21" customFormat="1">
      <c r="A214" s="77" t="s">
        <v>2320</v>
      </c>
      <c r="B214" s="87" t="s">
        <v>2585</v>
      </c>
      <c r="C214" s="88">
        <v>3293</v>
      </c>
      <c r="D214" s="87" t="s">
        <v>1215</v>
      </c>
      <c r="E214" s="107" t="str">
        <f>VLOOKUP($C214,'2024-25 School Level AAFTE'!$C$4:$L$2372,9,FALSE)</f>
        <v>Yes</v>
      </c>
      <c r="F214" s="95">
        <f>VLOOKUP($C214,'2024-25 School Level AAFTE'!$C$4:$J$2372,8,FALSE)</f>
        <v>405.41</v>
      </c>
      <c r="G214" s="97">
        <f>IFERROR(IF(E214= "yes",VLOOKUP(C214,Summary!$B:$I,6,0),0),0)</f>
        <v>0</v>
      </c>
      <c r="H214" s="96">
        <f t="shared" si="51"/>
        <v>405.41</v>
      </c>
      <c r="I214" s="154">
        <f>VLOOKUP($A214,'2025-26 Salary &amp; Benefits'!$A:$I,3,FALSE)</f>
        <v>1</v>
      </c>
      <c r="J214" s="154">
        <f>VLOOKUP($A214,'2025-26 Salary &amp; Benefits'!$A:$I,4,FALSE)</f>
        <v>1</v>
      </c>
      <c r="K214" s="141">
        <f t="shared" si="52"/>
        <v>405.41</v>
      </c>
      <c r="L214" s="140">
        <f t="shared" si="53"/>
        <v>1.1890000000000001</v>
      </c>
      <c r="M214" s="142">
        <f>'2025-26 Salary &amp; Benefits'!$E$6</f>
        <v>78209</v>
      </c>
      <c r="N214" s="142">
        <f>'2025-26 Salary &amp; Benefits'!$F$6</f>
        <v>80164</v>
      </c>
      <c r="O214" s="9">
        <f t="shared" si="54"/>
        <v>92990.5</v>
      </c>
      <c r="P214" s="9">
        <f t="shared" si="55"/>
        <v>2324.5</v>
      </c>
      <c r="Q214" s="9">
        <f>'2025-26 Salary &amp; Benefits'!G$6</f>
        <v>15997.68</v>
      </c>
      <c r="R214" s="143">
        <f>'2025-26 Salary &amp; Benefits'!H$6</f>
        <v>0.16020000000000001</v>
      </c>
      <c r="S214" s="143">
        <f>'2025-26 Salary &amp; Benefits'!I$6</f>
        <v>0.15390000000000001</v>
      </c>
      <c r="T214" s="9">
        <f t="shared" si="56"/>
        <v>34276.06</v>
      </c>
      <c r="U214" s="9">
        <f t="shared" si="57"/>
        <v>1588.58</v>
      </c>
      <c r="V214" s="9">
        <f t="shared" si="58"/>
        <v>244.48</v>
      </c>
      <c r="W214" s="9">
        <f t="shared" si="59"/>
        <v>1833.06</v>
      </c>
      <c r="X214" s="22">
        <f t="shared" si="60"/>
        <v>131424.12</v>
      </c>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row>
    <row r="215" spans="1:159" s="21" customFormat="1">
      <c r="A215" s="77" t="s">
        <v>2320</v>
      </c>
      <c r="B215" s="87" t="s">
        <v>2585</v>
      </c>
      <c r="C215" s="88">
        <v>4223</v>
      </c>
      <c r="D215" s="87" t="s">
        <v>1216</v>
      </c>
      <c r="E215" s="107" t="str">
        <f>VLOOKUP($C215,'2024-25 School Level AAFTE'!$C$4:$L$2372,9,FALSE)</f>
        <v>Yes</v>
      </c>
      <c r="F215" s="95">
        <f>VLOOKUP($C215,'2024-25 School Level AAFTE'!$C$4:$J$2372,8,FALSE)</f>
        <v>219.55</v>
      </c>
      <c r="G215" s="97">
        <f>IFERROR(IF(E215= "yes",VLOOKUP(C215,Summary!$B:$I,6,0),0),0)</f>
        <v>0</v>
      </c>
      <c r="H215" s="96">
        <f t="shared" si="51"/>
        <v>219.55</v>
      </c>
      <c r="I215" s="154">
        <f>VLOOKUP($A215,'2025-26 Salary &amp; Benefits'!$A:$I,3,FALSE)</f>
        <v>1</v>
      </c>
      <c r="J215" s="154">
        <f>VLOOKUP($A215,'2025-26 Salary &amp; Benefits'!$A:$I,4,FALSE)</f>
        <v>1</v>
      </c>
      <c r="K215" s="141">
        <f t="shared" si="52"/>
        <v>219.55</v>
      </c>
      <c r="L215" s="140">
        <f t="shared" si="53"/>
        <v>0.64400000000000002</v>
      </c>
      <c r="M215" s="142">
        <f>'2025-26 Salary &amp; Benefits'!$E$6</f>
        <v>78209</v>
      </c>
      <c r="N215" s="142">
        <f>'2025-26 Salary &amp; Benefits'!$F$6</f>
        <v>80164</v>
      </c>
      <c r="O215" s="9">
        <f t="shared" si="54"/>
        <v>50366.6</v>
      </c>
      <c r="P215" s="9">
        <f t="shared" si="55"/>
        <v>1259.0200000000041</v>
      </c>
      <c r="Q215" s="9">
        <f>'2025-26 Salary &amp; Benefits'!G$6</f>
        <v>15997.68</v>
      </c>
      <c r="R215" s="143">
        <f>'2025-26 Salary &amp; Benefits'!H$6</f>
        <v>0.16020000000000001</v>
      </c>
      <c r="S215" s="143">
        <f>'2025-26 Salary &amp; Benefits'!I$6</f>
        <v>0.15390000000000001</v>
      </c>
      <c r="T215" s="9">
        <f t="shared" si="56"/>
        <v>18565</v>
      </c>
      <c r="U215" s="9">
        <f t="shared" si="57"/>
        <v>860.43</v>
      </c>
      <c r="V215" s="9">
        <f t="shared" si="58"/>
        <v>132.41999999999999</v>
      </c>
      <c r="W215" s="9">
        <f t="shared" si="59"/>
        <v>992.84999999999991</v>
      </c>
      <c r="X215" s="22">
        <f t="shared" si="60"/>
        <v>71183.470000000016</v>
      </c>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row>
    <row r="216" spans="1:159" s="21" customFormat="1">
      <c r="A216" s="77" t="s">
        <v>2320</v>
      </c>
      <c r="B216" s="87" t="s">
        <v>2585</v>
      </c>
      <c r="C216" s="88">
        <v>5272</v>
      </c>
      <c r="D216" s="87" t="s">
        <v>1217</v>
      </c>
      <c r="E216" s="107" t="str">
        <f>VLOOKUP($C216,'2024-25 School Level AAFTE'!$C$4:$L$2372,9,FALSE)</f>
        <v>Yes</v>
      </c>
      <c r="F216" s="95">
        <f>VLOOKUP($C216,'2024-25 School Level AAFTE'!$C$4:$J$2372,8,FALSE)</f>
        <v>13.92</v>
      </c>
      <c r="G216" s="97">
        <f>IFERROR(IF(E216= "yes",VLOOKUP(C216,Summary!$B:$I,6,0),0),0)</f>
        <v>0</v>
      </c>
      <c r="H216" s="96">
        <f t="shared" si="51"/>
        <v>13.92</v>
      </c>
      <c r="I216" s="154">
        <f>VLOOKUP($A216,'2025-26 Salary &amp; Benefits'!$A:$I,3,FALSE)</f>
        <v>1</v>
      </c>
      <c r="J216" s="154">
        <f>VLOOKUP($A216,'2025-26 Salary &amp; Benefits'!$A:$I,4,FALSE)</f>
        <v>1</v>
      </c>
      <c r="K216" s="141">
        <f t="shared" si="52"/>
        <v>13.92</v>
      </c>
      <c r="L216" s="140">
        <f t="shared" si="53"/>
        <v>4.1000000000000002E-2</v>
      </c>
      <c r="M216" s="142">
        <f>'2025-26 Salary &amp; Benefits'!$E$6</f>
        <v>78209</v>
      </c>
      <c r="N216" s="142">
        <f>'2025-26 Salary &amp; Benefits'!$F$6</f>
        <v>80164</v>
      </c>
      <c r="O216" s="9">
        <f t="shared" si="54"/>
        <v>3206.57</v>
      </c>
      <c r="P216" s="9">
        <f t="shared" si="55"/>
        <v>80.149999999999636</v>
      </c>
      <c r="Q216" s="9">
        <f>'2025-26 Salary &amp; Benefits'!G$6</f>
        <v>15997.68</v>
      </c>
      <c r="R216" s="143">
        <f>'2025-26 Salary &amp; Benefits'!H$6</f>
        <v>0.16020000000000001</v>
      </c>
      <c r="S216" s="143">
        <f>'2025-26 Salary &amp; Benefits'!I$6</f>
        <v>0.15390000000000001</v>
      </c>
      <c r="T216" s="9">
        <f t="shared" si="56"/>
        <v>1181.93</v>
      </c>
      <c r="U216" s="9">
        <f t="shared" si="57"/>
        <v>54.78</v>
      </c>
      <c r="V216" s="9">
        <f t="shared" si="58"/>
        <v>8.43</v>
      </c>
      <c r="W216" s="9">
        <f t="shared" si="59"/>
        <v>63.21</v>
      </c>
      <c r="X216" s="22">
        <f t="shared" si="60"/>
        <v>4531.8599999999997</v>
      </c>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row>
    <row r="217" spans="1:159" s="21" customFormat="1">
      <c r="A217" s="77" t="s">
        <v>2199</v>
      </c>
      <c r="B217" s="87" t="s">
        <v>2586</v>
      </c>
      <c r="C217" s="88">
        <v>1900</v>
      </c>
      <c r="D217" s="87" t="s">
        <v>333</v>
      </c>
      <c r="E217" s="107" t="str">
        <f>VLOOKUP($C217,'2024-25 School Level AAFTE'!$C$4:$L$2372,9,FALSE)</f>
        <v>Yes</v>
      </c>
      <c r="F217" s="95">
        <f>VLOOKUP($C217,'2024-25 School Level AAFTE'!$C$4:$J$2372,8,FALSE)</f>
        <v>30.11</v>
      </c>
      <c r="G217" s="97">
        <f>IFERROR(IF(E217= "yes",VLOOKUP(C217,Summary!$B:$I,6,0),0),0)</f>
        <v>0</v>
      </c>
      <c r="H217" s="96">
        <f t="shared" si="51"/>
        <v>30.11</v>
      </c>
      <c r="I217" s="154">
        <f>VLOOKUP($A217,'2025-26 Salary &amp; Benefits'!$A:$I,3,FALSE)</f>
        <v>1</v>
      </c>
      <c r="J217" s="154">
        <f>VLOOKUP($A217,'2025-26 Salary &amp; Benefits'!$A:$I,4,FALSE)</f>
        <v>1</v>
      </c>
      <c r="K217" s="141">
        <f t="shared" si="52"/>
        <v>30.11</v>
      </c>
      <c r="L217" s="140">
        <f t="shared" si="53"/>
        <v>8.7999999999999995E-2</v>
      </c>
      <c r="M217" s="142">
        <f>'2025-26 Salary &amp; Benefits'!$E$6</f>
        <v>78209</v>
      </c>
      <c r="N217" s="142">
        <f>'2025-26 Salary &amp; Benefits'!$F$6</f>
        <v>80164</v>
      </c>
      <c r="O217" s="9">
        <f t="shared" si="54"/>
        <v>6882.39</v>
      </c>
      <c r="P217" s="9">
        <f t="shared" si="55"/>
        <v>172.03999999999996</v>
      </c>
      <c r="Q217" s="9">
        <f>'2025-26 Salary &amp; Benefits'!G$6</f>
        <v>15997.68</v>
      </c>
      <c r="R217" s="143">
        <f>'2025-26 Salary &amp; Benefits'!H$6</f>
        <v>0.16020000000000001</v>
      </c>
      <c r="S217" s="143">
        <f>'2025-26 Salary &amp; Benefits'!I$6</f>
        <v>0.15390000000000001</v>
      </c>
      <c r="T217" s="9">
        <f t="shared" si="56"/>
        <v>2536.83</v>
      </c>
      <c r="U217" s="9">
        <f t="shared" si="57"/>
        <v>117.57</v>
      </c>
      <c r="V217" s="9">
        <f t="shared" si="58"/>
        <v>18.09</v>
      </c>
      <c r="W217" s="9">
        <f t="shared" si="59"/>
        <v>135.66</v>
      </c>
      <c r="X217" s="22">
        <f t="shared" si="60"/>
        <v>9726.9200000000019</v>
      </c>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row>
    <row r="218" spans="1:159" s="21" customFormat="1">
      <c r="A218" s="77" t="s">
        <v>2199</v>
      </c>
      <c r="B218" s="87" t="s">
        <v>2586</v>
      </c>
      <c r="C218" s="88">
        <v>2562</v>
      </c>
      <c r="D218" s="87" t="s">
        <v>334</v>
      </c>
      <c r="E218" s="107" t="str">
        <f>VLOOKUP($C218,'2024-25 School Level AAFTE'!$C$4:$L$2372,9,FALSE)</f>
        <v>Yes</v>
      </c>
      <c r="F218" s="95">
        <f>VLOOKUP($C218,'2024-25 School Level AAFTE'!$C$4:$J$2372,8,FALSE)</f>
        <v>335.71</v>
      </c>
      <c r="G218" s="97">
        <f>IFERROR(IF(E218= "yes",VLOOKUP(C218,Summary!$B:$I,6,0),0),0)</f>
        <v>0</v>
      </c>
      <c r="H218" s="96">
        <f t="shared" si="51"/>
        <v>335.71</v>
      </c>
      <c r="I218" s="154">
        <f>VLOOKUP($A218,'2025-26 Salary &amp; Benefits'!$A:$I,3,FALSE)</f>
        <v>1</v>
      </c>
      <c r="J218" s="154">
        <f>VLOOKUP($A218,'2025-26 Salary &amp; Benefits'!$A:$I,4,FALSE)</f>
        <v>1</v>
      </c>
      <c r="K218" s="141">
        <f t="shared" si="52"/>
        <v>335.71</v>
      </c>
      <c r="L218" s="140">
        <f t="shared" si="53"/>
        <v>0.98499999999999999</v>
      </c>
      <c r="M218" s="142">
        <f>'2025-26 Salary &amp; Benefits'!$E$6</f>
        <v>78209</v>
      </c>
      <c r="N218" s="142">
        <f>'2025-26 Salary &amp; Benefits'!$F$6</f>
        <v>80164</v>
      </c>
      <c r="O218" s="9">
        <f t="shared" si="54"/>
        <v>77035.87</v>
      </c>
      <c r="P218" s="9">
        <f t="shared" si="55"/>
        <v>1925.6699999999983</v>
      </c>
      <c r="Q218" s="9">
        <f>'2025-26 Salary &amp; Benefits'!G$6</f>
        <v>15997.68</v>
      </c>
      <c r="R218" s="143">
        <f>'2025-26 Salary &amp; Benefits'!H$6</f>
        <v>0.16020000000000001</v>
      </c>
      <c r="S218" s="143">
        <f>'2025-26 Salary &amp; Benefits'!I$6</f>
        <v>0.15390000000000001</v>
      </c>
      <c r="T218" s="9">
        <f t="shared" si="56"/>
        <v>28395.22</v>
      </c>
      <c r="U218" s="9">
        <f t="shared" si="57"/>
        <v>1316.03</v>
      </c>
      <c r="V218" s="9">
        <f t="shared" si="58"/>
        <v>202.54</v>
      </c>
      <c r="W218" s="9">
        <f t="shared" si="59"/>
        <v>1518.57</v>
      </c>
      <c r="X218" s="22">
        <f t="shared" si="60"/>
        <v>108875.33</v>
      </c>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row>
    <row r="219" spans="1:159" s="21" customFormat="1">
      <c r="A219" s="77" t="s">
        <v>2199</v>
      </c>
      <c r="B219" s="87" t="s">
        <v>2586</v>
      </c>
      <c r="C219" s="88">
        <v>2788</v>
      </c>
      <c r="D219" s="87" t="s">
        <v>335</v>
      </c>
      <c r="E219" s="107" t="str">
        <f>VLOOKUP($C219,'2024-25 School Level AAFTE'!$C$4:$L$2372,9,FALSE)</f>
        <v>Yes</v>
      </c>
      <c r="F219" s="95">
        <f>VLOOKUP($C219,'2024-25 School Level AAFTE'!$C$4:$J$2372,8,FALSE)</f>
        <v>231.47</v>
      </c>
      <c r="G219" s="97">
        <f>IFERROR(IF(E219= "yes",VLOOKUP(C219,Summary!$B:$I,6,0),0),0)</f>
        <v>0</v>
      </c>
      <c r="H219" s="96">
        <f t="shared" si="51"/>
        <v>231.47</v>
      </c>
      <c r="I219" s="154">
        <f>VLOOKUP($A219,'2025-26 Salary &amp; Benefits'!$A:$I,3,FALSE)</f>
        <v>1</v>
      </c>
      <c r="J219" s="154">
        <f>VLOOKUP($A219,'2025-26 Salary &amp; Benefits'!$A:$I,4,FALSE)</f>
        <v>1</v>
      </c>
      <c r="K219" s="141">
        <f t="shared" si="52"/>
        <v>231.47</v>
      </c>
      <c r="L219" s="140">
        <f t="shared" si="53"/>
        <v>0.67900000000000005</v>
      </c>
      <c r="M219" s="142">
        <f>'2025-26 Salary &amp; Benefits'!$E$6</f>
        <v>78209</v>
      </c>
      <c r="N219" s="142">
        <f>'2025-26 Salary &amp; Benefits'!$F$6</f>
        <v>80164</v>
      </c>
      <c r="O219" s="9">
        <f t="shared" si="54"/>
        <v>53103.91</v>
      </c>
      <c r="P219" s="9">
        <f t="shared" si="55"/>
        <v>1327.4499999999971</v>
      </c>
      <c r="Q219" s="9">
        <f>'2025-26 Salary &amp; Benefits'!G$6</f>
        <v>15997.68</v>
      </c>
      <c r="R219" s="143">
        <f>'2025-26 Salary &amp; Benefits'!H$6</f>
        <v>0.16020000000000001</v>
      </c>
      <c r="S219" s="143">
        <f>'2025-26 Salary &amp; Benefits'!I$6</f>
        <v>0.15390000000000001</v>
      </c>
      <c r="T219" s="9">
        <f t="shared" si="56"/>
        <v>19573.97</v>
      </c>
      <c r="U219" s="9">
        <f t="shared" si="57"/>
        <v>907.19</v>
      </c>
      <c r="V219" s="9">
        <f t="shared" si="58"/>
        <v>139.62</v>
      </c>
      <c r="W219" s="9">
        <f t="shared" si="59"/>
        <v>1046.81</v>
      </c>
      <c r="X219" s="22">
        <f t="shared" si="60"/>
        <v>75052.14</v>
      </c>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row>
    <row r="220" spans="1:159" s="21" customFormat="1">
      <c r="A220" s="77" t="s">
        <v>2199</v>
      </c>
      <c r="B220" s="87" t="s">
        <v>2586</v>
      </c>
      <c r="C220" s="88">
        <v>4213</v>
      </c>
      <c r="D220" s="87" t="s">
        <v>336</v>
      </c>
      <c r="E220" s="107" t="str">
        <f>VLOOKUP($C220,'2024-25 School Level AAFTE'!$C$4:$L$2372,9,FALSE)</f>
        <v>Yes</v>
      </c>
      <c r="F220" s="95">
        <f>VLOOKUP($C220,'2024-25 School Level AAFTE'!$C$4:$J$2372,8,FALSE)</f>
        <v>152.78</v>
      </c>
      <c r="G220" s="97">
        <f>IFERROR(IF(E220= "yes",VLOOKUP(C220,Summary!$B:$I,6,0),0),0)</f>
        <v>0</v>
      </c>
      <c r="H220" s="96">
        <f t="shared" si="51"/>
        <v>152.78</v>
      </c>
      <c r="I220" s="154">
        <f>VLOOKUP($A220,'2025-26 Salary &amp; Benefits'!$A:$I,3,FALSE)</f>
        <v>1</v>
      </c>
      <c r="J220" s="154">
        <f>VLOOKUP($A220,'2025-26 Salary &amp; Benefits'!$A:$I,4,FALSE)</f>
        <v>1</v>
      </c>
      <c r="K220" s="141">
        <f t="shared" si="52"/>
        <v>152.78</v>
      </c>
      <c r="L220" s="140">
        <f t="shared" si="53"/>
        <v>0.44800000000000001</v>
      </c>
      <c r="M220" s="142">
        <f>'2025-26 Salary &amp; Benefits'!$E$6</f>
        <v>78209</v>
      </c>
      <c r="N220" s="142">
        <f>'2025-26 Salary &amp; Benefits'!$F$6</f>
        <v>80164</v>
      </c>
      <c r="O220" s="9">
        <f t="shared" si="54"/>
        <v>35037.629999999997</v>
      </c>
      <c r="P220" s="9">
        <f t="shared" si="55"/>
        <v>875.84000000000378</v>
      </c>
      <c r="Q220" s="9">
        <f>'2025-26 Salary &amp; Benefits'!G$6</f>
        <v>15997.68</v>
      </c>
      <c r="R220" s="143">
        <f>'2025-26 Salary &amp; Benefits'!H$6</f>
        <v>0.16020000000000001</v>
      </c>
      <c r="S220" s="143">
        <f>'2025-26 Salary &amp; Benefits'!I$6</f>
        <v>0.15390000000000001</v>
      </c>
      <c r="T220" s="9">
        <f t="shared" si="56"/>
        <v>12914.78</v>
      </c>
      <c r="U220" s="9">
        <f t="shared" si="57"/>
        <v>598.55999999999995</v>
      </c>
      <c r="V220" s="9">
        <f t="shared" si="58"/>
        <v>92.12</v>
      </c>
      <c r="W220" s="9">
        <f t="shared" si="59"/>
        <v>690.68</v>
      </c>
      <c r="X220" s="22">
        <f t="shared" si="60"/>
        <v>49518.93</v>
      </c>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row>
    <row r="221" spans="1:159" s="21" customFormat="1">
      <c r="A221" s="77" t="s">
        <v>2241</v>
      </c>
      <c r="B221" s="87" t="s">
        <v>2587</v>
      </c>
      <c r="C221" s="88">
        <v>2836</v>
      </c>
      <c r="D221" s="87" t="s">
        <v>524</v>
      </c>
      <c r="E221" s="107" t="str">
        <f>VLOOKUP($C221,'2024-25 School Level AAFTE'!$C$4:$L$2372,9,FALSE)</f>
        <v>Yes</v>
      </c>
      <c r="F221" s="95">
        <f>VLOOKUP($C221,'2024-25 School Level AAFTE'!$C$4:$J$2372,8,FALSE)</f>
        <v>71.56</v>
      </c>
      <c r="G221" s="97">
        <f>IFERROR(IF(E221= "yes",VLOOKUP(C221,Summary!$B:$I,6,0),0),0)</f>
        <v>0</v>
      </c>
      <c r="H221" s="96">
        <f t="shared" si="51"/>
        <v>71.56</v>
      </c>
      <c r="I221" s="154">
        <f>VLOOKUP($A221,'2025-26 Salary &amp; Benefits'!$A:$I,3,FALSE)</f>
        <v>1</v>
      </c>
      <c r="J221" s="154">
        <f>VLOOKUP($A221,'2025-26 Salary &amp; Benefits'!$A:$I,4,FALSE)</f>
        <v>1</v>
      </c>
      <c r="K221" s="141">
        <f t="shared" si="52"/>
        <v>71.56</v>
      </c>
      <c r="L221" s="140">
        <f t="shared" si="53"/>
        <v>0.21</v>
      </c>
      <c r="M221" s="142">
        <f>'2025-26 Salary &amp; Benefits'!$E$6</f>
        <v>78209</v>
      </c>
      <c r="N221" s="142">
        <f>'2025-26 Salary &amp; Benefits'!$F$6</f>
        <v>80164</v>
      </c>
      <c r="O221" s="9">
        <f t="shared" si="54"/>
        <v>16423.89</v>
      </c>
      <c r="P221" s="9">
        <f t="shared" si="55"/>
        <v>410.54999999999927</v>
      </c>
      <c r="Q221" s="9">
        <f>'2025-26 Salary &amp; Benefits'!G$6</f>
        <v>15997.68</v>
      </c>
      <c r="R221" s="143">
        <f>'2025-26 Salary &amp; Benefits'!H$6</f>
        <v>0.16020000000000001</v>
      </c>
      <c r="S221" s="143">
        <f>'2025-26 Salary &amp; Benefits'!I$6</f>
        <v>0.15390000000000001</v>
      </c>
      <c r="T221" s="9">
        <f t="shared" si="56"/>
        <v>6053.8</v>
      </c>
      <c r="U221" s="9">
        <f t="shared" si="57"/>
        <v>280.57</v>
      </c>
      <c r="V221" s="9">
        <f t="shared" si="58"/>
        <v>43.18</v>
      </c>
      <c r="W221" s="9">
        <f t="shared" si="59"/>
        <v>323.75</v>
      </c>
      <c r="X221" s="22">
        <f t="shared" si="60"/>
        <v>23211.989999999998</v>
      </c>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row>
    <row r="222" spans="1:159" s="21" customFormat="1">
      <c r="A222" s="77" t="s">
        <v>2355</v>
      </c>
      <c r="B222" s="87" t="s">
        <v>2588</v>
      </c>
      <c r="C222" s="88">
        <v>1928</v>
      </c>
      <c r="D222" s="87" t="s">
        <v>1465</v>
      </c>
      <c r="E222" s="107" t="str">
        <f>VLOOKUP($C222,'2024-25 School Level AAFTE'!$C$4:$L$2372,9,FALSE)</f>
        <v>Yes</v>
      </c>
      <c r="F222" s="95">
        <f>VLOOKUP($C222,'2024-25 School Level AAFTE'!$C$4:$J$2372,8,FALSE)</f>
        <v>14.86</v>
      </c>
      <c r="G222" s="97">
        <f>IFERROR(IF(E222= "yes",VLOOKUP(C222,Summary!$B:$I,6,0),0),0)</f>
        <v>0</v>
      </c>
      <c r="H222" s="96">
        <f t="shared" ref="H222:H285" si="61">IF(E222= "yes", F222,0)</f>
        <v>14.86</v>
      </c>
      <c r="I222" s="154">
        <f>VLOOKUP($A222,'2025-26 Salary &amp; Benefits'!$A:$I,3,FALSE)</f>
        <v>1.1200000000000001</v>
      </c>
      <c r="J222" s="154">
        <f>VLOOKUP($A222,'2025-26 Salary &amp; Benefits'!$A:$I,4,FALSE)</f>
        <v>1.1200000000000001</v>
      </c>
      <c r="K222" s="141">
        <f t="shared" ref="K222:K285" si="62">IF(G222&gt;0,G222,H222)</f>
        <v>14.86</v>
      </c>
      <c r="L222" s="140">
        <f t="shared" ref="L222:L285" si="63">ROUND((($K222*1.1*36)/15)/900,3)</f>
        <v>4.3999999999999997E-2</v>
      </c>
      <c r="M222" s="142">
        <f>'2025-26 Salary &amp; Benefits'!$E$6</f>
        <v>78209</v>
      </c>
      <c r="N222" s="142">
        <f>'2025-26 Salary &amp; Benefits'!$F$6</f>
        <v>80164</v>
      </c>
      <c r="O222" s="9">
        <f t="shared" ref="O222:O285" si="64">ROUND($I222*$M222*$L222,2)</f>
        <v>3854.14</v>
      </c>
      <c r="P222" s="9">
        <f t="shared" ref="P222:P285" si="65">ROUND($J222*$N222*$L222,2)-O222</f>
        <v>96.340000000000146</v>
      </c>
      <c r="Q222" s="9">
        <f>'2025-26 Salary &amp; Benefits'!G$6</f>
        <v>15997.68</v>
      </c>
      <c r="R222" s="143">
        <f>'2025-26 Salary &amp; Benefits'!H$6</f>
        <v>0.16020000000000001</v>
      </c>
      <c r="S222" s="143">
        <f>'2025-26 Salary &amp; Benefits'!I$6</f>
        <v>0.15390000000000001</v>
      </c>
      <c r="T222" s="9">
        <f t="shared" ref="T222:T285" si="66">ROUND(O222*R222+P222*S222+L222*Q222,2)</f>
        <v>1336.16</v>
      </c>
      <c r="U222" s="9">
        <f t="shared" ref="U222:U285" si="67">ROUND((($N222*$J222*$L222)/180)*3,2)</f>
        <v>65.84</v>
      </c>
      <c r="V222" s="9">
        <f t="shared" ref="V222:V285" si="68">ROUND(U222*S222,2)</f>
        <v>10.130000000000001</v>
      </c>
      <c r="W222" s="9">
        <f t="shared" ref="W222:W285" si="69">SUM(U222:V222)</f>
        <v>75.97</v>
      </c>
      <c r="X222" s="22">
        <f t="shared" ref="X222:X285" si="70">SUM(T222,O222:P222,W222)</f>
        <v>5362.6100000000006</v>
      </c>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row>
    <row r="223" spans="1:159" s="21" customFormat="1">
      <c r="A223" s="77" t="s">
        <v>2355</v>
      </c>
      <c r="B223" s="87" t="s">
        <v>2588</v>
      </c>
      <c r="C223" s="86">
        <v>2362</v>
      </c>
      <c r="D223" s="85" t="s">
        <v>1466</v>
      </c>
      <c r="E223" s="107" t="str">
        <f>VLOOKUP($C223,'2024-25 School Level AAFTE'!$C$4:$L$2372,9,FALSE)</f>
        <v>Yes</v>
      </c>
      <c r="F223" s="95">
        <f>VLOOKUP($C223,'2024-25 School Level AAFTE'!$C$4:$J$2372,8,FALSE)</f>
        <v>1005.81</v>
      </c>
      <c r="G223" s="97">
        <f>IFERROR(IF(E223= "yes",VLOOKUP(C223,Summary!$B:$I,6,0),0),0)</f>
        <v>0</v>
      </c>
      <c r="H223" s="96">
        <f t="shared" si="61"/>
        <v>1005.81</v>
      </c>
      <c r="I223" s="154">
        <f>VLOOKUP($A223,'2025-26 Salary &amp; Benefits'!$A:$I,3,FALSE)</f>
        <v>1.1200000000000001</v>
      </c>
      <c r="J223" s="154">
        <f>VLOOKUP($A223,'2025-26 Salary &amp; Benefits'!$A:$I,4,FALSE)</f>
        <v>1.1200000000000001</v>
      </c>
      <c r="K223" s="141">
        <f t="shared" si="62"/>
        <v>1005.81</v>
      </c>
      <c r="L223" s="140">
        <f t="shared" si="63"/>
        <v>2.95</v>
      </c>
      <c r="M223" s="142">
        <f>'2025-26 Salary &amp; Benefits'!$E$6</f>
        <v>78209</v>
      </c>
      <c r="N223" s="142">
        <f>'2025-26 Salary &amp; Benefits'!$F$6</f>
        <v>80164</v>
      </c>
      <c r="O223" s="9">
        <f t="shared" si="64"/>
        <v>258402.54</v>
      </c>
      <c r="P223" s="9">
        <f t="shared" si="65"/>
        <v>6459.3199999999779</v>
      </c>
      <c r="Q223" s="9">
        <f>'2025-26 Salary &amp; Benefits'!G$6</f>
        <v>15997.68</v>
      </c>
      <c r="R223" s="143">
        <f>'2025-26 Salary &amp; Benefits'!H$6</f>
        <v>0.16020000000000001</v>
      </c>
      <c r="S223" s="143">
        <f>'2025-26 Salary &amp; Benefits'!I$6</f>
        <v>0.15390000000000001</v>
      </c>
      <c r="T223" s="9">
        <f t="shared" si="66"/>
        <v>89583.33</v>
      </c>
      <c r="U223" s="9">
        <f t="shared" si="67"/>
        <v>4414.3599999999997</v>
      </c>
      <c r="V223" s="9">
        <f t="shared" si="68"/>
        <v>679.37</v>
      </c>
      <c r="W223" s="9">
        <f t="shared" si="69"/>
        <v>5093.7299999999996</v>
      </c>
      <c r="X223" s="22">
        <f t="shared" si="70"/>
        <v>359538.91999999993</v>
      </c>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row>
    <row r="224" spans="1:159" s="21" customFormat="1">
      <c r="A224" s="77" t="s">
        <v>2355</v>
      </c>
      <c r="B224" s="87" t="s">
        <v>2588</v>
      </c>
      <c r="C224" s="88">
        <v>2379</v>
      </c>
      <c r="D224" s="87" t="s">
        <v>1467</v>
      </c>
      <c r="E224" s="107" t="str">
        <f>VLOOKUP($C224,'2024-25 School Level AAFTE'!$C$4:$L$2372,9,FALSE)</f>
        <v>No</v>
      </c>
      <c r="F224" s="95">
        <f>VLOOKUP($C224,'2024-25 School Level AAFTE'!$C$4:$J$2372,8,FALSE)</f>
        <v>396.98</v>
      </c>
      <c r="G224" s="97">
        <f>IFERROR(IF(E224= "yes",VLOOKUP(C224,Summary!$B:$I,6,0),0),0)</f>
        <v>0</v>
      </c>
      <c r="H224" s="96">
        <f t="shared" si="61"/>
        <v>0</v>
      </c>
      <c r="I224" s="154">
        <f>VLOOKUP($A224,'2025-26 Salary &amp; Benefits'!$A:$I,3,FALSE)</f>
        <v>1.1200000000000001</v>
      </c>
      <c r="J224" s="154">
        <f>VLOOKUP($A224,'2025-26 Salary &amp; Benefits'!$A:$I,4,FALSE)</f>
        <v>1.1200000000000001</v>
      </c>
      <c r="K224" s="141">
        <f t="shared" si="62"/>
        <v>0</v>
      </c>
      <c r="L224" s="140">
        <f t="shared" si="63"/>
        <v>0</v>
      </c>
      <c r="M224" s="142">
        <f>'2025-26 Salary &amp; Benefits'!$E$6</f>
        <v>78209</v>
      </c>
      <c r="N224" s="142">
        <f>'2025-26 Salary &amp; Benefits'!$F$6</f>
        <v>80164</v>
      </c>
      <c r="O224" s="9">
        <f t="shared" si="64"/>
        <v>0</v>
      </c>
      <c r="P224" s="9">
        <f t="shared" si="65"/>
        <v>0</v>
      </c>
      <c r="Q224" s="9">
        <f>'2025-26 Salary &amp; Benefits'!G$6</f>
        <v>15997.68</v>
      </c>
      <c r="R224" s="143">
        <f>'2025-26 Salary &amp; Benefits'!H$6</f>
        <v>0.16020000000000001</v>
      </c>
      <c r="S224" s="143">
        <f>'2025-26 Salary &amp; Benefits'!I$6</f>
        <v>0.15390000000000001</v>
      </c>
      <c r="T224" s="9">
        <f t="shared" si="66"/>
        <v>0</v>
      </c>
      <c r="U224" s="9">
        <f t="shared" si="67"/>
        <v>0</v>
      </c>
      <c r="V224" s="9">
        <f t="shared" si="68"/>
        <v>0</v>
      </c>
      <c r="W224" s="9">
        <f t="shared" si="69"/>
        <v>0</v>
      </c>
      <c r="X224" s="22">
        <f t="shared" si="70"/>
        <v>0</v>
      </c>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row>
    <row r="225" spans="1:159" s="21" customFormat="1">
      <c r="A225" s="77" t="s">
        <v>2355</v>
      </c>
      <c r="B225" s="87" t="s">
        <v>2588</v>
      </c>
      <c r="C225" s="88">
        <v>2946</v>
      </c>
      <c r="D225" s="87" t="s">
        <v>1468</v>
      </c>
      <c r="E225" s="107" t="str">
        <f>VLOOKUP($C225,'2024-25 School Level AAFTE'!$C$4:$L$2372,9,FALSE)</f>
        <v>Yes</v>
      </c>
      <c r="F225" s="95">
        <f>VLOOKUP($C225,'2024-25 School Level AAFTE'!$C$4:$J$2372,8,FALSE)</f>
        <v>354.78</v>
      </c>
      <c r="G225" s="97">
        <f>IFERROR(IF(E225= "yes",VLOOKUP(C225,Summary!$B:$I,6,0),0),0)</f>
        <v>0</v>
      </c>
      <c r="H225" s="96">
        <f t="shared" si="61"/>
        <v>354.78</v>
      </c>
      <c r="I225" s="154">
        <f>VLOOKUP($A225,'2025-26 Salary &amp; Benefits'!$A:$I,3,FALSE)</f>
        <v>1.1200000000000001</v>
      </c>
      <c r="J225" s="154">
        <f>VLOOKUP($A225,'2025-26 Salary &amp; Benefits'!$A:$I,4,FALSE)</f>
        <v>1.1200000000000001</v>
      </c>
      <c r="K225" s="141">
        <f t="shared" si="62"/>
        <v>354.78</v>
      </c>
      <c r="L225" s="140">
        <f t="shared" si="63"/>
        <v>1.0409999999999999</v>
      </c>
      <c r="M225" s="142">
        <f>'2025-26 Salary &amp; Benefits'!$E$6</f>
        <v>78209</v>
      </c>
      <c r="N225" s="142">
        <f>'2025-26 Salary &amp; Benefits'!$F$6</f>
        <v>80164</v>
      </c>
      <c r="O225" s="9">
        <f t="shared" si="64"/>
        <v>91185.44</v>
      </c>
      <c r="P225" s="9">
        <f t="shared" si="65"/>
        <v>2279.3699999999953</v>
      </c>
      <c r="Q225" s="9">
        <f>'2025-26 Salary &amp; Benefits'!G$6</f>
        <v>15997.68</v>
      </c>
      <c r="R225" s="143">
        <f>'2025-26 Salary &amp; Benefits'!H$6</f>
        <v>0.16020000000000001</v>
      </c>
      <c r="S225" s="143">
        <f>'2025-26 Salary &amp; Benefits'!I$6</f>
        <v>0.15390000000000001</v>
      </c>
      <c r="T225" s="9">
        <f t="shared" si="66"/>
        <v>31612.29</v>
      </c>
      <c r="U225" s="9">
        <f t="shared" si="67"/>
        <v>1557.75</v>
      </c>
      <c r="V225" s="9">
        <f t="shared" si="68"/>
        <v>239.74</v>
      </c>
      <c r="W225" s="9">
        <f t="shared" si="69"/>
        <v>1797.49</v>
      </c>
      <c r="X225" s="22">
        <f t="shared" si="70"/>
        <v>126874.59000000001</v>
      </c>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row>
    <row r="226" spans="1:159" s="21" customFormat="1">
      <c r="A226" s="77" t="s">
        <v>2355</v>
      </c>
      <c r="B226" s="87" t="s">
        <v>2588</v>
      </c>
      <c r="C226" s="88">
        <v>3251</v>
      </c>
      <c r="D226" s="87" t="s">
        <v>1469</v>
      </c>
      <c r="E226" s="107" t="str">
        <f>VLOOKUP($C226,'2024-25 School Level AAFTE'!$C$4:$L$2372,9,FALSE)</f>
        <v>Yes</v>
      </c>
      <c r="F226" s="95">
        <f>VLOOKUP($C226,'2024-25 School Level AAFTE'!$C$4:$J$2372,8,FALSE)</f>
        <v>613.36</v>
      </c>
      <c r="G226" s="97">
        <f>IFERROR(IF(E226= "yes",VLOOKUP(C226,Summary!$B:$I,6,0),0),0)</f>
        <v>0</v>
      </c>
      <c r="H226" s="96">
        <f t="shared" si="61"/>
        <v>613.36</v>
      </c>
      <c r="I226" s="154">
        <f>VLOOKUP($A226,'2025-26 Salary &amp; Benefits'!$A:$I,3,FALSE)</f>
        <v>1.1200000000000001</v>
      </c>
      <c r="J226" s="154">
        <f>VLOOKUP($A226,'2025-26 Salary &amp; Benefits'!$A:$I,4,FALSE)</f>
        <v>1.1200000000000001</v>
      </c>
      <c r="K226" s="141">
        <f t="shared" si="62"/>
        <v>613.36</v>
      </c>
      <c r="L226" s="140">
        <f t="shared" si="63"/>
        <v>1.7989999999999999</v>
      </c>
      <c r="M226" s="142">
        <f>'2025-26 Salary &amp; Benefits'!$E$6</f>
        <v>78209</v>
      </c>
      <c r="N226" s="142">
        <f>'2025-26 Salary &amp; Benefits'!$F$6</f>
        <v>80164</v>
      </c>
      <c r="O226" s="9">
        <f t="shared" si="64"/>
        <v>157581.75</v>
      </c>
      <c r="P226" s="9">
        <f t="shared" si="65"/>
        <v>3939.0899999999965</v>
      </c>
      <c r="Q226" s="9">
        <f>'2025-26 Salary &amp; Benefits'!G$6</f>
        <v>15997.68</v>
      </c>
      <c r="R226" s="143">
        <f>'2025-26 Salary &amp; Benefits'!H$6</f>
        <v>0.16020000000000001</v>
      </c>
      <c r="S226" s="143">
        <f>'2025-26 Salary &amp; Benefits'!I$6</f>
        <v>0.15390000000000001</v>
      </c>
      <c r="T226" s="9">
        <f t="shared" si="66"/>
        <v>54630.65</v>
      </c>
      <c r="U226" s="9">
        <f t="shared" si="67"/>
        <v>2692.01</v>
      </c>
      <c r="V226" s="9">
        <f t="shared" si="68"/>
        <v>414.3</v>
      </c>
      <c r="W226" s="9">
        <f t="shared" si="69"/>
        <v>3106.3100000000004</v>
      </c>
      <c r="X226" s="22">
        <f t="shared" si="70"/>
        <v>219257.8</v>
      </c>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row>
    <row r="227" spans="1:159" s="21" customFormat="1">
      <c r="A227" s="77" t="s">
        <v>2355</v>
      </c>
      <c r="B227" s="87" t="s">
        <v>2588</v>
      </c>
      <c r="C227" s="88">
        <v>3603</v>
      </c>
      <c r="D227" s="87" t="s">
        <v>1470</v>
      </c>
      <c r="E227" s="107" t="str">
        <f>VLOOKUP($C227,'2024-25 School Level AAFTE'!$C$4:$L$2372,9,FALSE)</f>
        <v>Yes</v>
      </c>
      <c r="F227" s="95">
        <f>VLOOKUP($C227,'2024-25 School Level AAFTE'!$C$4:$J$2372,8,FALSE)</f>
        <v>378.78000000000003</v>
      </c>
      <c r="G227" s="97">
        <f>IFERROR(IF(E227= "yes",VLOOKUP(C227,Summary!$B:$I,6,0),0),0)</f>
        <v>0</v>
      </c>
      <c r="H227" s="96">
        <f t="shared" si="61"/>
        <v>378.78000000000003</v>
      </c>
      <c r="I227" s="154">
        <f>VLOOKUP($A227,'2025-26 Salary &amp; Benefits'!$A:$I,3,FALSE)</f>
        <v>1.1200000000000001</v>
      </c>
      <c r="J227" s="154">
        <f>VLOOKUP($A227,'2025-26 Salary &amp; Benefits'!$A:$I,4,FALSE)</f>
        <v>1.1200000000000001</v>
      </c>
      <c r="K227" s="141">
        <f t="shared" si="62"/>
        <v>378.78000000000003</v>
      </c>
      <c r="L227" s="140">
        <f t="shared" si="63"/>
        <v>1.111</v>
      </c>
      <c r="M227" s="142">
        <f>'2025-26 Salary &amp; Benefits'!$E$6</f>
        <v>78209</v>
      </c>
      <c r="N227" s="142">
        <f>'2025-26 Salary &amp; Benefits'!$F$6</f>
        <v>80164</v>
      </c>
      <c r="O227" s="9">
        <f t="shared" si="64"/>
        <v>97317.02</v>
      </c>
      <c r="P227" s="9">
        <f t="shared" si="65"/>
        <v>2432.6499999999942</v>
      </c>
      <c r="Q227" s="9">
        <f>'2025-26 Salary &amp; Benefits'!G$6</f>
        <v>15997.68</v>
      </c>
      <c r="R227" s="143">
        <f>'2025-26 Salary &amp; Benefits'!H$6</f>
        <v>0.16020000000000001</v>
      </c>
      <c r="S227" s="143">
        <f>'2025-26 Salary &amp; Benefits'!I$6</f>
        <v>0.15390000000000001</v>
      </c>
      <c r="T227" s="9">
        <f t="shared" si="66"/>
        <v>33737.99</v>
      </c>
      <c r="U227" s="9">
        <f t="shared" si="67"/>
        <v>1662.49</v>
      </c>
      <c r="V227" s="9">
        <f t="shared" si="68"/>
        <v>255.86</v>
      </c>
      <c r="W227" s="9">
        <f t="shared" si="69"/>
        <v>1918.35</v>
      </c>
      <c r="X227" s="22">
        <f t="shared" si="70"/>
        <v>135406.01</v>
      </c>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row>
    <row r="228" spans="1:159" s="21" customFormat="1">
      <c r="A228" s="77" t="s">
        <v>2355</v>
      </c>
      <c r="B228" s="87" t="s">
        <v>2588</v>
      </c>
      <c r="C228" s="88">
        <v>4412</v>
      </c>
      <c r="D228" s="87" t="s">
        <v>1471</v>
      </c>
      <c r="E228" s="107" t="str">
        <f>VLOOKUP($C228,'2024-25 School Level AAFTE'!$C$4:$L$2372,9,FALSE)</f>
        <v>No</v>
      </c>
      <c r="F228" s="95">
        <f>VLOOKUP($C228,'2024-25 School Level AAFTE'!$C$4:$J$2372,8,FALSE)</f>
        <v>417.98999999999995</v>
      </c>
      <c r="G228" s="97">
        <f>IFERROR(IF(E228= "yes",VLOOKUP(C228,Summary!$B:$I,6,0),0),0)</f>
        <v>0</v>
      </c>
      <c r="H228" s="96">
        <f t="shared" si="61"/>
        <v>0</v>
      </c>
      <c r="I228" s="154">
        <f>VLOOKUP($A228,'2025-26 Salary &amp; Benefits'!$A:$I,3,FALSE)</f>
        <v>1.1200000000000001</v>
      </c>
      <c r="J228" s="154">
        <f>VLOOKUP($A228,'2025-26 Salary &amp; Benefits'!$A:$I,4,FALSE)</f>
        <v>1.1200000000000001</v>
      </c>
      <c r="K228" s="141">
        <f t="shared" si="62"/>
        <v>0</v>
      </c>
      <c r="L228" s="140">
        <f t="shared" si="63"/>
        <v>0</v>
      </c>
      <c r="M228" s="142">
        <f>'2025-26 Salary &amp; Benefits'!$E$6</f>
        <v>78209</v>
      </c>
      <c r="N228" s="142">
        <f>'2025-26 Salary &amp; Benefits'!$F$6</f>
        <v>80164</v>
      </c>
      <c r="O228" s="9">
        <f t="shared" si="64"/>
        <v>0</v>
      </c>
      <c r="P228" s="9">
        <f t="shared" si="65"/>
        <v>0</v>
      </c>
      <c r="Q228" s="9">
        <f>'2025-26 Salary &amp; Benefits'!G$6</f>
        <v>15997.68</v>
      </c>
      <c r="R228" s="143">
        <f>'2025-26 Salary &amp; Benefits'!H$6</f>
        <v>0.16020000000000001</v>
      </c>
      <c r="S228" s="143">
        <f>'2025-26 Salary &amp; Benefits'!I$6</f>
        <v>0.15390000000000001</v>
      </c>
      <c r="T228" s="9">
        <f t="shared" si="66"/>
        <v>0</v>
      </c>
      <c r="U228" s="9">
        <f t="shared" si="67"/>
        <v>0</v>
      </c>
      <c r="V228" s="9">
        <f t="shared" si="68"/>
        <v>0</v>
      </c>
      <c r="W228" s="9">
        <f t="shared" si="69"/>
        <v>0</v>
      </c>
      <c r="X228" s="22">
        <f t="shared" si="70"/>
        <v>0</v>
      </c>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row>
    <row r="229" spans="1:159" s="21" customFormat="1">
      <c r="A229" s="77" t="s">
        <v>2355</v>
      </c>
      <c r="B229" s="87" t="s">
        <v>2588</v>
      </c>
      <c r="C229" s="88">
        <v>5525</v>
      </c>
      <c r="D229" s="87" t="s">
        <v>2911</v>
      </c>
      <c r="E229" s="107" t="str">
        <f>VLOOKUP($C229,'2024-25 School Level AAFTE'!$C$4:$L$2372,9,FALSE)</f>
        <v>Yes</v>
      </c>
      <c r="F229" s="95">
        <f>VLOOKUP($C229,'2024-25 School Level AAFTE'!$C$4:$J$2372,8,FALSE)</f>
        <v>13.049999999999999</v>
      </c>
      <c r="G229" s="97">
        <f>IFERROR(IF(E229= "yes",VLOOKUP(C229,Summary!$B:$I,6,0),0),0)</f>
        <v>0</v>
      </c>
      <c r="H229" s="96">
        <f t="shared" si="61"/>
        <v>13.049999999999999</v>
      </c>
      <c r="I229" s="154">
        <f>VLOOKUP($A229,'2025-26 Salary &amp; Benefits'!$A:$I,3,FALSE)</f>
        <v>1.1200000000000001</v>
      </c>
      <c r="J229" s="154">
        <f>VLOOKUP($A229,'2025-26 Salary &amp; Benefits'!$A:$I,4,FALSE)</f>
        <v>1.1200000000000001</v>
      </c>
      <c r="K229" s="141">
        <f t="shared" si="62"/>
        <v>13.049999999999999</v>
      </c>
      <c r="L229" s="140">
        <f t="shared" si="63"/>
        <v>3.7999999999999999E-2</v>
      </c>
      <c r="M229" s="142">
        <f>'2025-26 Salary &amp; Benefits'!$E$6</f>
        <v>78209</v>
      </c>
      <c r="N229" s="142">
        <f>'2025-26 Salary &amp; Benefits'!$F$6</f>
        <v>80164</v>
      </c>
      <c r="O229" s="9">
        <f t="shared" si="64"/>
        <v>3328.58</v>
      </c>
      <c r="P229" s="9">
        <f t="shared" si="65"/>
        <v>83.200000000000273</v>
      </c>
      <c r="Q229" s="9">
        <f>'2025-26 Salary &amp; Benefits'!G$6</f>
        <v>15997.68</v>
      </c>
      <c r="R229" s="143">
        <f>'2025-26 Salary &amp; Benefits'!H$6</f>
        <v>0.16020000000000001</v>
      </c>
      <c r="S229" s="143">
        <f>'2025-26 Salary &amp; Benefits'!I$6</f>
        <v>0.15390000000000001</v>
      </c>
      <c r="T229" s="9">
        <f t="shared" si="66"/>
        <v>1153.95</v>
      </c>
      <c r="U229" s="9">
        <f t="shared" si="67"/>
        <v>56.86</v>
      </c>
      <c r="V229" s="9">
        <f t="shared" si="68"/>
        <v>8.75</v>
      </c>
      <c r="W229" s="9">
        <f t="shared" si="69"/>
        <v>65.61</v>
      </c>
      <c r="X229" s="22">
        <f t="shared" si="70"/>
        <v>4631.3399999999992</v>
      </c>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row>
    <row r="230" spans="1:159" s="21" customFormat="1">
      <c r="A230" s="77" t="s">
        <v>2187</v>
      </c>
      <c r="B230" s="87" t="s">
        <v>2589</v>
      </c>
      <c r="C230" s="88">
        <v>2725</v>
      </c>
      <c r="D230" s="87" t="s">
        <v>250</v>
      </c>
      <c r="E230" s="107" t="str">
        <f>VLOOKUP($C230,'2024-25 School Level AAFTE'!$C$4:$L$2372,9,FALSE)</f>
        <v>No</v>
      </c>
      <c r="F230" s="95">
        <f>VLOOKUP($C230,'2024-25 School Level AAFTE'!$C$4:$J$2372,8,FALSE)</f>
        <v>491.84</v>
      </c>
      <c r="G230" s="97">
        <f>IFERROR(IF(E230= "yes",VLOOKUP(C230,Summary!$B:$I,6,0),0),0)</f>
        <v>0</v>
      </c>
      <c r="H230" s="96">
        <f t="shared" si="61"/>
        <v>0</v>
      </c>
      <c r="I230" s="154">
        <f>VLOOKUP($A230,'2025-26 Salary &amp; Benefits'!$A:$I,3,FALSE)</f>
        <v>1.06</v>
      </c>
      <c r="J230" s="154">
        <f>VLOOKUP($A230,'2025-26 Salary &amp; Benefits'!$A:$I,4,FALSE)</f>
        <v>1.1000000000000001</v>
      </c>
      <c r="K230" s="141">
        <f t="shared" si="62"/>
        <v>0</v>
      </c>
      <c r="L230" s="140">
        <f t="shared" si="63"/>
        <v>0</v>
      </c>
      <c r="M230" s="142">
        <f>'2025-26 Salary &amp; Benefits'!$E$6</f>
        <v>78209</v>
      </c>
      <c r="N230" s="142">
        <f>'2025-26 Salary &amp; Benefits'!$F$6</f>
        <v>80164</v>
      </c>
      <c r="O230" s="9">
        <f t="shared" si="64"/>
        <v>0</v>
      </c>
      <c r="P230" s="9">
        <f t="shared" si="65"/>
        <v>0</v>
      </c>
      <c r="Q230" s="9">
        <f>'2025-26 Salary &amp; Benefits'!G$6</f>
        <v>15997.68</v>
      </c>
      <c r="R230" s="143">
        <f>'2025-26 Salary &amp; Benefits'!H$6</f>
        <v>0.16020000000000001</v>
      </c>
      <c r="S230" s="143">
        <f>'2025-26 Salary &amp; Benefits'!I$6</f>
        <v>0.15390000000000001</v>
      </c>
      <c r="T230" s="9">
        <f t="shared" si="66"/>
        <v>0</v>
      </c>
      <c r="U230" s="9">
        <f t="shared" si="67"/>
        <v>0</v>
      </c>
      <c r="V230" s="9">
        <f t="shared" si="68"/>
        <v>0</v>
      </c>
      <c r="W230" s="9">
        <f t="shared" si="69"/>
        <v>0</v>
      </c>
      <c r="X230" s="22">
        <f t="shared" si="70"/>
        <v>0</v>
      </c>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row>
    <row r="231" spans="1:159" s="21" customFormat="1">
      <c r="A231" s="77" t="s">
        <v>2187</v>
      </c>
      <c r="B231" s="87" t="s">
        <v>2589</v>
      </c>
      <c r="C231" s="88">
        <v>3474</v>
      </c>
      <c r="D231" s="87" t="s">
        <v>2590</v>
      </c>
      <c r="E231" s="107" t="str">
        <f>VLOOKUP($C231,'2024-25 School Level AAFTE'!$C$4:$L$2372,9,FALSE)</f>
        <v>No</v>
      </c>
      <c r="F231" s="95">
        <f>VLOOKUP($C231,'2024-25 School Level AAFTE'!$C$4:$J$2372,8,FALSE)</f>
        <v>352.72</v>
      </c>
      <c r="G231" s="97">
        <f>IFERROR(IF(E231= "yes",VLOOKUP(C231,Summary!$B:$I,6,0),0),0)</f>
        <v>0</v>
      </c>
      <c r="H231" s="96">
        <f t="shared" si="61"/>
        <v>0</v>
      </c>
      <c r="I231" s="154">
        <f>VLOOKUP($A231,'2025-26 Salary &amp; Benefits'!$A:$I,3,FALSE)</f>
        <v>1.06</v>
      </c>
      <c r="J231" s="154">
        <f>VLOOKUP($A231,'2025-26 Salary &amp; Benefits'!$A:$I,4,FALSE)</f>
        <v>1.1000000000000001</v>
      </c>
      <c r="K231" s="141">
        <f t="shared" si="62"/>
        <v>0</v>
      </c>
      <c r="L231" s="140">
        <f t="shared" si="63"/>
        <v>0</v>
      </c>
      <c r="M231" s="142">
        <f>'2025-26 Salary &amp; Benefits'!$E$6</f>
        <v>78209</v>
      </c>
      <c r="N231" s="142">
        <f>'2025-26 Salary &amp; Benefits'!$F$6</f>
        <v>80164</v>
      </c>
      <c r="O231" s="9">
        <f t="shared" si="64"/>
        <v>0</v>
      </c>
      <c r="P231" s="9">
        <f t="shared" si="65"/>
        <v>0</v>
      </c>
      <c r="Q231" s="9">
        <f>'2025-26 Salary &amp; Benefits'!G$6</f>
        <v>15997.68</v>
      </c>
      <c r="R231" s="143">
        <f>'2025-26 Salary &amp; Benefits'!H$6</f>
        <v>0.16020000000000001</v>
      </c>
      <c r="S231" s="143">
        <f>'2025-26 Salary &amp; Benefits'!I$6</f>
        <v>0.15390000000000001</v>
      </c>
      <c r="T231" s="9">
        <f t="shared" si="66"/>
        <v>0</v>
      </c>
      <c r="U231" s="9">
        <f t="shared" si="67"/>
        <v>0</v>
      </c>
      <c r="V231" s="9">
        <f t="shared" si="68"/>
        <v>0</v>
      </c>
      <c r="W231" s="9">
        <f t="shared" si="69"/>
        <v>0</v>
      </c>
      <c r="X231" s="22">
        <f t="shared" si="70"/>
        <v>0</v>
      </c>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row>
    <row r="232" spans="1:159" s="21" customFormat="1">
      <c r="A232" s="77" t="s">
        <v>2187</v>
      </c>
      <c r="B232" s="87" t="s">
        <v>2589</v>
      </c>
      <c r="C232" s="88">
        <v>4182</v>
      </c>
      <c r="D232" s="87" t="s">
        <v>251</v>
      </c>
      <c r="E232" s="107" t="str">
        <f>VLOOKUP($C232,'2024-25 School Level AAFTE'!$C$4:$L$2372,9,FALSE)</f>
        <v>No</v>
      </c>
      <c r="F232" s="95">
        <f>VLOOKUP($C232,'2024-25 School Level AAFTE'!$C$4:$J$2372,8,FALSE)</f>
        <v>496.69</v>
      </c>
      <c r="G232" s="97">
        <f>IFERROR(IF(E232= "yes",VLOOKUP(C232,Summary!$B:$I,6,0),0),0)</f>
        <v>0</v>
      </c>
      <c r="H232" s="96">
        <f t="shared" si="61"/>
        <v>0</v>
      </c>
      <c r="I232" s="154">
        <f>VLOOKUP($A232,'2025-26 Salary &amp; Benefits'!$A:$I,3,FALSE)</f>
        <v>1.06</v>
      </c>
      <c r="J232" s="154">
        <f>VLOOKUP($A232,'2025-26 Salary &amp; Benefits'!$A:$I,4,FALSE)</f>
        <v>1.1000000000000001</v>
      </c>
      <c r="K232" s="141">
        <f t="shared" si="62"/>
        <v>0</v>
      </c>
      <c r="L232" s="140">
        <f t="shared" si="63"/>
        <v>0</v>
      </c>
      <c r="M232" s="142">
        <f>'2025-26 Salary &amp; Benefits'!$E$6</f>
        <v>78209</v>
      </c>
      <c r="N232" s="142">
        <f>'2025-26 Salary &amp; Benefits'!$F$6</f>
        <v>80164</v>
      </c>
      <c r="O232" s="9">
        <f t="shared" si="64"/>
        <v>0</v>
      </c>
      <c r="P232" s="9">
        <f t="shared" si="65"/>
        <v>0</v>
      </c>
      <c r="Q232" s="9">
        <f>'2025-26 Salary &amp; Benefits'!G$6</f>
        <v>15997.68</v>
      </c>
      <c r="R232" s="143">
        <f>'2025-26 Salary &amp; Benefits'!H$6</f>
        <v>0.16020000000000001</v>
      </c>
      <c r="S232" s="143">
        <f>'2025-26 Salary &amp; Benefits'!I$6</f>
        <v>0.15390000000000001</v>
      </c>
      <c r="T232" s="9">
        <f t="shared" si="66"/>
        <v>0</v>
      </c>
      <c r="U232" s="9">
        <f t="shared" si="67"/>
        <v>0</v>
      </c>
      <c r="V232" s="9">
        <f t="shared" si="68"/>
        <v>0</v>
      </c>
      <c r="W232" s="9">
        <f t="shared" si="69"/>
        <v>0</v>
      </c>
      <c r="X232" s="22">
        <f t="shared" si="70"/>
        <v>0</v>
      </c>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row>
    <row r="233" spans="1:159" s="21" customFormat="1">
      <c r="A233" s="77" t="s">
        <v>2187</v>
      </c>
      <c r="B233" s="87" t="s">
        <v>2589</v>
      </c>
      <c r="C233" s="88">
        <v>4508</v>
      </c>
      <c r="D233" s="87" t="s">
        <v>252</v>
      </c>
      <c r="E233" s="107" t="str">
        <f>VLOOKUP($C233,'2024-25 School Level AAFTE'!$C$4:$L$2372,9,FALSE)</f>
        <v>No</v>
      </c>
      <c r="F233" s="95">
        <f>VLOOKUP($C233,'2024-25 School Level AAFTE'!$C$4:$J$2372,8,FALSE)</f>
        <v>759.93</v>
      </c>
      <c r="G233" s="97">
        <f>IFERROR(IF(E233= "yes",VLOOKUP(C233,Summary!$B:$I,6,0),0),0)</f>
        <v>0</v>
      </c>
      <c r="H233" s="96">
        <f t="shared" si="61"/>
        <v>0</v>
      </c>
      <c r="I233" s="154">
        <f>VLOOKUP($A233,'2025-26 Salary &amp; Benefits'!$A:$I,3,FALSE)</f>
        <v>1.06</v>
      </c>
      <c r="J233" s="154">
        <f>VLOOKUP($A233,'2025-26 Salary &amp; Benefits'!$A:$I,4,FALSE)</f>
        <v>1.1000000000000001</v>
      </c>
      <c r="K233" s="141">
        <f t="shared" si="62"/>
        <v>0</v>
      </c>
      <c r="L233" s="140">
        <f t="shared" si="63"/>
        <v>0</v>
      </c>
      <c r="M233" s="142">
        <f>'2025-26 Salary &amp; Benefits'!$E$6</f>
        <v>78209</v>
      </c>
      <c r="N233" s="142">
        <f>'2025-26 Salary &amp; Benefits'!$F$6</f>
        <v>80164</v>
      </c>
      <c r="O233" s="9">
        <f t="shared" si="64"/>
        <v>0</v>
      </c>
      <c r="P233" s="9">
        <f t="shared" si="65"/>
        <v>0</v>
      </c>
      <c r="Q233" s="9">
        <f>'2025-26 Salary &amp; Benefits'!G$6</f>
        <v>15997.68</v>
      </c>
      <c r="R233" s="143">
        <f>'2025-26 Salary &amp; Benefits'!H$6</f>
        <v>0.16020000000000001</v>
      </c>
      <c r="S233" s="143">
        <f>'2025-26 Salary &amp; Benefits'!I$6</f>
        <v>0.15390000000000001</v>
      </c>
      <c r="T233" s="9">
        <f t="shared" si="66"/>
        <v>0</v>
      </c>
      <c r="U233" s="9">
        <f t="shared" si="67"/>
        <v>0</v>
      </c>
      <c r="V233" s="9">
        <f t="shared" si="68"/>
        <v>0</v>
      </c>
      <c r="W233" s="9">
        <f t="shared" si="69"/>
        <v>0</v>
      </c>
      <c r="X233" s="22">
        <f t="shared" si="70"/>
        <v>0</v>
      </c>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row>
    <row r="234" spans="1:159" s="21" customFormat="1">
      <c r="A234" s="77" t="s">
        <v>2187</v>
      </c>
      <c r="B234" s="87" t="s">
        <v>2589</v>
      </c>
      <c r="C234" s="88">
        <v>4563</v>
      </c>
      <c r="D234" s="87" t="s">
        <v>253</v>
      </c>
      <c r="E234" s="107" t="str">
        <f>VLOOKUP($C234,'2024-25 School Level AAFTE'!$C$4:$L$2372,9,FALSE)</f>
        <v>No</v>
      </c>
      <c r="F234" s="95">
        <f>VLOOKUP($C234,'2024-25 School Level AAFTE'!$C$4:$J$2372,8,FALSE)</f>
        <v>421.89</v>
      </c>
      <c r="G234" s="97">
        <f>IFERROR(IF(E234= "yes",VLOOKUP(C234,Summary!$B:$I,6,0),0),0)</f>
        <v>0</v>
      </c>
      <c r="H234" s="96">
        <f t="shared" si="61"/>
        <v>0</v>
      </c>
      <c r="I234" s="154">
        <f>VLOOKUP($A234,'2025-26 Salary &amp; Benefits'!$A:$I,3,FALSE)</f>
        <v>1.06</v>
      </c>
      <c r="J234" s="154">
        <f>VLOOKUP($A234,'2025-26 Salary &amp; Benefits'!$A:$I,4,FALSE)</f>
        <v>1.1000000000000001</v>
      </c>
      <c r="K234" s="141">
        <f t="shared" si="62"/>
        <v>0</v>
      </c>
      <c r="L234" s="140">
        <f t="shared" si="63"/>
        <v>0</v>
      </c>
      <c r="M234" s="142">
        <f>'2025-26 Salary &amp; Benefits'!$E$6</f>
        <v>78209</v>
      </c>
      <c r="N234" s="142">
        <f>'2025-26 Salary &amp; Benefits'!$F$6</f>
        <v>80164</v>
      </c>
      <c r="O234" s="9">
        <f t="shared" si="64"/>
        <v>0</v>
      </c>
      <c r="P234" s="9">
        <f t="shared" si="65"/>
        <v>0</v>
      </c>
      <c r="Q234" s="9">
        <f>'2025-26 Salary &amp; Benefits'!G$6</f>
        <v>15997.68</v>
      </c>
      <c r="R234" s="143">
        <f>'2025-26 Salary &amp; Benefits'!H$6</f>
        <v>0.16020000000000001</v>
      </c>
      <c r="S234" s="143">
        <f>'2025-26 Salary &amp; Benefits'!I$6</f>
        <v>0.15390000000000001</v>
      </c>
      <c r="T234" s="9">
        <f t="shared" si="66"/>
        <v>0</v>
      </c>
      <c r="U234" s="9">
        <f t="shared" si="67"/>
        <v>0</v>
      </c>
      <c r="V234" s="9">
        <f t="shared" si="68"/>
        <v>0</v>
      </c>
      <c r="W234" s="9">
        <f t="shared" si="69"/>
        <v>0</v>
      </c>
      <c r="X234" s="22">
        <f t="shared" si="70"/>
        <v>0</v>
      </c>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row>
    <row r="235" spans="1:159" s="21" customFormat="1">
      <c r="A235" s="77" t="s">
        <v>2187</v>
      </c>
      <c r="B235" s="87" t="s">
        <v>2589</v>
      </c>
      <c r="C235" s="88">
        <v>4567</v>
      </c>
      <c r="D235" s="87" t="s">
        <v>254</v>
      </c>
      <c r="E235" s="107" t="str">
        <f>VLOOKUP($C235,'2024-25 School Level AAFTE'!$C$4:$L$2372,9,FALSE)</f>
        <v>No</v>
      </c>
      <c r="F235" s="95">
        <f>VLOOKUP($C235,'2024-25 School Level AAFTE'!$C$4:$J$2372,8,FALSE)</f>
        <v>2003.51</v>
      </c>
      <c r="G235" s="97">
        <f>IFERROR(IF(E235= "yes",VLOOKUP(C235,Summary!$B:$I,6,0),0),0)</f>
        <v>0</v>
      </c>
      <c r="H235" s="96">
        <f t="shared" si="61"/>
        <v>0</v>
      </c>
      <c r="I235" s="154">
        <f>VLOOKUP($A235,'2025-26 Salary &amp; Benefits'!$A:$I,3,FALSE)</f>
        <v>1.06</v>
      </c>
      <c r="J235" s="154">
        <f>VLOOKUP($A235,'2025-26 Salary &amp; Benefits'!$A:$I,4,FALSE)</f>
        <v>1.1000000000000001</v>
      </c>
      <c r="K235" s="141">
        <f t="shared" si="62"/>
        <v>0</v>
      </c>
      <c r="L235" s="140">
        <f t="shared" si="63"/>
        <v>0</v>
      </c>
      <c r="M235" s="142">
        <f>'2025-26 Salary &amp; Benefits'!$E$6</f>
        <v>78209</v>
      </c>
      <c r="N235" s="142">
        <f>'2025-26 Salary &amp; Benefits'!$F$6</f>
        <v>80164</v>
      </c>
      <c r="O235" s="9">
        <f t="shared" si="64"/>
        <v>0</v>
      </c>
      <c r="P235" s="9">
        <f t="shared" si="65"/>
        <v>0</v>
      </c>
      <c r="Q235" s="9">
        <f>'2025-26 Salary &amp; Benefits'!G$6</f>
        <v>15997.68</v>
      </c>
      <c r="R235" s="143">
        <f>'2025-26 Salary &amp; Benefits'!H$6</f>
        <v>0.16020000000000001</v>
      </c>
      <c r="S235" s="143">
        <f>'2025-26 Salary &amp; Benefits'!I$6</f>
        <v>0.15390000000000001</v>
      </c>
      <c r="T235" s="9">
        <f t="shared" si="66"/>
        <v>0</v>
      </c>
      <c r="U235" s="9">
        <f t="shared" si="67"/>
        <v>0</v>
      </c>
      <c r="V235" s="9">
        <f t="shared" si="68"/>
        <v>0</v>
      </c>
      <c r="W235" s="9">
        <f t="shared" si="69"/>
        <v>0</v>
      </c>
      <c r="X235" s="22">
        <f t="shared" si="70"/>
        <v>0</v>
      </c>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row>
    <row r="236" spans="1:159" s="21" customFormat="1">
      <c r="A236" s="77" t="s">
        <v>2187</v>
      </c>
      <c r="B236" s="87" t="s">
        <v>2589</v>
      </c>
      <c r="C236" s="88">
        <v>5054</v>
      </c>
      <c r="D236" s="87" t="s">
        <v>255</v>
      </c>
      <c r="E236" s="107" t="str">
        <f>VLOOKUP($C236,'2024-25 School Level AAFTE'!$C$4:$L$2372,9,FALSE)</f>
        <v>No</v>
      </c>
      <c r="F236" s="95">
        <f>VLOOKUP($C236,'2024-25 School Level AAFTE'!$C$4:$J$2372,8,FALSE)</f>
        <v>712.02</v>
      </c>
      <c r="G236" s="97">
        <f>IFERROR(IF(E236= "yes",VLOOKUP(C236,Summary!$B:$I,6,0),0),0)</f>
        <v>0</v>
      </c>
      <c r="H236" s="96">
        <f t="shared" si="61"/>
        <v>0</v>
      </c>
      <c r="I236" s="154">
        <f>VLOOKUP($A236,'2025-26 Salary &amp; Benefits'!$A:$I,3,FALSE)</f>
        <v>1.06</v>
      </c>
      <c r="J236" s="154">
        <f>VLOOKUP($A236,'2025-26 Salary &amp; Benefits'!$A:$I,4,FALSE)</f>
        <v>1.1000000000000001</v>
      </c>
      <c r="K236" s="141">
        <f t="shared" si="62"/>
        <v>0</v>
      </c>
      <c r="L236" s="140">
        <f t="shared" si="63"/>
        <v>0</v>
      </c>
      <c r="M236" s="142">
        <f>'2025-26 Salary &amp; Benefits'!$E$6</f>
        <v>78209</v>
      </c>
      <c r="N236" s="142">
        <f>'2025-26 Salary &amp; Benefits'!$F$6</f>
        <v>80164</v>
      </c>
      <c r="O236" s="9">
        <f t="shared" si="64"/>
        <v>0</v>
      </c>
      <c r="P236" s="9">
        <f t="shared" si="65"/>
        <v>0</v>
      </c>
      <c r="Q236" s="9">
        <f>'2025-26 Salary &amp; Benefits'!G$6</f>
        <v>15997.68</v>
      </c>
      <c r="R236" s="143">
        <f>'2025-26 Salary &amp; Benefits'!H$6</f>
        <v>0.16020000000000001</v>
      </c>
      <c r="S236" s="143">
        <f>'2025-26 Salary &amp; Benefits'!I$6</f>
        <v>0.15390000000000001</v>
      </c>
      <c r="T236" s="9">
        <f t="shared" si="66"/>
        <v>0</v>
      </c>
      <c r="U236" s="9">
        <f t="shared" si="67"/>
        <v>0</v>
      </c>
      <c r="V236" s="9">
        <f t="shared" si="68"/>
        <v>0</v>
      </c>
      <c r="W236" s="9">
        <f t="shared" si="69"/>
        <v>0</v>
      </c>
      <c r="X236" s="22">
        <f t="shared" si="70"/>
        <v>0</v>
      </c>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row>
    <row r="237" spans="1:159" s="21" customFormat="1">
      <c r="A237" s="77" t="s">
        <v>2187</v>
      </c>
      <c r="B237" s="87" t="s">
        <v>2589</v>
      </c>
      <c r="C237" s="88">
        <v>5104</v>
      </c>
      <c r="D237" s="87" t="s">
        <v>256</v>
      </c>
      <c r="E237" s="107" t="str">
        <f>VLOOKUP($C237,'2024-25 School Level AAFTE'!$C$4:$L$2372,9,FALSE)</f>
        <v>No</v>
      </c>
      <c r="F237" s="95">
        <f>VLOOKUP($C237,'2024-25 School Level AAFTE'!$C$4:$J$2372,8,FALSE)</f>
        <v>154.91999999999999</v>
      </c>
      <c r="G237" s="97">
        <f>IFERROR(IF(E237= "yes",VLOOKUP(C237,Summary!$B:$I,6,0),0),0)</f>
        <v>0</v>
      </c>
      <c r="H237" s="96">
        <f t="shared" si="61"/>
        <v>0</v>
      </c>
      <c r="I237" s="154">
        <f>VLOOKUP($A237,'2025-26 Salary &amp; Benefits'!$A:$I,3,FALSE)</f>
        <v>1.06</v>
      </c>
      <c r="J237" s="154">
        <f>VLOOKUP($A237,'2025-26 Salary &amp; Benefits'!$A:$I,4,FALSE)</f>
        <v>1.1000000000000001</v>
      </c>
      <c r="K237" s="141">
        <f t="shared" si="62"/>
        <v>0</v>
      </c>
      <c r="L237" s="140">
        <f t="shared" si="63"/>
        <v>0</v>
      </c>
      <c r="M237" s="142">
        <f>'2025-26 Salary &amp; Benefits'!$E$6</f>
        <v>78209</v>
      </c>
      <c r="N237" s="142">
        <f>'2025-26 Salary &amp; Benefits'!$F$6</f>
        <v>80164</v>
      </c>
      <c r="O237" s="9">
        <f t="shared" si="64"/>
        <v>0</v>
      </c>
      <c r="P237" s="9">
        <f t="shared" si="65"/>
        <v>0</v>
      </c>
      <c r="Q237" s="9">
        <f>'2025-26 Salary &amp; Benefits'!G$6</f>
        <v>15997.68</v>
      </c>
      <c r="R237" s="143">
        <f>'2025-26 Salary &amp; Benefits'!H$6</f>
        <v>0.16020000000000001</v>
      </c>
      <c r="S237" s="143">
        <f>'2025-26 Salary &amp; Benefits'!I$6</f>
        <v>0.15390000000000001</v>
      </c>
      <c r="T237" s="9">
        <f t="shared" si="66"/>
        <v>0</v>
      </c>
      <c r="U237" s="9">
        <f t="shared" si="67"/>
        <v>0</v>
      </c>
      <c r="V237" s="9">
        <f t="shared" si="68"/>
        <v>0</v>
      </c>
      <c r="W237" s="9">
        <f t="shared" si="69"/>
        <v>0</v>
      </c>
      <c r="X237" s="22">
        <f t="shared" si="70"/>
        <v>0</v>
      </c>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row>
    <row r="238" spans="1:159" s="21" customFormat="1">
      <c r="A238" s="77" t="s">
        <v>2187</v>
      </c>
      <c r="B238" s="87" t="s">
        <v>2589</v>
      </c>
      <c r="C238" s="88">
        <v>5158</v>
      </c>
      <c r="D238" s="87" t="s">
        <v>257</v>
      </c>
      <c r="E238" s="107" t="str">
        <f>VLOOKUP($C238,'2024-25 School Level AAFTE'!$C$4:$L$2372,9,FALSE)</f>
        <v>No</v>
      </c>
      <c r="F238" s="95">
        <f>VLOOKUP($C238,'2024-25 School Level AAFTE'!$C$4:$J$2372,8,FALSE)</f>
        <v>447.19</v>
      </c>
      <c r="G238" s="97">
        <f>IFERROR(IF(E238= "yes",VLOOKUP(C238,Summary!$B:$I,6,0),0),0)</f>
        <v>0</v>
      </c>
      <c r="H238" s="96">
        <f t="shared" si="61"/>
        <v>0</v>
      </c>
      <c r="I238" s="154">
        <f>VLOOKUP($A238,'2025-26 Salary &amp; Benefits'!$A:$I,3,FALSE)</f>
        <v>1.06</v>
      </c>
      <c r="J238" s="154">
        <f>VLOOKUP($A238,'2025-26 Salary &amp; Benefits'!$A:$I,4,FALSE)</f>
        <v>1.1000000000000001</v>
      </c>
      <c r="K238" s="141">
        <f t="shared" si="62"/>
        <v>0</v>
      </c>
      <c r="L238" s="140">
        <f t="shared" si="63"/>
        <v>0</v>
      </c>
      <c r="M238" s="142">
        <f>'2025-26 Salary &amp; Benefits'!$E$6</f>
        <v>78209</v>
      </c>
      <c r="N238" s="142">
        <f>'2025-26 Salary &amp; Benefits'!$F$6</f>
        <v>80164</v>
      </c>
      <c r="O238" s="9">
        <f t="shared" si="64"/>
        <v>0</v>
      </c>
      <c r="P238" s="9">
        <f t="shared" si="65"/>
        <v>0</v>
      </c>
      <c r="Q238" s="9">
        <f>'2025-26 Salary &amp; Benefits'!G$6</f>
        <v>15997.68</v>
      </c>
      <c r="R238" s="143">
        <f>'2025-26 Salary &amp; Benefits'!H$6</f>
        <v>0.16020000000000001</v>
      </c>
      <c r="S238" s="143">
        <f>'2025-26 Salary &amp; Benefits'!I$6</f>
        <v>0.15390000000000001</v>
      </c>
      <c r="T238" s="9">
        <f t="shared" si="66"/>
        <v>0</v>
      </c>
      <c r="U238" s="9">
        <f t="shared" si="67"/>
        <v>0</v>
      </c>
      <c r="V238" s="9">
        <f t="shared" si="68"/>
        <v>0</v>
      </c>
      <c r="W238" s="9">
        <f t="shared" si="69"/>
        <v>0</v>
      </c>
      <c r="X238" s="22">
        <f t="shared" si="70"/>
        <v>0</v>
      </c>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row>
    <row r="239" spans="1:159" s="21" customFormat="1">
      <c r="A239" s="77" t="s">
        <v>2187</v>
      </c>
      <c r="B239" s="87" t="s">
        <v>2589</v>
      </c>
      <c r="C239" s="88">
        <v>5309</v>
      </c>
      <c r="D239" s="87" t="s">
        <v>258</v>
      </c>
      <c r="E239" s="107" t="str">
        <f>VLOOKUP($C239,'2024-25 School Level AAFTE'!$C$4:$L$2372,9,FALSE)</f>
        <v>No</v>
      </c>
      <c r="F239" s="95">
        <f>VLOOKUP($C239,'2024-25 School Level AAFTE'!$C$4:$J$2372,8,FALSE)</f>
        <v>558.37</v>
      </c>
      <c r="G239" s="97">
        <f>IFERROR(IF(E239= "yes",VLOOKUP(C239,Summary!$B:$I,6,0),0),0)</f>
        <v>0</v>
      </c>
      <c r="H239" s="96">
        <f t="shared" si="61"/>
        <v>0</v>
      </c>
      <c r="I239" s="154">
        <f>VLOOKUP($A239,'2025-26 Salary &amp; Benefits'!$A:$I,3,FALSE)</f>
        <v>1.06</v>
      </c>
      <c r="J239" s="154">
        <f>VLOOKUP($A239,'2025-26 Salary &amp; Benefits'!$A:$I,4,FALSE)</f>
        <v>1.1000000000000001</v>
      </c>
      <c r="K239" s="141">
        <f t="shared" si="62"/>
        <v>0</v>
      </c>
      <c r="L239" s="140">
        <f t="shared" si="63"/>
        <v>0</v>
      </c>
      <c r="M239" s="142">
        <f>'2025-26 Salary &amp; Benefits'!$E$6</f>
        <v>78209</v>
      </c>
      <c r="N239" s="142">
        <f>'2025-26 Salary &amp; Benefits'!$F$6</f>
        <v>80164</v>
      </c>
      <c r="O239" s="9">
        <f t="shared" si="64"/>
        <v>0</v>
      </c>
      <c r="P239" s="9">
        <f t="shared" si="65"/>
        <v>0</v>
      </c>
      <c r="Q239" s="9">
        <f>'2025-26 Salary &amp; Benefits'!G$6</f>
        <v>15997.68</v>
      </c>
      <c r="R239" s="143">
        <f>'2025-26 Salary &amp; Benefits'!H$6</f>
        <v>0.16020000000000001</v>
      </c>
      <c r="S239" s="143">
        <f>'2025-26 Salary &amp; Benefits'!I$6</f>
        <v>0.15390000000000001</v>
      </c>
      <c r="T239" s="9">
        <f t="shared" si="66"/>
        <v>0</v>
      </c>
      <c r="U239" s="9">
        <f t="shared" si="67"/>
        <v>0</v>
      </c>
      <c r="V239" s="9">
        <f t="shared" si="68"/>
        <v>0</v>
      </c>
      <c r="W239" s="9">
        <f t="shared" si="69"/>
        <v>0</v>
      </c>
      <c r="X239" s="22">
        <f t="shared" si="70"/>
        <v>0</v>
      </c>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row>
    <row r="240" spans="1:159" s="21" customFormat="1">
      <c r="A240" s="77" t="s">
        <v>2187</v>
      </c>
      <c r="B240" s="87" t="s">
        <v>2589</v>
      </c>
      <c r="C240" s="88">
        <v>5532</v>
      </c>
      <c r="D240" s="87" t="s">
        <v>2909</v>
      </c>
      <c r="E240" s="107" t="str">
        <f>VLOOKUP($C240,'2024-25 School Level AAFTE'!$C$4:$L$2372,9,FALSE)</f>
        <v>No</v>
      </c>
      <c r="F240" s="95">
        <f>VLOOKUP($C240,'2024-25 School Level AAFTE'!$C$4:$J$2372,8,FALSE)</f>
        <v>6.7799999999999994</v>
      </c>
      <c r="G240" s="97">
        <f>IFERROR(IF(E240= "yes",VLOOKUP(C240,Summary!$B:$I,6,0),0),0)</f>
        <v>0</v>
      </c>
      <c r="H240" s="96">
        <f t="shared" si="61"/>
        <v>0</v>
      </c>
      <c r="I240" s="154">
        <f>VLOOKUP($A240,'2025-26 Salary &amp; Benefits'!$A:$I,3,FALSE)</f>
        <v>1.06</v>
      </c>
      <c r="J240" s="154">
        <f>VLOOKUP($A240,'2025-26 Salary &amp; Benefits'!$A:$I,4,FALSE)</f>
        <v>1.1000000000000001</v>
      </c>
      <c r="K240" s="141">
        <f t="shared" si="62"/>
        <v>0</v>
      </c>
      <c r="L240" s="140">
        <f t="shared" si="63"/>
        <v>0</v>
      </c>
      <c r="M240" s="142">
        <f>'2025-26 Salary &amp; Benefits'!$E$6</f>
        <v>78209</v>
      </c>
      <c r="N240" s="142">
        <f>'2025-26 Salary &amp; Benefits'!$F$6</f>
        <v>80164</v>
      </c>
      <c r="O240" s="9">
        <f t="shared" si="64"/>
        <v>0</v>
      </c>
      <c r="P240" s="9">
        <f t="shared" si="65"/>
        <v>0</v>
      </c>
      <c r="Q240" s="9">
        <f>'2025-26 Salary &amp; Benefits'!G$6</f>
        <v>15997.68</v>
      </c>
      <c r="R240" s="143">
        <f>'2025-26 Salary &amp; Benefits'!H$6</f>
        <v>0.16020000000000001</v>
      </c>
      <c r="S240" s="143">
        <f>'2025-26 Salary &amp; Benefits'!I$6</f>
        <v>0.15390000000000001</v>
      </c>
      <c r="T240" s="9">
        <f t="shared" si="66"/>
        <v>0</v>
      </c>
      <c r="U240" s="9">
        <f t="shared" si="67"/>
        <v>0</v>
      </c>
      <c r="V240" s="9">
        <f t="shared" si="68"/>
        <v>0</v>
      </c>
      <c r="W240" s="9">
        <f t="shared" si="69"/>
        <v>0</v>
      </c>
      <c r="X240" s="22">
        <f t="shared" si="70"/>
        <v>0</v>
      </c>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row>
    <row r="241" spans="1:159" s="21" customFormat="1">
      <c r="A241" s="77" t="s">
        <v>2187</v>
      </c>
      <c r="B241" s="87" t="s">
        <v>2589</v>
      </c>
      <c r="C241" s="88">
        <v>5533</v>
      </c>
      <c r="D241" s="87" t="s">
        <v>302</v>
      </c>
      <c r="E241" s="107" t="str">
        <f>VLOOKUP($C241,'2024-25 School Level AAFTE'!$C$4:$L$2372,9,FALSE)</f>
        <v>No</v>
      </c>
      <c r="F241" s="95">
        <f>VLOOKUP($C241,'2024-25 School Level AAFTE'!$C$4:$J$2372,8,FALSE)</f>
        <v>196.55</v>
      </c>
      <c r="G241" s="97">
        <f>IFERROR(IF(E241= "yes",VLOOKUP(C241,Summary!$B:$I,6,0),0),0)</f>
        <v>0</v>
      </c>
      <c r="H241" s="96">
        <f t="shared" si="61"/>
        <v>0</v>
      </c>
      <c r="I241" s="154">
        <f>VLOOKUP($A241,'2025-26 Salary &amp; Benefits'!$A:$I,3,FALSE)</f>
        <v>1.06</v>
      </c>
      <c r="J241" s="154">
        <f>VLOOKUP($A241,'2025-26 Salary &amp; Benefits'!$A:$I,4,FALSE)</f>
        <v>1.1000000000000001</v>
      </c>
      <c r="K241" s="141">
        <f t="shared" si="62"/>
        <v>0</v>
      </c>
      <c r="L241" s="140">
        <f t="shared" si="63"/>
        <v>0</v>
      </c>
      <c r="M241" s="142">
        <f>'2025-26 Salary &amp; Benefits'!$E$6</f>
        <v>78209</v>
      </c>
      <c r="N241" s="142">
        <f>'2025-26 Salary &amp; Benefits'!$F$6</f>
        <v>80164</v>
      </c>
      <c r="O241" s="9">
        <f t="shared" si="64"/>
        <v>0</v>
      </c>
      <c r="P241" s="9">
        <f t="shared" si="65"/>
        <v>0</v>
      </c>
      <c r="Q241" s="9">
        <f>'2025-26 Salary &amp; Benefits'!G$6</f>
        <v>15997.68</v>
      </c>
      <c r="R241" s="143">
        <f>'2025-26 Salary &amp; Benefits'!H$6</f>
        <v>0.16020000000000001</v>
      </c>
      <c r="S241" s="143">
        <f>'2025-26 Salary &amp; Benefits'!I$6</f>
        <v>0.15390000000000001</v>
      </c>
      <c r="T241" s="9">
        <f t="shared" si="66"/>
        <v>0</v>
      </c>
      <c r="U241" s="9">
        <f t="shared" si="67"/>
        <v>0</v>
      </c>
      <c r="V241" s="9">
        <f t="shared" si="68"/>
        <v>0</v>
      </c>
      <c r="W241" s="9">
        <f t="shared" si="69"/>
        <v>0</v>
      </c>
      <c r="X241" s="22">
        <f t="shared" si="70"/>
        <v>0</v>
      </c>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row>
    <row r="242" spans="1:159" s="21" customFormat="1">
      <c r="A242" s="77" t="s">
        <v>2187</v>
      </c>
      <c r="B242" s="87" t="s">
        <v>2589</v>
      </c>
      <c r="C242" s="88">
        <v>5534</v>
      </c>
      <c r="D242" s="87" t="s">
        <v>2952</v>
      </c>
      <c r="E242" s="107" t="str">
        <f>VLOOKUP($C242,'2024-25 School Level AAFTE'!$C$4:$L$2372,9,FALSE)</f>
        <v>No</v>
      </c>
      <c r="F242" s="95">
        <f>VLOOKUP($C242,'2024-25 School Level AAFTE'!$C$4:$J$2372,8,FALSE)</f>
        <v>275.54000000000002</v>
      </c>
      <c r="G242" s="97">
        <f>IFERROR(IF(E242= "yes",VLOOKUP(C242,Summary!$B:$I,6,0),0),0)</f>
        <v>0</v>
      </c>
      <c r="H242" s="96">
        <f t="shared" si="61"/>
        <v>0</v>
      </c>
      <c r="I242" s="154">
        <f>VLOOKUP($A242,'2025-26 Salary &amp; Benefits'!$A:$I,3,FALSE)</f>
        <v>1.06</v>
      </c>
      <c r="J242" s="154">
        <f>VLOOKUP($A242,'2025-26 Salary &amp; Benefits'!$A:$I,4,FALSE)</f>
        <v>1.1000000000000001</v>
      </c>
      <c r="K242" s="141">
        <f t="shared" si="62"/>
        <v>0</v>
      </c>
      <c r="L242" s="140">
        <f t="shared" si="63"/>
        <v>0</v>
      </c>
      <c r="M242" s="142">
        <f>'2025-26 Salary &amp; Benefits'!$E$6</f>
        <v>78209</v>
      </c>
      <c r="N242" s="142">
        <f>'2025-26 Salary &amp; Benefits'!$F$6</f>
        <v>80164</v>
      </c>
      <c r="O242" s="9">
        <f t="shared" si="64"/>
        <v>0</v>
      </c>
      <c r="P242" s="9">
        <f t="shared" si="65"/>
        <v>0</v>
      </c>
      <c r="Q242" s="9">
        <f>'2025-26 Salary &amp; Benefits'!G$6</f>
        <v>15997.68</v>
      </c>
      <c r="R242" s="143">
        <f>'2025-26 Salary &amp; Benefits'!H$6</f>
        <v>0.16020000000000001</v>
      </c>
      <c r="S242" s="143">
        <f>'2025-26 Salary &amp; Benefits'!I$6</f>
        <v>0.15390000000000001</v>
      </c>
      <c r="T242" s="9">
        <f t="shared" si="66"/>
        <v>0</v>
      </c>
      <c r="U242" s="9">
        <f t="shared" si="67"/>
        <v>0</v>
      </c>
      <c r="V242" s="9">
        <f t="shared" si="68"/>
        <v>0</v>
      </c>
      <c r="W242" s="9">
        <f t="shared" si="69"/>
        <v>0</v>
      </c>
      <c r="X242" s="22">
        <f t="shared" si="70"/>
        <v>0</v>
      </c>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row>
    <row r="243" spans="1:159" s="21" customFormat="1">
      <c r="A243" s="77" t="s">
        <v>2187</v>
      </c>
      <c r="B243" s="87" t="s">
        <v>2589</v>
      </c>
      <c r="C243" s="88">
        <v>5702</v>
      </c>
      <c r="D243" s="87" t="s">
        <v>3061</v>
      </c>
      <c r="E243" s="107" t="str">
        <f>VLOOKUP($C243,'2024-25 School Level AAFTE'!$C$4:$L$2372,9,FALSE)</f>
        <v>No</v>
      </c>
      <c r="F243" s="95">
        <f>VLOOKUP($C243,'2024-25 School Level AAFTE'!$C$4:$J$2372,8,FALSE)</f>
        <v>194.85999999999999</v>
      </c>
      <c r="G243" s="97">
        <f>IFERROR(IF(E243= "yes",VLOOKUP(C243,Summary!$B:$I,6,0),0),0)</f>
        <v>0</v>
      </c>
      <c r="H243" s="96">
        <f t="shared" si="61"/>
        <v>0</v>
      </c>
      <c r="I243" s="154">
        <f>VLOOKUP($A243,'2025-26 Salary &amp; Benefits'!$A:$I,3,FALSE)</f>
        <v>1.06</v>
      </c>
      <c r="J243" s="154">
        <f>VLOOKUP($A243,'2025-26 Salary &amp; Benefits'!$A:$I,4,FALSE)</f>
        <v>1.1000000000000001</v>
      </c>
      <c r="K243" s="141">
        <f t="shared" si="62"/>
        <v>0</v>
      </c>
      <c r="L243" s="140">
        <f t="shared" si="63"/>
        <v>0</v>
      </c>
      <c r="M243" s="142">
        <f>'2025-26 Salary &amp; Benefits'!$E$6</f>
        <v>78209</v>
      </c>
      <c r="N243" s="142">
        <f>'2025-26 Salary &amp; Benefits'!$F$6</f>
        <v>80164</v>
      </c>
      <c r="O243" s="9">
        <f t="shared" si="64"/>
        <v>0</v>
      </c>
      <c r="P243" s="9">
        <f t="shared" si="65"/>
        <v>0</v>
      </c>
      <c r="Q243" s="9">
        <f>'2025-26 Salary &amp; Benefits'!G$6</f>
        <v>15997.68</v>
      </c>
      <c r="R243" s="143">
        <f>'2025-26 Salary &amp; Benefits'!H$6</f>
        <v>0.16020000000000001</v>
      </c>
      <c r="S243" s="143">
        <f>'2025-26 Salary &amp; Benefits'!I$6</f>
        <v>0.15390000000000001</v>
      </c>
      <c r="T243" s="9">
        <f t="shared" si="66"/>
        <v>0</v>
      </c>
      <c r="U243" s="9">
        <f t="shared" si="67"/>
        <v>0</v>
      </c>
      <c r="V243" s="9">
        <f t="shared" si="68"/>
        <v>0</v>
      </c>
      <c r="W243" s="9">
        <f t="shared" si="69"/>
        <v>0</v>
      </c>
      <c r="X243" s="22">
        <f t="shared" si="70"/>
        <v>0</v>
      </c>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row>
    <row r="244" spans="1:159" s="21" customFormat="1">
      <c r="A244" s="77" t="s">
        <v>2178</v>
      </c>
      <c r="B244" s="87" t="s">
        <v>2591</v>
      </c>
      <c r="C244" s="88">
        <v>2594</v>
      </c>
      <c r="D244" s="87" t="s">
        <v>152</v>
      </c>
      <c r="E244" s="107" t="str">
        <f>VLOOKUP($C244,'2024-25 School Level AAFTE'!$C$4:$L$2372,9,FALSE)</f>
        <v>Yes</v>
      </c>
      <c r="F244" s="95">
        <f>VLOOKUP($C244,'2024-25 School Level AAFTE'!$C$4:$J$2372,8,FALSE)</f>
        <v>180.56</v>
      </c>
      <c r="G244" s="97">
        <f>IFERROR(IF(E244= "yes",VLOOKUP(C244,Summary!$B:$I,6,0),0),0)</f>
        <v>0</v>
      </c>
      <c r="H244" s="96">
        <f t="shared" si="61"/>
        <v>180.56</v>
      </c>
      <c r="I244" s="154">
        <f>VLOOKUP($A244,'2025-26 Salary &amp; Benefits'!$A:$I,3,FALSE)</f>
        <v>1</v>
      </c>
      <c r="J244" s="154">
        <f>VLOOKUP($A244,'2025-26 Salary &amp; Benefits'!$A:$I,4,FALSE)</f>
        <v>1</v>
      </c>
      <c r="K244" s="141">
        <f t="shared" si="62"/>
        <v>180.56</v>
      </c>
      <c r="L244" s="140">
        <f t="shared" si="63"/>
        <v>0.53</v>
      </c>
      <c r="M244" s="142">
        <f>'2025-26 Salary &amp; Benefits'!$E$6</f>
        <v>78209</v>
      </c>
      <c r="N244" s="142">
        <f>'2025-26 Salary &amp; Benefits'!$F$6</f>
        <v>80164</v>
      </c>
      <c r="O244" s="9">
        <f t="shared" si="64"/>
        <v>41450.769999999997</v>
      </c>
      <c r="P244" s="9">
        <f t="shared" si="65"/>
        <v>1036.1500000000015</v>
      </c>
      <c r="Q244" s="9">
        <f>'2025-26 Salary &amp; Benefits'!G$6</f>
        <v>15997.68</v>
      </c>
      <c r="R244" s="143">
        <f>'2025-26 Salary &amp; Benefits'!H$6</f>
        <v>0.16020000000000001</v>
      </c>
      <c r="S244" s="143">
        <f>'2025-26 Salary &amp; Benefits'!I$6</f>
        <v>0.15390000000000001</v>
      </c>
      <c r="T244" s="9">
        <f t="shared" si="66"/>
        <v>15278.65</v>
      </c>
      <c r="U244" s="9">
        <f t="shared" si="67"/>
        <v>708.12</v>
      </c>
      <c r="V244" s="9">
        <f t="shared" si="68"/>
        <v>108.98</v>
      </c>
      <c r="W244" s="9">
        <f t="shared" si="69"/>
        <v>817.1</v>
      </c>
      <c r="X244" s="22">
        <f t="shared" si="70"/>
        <v>58582.67</v>
      </c>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row>
    <row r="245" spans="1:159" s="21" customFormat="1">
      <c r="A245" s="77" t="s">
        <v>2178</v>
      </c>
      <c r="B245" s="87" t="s">
        <v>2591</v>
      </c>
      <c r="C245" s="88">
        <v>3145</v>
      </c>
      <c r="D245" s="87" t="s">
        <v>153</v>
      </c>
      <c r="E245" s="107" t="str">
        <f>VLOOKUP($C245,'2024-25 School Level AAFTE'!$C$4:$L$2372,9,FALSE)</f>
        <v>Yes</v>
      </c>
      <c r="F245" s="95">
        <f>VLOOKUP($C245,'2024-25 School Level AAFTE'!$C$4:$J$2372,8,FALSE)</f>
        <v>201.70999999999998</v>
      </c>
      <c r="G245" s="97">
        <f>IFERROR(IF(E245= "yes",VLOOKUP(C245,Summary!$B:$I,6,0),0),0)</f>
        <v>0</v>
      </c>
      <c r="H245" s="96">
        <f t="shared" si="61"/>
        <v>201.70999999999998</v>
      </c>
      <c r="I245" s="154">
        <f>VLOOKUP($A245,'2025-26 Salary &amp; Benefits'!$A:$I,3,FALSE)</f>
        <v>1</v>
      </c>
      <c r="J245" s="154">
        <f>VLOOKUP($A245,'2025-26 Salary &amp; Benefits'!$A:$I,4,FALSE)</f>
        <v>1</v>
      </c>
      <c r="K245" s="141">
        <f t="shared" si="62"/>
        <v>201.70999999999998</v>
      </c>
      <c r="L245" s="140">
        <f t="shared" si="63"/>
        <v>0.59199999999999997</v>
      </c>
      <c r="M245" s="142">
        <f>'2025-26 Salary &amp; Benefits'!$E$6</f>
        <v>78209</v>
      </c>
      <c r="N245" s="142">
        <f>'2025-26 Salary &amp; Benefits'!$F$6</f>
        <v>80164</v>
      </c>
      <c r="O245" s="9">
        <f t="shared" si="64"/>
        <v>46299.73</v>
      </c>
      <c r="P245" s="9">
        <f t="shared" si="65"/>
        <v>1157.3599999999933</v>
      </c>
      <c r="Q245" s="9">
        <f>'2025-26 Salary &amp; Benefits'!G$6</f>
        <v>15997.68</v>
      </c>
      <c r="R245" s="143">
        <f>'2025-26 Salary &amp; Benefits'!H$6</f>
        <v>0.16020000000000001</v>
      </c>
      <c r="S245" s="143">
        <f>'2025-26 Salary &amp; Benefits'!I$6</f>
        <v>0.15390000000000001</v>
      </c>
      <c r="T245" s="9">
        <f t="shared" si="66"/>
        <v>17065.96</v>
      </c>
      <c r="U245" s="9">
        <f t="shared" si="67"/>
        <v>790.95</v>
      </c>
      <c r="V245" s="9">
        <f t="shared" si="68"/>
        <v>121.73</v>
      </c>
      <c r="W245" s="9">
        <f t="shared" si="69"/>
        <v>912.68000000000006</v>
      </c>
      <c r="X245" s="22">
        <f t="shared" si="70"/>
        <v>65435.729999999996</v>
      </c>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row>
    <row r="246" spans="1:159" s="21" customFormat="1">
      <c r="A246" s="77" t="s">
        <v>2178</v>
      </c>
      <c r="B246" s="87" t="s">
        <v>2591</v>
      </c>
      <c r="C246" s="88">
        <v>3422</v>
      </c>
      <c r="D246" s="87" t="s">
        <v>154</v>
      </c>
      <c r="E246" s="107" t="str">
        <f>VLOOKUP($C246,'2024-25 School Level AAFTE'!$C$4:$L$2372,9,FALSE)</f>
        <v>Yes</v>
      </c>
      <c r="F246" s="95">
        <f>VLOOKUP($C246,'2024-25 School Level AAFTE'!$C$4:$J$2372,8,FALSE)</f>
        <v>100.95</v>
      </c>
      <c r="G246" s="97">
        <f>IFERROR(IF(E246= "yes",VLOOKUP(C246,Summary!$B:$I,6,0),0),0)</f>
        <v>0</v>
      </c>
      <c r="H246" s="96">
        <f t="shared" si="61"/>
        <v>100.95</v>
      </c>
      <c r="I246" s="154">
        <f>VLOOKUP($A246,'2025-26 Salary &amp; Benefits'!$A:$I,3,FALSE)</f>
        <v>1</v>
      </c>
      <c r="J246" s="154">
        <f>VLOOKUP($A246,'2025-26 Salary &amp; Benefits'!$A:$I,4,FALSE)</f>
        <v>1</v>
      </c>
      <c r="K246" s="141">
        <f t="shared" si="62"/>
        <v>100.95</v>
      </c>
      <c r="L246" s="140">
        <f t="shared" si="63"/>
        <v>0.29599999999999999</v>
      </c>
      <c r="M246" s="142">
        <f>'2025-26 Salary &amp; Benefits'!$E$6</f>
        <v>78209</v>
      </c>
      <c r="N246" s="142">
        <f>'2025-26 Salary &amp; Benefits'!$F$6</f>
        <v>80164</v>
      </c>
      <c r="O246" s="9">
        <f t="shared" si="64"/>
        <v>23149.86</v>
      </c>
      <c r="P246" s="9">
        <f t="shared" si="65"/>
        <v>578.68000000000029</v>
      </c>
      <c r="Q246" s="9">
        <f>'2025-26 Salary &amp; Benefits'!G$6</f>
        <v>15997.68</v>
      </c>
      <c r="R246" s="143">
        <f>'2025-26 Salary &amp; Benefits'!H$6</f>
        <v>0.16020000000000001</v>
      </c>
      <c r="S246" s="143">
        <f>'2025-26 Salary &amp; Benefits'!I$6</f>
        <v>0.15390000000000001</v>
      </c>
      <c r="T246" s="9">
        <f t="shared" si="66"/>
        <v>8532.98</v>
      </c>
      <c r="U246" s="9">
        <f t="shared" si="67"/>
        <v>395.48</v>
      </c>
      <c r="V246" s="9">
        <f t="shared" si="68"/>
        <v>60.86</v>
      </c>
      <c r="W246" s="9">
        <f t="shared" si="69"/>
        <v>456.34000000000003</v>
      </c>
      <c r="X246" s="22">
        <f t="shared" si="70"/>
        <v>32717.86</v>
      </c>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row>
    <row r="247" spans="1:159" s="21" customFormat="1">
      <c r="A247" s="77" t="s">
        <v>2337</v>
      </c>
      <c r="B247" s="87" t="s">
        <v>2592</v>
      </c>
      <c r="C247" s="88">
        <v>2466</v>
      </c>
      <c r="D247" s="87" t="s">
        <v>1309</v>
      </c>
      <c r="E247" s="107" t="str">
        <f>VLOOKUP($C247,'2024-25 School Level AAFTE'!$C$4:$L$2372,9,FALSE)</f>
        <v>No</v>
      </c>
      <c r="F247" s="95">
        <f>VLOOKUP($C247,'2024-25 School Level AAFTE'!$C$4:$J$2372,8,FALSE)</f>
        <v>177.33</v>
      </c>
      <c r="G247" s="97">
        <f>IFERROR(IF(E247= "yes",VLOOKUP(C247,Summary!$B:$I,6,0),0),0)</f>
        <v>0</v>
      </c>
      <c r="H247" s="96">
        <f t="shared" si="61"/>
        <v>0</v>
      </c>
      <c r="I247" s="154">
        <f>VLOOKUP($A247,'2025-26 Salary &amp; Benefits'!$A:$I,3,FALSE)</f>
        <v>1.06</v>
      </c>
      <c r="J247" s="154">
        <f>VLOOKUP($A247,'2025-26 Salary &amp; Benefits'!$A:$I,4,FALSE)</f>
        <v>1.06</v>
      </c>
      <c r="K247" s="141">
        <f t="shared" si="62"/>
        <v>0</v>
      </c>
      <c r="L247" s="140">
        <f t="shared" si="63"/>
        <v>0</v>
      </c>
      <c r="M247" s="142">
        <f>'2025-26 Salary &amp; Benefits'!$E$6</f>
        <v>78209</v>
      </c>
      <c r="N247" s="142">
        <f>'2025-26 Salary &amp; Benefits'!$F$6</f>
        <v>80164</v>
      </c>
      <c r="O247" s="9">
        <f t="shared" si="64"/>
        <v>0</v>
      </c>
      <c r="P247" s="9">
        <f t="shared" si="65"/>
        <v>0</v>
      </c>
      <c r="Q247" s="9">
        <f>'2025-26 Salary &amp; Benefits'!G$6</f>
        <v>15997.68</v>
      </c>
      <c r="R247" s="143">
        <f>'2025-26 Salary &amp; Benefits'!H$6</f>
        <v>0.16020000000000001</v>
      </c>
      <c r="S247" s="143">
        <f>'2025-26 Salary &amp; Benefits'!I$6</f>
        <v>0.15390000000000001</v>
      </c>
      <c r="T247" s="9">
        <f t="shared" si="66"/>
        <v>0</v>
      </c>
      <c r="U247" s="9">
        <f t="shared" si="67"/>
        <v>0</v>
      </c>
      <c r="V247" s="9">
        <f t="shared" si="68"/>
        <v>0</v>
      </c>
      <c r="W247" s="9">
        <f t="shared" si="69"/>
        <v>0</v>
      </c>
      <c r="X247" s="22">
        <f t="shared" si="70"/>
        <v>0</v>
      </c>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row>
    <row r="248" spans="1:159" s="21" customFormat="1">
      <c r="A248" s="77" t="s">
        <v>2173</v>
      </c>
      <c r="B248" s="87" t="s">
        <v>2593</v>
      </c>
      <c r="C248" s="88">
        <v>2760</v>
      </c>
      <c r="D248" s="87" t="s">
        <v>114</v>
      </c>
      <c r="E248" s="107" t="str">
        <f>VLOOKUP($C248,'2024-25 School Level AAFTE'!$C$4:$L$2372,9,FALSE)</f>
        <v>No</v>
      </c>
      <c r="F248" s="95">
        <f>VLOOKUP($C248,'2024-25 School Level AAFTE'!$C$4:$J$2372,8,FALSE)</f>
        <v>238.89</v>
      </c>
      <c r="G248" s="97">
        <f>IFERROR(IF(E248= "yes",VLOOKUP(C248,Summary!$B:$I,6,0),0),0)</f>
        <v>0</v>
      </c>
      <c r="H248" s="96">
        <f t="shared" si="61"/>
        <v>0</v>
      </c>
      <c r="I248" s="154">
        <f>VLOOKUP($A248,'2025-26 Salary &amp; Benefits'!$A:$I,3,FALSE)</f>
        <v>1</v>
      </c>
      <c r="J248" s="154">
        <f>VLOOKUP($A248,'2025-26 Salary &amp; Benefits'!$A:$I,4,FALSE)</f>
        <v>1</v>
      </c>
      <c r="K248" s="141">
        <f t="shared" si="62"/>
        <v>0</v>
      </c>
      <c r="L248" s="140">
        <f t="shared" si="63"/>
        <v>0</v>
      </c>
      <c r="M248" s="142">
        <f>'2025-26 Salary &amp; Benefits'!$E$6</f>
        <v>78209</v>
      </c>
      <c r="N248" s="142">
        <f>'2025-26 Salary &amp; Benefits'!$F$6</f>
        <v>80164</v>
      </c>
      <c r="O248" s="9">
        <f t="shared" si="64"/>
        <v>0</v>
      </c>
      <c r="P248" s="9">
        <f t="shared" si="65"/>
        <v>0</v>
      </c>
      <c r="Q248" s="9">
        <f>'2025-26 Salary &amp; Benefits'!G$6</f>
        <v>15997.68</v>
      </c>
      <c r="R248" s="143">
        <f>'2025-26 Salary &amp; Benefits'!H$6</f>
        <v>0.16020000000000001</v>
      </c>
      <c r="S248" s="143">
        <f>'2025-26 Salary &amp; Benefits'!I$6</f>
        <v>0.15390000000000001</v>
      </c>
      <c r="T248" s="9">
        <f t="shared" si="66"/>
        <v>0</v>
      </c>
      <c r="U248" s="9">
        <f t="shared" si="67"/>
        <v>0</v>
      </c>
      <c r="V248" s="9">
        <f t="shared" si="68"/>
        <v>0</v>
      </c>
      <c r="W248" s="9">
        <f t="shared" si="69"/>
        <v>0</v>
      </c>
      <c r="X248" s="22">
        <f t="shared" si="70"/>
        <v>0</v>
      </c>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row>
    <row r="249" spans="1:159" s="21" customFormat="1">
      <c r="A249" s="77" t="s">
        <v>2173</v>
      </c>
      <c r="B249" s="87" t="s">
        <v>2593</v>
      </c>
      <c r="C249" s="88">
        <v>2827</v>
      </c>
      <c r="D249" s="87" t="s">
        <v>2594</v>
      </c>
      <c r="E249" s="107" t="str">
        <f>VLOOKUP($C249,'2024-25 School Level AAFTE'!$C$4:$L$2372,9,FALSE)</f>
        <v>No</v>
      </c>
      <c r="F249" s="95">
        <f>VLOOKUP($C249,'2024-25 School Level AAFTE'!$C$4:$J$2372,8,FALSE)</f>
        <v>252.56</v>
      </c>
      <c r="G249" s="97">
        <f>IFERROR(IF(E249= "yes",VLOOKUP(C249,Summary!$B:$I,6,0),0),0)</f>
        <v>0</v>
      </c>
      <c r="H249" s="96">
        <f t="shared" si="61"/>
        <v>0</v>
      </c>
      <c r="I249" s="154">
        <f>VLOOKUP($A249,'2025-26 Salary &amp; Benefits'!$A:$I,3,FALSE)</f>
        <v>1</v>
      </c>
      <c r="J249" s="154">
        <f>VLOOKUP($A249,'2025-26 Salary &amp; Benefits'!$A:$I,4,FALSE)</f>
        <v>1</v>
      </c>
      <c r="K249" s="141">
        <f t="shared" si="62"/>
        <v>0</v>
      </c>
      <c r="L249" s="140">
        <f t="shared" si="63"/>
        <v>0</v>
      </c>
      <c r="M249" s="142">
        <f>'2025-26 Salary &amp; Benefits'!$E$6</f>
        <v>78209</v>
      </c>
      <c r="N249" s="142">
        <f>'2025-26 Salary &amp; Benefits'!$F$6</f>
        <v>80164</v>
      </c>
      <c r="O249" s="9">
        <f t="shared" si="64"/>
        <v>0</v>
      </c>
      <c r="P249" s="9">
        <f t="shared" si="65"/>
        <v>0</v>
      </c>
      <c r="Q249" s="9">
        <f>'2025-26 Salary &amp; Benefits'!G$6</f>
        <v>15997.68</v>
      </c>
      <c r="R249" s="143">
        <f>'2025-26 Salary &amp; Benefits'!H$6</f>
        <v>0.16020000000000001</v>
      </c>
      <c r="S249" s="143">
        <f>'2025-26 Salary &amp; Benefits'!I$6</f>
        <v>0.15390000000000001</v>
      </c>
      <c r="T249" s="9">
        <f t="shared" si="66"/>
        <v>0</v>
      </c>
      <c r="U249" s="9">
        <f t="shared" si="67"/>
        <v>0</v>
      </c>
      <c r="V249" s="9">
        <f t="shared" si="68"/>
        <v>0</v>
      </c>
      <c r="W249" s="9">
        <f t="shared" si="69"/>
        <v>0</v>
      </c>
      <c r="X249" s="22">
        <f t="shared" si="70"/>
        <v>0</v>
      </c>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row>
    <row r="250" spans="1:159" s="21" customFormat="1">
      <c r="A250" s="77" t="s">
        <v>2173</v>
      </c>
      <c r="B250" s="87" t="s">
        <v>2593</v>
      </c>
      <c r="C250" s="88">
        <v>3564</v>
      </c>
      <c r="D250" s="87" t="s">
        <v>115</v>
      </c>
      <c r="E250" s="107" t="str">
        <f>VLOOKUP($C250,'2024-25 School Level AAFTE'!$C$4:$L$2372,9,FALSE)</f>
        <v>No</v>
      </c>
      <c r="F250" s="95">
        <f>VLOOKUP($C250,'2024-25 School Level AAFTE'!$C$4:$J$2372,8,FALSE)</f>
        <v>397.09</v>
      </c>
      <c r="G250" s="97">
        <f>IFERROR(IF(E250= "yes",VLOOKUP(C250,Summary!$B:$I,6,0),0),0)</f>
        <v>0</v>
      </c>
      <c r="H250" s="96">
        <f t="shared" si="61"/>
        <v>0</v>
      </c>
      <c r="I250" s="154">
        <f>VLOOKUP($A250,'2025-26 Salary &amp; Benefits'!$A:$I,3,FALSE)</f>
        <v>1</v>
      </c>
      <c r="J250" s="154">
        <f>VLOOKUP($A250,'2025-26 Salary &amp; Benefits'!$A:$I,4,FALSE)</f>
        <v>1</v>
      </c>
      <c r="K250" s="141">
        <f t="shared" si="62"/>
        <v>0</v>
      </c>
      <c r="L250" s="140">
        <f t="shared" si="63"/>
        <v>0</v>
      </c>
      <c r="M250" s="142">
        <f>'2025-26 Salary &amp; Benefits'!$E$6</f>
        <v>78209</v>
      </c>
      <c r="N250" s="142">
        <f>'2025-26 Salary &amp; Benefits'!$F$6</f>
        <v>80164</v>
      </c>
      <c r="O250" s="9">
        <f t="shared" si="64"/>
        <v>0</v>
      </c>
      <c r="P250" s="9">
        <f t="shared" si="65"/>
        <v>0</v>
      </c>
      <c r="Q250" s="9">
        <f>'2025-26 Salary &amp; Benefits'!G$6</f>
        <v>15997.68</v>
      </c>
      <c r="R250" s="143">
        <f>'2025-26 Salary &amp; Benefits'!H$6</f>
        <v>0.16020000000000001</v>
      </c>
      <c r="S250" s="143">
        <f>'2025-26 Salary &amp; Benefits'!I$6</f>
        <v>0.15390000000000001</v>
      </c>
      <c r="T250" s="9">
        <f t="shared" si="66"/>
        <v>0</v>
      </c>
      <c r="U250" s="9">
        <f t="shared" si="67"/>
        <v>0</v>
      </c>
      <c r="V250" s="9">
        <f t="shared" si="68"/>
        <v>0</v>
      </c>
      <c r="W250" s="9">
        <f t="shared" si="69"/>
        <v>0</v>
      </c>
      <c r="X250" s="22">
        <f t="shared" si="70"/>
        <v>0</v>
      </c>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row>
    <row r="251" spans="1:159" s="21" customFormat="1">
      <c r="A251" s="77" t="s">
        <v>2173</v>
      </c>
      <c r="B251" s="87" t="s">
        <v>2593</v>
      </c>
      <c r="C251" s="88">
        <v>4403</v>
      </c>
      <c r="D251" s="87" t="s">
        <v>116</v>
      </c>
      <c r="E251" s="107" t="str">
        <f>VLOOKUP($C251,'2024-25 School Level AAFTE'!$C$4:$L$2372,9,FALSE)</f>
        <v>No</v>
      </c>
      <c r="F251" s="95">
        <f>VLOOKUP($C251,'2024-25 School Level AAFTE'!$C$4:$J$2372,8,FALSE)</f>
        <v>259.29000000000002</v>
      </c>
      <c r="G251" s="97">
        <f>IFERROR(IF(E251= "yes",VLOOKUP(C251,Summary!$B:$I,6,0),0),0)</f>
        <v>0</v>
      </c>
      <c r="H251" s="96">
        <f t="shared" si="61"/>
        <v>0</v>
      </c>
      <c r="I251" s="154">
        <f>VLOOKUP($A251,'2025-26 Salary &amp; Benefits'!$A:$I,3,FALSE)</f>
        <v>1</v>
      </c>
      <c r="J251" s="154">
        <f>VLOOKUP($A251,'2025-26 Salary &amp; Benefits'!$A:$I,4,FALSE)</f>
        <v>1</v>
      </c>
      <c r="K251" s="141">
        <f t="shared" si="62"/>
        <v>0</v>
      </c>
      <c r="L251" s="140">
        <f t="shared" si="63"/>
        <v>0</v>
      </c>
      <c r="M251" s="142">
        <f>'2025-26 Salary &amp; Benefits'!$E$6</f>
        <v>78209</v>
      </c>
      <c r="N251" s="142">
        <f>'2025-26 Salary &amp; Benefits'!$F$6</f>
        <v>80164</v>
      </c>
      <c r="O251" s="9">
        <f t="shared" si="64"/>
        <v>0</v>
      </c>
      <c r="P251" s="9">
        <f t="shared" si="65"/>
        <v>0</v>
      </c>
      <c r="Q251" s="9">
        <f>'2025-26 Salary &amp; Benefits'!G$6</f>
        <v>15997.68</v>
      </c>
      <c r="R251" s="143">
        <f>'2025-26 Salary &amp; Benefits'!H$6</f>
        <v>0.16020000000000001</v>
      </c>
      <c r="S251" s="143">
        <f>'2025-26 Salary &amp; Benefits'!I$6</f>
        <v>0.15390000000000001</v>
      </c>
      <c r="T251" s="9">
        <f t="shared" si="66"/>
        <v>0</v>
      </c>
      <c r="U251" s="9">
        <f t="shared" si="67"/>
        <v>0</v>
      </c>
      <c r="V251" s="9">
        <f t="shared" si="68"/>
        <v>0</v>
      </c>
      <c r="W251" s="9">
        <f t="shared" si="69"/>
        <v>0</v>
      </c>
      <c r="X251" s="22">
        <f t="shared" si="70"/>
        <v>0</v>
      </c>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row>
    <row r="252" spans="1:159" s="21" customFormat="1">
      <c r="A252" s="77" t="s">
        <v>2173</v>
      </c>
      <c r="B252" s="87" t="s">
        <v>2593</v>
      </c>
      <c r="C252" s="88">
        <v>4566</v>
      </c>
      <c r="D252" s="87" t="s">
        <v>117</v>
      </c>
      <c r="E252" s="107" t="str">
        <f>VLOOKUP($C252,'2024-25 School Level AAFTE'!$C$4:$L$2372,9,FALSE)</f>
        <v>No</v>
      </c>
      <c r="F252" s="95">
        <f>VLOOKUP($C252,'2024-25 School Level AAFTE'!$C$4:$J$2372,8,FALSE)</f>
        <v>23</v>
      </c>
      <c r="G252" s="97">
        <f>IFERROR(IF(E252= "yes",VLOOKUP(C252,Summary!$B:$I,6,0),0),0)</f>
        <v>0</v>
      </c>
      <c r="H252" s="96">
        <f t="shared" si="61"/>
        <v>0</v>
      </c>
      <c r="I252" s="154">
        <f>VLOOKUP($A252,'2025-26 Salary &amp; Benefits'!$A:$I,3,FALSE)</f>
        <v>1</v>
      </c>
      <c r="J252" s="154">
        <f>VLOOKUP($A252,'2025-26 Salary &amp; Benefits'!$A:$I,4,FALSE)</f>
        <v>1</v>
      </c>
      <c r="K252" s="141">
        <f t="shared" si="62"/>
        <v>0</v>
      </c>
      <c r="L252" s="140">
        <f t="shared" si="63"/>
        <v>0</v>
      </c>
      <c r="M252" s="142">
        <f>'2025-26 Salary &amp; Benefits'!$E$6</f>
        <v>78209</v>
      </c>
      <c r="N252" s="142">
        <f>'2025-26 Salary &amp; Benefits'!$F$6</f>
        <v>80164</v>
      </c>
      <c r="O252" s="9">
        <f t="shared" si="64"/>
        <v>0</v>
      </c>
      <c r="P252" s="9">
        <f t="shared" si="65"/>
        <v>0</v>
      </c>
      <c r="Q252" s="9">
        <f>'2025-26 Salary &amp; Benefits'!G$6</f>
        <v>15997.68</v>
      </c>
      <c r="R252" s="143">
        <f>'2025-26 Salary &amp; Benefits'!H$6</f>
        <v>0.16020000000000001</v>
      </c>
      <c r="S252" s="143">
        <f>'2025-26 Salary &amp; Benefits'!I$6</f>
        <v>0.15390000000000001</v>
      </c>
      <c r="T252" s="9">
        <f t="shared" si="66"/>
        <v>0</v>
      </c>
      <c r="U252" s="9">
        <f t="shared" si="67"/>
        <v>0</v>
      </c>
      <c r="V252" s="9">
        <f t="shared" si="68"/>
        <v>0</v>
      </c>
      <c r="W252" s="9">
        <f t="shared" si="69"/>
        <v>0</v>
      </c>
      <c r="X252" s="22">
        <f t="shared" si="70"/>
        <v>0</v>
      </c>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row>
    <row r="253" spans="1:159" s="21" customFormat="1">
      <c r="A253" s="77" t="s">
        <v>2173</v>
      </c>
      <c r="B253" s="87" t="s">
        <v>2593</v>
      </c>
      <c r="C253" s="88">
        <v>5418</v>
      </c>
      <c r="D253" s="87" t="s">
        <v>118</v>
      </c>
      <c r="E253" s="107" t="str">
        <f>VLOOKUP($C253,'2024-25 School Level AAFTE'!$C$4:$L$2372,9,FALSE)</f>
        <v>No</v>
      </c>
      <c r="F253" s="95">
        <f>VLOOKUP($C253,'2024-25 School Level AAFTE'!$C$4:$J$2372,8,FALSE)</f>
        <v>34.700000000000003</v>
      </c>
      <c r="G253" s="97">
        <f>IFERROR(IF(E253= "yes",VLOOKUP(C253,Summary!$B:$I,6,0),0),0)</f>
        <v>0</v>
      </c>
      <c r="H253" s="96">
        <f t="shared" si="61"/>
        <v>0</v>
      </c>
      <c r="I253" s="154">
        <f>VLOOKUP($A253,'2025-26 Salary &amp; Benefits'!$A:$I,3,FALSE)</f>
        <v>1</v>
      </c>
      <c r="J253" s="154">
        <f>VLOOKUP($A253,'2025-26 Salary &amp; Benefits'!$A:$I,4,FALSE)</f>
        <v>1</v>
      </c>
      <c r="K253" s="141">
        <f t="shared" si="62"/>
        <v>0</v>
      </c>
      <c r="L253" s="140">
        <f t="shared" si="63"/>
        <v>0</v>
      </c>
      <c r="M253" s="142">
        <f>'2025-26 Salary &amp; Benefits'!$E$6</f>
        <v>78209</v>
      </c>
      <c r="N253" s="142">
        <f>'2025-26 Salary &amp; Benefits'!$F$6</f>
        <v>80164</v>
      </c>
      <c r="O253" s="9">
        <f t="shared" si="64"/>
        <v>0</v>
      </c>
      <c r="P253" s="9">
        <f t="shared" si="65"/>
        <v>0</v>
      </c>
      <c r="Q253" s="9">
        <f>'2025-26 Salary &amp; Benefits'!G$6</f>
        <v>15997.68</v>
      </c>
      <c r="R253" s="143">
        <f>'2025-26 Salary &amp; Benefits'!H$6</f>
        <v>0.16020000000000001</v>
      </c>
      <c r="S253" s="143">
        <f>'2025-26 Salary &amp; Benefits'!I$6</f>
        <v>0.15390000000000001</v>
      </c>
      <c r="T253" s="9">
        <f t="shared" si="66"/>
        <v>0</v>
      </c>
      <c r="U253" s="9">
        <f t="shared" si="67"/>
        <v>0</v>
      </c>
      <c r="V253" s="9">
        <f t="shared" si="68"/>
        <v>0</v>
      </c>
      <c r="W253" s="9">
        <f t="shared" si="69"/>
        <v>0</v>
      </c>
      <c r="X253" s="22">
        <f t="shared" si="70"/>
        <v>0</v>
      </c>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row>
    <row r="254" spans="1:159" s="21" customFormat="1">
      <c r="A254" s="77" t="s">
        <v>2173</v>
      </c>
      <c r="B254" s="87" t="s">
        <v>2593</v>
      </c>
      <c r="C254" s="88">
        <v>5640</v>
      </c>
      <c r="D254" s="87" t="s">
        <v>2953</v>
      </c>
      <c r="E254" s="107" t="str">
        <f>VLOOKUP($C254,'2024-25 School Level AAFTE'!$C$4:$L$2372,9,FALSE)</f>
        <v>No</v>
      </c>
      <c r="F254" s="95">
        <f>VLOOKUP($C254,'2024-25 School Level AAFTE'!$C$4:$J$2372,8,FALSE)</f>
        <v>1.77</v>
      </c>
      <c r="G254" s="97">
        <f>IFERROR(IF(E254= "yes",VLOOKUP(C254,Summary!$B:$I,6,0),0),0)</f>
        <v>0</v>
      </c>
      <c r="H254" s="96">
        <f t="shared" si="61"/>
        <v>0</v>
      </c>
      <c r="I254" s="154">
        <f>VLOOKUP($A254,'2025-26 Salary &amp; Benefits'!$A:$I,3,FALSE)</f>
        <v>1</v>
      </c>
      <c r="J254" s="154">
        <f>VLOOKUP($A254,'2025-26 Salary &amp; Benefits'!$A:$I,4,FALSE)</f>
        <v>1</v>
      </c>
      <c r="K254" s="141">
        <f t="shared" si="62"/>
        <v>0</v>
      </c>
      <c r="L254" s="140">
        <f t="shared" si="63"/>
        <v>0</v>
      </c>
      <c r="M254" s="142">
        <f>'2025-26 Salary &amp; Benefits'!$E$6</f>
        <v>78209</v>
      </c>
      <c r="N254" s="142">
        <f>'2025-26 Salary &amp; Benefits'!$F$6</f>
        <v>80164</v>
      </c>
      <c r="O254" s="9">
        <f t="shared" si="64"/>
        <v>0</v>
      </c>
      <c r="P254" s="9">
        <f t="shared" si="65"/>
        <v>0</v>
      </c>
      <c r="Q254" s="9">
        <f>'2025-26 Salary &amp; Benefits'!G$6</f>
        <v>15997.68</v>
      </c>
      <c r="R254" s="143">
        <f>'2025-26 Salary &amp; Benefits'!H$6</f>
        <v>0.16020000000000001</v>
      </c>
      <c r="S254" s="143">
        <f>'2025-26 Salary &amp; Benefits'!I$6</f>
        <v>0.15390000000000001</v>
      </c>
      <c r="T254" s="9">
        <f t="shared" si="66"/>
        <v>0</v>
      </c>
      <c r="U254" s="9">
        <f t="shared" si="67"/>
        <v>0</v>
      </c>
      <c r="V254" s="9">
        <f t="shared" si="68"/>
        <v>0</v>
      </c>
      <c r="W254" s="9">
        <f t="shared" si="69"/>
        <v>0</v>
      </c>
      <c r="X254" s="22">
        <f t="shared" si="70"/>
        <v>0</v>
      </c>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row>
    <row r="255" spans="1:159" s="21" customFormat="1">
      <c r="A255" s="77" t="s">
        <v>2172</v>
      </c>
      <c r="B255" s="87" t="s">
        <v>2595</v>
      </c>
      <c r="C255" s="88">
        <v>2315</v>
      </c>
      <c r="D255" s="87" t="s">
        <v>110</v>
      </c>
      <c r="E255" s="107" t="str">
        <f>VLOOKUP($C255,'2024-25 School Level AAFTE'!$C$4:$L$2372,9,FALSE)</f>
        <v>No</v>
      </c>
      <c r="F255" s="95">
        <f>VLOOKUP($C255,'2024-25 School Level AAFTE'!$C$4:$J$2372,8,FALSE)</f>
        <v>489.98</v>
      </c>
      <c r="G255" s="97">
        <f>IFERROR(IF(E255= "yes",VLOOKUP(C255,Summary!$B:$I,6,0),0),0)</f>
        <v>0</v>
      </c>
      <c r="H255" s="96">
        <f t="shared" si="61"/>
        <v>0</v>
      </c>
      <c r="I255" s="154">
        <f>VLOOKUP($A255,'2025-26 Salary &amp; Benefits'!$A:$I,3,FALSE)</f>
        <v>1</v>
      </c>
      <c r="J255" s="154">
        <f>VLOOKUP($A255,'2025-26 Salary &amp; Benefits'!$A:$I,4,FALSE)</f>
        <v>1.04</v>
      </c>
      <c r="K255" s="141">
        <f t="shared" si="62"/>
        <v>0</v>
      </c>
      <c r="L255" s="140">
        <f t="shared" si="63"/>
        <v>0</v>
      </c>
      <c r="M255" s="142">
        <f>'2025-26 Salary &amp; Benefits'!$E$6</f>
        <v>78209</v>
      </c>
      <c r="N255" s="142">
        <f>'2025-26 Salary &amp; Benefits'!$F$6</f>
        <v>80164</v>
      </c>
      <c r="O255" s="9">
        <f t="shared" si="64"/>
        <v>0</v>
      </c>
      <c r="P255" s="9">
        <f t="shared" si="65"/>
        <v>0</v>
      </c>
      <c r="Q255" s="9">
        <f>'2025-26 Salary &amp; Benefits'!G$6</f>
        <v>15997.68</v>
      </c>
      <c r="R255" s="143">
        <f>'2025-26 Salary &amp; Benefits'!H$6</f>
        <v>0.16020000000000001</v>
      </c>
      <c r="S255" s="143">
        <f>'2025-26 Salary &amp; Benefits'!I$6</f>
        <v>0.15390000000000001</v>
      </c>
      <c r="T255" s="9">
        <f t="shared" si="66"/>
        <v>0</v>
      </c>
      <c r="U255" s="9">
        <f t="shared" si="67"/>
        <v>0</v>
      </c>
      <c r="V255" s="9">
        <f t="shared" si="68"/>
        <v>0</v>
      </c>
      <c r="W255" s="9">
        <f t="shared" si="69"/>
        <v>0</v>
      </c>
      <c r="X255" s="22">
        <f t="shared" si="70"/>
        <v>0</v>
      </c>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row>
    <row r="256" spans="1:159" s="21" customFormat="1">
      <c r="A256" s="77" t="s">
        <v>2172</v>
      </c>
      <c r="B256" s="87" t="s">
        <v>2595</v>
      </c>
      <c r="C256" s="88">
        <v>2787</v>
      </c>
      <c r="D256" s="87" t="s">
        <v>111</v>
      </c>
      <c r="E256" s="107" t="str">
        <f>VLOOKUP($C256,'2024-25 School Level AAFTE'!$C$4:$L$2372,9,FALSE)</f>
        <v>No</v>
      </c>
      <c r="F256" s="95">
        <f>VLOOKUP($C256,'2024-25 School Level AAFTE'!$C$4:$J$2372,8,FALSE)</f>
        <v>583.92999999999995</v>
      </c>
      <c r="G256" s="97">
        <f>IFERROR(IF(E256= "yes",VLOOKUP(C256,Summary!$B:$I,6,0),0),0)</f>
        <v>0</v>
      </c>
      <c r="H256" s="96">
        <f t="shared" si="61"/>
        <v>0</v>
      </c>
      <c r="I256" s="154">
        <f>VLOOKUP($A256,'2025-26 Salary &amp; Benefits'!$A:$I,3,FALSE)</f>
        <v>1</v>
      </c>
      <c r="J256" s="154">
        <f>VLOOKUP($A256,'2025-26 Salary &amp; Benefits'!$A:$I,4,FALSE)</f>
        <v>1.04</v>
      </c>
      <c r="K256" s="141">
        <f t="shared" si="62"/>
        <v>0</v>
      </c>
      <c r="L256" s="140">
        <f t="shared" si="63"/>
        <v>0</v>
      </c>
      <c r="M256" s="142">
        <f>'2025-26 Salary &amp; Benefits'!$E$6</f>
        <v>78209</v>
      </c>
      <c r="N256" s="142">
        <f>'2025-26 Salary &amp; Benefits'!$F$6</f>
        <v>80164</v>
      </c>
      <c r="O256" s="9">
        <f t="shared" si="64"/>
        <v>0</v>
      </c>
      <c r="P256" s="9">
        <f t="shared" si="65"/>
        <v>0</v>
      </c>
      <c r="Q256" s="9">
        <f>'2025-26 Salary &amp; Benefits'!G$6</f>
        <v>15997.68</v>
      </c>
      <c r="R256" s="143">
        <f>'2025-26 Salary &amp; Benefits'!H$6</f>
        <v>0.16020000000000001</v>
      </c>
      <c r="S256" s="143">
        <f>'2025-26 Salary &amp; Benefits'!I$6</f>
        <v>0.15390000000000001</v>
      </c>
      <c r="T256" s="9">
        <f t="shared" si="66"/>
        <v>0</v>
      </c>
      <c r="U256" s="9">
        <f t="shared" si="67"/>
        <v>0</v>
      </c>
      <c r="V256" s="9">
        <f t="shared" si="68"/>
        <v>0</v>
      </c>
      <c r="W256" s="9">
        <f t="shared" si="69"/>
        <v>0</v>
      </c>
      <c r="X256" s="22">
        <f t="shared" si="70"/>
        <v>0</v>
      </c>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row>
    <row r="257" spans="1:159" s="21" customFormat="1">
      <c r="A257" s="77" t="s">
        <v>2172</v>
      </c>
      <c r="B257" s="87" t="s">
        <v>2595</v>
      </c>
      <c r="C257" s="88">
        <v>3268</v>
      </c>
      <c r="D257" s="87" t="s">
        <v>112</v>
      </c>
      <c r="E257" s="107" t="str">
        <f>VLOOKUP($C257,'2024-25 School Level AAFTE'!$C$4:$L$2372,9,FALSE)</f>
        <v>No</v>
      </c>
      <c r="F257" s="95">
        <f>VLOOKUP($C257,'2024-25 School Level AAFTE'!$C$4:$J$2372,8,FALSE)</f>
        <v>530.56999999999994</v>
      </c>
      <c r="G257" s="97">
        <f>IFERROR(IF(E257= "yes",VLOOKUP(C257,Summary!$B:$I,6,0),0),0)</f>
        <v>0</v>
      </c>
      <c r="H257" s="96">
        <f t="shared" si="61"/>
        <v>0</v>
      </c>
      <c r="I257" s="154">
        <f>VLOOKUP($A257,'2025-26 Salary &amp; Benefits'!$A:$I,3,FALSE)</f>
        <v>1</v>
      </c>
      <c r="J257" s="154">
        <f>VLOOKUP($A257,'2025-26 Salary &amp; Benefits'!$A:$I,4,FALSE)</f>
        <v>1.04</v>
      </c>
      <c r="K257" s="141">
        <f t="shared" si="62"/>
        <v>0</v>
      </c>
      <c r="L257" s="140">
        <f t="shared" si="63"/>
        <v>0</v>
      </c>
      <c r="M257" s="142">
        <f>'2025-26 Salary &amp; Benefits'!$E$6</f>
        <v>78209</v>
      </c>
      <c r="N257" s="142">
        <f>'2025-26 Salary &amp; Benefits'!$F$6</f>
        <v>80164</v>
      </c>
      <c r="O257" s="9">
        <f t="shared" si="64"/>
        <v>0</v>
      </c>
      <c r="P257" s="9">
        <f t="shared" si="65"/>
        <v>0</v>
      </c>
      <c r="Q257" s="9">
        <f>'2025-26 Salary &amp; Benefits'!G$6</f>
        <v>15997.68</v>
      </c>
      <c r="R257" s="143">
        <f>'2025-26 Salary &amp; Benefits'!H$6</f>
        <v>0.16020000000000001</v>
      </c>
      <c r="S257" s="143">
        <f>'2025-26 Salary &amp; Benefits'!I$6</f>
        <v>0.15390000000000001</v>
      </c>
      <c r="T257" s="9">
        <f t="shared" si="66"/>
        <v>0</v>
      </c>
      <c r="U257" s="9">
        <f t="shared" si="67"/>
        <v>0</v>
      </c>
      <c r="V257" s="9">
        <f t="shared" si="68"/>
        <v>0</v>
      </c>
      <c r="W257" s="9">
        <f t="shared" si="69"/>
        <v>0</v>
      </c>
      <c r="X257" s="22">
        <f t="shared" si="70"/>
        <v>0</v>
      </c>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row>
    <row r="258" spans="1:159" s="21" customFormat="1">
      <c r="A258" s="77" t="s">
        <v>2194</v>
      </c>
      <c r="B258" s="87" t="s">
        <v>2596</v>
      </c>
      <c r="C258" s="88">
        <v>2281</v>
      </c>
      <c r="D258" s="87" t="s">
        <v>308</v>
      </c>
      <c r="E258" s="107" t="str">
        <f>VLOOKUP($C258,'2024-25 School Level AAFTE'!$C$4:$L$2372,9,FALSE)</f>
        <v>No</v>
      </c>
      <c r="F258" s="95">
        <f>VLOOKUP($C258,'2024-25 School Level AAFTE'!$C$4:$J$2372,8,FALSE)</f>
        <v>418.58</v>
      </c>
      <c r="G258" s="97">
        <f>IFERROR(IF(E258= "yes",VLOOKUP(C258,Summary!$B:$I,6,0),0),0)</f>
        <v>0</v>
      </c>
      <c r="H258" s="96">
        <f t="shared" si="61"/>
        <v>0</v>
      </c>
      <c r="I258" s="154">
        <f>VLOOKUP($A258,'2025-26 Salary &amp; Benefits'!$A:$I,3,FALSE)</f>
        <v>1</v>
      </c>
      <c r="J258" s="154">
        <f>VLOOKUP($A258,'2025-26 Salary &amp; Benefits'!$A:$I,4,FALSE)</f>
        <v>1</v>
      </c>
      <c r="K258" s="141">
        <f t="shared" si="62"/>
        <v>0</v>
      </c>
      <c r="L258" s="140">
        <f t="shared" si="63"/>
        <v>0</v>
      </c>
      <c r="M258" s="142">
        <f>'2025-26 Salary &amp; Benefits'!$E$6</f>
        <v>78209</v>
      </c>
      <c r="N258" s="142">
        <f>'2025-26 Salary &amp; Benefits'!$F$6</f>
        <v>80164</v>
      </c>
      <c r="O258" s="9">
        <f t="shared" si="64"/>
        <v>0</v>
      </c>
      <c r="P258" s="9">
        <f t="shared" si="65"/>
        <v>0</v>
      </c>
      <c r="Q258" s="9">
        <f>'2025-26 Salary &amp; Benefits'!G$6</f>
        <v>15997.68</v>
      </c>
      <c r="R258" s="143">
        <f>'2025-26 Salary &amp; Benefits'!H$6</f>
        <v>0.16020000000000001</v>
      </c>
      <c r="S258" s="143">
        <f>'2025-26 Salary &amp; Benefits'!I$6</f>
        <v>0.15390000000000001</v>
      </c>
      <c r="T258" s="9">
        <f t="shared" si="66"/>
        <v>0</v>
      </c>
      <c r="U258" s="9">
        <f t="shared" si="67"/>
        <v>0</v>
      </c>
      <c r="V258" s="9">
        <f t="shared" si="68"/>
        <v>0</v>
      </c>
      <c r="W258" s="9">
        <f t="shared" si="69"/>
        <v>0</v>
      </c>
      <c r="X258" s="22">
        <f t="shared" si="70"/>
        <v>0</v>
      </c>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row>
    <row r="259" spans="1:159" s="21" customFormat="1">
      <c r="A259" s="77" t="s">
        <v>2194</v>
      </c>
      <c r="B259" s="87" t="s">
        <v>2596</v>
      </c>
      <c r="C259" s="88">
        <v>2762</v>
      </c>
      <c r="D259" s="87" t="s">
        <v>309</v>
      </c>
      <c r="E259" s="107" t="str">
        <f>VLOOKUP($C259,'2024-25 School Level AAFTE'!$C$4:$L$2372,9,FALSE)</f>
        <v>Yes</v>
      </c>
      <c r="F259" s="95">
        <f>VLOOKUP($C259,'2024-25 School Level AAFTE'!$C$4:$J$2372,8,FALSE)</f>
        <v>669.36</v>
      </c>
      <c r="G259" s="97">
        <f>IFERROR(IF(E259= "yes",VLOOKUP(C259,Summary!$B:$I,6,0),0),0)</f>
        <v>0</v>
      </c>
      <c r="H259" s="96">
        <f t="shared" si="61"/>
        <v>669.36</v>
      </c>
      <c r="I259" s="154">
        <f>VLOOKUP($A259,'2025-26 Salary &amp; Benefits'!$A:$I,3,FALSE)</f>
        <v>1</v>
      </c>
      <c r="J259" s="154">
        <f>VLOOKUP($A259,'2025-26 Salary &amp; Benefits'!$A:$I,4,FALSE)</f>
        <v>1</v>
      </c>
      <c r="K259" s="141">
        <f t="shared" si="62"/>
        <v>669.36</v>
      </c>
      <c r="L259" s="140">
        <f t="shared" si="63"/>
        <v>1.9630000000000001</v>
      </c>
      <c r="M259" s="142">
        <f>'2025-26 Salary &amp; Benefits'!$E$6</f>
        <v>78209</v>
      </c>
      <c r="N259" s="142">
        <f>'2025-26 Salary &amp; Benefits'!$F$6</f>
        <v>80164</v>
      </c>
      <c r="O259" s="9">
        <f t="shared" si="64"/>
        <v>153524.26999999999</v>
      </c>
      <c r="P259" s="9">
        <f t="shared" si="65"/>
        <v>3837.6600000000035</v>
      </c>
      <c r="Q259" s="9">
        <f>'2025-26 Salary &amp; Benefits'!G$6</f>
        <v>15997.68</v>
      </c>
      <c r="R259" s="143">
        <f>'2025-26 Salary &amp; Benefits'!H$6</f>
        <v>0.16020000000000001</v>
      </c>
      <c r="S259" s="143">
        <f>'2025-26 Salary &amp; Benefits'!I$6</f>
        <v>0.15390000000000001</v>
      </c>
      <c r="T259" s="9">
        <f t="shared" si="66"/>
        <v>56588.65</v>
      </c>
      <c r="U259" s="9">
        <f t="shared" si="67"/>
        <v>2622.7</v>
      </c>
      <c r="V259" s="9">
        <f t="shared" si="68"/>
        <v>403.63</v>
      </c>
      <c r="W259" s="9">
        <f t="shared" si="69"/>
        <v>3026.33</v>
      </c>
      <c r="X259" s="22">
        <f t="shared" si="70"/>
        <v>216976.90999999997</v>
      </c>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row>
    <row r="260" spans="1:159" s="21" customFormat="1">
      <c r="A260" s="77" t="s">
        <v>2194</v>
      </c>
      <c r="B260" s="87" t="s">
        <v>2596</v>
      </c>
      <c r="C260" s="88">
        <v>3969</v>
      </c>
      <c r="D260" s="87" t="s">
        <v>310</v>
      </c>
      <c r="E260" s="107" t="str">
        <f>VLOOKUP($C260,'2024-25 School Level AAFTE'!$C$4:$L$2372,9,FALSE)</f>
        <v>Yes</v>
      </c>
      <c r="F260" s="95">
        <f>VLOOKUP($C260,'2024-25 School Level AAFTE'!$C$4:$J$2372,8,FALSE)</f>
        <v>314.8</v>
      </c>
      <c r="G260" s="97">
        <f>IFERROR(IF(E260= "yes",VLOOKUP(C260,Summary!$B:$I,6,0),0),0)</f>
        <v>0</v>
      </c>
      <c r="H260" s="96">
        <f t="shared" si="61"/>
        <v>314.8</v>
      </c>
      <c r="I260" s="154">
        <f>VLOOKUP($A260,'2025-26 Salary &amp; Benefits'!$A:$I,3,FALSE)</f>
        <v>1</v>
      </c>
      <c r="J260" s="154">
        <f>VLOOKUP($A260,'2025-26 Salary &amp; Benefits'!$A:$I,4,FALSE)</f>
        <v>1</v>
      </c>
      <c r="K260" s="141">
        <f t="shared" si="62"/>
        <v>314.8</v>
      </c>
      <c r="L260" s="140">
        <f t="shared" si="63"/>
        <v>0.92300000000000004</v>
      </c>
      <c r="M260" s="142">
        <f>'2025-26 Salary &amp; Benefits'!$E$6</f>
        <v>78209</v>
      </c>
      <c r="N260" s="142">
        <f>'2025-26 Salary &amp; Benefits'!$F$6</f>
        <v>80164</v>
      </c>
      <c r="O260" s="9">
        <f t="shared" si="64"/>
        <v>72186.91</v>
      </c>
      <c r="P260" s="9">
        <f t="shared" si="65"/>
        <v>1804.4599999999919</v>
      </c>
      <c r="Q260" s="9">
        <f>'2025-26 Salary &amp; Benefits'!G$6</f>
        <v>15997.68</v>
      </c>
      <c r="R260" s="143">
        <f>'2025-26 Salary &amp; Benefits'!H$6</f>
        <v>0.16020000000000001</v>
      </c>
      <c r="S260" s="143">
        <f>'2025-26 Salary &amp; Benefits'!I$6</f>
        <v>0.15390000000000001</v>
      </c>
      <c r="T260" s="9">
        <f t="shared" si="66"/>
        <v>26607.91</v>
      </c>
      <c r="U260" s="9">
        <f t="shared" si="67"/>
        <v>1233.19</v>
      </c>
      <c r="V260" s="9">
        <f t="shared" si="68"/>
        <v>189.79</v>
      </c>
      <c r="W260" s="9">
        <f t="shared" si="69"/>
        <v>1422.98</v>
      </c>
      <c r="X260" s="22">
        <f t="shared" si="70"/>
        <v>102022.26</v>
      </c>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row>
    <row r="261" spans="1:159" s="21" customFormat="1">
      <c r="A261" s="77" t="s">
        <v>2194</v>
      </c>
      <c r="B261" s="87" t="s">
        <v>2596</v>
      </c>
      <c r="C261" s="88">
        <v>5666</v>
      </c>
      <c r="D261" s="87" t="s">
        <v>3062</v>
      </c>
      <c r="E261" s="107" t="str">
        <f>VLOOKUP($C261,'2024-25 School Level AAFTE'!$C$4:$L$2372,9,FALSE)</f>
        <v>Yes</v>
      </c>
      <c r="F261" s="95">
        <f>VLOOKUP($C261,'2024-25 School Level AAFTE'!$C$4:$J$2372,8,FALSE)</f>
        <v>19.309999999999999</v>
      </c>
      <c r="G261" s="97">
        <f>IFERROR(IF(E261= "yes",VLOOKUP(C261,Summary!$B:$I,6,0),0),0)</f>
        <v>0</v>
      </c>
      <c r="H261" s="96">
        <f t="shared" si="61"/>
        <v>19.309999999999999</v>
      </c>
      <c r="I261" s="154">
        <f>VLOOKUP($A261,'2025-26 Salary &amp; Benefits'!$A:$I,3,FALSE)</f>
        <v>1</v>
      </c>
      <c r="J261" s="154">
        <f>VLOOKUP($A261,'2025-26 Salary &amp; Benefits'!$A:$I,4,FALSE)</f>
        <v>1</v>
      </c>
      <c r="K261" s="141">
        <f t="shared" si="62"/>
        <v>19.309999999999999</v>
      </c>
      <c r="L261" s="140">
        <f t="shared" si="63"/>
        <v>5.7000000000000002E-2</v>
      </c>
      <c r="M261" s="142">
        <f>'2025-26 Salary &amp; Benefits'!$E$6</f>
        <v>78209</v>
      </c>
      <c r="N261" s="142">
        <f>'2025-26 Salary &amp; Benefits'!$F$6</f>
        <v>80164</v>
      </c>
      <c r="O261" s="9">
        <f t="shared" si="64"/>
        <v>4457.91</v>
      </c>
      <c r="P261" s="9">
        <f t="shared" si="65"/>
        <v>111.44000000000051</v>
      </c>
      <c r="Q261" s="9">
        <f>'2025-26 Salary &amp; Benefits'!G$6</f>
        <v>15997.68</v>
      </c>
      <c r="R261" s="143">
        <f>'2025-26 Salary &amp; Benefits'!H$6</f>
        <v>0.16020000000000001</v>
      </c>
      <c r="S261" s="143">
        <f>'2025-26 Salary &amp; Benefits'!I$6</f>
        <v>0.15390000000000001</v>
      </c>
      <c r="T261" s="9">
        <f t="shared" si="66"/>
        <v>1643.18</v>
      </c>
      <c r="U261" s="9">
        <f t="shared" si="67"/>
        <v>76.16</v>
      </c>
      <c r="V261" s="9">
        <f t="shared" si="68"/>
        <v>11.72</v>
      </c>
      <c r="W261" s="9">
        <f t="shared" si="69"/>
        <v>87.88</v>
      </c>
      <c r="X261" s="22">
        <f t="shared" si="70"/>
        <v>6300.4100000000008</v>
      </c>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row>
    <row r="262" spans="1:159" s="21" customFormat="1">
      <c r="A262" s="77" t="s">
        <v>2943</v>
      </c>
      <c r="B262" s="87" t="s">
        <v>2954</v>
      </c>
      <c r="C262" s="88">
        <v>5607</v>
      </c>
      <c r="D262" s="87" t="s">
        <v>2955</v>
      </c>
      <c r="E262" s="107" t="str">
        <f>VLOOKUP($C262,'2024-25 School Level AAFTE'!$C$4:$L$2372,9,FALSE)</f>
        <v>No</v>
      </c>
      <c r="F262" s="95">
        <f>VLOOKUP($C262,'2024-25 School Level AAFTE'!$C$4:$J$2372,8,FALSE)</f>
        <v>502.61</v>
      </c>
      <c r="G262" s="97">
        <f>IFERROR(IF(E262= "yes",VLOOKUP(C262,Summary!$B:$I,6,0),0),0)</f>
        <v>0</v>
      </c>
      <c r="H262" s="96">
        <f t="shared" si="61"/>
        <v>0</v>
      </c>
      <c r="I262" s="154">
        <f>VLOOKUP($A262,'2025-26 Salary &amp; Benefits'!$A:$I,3,FALSE)</f>
        <v>1.18</v>
      </c>
      <c r="J262" s="154">
        <f>VLOOKUP($A262,'2025-26 Salary &amp; Benefits'!$A:$I,4,FALSE)</f>
        <v>1.18</v>
      </c>
      <c r="K262" s="141">
        <f t="shared" si="62"/>
        <v>0</v>
      </c>
      <c r="L262" s="140">
        <f t="shared" si="63"/>
        <v>0</v>
      </c>
      <c r="M262" s="142">
        <f>'2025-26 Salary &amp; Benefits'!$E$6</f>
        <v>78209</v>
      </c>
      <c r="N262" s="142">
        <f>'2025-26 Salary &amp; Benefits'!$F$6</f>
        <v>80164</v>
      </c>
      <c r="O262" s="9">
        <f t="shared" si="64"/>
        <v>0</v>
      </c>
      <c r="P262" s="9">
        <f t="shared" si="65"/>
        <v>0</v>
      </c>
      <c r="Q262" s="9">
        <f>'2025-26 Salary &amp; Benefits'!G$6</f>
        <v>15997.68</v>
      </c>
      <c r="R262" s="143">
        <f>'2025-26 Salary &amp; Benefits'!H$6</f>
        <v>0.16020000000000001</v>
      </c>
      <c r="S262" s="143">
        <f>'2025-26 Salary &amp; Benefits'!I$6</f>
        <v>0.15390000000000001</v>
      </c>
      <c r="T262" s="9">
        <f t="shared" si="66"/>
        <v>0</v>
      </c>
      <c r="U262" s="9">
        <f t="shared" si="67"/>
        <v>0</v>
      </c>
      <c r="V262" s="9">
        <f t="shared" si="68"/>
        <v>0</v>
      </c>
      <c r="W262" s="9">
        <f t="shared" si="69"/>
        <v>0</v>
      </c>
      <c r="X262" s="22">
        <f t="shared" si="70"/>
        <v>0</v>
      </c>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row>
    <row r="263" spans="1:159" s="21" customFormat="1">
      <c r="A263" s="77" t="s">
        <v>2281</v>
      </c>
      <c r="B263" s="87" t="s">
        <v>2597</v>
      </c>
      <c r="C263" s="88">
        <v>2251</v>
      </c>
      <c r="D263" s="87" t="s">
        <v>1083</v>
      </c>
      <c r="E263" s="107" t="str">
        <f>VLOOKUP($C263,'2024-25 School Level AAFTE'!$C$4:$L$2372,9,FALSE)</f>
        <v>No</v>
      </c>
      <c r="F263" s="95">
        <f>VLOOKUP($C263,'2024-25 School Level AAFTE'!$C$4:$J$2372,8,FALSE)</f>
        <v>89.22</v>
      </c>
      <c r="G263" s="97">
        <f>IFERROR(IF(E263= "yes",VLOOKUP(C263,Summary!$B:$I,6,0),0),0)</f>
        <v>0</v>
      </c>
      <c r="H263" s="96">
        <f t="shared" si="61"/>
        <v>0</v>
      </c>
      <c r="I263" s="154">
        <f>VLOOKUP($A263,'2025-26 Salary &amp; Benefits'!$A:$I,3,FALSE)</f>
        <v>1</v>
      </c>
      <c r="J263" s="154">
        <f>VLOOKUP($A263,'2025-26 Salary &amp; Benefits'!$A:$I,4,FALSE)</f>
        <v>1</v>
      </c>
      <c r="K263" s="141">
        <f t="shared" si="62"/>
        <v>0</v>
      </c>
      <c r="L263" s="140">
        <f t="shared" si="63"/>
        <v>0</v>
      </c>
      <c r="M263" s="142">
        <f>'2025-26 Salary &amp; Benefits'!$E$6</f>
        <v>78209</v>
      </c>
      <c r="N263" s="142">
        <f>'2025-26 Salary &amp; Benefits'!$F$6</f>
        <v>80164</v>
      </c>
      <c r="O263" s="9">
        <f t="shared" si="64"/>
        <v>0</v>
      </c>
      <c r="P263" s="9">
        <f t="shared" si="65"/>
        <v>0</v>
      </c>
      <c r="Q263" s="9">
        <f>'2025-26 Salary &amp; Benefits'!G$6</f>
        <v>15997.68</v>
      </c>
      <c r="R263" s="143">
        <f>'2025-26 Salary &amp; Benefits'!H$6</f>
        <v>0.16020000000000001</v>
      </c>
      <c r="S263" s="143">
        <f>'2025-26 Salary &amp; Benefits'!I$6</f>
        <v>0.15390000000000001</v>
      </c>
      <c r="T263" s="9">
        <f t="shared" si="66"/>
        <v>0</v>
      </c>
      <c r="U263" s="9">
        <f t="shared" si="67"/>
        <v>0</v>
      </c>
      <c r="V263" s="9">
        <f t="shared" si="68"/>
        <v>0</v>
      </c>
      <c r="W263" s="9">
        <f t="shared" si="69"/>
        <v>0</v>
      </c>
      <c r="X263" s="22">
        <f t="shared" si="70"/>
        <v>0</v>
      </c>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row>
    <row r="264" spans="1:159" s="21" customFormat="1">
      <c r="A264" s="77" t="s">
        <v>2270</v>
      </c>
      <c r="B264" s="87" t="s">
        <v>2598</v>
      </c>
      <c r="C264" s="88">
        <v>2615</v>
      </c>
      <c r="D264" s="87" t="s">
        <v>1026</v>
      </c>
      <c r="E264" s="107" t="str">
        <f>VLOOKUP($C264,'2024-25 School Level AAFTE'!$C$4:$L$2372,9,FALSE)</f>
        <v>No</v>
      </c>
      <c r="F264" s="95">
        <f>VLOOKUP($C264,'2024-25 School Level AAFTE'!$C$4:$J$2372,8,FALSE)</f>
        <v>1527.58</v>
      </c>
      <c r="G264" s="97">
        <f>IFERROR(IF(E264= "yes",VLOOKUP(C264,Summary!$B:$I,6,0),0),0)</f>
        <v>0</v>
      </c>
      <c r="H264" s="96">
        <f t="shared" si="61"/>
        <v>0</v>
      </c>
      <c r="I264" s="154">
        <f>VLOOKUP($A264,'2025-26 Salary &amp; Benefits'!$A:$I,3,FALSE)</f>
        <v>1.18</v>
      </c>
      <c r="J264" s="154">
        <f>VLOOKUP($A264,'2025-26 Salary &amp; Benefits'!$A:$I,4,FALSE)</f>
        <v>1.22</v>
      </c>
      <c r="K264" s="141">
        <f t="shared" si="62"/>
        <v>0</v>
      </c>
      <c r="L264" s="140">
        <f t="shared" si="63"/>
        <v>0</v>
      </c>
      <c r="M264" s="142">
        <f>'2025-26 Salary &amp; Benefits'!$E$6</f>
        <v>78209</v>
      </c>
      <c r="N264" s="142">
        <f>'2025-26 Salary &amp; Benefits'!$F$6</f>
        <v>80164</v>
      </c>
      <c r="O264" s="9">
        <f t="shared" si="64"/>
        <v>0</v>
      </c>
      <c r="P264" s="9">
        <f t="shared" si="65"/>
        <v>0</v>
      </c>
      <c r="Q264" s="9">
        <f>'2025-26 Salary &amp; Benefits'!G$6</f>
        <v>15997.68</v>
      </c>
      <c r="R264" s="143">
        <f>'2025-26 Salary &amp; Benefits'!H$6</f>
        <v>0.16020000000000001</v>
      </c>
      <c r="S264" s="143">
        <f>'2025-26 Salary &amp; Benefits'!I$6</f>
        <v>0.15390000000000001</v>
      </c>
      <c r="T264" s="9">
        <f t="shared" si="66"/>
        <v>0</v>
      </c>
      <c r="U264" s="9">
        <f t="shared" si="67"/>
        <v>0</v>
      </c>
      <c r="V264" s="9">
        <f t="shared" si="68"/>
        <v>0</v>
      </c>
      <c r="W264" s="9">
        <f t="shared" si="69"/>
        <v>0</v>
      </c>
      <c r="X264" s="22">
        <f t="shared" si="70"/>
        <v>0</v>
      </c>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row>
    <row r="265" spans="1:159" s="21" customFormat="1">
      <c r="A265" s="77" t="s">
        <v>2270</v>
      </c>
      <c r="B265" s="87" t="s">
        <v>2598</v>
      </c>
      <c r="C265" s="88">
        <v>2994</v>
      </c>
      <c r="D265" s="87" t="s">
        <v>1027</v>
      </c>
      <c r="E265" s="107" t="str">
        <f>VLOOKUP($C265,'2024-25 School Level AAFTE'!$C$4:$L$2372,9,FALSE)</f>
        <v>No</v>
      </c>
      <c r="F265" s="95">
        <f>VLOOKUP($C265,'2024-25 School Level AAFTE'!$C$4:$J$2372,8,FALSE)</f>
        <v>415</v>
      </c>
      <c r="G265" s="97">
        <f>IFERROR(IF(E265= "yes",VLOOKUP(C265,Summary!$B:$I,6,0),0),0)</f>
        <v>0</v>
      </c>
      <c r="H265" s="96">
        <f t="shared" si="61"/>
        <v>0</v>
      </c>
      <c r="I265" s="154">
        <f>VLOOKUP($A265,'2025-26 Salary &amp; Benefits'!$A:$I,3,FALSE)</f>
        <v>1.18</v>
      </c>
      <c r="J265" s="154">
        <f>VLOOKUP($A265,'2025-26 Salary &amp; Benefits'!$A:$I,4,FALSE)</f>
        <v>1.22</v>
      </c>
      <c r="K265" s="141">
        <f t="shared" si="62"/>
        <v>0</v>
      </c>
      <c r="L265" s="140">
        <f t="shared" si="63"/>
        <v>0</v>
      </c>
      <c r="M265" s="142">
        <f>'2025-26 Salary &amp; Benefits'!$E$6</f>
        <v>78209</v>
      </c>
      <c r="N265" s="142">
        <f>'2025-26 Salary &amp; Benefits'!$F$6</f>
        <v>80164</v>
      </c>
      <c r="O265" s="9">
        <f t="shared" si="64"/>
        <v>0</v>
      </c>
      <c r="P265" s="9">
        <f t="shared" si="65"/>
        <v>0</v>
      </c>
      <c r="Q265" s="9">
        <f>'2025-26 Salary &amp; Benefits'!G$6</f>
        <v>15997.68</v>
      </c>
      <c r="R265" s="143">
        <f>'2025-26 Salary &amp; Benefits'!H$6</f>
        <v>0.16020000000000001</v>
      </c>
      <c r="S265" s="143">
        <f>'2025-26 Salary &amp; Benefits'!I$6</f>
        <v>0.15390000000000001</v>
      </c>
      <c r="T265" s="9">
        <f t="shared" si="66"/>
        <v>0</v>
      </c>
      <c r="U265" s="9">
        <f t="shared" si="67"/>
        <v>0</v>
      </c>
      <c r="V265" s="9">
        <f t="shared" si="68"/>
        <v>0</v>
      </c>
      <c r="W265" s="9">
        <f t="shared" si="69"/>
        <v>0</v>
      </c>
      <c r="X265" s="22">
        <f t="shared" si="70"/>
        <v>0</v>
      </c>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row>
    <row r="266" spans="1:159" s="21" customFormat="1">
      <c r="A266" s="77" t="s">
        <v>2270</v>
      </c>
      <c r="B266" s="87" t="s">
        <v>2598</v>
      </c>
      <c r="C266" s="88">
        <v>3237</v>
      </c>
      <c r="D266" s="87" t="s">
        <v>1028</v>
      </c>
      <c r="E266" s="107" t="str">
        <f>VLOOKUP($C266,'2024-25 School Level AAFTE'!$C$4:$L$2372,9,FALSE)</f>
        <v>No</v>
      </c>
      <c r="F266" s="95">
        <f>VLOOKUP($C266,'2024-25 School Level AAFTE'!$C$4:$J$2372,8,FALSE)</f>
        <v>564.71</v>
      </c>
      <c r="G266" s="97">
        <f>IFERROR(IF(E266= "yes",VLOOKUP(C266,Summary!$B:$I,6,0),0),0)</f>
        <v>0</v>
      </c>
      <c r="H266" s="96">
        <f t="shared" si="61"/>
        <v>0</v>
      </c>
      <c r="I266" s="154">
        <f>VLOOKUP($A266,'2025-26 Salary &amp; Benefits'!$A:$I,3,FALSE)</f>
        <v>1.18</v>
      </c>
      <c r="J266" s="154">
        <f>VLOOKUP($A266,'2025-26 Salary &amp; Benefits'!$A:$I,4,FALSE)</f>
        <v>1.22</v>
      </c>
      <c r="K266" s="141">
        <f t="shared" si="62"/>
        <v>0</v>
      </c>
      <c r="L266" s="140">
        <f t="shared" si="63"/>
        <v>0</v>
      </c>
      <c r="M266" s="142">
        <f>'2025-26 Salary &amp; Benefits'!$E$6</f>
        <v>78209</v>
      </c>
      <c r="N266" s="142">
        <f>'2025-26 Salary &amp; Benefits'!$F$6</f>
        <v>80164</v>
      </c>
      <c r="O266" s="9">
        <f t="shared" si="64"/>
        <v>0</v>
      </c>
      <c r="P266" s="9">
        <f t="shared" si="65"/>
        <v>0</v>
      </c>
      <c r="Q266" s="9">
        <f>'2025-26 Salary &amp; Benefits'!G$6</f>
        <v>15997.68</v>
      </c>
      <c r="R266" s="143">
        <f>'2025-26 Salary &amp; Benefits'!H$6</f>
        <v>0.16020000000000001</v>
      </c>
      <c r="S266" s="143">
        <f>'2025-26 Salary &amp; Benefits'!I$6</f>
        <v>0.15390000000000001</v>
      </c>
      <c r="T266" s="9">
        <f t="shared" si="66"/>
        <v>0</v>
      </c>
      <c r="U266" s="9">
        <f t="shared" si="67"/>
        <v>0</v>
      </c>
      <c r="V266" s="9">
        <f t="shared" si="68"/>
        <v>0</v>
      </c>
      <c r="W266" s="9">
        <f t="shared" si="69"/>
        <v>0</v>
      </c>
      <c r="X266" s="22">
        <f t="shared" si="70"/>
        <v>0</v>
      </c>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row>
    <row r="267" spans="1:159" s="21" customFormat="1">
      <c r="A267" s="77" t="s">
        <v>2270</v>
      </c>
      <c r="B267" s="87" t="s">
        <v>2598</v>
      </c>
      <c r="C267" s="88">
        <v>3594</v>
      </c>
      <c r="D267" s="87" t="s">
        <v>2956</v>
      </c>
      <c r="E267" s="107" t="str">
        <f>VLOOKUP($C267,'2024-25 School Level AAFTE'!$C$4:$L$2372,9,FALSE)</f>
        <v>No</v>
      </c>
      <c r="F267" s="95">
        <f>VLOOKUP($C267,'2024-25 School Level AAFTE'!$C$4:$J$2372,8,FALSE)</f>
        <v>443.89</v>
      </c>
      <c r="G267" s="97">
        <f>IFERROR(IF(E267= "yes",VLOOKUP(C267,Summary!$B:$I,6,0),0),0)</f>
        <v>0</v>
      </c>
      <c r="H267" s="96">
        <f t="shared" si="61"/>
        <v>0</v>
      </c>
      <c r="I267" s="154">
        <f>VLOOKUP($A267,'2025-26 Salary &amp; Benefits'!$A:$I,3,FALSE)</f>
        <v>1.18</v>
      </c>
      <c r="J267" s="154">
        <f>VLOOKUP($A267,'2025-26 Salary &amp; Benefits'!$A:$I,4,FALSE)</f>
        <v>1.22</v>
      </c>
      <c r="K267" s="141">
        <f t="shared" si="62"/>
        <v>0</v>
      </c>
      <c r="L267" s="140">
        <f t="shared" si="63"/>
        <v>0</v>
      </c>
      <c r="M267" s="142">
        <f>'2025-26 Salary &amp; Benefits'!$E$6</f>
        <v>78209</v>
      </c>
      <c r="N267" s="142">
        <f>'2025-26 Salary &amp; Benefits'!$F$6</f>
        <v>80164</v>
      </c>
      <c r="O267" s="9">
        <f t="shared" si="64"/>
        <v>0</v>
      </c>
      <c r="P267" s="9">
        <f t="shared" si="65"/>
        <v>0</v>
      </c>
      <c r="Q267" s="9">
        <f>'2025-26 Salary &amp; Benefits'!G$6</f>
        <v>15997.68</v>
      </c>
      <c r="R267" s="143">
        <f>'2025-26 Salary &amp; Benefits'!H$6</f>
        <v>0.16020000000000001</v>
      </c>
      <c r="S267" s="143">
        <f>'2025-26 Salary &amp; Benefits'!I$6</f>
        <v>0.15390000000000001</v>
      </c>
      <c r="T267" s="9">
        <f t="shared" si="66"/>
        <v>0</v>
      </c>
      <c r="U267" s="9">
        <f t="shared" si="67"/>
        <v>0</v>
      </c>
      <c r="V267" s="9">
        <f t="shared" si="68"/>
        <v>0</v>
      </c>
      <c r="W267" s="9">
        <f t="shared" si="69"/>
        <v>0</v>
      </c>
      <c r="X267" s="22">
        <f t="shared" si="70"/>
        <v>0</v>
      </c>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row>
    <row r="268" spans="1:159" s="21" customFormat="1">
      <c r="A268" s="77" t="s">
        <v>2270</v>
      </c>
      <c r="B268" s="87" t="s">
        <v>2598</v>
      </c>
      <c r="C268" s="88">
        <v>3791</v>
      </c>
      <c r="D268" s="87" t="s">
        <v>1029</v>
      </c>
      <c r="E268" s="107" t="str">
        <f>VLOOKUP($C268,'2024-25 School Level AAFTE'!$C$4:$L$2372,9,FALSE)</f>
        <v>Yes</v>
      </c>
      <c r="F268" s="95">
        <f>VLOOKUP($C268,'2024-25 School Level AAFTE'!$C$4:$J$2372,8,FALSE)</f>
        <v>604.75</v>
      </c>
      <c r="G268" s="97">
        <f>IFERROR(IF(E268= "yes",VLOOKUP(C268,Summary!$B:$I,6,0),0),0)</f>
        <v>0</v>
      </c>
      <c r="H268" s="96">
        <f t="shared" si="61"/>
        <v>604.75</v>
      </c>
      <c r="I268" s="154">
        <f>VLOOKUP($A268,'2025-26 Salary &amp; Benefits'!$A:$I,3,FALSE)</f>
        <v>1.18</v>
      </c>
      <c r="J268" s="154">
        <f>VLOOKUP($A268,'2025-26 Salary &amp; Benefits'!$A:$I,4,FALSE)</f>
        <v>1.22</v>
      </c>
      <c r="K268" s="141">
        <f t="shared" si="62"/>
        <v>604.75</v>
      </c>
      <c r="L268" s="140">
        <f t="shared" si="63"/>
        <v>1.774</v>
      </c>
      <c r="M268" s="142">
        <f>'2025-26 Salary &amp; Benefits'!$E$6</f>
        <v>78209</v>
      </c>
      <c r="N268" s="142">
        <f>'2025-26 Salary &amp; Benefits'!$F$6</f>
        <v>80164</v>
      </c>
      <c r="O268" s="9">
        <f t="shared" si="64"/>
        <v>163716.46</v>
      </c>
      <c r="P268" s="9">
        <f t="shared" si="65"/>
        <v>9780.8800000000047</v>
      </c>
      <c r="Q268" s="9">
        <f>'2025-26 Salary &amp; Benefits'!G$6</f>
        <v>15997.68</v>
      </c>
      <c r="R268" s="143">
        <f>'2025-26 Salary &amp; Benefits'!H$6</f>
        <v>0.16020000000000001</v>
      </c>
      <c r="S268" s="143">
        <f>'2025-26 Salary &amp; Benefits'!I$6</f>
        <v>0.15390000000000001</v>
      </c>
      <c r="T268" s="9">
        <f t="shared" si="66"/>
        <v>56112.54</v>
      </c>
      <c r="U268" s="9">
        <f t="shared" si="67"/>
        <v>2891.62</v>
      </c>
      <c r="V268" s="9">
        <f t="shared" si="68"/>
        <v>445.02</v>
      </c>
      <c r="W268" s="9">
        <f t="shared" si="69"/>
        <v>3336.64</v>
      </c>
      <c r="X268" s="22">
        <f t="shared" si="70"/>
        <v>232946.52000000002</v>
      </c>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row>
    <row r="269" spans="1:159" s="21" customFormat="1">
      <c r="A269" s="77" t="s">
        <v>2270</v>
      </c>
      <c r="B269" s="87" t="s">
        <v>2598</v>
      </c>
      <c r="C269" s="88">
        <v>4014</v>
      </c>
      <c r="D269" s="87" t="s">
        <v>1030</v>
      </c>
      <c r="E269" s="107" t="str">
        <f>VLOOKUP($C269,'2024-25 School Level AAFTE'!$C$4:$L$2372,9,FALSE)</f>
        <v>No</v>
      </c>
      <c r="F269" s="95">
        <f>VLOOKUP($C269,'2024-25 School Level AAFTE'!$C$4:$J$2372,8,FALSE)</f>
        <v>359.33</v>
      </c>
      <c r="G269" s="97">
        <f>IFERROR(IF(E269= "yes",VLOOKUP(C269,Summary!$B:$I,6,0),0),0)</f>
        <v>0</v>
      </c>
      <c r="H269" s="96">
        <f t="shared" si="61"/>
        <v>0</v>
      </c>
      <c r="I269" s="154">
        <f>VLOOKUP($A269,'2025-26 Salary &amp; Benefits'!$A:$I,3,FALSE)</f>
        <v>1.18</v>
      </c>
      <c r="J269" s="154">
        <f>VLOOKUP($A269,'2025-26 Salary &amp; Benefits'!$A:$I,4,FALSE)</f>
        <v>1.22</v>
      </c>
      <c r="K269" s="141">
        <f t="shared" si="62"/>
        <v>0</v>
      </c>
      <c r="L269" s="140">
        <f t="shared" si="63"/>
        <v>0</v>
      </c>
      <c r="M269" s="142">
        <f>'2025-26 Salary &amp; Benefits'!$E$6</f>
        <v>78209</v>
      </c>
      <c r="N269" s="142">
        <f>'2025-26 Salary &amp; Benefits'!$F$6</f>
        <v>80164</v>
      </c>
      <c r="O269" s="9">
        <f t="shared" si="64"/>
        <v>0</v>
      </c>
      <c r="P269" s="9">
        <f t="shared" si="65"/>
        <v>0</v>
      </c>
      <c r="Q269" s="9">
        <f>'2025-26 Salary &amp; Benefits'!G$6</f>
        <v>15997.68</v>
      </c>
      <c r="R269" s="143">
        <f>'2025-26 Salary &amp; Benefits'!H$6</f>
        <v>0.16020000000000001</v>
      </c>
      <c r="S269" s="143">
        <f>'2025-26 Salary &amp; Benefits'!I$6</f>
        <v>0.15390000000000001</v>
      </c>
      <c r="T269" s="9">
        <f t="shared" si="66"/>
        <v>0</v>
      </c>
      <c r="U269" s="9">
        <f t="shared" si="67"/>
        <v>0</v>
      </c>
      <c r="V269" s="9">
        <f t="shared" si="68"/>
        <v>0</v>
      </c>
      <c r="W269" s="9">
        <f t="shared" si="69"/>
        <v>0</v>
      </c>
      <c r="X269" s="22">
        <f t="shared" si="70"/>
        <v>0</v>
      </c>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row>
    <row r="270" spans="1:159" s="21" customFormat="1">
      <c r="A270" s="77" t="s">
        <v>2270</v>
      </c>
      <c r="B270" s="87" t="s">
        <v>2598</v>
      </c>
      <c r="C270" s="88">
        <v>4015</v>
      </c>
      <c r="D270" s="87" t="s">
        <v>1031</v>
      </c>
      <c r="E270" s="107" t="str">
        <f>VLOOKUP($C270,'2024-25 School Level AAFTE'!$C$4:$L$2372,9,FALSE)</f>
        <v>Yes</v>
      </c>
      <c r="F270" s="95">
        <f>VLOOKUP($C270,'2024-25 School Level AAFTE'!$C$4:$J$2372,8,FALSE)</f>
        <v>288.66000000000003</v>
      </c>
      <c r="G270" s="97">
        <f>IFERROR(IF(E270= "yes",VLOOKUP(C270,Summary!$B:$I,6,0),0),0)</f>
        <v>0</v>
      </c>
      <c r="H270" s="96">
        <f t="shared" si="61"/>
        <v>288.66000000000003</v>
      </c>
      <c r="I270" s="154">
        <f>VLOOKUP($A270,'2025-26 Salary &amp; Benefits'!$A:$I,3,FALSE)</f>
        <v>1.18</v>
      </c>
      <c r="J270" s="154">
        <f>VLOOKUP($A270,'2025-26 Salary &amp; Benefits'!$A:$I,4,FALSE)</f>
        <v>1.22</v>
      </c>
      <c r="K270" s="141">
        <f t="shared" si="62"/>
        <v>288.66000000000003</v>
      </c>
      <c r="L270" s="140">
        <f t="shared" si="63"/>
        <v>0.84699999999999998</v>
      </c>
      <c r="M270" s="142">
        <f>'2025-26 Salary &amp; Benefits'!$E$6</f>
        <v>78209</v>
      </c>
      <c r="N270" s="142">
        <f>'2025-26 Salary &amp; Benefits'!$F$6</f>
        <v>80164</v>
      </c>
      <c r="O270" s="9">
        <f t="shared" si="64"/>
        <v>78166.77</v>
      </c>
      <c r="P270" s="9">
        <f t="shared" si="65"/>
        <v>4669.8999999999942</v>
      </c>
      <c r="Q270" s="9">
        <f>'2025-26 Salary &amp; Benefits'!G$6</f>
        <v>15997.68</v>
      </c>
      <c r="R270" s="143">
        <f>'2025-26 Salary &amp; Benefits'!H$6</f>
        <v>0.16020000000000001</v>
      </c>
      <c r="S270" s="143">
        <f>'2025-26 Salary &amp; Benefits'!I$6</f>
        <v>0.15390000000000001</v>
      </c>
      <c r="T270" s="9">
        <f t="shared" si="66"/>
        <v>26791.05</v>
      </c>
      <c r="U270" s="9">
        <f t="shared" si="67"/>
        <v>1380.61</v>
      </c>
      <c r="V270" s="9">
        <f t="shared" si="68"/>
        <v>212.48</v>
      </c>
      <c r="W270" s="9">
        <f t="shared" si="69"/>
        <v>1593.09</v>
      </c>
      <c r="X270" s="22">
        <f t="shared" si="70"/>
        <v>111220.81</v>
      </c>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row>
    <row r="271" spans="1:159" s="21" customFormat="1">
      <c r="A271" s="77" t="s">
        <v>2270</v>
      </c>
      <c r="B271" s="87" t="s">
        <v>2598</v>
      </c>
      <c r="C271" s="88">
        <v>4016</v>
      </c>
      <c r="D271" s="87" t="s">
        <v>1032</v>
      </c>
      <c r="E271" s="107" t="str">
        <f>VLOOKUP($C271,'2024-25 School Level AAFTE'!$C$4:$L$2372,9,FALSE)</f>
        <v>Yes</v>
      </c>
      <c r="F271" s="95">
        <f>VLOOKUP($C271,'2024-25 School Level AAFTE'!$C$4:$J$2372,8,FALSE)</f>
        <v>433</v>
      </c>
      <c r="G271" s="97">
        <f>IFERROR(IF(E271= "yes",VLOOKUP(C271,Summary!$B:$I,6,0),0),0)</f>
        <v>0</v>
      </c>
      <c r="H271" s="96">
        <f t="shared" si="61"/>
        <v>433</v>
      </c>
      <c r="I271" s="154">
        <f>VLOOKUP($A271,'2025-26 Salary &amp; Benefits'!$A:$I,3,FALSE)</f>
        <v>1.18</v>
      </c>
      <c r="J271" s="154">
        <f>VLOOKUP($A271,'2025-26 Salary &amp; Benefits'!$A:$I,4,FALSE)</f>
        <v>1.22</v>
      </c>
      <c r="K271" s="141">
        <f t="shared" si="62"/>
        <v>433</v>
      </c>
      <c r="L271" s="140">
        <f t="shared" si="63"/>
        <v>1.27</v>
      </c>
      <c r="M271" s="142">
        <f>'2025-26 Salary &amp; Benefits'!$E$6</f>
        <v>78209</v>
      </c>
      <c r="N271" s="142">
        <f>'2025-26 Salary &amp; Benefits'!$F$6</f>
        <v>80164</v>
      </c>
      <c r="O271" s="9">
        <f t="shared" si="64"/>
        <v>117204.01</v>
      </c>
      <c r="P271" s="9">
        <f t="shared" si="65"/>
        <v>7002.0900000000111</v>
      </c>
      <c r="Q271" s="9">
        <f>'2025-26 Salary &amp; Benefits'!G$6</f>
        <v>15997.68</v>
      </c>
      <c r="R271" s="143">
        <f>'2025-26 Salary &amp; Benefits'!H$6</f>
        <v>0.16020000000000001</v>
      </c>
      <c r="S271" s="143">
        <f>'2025-26 Salary &amp; Benefits'!I$6</f>
        <v>0.15390000000000001</v>
      </c>
      <c r="T271" s="9">
        <f t="shared" si="66"/>
        <v>40170.76</v>
      </c>
      <c r="U271" s="9">
        <f t="shared" si="67"/>
        <v>2070.1</v>
      </c>
      <c r="V271" s="9">
        <f t="shared" si="68"/>
        <v>318.58999999999997</v>
      </c>
      <c r="W271" s="9">
        <f t="shared" si="69"/>
        <v>2388.69</v>
      </c>
      <c r="X271" s="22">
        <f t="shared" si="70"/>
        <v>166765.54999999999</v>
      </c>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row>
    <row r="272" spans="1:159" s="21" customFormat="1">
      <c r="A272" s="77" t="s">
        <v>2270</v>
      </c>
      <c r="B272" s="87" t="s">
        <v>2598</v>
      </c>
      <c r="C272" s="88">
        <v>4100</v>
      </c>
      <c r="D272" s="87" t="s">
        <v>1033</v>
      </c>
      <c r="E272" s="107" t="str">
        <f>VLOOKUP($C272,'2024-25 School Level AAFTE'!$C$4:$L$2372,9,FALSE)</f>
        <v>No</v>
      </c>
      <c r="F272" s="95">
        <f>VLOOKUP($C272,'2024-25 School Level AAFTE'!$C$4:$J$2372,8,FALSE)</f>
        <v>1135.21</v>
      </c>
      <c r="G272" s="97">
        <f>IFERROR(IF(E272= "yes",VLOOKUP(C272,Summary!$B:$I,6,0),0),0)</f>
        <v>0</v>
      </c>
      <c r="H272" s="96">
        <f t="shared" si="61"/>
        <v>0</v>
      </c>
      <c r="I272" s="154">
        <f>VLOOKUP($A272,'2025-26 Salary &amp; Benefits'!$A:$I,3,FALSE)</f>
        <v>1.18</v>
      </c>
      <c r="J272" s="154">
        <f>VLOOKUP($A272,'2025-26 Salary &amp; Benefits'!$A:$I,4,FALSE)</f>
        <v>1.22</v>
      </c>
      <c r="K272" s="141">
        <f t="shared" si="62"/>
        <v>0</v>
      </c>
      <c r="L272" s="140">
        <f t="shared" si="63"/>
        <v>0</v>
      </c>
      <c r="M272" s="142">
        <f>'2025-26 Salary &amp; Benefits'!$E$6</f>
        <v>78209</v>
      </c>
      <c r="N272" s="142">
        <f>'2025-26 Salary &amp; Benefits'!$F$6</f>
        <v>80164</v>
      </c>
      <c r="O272" s="9">
        <f t="shared" si="64"/>
        <v>0</v>
      </c>
      <c r="P272" s="9">
        <f t="shared" si="65"/>
        <v>0</v>
      </c>
      <c r="Q272" s="9">
        <f>'2025-26 Salary &amp; Benefits'!G$6</f>
        <v>15997.68</v>
      </c>
      <c r="R272" s="143">
        <f>'2025-26 Salary &amp; Benefits'!H$6</f>
        <v>0.16020000000000001</v>
      </c>
      <c r="S272" s="143">
        <f>'2025-26 Salary &amp; Benefits'!I$6</f>
        <v>0.15390000000000001</v>
      </c>
      <c r="T272" s="9">
        <f t="shared" si="66"/>
        <v>0</v>
      </c>
      <c r="U272" s="9">
        <f t="shared" si="67"/>
        <v>0</v>
      </c>
      <c r="V272" s="9">
        <f t="shared" si="68"/>
        <v>0</v>
      </c>
      <c r="W272" s="9">
        <f t="shared" si="69"/>
        <v>0</v>
      </c>
      <c r="X272" s="22">
        <f t="shared" si="70"/>
        <v>0</v>
      </c>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row>
    <row r="273" spans="1:159" s="21" customFormat="1">
      <c r="A273" s="77" t="s">
        <v>2270</v>
      </c>
      <c r="B273" s="87" t="s">
        <v>2598</v>
      </c>
      <c r="C273" s="88">
        <v>4101</v>
      </c>
      <c r="D273" s="87" t="s">
        <v>1034</v>
      </c>
      <c r="E273" s="107" t="str">
        <f>VLOOKUP($C273,'2024-25 School Level AAFTE'!$C$4:$L$2372,9,FALSE)</f>
        <v>No</v>
      </c>
      <c r="F273" s="95">
        <f>VLOOKUP($C273,'2024-25 School Level AAFTE'!$C$4:$J$2372,8,FALSE)</f>
        <v>412.22</v>
      </c>
      <c r="G273" s="97">
        <f>IFERROR(IF(E273= "yes",VLOOKUP(C273,Summary!$B:$I,6,0),0),0)</f>
        <v>0</v>
      </c>
      <c r="H273" s="96">
        <f t="shared" si="61"/>
        <v>0</v>
      </c>
      <c r="I273" s="154">
        <f>VLOOKUP($A273,'2025-26 Salary &amp; Benefits'!$A:$I,3,FALSE)</f>
        <v>1.18</v>
      </c>
      <c r="J273" s="154">
        <f>VLOOKUP($A273,'2025-26 Salary &amp; Benefits'!$A:$I,4,FALSE)</f>
        <v>1.22</v>
      </c>
      <c r="K273" s="141">
        <f t="shared" si="62"/>
        <v>0</v>
      </c>
      <c r="L273" s="140">
        <f t="shared" si="63"/>
        <v>0</v>
      </c>
      <c r="M273" s="142">
        <f>'2025-26 Salary &amp; Benefits'!$E$6</f>
        <v>78209</v>
      </c>
      <c r="N273" s="142">
        <f>'2025-26 Salary &amp; Benefits'!$F$6</f>
        <v>80164</v>
      </c>
      <c r="O273" s="9">
        <f t="shared" si="64"/>
        <v>0</v>
      </c>
      <c r="P273" s="9">
        <f t="shared" si="65"/>
        <v>0</v>
      </c>
      <c r="Q273" s="9">
        <f>'2025-26 Salary &amp; Benefits'!G$6</f>
        <v>15997.68</v>
      </c>
      <c r="R273" s="143">
        <f>'2025-26 Salary &amp; Benefits'!H$6</f>
        <v>0.16020000000000001</v>
      </c>
      <c r="S273" s="143">
        <f>'2025-26 Salary &amp; Benefits'!I$6</f>
        <v>0.15390000000000001</v>
      </c>
      <c r="T273" s="9">
        <f t="shared" si="66"/>
        <v>0</v>
      </c>
      <c r="U273" s="9">
        <f t="shared" si="67"/>
        <v>0</v>
      </c>
      <c r="V273" s="9">
        <f t="shared" si="68"/>
        <v>0</v>
      </c>
      <c r="W273" s="9">
        <f t="shared" si="69"/>
        <v>0</v>
      </c>
      <c r="X273" s="22">
        <f t="shared" si="70"/>
        <v>0</v>
      </c>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row>
    <row r="274" spans="1:159" s="21" customFormat="1">
      <c r="A274" s="77" t="s">
        <v>2270</v>
      </c>
      <c r="B274" s="87" t="s">
        <v>2598</v>
      </c>
      <c r="C274" s="88">
        <v>4135</v>
      </c>
      <c r="D274" s="87" t="s">
        <v>1035</v>
      </c>
      <c r="E274" s="107" t="str">
        <f>VLOOKUP($C274,'2024-25 School Level AAFTE'!$C$4:$L$2372,9,FALSE)</f>
        <v>Yes</v>
      </c>
      <c r="F274" s="95">
        <f>VLOOKUP($C274,'2024-25 School Level AAFTE'!$C$4:$J$2372,8,FALSE)</f>
        <v>375.89</v>
      </c>
      <c r="G274" s="97">
        <f>IFERROR(IF(E274= "yes",VLOOKUP(C274,Summary!$B:$I,6,0),0),0)</f>
        <v>0</v>
      </c>
      <c r="H274" s="96">
        <f t="shared" si="61"/>
        <v>375.89</v>
      </c>
      <c r="I274" s="154">
        <f>VLOOKUP($A274,'2025-26 Salary &amp; Benefits'!$A:$I,3,FALSE)</f>
        <v>1.18</v>
      </c>
      <c r="J274" s="154">
        <f>VLOOKUP($A274,'2025-26 Salary &amp; Benefits'!$A:$I,4,FALSE)</f>
        <v>1.22</v>
      </c>
      <c r="K274" s="141">
        <f t="shared" si="62"/>
        <v>375.89</v>
      </c>
      <c r="L274" s="140">
        <f t="shared" si="63"/>
        <v>1.103</v>
      </c>
      <c r="M274" s="142">
        <f>'2025-26 Salary &amp; Benefits'!$E$6</f>
        <v>78209</v>
      </c>
      <c r="N274" s="142">
        <f>'2025-26 Salary &amp; Benefits'!$F$6</f>
        <v>80164</v>
      </c>
      <c r="O274" s="9">
        <f t="shared" si="64"/>
        <v>101792.14</v>
      </c>
      <c r="P274" s="9">
        <f t="shared" si="65"/>
        <v>6081.3500000000058</v>
      </c>
      <c r="Q274" s="9">
        <f>'2025-26 Salary &amp; Benefits'!G$6</f>
        <v>15997.68</v>
      </c>
      <c r="R274" s="143">
        <f>'2025-26 Salary &amp; Benefits'!H$6</f>
        <v>0.16020000000000001</v>
      </c>
      <c r="S274" s="143">
        <f>'2025-26 Salary &amp; Benefits'!I$6</f>
        <v>0.15390000000000001</v>
      </c>
      <c r="T274" s="9">
        <f t="shared" si="66"/>
        <v>34888.46</v>
      </c>
      <c r="U274" s="9">
        <f t="shared" si="67"/>
        <v>1797.89</v>
      </c>
      <c r="V274" s="9">
        <f t="shared" si="68"/>
        <v>276.7</v>
      </c>
      <c r="W274" s="9">
        <f t="shared" si="69"/>
        <v>2074.59</v>
      </c>
      <c r="X274" s="22">
        <f t="shared" si="70"/>
        <v>144836.54</v>
      </c>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row>
    <row r="275" spans="1:159" s="21" customFormat="1">
      <c r="A275" s="77" t="s">
        <v>2270</v>
      </c>
      <c r="B275" s="87" t="s">
        <v>2598</v>
      </c>
      <c r="C275" s="88">
        <v>4249</v>
      </c>
      <c r="D275" s="87" t="s">
        <v>1036</v>
      </c>
      <c r="E275" s="107" t="str">
        <f>VLOOKUP($C275,'2024-25 School Level AAFTE'!$C$4:$L$2372,9,FALSE)</f>
        <v>No</v>
      </c>
      <c r="F275" s="95">
        <f>VLOOKUP($C275,'2024-25 School Level AAFTE'!$C$4:$J$2372,8,FALSE)</f>
        <v>784.5</v>
      </c>
      <c r="G275" s="97">
        <f>IFERROR(IF(E275= "yes",VLOOKUP(C275,Summary!$B:$I,6,0),0),0)</f>
        <v>0</v>
      </c>
      <c r="H275" s="96">
        <f t="shared" si="61"/>
        <v>0</v>
      </c>
      <c r="I275" s="154">
        <f>VLOOKUP($A275,'2025-26 Salary &amp; Benefits'!$A:$I,3,FALSE)</f>
        <v>1.18</v>
      </c>
      <c r="J275" s="154">
        <f>VLOOKUP($A275,'2025-26 Salary &amp; Benefits'!$A:$I,4,FALSE)</f>
        <v>1.22</v>
      </c>
      <c r="K275" s="141">
        <f t="shared" si="62"/>
        <v>0</v>
      </c>
      <c r="L275" s="140">
        <f t="shared" si="63"/>
        <v>0</v>
      </c>
      <c r="M275" s="142">
        <f>'2025-26 Salary &amp; Benefits'!$E$6</f>
        <v>78209</v>
      </c>
      <c r="N275" s="142">
        <f>'2025-26 Salary &amp; Benefits'!$F$6</f>
        <v>80164</v>
      </c>
      <c r="O275" s="9">
        <f t="shared" si="64"/>
        <v>0</v>
      </c>
      <c r="P275" s="9">
        <f t="shared" si="65"/>
        <v>0</v>
      </c>
      <c r="Q275" s="9">
        <f>'2025-26 Salary &amp; Benefits'!G$6</f>
        <v>15997.68</v>
      </c>
      <c r="R275" s="143">
        <f>'2025-26 Salary &amp; Benefits'!H$6</f>
        <v>0.16020000000000001</v>
      </c>
      <c r="S275" s="143">
        <f>'2025-26 Salary &amp; Benefits'!I$6</f>
        <v>0.15390000000000001</v>
      </c>
      <c r="T275" s="9">
        <f t="shared" si="66"/>
        <v>0</v>
      </c>
      <c r="U275" s="9">
        <f t="shared" si="67"/>
        <v>0</v>
      </c>
      <c r="V275" s="9">
        <f t="shared" si="68"/>
        <v>0</v>
      </c>
      <c r="W275" s="9">
        <f t="shared" si="69"/>
        <v>0</v>
      </c>
      <c r="X275" s="22">
        <f t="shared" si="70"/>
        <v>0</v>
      </c>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row>
    <row r="276" spans="1:159" s="21" customFormat="1">
      <c r="A276" s="77" t="s">
        <v>2270</v>
      </c>
      <c r="B276" s="87" t="s">
        <v>2598</v>
      </c>
      <c r="C276" s="88">
        <v>4341</v>
      </c>
      <c r="D276" s="87" t="s">
        <v>1037</v>
      </c>
      <c r="E276" s="107" t="str">
        <f>VLOOKUP($C276,'2024-25 School Level AAFTE'!$C$4:$L$2372,9,FALSE)</f>
        <v>No</v>
      </c>
      <c r="F276" s="95">
        <f>VLOOKUP($C276,'2024-25 School Level AAFTE'!$C$4:$J$2372,8,FALSE)</f>
        <v>395</v>
      </c>
      <c r="G276" s="97">
        <f>IFERROR(IF(E276= "yes",VLOOKUP(C276,Summary!$B:$I,6,0),0),0)</f>
        <v>0</v>
      </c>
      <c r="H276" s="96">
        <f t="shared" si="61"/>
        <v>0</v>
      </c>
      <c r="I276" s="154">
        <f>VLOOKUP($A276,'2025-26 Salary &amp; Benefits'!$A:$I,3,FALSE)</f>
        <v>1.18</v>
      </c>
      <c r="J276" s="154">
        <f>VLOOKUP($A276,'2025-26 Salary &amp; Benefits'!$A:$I,4,FALSE)</f>
        <v>1.22</v>
      </c>
      <c r="K276" s="141">
        <f t="shared" si="62"/>
        <v>0</v>
      </c>
      <c r="L276" s="140">
        <f t="shared" si="63"/>
        <v>0</v>
      </c>
      <c r="M276" s="142">
        <f>'2025-26 Salary &amp; Benefits'!$E$6</f>
        <v>78209</v>
      </c>
      <c r="N276" s="142">
        <f>'2025-26 Salary &amp; Benefits'!$F$6</f>
        <v>80164</v>
      </c>
      <c r="O276" s="9">
        <f t="shared" si="64"/>
        <v>0</v>
      </c>
      <c r="P276" s="9">
        <f t="shared" si="65"/>
        <v>0</v>
      </c>
      <c r="Q276" s="9">
        <f>'2025-26 Salary &amp; Benefits'!G$6</f>
        <v>15997.68</v>
      </c>
      <c r="R276" s="143">
        <f>'2025-26 Salary &amp; Benefits'!H$6</f>
        <v>0.16020000000000001</v>
      </c>
      <c r="S276" s="143">
        <f>'2025-26 Salary &amp; Benefits'!I$6</f>
        <v>0.15390000000000001</v>
      </c>
      <c r="T276" s="9">
        <f t="shared" si="66"/>
        <v>0</v>
      </c>
      <c r="U276" s="9">
        <f t="shared" si="67"/>
        <v>0</v>
      </c>
      <c r="V276" s="9">
        <f t="shared" si="68"/>
        <v>0</v>
      </c>
      <c r="W276" s="9">
        <f t="shared" si="69"/>
        <v>0</v>
      </c>
      <c r="X276" s="22">
        <f t="shared" si="70"/>
        <v>0</v>
      </c>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row>
    <row r="277" spans="1:159" s="21" customFormat="1">
      <c r="A277" s="77" t="s">
        <v>2270</v>
      </c>
      <c r="B277" s="87" t="s">
        <v>2598</v>
      </c>
      <c r="C277" s="88">
        <v>4372</v>
      </c>
      <c r="D277" s="87" t="s">
        <v>1038</v>
      </c>
      <c r="E277" s="107" t="str">
        <f>VLOOKUP($C277,'2024-25 School Level AAFTE'!$C$4:$L$2372,9,FALSE)</f>
        <v>No</v>
      </c>
      <c r="F277" s="95">
        <f>VLOOKUP($C277,'2024-25 School Level AAFTE'!$C$4:$J$2372,8,FALSE)</f>
        <v>427.77</v>
      </c>
      <c r="G277" s="97">
        <f>IFERROR(IF(E277= "yes",VLOOKUP(C277,Summary!$B:$I,6,0),0),0)</f>
        <v>0</v>
      </c>
      <c r="H277" s="96">
        <f t="shared" si="61"/>
        <v>0</v>
      </c>
      <c r="I277" s="154">
        <f>VLOOKUP($A277,'2025-26 Salary &amp; Benefits'!$A:$I,3,FALSE)</f>
        <v>1.18</v>
      </c>
      <c r="J277" s="154">
        <f>VLOOKUP($A277,'2025-26 Salary &amp; Benefits'!$A:$I,4,FALSE)</f>
        <v>1.22</v>
      </c>
      <c r="K277" s="141">
        <f t="shared" si="62"/>
        <v>0</v>
      </c>
      <c r="L277" s="140">
        <f t="shared" si="63"/>
        <v>0</v>
      </c>
      <c r="M277" s="142">
        <f>'2025-26 Salary &amp; Benefits'!$E$6</f>
        <v>78209</v>
      </c>
      <c r="N277" s="142">
        <f>'2025-26 Salary &amp; Benefits'!$F$6</f>
        <v>80164</v>
      </c>
      <c r="O277" s="9">
        <f t="shared" si="64"/>
        <v>0</v>
      </c>
      <c r="P277" s="9">
        <f t="shared" si="65"/>
        <v>0</v>
      </c>
      <c r="Q277" s="9">
        <f>'2025-26 Salary &amp; Benefits'!G$6</f>
        <v>15997.68</v>
      </c>
      <c r="R277" s="143">
        <f>'2025-26 Salary &amp; Benefits'!H$6</f>
        <v>0.16020000000000001</v>
      </c>
      <c r="S277" s="143">
        <f>'2025-26 Salary &amp; Benefits'!I$6</f>
        <v>0.15390000000000001</v>
      </c>
      <c r="T277" s="9">
        <f t="shared" si="66"/>
        <v>0</v>
      </c>
      <c r="U277" s="9">
        <f t="shared" si="67"/>
        <v>0</v>
      </c>
      <c r="V277" s="9">
        <f t="shared" si="68"/>
        <v>0</v>
      </c>
      <c r="W277" s="9">
        <f t="shared" si="69"/>
        <v>0</v>
      </c>
      <c r="X277" s="22">
        <f t="shared" si="70"/>
        <v>0</v>
      </c>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row>
    <row r="278" spans="1:159" s="21" customFormat="1">
      <c r="A278" s="77" t="s">
        <v>2270</v>
      </c>
      <c r="B278" s="87" t="s">
        <v>2598</v>
      </c>
      <c r="C278" s="88">
        <v>4393</v>
      </c>
      <c r="D278" s="87" t="s">
        <v>1039</v>
      </c>
      <c r="E278" s="107" t="str">
        <f>VLOOKUP($C278,'2024-25 School Level AAFTE'!$C$4:$L$2372,9,FALSE)</f>
        <v>No</v>
      </c>
      <c r="F278" s="95">
        <f>VLOOKUP($C278,'2024-25 School Level AAFTE'!$C$4:$J$2372,8,FALSE)</f>
        <v>367.56</v>
      </c>
      <c r="G278" s="97">
        <f>IFERROR(IF(E278= "yes",VLOOKUP(C278,Summary!$B:$I,6,0),0),0)</f>
        <v>0</v>
      </c>
      <c r="H278" s="96">
        <f t="shared" si="61"/>
        <v>0</v>
      </c>
      <c r="I278" s="154">
        <f>VLOOKUP($A278,'2025-26 Salary &amp; Benefits'!$A:$I,3,FALSE)</f>
        <v>1.18</v>
      </c>
      <c r="J278" s="154">
        <f>VLOOKUP($A278,'2025-26 Salary &amp; Benefits'!$A:$I,4,FALSE)</f>
        <v>1.22</v>
      </c>
      <c r="K278" s="141">
        <f t="shared" si="62"/>
        <v>0</v>
      </c>
      <c r="L278" s="140">
        <f t="shared" si="63"/>
        <v>0</v>
      </c>
      <c r="M278" s="142">
        <f>'2025-26 Salary &amp; Benefits'!$E$6</f>
        <v>78209</v>
      </c>
      <c r="N278" s="142">
        <f>'2025-26 Salary &amp; Benefits'!$F$6</f>
        <v>80164</v>
      </c>
      <c r="O278" s="9">
        <f t="shared" si="64"/>
        <v>0</v>
      </c>
      <c r="P278" s="9">
        <f t="shared" si="65"/>
        <v>0</v>
      </c>
      <c r="Q278" s="9">
        <f>'2025-26 Salary &amp; Benefits'!G$6</f>
        <v>15997.68</v>
      </c>
      <c r="R278" s="143">
        <f>'2025-26 Salary &amp; Benefits'!H$6</f>
        <v>0.16020000000000001</v>
      </c>
      <c r="S278" s="143">
        <f>'2025-26 Salary &amp; Benefits'!I$6</f>
        <v>0.15390000000000001</v>
      </c>
      <c r="T278" s="9">
        <f t="shared" si="66"/>
        <v>0</v>
      </c>
      <c r="U278" s="9">
        <f t="shared" si="67"/>
        <v>0</v>
      </c>
      <c r="V278" s="9">
        <f t="shared" si="68"/>
        <v>0</v>
      </c>
      <c r="W278" s="9">
        <f t="shared" si="69"/>
        <v>0</v>
      </c>
      <c r="X278" s="22">
        <f t="shared" si="70"/>
        <v>0</v>
      </c>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row>
    <row r="279" spans="1:159" s="21" customFormat="1">
      <c r="A279" s="77" t="s">
        <v>2270</v>
      </c>
      <c r="B279" s="87" t="s">
        <v>2598</v>
      </c>
      <c r="C279" s="88">
        <v>4444</v>
      </c>
      <c r="D279" s="87" t="s">
        <v>1040</v>
      </c>
      <c r="E279" s="107" t="str">
        <f>VLOOKUP($C279,'2024-25 School Level AAFTE'!$C$4:$L$2372,9,FALSE)</f>
        <v>No</v>
      </c>
      <c r="F279" s="95">
        <f>VLOOKUP($C279,'2024-25 School Level AAFTE'!$C$4:$J$2372,8,FALSE)</f>
        <v>459.33</v>
      </c>
      <c r="G279" s="97">
        <f>IFERROR(IF(E279= "yes",VLOOKUP(C279,Summary!$B:$I,6,0),0),0)</f>
        <v>0</v>
      </c>
      <c r="H279" s="96">
        <f t="shared" si="61"/>
        <v>0</v>
      </c>
      <c r="I279" s="154">
        <f>VLOOKUP($A279,'2025-26 Salary &amp; Benefits'!$A:$I,3,FALSE)</f>
        <v>1.18</v>
      </c>
      <c r="J279" s="154">
        <f>VLOOKUP($A279,'2025-26 Salary &amp; Benefits'!$A:$I,4,FALSE)</f>
        <v>1.22</v>
      </c>
      <c r="K279" s="141">
        <f t="shared" si="62"/>
        <v>0</v>
      </c>
      <c r="L279" s="140">
        <f t="shared" si="63"/>
        <v>0</v>
      </c>
      <c r="M279" s="142">
        <f>'2025-26 Salary &amp; Benefits'!$E$6</f>
        <v>78209</v>
      </c>
      <c r="N279" s="142">
        <f>'2025-26 Salary &amp; Benefits'!$F$6</f>
        <v>80164</v>
      </c>
      <c r="O279" s="9">
        <f t="shared" si="64"/>
        <v>0</v>
      </c>
      <c r="P279" s="9">
        <f t="shared" si="65"/>
        <v>0</v>
      </c>
      <c r="Q279" s="9">
        <f>'2025-26 Salary &amp; Benefits'!G$6</f>
        <v>15997.68</v>
      </c>
      <c r="R279" s="143">
        <f>'2025-26 Salary &amp; Benefits'!H$6</f>
        <v>0.16020000000000001</v>
      </c>
      <c r="S279" s="143">
        <f>'2025-26 Salary &amp; Benefits'!I$6</f>
        <v>0.15390000000000001</v>
      </c>
      <c r="T279" s="9">
        <f t="shared" si="66"/>
        <v>0</v>
      </c>
      <c r="U279" s="9">
        <f t="shared" si="67"/>
        <v>0</v>
      </c>
      <c r="V279" s="9">
        <f t="shared" si="68"/>
        <v>0</v>
      </c>
      <c r="W279" s="9">
        <f t="shared" si="69"/>
        <v>0</v>
      </c>
      <c r="X279" s="22">
        <f t="shared" si="70"/>
        <v>0</v>
      </c>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row>
    <row r="280" spans="1:159" s="21" customFormat="1">
      <c r="A280" s="77" t="s">
        <v>2270</v>
      </c>
      <c r="B280" s="87" t="s">
        <v>2598</v>
      </c>
      <c r="C280" s="88">
        <v>4509</v>
      </c>
      <c r="D280" s="87" t="s">
        <v>1041</v>
      </c>
      <c r="E280" s="107" t="str">
        <f>VLOOKUP($C280,'2024-25 School Level AAFTE'!$C$4:$L$2372,9,FALSE)</f>
        <v>No</v>
      </c>
      <c r="F280" s="95">
        <f>VLOOKUP($C280,'2024-25 School Level AAFTE'!$C$4:$J$2372,8,FALSE)</f>
        <v>979.21</v>
      </c>
      <c r="G280" s="97">
        <f>IFERROR(IF(E280= "yes",VLOOKUP(C280,Summary!$B:$I,6,0),0),0)</f>
        <v>0</v>
      </c>
      <c r="H280" s="96">
        <f t="shared" si="61"/>
        <v>0</v>
      </c>
      <c r="I280" s="154">
        <f>VLOOKUP($A280,'2025-26 Salary &amp; Benefits'!$A:$I,3,FALSE)</f>
        <v>1.18</v>
      </c>
      <c r="J280" s="154">
        <f>VLOOKUP($A280,'2025-26 Salary &amp; Benefits'!$A:$I,4,FALSE)</f>
        <v>1.22</v>
      </c>
      <c r="K280" s="141">
        <f t="shared" si="62"/>
        <v>0</v>
      </c>
      <c r="L280" s="140">
        <f t="shared" si="63"/>
        <v>0</v>
      </c>
      <c r="M280" s="142">
        <f>'2025-26 Salary &amp; Benefits'!$E$6</f>
        <v>78209</v>
      </c>
      <c r="N280" s="142">
        <f>'2025-26 Salary &amp; Benefits'!$F$6</f>
        <v>80164</v>
      </c>
      <c r="O280" s="9">
        <f t="shared" si="64"/>
        <v>0</v>
      </c>
      <c r="P280" s="9">
        <f t="shared" si="65"/>
        <v>0</v>
      </c>
      <c r="Q280" s="9">
        <f>'2025-26 Salary &amp; Benefits'!G$6</f>
        <v>15997.68</v>
      </c>
      <c r="R280" s="143">
        <f>'2025-26 Salary &amp; Benefits'!H$6</f>
        <v>0.16020000000000001</v>
      </c>
      <c r="S280" s="143">
        <f>'2025-26 Salary &amp; Benefits'!I$6</f>
        <v>0.15390000000000001</v>
      </c>
      <c r="T280" s="9">
        <f t="shared" si="66"/>
        <v>0</v>
      </c>
      <c r="U280" s="9">
        <f t="shared" si="67"/>
        <v>0</v>
      </c>
      <c r="V280" s="9">
        <f t="shared" si="68"/>
        <v>0</v>
      </c>
      <c r="W280" s="9">
        <f t="shared" si="69"/>
        <v>0</v>
      </c>
      <c r="X280" s="22">
        <f t="shared" si="70"/>
        <v>0</v>
      </c>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row>
    <row r="281" spans="1:159" s="21" customFormat="1">
      <c r="A281" s="77" t="s">
        <v>2270</v>
      </c>
      <c r="B281" s="87" t="s">
        <v>2598</v>
      </c>
      <c r="C281" s="88">
        <v>4527</v>
      </c>
      <c r="D281" s="87" t="s">
        <v>1042</v>
      </c>
      <c r="E281" s="107" t="str">
        <f>VLOOKUP($C281,'2024-25 School Level AAFTE'!$C$4:$L$2372,9,FALSE)</f>
        <v>No</v>
      </c>
      <c r="F281" s="95">
        <f>VLOOKUP($C281,'2024-25 School Level AAFTE'!$C$4:$J$2372,8,FALSE)</f>
        <v>395</v>
      </c>
      <c r="G281" s="97">
        <f>IFERROR(IF(E281= "yes",VLOOKUP(C281,Summary!$B:$I,6,0),0),0)</f>
        <v>0</v>
      </c>
      <c r="H281" s="96">
        <f t="shared" si="61"/>
        <v>0</v>
      </c>
      <c r="I281" s="154">
        <f>VLOOKUP($A281,'2025-26 Salary &amp; Benefits'!$A:$I,3,FALSE)</f>
        <v>1.18</v>
      </c>
      <c r="J281" s="154">
        <f>VLOOKUP($A281,'2025-26 Salary &amp; Benefits'!$A:$I,4,FALSE)</f>
        <v>1.22</v>
      </c>
      <c r="K281" s="141">
        <f t="shared" si="62"/>
        <v>0</v>
      </c>
      <c r="L281" s="140">
        <f t="shared" si="63"/>
        <v>0</v>
      </c>
      <c r="M281" s="142">
        <f>'2025-26 Salary &amp; Benefits'!$E$6</f>
        <v>78209</v>
      </c>
      <c r="N281" s="142">
        <f>'2025-26 Salary &amp; Benefits'!$F$6</f>
        <v>80164</v>
      </c>
      <c r="O281" s="9">
        <f t="shared" si="64"/>
        <v>0</v>
      </c>
      <c r="P281" s="9">
        <f t="shared" si="65"/>
        <v>0</v>
      </c>
      <c r="Q281" s="9">
        <f>'2025-26 Salary &amp; Benefits'!G$6</f>
        <v>15997.68</v>
      </c>
      <c r="R281" s="143">
        <f>'2025-26 Salary &amp; Benefits'!H$6</f>
        <v>0.16020000000000001</v>
      </c>
      <c r="S281" s="143">
        <f>'2025-26 Salary &amp; Benefits'!I$6</f>
        <v>0.15390000000000001</v>
      </c>
      <c r="T281" s="9">
        <f t="shared" si="66"/>
        <v>0</v>
      </c>
      <c r="U281" s="9">
        <f t="shared" si="67"/>
        <v>0</v>
      </c>
      <c r="V281" s="9">
        <f t="shared" si="68"/>
        <v>0</v>
      </c>
      <c r="W281" s="9">
        <f t="shared" si="69"/>
        <v>0</v>
      </c>
      <c r="X281" s="22">
        <f t="shared" si="70"/>
        <v>0</v>
      </c>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row>
    <row r="282" spans="1:159" s="21" customFormat="1">
      <c r="A282" s="77" t="s">
        <v>2270</v>
      </c>
      <c r="B282" s="87" t="s">
        <v>2598</v>
      </c>
      <c r="C282" s="88">
        <v>5472</v>
      </c>
      <c r="D282" s="87" t="s">
        <v>2515</v>
      </c>
      <c r="E282" s="107" t="str">
        <f>VLOOKUP($C282,'2024-25 School Level AAFTE'!$C$4:$L$2372,9,FALSE)</f>
        <v>No</v>
      </c>
      <c r="F282" s="95">
        <f>VLOOKUP($C282,'2024-25 School Level AAFTE'!$C$4:$J$2372,8,FALSE)</f>
        <v>556.11</v>
      </c>
      <c r="G282" s="97">
        <f>IFERROR(IF(E282= "yes",VLOOKUP(C282,Summary!$B:$I,6,0),0),0)</f>
        <v>0</v>
      </c>
      <c r="H282" s="96">
        <f t="shared" si="61"/>
        <v>0</v>
      </c>
      <c r="I282" s="154">
        <f>VLOOKUP($A282,'2025-26 Salary &amp; Benefits'!$A:$I,3,FALSE)</f>
        <v>1.18</v>
      </c>
      <c r="J282" s="154">
        <f>VLOOKUP($A282,'2025-26 Salary &amp; Benefits'!$A:$I,4,FALSE)</f>
        <v>1.22</v>
      </c>
      <c r="K282" s="141">
        <f t="shared" si="62"/>
        <v>0</v>
      </c>
      <c r="L282" s="140">
        <f t="shared" si="63"/>
        <v>0</v>
      </c>
      <c r="M282" s="142">
        <f>'2025-26 Salary &amp; Benefits'!$E$6</f>
        <v>78209</v>
      </c>
      <c r="N282" s="142">
        <f>'2025-26 Salary &amp; Benefits'!$F$6</f>
        <v>80164</v>
      </c>
      <c r="O282" s="9">
        <f t="shared" si="64"/>
        <v>0</v>
      </c>
      <c r="P282" s="9">
        <f t="shared" si="65"/>
        <v>0</v>
      </c>
      <c r="Q282" s="9">
        <f>'2025-26 Salary &amp; Benefits'!G$6</f>
        <v>15997.68</v>
      </c>
      <c r="R282" s="143">
        <f>'2025-26 Salary &amp; Benefits'!H$6</f>
        <v>0.16020000000000001</v>
      </c>
      <c r="S282" s="143">
        <f>'2025-26 Salary &amp; Benefits'!I$6</f>
        <v>0.15390000000000001</v>
      </c>
      <c r="T282" s="9">
        <f t="shared" si="66"/>
        <v>0</v>
      </c>
      <c r="U282" s="9">
        <f t="shared" si="67"/>
        <v>0</v>
      </c>
      <c r="V282" s="9">
        <f t="shared" si="68"/>
        <v>0</v>
      </c>
      <c r="W282" s="9">
        <f t="shared" si="69"/>
        <v>0</v>
      </c>
      <c r="X282" s="22">
        <f t="shared" si="70"/>
        <v>0</v>
      </c>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row>
    <row r="283" spans="1:159" s="21" customFormat="1">
      <c r="A283" s="77" t="s">
        <v>2385</v>
      </c>
      <c r="B283" s="87" t="s">
        <v>2599</v>
      </c>
      <c r="C283" s="88">
        <v>2113</v>
      </c>
      <c r="D283" s="87" t="s">
        <v>1758</v>
      </c>
      <c r="E283" s="107" t="str">
        <f>VLOOKUP($C283,'2024-25 School Level AAFTE'!$C$4:$L$2372,9,FALSE)</f>
        <v>Yes</v>
      </c>
      <c r="F283" s="95">
        <f>VLOOKUP($C283,'2024-25 School Level AAFTE'!$C$4:$J$2372,8,FALSE)</f>
        <v>624.33000000000004</v>
      </c>
      <c r="G283" s="97">
        <f>IFERROR(IF(E283= "yes",VLOOKUP(C283,Summary!$B:$I,6,0),0),0)</f>
        <v>0</v>
      </c>
      <c r="H283" s="96">
        <f t="shared" si="61"/>
        <v>624.33000000000004</v>
      </c>
      <c r="I283" s="154">
        <f>VLOOKUP($A283,'2025-26 Salary &amp; Benefits'!$A:$I,3,FALSE)</f>
        <v>1</v>
      </c>
      <c r="J283" s="154">
        <f>VLOOKUP($A283,'2025-26 Salary &amp; Benefits'!$A:$I,4,FALSE)</f>
        <v>1.04</v>
      </c>
      <c r="K283" s="141">
        <f t="shared" si="62"/>
        <v>624.33000000000004</v>
      </c>
      <c r="L283" s="140">
        <f t="shared" si="63"/>
        <v>1.831</v>
      </c>
      <c r="M283" s="142">
        <f>'2025-26 Salary &amp; Benefits'!$E$6</f>
        <v>78209</v>
      </c>
      <c r="N283" s="142">
        <f>'2025-26 Salary &amp; Benefits'!$F$6</f>
        <v>80164</v>
      </c>
      <c r="O283" s="9">
        <f t="shared" si="64"/>
        <v>143200.68</v>
      </c>
      <c r="P283" s="9">
        <f t="shared" si="65"/>
        <v>9450.820000000007</v>
      </c>
      <c r="Q283" s="9">
        <f>'2025-26 Salary &amp; Benefits'!G$6</f>
        <v>15997.68</v>
      </c>
      <c r="R283" s="143">
        <f>'2025-26 Salary &amp; Benefits'!H$6</f>
        <v>0.16020000000000001</v>
      </c>
      <c r="S283" s="143">
        <f>'2025-26 Salary &amp; Benefits'!I$6</f>
        <v>0.15390000000000001</v>
      </c>
      <c r="T283" s="9">
        <f t="shared" si="66"/>
        <v>53686.98</v>
      </c>
      <c r="U283" s="9">
        <f t="shared" si="67"/>
        <v>2544.19</v>
      </c>
      <c r="V283" s="9">
        <f t="shared" si="68"/>
        <v>391.55</v>
      </c>
      <c r="W283" s="9">
        <f t="shared" si="69"/>
        <v>2935.7400000000002</v>
      </c>
      <c r="X283" s="22">
        <f t="shared" si="70"/>
        <v>209274.22</v>
      </c>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row>
    <row r="284" spans="1:159" s="21" customFormat="1">
      <c r="A284" s="77" t="s">
        <v>2385</v>
      </c>
      <c r="B284" s="87" t="s">
        <v>2599</v>
      </c>
      <c r="C284" s="88">
        <v>2157</v>
      </c>
      <c r="D284" s="87" t="s">
        <v>1759</v>
      </c>
      <c r="E284" s="107" t="str">
        <f>VLOOKUP($C284,'2024-25 School Level AAFTE'!$C$4:$L$2372,9,FALSE)</f>
        <v>Yes</v>
      </c>
      <c r="F284" s="95">
        <f>VLOOKUP($C284,'2024-25 School Level AAFTE'!$C$4:$J$2372,8,FALSE)</f>
        <v>628.99</v>
      </c>
      <c r="G284" s="97">
        <f>IFERROR(IF(E284= "yes",VLOOKUP(C284,Summary!$B:$I,6,0),0),0)</f>
        <v>0</v>
      </c>
      <c r="H284" s="96">
        <f t="shared" si="61"/>
        <v>628.99</v>
      </c>
      <c r="I284" s="154">
        <f>VLOOKUP($A284,'2025-26 Salary &amp; Benefits'!$A:$I,3,FALSE)</f>
        <v>1</v>
      </c>
      <c r="J284" s="154">
        <f>VLOOKUP($A284,'2025-26 Salary &amp; Benefits'!$A:$I,4,FALSE)</f>
        <v>1.04</v>
      </c>
      <c r="K284" s="141">
        <f t="shared" si="62"/>
        <v>628.99</v>
      </c>
      <c r="L284" s="140">
        <f t="shared" si="63"/>
        <v>1.845</v>
      </c>
      <c r="M284" s="142">
        <f>'2025-26 Salary &amp; Benefits'!$E$6</f>
        <v>78209</v>
      </c>
      <c r="N284" s="142">
        <f>'2025-26 Salary &amp; Benefits'!$F$6</f>
        <v>80164</v>
      </c>
      <c r="O284" s="9">
        <f t="shared" si="64"/>
        <v>144295.60999999999</v>
      </c>
      <c r="P284" s="9">
        <f t="shared" si="65"/>
        <v>9523.070000000007</v>
      </c>
      <c r="Q284" s="9">
        <f>'2025-26 Salary &amp; Benefits'!G$6</f>
        <v>15997.68</v>
      </c>
      <c r="R284" s="143">
        <f>'2025-26 Salary &amp; Benefits'!H$6</f>
        <v>0.16020000000000001</v>
      </c>
      <c r="S284" s="143">
        <f>'2025-26 Salary &amp; Benefits'!I$6</f>
        <v>0.15390000000000001</v>
      </c>
      <c r="T284" s="9">
        <f t="shared" si="66"/>
        <v>54097.48</v>
      </c>
      <c r="U284" s="9">
        <f t="shared" si="67"/>
        <v>2563.64</v>
      </c>
      <c r="V284" s="9">
        <f t="shared" si="68"/>
        <v>394.54</v>
      </c>
      <c r="W284" s="9">
        <f t="shared" si="69"/>
        <v>2958.18</v>
      </c>
      <c r="X284" s="22">
        <f t="shared" si="70"/>
        <v>210874.34</v>
      </c>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row>
    <row r="285" spans="1:159" s="21" customFormat="1">
      <c r="A285" s="77" t="s">
        <v>2385</v>
      </c>
      <c r="B285" s="87" t="s">
        <v>2599</v>
      </c>
      <c r="C285" s="88">
        <v>2776</v>
      </c>
      <c r="D285" s="87" t="s">
        <v>1760</v>
      </c>
      <c r="E285" s="107" t="str">
        <f>VLOOKUP($C285,'2024-25 School Level AAFTE'!$C$4:$L$2372,9,FALSE)</f>
        <v>Yes</v>
      </c>
      <c r="F285" s="95">
        <f>VLOOKUP($C285,'2024-25 School Level AAFTE'!$C$4:$J$2372,8,FALSE)</f>
        <v>494.88</v>
      </c>
      <c r="G285" s="97">
        <f>IFERROR(IF(E285= "yes",VLOOKUP(C285,Summary!$B:$I,6,0),0),0)</f>
        <v>0</v>
      </c>
      <c r="H285" s="96">
        <f t="shared" si="61"/>
        <v>494.88</v>
      </c>
      <c r="I285" s="154">
        <f>VLOOKUP($A285,'2025-26 Salary &amp; Benefits'!$A:$I,3,FALSE)</f>
        <v>1</v>
      </c>
      <c r="J285" s="154">
        <f>VLOOKUP($A285,'2025-26 Salary &amp; Benefits'!$A:$I,4,FALSE)</f>
        <v>1.04</v>
      </c>
      <c r="K285" s="141">
        <f t="shared" si="62"/>
        <v>494.88</v>
      </c>
      <c r="L285" s="140">
        <f t="shared" si="63"/>
        <v>1.452</v>
      </c>
      <c r="M285" s="142">
        <f>'2025-26 Salary &amp; Benefits'!$E$6</f>
        <v>78209</v>
      </c>
      <c r="N285" s="142">
        <f>'2025-26 Salary &amp; Benefits'!$F$6</f>
        <v>80164</v>
      </c>
      <c r="O285" s="9">
        <f t="shared" si="64"/>
        <v>113559.47</v>
      </c>
      <c r="P285" s="9">
        <f t="shared" si="65"/>
        <v>7494.5800000000017</v>
      </c>
      <c r="Q285" s="9">
        <f>'2025-26 Salary &amp; Benefits'!G$6</f>
        <v>15997.68</v>
      </c>
      <c r="R285" s="143">
        <f>'2025-26 Salary &amp; Benefits'!H$6</f>
        <v>0.16020000000000001</v>
      </c>
      <c r="S285" s="143">
        <f>'2025-26 Salary &amp; Benefits'!I$6</f>
        <v>0.15390000000000001</v>
      </c>
      <c r="T285" s="9">
        <f t="shared" si="66"/>
        <v>42574.27</v>
      </c>
      <c r="U285" s="9">
        <f t="shared" si="67"/>
        <v>2017.57</v>
      </c>
      <c r="V285" s="9">
        <f t="shared" si="68"/>
        <v>310.5</v>
      </c>
      <c r="W285" s="9">
        <f t="shared" si="69"/>
        <v>2328.0699999999997</v>
      </c>
      <c r="X285" s="22">
        <f t="shared" si="70"/>
        <v>165956.39000000001</v>
      </c>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row>
    <row r="286" spans="1:159" s="21" customFormat="1">
      <c r="A286" s="77" t="s">
        <v>2385</v>
      </c>
      <c r="B286" s="87" t="s">
        <v>2599</v>
      </c>
      <c r="C286" s="88">
        <v>2892</v>
      </c>
      <c r="D286" s="87" t="s">
        <v>1761</v>
      </c>
      <c r="E286" s="107" t="str">
        <f>VLOOKUP($C286,'2024-25 School Level AAFTE'!$C$4:$L$2372,9,FALSE)</f>
        <v>Yes</v>
      </c>
      <c r="F286" s="95">
        <f>VLOOKUP($C286,'2024-25 School Level AAFTE'!$C$4:$J$2372,8,FALSE)</f>
        <v>289.14999999999998</v>
      </c>
      <c r="G286" s="97">
        <f>IFERROR(IF(E286= "yes",VLOOKUP(C286,Summary!$B:$I,6,0),0),0)</f>
        <v>0</v>
      </c>
      <c r="H286" s="96">
        <f t="shared" ref="H286:H349" si="71">IF(E286= "yes", F286,0)</f>
        <v>289.14999999999998</v>
      </c>
      <c r="I286" s="154">
        <f>VLOOKUP($A286,'2025-26 Salary &amp; Benefits'!$A:$I,3,FALSE)</f>
        <v>1</v>
      </c>
      <c r="J286" s="154">
        <f>VLOOKUP($A286,'2025-26 Salary &amp; Benefits'!$A:$I,4,FALSE)</f>
        <v>1.04</v>
      </c>
      <c r="K286" s="141">
        <f t="shared" ref="K286:K349" si="72">IF(G286&gt;0,G286,H286)</f>
        <v>289.14999999999998</v>
      </c>
      <c r="L286" s="140">
        <f t="shared" ref="L286:L349" si="73">ROUND((($K286*1.1*36)/15)/900,3)</f>
        <v>0.84799999999999998</v>
      </c>
      <c r="M286" s="142">
        <f>'2025-26 Salary &amp; Benefits'!$E$6</f>
        <v>78209</v>
      </c>
      <c r="N286" s="142">
        <f>'2025-26 Salary &amp; Benefits'!$F$6</f>
        <v>80164</v>
      </c>
      <c r="O286" s="9">
        <f t="shared" ref="O286:O349" si="74">ROUND($I286*$M286*$L286,2)</f>
        <v>66321.23</v>
      </c>
      <c r="P286" s="9">
        <f t="shared" ref="P286:P349" si="75">ROUND($J286*$N286*$L286,2)-O286</f>
        <v>4377</v>
      </c>
      <c r="Q286" s="9">
        <f>'2025-26 Salary &amp; Benefits'!G$6</f>
        <v>15997.68</v>
      </c>
      <c r="R286" s="143">
        <f>'2025-26 Salary &amp; Benefits'!H$6</f>
        <v>0.16020000000000001</v>
      </c>
      <c r="S286" s="143">
        <f>'2025-26 Salary &amp; Benefits'!I$6</f>
        <v>0.15390000000000001</v>
      </c>
      <c r="T286" s="9">
        <f t="shared" ref="T286:T349" si="76">ROUND(O286*R286+P286*S286+L286*Q286,2)</f>
        <v>24864.31</v>
      </c>
      <c r="U286" s="9">
        <f t="shared" ref="U286:U349" si="77">ROUND((($N286*$J286*$L286)/180)*3,2)</f>
        <v>1178.3</v>
      </c>
      <c r="V286" s="9">
        <f t="shared" ref="V286:V349" si="78">ROUND(U286*S286,2)</f>
        <v>181.34</v>
      </c>
      <c r="W286" s="9">
        <f t="shared" ref="W286:W349" si="79">SUM(U286:V286)</f>
        <v>1359.6399999999999</v>
      </c>
      <c r="X286" s="22">
        <f t="shared" ref="X286:X349" si="80">SUM(T286,O286:P286,W286)</f>
        <v>96922.18</v>
      </c>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row>
    <row r="287" spans="1:159" s="21" customFormat="1">
      <c r="A287" s="77" t="s">
        <v>2385</v>
      </c>
      <c r="B287" s="87" t="s">
        <v>2599</v>
      </c>
      <c r="C287" s="88">
        <v>2953</v>
      </c>
      <c r="D287" s="87" t="s">
        <v>1762</v>
      </c>
      <c r="E287" s="107" t="str">
        <f>VLOOKUP($C287,'2024-25 School Level AAFTE'!$C$4:$L$2372,9,FALSE)</f>
        <v>Yes</v>
      </c>
      <c r="F287" s="95">
        <f>VLOOKUP($C287,'2024-25 School Level AAFTE'!$C$4:$J$2372,8,FALSE)</f>
        <v>247.46</v>
      </c>
      <c r="G287" s="97">
        <f>IFERROR(IF(E287= "yes",VLOOKUP(C287,Summary!$B:$I,6,0),0),0)</f>
        <v>0</v>
      </c>
      <c r="H287" s="96">
        <f t="shared" si="71"/>
        <v>247.46</v>
      </c>
      <c r="I287" s="154">
        <f>VLOOKUP($A287,'2025-26 Salary &amp; Benefits'!$A:$I,3,FALSE)</f>
        <v>1</v>
      </c>
      <c r="J287" s="154">
        <f>VLOOKUP($A287,'2025-26 Salary &amp; Benefits'!$A:$I,4,FALSE)</f>
        <v>1.04</v>
      </c>
      <c r="K287" s="141">
        <f t="shared" si="72"/>
        <v>247.46</v>
      </c>
      <c r="L287" s="140">
        <f t="shared" si="73"/>
        <v>0.72599999999999998</v>
      </c>
      <c r="M287" s="142">
        <f>'2025-26 Salary &amp; Benefits'!$E$6</f>
        <v>78209</v>
      </c>
      <c r="N287" s="142">
        <f>'2025-26 Salary &amp; Benefits'!$F$6</f>
        <v>80164</v>
      </c>
      <c r="O287" s="9">
        <f t="shared" si="74"/>
        <v>56779.73</v>
      </c>
      <c r="P287" s="9">
        <f t="shared" si="75"/>
        <v>3747.2999999999956</v>
      </c>
      <c r="Q287" s="9">
        <f>'2025-26 Salary &amp; Benefits'!G$6</f>
        <v>15997.68</v>
      </c>
      <c r="R287" s="143">
        <f>'2025-26 Salary &amp; Benefits'!H$6</f>
        <v>0.16020000000000001</v>
      </c>
      <c r="S287" s="143">
        <f>'2025-26 Salary &amp; Benefits'!I$6</f>
        <v>0.15390000000000001</v>
      </c>
      <c r="T287" s="9">
        <f t="shared" si="76"/>
        <v>21287.14</v>
      </c>
      <c r="U287" s="9">
        <f t="shared" si="77"/>
        <v>1008.78</v>
      </c>
      <c r="V287" s="9">
        <f t="shared" si="78"/>
        <v>155.25</v>
      </c>
      <c r="W287" s="9">
        <f t="shared" si="79"/>
        <v>1164.03</v>
      </c>
      <c r="X287" s="22">
        <f t="shared" si="80"/>
        <v>82978.199999999983</v>
      </c>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row>
    <row r="288" spans="1:159" s="21" customFormat="1">
      <c r="A288" s="77" t="s">
        <v>2385</v>
      </c>
      <c r="B288" s="87" t="s">
        <v>2599</v>
      </c>
      <c r="C288" s="88">
        <v>3064</v>
      </c>
      <c r="D288" s="87" t="s">
        <v>1763</v>
      </c>
      <c r="E288" s="107" t="str">
        <f>VLOOKUP($C288,'2024-25 School Level AAFTE'!$C$4:$L$2372,9,FALSE)</f>
        <v>Yes</v>
      </c>
      <c r="F288" s="95">
        <f>VLOOKUP($C288,'2024-25 School Level AAFTE'!$C$4:$J$2372,8,FALSE)</f>
        <v>263.62</v>
      </c>
      <c r="G288" s="97">
        <f>IFERROR(IF(E288= "yes",VLOOKUP(C288,Summary!$B:$I,6,0),0),0)</f>
        <v>0</v>
      </c>
      <c r="H288" s="96">
        <f t="shared" si="71"/>
        <v>263.62</v>
      </c>
      <c r="I288" s="154">
        <f>VLOOKUP($A288,'2025-26 Salary &amp; Benefits'!$A:$I,3,FALSE)</f>
        <v>1</v>
      </c>
      <c r="J288" s="154">
        <f>VLOOKUP($A288,'2025-26 Salary &amp; Benefits'!$A:$I,4,FALSE)</f>
        <v>1.04</v>
      </c>
      <c r="K288" s="141">
        <f t="shared" si="72"/>
        <v>263.62</v>
      </c>
      <c r="L288" s="140">
        <f t="shared" si="73"/>
        <v>0.77300000000000002</v>
      </c>
      <c r="M288" s="142">
        <f>'2025-26 Salary &amp; Benefits'!$E$6</f>
        <v>78209</v>
      </c>
      <c r="N288" s="142">
        <f>'2025-26 Salary &amp; Benefits'!$F$6</f>
        <v>80164</v>
      </c>
      <c r="O288" s="9">
        <f t="shared" si="74"/>
        <v>60455.56</v>
      </c>
      <c r="P288" s="9">
        <f t="shared" si="75"/>
        <v>3989.8800000000047</v>
      </c>
      <c r="Q288" s="9">
        <f>'2025-26 Salary &amp; Benefits'!G$6</f>
        <v>15997.68</v>
      </c>
      <c r="R288" s="143">
        <f>'2025-26 Salary &amp; Benefits'!H$6</f>
        <v>0.16020000000000001</v>
      </c>
      <c r="S288" s="143">
        <f>'2025-26 Salary &amp; Benefits'!I$6</f>
        <v>0.15390000000000001</v>
      </c>
      <c r="T288" s="9">
        <f t="shared" si="76"/>
        <v>22665.23</v>
      </c>
      <c r="U288" s="9">
        <f t="shared" si="77"/>
        <v>1074.0899999999999</v>
      </c>
      <c r="V288" s="9">
        <f t="shared" si="78"/>
        <v>165.3</v>
      </c>
      <c r="W288" s="9">
        <f t="shared" si="79"/>
        <v>1239.3899999999999</v>
      </c>
      <c r="X288" s="22">
        <f t="shared" si="80"/>
        <v>88350.06</v>
      </c>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row>
    <row r="289" spans="1:159" s="21" customFormat="1">
      <c r="A289" s="77" t="s">
        <v>2385</v>
      </c>
      <c r="B289" s="87" t="s">
        <v>2599</v>
      </c>
      <c r="C289" s="88">
        <v>3065</v>
      </c>
      <c r="D289" s="87" t="s">
        <v>1764</v>
      </c>
      <c r="E289" s="107" t="str">
        <f>VLOOKUP($C289,'2024-25 School Level AAFTE'!$C$4:$L$2372,9,FALSE)</f>
        <v>No</v>
      </c>
      <c r="F289" s="95">
        <f>VLOOKUP($C289,'2024-25 School Level AAFTE'!$C$4:$J$2372,8,FALSE)</f>
        <v>1305.6999999999998</v>
      </c>
      <c r="G289" s="97">
        <f>IFERROR(IF(E289= "yes",VLOOKUP(C289,Summary!$B:$I,6,0),0),0)</f>
        <v>0</v>
      </c>
      <c r="H289" s="96">
        <f t="shared" si="71"/>
        <v>0</v>
      </c>
      <c r="I289" s="154">
        <f>VLOOKUP($A289,'2025-26 Salary &amp; Benefits'!$A:$I,3,FALSE)</f>
        <v>1</v>
      </c>
      <c r="J289" s="154">
        <f>VLOOKUP($A289,'2025-26 Salary &amp; Benefits'!$A:$I,4,FALSE)</f>
        <v>1.04</v>
      </c>
      <c r="K289" s="141">
        <f t="shared" si="72"/>
        <v>0</v>
      </c>
      <c r="L289" s="140">
        <f t="shared" si="73"/>
        <v>0</v>
      </c>
      <c r="M289" s="142">
        <f>'2025-26 Salary &amp; Benefits'!$E$6</f>
        <v>78209</v>
      </c>
      <c r="N289" s="142">
        <f>'2025-26 Salary &amp; Benefits'!$F$6</f>
        <v>80164</v>
      </c>
      <c r="O289" s="9">
        <f t="shared" si="74"/>
        <v>0</v>
      </c>
      <c r="P289" s="9">
        <f t="shared" si="75"/>
        <v>0</v>
      </c>
      <c r="Q289" s="9">
        <f>'2025-26 Salary &amp; Benefits'!G$6</f>
        <v>15997.68</v>
      </c>
      <c r="R289" s="143">
        <f>'2025-26 Salary &amp; Benefits'!H$6</f>
        <v>0.16020000000000001</v>
      </c>
      <c r="S289" s="143">
        <f>'2025-26 Salary &amp; Benefits'!I$6</f>
        <v>0.15390000000000001</v>
      </c>
      <c r="T289" s="9">
        <f t="shared" si="76"/>
        <v>0</v>
      </c>
      <c r="U289" s="9">
        <f t="shared" si="77"/>
        <v>0</v>
      </c>
      <c r="V289" s="9">
        <f t="shared" si="78"/>
        <v>0</v>
      </c>
      <c r="W289" s="9">
        <f t="shared" si="79"/>
        <v>0</v>
      </c>
      <c r="X289" s="22">
        <f t="shared" si="80"/>
        <v>0</v>
      </c>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row>
    <row r="290" spans="1:159" s="21" customFormat="1">
      <c r="A290" s="77" t="s">
        <v>2385</v>
      </c>
      <c r="B290" s="87" t="s">
        <v>2599</v>
      </c>
      <c r="C290" s="88">
        <v>3127</v>
      </c>
      <c r="D290" s="87" t="s">
        <v>1765</v>
      </c>
      <c r="E290" s="107" t="str">
        <f>VLOOKUP($C290,'2024-25 School Level AAFTE'!$C$4:$L$2372,9,FALSE)</f>
        <v>Yes</v>
      </c>
      <c r="F290" s="95">
        <f>VLOOKUP($C290,'2024-25 School Level AAFTE'!$C$4:$J$2372,8,FALSE)</f>
        <v>287.52</v>
      </c>
      <c r="G290" s="97">
        <f>IFERROR(IF(E290= "yes",VLOOKUP(C290,Summary!$B:$I,6,0),0),0)</f>
        <v>0</v>
      </c>
      <c r="H290" s="96">
        <f t="shared" si="71"/>
        <v>287.52</v>
      </c>
      <c r="I290" s="154">
        <f>VLOOKUP($A290,'2025-26 Salary &amp; Benefits'!$A:$I,3,FALSE)</f>
        <v>1</v>
      </c>
      <c r="J290" s="154">
        <f>VLOOKUP($A290,'2025-26 Salary &amp; Benefits'!$A:$I,4,FALSE)</f>
        <v>1.04</v>
      </c>
      <c r="K290" s="141">
        <f t="shared" si="72"/>
        <v>287.52</v>
      </c>
      <c r="L290" s="140">
        <f t="shared" si="73"/>
        <v>0.84299999999999997</v>
      </c>
      <c r="M290" s="142">
        <f>'2025-26 Salary &amp; Benefits'!$E$6</f>
        <v>78209</v>
      </c>
      <c r="N290" s="142">
        <f>'2025-26 Salary &amp; Benefits'!$F$6</f>
        <v>80164</v>
      </c>
      <c r="O290" s="9">
        <f t="shared" si="74"/>
        <v>65930.19</v>
      </c>
      <c r="P290" s="9">
        <f t="shared" si="75"/>
        <v>4351.1900000000023</v>
      </c>
      <c r="Q290" s="9">
        <f>'2025-26 Salary &amp; Benefits'!G$6</f>
        <v>15997.68</v>
      </c>
      <c r="R290" s="143">
        <f>'2025-26 Salary &amp; Benefits'!H$6</f>
        <v>0.16020000000000001</v>
      </c>
      <c r="S290" s="143">
        <f>'2025-26 Salary &amp; Benefits'!I$6</f>
        <v>0.15390000000000001</v>
      </c>
      <c r="T290" s="9">
        <f t="shared" si="76"/>
        <v>24717.71</v>
      </c>
      <c r="U290" s="9">
        <f t="shared" si="77"/>
        <v>1171.3599999999999</v>
      </c>
      <c r="V290" s="9">
        <f t="shared" si="78"/>
        <v>180.27</v>
      </c>
      <c r="W290" s="9">
        <f t="shared" si="79"/>
        <v>1351.6299999999999</v>
      </c>
      <c r="X290" s="22">
        <f t="shared" si="80"/>
        <v>96350.720000000001</v>
      </c>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row>
    <row r="291" spans="1:159" s="21" customFormat="1">
      <c r="A291" s="77" t="s">
        <v>2385</v>
      </c>
      <c r="B291" s="87" t="s">
        <v>2599</v>
      </c>
      <c r="C291" s="88">
        <v>3259</v>
      </c>
      <c r="D291" s="87" t="s">
        <v>1700</v>
      </c>
      <c r="E291" s="107" t="str">
        <f>VLOOKUP($C291,'2024-25 School Level AAFTE'!$C$4:$L$2372,9,FALSE)</f>
        <v>Yes</v>
      </c>
      <c r="F291" s="95">
        <f>VLOOKUP($C291,'2024-25 School Level AAFTE'!$C$4:$J$2372,8,FALSE)</f>
        <v>375.47</v>
      </c>
      <c r="G291" s="97">
        <f>IFERROR(IF(E291= "yes",VLOOKUP(C291,Summary!$B:$I,6,0),0),0)</f>
        <v>0</v>
      </c>
      <c r="H291" s="96">
        <f t="shared" si="71"/>
        <v>375.47</v>
      </c>
      <c r="I291" s="154">
        <f>VLOOKUP($A291,'2025-26 Salary &amp; Benefits'!$A:$I,3,FALSE)</f>
        <v>1</v>
      </c>
      <c r="J291" s="154">
        <f>VLOOKUP($A291,'2025-26 Salary &amp; Benefits'!$A:$I,4,FALSE)</f>
        <v>1.04</v>
      </c>
      <c r="K291" s="141">
        <f t="shared" si="72"/>
        <v>375.47</v>
      </c>
      <c r="L291" s="140">
        <f t="shared" si="73"/>
        <v>1.101</v>
      </c>
      <c r="M291" s="142">
        <f>'2025-26 Salary &amp; Benefits'!$E$6</f>
        <v>78209</v>
      </c>
      <c r="N291" s="142">
        <f>'2025-26 Salary &amp; Benefits'!$F$6</f>
        <v>80164</v>
      </c>
      <c r="O291" s="9">
        <f t="shared" si="74"/>
        <v>86108.11</v>
      </c>
      <c r="P291" s="9">
        <f t="shared" si="75"/>
        <v>5682.8800000000047</v>
      </c>
      <c r="Q291" s="9">
        <f>'2025-26 Salary &amp; Benefits'!G$6</f>
        <v>15997.68</v>
      </c>
      <c r="R291" s="143">
        <f>'2025-26 Salary &amp; Benefits'!H$6</f>
        <v>0.16020000000000001</v>
      </c>
      <c r="S291" s="143">
        <f>'2025-26 Salary &amp; Benefits'!I$6</f>
        <v>0.15390000000000001</v>
      </c>
      <c r="T291" s="9">
        <f t="shared" si="76"/>
        <v>32282.560000000001</v>
      </c>
      <c r="U291" s="9">
        <f t="shared" si="77"/>
        <v>1529.85</v>
      </c>
      <c r="V291" s="9">
        <f t="shared" si="78"/>
        <v>235.44</v>
      </c>
      <c r="W291" s="9">
        <f t="shared" si="79"/>
        <v>1765.29</v>
      </c>
      <c r="X291" s="22">
        <f t="shared" si="80"/>
        <v>125838.84</v>
      </c>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row>
    <row r="292" spans="1:159" s="21" customFormat="1">
      <c r="A292" s="77" t="s">
        <v>2385</v>
      </c>
      <c r="B292" s="87" t="s">
        <v>2599</v>
      </c>
      <c r="C292" s="88">
        <v>3260</v>
      </c>
      <c r="D292" s="87" t="s">
        <v>1766</v>
      </c>
      <c r="E292" s="107" t="str">
        <f>VLOOKUP($C292,'2024-25 School Level AAFTE'!$C$4:$L$2372,9,FALSE)</f>
        <v>Yes</v>
      </c>
      <c r="F292" s="95">
        <f>VLOOKUP($C292,'2024-25 School Level AAFTE'!$C$4:$J$2372,8,FALSE)</f>
        <v>360.86</v>
      </c>
      <c r="G292" s="97">
        <f>IFERROR(IF(E292= "yes",VLOOKUP(C292,Summary!$B:$I,6,0),0),0)</f>
        <v>0</v>
      </c>
      <c r="H292" s="96">
        <f t="shared" si="71"/>
        <v>360.86</v>
      </c>
      <c r="I292" s="154">
        <f>VLOOKUP($A292,'2025-26 Salary &amp; Benefits'!$A:$I,3,FALSE)</f>
        <v>1</v>
      </c>
      <c r="J292" s="154">
        <f>VLOOKUP($A292,'2025-26 Salary &amp; Benefits'!$A:$I,4,FALSE)</f>
        <v>1.04</v>
      </c>
      <c r="K292" s="141">
        <f t="shared" si="72"/>
        <v>360.86</v>
      </c>
      <c r="L292" s="140">
        <f t="shared" si="73"/>
        <v>1.0589999999999999</v>
      </c>
      <c r="M292" s="142">
        <f>'2025-26 Salary &amp; Benefits'!$E$6</f>
        <v>78209</v>
      </c>
      <c r="N292" s="142">
        <f>'2025-26 Salary &amp; Benefits'!$F$6</f>
        <v>80164</v>
      </c>
      <c r="O292" s="9">
        <f t="shared" si="74"/>
        <v>82823.33</v>
      </c>
      <c r="P292" s="9">
        <f t="shared" si="75"/>
        <v>5466.0899999999965</v>
      </c>
      <c r="Q292" s="9">
        <f>'2025-26 Salary &amp; Benefits'!G$6</f>
        <v>15997.68</v>
      </c>
      <c r="R292" s="143">
        <f>'2025-26 Salary &amp; Benefits'!H$6</f>
        <v>0.16020000000000001</v>
      </c>
      <c r="S292" s="143">
        <f>'2025-26 Salary &amp; Benefits'!I$6</f>
        <v>0.15390000000000001</v>
      </c>
      <c r="T292" s="9">
        <f t="shared" si="76"/>
        <v>31051.07</v>
      </c>
      <c r="U292" s="9">
        <f t="shared" si="77"/>
        <v>1471.49</v>
      </c>
      <c r="V292" s="9">
        <f t="shared" si="78"/>
        <v>226.46</v>
      </c>
      <c r="W292" s="9">
        <f t="shared" si="79"/>
        <v>1697.95</v>
      </c>
      <c r="X292" s="22">
        <f t="shared" si="80"/>
        <v>121038.43999999999</v>
      </c>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row>
    <row r="293" spans="1:159" s="21" customFormat="1">
      <c r="A293" s="77" t="s">
        <v>2385</v>
      </c>
      <c r="B293" s="87" t="s">
        <v>2599</v>
      </c>
      <c r="C293" s="88">
        <v>3307</v>
      </c>
      <c r="D293" s="87" t="s">
        <v>1767</v>
      </c>
      <c r="E293" s="107" t="str">
        <f>VLOOKUP($C293,'2024-25 School Level AAFTE'!$C$4:$L$2372,9,FALSE)</f>
        <v>Yes</v>
      </c>
      <c r="F293" s="95">
        <f>VLOOKUP($C293,'2024-25 School Level AAFTE'!$C$4:$J$2372,8,FALSE)</f>
        <v>256.93</v>
      </c>
      <c r="G293" s="97">
        <f>IFERROR(IF(E293= "yes",VLOOKUP(C293,Summary!$B:$I,6,0),0),0)</f>
        <v>0</v>
      </c>
      <c r="H293" s="96">
        <f t="shared" si="71"/>
        <v>256.93</v>
      </c>
      <c r="I293" s="154">
        <f>VLOOKUP($A293,'2025-26 Salary &amp; Benefits'!$A:$I,3,FALSE)</f>
        <v>1</v>
      </c>
      <c r="J293" s="154">
        <f>VLOOKUP($A293,'2025-26 Salary &amp; Benefits'!$A:$I,4,FALSE)</f>
        <v>1.04</v>
      </c>
      <c r="K293" s="141">
        <f t="shared" si="72"/>
        <v>256.93</v>
      </c>
      <c r="L293" s="140">
        <f t="shared" si="73"/>
        <v>0.754</v>
      </c>
      <c r="M293" s="142">
        <f>'2025-26 Salary &amp; Benefits'!$E$6</f>
        <v>78209</v>
      </c>
      <c r="N293" s="142">
        <f>'2025-26 Salary &amp; Benefits'!$F$6</f>
        <v>80164</v>
      </c>
      <c r="O293" s="9">
        <f t="shared" si="74"/>
        <v>58969.59</v>
      </c>
      <c r="P293" s="9">
        <f t="shared" si="75"/>
        <v>3891.8100000000049</v>
      </c>
      <c r="Q293" s="9">
        <f>'2025-26 Salary &amp; Benefits'!G$6</f>
        <v>15997.68</v>
      </c>
      <c r="R293" s="143">
        <f>'2025-26 Salary &amp; Benefits'!H$6</f>
        <v>0.16020000000000001</v>
      </c>
      <c r="S293" s="143">
        <f>'2025-26 Salary &amp; Benefits'!I$6</f>
        <v>0.15390000000000001</v>
      </c>
      <c r="T293" s="9">
        <f t="shared" si="76"/>
        <v>22108.13</v>
      </c>
      <c r="U293" s="9">
        <f t="shared" si="77"/>
        <v>1047.69</v>
      </c>
      <c r="V293" s="9">
        <f t="shared" si="78"/>
        <v>161.24</v>
      </c>
      <c r="W293" s="9">
        <f t="shared" si="79"/>
        <v>1208.93</v>
      </c>
      <c r="X293" s="22">
        <f t="shared" si="80"/>
        <v>86178.459999999992</v>
      </c>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row>
    <row r="294" spans="1:159" s="21" customFormat="1">
      <c r="A294" s="77" t="s">
        <v>2385</v>
      </c>
      <c r="B294" s="87" t="s">
        <v>2599</v>
      </c>
      <c r="C294" s="88">
        <v>3415</v>
      </c>
      <c r="D294" s="87" t="s">
        <v>1768</v>
      </c>
      <c r="E294" s="107" t="str">
        <f>VLOOKUP($C294,'2024-25 School Level AAFTE'!$C$4:$L$2372,9,FALSE)</f>
        <v>No</v>
      </c>
      <c r="F294" s="95">
        <f>VLOOKUP($C294,'2024-25 School Level AAFTE'!$C$4:$J$2372,8,FALSE)</f>
        <v>1353.6</v>
      </c>
      <c r="G294" s="97">
        <f>IFERROR(IF(E294= "yes",VLOOKUP(C294,Summary!$B:$I,6,0),0),0)</f>
        <v>0</v>
      </c>
      <c r="H294" s="96">
        <f t="shared" si="71"/>
        <v>0</v>
      </c>
      <c r="I294" s="154">
        <f>VLOOKUP($A294,'2025-26 Salary &amp; Benefits'!$A:$I,3,FALSE)</f>
        <v>1</v>
      </c>
      <c r="J294" s="154">
        <f>VLOOKUP($A294,'2025-26 Salary &amp; Benefits'!$A:$I,4,FALSE)</f>
        <v>1.04</v>
      </c>
      <c r="K294" s="141">
        <f t="shared" si="72"/>
        <v>0</v>
      </c>
      <c r="L294" s="140">
        <f t="shared" si="73"/>
        <v>0</v>
      </c>
      <c r="M294" s="142">
        <f>'2025-26 Salary &amp; Benefits'!$E$6</f>
        <v>78209</v>
      </c>
      <c r="N294" s="142">
        <f>'2025-26 Salary &amp; Benefits'!$F$6</f>
        <v>80164</v>
      </c>
      <c r="O294" s="9">
        <f t="shared" si="74"/>
        <v>0</v>
      </c>
      <c r="P294" s="9">
        <f t="shared" si="75"/>
        <v>0</v>
      </c>
      <c r="Q294" s="9">
        <f>'2025-26 Salary &amp; Benefits'!G$6</f>
        <v>15997.68</v>
      </c>
      <c r="R294" s="143">
        <f>'2025-26 Salary &amp; Benefits'!H$6</f>
        <v>0.16020000000000001</v>
      </c>
      <c r="S294" s="143">
        <f>'2025-26 Salary &amp; Benefits'!I$6</f>
        <v>0.15390000000000001</v>
      </c>
      <c r="T294" s="9">
        <f t="shared" si="76"/>
        <v>0</v>
      </c>
      <c r="U294" s="9">
        <f t="shared" si="77"/>
        <v>0</v>
      </c>
      <c r="V294" s="9">
        <f t="shared" si="78"/>
        <v>0</v>
      </c>
      <c r="W294" s="9">
        <f t="shared" si="79"/>
        <v>0</v>
      </c>
      <c r="X294" s="22">
        <f t="shared" si="80"/>
        <v>0</v>
      </c>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row>
    <row r="295" spans="1:159" s="21" customFormat="1">
      <c r="A295" s="77" t="s">
        <v>2385</v>
      </c>
      <c r="B295" s="87" t="s">
        <v>2599</v>
      </c>
      <c r="C295" s="88">
        <v>3465</v>
      </c>
      <c r="D295" s="87" t="s">
        <v>1769</v>
      </c>
      <c r="E295" s="107" t="str">
        <f>VLOOKUP($C295,'2024-25 School Level AAFTE'!$C$4:$L$2372,9,FALSE)</f>
        <v>No</v>
      </c>
      <c r="F295" s="95">
        <f>VLOOKUP($C295,'2024-25 School Level AAFTE'!$C$4:$J$2372,8,FALSE)</f>
        <v>380.44</v>
      </c>
      <c r="G295" s="97">
        <f>IFERROR(IF(E295= "yes",VLOOKUP(C295,Summary!$B:$I,6,0),0),0)</f>
        <v>0</v>
      </c>
      <c r="H295" s="96">
        <f t="shared" si="71"/>
        <v>0</v>
      </c>
      <c r="I295" s="154">
        <f>VLOOKUP($A295,'2025-26 Salary &amp; Benefits'!$A:$I,3,FALSE)</f>
        <v>1</v>
      </c>
      <c r="J295" s="154">
        <f>VLOOKUP($A295,'2025-26 Salary &amp; Benefits'!$A:$I,4,FALSE)</f>
        <v>1.04</v>
      </c>
      <c r="K295" s="141">
        <f t="shared" si="72"/>
        <v>0</v>
      </c>
      <c r="L295" s="140">
        <f t="shared" si="73"/>
        <v>0</v>
      </c>
      <c r="M295" s="142">
        <f>'2025-26 Salary &amp; Benefits'!$E$6</f>
        <v>78209</v>
      </c>
      <c r="N295" s="142">
        <f>'2025-26 Salary &amp; Benefits'!$F$6</f>
        <v>80164</v>
      </c>
      <c r="O295" s="9">
        <f t="shared" si="74"/>
        <v>0</v>
      </c>
      <c r="P295" s="9">
        <f t="shared" si="75"/>
        <v>0</v>
      </c>
      <c r="Q295" s="9">
        <f>'2025-26 Salary &amp; Benefits'!G$6</f>
        <v>15997.68</v>
      </c>
      <c r="R295" s="143">
        <f>'2025-26 Salary &amp; Benefits'!H$6</f>
        <v>0.16020000000000001</v>
      </c>
      <c r="S295" s="143">
        <f>'2025-26 Salary &amp; Benefits'!I$6</f>
        <v>0.15390000000000001</v>
      </c>
      <c r="T295" s="9">
        <f t="shared" si="76"/>
        <v>0</v>
      </c>
      <c r="U295" s="9">
        <f t="shared" si="77"/>
        <v>0</v>
      </c>
      <c r="V295" s="9">
        <f t="shared" si="78"/>
        <v>0</v>
      </c>
      <c r="W295" s="9">
        <f t="shared" si="79"/>
        <v>0</v>
      </c>
      <c r="X295" s="22">
        <f t="shared" si="80"/>
        <v>0</v>
      </c>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row>
    <row r="296" spans="1:159" s="21" customFormat="1">
      <c r="A296" s="77" t="s">
        <v>2385</v>
      </c>
      <c r="B296" s="87" t="s">
        <v>2599</v>
      </c>
      <c r="C296" s="88">
        <v>3573</v>
      </c>
      <c r="D296" s="87" t="s">
        <v>1770</v>
      </c>
      <c r="E296" s="107" t="str">
        <f>VLOOKUP($C296,'2024-25 School Level AAFTE'!$C$4:$L$2372,9,FALSE)</f>
        <v>No</v>
      </c>
      <c r="F296" s="95">
        <f>VLOOKUP($C296,'2024-25 School Level AAFTE'!$C$4:$J$2372,8,FALSE)</f>
        <v>551.79999999999995</v>
      </c>
      <c r="G296" s="97">
        <f>IFERROR(IF(E296= "yes",VLOOKUP(C296,Summary!$B:$I,6,0),0),0)</f>
        <v>0</v>
      </c>
      <c r="H296" s="96">
        <f t="shared" si="71"/>
        <v>0</v>
      </c>
      <c r="I296" s="154">
        <f>VLOOKUP($A296,'2025-26 Salary &amp; Benefits'!$A:$I,3,FALSE)</f>
        <v>1</v>
      </c>
      <c r="J296" s="154">
        <f>VLOOKUP($A296,'2025-26 Salary &amp; Benefits'!$A:$I,4,FALSE)</f>
        <v>1.04</v>
      </c>
      <c r="K296" s="141">
        <f t="shared" si="72"/>
        <v>0</v>
      </c>
      <c r="L296" s="140">
        <f t="shared" si="73"/>
        <v>0</v>
      </c>
      <c r="M296" s="142">
        <f>'2025-26 Salary &amp; Benefits'!$E$6</f>
        <v>78209</v>
      </c>
      <c r="N296" s="142">
        <f>'2025-26 Salary &amp; Benefits'!$F$6</f>
        <v>80164</v>
      </c>
      <c r="O296" s="9">
        <f t="shared" si="74"/>
        <v>0</v>
      </c>
      <c r="P296" s="9">
        <f t="shared" si="75"/>
        <v>0</v>
      </c>
      <c r="Q296" s="9">
        <f>'2025-26 Salary &amp; Benefits'!G$6</f>
        <v>15997.68</v>
      </c>
      <c r="R296" s="143">
        <f>'2025-26 Salary &amp; Benefits'!H$6</f>
        <v>0.16020000000000001</v>
      </c>
      <c r="S296" s="143">
        <f>'2025-26 Salary &amp; Benefits'!I$6</f>
        <v>0.15390000000000001</v>
      </c>
      <c r="T296" s="9">
        <f t="shared" si="76"/>
        <v>0</v>
      </c>
      <c r="U296" s="9">
        <f t="shared" si="77"/>
        <v>0</v>
      </c>
      <c r="V296" s="9">
        <f t="shared" si="78"/>
        <v>0</v>
      </c>
      <c r="W296" s="9">
        <f t="shared" si="79"/>
        <v>0</v>
      </c>
      <c r="X296" s="22">
        <f t="shared" si="80"/>
        <v>0</v>
      </c>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row>
    <row r="297" spans="1:159" s="21" customFormat="1">
      <c r="A297" s="77" t="s">
        <v>2385</v>
      </c>
      <c r="B297" s="87" t="s">
        <v>2599</v>
      </c>
      <c r="C297" s="88">
        <v>3890</v>
      </c>
      <c r="D297" s="87" t="s">
        <v>904</v>
      </c>
      <c r="E297" s="107" t="str">
        <f>VLOOKUP($C297,'2024-25 School Level AAFTE'!$C$4:$L$2372,9,FALSE)</f>
        <v>No</v>
      </c>
      <c r="F297" s="95">
        <f>VLOOKUP($C297,'2024-25 School Level AAFTE'!$C$4:$J$2372,8,FALSE)</f>
        <v>661.07</v>
      </c>
      <c r="G297" s="97">
        <f>IFERROR(IF(E297= "yes",VLOOKUP(C297,Summary!$B:$I,6,0),0),0)</f>
        <v>0</v>
      </c>
      <c r="H297" s="96">
        <f t="shared" si="71"/>
        <v>0</v>
      </c>
      <c r="I297" s="154">
        <f>VLOOKUP($A297,'2025-26 Salary &amp; Benefits'!$A:$I,3,FALSE)</f>
        <v>1</v>
      </c>
      <c r="J297" s="154">
        <f>VLOOKUP($A297,'2025-26 Salary &amp; Benefits'!$A:$I,4,FALSE)</f>
        <v>1.04</v>
      </c>
      <c r="K297" s="141">
        <f t="shared" si="72"/>
        <v>0</v>
      </c>
      <c r="L297" s="140">
        <f t="shared" si="73"/>
        <v>0</v>
      </c>
      <c r="M297" s="142">
        <f>'2025-26 Salary &amp; Benefits'!$E$6</f>
        <v>78209</v>
      </c>
      <c r="N297" s="142">
        <f>'2025-26 Salary &amp; Benefits'!$F$6</f>
        <v>80164</v>
      </c>
      <c r="O297" s="9">
        <f t="shared" si="74"/>
        <v>0</v>
      </c>
      <c r="P297" s="9">
        <f t="shared" si="75"/>
        <v>0</v>
      </c>
      <c r="Q297" s="9">
        <f>'2025-26 Salary &amp; Benefits'!G$6</f>
        <v>15997.68</v>
      </c>
      <c r="R297" s="143">
        <f>'2025-26 Salary &amp; Benefits'!H$6</f>
        <v>0.16020000000000001</v>
      </c>
      <c r="S297" s="143">
        <f>'2025-26 Salary &amp; Benefits'!I$6</f>
        <v>0.15390000000000001</v>
      </c>
      <c r="T297" s="9">
        <f t="shared" si="76"/>
        <v>0</v>
      </c>
      <c r="U297" s="9">
        <f t="shared" si="77"/>
        <v>0</v>
      </c>
      <c r="V297" s="9">
        <f t="shared" si="78"/>
        <v>0</v>
      </c>
      <c r="W297" s="9">
        <f t="shared" si="79"/>
        <v>0</v>
      </c>
      <c r="X297" s="22">
        <f t="shared" si="80"/>
        <v>0</v>
      </c>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row>
    <row r="298" spans="1:159" s="21" customFormat="1">
      <c r="A298" s="77" t="s">
        <v>2385</v>
      </c>
      <c r="B298" s="87" t="s">
        <v>2599</v>
      </c>
      <c r="C298" s="88">
        <v>3918</v>
      </c>
      <c r="D298" s="87" t="s">
        <v>1771</v>
      </c>
      <c r="E298" s="107" t="str">
        <f>VLOOKUP($C298,'2024-25 School Level AAFTE'!$C$4:$L$2372,9,FALSE)</f>
        <v>Yes</v>
      </c>
      <c r="F298" s="95">
        <f>VLOOKUP($C298,'2024-25 School Level AAFTE'!$C$4:$J$2372,8,FALSE)</f>
        <v>104.72999999999999</v>
      </c>
      <c r="G298" s="97">
        <f>IFERROR(IF(E298= "yes",VLOOKUP(C298,Summary!$B:$I,6,0),0),0)</f>
        <v>0</v>
      </c>
      <c r="H298" s="96">
        <f t="shared" si="71"/>
        <v>104.72999999999999</v>
      </c>
      <c r="I298" s="154">
        <f>VLOOKUP($A298,'2025-26 Salary &amp; Benefits'!$A:$I,3,FALSE)</f>
        <v>1</v>
      </c>
      <c r="J298" s="154">
        <f>VLOOKUP($A298,'2025-26 Salary &amp; Benefits'!$A:$I,4,FALSE)</f>
        <v>1.04</v>
      </c>
      <c r="K298" s="141">
        <f t="shared" si="72"/>
        <v>104.72999999999999</v>
      </c>
      <c r="L298" s="140">
        <f t="shared" si="73"/>
        <v>0.307</v>
      </c>
      <c r="M298" s="142">
        <f>'2025-26 Salary &amp; Benefits'!$E$6</f>
        <v>78209</v>
      </c>
      <c r="N298" s="142">
        <f>'2025-26 Salary &amp; Benefits'!$F$6</f>
        <v>80164</v>
      </c>
      <c r="O298" s="9">
        <f t="shared" si="74"/>
        <v>24010.16</v>
      </c>
      <c r="P298" s="9">
        <f t="shared" si="75"/>
        <v>1584.5999999999985</v>
      </c>
      <c r="Q298" s="9">
        <f>'2025-26 Salary &amp; Benefits'!G$6</f>
        <v>15997.68</v>
      </c>
      <c r="R298" s="143">
        <f>'2025-26 Salary &amp; Benefits'!H$6</f>
        <v>0.16020000000000001</v>
      </c>
      <c r="S298" s="143">
        <f>'2025-26 Salary &amp; Benefits'!I$6</f>
        <v>0.15390000000000001</v>
      </c>
      <c r="T298" s="9">
        <f t="shared" si="76"/>
        <v>9001.59</v>
      </c>
      <c r="U298" s="9">
        <f t="shared" si="77"/>
        <v>426.58</v>
      </c>
      <c r="V298" s="9">
        <f t="shared" si="78"/>
        <v>65.650000000000006</v>
      </c>
      <c r="W298" s="9">
        <f t="shared" si="79"/>
        <v>492.23</v>
      </c>
      <c r="X298" s="22">
        <f t="shared" si="80"/>
        <v>35088.58</v>
      </c>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row>
    <row r="299" spans="1:159" s="21" customFormat="1">
      <c r="A299" s="77" t="s">
        <v>2385</v>
      </c>
      <c r="B299" s="87" t="s">
        <v>2599</v>
      </c>
      <c r="C299" s="88">
        <v>3929</v>
      </c>
      <c r="D299" s="79" t="s">
        <v>1772</v>
      </c>
      <c r="E299" s="107" t="str">
        <f>VLOOKUP($C299,'2024-25 School Level AAFTE'!$C$4:$L$2372,9,FALSE)</f>
        <v>No</v>
      </c>
      <c r="F299" s="95">
        <f>VLOOKUP($C299,'2024-25 School Level AAFTE'!$C$4:$J$2372,8,FALSE)</f>
        <v>411</v>
      </c>
      <c r="G299" s="97">
        <f>IFERROR(IF(E299= "yes",VLOOKUP(C299,Summary!$B:$I,6,0),0),0)</f>
        <v>0</v>
      </c>
      <c r="H299" s="96">
        <f t="shared" si="71"/>
        <v>0</v>
      </c>
      <c r="I299" s="154">
        <f>VLOOKUP($A299,'2025-26 Salary &amp; Benefits'!$A:$I,3,FALSE)</f>
        <v>1</v>
      </c>
      <c r="J299" s="154">
        <f>VLOOKUP($A299,'2025-26 Salary &amp; Benefits'!$A:$I,4,FALSE)</f>
        <v>1.04</v>
      </c>
      <c r="K299" s="141">
        <f t="shared" si="72"/>
        <v>0</v>
      </c>
      <c r="L299" s="140">
        <f t="shared" si="73"/>
        <v>0</v>
      </c>
      <c r="M299" s="142">
        <f>'2025-26 Salary &amp; Benefits'!$E$6</f>
        <v>78209</v>
      </c>
      <c r="N299" s="142">
        <f>'2025-26 Salary &amp; Benefits'!$F$6</f>
        <v>80164</v>
      </c>
      <c r="O299" s="9">
        <f t="shared" si="74"/>
        <v>0</v>
      </c>
      <c r="P299" s="9">
        <f t="shared" si="75"/>
        <v>0</v>
      </c>
      <c r="Q299" s="9">
        <f>'2025-26 Salary &amp; Benefits'!G$6</f>
        <v>15997.68</v>
      </c>
      <c r="R299" s="143">
        <f>'2025-26 Salary &amp; Benefits'!H$6</f>
        <v>0.16020000000000001</v>
      </c>
      <c r="S299" s="143">
        <f>'2025-26 Salary &amp; Benefits'!I$6</f>
        <v>0.15390000000000001</v>
      </c>
      <c r="T299" s="9">
        <f t="shared" si="76"/>
        <v>0</v>
      </c>
      <c r="U299" s="9">
        <f t="shared" si="77"/>
        <v>0</v>
      </c>
      <c r="V299" s="9">
        <f t="shared" si="78"/>
        <v>0</v>
      </c>
      <c r="W299" s="9">
        <f t="shared" si="79"/>
        <v>0</v>
      </c>
      <c r="X299" s="22">
        <f t="shared" si="80"/>
        <v>0</v>
      </c>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row>
    <row r="300" spans="1:159" s="21" customFormat="1">
      <c r="A300" s="77" t="s">
        <v>2385</v>
      </c>
      <c r="B300" s="87" t="s">
        <v>2599</v>
      </c>
      <c r="C300" s="88">
        <v>4098</v>
      </c>
      <c r="D300" s="87" t="s">
        <v>1773</v>
      </c>
      <c r="E300" s="107" t="str">
        <f>VLOOKUP($C300,'2024-25 School Level AAFTE'!$C$4:$L$2372,9,FALSE)</f>
        <v>No</v>
      </c>
      <c r="F300" s="95">
        <f>VLOOKUP($C300,'2024-25 School Level AAFTE'!$C$4:$J$2372,8,FALSE)</f>
        <v>344.47</v>
      </c>
      <c r="G300" s="97">
        <f>IFERROR(IF(E300= "yes",VLOOKUP(C300,Summary!$B:$I,6,0),0),0)</f>
        <v>0</v>
      </c>
      <c r="H300" s="96">
        <f t="shared" si="71"/>
        <v>0</v>
      </c>
      <c r="I300" s="154">
        <f>VLOOKUP($A300,'2025-26 Salary &amp; Benefits'!$A:$I,3,FALSE)</f>
        <v>1</v>
      </c>
      <c r="J300" s="154">
        <f>VLOOKUP($A300,'2025-26 Salary &amp; Benefits'!$A:$I,4,FALSE)</f>
        <v>1.04</v>
      </c>
      <c r="K300" s="141">
        <f t="shared" si="72"/>
        <v>0</v>
      </c>
      <c r="L300" s="140">
        <f t="shared" si="73"/>
        <v>0</v>
      </c>
      <c r="M300" s="142">
        <f>'2025-26 Salary &amp; Benefits'!$E$6</f>
        <v>78209</v>
      </c>
      <c r="N300" s="142">
        <f>'2025-26 Salary &amp; Benefits'!$F$6</f>
        <v>80164</v>
      </c>
      <c r="O300" s="9">
        <f t="shared" si="74"/>
        <v>0</v>
      </c>
      <c r="P300" s="9">
        <f t="shared" si="75"/>
        <v>0</v>
      </c>
      <c r="Q300" s="9">
        <f>'2025-26 Salary &amp; Benefits'!G$6</f>
        <v>15997.68</v>
      </c>
      <c r="R300" s="143">
        <f>'2025-26 Salary &amp; Benefits'!H$6</f>
        <v>0.16020000000000001</v>
      </c>
      <c r="S300" s="143">
        <f>'2025-26 Salary &amp; Benefits'!I$6</f>
        <v>0.15390000000000001</v>
      </c>
      <c r="T300" s="9">
        <f t="shared" si="76"/>
        <v>0</v>
      </c>
      <c r="U300" s="9">
        <f t="shared" si="77"/>
        <v>0</v>
      </c>
      <c r="V300" s="9">
        <f t="shared" si="78"/>
        <v>0</v>
      </c>
      <c r="W300" s="9">
        <f t="shared" si="79"/>
        <v>0</v>
      </c>
      <c r="X300" s="22">
        <f t="shared" si="80"/>
        <v>0</v>
      </c>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row>
    <row r="301" spans="1:159" s="21" customFormat="1">
      <c r="A301" s="77" t="s">
        <v>2385</v>
      </c>
      <c r="B301" s="87" t="s">
        <v>2599</v>
      </c>
      <c r="C301" s="88">
        <v>4160</v>
      </c>
      <c r="D301" s="87" t="s">
        <v>680</v>
      </c>
      <c r="E301" s="107" t="str">
        <f>VLOOKUP($C301,'2024-25 School Level AAFTE'!$C$4:$L$2372,9,FALSE)</f>
        <v>No</v>
      </c>
      <c r="F301" s="95">
        <f>VLOOKUP($C301,'2024-25 School Level AAFTE'!$C$4:$J$2372,8,FALSE)</f>
        <v>636.28</v>
      </c>
      <c r="G301" s="97">
        <f>IFERROR(IF(E301= "yes",VLOOKUP(C301,Summary!$B:$I,6,0),0),0)</f>
        <v>0</v>
      </c>
      <c r="H301" s="96">
        <f t="shared" si="71"/>
        <v>0</v>
      </c>
      <c r="I301" s="154">
        <f>VLOOKUP($A301,'2025-26 Salary &amp; Benefits'!$A:$I,3,FALSE)</f>
        <v>1</v>
      </c>
      <c r="J301" s="154">
        <f>VLOOKUP($A301,'2025-26 Salary &amp; Benefits'!$A:$I,4,FALSE)</f>
        <v>1.04</v>
      </c>
      <c r="K301" s="141">
        <f t="shared" si="72"/>
        <v>0</v>
      </c>
      <c r="L301" s="140">
        <f t="shared" si="73"/>
        <v>0</v>
      </c>
      <c r="M301" s="142">
        <f>'2025-26 Salary &amp; Benefits'!$E$6</f>
        <v>78209</v>
      </c>
      <c r="N301" s="142">
        <f>'2025-26 Salary &amp; Benefits'!$F$6</f>
        <v>80164</v>
      </c>
      <c r="O301" s="9">
        <f t="shared" si="74"/>
        <v>0</v>
      </c>
      <c r="P301" s="9">
        <f t="shared" si="75"/>
        <v>0</v>
      </c>
      <c r="Q301" s="9">
        <f>'2025-26 Salary &amp; Benefits'!G$6</f>
        <v>15997.68</v>
      </c>
      <c r="R301" s="143">
        <f>'2025-26 Salary &amp; Benefits'!H$6</f>
        <v>0.16020000000000001</v>
      </c>
      <c r="S301" s="143">
        <f>'2025-26 Salary &amp; Benefits'!I$6</f>
        <v>0.15390000000000001</v>
      </c>
      <c r="T301" s="9">
        <f t="shared" si="76"/>
        <v>0</v>
      </c>
      <c r="U301" s="9">
        <f t="shared" si="77"/>
        <v>0</v>
      </c>
      <c r="V301" s="9">
        <f t="shared" si="78"/>
        <v>0</v>
      </c>
      <c r="W301" s="9">
        <f t="shared" si="79"/>
        <v>0</v>
      </c>
      <c r="X301" s="22">
        <f t="shared" si="80"/>
        <v>0</v>
      </c>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row>
    <row r="302" spans="1:159" s="21" customFormat="1">
      <c r="A302" s="77" t="s">
        <v>2385</v>
      </c>
      <c r="B302" s="87" t="s">
        <v>2599</v>
      </c>
      <c r="C302" s="88">
        <v>4185</v>
      </c>
      <c r="D302" s="79" t="s">
        <v>1774</v>
      </c>
      <c r="E302" s="107" t="str">
        <f>VLOOKUP($C302,'2024-25 School Level AAFTE'!$C$4:$L$2372,9,FALSE)</f>
        <v>No</v>
      </c>
      <c r="F302" s="95">
        <f>VLOOKUP($C302,'2024-25 School Level AAFTE'!$C$4:$J$2372,8,FALSE)</f>
        <v>472.73</v>
      </c>
      <c r="G302" s="97">
        <f>IFERROR(IF(E302= "yes",VLOOKUP(C302,Summary!$B:$I,6,0),0),0)</f>
        <v>0</v>
      </c>
      <c r="H302" s="96">
        <f t="shared" si="71"/>
        <v>0</v>
      </c>
      <c r="I302" s="154">
        <f>VLOOKUP($A302,'2025-26 Salary &amp; Benefits'!$A:$I,3,FALSE)</f>
        <v>1</v>
      </c>
      <c r="J302" s="154">
        <f>VLOOKUP($A302,'2025-26 Salary &amp; Benefits'!$A:$I,4,FALSE)</f>
        <v>1.04</v>
      </c>
      <c r="K302" s="141">
        <f t="shared" si="72"/>
        <v>0</v>
      </c>
      <c r="L302" s="140">
        <f t="shared" si="73"/>
        <v>0</v>
      </c>
      <c r="M302" s="142">
        <f>'2025-26 Salary &amp; Benefits'!$E$6</f>
        <v>78209</v>
      </c>
      <c r="N302" s="142">
        <f>'2025-26 Salary &amp; Benefits'!$F$6</f>
        <v>80164</v>
      </c>
      <c r="O302" s="9">
        <f t="shared" si="74"/>
        <v>0</v>
      </c>
      <c r="P302" s="9">
        <f t="shared" si="75"/>
        <v>0</v>
      </c>
      <c r="Q302" s="9">
        <f>'2025-26 Salary &amp; Benefits'!G$6</f>
        <v>15997.68</v>
      </c>
      <c r="R302" s="143">
        <f>'2025-26 Salary &amp; Benefits'!H$6</f>
        <v>0.16020000000000001</v>
      </c>
      <c r="S302" s="143">
        <f>'2025-26 Salary &amp; Benefits'!I$6</f>
        <v>0.15390000000000001</v>
      </c>
      <c r="T302" s="9">
        <f t="shared" si="76"/>
        <v>0</v>
      </c>
      <c r="U302" s="9">
        <f t="shared" si="77"/>
        <v>0</v>
      </c>
      <c r="V302" s="9">
        <f t="shared" si="78"/>
        <v>0</v>
      </c>
      <c r="W302" s="9">
        <f t="shared" si="79"/>
        <v>0</v>
      </c>
      <c r="X302" s="22">
        <f t="shared" si="80"/>
        <v>0</v>
      </c>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row>
    <row r="303" spans="1:159" s="21" customFormat="1">
      <c r="A303" s="77" t="s">
        <v>2385</v>
      </c>
      <c r="B303" s="87" t="s">
        <v>2599</v>
      </c>
      <c r="C303" s="88">
        <v>4529</v>
      </c>
      <c r="D303" s="87" t="s">
        <v>1775</v>
      </c>
      <c r="E303" s="107" t="str">
        <f>VLOOKUP($C303,'2024-25 School Level AAFTE'!$C$4:$L$2372,9,FALSE)</f>
        <v>No</v>
      </c>
      <c r="F303" s="95">
        <f>VLOOKUP($C303,'2024-25 School Level AAFTE'!$C$4:$J$2372,8,FALSE)</f>
        <v>522.11</v>
      </c>
      <c r="G303" s="97">
        <f>IFERROR(IF(E303= "yes",VLOOKUP(C303,Summary!$B:$I,6,0),0),0)</f>
        <v>0</v>
      </c>
      <c r="H303" s="96">
        <f t="shared" si="71"/>
        <v>0</v>
      </c>
      <c r="I303" s="154">
        <f>VLOOKUP($A303,'2025-26 Salary &amp; Benefits'!$A:$I,3,FALSE)</f>
        <v>1</v>
      </c>
      <c r="J303" s="154">
        <f>VLOOKUP($A303,'2025-26 Salary &amp; Benefits'!$A:$I,4,FALSE)</f>
        <v>1.04</v>
      </c>
      <c r="K303" s="141">
        <f t="shared" si="72"/>
        <v>0</v>
      </c>
      <c r="L303" s="140">
        <f t="shared" si="73"/>
        <v>0</v>
      </c>
      <c r="M303" s="142">
        <f>'2025-26 Salary &amp; Benefits'!$E$6</f>
        <v>78209</v>
      </c>
      <c r="N303" s="142">
        <f>'2025-26 Salary &amp; Benefits'!$F$6</f>
        <v>80164</v>
      </c>
      <c r="O303" s="9">
        <f t="shared" si="74"/>
        <v>0</v>
      </c>
      <c r="P303" s="9">
        <f t="shared" si="75"/>
        <v>0</v>
      </c>
      <c r="Q303" s="9">
        <f>'2025-26 Salary &amp; Benefits'!G$6</f>
        <v>15997.68</v>
      </c>
      <c r="R303" s="143">
        <f>'2025-26 Salary &amp; Benefits'!H$6</f>
        <v>0.16020000000000001</v>
      </c>
      <c r="S303" s="143">
        <f>'2025-26 Salary &amp; Benefits'!I$6</f>
        <v>0.15390000000000001</v>
      </c>
      <c r="T303" s="9">
        <f t="shared" si="76"/>
        <v>0</v>
      </c>
      <c r="U303" s="9">
        <f t="shared" si="77"/>
        <v>0</v>
      </c>
      <c r="V303" s="9">
        <f t="shared" si="78"/>
        <v>0</v>
      </c>
      <c r="W303" s="9">
        <f t="shared" si="79"/>
        <v>0</v>
      </c>
      <c r="X303" s="22">
        <f t="shared" si="80"/>
        <v>0</v>
      </c>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row>
    <row r="304" spans="1:159" s="21" customFormat="1">
      <c r="A304" s="77" t="s">
        <v>2385</v>
      </c>
      <c r="B304" s="87" t="s">
        <v>2599</v>
      </c>
      <c r="C304" s="88">
        <v>5003</v>
      </c>
      <c r="D304" s="87" t="s">
        <v>1776</v>
      </c>
      <c r="E304" s="107" t="str">
        <f>VLOOKUP($C304,'2024-25 School Level AAFTE'!$C$4:$L$2372,9,FALSE)</f>
        <v>Yes</v>
      </c>
      <c r="F304" s="95">
        <f>VLOOKUP($C304,'2024-25 School Level AAFTE'!$C$4:$J$2372,8,FALSE)</f>
        <v>38.22</v>
      </c>
      <c r="G304" s="97">
        <f>IFERROR(IF(E304= "yes",VLOOKUP(C304,Summary!$B:$I,6,0),0),0)</f>
        <v>0</v>
      </c>
      <c r="H304" s="96">
        <f t="shared" si="71"/>
        <v>38.22</v>
      </c>
      <c r="I304" s="154">
        <f>VLOOKUP($A304,'2025-26 Salary &amp; Benefits'!$A:$I,3,FALSE)</f>
        <v>1</v>
      </c>
      <c r="J304" s="154">
        <f>VLOOKUP($A304,'2025-26 Salary &amp; Benefits'!$A:$I,4,FALSE)</f>
        <v>1.04</v>
      </c>
      <c r="K304" s="141">
        <f t="shared" si="72"/>
        <v>38.22</v>
      </c>
      <c r="L304" s="140">
        <f t="shared" si="73"/>
        <v>0.112</v>
      </c>
      <c r="M304" s="142">
        <f>'2025-26 Salary &amp; Benefits'!$E$6</f>
        <v>78209</v>
      </c>
      <c r="N304" s="142">
        <f>'2025-26 Salary &amp; Benefits'!$F$6</f>
        <v>80164</v>
      </c>
      <c r="O304" s="9">
        <f t="shared" si="74"/>
        <v>8759.41</v>
      </c>
      <c r="P304" s="9">
        <f t="shared" si="75"/>
        <v>578.09000000000015</v>
      </c>
      <c r="Q304" s="9">
        <f>'2025-26 Salary &amp; Benefits'!G$6</f>
        <v>15997.68</v>
      </c>
      <c r="R304" s="143">
        <f>'2025-26 Salary &amp; Benefits'!H$6</f>
        <v>0.16020000000000001</v>
      </c>
      <c r="S304" s="143">
        <f>'2025-26 Salary &amp; Benefits'!I$6</f>
        <v>0.15390000000000001</v>
      </c>
      <c r="T304" s="9">
        <f t="shared" si="76"/>
        <v>3283.97</v>
      </c>
      <c r="U304" s="9">
        <f t="shared" si="77"/>
        <v>155.63</v>
      </c>
      <c r="V304" s="9">
        <f t="shared" si="78"/>
        <v>23.95</v>
      </c>
      <c r="W304" s="9">
        <f t="shared" si="79"/>
        <v>179.57999999999998</v>
      </c>
      <c r="X304" s="22">
        <f t="shared" si="80"/>
        <v>12801.05</v>
      </c>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row>
    <row r="305" spans="1:159" s="21" customFormat="1">
      <c r="A305" s="77" t="s">
        <v>2385</v>
      </c>
      <c r="B305" s="87" t="s">
        <v>2599</v>
      </c>
      <c r="C305" s="88">
        <v>5278</v>
      </c>
      <c r="D305" s="79" t="s">
        <v>2517</v>
      </c>
      <c r="E305" s="107" t="str">
        <f>VLOOKUP($C305,'2024-25 School Level AAFTE'!$C$4:$L$2372,9,FALSE)</f>
        <v>No</v>
      </c>
      <c r="F305" s="95">
        <f>VLOOKUP($C305,'2024-25 School Level AAFTE'!$C$4:$J$2372,8,FALSE)</f>
        <v>45.68</v>
      </c>
      <c r="G305" s="97">
        <f>IFERROR(IF(E305= "yes",VLOOKUP(C305,Summary!$B:$I,6,0),0),0)</f>
        <v>0</v>
      </c>
      <c r="H305" s="96">
        <f t="shared" si="71"/>
        <v>0</v>
      </c>
      <c r="I305" s="154">
        <f>VLOOKUP($A305,'2025-26 Salary &amp; Benefits'!$A:$I,3,FALSE)</f>
        <v>1</v>
      </c>
      <c r="J305" s="154">
        <f>VLOOKUP($A305,'2025-26 Salary &amp; Benefits'!$A:$I,4,FALSE)</f>
        <v>1.04</v>
      </c>
      <c r="K305" s="141">
        <f t="shared" si="72"/>
        <v>0</v>
      </c>
      <c r="L305" s="140">
        <f t="shared" si="73"/>
        <v>0</v>
      </c>
      <c r="M305" s="142">
        <f>'2025-26 Salary &amp; Benefits'!$E$6</f>
        <v>78209</v>
      </c>
      <c r="N305" s="142">
        <f>'2025-26 Salary &amp; Benefits'!$F$6</f>
        <v>80164</v>
      </c>
      <c r="O305" s="9">
        <f t="shared" si="74"/>
        <v>0</v>
      </c>
      <c r="P305" s="9">
        <f t="shared" si="75"/>
        <v>0</v>
      </c>
      <c r="Q305" s="9">
        <f>'2025-26 Salary &amp; Benefits'!G$6</f>
        <v>15997.68</v>
      </c>
      <c r="R305" s="143">
        <f>'2025-26 Salary &amp; Benefits'!H$6</f>
        <v>0.16020000000000001</v>
      </c>
      <c r="S305" s="143">
        <f>'2025-26 Salary &amp; Benefits'!I$6</f>
        <v>0.15390000000000001</v>
      </c>
      <c r="T305" s="9">
        <f t="shared" si="76"/>
        <v>0</v>
      </c>
      <c r="U305" s="9">
        <f t="shared" si="77"/>
        <v>0</v>
      </c>
      <c r="V305" s="9">
        <f t="shared" si="78"/>
        <v>0</v>
      </c>
      <c r="W305" s="9">
        <f t="shared" si="79"/>
        <v>0</v>
      </c>
      <c r="X305" s="22">
        <f t="shared" si="80"/>
        <v>0</v>
      </c>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row>
    <row r="306" spans="1:159" s="21" customFormat="1">
      <c r="A306" s="77" t="s">
        <v>2385</v>
      </c>
      <c r="B306" s="87" t="s">
        <v>2599</v>
      </c>
      <c r="C306" s="89">
        <v>5328</v>
      </c>
      <c r="D306" s="101" t="s">
        <v>1777</v>
      </c>
      <c r="E306" s="107" t="str">
        <f>VLOOKUP($C306,'2024-25 School Level AAFTE'!$C$4:$L$2372,9,FALSE)</f>
        <v>No</v>
      </c>
      <c r="F306" s="95">
        <f>VLOOKUP($C306,'2024-25 School Level AAFTE'!$C$4:$J$2372,8,FALSE)</f>
        <v>109.08</v>
      </c>
      <c r="G306" s="97">
        <f>IFERROR(IF(E306= "yes",VLOOKUP(C306,Summary!$B:$I,6,0),0),0)</f>
        <v>0</v>
      </c>
      <c r="H306" s="96">
        <f t="shared" si="71"/>
        <v>0</v>
      </c>
      <c r="I306" s="154">
        <f>VLOOKUP($A306,'2025-26 Salary &amp; Benefits'!$A:$I,3,FALSE)</f>
        <v>1</v>
      </c>
      <c r="J306" s="154">
        <f>VLOOKUP($A306,'2025-26 Salary &amp; Benefits'!$A:$I,4,FALSE)</f>
        <v>1.04</v>
      </c>
      <c r="K306" s="141">
        <f t="shared" si="72"/>
        <v>0</v>
      </c>
      <c r="L306" s="140">
        <f t="shared" si="73"/>
        <v>0</v>
      </c>
      <c r="M306" s="142">
        <f>'2025-26 Salary &amp; Benefits'!$E$6</f>
        <v>78209</v>
      </c>
      <c r="N306" s="142">
        <f>'2025-26 Salary &amp; Benefits'!$F$6</f>
        <v>80164</v>
      </c>
      <c r="O306" s="9">
        <f t="shared" si="74"/>
        <v>0</v>
      </c>
      <c r="P306" s="9">
        <f t="shared" si="75"/>
        <v>0</v>
      </c>
      <c r="Q306" s="9">
        <f>'2025-26 Salary &amp; Benefits'!G$6</f>
        <v>15997.68</v>
      </c>
      <c r="R306" s="143">
        <f>'2025-26 Salary &amp; Benefits'!H$6</f>
        <v>0.16020000000000001</v>
      </c>
      <c r="S306" s="143">
        <f>'2025-26 Salary &amp; Benefits'!I$6</f>
        <v>0.15390000000000001</v>
      </c>
      <c r="T306" s="9">
        <f t="shared" si="76"/>
        <v>0</v>
      </c>
      <c r="U306" s="9">
        <f t="shared" si="77"/>
        <v>0</v>
      </c>
      <c r="V306" s="9">
        <f t="shared" si="78"/>
        <v>0</v>
      </c>
      <c r="W306" s="9">
        <f t="shared" si="79"/>
        <v>0</v>
      </c>
      <c r="X306" s="22">
        <f t="shared" si="80"/>
        <v>0</v>
      </c>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row>
    <row r="307" spans="1:159" s="21" customFormat="1">
      <c r="A307" s="77" t="s">
        <v>2385</v>
      </c>
      <c r="B307" s="87" t="s">
        <v>2599</v>
      </c>
      <c r="C307" s="88">
        <v>5507</v>
      </c>
      <c r="D307" s="87" t="s">
        <v>2516</v>
      </c>
      <c r="E307" s="107" t="str">
        <f>VLOOKUP($C307,'2024-25 School Level AAFTE'!$C$4:$L$2372,9,FALSE)</f>
        <v>No</v>
      </c>
      <c r="F307" s="95">
        <f>VLOOKUP($C307,'2024-25 School Level AAFTE'!$C$4:$J$2372,8,FALSE)</f>
        <v>461.24</v>
      </c>
      <c r="G307" s="97">
        <f>IFERROR(IF(E307= "yes",VLOOKUP(C307,Summary!$B:$I,6,0),0),0)</f>
        <v>0</v>
      </c>
      <c r="H307" s="96">
        <f t="shared" si="71"/>
        <v>0</v>
      </c>
      <c r="I307" s="154">
        <f>VLOOKUP($A307,'2025-26 Salary &amp; Benefits'!$A:$I,3,FALSE)</f>
        <v>1</v>
      </c>
      <c r="J307" s="154">
        <f>VLOOKUP($A307,'2025-26 Salary &amp; Benefits'!$A:$I,4,FALSE)</f>
        <v>1.04</v>
      </c>
      <c r="K307" s="141">
        <f t="shared" si="72"/>
        <v>0</v>
      </c>
      <c r="L307" s="140">
        <f t="shared" si="73"/>
        <v>0</v>
      </c>
      <c r="M307" s="142">
        <f>'2025-26 Salary &amp; Benefits'!$E$6</f>
        <v>78209</v>
      </c>
      <c r="N307" s="142">
        <f>'2025-26 Salary &amp; Benefits'!$F$6</f>
        <v>80164</v>
      </c>
      <c r="O307" s="9">
        <f t="shared" si="74"/>
        <v>0</v>
      </c>
      <c r="P307" s="9">
        <f t="shared" si="75"/>
        <v>0</v>
      </c>
      <c r="Q307" s="9">
        <f>'2025-26 Salary &amp; Benefits'!G$6</f>
        <v>15997.68</v>
      </c>
      <c r="R307" s="143">
        <f>'2025-26 Salary &amp; Benefits'!H$6</f>
        <v>0.16020000000000001</v>
      </c>
      <c r="S307" s="143">
        <f>'2025-26 Salary &amp; Benefits'!I$6</f>
        <v>0.15390000000000001</v>
      </c>
      <c r="T307" s="9">
        <f t="shared" si="76"/>
        <v>0</v>
      </c>
      <c r="U307" s="9">
        <f t="shared" si="77"/>
        <v>0</v>
      </c>
      <c r="V307" s="9">
        <f t="shared" si="78"/>
        <v>0</v>
      </c>
      <c r="W307" s="9">
        <f t="shared" si="79"/>
        <v>0</v>
      </c>
      <c r="X307" s="22">
        <f t="shared" si="80"/>
        <v>0</v>
      </c>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row>
    <row r="308" spans="1:159" s="21" customFormat="1">
      <c r="A308" s="77" t="s">
        <v>2385</v>
      </c>
      <c r="B308" s="87" t="s">
        <v>2599</v>
      </c>
      <c r="C308" s="88">
        <v>5541</v>
      </c>
      <c r="D308" s="87" t="s">
        <v>2957</v>
      </c>
      <c r="E308" s="107" t="str">
        <f>VLOOKUP($C308,'2024-25 School Level AAFTE'!$C$4:$L$2372,9,FALSE)</f>
        <v>No</v>
      </c>
      <c r="F308" s="95">
        <f>VLOOKUP($C308,'2024-25 School Level AAFTE'!$C$4:$J$2372,8,FALSE)</f>
        <v>610.95000000000005</v>
      </c>
      <c r="G308" s="97">
        <f>IFERROR(IF(E308= "yes",VLOOKUP(C308,Summary!$B:$I,6,0),0),0)</f>
        <v>0</v>
      </c>
      <c r="H308" s="96">
        <f t="shared" si="71"/>
        <v>0</v>
      </c>
      <c r="I308" s="154">
        <f>VLOOKUP($A308,'2025-26 Salary &amp; Benefits'!$A:$I,3,FALSE)</f>
        <v>1</v>
      </c>
      <c r="J308" s="154">
        <f>VLOOKUP($A308,'2025-26 Salary &amp; Benefits'!$A:$I,4,FALSE)</f>
        <v>1.04</v>
      </c>
      <c r="K308" s="141">
        <f t="shared" si="72"/>
        <v>0</v>
      </c>
      <c r="L308" s="140">
        <f t="shared" si="73"/>
        <v>0</v>
      </c>
      <c r="M308" s="142">
        <f>'2025-26 Salary &amp; Benefits'!$E$6</f>
        <v>78209</v>
      </c>
      <c r="N308" s="142">
        <f>'2025-26 Salary &amp; Benefits'!$F$6</f>
        <v>80164</v>
      </c>
      <c r="O308" s="9">
        <f t="shared" si="74"/>
        <v>0</v>
      </c>
      <c r="P308" s="9">
        <f t="shared" si="75"/>
        <v>0</v>
      </c>
      <c r="Q308" s="9">
        <f>'2025-26 Salary &amp; Benefits'!G$6</f>
        <v>15997.68</v>
      </c>
      <c r="R308" s="143">
        <f>'2025-26 Salary &amp; Benefits'!H$6</f>
        <v>0.16020000000000001</v>
      </c>
      <c r="S308" s="143">
        <f>'2025-26 Salary &amp; Benefits'!I$6</f>
        <v>0.15390000000000001</v>
      </c>
      <c r="T308" s="9">
        <f t="shared" si="76"/>
        <v>0</v>
      </c>
      <c r="U308" s="9">
        <f t="shared" si="77"/>
        <v>0</v>
      </c>
      <c r="V308" s="9">
        <f t="shared" si="78"/>
        <v>0</v>
      </c>
      <c r="W308" s="9">
        <f t="shared" si="79"/>
        <v>0</v>
      </c>
      <c r="X308" s="22">
        <f t="shared" si="80"/>
        <v>0</v>
      </c>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row>
    <row r="309" spans="1:159" s="21" customFormat="1">
      <c r="A309" s="77" t="s">
        <v>2385</v>
      </c>
      <c r="B309" s="87" t="s">
        <v>2599</v>
      </c>
      <c r="C309" s="88">
        <v>5542</v>
      </c>
      <c r="D309" s="87" t="s">
        <v>3179</v>
      </c>
      <c r="E309" s="107" t="str">
        <f>VLOOKUP($C309,'2024-25 School Level AAFTE'!$C$4:$L$2372,9,FALSE)</f>
        <v>No</v>
      </c>
      <c r="F309" s="95">
        <f>VLOOKUP($C309,'2024-25 School Level AAFTE'!$C$4:$J$2372,8,FALSE)</f>
        <v>159.95999999999998</v>
      </c>
      <c r="G309" s="97">
        <f>IFERROR(IF(E309= "yes",VLOOKUP(C309,Summary!$B:$I,6,0),0),0)</f>
        <v>0</v>
      </c>
      <c r="H309" s="96">
        <f t="shared" si="71"/>
        <v>0</v>
      </c>
      <c r="I309" s="154">
        <f>VLOOKUP($A309,'2025-26 Salary &amp; Benefits'!$A:$I,3,FALSE)</f>
        <v>1</v>
      </c>
      <c r="J309" s="154">
        <f>VLOOKUP($A309,'2025-26 Salary &amp; Benefits'!$A:$I,4,FALSE)</f>
        <v>1.04</v>
      </c>
      <c r="K309" s="141">
        <f t="shared" si="72"/>
        <v>0</v>
      </c>
      <c r="L309" s="140">
        <f t="shared" si="73"/>
        <v>0</v>
      </c>
      <c r="M309" s="142">
        <f>'2025-26 Salary &amp; Benefits'!$E$6</f>
        <v>78209</v>
      </c>
      <c r="N309" s="142">
        <f>'2025-26 Salary &amp; Benefits'!$F$6</f>
        <v>80164</v>
      </c>
      <c r="O309" s="9">
        <f t="shared" si="74"/>
        <v>0</v>
      </c>
      <c r="P309" s="9">
        <f t="shared" si="75"/>
        <v>0</v>
      </c>
      <c r="Q309" s="9">
        <f>'2025-26 Salary &amp; Benefits'!G$6</f>
        <v>15997.68</v>
      </c>
      <c r="R309" s="143">
        <f>'2025-26 Salary &amp; Benefits'!H$6</f>
        <v>0.16020000000000001</v>
      </c>
      <c r="S309" s="143">
        <f>'2025-26 Salary &amp; Benefits'!I$6</f>
        <v>0.15390000000000001</v>
      </c>
      <c r="T309" s="9">
        <f t="shared" si="76"/>
        <v>0</v>
      </c>
      <c r="U309" s="9">
        <f t="shared" si="77"/>
        <v>0</v>
      </c>
      <c r="V309" s="9">
        <f t="shared" si="78"/>
        <v>0</v>
      </c>
      <c r="W309" s="9">
        <f t="shared" si="79"/>
        <v>0</v>
      </c>
      <c r="X309" s="22">
        <f t="shared" si="80"/>
        <v>0</v>
      </c>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row>
    <row r="310" spans="1:159" s="21" customFormat="1">
      <c r="A310" s="77" t="s">
        <v>2385</v>
      </c>
      <c r="B310" s="87" t="s">
        <v>2599</v>
      </c>
      <c r="C310" s="88">
        <v>5552</v>
      </c>
      <c r="D310" s="87" t="s">
        <v>1260</v>
      </c>
      <c r="E310" s="107" t="str">
        <f>VLOOKUP($C310,'2024-25 School Level AAFTE'!$C$4:$L$2372,9,FALSE)</f>
        <v>No</v>
      </c>
      <c r="F310" s="95">
        <f>VLOOKUP($C310,'2024-25 School Level AAFTE'!$C$4:$J$2372,8,FALSE)</f>
        <v>614.35</v>
      </c>
      <c r="G310" s="97">
        <f>IFERROR(IF(E310= "yes",VLOOKUP(C310,Summary!$B:$I,6,0),0),0)</f>
        <v>0</v>
      </c>
      <c r="H310" s="96">
        <f t="shared" si="71"/>
        <v>0</v>
      </c>
      <c r="I310" s="154">
        <f>VLOOKUP($A310,'2025-26 Salary &amp; Benefits'!$A:$I,3,FALSE)</f>
        <v>1</v>
      </c>
      <c r="J310" s="154">
        <f>VLOOKUP($A310,'2025-26 Salary &amp; Benefits'!$A:$I,4,FALSE)</f>
        <v>1.04</v>
      </c>
      <c r="K310" s="141">
        <f t="shared" si="72"/>
        <v>0</v>
      </c>
      <c r="L310" s="140">
        <f t="shared" si="73"/>
        <v>0</v>
      </c>
      <c r="M310" s="142">
        <f>'2025-26 Salary &amp; Benefits'!$E$6</f>
        <v>78209</v>
      </c>
      <c r="N310" s="142">
        <f>'2025-26 Salary &amp; Benefits'!$F$6</f>
        <v>80164</v>
      </c>
      <c r="O310" s="9">
        <f t="shared" si="74"/>
        <v>0</v>
      </c>
      <c r="P310" s="9">
        <f t="shared" si="75"/>
        <v>0</v>
      </c>
      <c r="Q310" s="9">
        <f>'2025-26 Salary &amp; Benefits'!G$6</f>
        <v>15997.68</v>
      </c>
      <c r="R310" s="143">
        <f>'2025-26 Salary &amp; Benefits'!H$6</f>
        <v>0.16020000000000001</v>
      </c>
      <c r="S310" s="143">
        <f>'2025-26 Salary &amp; Benefits'!I$6</f>
        <v>0.15390000000000001</v>
      </c>
      <c r="T310" s="9">
        <f t="shared" si="76"/>
        <v>0</v>
      </c>
      <c r="U310" s="9">
        <f t="shared" si="77"/>
        <v>0</v>
      </c>
      <c r="V310" s="9">
        <f t="shared" si="78"/>
        <v>0</v>
      </c>
      <c r="W310" s="9">
        <f t="shared" si="79"/>
        <v>0</v>
      </c>
      <c r="X310" s="22">
        <f t="shared" si="80"/>
        <v>0</v>
      </c>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row>
    <row r="311" spans="1:159" s="21" customFormat="1">
      <c r="A311" s="77" t="s">
        <v>2385</v>
      </c>
      <c r="B311" s="87" t="s">
        <v>2599</v>
      </c>
      <c r="C311" s="88">
        <v>5660</v>
      </c>
      <c r="D311" s="87" t="s">
        <v>3064</v>
      </c>
      <c r="E311" s="107" t="str">
        <f>VLOOKUP($C311,'2024-25 School Level AAFTE'!$C$4:$L$2372,9,FALSE)</f>
        <v>No</v>
      </c>
      <c r="F311" s="95">
        <f>VLOOKUP($C311,'2024-25 School Level AAFTE'!$C$4:$J$2372,8,FALSE)</f>
        <v>1448.3300000000002</v>
      </c>
      <c r="G311" s="97">
        <f>IFERROR(IF(E311= "yes",VLOOKUP(C311,Summary!$B:$I,6,0),0),0)</f>
        <v>0</v>
      </c>
      <c r="H311" s="96">
        <f t="shared" si="71"/>
        <v>0</v>
      </c>
      <c r="I311" s="154">
        <f>VLOOKUP($A311,'2025-26 Salary &amp; Benefits'!$A:$I,3,FALSE)</f>
        <v>1</v>
      </c>
      <c r="J311" s="154">
        <f>VLOOKUP($A311,'2025-26 Salary &amp; Benefits'!$A:$I,4,FALSE)</f>
        <v>1.04</v>
      </c>
      <c r="K311" s="141">
        <f t="shared" si="72"/>
        <v>0</v>
      </c>
      <c r="L311" s="140">
        <f t="shared" si="73"/>
        <v>0</v>
      </c>
      <c r="M311" s="142">
        <f>'2025-26 Salary &amp; Benefits'!$E$6</f>
        <v>78209</v>
      </c>
      <c r="N311" s="142">
        <f>'2025-26 Salary &amp; Benefits'!$F$6</f>
        <v>80164</v>
      </c>
      <c r="O311" s="9">
        <f t="shared" si="74"/>
        <v>0</v>
      </c>
      <c r="P311" s="9">
        <f t="shared" si="75"/>
        <v>0</v>
      </c>
      <c r="Q311" s="9">
        <f>'2025-26 Salary &amp; Benefits'!G$6</f>
        <v>15997.68</v>
      </c>
      <c r="R311" s="143">
        <f>'2025-26 Salary &amp; Benefits'!H$6</f>
        <v>0.16020000000000001</v>
      </c>
      <c r="S311" s="143">
        <f>'2025-26 Salary &amp; Benefits'!I$6</f>
        <v>0.15390000000000001</v>
      </c>
      <c r="T311" s="9">
        <f t="shared" si="76"/>
        <v>0</v>
      </c>
      <c r="U311" s="9">
        <f t="shared" si="77"/>
        <v>0</v>
      </c>
      <c r="V311" s="9">
        <f t="shared" si="78"/>
        <v>0</v>
      </c>
      <c r="W311" s="9">
        <f t="shared" si="79"/>
        <v>0</v>
      </c>
      <c r="X311" s="22">
        <f t="shared" si="80"/>
        <v>0</v>
      </c>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row>
    <row r="312" spans="1:159" s="21" customFormat="1">
      <c r="A312" s="77" t="s">
        <v>2385</v>
      </c>
      <c r="B312" s="87" t="s">
        <v>2599</v>
      </c>
      <c r="C312" s="88">
        <v>5667</v>
      </c>
      <c r="D312" s="87" t="s">
        <v>3063</v>
      </c>
      <c r="E312" s="107" t="str">
        <f>VLOOKUP($C312,'2024-25 School Level AAFTE'!$C$4:$L$2372,9,FALSE)</f>
        <v>Yes</v>
      </c>
      <c r="F312" s="95">
        <f>VLOOKUP($C312,'2024-25 School Level AAFTE'!$C$4:$J$2372,8,FALSE)</f>
        <v>180.22</v>
      </c>
      <c r="G312" s="97">
        <f>IFERROR(IF(E312= "yes",VLOOKUP(C312,Summary!$B:$I,6,0),0),0)</f>
        <v>0</v>
      </c>
      <c r="H312" s="96">
        <f t="shared" si="71"/>
        <v>180.22</v>
      </c>
      <c r="I312" s="154">
        <f>VLOOKUP($A312,'2025-26 Salary &amp; Benefits'!$A:$I,3,FALSE)</f>
        <v>1</v>
      </c>
      <c r="J312" s="154">
        <f>VLOOKUP($A312,'2025-26 Salary &amp; Benefits'!$A:$I,4,FALSE)</f>
        <v>1.04</v>
      </c>
      <c r="K312" s="141">
        <f t="shared" si="72"/>
        <v>180.22</v>
      </c>
      <c r="L312" s="140">
        <f t="shared" si="73"/>
        <v>0.52900000000000003</v>
      </c>
      <c r="M312" s="142">
        <f>'2025-26 Salary &amp; Benefits'!$E$6</f>
        <v>78209</v>
      </c>
      <c r="N312" s="142">
        <f>'2025-26 Salary &amp; Benefits'!$F$6</f>
        <v>80164</v>
      </c>
      <c r="O312" s="9">
        <f t="shared" si="74"/>
        <v>41372.559999999998</v>
      </c>
      <c r="P312" s="9">
        <f t="shared" si="75"/>
        <v>2730.4700000000012</v>
      </c>
      <c r="Q312" s="9">
        <f>'2025-26 Salary &amp; Benefits'!G$6</f>
        <v>15997.68</v>
      </c>
      <c r="R312" s="143">
        <f>'2025-26 Salary &amp; Benefits'!H$6</f>
        <v>0.16020000000000001</v>
      </c>
      <c r="S312" s="143">
        <f>'2025-26 Salary &amp; Benefits'!I$6</f>
        <v>0.15390000000000001</v>
      </c>
      <c r="T312" s="9">
        <f t="shared" si="76"/>
        <v>15510.88</v>
      </c>
      <c r="U312" s="9">
        <f t="shared" si="77"/>
        <v>735.05</v>
      </c>
      <c r="V312" s="9">
        <f t="shared" si="78"/>
        <v>113.12</v>
      </c>
      <c r="W312" s="9">
        <f t="shared" si="79"/>
        <v>848.17</v>
      </c>
      <c r="X312" s="22">
        <f t="shared" si="80"/>
        <v>60462.079999999994</v>
      </c>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row>
    <row r="313" spans="1:159" s="21" customFormat="1">
      <c r="A313" s="77" t="s">
        <v>2385</v>
      </c>
      <c r="B313" s="87" t="s">
        <v>2599</v>
      </c>
      <c r="C313" s="88">
        <v>5764</v>
      </c>
      <c r="D313" s="87" t="s">
        <v>3302</v>
      </c>
      <c r="E313" s="107" t="str">
        <f>VLOOKUP($C313,'2024-25 School Level AAFTE'!$C$4:$L$2372,9,FALSE)</f>
        <v>Yes</v>
      </c>
      <c r="F313" s="95">
        <f>VLOOKUP($C313,'2024-25 School Level AAFTE'!$C$4:$J$2372,8,FALSE)</f>
        <v>238.15</v>
      </c>
      <c r="G313" s="97">
        <f>IFERROR(IF(E313= "yes",VLOOKUP(C313,Summary!$B:$I,6,0),0),0)</f>
        <v>0</v>
      </c>
      <c r="H313" s="96">
        <f t="shared" si="71"/>
        <v>238.15</v>
      </c>
      <c r="I313" s="154">
        <f>VLOOKUP($A313,'2025-26 Salary &amp; Benefits'!$A:$I,3,FALSE)</f>
        <v>1</v>
      </c>
      <c r="J313" s="154">
        <f>VLOOKUP($A313,'2025-26 Salary &amp; Benefits'!$A:$I,4,FALSE)</f>
        <v>1.04</v>
      </c>
      <c r="K313" s="141">
        <f t="shared" si="72"/>
        <v>238.15</v>
      </c>
      <c r="L313" s="140">
        <f t="shared" si="73"/>
        <v>0.69899999999999995</v>
      </c>
      <c r="M313" s="142">
        <f>'2025-26 Salary &amp; Benefits'!$E$6</f>
        <v>78209</v>
      </c>
      <c r="N313" s="142">
        <f>'2025-26 Salary &amp; Benefits'!$F$6</f>
        <v>80164</v>
      </c>
      <c r="O313" s="9">
        <f t="shared" si="74"/>
        <v>54668.09</v>
      </c>
      <c r="P313" s="9">
        <f t="shared" si="75"/>
        <v>3607.9300000000003</v>
      </c>
      <c r="Q313" s="9">
        <f>'2025-26 Salary &amp; Benefits'!G$6</f>
        <v>15997.68</v>
      </c>
      <c r="R313" s="143">
        <f>'2025-26 Salary &amp; Benefits'!H$6</f>
        <v>0.16020000000000001</v>
      </c>
      <c r="S313" s="143">
        <f>'2025-26 Salary &amp; Benefits'!I$6</f>
        <v>0.15390000000000001</v>
      </c>
      <c r="T313" s="9">
        <f t="shared" si="76"/>
        <v>20495.47</v>
      </c>
      <c r="U313" s="9">
        <f t="shared" si="77"/>
        <v>971.27</v>
      </c>
      <c r="V313" s="9">
        <f t="shared" si="78"/>
        <v>149.47999999999999</v>
      </c>
      <c r="W313" s="9">
        <f t="shared" si="79"/>
        <v>1120.75</v>
      </c>
      <c r="X313" s="22">
        <f t="shared" si="80"/>
        <v>79892.239999999991</v>
      </c>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row>
    <row r="314" spans="1:159" s="21" customFormat="1">
      <c r="A314" s="77" t="s">
        <v>2301</v>
      </c>
      <c r="B314" s="87" t="s">
        <v>2600</v>
      </c>
      <c r="C314" s="88">
        <v>2166</v>
      </c>
      <c r="D314" s="87" t="s">
        <v>1147</v>
      </c>
      <c r="E314" s="107" t="str">
        <f>VLOOKUP($C314,'2024-25 School Level AAFTE'!$C$4:$L$2372,9,FALSE)</f>
        <v>Yes</v>
      </c>
      <c r="F314" s="95">
        <f>VLOOKUP($C314,'2024-25 School Level AAFTE'!$C$4:$J$2372,8,FALSE)</f>
        <v>961.07</v>
      </c>
      <c r="G314" s="97">
        <f>IFERROR(IF(E314= "yes",VLOOKUP(C314,Summary!$B:$I,6,0),0),0)</f>
        <v>0</v>
      </c>
      <c r="H314" s="96">
        <f t="shared" si="71"/>
        <v>961.07</v>
      </c>
      <c r="I314" s="154">
        <f>VLOOKUP($A314,'2025-26 Salary &amp; Benefits'!$A:$I,3,FALSE)</f>
        <v>1</v>
      </c>
      <c r="J314" s="154">
        <f>VLOOKUP($A314,'2025-26 Salary &amp; Benefits'!$A:$I,4,FALSE)</f>
        <v>1</v>
      </c>
      <c r="K314" s="141">
        <f t="shared" si="72"/>
        <v>961.07</v>
      </c>
      <c r="L314" s="140">
        <f t="shared" si="73"/>
        <v>2.819</v>
      </c>
      <c r="M314" s="142">
        <f>'2025-26 Salary &amp; Benefits'!$E$6</f>
        <v>78209</v>
      </c>
      <c r="N314" s="142">
        <f>'2025-26 Salary &amp; Benefits'!$F$6</f>
        <v>80164</v>
      </c>
      <c r="O314" s="9">
        <f t="shared" si="74"/>
        <v>220471.17</v>
      </c>
      <c r="P314" s="9">
        <f t="shared" si="75"/>
        <v>5511.1499999999942</v>
      </c>
      <c r="Q314" s="9">
        <f>'2025-26 Salary &amp; Benefits'!G$6</f>
        <v>15997.68</v>
      </c>
      <c r="R314" s="143">
        <f>'2025-26 Salary &amp; Benefits'!H$6</f>
        <v>0.16020000000000001</v>
      </c>
      <c r="S314" s="143">
        <f>'2025-26 Salary &amp; Benefits'!I$6</f>
        <v>0.15390000000000001</v>
      </c>
      <c r="T314" s="9">
        <f t="shared" si="76"/>
        <v>81265.11</v>
      </c>
      <c r="U314" s="9">
        <f t="shared" si="77"/>
        <v>3766.37</v>
      </c>
      <c r="V314" s="9">
        <f t="shared" si="78"/>
        <v>579.64</v>
      </c>
      <c r="W314" s="9">
        <f t="shared" si="79"/>
        <v>4346.01</v>
      </c>
      <c r="X314" s="22">
        <f t="shared" si="80"/>
        <v>311593.44000000006</v>
      </c>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row>
    <row r="315" spans="1:159" s="21" customFormat="1">
      <c r="A315" s="77" t="s">
        <v>2301</v>
      </c>
      <c r="B315" s="87" t="s">
        <v>2600</v>
      </c>
      <c r="C315" s="88">
        <v>2244</v>
      </c>
      <c r="D315" s="87" t="s">
        <v>1148</v>
      </c>
      <c r="E315" s="107" t="str">
        <f>VLOOKUP($C315,'2024-25 School Level AAFTE'!$C$4:$L$2372,9,FALSE)</f>
        <v>Yes</v>
      </c>
      <c r="F315" s="95">
        <f>VLOOKUP($C315,'2024-25 School Level AAFTE'!$C$4:$J$2372,8,FALSE)</f>
        <v>319.22000000000003</v>
      </c>
      <c r="G315" s="97">
        <f>IFERROR(IF(E315= "yes",VLOOKUP(C315,Summary!$B:$I,6,0),0),0)</f>
        <v>0</v>
      </c>
      <c r="H315" s="96">
        <f t="shared" si="71"/>
        <v>319.22000000000003</v>
      </c>
      <c r="I315" s="154">
        <f>VLOOKUP($A315,'2025-26 Salary &amp; Benefits'!$A:$I,3,FALSE)</f>
        <v>1</v>
      </c>
      <c r="J315" s="154">
        <f>VLOOKUP($A315,'2025-26 Salary &amp; Benefits'!$A:$I,4,FALSE)</f>
        <v>1</v>
      </c>
      <c r="K315" s="141">
        <f t="shared" si="72"/>
        <v>319.22000000000003</v>
      </c>
      <c r="L315" s="140">
        <f t="shared" si="73"/>
        <v>0.93600000000000005</v>
      </c>
      <c r="M315" s="142">
        <f>'2025-26 Salary &amp; Benefits'!$E$6</f>
        <v>78209</v>
      </c>
      <c r="N315" s="142">
        <f>'2025-26 Salary &amp; Benefits'!$F$6</f>
        <v>80164</v>
      </c>
      <c r="O315" s="9">
        <f t="shared" si="74"/>
        <v>73203.62</v>
      </c>
      <c r="P315" s="9">
        <f t="shared" si="75"/>
        <v>1829.8800000000047</v>
      </c>
      <c r="Q315" s="9">
        <f>'2025-26 Salary &amp; Benefits'!G$6</f>
        <v>15997.68</v>
      </c>
      <c r="R315" s="143">
        <f>'2025-26 Salary &amp; Benefits'!H$6</f>
        <v>0.16020000000000001</v>
      </c>
      <c r="S315" s="143">
        <f>'2025-26 Salary &amp; Benefits'!I$6</f>
        <v>0.15390000000000001</v>
      </c>
      <c r="T315" s="9">
        <f t="shared" si="76"/>
        <v>26982.67</v>
      </c>
      <c r="U315" s="9">
        <f t="shared" si="77"/>
        <v>1250.56</v>
      </c>
      <c r="V315" s="9">
        <f t="shared" si="78"/>
        <v>192.46</v>
      </c>
      <c r="W315" s="9">
        <f t="shared" si="79"/>
        <v>1443.02</v>
      </c>
      <c r="X315" s="22">
        <f t="shared" si="80"/>
        <v>103459.19</v>
      </c>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row>
    <row r="316" spans="1:159" s="21" customFormat="1">
      <c r="A316" s="77" t="s">
        <v>2301</v>
      </c>
      <c r="B316" s="87" t="s">
        <v>2600</v>
      </c>
      <c r="C316" s="88">
        <v>2291</v>
      </c>
      <c r="D316" s="2" t="s">
        <v>1149</v>
      </c>
      <c r="E316" s="107" t="str">
        <f>VLOOKUP($C316,'2024-25 School Level AAFTE'!$C$4:$L$2372,9,FALSE)</f>
        <v>Yes</v>
      </c>
      <c r="F316" s="95">
        <f>VLOOKUP($C316,'2024-25 School Level AAFTE'!$C$4:$J$2372,8,FALSE)</f>
        <v>312.22000000000003</v>
      </c>
      <c r="G316" s="97">
        <f>IFERROR(IF(E316= "yes",VLOOKUP(C316,Summary!$B:$I,6,0),0),0)</f>
        <v>0</v>
      </c>
      <c r="H316" s="96">
        <f t="shared" si="71"/>
        <v>312.22000000000003</v>
      </c>
      <c r="I316" s="154">
        <f>VLOOKUP($A316,'2025-26 Salary &amp; Benefits'!$A:$I,3,FALSE)</f>
        <v>1</v>
      </c>
      <c r="J316" s="154">
        <f>VLOOKUP($A316,'2025-26 Salary &amp; Benefits'!$A:$I,4,FALSE)</f>
        <v>1</v>
      </c>
      <c r="K316" s="141">
        <f t="shared" si="72"/>
        <v>312.22000000000003</v>
      </c>
      <c r="L316" s="140">
        <f t="shared" si="73"/>
        <v>0.91600000000000004</v>
      </c>
      <c r="M316" s="142">
        <f>'2025-26 Salary &amp; Benefits'!$E$6</f>
        <v>78209</v>
      </c>
      <c r="N316" s="142">
        <f>'2025-26 Salary &amp; Benefits'!$F$6</f>
        <v>80164</v>
      </c>
      <c r="O316" s="9">
        <f t="shared" si="74"/>
        <v>71639.44</v>
      </c>
      <c r="P316" s="9">
        <f t="shared" si="75"/>
        <v>1790.7799999999988</v>
      </c>
      <c r="Q316" s="9">
        <f>'2025-26 Salary &amp; Benefits'!G$6</f>
        <v>15997.68</v>
      </c>
      <c r="R316" s="143">
        <f>'2025-26 Salary &amp; Benefits'!H$6</f>
        <v>0.16020000000000001</v>
      </c>
      <c r="S316" s="143">
        <f>'2025-26 Salary &amp; Benefits'!I$6</f>
        <v>0.15390000000000001</v>
      </c>
      <c r="T316" s="9">
        <f t="shared" si="76"/>
        <v>26406.11</v>
      </c>
      <c r="U316" s="9">
        <f t="shared" si="77"/>
        <v>1223.8399999999999</v>
      </c>
      <c r="V316" s="9">
        <f t="shared" si="78"/>
        <v>188.35</v>
      </c>
      <c r="W316" s="9">
        <f t="shared" si="79"/>
        <v>1412.1899999999998</v>
      </c>
      <c r="X316" s="22">
        <f t="shared" si="80"/>
        <v>101248.52</v>
      </c>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row>
    <row r="317" spans="1:159" s="21" customFormat="1">
      <c r="A317" s="77" t="s">
        <v>2301</v>
      </c>
      <c r="B317" s="87" t="s">
        <v>2600</v>
      </c>
      <c r="C317" s="88">
        <v>2704</v>
      </c>
      <c r="D317" s="87" t="s">
        <v>1150</v>
      </c>
      <c r="E317" s="107" t="str">
        <f>VLOOKUP($C317,'2024-25 School Level AAFTE'!$C$4:$L$2372,9,FALSE)</f>
        <v>Yes</v>
      </c>
      <c r="F317" s="95">
        <f>VLOOKUP($C317,'2024-25 School Level AAFTE'!$C$4:$J$2372,8,FALSE)</f>
        <v>443.67</v>
      </c>
      <c r="G317" s="97">
        <f>IFERROR(IF(E317= "yes",VLOOKUP(C317,Summary!$B:$I,6,0),0),0)</f>
        <v>0</v>
      </c>
      <c r="H317" s="96">
        <f t="shared" si="71"/>
        <v>443.67</v>
      </c>
      <c r="I317" s="154">
        <f>VLOOKUP($A317,'2025-26 Salary &amp; Benefits'!$A:$I,3,FALSE)</f>
        <v>1</v>
      </c>
      <c r="J317" s="154">
        <f>VLOOKUP($A317,'2025-26 Salary &amp; Benefits'!$A:$I,4,FALSE)</f>
        <v>1</v>
      </c>
      <c r="K317" s="141">
        <f t="shared" si="72"/>
        <v>443.67</v>
      </c>
      <c r="L317" s="140">
        <f t="shared" si="73"/>
        <v>1.3009999999999999</v>
      </c>
      <c r="M317" s="142">
        <f>'2025-26 Salary &amp; Benefits'!$E$6</f>
        <v>78209</v>
      </c>
      <c r="N317" s="142">
        <f>'2025-26 Salary &amp; Benefits'!$F$6</f>
        <v>80164</v>
      </c>
      <c r="O317" s="9">
        <f t="shared" si="74"/>
        <v>101749.91</v>
      </c>
      <c r="P317" s="9">
        <f t="shared" si="75"/>
        <v>2543.4499999999971</v>
      </c>
      <c r="Q317" s="9">
        <f>'2025-26 Salary &amp; Benefits'!G$6</f>
        <v>15997.68</v>
      </c>
      <c r="R317" s="143">
        <f>'2025-26 Salary &amp; Benefits'!H$6</f>
        <v>0.16020000000000001</v>
      </c>
      <c r="S317" s="143">
        <f>'2025-26 Salary &amp; Benefits'!I$6</f>
        <v>0.15390000000000001</v>
      </c>
      <c r="T317" s="9">
        <f t="shared" si="76"/>
        <v>37504.75</v>
      </c>
      <c r="U317" s="9">
        <f t="shared" si="77"/>
        <v>1738.22</v>
      </c>
      <c r="V317" s="9">
        <f t="shared" si="78"/>
        <v>267.51</v>
      </c>
      <c r="W317" s="9">
        <f t="shared" si="79"/>
        <v>2005.73</v>
      </c>
      <c r="X317" s="22">
        <f t="shared" si="80"/>
        <v>143803.84</v>
      </c>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row>
    <row r="318" spans="1:159" s="21" customFormat="1">
      <c r="A318" s="77" t="s">
        <v>2301</v>
      </c>
      <c r="B318" s="87" t="s">
        <v>2600</v>
      </c>
      <c r="C318" s="88">
        <v>2768</v>
      </c>
      <c r="D318" s="87" t="s">
        <v>40</v>
      </c>
      <c r="E318" s="107" t="str">
        <f>VLOOKUP($C318,'2024-25 School Level AAFTE'!$C$4:$L$2372,9,FALSE)</f>
        <v>Yes</v>
      </c>
      <c r="F318" s="95">
        <f>VLOOKUP($C318,'2024-25 School Level AAFTE'!$C$4:$J$2372,8,FALSE)</f>
        <v>300.26</v>
      </c>
      <c r="G318" s="97">
        <f>IFERROR(IF(E318= "yes",VLOOKUP(C318,Summary!$B:$I,6,0),0),0)</f>
        <v>0</v>
      </c>
      <c r="H318" s="96">
        <f t="shared" si="71"/>
        <v>300.26</v>
      </c>
      <c r="I318" s="154">
        <f>VLOOKUP($A318,'2025-26 Salary &amp; Benefits'!$A:$I,3,FALSE)</f>
        <v>1</v>
      </c>
      <c r="J318" s="154">
        <f>VLOOKUP($A318,'2025-26 Salary &amp; Benefits'!$A:$I,4,FALSE)</f>
        <v>1</v>
      </c>
      <c r="K318" s="141">
        <f t="shared" si="72"/>
        <v>300.26</v>
      </c>
      <c r="L318" s="140">
        <f t="shared" si="73"/>
        <v>0.88100000000000001</v>
      </c>
      <c r="M318" s="142">
        <f>'2025-26 Salary &amp; Benefits'!$E$6</f>
        <v>78209</v>
      </c>
      <c r="N318" s="142">
        <f>'2025-26 Salary &amp; Benefits'!$F$6</f>
        <v>80164</v>
      </c>
      <c r="O318" s="9">
        <f t="shared" si="74"/>
        <v>68902.13</v>
      </c>
      <c r="P318" s="9">
        <f t="shared" si="75"/>
        <v>1722.3499999999913</v>
      </c>
      <c r="Q318" s="9">
        <f>'2025-26 Salary &amp; Benefits'!G$6</f>
        <v>15997.68</v>
      </c>
      <c r="R318" s="143">
        <f>'2025-26 Salary &amp; Benefits'!H$6</f>
        <v>0.16020000000000001</v>
      </c>
      <c r="S318" s="143">
        <f>'2025-26 Salary &amp; Benefits'!I$6</f>
        <v>0.15390000000000001</v>
      </c>
      <c r="T318" s="9">
        <f t="shared" si="76"/>
        <v>25397.15</v>
      </c>
      <c r="U318" s="9">
        <f t="shared" si="77"/>
        <v>1177.07</v>
      </c>
      <c r="V318" s="9">
        <f t="shared" si="78"/>
        <v>181.15</v>
      </c>
      <c r="W318" s="9">
        <f t="shared" si="79"/>
        <v>1358.22</v>
      </c>
      <c r="X318" s="22">
        <f t="shared" si="80"/>
        <v>97379.849999999991</v>
      </c>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row>
    <row r="319" spans="1:159" s="21" customFormat="1">
      <c r="A319" s="77" t="s">
        <v>2301</v>
      </c>
      <c r="B319" s="87" t="s">
        <v>2600</v>
      </c>
      <c r="C319" s="88">
        <v>3172</v>
      </c>
      <c r="D319" s="87" t="s">
        <v>1151</v>
      </c>
      <c r="E319" s="107" t="str">
        <f>VLOOKUP($C319,'2024-25 School Level AAFTE'!$C$4:$L$2372,9,FALSE)</f>
        <v>Yes</v>
      </c>
      <c r="F319" s="95">
        <f>VLOOKUP($C319,'2024-25 School Level AAFTE'!$C$4:$J$2372,8,FALSE)</f>
        <v>363.38</v>
      </c>
      <c r="G319" s="97">
        <f>IFERROR(IF(E319= "yes",VLOOKUP(C319,Summary!$B:$I,6,0),0),0)</f>
        <v>0</v>
      </c>
      <c r="H319" s="96">
        <f t="shared" si="71"/>
        <v>363.38</v>
      </c>
      <c r="I319" s="154">
        <f>VLOOKUP($A319,'2025-26 Salary &amp; Benefits'!$A:$I,3,FALSE)</f>
        <v>1</v>
      </c>
      <c r="J319" s="154">
        <f>VLOOKUP($A319,'2025-26 Salary &amp; Benefits'!$A:$I,4,FALSE)</f>
        <v>1</v>
      </c>
      <c r="K319" s="141">
        <f t="shared" si="72"/>
        <v>363.38</v>
      </c>
      <c r="L319" s="140">
        <f t="shared" si="73"/>
        <v>1.0660000000000001</v>
      </c>
      <c r="M319" s="142">
        <f>'2025-26 Salary &amp; Benefits'!$E$6</f>
        <v>78209</v>
      </c>
      <c r="N319" s="142">
        <f>'2025-26 Salary &amp; Benefits'!$F$6</f>
        <v>80164</v>
      </c>
      <c r="O319" s="9">
        <f t="shared" si="74"/>
        <v>83370.789999999994</v>
      </c>
      <c r="P319" s="9">
        <f t="shared" si="75"/>
        <v>2084.0300000000134</v>
      </c>
      <c r="Q319" s="9">
        <f>'2025-26 Salary &amp; Benefits'!G$6</f>
        <v>15997.68</v>
      </c>
      <c r="R319" s="143">
        <f>'2025-26 Salary &amp; Benefits'!H$6</f>
        <v>0.16020000000000001</v>
      </c>
      <c r="S319" s="143">
        <f>'2025-26 Salary &amp; Benefits'!I$6</f>
        <v>0.15390000000000001</v>
      </c>
      <c r="T319" s="9">
        <f t="shared" si="76"/>
        <v>30730.26</v>
      </c>
      <c r="U319" s="9">
        <f t="shared" si="77"/>
        <v>1424.25</v>
      </c>
      <c r="V319" s="9">
        <f t="shared" si="78"/>
        <v>219.19</v>
      </c>
      <c r="W319" s="9">
        <f t="shared" si="79"/>
        <v>1643.44</v>
      </c>
      <c r="X319" s="22">
        <f t="shared" si="80"/>
        <v>117828.52</v>
      </c>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row>
    <row r="320" spans="1:159" s="21" customFormat="1">
      <c r="A320" s="77" t="s">
        <v>2301</v>
      </c>
      <c r="B320" s="87" t="s">
        <v>2600</v>
      </c>
      <c r="C320" s="88">
        <v>3240</v>
      </c>
      <c r="D320" s="87" t="s">
        <v>1152</v>
      </c>
      <c r="E320" s="107" t="str">
        <f>VLOOKUP($C320,'2024-25 School Level AAFTE'!$C$4:$L$2372,9,FALSE)</f>
        <v>Yes</v>
      </c>
      <c r="F320" s="95">
        <f>VLOOKUP($C320,'2024-25 School Level AAFTE'!$C$4:$J$2372,8,FALSE)</f>
        <v>470.18</v>
      </c>
      <c r="G320" s="97">
        <f>IFERROR(IF(E320= "yes",VLOOKUP(C320,Summary!$B:$I,6,0),0),0)</f>
        <v>0</v>
      </c>
      <c r="H320" s="96">
        <f t="shared" si="71"/>
        <v>470.18</v>
      </c>
      <c r="I320" s="154">
        <f>VLOOKUP($A320,'2025-26 Salary &amp; Benefits'!$A:$I,3,FALSE)</f>
        <v>1</v>
      </c>
      <c r="J320" s="154">
        <f>VLOOKUP($A320,'2025-26 Salary &amp; Benefits'!$A:$I,4,FALSE)</f>
        <v>1</v>
      </c>
      <c r="K320" s="141">
        <f t="shared" si="72"/>
        <v>470.18</v>
      </c>
      <c r="L320" s="140">
        <f t="shared" si="73"/>
        <v>1.379</v>
      </c>
      <c r="M320" s="142">
        <f>'2025-26 Salary &amp; Benefits'!$E$6</f>
        <v>78209</v>
      </c>
      <c r="N320" s="142">
        <f>'2025-26 Salary &amp; Benefits'!$F$6</f>
        <v>80164</v>
      </c>
      <c r="O320" s="9">
        <f t="shared" si="74"/>
        <v>107850.21</v>
      </c>
      <c r="P320" s="9">
        <f t="shared" si="75"/>
        <v>2695.9499999999971</v>
      </c>
      <c r="Q320" s="9">
        <f>'2025-26 Salary &amp; Benefits'!G$6</f>
        <v>15997.68</v>
      </c>
      <c r="R320" s="143">
        <f>'2025-26 Salary &amp; Benefits'!H$6</f>
        <v>0.16020000000000001</v>
      </c>
      <c r="S320" s="143">
        <f>'2025-26 Salary &amp; Benefits'!I$6</f>
        <v>0.15390000000000001</v>
      </c>
      <c r="T320" s="9">
        <f t="shared" si="76"/>
        <v>39753.31</v>
      </c>
      <c r="U320" s="9">
        <f t="shared" si="77"/>
        <v>1842.44</v>
      </c>
      <c r="V320" s="9">
        <f t="shared" si="78"/>
        <v>283.55</v>
      </c>
      <c r="W320" s="9">
        <f t="shared" si="79"/>
        <v>2125.9900000000002</v>
      </c>
      <c r="X320" s="22">
        <f t="shared" si="80"/>
        <v>152425.46000000002</v>
      </c>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row>
    <row r="321" spans="1:159" s="21" customFormat="1">
      <c r="A321" s="77" t="s">
        <v>2301</v>
      </c>
      <c r="B321" s="87" t="s">
        <v>2600</v>
      </c>
      <c r="C321" s="88">
        <v>5359</v>
      </c>
      <c r="D321" s="87" t="s">
        <v>1153</v>
      </c>
      <c r="E321" s="107" t="str">
        <f>VLOOKUP($C321,'2024-25 School Level AAFTE'!$C$4:$L$2372,9,FALSE)</f>
        <v>Yes</v>
      </c>
      <c r="F321" s="95">
        <f>VLOOKUP($C321,'2024-25 School Level AAFTE'!$C$4:$J$2372,8,FALSE)</f>
        <v>94.94</v>
      </c>
      <c r="G321" s="97">
        <f>IFERROR(IF(E321= "yes",VLOOKUP(C321,Summary!$B:$I,6,0),0),0)</f>
        <v>0</v>
      </c>
      <c r="H321" s="96">
        <f t="shared" si="71"/>
        <v>94.94</v>
      </c>
      <c r="I321" s="154">
        <f>VLOOKUP($A321,'2025-26 Salary &amp; Benefits'!$A:$I,3,FALSE)</f>
        <v>1</v>
      </c>
      <c r="J321" s="154">
        <f>VLOOKUP($A321,'2025-26 Salary &amp; Benefits'!$A:$I,4,FALSE)</f>
        <v>1</v>
      </c>
      <c r="K321" s="141">
        <f t="shared" si="72"/>
        <v>94.94</v>
      </c>
      <c r="L321" s="140">
        <f t="shared" si="73"/>
        <v>0.27800000000000002</v>
      </c>
      <c r="M321" s="142">
        <f>'2025-26 Salary &amp; Benefits'!$E$6</f>
        <v>78209</v>
      </c>
      <c r="N321" s="142">
        <f>'2025-26 Salary &amp; Benefits'!$F$6</f>
        <v>80164</v>
      </c>
      <c r="O321" s="9">
        <f t="shared" si="74"/>
        <v>21742.1</v>
      </c>
      <c r="P321" s="9">
        <f t="shared" si="75"/>
        <v>543.4900000000016</v>
      </c>
      <c r="Q321" s="9">
        <f>'2025-26 Salary &amp; Benefits'!G$6</f>
        <v>15997.68</v>
      </c>
      <c r="R321" s="143">
        <f>'2025-26 Salary &amp; Benefits'!H$6</f>
        <v>0.16020000000000001</v>
      </c>
      <c r="S321" s="143">
        <f>'2025-26 Salary &amp; Benefits'!I$6</f>
        <v>0.15390000000000001</v>
      </c>
      <c r="T321" s="9">
        <f t="shared" si="76"/>
        <v>8014.08</v>
      </c>
      <c r="U321" s="9">
        <f t="shared" si="77"/>
        <v>371.43</v>
      </c>
      <c r="V321" s="9">
        <f t="shared" si="78"/>
        <v>57.16</v>
      </c>
      <c r="W321" s="9">
        <f t="shared" si="79"/>
        <v>428.59000000000003</v>
      </c>
      <c r="X321" s="22">
        <f t="shared" si="80"/>
        <v>30728.260000000002</v>
      </c>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row>
    <row r="322" spans="1:159" s="21" customFormat="1">
      <c r="A322" s="77" t="s">
        <v>2299</v>
      </c>
      <c r="B322" s="87" t="s">
        <v>2601</v>
      </c>
      <c r="C322" s="88">
        <v>2799</v>
      </c>
      <c r="D322" s="87" t="s">
        <v>1140</v>
      </c>
      <c r="E322" s="107" t="str">
        <f>VLOOKUP($C322,'2024-25 School Level AAFTE'!$C$4:$L$2372,9,FALSE)</f>
        <v>Yes</v>
      </c>
      <c r="F322" s="95">
        <f>VLOOKUP($C322,'2024-25 School Level AAFTE'!$C$4:$J$2372,8,FALSE)</f>
        <v>951.43000000000006</v>
      </c>
      <c r="G322" s="97">
        <f>IFERROR(IF(E322= "yes",VLOOKUP(C322,Summary!$B:$I,6,0),0),0)</f>
        <v>0</v>
      </c>
      <c r="H322" s="96">
        <f t="shared" si="71"/>
        <v>951.43000000000006</v>
      </c>
      <c r="I322" s="154">
        <f>VLOOKUP($A322,'2025-26 Salary &amp; Benefits'!$A:$I,3,FALSE)</f>
        <v>1</v>
      </c>
      <c r="J322" s="154">
        <f>VLOOKUP($A322,'2025-26 Salary &amp; Benefits'!$A:$I,4,FALSE)</f>
        <v>1.04</v>
      </c>
      <c r="K322" s="141">
        <f t="shared" si="72"/>
        <v>951.43000000000006</v>
      </c>
      <c r="L322" s="140">
        <f t="shared" si="73"/>
        <v>2.7909999999999999</v>
      </c>
      <c r="M322" s="142">
        <f>'2025-26 Salary &amp; Benefits'!$E$6</f>
        <v>78209</v>
      </c>
      <c r="N322" s="142">
        <f>'2025-26 Salary &amp; Benefits'!$F$6</f>
        <v>80164</v>
      </c>
      <c r="O322" s="9">
        <f t="shared" si="74"/>
        <v>218281.32</v>
      </c>
      <c r="P322" s="9">
        <f t="shared" si="75"/>
        <v>14405.910000000003</v>
      </c>
      <c r="Q322" s="9">
        <f>'2025-26 Salary &amp; Benefits'!G$6</f>
        <v>15997.68</v>
      </c>
      <c r="R322" s="143">
        <f>'2025-26 Salary &amp; Benefits'!H$6</f>
        <v>0.16020000000000001</v>
      </c>
      <c r="S322" s="143">
        <f>'2025-26 Salary &amp; Benefits'!I$6</f>
        <v>0.15390000000000001</v>
      </c>
      <c r="T322" s="9">
        <f t="shared" si="76"/>
        <v>81835.259999999995</v>
      </c>
      <c r="U322" s="9">
        <f t="shared" si="77"/>
        <v>3878.12</v>
      </c>
      <c r="V322" s="9">
        <f t="shared" si="78"/>
        <v>596.84</v>
      </c>
      <c r="W322" s="9">
        <f t="shared" si="79"/>
        <v>4474.96</v>
      </c>
      <c r="X322" s="22">
        <f t="shared" si="80"/>
        <v>318997.45</v>
      </c>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row>
    <row r="323" spans="1:159" s="21" customFormat="1">
      <c r="A323" s="77" t="s">
        <v>2299</v>
      </c>
      <c r="B323" s="87" t="s">
        <v>2601</v>
      </c>
      <c r="C323" s="88">
        <v>4311</v>
      </c>
      <c r="D323" s="87" t="s">
        <v>1141</v>
      </c>
      <c r="E323" s="107" t="str">
        <f>VLOOKUP($C323,'2024-25 School Level AAFTE'!$C$4:$L$2372,9,FALSE)</f>
        <v>No</v>
      </c>
      <c r="F323" s="95">
        <f>VLOOKUP($C323,'2024-25 School Level AAFTE'!$C$4:$J$2372,8,FALSE)</f>
        <v>690.7</v>
      </c>
      <c r="G323" s="97">
        <f>IFERROR(IF(E323= "yes",VLOOKUP(C323,Summary!$B:$I,6,0),0),0)</f>
        <v>0</v>
      </c>
      <c r="H323" s="96">
        <f t="shared" si="71"/>
        <v>0</v>
      </c>
      <c r="I323" s="154">
        <f>VLOOKUP($A323,'2025-26 Salary &amp; Benefits'!$A:$I,3,FALSE)</f>
        <v>1</v>
      </c>
      <c r="J323" s="154">
        <f>VLOOKUP($A323,'2025-26 Salary &amp; Benefits'!$A:$I,4,FALSE)</f>
        <v>1.04</v>
      </c>
      <c r="K323" s="141">
        <f t="shared" si="72"/>
        <v>0</v>
      </c>
      <c r="L323" s="140">
        <f t="shared" si="73"/>
        <v>0</v>
      </c>
      <c r="M323" s="142">
        <f>'2025-26 Salary &amp; Benefits'!$E$6</f>
        <v>78209</v>
      </c>
      <c r="N323" s="142">
        <f>'2025-26 Salary &amp; Benefits'!$F$6</f>
        <v>80164</v>
      </c>
      <c r="O323" s="9">
        <f t="shared" si="74"/>
        <v>0</v>
      </c>
      <c r="P323" s="9">
        <f t="shared" si="75"/>
        <v>0</v>
      </c>
      <c r="Q323" s="9">
        <f>'2025-26 Salary &amp; Benefits'!G$6</f>
        <v>15997.68</v>
      </c>
      <c r="R323" s="143">
        <f>'2025-26 Salary &amp; Benefits'!H$6</f>
        <v>0.16020000000000001</v>
      </c>
      <c r="S323" s="143">
        <f>'2025-26 Salary &amp; Benefits'!I$6</f>
        <v>0.15390000000000001</v>
      </c>
      <c r="T323" s="9">
        <f t="shared" si="76"/>
        <v>0</v>
      </c>
      <c r="U323" s="9">
        <f t="shared" si="77"/>
        <v>0</v>
      </c>
      <c r="V323" s="9">
        <f t="shared" si="78"/>
        <v>0</v>
      </c>
      <c r="W323" s="9">
        <f t="shared" si="79"/>
        <v>0</v>
      </c>
      <c r="X323" s="22">
        <f t="shared" si="80"/>
        <v>0</v>
      </c>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row>
    <row r="324" spans="1:159" s="21" customFormat="1">
      <c r="A324" s="77" t="s">
        <v>2299</v>
      </c>
      <c r="B324" s="87" t="s">
        <v>2601</v>
      </c>
      <c r="C324" s="89">
        <v>5369</v>
      </c>
      <c r="D324" s="101" t="s">
        <v>1142</v>
      </c>
      <c r="E324" s="107" t="str">
        <f>VLOOKUP($C324,'2024-25 School Level AAFTE'!$C$4:$L$2372,9,FALSE)</f>
        <v>Yes</v>
      </c>
      <c r="F324" s="95">
        <f>VLOOKUP($C324,'2024-25 School Level AAFTE'!$C$4:$J$2372,8,FALSE)</f>
        <v>33.67</v>
      </c>
      <c r="G324" s="97">
        <f>IFERROR(IF(E324= "yes",VLOOKUP(C324,Summary!$B:$I,6,0),0),0)</f>
        <v>0</v>
      </c>
      <c r="H324" s="96">
        <f t="shared" si="71"/>
        <v>33.67</v>
      </c>
      <c r="I324" s="154">
        <f>VLOOKUP($A324,'2025-26 Salary &amp; Benefits'!$A:$I,3,FALSE)</f>
        <v>1</v>
      </c>
      <c r="J324" s="154">
        <f>VLOOKUP($A324,'2025-26 Salary &amp; Benefits'!$A:$I,4,FALSE)</f>
        <v>1.04</v>
      </c>
      <c r="K324" s="141">
        <f t="shared" si="72"/>
        <v>33.67</v>
      </c>
      <c r="L324" s="140">
        <f t="shared" si="73"/>
        <v>9.9000000000000005E-2</v>
      </c>
      <c r="M324" s="142">
        <f>'2025-26 Salary &amp; Benefits'!$E$6</f>
        <v>78209</v>
      </c>
      <c r="N324" s="142">
        <f>'2025-26 Salary &amp; Benefits'!$F$6</f>
        <v>80164</v>
      </c>
      <c r="O324" s="9">
        <f t="shared" si="74"/>
        <v>7742.69</v>
      </c>
      <c r="P324" s="9">
        <f t="shared" si="75"/>
        <v>511.00000000000091</v>
      </c>
      <c r="Q324" s="9">
        <f>'2025-26 Salary &amp; Benefits'!G$6</f>
        <v>15997.68</v>
      </c>
      <c r="R324" s="143">
        <f>'2025-26 Salary &amp; Benefits'!H$6</f>
        <v>0.16020000000000001</v>
      </c>
      <c r="S324" s="143">
        <f>'2025-26 Salary &amp; Benefits'!I$6</f>
        <v>0.15390000000000001</v>
      </c>
      <c r="T324" s="9">
        <f t="shared" si="76"/>
        <v>2902.79</v>
      </c>
      <c r="U324" s="9">
        <f t="shared" si="77"/>
        <v>137.56</v>
      </c>
      <c r="V324" s="9">
        <f t="shared" si="78"/>
        <v>21.17</v>
      </c>
      <c r="W324" s="9">
        <f t="shared" si="79"/>
        <v>158.73000000000002</v>
      </c>
      <c r="X324" s="22">
        <f t="shared" si="80"/>
        <v>11315.21</v>
      </c>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row>
    <row r="325" spans="1:159" s="21" customFormat="1">
      <c r="A325" s="77" t="s">
        <v>2299</v>
      </c>
      <c r="B325" s="87" t="s">
        <v>2601</v>
      </c>
      <c r="C325" s="86">
        <v>5509</v>
      </c>
      <c r="D325" s="78" t="s">
        <v>2892</v>
      </c>
      <c r="E325" s="107" t="str">
        <f>VLOOKUP($C325,'2024-25 School Level AAFTE'!$C$4:$L$2372,9,FALSE)</f>
        <v>No</v>
      </c>
      <c r="F325" s="95">
        <f>VLOOKUP($C325,'2024-25 School Level AAFTE'!$C$4:$J$2372,8,FALSE)</f>
        <v>601.94000000000005</v>
      </c>
      <c r="G325" s="97">
        <f>IFERROR(IF(E325= "yes",VLOOKUP(C325,Summary!$B:$I,6,0),0),0)</f>
        <v>0</v>
      </c>
      <c r="H325" s="96">
        <f t="shared" si="71"/>
        <v>0</v>
      </c>
      <c r="I325" s="154">
        <f>VLOOKUP($A325,'2025-26 Salary &amp; Benefits'!$A:$I,3,FALSE)</f>
        <v>1</v>
      </c>
      <c r="J325" s="154">
        <f>VLOOKUP($A325,'2025-26 Salary &amp; Benefits'!$A:$I,4,FALSE)</f>
        <v>1.04</v>
      </c>
      <c r="K325" s="141">
        <f t="shared" si="72"/>
        <v>0</v>
      </c>
      <c r="L325" s="140">
        <f t="shared" si="73"/>
        <v>0</v>
      </c>
      <c r="M325" s="142">
        <f>'2025-26 Salary &amp; Benefits'!$E$6</f>
        <v>78209</v>
      </c>
      <c r="N325" s="142">
        <f>'2025-26 Salary &amp; Benefits'!$F$6</f>
        <v>80164</v>
      </c>
      <c r="O325" s="9">
        <f t="shared" si="74"/>
        <v>0</v>
      </c>
      <c r="P325" s="9">
        <f t="shared" si="75"/>
        <v>0</v>
      </c>
      <c r="Q325" s="9">
        <f>'2025-26 Salary &amp; Benefits'!G$6</f>
        <v>15997.68</v>
      </c>
      <c r="R325" s="143">
        <f>'2025-26 Salary &amp; Benefits'!H$6</f>
        <v>0.16020000000000001</v>
      </c>
      <c r="S325" s="143">
        <f>'2025-26 Salary &amp; Benefits'!I$6</f>
        <v>0.15390000000000001</v>
      </c>
      <c r="T325" s="9">
        <f t="shared" si="76"/>
        <v>0</v>
      </c>
      <c r="U325" s="9">
        <f t="shared" si="77"/>
        <v>0</v>
      </c>
      <c r="V325" s="9">
        <f t="shared" si="78"/>
        <v>0</v>
      </c>
      <c r="W325" s="9">
        <f t="shared" si="79"/>
        <v>0</v>
      </c>
      <c r="X325" s="22">
        <f t="shared" si="80"/>
        <v>0</v>
      </c>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row>
    <row r="326" spans="1:159" s="21" customFormat="1">
      <c r="A326" t="s">
        <v>2299</v>
      </c>
      <c r="B326" s="87" t="s">
        <v>2601</v>
      </c>
      <c r="C326" s="3">
        <v>5510</v>
      </c>
      <c r="D326" t="s">
        <v>2893</v>
      </c>
      <c r="E326" s="107" t="str">
        <f>VLOOKUP($C326,'2024-25 School Level AAFTE'!$C$4:$L$2372,9,FALSE)</f>
        <v>Yes</v>
      </c>
      <c r="F326" s="95">
        <f>VLOOKUP($C326,'2024-25 School Level AAFTE'!$C$4:$J$2372,8,FALSE)</f>
        <v>654.41</v>
      </c>
      <c r="G326" s="97">
        <f>IFERROR(IF(E326= "yes",VLOOKUP(C326,Summary!$B:$I,6,0),0),0)</f>
        <v>0</v>
      </c>
      <c r="H326" s="96">
        <f t="shared" si="71"/>
        <v>654.41</v>
      </c>
      <c r="I326" s="154">
        <f>VLOOKUP($A326,'2025-26 Salary &amp; Benefits'!$A:$I,3,FALSE)</f>
        <v>1</v>
      </c>
      <c r="J326" s="154">
        <f>VLOOKUP($A326,'2025-26 Salary &amp; Benefits'!$A:$I,4,FALSE)</f>
        <v>1.04</v>
      </c>
      <c r="K326" s="141">
        <f t="shared" si="72"/>
        <v>654.41</v>
      </c>
      <c r="L326" s="140">
        <f t="shared" si="73"/>
        <v>1.92</v>
      </c>
      <c r="M326" s="142">
        <f>'2025-26 Salary &amp; Benefits'!$E$6</f>
        <v>78209</v>
      </c>
      <c r="N326" s="142">
        <f>'2025-26 Salary &amp; Benefits'!$F$6</f>
        <v>80164</v>
      </c>
      <c r="O326" s="9">
        <f t="shared" si="74"/>
        <v>150161.28</v>
      </c>
      <c r="P326" s="9">
        <f t="shared" si="75"/>
        <v>9910.2000000000116</v>
      </c>
      <c r="Q326" s="9">
        <f>'2025-26 Salary &amp; Benefits'!G$6</f>
        <v>15997.68</v>
      </c>
      <c r="R326" s="143">
        <f>'2025-26 Salary &amp; Benefits'!H$6</f>
        <v>0.16020000000000001</v>
      </c>
      <c r="S326" s="143">
        <f>'2025-26 Salary &amp; Benefits'!I$6</f>
        <v>0.15390000000000001</v>
      </c>
      <c r="T326" s="9">
        <f t="shared" si="76"/>
        <v>56296.56</v>
      </c>
      <c r="U326" s="9">
        <f t="shared" si="77"/>
        <v>2667.86</v>
      </c>
      <c r="V326" s="9">
        <f t="shared" si="78"/>
        <v>410.58</v>
      </c>
      <c r="W326" s="9">
        <f t="shared" si="79"/>
        <v>3078.44</v>
      </c>
      <c r="X326" s="22">
        <f t="shared" si="80"/>
        <v>219446.48</v>
      </c>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row>
    <row r="327" spans="1:159" s="21" customFormat="1">
      <c r="A327" s="77" t="s">
        <v>2387</v>
      </c>
      <c r="B327" s="87" t="s">
        <v>2602</v>
      </c>
      <c r="C327" s="88">
        <v>1769</v>
      </c>
      <c r="D327" s="87" t="s">
        <v>1783</v>
      </c>
      <c r="E327" s="107" t="str">
        <f>VLOOKUP($C327,'2024-25 School Level AAFTE'!$C$4:$L$2372,9,FALSE)</f>
        <v>Yes</v>
      </c>
      <c r="F327" s="95">
        <f>VLOOKUP($C327,'2024-25 School Level AAFTE'!$C$4:$J$2372,8,FALSE)</f>
        <v>108.75</v>
      </c>
      <c r="G327" s="97">
        <f>IFERROR(IF(E327= "yes",VLOOKUP(C327,Summary!$B:$I,6,0),0),0)</f>
        <v>0</v>
      </c>
      <c r="H327" s="96">
        <f t="shared" si="71"/>
        <v>108.75</v>
      </c>
      <c r="I327" s="154">
        <f>VLOOKUP($A327,'2025-26 Salary &amp; Benefits'!$A:$I,3,FALSE)</f>
        <v>1</v>
      </c>
      <c r="J327" s="154">
        <f>VLOOKUP($A327,'2025-26 Salary &amp; Benefits'!$A:$I,4,FALSE)</f>
        <v>1</v>
      </c>
      <c r="K327" s="141">
        <f t="shared" si="72"/>
        <v>108.75</v>
      </c>
      <c r="L327" s="140">
        <f t="shared" si="73"/>
        <v>0.31900000000000001</v>
      </c>
      <c r="M327" s="142">
        <f>'2025-26 Salary &amp; Benefits'!$E$6</f>
        <v>78209</v>
      </c>
      <c r="N327" s="142">
        <f>'2025-26 Salary &amp; Benefits'!$F$6</f>
        <v>80164</v>
      </c>
      <c r="O327" s="9">
        <f t="shared" si="74"/>
        <v>24948.67</v>
      </c>
      <c r="P327" s="9">
        <f t="shared" si="75"/>
        <v>623.65000000000146</v>
      </c>
      <c r="Q327" s="9">
        <f>'2025-26 Salary &amp; Benefits'!G$6</f>
        <v>15997.68</v>
      </c>
      <c r="R327" s="143">
        <f>'2025-26 Salary &amp; Benefits'!H$6</f>
        <v>0.16020000000000001</v>
      </c>
      <c r="S327" s="143">
        <f>'2025-26 Salary &amp; Benefits'!I$6</f>
        <v>0.15390000000000001</v>
      </c>
      <c r="T327" s="9">
        <f t="shared" si="76"/>
        <v>9196.02</v>
      </c>
      <c r="U327" s="9">
        <f t="shared" si="77"/>
        <v>426.21</v>
      </c>
      <c r="V327" s="9">
        <f t="shared" si="78"/>
        <v>65.59</v>
      </c>
      <c r="W327" s="9">
        <f t="shared" si="79"/>
        <v>491.79999999999995</v>
      </c>
      <c r="X327" s="22">
        <f t="shared" si="80"/>
        <v>35260.140000000007</v>
      </c>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row>
    <row r="328" spans="1:159" s="21" customFormat="1">
      <c r="A328" s="77" t="s">
        <v>2387</v>
      </c>
      <c r="B328" s="87" t="s">
        <v>2602</v>
      </c>
      <c r="C328" s="88">
        <v>2447</v>
      </c>
      <c r="D328" s="87" t="s">
        <v>1784</v>
      </c>
      <c r="E328" s="107" t="str">
        <f>VLOOKUP($C328,'2024-25 School Level AAFTE'!$C$4:$L$2372,9,FALSE)</f>
        <v>Yes</v>
      </c>
      <c r="F328" s="95">
        <f>VLOOKUP($C328,'2024-25 School Level AAFTE'!$C$4:$J$2372,8,FALSE)</f>
        <v>624.16999999999996</v>
      </c>
      <c r="G328" s="97">
        <f>IFERROR(IF(E328= "yes",VLOOKUP(C328,Summary!$B:$I,6,0),0),0)</f>
        <v>0</v>
      </c>
      <c r="H328" s="96">
        <f t="shared" si="71"/>
        <v>624.16999999999996</v>
      </c>
      <c r="I328" s="154">
        <f>VLOOKUP($A328,'2025-26 Salary &amp; Benefits'!$A:$I,3,FALSE)</f>
        <v>1</v>
      </c>
      <c r="J328" s="154">
        <f>VLOOKUP($A328,'2025-26 Salary &amp; Benefits'!$A:$I,4,FALSE)</f>
        <v>1</v>
      </c>
      <c r="K328" s="141">
        <f t="shared" si="72"/>
        <v>624.16999999999996</v>
      </c>
      <c r="L328" s="140">
        <f t="shared" si="73"/>
        <v>1.831</v>
      </c>
      <c r="M328" s="142">
        <f>'2025-26 Salary &amp; Benefits'!$E$6</f>
        <v>78209</v>
      </c>
      <c r="N328" s="142">
        <f>'2025-26 Salary &amp; Benefits'!$F$6</f>
        <v>80164</v>
      </c>
      <c r="O328" s="9">
        <f t="shared" si="74"/>
        <v>143200.68</v>
      </c>
      <c r="P328" s="9">
        <f t="shared" si="75"/>
        <v>3579.6000000000058</v>
      </c>
      <c r="Q328" s="9">
        <f>'2025-26 Salary &amp; Benefits'!G$6</f>
        <v>15997.68</v>
      </c>
      <c r="R328" s="143">
        <f>'2025-26 Salary &amp; Benefits'!H$6</f>
        <v>0.16020000000000001</v>
      </c>
      <c r="S328" s="143">
        <f>'2025-26 Salary &amp; Benefits'!I$6</f>
        <v>0.15390000000000001</v>
      </c>
      <c r="T328" s="9">
        <f t="shared" si="76"/>
        <v>52783.4</v>
      </c>
      <c r="U328" s="9">
        <f t="shared" si="77"/>
        <v>2446.34</v>
      </c>
      <c r="V328" s="9">
        <f t="shared" si="78"/>
        <v>376.49</v>
      </c>
      <c r="W328" s="9">
        <f t="shared" si="79"/>
        <v>2822.83</v>
      </c>
      <c r="X328" s="22">
        <f t="shared" si="80"/>
        <v>202386.50999999998</v>
      </c>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row>
    <row r="329" spans="1:159" s="21" customFormat="1">
      <c r="A329" s="77" t="s">
        <v>2387</v>
      </c>
      <c r="B329" s="87" t="s">
        <v>2602</v>
      </c>
      <c r="C329" s="88">
        <v>2814</v>
      </c>
      <c r="D329" s="87" t="s">
        <v>830</v>
      </c>
      <c r="E329" s="107" t="str">
        <f>VLOOKUP($C329,'2024-25 School Level AAFTE'!$C$4:$L$2372,9,FALSE)</f>
        <v>Yes</v>
      </c>
      <c r="F329" s="95">
        <f>VLOOKUP($C329,'2024-25 School Level AAFTE'!$C$4:$J$2372,8,FALSE)</f>
        <v>596.16999999999996</v>
      </c>
      <c r="G329" s="97">
        <f>IFERROR(IF(E329= "yes",VLOOKUP(C329,Summary!$B:$I,6,0),0),0)</f>
        <v>0</v>
      </c>
      <c r="H329" s="96">
        <f t="shared" si="71"/>
        <v>596.16999999999996</v>
      </c>
      <c r="I329" s="154">
        <f>VLOOKUP($A329,'2025-26 Salary &amp; Benefits'!$A:$I,3,FALSE)</f>
        <v>1</v>
      </c>
      <c r="J329" s="154">
        <f>VLOOKUP($A329,'2025-26 Salary &amp; Benefits'!$A:$I,4,FALSE)</f>
        <v>1</v>
      </c>
      <c r="K329" s="141">
        <f t="shared" si="72"/>
        <v>596.16999999999996</v>
      </c>
      <c r="L329" s="140">
        <f t="shared" si="73"/>
        <v>1.7490000000000001</v>
      </c>
      <c r="M329" s="142">
        <f>'2025-26 Salary &amp; Benefits'!$E$6</f>
        <v>78209</v>
      </c>
      <c r="N329" s="142">
        <f>'2025-26 Salary &amp; Benefits'!$F$6</f>
        <v>80164</v>
      </c>
      <c r="O329" s="9">
        <f t="shared" si="74"/>
        <v>136787.54</v>
      </c>
      <c r="P329" s="9">
        <f t="shared" si="75"/>
        <v>3419.2999999999884</v>
      </c>
      <c r="Q329" s="9">
        <f>'2025-26 Salary &amp; Benefits'!G$6</f>
        <v>15997.68</v>
      </c>
      <c r="R329" s="143">
        <f>'2025-26 Salary &amp; Benefits'!H$6</f>
        <v>0.16020000000000001</v>
      </c>
      <c r="S329" s="143">
        <f>'2025-26 Salary &amp; Benefits'!I$6</f>
        <v>0.15390000000000001</v>
      </c>
      <c r="T329" s="9">
        <f t="shared" si="76"/>
        <v>50419.54</v>
      </c>
      <c r="U329" s="9">
        <f t="shared" si="77"/>
        <v>2336.7800000000002</v>
      </c>
      <c r="V329" s="9">
        <f t="shared" si="78"/>
        <v>359.63</v>
      </c>
      <c r="W329" s="9">
        <f t="shared" si="79"/>
        <v>2696.4100000000003</v>
      </c>
      <c r="X329" s="22">
        <f t="shared" si="80"/>
        <v>193322.79</v>
      </c>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row>
    <row r="330" spans="1:159" s="21" customFormat="1">
      <c r="A330" s="77" t="s">
        <v>2387</v>
      </c>
      <c r="B330" s="87" t="s">
        <v>2602</v>
      </c>
      <c r="C330" s="88">
        <v>2954</v>
      </c>
      <c r="D330" s="87" t="s">
        <v>1785</v>
      </c>
      <c r="E330" s="107" t="str">
        <f>VLOOKUP($C330,'2024-25 School Level AAFTE'!$C$4:$L$2372,9,FALSE)</f>
        <v>Yes</v>
      </c>
      <c r="F330" s="95">
        <f>VLOOKUP($C330,'2024-25 School Level AAFTE'!$C$4:$J$2372,8,FALSE)</f>
        <v>479.39</v>
      </c>
      <c r="G330" s="97">
        <f>IFERROR(IF(E330= "yes",VLOOKUP(C330,Summary!$B:$I,6,0),0),0)</f>
        <v>0</v>
      </c>
      <c r="H330" s="96">
        <f t="shared" si="71"/>
        <v>479.39</v>
      </c>
      <c r="I330" s="154">
        <f>VLOOKUP($A330,'2025-26 Salary &amp; Benefits'!$A:$I,3,FALSE)</f>
        <v>1</v>
      </c>
      <c r="J330" s="154">
        <f>VLOOKUP($A330,'2025-26 Salary &amp; Benefits'!$A:$I,4,FALSE)</f>
        <v>1</v>
      </c>
      <c r="K330" s="141">
        <f t="shared" si="72"/>
        <v>479.39</v>
      </c>
      <c r="L330" s="140">
        <f t="shared" si="73"/>
        <v>1.4059999999999999</v>
      </c>
      <c r="M330" s="142">
        <f>'2025-26 Salary &amp; Benefits'!$E$6</f>
        <v>78209</v>
      </c>
      <c r="N330" s="142">
        <f>'2025-26 Salary &amp; Benefits'!$F$6</f>
        <v>80164</v>
      </c>
      <c r="O330" s="9">
        <f t="shared" si="74"/>
        <v>109961.85</v>
      </c>
      <c r="P330" s="9">
        <f t="shared" si="75"/>
        <v>2748.7299999999959</v>
      </c>
      <c r="Q330" s="9">
        <f>'2025-26 Salary &amp; Benefits'!G$6</f>
        <v>15997.68</v>
      </c>
      <c r="R330" s="143">
        <f>'2025-26 Salary &amp; Benefits'!H$6</f>
        <v>0.16020000000000001</v>
      </c>
      <c r="S330" s="143">
        <f>'2025-26 Salary &amp; Benefits'!I$6</f>
        <v>0.15390000000000001</v>
      </c>
      <c r="T330" s="9">
        <f t="shared" si="76"/>
        <v>40531.660000000003</v>
      </c>
      <c r="U330" s="9">
        <f t="shared" si="77"/>
        <v>1878.51</v>
      </c>
      <c r="V330" s="9">
        <f t="shared" si="78"/>
        <v>289.10000000000002</v>
      </c>
      <c r="W330" s="9">
        <f t="shared" si="79"/>
        <v>2167.61</v>
      </c>
      <c r="X330" s="22">
        <f t="shared" si="80"/>
        <v>155409.84999999998</v>
      </c>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row>
    <row r="331" spans="1:159" s="21" customFormat="1">
      <c r="A331" s="77" t="s">
        <v>2387</v>
      </c>
      <c r="B331" s="87" t="s">
        <v>2602</v>
      </c>
      <c r="C331" s="88">
        <v>3309</v>
      </c>
      <c r="D331" s="87" t="s">
        <v>1786</v>
      </c>
      <c r="E331" s="107" t="str">
        <f>VLOOKUP($C331,'2024-25 School Level AAFTE'!$C$4:$L$2372,9,FALSE)</f>
        <v>No</v>
      </c>
      <c r="F331" s="95">
        <f>VLOOKUP($C331,'2024-25 School Level AAFTE'!$C$4:$J$2372,8,FALSE)</f>
        <v>524.33000000000004</v>
      </c>
      <c r="G331" s="97">
        <f>IFERROR(IF(E331= "yes",VLOOKUP(C331,Summary!$B:$I,6,0),0),0)</f>
        <v>0</v>
      </c>
      <c r="H331" s="96">
        <f t="shared" si="71"/>
        <v>0</v>
      </c>
      <c r="I331" s="154">
        <f>VLOOKUP($A331,'2025-26 Salary &amp; Benefits'!$A:$I,3,FALSE)</f>
        <v>1</v>
      </c>
      <c r="J331" s="154">
        <f>VLOOKUP($A331,'2025-26 Salary &amp; Benefits'!$A:$I,4,FALSE)</f>
        <v>1</v>
      </c>
      <c r="K331" s="141">
        <f t="shared" si="72"/>
        <v>0</v>
      </c>
      <c r="L331" s="140">
        <f t="shared" si="73"/>
        <v>0</v>
      </c>
      <c r="M331" s="142">
        <f>'2025-26 Salary &amp; Benefits'!$E$6</f>
        <v>78209</v>
      </c>
      <c r="N331" s="142">
        <f>'2025-26 Salary &amp; Benefits'!$F$6</f>
        <v>80164</v>
      </c>
      <c r="O331" s="9">
        <f t="shared" si="74"/>
        <v>0</v>
      </c>
      <c r="P331" s="9">
        <f t="shared" si="75"/>
        <v>0</v>
      </c>
      <c r="Q331" s="9">
        <f>'2025-26 Salary &amp; Benefits'!G$6</f>
        <v>15997.68</v>
      </c>
      <c r="R331" s="143">
        <f>'2025-26 Salary &amp; Benefits'!H$6</f>
        <v>0.16020000000000001</v>
      </c>
      <c r="S331" s="143">
        <f>'2025-26 Salary &amp; Benefits'!I$6</f>
        <v>0.15390000000000001</v>
      </c>
      <c r="T331" s="9">
        <f t="shared" si="76"/>
        <v>0</v>
      </c>
      <c r="U331" s="9">
        <f t="shared" si="77"/>
        <v>0</v>
      </c>
      <c r="V331" s="9">
        <f t="shared" si="78"/>
        <v>0</v>
      </c>
      <c r="W331" s="9">
        <f t="shared" si="79"/>
        <v>0</v>
      </c>
      <c r="X331" s="22">
        <f t="shared" si="80"/>
        <v>0</v>
      </c>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row>
    <row r="332" spans="1:159" s="21" customFormat="1">
      <c r="A332" s="77" t="s">
        <v>2387</v>
      </c>
      <c r="B332" s="87" t="s">
        <v>2602</v>
      </c>
      <c r="C332" s="88">
        <v>3610</v>
      </c>
      <c r="D332" s="87" t="s">
        <v>1787</v>
      </c>
      <c r="E332" s="107" t="str">
        <f>VLOOKUP($C332,'2024-25 School Level AAFTE'!$C$4:$L$2372,9,FALSE)</f>
        <v>No</v>
      </c>
      <c r="F332" s="95">
        <f>VLOOKUP($C332,'2024-25 School Level AAFTE'!$C$4:$J$2372,8,FALSE)</f>
        <v>1455.78</v>
      </c>
      <c r="G332" s="97">
        <f>IFERROR(IF(E332= "yes",VLOOKUP(C332,Summary!$B:$I,6,0),0),0)</f>
        <v>0</v>
      </c>
      <c r="H332" s="96">
        <f t="shared" si="71"/>
        <v>0</v>
      </c>
      <c r="I332" s="154">
        <f>VLOOKUP($A332,'2025-26 Salary &amp; Benefits'!$A:$I,3,FALSE)</f>
        <v>1</v>
      </c>
      <c r="J332" s="154">
        <f>VLOOKUP($A332,'2025-26 Salary &amp; Benefits'!$A:$I,4,FALSE)</f>
        <v>1</v>
      </c>
      <c r="K332" s="141">
        <f t="shared" si="72"/>
        <v>0</v>
      </c>
      <c r="L332" s="140">
        <f t="shared" si="73"/>
        <v>0</v>
      </c>
      <c r="M332" s="142">
        <f>'2025-26 Salary &amp; Benefits'!$E$6</f>
        <v>78209</v>
      </c>
      <c r="N332" s="142">
        <f>'2025-26 Salary &amp; Benefits'!$F$6</f>
        <v>80164</v>
      </c>
      <c r="O332" s="9">
        <f t="shared" si="74"/>
        <v>0</v>
      </c>
      <c r="P332" s="9">
        <f t="shared" si="75"/>
        <v>0</v>
      </c>
      <c r="Q332" s="9">
        <f>'2025-26 Salary &amp; Benefits'!G$6</f>
        <v>15997.68</v>
      </c>
      <c r="R332" s="143">
        <f>'2025-26 Salary &amp; Benefits'!H$6</f>
        <v>0.16020000000000001</v>
      </c>
      <c r="S332" s="143">
        <f>'2025-26 Salary &amp; Benefits'!I$6</f>
        <v>0.15390000000000001</v>
      </c>
      <c r="T332" s="9">
        <f t="shared" si="76"/>
        <v>0</v>
      </c>
      <c r="U332" s="9">
        <f t="shared" si="77"/>
        <v>0</v>
      </c>
      <c r="V332" s="9">
        <f t="shared" si="78"/>
        <v>0</v>
      </c>
      <c r="W332" s="9">
        <f t="shared" si="79"/>
        <v>0</v>
      </c>
      <c r="X332" s="22">
        <f t="shared" si="80"/>
        <v>0</v>
      </c>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row>
    <row r="333" spans="1:159" s="21" customFormat="1">
      <c r="A333" s="77" t="s">
        <v>2387</v>
      </c>
      <c r="B333" s="87" t="s">
        <v>2602</v>
      </c>
      <c r="C333" s="88">
        <v>3761</v>
      </c>
      <c r="D333" s="87" t="s">
        <v>1788</v>
      </c>
      <c r="E333" s="107" t="str">
        <f>VLOOKUP($C333,'2024-25 School Level AAFTE'!$C$4:$L$2372,9,FALSE)</f>
        <v>Yes</v>
      </c>
      <c r="F333" s="95">
        <f>VLOOKUP($C333,'2024-25 School Level AAFTE'!$C$4:$J$2372,8,FALSE)</f>
        <v>329.22</v>
      </c>
      <c r="G333" s="97">
        <f>IFERROR(IF(E333= "yes",VLOOKUP(C333,Summary!$B:$I,6,0),0),0)</f>
        <v>0</v>
      </c>
      <c r="H333" s="96">
        <f t="shared" si="71"/>
        <v>329.22</v>
      </c>
      <c r="I333" s="154">
        <f>VLOOKUP($A333,'2025-26 Salary &amp; Benefits'!$A:$I,3,FALSE)</f>
        <v>1</v>
      </c>
      <c r="J333" s="154">
        <f>VLOOKUP($A333,'2025-26 Salary &amp; Benefits'!$A:$I,4,FALSE)</f>
        <v>1</v>
      </c>
      <c r="K333" s="141">
        <f t="shared" si="72"/>
        <v>329.22</v>
      </c>
      <c r="L333" s="140">
        <f t="shared" si="73"/>
        <v>0.96599999999999997</v>
      </c>
      <c r="M333" s="142">
        <f>'2025-26 Salary &amp; Benefits'!$E$6</f>
        <v>78209</v>
      </c>
      <c r="N333" s="142">
        <f>'2025-26 Salary &amp; Benefits'!$F$6</f>
        <v>80164</v>
      </c>
      <c r="O333" s="9">
        <f t="shared" si="74"/>
        <v>75549.89</v>
      </c>
      <c r="P333" s="9">
        <f t="shared" si="75"/>
        <v>1888.5299999999988</v>
      </c>
      <c r="Q333" s="9">
        <f>'2025-26 Salary &amp; Benefits'!G$6</f>
        <v>15997.68</v>
      </c>
      <c r="R333" s="143">
        <f>'2025-26 Salary &amp; Benefits'!H$6</f>
        <v>0.16020000000000001</v>
      </c>
      <c r="S333" s="143">
        <f>'2025-26 Salary &amp; Benefits'!I$6</f>
        <v>0.15390000000000001</v>
      </c>
      <c r="T333" s="9">
        <f t="shared" si="76"/>
        <v>27847.5</v>
      </c>
      <c r="U333" s="9">
        <f t="shared" si="77"/>
        <v>1290.6400000000001</v>
      </c>
      <c r="V333" s="9">
        <f t="shared" si="78"/>
        <v>198.63</v>
      </c>
      <c r="W333" s="9">
        <f t="shared" si="79"/>
        <v>1489.27</v>
      </c>
      <c r="X333" s="22">
        <f t="shared" si="80"/>
        <v>106775.19</v>
      </c>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row>
    <row r="334" spans="1:159" s="21" customFormat="1">
      <c r="A334" s="77" t="s">
        <v>2387</v>
      </c>
      <c r="B334" s="87" t="s">
        <v>2602</v>
      </c>
      <c r="C334" s="88">
        <v>5035</v>
      </c>
      <c r="D334" s="87" t="s">
        <v>1789</v>
      </c>
      <c r="E334" s="107" t="str">
        <f>VLOOKUP($C334,'2024-25 School Level AAFTE'!$C$4:$L$2372,9,FALSE)</f>
        <v>No</v>
      </c>
      <c r="F334" s="95">
        <f>VLOOKUP($C334,'2024-25 School Level AAFTE'!$C$4:$J$2372,8,FALSE)</f>
        <v>142.62</v>
      </c>
      <c r="G334" s="97">
        <f>IFERROR(IF(E334= "yes",VLOOKUP(C334,Summary!$B:$I,6,0),0),0)</f>
        <v>0</v>
      </c>
      <c r="H334" s="96">
        <f t="shared" si="71"/>
        <v>0</v>
      </c>
      <c r="I334" s="154">
        <f>VLOOKUP($A334,'2025-26 Salary &amp; Benefits'!$A:$I,3,FALSE)</f>
        <v>1</v>
      </c>
      <c r="J334" s="154">
        <f>VLOOKUP($A334,'2025-26 Salary &amp; Benefits'!$A:$I,4,FALSE)</f>
        <v>1</v>
      </c>
      <c r="K334" s="141">
        <f t="shared" si="72"/>
        <v>0</v>
      </c>
      <c r="L334" s="140">
        <f t="shared" si="73"/>
        <v>0</v>
      </c>
      <c r="M334" s="142">
        <f>'2025-26 Salary &amp; Benefits'!$E$6</f>
        <v>78209</v>
      </c>
      <c r="N334" s="142">
        <f>'2025-26 Salary &amp; Benefits'!$F$6</f>
        <v>80164</v>
      </c>
      <c r="O334" s="9">
        <f t="shared" si="74"/>
        <v>0</v>
      </c>
      <c r="P334" s="9">
        <f t="shared" si="75"/>
        <v>0</v>
      </c>
      <c r="Q334" s="9">
        <f>'2025-26 Salary &amp; Benefits'!G$6</f>
        <v>15997.68</v>
      </c>
      <c r="R334" s="143">
        <f>'2025-26 Salary &amp; Benefits'!H$6</f>
        <v>0.16020000000000001</v>
      </c>
      <c r="S334" s="143">
        <f>'2025-26 Salary &amp; Benefits'!I$6</f>
        <v>0.15390000000000001</v>
      </c>
      <c r="T334" s="9">
        <f t="shared" si="76"/>
        <v>0</v>
      </c>
      <c r="U334" s="9">
        <f t="shared" si="77"/>
        <v>0</v>
      </c>
      <c r="V334" s="9">
        <f t="shared" si="78"/>
        <v>0</v>
      </c>
      <c r="W334" s="9">
        <f t="shared" si="79"/>
        <v>0</v>
      </c>
      <c r="X334" s="22">
        <f t="shared" si="80"/>
        <v>0</v>
      </c>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row>
    <row r="335" spans="1:159" s="21" customFormat="1">
      <c r="A335" s="77" t="s">
        <v>2387</v>
      </c>
      <c r="B335" s="87" t="s">
        <v>2602</v>
      </c>
      <c r="C335" s="88">
        <v>5269</v>
      </c>
      <c r="D335" s="87" t="s">
        <v>1790</v>
      </c>
      <c r="E335" s="107" t="str">
        <f>VLOOKUP($C335,'2024-25 School Level AAFTE'!$C$4:$L$2372,9,FALSE)</f>
        <v>Yes</v>
      </c>
      <c r="F335" s="95">
        <f>VLOOKUP($C335,'2024-25 School Level AAFTE'!$C$4:$J$2372,8,FALSE)</f>
        <v>630.65</v>
      </c>
      <c r="G335" s="97">
        <f>IFERROR(IF(E335= "yes",VLOOKUP(C335,Summary!$B:$I,6,0),0),0)</f>
        <v>0</v>
      </c>
      <c r="H335" s="96">
        <f t="shared" si="71"/>
        <v>630.65</v>
      </c>
      <c r="I335" s="154">
        <f>VLOOKUP($A335,'2025-26 Salary &amp; Benefits'!$A:$I,3,FALSE)</f>
        <v>1</v>
      </c>
      <c r="J335" s="154">
        <f>VLOOKUP($A335,'2025-26 Salary &amp; Benefits'!$A:$I,4,FALSE)</f>
        <v>1</v>
      </c>
      <c r="K335" s="141">
        <f t="shared" si="72"/>
        <v>630.65</v>
      </c>
      <c r="L335" s="140">
        <f t="shared" si="73"/>
        <v>1.85</v>
      </c>
      <c r="M335" s="142">
        <f>'2025-26 Salary &amp; Benefits'!$E$6</f>
        <v>78209</v>
      </c>
      <c r="N335" s="142">
        <f>'2025-26 Salary &amp; Benefits'!$F$6</f>
        <v>80164</v>
      </c>
      <c r="O335" s="9">
        <f t="shared" si="74"/>
        <v>144686.65</v>
      </c>
      <c r="P335" s="9">
        <f t="shared" si="75"/>
        <v>3616.75</v>
      </c>
      <c r="Q335" s="9">
        <f>'2025-26 Salary &amp; Benefits'!G$6</f>
        <v>15997.68</v>
      </c>
      <c r="R335" s="143">
        <f>'2025-26 Salary &amp; Benefits'!H$6</f>
        <v>0.16020000000000001</v>
      </c>
      <c r="S335" s="143">
        <f>'2025-26 Salary &amp; Benefits'!I$6</f>
        <v>0.15390000000000001</v>
      </c>
      <c r="T335" s="9">
        <f t="shared" si="76"/>
        <v>53331.13</v>
      </c>
      <c r="U335" s="9">
        <f t="shared" si="77"/>
        <v>2471.7199999999998</v>
      </c>
      <c r="V335" s="9">
        <f t="shared" si="78"/>
        <v>380.4</v>
      </c>
      <c r="W335" s="9">
        <f t="shared" si="79"/>
        <v>2852.12</v>
      </c>
      <c r="X335" s="22">
        <f t="shared" si="80"/>
        <v>204486.65</v>
      </c>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row>
    <row r="336" spans="1:159" s="21" customFormat="1">
      <c r="A336" s="77" t="s">
        <v>2387</v>
      </c>
      <c r="B336" s="87" t="s">
        <v>2602</v>
      </c>
      <c r="C336" s="88">
        <v>5294</v>
      </c>
      <c r="D336" s="87" t="s">
        <v>1791</v>
      </c>
      <c r="E336" s="107" t="str">
        <f>VLOOKUP($C336,'2024-25 School Level AAFTE'!$C$4:$L$2372,9,FALSE)</f>
        <v>No</v>
      </c>
      <c r="F336" s="95">
        <f>VLOOKUP($C336,'2024-25 School Level AAFTE'!$C$4:$J$2372,8,FALSE)</f>
        <v>498.36</v>
      </c>
      <c r="G336" s="97">
        <f>IFERROR(IF(E336= "yes",VLOOKUP(C336,Summary!$B:$I,6,0),0),0)</f>
        <v>0</v>
      </c>
      <c r="H336" s="96">
        <f t="shared" si="71"/>
        <v>0</v>
      </c>
      <c r="I336" s="154">
        <f>VLOOKUP($A336,'2025-26 Salary &amp; Benefits'!$A:$I,3,FALSE)</f>
        <v>1</v>
      </c>
      <c r="J336" s="154">
        <f>VLOOKUP($A336,'2025-26 Salary &amp; Benefits'!$A:$I,4,FALSE)</f>
        <v>1</v>
      </c>
      <c r="K336" s="141">
        <f t="shared" si="72"/>
        <v>0</v>
      </c>
      <c r="L336" s="140">
        <f t="shared" si="73"/>
        <v>0</v>
      </c>
      <c r="M336" s="142">
        <f>'2025-26 Salary &amp; Benefits'!$E$6</f>
        <v>78209</v>
      </c>
      <c r="N336" s="142">
        <f>'2025-26 Salary &amp; Benefits'!$F$6</f>
        <v>80164</v>
      </c>
      <c r="O336" s="9">
        <f t="shared" si="74"/>
        <v>0</v>
      </c>
      <c r="P336" s="9">
        <f t="shared" si="75"/>
        <v>0</v>
      </c>
      <c r="Q336" s="9">
        <f>'2025-26 Salary &amp; Benefits'!G$6</f>
        <v>15997.68</v>
      </c>
      <c r="R336" s="143">
        <f>'2025-26 Salary &amp; Benefits'!H$6</f>
        <v>0.16020000000000001</v>
      </c>
      <c r="S336" s="143">
        <f>'2025-26 Salary &amp; Benefits'!I$6</f>
        <v>0.15390000000000001</v>
      </c>
      <c r="T336" s="9">
        <f t="shared" si="76"/>
        <v>0</v>
      </c>
      <c r="U336" s="9">
        <f t="shared" si="77"/>
        <v>0</v>
      </c>
      <c r="V336" s="9">
        <f t="shared" si="78"/>
        <v>0</v>
      </c>
      <c r="W336" s="9">
        <f t="shared" si="79"/>
        <v>0</v>
      </c>
      <c r="X336" s="22">
        <f t="shared" si="80"/>
        <v>0</v>
      </c>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row>
    <row r="337" spans="1:159" s="21" customFormat="1">
      <c r="A337" s="77" t="s">
        <v>2387</v>
      </c>
      <c r="B337" s="87" t="s">
        <v>2602</v>
      </c>
      <c r="C337" s="88">
        <v>5396</v>
      </c>
      <c r="D337" s="87" t="s">
        <v>1792</v>
      </c>
      <c r="E337" s="107" t="str">
        <f>VLOOKUP($C337,'2024-25 School Level AAFTE'!$C$4:$L$2372,9,FALSE)</f>
        <v>Yes</v>
      </c>
      <c r="F337" s="95">
        <f>VLOOKUP($C337,'2024-25 School Level AAFTE'!$C$4:$J$2372,8,FALSE)</f>
        <v>11.35</v>
      </c>
      <c r="G337" s="97">
        <f>IFERROR(IF(E337= "yes",VLOOKUP(C337,Summary!$B:$I,6,0),0),0)</f>
        <v>0</v>
      </c>
      <c r="H337" s="96">
        <f t="shared" si="71"/>
        <v>11.35</v>
      </c>
      <c r="I337" s="154">
        <f>VLOOKUP($A337,'2025-26 Salary &amp; Benefits'!$A:$I,3,FALSE)</f>
        <v>1</v>
      </c>
      <c r="J337" s="154">
        <f>VLOOKUP($A337,'2025-26 Salary &amp; Benefits'!$A:$I,4,FALSE)</f>
        <v>1</v>
      </c>
      <c r="K337" s="141">
        <f t="shared" si="72"/>
        <v>11.35</v>
      </c>
      <c r="L337" s="140">
        <f t="shared" si="73"/>
        <v>3.3000000000000002E-2</v>
      </c>
      <c r="M337" s="142">
        <f>'2025-26 Salary &amp; Benefits'!$E$6</f>
        <v>78209</v>
      </c>
      <c r="N337" s="142">
        <f>'2025-26 Salary &amp; Benefits'!$F$6</f>
        <v>80164</v>
      </c>
      <c r="O337" s="9">
        <f t="shared" si="74"/>
        <v>2580.9</v>
      </c>
      <c r="P337" s="9">
        <f t="shared" si="75"/>
        <v>64.509999999999764</v>
      </c>
      <c r="Q337" s="9">
        <f>'2025-26 Salary &amp; Benefits'!G$6</f>
        <v>15997.68</v>
      </c>
      <c r="R337" s="143">
        <f>'2025-26 Salary &amp; Benefits'!H$6</f>
        <v>0.16020000000000001</v>
      </c>
      <c r="S337" s="143">
        <f>'2025-26 Salary &amp; Benefits'!I$6</f>
        <v>0.15390000000000001</v>
      </c>
      <c r="T337" s="9">
        <f t="shared" si="76"/>
        <v>951.31</v>
      </c>
      <c r="U337" s="9">
        <f t="shared" si="77"/>
        <v>44.09</v>
      </c>
      <c r="V337" s="9">
        <f t="shared" si="78"/>
        <v>6.79</v>
      </c>
      <c r="W337" s="9">
        <f t="shared" si="79"/>
        <v>50.88</v>
      </c>
      <c r="X337" s="22">
        <f t="shared" si="80"/>
        <v>3647.6</v>
      </c>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row>
    <row r="338" spans="1:159" s="21" customFormat="1">
      <c r="A338" s="77" t="s">
        <v>2387</v>
      </c>
      <c r="B338" s="87" t="s">
        <v>2602</v>
      </c>
      <c r="C338" s="88">
        <v>5750</v>
      </c>
      <c r="D338" s="87" t="s">
        <v>3138</v>
      </c>
      <c r="E338" s="107" t="str">
        <f>VLOOKUP($C338,'2024-25 School Level AAFTE'!$C$4:$L$2372,9,FALSE)</f>
        <v>Yes</v>
      </c>
      <c r="F338" s="95">
        <f>VLOOKUP($C338,'2024-25 School Level AAFTE'!$C$4:$J$2372,8,FALSE)</f>
        <v>66.64</v>
      </c>
      <c r="G338" s="97">
        <f>IFERROR(IF(E338= "yes",VLOOKUP(C338,Summary!$B:$I,6,0),0),0)</f>
        <v>0</v>
      </c>
      <c r="H338" s="96">
        <f t="shared" si="71"/>
        <v>66.64</v>
      </c>
      <c r="I338" s="154">
        <f>VLOOKUP($A338,'2025-26 Salary &amp; Benefits'!$A:$I,3,FALSE)</f>
        <v>1</v>
      </c>
      <c r="J338" s="154">
        <f>VLOOKUP($A338,'2025-26 Salary &amp; Benefits'!$A:$I,4,FALSE)</f>
        <v>1</v>
      </c>
      <c r="K338" s="141">
        <f t="shared" si="72"/>
        <v>66.64</v>
      </c>
      <c r="L338" s="140">
        <f t="shared" si="73"/>
        <v>0.19500000000000001</v>
      </c>
      <c r="M338" s="142">
        <f>'2025-26 Salary &amp; Benefits'!$E$6</f>
        <v>78209</v>
      </c>
      <c r="N338" s="142">
        <f>'2025-26 Salary &amp; Benefits'!$F$6</f>
        <v>80164</v>
      </c>
      <c r="O338" s="9">
        <f t="shared" si="74"/>
        <v>15250.76</v>
      </c>
      <c r="P338" s="9">
        <f t="shared" si="75"/>
        <v>381.21999999999935</v>
      </c>
      <c r="Q338" s="9">
        <f>'2025-26 Salary &amp; Benefits'!G$6</f>
        <v>15997.68</v>
      </c>
      <c r="R338" s="143">
        <f>'2025-26 Salary &amp; Benefits'!H$6</f>
        <v>0.16020000000000001</v>
      </c>
      <c r="S338" s="143">
        <f>'2025-26 Salary &amp; Benefits'!I$6</f>
        <v>0.15390000000000001</v>
      </c>
      <c r="T338" s="9">
        <f t="shared" si="76"/>
        <v>5621.39</v>
      </c>
      <c r="U338" s="9">
        <f t="shared" si="77"/>
        <v>260.52999999999997</v>
      </c>
      <c r="V338" s="9">
        <f t="shared" si="78"/>
        <v>40.1</v>
      </c>
      <c r="W338" s="9">
        <f t="shared" si="79"/>
        <v>300.63</v>
      </c>
      <c r="X338" s="22">
        <f t="shared" si="80"/>
        <v>21554.000000000004</v>
      </c>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row>
    <row r="339" spans="1:159" s="21" customFormat="1">
      <c r="A339" s="77" t="s">
        <v>2396</v>
      </c>
      <c r="B339" s="87" t="s">
        <v>2603</v>
      </c>
      <c r="C339" s="88">
        <v>1763</v>
      </c>
      <c r="D339" s="87" t="s">
        <v>2958</v>
      </c>
      <c r="E339" s="107" t="str">
        <f>VLOOKUP($C339,'2024-25 School Level AAFTE'!$C$4:$L$2372,9,FALSE)</f>
        <v>Yes</v>
      </c>
      <c r="F339" s="95">
        <f>VLOOKUP($C339,'2024-25 School Level AAFTE'!$C$4:$J$2372,8,FALSE)</f>
        <v>118.42</v>
      </c>
      <c r="G339" s="97">
        <f>IFERROR(IF(E339= "yes",VLOOKUP(C339,Summary!$B:$I,6,0),0),0)</f>
        <v>0</v>
      </c>
      <c r="H339" s="96">
        <f t="shared" si="71"/>
        <v>118.42</v>
      </c>
      <c r="I339" s="154">
        <f>VLOOKUP($A339,'2025-26 Salary &amp; Benefits'!$A:$I,3,FALSE)</f>
        <v>1</v>
      </c>
      <c r="J339" s="154">
        <f>VLOOKUP($A339,'2025-26 Salary &amp; Benefits'!$A:$I,4,FALSE)</f>
        <v>1</v>
      </c>
      <c r="K339" s="141">
        <f t="shared" si="72"/>
        <v>118.42</v>
      </c>
      <c r="L339" s="140">
        <f t="shared" si="73"/>
        <v>0.34699999999999998</v>
      </c>
      <c r="M339" s="142">
        <f>'2025-26 Salary &amp; Benefits'!$E$6</f>
        <v>78209</v>
      </c>
      <c r="N339" s="142">
        <f>'2025-26 Salary &amp; Benefits'!$F$6</f>
        <v>80164</v>
      </c>
      <c r="O339" s="9">
        <f t="shared" si="74"/>
        <v>27138.52</v>
      </c>
      <c r="P339" s="9">
        <f t="shared" si="75"/>
        <v>678.38999999999942</v>
      </c>
      <c r="Q339" s="9">
        <f>'2025-26 Salary &amp; Benefits'!G$6</f>
        <v>15997.68</v>
      </c>
      <c r="R339" s="143">
        <f>'2025-26 Salary &amp; Benefits'!H$6</f>
        <v>0.16020000000000001</v>
      </c>
      <c r="S339" s="143">
        <f>'2025-26 Salary &amp; Benefits'!I$6</f>
        <v>0.15390000000000001</v>
      </c>
      <c r="T339" s="9">
        <f t="shared" si="76"/>
        <v>10003.19</v>
      </c>
      <c r="U339" s="9">
        <f t="shared" si="77"/>
        <v>463.62</v>
      </c>
      <c r="V339" s="9">
        <f t="shared" si="78"/>
        <v>71.349999999999994</v>
      </c>
      <c r="W339" s="9">
        <f t="shared" si="79"/>
        <v>534.97</v>
      </c>
      <c r="X339" s="22">
        <f t="shared" si="80"/>
        <v>38355.07</v>
      </c>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row>
    <row r="340" spans="1:159" s="21" customFormat="1">
      <c r="A340" s="77" t="s">
        <v>2396</v>
      </c>
      <c r="B340" s="87" t="s">
        <v>2603</v>
      </c>
      <c r="C340" s="88">
        <v>2404</v>
      </c>
      <c r="D340" s="87" t="s">
        <v>1832</v>
      </c>
      <c r="E340" s="107" t="str">
        <f>VLOOKUP($C340,'2024-25 School Level AAFTE'!$C$4:$L$2372,9,FALSE)</f>
        <v>Yes</v>
      </c>
      <c r="F340" s="95">
        <f>VLOOKUP($C340,'2024-25 School Level AAFTE'!$C$4:$J$2372,8,FALSE)</f>
        <v>316.03000000000003</v>
      </c>
      <c r="G340" s="97">
        <f>IFERROR(IF(E340= "yes",VLOOKUP(C340,Summary!$B:$I,6,0),0),0)</f>
        <v>0</v>
      </c>
      <c r="H340" s="96">
        <f t="shared" si="71"/>
        <v>316.03000000000003</v>
      </c>
      <c r="I340" s="154">
        <f>VLOOKUP($A340,'2025-26 Salary &amp; Benefits'!$A:$I,3,FALSE)</f>
        <v>1</v>
      </c>
      <c r="J340" s="154">
        <f>VLOOKUP($A340,'2025-26 Salary &amp; Benefits'!$A:$I,4,FALSE)</f>
        <v>1</v>
      </c>
      <c r="K340" s="141">
        <f t="shared" si="72"/>
        <v>316.03000000000003</v>
      </c>
      <c r="L340" s="140">
        <f t="shared" si="73"/>
        <v>0.92700000000000005</v>
      </c>
      <c r="M340" s="142">
        <f>'2025-26 Salary &amp; Benefits'!$E$6</f>
        <v>78209</v>
      </c>
      <c r="N340" s="142">
        <f>'2025-26 Salary &amp; Benefits'!$F$6</f>
        <v>80164</v>
      </c>
      <c r="O340" s="9">
        <f t="shared" si="74"/>
        <v>72499.740000000005</v>
      </c>
      <c r="P340" s="9">
        <f t="shared" si="75"/>
        <v>1812.2899999999936</v>
      </c>
      <c r="Q340" s="9">
        <f>'2025-26 Salary &amp; Benefits'!G$6</f>
        <v>15997.68</v>
      </c>
      <c r="R340" s="143">
        <f>'2025-26 Salary &amp; Benefits'!H$6</f>
        <v>0.16020000000000001</v>
      </c>
      <c r="S340" s="143">
        <f>'2025-26 Salary &amp; Benefits'!I$6</f>
        <v>0.15390000000000001</v>
      </c>
      <c r="T340" s="9">
        <f t="shared" si="76"/>
        <v>26723.22</v>
      </c>
      <c r="U340" s="9">
        <f t="shared" si="77"/>
        <v>1238.53</v>
      </c>
      <c r="V340" s="9">
        <f t="shared" si="78"/>
        <v>190.61</v>
      </c>
      <c r="W340" s="9">
        <f t="shared" si="79"/>
        <v>1429.1399999999999</v>
      </c>
      <c r="X340" s="22">
        <f t="shared" si="80"/>
        <v>102464.39</v>
      </c>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row>
    <row r="341" spans="1:159" s="21" customFormat="1">
      <c r="A341" s="77" t="s">
        <v>2396</v>
      </c>
      <c r="B341" s="87" t="s">
        <v>2603</v>
      </c>
      <c r="C341" s="88">
        <v>2664</v>
      </c>
      <c r="D341" s="87" t="s">
        <v>1833</v>
      </c>
      <c r="E341" s="107" t="str">
        <f>VLOOKUP($C341,'2024-25 School Level AAFTE'!$C$4:$L$2372,9,FALSE)</f>
        <v>Yes</v>
      </c>
      <c r="F341" s="95">
        <f>VLOOKUP($C341,'2024-25 School Level AAFTE'!$C$4:$J$2372,8,FALSE)</f>
        <v>325.39</v>
      </c>
      <c r="G341" s="97">
        <f>IFERROR(IF(E341= "yes",VLOOKUP(C341,Summary!$B:$I,6,0),0),0)</f>
        <v>0</v>
      </c>
      <c r="H341" s="96">
        <f t="shared" si="71"/>
        <v>325.39</v>
      </c>
      <c r="I341" s="154">
        <f>VLOOKUP($A341,'2025-26 Salary &amp; Benefits'!$A:$I,3,FALSE)</f>
        <v>1</v>
      </c>
      <c r="J341" s="154">
        <f>VLOOKUP($A341,'2025-26 Salary &amp; Benefits'!$A:$I,4,FALSE)</f>
        <v>1</v>
      </c>
      <c r="K341" s="141">
        <f t="shared" si="72"/>
        <v>325.39</v>
      </c>
      <c r="L341" s="140">
        <f t="shared" si="73"/>
        <v>0.95399999999999996</v>
      </c>
      <c r="M341" s="142">
        <f>'2025-26 Salary &amp; Benefits'!$E$6</f>
        <v>78209</v>
      </c>
      <c r="N341" s="142">
        <f>'2025-26 Salary &amp; Benefits'!$F$6</f>
        <v>80164</v>
      </c>
      <c r="O341" s="9">
        <f t="shared" si="74"/>
        <v>74611.39</v>
      </c>
      <c r="P341" s="9">
        <f t="shared" si="75"/>
        <v>1865.070000000007</v>
      </c>
      <c r="Q341" s="9">
        <f>'2025-26 Salary &amp; Benefits'!G$6</f>
        <v>15997.68</v>
      </c>
      <c r="R341" s="143">
        <f>'2025-26 Salary &amp; Benefits'!H$6</f>
        <v>0.16020000000000001</v>
      </c>
      <c r="S341" s="143">
        <f>'2025-26 Salary &amp; Benefits'!I$6</f>
        <v>0.15390000000000001</v>
      </c>
      <c r="T341" s="9">
        <f t="shared" si="76"/>
        <v>27501.57</v>
      </c>
      <c r="U341" s="9">
        <f t="shared" si="77"/>
        <v>1274.6099999999999</v>
      </c>
      <c r="V341" s="9">
        <f t="shared" si="78"/>
        <v>196.16</v>
      </c>
      <c r="W341" s="9">
        <f t="shared" si="79"/>
        <v>1470.77</v>
      </c>
      <c r="X341" s="22">
        <f t="shared" si="80"/>
        <v>105448.8</v>
      </c>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row>
    <row r="342" spans="1:159" s="21" customFormat="1">
      <c r="A342" s="77" t="s">
        <v>2396</v>
      </c>
      <c r="B342" s="87" t="s">
        <v>2603</v>
      </c>
      <c r="C342" s="88">
        <v>5523</v>
      </c>
      <c r="D342" s="87" t="s">
        <v>2894</v>
      </c>
      <c r="E342" s="107" t="str">
        <f>VLOOKUP($C342,'2024-25 School Level AAFTE'!$C$4:$L$2372,9,FALSE)</f>
        <v>Yes</v>
      </c>
      <c r="F342" s="95">
        <f>VLOOKUP($C342,'2024-25 School Level AAFTE'!$C$4:$J$2372,8,FALSE)</f>
        <v>25.45</v>
      </c>
      <c r="G342" s="97">
        <f>IFERROR(IF(E342= "yes",VLOOKUP(C342,Summary!$B:$I,6,0),0),0)</f>
        <v>0</v>
      </c>
      <c r="H342" s="96">
        <f t="shared" si="71"/>
        <v>25.45</v>
      </c>
      <c r="I342" s="154">
        <f>VLOOKUP($A342,'2025-26 Salary &amp; Benefits'!$A:$I,3,FALSE)</f>
        <v>1</v>
      </c>
      <c r="J342" s="154">
        <f>VLOOKUP($A342,'2025-26 Salary &amp; Benefits'!$A:$I,4,FALSE)</f>
        <v>1</v>
      </c>
      <c r="K342" s="141">
        <f t="shared" si="72"/>
        <v>25.45</v>
      </c>
      <c r="L342" s="140">
        <f t="shared" si="73"/>
        <v>7.4999999999999997E-2</v>
      </c>
      <c r="M342" s="142">
        <f>'2025-26 Salary &amp; Benefits'!$E$6</f>
        <v>78209</v>
      </c>
      <c r="N342" s="142">
        <f>'2025-26 Salary &amp; Benefits'!$F$6</f>
        <v>80164</v>
      </c>
      <c r="O342" s="9">
        <f t="shared" si="74"/>
        <v>5865.68</v>
      </c>
      <c r="P342" s="9">
        <f t="shared" si="75"/>
        <v>146.61999999999989</v>
      </c>
      <c r="Q342" s="9">
        <f>'2025-26 Salary &amp; Benefits'!G$6</f>
        <v>15997.68</v>
      </c>
      <c r="R342" s="143">
        <f>'2025-26 Salary &amp; Benefits'!H$6</f>
        <v>0.16020000000000001</v>
      </c>
      <c r="S342" s="143">
        <f>'2025-26 Salary &amp; Benefits'!I$6</f>
        <v>0.15390000000000001</v>
      </c>
      <c r="T342" s="9">
        <f t="shared" si="76"/>
        <v>2162.0700000000002</v>
      </c>
      <c r="U342" s="9">
        <f t="shared" si="77"/>
        <v>100.21</v>
      </c>
      <c r="V342" s="9">
        <f t="shared" si="78"/>
        <v>15.42</v>
      </c>
      <c r="W342" s="9">
        <f t="shared" si="79"/>
        <v>115.63</v>
      </c>
      <c r="X342" s="22">
        <f t="shared" si="80"/>
        <v>8290</v>
      </c>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row>
    <row r="343" spans="1:159" s="21" customFormat="1">
      <c r="A343" s="77" t="s">
        <v>2556</v>
      </c>
      <c r="B343" s="87" t="s">
        <v>2557</v>
      </c>
      <c r="C343" s="88">
        <v>5549</v>
      </c>
      <c r="D343" s="87" t="s">
        <v>1289</v>
      </c>
      <c r="E343" s="107" t="str">
        <f>VLOOKUP($C343,'2024-25 School Level AAFTE'!$C$4:$L$2372,9,FALSE)</f>
        <v>Yes</v>
      </c>
      <c r="F343" s="95">
        <f>VLOOKUP($C343,'2024-25 School Level AAFTE'!$C$4:$J$2372,8,FALSE)</f>
        <v>644.05000000000007</v>
      </c>
      <c r="G343" s="97">
        <f>IFERROR(IF(E343= "yes",VLOOKUP(C343,Summary!$B:$I,6,0),0),0)</f>
        <v>0</v>
      </c>
      <c r="H343" s="96">
        <f t="shared" si="71"/>
        <v>644.05000000000007</v>
      </c>
      <c r="I343" s="154">
        <f>VLOOKUP($A343,'2025-26 Salary &amp; Benefits'!$A:$I,3,FALSE)</f>
        <v>1.1200000000000001</v>
      </c>
      <c r="J343" s="154">
        <f>VLOOKUP($A343,'2025-26 Salary &amp; Benefits'!$A:$I,4,FALSE)</f>
        <v>1.1200000000000001</v>
      </c>
      <c r="K343" s="141">
        <f t="shared" si="72"/>
        <v>644.05000000000007</v>
      </c>
      <c r="L343" s="140">
        <f t="shared" si="73"/>
        <v>1.889</v>
      </c>
      <c r="M343" s="142">
        <f>'2025-26 Salary &amp; Benefits'!$E$6</f>
        <v>78209</v>
      </c>
      <c r="N343" s="142">
        <f>'2025-26 Salary &amp; Benefits'!$F$6</f>
        <v>80164</v>
      </c>
      <c r="O343" s="9">
        <f t="shared" si="74"/>
        <v>165465.22</v>
      </c>
      <c r="P343" s="9">
        <f t="shared" si="75"/>
        <v>4136.1499999999942</v>
      </c>
      <c r="Q343" s="9">
        <f>'2025-26 Salary &amp; Benefits'!G$6</f>
        <v>15997.68</v>
      </c>
      <c r="R343" s="143">
        <f>'2025-26 Salary &amp; Benefits'!H$6</f>
        <v>0.16020000000000001</v>
      </c>
      <c r="S343" s="143">
        <f>'2025-26 Salary &amp; Benefits'!I$6</f>
        <v>0.15390000000000001</v>
      </c>
      <c r="T343" s="9">
        <f t="shared" si="76"/>
        <v>57363.7</v>
      </c>
      <c r="U343" s="9">
        <f t="shared" si="77"/>
        <v>2826.69</v>
      </c>
      <c r="V343" s="9">
        <f t="shared" si="78"/>
        <v>435.03</v>
      </c>
      <c r="W343" s="9">
        <f t="shared" si="79"/>
        <v>3261.7200000000003</v>
      </c>
      <c r="X343" s="22">
        <f t="shared" si="80"/>
        <v>230226.78999999998</v>
      </c>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row>
    <row r="344" spans="1:159" s="21" customFormat="1">
      <c r="A344" s="77" t="s">
        <v>2243</v>
      </c>
      <c r="B344" s="87" t="s">
        <v>2604</v>
      </c>
      <c r="C344" s="88">
        <v>1724</v>
      </c>
      <c r="D344" s="87" t="s">
        <v>529</v>
      </c>
      <c r="E344" s="107" t="str">
        <f>VLOOKUP($C344,'2024-25 School Level AAFTE'!$C$4:$L$2372,9,FALSE)</f>
        <v>Yes</v>
      </c>
      <c r="F344" s="95">
        <f>VLOOKUP($C344,'2024-25 School Level AAFTE'!$C$4:$J$2372,8,FALSE)</f>
        <v>49.35</v>
      </c>
      <c r="G344" s="97">
        <f>IFERROR(IF(E344= "yes",VLOOKUP(C344,Summary!$B:$I,6,0),0),0)</f>
        <v>0</v>
      </c>
      <c r="H344" s="96">
        <f t="shared" si="71"/>
        <v>49.35</v>
      </c>
      <c r="I344" s="154">
        <f>VLOOKUP($A344,'2025-26 Salary &amp; Benefits'!$A:$I,3,FALSE)</f>
        <v>1.1200000000000001</v>
      </c>
      <c r="J344" s="154">
        <f>VLOOKUP($A344,'2025-26 Salary &amp; Benefits'!$A:$I,4,FALSE)</f>
        <v>1.1200000000000001</v>
      </c>
      <c r="K344" s="141">
        <f t="shared" si="72"/>
        <v>49.35</v>
      </c>
      <c r="L344" s="140">
        <f t="shared" si="73"/>
        <v>0.14499999999999999</v>
      </c>
      <c r="M344" s="142">
        <f>'2025-26 Salary &amp; Benefits'!$E$6</f>
        <v>78209</v>
      </c>
      <c r="N344" s="142">
        <f>'2025-26 Salary &amp; Benefits'!$F$6</f>
        <v>80164</v>
      </c>
      <c r="O344" s="9">
        <f t="shared" si="74"/>
        <v>12701.14</v>
      </c>
      <c r="P344" s="9">
        <f t="shared" si="75"/>
        <v>317.48999999999978</v>
      </c>
      <c r="Q344" s="9">
        <f>'2025-26 Salary &amp; Benefits'!G$6</f>
        <v>15997.68</v>
      </c>
      <c r="R344" s="143">
        <f>'2025-26 Salary &amp; Benefits'!H$6</f>
        <v>0.16020000000000001</v>
      </c>
      <c r="S344" s="143">
        <f>'2025-26 Salary &amp; Benefits'!I$6</f>
        <v>0.15390000000000001</v>
      </c>
      <c r="T344" s="9">
        <f t="shared" si="76"/>
        <v>4403.25</v>
      </c>
      <c r="U344" s="9">
        <f t="shared" si="77"/>
        <v>216.98</v>
      </c>
      <c r="V344" s="9">
        <f t="shared" si="78"/>
        <v>33.39</v>
      </c>
      <c r="W344" s="9">
        <f t="shared" si="79"/>
        <v>250.37</v>
      </c>
      <c r="X344" s="22">
        <f t="shared" si="80"/>
        <v>17672.249999999996</v>
      </c>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row>
    <row r="345" spans="1:159" s="21" customFormat="1">
      <c r="A345" s="77" t="s">
        <v>2243</v>
      </c>
      <c r="B345" s="87" t="s">
        <v>2604</v>
      </c>
      <c r="C345" s="88">
        <v>2697</v>
      </c>
      <c r="D345" s="87" t="s">
        <v>530</v>
      </c>
      <c r="E345" s="107" t="str">
        <f>VLOOKUP($C345,'2024-25 School Level AAFTE'!$C$4:$L$2372,9,FALSE)</f>
        <v>Yes</v>
      </c>
      <c r="F345" s="95">
        <f>VLOOKUP($C345,'2024-25 School Level AAFTE'!$C$4:$J$2372,8,FALSE)</f>
        <v>252.56</v>
      </c>
      <c r="G345" s="97">
        <f>IFERROR(IF(E345= "yes",VLOOKUP(C345,Summary!$B:$I,6,0),0),0)</f>
        <v>0</v>
      </c>
      <c r="H345" s="96">
        <f t="shared" si="71"/>
        <v>252.56</v>
      </c>
      <c r="I345" s="154">
        <f>VLOOKUP($A345,'2025-26 Salary &amp; Benefits'!$A:$I,3,FALSE)</f>
        <v>1.1200000000000001</v>
      </c>
      <c r="J345" s="154">
        <f>VLOOKUP($A345,'2025-26 Salary &amp; Benefits'!$A:$I,4,FALSE)</f>
        <v>1.1200000000000001</v>
      </c>
      <c r="K345" s="141">
        <f t="shared" si="72"/>
        <v>252.56</v>
      </c>
      <c r="L345" s="140">
        <f t="shared" si="73"/>
        <v>0.74099999999999999</v>
      </c>
      <c r="M345" s="142">
        <f>'2025-26 Salary &amp; Benefits'!$E$6</f>
        <v>78209</v>
      </c>
      <c r="N345" s="142">
        <f>'2025-26 Salary &amp; Benefits'!$F$6</f>
        <v>80164</v>
      </c>
      <c r="O345" s="9">
        <f t="shared" si="74"/>
        <v>64907.21</v>
      </c>
      <c r="P345" s="9">
        <f t="shared" si="75"/>
        <v>1622.5000000000073</v>
      </c>
      <c r="Q345" s="9">
        <f>'2025-26 Salary &amp; Benefits'!G$6</f>
        <v>15997.68</v>
      </c>
      <c r="R345" s="143">
        <f>'2025-26 Salary &amp; Benefits'!H$6</f>
        <v>0.16020000000000001</v>
      </c>
      <c r="S345" s="143">
        <f>'2025-26 Salary &amp; Benefits'!I$6</f>
        <v>0.15390000000000001</v>
      </c>
      <c r="T345" s="9">
        <f t="shared" si="76"/>
        <v>22502.12</v>
      </c>
      <c r="U345" s="9">
        <f t="shared" si="77"/>
        <v>1108.83</v>
      </c>
      <c r="V345" s="9">
        <f t="shared" si="78"/>
        <v>170.65</v>
      </c>
      <c r="W345" s="9">
        <f t="shared" si="79"/>
        <v>1279.48</v>
      </c>
      <c r="X345" s="22">
        <f t="shared" si="80"/>
        <v>90311.310000000012</v>
      </c>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row>
    <row r="346" spans="1:159" s="21" customFormat="1">
      <c r="A346" s="77" t="s">
        <v>2243</v>
      </c>
      <c r="B346" s="87" t="s">
        <v>2604</v>
      </c>
      <c r="C346" s="88">
        <v>3275</v>
      </c>
      <c r="D346" s="87" t="s">
        <v>2959</v>
      </c>
      <c r="E346" s="107" t="str">
        <f>VLOOKUP($C346,'2024-25 School Level AAFTE'!$C$4:$L$2372,9,FALSE)</f>
        <v>Yes</v>
      </c>
      <c r="F346" s="95">
        <f>VLOOKUP($C346,'2024-25 School Level AAFTE'!$C$4:$J$2372,8,FALSE)</f>
        <v>244.77</v>
      </c>
      <c r="G346" s="97">
        <f>IFERROR(IF(E346= "yes",VLOOKUP(C346,Summary!$B:$I,6,0),0),0)</f>
        <v>0</v>
      </c>
      <c r="H346" s="96">
        <f t="shared" si="71"/>
        <v>244.77</v>
      </c>
      <c r="I346" s="154">
        <f>VLOOKUP($A346,'2025-26 Salary &amp; Benefits'!$A:$I,3,FALSE)</f>
        <v>1.1200000000000001</v>
      </c>
      <c r="J346" s="154">
        <f>VLOOKUP($A346,'2025-26 Salary &amp; Benefits'!$A:$I,4,FALSE)</f>
        <v>1.1200000000000001</v>
      </c>
      <c r="K346" s="141">
        <f t="shared" si="72"/>
        <v>244.77</v>
      </c>
      <c r="L346" s="140">
        <f t="shared" si="73"/>
        <v>0.71799999999999997</v>
      </c>
      <c r="M346" s="142">
        <f>'2025-26 Salary &amp; Benefits'!$E$6</f>
        <v>78209</v>
      </c>
      <c r="N346" s="142">
        <f>'2025-26 Salary &amp; Benefits'!$F$6</f>
        <v>80164</v>
      </c>
      <c r="O346" s="9">
        <f t="shared" si="74"/>
        <v>62892.55</v>
      </c>
      <c r="P346" s="9">
        <f t="shared" si="75"/>
        <v>1572.1299999999974</v>
      </c>
      <c r="Q346" s="9">
        <f>'2025-26 Salary &amp; Benefits'!G$6</f>
        <v>15997.68</v>
      </c>
      <c r="R346" s="143">
        <f>'2025-26 Salary &amp; Benefits'!H$6</f>
        <v>0.16020000000000001</v>
      </c>
      <c r="S346" s="143">
        <f>'2025-26 Salary &amp; Benefits'!I$6</f>
        <v>0.15390000000000001</v>
      </c>
      <c r="T346" s="9">
        <f t="shared" si="76"/>
        <v>21803.67</v>
      </c>
      <c r="U346" s="9">
        <f t="shared" si="77"/>
        <v>1074.4100000000001</v>
      </c>
      <c r="V346" s="9">
        <f t="shared" si="78"/>
        <v>165.35</v>
      </c>
      <c r="W346" s="9">
        <f t="shared" si="79"/>
        <v>1239.76</v>
      </c>
      <c r="X346" s="22">
        <f t="shared" si="80"/>
        <v>87508.11</v>
      </c>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row>
    <row r="347" spans="1:159" s="21" customFormat="1">
      <c r="A347" s="77" t="s">
        <v>2243</v>
      </c>
      <c r="B347" s="87" t="s">
        <v>2604</v>
      </c>
      <c r="C347" s="88">
        <v>4552</v>
      </c>
      <c r="D347" s="87" t="s">
        <v>531</v>
      </c>
      <c r="E347" s="107" t="str">
        <f>VLOOKUP($C347,'2024-25 School Level AAFTE'!$C$4:$L$2372,9,FALSE)</f>
        <v>Yes</v>
      </c>
      <c r="F347" s="95">
        <f>VLOOKUP($C347,'2024-25 School Level AAFTE'!$C$4:$J$2372,8,FALSE)</f>
        <v>130.56</v>
      </c>
      <c r="G347" s="97">
        <f>IFERROR(IF(E347= "yes",VLOOKUP(C347,Summary!$B:$I,6,0),0),0)</f>
        <v>0</v>
      </c>
      <c r="H347" s="96">
        <f t="shared" si="71"/>
        <v>130.56</v>
      </c>
      <c r="I347" s="154">
        <f>VLOOKUP($A347,'2025-26 Salary &amp; Benefits'!$A:$I,3,FALSE)</f>
        <v>1.1200000000000001</v>
      </c>
      <c r="J347" s="154">
        <f>VLOOKUP($A347,'2025-26 Salary &amp; Benefits'!$A:$I,4,FALSE)</f>
        <v>1.1200000000000001</v>
      </c>
      <c r="K347" s="141">
        <f t="shared" si="72"/>
        <v>130.56</v>
      </c>
      <c r="L347" s="140">
        <f t="shared" si="73"/>
        <v>0.38300000000000001</v>
      </c>
      <c r="M347" s="142">
        <f>'2025-26 Salary &amp; Benefits'!$E$6</f>
        <v>78209</v>
      </c>
      <c r="N347" s="142">
        <f>'2025-26 Salary &amp; Benefits'!$F$6</f>
        <v>80164</v>
      </c>
      <c r="O347" s="9">
        <f t="shared" si="74"/>
        <v>33548.53</v>
      </c>
      <c r="P347" s="9">
        <f t="shared" si="75"/>
        <v>838.62000000000262</v>
      </c>
      <c r="Q347" s="9">
        <f>'2025-26 Salary &amp; Benefits'!G$6</f>
        <v>15997.68</v>
      </c>
      <c r="R347" s="143">
        <f>'2025-26 Salary &amp; Benefits'!H$6</f>
        <v>0.16020000000000001</v>
      </c>
      <c r="S347" s="143">
        <f>'2025-26 Salary &amp; Benefits'!I$6</f>
        <v>0.15390000000000001</v>
      </c>
      <c r="T347" s="9">
        <f t="shared" si="76"/>
        <v>11630.65</v>
      </c>
      <c r="U347" s="9">
        <f t="shared" si="77"/>
        <v>573.12</v>
      </c>
      <c r="V347" s="9">
        <f t="shared" si="78"/>
        <v>88.2</v>
      </c>
      <c r="W347" s="9">
        <f t="shared" si="79"/>
        <v>661.32</v>
      </c>
      <c r="X347" s="22">
        <f t="shared" si="80"/>
        <v>46679.12</v>
      </c>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row>
    <row r="348" spans="1:159" s="21" customFormat="1">
      <c r="A348" s="77" t="s">
        <v>2160</v>
      </c>
      <c r="B348" s="87" t="s">
        <v>2605</v>
      </c>
      <c r="C348" s="88">
        <v>1617</v>
      </c>
      <c r="D348" s="87" t="s">
        <v>21</v>
      </c>
      <c r="E348" s="107" t="str">
        <f>VLOOKUP($C348,'2024-25 School Level AAFTE'!$C$4:$L$2372,9,FALSE)</f>
        <v>Yes</v>
      </c>
      <c r="F348" s="95">
        <f>VLOOKUP($C348,'2024-25 School Level AAFTE'!$C$4:$J$2372,8,FALSE)</f>
        <v>81.67</v>
      </c>
      <c r="G348" s="97">
        <f>IFERROR(IF(E348= "yes",VLOOKUP(C348,Summary!$B:$I,6,0),0),0)</f>
        <v>0</v>
      </c>
      <c r="H348" s="96">
        <f t="shared" si="71"/>
        <v>81.67</v>
      </c>
      <c r="I348" s="154">
        <f>VLOOKUP($A348,'2025-26 Salary &amp; Benefits'!$A:$I,3,FALSE)</f>
        <v>1</v>
      </c>
      <c r="J348" s="154">
        <f>VLOOKUP($A348,'2025-26 Salary &amp; Benefits'!$A:$I,4,FALSE)</f>
        <v>1</v>
      </c>
      <c r="K348" s="141">
        <f t="shared" si="72"/>
        <v>81.67</v>
      </c>
      <c r="L348" s="140">
        <f t="shared" si="73"/>
        <v>0.24</v>
      </c>
      <c r="M348" s="142">
        <f>'2025-26 Salary &amp; Benefits'!$E$6</f>
        <v>78209</v>
      </c>
      <c r="N348" s="142">
        <f>'2025-26 Salary &amp; Benefits'!$F$6</f>
        <v>80164</v>
      </c>
      <c r="O348" s="9">
        <f t="shared" si="74"/>
        <v>18770.16</v>
      </c>
      <c r="P348" s="9">
        <f t="shared" si="75"/>
        <v>469.20000000000073</v>
      </c>
      <c r="Q348" s="9">
        <f>'2025-26 Salary &amp; Benefits'!G$6</f>
        <v>15997.68</v>
      </c>
      <c r="R348" s="143">
        <f>'2025-26 Salary &amp; Benefits'!H$6</f>
        <v>0.16020000000000001</v>
      </c>
      <c r="S348" s="143">
        <f>'2025-26 Salary &amp; Benefits'!I$6</f>
        <v>0.15390000000000001</v>
      </c>
      <c r="T348" s="9">
        <f t="shared" si="76"/>
        <v>6918.63</v>
      </c>
      <c r="U348" s="9">
        <f t="shared" si="77"/>
        <v>320.66000000000003</v>
      </c>
      <c r="V348" s="9">
        <f t="shared" si="78"/>
        <v>49.35</v>
      </c>
      <c r="W348" s="9">
        <f t="shared" si="79"/>
        <v>370.01000000000005</v>
      </c>
      <c r="X348" s="22">
        <f t="shared" si="80"/>
        <v>26528</v>
      </c>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row>
    <row r="349" spans="1:159" s="21" customFormat="1">
      <c r="A349" s="77" t="s">
        <v>2160</v>
      </c>
      <c r="B349" s="87" t="s">
        <v>2605</v>
      </c>
      <c r="C349" s="88">
        <v>2299</v>
      </c>
      <c r="D349" s="87" t="s">
        <v>22</v>
      </c>
      <c r="E349" s="107" t="str">
        <f>VLOOKUP($C349,'2024-25 School Level AAFTE'!$C$4:$L$2372,9,FALSE)</f>
        <v>No</v>
      </c>
      <c r="F349" s="95">
        <f>VLOOKUP($C349,'2024-25 School Level AAFTE'!$C$4:$J$2372,8,FALSE)</f>
        <v>647.24</v>
      </c>
      <c r="G349" s="97">
        <f>IFERROR(IF(E349= "yes",VLOOKUP(C349,Summary!$B:$I,6,0),0),0)</f>
        <v>0</v>
      </c>
      <c r="H349" s="96">
        <f t="shared" si="71"/>
        <v>0</v>
      </c>
      <c r="I349" s="154">
        <f>VLOOKUP($A349,'2025-26 Salary &amp; Benefits'!$A:$I,3,FALSE)</f>
        <v>1</v>
      </c>
      <c r="J349" s="154">
        <f>VLOOKUP($A349,'2025-26 Salary &amp; Benefits'!$A:$I,4,FALSE)</f>
        <v>1</v>
      </c>
      <c r="K349" s="141">
        <f t="shared" si="72"/>
        <v>0</v>
      </c>
      <c r="L349" s="140">
        <f t="shared" si="73"/>
        <v>0</v>
      </c>
      <c r="M349" s="142">
        <f>'2025-26 Salary &amp; Benefits'!$E$6</f>
        <v>78209</v>
      </c>
      <c r="N349" s="142">
        <f>'2025-26 Salary &amp; Benefits'!$F$6</f>
        <v>80164</v>
      </c>
      <c r="O349" s="9">
        <f t="shared" si="74"/>
        <v>0</v>
      </c>
      <c r="P349" s="9">
        <f t="shared" si="75"/>
        <v>0</v>
      </c>
      <c r="Q349" s="9">
        <f>'2025-26 Salary &amp; Benefits'!G$6</f>
        <v>15997.68</v>
      </c>
      <c r="R349" s="143">
        <f>'2025-26 Salary &amp; Benefits'!H$6</f>
        <v>0.16020000000000001</v>
      </c>
      <c r="S349" s="143">
        <f>'2025-26 Salary &amp; Benefits'!I$6</f>
        <v>0.15390000000000001</v>
      </c>
      <c r="T349" s="9">
        <f t="shared" si="76"/>
        <v>0</v>
      </c>
      <c r="U349" s="9">
        <f t="shared" si="77"/>
        <v>0</v>
      </c>
      <c r="V349" s="9">
        <f t="shared" si="78"/>
        <v>0</v>
      </c>
      <c r="W349" s="9">
        <f t="shared" si="79"/>
        <v>0</v>
      </c>
      <c r="X349" s="22">
        <f t="shared" si="80"/>
        <v>0</v>
      </c>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row>
    <row r="350" spans="1:159" s="21" customFormat="1">
      <c r="A350" s="77" t="s">
        <v>2160</v>
      </c>
      <c r="B350" s="87" t="s">
        <v>2605</v>
      </c>
      <c r="C350" s="88">
        <v>2501</v>
      </c>
      <c r="D350" s="87" t="s">
        <v>23</v>
      </c>
      <c r="E350" s="107" t="str">
        <f>VLOOKUP($C350,'2024-25 School Level AAFTE'!$C$4:$L$2372,9,FALSE)</f>
        <v>Yes</v>
      </c>
      <c r="F350" s="95">
        <f>VLOOKUP($C350,'2024-25 School Level AAFTE'!$C$4:$J$2372,8,FALSE)</f>
        <v>344.67</v>
      </c>
      <c r="G350" s="97">
        <f>IFERROR(IF(E350= "yes",VLOOKUP(C350,Summary!$B:$I,6,0),0),0)</f>
        <v>0</v>
      </c>
      <c r="H350" s="96">
        <f t="shared" ref="H350:H413" si="81">IF(E350= "yes", F350,0)</f>
        <v>344.67</v>
      </c>
      <c r="I350" s="154">
        <f>VLOOKUP($A350,'2025-26 Salary &amp; Benefits'!$A:$I,3,FALSE)</f>
        <v>1</v>
      </c>
      <c r="J350" s="154">
        <f>VLOOKUP($A350,'2025-26 Salary &amp; Benefits'!$A:$I,4,FALSE)</f>
        <v>1</v>
      </c>
      <c r="K350" s="141">
        <f t="shared" ref="K350:K413" si="82">IF(G350&gt;0,G350,H350)</f>
        <v>344.67</v>
      </c>
      <c r="L350" s="140">
        <f t="shared" ref="L350:L413" si="83">ROUND((($K350*1.1*36)/15)/900,3)</f>
        <v>1.0109999999999999</v>
      </c>
      <c r="M350" s="142">
        <f>'2025-26 Salary &amp; Benefits'!$E$6</f>
        <v>78209</v>
      </c>
      <c r="N350" s="142">
        <f>'2025-26 Salary &amp; Benefits'!$F$6</f>
        <v>80164</v>
      </c>
      <c r="O350" s="9">
        <f t="shared" ref="O350:O413" si="84">ROUND($I350*$M350*$L350,2)</f>
        <v>79069.3</v>
      </c>
      <c r="P350" s="9">
        <f t="shared" ref="P350:P413" si="85">ROUND($J350*$N350*$L350,2)-O350</f>
        <v>1976.5</v>
      </c>
      <c r="Q350" s="9">
        <f>'2025-26 Salary &amp; Benefits'!G$6</f>
        <v>15997.68</v>
      </c>
      <c r="R350" s="143">
        <f>'2025-26 Salary &amp; Benefits'!H$6</f>
        <v>0.16020000000000001</v>
      </c>
      <c r="S350" s="143">
        <f>'2025-26 Salary &amp; Benefits'!I$6</f>
        <v>0.15390000000000001</v>
      </c>
      <c r="T350" s="9">
        <f t="shared" ref="T350:T413" si="86">ROUND(O350*R350+P350*S350+L350*Q350,2)</f>
        <v>29144.74</v>
      </c>
      <c r="U350" s="9">
        <f t="shared" ref="U350:U413" si="87">ROUND((($N350*$J350*$L350)/180)*3,2)</f>
        <v>1350.76</v>
      </c>
      <c r="V350" s="9">
        <f t="shared" ref="V350:V413" si="88">ROUND(U350*S350,2)</f>
        <v>207.88</v>
      </c>
      <c r="W350" s="9">
        <f t="shared" ref="W350:W413" si="89">SUM(U350:V350)</f>
        <v>1558.6399999999999</v>
      </c>
      <c r="X350" s="22">
        <f t="shared" ref="X350:X413" si="90">SUM(T350,O350:P350,W350)</f>
        <v>111749.18000000001</v>
      </c>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row>
    <row r="351" spans="1:159" s="21" customFormat="1">
      <c r="A351" s="77" t="s">
        <v>2160</v>
      </c>
      <c r="B351" s="87" t="s">
        <v>2605</v>
      </c>
      <c r="C351" s="88">
        <v>2823</v>
      </c>
      <c r="D351" s="87" t="s">
        <v>24</v>
      </c>
      <c r="E351" s="107" t="str">
        <f>VLOOKUP($C351,'2024-25 School Level AAFTE'!$C$4:$L$2372,9,FALSE)</f>
        <v>Yes</v>
      </c>
      <c r="F351" s="95">
        <f>VLOOKUP($C351,'2024-25 School Level AAFTE'!$C$4:$J$2372,8,FALSE)</f>
        <v>320.3</v>
      </c>
      <c r="G351" s="97">
        <f>IFERROR(IF(E351= "yes",VLOOKUP(C351,Summary!$B:$I,6,0),0),0)</f>
        <v>0</v>
      </c>
      <c r="H351" s="96">
        <f t="shared" si="81"/>
        <v>320.3</v>
      </c>
      <c r="I351" s="154">
        <f>VLOOKUP($A351,'2025-26 Salary &amp; Benefits'!$A:$I,3,FALSE)</f>
        <v>1</v>
      </c>
      <c r="J351" s="154">
        <f>VLOOKUP($A351,'2025-26 Salary &amp; Benefits'!$A:$I,4,FALSE)</f>
        <v>1</v>
      </c>
      <c r="K351" s="141">
        <f t="shared" si="82"/>
        <v>320.3</v>
      </c>
      <c r="L351" s="140">
        <f t="shared" si="83"/>
        <v>0.94</v>
      </c>
      <c r="M351" s="142">
        <f>'2025-26 Salary &amp; Benefits'!$E$6</f>
        <v>78209</v>
      </c>
      <c r="N351" s="142">
        <f>'2025-26 Salary &amp; Benefits'!$F$6</f>
        <v>80164</v>
      </c>
      <c r="O351" s="9">
        <f t="shared" si="84"/>
        <v>73516.460000000006</v>
      </c>
      <c r="P351" s="9">
        <f t="shared" si="85"/>
        <v>1837.6999999999971</v>
      </c>
      <c r="Q351" s="9">
        <f>'2025-26 Salary &amp; Benefits'!G$6</f>
        <v>15997.68</v>
      </c>
      <c r="R351" s="143">
        <f>'2025-26 Salary &amp; Benefits'!H$6</f>
        <v>0.16020000000000001</v>
      </c>
      <c r="S351" s="143">
        <f>'2025-26 Salary &amp; Benefits'!I$6</f>
        <v>0.15390000000000001</v>
      </c>
      <c r="T351" s="9">
        <f t="shared" si="86"/>
        <v>27097.98</v>
      </c>
      <c r="U351" s="9">
        <f t="shared" si="87"/>
        <v>1255.9000000000001</v>
      </c>
      <c r="V351" s="9">
        <f t="shared" si="88"/>
        <v>193.28</v>
      </c>
      <c r="W351" s="9">
        <f t="shared" si="89"/>
        <v>1449.18</v>
      </c>
      <c r="X351" s="22">
        <f t="shared" si="90"/>
        <v>103901.31999999999</v>
      </c>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row>
    <row r="352" spans="1:159" s="21" customFormat="1">
      <c r="A352" s="77" t="s">
        <v>2160</v>
      </c>
      <c r="B352" s="87" t="s">
        <v>2605</v>
      </c>
      <c r="C352" s="88">
        <v>2962</v>
      </c>
      <c r="D352" s="87" t="s">
        <v>25</v>
      </c>
      <c r="E352" s="107" t="str">
        <f>VLOOKUP($C352,'2024-25 School Level AAFTE'!$C$4:$L$2372,9,FALSE)</f>
        <v>Yes</v>
      </c>
      <c r="F352" s="95">
        <f>VLOOKUP($C352,'2024-25 School Level AAFTE'!$C$4:$J$2372,8,FALSE)</f>
        <v>248.43</v>
      </c>
      <c r="G352" s="97">
        <f>IFERROR(IF(E352= "yes",VLOOKUP(C352,Summary!$B:$I,6,0),0),0)</f>
        <v>0</v>
      </c>
      <c r="H352" s="96">
        <f t="shared" si="81"/>
        <v>248.43</v>
      </c>
      <c r="I352" s="154">
        <f>VLOOKUP($A352,'2025-26 Salary &amp; Benefits'!$A:$I,3,FALSE)</f>
        <v>1</v>
      </c>
      <c r="J352" s="154">
        <f>VLOOKUP($A352,'2025-26 Salary &amp; Benefits'!$A:$I,4,FALSE)</f>
        <v>1</v>
      </c>
      <c r="K352" s="141">
        <f t="shared" si="82"/>
        <v>248.43</v>
      </c>
      <c r="L352" s="140">
        <f t="shared" si="83"/>
        <v>0.72899999999999998</v>
      </c>
      <c r="M352" s="142">
        <f>'2025-26 Salary &amp; Benefits'!$E$6</f>
        <v>78209</v>
      </c>
      <c r="N352" s="142">
        <f>'2025-26 Salary &amp; Benefits'!$F$6</f>
        <v>80164</v>
      </c>
      <c r="O352" s="9">
        <f t="shared" si="84"/>
        <v>57014.36</v>
      </c>
      <c r="P352" s="9">
        <f t="shared" si="85"/>
        <v>1425.1999999999971</v>
      </c>
      <c r="Q352" s="9">
        <f>'2025-26 Salary &amp; Benefits'!G$6</f>
        <v>15997.68</v>
      </c>
      <c r="R352" s="143">
        <f>'2025-26 Salary &amp; Benefits'!H$6</f>
        <v>0.16020000000000001</v>
      </c>
      <c r="S352" s="143">
        <f>'2025-26 Salary &amp; Benefits'!I$6</f>
        <v>0.15390000000000001</v>
      </c>
      <c r="T352" s="9">
        <f t="shared" si="86"/>
        <v>21015.35</v>
      </c>
      <c r="U352" s="9">
        <f t="shared" si="87"/>
        <v>973.99</v>
      </c>
      <c r="V352" s="9">
        <f t="shared" si="88"/>
        <v>149.9</v>
      </c>
      <c r="W352" s="9">
        <f t="shared" si="89"/>
        <v>1123.8900000000001</v>
      </c>
      <c r="X352" s="22">
        <f t="shared" si="90"/>
        <v>80578.799999999988</v>
      </c>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row>
    <row r="353" spans="1:159" s="21" customFormat="1">
      <c r="A353" s="77" t="s">
        <v>2160</v>
      </c>
      <c r="B353" s="87" t="s">
        <v>2605</v>
      </c>
      <c r="C353" s="88">
        <v>3266</v>
      </c>
      <c r="D353" s="87" t="s">
        <v>26</v>
      </c>
      <c r="E353" s="107" t="str">
        <f>VLOOKUP($C353,'2024-25 School Level AAFTE'!$C$4:$L$2372,9,FALSE)</f>
        <v>Yes</v>
      </c>
      <c r="F353" s="95">
        <f>VLOOKUP($C353,'2024-25 School Level AAFTE'!$C$4:$J$2372,8,FALSE)</f>
        <v>284.08000000000004</v>
      </c>
      <c r="G353" s="97">
        <f>IFERROR(IF(E353= "yes",VLOOKUP(C353,Summary!$B:$I,6,0),0),0)</f>
        <v>0</v>
      </c>
      <c r="H353" s="96">
        <f t="shared" si="81"/>
        <v>284.08000000000004</v>
      </c>
      <c r="I353" s="154">
        <f>VLOOKUP($A353,'2025-26 Salary &amp; Benefits'!$A:$I,3,FALSE)</f>
        <v>1</v>
      </c>
      <c r="J353" s="154">
        <f>VLOOKUP($A353,'2025-26 Salary &amp; Benefits'!$A:$I,4,FALSE)</f>
        <v>1</v>
      </c>
      <c r="K353" s="141">
        <f t="shared" si="82"/>
        <v>284.08000000000004</v>
      </c>
      <c r="L353" s="140">
        <f t="shared" si="83"/>
        <v>0.83299999999999996</v>
      </c>
      <c r="M353" s="142">
        <f>'2025-26 Salary &amp; Benefits'!$E$6</f>
        <v>78209</v>
      </c>
      <c r="N353" s="142">
        <f>'2025-26 Salary &amp; Benefits'!$F$6</f>
        <v>80164</v>
      </c>
      <c r="O353" s="9">
        <f t="shared" si="84"/>
        <v>65148.1</v>
      </c>
      <c r="P353" s="9">
        <f t="shared" si="85"/>
        <v>1628.510000000002</v>
      </c>
      <c r="Q353" s="9">
        <f>'2025-26 Salary &amp; Benefits'!G$6</f>
        <v>15997.68</v>
      </c>
      <c r="R353" s="143">
        <f>'2025-26 Salary &amp; Benefits'!H$6</f>
        <v>0.16020000000000001</v>
      </c>
      <c r="S353" s="143">
        <f>'2025-26 Salary &amp; Benefits'!I$6</f>
        <v>0.15390000000000001</v>
      </c>
      <c r="T353" s="9">
        <f t="shared" si="86"/>
        <v>24013.42</v>
      </c>
      <c r="U353" s="9">
        <f t="shared" si="87"/>
        <v>1112.94</v>
      </c>
      <c r="V353" s="9">
        <f t="shared" si="88"/>
        <v>171.28</v>
      </c>
      <c r="W353" s="9">
        <f t="shared" si="89"/>
        <v>1284.22</v>
      </c>
      <c r="X353" s="22">
        <f t="shared" si="90"/>
        <v>92074.25</v>
      </c>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row>
    <row r="354" spans="1:159" s="21" customFormat="1">
      <c r="A354" s="77" t="s">
        <v>2160</v>
      </c>
      <c r="B354" s="87" t="s">
        <v>2605</v>
      </c>
      <c r="C354" s="88">
        <v>3616</v>
      </c>
      <c r="D354" s="87" t="s">
        <v>27</v>
      </c>
      <c r="E354" s="107" t="str">
        <f>VLOOKUP($C354,'2024-25 School Level AAFTE'!$C$4:$L$2372,9,FALSE)</f>
        <v>No</v>
      </c>
      <c r="F354" s="95">
        <f>VLOOKUP($C354,'2024-25 School Level AAFTE'!$C$4:$J$2372,8,FALSE)</f>
        <v>9.08</v>
      </c>
      <c r="G354" s="97">
        <f>IFERROR(IF(E354= "yes",VLOOKUP(C354,Summary!$B:$I,6,0),0),0)</f>
        <v>0</v>
      </c>
      <c r="H354" s="96">
        <f t="shared" si="81"/>
        <v>0</v>
      </c>
      <c r="I354" s="154">
        <f>VLOOKUP($A354,'2025-26 Salary &amp; Benefits'!$A:$I,3,FALSE)</f>
        <v>1</v>
      </c>
      <c r="J354" s="154">
        <f>VLOOKUP($A354,'2025-26 Salary &amp; Benefits'!$A:$I,4,FALSE)</f>
        <v>1</v>
      </c>
      <c r="K354" s="141">
        <f t="shared" si="82"/>
        <v>0</v>
      </c>
      <c r="L354" s="140">
        <f t="shared" si="83"/>
        <v>0</v>
      </c>
      <c r="M354" s="142">
        <f>'2025-26 Salary &amp; Benefits'!$E$6</f>
        <v>78209</v>
      </c>
      <c r="N354" s="142">
        <f>'2025-26 Salary &amp; Benefits'!$F$6</f>
        <v>80164</v>
      </c>
      <c r="O354" s="9">
        <f t="shared" si="84"/>
        <v>0</v>
      </c>
      <c r="P354" s="9">
        <f t="shared" si="85"/>
        <v>0</v>
      </c>
      <c r="Q354" s="9">
        <f>'2025-26 Salary &amp; Benefits'!G$6</f>
        <v>15997.68</v>
      </c>
      <c r="R354" s="143">
        <f>'2025-26 Salary &amp; Benefits'!H$6</f>
        <v>0.16020000000000001</v>
      </c>
      <c r="S354" s="143">
        <f>'2025-26 Salary &amp; Benefits'!I$6</f>
        <v>0.15390000000000001</v>
      </c>
      <c r="T354" s="9">
        <f t="shared" si="86"/>
        <v>0</v>
      </c>
      <c r="U354" s="9">
        <f t="shared" si="87"/>
        <v>0</v>
      </c>
      <c r="V354" s="9">
        <f t="shared" si="88"/>
        <v>0</v>
      </c>
      <c r="W354" s="9">
        <f t="shared" si="89"/>
        <v>0</v>
      </c>
      <c r="X354" s="22">
        <f t="shared" si="90"/>
        <v>0</v>
      </c>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row>
    <row r="355" spans="1:159" s="21" customFormat="1">
      <c r="A355" s="77" t="s">
        <v>2160</v>
      </c>
      <c r="B355" s="87" t="s">
        <v>2605</v>
      </c>
      <c r="C355" s="88">
        <v>4384</v>
      </c>
      <c r="D355" s="87" t="s">
        <v>28</v>
      </c>
      <c r="E355" s="107" t="str">
        <f>VLOOKUP($C355,'2024-25 School Level AAFTE'!$C$4:$L$2372,9,FALSE)</f>
        <v>No</v>
      </c>
      <c r="F355" s="95">
        <f>VLOOKUP($C355,'2024-25 School Level AAFTE'!$C$4:$J$2372,8,FALSE)</f>
        <v>355.55</v>
      </c>
      <c r="G355" s="97">
        <f>IFERROR(IF(E355= "yes",VLOOKUP(C355,Summary!$B:$I,6,0),0),0)</f>
        <v>0</v>
      </c>
      <c r="H355" s="96">
        <f t="shared" si="81"/>
        <v>0</v>
      </c>
      <c r="I355" s="154">
        <f>VLOOKUP($A355,'2025-26 Salary &amp; Benefits'!$A:$I,3,FALSE)</f>
        <v>1</v>
      </c>
      <c r="J355" s="154">
        <f>VLOOKUP($A355,'2025-26 Salary &amp; Benefits'!$A:$I,4,FALSE)</f>
        <v>1</v>
      </c>
      <c r="K355" s="141">
        <f t="shared" si="82"/>
        <v>0</v>
      </c>
      <c r="L355" s="140">
        <f t="shared" si="83"/>
        <v>0</v>
      </c>
      <c r="M355" s="142">
        <f>'2025-26 Salary &amp; Benefits'!$E$6</f>
        <v>78209</v>
      </c>
      <c r="N355" s="142">
        <f>'2025-26 Salary &amp; Benefits'!$F$6</f>
        <v>80164</v>
      </c>
      <c r="O355" s="9">
        <f t="shared" si="84"/>
        <v>0</v>
      </c>
      <c r="P355" s="9">
        <f t="shared" si="85"/>
        <v>0</v>
      </c>
      <c r="Q355" s="9">
        <f>'2025-26 Salary &amp; Benefits'!G$6</f>
        <v>15997.68</v>
      </c>
      <c r="R355" s="143">
        <f>'2025-26 Salary &amp; Benefits'!H$6</f>
        <v>0.16020000000000001</v>
      </c>
      <c r="S355" s="143">
        <f>'2025-26 Salary &amp; Benefits'!I$6</f>
        <v>0.15390000000000001</v>
      </c>
      <c r="T355" s="9">
        <f t="shared" si="86"/>
        <v>0</v>
      </c>
      <c r="U355" s="9">
        <f t="shared" si="87"/>
        <v>0</v>
      </c>
      <c r="V355" s="9">
        <f t="shared" si="88"/>
        <v>0</v>
      </c>
      <c r="W355" s="9">
        <f t="shared" si="89"/>
        <v>0</v>
      </c>
      <c r="X355" s="22">
        <f t="shared" si="90"/>
        <v>0</v>
      </c>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row>
    <row r="356" spans="1:159" s="21" customFormat="1">
      <c r="A356" s="77" t="s">
        <v>2160</v>
      </c>
      <c r="B356" s="87" t="s">
        <v>2605</v>
      </c>
      <c r="C356" s="88">
        <v>5413</v>
      </c>
      <c r="D356" s="87" t="s">
        <v>29</v>
      </c>
      <c r="E356" s="107" t="str">
        <f>VLOOKUP($C356,'2024-25 School Level AAFTE'!$C$4:$L$2372,9,FALSE)</f>
        <v>No</v>
      </c>
      <c r="F356" s="95">
        <f>VLOOKUP($C356,'2024-25 School Level AAFTE'!$C$4:$J$2372,8,FALSE)</f>
        <v>3.22</v>
      </c>
      <c r="G356" s="97">
        <f>IFERROR(IF(E356= "yes",VLOOKUP(C356,Summary!$B:$I,6,0),0),0)</f>
        <v>0</v>
      </c>
      <c r="H356" s="96">
        <f t="shared" si="81"/>
        <v>0</v>
      </c>
      <c r="I356" s="154">
        <f>VLOOKUP($A356,'2025-26 Salary &amp; Benefits'!$A:$I,3,FALSE)</f>
        <v>1</v>
      </c>
      <c r="J356" s="154">
        <f>VLOOKUP($A356,'2025-26 Salary &amp; Benefits'!$A:$I,4,FALSE)</f>
        <v>1</v>
      </c>
      <c r="K356" s="141">
        <f t="shared" si="82"/>
        <v>0</v>
      </c>
      <c r="L356" s="140">
        <f t="shared" si="83"/>
        <v>0</v>
      </c>
      <c r="M356" s="142">
        <f>'2025-26 Salary &amp; Benefits'!$E$6</f>
        <v>78209</v>
      </c>
      <c r="N356" s="142">
        <f>'2025-26 Salary &amp; Benefits'!$F$6</f>
        <v>80164</v>
      </c>
      <c r="O356" s="9">
        <f t="shared" si="84"/>
        <v>0</v>
      </c>
      <c r="P356" s="9">
        <f t="shared" si="85"/>
        <v>0</v>
      </c>
      <c r="Q356" s="9">
        <f>'2025-26 Salary &amp; Benefits'!G$6</f>
        <v>15997.68</v>
      </c>
      <c r="R356" s="143">
        <f>'2025-26 Salary &amp; Benefits'!H$6</f>
        <v>0.16020000000000001</v>
      </c>
      <c r="S356" s="143">
        <f>'2025-26 Salary &amp; Benefits'!I$6</f>
        <v>0.15390000000000001</v>
      </c>
      <c r="T356" s="9">
        <f t="shared" si="86"/>
        <v>0</v>
      </c>
      <c r="U356" s="9">
        <f t="shared" si="87"/>
        <v>0</v>
      </c>
      <c r="V356" s="9">
        <f t="shared" si="88"/>
        <v>0</v>
      </c>
      <c r="W356" s="9">
        <f t="shared" si="89"/>
        <v>0</v>
      </c>
      <c r="X356" s="22">
        <f t="shared" si="90"/>
        <v>0</v>
      </c>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row>
    <row r="357" spans="1:159" s="21" customFormat="1">
      <c r="A357" s="77" t="s">
        <v>2160</v>
      </c>
      <c r="B357" s="87" t="s">
        <v>2605</v>
      </c>
      <c r="C357" s="88">
        <v>5644</v>
      </c>
      <c r="D357" s="87" t="s">
        <v>3180</v>
      </c>
      <c r="E357" s="107" t="str">
        <f>VLOOKUP($C357,'2024-25 School Level AAFTE'!$C$4:$L$2372,9,FALSE)</f>
        <v>No</v>
      </c>
      <c r="F357" s="95">
        <f>VLOOKUP($C357,'2024-25 School Level AAFTE'!$C$4:$J$2372,8,FALSE)</f>
        <v>107.21</v>
      </c>
      <c r="G357" s="97">
        <f>IFERROR(IF(E357= "yes",VLOOKUP(C357,Summary!$B:$I,6,0),0),0)</f>
        <v>0</v>
      </c>
      <c r="H357" s="96">
        <f t="shared" si="81"/>
        <v>0</v>
      </c>
      <c r="I357" s="154">
        <f>VLOOKUP($A357,'2025-26 Salary &amp; Benefits'!$A:$I,3,FALSE)</f>
        <v>1</v>
      </c>
      <c r="J357" s="154">
        <f>VLOOKUP($A357,'2025-26 Salary &amp; Benefits'!$A:$I,4,FALSE)</f>
        <v>1</v>
      </c>
      <c r="K357" s="141">
        <f t="shared" si="82"/>
        <v>0</v>
      </c>
      <c r="L357" s="140">
        <f t="shared" si="83"/>
        <v>0</v>
      </c>
      <c r="M357" s="142">
        <f>'2025-26 Salary &amp; Benefits'!$E$6</f>
        <v>78209</v>
      </c>
      <c r="N357" s="142">
        <f>'2025-26 Salary &amp; Benefits'!$F$6</f>
        <v>80164</v>
      </c>
      <c r="O357" s="9">
        <f t="shared" si="84"/>
        <v>0</v>
      </c>
      <c r="P357" s="9">
        <f t="shared" si="85"/>
        <v>0</v>
      </c>
      <c r="Q357" s="9">
        <f>'2025-26 Salary &amp; Benefits'!G$6</f>
        <v>15997.68</v>
      </c>
      <c r="R357" s="143">
        <f>'2025-26 Salary &amp; Benefits'!H$6</f>
        <v>0.16020000000000001</v>
      </c>
      <c r="S357" s="143">
        <f>'2025-26 Salary &amp; Benefits'!I$6</f>
        <v>0.15390000000000001</v>
      </c>
      <c r="T357" s="9">
        <f t="shared" si="86"/>
        <v>0</v>
      </c>
      <c r="U357" s="9">
        <f t="shared" si="87"/>
        <v>0</v>
      </c>
      <c r="V357" s="9">
        <f t="shared" si="88"/>
        <v>0</v>
      </c>
      <c r="W357" s="9">
        <f t="shared" si="89"/>
        <v>0</v>
      </c>
      <c r="X357" s="22">
        <f t="shared" si="90"/>
        <v>0</v>
      </c>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row>
    <row r="358" spans="1:159" s="21" customFormat="1">
      <c r="A358" s="77" t="s">
        <v>2278</v>
      </c>
      <c r="B358" s="87" t="s">
        <v>2606</v>
      </c>
      <c r="C358" s="89">
        <v>1987</v>
      </c>
      <c r="D358" s="101" t="s">
        <v>1074</v>
      </c>
      <c r="E358" s="107" t="str">
        <f>VLOOKUP($C358,'2024-25 School Level AAFTE'!$C$4:$L$2372,9,FALSE)</f>
        <v>Yes</v>
      </c>
      <c r="F358" s="95">
        <f>VLOOKUP($C358,'2024-25 School Level AAFTE'!$C$4:$J$2372,8,FALSE)</f>
        <v>23.08</v>
      </c>
      <c r="G358" s="97">
        <f>IFERROR(IF(E358= "yes",VLOOKUP(C358,Summary!$B:$I,6,0),0),0)</f>
        <v>0</v>
      </c>
      <c r="H358" s="96">
        <f t="shared" si="81"/>
        <v>23.08</v>
      </c>
      <c r="I358" s="154">
        <f>VLOOKUP($A358,'2025-26 Salary &amp; Benefits'!$A:$I,3,FALSE)</f>
        <v>1.06</v>
      </c>
      <c r="J358" s="154">
        <f>VLOOKUP($A358,'2025-26 Salary &amp; Benefits'!$A:$I,4,FALSE)</f>
        <v>1.06</v>
      </c>
      <c r="K358" s="141">
        <f t="shared" si="82"/>
        <v>23.08</v>
      </c>
      <c r="L358" s="140">
        <f t="shared" si="83"/>
        <v>6.8000000000000005E-2</v>
      </c>
      <c r="M358" s="142">
        <f>'2025-26 Salary &amp; Benefits'!$E$6</f>
        <v>78209</v>
      </c>
      <c r="N358" s="142">
        <f>'2025-26 Salary &amp; Benefits'!$F$6</f>
        <v>80164</v>
      </c>
      <c r="O358" s="9">
        <f t="shared" si="84"/>
        <v>5637.3</v>
      </c>
      <c r="P358" s="9">
        <f t="shared" si="85"/>
        <v>140.92000000000007</v>
      </c>
      <c r="Q358" s="9">
        <f>'2025-26 Salary &amp; Benefits'!G$6</f>
        <v>15997.68</v>
      </c>
      <c r="R358" s="143">
        <f>'2025-26 Salary &amp; Benefits'!H$6</f>
        <v>0.16020000000000001</v>
      </c>
      <c r="S358" s="143">
        <f>'2025-26 Salary &amp; Benefits'!I$6</f>
        <v>0.15390000000000001</v>
      </c>
      <c r="T358" s="9">
        <f t="shared" si="86"/>
        <v>2012.63</v>
      </c>
      <c r="U358" s="9">
        <f t="shared" si="87"/>
        <v>96.3</v>
      </c>
      <c r="V358" s="9">
        <f t="shared" si="88"/>
        <v>14.82</v>
      </c>
      <c r="W358" s="9">
        <f t="shared" si="89"/>
        <v>111.12</v>
      </c>
      <c r="X358" s="22">
        <f t="shared" si="90"/>
        <v>7901.97</v>
      </c>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row>
    <row r="359" spans="1:159" s="21" customFormat="1">
      <c r="A359" s="77" t="s">
        <v>2278</v>
      </c>
      <c r="B359" s="87" t="s">
        <v>2606</v>
      </c>
      <c r="C359" s="88">
        <v>2328</v>
      </c>
      <c r="D359" s="87" t="s">
        <v>1075</v>
      </c>
      <c r="E359" s="107" t="str">
        <f>VLOOKUP($C359,'2024-25 School Level AAFTE'!$C$4:$L$2372,9,FALSE)</f>
        <v>No</v>
      </c>
      <c r="F359" s="95">
        <f>VLOOKUP($C359,'2024-25 School Level AAFTE'!$C$4:$J$2372,8,FALSE)</f>
        <v>452.17999999999995</v>
      </c>
      <c r="G359" s="97">
        <f>IFERROR(IF(E359= "yes",VLOOKUP(C359,Summary!$B:$I,6,0),0),0)</f>
        <v>0</v>
      </c>
      <c r="H359" s="96">
        <f t="shared" si="81"/>
        <v>0</v>
      </c>
      <c r="I359" s="154">
        <f>VLOOKUP($A359,'2025-26 Salary &amp; Benefits'!$A:$I,3,FALSE)</f>
        <v>1.06</v>
      </c>
      <c r="J359" s="154">
        <f>VLOOKUP($A359,'2025-26 Salary &amp; Benefits'!$A:$I,4,FALSE)</f>
        <v>1.06</v>
      </c>
      <c r="K359" s="141">
        <f t="shared" si="82"/>
        <v>0</v>
      </c>
      <c r="L359" s="140">
        <f t="shared" si="83"/>
        <v>0</v>
      </c>
      <c r="M359" s="142">
        <f>'2025-26 Salary &amp; Benefits'!$E$6</f>
        <v>78209</v>
      </c>
      <c r="N359" s="142">
        <f>'2025-26 Salary &amp; Benefits'!$F$6</f>
        <v>80164</v>
      </c>
      <c r="O359" s="9">
        <f t="shared" si="84"/>
        <v>0</v>
      </c>
      <c r="P359" s="9">
        <f t="shared" si="85"/>
        <v>0</v>
      </c>
      <c r="Q359" s="9">
        <f>'2025-26 Salary &amp; Benefits'!G$6</f>
        <v>15997.68</v>
      </c>
      <c r="R359" s="143">
        <f>'2025-26 Salary &amp; Benefits'!H$6</f>
        <v>0.16020000000000001</v>
      </c>
      <c r="S359" s="143">
        <f>'2025-26 Salary &amp; Benefits'!I$6</f>
        <v>0.15390000000000001</v>
      </c>
      <c r="T359" s="9">
        <f t="shared" si="86"/>
        <v>0</v>
      </c>
      <c r="U359" s="9">
        <f t="shared" si="87"/>
        <v>0</v>
      </c>
      <c r="V359" s="9">
        <f t="shared" si="88"/>
        <v>0</v>
      </c>
      <c r="W359" s="9">
        <f t="shared" si="89"/>
        <v>0</v>
      </c>
      <c r="X359" s="22">
        <f t="shared" si="90"/>
        <v>0</v>
      </c>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row>
    <row r="360" spans="1:159" s="21" customFormat="1">
      <c r="A360" s="77" t="s">
        <v>2278</v>
      </c>
      <c r="B360" s="87" t="s">
        <v>2606</v>
      </c>
      <c r="C360" s="88">
        <v>2329</v>
      </c>
      <c r="D360" s="87" t="s">
        <v>1076</v>
      </c>
      <c r="E360" s="107" t="str">
        <f>VLOOKUP($C360,'2024-25 School Level AAFTE'!$C$4:$L$2372,9,FALSE)</f>
        <v>No</v>
      </c>
      <c r="F360" s="95">
        <f>VLOOKUP($C360,'2024-25 School Level AAFTE'!$C$4:$J$2372,8,FALSE)</f>
        <v>296.5</v>
      </c>
      <c r="G360" s="97">
        <f>IFERROR(IF(E360= "yes",VLOOKUP(C360,Summary!$B:$I,6,0),0),0)</f>
        <v>0</v>
      </c>
      <c r="H360" s="96">
        <f t="shared" si="81"/>
        <v>0</v>
      </c>
      <c r="I360" s="154">
        <f>VLOOKUP($A360,'2025-26 Salary &amp; Benefits'!$A:$I,3,FALSE)</f>
        <v>1.06</v>
      </c>
      <c r="J360" s="154">
        <f>VLOOKUP($A360,'2025-26 Salary &amp; Benefits'!$A:$I,4,FALSE)</f>
        <v>1.06</v>
      </c>
      <c r="K360" s="141">
        <f t="shared" si="82"/>
        <v>0</v>
      </c>
      <c r="L360" s="140">
        <f t="shared" si="83"/>
        <v>0</v>
      </c>
      <c r="M360" s="142">
        <f>'2025-26 Salary &amp; Benefits'!$E$6</f>
        <v>78209</v>
      </c>
      <c r="N360" s="142">
        <f>'2025-26 Salary &amp; Benefits'!$F$6</f>
        <v>80164</v>
      </c>
      <c r="O360" s="9">
        <f t="shared" si="84"/>
        <v>0</v>
      </c>
      <c r="P360" s="9">
        <f t="shared" si="85"/>
        <v>0</v>
      </c>
      <c r="Q360" s="9">
        <f>'2025-26 Salary &amp; Benefits'!G$6</f>
        <v>15997.68</v>
      </c>
      <c r="R360" s="143">
        <f>'2025-26 Salary &amp; Benefits'!H$6</f>
        <v>0.16020000000000001</v>
      </c>
      <c r="S360" s="143">
        <f>'2025-26 Salary &amp; Benefits'!I$6</f>
        <v>0.15390000000000001</v>
      </c>
      <c r="T360" s="9">
        <f t="shared" si="86"/>
        <v>0</v>
      </c>
      <c r="U360" s="9">
        <f t="shared" si="87"/>
        <v>0</v>
      </c>
      <c r="V360" s="9">
        <f t="shared" si="88"/>
        <v>0</v>
      </c>
      <c r="W360" s="9">
        <f t="shared" si="89"/>
        <v>0</v>
      </c>
      <c r="X360" s="22">
        <f t="shared" si="90"/>
        <v>0</v>
      </c>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row>
    <row r="361" spans="1:159" s="21" customFormat="1">
      <c r="A361" t="s">
        <v>2278</v>
      </c>
      <c r="B361" s="87" t="s">
        <v>2606</v>
      </c>
      <c r="C361" s="3">
        <v>2570</v>
      </c>
      <c r="D361" t="s">
        <v>1077</v>
      </c>
      <c r="E361" s="107" t="str">
        <f>VLOOKUP($C361,'2024-25 School Level AAFTE'!$C$4:$L$2372,9,FALSE)</f>
        <v>No</v>
      </c>
      <c r="F361" s="95">
        <f>VLOOKUP($C361,'2024-25 School Level AAFTE'!$C$4:$J$2372,8,FALSE)</f>
        <v>199.17</v>
      </c>
      <c r="G361" s="97">
        <f>IFERROR(IF(E361= "yes",VLOOKUP(C361,Summary!$B:$I,6,0),0),0)</f>
        <v>0</v>
      </c>
      <c r="H361" s="96">
        <f t="shared" si="81"/>
        <v>0</v>
      </c>
      <c r="I361" s="154">
        <f>VLOOKUP($A361,'2025-26 Salary &amp; Benefits'!$A:$I,3,FALSE)</f>
        <v>1.06</v>
      </c>
      <c r="J361" s="154">
        <f>VLOOKUP($A361,'2025-26 Salary &amp; Benefits'!$A:$I,4,FALSE)</f>
        <v>1.06</v>
      </c>
      <c r="K361" s="141">
        <f t="shared" si="82"/>
        <v>0</v>
      </c>
      <c r="L361" s="140">
        <f t="shared" si="83"/>
        <v>0</v>
      </c>
      <c r="M361" s="142">
        <f>'2025-26 Salary &amp; Benefits'!$E$6</f>
        <v>78209</v>
      </c>
      <c r="N361" s="142">
        <f>'2025-26 Salary &amp; Benefits'!$F$6</f>
        <v>80164</v>
      </c>
      <c r="O361" s="9">
        <f t="shared" si="84"/>
        <v>0</v>
      </c>
      <c r="P361" s="9">
        <f t="shared" si="85"/>
        <v>0</v>
      </c>
      <c r="Q361" s="9">
        <f>'2025-26 Salary &amp; Benefits'!G$6</f>
        <v>15997.68</v>
      </c>
      <c r="R361" s="143">
        <f>'2025-26 Salary &amp; Benefits'!H$6</f>
        <v>0.16020000000000001</v>
      </c>
      <c r="S361" s="143">
        <f>'2025-26 Salary &amp; Benefits'!I$6</f>
        <v>0.15390000000000001</v>
      </c>
      <c r="T361" s="9">
        <f t="shared" si="86"/>
        <v>0</v>
      </c>
      <c r="U361" s="9">
        <f t="shared" si="87"/>
        <v>0</v>
      </c>
      <c r="V361" s="9">
        <f t="shared" si="88"/>
        <v>0</v>
      </c>
      <c r="W361" s="9">
        <f t="shared" si="89"/>
        <v>0</v>
      </c>
      <c r="X361" s="22">
        <f t="shared" si="90"/>
        <v>0</v>
      </c>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row>
    <row r="362" spans="1:159" s="21" customFormat="1">
      <c r="A362" t="s">
        <v>2342</v>
      </c>
      <c r="B362" s="87" t="s">
        <v>2607</v>
      </c>
      <c r="C362" s="3">
        <v>1825</v>
      </c>
      <c r="D362" t="s">
        <v>1341</v>
      </c>
      <c r="E362" s="107" t="str">
        <f>VLOOKUP($C362,'2024-25 School Level AAFTE'!$C$4:$L$2372,9,FALSE)</f>
        <v>Yes</v>
      </c>
      <c r="F362" s="95">
        <f>VLOOKUP($C362,'2024-25 School Level AAFTE'!$C$4:$J$2372,8,FALSE)</f>
        <v>39.150000000000006</v>
      </c>
      <c r="G362" s="97">
        <f>IFERROR(IF(E362= "yes",VLOOKUP(C362,Summary!$B:$I,6,0),0),0)</f>
        <v>0</v>
      </c>
      <c r="H362" s="96">
        <f t="shared" si="81"/>
        <v>39.150000000000006</v>
      </c>
      <c r="I362" s="154">
        <f>VLOOKUP($A362,'2025-26 Salary &amp; Benefits'!$A:$I,3,FALSE)</f>
        <v>1.06</v>
      </c>
      <c r="J362" s="154">
        <f>VLOOKUP($A362,'2025-26 Salary &amp; Benefits'!$A:$I,4,FALSE)</f>
        <v>1.06</v>
      </c>
      <c r="K362" s="141">
        <f t="shared" si="82"/>
        <v>39.150000000000006</v>
      </c>
      <c r="L362" s="140">
        <f t="shared" si="83"/>
        <v>0.115</v>
      </c>
      <c r="M362" s="142">
        <f>'2025-26 Salary &amp; Benefits'!$E$6</f>
        <v>78209</v>
      </c>
      <c r="N362" s="142">
        <f>'2025-26 Salary &amp; Benefits'!$F$6</f>
        <v>80164</v>
      </c>
      <c r="O362" s="9">
        <f t="shared" si="84"/>
        <v>9533.68</v>
      </c>
      <c r="P362" s="9">
        <f t="shared" si="85"/>
        <v>238.30999999999949</v>
      </c>
      <c r="Q362" s="9">
        <f>'2025-26 Salary &amp; Benefits'!G$6</f>
        <v>15997.68</v>
      </c>
      <c r="R362" s="143">
        <f>'2025-26 Salary &amp; Benefits'!H$6</f>
        <v>0.16020000000000001</v>
      </c>
      <c r="S362" s="143">
        <f>'2025-26 Salary &amp; Benefits'!I$6</f>
        <v>0.15390000000000001</v>
      </c>
      <c r="T362" s="9">
        <f t="shared" si="86"/>
        <v>3403.7</v>
      </c>
      <c r="U362" s="9">
        <f t="shared" si="87"/>
        <v>162.87</v>
      </c>
      <c r="V362" s="9">
        <f t="shared" si="88"/>
        <v>25.07</v>
      </c>
      <c r="W362" s="9">
        <f t="shared" si="89"/>
        <v>187.94</v>
      </c>
      <c r="X362" s="22">
        <f t="shared" si="90"/>
        <v>13363.630000000001</v>
      </c>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row>
    <row r="363" spans="1:159" s="21" customFormat="1">
      <c r="A363" t="s">
        <v>2342</v>
      </c>
      <c r="B363" s="87" t="s">
        <v>2607</v>
      </c>
      <c r="C363" s="3">
        <v>1880</v>
      </c>
      <c r="D363" t="s">
        <v>2608</v>
      </c>
      <c r="E363" s="107" t="str">
        <f>VLOOKUP($C363,'2024-25 School Level AAFTE'!$C$4:$L$2372,9,FALSE)</f>
        <v>Yes</v>
      </c>
      <c r="F363" s="95">
        <f>VLOOKUP($C363,'2024-25 School Level AAFTE'!$C$4:$J$2372,8,FALSE)</f>
        <v>4.78</v>
      </c>
      <c r="G363" s="97">
        <f>IFERROR(IF(E363= "yes",VLOOKUP(C363,Summary!$B:$I,6,0),0),0)</f>
        <v>0</v>
      </c>
      <c r="H363" s="96">
        <f t="shared" si="81"/>
        <v>4.78</v>
      </c>
      <c r="I363" s="154">
        <f>VLOOKUP($A363,'2025-26 Salary &amp; Benefits'!$A:$I,3,FALSE)</f>
        <v>1.06</v>
      </c>
      <c r="J363" s="154">
        <f>VLOOKUP($A363,'2025-26 Salary &amp; Benefits'!$A:$I,4,FALSE)</f>
        <v>1.06</v>
      </c>
      <c r="K363" s="141">
        <f t="shared" si="82"/>
        <v>4.78</v>
      </c>
      <c r="L363" s="140">
        <f t="shared" si="83"/>
        <v>1.4E-2</v>
      </c>
      <c r="M363" s="142">
        <f>'2025-26 Salary &amp; Benefits'!$E$6</f>
        <v>78209</v>
      </c>
      <c r="N363" s="142">
        <f>'2025-26 Salary &amp; Benefits'!$F$6</f>
        <v>80164</v>
      </c>
      <c r="O363" s="9">
        <f t="shared" si="84"/>
        <v>1160.6199999999999</v>
      </c>
      <c r="P363" s="9">
        <f t="shared" si="85"/>
        <v>29.010000000000218</v>
      </c>
      <c r="Q363" s="9">
        <f>'2025-26 Salary &amp; Benefits'!G$6</f>
        <v>15997.68</v>
      </c>
      <c r="R363" s="143">
        <f>'2025-26 Salary &amp; Benefits'!H$6</f>
        <v>0.16020000000000001</v>
      </c>
      <c r="S363" s="143">
        <f>'2025-26 Salary &amp; Benefits'!I$6</f>
        <v>0.15390000000000001</v>
      </c>
      <c r="T363" s="9">
        <f t="shared" si="86"/>
        <v>414.36</v>
      </c>
      <c r="U363" s="9">
        <f t="shared" si="87"/>
        <v>19.829999999999998</v>
      </c>
      <c r="V363" s="9">
        <f t="shared" si="88"/>
        <v>3.05</v>
      </c>
      <c r="W363" s="9">
        <f t="shared" si="89"/>
        <v>22.88</v>
      </c>
      <c r="X363" s="22">
        <f t="shared" si="90"/>
        <v>1626.8700000000003</v>
      </c>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row>
    <row r="364" spans="1:159" s="21" customFormat="1">
      <c r="A364" s="77" t="s">
        <v>2342</v>
      </c>
      <c r="B364" s="87" t="s">
        <v>2607</v>
      </c>
      <c r="C364" s="88">
        <v>1881</v>
      </c>
      <c r="D364" s="87" t="s">
        <v>3045</v>
      </c>
      <c r="E364" s="107" t="str">
        <f>VLOOKUP($C364,'2024-25 School Level AAFTE'!$C$4:$L$2372,9,FALSE)</f>
        <v>No</v>
      </c>
      <c r="F364" s="95">
        <f>VLOOKUP($C364,'2024-25 School Level AAFTE'!$C$4:$J$2372,8,FALSE)</f>
        <v>0.89</v>
      </c>
      <c r="G364" s="97">
        <f>IFERROR(IF(E364= "yes",VLOOKUP(C364,Summary!$B:$I,6,0),0),0)</f>
        <v>0</v>
      </c>
      <c r="H364" s="96">
        <f t="shared" si="81"/>
        <v>0</v>
      </c>
      <c r="I364" s="154">
        <f>VLOOKUP($A364,'2025-26 Salary &amp; Benefits'!$A:$I,3,FALSE)</f>
        <v>1.06</v>
      </c>
      <c r="J364" s="154">
        <f>VLOOKUP($A364,'2025-26 Salary &amp; Benefits'!$A:$I,4,FALSE)</f>
        <v>1.06</v>
      </c>
      <c r="K364" s="141">
        <f t="shared" si="82"/>
        <v>0</v>
      </c>
      <c r="L364" s="140">
        <f t="shared" si="83"/>
        <v>0</v>
      </c>
      <c r="M364" s="142">
        <f>'2025-26 Salary &amp; Benefits'!$E$6</f>
        <v>78209</v>
      </c>
      <c r="N364" s="142">
        <f>'2025-26 Salary &amp; Benefits'!$F$6</f>
        <v>80164</v>
      </c>
      <c r="O364" s="9">
        <f t="shared" si="84"/>
        <v>0</v>
      </c>
      <c r="P364" s="9">
        <f t="shared" si="85"/>
        <v>0</v>
      </c>
      <c r="Q364" s="9">
        <f>'2025-26 Salary &amp; Benefits'!G$6</f>
        <v>15997.68</v>
      </c>
      <c r="R364" s="143">
        <f>'2025-26 Salary &amp; Benefits'!H$6</f>
        <v>0.16020000000000001</v>
      </c>
      <c r="S364" s="143">
        <f>'2025-26 Salary &amp; Benefits'!I$6</f>
        <v>0.15390000000000001</v>
      </c>
      <c r="T364" s="9">
        <f t="shared" si="86"/>
        <v>0</v>
      </c>
      <c r="U364" s="9">
        <f t="shared" si="87"/>
        <v>0</v>
      </c>
      <c r="V364" s="9">
        <f t="shared" si="88"/>
        <v>0</v>
      </c>
      <c r="W364" s="9">
        <f t="shared" si="89"/>
        <v>0</v>
      </c>
      <c r="X364" s="22">
        <f t="shared" si="90"/>
        <v>0</v>
      </c>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row>
    <row r="365" spans="1:159" s="21" customFormat="1">
      <c r="A365" s="77" t="s">
        <v>2342</v>
      </c>
      <c r="B365" s="87" t="s">
        <v>2607</v>
      </c>
      <c r="C365" s="88">
        <v>1882</v>
      </c>
      <c r="D365" s="87" t="s">
        <v>1342</v>
      </c>
      <c r="E365" s="107" t="str">
        <f>VLOOKUP($C365,'2024-25 School Level AAFTE'!$C$4:$L$2372,9,FALSE)</f>
        <v>No</v>
      </c>
      <c r="F365" s="95">
        <f>VLOOKUP($C365,'2024-25 School Level AAFTE'!$C$4:$J$2372,8,FALSE)</f>
        <v>1.75</v>
      </c>
      <c r="G365" s="97">
        <f>IFERROR(IF(E365= "yes",VLOOKUP(C365,Summary!$B:$I,6,0),0),0)</f>
        <v>0</v>
      </c>
      <c r="H365" s="96">
        <f t="shared" si="81"/>
        <v>0</v>
      </c>
      <c r="I365" s="154">
        <f>VLOOKUP($A365,'2025-26 Salary &amp; Benefits'!$A:$I,3,FALSE)</f>
        <v>1.06</v>
      </c>
      <c r="J365" s="154">
        <f>VLOOKUP($A365,'2025-26 Salary &amp; Benefits'!$A:$I,4,FALSE)</f>
        <v>1.06</v>
      </c>
      <c r="K365" s="141">
        <f t="shared" si="82"/>
        <v>0</v>
      </c>
      <c r="L365" s="140">
        <f t="shared" si="83"/>
        <v>0</v>
      </c>
      <c r="M365" s="142">
        <f>'2025-26 Salary &amp; Benefits'!$E$6</f>
        <v>78209</v>
      </c>
      <c r="N365" s="142">
        <f>'2025-26 Salary &amp; Benefits'!$F$6</f>
        <v>80164</v>
      </c>
      <c r="O365" s="9">
        <f t="shared" si="84"/>
        <v>0</v>
      </c>
      <c r="P365" s="9">
        <f t="shared" si="85"/>
        <v>0</v>
      </c>
      <c r="Q365" s="9">
        <f>'2025-26 Salary &amp; Benefits'!G$6</f>
        <v>15997.68</v>
      </c>
      <c r="R365" s="143">
        <f>'2025-26 Salary &amp; Benefits'!H$6</f>
        <v>0.16020000000000001</v>
      </c>
      <c r="S365" s="143">
        <f>'2025-26 Salary &amp; Benefits'!I$6</f>
        <v>0.15390000000000001</v>
      </c>
      <c r="T365" s="9">
        <f t="shared" si="86"/>
        <v>0</v>
      </c>
      <c r="U365" s="9">
        <f t="shared" si="87"/>
        <v>0</v>
      </c>
      <c r="V365" s="9">
        <f t="shared" si="88"/>
        <v>0</v>
      </c>
      <c r="W365" s="9">
        <f t="shared" si="89"/>
        <v>0</v>
      </c>
      <c r="X365" s="22">
        <f t="shared" si="90"/>
        <v>0</v>
      </c>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row>
    <row r="366" spans="1:159" s="21" customFormat="1">
      <c r="A366" s="77" t="s">
        <v>2342</v>
      </c>
      <c r="B366" s="87" t="s">
        <v>2607</v>
      </c>
      <c r="C366" s="88">
        <v>2189</v>
      </c>
      <c r="D366" s="87" t="s">
        <v>1343</v>
      </c>
      <c r="E366" s="107" t="str">
        <f>VLOOKUP($C366,'2024-25 School Level AAFTE'!$C$4:$L$2372,9,FALSE)</f>
        <v>Yes</v>
      </c>
      <c r="F366" s="95">
        <f>VLOOKUP($C366,'2024-25 School Level AAFTE'!$C$4:$J$2372,8,FALSE)</f>
        <v>363.79</v>
      </c>
      <c r="G366" s="97">
        <f>IFERROR(IF(E366= "yes",VLOOKUP(C366,Summary!$B:$I,6,0),0),0)</f>
        <v>0</v>
      </c>
      <c r="H366" s="96">
        <f t="shared" si="81"/>
        <v>363.79</v>
      </c>
      <c r="I366" s="154">
        <f>VLOOKUP($A366,'2025-26 Salary &amp; Benefits'!$A:$I,3,FALSE)</f>
        <v>1.06</v>
      </c>
      <c r="J366" s="154">
        <f>VLOOKUP($A366,'2025-26 Salary &amp; Benefits'!$A:$I,4,FALSE)</f>
        <v>1.06</v>
      </c>
      <c r="K366" s="141">
        <f t="shared" si="82"/>
        <v>363.79</v>
      </c>
      <c r="L366" s="140">
        <f t="shared" si="83"/>
        <v>1.0669999999999999</v>
      </c>
      <c r="M366" s="142">
        <f>'2025-26 Salary &amp; Benefits'!$E$6</f>
        <v>78209</v>
      </c>
      <c r="N366" s="142">
        <f>'2025-26 Salary &amp; Benefits'!$F$6</f>
        <v>80164</v>
      </c>
      <c r="O366" s="9">
        <f t="shared" si="84"/>
        <v>88455.94</v>
      </c>
      <c r="P366" s="9">
        <f t="shared" si="85"/>
        <v>2211.1499999999942</v>
      </c>
      <c r="Q366" s="9">
        <f>'2025-26 Salary &amp; Benefits'!G$6</f>
        <v>15997.68</v>
      </c>
      <c r="R366" s="143">
        <f>'2025-26 Salary &amp; Benefits'!H$6</f>
        <v>0.16020000000000001</v>
      </c>
      <c r="S366" s="143">
        <f>'2025-26 Salary &amp; Benefits'!I$6</f>
        <v>0.15390000000000001</v>
      </c>
      <c r="T366" s="9">
        <f t="shared" si="86"/>
        <v>31580.46</v>
      </c>
      <c r="U366" s="9">
        <f t="shared" si="87"/>
        <v>1511.12</v>
      </c>
      <c r="V366" s="9">
        <f t="shared" si="88"/>
        <v>232.56</v>
      </c>
      <c r="W366" s="9">
        <f t="shared" si="89"/>
        <v>1743.6799999999998</v>
      </c>
      <c r="X366" s="22">
        <f t="shared" si="90"/>
        <v>123991.22999999998</v>
      </c>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row>
    <row r="367" spans="1:159" s="21" customFormat="1">
      <c r="A367" s="77" t="s">
        <v>2342</v>
      </c>
      <c r="B367" s="87" t="s">
        <v>2607</v>
      </c>
      <c r="C367" s="88">
        <v>2425</v>
      </c>
      <c r="D367" s="87" t="s">
        <v>1344</v>
      </c>
      <c r="E367" s="107" t="str">
        <f>VLOOKUP($C367,'2024-25 School Level AAFTE'!$C$4:$L$2372,9,FALSE)</f>
        <v>Yes</v>
      </c>
      <c r="F367" s="95">
        <f>VLOOKUP($C367,'2024-25 School Level AAFTE'!$C$4:$J$2372,8,FALSE)</f>
        <v>1168.97</v>
      </c>
      <c r="G367" s="97">
        <f>IFERROR(IF(E367= "yes",VLOOKUP(C367,Summary!$B:$I,6,0),0),0)</f>
        <v>0</v>
      </c>
      <c r="H367" s="96">
        <f t="shared" si="81"/>
        <v>1168.97</v>
      </c>
      <c r="I367" s="154">
        <f>VLOOKUP($A367,'2025-26 Salary &amp; Benefits'!$A:$I,3,FALSE)</f>
        <v>1.06</v>
      </c>
      <c r="J367" s="154">
        <f>VLOOKUP($A367,'2025-26 Salary &amp; Benefits'!$A:$I,4,FALSE)</f>
        <v>1.06</v>
      </c>
      <c r="K367" s="141">
        <f t="shared" si="82"/>
        <v>1168.97</v>
      </c>
      <c r="L367" s="140">
        <f t="shared" si="83"/>
        <v>3.4289999999999998</v>
      </c>
      <c r="M367" s="142">
        <f>'2025-26 Salary &amp; Benefits'!$E$6</f>
        <v>78209</v>
      </c>
      <c r="N367" s="142">
        <f>'2025-26 Salary &amp; Benefits'!$F$6</f>
        <v>80164</v>
      </c>
      <c r="O367" s="9">
        <f t="shared" si="84"/>
        <v>284269.38</v>
      </c>
      <c r="P367" s="9">
        <f t="shared" si="85"/>
        <v>7105.9199999999837</v>
      </c>
      <c r="Q367" s="9">
        <f>'2025-26 Salary &amp; Benefits'!G$6</f>
        <v>15997.68</v>
      </c>
      <c r="R367" s="143">
        <f>'2025-26 Salary &amp; Benefits'!H$6</f>
        <v>0.16020000000000001</v>
      </c>
      <c r="S367" s="143">
        <f>'2025-26 Salary &amp; Benefits'!I$6</f>
        <v>0.15390000000000001</v>
      </c>
      <c r="T367" s="9">
        <f t="shared" si="86"/>
        <v>101489.60000000001</v>
      </c>
      <c r="U367" s="9">
        <f t="shared" si="87"/>
        <v>4856.25</v>
      </c>
      <c r="V367" s="9">
        <f t="shared" si="88"/>
        <v>747.38</v>
      </c>
      <c r="W367" s="9">
        <f t="shared" si="89"/>
        <v>5603.63</v>
      </c>
      <c r="X367" s="22">
        <f t="shared" si="90"/>
        <v>398468.52999999997</v>
      </c>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row>
    <row r="368" spans="1:159" s="21" customFormat="1">
      <c r="A368" s="77" t="s">
        <v>2342</v>
      </c>
      <c r="B368" s="87" t="s">
        <v>2607</v>
      </c>
      <c r="C368" s="88">
        <v>2651</v>
      </c>
      <c r="D368" s="87" t="s">
        <v>1345</v>
      </c>
      <c r="E368" s="107" t="str">
        <f>VLOOKUP($C368,'2024-25 School Level AAFTE'!$C$4:$L$2372,9,FALSE)</f>
        <v>Yes</v>
      </c>
      <c r="F368" s="95">
        <f>VLOOKUP($C368,'2024-25 School Level AAFTE'!$C$4:$J$2372,8,FALSE)</f>
        <v>234.56</v>
      </c>
      <c r="G368" s="97">
        <f>IFERROR(IF(E368= "yes",VLOOKUP(C368,Summary!$B:$I,6,0),0),0)</f>
        <v>0</v>
      </c>
      <c r="H368" s="96">
        <f t="shared" si="81"/>
        <v>234.56</v>
      </c>
      <c r="I368" s="154">
        <f>VLOOKUP($A368,'2025-26 Salary &amp; Benefits'!$A:$I,3,FALSE)</f>
        <v>1.06</v>
      </c>
      <c r="J368" s="154">
        <f>VLOOKUP($A368,'2025-26 Salary &amp; Benefits'!$A:$I,4,FALSE)</f>
        <v>1.06</v>
      </c>
      <c r="K368" s="141">
        <f t="shared" si="82"/>
        <v>234.56</v>
      </c>
      <c r="L368" s="140">
        <f t="shared" si="83"/>
        <v>0.68799999999999994</v>
      </c>
      <c r="M368" s="142">
        <f>'2025-26 Salary &amp; Benefits'!$E$6</f>
        <v>78209</v>
      </c>
      <c r="N368" s="142">
        <f>'2025-26 Salary &amp; Benefits'!$F$6</f>
        <v>80164</v>
      </c>
      <c r="O368" s="9">
        <f t="shared" si="84"/>
        <v>57036.26</v>
      </c>
      <c r="P368" s="9">
        <f t="shared" si="85"/>
        <v>1425.739999999998</v>
      </c>
      <c r="Q368" s="9">
        <f>'2025-26 Salary &amp; Benefits'!G$6</f>
        <v>15997.68</v>
      </c>
      <c r="R368" s="143">
        <f>'2025-26 Salary &amp; Benefits'!H$6</f>
        <v>0.16020000000000001</v>
      </c>
      <c r="S368" s="143">
        <f>'2025-26 Salary &amp; Benefits'!I$6</f>
        <v>0.15390000000000001</v>
      </c>
      <c r="T368" s="9">
        <f t="shared" si="86"/>
        <v>20363.03</v>
      </c>
      <c r="U368" s="9">
        <f t="shared" si="87"/>
        <v>974.37</v>
      </c>
      <c r="V368" s="9">
        <f t="shared" si="88"/>
        <v>149.96</v>
      </c>
      <c r="W368" s="9">
        <f t="shared" si="89"/>
        <v>1124.33</v>
      </c>
      <c r="X368" s="22">
        <f t="shared" si="90"/>
        <v>79949.36</v>
      </c>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row>
    <row r="369" spans="1:159" s="21" customFormat="1">
      <c r="A369" s="77" t="s">
        <v>2342</v>
      </c>
      <c r="B369" s="87" t="s">
        <v>2607</v>
      </c>
      <c r="C369" s="88">
        <v>2652</v>
      </c>
      <c r="D369" s="87" t="s">
        <v>1346</v>
      </c>
      <c r="E369" s="107" t="str">
        <f>VLOOKUP($C369,'2024-25 School Level AAFTE'!$C$4:$L$2372,9,FALSE)</f>
        <v>Yes</v>
      </c>
      <c r="F369" s="95">
        <f>VLOOKUP($C369,'2024-25 School Level AAFTE'!$C$4:$J$2372,8,FALSE)</f>
        <v>549.64</v>
      </c>
      <c r="G369" s="97">
        <f>IFERROR(IF(E369= "yes",VLOOKUP(C369,Summary!$B:$I,6,0),0),0)</f>
        <v>0</v>
      </c>
      <c r="H369" s="96">
        <f t="shared" si="81"/>
        <v>549.64</v>
      </c>
      <c r="I369" s="154">
        <f>VLOOKUP($A369,'2025-26 Salary &amp; Benefits'!$A:$I,3,FALSE)</f>
        <v>1.06</v>
      </c>
      <c r="J369" s="154">
        <f>VLOOKUP($A369,'2025-26 Salary &amp; Benefits'!$A:$I,4,FALSE)</f>
        <v>1.06</v>
      </c>
      <c r="K369" s="141">
        <f t="shared" si="82"/>
        <v>549.64</v>
      </c>
      <c r="L369" s="140">
        <f t="shared" si="83"/>
        <v>1.6120000000000001</v>
      </c>
      <c r="M369" s="142">
        <f>'2025-26 Salary &amp; Benefits'!$E$6</f>
        <v>78209</v>
      </c>
      <c r="N369" s="142">
        <f>'2025-26 Salary &amp; Benefits'!$F$6</f>
        <v>80164</v>
      </c>
      <c r="O369" s="9">
        <f t="shared" si="84"/>
        <v>133637.28</v>
      </c>
      <c r="P369" s="9">
        <f t="shared" si="85"/>
        <v>3340.5499999999884</v>
      </c>
      <c r="Q369" s="9">
        <f>'2025-26 Salary &amp; Benefits'!G$6</f>
        <v>15997.68</v>
      </c>
      <c r="R369" s="143">
        <f>'2025-26 Salary &amp; Benefits'!H$6</f>
        <v>0.16020000000000001</v>
      </c>
      <c r="S369" s="143">
        <f>'2025-26 Salary &amp; Benefits'!I$6</f>
        <v>0.15390000000000001</v>
      </c>
      <c r="T369" s="9">
        <f t="shared" si="86"/>
        <v>47711.06</v>
      </c>
      <c r="U369" s="9">
        <f t="shared" si="87"/>
        <v>2282.96</v>
      </c>
      <c r="V369" s="9">
        <f t="shared" si="88"/>
        <v>351.35</v>
      </c>
      <c r="W369" s="9">
        <f t="shared" si="89"/>
        <v>2634.31</v>
      </c>
      <c r="X369" s="22">
        <f t="shared" si="90"/>
        <v>187323.19999999998</v>
      </c>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row>
    <row r="370" spans="1:159" s="21" customFormat="1">
      <c r="A370" s="77" t="s">
        <v>2342</v>
      </c>
      <c r="B370" s="87" t="s">
        <v>2607</v>
      </c>
      <c r="C370" s="89">
        <v>2943</v>
      </c>
      <c r="D370" s="101" t="s">
        <v>1347</v>
      </c>
      <c r="E370" s="107" t="str">
        <f>VLOOKUP($C370,'2024-25 School Level AAFTE'!$C$4:$L$2372,9,FALSE)</f>
        <v>Yes</v>
      </c>
      <c r="F370" s="95">
        <f>VLOOKUP($C370,'2024-25 School Level AAFTE'!$C$4:$J$2372,8,FALSE)</f>
        <v>261.69</v>
      </c>
      <c r="G370" s="97">
        <f>IFERROR(IF(E370= "yes",VLOOKUP(C370,Summary!$B:$I,6,0),0),0)</f>
        <v>0</v>
      </c>
      <c r="H370" s="96">
        <f t="shared" si="81"/>
        <v>261.69</v>
      </c>
      <c r="I370" s="154">
        <f>VLOOKUP($A370,'2025-26 Salary &amp; Benefits'!$A:$I,3,FALSE)</f>
        <v>1.06</v>
      </c>
      <c r="J370" s="154">
        <f>VLOOKUP($A370,'2025-26 Salary &amp; Benefits'!$A:$I,4,FALSE)</f>
        <v>1.06</v>
      </c>
      <c r="K370" s="141">
        <f t="shared" si="82"/>
        <v>261.69</v>
      </c>
      <c r="L370" s="140">
        <f t="shared" si="83"/>
        <v>0.76800000000000002</v>
      </c>
      <c r="M370" s="142">
        <f>'2025-26 Salary &amp; Benefits'!$E$6</f>
        <v>78209</v>
      </c>
      <c r="N370" s="142">
        <f>'2025-26 Salary &amp; Benefits'!$F$6</f>
        <v>80164</v>
      </c>
      <c r="O370" s="9">
        <f t="shared" si="84"/>
        <v>63668.38</v>
      </c>
      <c r="P370" s="9">
        <f t="shared" si="85"/>
        <v>1591.5300000000061</v>
      </c>
      <c r="Q370" s="9">
        <f>'2025-26 Salary &amp; Benefits'!G$6</f>
        <v>15997.68</v>
      </c>
      <c r="R370" s="143">
        <f>'2025-26 Salary &amp; Benefits'!H$6</f>
        <v>0.16020000000000001</v>
      </c>
      <c r="S370" s="143">
        <f>'2025-26 Salary &amp; Benefits'!I$6</f>
        <v>0.15390000000000001</v>
      </c>
      <c r="T370" s="9">
        <f t="shared" si="86"/>
        <v>22730.83</v>
      </c>
      <c r="U370" s="9">
        <f t="shared" si="87"/>
        <v>1087.67</v>
      </c>
      <c r="V370" s="9">
        <f t="shared" si="88"/>
        <v>167.39</v>
      </c>
      <c r="W370" s="9">
        <f t="shared" si="89"/>
        <v>1255.06</v>
      </c>
      <c r="X370" s="22">
        <f t="shared" si="90"/>
        <v>89245.799999999988</v>
      </c>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row>
    <row r="371" spans="1:159" s="21" customFormat="1">
      <c r="A371" s="77" t="s">
        <v>2342</v>
      </c>
      <c r="B371" s="87" t="s">
        <v>2607</v>
      </c>
      <c r="C371" s="88">
        <v>3117</v>
      </c>
      <c r="D371" s="87" t="s">
        <v>1348</v>
      </c>
      <c r="E371" s="107" t="str">
        <f>VLOOKUP($C371,'2024-25 School Level AAFTE'!$C$4:$L$2372,9,FALSE)</f>
        <v>No</v>
      </c>
      <c r="F371" s="95">
        <f>VLOOKUP($C371,'2024-25 School Level AAFTE'!$C$4:$J$2372,8,FALSE)</f>
        <v>379.11</v>
      </c>
      <c r="G371" s="97">
        <f>IFERROR(IF(E371= "yes",VLOOKUP(C371,Summary!$B:$I,6,0),0),0)</f>
        <v>0</v>
      </c>
      <c r="H371" s="96">
        <f t="shared" si="81"/>
        <v>0</v>
      </c>
      <c r="I371" s="154">
        <f>VLOOKUP($A371,'2025-26 Salary &amp; Benefits'!$A:$I,3,FALSE)</f>
        <v>1.06</v>
      </c>
      <c r="J371" s="154">
        <f>VLOOKUP($A371,'2025-26 Salary &amp; Benefits'!$A:$I,4,FALSE)</f>
        <v>1.06</v>
      </c>
      <c r="K371" s="141">
        <f t="shared" si="82"/>
        <v>0</v>
      </c>
      <c r="L371" s="140">
        <f t="shared" si="83"/>
        <v>0</v>
      </c>
      <c r="M371" s="142">
        <f>'2025-26 Salary &amp; Benefits'!$E$6</f>
        <v>78209</v>
      </c>
      <c r="N371" s="142">
        <f>'2025-26 Salary &amp; Benefits'!$F$6</f>
        <v>80164</v>
      </c>
      <c r="O371" s="9">
        <f t="shared" si="84"/>
        <v>0</v>
      </c>
      <c r="P371" s="9">
        <f t="shared" si="85"/>
        <v>0</v>
      </c>
      <c r="Q371" s="9">
        <f>'2025-26 Salary &amp; Benefits'!G$6</f>
        <v>15997.68</v>
      </c>
      <c r="R371" s="143">
        <f>'2025-26 Salary &amp; Benefits'!H$6</f>
        <v>0.16020000000000001</v>
      </c>
      <c r="S371" s="143">
        <f>'2025-26 Salary &amp; Benefits'!I$6</f>
        <v>0.15390000000000001</v>
      </c>
      <c r="T371" s="9">
        <f t="shared" si="86"/>
        <v>0</v>
      </c>
      <c r="U371" s="9">
        <f t="shared" si="87"/>
        <v>0</v>
      </c>
      <c r="V371" s="9">
        <f t="shared" si="88"/>
        <v>0</v>
      </c>
      <c r="W371" s="9">
        <f t="shared" si="89"/>
        <v>0</v>
      </c>
      <c r="X371" s="22">
        <f t="shared" si="90"/>
        <v>0</v>
      </c>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row>
    <row r="372" spans="1:159" s="21" customFormat="1">
      <c r="A372" s="77" t="s">
        <v>2342</v>
      </c>
      <c r="B372" s="87" t="s">
        <v>2607</v>
      </c>
      <c r="C372" s="88">
        <v>3248</v>
      </c>
      <c r="D372" s="87" t="s">
        <v>1349</v>
      </c>
      <c r="E372" s="107" t="str">
        <f>VLOOKUP($C372,'2024-25 School Level AAFTE'!$C$4:$L$2372,9,FALSE)</f>
        <v>Yes</v>
      </c>
      <c r="F372" s="95">
        <f>VLOOKUP($C372,'2024-25 School Level AAFTE'!$C$4:$J$2372,8,FALSE)</f>
        <v>559.24</v>
      </c>
      <c r="G372" s="97">
        <f>IFERROR(IF(E372= "yes",VLOOKUP(C372,Summary!$B:$I,6,0),0),0)</f>
        <v>0</v>
      </c>
      <c r="H372" s="96">
        <f t="shared" si="81"/>
        <v>559.24</v>
      </c>
      <c r="I372" s="154">
        <f>VLOOKUP($A372,'2025-26 Salary &amp; Benefits'!$A:$I,3,FALSE)</f>
        <v>1.06</v>
      </c>
      <c r="J372" s="154">
        <f>VLOOKUP($A372,'2025-26 Salary &amp; Benefits'!$A:$I,4,FALSE)</f>
        <v>1.06</v>
      </c>
      <c r="K372" s="141">
        <f t="shared" si="82"/>
        <v>559.24</v>
      </c>
      <c r="L372" s="140">
        <f t="shared" si="83"/>
        <v>1.64</v>
      </c>
      <c r="M372" s="142">
        <f>'2025-26 Salary &amp; Benefits'!$E$6</f>
        <v>78209</v>
      </c>
      <c r="N372" s="142">
        <f>'2025-26 Salary &amp; Benefits'!$F$6</f>
        <v>80164</v>
      </c>
      <c r="O372" s="9">
        <f t="shared" si="84"/>
        <v>135958.53</v>
      </c>
      <c r="P372" s="9">
        <f t="shared" si="85"/>
        <v>3398.570000000007</v>
      </c>
      <c r="Q372" s="9">
        <f>'2025-26 Salary &amp; Benefits'!G$6</f>
        <v>15997.68</v>
      </c>
      <c r="R372" s="143">
        <f>'2025-26 Salary &amp; Benefits'!H$6</f>
        <v>0.16020000000000001</v>
      </c>
      <c r="S372" s="143">
        <f>'2025-26 Salary &amp; Benefits'!I$6</f>
        <v>0.15390000000000001</v>
      </c>
      <c r="T372" s="9">
        <f t="shared" si="86"/>
        <v>48539.79</v>
      </c>
      <c r="U372" s="9">
        <f t="shared" si="87"/>
        <v>2322.62</v>
      </c>
      <c r="V372" s="9">
        <f t="shared" si="88"/>
        <v>357.45</v>
      </c>
      <c r="W372" s="9">
        <f t="shared" si="89"/>
        <v>2680.0699999999997</v>
      </c>
      <c r="X372" s="22">
        <f t="shared" si="90"/>
        <v>190576.96000000002</v>
      </c>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row>
    <row r="373" spans="1:159" s="21" customFormat="1">
      <c r="A373" s="77" t="s">
        <v>2342</v>
      </c>
      <c r="B373" s="87" t="s">
        <v>2607</v>
      </c>
      <c r="C373" s="88">
        <v>3249</v>
      </c>
      <c r="D373" s="87" t="s">
        <v>1350</v>
      </c>
      <c r="E373" s="107" t="str">
        <f>VLOOKUP($C373,'2024-25 School Level AAFTE'!$C$4:$L$2372,9,FALSE)</f>
        <v>Yes</v>
      </c>
      <c r="F373" s="95">
        <f>VLOOKUP($C373,'2024-25 School Level AAFTE'!$C$4:$J$2372,8,FALSE)</f>
        <v>365.44</v>
      </c>
      <c r="G373" s="97">
        <f>IFERROR(IF(E373= "yes",VLOOKUP(C373,Summary!$B:$I,6,0),0),0)</f>
        <v>0</v>
      </c>
      <c r="H373" s="96">
        <f t="shared" si="81"/>
        <v>365.44</v>
      </c>
      <c r="I373" s="154">
        <f>VLOOKUP($A373,'2025-26 Salary &amp; Benefits'!$A:$I,3,FALSE)</f>
        <v>1.06</v>
      </c>
      <c r="J373" s="154">
        <f>VLOOKUP($A373,'2025-26 Salary &amp; Benefits'!$A:$I,4,FALSE)</f>
        <v>1.06</v>
      </c>
      <c r="K373" s="141">
        <f t="shared" si="82"/>
        <v>365.44</v>
      </c>
      <c r="L373" s="140">
        <f t="shared" si="83"/>
        <v>1.0720000000000001</v>
      </c>
      <c r="M373" s="142">
        <f>'2025-26 Salary &amp; Benefits'!$E$6</f>
        <v>78209</v>
      </c>
      <c r="N373" s="142">
        <f>'2025-26 Salary &amp; Benefits'!$F$6</f>
        <v>80164</v>
      </c>
      <c r="O373" s="9">
        <f t="shared" si="84"/>
        <v>88870.45</v>
      </c>
      <c r="P373" s="9">
        <f t="shared" si="85"/>
        <v>2221.5100000000093</v>
      </c>
      <c r="Q373" s="9">
        <f>'2025-26 Salary &amp; Benefits'!G$6</f>
        <v>15997.68</v>
      </c>
      <c r="R373" s="143">
        <f>'2025-26 Salary &amp; Benefits'!H$6</f>
        <v>0.16020000000000001</v>
      </c>
      <c r="S373" s="143">
        <f>'2025-26 Salary &amp; Benefits'!I$6</f>
        <v>0.15390000000000001</v>
      </c>
      <c r="T373" s="9">
        <f t="shared" si="86"/>
        <v>31728.45</v>
      </c>
      <c r="U373" s="9">
        <f t="shared" si="87"/>
        <v>1518.2</v>
      </c>
      <c r="V373" s="9">
        <f t="shared" si="88"/>
        <v>233.65</v>
      </c>
      <c r="W373" s="9">
        <f t="shared" si="89"/>
        <v>1751.8500000000001</v>
      </c>
      <c r="X373" s="22">
        <f t="shared" si="90"/>
        <v>124572.26000000001</v>
      </c>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row>
    <row r="374" spans="1:159" s="21" customFormat="1">
      <c r="A374" s="77" t="s">
        <v>2342</v>
      </c>
      <c r="B374" s="87" t="s">
        <v>2607</v>
      </c>
      <c r="C374" s="88">
        <v>3298</v>
      </c>
      <c r="D374" s="87" t="s">
        <v>1351</v>
      </c>
      <c r="E374" s="107" t="str">
        <f>VLOOKUP($C374,'2024-25 School Level AAFTE'!$C$4:$L$2372,9,FALSE)</f>
        <v>Yes</v>
      </c>
      <c r="F374" s="95">
        <f>VLOOKUP($C374,'2024-25 School Level AAFTE'!$C$4:$J$2372,8,FALSE)</f>
        <v>488.6</v>
      </c>
      <c r="G374" s="97">
        <f>IFERROR(IF(E374= "yes",VLOOKUP(C374,Summary!$B:$I,6,0),0),0)</f>
        <v>0</v>
      </c>
      <c r="H374" s="96">
        <f t="shared" si="81"/>
        <v>488.6</v>
      </c>
      <c r="I374" s="154">
        <f>VLOOKUP($A374,'2025-26 Salary &amp; Benefits'!$A:$I,3,FALSE)</f>
        <v>1.06</v>
      </c>
      <c r="J374" s="154">
        <f>VLOOKUP($A374,'2025-26 Salary &amp; Benefits'!$A:$I,4,FALSE)</f>
        <v>1.06</v>
      </c>
      <c r="K374" s="141">
        <f t="shared" si="82"/>
        <v>488.6</v>
      </c>
      <c r="L374" s="140">
        <f t="shared" si="83"/>
        <v>1.4330000000000001</v>
      </c>
      <c r="M374" s="142">
        <f>'2025-26 Salary &amp; Benefits'!$E$6</f>
        <v>78209</v>
      </c>
      <c r="N374" s="142">
        <f>'2025-26 Salary &amp; Benefits'!$F$6</f>
        <v>80164</v>
      </c>
      <c r="O374" s="9">
        <f t="shared" si="84"/>
        <v>118797.91</v>
      </c>
      <c r="P374" s="9">
        <f t="shared" si="85"/>
        <v>2969.5999999999913</v>
      </c>
      <c r="Q374" s="9">
        <f>'2025-26 Salary &amp; Benefits'!G$6</f>
        <v>15997.68</v>
      </c>
      <c r="R374" s="143">
        <f>'2025-26 Salary &amp; Benefits'!H$6</f>
        <v>0.16020000000000001</v>
      </c>
      <c r="S374" s="143">
        <f>'2025-26 Salary &amp; Benefits'!I$6</f>
        <v>0.15390000000000001</v>
      </c>
      <c r="T374" s="9">
        <f t="shared" si="86"/>
        <v>42413.120000000003</v>
      </c>
      <c r="U374" s="9">
        <f t="shared" si="87"/>
        <v>2029.46</v>
      </c>
      <c r="V374" s="9">
        <f t="shared" si="88"/>
        <v>312.33</v>
      </c>
      <c r="W374" s="9">
        <f t="shared" si="89"/>
        <v>2341.79</v>
      </c>
      <c r="X374" s="22">
        <f t="shared" si="90"/>
        <v>166522.42000000001</v>
      </c>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row>
    <row r="375" spans="1:159" s="21" customFormat="1">
      <c r="A375" s="77" t="s">
        <v>2342</v>
      </c>
      <c r="B375" s="87" t="s">
        <v>2607</v>
      </c>
      <c r="C375" s="88">
        <v>3351</v>
      </c>
      <c r="D375" s="87" t="s">
        <v>1352</v>
      </c>
      <c r="E375" s="107" t="str">
        <f>VLOOKUP($C375,'2024-25 School Level AAFTE'!$C$4:$L$2372,9,FALSE)</f>
        <v>Yes</v>
      </c>
      <c r="F375" s="95">
        <f>VLOOKUP($C375,'2024-25 School Level AAFTE'!$C$4:$J$2372,8,FALSE)</f>
        <v>460.6</v>
      </c>
      <c r="G375" s="97">
        <f>IFERROR(IF(E375= "yes",VLOOKUP(C375,Summary!$B:$I,6,0),0),0)</f>
        <v>0</v>
      </c>
      <c r="H375" s="96">
        <f t="shared" si="81"/>
        <v>460.6</v>
      </c>
      <c r="I375" s="154">
        <f>VLOOKUP($A375,'2025-26 Salary &amp; Benefits'!$A:$I,3,FALSE)</f>
        <v>1.06</v>
      </c>
      <c r="J375" s="154">
        <f>VLOOKUP($A375,'2025-26 Salary &amp; Benefits'!$A:$I,4,FALSE)</f>
        <v>1.06</v>
      </c>
      <c r="K375" s="141">
        <f t="shared" si="82"/>
        <v>460.6</v>
      </c>
      <c r="L375" s="140">
        <f t="shared" si="83"/>
        <v>1.351</v>
      </c>
      <c r="M375" s="142">
        <f>'2025-26 Salary &amp; Benefits'!$E$6</f>
        <v>78209</v>
      </c>
      <c r="N375" s="142">
        <f>'2025-26 Salary &amp; Benefits'!$F$6</f>
        <v>80164</v>
      </c>
      <c r="O375" s="9">
        <f t="shared" si="84"/>
        <v>111999.98</v>
      </c>
      <c r="P375" s="9">
        <f t="shared" si="85"/>
        <v>2799.6800000000076</v>
      </c>
      <c r="Q375" s="9">
        <f>'2025-26 Salary &amp; Benefits'!G$6</f>
        <v>15997.68</v>
      </c>
      <c r="R375" s="143">
        <f>'2025-26 Salary &amp; Benefits'!H$6</f>
        <v>0.16020000000000001</v>
      </c>
      <c r="S375" s="143">
        <f>'2025-26 Salary &amp; Benefits'!I$6</f>
        <v>0.15390000000000001</v>
      </c>
      <c r="T375" s="9">
        <f t="shared" si="86"/>
        <v>39986.129999999997</v>
      </c>
      <c r="U375" s="9">
        <f t="shared" si="87"/>
        <v>1913.33</v>
      </c>
      <c r="V375" s="9">
        <f t="shared" si="88"/>
        <v>294.45999999999998</v>
      </c>
      <c r="W375" s="9">
        <f t="shared" si="89"/>
        <v>2207.79</v>
      </c>
      <c r="X375" s="22">
        <f t="shared" si="90"/>
        <v>156993.57999999999</v>
      </c>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row>
    <row r="376" spans="1:159" s="21" customFormat="1">
      <c r="A376" s="77" t="s">
        <v>2342</v>
      </c>
      <c r="B376" s="87" t="s">
        <v>2607</v>
      </c>
      <c r="C376" s="88">
        <v>3454</v>
      </c>
      <c r="D376" s="87" t="s">
        <v>1353</v>
      </c>
      <c r="E376" s="107" t="str">
        <f>VLOOKUP($C376,'2024-25 School Level AAFTE'!$C$4:$L$2372,9,FALSE)</f>
        <v>No</v>
      </c>
      <c r="F376" s="95">
        <f>VLOOKUP($C376,'2024-25 School Level AAFTE'!$C$4:$J$2372,8,FALSE)</f>
        <v>325</v>
      </c>
      <c r="G376" s="97">
        <f>IFERROR(IF(E376= "yes",VLOOKUP(C376,Summary!$B:$I,6,0),0),0)</f>
        <v>0</v>
      </c>
      <c r="H376" s="96">
        <f t="shared" si="81"/>
        <v>0</v>
      </c>
      <c r="I376" s="154">
        <f>VLOOKUP($A376,'2025-26 Salary &amp; Benefits'!$A:$I,3,FALSE)</f>
        <v>1.06</v>
      </c>
      <c r="J376" s="154">
        <f>VLOOKUP($A376,'2025-26 Salary &amp; Benefits'!$A:$I,4,FALSE)</f>
        <v>1.06</v>
      </c>
      <c r="K376" s="141">
        <f t="shared" si="82"/>
        <v>0</v>
      </c>
      <c r="L376" s="140">
        <f t="shared" si="83"/>
        <v>0</v>
      </c>
      <c r="M376" s="142">
        <f>'2025-26 Salary &amp; Benefits'!$E$6</f>
        <v>78209</v>
      </c>
      <c r="N376" s="142">
        <f>'2025-26 Salary &amp; Benefits'!$F$6</f>
        <v>80164</v>
      </c>
      <c r="O376" s="9">
        <f t="shared" si="84"/>
        <v>0</v>
      </c>
      <c r="P376" s="9">
        <f t="shared" si="85"/>
        <v>0</v>
      </c>
      <c r="Q376" s="9">
        <f>'2025-26 Salary &amp; Benefits'!G$6</f>
        <v>15997.68</v>
      </c>
      <c r="R376" s="143">
        <f>'2025-26 Salary &amp; Benefits'!H$6</f>
        <v>0.16020000000000001</v>
      </c>
      <c r="S376" s="143">
        <f>'2025-26 Salary &amp; Benefits'!I$6</f>
        <v>0.15390000000000001</v>
      </c>
      <c r="T376" s="9">
        <f t="shared" si="86"/>
        <v>0</v>
      </c>
      <c r="U376" s="9">
        <f t="shared" si="87"/>
        <v>0</v>
      </c>
      <c r="V376" s="9">
        <f t="shared" si="88"/>
        <v>0</v>
      </c>
      <c r="W376" s="9">
        <f t="shared" si="89"/>
        <v>0</v>
      </c>
      <c r="X376" s="22">
        <f t="shared" si="90"/>
        <v>0</v>
      </c>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row>
    <row r="377" spans="1:159" s="21" customFormat="1">
      <c r="A377" s="77" t="s">
        <v>2342</v>
      </c>
      <c r="B377" s="87" t="s">
        <v>2607</v>
      </c>
      <c r="C377" s="88">
        <v>3455</v>
      </c>
      <c r="D377" s="87" t="s">
        <v>1354</v>
      </c>
      <c r="E377" s="107" t="str">
        <f>VLOOKUP($C377,'2024-25 School Level AAFTE'!$C$4:$L$2372,9,FALSE)</f>
        <v>Yes</v>
      </c>
      <c r="F377" s="95">
        <f>VLOOKUP($C377,'2024-25 School Level AAFTE'!$C$4:$J$2372,8,FALSE)</f>
        <v>278.11</v>
      </c>
      <c r="G377" s="97">
        <f>IFERROR(IF(E377= "yes",VLOOKUP(C377,Summary!$B:$I,6,0),0),0)</f>
        <v>0</v>
      </c>
      <c r="H377" s="96">
        <f t="shared" si="81"/>
        <v>278.11</v>
      </c>
      <c r="I377" s="154">
        <f>VLOOKUP($A377,'2025-26 Salary &amp; Benefits'!$A:$I,3,FALSE)</f>
        <v>1.06</v>
      </c>
      <c r="J377" s="154">
        <f>VLOOKUP($A377,'2025-26 Salary &amp; Benefits'!$A:$I,4,FALSE)</f>
        <v>1.06</v>
      </c>
      <c r="K377" s="141">
        <f t="shared" si="82"/>
        <v>278.11</v>
      </c>
      <c r="L377" s="140">
        <f t="shared" si="83"/>
        <v>0.81599999999999995</v>
      </c>
      <c r="M377" s="142">
        <f>'2025-26 Salary &amp; Benefits'!$E$6</f>
        <v>78209</v>
      </c>
      <c r="N377" s="142">
        <f>'2025-26 Salary &amp; Benefits'!$F$6</f>
        <v>80164</v>
      </c>
      <c r="O377" s="9">
        <f t="shared" si="84"/>
        <v>67647.66</v>
      </c>
      <c r="P377" s="9">
        <f t="shared" si="85"/>
        <v>1690.9899999999907</v>
      </c>
      <c r="Q377" s="9">
        <f>'2025-26 Salary &amp; Benefits'!G$6</f>
        <v>15997.68</v>
      </c>
      <c r="R377" s="143">
        <f>'2025-26 Salary &amp; Benefits'!H$6</f>
        <v>0.16020000000000001</v>
      </c>
      <c r="S377" s="143">
        <f>'2025-26 Salary &amp; Benefits'!I$6</f>
        <v>0.15390000000000001</v>
      </c>
      <c r="T377" s="9">
        <f t="shared" si="86"/>
        <v>24151.51</v>
      </c>
      <c r="U377" s="9">
        <f t="shared" si="87"/>
        <v>1155.6400000000001</v>
      </c>
      <c r="V377" s="9">
        <f t="shared" si="88"/>
        <v>177.85</v>
      </c>
      <c r="W377" s="9">
        <f t="shared" si="89"/>
        <v>1333.49</v>
      </c>
      <c r="X377" s="22">
        <f t="shared" si="90"/>
        <v>94823.65</v>
      </c>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row>
    <row r="378" spans="1:159" s="21" customFormat="1">
      <c r="A378" s="77" t="s">
        <v>2342</v>
      </c>
      <c r="B378" s="87" t="s">
        <v>2607</v>
      </c>
      <c r="C378" s="88">
        <v>3456</v>
      </c>
      <c r="D378" s="87" t="s">
        <v>1355</v>
      </c>
      <c r="E378" s="107" t="str">
        <f>VLOOKUP($C378,'2024-25 School Level AAFTE'!$C$4:$L$2372,9,FALSE)</f>
        <v>Yes</v>
      </c>
      <c r="F378" s="95">
        <f>VLOOKUP($C378,'2024-25 School Level AAFTE'!$C$4:$J$2372,8,FALSE)</f>
        <v>1163.99</v>
      </c>
      <c r="G378" s="97">
        <f>IFERROR(IF(E378= "yes",VLOOKUP(C378,Summary!$B:$I,6,0),0),0)</f>
        <v>0</v>
      </c>
      <c r="H378" s="96">
        <f t="shared" si="81"/>
        <v>1163.99</v>
      </c>
      <c r="I378" s="154">
        <f>VLOOKUP($A378,'2025-26 Salary &amp; Benefits'!$A:$I,3,FALSE)</f>
        <v>1.06</v>
      </c>
      <c r="J378" s="154">
        <f>VLOOKUP($A378,'2025-26 Salary &amp; Benefits'!$A:$I,4,FALSE)</f>
        <v>1.06</v>
      </c>
      <c r="K378" s="141">
        <f t="shared" si="82"/>
        <v>1163.99</v>
      </c>
      <c r="L378" s="140">
        <f t="shared" si="83"/>
        <v>3.4140000000000001</v>
      </c>
      <c r="M378" s="142">
        <f>'2025-26 Salary &amp; Benefits'!$E$6</f>
        <v>78209</v>
      </c>
      <c r="N378" s="142">
        <f>'2025-26 Salary &amp; Benefits'!$F$6</f>
        <v>80164</v>
      </c>
      <c r="O378" s="9">
        <f t="shared" si="84"/>
        <v>283025.86</v>
      </c>
      <c r="P378" s="9">
        <f t="shared" si="85"/>
        <v>7074.8300000000163</v>
      </c>
      <c r="Q378" s="9">
        <f>'2025-26 Salary &amp; Benefits'!G$6</f>
        <v>15997.68</v>
      </c>
      <c r="R378" s="143">
        <f>'2025-26 Salary &amp; Benefits'!H$6</f>
        <v>0.16020000000000001</v>
      </c>
      <c r="S378" s="143">
        <f>'2025-26 Salary &amp; Benefits'!I$6</f>
        <v>0.15390000000000001</v>
      </c>
      <c r="T378" s="9">
        <f t="shared" si="86"/>
        <v>101045.64</v>
      </c>
      <c r="U378" s="9">
        <f t="shared" si="87"/>
        <v>4835.01</v>
      </c>
      <c r="V378" s="9">
        <f t="shared" si="88"/>
        <v>744.11</v>
      </c>
      <c r="W378" s="9">
        <f t="shared" si="89"/>
        <v>5579.12</v>
      </c>
      <c r="X378" s="22">
        <f t="shared" si="90"/>
        <v>396725.45</v>
      </c>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row>
    <row r="379" spans="1:159" s="21" customFormat="1">
      <c r="A379" s="137" t="s">
        <v>2342</v>
      </c>
      <c r="B379" s="87" t="s">
        <v>2607</v>
      </c>
      <c r="C379" s="88">
        <v>3457</v>
      </c>
      <c r="D379" s="87" t="s">
        <v>1356</v>
      </c>
      <c r="E379" s="107" t="str">
        <f>VLOOKUP($C379,'2024-25 School Level AAFTE'!$C$4:$L$2372,9,FALSE)</f>
        <v>No</v>
      </c>
      <c r="F379" s="95">
        <f>VLOOKUP($C379,'2024-25 School Level AAFTE'!$C$4:$J$2372,8,FALSE)</f>
        <v>422</v>
      </c>
      <c r="G379" s="97">
        <f>IFERROR(IF(E379= "yes",VLOOKUP(C379,Summary!$B:$I,6,0),0),0)</f>
        <v>0</v>
      </c>
      <c r="H379" s="96">
        <f t="shared" si="81"/>
        <v>0</v>
      </c>
      <c r="I379" s="154">
        <f>VLOOKUP($A379,'2025-26 Salary &amp; Benefits'!$A:$I,3,FALSE)</f>
        <v>1.06</v>
      </c>
      <c r="J379" s="154">
        <f>VLOOKUP($A379,'2025-26 Salary &amp; Benefits'!$A:$I,4,FALSE)</f>
        <v>1.06</v>
      </c>
      <c r="K379" s="141">
        <f t="shared" si="82"/>
        <v>0</v>
      </c>
      <c r="L379" s="140">
        <f t="shared" si="83"/>
        <v>0</v>
      </c>
      <c r="M379" s="142">
        <f>'2025-26 Salary &amp; Benefits'!$E$6</f>
        <v>78209</v>
      </c>
      <c r="N379" s="142">
        <f>'2025-26 Salary &amp; Benefits'!$F$6</f>
        <v>80164</v>
      </c>
      <c r="O379" s="9">
        <f t="shared" si="84"/>
        <v>0</v>
      </c>
      <c r="P379" s="9">
        <f t="shared" si="85"/>
        <v>0</v>
      </c>
      <c r="Q379" s="9">
        <f>'2025-26 Salary &amp; Benefits'!G$6</f>
        <v>15997.68</v>
      </c>
      <c r="R379" s="143">
        <f>'2025-26 Salary &amp; Benefits'!H$6</f>
        <v>0.16020000000000001</v>
      </c>
      <c r="S379" s="143">
        <f>'2025-26 Salary &amp; Benefits'!I$6</f>
        <v>0.15390000000000001</v>
      </c>
      <c r="T379" s="9">
        <f t="shared" si="86"/>
        <v>0</v>
      </c>
      <c r="U379" s="9">
        <f t="shared" si="87"/>
        <v>0</v>
      </c>
      <c r="V379" s="9">
        <f t="shared" si="88"/>
        <v>0</v>
      </c>
      <c r="W379" s="9">
        <f t="shared" si="89"/>
        <v>0</v>
      </c>
      <c r="X379" s="22">
        <f t="shared" si="90"/>
        <v>0</v>
      </c>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row>
    <row r="380" spans="1:159" s="21" customFormat="1">
      <c r="A380" s="77" t="s">
        <v>2342</v>
      </c>
      <c r="B380" s="87" t="s">
        <v>2607</v>
      </c>
      <c r="C380" s="88">
        <v>3500</v>
      </c>
      <c r="D380" s="87" t="s">
        <v>2960</v>
      </c>
      <c r="E380" s="107" t="str">
        <f>VLOOKUP($C380,'2024-25 School Level AAFTE'!$C$4:$L$2372,9,FALSE)</f>
        <v>Yes</v>
      </c>
      <c r="F380" s="95">
        <f>VLOOKUP($C380,'2024-25 School Level AAFTE'!$C$4:$J$2372,8,FALSE)</f>
        <v>929.31</v>
      </c>
      <c r="G380" s="97">
        <f>IFERROR(IF(E380= "yes",VLOOKUP(C380,Summary!$B:$I,6,0),0),0)</f>
        <v>0</v>
      </c>
      <c r="H380" s="96">
        <f t="shared" si="81"/>
        <v>929.31</v>
      </c>
      <c r="I380" s="154">
        <f>VLOOKUP($A380,'2025-26 Salary &amp; Benefits'!$A:$I,3,FALSE)</f>
        <v>1.06</v>
      </c>
      <c r="J380" s="154">
        <f>VLOOKUP($A380,'2025-26 Salary &amp; Benefits'!$A:$I,4,FALSE)</f>
        <v>1.06</v>
      </c>
      <c r="K380" s="141">
        <f t="shared" si="82"/>
        <v>929.31</v>
      </c>
      <c r="L380" s="140">
        <f t="shared" si="83"/>
        <v>2.726</v>
      </c>
      <c r="M380" s="142">
        <f>'2025-26 Salary &amp; Benefits'!$E$6</f>
        <v>78209</v>
      </c>
      <c r="N380" s="142">
        <f>'2025-26 Salary &amp; Benefits'!$F$6</f>
        <v>80164</v>
      </c>
      <c r="O380" s="9">
        <f t="shared" si="84"/>
        <v>225989.6</v>
      </c>
      <c r="P380" s="9">
        <f t="shared" si="85"/>
        <v>5649.0899999999965</v>
      </c>
      <c r="Q380" s="9">
        <f>'2025-26 Salary &amp; Benefits'!G$6</f>
        <v>15997.68</v>
      </c>
      <c r="R380" s="143">
        <f>'2025-26 Salary &amp; Benefits'!H$6</f>
        <v>0.16020000000000001</v>
      </c>
      <c r="S380" s="143">
        <f>'2025-26 Salary &amp; Benefits'!I$6</f>
        <v>0.15390000000000001</v>
      </c>
      <c r="T380" s="9">
        <f t="shared" si="86"/>
        <v>80682.600000000006</v>
      </c>
      <c r="U380" s="9">
        <f t="shared" si="87"/>
        <v>3860.64</v>
      </c>
      <c r="V380" s="9">
        <f t="shared" si="88"/>
        <v>594.15</v>
      </c>
      <c r="W380" s="9">
        <f t="shared" si="89"/>
        <v>4454.79</v>
      </c>
      <c r="X380" s="22">
        <f t="shared" si="90"/>
        <v>316776.08</v>
      </c>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row>
    <row r="381" spans="1:159" s="21" customFormat="1">
      <c r="A381" s="77" t="s">
        <v>2342</v>
      </c>
      <c r="B381" s="87" t="s">
        <v>2607</v>
      </c>
      <c r="C381" s="88">
        <v>3602</v>
      </c>
      <c r="D381" s="87" t="s">
        <v>1357</v>
      </c>
      <c r="E381" s="107" t="str">
        <f>VLOOKUP($C381,'2024-25 School Level AAFTE'!$C$4:$L$2372,9,FALSE)</f>
        <v>Yes</v>
      </c>
      <c r="F381" s="95">
        <f>VLOOKUP($C381,'2024-25 School Level AAFTE'!$C$4:$J$2372,8,FALSE)</f>
        <v>510.44</v>
      </c>
      <c r="G381" s="97">
        <f>IFERROR(IF(E381= "yes",VLOOKUP(C381,Summary!$B:$I,6,0),0),0)</f>
        <v>0</v>
      </c>
      <c r="H381" s="96">
        <f t="shared" si="81"/>
        <v>510.44</v>
      </c>
      <c r="I381" s="154">
        <f>VLOOKUP($A381,'2025-26 Salary &amp; Benefits'!$A:$I,3,FALSE)</f>
        <v>1.06</v>
      </c>
      <c r="J381" s="154">
        <f>VLOOKUP($A381,'2025-26 Salary &amp; Benefits'!$A:$I,4,FALSE)</f>
        <v>1.06</v>
      </c>
      <c r="K381" s="141">
        <f t="shared" si="82"/>
        <v>510.44</v>
      </c>
      <c r="L381" s="140">
        <f t="shared" si="83"/>
        <v>1.4970000000000001</v>
      </c>
      <c r="M381" s="142">
        <f>'2025-26 Salary &amp; Benefits'!$E$6</f>
        <v>78209</v>
      </c>
      <c r="N381" s="142">
        <f>'2025-26 Salary &amp; Benefits'!$F$6</f>
        <v>80164</v>
      </c>
      <c r="O381" s="9">
        <f t="shared" si="84"/>
        <v>124103.61</v>
      </c>
      <c r="P381" s="9">
        <f t="shared" si="85"/>
        <v>3102.2299999999959</v>
      </c>
      <c r="Q381" s="9">
        <f>'2025-26 Salary &amp; Benefits'!G$6</f>
        <v>15997.68</v>
      </c>
      <c r="R381" s="143">
        <f>'2025-26 Salary &amp; Benefits'!H$6</f>
        <v>0.16020000000000001</v>
      </c>
      <c r="S381" s="143">
        <f>'2025-26 Salary &amp; Benefits'!I$6</f>
        <v>0.15390000000000001</v>
      </c>
      <c r="T381" s="9">
        <f t="shared" si="86"/>
        <v>44307.360000000001</v>
      </c>
      <c r="U381" s="9">
        <f t="shared" si="87"/>
        <v>2120.1</v>
      </c>
      <c r="V381" s="9">
        <f t="shared" si="88"/>
        <v>326.27999999999997</v>
      </c>
      <c r="W381" s="9">
        <f t="shared" si="89"/>
        <v>2446.38</v>
      </c>
      <c r="X381" s="22">
        <f t="shared" si="90"/>
        <v>173959.58000000002</v>
      </c>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row>
    <row r="382" spans="1:159" s="21" customFormat="1">
      <c r="A382" s="77" t="s">
        <v>2342</v>
      </c>
      <c r="B382" s="87" t="s">
        <v>2607</v>
      </c>
      <c r="C382" s="88">
        <v>3763</v>
      </c>
      <c r="D382" s="87" t="s">
        <v>1358</v>
      </c>
      <c r="E382" s="107" t="str">
        <f>VLOOKUP($C382,'2024-25 School Level AAFTE'!$C$4:$L$2372,9,FALSE)</f>
        <v>Yes</v>
      </c>
      <c r="F382" s="95">
        <f>VLOOKUP($C382,'2024-25 School Level AAFTE'!$C$4:$J$2372,8,FALSE)</f>
        <v>283.89</v>
      </c>
      <c r="G382" s="97">
        <f>IFERROR(IF(E382= "yes",VLOOKUP(C382,Summary!$B:$I,6,0),0),0)</f>
        <v>0</v>
      </c>
      <c r="H382" s="96">
        <f t="shared" si="81"/>
        <v>283.89</v>
      </c>
      <c r="I382" s="154">
        <f>VLOOKUP($A382,'2025-26 Salary &amp; Benefits'!$A:$I,3,FALSE)</f>
        <v>1.06</v>
      </c>
      <c r="J382" s="154">
        <f>VLOOKUP($A382,'2025-26 Salary &amp; Benefits'!$A:$I,4,FALSE)</f>
        <v>1.06</v>
      </c>
      <c r="K382" s="141">
        <f t="shared" si="82"/>
        <v>283.89</v>
      </c>
      <c r="L382" s="140">
        <f t="shared" si="83"/>
        <v>0.83299999999999996</v>
      </c>
      <c r="M382" s="142">
        <f>'2025-26 Salary &amp; Benefits'!$E$6</f>
        <v>78209</v>
      </c>
      <c r="N382" s="142">
        <f>'2025-26 Salary &amp; Benefits'!$F$6</f>
        <v>80164</v>
      </c>
      <c r="O382" s="9">
        <f t="shared" si="84"/>
        <v>69056.98</v>
      </c>
      <c r="P382" s="9">
        <f t="shared" si="85"/>
        <v>1726.2300000000105</v>
      </c>
      <c r="Q382" s="9">
        <f>'2025-26 Salary &amp; Benefits'!G$6</f>
        <v>15997.68</v>
      </c>
      <c r="R382" s="143">
        <f>'2025-26 Salary &amp; Benefits'!H$6</f>
        <v>0.16020000000000001</v>
      </c>
      <c r="S382" s="143">
        <f>'2025-26 Salary &amp; Benefits'!I$6</f>
        <v>0.15390000000000001</v>
      </c>
      <c r="T382" s="9">
        <f t="shared" si="86"/>
        <v>24654.66</v>
      </c>
      <c r="U382" s="9">
        <f t="shared" si="87"/>
        <v>1179.72</v>
      </c>
      <c r="V382" s="9">
        <f t="shared" si="88"/>
        <v>181.56</v>
      </c>
      <c r="W382" s="9">
        <f t="shared" si="89"/>
        <v>1361.28</v>
      </c>
      <c r="X382" s="22">
        <f t="shared" si="90"/>
        <v>96799.150000000009</v>
      </c>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row>
    <row r="383" spans="1:159" s="21" customFormat="1">
      <c r="A383" s="77" t="s">
        <v>2342</v>
      </c>
      <c r="B383" s="87" t="s">
        <v>2607</v>
      </c>
      <c r="C383" s="88">
        <v>4396</v>
      </c>
      <c r="D383" s="87" t="s">
        <v>1182</v>
      </c>
      <c r="E383" s="107" t="str">
        <f>VLOOKUP($C383,'2024-25 School Level AAFTE'!$C$4:$L$2372,9,FALSE)</f>
        <v>Yes</v>
      </c>
      <c r="F383" s="95">
        <f>VLOOKUP($C383,'2024-25 School Level AAFTE'!$C$4:$J$2372,8,FALSE)</f>
        <v>364.16</v>
      </c>
      <c r="G383" s="97">
        <f>IFERROR(IF(E383= "yes",VLOOKUP(C383,Summary!$B:$I,6,0),0),0)</f>
        <v>0</v>
      </c>
      <c r="H383" s="96">
        <f t="shared" si="81"/>
        <v>364.16</v>
      </c>
      <c r="I383" s="154">
        <f>VLOOKUP($A383,'2025-26 Salary &amp; Benefits'!$A:$I,3,FALSE)</f>
        <v>1.06</v>
      </c>
      <c r="J383" s="154">
        <f>VLOOKUP($A383,'2025-26 Salary &amp; Benefits'!$A:$I,4,FALSE)</f>
        <v>1.06</v>
      </c>
      <c r="K383" s="141">
        <f t="shared" si="82"/>
        <v>364.16</v>
      </c>
      <c r="L383" s="140">
        <f t="shared" si="83"/>
        <v>1.0680000000000001</v>
      </c>
      <c r="M383" s="142">
        <f>'2025-26 Salary &amp; Benefits'!$E$6</f>
        <v>78209</v>
      </c>
      <c r="N383" s="142">
        <f>'2025-26 Salary &amp; Benefits'!$F$6</f>
        <v>80164</v>
      </c>
      <c r="O383" s="9">
        <f t="shared" si="84"/>
        <v>88538.84</v>
      </c>
      <c r="P383" s="9">
        <f t="shared" si="85"/>
        <v>2213.2200000000012</v>
      </c>
      <c r="Q383" s="9">
        <f>'2025-26 Salary &amp; Benefits'!G$6</f>
        <v>15997.68</v>
      </c>
      <c r="R383" s="143">
        <f>'2025-26 Salary &amp; Benefits'!H$6</f>
        <v>0.16020000000000001</v>
      </c>
      <c r="S383" s="143">
        <f>'2025-26 Salary &amp; Benefits'!I$6</f>
        <v>0.15390000000000001</v>
      </c>
      <c r="T383" s="9">
        <f t="shared" si="86"/>
        <v>31610.06</v>
      </c>
      <c r="U383" s="9">
        <f t="shared" si="87"/>
        <v>1512.53</v>
      </c>
      <c r="V383" s="9">
        <f t="shared" si="88"/>
        <v>232.78</v>
      </c>
      <c r="W383" s="9">
        <f t="shared" si="89"/>
        <v>1745.31</v>
      </c>
      <c r="X383" s="22">
        <f t="shared" si="90"/>
        <v>124107.43</v>
      </c>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row>
    <row r="384" spans="1:159" s="21" customFormat="1">
      <c r="A384" s="77" t="s">
        <v>2342</v>
      </c>
      <c r="B384" s="87" t="s">
        <v>2607</v>
      </c>
      <c r="C384" s="88">
        <v>5027</v>
      </c>
      <c r="D384" s="87" t="s">
        <v>1359</v>
      </c>
      <c r="E384" s="107" t="str">
        <f>VLOOKUP($C384,'2024-25 School Level AAFTE'!$C$4:$L$2372,9,FALSE)</f>
        <v>Yes</v>
      </c>
      <c r="F384" s="95">
        <f>VLOOKUP($C384,'2024-25 School Level AAFTE'!$C$4:$J$2372,8,FALSE)</f>
        <v>729.29000000000008</v>
      </c>
      <c r="G384" s="97">
        <f>IFERROR(IF(E384= "yes",VLOOKUP(C384,Summary!$B:$I,6,0),0),0)</f>
        <v>0</v>
      </c>
      <c r="H384" s="96">
        <f t="shared" si="81"/>
        <v>729.29000000000008</v>
      </c>
      <c r="I384" s="154">
        <f>VLOOKUP($A384,'2025-26 Salary &amp; Benefits'!$A:$I,3,FALSE)</f>
        <v>1.06</v>
      </c>
      <c r="J384" s="154">
        <f>VLOOKUP($A384,'2025-26 Salary &amp; Benefits'!$A:$I,4,FALSE)</f>
        <v>1.06</v>
      </c>
      <c r="K384" s="141">
        <f t="shared" si="82"/>
        <v>729.29000000000008</v>
      </c>
      <c r="L384" s="140">
        <f t="shared" si="83"/>
        <v>2.1389999999999998</v>
      </c>
      <c r="M384" s="142">
        <f>'2025-26 Salary &amp; Benefits'!$E$6</f>
        <v>78209</v>
      </c>
      <c r="N384" s="142">
        <f>'2025-26 Salary &amp; Benefits'!$F$6</f>
        <v>80164</v>
      </c>
      <c r="O384" s="9">
        <f t="shared" si="84"/>
        <v>177326.39</v>
      </c>
      <c r="P384" s="9">
        <f t="shared" si="85"/>
        <v>4432.6499999999942</v>
      </c>
      <c r="Q384" s="9">
        <f>'2025-26 Salary &amp; Benefits'!G$6</f>
        <v>15997.68</v>
      </c>
      <c r="R384" s="143">
        <f>'2025-26 Salary &amp; Benefits'!H$6</f>
        <v>0.16020000000000001</v>
      </c>
      <c r="S384" s="143">
        <f>'2025-26 Salary &amp; Benefits'!I$6</f>
        <v>0.15390000000000001</v>
      </c>
      <c r="T384" s="9">
        <f t="shared" si="86"/>
        <v>63308.91</v>
      </c>
      <c r="U384" s="9">
        <f t="shared" si="87"/>
        <v>3029.32</v>
      </c>
      <c r="V384" s="9">
        <f t="shared" si="88"/>
        <v>466.21</v>
      </c>
      <c r="W384" s="9">
        <f t="shared" si="89"/>
        <v>3495.53</v>
      </c>
      <c r="X384" s="22">
        <f t="shared" si="90"/>
        <v>248563.48</v>
      </c>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row>
    <row r="385" spans="1:159" s="21" customFormat="1">
      <c r="A385" s="77" t="s">
        <v>2342</v>
      </c>
      <c r="B385" s="87" t="s">
        <v>2607</v>
      </c>
      <c r="C385" s="88">
        <v>5297</v>
      </c>
      <c r="D385" s="87" t="s">
        <v>1360</v>
      </c>
      <c r="E385" s="107" t="str">
        <f>VLOOKUP($C385,'2024-25 School Level AAFTE'!$C$4:$L$2372,9,FALSE)</f>
        <v>Yes</v>
      </c>
      <c r="F385" s="95">
        <f>VLOOKUP($C385,'2024-25 School Level AAFTE'!$C$4:$J$2372,8,FALSE)</f>
        <v>11.92</v>
      </c>
      <c r="G385" s="97">
        <f>IFERROR(IF(E385= "yes",VLOOKUP(C385,Summary!$B:$I,6,0),0),0)</f>
        <v>0</v>
      </c>
      <c r="H385" s="96">
        <f t="shared" si="81"/>
        <v>11.92</v>
      </c>
      <c r="I385" s="154">
        <f>VLOOKUP($A385,'2025-26 Salary &amp; Benefits'!$A:$I,3,FALSE)</f>
        <v>1.06</v>
      </c>
      <c r="J385" s="154">
        <f>VLOOKUP($A385,'2025-26 Salary &amp; Benefits'!$A:$I,4,FALSE)</f>
        <v>1.06</v>
      </c>
      <c r="K385" s="141">
        <f t="shared" si="82"/>
        <v>11.92</v>
      </c>
      <c r="L385" s="140">
        <f t="shared" si="83"/>
        <v>3.5000000000000003E-2</v>
      </c>
      <c r="M385" s="142">
        <f>'2025-26 Salary &amp; Benefits'!$E$6</f>
        <v>78209</v>
      </c>
      <c r="N385" s="142">
        <f>'2025-26 Salary &amp; Benefits'!$F$6</f>
        <v>80164</v>
      </c>
      <c r="O385" s="9">
        <f t="shared" si="84"/>
        <v>2901.55</v>
      </c>
      <c r="P385" s="9">
        <f t="shared" si="85"/>
        <v>72.529999999999745</v>
      </c>
      <c r="Q385" s="9">
        <f>'2025-26 Salary &amp; Benefits'!G$6</f>
        <v>15997.68</v>
      </c>
      <c r="R385" s="143">
        <f>'2025-26 Salary &amp; Benefits'!H$6</f>
        <v>0.16020000000000001</v>
      </c>
      <c r="S385" s="143">
        <f>'2025-26 Salary &amp; Benefits'!I$6</f>
        <v>0.15390000000000001</v>
      </c>
      <c r="T385" s="9">
        <f t="shared" si="86"/>
        <v>1035.9100000000001</v>
      </c>
      <c r="U385" s="9">
        <f t="shared" si="87"/>
        <v>49.57</v>
      </c>
      <c r="V385" s="9">
        <f t="shared" si="88"/>
        <v>7.63</v>
      </c>
      <c r="W385" s="9">
        <f t="shared" si="89"/>
        <v>57.2</v>
      </c>
      <c r="X385" s="22">
        <f t="shared" si="90"/>
        <v>4067.1899999999996</v>
      </c>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row>
    <row r="386" spans="1:159" s="21" customFormat="1">
      <c r="A386" s="77" t="s">
        <v>2342</v>
      </c>
      <c r="B386" s="87" t="s">
        <v>2607</v>
      </c>
      <c r="C386" s="88">
        <v>5364</v>
      </c>
      <c r="D386" s="87" t="s">
        <v>1361</v>
      </c>
      <c r="E386" s="107" t="str">
        <f>VLOOKUP($C386,'2024-25 School Level AAFTE'!$C$4:$L$2372,9,FALSE)</f>
        <v>No</v>
      </c>
      <c r="F386" s="95">
        <f>VLOOKUP($C386,'2024-25 School Level AAFTE'!$C$4:$J$2372,8,FALSE)</f>
        <v>233.85</v>
      </c>
      <c r="G386" s="97">
        <f>IFERROR(IF(E386= "yes",VLOOKUP(C386,Summary!$B:$I,6,0),0),0)</f>
        <v>0</v>
      </c>
      <c r="H386" s="96">
        <f t="shared" si="81"/>
        <v>0</v>
      </c>
      <c r="I386" s="154">
        <f>VLOOKUP($A386,'2025-26 Salary &amp; Benefits'!$A:$I,3,FALSE)</f>
        <v>1.06</v>
      </c>
      <c r="J386" s="154">
        <f>VLOOKUP($A386,'2025-26 Salary &amp; Benefits'!$A:$I,4,FALSE)</f>
        <v>1.06</v>
      </c>
      <c r="K386" s="141">
        <f t="shared" si="82"/>
        <v>0</v>
      </c>
      <c r="L386" s="140">
        <f t="shared" si="83"/>
        <v>0</v>
      </c>
      <c r="M386" s="142">
        <f>'2025-26 Salary &amp; Benefits'!$E$6</f>
        <v>78209</v>
      </c>
      <c r="N386" s="142">
        <f>'2025-26 Salary &amp; Benefits'!$F$6</f>
        <v>80164</v>
      </c>
      <c r="O386" s="9">
        <f t="shared" si="84"/>
        <v>0</v>
      </c>
      <c r="P386" s="9">
        <f t="shared" si="85"/>
        <v>0</v>
      </c>
      <c r="Q386" s="9">
        <f>'2025-26 Salary &amp; Benefits'!G$6</f>
        <v>15997.68</v>
      </c>
      <c r="R386" s="143">
        <f>'2025-26 Salary &amp; Benefits'!H$6</f>
        <v>0.16020000000000001</v>
      </c>
      <c r="S386" s="143">
        <f>'2025-26 Salary &amp; Benefits'!I$6</f>
        <v>0.15390000000000001</v>
      </c>
      <c r="T386" s="9">
        <f t="shared" si="86"/>
        <v>0</v>
      </c>
      <c r="U386" s="9">
        <f t="shared" si="87"/>
        <v>0</v>
      </c>
      <c r="V386" s="9">
        <f t="shared" si="88"/>
        <v>0</v>
      </c>
      <c r="W386" s="9">
        <f t="shared" si="89"/>
        <v>0</v>
      </c>
      <c r="X386" s="22">
        <f t="shared" si="90"/>
        <v>0</v>
      </c>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row>
    <row r="387" spans="1:159" s="21" customFormat="1">
      <c r="A387" s="77" t="s">
        <v>2342</v>
      </c>
      <c r="B387" s="87" t="s">
        <v>2607</v>
      </c>
      <c r="C387" s="88">
        <v>5365</v>
      </c>
      <c r="D387" s="87" t="s">
        <v>1362</v>
      </c>
      <c r="E387" s="107" t="str">
        <f>VLOOKUP($C387,'2024-25 School Level AAFTE'!$C$4:$L$2372,9,FALSE)</f>
        <v>No</v>
      </c>
      <c r="F387" s="95">
        <f>VLOOKUP($C387,'2024-25 School Level AAFTE'!$C$4:$J$2372,8,FALSE)</f>
        <v>572.58000000000004</v>
      </c>
      <c r="G387" s="97">
        <f>IFERROR(IF(E387= "yes",VLOOKUP(C387,Summary!$B:$I,6,0),0),0)</f>
        <v>0</v>
      </c>
      <c r="H387" s="96">
        <f t="shared" si="81"/>
        <v>0</v>
      </c>
      <c r="I387" s="154">
        <f>VLOOKUP($A387,'2025-26 Salary &amp; Benefits'!$A:$I,3,FALSE)</f>
        <v>1.06</v>
      </c>
      <c r="J387" s="154">
        <f>VLOOKUP($A387,'2025-26 Salary &amp; Benefits'!$A:$I,4,FALSE)</f>
        <v>1.06</v>
      </c>
      <c r="K387" s="141">
        <f t="shared" si="82"/>
        <v>0</v>
      </c>
      <c r="L387" s="140">
        <f t="shared" si="83"/>
        <v>0</v>
      </c>
      <c r="M387" s="142">
        <f>'2025-26 Salary &amp; Benefits'!$E$6</f>
        <v>78209</v>
      </c>
      <c r="N387" s="142">
        <f>'2025-26 Salary &amp; Benefits'!$F$6</f>
        <v>80164</v>
      </c>
      <c r="O387" s="9">
        <f t="shared" si="84"/>
        <v>0</v>
      </c>
      <c r="P387" s="9">
        <f t="shared" si="85"/>
        <v>0</v>
      </c>
      <c r="Q387" s="9">
        <f>'2025-26 Salary &amp; Benefits'!G$6</f>
        <v>15997.68</v>
      </c>
      <c r="R387" s="143">
        <f>'2025-26 Salary &amp; Benefits'!H$6</f>
        <v>0.16020000000000001</v>
      </c>
      <c r="S387" s="143">
        <f>'2025-26 Salary &amp; Benefits'!I$6</f>
        <v>0.15390000000000001</v>
      </c>
      <c r="T387" s="9">
        <f t="shared" si="86"/>
        <v>0</v>
      </c>
      <c r="U387" s="9">
        <f t="shared" si="87"/>
        <v>0</v>
      </c>
      <c r="V387" s="9">
        <f t="shared" si="88"/>
        <v>0</v>
      </c>
      <c r="W387" s="9">
        <f t="shared" si="89"/>
        <v>0</v>
      </c>
      <c r="X387" s="22">
        <f t="shared" si="90"/>
        <v>0</v>
      </c>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row>
    <row r="388" spans="1:159" s="21" customFormat="1">
      <c r="A388" s="77" t="s">
        <v>2342</v>
      </c>
      <c r="B388" s="87" t="s">
        <v>2607</v>
      </c>
      <c r="C388" s="88">
        <v>5386</v>
      </c>
      <c r="D388" s="87" t="s">
        <v>3114</v>
      </c>
      <c r="E388" s="107" t="str">
        <f>VLOOKUP($C388,'2024-25 School Level AAFTE'!$C$4:$L$2372,9,FALSE)</f>
        <v>No</v>
      </c>
      <c r="F388" s="95">
        <f>VLOOKUP($C388,'2024-25 School Level AAFTE'!$C$4:$J$2372,8,FALSE)</f>
        <v>0</v>
      </c>
      <c r="G388" s="97">
        <f>IFERROR(IF(E388= "yes",VLOOKUP(C388,Summary!$B:$I,6,0),0),0)</f>
        <v>0</v>
      </c>
      <c r="H388" s="96">
        <f t="shared" si="81"/>
        <v>0</v>
      </c>
      <c r="I388" s="154">
        <f>VLOOKUP($A388,'2025-26 Salary &amp; Benefits'!$A:$I,3,FALSE)</f>
        <v>1.06</v>
      </c>
      <c r="J388" s="154">
        <f>VLOOKUP($A388,'2025-26 Salary &amp; Benefits'!$A:$I,4,FALSE)</f>
        <v>1.06</v>
      </c>
      <c r="K388" s="141">
        <f t="shared" si="82"/>
        <v>0</v>
      </c>
      <c r="L388" s="140">
        <f t="shared" si="83"/>
        <v>0</v>
      </c>
      <c r="M388" s="142">
        <f>'2025-26 Salary &amp; Benefits'!$E$6</f>
        <v>78209</v>
      </c>
      <c r="N388" s="142">
        <f>'2025-26 Salary &amp; Benefits'!$F$6</f>
        <v>80164</v>
      </c>
      <c r="O388" s="9">
        <f t="shared" si="84"/>
        <v>0</v>
      </c>
      <c r="P388" s="9">
        <f t="shared" si="85"/>
        <v>0</v>
      </c>
      <c r="Q388" s="9">
        <f>'2025-26 Salary &amp; Benefits'!G$6</f>
        <v>15997.68</v>
      </c>
      <c r="R388" s="143">
        <f>'2025-26 Salary &amp; Benefits'!H$6</f>
        <v>0.16020000000000001</v>
      </c>
      <c r="S388" s="143">
        <f>'2025-26 Salary &amp; Benefits'!I$6</f>
        <v>0.15390000000000001</v>
      </c>
      <c r="T388" s="9">
        <f t="shared" si="86"/>
        <v>0</v>
      </c>
      <c r="U388" s="9">
        <f t="shared" si="87"/>
        <v>0</v>
      </c>
      <c r="V388" s="9">
        <f t="shared" si="88"/>
        <v>0</v>
      </c>
      <c r="W388" s="9">
        <f t="shared" si="89"/>
        <v>0</v>
      </c>
      <c r="X388" s="22">
        <f t="shared" si="90"/>
        <v>0</v>
      </c>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row>
    <row r="389" spans="1:159" s="21" customFormat="1">
      <c r="A389" s="77" t="s">
        <v>2342</v>
      </c>
      <c r="B389" s="87" t="s">
        <v>2607</v>
      </c>
      <c r="C389" s="88">
        <v>5387</v>
      </c>
      <c r="D389" s="87" t="s">
        <v>1363</v>
      </c>
      <c r="E389" s="107" t="str">
        <f>VLOOKUP($C389,'2024-25 School Level AAFTE'!$C$4:$L$2372,9,FALSE)</f>
        <v>Yes</v>
      </c>
      <c r="F389" s="95">
        <f>VLOOKUP($C389,'2024-25 School Level AAFTE'!$C$4:$J$2372,8,FALSE)</f>
        <v>547.54</v>
      </c>
      <c r="G389" s="97">
        <f>IFERROR(IF(E389= "yes",VLOOKUP(C389,Summary!$B:$I,6,0),0),0)</f>
        <v>0</v>
      </c>
      <c r="H389" s="96">
        <f t="shared" si="81"/>
        <v>547.54</v>
      </c>
      <c r="I389" s="154">
        <f>VLOOKUP($A389,'2025-26 Salary &amp; Benefits'!$A:$I,3,FALSE)</f>
        <v>1.06</v>
      </c>
      <c r="J389" s="154">
        <f>VLOOKUP($A389,'2025-26 Salary &amp; Benefits'!$A:$I,4,FALSE)</f>
        <v>1.06</v>
      </c>
      <c r="K389" s="141">
        <f t="shared" si="82"/>
        <v>547.54</v>
      </c>
      <c r="L389" s="140">
        <f t="shared" si="83"/>
        <v>1.6060000000000001</v>
      </c>
      <c r="M389" s="142">
        <f>'2025-26 Salary &amp; Benefits'!$E$6</f>
        <v>78209</v>
      </c>
      <c r="N389" s="142">
        <f>'2025-26 Salary &amp; Benefits'!$F$6</f>
        <v>80164</v>
      </c>
      <c r="O389" s="9">
        <f t="shared" si="84"/>
        <v>133139.87</v>
      </c>
      <c r="P389" s="9">
        <f t="shared" si="85"/>
        <v>3328.1199999999953</v>
      </c>
      <c r="Q389" s="9">
        <f>'2025-26 Salary &amp; Benefits'!G$6</f>
        <v>15997.68</v>
      </c>
      <c r="R389" s="143">
        <f>'2025-26 Salary &amp; Benefits'!H$6</f>
        <v>0.16020000000000001</v>
      </c>
      <c r="S389" s="143">
        <f>'2025-26 Salary &amp; Benefits'!I$6</f>
        <v>0.15390000000000001</v>
      </c>
      <c r="T389" s="9">
        <f t="shared" si="86"/>
        <v>47533.48</v>
      </c>
      <c r="U389" s="9">
        <f t="shared" si="87"/>
        <v>2274.4699999999998</v>
      </c>
      <c r="V389" s="9">
        <f t="shared" si="88"/>
        <v>350.04</v>
      </c>
      <c r="W389" s="9">
        <f t="shared" si="89"/>
        <v>2624.5099999999998</v>
      </c>
      <c r="X389" s="22">
        <f t="shared" si="90"/>
        <v>186625.98</v>
      </c>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row>
    <row r="390" spans="1:159" s="21" customFormat="1">
      <c r="A390" s="77" t="s">
        <v>2342</v>
      </c>
      <c r="B390" s="87" t="s">
        <v>2607</v>
      </c>
      <c r="C390" s="88">
        <v>5411</v>
      </c>
      <c r="D390" s="87" t="s">
        <v>1364</v>
      </c>
      <c r="E390" s="107" t="str">
        <f>VLOOKUP($C390,'2024-25 School Level AAFTE'!$C$4:$L$2372,9,FALSE)</f>
        <v>Yes</v>
      </c>
      <c r="F390" s="95">
        <f>VLOOKUP($C390,'2024-25 School Level AAFTE'!$C$4:$J$2372,8,FALSE)</f>
        <v>280.61</v>
      </c>
      <c r="G390" s="97">
        <f>IFERROR(IF(E390= "yes",VLOOKUP(C390,Summary!$B:$I,6,0),0),0)</f>
        <v>0</v>
      </c>
      <c r="H390" s="96">
        <f t="shared" si="81"/>
        <v>280.61</v>
      </c>
      <c r="I390" s="154">
        <f>VLOOKUP($A390,'2025-26 Salary &amp; Benefits'!$A:$I,3,FALSE)</f>
        <v>1.06</v>
      </c>
      <c r="J390" s="154">
        <f>VLOOKUP($A390,'2025-26 Salary &amp; Benefits'!$A:$I,4,FALSE)</f>
        <v>1.06</v>
      </c>
      <c r="K390" s="141">
        <f t="shared" si="82"/>
        <v>280.61</v>
      </c>
      <c r="L390" s="140">
        <f t="shared" si="83"/>
        <v>0.82299999999999995</v>
      </c>
      <c r="M390" s="142">
        <f>'2025-26 Salary &amp; Benefits'!$E$6</f>
        <v>78209</v>
      </c>
      <c r="N390" s="142">
        <f>'2025-26 Salary &amp; Benefits'!$F$6</f>
        <v>80164</v>
      </c>
      <c r="O390" s="9">
        <f t="shared" si="84"/>
        <v>68227.97</v>
      </c>
      <c r="P390" s="9">
        <f t="shared" si="85"/>
        <v>1705.5</v>
      </c>
      <c r="Q390" s="9">
        <f>'2025-26 Salary &amp; Benefits'!G$6</f>
        <v>15997.68</v>
      </c>
      <c r="R390" s="143">
        <f>'2025-26 Salary &amp; Benefits'!H$6</f>
        <v>0.16020000000000001</v>
      </c>
      <c r="S390" s="143">
        <f>'2025-26 Salary &amp; Benefits'!I$6</f>
        <v>0.15390000000000001</v>
      </c>
      <c r="T390" s="9">
        <f t="shared" si="86"/>
        <v>24358.69</v>
      </c>
      <c r="U390" s="9">
        <f t="shared" si="87"/>
        <v>1165.56</v>
      </c>
      <c r="V390" s="9">
        <f t="shared" si="88"/>
        <v>179.38</v>
      </c>
      <c r="W390" s="9">
        <f t="shared" si="89"/>
        <v>1344.94</v>
      </c>
      <c r="X390" s="22">
        <f t="shared" si="90"/>
        <v>95637.1</v>
      </c>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row>
    <row r="391" spans="1:159" s="21" customFormat="1">
      <c r="A391" s="77" t="s">
        <v>2342</v>
      </c>
      <c r="B391" s="87" t="s">
        <v>2607</v>
      </c>
      <c r="C391" s="88">
        <v>5751</v>
      </c>
      <c r="D391" s="87" t="s">
        <v>3139</v>
      </c>
      <c r="E391" s="107" t="str">
        <f>VLOOKUP($C391,'2024-25 School Level AAFTE'!$C$4:$L$2372,9,FALSE)</f>
        <v>Yes</v>
      </c>
      <c r="F391" s="95">
        <f>VLOOKUP($C391,'2024-25 School Level AAFTE'!$C$4:$J$2372,8,FALSE)</f>
        <v>170.09</v>
      </c>
      <c r="G391" s="97">
        <f>IFERROR(IF(E391= "yes",VLOOKUP(C391,Summary!$B:$I,6,0),0),0)</f>
        <v>0</v>
      </c>
      <c r="H391" s="96">
        <f t="shared" si="81"/>
        <v>170.09</v>
      </c>
      <c r="I391" s="154">
        <f>VLOOKUP($A391,'2025-26 Salary &amp; Benefits'!$A:$I,3,FALSE)</f>
        <v>1.06</v>
      </c>
      <c r="J391" s="154">
        <f>VLOOKUP($A391,'2025-26 Salary &amp; Benefits'!$A:$I,4,FALSE)</f>
        <v>1.06</v>
      </c>
      <c r="K391" s="141">
        <f t="shared" si="82"/>
        <v>170.09</v>
      </c>
      <c r="L391" s="140">
        <f t="shared" si="83"/>
        <v>0.499</v>
      </c>
      <c r="M391" s="142">
        <f>'2025-26 Salary &amp; Benefits'!$E$6</f>
        <v>78209</v>
      </c>
      <c r="N391" s="142">
        <f>'2025-26 Salary &amp; Benefits'!$F$6</f>
        <v>80164</v>
      </c>
      <c r="O391" s="9">
        <f t="shared" si="84"/>
        <v>41367.870000000003</v>
      </c>
      <c r="P391" s="9">
        <f t="shared" si="85"/>
        <v>1034.0799999999945</v>
      </c>
      <c r="Q391" s="9">
        <f>'2025-26 Salary &amp; Benefits'!G$6</f>
        <v>15997.68</v>
      </c>
      <c r="R391" s="143">
        <f>'2025-26 Salary &amp; Benefits'!H$6</f>
        <v>0.16020000000000001</v>
      </c>
      <c r="S391" s="143">
        <f>'2025-26 Salary &amp; Benefits'!I$6</f>
        <v>0.15390000000000001</v>
      </c>
      <c r="T391" s="9">
        <f t="shared" si="86"/>
        <v>14769.12</v>
      </c>
      <c r="U391" s="9">
        <f t="shared" si="87"/>
        <v>706.7</v>
      </c>
      <c r="V391" s="9">
        <f t="shared" si="88"/>
        <v>108.76</v>
      </c>
      <c r="W391" s="9">
        <f t="shared" si="89"/>
        <v>815.46</v>
      </c>
      <c r="X391" s="22">
        <f t="shared" si="90"/>
        <v>57986.53</v>
      </c>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row>
    <row r="392" spans="1:159" s="21" customFormat="1">
      <c r="A392" s="77" t="s">
        <v>2435</v>
      </c>
      <c r="B392" s="87" t="s">
        <v>2609</v>
      </c>
      <c r="C392" s="88">
        <v>2894</v>
      </c>
      <c r="D392" s="87" t="s">
        <v>2043</v>
      </c>
      <c r="E392" s="107" t="str">
        <f>VLOOKUP($C392,'2024-25 School Level AAFTE'!$C$4:$L$2372,9,FALSE)</f>
        <v>No</v>
      </c>
      <c r="F392" s="95">
        <f>VLOOKUP($C392,'2024-25 School Level AAFTE'!$C$4:$J$2372,8,FALSE)</f>
        <v>271.44</v>
      </c>
      <c r="G392" s="97">
        <f>IFERROR(IF(E392= "yes",VLOOKUP(C392,Summary!$B:$I,6,0),0),0)</f>
        <v>0</v>
      </c>
      <c r="H392" s="96">
        <f t="shared" si="81"/>
        <v>0</v>
      </c>
      <c r="I392" s="154">
        <f>VLOOKUP($A392,'2025-26 Salary &amp; Benefits'!$A:$I,3,FALSE)</f>
        <v>1</v>
      </c>
      <c r="J392" s="154">
        <f>VLOOKUP($A392,'2025-26 Salary &amp; Benefits'!$A:$I,4,FALSE)</f>
        <v>1.04</v>
      </c>
      <c r="K392" s="141">
        <f t="shared" si="82"/>
        <v>0</v>
      </c>
      <c r="L392" s="140">
        <f t="shared" si="83"/>
        <v>0</v>
      </c>
      <c r="M392" s="142">
        <f>'2025-26 Salary &amp; Benefits'!$E$6</f>
        <v>78209</v>
      </c>
      <c r="N392" s="142">
        <f>'2025-26 Salary &amp; Benefits'!$F$6</f>
        <v>80164</v>
      </c>
      <c r="O392" s="9">
        <f t="shared" si="84"/>
        <v>0</v>
      </c>
      <c r="P392" s="9">
        <f t="shared" si="85"/>
        <v>0</v>
      </c>
      <c r="Q392" s="9">
        <f>'2025-26 Salary &amp; Benefits'!G$6</f>
        <v>15997.68</v>
      </c>
      <c r="R392" s="143">
        <f>'2025-26 Salary &amp; Benefits'!H$6</f>
        <v>0.16020000000000001</v>
      </c>
      <c r="S392" s="143">
        <f>'2025-26 Salary &amp; Benefits'!I$6</f>
        <v>0.15390000000000001</v>
      </c>
      <c r="T392" s="9">
        <f t="shared" si="86"/>
        <v>0</v>
      </c>
      <c r="U392" s="9">
        <f t="shared" si="87"/>
        <v>0</v>
      </c>
      <c r="V392" s="9">
        <f t="shared" si="88"/>
        <v>0</v>
      </c>
      <c r="W392" s="9">
        <f t="shared" si="89"/>
        <v>0</v>
      </c>
      <c r="X392" s="22">
        <f t="shared" si="90"/>
        <v>0</v>
      </c>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row>
    <row r="393" spans="1:159" s="21" customFormat="1">
      <c r="A393" t="s">
        <v>2435</v>
      </c>
      <c r="B393" s="87" t="s">
        <v>2609</v>
      </c>
      <c r="C393" s="3">
        <v>3366</v>
      </c>
      <c r="D393" t="s">
        <v>2044</v>
      </c>
      <c r="E393" s="107" t="str">
        <f>VLOOKUP($C393,'2024-25 School Level AAFTE'!$C$4:$L$2372,9,FALSE)</f>
        <v>No</v>
      </c>
      <c r="F393" s="95">
        <f>VLOOKUP($C393,'2024-25 School Level AAFTE'!$C$4:$J$2372,8,FALSE)</f>
        <v>262.49</v>
      </c>
      <c r="G393" s="97">
        <f>IFERROR(IF(E393= "yes",VLOOKUP(C393,Summary!$B:$I,6,0),0),0)</f>
        <v>0</v>
      </c>
      <c r="H393" s="96">
        <f t="shared" si="81"/>
        <v>0</v>
      </c>
      <c r="I393" s="154">
        <f>VLOOKUP($A393,'2025-26 Salary &amp; Benefits'!$A:$I,3,FALSE)</f>
        <v>1</v>
      </c>
      <c r="J393" s="154">
        <f>VLOOKUP($A393,'2025-26 Salary &amp; Benefits'!$A:$I,4,FALSE)</f>
        <v>1.04</v>
      </c>
      <c r="K393" s="141">
        <f t="shared" si="82"/>
        <v>0</v>
      </c>
      <c r="L393" s="140">
        <f t="shared" si="83"/>
        <v>0</v>
      </c>
      <c r="M393" s="142">
        <f>'2025-26 Salary &amp; Benefits'!$E$6</f>
        <v>78209</v>
      </c>
      <c r="N393" s="142">
        <f>'2025-26 Salary &amp; Benefits'!$F$6</f>
        <v>80164</v>
      </c>
      <c r="O393" s="9">
        <f t="shared" si="84"/>
        <v>0</v>
      </c>
      <c r="P393" s="9">
        <f t="shared" si="85"/>
        <v>0</v>
      </c>
      <c r="Q393" s="9">
        <f>'2025-26 Salary &amp; Benefits'!G$6</f>
        <v>15997.68</v>
      </c>
      <c r="R393" s="143">
        <f>'2025-26 Salary &amp; Benefits'!H$6</f>
        <v>0.16020000000000001</v>
      </c>
      <c r="S393" s="143">
        <f>'2025-26 Salary &amp; Benefits'!I$6</f>
        <v>0.15390000000000001</v>
      </c>
      <c r="T393" s="9">
        <f t="shared" si="86"/>
        <v>0</v>
      </c>
      <c r="U393" s="9">
        <f t="shared" si="87"/>
        <v>0</v>
      </c>
      <c r="V393" s="9">
        <f t="shared" si="88"/>
        <v>0</v>
      </c>
      <c r="W393" s="9">
        <f t="shared" si="89"/>
        <v>0</v>
      </c>
      <c r="X393" s="22">
        <f t="shared" si="90"/>
        <v>0</v>
      </c>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row>
    <row r="394" spans="1:159" s="21" customFormat="1">
      <c r="A394" s="77" t="s">
        <v>2418</v>
      </c>
      <c r="B394" s="87" t="s">
        <v>2610</v>
      </c>
      <c r="C394" s="88">
        <v>2114</v>
      </c>
      <c r="D394" s="87" t="s">
        <v>1954</v>
      </c>
      <c r="E394" s="107" t="str">
        <f>VLOOKUP($C394,'2024-25 School Level AAFTE'!$C$4:$L$2372,9,FALSE)</f>
        <v>Yes</v>
      </c>
      <c r="F394" s="95">
        <f>VLOOKUP($C394,'2024-25 School Level AAFTE'!$C$4:$J$2372,8,FALSE)</f>
        <v>664.55</v>
      </c>
      <c r="G394" s="97">
        <f>IFERROR(IF(E394= "yes",VLOOKUP(C394,Summary!$B:$I,6,0),0),0)</f>
        <v>0</v>
      </c>
      <c r="H394" s="96">
        <f t="shared" si="81"/>
        <v>664.55</v>
      </c>
      <c r="I394" s="154">
        <f>VLOOKUP($A394,'2025-26 Salary &amp; Benefits'!$A:$I,3,FALSE)</f>
        <v>1</v>
      </c>
      <c r="J394" s="154">
        <f>VLOOKUP($A394,'2025-26 Salary &amp; Benefits'!$A:$I,4,FALSE)</f>
        <v>1</v>
      </c>
      <c r="K394" s="141">
        <f t="shared" si="82"/>
        <v>664.55</v>
      </c>
      <c r="L394" s="140">
        <f t="shared" si="83"/>
        <v>1.9490000000000001</v>
      </c>
      <c r="M394" s="142">
        <f>'2025-26 Salary &amp; Benefits'!$E$6</f>
        <v>78209</v>
      </c>
      <c r="N394" s="142">
        <f>'2025-26 Salary &amp; Benefits'!$F$6</f>
        <v>80164</v>
      </c>
      <c r="O394" s="9">
        <f t="shared" si="84"/>
        <v>152429.34</v>
      </c>
      <c r="P394" s="9">
        <f t="shared" si="85"/>
        <v>3810.3000000000175</v>
      </c>
      <c r="Q394" s="9">
        <f>'2025-26 Salary &amp; Benefits'!G$6</f>
        <v>15997.68</v>
      </c>
      <c r="R394" s="143">
        <f>'2025-26 Salary &amp; Benefits'!H$6</f>
        <v>0.16020000000000001</v>
      </c>
      <c r="S394" s="143">
        <f>'2025-26 Salary &amp; Benefits'!I$6</f>
        <v>0.15390000000000001</v>
      </c>
      <c r="T394" s="9">
        <f t="shared" si="86"/>
        <v>56185.06</v>
      </c>
      <c r="U394" s="9">
        <f t="shared" si="87"/>
        <v>2603.9899999999998</v>
      </c>
      <c r="V394" s="9">
        <f t="shared" si="88"/>
        <v>400.75</v>
      </c>
      <c r="W394" s="9">
        <f t="shared" si="89"/>
        <v>3004.74</v>
      </c>
      <c r="X394" s="22">
        <f t="shared" si="90"/>
        <v>215429.44</v>
      </c>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row>
    <row r="395" spans="1:159" s="21" customFormat="1">
      <c r="A395" s="77" t="s">
        <v>2418</v>
      </c>
      <c r="B395" s="87" t="s">
        <v>2610</v>
      </c>
      <c r="C395" s="88">
        <v>3541</v>
      </c>
      <c r="D395" s="87" t="s">
        <v>1955</v>
      </c>
      <c r="E395" s="107" t="str">
        <f>VLOOKUP($C395,'2024-25 School Level AAFTE'!$C$4:$L$2372,9,FALSE)</f>
        <v>Yes</v>
      </c>
      <c r="F395" s="95">
        <f>VLOOKUP($C395,'2024-25 School Level AAFTE'!$C$4:$J$2372,8,FALSE)</f>
        <v>331.78</v>
      </c>
      <c r="G395" s="97">
        <f>IFERROR(IF(E395= "yes",VLOOKUP(C395,Summary!$B:$I,6,0),0),0)</f>
        <v>0</v>
      </c>
      <c r="H395" s="96">
        <f t="shared" si="81"/>
        <v>331.78</v>
      </c>
      <c r="I395" s="154">
        <f>VLOOKUP($A395,'2025-26 Salary &amp; Benefits'!$A:$I,3,FALSE)</f>
        <v>1</v>
      </c>
      <c r="J395" s="154">
        <f>VLOOKUP($A395,'2025-26 Salary &amp; Benefits'!$A:$I,4,FALSE)</f>
        <v>1</v>
      </c>
      <c r="K395" s="141">
        <f t="shared" si="82"/>
        <v>331.78</v>
      </c>
      <c r="L395" s="140">
        <f t="shared" si="83"/>
        <v>0.97299999999999998</v>
      </c>
      <c r="M395" s="142">
        <f>'2025-26 Salary &amp; Benefits'!$E$6</f>
        <v>78209</v>
      </c>
      <c r="N395" s="142">
        <f>'2025-26 Salary &amp; Benefits'!$F$6</f>
        <v>80164</v>
      </c>
      <c r="O395" s="9">
        <f t="shared" si="84"/>
        <v>76097.36</v>
      </c>
      <c r="P395" s="9">
        <f t="shared" si="85"/>
        <v>1902.2100000000064</v>
      </c>
      <c r="Q395" s="9">
        <f>'2025-26 Salary &amp; Benefits'!G$6</f>
        <v>15997.68</v>
      </c>
      <c r="R395" s="143">
        <f>'2025-26 Salary &amp; Benefits'!H$6</f>
        <v>0.16020000000000001</v>
      </c>
      <c r="S395" s="143">
        <f>'2025-26 Salary &amp; Benefits'!I$6</f>
        <v>0.15390000000000001</v>
      </c>
      <c r="T395" s="9">
        <f t="shared" si="86"/>
        <v>28049.29</v>
      </c>
      <c r="U395" s="9">
        <f t="shared" si="87"/>
        <v>1299.99</v>
      </c>
      <c r="V395" s="9">
        <f t="shared" si="88"/>
        <v>200.07</v>
      </c>
      <c r="W395" s="9">
        <f t="shared" si="89"/>
        <v>1500.06</v>
      </c>
      <c r="X395" s="22">
        <f t="shared" si="90"/>
        <v>107548.92</v>
      </c>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row>
    <row r="396" spans="1:159" s="21" customFormat="1">
      <c r="A396" s="137" t="s">
        <v>2418</v>
      </c>
      <c r="B396" s="87" t="s">
        <v>2610</v>
      </c>
      <c r="C396" s="88">
        <v>5362</v>
      </c>
      <c r="D396" s="87" t="s">
        <v>1956</v>
      </c>
      <c r="E396" s="107" t="str">
        <f>VLOOKUP($C396,'2024-25 School Level AAFTE'!$C$4:$L$2372,9,FALSE)</f>
        <v>Yes</v>
      </c>
      <c r="F396" s="95">
        <f>VLOOKUP($C396,'2024-25 School Level AAFTE'!$C$4:$J$2372,8,FALSE)</f>
        <v>467.03000000000003</v>
      </c>
      <c r="G396" s="97">
        <f>IFERROR(IF(E396= "yes",VLOOKUP(C396,Summary!$B:$I,6,0),0),0)</f>
        <v>0</v>
      </c>
      <c r="H396" s="96">
        <f t="shared" si="81"/>
        <v>467.03000000000003</v>
      </c>
      <c r="I396" s="154">
        <f>VLOOKUP($A396,'2025-26 Salary &amp; Benefits'!$A:$I,3,FALSE)</f>
        <v>1</v>
      </c>
      <c r="J396" s="154">
        <f>VLOOKUP($A396,'2025-26 Salary &amp; Benefits'!$A:$I,4,FALSE)</f>
        <v>1</v>
      </c>
      <c r="K396" s="141">
        <f t="shared" si="82"/>
        <v>467.03000000000003</v>
      </c>
      <c r="L396" s="140">
        <f t="shared" si="83"/>
        <v>1.37</v>
      </c>
      <c r="M396" s="142">
        <f>'2025-26 Salary &amp; Benefits'!$E$6</f>
        <v>78209</v>
      </c>
      <c r="N396" s="142">
        <f>'2025-26 Salary &amp; Benefits'!$F$6</f>
        <v>80164</v>
      </c>
      <c r="O396" s="9">
        <f t="shared" si="84"/>
        <v>107146.33</v>
      </c>
      <c r="P396" s="9">
        <f t="shared" si="85"/>
        <v>2678.3499999999913</v>
      </c>
      <c r="Q396" s="9">
        <f>'2025-26 Salary &amp; Benefits'!G$6</f>
        <v>15997.68</v>
      </c>
      <c r="R396" s="143">
        <f>'2025-26 Salary &amp; Benefits'!H$6</f>
        <v>0.16020000000000001</v>
      </c>
      <c r="S396" s="143">
        <f>'2025-26 Salary &amp; Benefits'!I$6</f>
        <v>0.15390000000000001</v>
      </c>
      <c r="T396" s="9">
        <f t="shared" si="86"/>
        <v>39493.86</v>
      </c>
      <c r="U396" s="9">
        <f t="shared" si="87"/>
        <v>1830.41</v>
      </c>
      <c r="V396" s="9">
        <f t="shared" si="88"/>
        <v>281.7</v>
      </c>
      <c r="W396" s="9">
        <f t="shared" si="89"/>
        <v>2112.11</v>
      </c>
      <c r="X396" s="22">
        <f t="shared" si="90"/>
        <v>151430.64999999997</v>
      </c>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row>
    <row r="397" spans="1:159" s="21" customFormat="1">
      <c r="A397" s="77" t="s">
        <v>2418</v>
      </c>
      <c r="B397" s="87" t="s">
        <v>2610</v>
      </c>
      <c r="C397" s="88">
        <v>5575</v>
      </c>
      <c r="D397" s="87" t="s">
        <v>2931</v>
      </c>
      <c r="E397" s="107" t="str">
        <f>VLOOKUP($C397,'2024-25 School Level AAFTE'!$C$4:$L$2372,9,FALSE)</f>
        <v>Yes</v>
      </c>
      <c r="F397" s="95">
        <f>VLOOKUP($C397,'2024-25 School Level AAFTE'!$C$4:$J$2372,8,FALSE)</f>
        <v>11.92</v>
      </c>
      <c r="G397" s="97">
        <f>IFERROR(IF(E397= "yes",VLOOKUP(C397,Summary!$B:$I,6,0),0),0)</f>
        <v>0</v>
      </c>
      <c r="H397" s="96">
        <f t="shared" si="81"/>
        <v>11.92</v>
      </c>
      <c r="I397" s="154">
        <f>VLOOKUP($A397,'2025-26 Salary &amp; Benefits'!$A:$I,3,FALSE)</f>
        <v>1</v>
      </c>
      <c r="J397" s="154">
        <f>VLOOKUP($A397,'2025-26 Salary &amp; Benefits'!$A:$I,4,FALSE)</f>
        <v>1</v>
      </c>
      <c r="K397" s="141">
        <f t="shared" si="82"/>
        <v>11.92</v>
      </c>
      <c r="L397" s="140">
        <f t="shared" si="83"/>
        <v>3.5000000000000003E-2</v>
      </c>
      <c r="M397" s="142">
        <f>'2025-26 Salary &amp; Benefits'!$E$6</f>
        <v>78209</v>
      </c>
      <c r="N397" s="142">
        <f>'2025-26 Salary &amp; Benefits'!$F$6</f>
        <v>80164</v>
      </c>
      <c r="O397" s="9">
        <f t="shared" si="84"/>
        <v>2737.32</v>
      </c>
      <c r="P397" s="9">
        <f t="shared" si="85"/>
        <v>68.419999999999618</v>
      </c>
      <c r="Q397" s="9">
        <f>'2025-26 Salary &amp; Benefits'!G$6</f>
        <v>15997.68</v>
      </c>
      <c r="R397" s="143">
        <f>'2025-26 Salary &amp; Benefits'!H$6</f>
        <v>0.16020000000000001</v>
      </c>
      <c r="S397" s="143">
        <f>'2025-26 Salary &amp; Benefits'!I$6</f>
        <v>0.15390000000000001</v>
      </c>
      <c r="T397" s="9">
        <f t="shared" si="86"/>
        <v>1008.97</v>
      </c>
      <c r="U397" s="9">
        <f t="shared" si="87"/>
        <v>46.76</v>
      </c>
      <c r="V397" s="9">
        <f t="shared" si="88"/>
        <v>7.2</v>
      </c>
      <c r="W397" s="9">
        <f t="shared" si="89"/>
        <v>53.96</v>
      </c>
      <c r="X397" s="22">
        <f t="shared" si="90"/>
        <v>3868.6699999999996</v>
      </c>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row>
    <row r="398" spans="1:159" s="21" customFormat="1">
      <c r="A398" s="77" t="s">
        <v>2439</v>
      </c>
      <c r="B398" s="87" t="s">
        <v>2611</v>
      </c>
      <c r="C398" s="88">
        <v>2588</v>
      </c>
      <c r="D398" s="87" t="s">
        <v>2055</v>
      </c>
      <c r="E398" s="107" t="str">
        <f>VLOOKUP($C398,'2024-25 School Level AAFTE'!$C$4:$L$2372,9,FALSE)</f>
        <v>No</v>
      </c>
      <c r="F398" s="95">
        <f>VLOOKUP($C398,'2024-25 School Level AAFTE'!$C$4:$J$2372,8,FALSE)</f>
        <v>151.83000000000001</v>
      </c>
      <c r="G398" s="97">
        <f>IFERROR(IF(E398= "yes",VLOOKUP(C398,Summary!$B:$I,6,0),0),0)</f>
        <v>0</v>
      </c>
      <c r="H398" s="96">
        <f t="shared" si="81"/>
        <v>0</v>
      </c>
      <c r="I398" s="154">
        <f>VLOOKUP($A398,'2025-26 Salary &amp; Benefits'!$A:$I,3,FALSE)</f>
        <v>1</v>
      </c>
      <c r="J398" s="154">
        <f>VLOOKUP($A398,'2025-26 Salary &amp; Benefits'!$A:$I,4,FALSE)</f>
        <v>1</v>
      </c>
      <c r="K398" s="141">
        <f t="shared" si="82"/>
        <v>0</v>
      </c>
      <c r="L398" s="140">
        <f t="shared" si="83"/>
        <v>0</v>
      </c>
      <c r="M398" s="142">
        <f>'2025-26 Salary &amp; Benefits'!$E$6</f>
        <v>78209</v>
      </c>
      <c r="N398" s="142">
        <f>'2025-26 Salary &amp; Benefits'!$F$6</f>
        <v>80164</v>
      </c>
      <c r="O398" s="9">
        <f t="shared" si="84"/>
        <v>0</v>
      </c>
      <c r="P398" s="9">
        <f t="shared" si="85"/>
        <v>0</v>
      </c>
      <c r="Q398" s="9">
        <f>'2025-26 Salary &amp; Benefits'!G$6</f>
        <v>15997.68</v>
      </c>
      <c r="R398" s="143">
        <f>'2025-26 Salary &amp; Benefits'!H$6</f>
        <v>0.16020000000000001</v>
      </c>
      <c r="S398" s="143">
        <f>'2025-26 Salary &amp; Benefits'!I$6</f>
        <v>0.15390000000000001</v>
      </c>
      <c r="T398" s="9">
        <f t="shared" si="86"/>
        <v>0</v>
      </c>
      <c r="U398" s="9">
        <f t="shared" si="87"/>
        <v>0</v>
      </c>
      <c r="V398" s="9">
        <f t="shared" si="88"/>
        <v>0</v>
      </c>
      <c r="W398" s="9">
        <f t="shared" si="89"/>
        <v>0</v>
      </c>
      <c r="X398" s="22">
        <f t="shared" si="90"/>
        <v>0</v>
      </c>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row>
    <row r="399" spans="1:159" s="21" customFormat="1">
      <c r="A399" s="77" t="s">
        <v>2403</v>
      </c>
      <c r="B399" s="87" t="s">
        <v>2612</v>
      </c>
      <c r="C399" s="88">
        <v>3508</v>
      </c>
      <c r="D399" s="87" t="s">
        <v>1856</v>
      </c>
      <c r="E399" s="107" t="str">
        <f>VLOOKUP($C399,'2024-25 School Level AAFTE'!$C$4:$L$2372,9,FALSE)</f>
        <v>Yes</v>
      </c>
      <c r="F399" s="95">
        <f>VLOOKUP($C399,'2024-25 School Level AAFTE'!$C$4:$J$2372,8,FALSE)</f>
        <v>111.42000000000002</v>
      </c>
      <c r="G399" s="97">
        <f>IFERROR(IF(E399= "yes",VLOOKUP(C399,Summary!$B:$I,6,0),0),0)</f>
        <v>0</v>
      </c>
      <c r="H399" s="96">
        <f t="shared" si="81"/>
        <v>111.42000000000002</v>
      </c>
      <c r="I399" s="154">
        <f>VLOOKUP($A399,'2025-26 Salary &amp; Benefits'!$A:$I,3,FALSE)</f>
        <v>1</v>
      </c>
      <c r="J399" s="154">
        <f>VLOOKUP($A399,'2025-26 Salary &amp; Benefits'!$A:$I,4,FALSE)</f>
        <v>1</v>
      </c>
      <c r="K399" s="141">
        <f t="shared" si="82"/>
        <v>111.42000000000002</v>
      </c>
      <c r="L399" s="140">
        <f t="shared" si="83"/>
        <v>0.32700000000000001</v>
      </c>
      <c r="M399" s="142">
        <f>'2025-26 Salary &amp; Benefits'!$E$6</f>
        <v>78209</v>
      </c>
      <c r="N399" s="142">
        <f>'2025-26 Salary &amp; Benefits'!$F$6</f>
        <v>80164</v>
      </c>
      <c r="O399" s="9">
        <f t="shared" si="84"/>
        <v>25574.34</v>
      </c>
      <c r="P399" s="9">
        <f t="shared" si="85"/>
        <v>639.29000000000087</v>
      </c>
      <c r="Q399" s="9">
        <f>'2025-26 Salary &amp; Benefits'!G$6</f>
        <v>15997.68</v>
      </c>
      <c r="R399" s="143">
        <f>'2025-26 Salary &amp; Benefits'!H$6</f>
        <v>0.16020000000000001</v>
      </c>
      <c r="S399" s="143">
        <f>'2025-26 Salary &amp; Benefits'!I$6</f>
        <v>0.15390000000000001</v>
      </c>
      <c r="T399" s="9">
        <f t="shared" si="86"/>
        <v>9426.64</v>
      </c>
      <c r="U399" s="9">
        <f t="shared" si="87"/>
        <v>436.89</v>
      </c>
      <c r="V399" s="9">
        <f t="shared" si="88"/>
        <v>67.239999999999995</v>
      </c>
      <c r="W399" s="9">
        <f t="shared" si="89"/>
        <v>504.13</v>
      </c>
      <c r="X399" s="22">
        <f t="shared" si="90"/>
        <v>36144.399999999994</v>
      </c>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row>
    <row r="400" spans="1:159" s="21" customFormat="1">
      <c r="A400" s="77" t="s">
        <v>2420</v>
      </c>
      <c r="B400" s="87" t="s">
        <v>2613</v>
      </c>
      <c r="C400" s="88">
        <v>3012</v>
      </c>
      <c r="D400" s="87" t="s">
        <v>1960</v>
      </c>
      <c r="E400" s="107" t="str">
        <f>VLOOKUP($C400,'2024-25 School Level AAFTE'!$C$4:$L$2372,9,FALSE)</f>
        <v>Yes</v>
      </c>
      <c r="F400" s="95">
        <f>VLOOKUP($C400,'2024-25 School Level AAFTE'!$C$4:$J$2372,8,FALSE)</f>
        <v>172.86</v>
      </c>
      <c r="G400" s="97">
        <f>IFERROR(IF(E400= "yes",VLOOKUP(C400,Summary!$B:$I,6,0),0),0)</f>
        <v>0</v>
      </c>
      <c r="H400" s="96">
        <f t="shared" si="81"/>
        <v>172.86</v>
      </c>
      <c r="I400" s="154">
        <f>VLOOKUP($A400,'2025-26 Salary &amp; Benefits'!$A:$I,3,FALSE)</f>
        <v>1</v>
      </c>
      <c r="J400" s="154">
        <f>VLOOKUP($A400,'2025-26 Salary &amp; Benefits'!$A:$I,4,FALSE)</f>
        <v>1</v>
      </c>
      <c r="K400" s="141">
        <f t="shared" si="82"/>
        <v>172.86</v>
      </c>
      <c r="L400" s="140">
        <f t="shared" si="83"/>
        <v>0.50700000000000001</v>
      </c>
      <c r="M400" s="142">
        <f>'2025-26 Salary &amp; Benefits'!$E$6</f>
        <v>78209</v>
      </c>
      <c r="N400" s="142">
        <f>'2025-26 Salary &amp; Benefits'!$F$6</f>
        <v>80164</v>
      </c>
      <c r="O400" s="9">
        <f t="shared" si="84"/>
        <v>39651.96</v>
      </c>
      <c r="P400" s="9">
        <f t="shared" si="85"/>
        <v>991.19000000000233</v>
      </c>
      <c r="Q400" s="9">
        <f>'2025-26 Salary &amp; Benefits'!G$6</f>
        <v>15997.68</v>
      </c>
      <c r="R400" s="143">
        <f>'2025-26 Salary &amp; Benefits'!H$6</f>
        <v>0.16020000000000001</v>
      </c>
      <c r="S400" s="143">
        <f>'2025-26 Salary &amp; Benefits'!I$6</f>
        <v>0.15390000000000001</v>
      </c>
      <c r="T400" s="9">
        <f t="shared" si="86"/>
        <v>14615.61</v>
      </c>
      <c r="U400" s="9">
        <f t="shared" si="87"/>
        <v>677.39</v>
      </c>
      <c r="V400" s="9">
        <f t="shared" si="88"/>
        <v>104.25</v>
      </c>
      <c r="W400" s="9">
        <f t="shared" si="89"/>
        <v>781.64</v>
      </c>
      <c r="X400" s="22">
        <f t="shared" si="90"/>
        <v>56040.4</v>
      </c>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row>
    <row r="401" spans="1:159" s="21" customFormat="1">
      <c r="A401" s="77" t="s">
        <v>2420</v>
      </c>
      <c r="B401" s="87" t="s">
        <v>2613</v>
      </c>
      <c r="C401" s="88">
        <v>3613</v>
      </c>
      <c r="D401" s="87" t="s">
        <v>1554</v>
      </c>
      <c r="E401" s="107" t="str">
        <f>VLOOKUP($C401,'2024-25 School Level AAFTE'!$C$4:$L$2372,9,FALSE)</f>
        <v>Yes</v>
      </c>
      <c r="F401" s="95">
        <f>VLOOKUP($C401,'2024-25 School Level AAFTE'!$C$4:$J$2372,8,FALSE)</f>
        <v>372.23</v>
      </c>
      <c r="G401" s="97">
        <f>IFERROR(IF(E401= "yes",VLOOKUP(C401,Summary!$B:$I,6,0),0),0)</f>
        <v>0</v>
      </c>
      <c r="H401" s="96">
        <f t="shared" si="81"/>
        <v>372.23</v>
      </c>
      <c r="I401" s="154">
        <f>VLOOKUP($A401,'2025-26 Salary &amp; Benefits'!$A:$I,3,FALSE)</f>
        <v>1</v>
      </c>
      <c r="J401" s="154">
        <f>VLOOKUP($A401,'2025-26 Salary &amp; Benefits'!$A:$I,4,FALSE)</f>
        <v>1</v>
      </c>
      <c r="K401" s="141">
        <f t="shared" si="82"/>
        <v>372.23</v>
      </c>
      <c r="L401" s="140">
        <f t="shared" si="83"/>
        <v>1.0920000000000001</v>
      </c>
      <c r="M401" s="142">
        <f>'2025-26 Salary &amp; Benefits'!$E$6</f>
        <v>78209</v>
      </c>
      <c r="N401" s="142">
        <f>'2025-26 Salary &amp; Benefits'!$F$6</f>
        <v>80164</v>
      </c>
      <c r="O401" s="9">
        <f t="shared" si="84"/>
        <v>85404.23</v>
      </c>
      <c r="P401" s="9">
        <f t="shared" si="85"/>
        <v>2134.8600000000006</v>
      </c>
      <c r="Q401" s="9">
        <f>'2025-26 Salary &amp; Benefits'!G$6</f>
        <v>15997.68</v>
      </c>
      <c r="R401" s="143">
        <f>'2025-26 Salary &amp; Benefits'!H$6</f>
        <v>0.16020000000000001</v>
      </c>
      <c r="S401" s="143">
        <f>'2025-26 Salary &amp; Benefits'!I$6</f>
        <v>0.15390000000000001</v>
      </c>
      <c r="T401" s="9">
        <f t="shared" si="86"/>
        <v>31479.78</v>
      </c>
      <c r="U401" s="9">
        <f t="shared" si="87"/>
        <v>1458.98</v>
      </c>
      <c r="V401" s="9">
        <f t="shared" si="88"/>
        <v>224.54</v>
      </c>
      <c r="W401" s="9">
        <f t="shared" si="89"/>
        <v>1683.52</v>
      </c>
      <c r="X401" s="22">
        <f t="shared" si="90"/>
        <v>120702.39</v>
      </c>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row>
    <row r="402" spans="1:159" s="21" customFormat="1">
      <c r="A402" t="s">
        <v>2420</v>
      </c>
      <c r="B402" s="87" t="s">
        <v>2613</v>
      </c>
      <c r="C402" s="3">
        <v>4049</v>
      </c>
      <c r="D402" t="s">
        <v>1098</v>
      </c>
      <c r="E402" s="107" t="str">
        <f>VLOOKUP($C402,'2024-25 School Level AAFTE'!$C$4:$L$2372,9,FALSE)</f>
        <v>Yes</v>
      </c>
      <c r="F402" s="95">
        <f>VLOOKUP($C402,'2024-25 School Level AAFTE'!$C$4:$J$2372,8,FALSE)</f>
        <v>236.03999999999996</v>
      </c>
      <c r="G402" s="97">
        <f>IFERROR(IF(E402= "yes",VLOOKUP(C402,Summary!$B:$I,6,0),0),0)</f>
        <v>0</v>
      </c>
      <c r="H402" s="96">
        <f t="shared" si="81"/>
        <v>236.03999999999996</v>
      </c>
      <c r="I402" s="154">
        <f>VLOOKUP($A402,'2025-26 Salary &amp; Benefits'!$A:$I,3,FALSE)</f>
        <v>1</v>
      </c>
      <c r="J402" s="154">
        <f>VLOOKUP($A402,'2025-26 Salary &amp; Benefits'!$A:$I,4,FALSE)</f>
        <v>1</v>
      </c>
      <c r="K402" s="141">
        <f t="shared" si="82"/>
        <v>236.03999999999996</v>
      </c>
      <c r="L402" s="140">
        <f t="shared" si="83"/>
        <v>0.69199999999999995</v>
      </c>
      <c r="M402" s="142">
        <f>'2025-26 Salary &amp; Benefits'!$E$6</f>
        <v>78209</v>
      </c>
      <c r="N402" s="142">
        <f>'2025-26 Salary &amp; Benefits'!$F$6</f>
        <v>80164</v>
      </c>
      <c r="O402" s="9">
        <f t="shared" si="84"/>
        <v>54120.63</v>
      </c>
      <c r="P402" s="9">
        <f t="shared" si="85"/>
        <v>1352.8600000000006</v>
      </c>
      <c r="Q402" s="9">
        <f>'2025-26 Salary &amp; Benefits'!G$6</f>
        <v>15997.68</v>
      </c>
      <c r="R402" s="143">
        <f>'2025-26 Salary &amp; Benefits'!H$6</f>
        <v>0.16020000000000001</v>
      </c>
      <c r="S402" s="143">
        <f>'2025-26 Salary &amp; Benefits'!I$6</f>
        <v>0.15390000000000001</v>
      </c>
      <c r="T402" s="9">
        <f t="shared" si="86"/>
        <v>19948.72</v>
      </c>
      <c r="U402" s="9">
        <f t="shared" si="87"/>
        <v>924.56</v>
      </c>
      <c r="V402" s="9">
        <f t="shared" si="88"/>
        <v>142.29</v>
      </c>
      <c r="W402" s="9">
        <f t="shared" si="89"/>
        <v>1066.8499999999999</v>
      </c>
      <c r="X402" s="22">
        <f t="shared" si="90"/>
        <v>76489.060000000012</v>
      </c>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row>
    <row r="403" spans="1:159" s="21" customFormat="1">
      <c r="A403" s="77" t="s">
        <v>2399</v>
      </c>
      <c r="B403" s="87" t="s">
        <v>2614</v>
      </c>
      <c r="C403" s="88">
        <v>1594</v>
      </c>
      <c r="D403" s="87" t="s">
        <v>1843</v>
      </c>
      <c r="E403" s="107" t="str">
        <f>VLOOKUP($C403,'2024-25 School Level AAFTE'!$C$4:$L$2372,9,FALSE)</f>
        <v>Yes</v>
      </c>
      <c r="F403" s="95">
        <f>VLOOKUP($C403,'2024-25 School Level AAFTE'!$C$4:$J$2372,8,FALSE)</f>
        <v>65.789999999999992</v>
      </c>
      <c r="G403" s="97">
        <f>IFERROR(IF(E403= "yes",VLOOKUP(C403,Summary!$B:$I,6,0),0),0)</f>
        <v>0</v>
      </c>
      <c r="H403" s="96">
        <f t="shared" si="81"/>
        <v>65.789999999999992</v>
      </c>
      <c r="I403" s="154">
        <f>VLOOKUP($A403,'2025-26 Salary &amp; Benefits'!$A:$I,3,FALSE)</f>
        <v>1</v>
      </c>
      <c r="J403" s="154">
        <f>VLOOKUP($A403,'2025-26 Salary &amp; Benefits'!$A:$I,4,FALSE)</f>
        <v>1.04</v>
      </c>
      <c r="K403" s="141">
        <f t="shared" si="82"/>
        <v>65.789999999999992</v>
      </c>
      <c r="L403" s="140">
        <f t="shared" si="83"/>
        <v>0.193</v>
      </c>
      <c r="M403" s="142">
        <f>'2025-26 Salary &amp; Benefits'!$E$6</f>
        <v>78209</v>
      </c>
      <c r="N403" s="142">
        <f>'2025-26 Salary &amp; Benefits'!$F$6</f>
        <v>80164</v>
      </c>
      <c r="O403" s="9">
        <f t="shared" si="84"/>
        <v>15094.34</v>
      </c>
      <c r="P403" s="9">
        <f t="shared" si="85"/>
        <v>996.18000000000029</v>
      </c>
      <c r="Q403" s="9">
        <f>'2025-26 Salary &amp; Benefits'!G$6</f>
        <v>15997.68</v>
      </c>
      <c r="R403" s="143">
        <f>'2025-26 Salary &amp; Benefits'!H$6</f>
        <v>0.16020000000000001</v>
      </c>
      <c r="S403" s="143">
        <f>'2025-26 Salary &amp; Benefits'!I$6</f>
        <v>0.15390000000000001</v>
      </c>
      <c r="T403" s="9">
        <f t="shared" si="86"/>
        <v>5658.98</v>
      </c>
      <c r="U403" s="9">
        <f t="shared" si="87"/>
        <v>268.18</v>
      </c>
      <c r="V403" s="9">
        <f t="shared" si="88"/>
        <v>41.27</v>
      </c>
      <c r="W403" s="9">
        <f t="shared" si="89"/>
        <v>309.45</v>
      </c>
      <c r="X403" s="22">
        <f t="shared" si="90"/>
        <v>22058.95</v>
      </c>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row>
    <row r="404" spans="1:159" s="21" customFormat="1">
      <c r="A404" s="77" t="s">
        <v>2399</v>
      </c>
      <c r="B404" s="87" t="s">
        <v>2614</v>
      </c>
      <c r="C404" s="88">
        <v>2957</v>
      </c>
      <c r="D404" s="87" t="s">
        <v>1844</v>
      </c>
      <c r="E404" s="107" t="str">
        <f>VLOOKUP($C404,'2024-25 School Level AAFTE'!$C$4:$L$2372,9,FALSE)</f>
        <v>Yes</v>
      </c>
      <c r="F404" s="95">
        <f>VLOOKUP($C404,'2024-25 School Level AAFTE'!$C$4:$J$2372,8,FALSE)</f>
        <v>405.51</v>
      </c>
      <c r="G404" s="97">
        <f>IFERROR(IF(E404= "yes",VLOOKUP(C404,Summary!$B:$I,6,0),0),0)</f>
        <v>0</v>
      </c>
      <c r="H404" s="96">
        <f t="shared" si="81"/>
        <v>405.51</v>
      </c>
      <c r="I404" s="154">
        <f>VLOOKUP($A404,'2025-26 Salary &amp; Benefits'!$A:$I,3,FALSE)</f>
        <v>1</v>
      </c>
      <c r="J404" s="154">
        <f>VLOOKUP($A404,'2025-26 Salary &amp; Benefits'!$A:$I,4,FALSE)</f>
        <v>1.04</v>
      </c>
      <c r="K404" s="141">
        <f t="shared" si="82"/>
        <v>405.51</v>
      </c>
      <c r="L404" s="140">
        <f t="shared" si="83"/>
        <v>1.1890000000000001</v>
      </c>
      <c r="M404" s="142">
        <f>'2025-26 Salary &amp; Benefits'!$E$6</f>
        <v>78209</v>
      </c>
      <c r="N404" s="142">
        <f>'2025-26 Salary &amp; Benefits'!$F$6</f>
        <v>80164</v>
      </c>
      <c r="O404" s="9">
        <f t="shared" si="84"/>
        <v>92990.5</v>
      </c>
      <c r="P404" s="9">
        <f t="shared" si="85"/>
        <v>6137.1000000000058</v>
      </c>
      <c r="Q404" s="9">
        <f>'2025-26 Salary &amp; Benefits'!G$6</f>
        <v>15997.68</v>
      </c>
      <c r="R404" s="143">
        <f>'2025-26 Salary &amp; Benefits'!H$6</f>
        <v>0.16020000000000001</v>
      </c>
      <c r="S404" s="143">
        <f>'2025-26 Salary &amp; Benefits'!I$6</f>
        <v>0.15390000000000001</v>
      </c>
      <c r="T404" s="9">
        <f t="shared" si="86"/>
        <v>34862.82</v>
      </c>
      <c r="U404" s="9">
        <f t="shared" si="87"/>
        <v>1652.13</v>
      </c>
      <c r="V404" s="9">
        <f t="shared" si="88"/>
        <v>254.26</v>
      </c>
      <c r="W404" s="9">
        <f t="shared" si="89"/>
        <v>1906.39</v>
      </c>
      <c r="X404" s="22">
        <f t="shared" si="90"/>
        <v>135896.81000000003</v>
      </c>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row>
    <row r="405" spans="1:159" s="21" customFormat="1">
      <c r="A405" s="77" t="s">
        <v>2399</v>
      </c>
      <c r="B405" s="87" t="s">
        <v>2614</v>
      </c>
      <c r="C405" s="88">
        <v>3310</v>
      </c>
      <c r="D405" s="87" t="s">
        <v>1845</v>
      </c>
      <c r="E405" s="107" t="str">
        <f>VLOOKUP($C405,'2024-25 School Level AAFTE'!$C$4:$L$2372,9,FALSE)</f>
        <v>Yes</v>
      </c>
      <c r="F405" s="95">
        <f>VLOOKUP($C405,'2024-25 School Level AAFTE'!$C$4:$J$2372,8,FALSE)</f>
        <v>496.25</v>
      </c>
      <c r="G405" s="97">
        <f>IFERROR(IF(E405= "yes",VLOOKUP(C405,Summary!$B:$I,6,0),0),0)</f>
        <v>0</v>
      </c>
      <c r="H405" s="96">
        <f t="shared" si="81"/>
        <v>496.25</v>
      </c>
      <c r="I405" s="154">
        <f>VLOOKUP($A405,'2025-26 Salary &amp; Benefits'!$A:$I,3,FALSE)</f>
        <v>1</v>
      </c>
      <c r="J405" s="154">
        <f>VLOOKUP($A405,'2025-26 Salary &amp; Benefits'!$A:$I,4,FALSE)</f>
        <v>1.04</v>
      </c>
      <c r="K405" s="141">
        <f t="shared" si="82"/>
        <v>496.25</v>
      </c>
      <c r="L405" s="140">
        <f t="shared" si="83"/>
        <v>1.456</v>
      </c>
      <c r="M405" s="142">
        <f>'2025-26 Salary &amp; Benefits'!$E$6</f>
        <v>78209</v>
      </c>
      <c r="N405" s="142">
        <f>'2025-26 Salary &amp; Benefits'!$F$6</f>
        <v>80164</v>
      </c>
      <c r="O405" s="9">
        <f t="shared" si="84"/>
        <v>113872.3</v>
      </c>
      <c r="P405" s="9">
        <f t="shared" si="85"/>
        <v>7515.2399999999907</v>
      </c>
      <c r="Q405" s="9">
        <f>'2025-26 Salary &amp; Benefits'!G$6</f>
        <v>15997.68</v>
      </c>
      <c r="R405" s="143">
        <f>'2025-26 Salary &amp; Benefits'!H$6</f>
        <v>0.16020000000000001</v>
      </c>
      <c r="S405" s="143">
        <f>'2025-26 Salary &amp; Benefits'!I$6</f>
        <v>0.15390000000000001</v>
      </c>
      <c r="T405" s="9">
        <f t="shared" si="86"/>
        <v>42691.56</v>
      </c>
      <c r="U405" s="9">
        <f t="shared" si="87"/>
        <v>2023.13</v>
      </c>
      <c r="V405" s="9">
        <f t="shared" si="88"/>
        <v>311.36</v>
      </c>
      <c r="W405" s="9">
        <f t="shared" si="89"/>
        <v>2334.4900000000002</v>
      </c>
      <c r="X405" s="22">
        <f t="shared" si="90"/>
        <v>166413.58999999997</v>
      </c>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row>
    <row r="406" spans="1:159" s="21" customFormat="1">
      <c r="A406" s="77" t="s">
        <v>2399</v>
      </c>
      <c r="B406" s="87" t="s">
        <v>2614</v>
      </c>
      <c r="C406" s="88">
        <v>3831</v>
      </c>
      <c r="D406" s="87" t="s">
        <v>1846</v>
      </c>
      <c r="E406" s="107" t="str">
        <f>VLOOKUP($C406,'2024-25 School Level AAFTE'!$C$4:$L$2372,9,FALSE)</f>
        <v>Yes</v>
      </c>
      <c r="F406" s="95">
        <f>VLOOKUP($C406,'2024-25 School Level AAFTE'!$C$4:$J$2372,8,FALSE)</f>
        <v>396.47</v>
      </c>
      <c r="G406" s="97">
        <f>IFERROR(IF(E406= "yes",VLOOKUP(C406,Summary!$B:$I,6,0),0),0)</f>
        <v>0</v>
      </c>
      <c r="H406" s="96">
        <f t="shared" si="81"/>
        <v>396.47</v>
      </c>
      <c r="I406" s="154">
        <f>VLOOKUP($A406,'2025-26 Salary &amp; Benefits'!$A:$I,3,FALSE)</f>
        <v>1</v>
      </c>
      <c r="J406" s="154">
        <f>VLOOKUP($A406,'2025-26 Salary &amp; Benefits'!$A:$I,4,FALSE)</f>
        <v>1.04</v>
      </c>
      <c r="K406" s="141">
        <f t="shared" si="82"/>
        <v>396.47</v>
      </c>
      <c r="L406" s="140">
        <f t="shared" si="83"/>
        <v>1.163</v>
      </c>
      <c r="M406" s="142">
        <f>'2025-26 Salary &amp; Benefits'!$E$6</f>
        <v>78209</v>
      </c>
      <c r="N406" s="142">
        <f>'2025-26 Salary &amp; Benefits'!$F$6</f>
        <v>80164</v>
      </c>
      <c r="O406" s="9">
        <f t="shared" si="84"/>
        <v>90957.07</v>
      </c>
      <c r="P406" s="9">
        <f t="shared" si="85"/>
        <v>6002.8899999999994</v>
      </c>
      <c r="Q406" s="9">
        <f>'2025-26 Salary &amp; Benefits'!G$6</f>
        <v>15997.68</v>
      </c>
      <c r="R406" s="143">
        <f>'2025-26 Salary &amp; Benefits'!H$6</f>
        <v>0.16020000000000001</v>
      </c>
      <c r="S406" s="143">
        <f>'2025-26 Salary &amp; Benefits'!I$6</f>
        <v>0.15390000000000001</v>
      </c>
      <c r="T406" s="9">
        <f t="shared" si="86"/>
        <v>34100.47</v>
      </c>
      <c r="U406" s="9">
        <f t="shared" si="87"/>
        <v>1616</v>
      </c>
      <c r="V406" s="9">
        <f t="shared" si="88"/>
        <v>248.7</v>
      </c>
      <c r="W406" s="9">
        <f t="shared" si="89"/>
        <v>1864.7</v>
      </c>
      <c r="X406" s="22">
        <f t="shared" si="90"/>
        <v>132925.13</v>
      </c>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row>
    <row r="407" spans="1:159" s="21" customFormat="1">
      <c r="A407" s="77" t="s">
        <v>2399</v>
      </c>
      <c r="B407" s="87" t="s">
        <v>2614</v>
      </c>
      <c r="C407" s="88">
        <v>4180</v>
      </c>
      <c r="D407" s="87" t="s">
        <v>1847</v>
      </c>
      <c r="E407" s="107" t="str">
        <f>VLOOKUP($C407,'2024-25 School Level AAFTE'!$C$4:$L$2372,9,FALSE)</f>
        <v>Yes</v>
      </c>
      <c r="F407" s="95">
        <f>VLOOKUP($C407,'2024-25 School Level AAFTE'!$C$4:$J$2372,8,FALSE)</f>
        <v>354.35</v>
      </c>
      <c r="G407" s="97">
        <f>IFERROR(IF(E407= "yes",VLOOKUP(C407,Summary!$B:$I,6,0),0),0)</f>
        <v>0</v>
      </c>
      <c r="H407" s="96">
        <f t="shared" si="81"/>
        <v>354.35</v>
      </c>
      <c r="I407" s="154">
        <f>VLOOKUP($A407,'2025-26 Salary &amp; Benefits'!$A:$I,3,FALSE)</f>
        <v>1</v>
      </c>
      <c r="J407" s="154">
        <f>VLOOKUP($A407,'2025-26 Salary &amp; Benefits'!$A:$I,4,FALSE)</f>
        <v>1.04</v>
      </c>
      <c r="K407" s="141">
        <f t="shared" si="82"/>
        <v>354.35</v>
      </c>
      <c r="L407" s="140">
        <f t="shared" si="83"/>
        <v>1.0389999999999999</v>
      </c>
      <c r="M407" s="142">
        <f>'2025-26 Salary &amp; Benefits'!$E$6</f>
        <v>78209</v>
      </c>
      <c r="N407" s="142">
        <f>'2025-26 Salary &amp; Benefits'!$F$6</f>
        <v>80164</v>
      </c>
      <c r="O407" s="9">
        <f t="shared" si="84"/>
        <v>81259.149999999994</v>
      </c>
      <c r="P407" s="9">
        <f t="shared" si="85"/>
        <v>5362.8600000000006</v>
      </c>
      <c r="Q407" s="9">
        <f>'2025-26 Salary &amp; Benefits'!G$6</f>
        <v>15997.68</v>
      </c>
      <c r="R407" s="143">
        <f>'2025-26 Salary &amp; Benefits'!H$6</f>
        <v>0.16020000000000001</v>
      </c>
      <c r="S407" s="143">
        <f>'2025-26 Salary &amp; Benefits'!I$6</f>
        <v>0.15390000000000001</v>
      </c>
      <c r="T407" s="9">
        <f t="shared" si="86"/>
        <v>30464.65</v>
      </c>
      <c r="U407" s="9">
        <f t="shared" si="87"/>
        <v>1443.7</v>
      </c>
      <c r="V407" s="9">
        <f t="shared" si="88"/>
        <v>222.19</v>
      </c>
      <c r="W407" s="9">
        <f t="shared" si="89"/>
        <v>1665.89</v>
      </c>
      <c r="X407" s="22">
        <f t="shared" si="90"/>
        <v>118752.54999999999</v>
      </c>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row>
    <row r="408" spans="1:159" s="21" customFormat="1">
      <c r="A408" s="77" t="s">
        <v>2399</v>
      </c>
      <c r="B408" s="87" t="s">
        <v>2614</v>
      </c>
      <c r="C408" s="89">
        <v>5604</v>
      </c>
      <c r="D408" s="101" t="s">
        <v>3140</v>
      </c>
      <c r="E408" s="107" t="str">
        <f>VLOOKUP($C408,'2024-25 School Level AAFTE'!$C$4:$L$2372,9,FALSE)</f>
        <v>No</v>
      </c>
      <c r="F408" s="95">
        <f>VLOOKUP($C408,'2024-25 School Level AAFTE'!$C$4:$J$2372,8,FALSE)</f>
        <v>14.36</v>
      </c>
      <c r="G408" s="97">
        <f>IFERROR(IF(E408= "yes",VLOOKUP(C408,Summary!$B:$I,6,0),0),0)</f>
        <v>0</v>
      </c>
      <c r="H408" s="96">
        <f t="shared" si="81"/>
        <v>0</v>
      </c>
      <c r="I408" s="154">
        <f>VLOOKUP($A408,'2025-26 Salary &amp; Benefits'!$A:$I,3,FALSE)</f>
        <v>1</v>
      </c>
      <c r="J408" s="154">
        <f>VLOOKUP($A408,'2025-26 Salary &amp; Benefits'!$A:$I,4,FALSE)</f>
        <v>1.04</v>
      </c>
      <c r="K408" s="141">
        <f t="shared" si="82"/>
        <v>0</v>
      </c>
      <c r="L408" s="140">
        <f t="shared" si="83"/>
        <v>0</v>
      </c>
      <c r="M408" s="142">
        <f>'2025-26 Salary &amp; Benefits'!$E$6</f>
        <v>78209</v>
      </c>
      <c r="N408" s="142">
        <f>'2025-26 Salary &amp; Benefits'!$F$6</f>
        <v>80164</v>
      </c>
      <c r="O408" s="9">
        <f t="shared" si="84"/>
        <v>0</v>
      </c>
      <c r="P408" s="9">
        <f t="shared" si="85"/>
        <v>0</v>
      </c>
      <c r="Q408" s="9">
        <f>'2025-26 Salary &amp; Benefits'!G$6</f>
        <v>15997.68</v>
      </c>
      <c r="R408" s="143">
        <f>'2025-26 Salary &amp; Benefits'!H$6</f>
        <v>0.16020000000000001</v>
      </c>
      <c r="S408" s="143">
        <f>'2025-26 Salary &amp; Benefits'!I$6</f>
        <v>0.15390000000000001</v>
      </c>
      <c r="T408" s="9">
        <f t="shared" si="86"/>
        <v>0</v>
      </c>
      <c r="U408" s="9">
        <f t="shared" si="87"/>
        <v>0</v>
      </c>
      <c r="V408" s="9">
        <f t="shared" si="88"/>
        <v>0</v>
      </c>
      <c r="W408" s="9">
        <f t="shared" si="89"/>
        <v>0</v>
      </c>
      <c r="X408" s="22">
        <f t="shared" si="90"/>
        <v>0</v>
      </c>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row>
    <row r="409" spans="1:159" s="21" customFormat="1">
      <c r="A409" s="77" t="s">
        <v>2354</v>
      </c>
      <c r="B409" s="87" t="s">
        <v>2615</v>
      </c>
      <c r="C409" s="88">
        <v>2577</v>
      </c>
      <c r="D409" s="79" t="s">
        <v>1462</v>
      </c>
      <c r="E409" s="107" t="str">
        <f>VLOOKUP($C409,'2024-25 School Level AAFTE'!$C$4:$L$2372,9,FALSE)</f>
        <v>Yes</v>
      </c>
      <c r="F409" s="95">
        <f>VLOOKUP($C409,'2024-25 School Level AAFTE'!$C$4:$J$2372,8,FALSE)</f>
        <v>302.05999999999995</v>
      </c>
      <c r="G409" s="97">
        <f>IFERROR(IF(E409= "yes",VLOOKUP(C409,Summary!$B:$I,6,0),0),0)</f>
        <v>0</v>
      </c>
      <c r="H409" s="96">
        <f t="shared" si="81"/>
        <v>302.05999999999995</v>
      </c>
      <c r="I409" s="154">
        <f>VLOOKUP($A409,'2025-26 Salary &amp; Benefits'!$A:$I,3,FALSE)</f>
        <v>1.06</v>
      </c>
      <c r="J409" s="154">
        <f>VLOOKUP($A409,'2025-26 Salary &amp; Benefits'!$A:$I,4,FALSE)</f>
        <v>1.06</v>
      </c>
      <c r="K409" s="141">
        <f t="shared" si="82"/>
        <v>302.05999999999995</v>
      </c>
      <c r="L409" s="140">
        <f t="shared" si="83"/>
        <v>0.88600000000000001</v>
      </c>
      <c r="M409" s="142">
        <f>'2025-26 Salary &amp; Benefits'!$E$6</f>
        <v>78209</v>
      </c>
      <c r="N409" s="142">
        <f>'2025-26 Salary &amp; Benefits'!$F$6</f>
        <v>80164</v>
      </c>
      <c r="O409" s="9">
        <f t="shared" si="84"/>
        <v>73450.759999999995</v>
      </c>
      <c r="P409" s="9">
        <f t="shared" si="85"/>
        <v>1836.0600000000122</v>
      </c>
      <c r="Q409" s="9">
        <f>'2025-26 Salary &amp; Benefits'!G$6</f>
        <v>15997.68</v>
      </c>
      <c r="R409" s="143">
        <f>'2025-26 Salary &amp; Benefits'!H$6</f>
        <v>0.16020000000000001</v>
      </c>
      <c r="S409" s="143">
        <f>'2025-26 Salary &amp; Benefits'!I$6</f>
        <v>0.15390000000000001</v>
      </c>
      <c r="T409" s="9">
        <f t="shared" si="86"/>
        <v>26223.33</v>
      </c>
      <c r="U409" s="9">
        <f t="shared" si="87"/>
        <v>1254.78</v>
      </c>
      <c r="V409" s="9">
        <f t="shared" si="88"/>
        <v>193.11</v>
      </c>
      <c r="W409" s="9">
        <f t="shared" si="89"/>
        <v>1447.8899999999999</v>
      </c>
      <c r="X409" s="22">
        <f t="shared" si="90"/>
        <v>102958.04000000001</v>
      </c>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row>
    <row r="410" spans="1:159" s="21" customFormat="1">
      <c r="A410" s="77" t="s">
        <v>2354</v>
      </c>
      <c r="B410" s="87" t="s">
        <v>2615</v>
      </c>
      <c r="C410" s="88">
        <v>2810</v>
      </c>
      <c r="D410" s="87" t="s">
        <v>1463</v>
      </c>
      <c r="E410" s="107" t="str">
        <f>VLOOKUP($C410,'2024-25 School Level AAFTE'!$C$4:$L$2372,9,FALSE)</f>
        <v>Yes</v>
      </c>
      <c r="F410" s="95">
        <f>VLOOKUP($C410,'2024-25 School Level AAFTE'!$C$4:$J$2372,8,FALSE)</f>
        <v>211.57</v>
      </c>
      <c r="G410" s="97">
        <f>IFERROR(IF(E410= "yes",VLOOKUP(C410,Summary!$B:$I,6,0),0),0)</f>
        <v>0</v>
      </c>
      <c r="H410" s="96">
        <f t="shared" si="81"/>
        <v>211.57</v>
      </c>
      <c r="I410" s="154">
        <f>VLOOKUP($A410,'2025-26 Salary &amp; Benefits'!$A:$I,3,FALSE)</f>
        <v>1.06</v>
      </c>
      <c r="J410" s="154">
        <f>VLOOKUP($A410,'2025-26 Salary &amp; Benefits'!$A:$I,4,FALSE)</f>
        <v>1.06</v>
      </c>
      <c r="K410" s="141">
        <f t="shared" si="82"/>
        <v>211.57</v>
      </c>
      <c r="L410" s="140">
        <f t="shared" si="83"/>
        <v>0.621</v>
      </c>
      <c r="M410" s="142">
        <f>'2025-26 Salary &amp; Benefits'!$E$6</f>
        <v>78209</v>
      </c>
      <c r="N410" s="142">
        <f>'2025-26 Salary &amp; Benefits'!$F$6</f>
        <v>80164</v>
      </c>
      <c r="O410" s="9">
        <f t="shared" si="84"/>
        <v>51481.86</v>
      </c>
      <c r="P410" s="9">
        <f t="shared" si="85"/>
        <v>1286.8899999999994</v>
      </c>
      <c r="Q410" s="9">
        <f>'2025-26 Salary &amp; Benefits'!G$6</f>
        <v>15997.68</v>
      </c>
      <c r="R410" s="143">
        <f>'2025-26 Salary &amp; Benefits'!H$6</f>
        <v>0.16020000000000001</v>
      </c>
      <c r="S410" s="143">
        <f>'2025-26 Salary &amp; Benefits'!I$6</f>
        <v>0.15390000000000001</v>
      </c>
      <c r="T410" s="9">
        <f t="shared" si="86"/>
        <v>18380.009999999998</v>
      </c>
      <c r="U410" s="9">
        <f t="shared" si="87"/>
        <v>879.48</v>
      </c>
      <c r="V410" s="9">
        <f t="shared" si="88"/>
        <v>135.35</v>
      </c>
      <c r="W410" s="9">
        <f t="shared" si="89"/>
        <v>1014.83</v>
      </c>
      <c r="X410" s="22">
        <f t="shared" si="90"/>
        <v>72163.59</v>
      </c>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row>
    <row r="411" spans="1:159" s="21" customFormat="1">
      <c r="A411" s="77" t="s">
        <v>2359</v>
      </c>
      <c r="B411" s="87" t="s">
        <v>2616</v>
      </c>
      <c r="C411" s="88">
        <v>2578</v>
      </c>
      <c r="D411" s="87" t="s">
        <v>1492</v>
      </c>
      <c r="E411" s="107" t="str">
        <f>VLOOKUP($C411,'2024-25 School Level AAFTE'!$C$4:$L$2372,9,FALSE)</f>
        <v>No</v>
      </c>
      <c r="F411" s="95">
        <f>VLOOKUP($C411,'2024-25 School Level AAFTE'!$C$4:$J$2372,8,FALSE)</f>
        <v>417.36</v>
      </c>
      <c r="G411" s="97">
        <f>IFERROR(IF(E411= "yes",VLOOKUP(C411,Summary!$B:$I,6,0),0),0)</f>
        <v>0</v>
      </c>
      <c r="H411" s="96">
        <f t="shared" si="81"/>
        <v>0</v>
      </c>
      <c r="I411" s="154">
        <f>VLOOKUP($A411,'2025-26 Salary &amp; Benefits'!$A:$I,3,FALSE)</f>
        <v>1.1200000000000001</v>
      </c>
      <c r="J411" s="154">
        <f>VLOOKUP($A411,'2025-26 Salary &amp; Benefits'!$A:$I,4,FALSE)</f>
        <v>1.1600000000000001</v>
      </c>
      <c r="K411" s="141">
        <f t="shared" si="82"/>
        <v>0</v>
      </c>
      <c r="L411" s="140">
        <f t="shared" si="83"/>
        <v>0</v>
      </c>
      <c r="M411" s="142">
        <f>'2025-26 Salary &amp; Benefits'!$E$6</f>
        <v>78209</v>
      </c>
      <c r="N411" s="142">
        <f>'2025-26 Salary &amp; Benefits'!$F$6</f>
        <v>80164</v>
      </c>
      <c r="O411" s="9">
        <f t="shared" si="84"/>
        <v>0</v>
      </c>
      <c r="P411" s="9">
        <f t="shared" si="85"/>
        <v>0</v>
      </c>
      <c r="Q411" s="9">
        <f>'2025-26 Salary &amp; Benefits'!G$6</f>
        <v>15997.68</v>
      </c>
      <c r="R411" s="143">
        <f>'2025-26 Salary &amp; Benefits'!H$6</f>
        <v>0.16020000000000001</v>
      </c>
      <c r="S411" s="143">
        <f>'2025-26 Salary &amp; Benefits'!I$6</f>
        <v>0.15390000000000001</v>
      </c>
      <c r="T411" s="9">
        <f t="shared" si="86"/>
        <v>0</v>
      </c>
      <c r="U411" s="9">
        <f t="shared" si="87"/>
        <v>0</v>
      </c>
      <c r="V411" s="9">
        <f t="shared" si="88"/>
        <v>0</v>
      </c>
      <c r="W411" s="9">
        <f t="shared" si="89"/>
        <v>0</v>
      </c>
      <c r="X411" s="22">
        <f t="shared" si="90"/>
        <v>0</v>
      </c>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row>
    <row r="412" spans="1:159" s="21" customFormat="1">
      <c r="A412" s="77" t="s">
        <v>2232</v>
      </c>
      <c r="B412" s="87" t="s">
        <v>2617</v>
      </c>
      <c r="C412" s="88">
        <v>3326</v>
      </c>
      <c r="D412" s="87" t="s">
        <v>492</v>
      </c>
      <c r="E412" s="107" t="str">
        <f>VLOOKUP($C412,'2024-25 School Level AAFTE'!$C$4:$L$2372,9,FALSE)</f>
        <v>Yes</v>
      </c>
      <c r="F412" s="95">
        <f>VLOOKUP($C412,'2024-25 School Level AAFTE'!$C$4:$J$2372,8,FALSE)</f>
        <v>185.47000000000003</v>
      </c>
      <c r="G412" s="97">
        <f>IFERROR(IF(E412= "yes",VLOOKUP(C412,Summary!$B:$I,6,0),0),0)</f>
        <v>0</v>
      </c>
      <c r="H412" s="96">
        <f t="shared" si="81"/>
        <v>185.47000000000003</v>
      </c>
      <c r="I412" s="154">
        <f>VLOOKUP($A412,'2025-26 Salary &amp; Benefits'!$A:$I,3,FALSE)</f>
        <v>1</v>
      </c>
      <c r="J412" s="154">
        <f>VLOOKUP($A412,'2025-26 Salary &amp; Benefits'!$A:$I,4,FALSE)</f>
        <v>1</v>
      </c>
      <c r="K412" s="141">
        <f t="shared" si="82"/>
        <v>185.47000000000003</v>
      </c>
      <c r="L412" s="140">
        <f t="shared" si="83"/>
        <v>0.54400000000000004</v>
      </c>
      <c r="M412" s="142">
        <f>'2025-26 Salary &amp; Benefits'!$E$6</f>
        <v>78209</v>
      </c>
      <c r="N412" s="142">
        <f>'2025-26 Salary &amp; Benefits'!$F$6</f>
        <v>80164</v>
      </c>
      <c r="O412" s="9">
        <f t="shared" si="84"/>
        <v>42545.7</v>
      </c>
      <c r="P412" s="9">
        <f t="shared" si="85"/>
        <v>1063.5200000000041</v>
      </c>
      <c r="Q412" s="9">
        <f>'2025-26 Salary &amp; Benefits'!G$6</f>
        <v>15997.68</v>
      </c>
      <c r="R412" s="143">
        <f>'2025-26 Salary &amp; Benefits'!H$6</f>
        <v>0.16020000000000001</v>
      </c>
      <c r="S412" s="143">
        <f>'2025-26 Salary &amp; Benefits'!I$6</f>
        <v>0.15390000000000001</v>
      </c>
      <c r="T412" s="9">
        <f t="shared" si="86"/>
        <v>15682.23</v>
      </c>
      <c r="U412" s="9">
        <f t="shared" si="87"/>
        <v>726.82</v>
      </c>
      <c r="V412" s="9">
        <f t="shared" si="88"/>
        <v>111.86</v>
      </c>
      <c r="W412" s="9">
        <f t="shared" si="89"/>
        <v>838.68000000000006</v>
      </c>
      <c r="X412" s="22">
        <f t="shared" si="90"/>
        <v>60130.13</v>
      </c>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row>
    <row r="413" spans="1:159" s="21" customFormat="1">
      <c r="A413" s="77" t="s">
        <v>2217</v>
      </c>
      <c r="B413" s="87" t="s">
        <v>2618</v>
      </c>
      <c r="C413" s="88">
        <v>2693</v>
      </c>
      <c r="D413" s="87" t="s">
        <v>419</v>
      </c>
      <c r="E413" s="107" t="str">
        <f>VLOOKUP($C413,'2024-25 School Level AAFTE'!$C$4:$L$2372,9,FALSE)</f>
        <v>No</v>
      </c>
      <c r="F413" s="95">
        <f>VLOOKUP($C413,'2024-25 School Level AAFTE'!$C$4:$J$2372,8,FALSE)</f>
        <v>83.58</v>
      </c>
      <c r="G413" s="97">
        <f>IFERROR(IF(E413= "yes",VLOOKUP(C413,Summary!$B:$I,6,0),0),0)</f>
        <v>0</v>
      </c>
      <c r="H413" s="96">
        <f t="shared" si="81"/>
        <v>0</v>
      </c>
      <c r="I413" s="154">
        <f>VLOOKUP($A413,'2025-26 Salary &amp; Benefits'!$A:$I,3,FALSE)</f>
        <v>1</v>
      </c>
      <c r="J413" s="154">
        <f>VLOOKUP($A413,'2025-26 Salary &amp; Benefits'!$A:$I,4,FALSE)</f>
        <v>1</v>
      </c>
      <c r="K413" s="141">
        <f t="shared" si="82"/>
        <v>0</v>
      </c>
      <c r="L413" s="140">
        <f t="shared" si="83"/>
        <v>0</v>
      </c>
      <c r="M413" s="142">
        <f>'2025-26 Salary &amp; Benefits'!$E$6</f>
        <v>78209</v>
      </c>
      <c r="N413" s="142">
        <f>'2025-26 Salary &amp; Benefits'!$F$6</f>
        <v>80164</v>
      </c>
      <c r="O413" s="9">
        <f t="shared" si="84"/>
        <v>0</v>
      </c>
      <c r="P413" s="9">
        <f t="shared" si="85"/>
        <v>0</v>
      </c>
      <c r="Q413" s="9">
        <f>'2025-26 Salary &amp; Benefits'!G$6</f>
        <v>15997.68</v>
      </c>
      <c r="R413" s="143">
        <f>'2025-26 Salary &amp; Benefits'!H$6</f>
        <v>0.16020000000000001</v>
      </c>
      <c r="S413" s="143">
        <f>'2025-26 Salary &amp; Benefits'!I$6</f>
        <v>0.15390000000000001</v>
      </c>
      <c r="T413" s="9">
        <f t="shared" si="86"/>
        <v>0</v>
      </c>
      <c r="U413" s="9">
        <f t="shared" si="87"/>
        <v>0</v>
      </c>
      <c r="V413" s="9">
        <f t="shared" si="88"/>
        <v>0</v>
      </c>
      <c r="W413" s="9">
        <f t="shared" si="89"/>
        <v>0</v>
      </c>
      <c r="X413" s="22">
        <f t="shared" si="90"/>
        <v>0</v>
      </c>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row>
    <row r="414" spans="1:159" s="21" customFormat="1">
      <c r="A414" s="77" t="s">
        <v>2217</v>
      </c>
      <c r="B414" s="87" t="s">
        <v>2618</v>
      </c>
      <c r="C414" s="86">
        <v>2968</v>
      </c>
      <c r="D414" s="85" t="s">
        <v>420</v>
      </c>
      <c r="E414" s="107" t="str">
        <f>VLOOKUP($C414,'2024-25 School Level AAFTE'!$C$4:$L$2372,9,FALSE)</f>
        <v>No</v>
      </c>
      <c r="F414" s="95">
        <f>VLOOKUP($C414,'2024-25 School Level AAFTE'!$C$4:$J$2372,8,FALSE)</f>
        <v>111.55</v>
      </c>
      <c r="G414" s="97">
        <f>IFERROR(IF(E414= "yes",VLOOKUP(C414,Summary!$B:$I,6,0),0),0)</f>
        <v>0</v>
      </c>
      <c r="H414" s="96">
        <f t="shared" ref="H414:H477" si="91">IF(E414= "yes", F414,0)</f>
        <v>0</v>
      </c>
      <c r="I414" s="154">
        <f>VLOOKUP($A414,'2025-26 Salary &amp; Benefits'!$A:$I,3,FALSE)</f>
        <v>1</v>
      </c>
      <c r="J414" s="154">
        <f>VLOOKUP($A414,'2025-26 Salary &amp; Benefits'!$A:$I,4,FALSE)</f>
        <v>1</v>
      </c>
      <c r="K414" s="141">
        <f t="shared" ref="K414:K477" si="92">IF(G414&gt;0,G414,H414)</f>
        <v>0</v>
      </c>
      <c r="L414" s="140">
        <f t="shared" ref="L414:L477" si="93">ROUND((($K414*1.1*36)/15)/900,3)</f>
        <v>0</v>
      </c>
      <c r="M414" s="142">
        <f>'2025-26 Salary &amp; Benefits'!$E$6</f>
        <v>78209</v>
      </c>
      <c r="N414" s="142">
        <f>'2025-26 Salary &amp; Benefits'!$F$6</f>
        <v>80164</v>
      </c>
      <c r="O414" s="9">
        <f t="shared" ref="O414:O477" si="94">ROUND($I414*$M414*$L414,2)</f>
        <v>0</v>
      </c>
      <c r="P414" s="9">
        <f t="shared" ref="P414:P477" si="95">ROUND($J414*$N414*$L414,2)-O414</f>
        <v>0</v>
      </c>
      <c r="Q414" s="9">
        <f>'2025-26 Salary &amp; Benefits'!G$6</f>
        <v>15997.68</v>
      </c>
      <c r="R414" s="143">
        <f>'2025-26 Salary &amp; Benefits'!H$6</f>
        <v>0.16020000000000001</v>
      </c>
      <c r="S414" s="143">
        <f>'2025-26 Salary &amp; Benefits'!I$6</f>
        <v>0.15390000000000001</v>
      </c>
      <c r="T414" s="9">
        <f t="shared" ref="T414:T477" si="96">ROUND(O414*R414+P414*S414+L414*Q414,2)</f>
        <v>0</v>
      </c>
      <c r="U414" s="9">
        <f t="shared" ref="U414:U477" si="97">ROUND((($N414*$J414*$L414)/180)*3,2)</f>
        <v>0</v>
      </c>
      <c r="V414" s="9">
        <f t="shared" ref="V414:V477" si="98">ROUND(U414*S414,2)</f>
        <v>0</v>
      </c>
      <c r="W414" s="9">
        <f t="shared" ref="W414:W477" si="99">SUM(U414:V414)</f>
        <v>0</v>
      </c>
      <c r="X414" s="22">
        <f t="shared" ref="X414:X477" si="100">SUM(T414,O414:P414,W414)</f>
        <v>0</v>
      </c>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row>
    <row r="415" spans="1:159" s="21" customFormat="1">
      <c r="A415" s="77" t="s">
        <v>2238</v>
      </c>
      <c r="B415" s="87" t="s">
        <v>2619</v>
      </c>
      <c r="C415" s="88">
        <v>2625</v>
      </c>
      <c r="D415" s="87" t="s">
        <v>512</v>
      </c>
      <c r="E415" s="107" t="str">
        <f>VLOOKUP($C415,'2024-25 School Level AAFTE'!$C$4:$L$2372,9,FALSE)</f>
        <v>No</v>
      </c>
      <c r="F415" s="95">
        <f>VLOOKUP($C415,'2024-25 School Level AAFTE'!$C$4:$J$2372,8,FALSE)</f>
        <v>274.35000000000002</v>
      </c>
      <c r="G415" s="97">
        <f>IFERROR(IF(E415= "yes",VLOOKUP(C415,Summary!$B:$I,6,0),0),0)</f>
        <v>0</v>
      </c>
      <c r="H415" s="96">
        <f t="shared" si="91"/>
        <v>0</v>
      </c>
      <c r="I415" s="154">
        <f>VLOOKUP($A415,'2025-26 Salary &amp; Benefits'!$A:$I,3,FALSE)</f>
        <v>1.1200000000000001</v>
      </c>
      <c r="J415" s="154">
        <f>VLOOKUP($A415,'2025-26 Salary &amp; Benefits'!$A:$I,4,FALSE)</f>
        <v>1.1200000000000001</v>
      </c>
      <c r="K415" s="141">
        <f t="shared" si="92"/>
        <v>0</v>
      </c>
      <c r="L415" s="140">
        <f t="shared" si="93"/>
        <v>0</v>
      </c>
      <c r="M415" s="142">
        <f>'2025-26 Salary &amp; Benefits'!$E$6</f>
        <v>78209</v>
      </c>
      <c r="N415" s="142">
        <f>'2025-26 Salary &amp; Benefits'!$F$6</f>
        <v>80164</v>
      </c>
      <c r="O415" s="9">
        <f t="shared" si="94"/>
        <v>0</v>
      </c>
      <c r="P415" s="9">
        <f t="shared" si="95"/>
        <v>0</v>
      </c>
      <c r="Q415" s="9">
        <f>'2025-26 Salary &amp; Benefits'!G$6</f>
        <v>15997.68</v>
      </c>
      <c r="R415" s="143">
        <f>'2025-26 Salary &amp; Benefits'!H$6</f>
        <v>0.16020000000000001</v>
      </c>
      <c r="S415" s="143">
        <f>'2025-26 Salary &amp; Benefits'!I$6</f>
        <v>0.15390000000000001</v>
      </c>
      <c r="T415" s="9">
        <f t="shared" si="96"/>
        <v>0</v>
      </c>
      <c r="U415" s="9">
        <f t="shared" si="97"/>
        <v>0</v>
      </c>
      <c r="V415" s="9">
        <f t="shared" si="98"/>
        <v>0</v>
      </c>
      <c r="W415" s="9">
        <f t="shared" si="99"/>
        <v>0</v>
      </c>
      <c r="X415" s="22">
        <f t="shared" si="100"/>
        <v>0</v>
      </c>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row>
    <row r="416" spans="1:159" s="21" customFormat="1">
      <c r="A416" s="77" t="s">
        <v>2238</v>
      </c>
      <c r="B416" s="87" t="s">
        <v>2619</v>
      </c>
      <c r="C416" s="88">
        <v>3664</v>
      </c>
      <c r="D416" s="87" t="s">
        <v>513</v>
      </c>
      <c r="E416" s="107" t="str">
        <f>VLOOKUP($C416,'2024-25 School Level AAFTE'!$C$4:$L$2372,9,FALSE)</f>
        <v>No</v>
      </c>
      <c r="F416" s="95">
        <f>VLOOKUP($C416,'2024-25 School Level AAFTE'!$C$4:$J$2372,8,FALSE)</f>
        <v>473.34</v>
      </c>
      <c r="G416" s="97">
        <f>IFERROR(IF(E416= "yes",VLOOKUP(C416,Summary!$B:$I,6,0),0),0)</f>
        <v>0</v>
      </c>
      <c r="H416" s="96">
        <f t="shared" si="91"/>
        <v>0</v>
      </c>
      <c r="I416" s="154">
        <f>VLOOKUP($A416,'2025-26 Salary &amp; Benefits'!$A:$I,3,FALSE)</f>
        <v>1.1200000000000001</v>
      </c>
      <c r="J416" s="154">
        <f>VLOOKUP($A416,'2025-26 Salary &amp; Benefits'!$A:$I,4,FALSE)</f>
        <v>1.1200000000000001</v>
      </c>
      <c r="K416" s="141">
        <f t="shared" si="92"/>
        <v>0</v>
      </c>
      <c r="L416" s="140">
        <f t="shared" si="93"/>
        <v>0</v>
      </c>
      <c r="M416" s="142">
        <f>'2025-26 Salary &amp; Benefits'!$E$6</f>
        <v>78209</v>
      </c>
      <c r="N416" s="142">
        <f>'2025-26 Salary &amp; Benefits'!$F$6</f>
        <v>80164</v>
      </c>
      <c r="O416" s="9">
        <f t="shared" si="94"/>
        <v>0</v>
      </c>
      <c r="P416" s="9">
        <f t="shared" si="95"/>
        <v>0</v>
      </c>
      <c r="Q416" s="9">
        <f>'2025-26 Salary &amp; Benefits'!G$6</f>
        <v>15997.68</v>
      </c>
      <c r="R416" s="143">
        <f>'2025-26 Salary &amp; Benefits'!H$6</f>
        <v>0.16020000000000001</v>
      </c>
      <c r="S416" s="143">
        <f>'2025-26 Salary &amp; Benefits'!I$6</f>
        <v>0.15390000000000001</v>
      </c>
      <c r="T416" s="9">
        <f t="shared" si="96"/>
        <v>0</v>
      </c>
      <c r="U416" s="9">
        <f t="shared" si="97"/>
        <v>0</v>
      </c>
      <c r="V416" s="9">
        <f t="shared" si="98"/>
        <v>0</v>
      </c>
      <c r="W416" s="9">
        <f t="shared" si="99"/>
        <v>0</v>
      </c>
      <c r="X416" s="22">
        <f t="shared" si="100"/>
        <v>0</v>
      </c>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row>
    <row r="417" spans="1:159" s="21" customFormat="1">
      <c r="A417" s="77" t="s">
        <v>2238</v>
      </c>
      <c r="B417" s="87" t="s">
        <v>2619</v>
      </c>
      <c r="C417" s="88">
        <v>4004</v>
      </c>
      <c r="D417" s="87" t="s">
        <v>514</v>
      </c>
      <c r="E417" s="107" t="str">
        <f>VLOOKUP($C417,'2024-25 School Level AAFTE'!$C$4:$L$2372,9,FALSE)</f>
        <v>No</v>
      </c>
      <c r="F417" s="95">
        <f>VLOOKUP($C417,'2024-25 School Level AAFTE'!$C$4:$J$2372,8,FALSE)</f>
        <v>231.25</v>
      </c>
      <c r="G417" s="97">
        <f>IFERROR(IF(E417= "yes",VLOOKUP(C417,Summary!$B:$I,6,0),0),0)</f>
        <v>0</v>
      </c>
      <c r="H417" s="96">
        <f t="shared" si="91"/>
        <v>0</v>
      </c>
      <c r="I417" s="154">
        <f>VLOOKUP($A417,'2025-26 Salary &amp; Benefits'!$A:$I,3,FALSE)</f>
        <v>1.1200000000000001</v>
      </c>
      <c r="J417" s="154">
        <f>VLOOKUP($A417,'2025-26 Salary &amp; Benefits'!$A:$I,4,FALSE)</f>
        <v>1.1200000000000001</v>
      </c>
      <c r="K417" s="141">
        <f t="shared" si="92"/>
        <v>0</v>
      </c>
      <c r="L417" s="140">
        <f t="shared" si="93"/>
        <v>0</v>
      </c>
      <c r="M417" s="142">
        <f>'2025-26 Salary &amp; Benefits'!$E$6</f>
        <v>78209</v>
      </c>
      <c r="N417" s="142">
        <f>'2025-26 Salary &amp; Benefits'!$F$6</f>
        <v>80164</v>
      </c>
      <c r="O417" s="9">
        <f t="shared" si="94"/>
        <v>0</v>
      </c>
      <c r="P417" s="9">
        <f t="shared" si="95"/>
        <v>0</v>
      </c>
      <c r="Q417" s="9">
        <f>'2025-26 Salary &amp; Benefits'!G$6</f>
        <v>15997.68</v>
      </c>
      <c r="R417" s="143">
        <f>'2025-26 Salary &amp; Benefits'!H$6</f>
        <v>0.16020000000000001</v>
      </c>
      <c r="S417" s="143">
        <f>'2025-26 Salary &amp; Benefits'!I$6</f>
        <v>0.15390000000000001</v>
      </c>
      <c r="T417" s="9">
        <f t="shared" si="96"/>
        <v>0</v>
      </c>
      <c r="U417" s="9">
        <f t="shared" si="97"/>
        <v>0</v>
      </c>
      <c r="V417" s="9">
        <f t="shared" si="98"/>
        <v>0</v>
      </c>
      <c r="W417" s="9">
        <f t="shared" si="99"/>
        <v>0</v>
      </c>
      <c r="X417" s="22">
        <f t="shared" si="100"/>
        <v>0</v>
      </c>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row>
    <row r="418" spans="1:159" s="21" customFormat="1">
      <c r="A418" s="77" t="s">
        <v>2238</v>
      </c>
      <c r="B418" s="87" t="s">
        <v>2619</v>
      </c>
      <c r="C418" s="88">
        <v>5412</v>
      </c>
      <c r="D418" s="87" t="s">
        <v>3303</v>
      </c>
      <c r="E418" s="107" t="str">
        <f>VLOOKUP($C418,'2024-25 School Level AAFTE'!$C$4:$L$2372,9,FALSE)</f>
        <v>No</v>
      </c>
      <c r="F418" s="95">
        <f>VLOOKUP($C418,'2024-25 School Level AAFTE'!$C$4:$J$2372,8,FALSE)</f>
        <v>49.67</v>
      </c>
      <c r="G418" s="97">
        <f>IFERROR(IF(E418= "yes",VLOOKUP(C418,Summary!$B:$I,6,0),0),0)</f>
        <v>0</v>
      </c>
      <c r="H418" s="96">
        <f t="shared" si="91"/>
        <v>0</v>
      </c>
      <c r="I418" s="154">
        <f>VLOOKUP($A418,'2025-26 Salary &amp; Benefits'!$A:$I,3,FALSE)</f>
        <v>1.1200000000000001</v>
      </c>
      <c r="J418" s="154">
        <f>VLOOKUP($A418,'2025-26 Salary &amp; Benefits'!$A:$I,4,FALSE)</f>
        <v>1.1200000000000001</v>
      </c>
      <c r="K418" s="141">
        <f t="shared" si="92"/>
        <v>0</v>
      </c>
      <c r="L418" s="140">
        <f t="shared" si="93"/>
        <v>0</v>
      </c>
      <c r="M418" s="142">
        <f>'2025-26 Salary &amp; Benefits'!$E$6</f>
        <v>78209</v>
      </c>
      <c r="N418" s="142">
        <f>'2025-26 Salary &amp; Benefits'!$F$6</f>
        <v>80164</v>
      </c>
      <c r="O418" s="9">
        <f t="shared" si="94"/>
        <v>0</v>
      </c>
      <c r="P418" s="9">
        <f t="shared" si="95"/>
        <v>0</v>
      </c>
      <c r="Q418" s="9">
        <f>'2025-26 Salary &amp; Benefits'!G$6</f>
        <v>15997.68</v>
      </c>
      <c r="R418" s="143">
        <f>'2025-26 Salary &amp; Benefits'!H$6</f>
        <v>0.16020000000000001</v>
      </c>
      <c r="S418" s="143">
        <f>'2025-26 Salary &amp; Benefits'!I$6</f>
        <v>0.15390000000000001</v>
      </c>
      <c r="T418" s="9">
        <f t="shared" si="96"/>
        <v>0</v>
      </c>
      <c r="U418" s="9">
        <f t="shared" si="97"/>
        <v>0</v>
      </c>
      <c r="V418" s="9">
        <f t="shared" si="98"/>
        <v>0</v>
      </c>
      <c r="W418" s="9">
        <f t="shared" si="99"/>
        <v>0</v>
      </c>
      <c r="X418" s="22">
        <f t="shared" si="100"/>
        <v>0</v>
      </c>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row>
    <row r="419" spans="1:159" s="21" customFormat="1">
      <c r="A419" s="77" t="s">
        <v>2176</v>
      </c>
      <c r="B419" s="87" t="s">
        <v>2620</v>
      </c>
      <c r="C419" s="88">
        <v>3473</v>
      </c>
      <c r="D419" s="87" t="s">
        <v>144</v>
      </c>
      <c r="E419" s="107" t="str">
        <f>VLOOKUP($C419,'2024-25 School Level AAFTE'!$C$4:$L$2372,9,FALSE)</f>
        <v>Yes</v>
      </c>
      <c r="F419" s="95">
        <f>VLOOKUP($C419,'2024-25 School Level AAFTE'!$C$4:$J$2372,8,FALSE)</f>
        <v>229.2</v>
      </c>
      <c r="G419" s="97">
        <f>IFERROR(IF(E419= "yes",VLOOKUP(C419,Summary!$B:$I,6,0),0),0)</f>
        <v>0</v>
      </c>
      <c r="H419" s="96">
        <f t="shared" si="91"/>
        <v>229.2</v>
      </c>
      <c r="I419" s="154">
        <f>VLOOKUP($A419,'2025-26 Salary &amp; Benefits'!$A:$I,3,FALSE)</f>
        <v>1</v>
      </c>
      <c r="J419" s="154">
        <f>VLOOKUP($A419,'2025-26 Salary &amp; Benefits'!$A:$I,4,FALSE)</f>
        <v>1</v>
      </c>
      <c r="K419" s="141">
        <f t="shared" si="92"/>
        <v>229.2</v>
      </c>
      <c r="L419" s="140">
        <f t="shared" si="93"/>
        <v>0.67200000000000004</v>
      </c>
      <c r="M419" s="142">
        <f>'2025-26 Salary &amp; Benefits'!$E$6</f>
        <v>78209</v>
      </c>
      <c r="N419" s="142">
        <f>'2025-26 Salary &amp; Benefits'!$F$6</f>
        <v>80164</v>
      </c>
      <c r="O419" s="9">
        <f t="shared" si="94"/>
        <v>52556.45</v>
      </c>
      <c r="P419" s="9">
        <f t="shared" si="95"/>
        <v>1313.760000000002</v>
      </c>
      <c r="Q419" s="9">
        <f>'2025-26 Salary &amp; Benefits'!G$6</f>
        <v>15997.68</v>
      </c>
      <c r="R419" s="143">
        <f>'2025-26 Salary &amp; Benefits'!H$6</f>
        <v>0.16020000000000001</v>
      </c>
      <c r="S419" s="143">
        <f>'2025-26 Salary &amp; Benefits'!I$6</f>
        <v>0.15390000000000001</v>
      </c>
      <c r="T419" s="9">
        <f t="shared" si="96"/>
        <v>19372.169999999998</v>
      </c>
      <c r="U419" s="9">
        <f t="shared" si="97"/>
        <v>897.84</v>
      </c>
      <c r="V419" s="9">
        <f t="shared" si="98"/>
        <v>138.18</v>
      </c>
      <c r="W419" s="9">
        <f t="shared" si="99"/>
        <v>1036.02</v>
      </c>
      <c r="X419" s="22">
        <f t="shared" si="100"/>
        <v>74278.400000000009</v>
      </c>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row>
    <row r="420" spans="1:159" s="21" customFormat="1">
      <c r="A420" s="74" t="s">
        <v>2176</v>
      </c>
      <c r="B420" s="87" t="s">
        <v>2620</v>
      </c>
      <c r="C420" s="88">
        <v>5030</v>
      </c>
      <c r="D420" s="87" t="s">
        <v>145</v>
      </c>
      <c r="E420" s="107" t="str">
        <f>VLOOKUP($C420,'2024-25 School Level AAFTE'!$C$4:$L$2372,9,FALSE)</f>
        <v>No</v>
      </c>
      <c r="F420" s="95">
        <f>VLOOKUP($C420,'2024-25 School Level AAFTE'!$C$4:$J$2372,8,FALSE)</f>
        <v>152.02000000000001</v>
      </c>
      <c r="G420" s="97">
        <f>IFERROR(IF(E420= "yes",VLOOKUP(C420,Summary!$B:$I,6,0),0),0)</f>
        <v>0</v>
      </c>
      <c r="H420" s="96">
        <f t="shared" si="91"/>
        <v>0</v>
      </c>
      <c r="I420" s="154">
        <f>VLOOKUP($A420,'2025-26 Salary &amp; Benefits'!$A:$I,3,FALSE)</f>
        <v>1</v>
      </c>
      <c r="J420" s="154">
        <f>VLOOKUP($A420,'2025-26 Salary &amp; Benefits'!$A:$I,4,FALSE)</f>
        <v>1</v>
      </c>
      <c r="K420" s="141">
        <f t="shared" si="92"/>
        <v>0</v>
      </c>
      <c r="L420" s="140">
        <f t="shared" si="93"/>
        <v>0</v>
      </c>
      <c r="M420" s="142">
        <f>'2025-26 Salary &amp; Benefits'!$E$6</f>
        <v>78209</v>
      </c>
      <c r="N420" s="142">
        <f>'2025-26 Salary &amp; Benefits'!$F$6</f>
        <v>80164</v>
      </c>
      <c r="O420" s="9">
        <f t="shared" si="94"/>
        <v>0</v>
      </c>
      <c r="P420" s="9">
        <f t="shared" si="95"/>
        <v>0</v>
      </c>
      <c r="Q420" s="9">
        <f>'2025-26 Salary &amp; Benefits'!G$6</f>
        <v>15997.68</v>
      </c>
      <c r="R420" s="143">
        <f>'2025-26 Salary &amp; Benefits'!H$6</f>
        <v>0.16020000000000001</v>
      </c>
      <c r="S420" s="143">
        <f>'2025-26 Salary &amp; Benefits'!I$6</f>
        <v>0.15390000000000001</v>
      </c>
      <c r="T420" s="9">
        <f t="shared" si="96"/>
        <v>0</v>
      </c>
      <c r="U420" s="9">
        <f t="shared" si="97"/>
        <v>0</v>
      </c>
      <c r="V420" s="9">
        <f t="shared" si="98"/>
        <v>0</v>
      </c>
      <c r="W420" s="9">
        <f t="shared" si="99"/>
        <v>0</v>
      </c>
      <c r="X420" s="22">
        <f t="shared" si="100"/>
        <v>0</v>
      </c>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row>
    <row r="421" spans="1:159" s="21" customFormat="1">
      <c r="A421" s="77" t="s">
        <v>2305</v>
      </c>
      <c r="B421" s="87" t="s">
        <v>2621</v>
      </c>
      <c r="C421" s="88">
        <v>2862</v>
      </c>
      <c r="D421" s="87" t="s">
        <v>1163</v>
      </c>
      <c r="E421" s="107" t="str">
        <f>VLOOKUP($C421,'2024-25 School Level AAFTE'!$C$4:$L$2372,9,FALSE)</f>
        <v>Yes</v>
      </c>
      <c r="F421" s="95">
        <f>VLOOKUP($C421,'2024-25 School Level AAFTE'!$C$4:$J$2372,8,FALSE)</f>
        <v>39.409999999999997</v>
      </c>
      <c r="G421" s="97">
        <f>IFERROR(IF(E421= "yes",VLOOKUP(C421,Summary!$B:$I,6,0),0),0)</f>
        <v>0</v>
      </c>
      <c r="H421" s="96">
        <f t="shared" si="91"/>
        <v>39.409999999999997</v>
      </c>
      <c r="I421" s="154">
        <f>VLOOKUP($A421,'2025-26 Salary &amp; Benefits'!$A:$I,3,FALSE)</f>
        <v>1</v>
      </c>
      <c r="J421" s="154">
        <f>VLOOKUP($A421,'2025-26 Salary &amp; Benefits'!$A:$I,4,FALSE)</f>
        <v>1</v>
      </c>
      <c r="K421" s="141">
        <f t="shared" si="92"/>
        <v>39.409999999999997</v>
      </c>
      <c r="L421" s="140">
        <f t="shared" si="93"/>
        <v>0.11600000000000001</v>
      </c>
      <c r="M421" s="142">
        <f>'2025-26 Salary &amp; Benefits'!$E$6</f>
        <v>78209</v>
      </c>
      <c r="N421" s="142">
        <f>'2025-26 Salary &amp; Benefits'!$F$6</f>
        <v>80164</v>
      </c>
      <c r="O421" s="9">
        <f t="shared" si="94"/>
        <v>9072.24</v>
      </c>
      <c r="P421" s="9">
        <f t="shared" si="95"/>
        <v>226.78000000000065</v>
      </c>
      <c r="Q421" s="9">
        <f>'2025-26 Salary &amp; Benefits'!G$6</f>
        <v>15997.68</v>
      </c>
      <c r="R421" s="143">
        <f>'2025-26 Salary &amp; Benefits'!H$6</f>
        <v>0.16020000000000001</v>
      </c>
      <c r="S421" s="143">
        <f>'2025-26 Salary &amp; Benefits'!I$6</f>
        <v>0.15390000000000001</v>
      </c>
      <c r="T421" s="9">
        <f t="shared" si="96"/>
        <v>3344.01</v>
      </c>
      <c r="U421" s="9">
        <f t="shared" si="97"/>
        <v>154.97999999999999</v>
      </c>
      <c r="V421" s="9">
        <f t="shared" si="98"/>
        <v>23.85</v>
      </c>
      <c r="W421" s="9">
        <f t="shared" si="99"/>
        <v>178.82999999999998</v>
      </c>
      <c r="X421" s="22">
        <f t="shared" si="100"/>
        <v>12821.86</v>
      </c>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row>
    <row r="422" spans="1:159" s="21" customFormat="1">
      <c r="A422" s="77" t="s">
        <v>2305</v>
      </c>
      <c r="B422" s="87" t="s">
        <v>2621</v>
      </c>
      <c r="C422" s="88">
        <v>2863</v>
      </c>
      <c r="D422" s="87" t="s">
        <v>1164</v>
      </c>
      <c r="E422" s="107" t="str">
        <f>VLOOKUP($C422,'2024-25 School Level AAFTE'!$C$4:$L$2372,9,FALSE)</f>
        <v>No</v>
      </c>
      <c r="F422" s="95">
        <f>VLOOKUP($C422,'2024-25 School Level AAFTE'!$C$4:$J$2372,8,FALSE)</f>
        <v>33.510000000000005</v>
      </c>
      <c r="G422" s="97">
        <f>IFERROR(IF(E422= "yes",VLOOKUP(C422,Summary!$B:$I,6,0),0),0)</f>
        <v>0</v>
      </c>
      <c r="H422" s="96">
        <f t="shared" si="91"/>
        <v>0</v>
      </c>
      <c r="I422" s="154">
        <f>VLOOKUP($A422,'2025-26 Salary &amp; Benefits'!$A:$I,3,FALSE)</f>
        <v>1</v>
      </c>
      <c r="J422" s="154">
        <f>VLOOKUP($A422,'2025-26 Salary &amp; Benefits'!$A:$I,4,FALSE)</f>
        <v>1</v>
      </c>
      <c r="K422" s="141">
        <f t="shared" si="92"/>
        <v>0</v>
      </c>
      <c r="L422" s="140">
        <f t="shared" si="93"/>
        <v>0</v>
      </c>
      <c r="M422" s="142">
        <f>'2025-26 Salary &amp; Benefits'!$E$6</f>
        <v>78209</v>
      </c>
      <c r="N422" s="142">
        <f>'2025-26 Salary &amp; Benefits'!$F$6</f>
        <v>80164</v>
      </c>
      <c r="O422" s="9">
        <f t="shared" si="94"/>
        <v>0</v>
      </c>
      <c r="P422" s="9">
        <f t="shared" si="95"/>
        <v>0</v>
      </c>
      <c r="Q422" s="9">
        <f>'2025-26 Salary &amp; Benefits'!G$6</f>
        <v>15997.68</v>
      </c>
      <c r="R422" s="143">
        <f>'2025-26 Salary &amp; Benefits'!H$6</f>
        <v>0.16020000000000001</v>
      </c>
      <c r="S422" s="143">
        <f>'2025-26 Salary &amp; Benefits'!I$6</f>
        <v>0.15390000000000001</v>
      </c>
      <c r="T422" s="9">
        <f t="shared" si="96"/>
        <v>0</v>
      </c>
      <c r="U422" s="9">
        <f t="shared" si="97"/>
        <v>0</v>
      </c>
      <c r="V422" s="9">
        <f t="shared" si="98"/>
        <v>0</v>
      </c>
      <c r="W422" s="9">
        <f t="shared" si="99"/>
        <v>0</v>
      </c>
      <c r="X422" s="22">
        <f t="shared" si="100"/>
        <v>0</v>
      </c>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row>
    <row r="423" spans="1:159" s="21" customFormat="1">
      <c r="A423" s="77" t="s">
        <v>2205</v>
      </c>
      <c r="B423" s="87" t="s">
        <v>2622</v>
      </c>
      <c r="C423" s="89">
        <v>2006</v>
      </c>
      <c r="D423" s="101" t="s">
        <v>354</v>
      </c>
      <c r="E423" s="107" t="str">
        <f>VLOOKUP($C423,'2024-25 School Level AAFTE'!$C$4:$L$2372,9,FALSE)</f>
        <v>Yes</v>
      </c>
      <c r="F423" s="95">
        <f>VLOOKUP($C423,'2024-25 School Level AAFTE'!$C$4:$J$2372,8,FALSE)</f>
        <v>216.41</v>
      </c>
      <c r="G423" s="97">
        <f>IFERROR(IF(E423= "yes",VLOOKUP(C423,Summary!$B:$I,6,0),0),0)</f>
        <v>0</v>
      </c>
      <c r="H423" s="96">
        <f t="shared" si="91"/>
        <v>216.41</v>
      </c>
      <c r="I423" s="154">
        <f>VLOOKUP($A423,'2025-26 Salary &amp; Benefits'!$A:$I,3,FALSE)</f>
        <v>1</v>
      </c>
      <c r="J423" s="154">
        <f>VLOOKUP($A423,'2025-26 Salary &amp; Benefits'!$A:$I,4,FALSE)</f>
        <v>1</v>
      </c>
      <c r="K423" s="141">
        <f t="shared" si="92"/>
        <v>216.41</v>
      </c>
      <c r="L423" s="140">
        <f t="shared" si="93"/>
        <v>0.63500000000000001</v>
      </c>
      <c r="M423" s="142">
        <f>'2025-26 Salary &amp; Benefits'!$E$6</f>
        <v>78209</v>
      </c>
      <c r="N423" s="142">
        <f>'2025-26 Salary &amp; Benefits'!$F$6</f>
        <v>80164</v>
      </c>
      <c r="O423" s="9">
        <f t="shared" si="94"/>
        <v>49662.720000000001</v>
      </c>
      <c r="P423" s="9">
        <f t="shared" si="95"/>
        <v>1241.4199999999983</v>
      </c>
      <c r="Q423" s="9">
        <f>'2025-26 Salary &amp; Benefits'!G$6</f>
        <v>15997.68</v>
      </c>
      <c r="R423" s="143">
        <f>'2025-26 Salary &amp; Benefits'!H$6</f>
        <v>0.16020000000000001</v>
      </c>
      <c r="S423" s="143">
        <f>'2025-26 Salary &amp; Benefits'!I$6</f>
        <v>0.15390000000000001</v>
      </c>
      <c r="T423" s="9">
        <f t="shared" si="96"/>
        <v>18305.55</v>
      </c>
      <c r="U423" s="9">
        <f t="shared" si="97"/>
        <v>848.4</v>
      </c>
      <c r="V423" s="9">
        <f t="shared" si="98"/>
        <v>130.57</v>
      </c>
      <c r="W423" s="9">
        <f t="shared" si="99"/>
        <v>978.97</v>
      </c>
      <c r="X423" s="22">
        <f t="shared" si="100"/>
        <v>70188.66</v>
      </c>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row>
    <row r="424" spans="1:159" s="21" customFormat="1">
      <c r="A424" s="77" t="s">
        <v>2205</v>
      </c>
      <c r="B424" s="87" t="s">
        <v>2622</v>
      </c>
      <c r="C424" s="88">
        <v>5530</v>
      </c>
      <c r="D424" s="87" t="s">
        <v>2623</v>
      </c>
      <c r="E424" s="107" t="str">
        <f>VLOOKUP($C424,'2024-25 School Level AAFTE'!$C$4:$L$2372,9,FALSE)</f>
        <v>No</v>
      </c>
      <c r="F424" s="95">
        <f>VLOOKUP($C424,'2024-25 School Level AAFTE'!$C$4:$J$2372,8,FALSE)</f>
        <v>56.33</v>
      </c>
      <c r="G424" s="97">
        <f>IFERROR(IF(E424= "yes",VLOOKUP(C424,Summary!$B:$I,6,0),0),0)</f>
        <v>0</v>
      </c>
      <c r="H424" s="96">
        <f t="shared" si="91"/>
        <v>0</v>
      </c>
      <c r="I424" s="154">
        <f>VLOOKUP($A424,'2025-26 Salary &amp; Benefits'!$A:$I,3,FALSE)</f>
        <v>1</v>
      </c>
      <c r="J424" s="154">
        <f>VLOOKUP($A424,'2025-26 Salary &amp; Benefits'!$A:$I,4,FALSE)</f>
        <v>1</v>
      </c>
      <c r="K424" s="141">
        <f t="shared" si="92"/>
        <v>0</v>
      </c>
      <c r="L424" s="140">
        <f t="shared" si="93"/>
        <v>0</v>
      </c>
      <c r="M424" s="142">
        <f>'2025-26 Salary &amp; Benefits'!$E$6</f>
        <v>78209</v>
      </c>
      <c r="N424" s="142">
        <f>'2025-26 Salary &amp; Benefits'!$F$6</f>
        <v>80164</v>
      </c>
      <c r="O424" s="9">
        <f t="shared" si="94"/>
        <v>0</v>
      </c>
      <c r="P424" s="9">
        <f t="shared" si="95"/>
        <v>0</v>
      </c>
      <c r="Q424" s="9">
        <f>'2025-26 Salary &amp; Benefits'!G$6</f>
        <v>15997.68</v>
      </c>
      <c r="R424" s="143">
        <f>'2025-26 Salary &amp; Benefits'!H$6</f>
        <v>0.16020000000000001</v>
      </c>
      <c r="S424" s="143">
        <f>'2025-26 Salary &amp; Benefits'!I$6</f>
        <v>0.15390000000000001</v>
      </c>
      <c r="T424" s="9">
        <f t="shared" si="96"/>
        <v>0</v>
      </c>
      <c r="U424" s="9">
        <f t="shared" si="97"/>
        <v>0</v>
      </c>
      <c r="V424" s="9">
        <f t="shared" si="98"/>
        <v>0</v>
      </c>
      <c r="W424" s="9">
        <f t="shared" si="99"/>
        <v>0</v>
      </c>
      <c r="X424" s="22">
        <f t="shared" si="100"/>
        <v>0</v>
      </c>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row>
    <row r="425" spans="1:159" s="21" customFormat="1">
      <c r="A425" s="77" t="s">
        <v>2332</v>
      </c>
      <c r="B425" s="87" t="s">
        <v>2624</v>
      </c>
      <c r="C425" s="88">
        <v>2423</v>
      </c>
      <c r="D425" s="87" t="s">
        <v>1256</v>
      </c>
      <c r="E425" s="107" t="str">
        <f>VLOOKUP($C425,'2024-25 School Level AAFTE'!$C$4:$L$2372,9,FALSE)</f>
        <v>Yes</v>
      </c>
      <c r="F425" s="95">
        <f>VLOOKUP($C425,'2024-25 School Level AAFTE'!$C$4:$J$2372,8,FALSE)</f>
        <v>146.17000000000002</v>
      </c>
      <c r="G425" s="97">
        <f>IFERROR(IF(E425= "yes",VLOOKUP(C425,Summary!$B:$I,6,0),0),0)</f>
        <v>0</v>
      </c>
      <c r="H425" s="96">
        <f t="shared" si="91"/>
        <v>146.17000000000002</v>
      </c>
      <c r="I425" s="154">
        <f>VLOOKUP($A425,'2025-26 Salary &amp; Benefits'!$A:$I,3,FALSE)</f>
        <v>1</v>
      </c>
      <c r="J425" s="154">
        <f>VLOOKUP($A425,'2025-26 Salary &amp; Benefits'!$A:$I,4,FALSE)</f>
        <v>1</v>
      </c>
      <c r="K425" s="141">
        <f t="shared" si="92"/>
        <v>146.17000000000002</v>
      </c>
      <c r="L425" s="140">
        <f t="shared" si="93"/>
        <v>0.42899999999999999</v>
      </c>
      <c r="M425" s="142">
        <f>'2025-26 Salary &amp; Benefits'!$E$6</f>
        <v>78209</v>
      </c>
      <c r="N425" s="142">
        <f>'2025-26 Salary &amp; Benefits'!$F$6</f>
        <v>80164</v>
      </c>
      <c r="O425" s="9">
        <f t="shared" si="94"/>
        <v>33551.660000000003</v>
      </c>
      <c r="P425" s="9">
        <f t="shared" si="95"/>
        <v>838.69999999999709</v>
      </c>
      <c r="Q425" s="9">
        <f>'2025-26 Salary &amp; Benefits'!G$6</f>
        <v>15997.68</v>
      </c>
      <c r="R425" s="143">
        <f>'2025-26 Salary &amp; Benefits'!H$6</f>
        <v>0.16020000000000001</v>
      </c>
      <c r="S425" s="143">
        <f>'2025-26 Salary &amp; Benefits'!I$6</f>
        <v>0.15390000000000001</v>
      </c>
      <c r="T425" s="9">
        <f t="shared" si="96"/>
        <v>12367.06</v>
      </c>
      <c r="U425" s="9">
        <f t="shared" si="97"/>
        <v>573.16999999999996</v>
      </c>
      <c r="V425" s="9">
        <f t="shared" si="98"/>
        <v>88.21</v>
      </c>
      <c r="W425" s="9">
        <f t="shared" si="99"/>
        <v>661.38</v>
      </c>
      <c r="X425" s="22">
        <f t="shared" si="100"/>
        <v>47418.799999999996</v>
      </c>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row>
    <row r="426" spans="1:159" s="21" customFormat="1">
      <c r="A426" s="137" t="s">
        <v>2332</v>
      </c>
      <c r="B426" s="87" t="s">
        <v>2624</v>
      </c>
      <c r="C426" s="88">
        <v>2770</v>
      </c>
      <c r="D426" s="87" t="s">
        <v>1257</v>
      </c>
      <c r="E426" s="107" t="str">
        <f>VLOOKUP($C426,'2024-25 School Level AAFTE'!$C$4:$L$2372,9,FALSE)</f>
        <v>Yes</v>
      </c>
      <c r="F426" s="95">
        <f>VLOOKUP($C426,'2024-25 School Level AAFTE'!$C$4:$J$2372,8,FALSE)</f>
        <v>125.19</v>
      </c>
      <c r="G426" s="97">
        <f>IFERROR(IF(E426= "yes",VLOOKUP(C426,Summary!$B:$I,6,0),0),0)</f>
        <v>0</v>
      </c>
      <c r="H426" s="96">
        <f t="shared" si="91"/>
        <v>125.19</v>
      </c>
      <c r="I426" s="154">
        <f>VLOOKUP($A426,'2025-26 Salary &amp; Benefits'!$A:$I,3,FALSE)</f>
        <v>1</v>
      </c>
      <c r="J426" s="154">
        <f>VLOOKUP($A426,'2025-26 Salary &amp; Benefits'!$A:$I,4,FALSE)</f>
        <v>1</v>
      </c>
      <c r="K426" s="141">
        <f t="shared" si="92"/>
        <v>125.19</v>
      </c>
      <c r="L426" s="140">
        <f t="shared" si="93"/>
        <v>0.36699999999999999</v>
      </c>
      <c r="M426" s="142">
        <f>'2025-26 Salary &amp; Benefits'!$E$6</f>
        <v>78209</v>
      </c>
      <c r="N426" s="142">
        <f>'2025-26 Salary &amp; Benefits'!$F$6</f>
        <v>80164</v>
      </c>
      <c r="O426" s="9">
        <f t="shared" si="94"/>
        <v>28702.7</v>
      </c>
      <c r="P426" s="9">
        <f t="shared" si="95"/>
        <v>717.48999999999796</v>
      </c>
      <c r="Q426" s="9">
        <f>'2025-26 Salary &amp; Benefits'!G$6</f>
        <v>15997.68</v>
      </c>
      <c r="R426" s="143">
        <f>'2025-26 Salary &amp; Benefits'!H$6</f>
        <v>0.16020000000000001</v>
      </c>
      <c r="S426" s="143">
        <f>'2025-26 Salary &amp; Benefits'!I$6</f>
        <v>0.15390000000000001</v>
      </c>
      <c r="T426" s="9">
        <f t="shared" si="96"/>
        <v>10579.74</v>
      </c>
      <c r="U426" s="9">
        <f t="shared" si="97"/>
        <v>490.34</v>
      </c>
      <c r="V426" s="9">
        <f t="shared" si="98"/>
        <v>75.459999999999994</v>
      </c>
      <c r="W426" s="9">
        <f t="shared" si="99"/>
        <v>565.79999999999995</v>
      </c>
      <c r="X426" s="22">
        <f t="shared" si="100"/>
        <v>40565.730000000003</v>
      </c>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row>
    <row r="427" spans="1:159" s="21" customFormat="1">
      <c r="A427" s="77" t="s">
        <v>2332</v>
      </c>
      <c r="B427" s="87" t="s">
        <v>2624</v>
      </c>
      <c r="C427" s="88">
        <v>5538</v>
      </c>
      <c r="D427" s="87" t="s">
        <v>2895</v>
      </c>
      <c r="E427" s="107" t="str">
        <f>VLOOKUP($C427,'2024-25 School Level AAFTE'!$C$4:$L$2372,9,FALSE)</f>
        <v>Yes</v>
      </c>
      <c r="F427" s="95">
        <f>VLOOKUP($C427,'2024-25 School Level AAFTE'!$C$4:$J$2372,8,FALSE)</f>
        <v>103.9</v>
      </c>
      <c r="G427" s="97">
        <f>IFERROR(IF(E427= "yes",VLOOKUP(C427,Summary!$B:$I,6,0),0),0)</f>
        <v>0</v>
      </c>
      <c r="H427" s="96">
        <f t="shared" si="91"/>
        <v>103.9</v>
      </c>
      <c r="I427" s="154">
        <f>VLOOKUP($A427,'2025-26 Salary &amp; Benefits'!$A:$I,3,FALSE)</f>
        <v>1</v>
      </c>
      <c r="J427" s="154">
        <f>VLOOKUP($A427,'2025-26 Salary &amp; Benefits'!$A:$I,4,FALSE)</f>
        <v>1</v>
      </c>
      <c r="K427" s="141">
        <f t="shared" si="92"/>
        <v>103.9</v>
      </c>
      <c r="L427" s="140">
        <f t="shared" si="93"/>
        <v>0.30499999999999999</v>
      </c>
      <c r="M427" s="142">
        <f>'2025-26 Salary &amp; Benefits'!$E$6</f>
        <v>78209</v>
      </c>
      <c r="N427" s="142">
        <f>'2025-26 Salary &amp; Benefits'!$F$6</f>
        <v>80164</v>
      </c>
      <c r="O427" s="9">
        <f t="shared" si="94"/>
        <v>23853.75</v>
      </c>
      <c r="P427" s="9">
        <f t="shared" si="95"/>
        <v>596.27000000000044</v>
      </c>
      <c r="Q427" s="9">
        <f>'2025-26 Salary &amp; Benefits'!G$6</f>
        <v>15997.68</v>
      </c>
      <c r="R427" s="143">
        <f>'2025-26 Salary &amp; Benefits'!H$6</f>
        <v>0.16020000000000001</v>
      </c>
      <c r="S427" s="143">
        <f>'2025-26 Salary &amp; Benefits'!I$6</f>
        <v>0.15390000000000001</v>
      </c>
      <c r="T427" s="9">
        <f t="shared" si="96"/>
        <v>8792.43</v>
      </c>
      <c r="U427" s="9">
        <f t="shared" si="97"/>
        <v>407.5</v>
      </c>
      <c r="V427" s="9">
        <f t="shared" si="98"/>
        <v>62.71</v>
      </c>
      <c r="W427" s="9">
        <f t="shared" si="99"/>
        <v>470.21</v>
      </c>
      <c r="X427" s="22">
        <f t="shared" si="100"/>
        <v>33712.659999999996</v>
      </c>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row>
    <row r="428" spans="1:159" s="21" customFormat="1">
      <c r="A428" s="77" t="s">
        <v>2332</v>
      </c>
      <c r="B428" s="87" t="s">
        <v>2624</v>
      </c>
      <c r="C428" s="88">
        <v>5539</v>
      </c>
      <c r="D428" s="87" t="s">
        <v>2910</v>
      </c>
      <c r="E428" s="107" t="str">
        <f>VLOOKUP($C428,'2024-25 School Level AAFTE'!$C$4:$L$2372,9,FALSE)</f>
        <v>No</v>
      </c>
      <c r="F428" s="95">
        <f>VLOOKUP($C428,'2024-25 School Level AAFTE'!$C$4:$J$2372,8,FALSE)</f>
        <v>9.85</v>
      </c>
      <c r="G428" s="97">
        <f>IFERROR(IF(E428= "yes",VLOOKUP(C428,Summary!$B:$I,6,0),0),0)</f>
        <v>0</v>
      </c>
      <c r="H428" s="96">
        <f t="shared" si="91"/>
        <v>0</v>
      </c>
      <c r="I428" s="154">
        <f>VLOOKUP($A428,'2025-26 Salary &amp; Benefits'!$A:$I,3,FALSE)</f>
        <v>1</v>
      </c>
      <c r="J428" s="154">
        <f>VLOOKUP($A428,'2025-26 Salary &amp; Benefits'!$A:$I,4,FALSE)</f>
        <v>1</v>
      </c>
      <c r="K428" s="141">
        <f t="shared" si="92"/>
        <v>0</v>
      </c>
      <c r="L428" s="140">
        <f t="shared" si="93"/>
        <v>0</v>
      </c>
      <c r="M428" s="142">
        <f>'2025-26 Salary &amp; Benefits'!$E$6</f>
        <v>78209</v>
      </c>
      <c r="N428" s="142">
        <f>'2025-26 Salary &amp; Benefits'!$F$6</f>
        <v>80164</v>
      </c>
      <c r="O428" s="9">
        <f t="shared" si="94"/>
        <v>0</v>
      </c>
      <c r="P428" s="9">
        <f t="shared" si="95"/>
        <v>0</v>
      </c>
      <c r="Q428" s="9">
        <f>'2025-26 Salary &amp; Benefits'!G$6</f>
        <v>15997.68</v>
      </c>
      <c r="R428" s="143">
        <f>'2025-26 Salary &amp; Benefits'!H$6</f>
        <v>0.16020000000000001</v>
      </c>
      <c r="S428" s="143">
        <f>'2025-26 Salary &amp; Benefits'!I$6</f>
        <v>0.15390000000000001</v>
      </c>
      <c r="T428" s="9">
        <f t="shared" si="96"/>
        <v>0</v>
      </c>
      <c r="U428" s="9">
        <f t="shared" si="97"/>
        <v>0</v>
      </c>
      <c r="V428" s="9">
        <f t="shared" si="98"/>
        <v>0</v>
      </c>
      <c r="W428" s="9">
        <f t="shared" si="99"/>
        <v>0</v>
      </c>
      <c r="X428" s="22">
        <f t="shared" si="100"/>
        <v>0</v>
      </c>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row>
    <row r="429" spans="1:159" s="21" customFormat="1">
      <c r="A429" s="77" t="s">
        <v>2273</v>
      </c>
      <c r="B429" s="87" t="s">
        <v>2625</v>
      </c>
      <c r="C429" s="88">
        <v>2077</v>
      </c>
      <c r="D429" s="87" t="s">
        <v>1059</v>
      </c>
      <c r="E429" s="107" t="str">
        <f>VLOOKUP($C429,'2024-25 School Level AAFTE'!$C$4:$L$2372,9,FALSE)</f>
        <v>No</v>
      </c>
      <c r="F429" s="95">
        <f>VLOOKUP($C429,'2024-25 School Level AAFTE'!$C$4:$J$2372,8,FALSE)</f>
        <v>45.67</v>
      </c>
      <c r="G429" s="97">
        <f>IFERROR(IF(E429= "yes",VLOOKUP(C429,Summary!$B:$I,6,0),0),0)</f>
        <v>0</v>
      </c>
      <c r="H429" s="96">
        <f t="shared" si="91"/>
        <v>0</v>
      </c>
      <c r="I429" s="154">
        <f>VLOOKUP($A429,'2025-26 Salary &amp; Benefits'!$A:$I,3,FALSE)</f>
        <v>1</v>
      </c>
      <c r="J429" s="154">
        <f>VLOOKUP($A429,'2025-26 Salary &amp; Benefits'!$A:$I,4,FALSE)</f>
        <v>1.04</v>
      </c>
      <c r="K429" s="141">
        <f t="shared" si="92"/>
        <v>0</v>
      </c>
      <c r="L429" s="140">
        <f t="shared" si="93"/>
        <v>0</v>
      </c>
      <c r="M429" s="142">
        <f>'2025-26 Salary &amp; Benefits'!$E$6</f>
        <v>78209</v>
      </c>
      <c r="N429" s="142">
        <f>'2025-26 Salary &amp; Benefits'!$F$6</f>
        <v>80164</v>
      </c>
      <c r="O429" s="9">
        <f t="shared" si="94"/>
        <v>0</v>
      </c>
      <c r="P429" s="9">
        <f t="shared" si="95"/>
        <v>0</v>
      </c>
      <c r="Q429" s="9">
        <f>'2025-26 Salary &amp; Benefits'!G$6</f>
        <v>15997.68</v>
      </c>
      <c r="R429" s="143">
        <f>'2025-26 Salary &amp; Benefits'!H$6</f>
        <v>0.16020000000000001</v>
      </c>
      <c r="S429" s="143">
        <f>'2025-26 Salary &amp; Benefits'!I$6</f>
        <v>0.15390000000000001</v>
      </c>
      <c r="T429" s="9">
        <f t="shared" si="96"/>
        <v>0</v>
      </c>
      <c r="U429" s="9">
        <f t="shared" si="97"/>
        <v>0</v>
      </c>
      <c r="V429" s="9">
        <f t="shared" si="98"/>
        <v>0</v>
      </c>
      <c r="W429" s="9">
        <f t="shared" si="99"/>
        <v>0</v>
      </c>
      <c r="X429" s="22">
        <f t="shared" si="100"/>
        <v>0</v>
      </c>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row>
    <row r="430" spans="1:159" s="21" customFormat="1">
      <c r="A430" s="77" t="s">
        <v>2376</v>
      </c>
      <c r="B430" s="87" t="s">
        <v>2626</v>
      </c>
      <c r="C430" s="88">
        <v>3188</v>
      </c>
      <c r="D430" s="87" t="s">
        <v>2961</v>
      </c>
      <c r="E430" s="107" t="str">
        <f>VLOOKUP($C430,'2024-25 School Level AAFTE'!$C$4:$L$2372,9,FALSE)</f>
        <v>No</v>
      </c>
      <c r="F430" s="95">
        <f>VLOOKUP($C430,'2024-25 School Level AAFTE'!$C$4:$J$2372,8,FALSE)</f>
        <v>107.83</v>
      </c>
      <c r="G430" s="97">
        <f>IFERROR(IF(E430= "yes",VLOOKUP(C430,Summary!$B:$I,6,0),0),0)</f>
        <v>0</v>
      </c>
      <c r="H430" s="96">
        <f t="shared" si="91"/>
        <v>0</v>
      </c>
      <c r="I430" s="154">
        <f>VLOOKUP($A430,'2025-26 Salary &amp; Benefits'!$A:$I,3,FALSE)</f>
        <v>1.1200000000000001</v>
      </c>
      <c r="J430" s="154">
        <f>VLOOKUP($A430,'2025-26 Salary &amp; Benefits'!$A:$I,4,FALSE)</f>
        <v>1.1200000000000001</v>
      </c>
      <c r="K430" s="141">
        <f t="shared" si="92"/>
        <v>0</v>
      </c>
      <c r="L430" s="140">
        <f t="shared" si="93"/>
        <v>0</v>
      </c>
      <c r="M430" s="142">
        <f>'2025-26 Salary &amp; Benefits'!$E$6</f>
        <v>78209</v>
      </c>
      <c r="N430" s="142">
        <f>'2025-26 Salary &amp; Benefits'!$F$6</f>
        <v>80164</v>
      </c>
      <c r="O430" s="9">
        <f t="shared" si="94"/>
        <v>0</v>
      </c>
      <c r="P430" s="9">
        <f t="shared" si="95"/>
        <v>0</v>
      </c>
      <c r="Q430" s="9">
        <f>'2025-26 Salary &amp; Benefits'!G$6</f>
        <v>15997.68</v>
      </c>
      <c r="R430" s="143">
        <f>'2025-26 Salary &amp; Benefits'!H$6</f>
        <v>0.16020000000000001</v>
      </c>
      <c r="S430" s="143">
        <f>'2025-26 Salary &amp; Benefits'!I$6</f>
        <v>0.15390000000000001</v>
      </c>
      <c r="T430" s="9">
        <f t="shared" si="96"/>
        <v>0</v>
      </c>
      <c r="U430" s="9">
        <f t="shared" si="97"/>
        <v>0</v>
      </c>
      <c r="V430" s="9">
        <f t="shared" si="98"/>
        <v>0</v>
      </c>
      <c r="W430" s="9">
        <f t="shared" si="99"/>
        <v>0</v>
      </c>
      <c r="X430" s="22">
        <f t="shared" si="100"/>
        <v>0</v>
      </c>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row>
    <row r="431" spans="1:159" s="21" customFormat="1">
      <c r="A431" s="77" t="s">
        <v>2376</v>
      </c>
      <c r="B431" s="87" t="s">
        <v>2626</v>
      </c>
      <c r="C431" s="88">
        <v>3609</v>
      </c>
      <c r="D431" s="87" t="s">
        <v>1667</v>
      </c>
      <c r="E431" s="107" t="str">
        <f>VLOOKUP($C431,'2024-25 School Level AAFTE'!$C$4:$L$2372,9,FALSE)</f>
        <v>Yes</v>
      </c>
      <c r="F431" s="95">
        <f>VLOOKUP($C431,'2024-25 School Level AAFTE'!$C$4:$J$2372,8,FALSE)</f>
        <v>317.08</v>
      </c>
      <c r="G431" s="97">
        <f>IFERROR(IF(E431= "yes",VLOOKUP(C431,Summary!$B:$I,6,0),0),0)</f>
        <v>0</v>
      </c>
      <c r="H431" s="96">
        <f t="shared" si="91"/>
        <v>317.08</v>
      </c>
      <c r="I431" s="154">
        <f>VLOOKUP($A431,'2025-26 Salary &amp; Benefits'!$A:$I,3,FALSE)</f>
        <v>1.1200000000000001</v>
      </c>
      <c r="J431" s="154">
        <f>VLOOKUP($A431,'2025-26 Salary &amp; Benefits'!$A:$I,4,FALSE)</f>
        <v>1.1200000000000001</v>
      </c>
      <c r="K431" s="141">
        <f t="shared" si="92"/>
        <v>317.08</v>
      </c>
      <c r="L431" s="140">
        <f t="shared" si="93"/>
        <v>0.93</v>
      </c>
      <c r="M431" s="142">
        <f>'2025-26 Salary &amp; Benefits'!$E$6</f>
        <v>78209</v>
      </c>
      <c r="N431" s="142">
        <f>'2025-26 Salary &amp; Benefits'!$F$6</f>
        <v>80164</v>
      </c>
      <c r="O431" s="9">
        <f t="shared" si="94"/>
        <v>81462.490000000005</v>
      </c>
      <c r="P431" s="9">
        <f t="shared" si="95"/>
        <v>2036.3300000000017</v>
      </c>
      <c r="Q431" s="9">
        <f>'2025-26 Salary &amp; Benefits'!G$6</f>
        <v>15997.68</v>
      </c>
      <c r="R431" s="143">
        <f>'2025-26 Salary &amp; Benefits'!H$6</f>
        <v>0.16020000000000001</v>
      </c>
      <c r="S431" s="143">
        <f>'2025-26 Salary &amp; Benefits'!I$6</f>
        <v>0.15390000000000001</v>
      </c>
      <c r="T431" s="9">
        <f t="shared" si="96"/>
        <v>28241.52</v>
      </c>
      <c r="U431" s="9">
        <f t="shared" si="97"/>
        <v>1391.65</v>
      </c>
      <c r="V431" s="9">
        <f t="shared" si="98"/>
        <v>214.17</v>
      </c>
      <c r="W431" s="9">
        <f t="shared" si="99"/>
        <v>1605.8200000000002</v>
      </c>
      <c r="X431" s="22">
        <f t="shared" si="100"/>
        <v>113346.16000000002</v>
      </c>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row>
    <row r="432" spans="1:159" s="21" customFormat="1">
      <c r="A432" s="77" t="s">
        <v>2309</v>
      </c>
      <c r="B432" s="87" t="s">
        <v>2627</v>
      </c>
      <c r="C432" s="88">
        <v>2668</v>
      </c>
      <c r="D432" s="87" t="s">
        <v>1175</v>
      </c>
      <c r="E432" s="107" t="str">
        <f>VLOOKUP($C432,'2024-25 School Level AAFTE'!$C$4:$L$2372,9,FALSE)</f>
        <v>Yes</v>
      </c>
      <c r="F432" s="95">
        <f>VLOOKUP($C432,'2024-25 School Level AAFTE'!$C$4:$J$2372,8,FALSE)</f>
        <v>331.02</v>
      </c>
      <c r="G432" s="97">
        <f>IFERROR(IF(E432= "yes",VLOOKUP(C432,Summary!$B:$I,6,0),0),0)</f>
        <v>0</v>
      </c>
      <c r="H432" s="96">
        <f t="shared" si="91"/>
        <v>331.02</v>
      </c>
      <c r="I432" s="154">
        <f>VLOOKUP($A432,'2025-26 Salary &amp; Benefits'!$A:$I,3,FALSE)</f>
        <v>1</v>
      </c>
      <c r="J432" s="154">
        <f>VLOOKUP($A432,'2025-26 Salary &amp; Benefits'!$A:$I,4,FALSE)</f>
        <v>1</v>
      </c>
      <c r="K432" s="141">
        <f t="shared" si="92"/>
        <v>331.02</v>
      </c>
      <c r="L432" s="140">
        <f t="shared" si="93"/>
        <v>0.97099999999999997</v>
      </c>
      <c r="M432" s="142">
        <f>'2025-26 Salary &amp; Benefits'!$E$6</f>
        <v>78209</v>
      </c>
      <c r="N432" s="142">
        <f>'2025-26 Salary &amp; Benefits'!$F$6</f>
        <v>80164</v>
      </c>
      <c r="O432" s="9">
        <f t="shared" si="94"/>
        <v>75940.94</v>
      </c>
      <c r="P432" s="9">
        <f t="shared" si="95"/>
        <v>1898.3000000000029</v>
      </c>
      <c r="Q432" s="9">
        <f>'2025-26 Salary &amp; Benefits'!G$6</f>
        <v>15997.68</v>
      </c>
      <c r="R432" s="143">
        <f>'2025-26 Salary &amp; Benefits'!H$6</f>
        <v>0.16020000000000001</v>
      </c>
      <c r="S432" s="143">
        <f>'2025-26 Salary &amp; Benefits'!I$6</f>
        <v>0.15390000000000001</v>
      </c>
      <c r="T432" s="9">
        <f t="shared" si="96"/>
        <v>27991.63</v>
      </c>
      <c r="U432" s="9">
        <f t="shared" si="97"/>
        <v>1297.32</v>
      </c>
      <c r="V432" s="9">
        <f t="shared" si="98"/>
        <v>199.66</v>
      </c>
      <c r="W432" s="9">
        <f t="shared" si="99"/>
        <v>1496.98</v>
      </c>
      <c r="X432" s="22">
        <f t="shared" si="100"/>
        <v>107327.85</v>
      </c>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row>
    <row r="433" spans="1:159" s="21" customFormat="1">
      <c r="A433" s="77" t="s">
        <v>2309</v>
      </c>
      <c r="B433" s="87" t="s">
        <v>2627</v>
      </c>
      <c r="C433" s="88">
        <v>3173</v>
      </c>
      <c r="D433" s="87" t="s">
        <v>1176</v>
      </c>
      <c r="E433" s="107" t="str">
        <f>VLOOKUP($C433,'2024-25 School Level AAFTE'!$C$4:$L$2372,9,FALSE)</f>
        <v>Yes</v>
      </c>
      <c r="F433" s="95">
        <f>VLOOKUP($C433,'2024-25 School Level AAFTE'!$C$4:$J$2372,8,FALSE)</f>
        <v>318.58999999999997</v>
      </c>
      <c r="G433" s="97">
        <f>IFERROR(IF(E433= "yes",VLOOKUP(C433,Summary!$B:$I,6,0),0),0)</f>
        <v>0</v>
      </c>
      <c r="H433" s="96">
        <f t="shared" si="91"/>
        <v>318.58999999999997</v>
      </c>
      <c r="I433" s="154">
        <f>VLOOKUP($A433,'2025-26 Salary &amp; Benefits'!$A:$I,3,FALSE)</f>
        <v>1</v>
      </c>
      <c r="J433" s="154">
        <f>VLOOKUP($A433,'2025-26 Salary &amp; Benefits'!$A:$I,4,FALSE)</f>
        <v>1</v>
      </c>
      <c r="K433" s="141">
        <f t="shared" si="92"/>
        <v>318.58999999999997</v>
      </c>
      <c r="L433" s="140">
        <f t="shared" si="93"/>
        <v>0.93500000000000005</v>
      </c>
      <c r="M433" s="142">
        <f>'2025-26 Salary &amp; Benefits'!$E$6</f>
        <v>78209</v>
      </c>
      <c r="N433" s="142">
        <f>'2025-26 Salary &amp; Benefits'!$F$6</f>
        <v>80164</v>
      </c>
      <c r="O433" s="9">
        <f t="shared" si="94"/>
        <v>73125.42</v>
      </c>
      <c r="P433" s="9">
        <f t="shared" si="95"/>
        <v>1827.9199999999983</v>
      </c>
      <c r="Q433" s="9">
        <f>'2025-26 Salary &amp; Benefits'!G$6</f>
        <v>15997.68</v>
      </c>
      <c r="R433" s="143">
        <f>'2025-26 Salary &amp; Benefits'!H$6</f>
        <v>0.16020000000000001</v>
      </c>
      <c r="S433" s="143">
        <f>'2025-26 Salary &amp; Benefits'!I$6</f>
        <v>0.15390000000000001</v>
      </c>
      <c r="T433" s="9">
        <f t="shared" si="96"/>
        <v>26953.84</v>
      </c>
      <c r="U433" s="9">
        <f t="shared" si="97"/>
        <v>1249.22</v>
      </c>
      <c r="V433" s="9">
        <f t="shared" si="98"/>
        <v>192.25</v>
      </c>
      <c r="W433" s="9">
        <f t="shared" si="99"/>
        <v>1441.47</v>
      </c>
      <c r="X433" s="22">
        <f t="shared" si="100"/>
        <v>103348.65</v>
      </c>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row>
    <row r="434" spans="1:159" s="21" customFormat="1">
      <c r="A434" s="77" t="s">
        <v>2309</v>
      </c>
      <c r="B434" s="87" t="s">
        <v>2627</v>
      </c>
      <c r="C434" s="88">
        <v>5643</v>
      </c>
      <c r="D434" s="87" t="s">
        <v>3065</v>
      </c>
      <c r="E434" s="107" t="str">
        <f>VLOOKUP($C434,'2024-25 School Level AAFTE'!$C$4:$L$2372,9,FALSE)</f>
        <v>No</v>
      </c>
      <c r="F434" s="95">
        <f>VLOOKUP($C434,'2024-25 School Level AAFTE'!$C$4:$J$2372,8,FALSE)</f>
        <v>6.87</v>
      </c>
      <c r="G434" s="97">
        <f>IFERROR(IF(E434= "yes",VLOOKUP(C434,Summary!$B:$I,6,0),0),0)</f>
        <v>0</v>
      </c>
      <c r="H434" s="96">
        <f t="shared" si="91"/>
        <v>0</v>
      </c>
      <c r="I434" s="154">
        <f>VLOOKUP($A434,'2025-26 Salary &amp; Benefits'!$A:$I,3,FALSE)</f>
        <v>1</v>
      </c>
      <c r="J434" s="154">
        <f>VLOOKUP($A434,'2025-26 Salary &amp; Benefits'!$A:$I,4,FALSE)</f>
        <v>1</v>
      </c>
      <c r="K434" s="141">
        <f t="shared" si="92"/>
        <v>0</v>
      </c>
      <c r="L434" s="140">
        <f t="shared" si="93"/>
        <v>0</v>
      </c>
      <c r="M434" s="142">
        <f>'2025-26 Salary &amp; Benefits'!$E$6</f>
        <v>78209</v>
      </c>
      <c r="N434" s="142">
        <f>'2025-26 Salary &amp; Benefits'!$F$6</f>
        <v>80164</v>
      </c>
      <c r="O434" s="9">
        <f t="shared" si="94"/>
        <v>0</v>
      </c>
      <c r="P434" s="9">
        <f t="shared" si="95"/>
        <v>0</v>
      </c>
      <c r="Q434" s="9">
        <f>'2025-26 Salary &amp; Benefits'!G$6</f>
        <v>15997.68</v>
      </c>
      <c r="R434" s="143">
        <f>'2025-26 Salary &amp; Benefits'!H$6</f>
        <v>0.16020000000000001</v>
      </c>
      <c r="S434" s="143">
        <f>'2025-26 Salary &amp; Benefits'!I$6</f>
        <v>0.15390000000000001</v>
      </c>
      <c r="T434" s="9">
        <f t="shared" si="96"/>
        <v>0</v>
      </c>
      <c r="U434" s="9">
        <f t="shared" si="97"/>
        <v>0</v>
      </c>
      <c r="V434" s="9">
        <f t="shared" si="98"/>
        <v>0</v>
      </c>
      <c r="W434" s="9">
        <f t="shared" si="99"/>
        <v>0</v>
      </c>
      <c r="X434" s="22">
        <f t="shared" si="100"/>
        <v>0</v>
      </c>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row>
    <row r="435" spans="1:159" s="21" customFormat="1">
      <c r="A435" s="77" t="s">
        <v>2309</v>
      </c>
      <c r="B435" s="87" t="s">
        <v>2627</v>
      </c>
      <c r="C435" s="88">
        <v>5728</v>
      </c>
      <c r="D435" s="87" t="s">
        <v>3181</v>
      </c>
      <c r="E435" s="107" t="str">
        <f>VLOOKUP($C435,'2024-25 School Level AAFTE'!$C$4:$L$2372,9,FALSE)</f>
        <v>Yes</v>
      </c>
      <c r="F435" s="95">
        <f>VLOOKUP($C435,'2024-25 School Level AAFTE'!$C$4:$J$2372,8,FALSE)</f>
        <v>19.13</v>
      </c>
      <c r="G435" s="97">
        <f>IFERROR(IF(E435= "yes",VLOOKUP(C435,Summary!$B:$I,6,0),0),0)</f>
        <v>0</v>
      </c>
      <c r="H435" s="96">
        <f t="shared" si="91"/>
        <v>19.13</v>
      </c>
      <c r="I435" s="154">
        <f>VLOOKUP($A435,'2025-26 Salary &amp; Benefits'!$A:$I,3,FALSE)</f>
        <v>1</v>
      </c>
      <c r="J435" s="154">
        <f>VLOOKUP($A435,'2025-26 Salary &amp; Benefits'!$A:$I,4,FALSE)</f>
        <v>1</v>
      </c>
      <c r="K435" s="141">
        <f t="shared" si="92"/>
        <v>19.13</v>
      </c>
      <c r="L435" s="140">
        <f t="shared" si="93"/>
        <v>5.6000000000000001E-2</v>
      </c>
      <c r="M435" s="142">
        <f>'2025-26 Salary &amp; Benefits'!$E$6</f>
        <v>78209</v>
      </c>
      <c r="N435" s="142">
        <f>'2025-26 Salary &amp; Benefits'!$F$6</f>
        <v>80164</v>
      </c>
      <c r="O435" s="9">
        <f t="shared" si="94"/>
        <v>4379.7</v>
      </c>
      <c r="P435" s="9">
        <f t="shared" si="95"/>
        <v>109.48000000000047</v>
      </c>
      <c r="Q435" s="9">
        <f>'2025-26 Salary &amp; Benefits'!G$6</f>
        <v>15997.68</v>
      </c>
      <c r="R435" s="143">
        <f>'2025-26 Salary &amp; Benefits'!H$6</f>
        <v>0.16020000000000001</v>
      </c>
      <c r="S435" s="143">
        <f>'2025-26 Salary &amp; Benefits'!I$6</f>
        <v>0.15390000000000001</v>
      </c>
      <c r="T435" s="9">
        <f t="shared" si="96"/>
        <v>1614.35</v>
      </c>
      <c r="U435" s="9">
        <f t="shared" si="97"/>
        <v>74.819999999999993</v>
      </c>
      <c r="V435" s="9">
        <f t="shared" si="98"/>
        <v>11.51</v>
      </c>
      <c r="W435" s="9">
        <f t="shared" si="99"/>
        <v>86.33</v>
      </c>
      <c r="X435" s="22">
        <f t="shared" si="100"/>
        <v>6189.86</v>
      </c>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row>
    <row r="436" spans="1:159" s="21" customFormat="1">
      <c r="A436" s="77" t="s">
        <v>2190</v>
      </c>
      <c r="B436" s="87" t="s">
        <v>2628</v>
      </c>
      <c r="C436" s="88">
        <v>2302</v>
      </c>
      <c r="D436" s="87" t="s">
        <v>284</v>
      </c>
      <c r="E436" s="107" t="str">
        <f>VLOOKUP($C436,'2024-25 School Level AAFTE'!$C$4:$L$2372,9,FALSE)</f>
        <v>Yes</v>
      </c>
      <c r="F436" s="95">
        <f>VLOOKUP($C436,'2024-25 School Level AAFTE'!$C$4:$J$2372,8,FALSE)</f>
        <v>85.23</v>
      </c>
      <c r="G436" s="97">
        <f>IFERROR(IF(E436= "yes",VLOOKUP(C436,Summary!$B:$I,6,0),0),0)</f>
        <v>0</v>
      </c>
      <c r="H436" s="96">
        <f t="shared" si="91"/>
        <v>85.23</v>
      </c>
      <c r="I436" s="154">
        <f>VLOOKUP($A436,'2025-26 Salary &amp; Benefits'!$A:$I,3,FALSE)</f>
        <v>1</v>
      </c>
      <c r="J436" s="154">
        <f>VLOOKUP($A436,'2025-26 Salary &amp; Benefits'!$A:$I,4,FALSE)</f>
        <v>1.04</v>
      </c>
      <c r="K436" s="141">
        <f t="shared" si="92"/>
        <v>85.23</v>
      </c>
      <c r="L436" s="140">
        <f t="shared" si="93"/>
        <v>0.25</v>
      </c>
      <c r="M436" s="142">
        <f>'2025-26 Salary &amp; Benefits'!$E$6</f>
        <v>78209</v>
      </c>
      <c r="N436" s="142">
        <f>'2025-26 Salary &amp; Benefits'!$F$6</f>
        <v>80164</v>
      </c>
      <c r="O436" s="9">
        <f t="shared" si="94"/>
        <v>19552.25</v>
      </c>
      <c r="P436" s="9">
        <f t="shared" si="95"/>
        <v>1290.3899999999994</v>
      </c>
      <c r="Q436" s="9">
        <f>'2025-26 Salary &amp; Benefits'!G$6</f>
        <v>15997.68</v>
      </c>
      <c r="R436" s="143">
        <f>'2025-26 Salary &amp; Benefits'!H$6</f>
        <v>0.16020000000000001</v>
      </c>
      <c r="S436" s="143">
        <f>'2025-26 Salary &amp; Benefits'!I$6</f>
        <v>0.15390000000000001</v>
      </c>
      <c r="T436" s="9">
        <f t="shared" si="96"/>
        <v>7330.28</v>
      </c>
      <c r="U436" s="9">
        <f t="shared" si="97"/>
        <v>347.38</v>
      </c>
      <c r="V436" s="9">
        <f t="shared" si="98"/>
        <v>53.46</v>
      </c>
      <c r="W436" s="9">
        <f t="shared" si="99"/>
        <v>400.84</v>
      </c>
      <c r="X436" s="22">
        <f t="shared" si="100"/>
        <v>28573.759999999998</v>
      </c>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row>
    <row r="437" spans="1:159" s="21" customFormat="1">
      <c r="A437" s="77" t="s">
        <v>2190</v>
      </c>
      <c r="B437" s="87" t="s">
        <v>2628</v>
      </c>
      <c r="C437" s="88">
        <v>2830</v>
      </c>
      <c r="D437" s="87" t="s">
        <v>285</v>
      </c>
      <c r="E437" s="107" t="str">
        <f>VLOOKUP($C437,'2024-25 School Level AAFTE'!$C$4:$L$2372,9,FALSE)</f>
        <v>Yes</v>
      </c>
      <c r="F437" s="95">
        <f>VLOOKUP($C437,'2024-25 School Level AAFTE'!$C$4:$J$2372,8,FALSE)</f>
        <v>166.33</v>
      </c>
      <c r="G437" s="97">
        <f>IFERROR(IF(E437= "yes",VLOOKUP(C437,Summary!$B:$I,6,0),0),0)</f>
        <v>0</v>
      </c>
      <c r="H437" s="96">
        <f t="shared" si="91"/>
        <v>166.33</v>
      </c>
      <c r="I437" s="154">
        <f>VLOOKUP($A437,'2025-26 Salary &amp; Benefits'!$A:$I,3,FALSE)</f>
        <v>1</v>
      </c>
      <c r="J437" s="154">
        <f>VLOOKUP($A437,'2025-26 Salary &amp; Benefits'!$A:$I,4,FALSE)</f>
        <v>1.04</v>
      </c>
      <c r="K437" s="141">
        <f t="shared" si="92"/>
        <v>166.33</v>
      </c>
      <c r="L437" s="140">
        <f t="shared" si="93"/>
        <v>0.48799999999999999</v>
      </c>
      <c r="M437" s="142">
        <f>'2025-26 Salary &amp; Benefits'!$E$6</f>
        <v>78209</v>
      </c>
      <c r="N437" s="142">
        <f>'2025-26 Salary &amp; Benefits'!$F$6</f>
        <v>80164</v>
      </c>
      <c r="O437" s="9">
        <f t="shared" si="94"/>
        <v>38165.99</v>
      </c>
      <c r="P437" s="9">
        <f t="shared" si="95"/>
        <v>2518.8400000000038</v>
      </c>
      <c r="Q437" s="9">
        <f>'2025-26 Salary &amp; Benefits'!G$6</f>
        <v>15997.68</v>
      </c>
      <c r="R437" s="143">
        <f>'2025-26 Salary &amp; Benefits'!H$6</f>
        <v>0.16020000000000001</v>
      </c>
      <c r="S437" s="143">
        <f>'2025-26 Salary &amp; Benefits'!I$6</f>
        <v>0.15390000000000001</v>
      </c>
      <c r="T437" s="9">
        <f t="shared" si="96"/>
        <v>14308.71</v>
      </c>
      <c r="U437" s="9">
        <f t="shared" si="97"/>
        <v>678.08</v>
      </c>
      <c r="V437" s="9">
        <f t="shared" si="98"/>
        <v>104.36</v>
      </c>
      <c r="W437" s="9">
        <f t="shared" si="99"/>
        <v>782.44</v>
      </c>
      <c r="X437" s="22">
        <f t="shared" si="100"/>
        <v>55775.98</v>
      </c>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row>
    <row r="438" spans="1:159" s="21" customFormat="1">
      <c r="A438" s="77" t="s">
        <v>2190</v>
      </c>
      <c r="B438" s="87" t="s">
        <v>2628</v>
      </c>
      <c r="C438" s="88">
        <v>4011</v>
      </c>
      <c r="D438" s="87" t="s">
        <v>286</v>
      </c>
      <c r="E438" s="107" t="str">
        <f>VLOOKUP($C438,'2024-25 School Level AAFTE'!$C$4:$L$2372,9,FALSE)</f>
        <v>Yes</v>
      </c>
      <c r="F438" s="95">
        <f>VLOOKUP($C438,'2024-25 School Level AAFTE'!$C$4:$J$2372,8,FALSE)</f>
        <v>87.23</v>
      </c>
      <c r="G438" s="97">
        <f>IFERROR(IF(E438= "yes",VLOOKUP(C438,Summary!$B:$I,6,0),0),0)</f>
        <v>0</v>
      </c>
      <c r="H438" s="96">
        <f t="shared" si="91"/>
        <v>87.23</v>
      </c>
      <c r="I438" s="154">
        <f>VLOOKUP($A438,'2025-26 Salary &amp; Benefits'!$A:$I,3,FALSE)</f>
        <v>1</v>
      </c>
      <c r="J438" s="154">
        <f>VLOOKUP($A438,'2025-26 Salary &amp; Benefits'!$A:$I,4,FALSE)</f>
        <v>1.04</v>
      </c>
      <c r="K438" s="141">
        <f t="shared" si="92"/>
        <v>87.23</v>
      </c>
      <c r="L438" s="140">
        <f t="shared" si="93"/>
        <v>0.25600000000000001</v>
      </c>
      <c r="M438" s="142">
        <f>'2025-26 Salary &amp; Benefits'!$E$6</f>
        <v>78209</v>
      </c>
      <c r="N438" s="142">
        <f>'2025-26 Salary &amp; Benefits'!$F$6</f>
        <v>80164</v>
      </c>
      <c r="O438" s="9">
        <f t="shared" si="94"/>
        <v>20021.5</v>
      </c>
      <c r="P438" s="9">
        <f t="shared" si="95"/>
        <v>1321.3600000000006</v>
      </c>
      <c r="Q438" s="9">
        <f>'2025-26 Salary &amp; Benefits'!G$6</f>
        <v>15997.68</v>
      </c>
      <c r="R438" s="143">
        <f>'2025-26 Salary &amp; Benefits'!H$6</f>
        <v>0.16020000000000001</v>
      </c>
      <c r="S438" s="143">
        <f>'2025-26 Salary &amp; Benefits'!I$6</f>
        <v>0.15390000000000001</v>
      </c>
      <c r="T438" s="9">
        <f t="shared" si="96"/>
        <v>7506.21</v>
      </c>
      <c r="U438" s="9">
        <f t="shared" si="97"/>
        <v>355.71</v>
      </c>
      <c r="V438" s="9">
        <f t="shared" si="98"/>
        <v>54.74</v>
      </c>
      <c r="W438" s="9">
        <f t="shared" si="99"/>
        <v>410.45</v>
      </c>
      <c r="X438" s="22">
        <f t="shared" si="100"/>
        <v>29259.52</v>
      </c>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row>
    <row r="439" spans="1:159" s="21" customFormat="1">
      <c r="A439" t="s">
        <v>2190</v>
      </c>
      <c r="B439" s="87" t="s">
        <v>2628</v>
      </c>
      <c r="C439" s="3">
        <v>5617</v>
      </c>
      <c r="D439" t="s">
        <v>2962</v>
      </c>
      <c r="E439" s="107" t="str">
        <f>VLOOKUP($C439,'2024-25 School Level AAFTE'!$C$4:$L$2372,9,FALSE)</f>
        <v>Yes</v>
      </c>
      <c r="F439" s="95">
        <f>VLOOKUP($C439,'2024-25 School Level AAFTE'!$C$4:$J$2372,8,FALSE)</f>
        <v>12.89</v>
      </c>
      <c r="G439" s="97">
        <f>IFERROR(IF(E439= "yes",VLOOKUP(C439,Summary!$B:$I,6,0),0),0)</f>
        <v>0</v>
      </c>
      <c r="H439" s="96">
        <f t="shared" si="91"/>
        <v>12.89</v>
      </c>
      <c r="I439" s="154">
        <f>VLOOKUP($A439,'2025-26 Salary &amp; Benefits'!$A:$I,3,FALSE)</f>
        <v>1</v>
      </c>
      <c r="J439" s="154">
        <f>VLOOKUP($A439,'2025-26 Salary &amp; Benefits'!$A:$I,4,FALSE)</f>
        <v>1.04</v>
      </c>
      <c r="K439" s="141">
        <f t="shared" si="92"/>
        <v>12.89</v>
      </c>
      <c r="L439" s="140">
        <f t="shared" si="93"/>
        <v>3.7999999999999999E-2</v>
      </c>
      <c r="M439" s="142">
        <f>'2025-26 Salary &amp; Benefits'!$E$6</f>
        <v>78209</v>
      </c>
      <c r="N439" s="142">
        <f>'2025-26 Salary &amp; Benefits'!$F$6</f>
        <v>80164</v>
      </c>
      <c r="O439" s="9">
        <f t="shared" si="94"/>
        <v>2971.94</v>
      </c>
      <c r="P439" s="9">
        <f t="shared" si="95"/>
        <v>196.13999999999987</v>
      </c>
      <c r="Q439" s="9">
        <f>'2025-26 Salary &amp; Benefits'!G$6</f>
        <v>15997.68</v>
      </c>
      <c r="R439" s="143">
        <f>'2025-26 Salary &amp; Benefits'!H$6</f>
        <v>0.16020000000000001</v>
      </c>
      <c r="S439" s="143">
        <f>'2025-26 Salary &amp; Benefits'!I$6</f>
        <v>0.15390000000000001</v>
      </c>
      <c r="T439" s="9">
        <f t="shared" si="96"/>
        <v>1114.2</v>
      </c>
      <c r="U439" s="9">
        <f t="shared" si="97"/>
        <v>52.8</v>
      </c>
      <c r="V439" s="9">
        <f t="shared" si="98"/>
        <v>8.1300000000000008</v>
      </c>
      <c r="W439" s="9">
        <f t="shared" si="99"/>
        <v>60.93</v>
      </c>
      <c r="X439" s="22">
        <f t="shared" si="100"/>
        <v>4343.2100000000009</v>
      </c>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row>
    <row r="440" spans="1:159" s="21" customFormat="1">
      <c r="A440" t="s">
        <v>2391</v>
      </c>
      <c r="B440" s="87" t="s">
        <v>2629</v>
      </c>
      <c r="C440" s="3">
        <v>1852</v>
      </c>
      <c r="D440" t="s">
        <v>1816</v>
      </c>
      <c r="E440" s="107" t="str">
        <f>VLOOKUP($C440,'2024-25 School Level AAFTE'!$C$4:$L$2372,9,FALSE)</f>
        <v>No</v>
      </c>
      <c r="F440" s="95">
        <f>VLOOKUP($C440,'2024-25 School Level AAFTE'!$C$4:$J$2372,8,FALSE)</f>
        <v>566.94000000000005</v>
      </c>
      <c r="G440" s="97">
        <f>IFERROR(IF(E440= "yes",VLOOKUP(C440,Summary!$B:$I,6,0),0),0)</f>
        <v>0</v>
      </c>
      <c r="H440" s="96">
        <f t="shared" si="91"/>
        <v>0</v>
      </c>
      <c r="I440" s="154">
        <f>VLOOKUP($A440,'2025-26 Salary &amp; Benefits'!$A:$I,3,FALSE)</f>
        <v>1</v>
      </c>
      <c r="J440" s="154">
        <f>VLOOKUP($A440,'2025-26 Salary &amp; Benefits'!$A:$I,4,FALSE)</f>
        <v>1</v>
      </c>
      <c r="K440" s="141">
        <f t="shared" si="92"/>
        <v>0</v>
      </c>
      <c r="L440" s="140">
        <f t="shared" si="93"/>
        <v>0</v>
      </c>
      <c r="M440" s="142">
        <f>'2025-26 Salary &amp; Benefits'!$E$6</f>
        <v>78209</v>
      </c>
      <c r="N440" s="142">
        <f>'2025-26 Salary &amp; Benefits'!$F$6</f>
        <v>80164</v>
      </c>
      <c r="O440" s="9">
        <f t="shared" si="94"/>
        <v>0</v>
      </c>
      <c r="P440" s="9">
        <f t="shared" si="95"/>
        <v>0</v>
      </c>
      <c r="Q440" s="9">
        <f>'2025-26 Salary &amp; Benefits'!G$6</f>
        <v>15997.68</v>
      </c>
      <c r="R440" s="143">
        <f>'2025-26 Salary &amp; Benefits'!H$6</f>
        <v>0.16020000000000001</v>
      </c>
      <c r="S440" s="143">
        <f>'2025-26 Salary &amp; Benefits'!I$6</f>
        <v>0.15390000000000001</v>
      </c>
      <c r="T440" s="9">
        <f t="shared" si="96"/>
        <v>0</v>
      </c>
      <c r="U440" s="9">
        <f t="shared" si="97"/>
        <v>0</v>
      </c>
      <c r="V440" s="9">
        <f t="shared" si="98"/>
        <v>0</v>
      </c>
      <c r="W440" s="9">
        <f t="shared" si="99"/>
        <v>0</v>
      </c>
      <c r="X440" s="22">
        <f t="shared" si="100"/>
        <v>0</v>
      </c>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row>
    <row r="441" spans="1:159" s="21" customFormat="1">
      <c r="A441" s="77" t="s">
        <v>2391</v>
      </c>
      <c r="B441" s="87" t="s">
        <v>2629</v>
      </c>
      <c r="C441" s="88">
        <v>2173</v>
      </c>
      <c r="D441" s="87" t="s">
        <v>1817</v>
      </c>
      <c r="E441" s="107" t="str">
        <f>VLOOKUP($C441,'2024-25 School Level AAFTE'!$C$4:$L$2372,9,FALSE)</f>
        <v>Yes</v>
      </c>
      <c r="F441" s="95">
        <f>VLOOKUP($C441,'2024-25 School Level AAFTE'!$C$4:$J$2372,8,FALSE)</f>
        <v>460.22</v>
      </c>
      <c r="G441" s="97">
        <f>IFERROR(IF(E441= "yes",VLOOKUP(C441,Summary!$B:$I,6,0),0),0)</f>
        <v>0</v>
      </c>
      <c r="H441" s="96">
        <f t="shared" si="91"/>
        <v>460.22</v>
      </c>
      <c r="I441" s="154">
        <f>VLOOKUP($A441,'2025-26 Salary &amp; Benefits'!$A:$I,3,FALSE)</f>
        <v>1</v>
      </c>
      <c r="J441" s="154">
        <f>VLOOKUP($A441,'2025-26 Salary &amp; Benefits'!$A:$I,4,FALSE)</f>
        <v>1</v>
      </c>
      <c r="K441" s="141">
        <f t="shared" si="92"/>
        <v>460.22</v>
      </c>
      <c r="L441" s="140">
        <f t="shared" si="93"/>
        <v>1.35</v>
      </c>
      <c r="M441" s="142">
        <f>'2025-26 Salary &amp; Benefits'!$E$6</f>
        <v>78209</v>
      </c>
      <c r="N441" s="142">
        <f>'2025-26 Salary &amp; Benefits'!$F$6</f>
        <v>80164</v>
      </c>
      <c r="O441" s="9">
        <f t="shared" si="94"/>
        <v>105582.15</v>
      </c>
      <c r="P441" s="9">
        <f t="shared" si="95"/>
        <v>2639.25</v>
      </c>
      <c r="Q441" s="9">
        <f>'2025-26 Salary &amp; Benefits'!G$6</f>
        <v>15997.68</v>
      </c>
      <c r="R441" s="143">
        <f>'2025-26 Salary &amp; Benefits'!H$6</f>
        <v>0.16020000000000001</v>
      </c>
      <c r="S441" s="143">
        <f>'2025-26 Salary &amp; Benefits'!I$6</f>
        <v>0.15390000000000001</v>
      </c>
      <c r="T441" s="9">
        <f t="shared" si="96"/>
        <v>38917.31</v>
      </c>
      <c r="U441" s="9">
        <f t="shared" si="97"/>
        <v>1803.69</v>
      </c>
      <c r="V441" s="9">
        <f t="shared" si="98"/>
        <v>277.58999999999997</v>
      </c>
      <c r="W441" s="9">
        <f t="shared" si="99"/>
        <v>2081.2800000000002</v>
      </c>
      <c r="X441" s="22">
        <f t="shared" si="100"/>
        <v>149219.99</v>
      </c>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row>
    <row r="442" spans="1:159" s="21" customFormat="1">
      <c r="A442" s="77" t="s">
        <v>2391</v>
      </c>
      <c r="B442" s="87" t="s">
        <v>2629</v>
      </c>
      <c r="C442" s="88">
        <v>2430</v>
      </c>
      <c r="D442" s="87" t="s">
        <v>1818</v>
      </c>
      <c r="E442" s="107" t="str">
        <f>VLOOKUP($C442,'2024-25 School Level AAFTE'!$C$4:$L$2372,9,FALSE)</f>
        <v>Yes</v>
      </c>
      <c r="F442" s="95">
        <f>VLOOKUP($C442,'2024-25 School Level AAFTE'!$C$4:$J$2372,8,FALSE)</f>
        <v>405.78</v>
      </c>
      <c r="G442" s="97">
        <f>IFERROR(IF(E442= "yes",VLOOKUP(C442,Summary!$B:$I,6,0),0),0)</f>
        <v>0</v>
      </c>
      <c r="H442" s="96">
        <f t="shared" si="91"/>
        <v>405.78</v>
      </c>
      <c r="I442" s="154">
        <f>VLOOKUP($A442,'2025-26 Salary &amp; Benefits'!$A:$I,3,FALSE)</f>
        <v>1</v>
      </c>
      <c r="J442" s="154">
        <f>VLOOKUP($A442,'2025-26 Salary &amp; Benefits'!$A:$I,4,FALSE)</f>
        <v>1</v>
      </c>
      <c r="K442" s="141">
        <f t="shared" si="92"/>
        <v>405.78</v>
      </c>
      <c r="L442" s="140">
        <f t="shared" si="93"/>
        <v>1.19</v>
      </c>
      <c r="M442" s="142">
        <f>'2025-26 Salary &amp; Benefits'!$E$6</f>
        <v>78209</v>
      </c>
      <c r="N442" s="142">
        <f>'2025-26 Salary &amp; Benefits'!$F$6</f>
        <v>80164</v>
      </c>
      <c r="O442" s="9">
        <f t="shared" si="94"/>
        <v>93068.71</v>
      </c>
      <c r="P442" s="9">
        <f t="shared" si="95"/>
        <v>2326.4499999999971</v>
      </c>
      <c r="Q442" s="9">
        <f>'2025-26 Salary &amp; Benefits'!G$6</f>
        <v>15997.68</v>
      </c>
      <c r="R442" s="143">
        <f>'2025-26 Salary &amp; Benefits'!H$6</f>
        <v>0.16020000000000001</v>
      </c>
      <c r="S442" s="143">
        <f>'2025-26 Salary &amp; Benefits'!I$6</f>
        <v>0.15390000000000001</v>
      </c>
      <c r="T442" s="9">
        <f t="shared" si="96"/>
        <v>34304.89</v>
      </c>
      <c r="U442" s="9">
        <f t="shared" si="97"/>
        <v>1589.92</v>
      </c>
      <c r="V442" s="9">
        <f t="shared" si="98"/>
        <v>244.69</v>
      </c>
      <c r="W442" s="9">
        <f t="shared" si="99"/>
        <v>1834.6100000000001</v>
      </c>
      <c r="X442" s="22">
        <f t="shared" si="100"/>
        <v>131534.66</v>
      </c>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row>
    <row r="443" spans="1:159" s="21" customFormat="1">
      <c r="A443" s="77" t="s">
        <v>2391</v>
      </c>
      <c r="B443" s="87" t="s">
        <v>2629</v>
      </c>
      <c r="C443" s="88">
        <v>3261</v>
      </c>
      <c r="D443" s="87" t="s">
        <v>1819</v>
      </c>
      <c r="E443" s="107" t="str">
        <f>VLOOKUP($C443,'2024-25 School Level AAFTE'!$C$4:$L$2372,9,FALSE)</f>
        <v>Yes</v>
      </c>
      <c r="F443" s="95">
        <f>VLOOKUP($C443,'2024-25 School Level AAFTE'!$C$4:$J$2372,8,FALSE)</f>
        <v>498.78</v>
      </c>
      <c r="G443" s="97">
        <f>IFERROR(IF(E443= "yes",VLOOKUP(C443,Summary!$B:$I,6,0),0),0)</f>
        <v>0</v>
      </c>
      <c r="H443" s="96">
        <f t="shared" si="91"/>
        <v>498.78</v>
      </c>
      <c r="I443" s="154">
        <f>VLOOKUP($A443,'2025-26 Salary &amp; Benefits'!$A:$I,3,FALSE)</f>
        <v>1</v>
      </c>
      <c r="J443" s="154">
        <f>VLOOKUP($A443,'2025-26 Salary &amp; Benefits'!$A:$I,4,FALSE)</f>
        <v>1</v>
      </c>
      <c r="K443" s="141">
        <f t="shared" si="92"/>
        <v>498.78</v>
      </c>
      <c r="L443" s="140">
        <f t="shared" si="93"/>
        <v>1.4630000000000001</v>
      </c>
      <c r="M443" s="142">
        <f>'2025-26 Salary &amp; Benefits'!$E$6</f>
        <v>78209</v>
      </c>
      <c r="N443" s="142">
        <f>'2025-26 Salary &amp; Benefits'!$F$6</f>
        <v>80164</v>
      </c>
      <c r="O443" s="9">
        <f t="shared" si="94"/>
        <v>114419.77</v>
      </c>
      <c r="P443" s="9">
        <f t="shared" si="95"/>
        <v>2860.1599999999889</v>
      </c>
      <c r="Q443" s="9">
        <f>'2025-26 Salary &amp; Benefits'!G$6</f>
        <v>15997.68</v>
      </c>
      <c r="R443" s="143">
        <f>'2025-26 Salary &amp; Benefits'!H$6</f>
        <v>0.16020000000000001</v>
      </c>
      <c r="S443" s="143">
        <f>'2025-26 Salary &amp; Benefits'!I$6</f>
        <v>0.15390000000000001</v>
      </c>
      <c r="T443" s="9">
        <f t="shared" si="96"/>
        <v>42174.83</v>
      </c>
      <c r="U443" s="9">
        <f t="shared" si="97"/>
        <v>1954.67</v>
      </c>
      <c r="V443" s="9">
        <f t="shared" si="98"/>
        <v>300.82</v>
      </c>
      <c r="W443" s="9">
        <f t="shared" si="99"/>
        <v>2255.4900000000002</v>
      </c>
      <c r="X443" s="22">
        <f t="shared" si="100"/>
        <v>161710.25</v>
      </c>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row>
    <row r="444" spans="1:159" s="21" customFormat="1">
      <c r="A444" s="77" t="s">
        <v>2391</v>
      </c>
      <c r="B444" s="87" t="s">
        <v>2629</v>
      </c>
      <c r="C444" s="88">
        <v>4123</v>
      </c>
      <c r="D444" s="87" t="s">
        <v>1820</v>
      </c>
      <c r="E444" s="107" t="str">
        <f>VLOOKUP($C444,'2024-25 School Level AAFTE'!$C$4:$L$2372,9,FALSE)</f>
        <v>No</v>
      </c>
      <c r="F444" s="95">
        <f>VLOOKUP($C444,'2024-25 School Level AAFTE'!$C$4:$J$2372,8,FALSE)</f>
        <v>601.58000000000004</v>
      </c>
      <c r="G444" s="97">
        <f>IFERROR(IF(E444= "yes",VLOOKUP(C444,Summary!$B:$I,6,0),0),0)</f>
        <v>0</v>
      </c>
      <c r="H444" s="96">
        <f t="shared" si="91"/>
        <v>0</v>
      </c>
      <c r="I444" s="154">
        <f>VLOOKUP($A444,'2025-26 Salary &amp; Benefits'!$A:$I,3,FALSE)</f>
        <v>1</v>
      </c>
      <c r="J444" s="154">
        <f>VLOOKUP($A444,'2025-26 Salary &amp; Benefits'!$A:$I,4,FALSE)</f>
        <v>1</v>
      </c>
      <c r="K444" s="141">
        <f t="shared" si="92"/>
        <v>0</v>
      </c>
      <c r="L444" s="140">
        <f t="shared" si="93"/>
        <v>0</v>
      </c>
      <c r="M444" s="142">
        <f>'2025-26 Salary &amp; Benefits'!$E$6</f>
        <v>78209</v>
      </c>
      <c r="N444" s="142">
        <f>'2025-26 Salary &amp; Benefits'!$F$6</f>
        <v>80164</v>
      </c>
      <c r="O444" s="9">
        <f t="shared" si="94"/>
        <v>0</v>
      </c>
      <c r="P444" s="9">
        <f t="shared" si="95"/>
        <v>0</v>
      </c>
      <c r="Q444" s="9">
        <f>'2025-26 Salary &amp; Benefits'!G$6</f>
        <v>15997.68</v>
      </c>
      <c r="R444" s="143">
        <f>'2025-26 Salary &amp; Benefits'!H$6</f>
        <v>0.16020000000000001</v>
      </c>
      <c r="S444" s="143">
        <f>'2025-26 Salary &amp; Benefits'!I$6</f>
        <v>0.15390000000000001</v>
      </c>
      <c r="T444" s="9">
        <f t="shared" si="96"/>
        <v>0</v>
      </c>
      <c r="U444" s="9">
        <f t="shared" si="97"/>
        <v>0</v>
      </c>
      <c r="V444" s="9">
        <f t="shared" si="98"/>
        <v>0</v>
      </c>
      <c r="W444" s="9">
        <f t="shared" si="99"/>
        <v>0</v>
      </c>
      <c r="X444" s="22">
        <f t="shared" si="100"/>
        <v>0</v>
      </c>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row>
    <row r="445" spans="1:159" s="21" customFormat="1">
      <c r="A445" s="77" t="s">
        <v>2391</v>
      </c>
      <c r="B445" s="87" t="s">
        <v>2629</v>
      </c>
      <c r="C445" s="88">
        <v>5270</v>
      </c>
      <c r="D445" s="87" t="s">
        <v>3142</v>
      </c>
      <c r="E445" s="107" t="str">
        <f>VLOOKUP($C445,'2024-25 School Level AAFTE'!$C$4:$L$2372,9,FALSE)</f>
        <v>No</v>
      </c>
      <c r="F445" s="95">
        <f>VLOOKUP($C445,'2024-25 School Level AAFTE'!$C$4:$J$2372,8,FALSE)</f>
        <v>0</v>
      </c>
      <c r="G445" s="97">
        <f>IFERROR(IF(E445= "yes",VLOOKUP(C445,Summary!$B:$I,6,0),0),0)</f>
        <v>0</v>
      </c>
      <c r="H445" s="96">
        <f t="shared" si="91"/>
        <v>0</v>
      </c>
      <c r="I445" s="154">
        <f>VLOOKUP($A445,'2025-26 Salary &amp; Benefits'!$A:$I,3,FALSE)</f>
        <v>1</v>
      </c>
      <c r="J445" s="154">
        <f>VLOOKUP($A445,'2025-26 Salary &amp; Benefits'!$A:$I,4,FALSE)</f>
        <v>1</v>
      </c>
      <c r="K445" s="141">
        <f t="shared" si="92"/>
        <v>0</v>
      </c>
      <c r="L445" s="140">
        <f t="shared" si="93"/>
        <v>0</v>
      </c>
      <c r="M445" s="142">
        <f>'2025-26 Salary &amp; Benefits'!$E$6</f>
        <v>78209</v>
      </c>
      <c r="N445" s="142">
        <f>'2025-26 Salary &amp; Benefits'!$F$6</f>
        <v>80164</v>
      </c>
      <c r="O445" s="9">
        <f t="shared" si="94"/>
        <v>0</v>
      </c>
      <c r="P445" s="9">
        <f t="shared" si="95"/>
        <v>0</v>
      </c>
      <c r="Q445" s="9">
        <f>'2025-26 Salary &amp; Benefits'!G$6</f>
        <v>15997.68</v>
      </c>
      <c r="R445" s="143">
        <f>'2025-26 Salary &amp; Benefits'!H$6</f>
        <v>0.16020000000000001</v>
      </c>
      <c r="S445" s="143">
        <f>'2025-26 Salary &amp; Benefits'!I$6</f>
        <v>0.15390000000000001</v>
      </c>
      <c r="T445" s="9">
        <f t="shared" si="96"/>
        <v>0</v>
      </c>
      <c r="U445" s="9">
        <f t="shared" si="97"/>
        <v>0</v>
      </c>
      <c r="V445" s="9">
        <f t="shared" si="98"/>
        <v>0</v>
      </c>
      <c r="W445" s="9">
        <f t="shared" si="99"/>
        <v>0</v>
      </c>
      <c r="X445" s="22">
        <f t="shared" si="100"/>
        <v>0</v>
      </c>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row>
    <row r="446" spans="1:159" s="21" customFormat="1">
      <c r="A446" s="77" t="s">
        <v>2391</v>
      </c>
      <c r="B446" s="87" t="s">
        <v>2629</v>
      </c>
      <c r="C446" s="88">
        <v>5734</v>
      </c>
      <c r="D446" s="87" t="s">
        <v>3141</v>
      </c>
      <c r="E446" s="107" t="str">
        <f>VLOOKUP($C446,'2024-25 School Level AAFTE'!$C$4:$L$2372,9,FALSE)</f>
        <v>Yes</v>
      </c>
      <c r="F446" s="95">
        <f>VLOOKUP($C446,'2024-25 School Level AAFTE'!$C$4:$J$2372,8,FALSE)</f>
        <v>106.62</v>
      </c>
      <c r="G446" s="97">
        <f>IFERROR(IF(E446= "yes",VLOOKUP(C446,Summary!$B:$I,6,0),0),0)</f>
        <v>0</v>
      </c>
      <c r="H446" s="96">
        <f t="shared" si="91"/>
        <v>106.62</v>
      </c>
      <c r="I446" s="154">
        <f>VLOOKUP($A446,'2025-26 Salary &amp; Benefits'!$A:$I,3,FALSE)</f>
        <v>1</v>
      </c>
      <c r="J446" s="154">
        <f>VLOOKUP($A446,'2025-26 Salary &amp; Benefits'!$A:$I,4,FALSE)</f>
        <v>1</v>
      </c>
      <c r="K446" s="141">
        <f t="shared" si="92"/>
        <v>106.62</v>
      </c>
      <c r="L446" s="140">
        <f t="shared" si="93"/>
        <v>0.313</v>
      </c>
      <c r="M446" s="142">
        <f>'2025-26 Salary &amp; Benefits'!$E$6</f>
        <v>78209</v>
      </c>
      <c r="N446" s="142">
        <f>'2025-26 Salary &amp; Benefits'!$F$6</f>
        <v>80164</v>
      </c>
      <c r="O446" s="9">
        <f t="shared" si="94"/>
        <v>24479.42</v>
      </c>
      <c r="P446" s="9">
        <f t="shared" si="95"/>
        <v>611.91000000000349</v>
      </c>
      <c r="Q446" s="9">
        <f>'2025-26 Salary &amp; Benefits'!G$6</f>
        <v>15997.68</v>
      </c>
      <c r="R446" s="143">
        <f>'2025-26 Salary &amp; Benefits'!H$6</f>
        <v>0.16020000000000001</v>
      </c>
      <c r="S446" s="143">
        <f>'2025-26 Salary &amp; Benefits'!I$6</f>
        <v>0.15390000000000001</v>
      </c>
      <c r="T446" s="9">
        <f t="shared" si="96"/>
        <v>9023.0499999999993</v>
      </c>
      <c r="U446" s="9">
        <f t="shared" si="97"/>
        <v>418.19</v>
      </c>
      <c r="V446" s="9">
        <f t="shared" si="98"/>
        <v>64.36</v>
      </c>
      <c r="W446" s="9">
        <f t="shared" si="99"/>
        <v>482.55</v>
      </c>
      <c r="X446" s="22">
        <f t="shared" si="100"/>
        <v>34596.930000000008</v>
      </c>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row>
    <row r="447" spans="1:159" s="21" customFormat="1">
      <c r="A447" s="77" t="s">
        <v>2340</v>
      </c>
      <c r="B447" s="87" t="s">
        <v>2630</v>
      </c>
      <c r="C447" s="88">
        <v>3683</v>
      </c>
      <c r="D447" s="87" t="s">
        <v>1333</v>
      </c>
      <c r="E447" s="107" t="str">
        <f>VLOOKUP($C447,'2024-25 School Level AAFTE'!$C$4:$L$2372,9,FALSE)</f>
        <v>No</v>
      </c>
      <c r="F447" s="95">
        <f>VLOOKUP($C447,'2024-25 School Level AAFTE'!$C$4:$J$2372,8,FALSE)</f>
        <v>464.14</v>
      </c>
      <c r="G447" s="97">
        <f>IFERROR(IF(E447= "yes",VLOOKUP(C447,Summary!$B:$I,6,0),0),0)</f>
        <v>0</v>
      </c>
      <c r="H447" s="96">
        <f t="shared" si="91"/>
        <v>0</v>
      </c>
      <c r="I447" s="154">
        <f>VLOOKUP($A447,'2025-26 Salary &amp; Benefits'!$A:$I,3,FALSE)</f>
        <v>1.1200000000000001</v>
      </c>
      <c r="J447" s="154">
        <f>VLOOKUP($A447,'2025-26 Salary &amp; Benefits'!$A:$I,4,FALSE)</f>
        <v>1.1600000000000001</v>
      </c>
      <c r="K447" s="141">
        <f t="shared" si="92"/>
        <v>0</v>
      </c>
      <c r="L447" s="140">
        <f t="shared" si="93"/>
        <v>0</v>
      </c>
      <c r="M447" s="142">
        <f>'2025-26 Salary &amp; Benefits'!$E$6</f>
        <v>78209</v>
      </c>
      <c r="N447" s="142">
        <f>'2025-26 Salary &amp; Benefits'!$F$6</f>
        <v>80164</v>
      </c>
      <c r="O447" s="9">
        <f t="shared" si="94"/>
        <v>0</v>
      </c>
      <c r="P447" s="9">
        <f t="shared" si="95"/>
        <v>0</v>
      </c>
      <c r="Q447" s="9">
        <f>'2025-26 Salary &amp; Benefits'!G$6</f>
        <v>15997.68</v>
      </c>
      <c r="R447" s="143">
        <f>'2025-26 Salary &amp; Benefits'!H$6</f>
        <v>0.16020000000000001</v>
      </c>
      <c r="S447" s="143">
        <f>'2025-26 Salary &amp; Benefits'!I$6</f>
        <v>0.15390000000000001</v>
      </c>
      <c r="T447" s="9">
        <f t="shared" si="96"/>
        <v>0</v>
      </c>
      <c r="U447" s="9">
        <f t="shared" si="97"/>
        <v>0</v>
      </c>
      <c r="V447" s="9">
        <f t="shared" si="98"/>
        <v>0</v>
      </c>
      <c r="W447" s="9">
        <f t="shared" si="99"/>
        <v>0</v>
      </c>
      <c r="X447" s="22">
        <f t="shared" si="100"/>
        <v>0</v>
      </c>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row>
    <row r="448" spans="1:159" s="21" customFormat="1">
      <c r="A448" s="77" t="s">
        <v>2340</v>
      </c>
      <c r="B448" s="87" t="s">
        <v>2630</v>
      </c>
      <c r="C448" s="88">
        <v>4416</v>
      </c>
      <c r="D448" s="87" t="s">
        <v>1334</v>
      </c>
      <c r="E448" s="107" t="str">
        <f>VLOOKUP($C448,'2024-25 School Level AAFTE'!$C$4:$L$2372,9,FALSE)</f>
        <v>No</v>
      </c>
      <c r="F448" s="95">
        <f>VLOOKUP($C448,'2024-25 School Level AAFTE'!$C$4:$J$2372,8,FALSE)</f>
        <v>522.41999999999996</v>
      </c>
      <c r="G448" s="97">
        <f>IFERROR(IF(E448= "yes",VLOOKUP(C448,Summary!$B:$I,6,0),0),0)</f>
        <v>0</v>
      </c>
      <c r="H448" s="96">
        <f t="shared" si="91"/>
        <v>0</v>
      </c>
      <c r="I448" s="154">
        <f>VLOOKUP($A448,'2025-26 Salary &amp; Benefits'!$A:$I,3,FALSE)</f>
        <v>1.1200000000000001</v>
      </c>
      <c r="J448" s="154">
        <f>VLOOKUP($A448,'2025-26 Salary &amp; Benefits'!$A:$I,4,FALSE)</f>
        <v>1.1600000000000001</v>
      </c>
      <c r="K448" s="141">
        <f t="shared" si="92"/>
        <v>0</v>
      </c>
      <c r="L448" s="140">
        <f t="shared" si="93"/>
        <v>0</v>
      </c>
      <c r="M448" s="142">
        <f>'2025-26 Salary &amp; Benefits'!$E$6</f>
        <v>78209</v>
      </c>
      <c r="N448" s="142">
        <f>'2025-26 Salary &amp; Benefits'!$F$6</f>
        <v>80164</v>
      </c>
      <c r="O448" s="9">
        <f t="shared" si="94"/>
        <v>0</v>
      </c>
      <c r="P448" s="9">
        <f t="shared" si="95"/>
        <v>0</v>
      </c>
      <c r="Q448" s="9">
        <f>'2025-26 Salary &amp; Benefits'!G$6</f>
        <v>15997.68</v>
      </c>
      <c r="R448" s="143">
        <f>'2025-26 Salary &amp; Benefits'!H$6</f>
        <v>0.16020000000000001</v>
      </c>
      <c r="S448" s="143">
        <f>'2025-26 Salary &amp; Benefits'!I$6</f>
        <v>0.15390000000000001</v>
      </c>
      <c r="T448" s="9">
        <f t="shared" si="96"/>
        <v>0</v>
      </c>
      <c r="U448" s="9">
        <f t="shared" si="97"/>
        <v>0</v>
      </c>
      <c r="V448" s="9">
        <f t="shared" si="98"/>
        <v>0</v>
      </c>
      <c r="W448" s="9">
        <f t="shared" si="99"/>
        <v>0</v>
      </c>
      <c r="X448" s="22">
        <f t="shared" si="100"/>
        <v>0</v>
      </c>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row>
    <row r="449" spans="1:159" s="21" customFormat="1">
      <c r="A449" s="77" t="s">
        <v>2340</v>
      </c>
      <c r="B449" s="87" t="s">
        <v>2630</v>
      </c>
      <c r="C449" s="88">
        <v>4548</v>
      </c>
      <c r="D449" s="87" t="s">
        <v>1335</v>
      </c>
      <c r="E449" s="107" t="str">
        <f>VLOOKUP($C449,'2024-25 School Level AAFTE'!$C$4:$L$2372,9,FALSE)</f>
        <v>No</v>
      </c>
      <c r="F449" s="95">
        <f>VLOOKUP($C449,'2024-25 School Level AAFTE'!$C$4:$J$2372,8,FALSE)</f>
        <v>439.27</v>
      </c>
      <c r="G449" s="97">
        <f>IFERROR(IF(E449= "yes",VLOOKUP(C449,Summary!$B:$I,6,0),0),0)</f>
        <v>0</v>
      </c>
      <c r="H449" s="96">
        <f t="shared" si="91"/>
        <v>0</v>
      </c>
      <c r="I449" s="154">
        <f>VLOOKUP($A449,'2025-26 Salary &amp; Benefits'!$A:$I,3,FALSE)</f>
        <v>1.1200000000000001</v>
      </c>
      <c r="J449" s="154">
        <f>VLOOKUP($A449,'2025-26 Salary &amp; Benefits'!$A:$I,4,FALSE)</f>
        <v>1.1600000000000001</v>
      </c>
      <c r="K449" s="141">
        <f t="shared" si="92"/>
        <v>0</v>
      </c>
      <c r="L449" s="140">
        <f t="shared" si="93"/>
        <v>0</v>
      </c>
      <c r="M449" s="142">
        <f>'2025-26 Salary &amp; Benefits'!$E$6</f>
        <v>78209</v>
      </c>
      <c r="N449" s="142">
        <f>'2025-26 Salary &amp; Benefits'!$F$6</f>
        <v>80164</v>
      </c>
      <c r="O449" s="9">
        <f t="shared" si="94"/>
        <v>0</v>
      </c>
      <c r="P449" s="9">
        <f t="shared" si="95"/>
        <v>0</v>
      </c>
      <c r="Q449" s="9">
        <f>'2025-26 Salary &amp; Benefits'!G$6</f>
        <v>15997.68</v>
      </c>
      <c r="R449" s="143">
        <f>'2025-26 Salary &amp; Benefits'!H$6</f>
        <v>0.16020000000000001</v>
      </c>
      <c r="S449" s="143">
        <f>'2025-26 Salary &amp; Benefits'!I$6</f>
        <v>0.15390000000000001</v>
      </c>
      <c r="T449" s="9">
        <f t="shared" si="96"/>
        <v>0</v>
      </c>
      <c r="U449" s="9">
        <f t="shared" si="97"/>
        <v>0</v>
      </c>
      <c r="V449" s="9">
        <f t="shared" si="98"/>
        <v>0</v>
      </c>
      <c r="W449" s="9">
        <f t="shared" si="99"/>
        <v>0</v>
      </c>
      <c r="X449" s="22">
        <f t="shared" si="100"/>
        <v>0</v>
      </c>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row>
    <row r="450" spans="1:159" s="21" customFormat="1">
      <c r="A450" s="77" t="s">
        <v>2416</v>
      </c>
      <c r="B450" s="87" t="s">
        <v>2631</v>
      </c>
      <c r="C450" s="88">
        <v>2278</v>
      </c>
      <c r="D450" s="87" t="s">
        <v>1944</v>
      </c>
      <c r="E450" s="107" t="str">
        <f>VLOOKUP($C450,'2024-25 School Level AAFTE'!$C$4:$L$2372,9,FALSE)</f>
        <v>Yes</v>
      </c>
      <c r="F450" s="95">
        <f>VLOOKUP($C450,'2024-25 School Level AAFTE'!$C$4:$J$2372,8,FALSE)</f>
        <v>14.33</v>
      </c>
      <c r="G450" s="97">
        <f>IFERROR(IF(E450= "yes",VLOOKUP(C450,Summary!$B:$I,6,0),0),0)</f>
        <v>0</v>
      </c>
      <c r="H450" s="96">
        <f t="shared" si="91"/>
        <v>14.33</v>
      </c>
      <c r="I450" s="154">
        <f>VLOOKUP($A450,'2025-26 Salary &amp; Benefits'!$A:$I,3,FALSE)</f>
        <v>1</v>
      </c>
      <c r="J450" s="154">
        <f>VLOOKUP($A450,'2025-26 Salary &amp; Benefits'!$A:$I,4,FALSE)</f>
        <v>1.04</v>
      </c>
      <c r="K450" s="141">
        <f t="shared" si="92"/>
        <v>14.33</v>
      </c>
      <c r="L450" s="140">
        <f t="shared" si="93"/>
        <v>4.2000000000000003E-2</v>
      </c>
      <c r="M450" s="142">
        <f>'2025-26 Salary &amp; Benefits'!$E$6</f>
        <v>78209</v>
      </c>
      <c r="N450" s="142">
        <f>'2025-26 Salary &amp; Benefits'!$F$6</f>
        <v>80164</v>
      </c>
      <c r="O450" s="9">
        <f t="shared" si="94"/>
        <v>3284.78</v>
      </c>
      <c r="P450" s="9">
        <f t="shared" si="95"/>
        <v>216.77999999999975</v>
      </c>
      <c r="Q450" s="9">
        <f>'2025-26 Salary &amp; Benefits'!G$6</f>
        <v>15997.68</v>
      </c>
      <c r="R450" s="143">
        <f>'2025-26 Salary &amp; Benefits'!H$6</f>
        <v>0.16020000000000001</v>
      </c>
      <c r="S450" s="143">
        <f>'2025-26 Salary &amp; Benefits'!I$6</f>
        <v>0.15390000000000001</v>
      </c>
      <c r="T450" s="9">
        <f t="shared" si="96"/>
        <v>1231.49</v>
      </c>
      <c r="U450" s="9">
        <f t="shared" si="97"/>
        <v>58.36</v>
      </c>
      <c r="V450" s="9">
        <f t="shared" si="98"/>
        <v>8.98</v>
      </c>
      <c r="W450" s="9">
        <f t="shared" si="99"/>
        <v>67.34</v>
      </c>
      <c r="X450" s="22">
        <f t="shared" si="100"/>
        <v>4800.3900000000003</v>
      </c>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row>
    <row r="451" spans="1:159" s="21" customFormat="1">
      <c r="A451" s="77" t="s">
        <v>2388</v>
      </c>
      <c r="B451" s="87" t="s">
        <v>2632</v>
      </c>
      <c r="C451" s="89">
        <v>1712</v>
      </c>
      <c r="D451" s="101" t="s">
        <v>1794</v>
      </c>
      <c r="E451" s="107" t="str">
        <f>VLOOKUP($C451,'2024-25 School Level AAFTE'!$C$4:$L$2372,9,FALSE)</f>
        <v>No</v>
      </c>
      <c r="F451" s="95">
        <f>VLOOKUP($C451,'2024-25 School Level AAFTE'!$C$4:$J$2372,8,FALSE)</f>
        <v>382.58</v>
      </c>
      <c r="G451" s="97">
        <f>IFERROR(IF(E451= "yes",VLOOKUP(C451,Summary!$B:$I,6,0),0),0)</f>
        <v>0</v>
      </c>
      <c r="H451" s="96">
        <f t="shared" si="91"/>
        <v>0</v>
      </c>
      <c r="I451" s="154">
        <f>VLOOKUP($A451,'2025-26 Salary &amp; Benefits'!$A:$I,3,FALSE)</f>
        <v>1</v>
      </c>
      <c r="J451" s="154">
        <f>VLOOKUP($A451,'2025-26 Salary &amp; Benefits'!$A:$I,4,FALSE)</f>
        <v>1.04</v>
      </c>
      <c r="K451" s="141">
        <f t="shared" si="92"/>
        <v>0</v>
      </c>
      <c r="L451" s="140">
        <f t="shared" si="93"/>
        <v>0</v>
      </c>
      <c r="M451" s="142">
        <f>'2025-26 Salary &amp; Benefits'!$E$6</f>
        <v>78209</v>
      </c>
      <c r="N451" s="142">
        <f>'2025-26 Salary &amp; Benefits'!$F$6</f>
        <v>80164</v>
      </c>
      <c r="O451" s="9">
        <f t="shared" si="94"/>
        <v>0</v>
      </c>
      <c r="P451" s="9">
        <f t="shared" si="95"/>
        <v>0</v>
      </c>
      <c r="Q451" s="9">
        <f>'2025-26 Salary &amp; Benefits'!G$6</f>
        <v>15997.68</v>
      </c>
      <c r="R451" s="143">
        <f>'2025-26 Salary &amp; Benefits'!H$6</f>
        <v>0.16020000000000001</v>
      </c>
      <c r="S451" s="143">
        <f>'2025-26 Salary &amp; Benefits'!I$6</f>
        <v>0.15390000000000001</v>
      </c>
      <c r="T451" s="9">
        <f t="shared" si="96"/>
        <v>0</v>
      </c>
      <c r="U451" s="9">
        <f t="shared" si="97"/>
        <v>0</v>
      </c>
      <c r="V451" s="9">
        <f t="shared" si="98"/>
        <v>0</v>
      </c>
      <c r="W451" s="9">
        <f t="shared" si="99"/>
        <v>0</v>
      </c>
      <c r="X451" s="22">
        <f t="shared" si="100"/>
        <v>0</v>
      </c>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row>
    <row r="452" spans="1:159" s="21" customFormat="1">
      <c r="A452" s="77" t="s">
        <v>2388</v>
      </c>
      <c r="B452" s="87" t="s">
        <v>2632</v>
      </c>
      <c r="C452" s="88">
        <v>2653</v>
      </c>
      <c r="D452" s="87" t="s">
        <v>1795</v>
      </c>
      <c r="E452" s="107" t="str">
        <f>VLOOKUP($C452,'2024-25 School Level AAFTE'!$C$4:$L$2372,9,FALSE)</f>
        <v>Yes</v>
      </c>
      <c r="F452" s="95">
        <f>VLOOKUP($C452,'2024-25 School Level AAFTE'!$C$4:$J$2372,8,FALSE)</f>
        <v>441.06</v>
      </c>
      <c r="G452" s="97">
        <f>IFERROR(IF(E452= "yes",VLOOKUP(C452,Summary!$B:$I,6,0),0),0)</f>
        <v>0</v>
      </c>
      <c r="H452" s="96">
        <f t="shared" si="91"/>
        <v>441.06</v>
      </c>
      <c r="I452" s="154">
        <f>VLOOKUP($A452,'2025-26 Salary &amp; Benefits'!$A:$I,3,FALSE)</f>
        <v>1</v>
      </c>
      <c r="J452" s="154">
        <f>VLOOKUP($A452,'2025-26 Salary &amp; Benefits'!$A:$I,4,FALSE)</f>
        <v>1.04</v>
      </c>
      <c r="K452" s="141">
        <f t="shared" si="92"/>
        <v>441.06</v>
      </c>
      <c r="L452" s="140">
        <f t="shared" si="93"/>
        <v>1.294</v>
      </c>
      <c r="M452" s="142">
        <f>'2025-26 Salary &amp; Benefits'!$E$6</f>
        <v>78209</v>
      </c>
      <c r="N452" s="142">
        <f>'2025-26 Salary &amp; Benefits'!$F$6</f>
        <v>80164</v>
      </c>
      <c r="O452" s="9">
        <f t="shared" si="94"/>
        <v>101202.45</v>
      </c>
      <c r="P452" s="9">
        <f t="shared" si="95"/>
        <v>6679.0500000000029</v>
      </c>
      <c r="Q452" s="9">
        <f>'2025-26 Salary &amp; Benefits'!G$6</f>
        <v>15997.68</v>
      </c>
      <c r="R452" s="143">
        <f>'2025-26 Salary &amp; Benefits'!H$6</f>
        <v>0.16020000000000001</v>
      </c>
      <c r="S452" s="143">
        <f>'2025-26 Salary &amp; Benefits'!I$6</f>
        <v>0.15390000000000001</v>
      </c>
      <c r="T452" s="9">
        <f t="shared" si="96"/>
        <v>37941.54</v>
      </c>
      <c r="U452" s="9">
        <f t="shared" si="97"/>
        <v>1798.03</v>
      </c>
      <c r="V452" s="9">
        <f t="shared" si="98"/>
        <v>276.72000000000003</v>
      </c>
      <c r="W452" s="9">
        <f t="shared" si="99"/>
        <v>2074.75</v>
      </c>
      <c r="X452" s="22">
        <f t="shared" si="100"/>
        <v>147897.78999999998</v>
      </c>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row>
    <row r="453" spans="1:159" s="21" customFormat="1">
      <c r="A453" s="77" t="s">
        <v>2388</v>
      </c>
      <c r="B453" s="87" t="s">
        <v>2632</v>
      </c>
      <c r="C453" s="88">
        <v>2955</v>
      </c>
      <c r="D453" s="87" t="s">
        <v>1796</v>
      </c>
      <c r="E453" s="107" t="str">
        <f>VLOOKUP($C453,'2024-25 School Level AAFTE'!$C$4:$L$2372,9,FALSE)</f>
        <v>Yes</v>
      </c>
      <c r="F453" s="95">
        <f>VLOOKUP($C453,'2024-25 School Level AAFTE'!$C$4:$J$2372,8,FALSE)</f>
        <v>313.56</v>
      </c>
      <c r="G453" s="97">
        <f>IFERROR(IF(E453= "yes",VLOOKUP(C453,Summary!$B:$I,6,0),0),0)</f>
        <v>0</v>
      </c>
      <c r="H453" s="96">
        <f t="shared" si="91"/>
        <v>313.56</v>
      </c>
      <c r="I453" s="154">
        <f>VLOOKUP($A453,'2025-26 Salary &amp; Benefits'!$A:$I,3,FALSE)</f>
        <v>1</v>
      </c>
      <c r="J453" s="154">
        <f>VLOOKUP($A453,'2025-26 Salary &amp; Benefits'!$A:$I,4,FALSE)</f>
        <v>1.04</v>
      </c>
      <c r="K453" s="141">
        <f t="shared" si="92"/>
        <v>313.56</v>
      </c>
      <c r="L453" s="140">
        <f t="shared" si="93"/>
        <v>0.92</v>
      </c>
      <c r="M453" s="142">
        <f>'2025-26 Salary &amp; Benefits'!$E$6</f>
        <v>78209</v>
      </c>
      <c r="N453" s="142">
        <f>'2025-26 Salary &amp; Benefits'!$F$6</f>
        <v>80164</v>
      </c>
      <c r="O453" s="9">
        <f t="shared" si="94"/>
        <v>71952.28</v>
      </c>
      <c r="P453" s="9">
        <f t="shared" si="95"/>
        <v>4748.6399999999994</v>
      </c>
      <c r="Q453" s="9">
        <f>'2025-26 Salary &amp; Benefits'!G$6</f>
        <v>15997.68</v>
      </c>
      <c r="R453" s="143">
        <f>'2025-26 Salary &amp; Benefits'!H$6</f>
        <v>0.16020000000000001</v>
      </c>
      <c r="S453" s="143">
        <f>'2025-26 Salary &amp; Benefits'!I$6</f>
        <v>0.15390000000000001</v>
      </c>
      <c r="T453" s="9">
        <f t="shared" si="96"/>
        <v>26975.439999999999</v>
      </c>
      <c r="U453" s="9">
        <f t="shared" si="97"/>
        <v>1278.3499999999999</v>
      </c>
      <c r="V453" s="9">
        <f t="shared" si="98"/>
        <v>196.74</v>
      </c>
      <c r="W453" s="9">
        <f t="shared" si="99"/>
        <v>1475.09</v>
      </c>
      <c r="X453" s="22">
        <f t="shared" si="100"/>
        <v>105151.45</v>
      </c>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row>
    <row r="454" spans="1:159" s="21" customFormat="1">
      <c r="A454" s="77" t="s">
        <v>2388</v>
      </c>
      <c r="B454" s="87" t="s">
        <v>2632</v>
      </c>
      <c r="C454" s="88">
        <v>3128</v>
      </c>
      <c r="D454" s="87" t="s">
        <v>1797</v>
      </c>
      <c r="E454" s="107" t="str">
        <f>VLOOKUP($C454,'2024-25 School Level AAFTE'!$C$4:$L$2372,9,FALSE)</f>
        <v>Yes</v>
      </c>
      <c r="F454" s="95">
        <f>VLOOKUP($C454,'2024-25 School Level AAFTE'!$C$4:$J$2372,8,FALSE)</f>
        <v>378.78</v>
      </c>
      <c r="G454" s="97">
        <f>IFERROR(IF(E454= "yes",VLOOKUP(C454,Summary!$B:$I,6,0),0),0)</f>
        <v>0</v>
      </c>
      <c r="H454" s="96">
        <f t="shared" si="91"/>
        <v>378.78</v>
      </c>
      <c r="I454" s="154">
        <f>VLOOKUP($A454,'2025-26 Salary &amp; Benefits'!$A:$I,3,FALSE)</f>
        <v>1</v>
      </c>
      <c r="J454" s="154">
        <f>VLOOKUP($A454,'2025-26 Salary &amp; Benefits'!$A:$I,4,FALSE)</f>
        <v>1.04</v>
      </c>
      <c r="K454" s="141">
        <f t="shared" si="92"/>
        <v>378.78</v>
      </c>
      <c r="L454" s="140">
        <f t="shared" si="93"/>
        <v>1.111</v>
      </c>
      <c r="M454" s="142">
        <f>'2025-26 Salary &amp; Benefits'!$E$6</f>
        <v>78209</v>
      </c>
      <c r="N454" s="142">
        <f>'2025-26 Salary &amp; Benefits'!$F$6</f>
        <v>80164</v>
      </c>
      <c r="O454" s="9">
        <f t="shared" si="94"/>
        <v>86890.2</v>
      </c>
      <c r="P454" s="9">
        <f t="shared" si="95"/>
        <v>5734.4900000000052</v>
      </c>
      <c r="Q454" s="9">
        <f>'2025-26 Salary &amp; Benefits'!G$6</f>
        <v>15997.68</v>
      </c>
      <c r="R454" s="143">
        <f>'2025-26 Salary &amp; Benefits'!H$6</f>
        <v>0.16020000000000001</v>
      </c>
      <c r="S454" s="143">
        <f>'2025-26 Salary &amp; Benefits'!I$6</f>
        <v>0.15390000000000001</v>
      </c>
      <c r="T454" s="9">
        <f t="shared" si="96"/>
        <v>32575.77</v>
      </c>
      <c r="U454" s="9">
        <f t="shared" si="97"/>
        <v>1543.74</v>
      </c>
      <c r="V454" s="9">
        <f t="shared" si="98"/>
        <v>237.58</v>
      </c>
      <c r="W454" s="9">
        <f t="shared" si="99"/>
        <v>1781.32</v>
      </c>
      <c r="X454" s="22">
        <f t="shared" si="100"/>
        <v>126981.78000000001</v>
      </c>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row>
    <row r="455" spans="1:159" s="21" customFormat="1">
      <c r="A455" s="77" t="s">
        <v>2388</v>
      </c>
      <c r="B455" s="87" t="s">
        <v>2632</v>
      </c>
      <c r="C455" s="88">
        <v>3360</v>
      </c>
      <c r="D455" s="87" t="s">
        <v>1798</v>
      </c>
      <c r="E455" s="107" t="str">
        <f>VLOOKUP($C455,'2024-25 School Level AAFTE'!$C$4:$L$2372,9,FALSE)</f>
        <v>Yes</v>
      </c>
      <c r="F455" s="95">
        <f>VLOOKUP($C455,'2024-25 School Level AAFTE'!$C$4:$J$2372,8,FALSE)</f>
        <v>891.59</v>
      </c>
      <c r="G455" s="97">
        <f>IFERROR(IF(E455= "yes",VLOOKUP(C455,Summary!$B:$I,6,0),0),0)</f>
        <v>0</v>
      </c>
      <c r="H455" s="96">
        <f t="shared" si="91"/>
        <v>891.59</v>
      </c>
      <c r="I455" s="154">
        <f>VLOOKUP($A455,'2025-26 Salary &amp; Benefits'!$A:$I,3,FALSE)</f>
        <v>1</v>
      </c>
      <c r="J455" s="154">
        <f>VLOOKUP($A455,'2025-26 Salary &amp; Benefits'!$A:$I,4,FALSE)</f>
        <v>1.04</v>
      </c>
      <c r="K455" s="141">
        <f t="shared" si="92"/>
        <v>891.59</v>
      </c>
      <c r="L455" s="140">
        <f t="shared" si="93"/>
        <v>2.6150000000000002</v>
      </c>
      <c r="M455" s="142">
        <f>'2025-26 Salary &amp; Benefits'!$E$6</f>
        <v>78209</v>
      </c>
      <c r="N455" s="142">
        <f>'2025-26 Salary &amp; Benefits'!$F$6</f>
        <v>80164</v>
      </c>
      <c r="O455" s="9">
        <f t="shared" si="94"/>
        <v>204516.54</v>
      </c>
      <c r="P455" s="9">
        <f t="shared" si="95"/>
        <v>13497.470000000001</v>
      </c>
      <c r="Q455" s="9">
        <f>'2025-26 Salary &amp; Benefits'!G$6</f>
        <v>15997.68</v>
      </c>
      <c r="R455" s="143">
        <f>'2025-26 Salary &amp; Benefits'!H$6</f>
        <v>0.16020000000000001</v>
      </c>
      <c r="S455" s="143">
        <f>'2025-26 Salary &amp; Benefits'!I$6</f>
        <v>0.15390000000000001</v>
      </c>
      <c r="T455" s="9">
        <f t="shared" si="96"/>
        <v>76674.740000000005</v>
      </c>
      <c r="U455" s="9">
        <f t="shared" si="97"/>
        <v>3633.57</v>
      </c>
      <c r="V455" s="9">
        <f t="shared" si="98"/>
        <v>559.21</v>
      </c>
      <c r="W455" s="9">
        <f t="shared" si="99"/>
        <v>4192.7800000000007</v>
      </c>
      <c r="X455" s="22">
        <f t="shared" si="100"/>
        <v>298881.53000000003</v>
      </c>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row>
    <row r="456" spans="1:159" s="21" customFormat="1">
      <c r="A456" s="77" t="s">
        <v>2388</v>
      </c>
      <c r="B456" s="87" t="s">
        <v>2632</v>
      </c>
      <c r="C456" s="88">
        <v>4097</v>
      </c>
      <c r="D456" s="87" t="s">
        <v>2963</v>
      </c>
      <c r="E456" s="107" t="str">
        <f>VLOOKUP($C456,'2024-25 School Level AAFTE'!$C$4:$L$2372,9,FALSE)</f>
        <v>Yes</v>
      </c>
      <c r="F456" s="95">
        <f>VLOOKUP($C456,'2024-25 School Level AAFTE'!$C$4:$J$2372,8,FALSE)</f>
        <v>331.11</v>
      </c>
      <c r="G456" s="97">
        <f>IFERROR(IF(E456= "yes",VLOOKUP(C456,Summary!$B:$I,6,0),0),0)</f>
        <v>0</v>
      </c>
      <c r="H456" s="96">
        <f t="shared" si="91"/>
        <v>331.11</v>
      </c>
      <c r="I456" s="154">
        <f>VLOOKUP($A456,'2025-26 Salary &amp; Benefits'!$A:$I,3,FALSE)</f>
        <v>1</v>
      </c>
      <c r="J456" s="154">
        <f>VLOOKUP($A456,'2025-26 Salary &amp; Benefits'!$A:$I,4,FALSE)</f>
        <v>1.04</v>
      </c>
      <c r="K456" s="141">
        <f t="shared" si="92"/>
        <v>331.11</v>
      </c>
      <c r="L456" s="140">
        <f t="shared" si="93"/>
        <v>0.97099999999999997</v>
      </c>
      <c r="M456" s="142">
        <f>'2025-26 Salary &amp; Benefits'!$E$6</f>
        <v>78209</v>
      </c>
      <c r="N456" s="142">
        <f>'2025-26 Salary &amp; Benefits'!$F$6</f>
        <v>80164</v>
      </c>
      <c r="O456" s="9">
        <f t="shared" si="94"/>
        <v>75940.94</v>
      </c>
      <c r="P456" s="9">
        <f t="shared" si="95"/>
        <v>5011.8699999999953</v>
      </c>
      <c r="Q456" s="9">
        <f>'2025-26 Salary &amp; Benefits'!G$6</f>
        <v>15997.68</v>
      </c>
      <c r="R456" s="143">
        <f>'2025-26 Salary &amp; Benefits'!H$6</f>
        <v>0.16020000000000001</v>
      </c>
      <c r="S456" s="143">
        <f>'2025-26 Salary &amp; Benefits'!I$6</f>
        <v>0.15390000000000001</v>
      </c>
      <c r="T456" s="9">
        <f t="shared" si="96"/>
        <v>28470.81</v>
      </c>
      <c r="U456" s="9">
        <f t="shared" si="97"/>
        <v>1349.21</v>
      </c>
      <c r="V456" s="9">
        <f t="shared" si="98"/>
        <v>207.64</v>
      </c>
      <c r="W456" s="9">
        <f t="shared" si="99"/>
        <v>1556.85</v>
      </c>
      <c r="X456" s="22">
        <f t="shared" si="100"/>
        <v>110980.47</v>
      </c>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row>
    <row r="457" spans="1:159" s="21" customFormat="1">
      <c r="A457" s="77" t="s">
        <v>2388</v>
      </c>
      <c r="B457" s="87" t="s">
        <v>2632</v>
      </c>
      <c r="C457" s="88">
        <v>5346</v>
      </c>
      <c r="D457" s="87" t="s">
        <v>1799</v>
      </c>
      <c r="E457" s="107" t="str">
        <f>VLOOKUP($C457,'2024-25 School Level AAFTE'!$C$4:$L$2372,9,FALSE)</f>
        <v>Yes</v>
      </c>
      <c r="F457" s="95">
        <f>VLOOKUP($C457,'2024-25 School Level AAFTE'!$C$4:$J$2372,8,FALSE)</f>
        <v>386.28</v>
      </c>
      <c r="G457" s="97">
        <f>IFERROR(IF(E457= "yes",VLOOKUP(C457,Summary!$B:$I,6,0),0),0)</f>
        <v>0</v>
      </c>
      <c r="H457" s="96">
        <f t="shared" si="91"/>
        <v>386.28</v>
      </c>
      <c r="I457" s="154">
        <f>VLOOKUP($A457,'2025-26 Salary &amp; Benefits'!$A:$I,3,FALSE)</f>
        <v>1</v>
      </c>
      <c r="J457" s="154">
        <f>VLOOKUP($A457,'2025-26 Salary &amp; Benefits'!$A:$I,4,FALSE)</f>
        <v>1.04</v>
      </c>
      <c r="K457" s="141">
        <f t="shared" si="92"/>
        <v>386.28</v>
      </c>
      <c r="L457" s="140">
        <f t="shared" si="93"/>
        <v>1.133</v>
      </c>
      <c r="M457" s="142">
        <f>'2025-26 Salary &amp; Benefits'!$E$6</f>
        <v>78209</v>
      </c>
      <c r="N457" s="142">
        <f>'2025-26 Salary &amp; Benefits'!$F$6</f>
        <v>80164</v>
      </c>
      <c r="O457" s="9">
        <f t="shared" si="94"/>
        <v>88610.8</v>
      </c>
      <c r="P457" s="9">
        <f t="shared" si="95"/>
        <v>5848.0399999999936</v>
      </c>
      <c r="Q457" s="9">
        <f>'2025-26 Salary &amp; Benefits'!G$6</f>
        <v>15997.68</v>
      </c>
      <c r="R457" s="143">
        <f>'2025-26 Salary &amp; Benefits'!H$6</f>
        <v>0.16020000000000001</v>
      </c>
      <c r="S457" s="143">
        <f>'2025-26 Salary &amp; Benefits'!I$6</f>
        <v>0.15390000000000001</v>
      </c>
      <c r="T457" s="9">
        <f t="shared" si="96"/>
        <v>33220.83</v>
      </c>
      <c r="U457" s="9">
        <f t="shared" si="97"/>
        <v>1574.31</v>
      </c>
      <c r="V457" s="9">
        <f t="shared" si="98"/>
        <v>242.29</v>
      </c>
      <c r="W457" s="9">
        <f t="shared" si="99"/>
        <v>1816.6</v>
      </c>
      <c r="X457" s="22">
        <f t="shared" si="100"/>
        <v>129496.27</v>
      </c>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row>
    <row r="458" spans="1:159" s="21" customFormat="1">
      <c r="A458" s="77" t="s">
        <v>2388</v>
      </c>
      <c r="B458" s="87" t="s">
        <v>2632</v>
      </c>
      <c r="C458" s="88">
        <v>5432</v>
      </c>
      <c r="D458" s="87" t="s">
        <v>1800</v>
      </c>
      <c r="E458" s="107" t="str">
        <f>VLOOKUP($C458,'2024-25 School Level AAFTE'!$C$4:$L$2372,9,FALSE)</f>
        <v>Yes</v>
      </c>
      <c r="F458" s="95">
        <f>VLOOKUP($C458,'2024-25 School Level AAFTE'!$C$4:$J$2372,8,FALSE)</f>
        <v>50.800000000000004</v>
      </c>
      <c r="G458" s="97">
        <f>IFERROR(IF(E458= "yes",VLOOKUP(C458,Summary!$B:$I,6,0),0),0)</f>
        <v>0</v>
      </c>
      <c r="H458" s="96">
        <f t="shared" si="91"/>
        <v>50.800000000000004</v>
      </c>
      <c r="I458" s="154">
        <f>VLOOKUP($A458,'2025-26 Salary &amp; Benefits'!$A:$I,3,FALSE)</f>
        <v>1</v>
      </c>
      <c r="J458" s="154">
        <f>VLOOKUP($A458,'2025-26 Salary &amp; Benefits'!$A:$I,4,FALSE)</f>
        <v>1.04</v>
      </c>
      <c r="K458" s="141">
        <f t="shared" si="92"/>
        <v>50.800000000000004</v>
      </c>
      <c r="L458" s="140">
        <f t="shared" si="93"/>
        <v>0.14899999999999999</v>
      </c>
      <c r="M458" s="142">
        <f>'2025-26 Salary &amp; Benefits'!$E$6</f>
        <v>78209</v>
      </c>
      <c r="N458" s="142">
        <f>'2025-26 Salary &amp; Benefits'!$F$6</f>
        <v>80164</v>
      </c>
      <c r="O458" s="9">
        <f t="shared" si="94"/>
        <v>11653.14</v>
      </c>
      <c r="P458" s="9">
        <f t="shared" si="95"/>
        <v>769.06999999999971</v>
      </c>
      <c r="Q458" s="9">
        <f>'2025-26 Salary &amp; Benefits'!G$6</f>
        <v>15997.68</v>
      </c>
      <c r="R458" s="143">
        <f>'2025-26 Salary &amp; Benefits'!H$6</f>
        <v>0.16020000000000001</v>
      </c>
      <c r="S458" s="143">
        <f>'2025-26 Salary &amp; Benefits'!I$6</f>
        <v>0.15390000000000001</v>
      </c>
      <c r="T458" s="9">
        <f t="shared" si="96"/>
        <v>4368.8500000000004</v>
      </c>
      <c r="U458" s="9">
        <f t="shared" si="97"/>
        <v>207.04</v>
      </c>
      <c r="V458" s="9">
        <f t="shared" si="98"/>
        <v>31.86</v>
      </c>
      <c r="W458" s="9">
        <f t="shared" si="99"/>
        <v>238.89999999999998</v>
      </c>
      <c r="X458" s="22">
        <f t="shared" si="100"/>
        <v>17029.96</v>
      </c>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row>
    <row r="459" spans="1:159" s="21" customFormat="1">
      <c r="A459" s="77" t="s">
        <v>2388</v>
      </c>
      <c r="B459" s="87" t="s">
        <v>2632</v>
      </c>
      <c r="C459" s="88">
        <v>5433</v>
      </c>
      <c r="D459" s="87" t="s">
        <v>1801</v>
      </c>
      <c r="E459" s="107" t="str">
        <f>VLOOKUP($C459,'2024-25 School Level AAFTE'!$C$4:$L$2372,9,FALSE)</f>
        <v>No</v>
      </c>
      <c r="F459" s="95">
        <f>VLOOKUP($C459,'2024-25 School Level AAFTE'!$C$4:$J$2372,8,FALSE)</f>
        <v>216.29</v>
      </c>
      <c r="G459" s="97">
        <f>IFERROR(IF(E459= "yes",VLOOKUP(C459,Summary!$B:$I,6,0),0),0)</f>
        <v>0</v>
      </c>
      <c r="H459" s="96">
        <f t="shared" si="91"/>
        <v>0</v>
      </c>
      <c r="I459" s="154">
        <f>VLOOKUP($A459,'2025-26 Salary &amp; Benefits'!$A:$I,3,FALSE)</f>
        <v>1</v>
      </c>
      <c r="J459" s="154">
        <f>VLOOKUP($A459,'2025-26 Salary &amp; Benefits'!$A:$I,4,FALSE)</f>
        <v>1.04</v>
      </c>
      <c r="K459" s="141">
        <f t="shared" si="92"/>
        <v>0</v>
      </c>
      <c r="L459" s="140">
        <f t="shared" si="93"/>
        <v>0</v>
      </c>
      <c r="M459" s="142">
        <f>'2025-26 Salary &amp; Benefits'!$E$6</f>
        <v>78209</v>
      </c>
      <c r="N459" s="142">
        <f>'2025-26 Salary &amp; Benefits'!$F$6</f>
        <v>80164</v>
      </c>
      <c r="O459" s="9">
        <f t="shared" si="94"/>
        <v>0</v>
      </c>
      <c r="P459" s="9">
        <f t="shared" si="95"/>
        <v>0</v>
      </c>
      <c r="Q459" s="9">
        <f>'2025-26 Salary &amp; Benefits'!G$6</f>
        <v>15997.68</v>
      </c>
      <c r="R459" s="143">
        <f>'2025-26 Salary &amp; Benefits'!H$6</f>
        <v>0.16020000000000001</v>
      </c>
      <c r="S459" s="143">
        <f>'2025-26 Salary &amp; Benefits'!I$6</f>
        <v>0.15390000000000001</v>
      </c>
      <c r="T459" s="9">
        <f t="shared" si="96"/>
        <v>0</v>
      </c>
      <c r="U459" s="9">
        <f t="shared" si="97"/>
        <v>0</v>
      </c>
      <c r="V459" s="9">
        <f t="shared" si="98"/>
        <v>0</v>
      </c>
      <c r="W459" s="9">
        <f t="shared" si="99"/>
        <v>0</v>
      </c>
      <c r="X459" s="22">
        <f t="shared" si="100"/>
        <v>0</v>
      </c>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row>
    <row r="460" spans="1:159" s="21" customFormat="1">
      <c r="A460" s="77" t="s">
        <v>2447</v>
      </c>
      <c r="B460" s="87" t="s">
        <v>2633</v>
      </c>
      <c r="C460" s="88">
        <v>2344</v>
      </c>
      <c r="D460" s="87" t="s">
        <v>1798</v>
      </c>
      <c r="E460" s="107" t="str">
        <f>VLOOKUP($C460,'2024-25 School Level AAFTE'!$C$4:$L$2372,9,FALSE)</f>
        <v>Yes</v>
      </c>
      <c r="F460" s="95">
        <f>VLOOKUP($C460,'2024-25 School Level AAFTE'!$C$4:$J$2372,8,FALSE)</f>
        <v>1065.21</v>
      </c>
      <c r="G460" s="97">
        <f>IFERROR(IF(E460= "yes",VLOOKUP(C460,Summary!$B:$I,6,0),0),0)</f>
        <v>0</v>
      </c>
      <c r="H460" s="96">
        <f t="shared" si="91"/>
        <v>1065.21</v>
      </c>
      <c r="I460" s="154">
        <f>VLOOKUP($A460,'2025-26 Salary &amp; Benefits'!$A:$I,3,FALSE)</f>
        <v>1</v>
      </c>
      <c r="J460" s="154">
        <f>VLOOKUP($A460,'2025-26 Salary &amp; Benefits'!$A:$I,4,FALSE)</f>
        <v>1</v>
      </c>
      <c r="K460" s="141">
        <f t="shared" si="92"/>
        <v>1065.21</v>
      </c>
      <c r="L460" s="140">
        <f t="shared" si="93"/>
        <v>3.125</v>
      </c>
      <c r="M460" s="142">
        <f>'2025-26 Salary &amp; Benefits'!$E$6</f>
        <v>78209</v>
      </c>
      <c r="N460" s="142">
        <f>'2025-26 Salary &amp; Benefits'!$F$6</f>
        <v>80164</v>
      </c>
      <c r="O460" s="9">
        <f t="shared" si="94"/>
        <v>244403.13</v>
      </c>
      <c r="P460" s="9">
        <f t="shared" si="95"/>
        <v>6109.3699999999953</v>
      </c>
      <c r="Q460" s="9">
        <f>'2025-26 Salary &amp; Benefits'!G$6</f>
        <v>15997.68</v>
      </c>
      <c r="R460" s="143">
        <f>'2025-26 Salary &amp; Benefits'!H$6</f>
        <v>0.16020000000000001</v>
      </c>
      <c r="S460" s="143">
        <f>'2025-26 Salary &amp; Benefits'!I$6</f>
        <v>0.15390000000000001</v>
      </c>
      <c r="T460" s="9">
        <f t="shared" si="96"/>
        <v>90086.36</v>
      </c>
      <c r="U460" s="9">
        <f t="shared" si="97"/>
        <v>4175.21</v>
      </c>
      <c r="V460" s="9">
        <f t="shared" si="98"/>
        <v>642.55999999999995</v>
      </c>
      <c r="W460" s="9">
        <f t="shared" si="99"/>
        <v>4817.7700000000004</v>
      </c>
      <c r="X460" s="22">
        <f t="shared" si="100"/>
        <v>345416.63</v>
      </c>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row>
    <row r="461" spans="1:159" s="21" customFormat="1">
      <c r="A461" s="77" t="s">
        <v>2447</v>
      </c>
      <c r="B461" s="87" t="s">
        <v>2633</v>
      </c>
      <c r="C461" s="88">
        <v>2530</v>
      </c>
      <c r="D461" s="87" t="s">
        <v>2092</v>
      </c>
      <c r="E461" s="107" t="str">
        <f>VLOOKUP($C461,'2024-25 School Level AAFTE'!$C$4:$L$2372,9,FALSE)</f>
        <v>Yes</v>
      </c>
      <c r="F461" s="95">
        <f>VLOOKUP($C461,'2024-25 School Level AAFTE'!$C$4:$J$2372,8,FALSE)</f>
        <v>513.87</v>
      </c>
      <c r="G461" s="97">
        <f>IFERROR(IF(E461= "yes",VLOOKUP(C461,Summary!$B:$I,6,0),0),0)</f>
        <v>0</v>
      </c>
      <c r="H461" s="96">
        <f t="shared" si="91"/>
        <v>513.87</v>
      </c>
      <c r="I461" s="154">
        <f>VLOOKUP($A461,'2025-26 Salary &amp; Benefits'!$A:$I,3,FALSE)</f>
        <v>1</v>
      </c>
      <c r="J461" s="154">
        <f>VLOOKUP($A461,'2025-26 Salary &amp; Benefits'!$A:$I,4,FALSE)</f>
        <v>1</v>
      </c>
      <c r="K461" s="141">
        <f t="shared" si="92"/>
        <v>513.87</v>
      </c>
      <c r="L461" s="140">
        <f t="shared" si="93"/>
        <v>1.5069999999999999</v>
      </c>
      <c r="M461" s="142">
        <f>'2025-26 Salary &amp; Benefits'!$E$6</f>
        <v>78209</v>
      </c>
      <c r="N461" s="142">
        <f>'2025-26 Salary &amp; Benefits'!$F$6</f>
        <v>80164</v>
      </c>
      <c r="O461" s="9">
        <f t="shared" si="94"/>
        <v>117860.96</v>
      </c>
      <c r="P461" s="9">
        <f t="shared" si="95"/>
        <v>2946.1899999999878</v>
      </c>
      <c r="Q461" s="9">
        <f>'2025-26 Salary &amp; Benefits'!G$6</f>
        <v>15997.68</v>
      </c>
      <c r="R461" s="143">
        <f>'2025-26 Salary &amp; Benefits'!H$6</f>
        <v>0.16020000000000001</v>
      </c>
      <c r="S461" s="143">
        <f>'2025-26 Salary &amp; Benefits'!I$6</f>
        <v>0.15390000000000001</v>
      </c>
      <c r="T461" s="9">
        <f t="shared" si="96"/>
        <v>43443.25</v>
      </c>
      <c r="U461" s="9">
        <f t="shared" si="97"/>
        <v>2013.45</v>
      </c>
      <c r="V461" s="9">
        <f t="shared" si="98"/>
        <v>309.87</v>
      </c>
      <c r="W461" s="9">
        <f t="shared" si="99"/>
        <v>2323.3200000000002</v>
      </c>
      <c r="X461" s="22">
        <f t="shared" si="100"/>
        <v>166573.72000000003</v>
      </c>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row>
    <row r="462" spans="1:159" s="21" customFormat="1">
      <c r="A462" s="77" t="s">
        <v>2447</v>
      </c>
      <c r="B462" s="87" t="s">
        <v>2633</v>
      </c>
      <c r="C462" s="88">
        <v>2821</v>
      </c>
      <c r="D462" s="87" t="s">
        <v>2093</v>
      </c>
      <c r="E462" s="107" t="str">
        <f>VLOOKUP($C462,'2024-25 School Level AAFTE'!$C$4:$L$2372,9,FALSE)</f>
        <v>Yes</v>
      </c>
      <c r="F462" s="95">
        <f>VLOOKUP($C462,'2024-25 School Level AAFTE'!$C$4:$J$2372,8,FALSE)</f>
        <v>458.81</v>
      </c>
      <c r="G462" s="97">
        <f>IFERROR(IF(E462= "yes",VLOOKUP(C462,Summary!$B:$I,6,0),0),0)</f>
        <v>0</v>
      </c>
      <c r="H462" s="96">
        <f t="shared" si="91"/>
        <v>458.81</v>
      </c>
      <c r="I462" s="154">
        <f>VLOOKUP($A462,'2025-26 Salary &amp; Benefits'!$A:$I,3,FALSE)</f>
        <v>1</v>
      </c>
      <c r="J462" s="154">
        <f>VLOOKUP($A462,'2025-26 Salary &amp; Benefits'!$A:$I,4,FALSE)</f>
        <v>1</v>
      </c>
      <c r="K462" s="141">
        <f t="shared" si="92"/>
        <v>458.81</v>
      </c>
      <c r="L462" s="140">
        <f t="shared" si="93"/>
        <v>1.3460000000000001</v>
      </c>
      <c r="M462" s="142">
        <f>'2025-26 Salary &amp; Benefits'!$E$6</f>
        <v>78209</v>
      </c>
      <c r="N462" s="142">
        <f>'2025-26 Salary &amp; Benefits'!$F$6</f>
        <v>80164</v>
      </c>
      <c r="O462" s="9">
        <f t="shared" si="94"/>
        <v>105269.31</v>
      </c>
      <c r="P462" s="9">
        <f t="shared" si="95"/>
        <v>2631.4300000000076</v>
      </c>
      <c r="Q462" s="9">
        <f>'2025-26 Salary &amp; Benefits'!G$6</f>
        <v>15997.68</v>
      </c>
      <c r="R462" s="143">
        <f>'2025-26 Salary &amp; Benefits'!H$6</f>
        <v>0.16020000000000001</v>
      </c>
      <c r="S462" s="143">
        <f>'2025-26 Salary &amp; Benefits'!I$6</f>
        <v>0.15390000000000001</v>
      </c>
      <c r="T462" s="9">
        <f t="shared" si="96"/>
        <v>38802</v>
      </c>
      <c r="U462" s="9">
        <f t="shared" si="97"/>
        <v>1798.35</v>
      </c>
      <c r="V462" s="9">
        <f t="shared" si="98"/>
        <v>276.77</v>
      </c>
      <c r="W462" s="9">
        <f t="shared" si="99"/>
        <v>2075.12</v>
      </c>
      <c r="X462" s="22">
        <f t="shared" si="100"/>
        <v>148777.85999999999</v>
      </c>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row>
    <row r="463" spans="1:159" s="21" customFormat="1">
      <c r="A463" s="77" t="s">
        <v>2447</v>
      </c>
      <c r="B463" s="87" t="s">
        <v>2633</v>
      </c>
      <c r="C463" s="88">
        <v>4055</v>
      </c>
      <c r="D463" s="87" t="s">
        <v>2094</v>
      </c>
      <c r="E463" s="107" t="str">
        <f>VLOOKUP($C463,'2024-25 School Level AAFTE'!$C$4:$L$2372,9,FALSE)</f>
        <v>Yes</v>
      </c>
      <c r="F463" s="95">
        <f>VLOOKUP($C463,'2024-25 School Level AAFTE'!$C$4:$J$2372,8,FALSE)</f>
        <v>789.11</v>
      </c>
      <c r="G463" s="97">
        <f>IFERROR(IF(E463= "yes",VLOOKUP(C463,Summary!$B:$I,6,0),0),0)</f>
        <v>0</v>
      </c>
      <c r="H463" s="96">
        <f t="shared" si="91"/>
        <v>789.11</v>
      </c>
      <c r="I463" s="154">
        <f>VLOOKUP($A463,'2025-26 Salary &amp; Benefits'!$A:$I,3,FALSE)</f>
        <v>1</v>
      </c>
      <c r="J463" s="154">
        <f>VLOOKUP($A463,'2025-26 Salary &amp; Benefits'!$A:$I,4,FALSE)</f>
        <v>1</v>
      </c>
      <c r="K463" s="141">
        <f t="shared" si="92"/>
        <v>789.11</v>
      </c>
      <c r="L463" s="140">
        <f t="shared" si="93"/>
        <v>2.3149999999999999</v>
      </c>
      <c r="M463" s="142">
        <f>'2025-26 Salary &amp; Benefits'!$E$6</f>
        <v>78209</v>
      </c>
      <c r="N463" s="142">
        <f>'2025-26 Salary &amp; Benefits'!$F$6</f>
        <v>80164</v>
      </c>
      <c r="O463" s="9">
        <f t="shared" si="94"/>
        <v>181053.84</v>
      </c>
      <c r="P463" s="9">
        <f t="shared" si="95"/>
        <v>4525.820000000007</v>
      </c>
      <c r="Q463" s="9">
        <f>'2025-26 Salary &amp; Benefits'!G$6</f>
        <v>15997.68</v>
      </c>
      <c r="R463" s="143">
        <f>'2025-26 Salary &amp; Benefits'!H$6</f>
        <v>0.16020000000000001</v>
      </c>
      <c r="S463" s="143">
        <f>'2025-26 Salary &amp; Benefits'!I$6</f>
        <v>0.15390000000000001</v>
      </c>
      <c r="T463" s="9">
        <f t="shared" si="96"/>
        <v>66735.98</v>
      </c>
      <c r="U463" s="9">
        <f t="shared" si="97"/>
        <v>3092.99</v>
      </c>
      <c r="V463" s="9">
        <f t="shared" si="98"/>
        <v>476.01</v>
      </c>
      <c r="W463" s="9">
        <f t="shared" si="99"/>
        <v>3569</v>
      </c>
      <c r="X463" s="22">
        <f t="shared" si="100"/>
        <v>255884.64</v>
      </c>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row>
    <row r="464" spans="1:159" s="21" customFormat="1">
      <c r="A464" s="77" t="s">
        <v>2447</v>
      </c>
      <c r="B464" s="87" t="s">
        <v>2633</v>
      </c>
      <c r="C464" s="88">
        <v>4487</v>
      </c>
      <c r="D464" s="87" t="s">
        <v>2095</v>
      </c>
      <c r="E464" s="107" t="str">
        <f>VLOOKUP($C464,'2024-25 School Level AAFTE'!$C$4:$L$2372,9,FALSE)</f>
        <v>Yes</v>
      </c>
      <c r="F464" s="95">
        <f>VLOOKUP($C464,'2024-25 School Level AAFTE'!$C$4:$J$2372,8,FALSE)</f>
        <v>530.19000000000005</v>
      </c>
      <c r="G464" s="97">
        <f>IFERROR(IF(E464= "yes",VLOOKUP(C464,Summary!$B:$I,6,0),0),0)</f>
        <v>0</v>
      </c>
      <c r="H464" s="96">
        <f t="shared" si="91"/>
        <v>530.19000000000005</v>
      </c>
      <c r="I464" s="154">
        <f>VLOOKUP($A464,'2025-26 Salary &amp; Benefits'!$A:$I,3,FALSE)</f>
        <v>1</v>
      </c>
      <c r="J464" s="154">
        <f>VLOOKUP($A464,'2025-26 Salary &amp; Benefits'!$A:$I,4,FALSE)</f>
        <v>1</v>
      </c>
      <c r="K464" s="141">
        <f t="shared" si="92"/>
        <v>530.19000000000005</v>
      </c>
      <c r="L464" s="140">
        <f t="shared" si="93"/>
        <v>1.5549999999999999</v>
      </c>
      <c r="M464" s="142">
        <f>'2025-26 Salary &amp; Benefits'!$E$6</f>
        <v>78209</v>
      </c>
      <c r="N464" s="142">
        <f>'2025-26 Salary &amp; Benefits'!$F$6</f>
        <v>80164</v>
      </c>
      <c r="O464" s="9">
        <f t="shared" si="94"/>
        <v>121615</v>
      </c>
      <c r="P464" s="9">
        <f t="shared" si="95"/>
        <v>3040.0200000000041</v>
      </c>
      <c r="Q464" s="9">
        <f>'2025-26 Salary &amp; Benefits'!G$6</f>
        <v>15997.68</v>
      </c>
      <c r="R464" s="143">
        <f>'2025-26 Salary &amp; Benefits'!H$6</f>
        <v>0.16020000000000001</v>
      </c>
      <c r="S464" s="143">
        <f>'2025-26 Salary &amp; Benefits'!I$6</f>
        <v>0.15390000000000001</v>
      </c>
      <c r="T464" s="9">
        <f t="shared" si="96"/>
        <v>44826.97</v>
      </c>
      <c r="U464" s="9">
        <f t="shared" si="97"/>
        <v>2077.58</v>
      </c>
      <c r="V464" s="9">
        <f t="shared" si="98"/>
        <v>319.74</v>
      </c>
      <c r="W464" s="9">
        <f t="shared" si="99"/>
        <v>2397.3199999999997</v>
      </c>
      <c r="X464" s="22">
        <f t="shared" si="100"/>
        <v>171879.31</v>
      </c>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row>
    <row r="465" spans="1:159" s="21" customFormat="1">
      <c r="A465" s="77" t="s">
        <v>2201</v>
      </c>
      <c r="B465" s="87" t="s">
        <v>2634</v>
      </c>
      <c r="C465" s="88">
        <v>2563</v>
      </c>
      <c r="D465" s="87" t="s">
        <v>340</v>
      </c>
      <c r="E465" s="107" t="str">
        <f>VLOOKUP($C465,'2024-25 School Level AAFTE'!$C$4:$L$2372,9,FALSE)</f>
        <v>Yes</v>
      </c>
      <c r="F465" s="95">
        <f>VLOOKUP($C465,'2024-25 School Level AAFTE'!$C$4:$J$2372,8,FALSE)</f>
        <v>289.02999999999997</v>
      </c>
      <c r="G465" s="97">
        <f>IFERROR(IF(E465= "yes",VLOOKUP(C465,Summary!$B:$I,6,0),0),0)</f>
        <v>0</v>
      </c>
      <c r="H465" s="96">
        <f t="shared" si="91"/>
        <v>289.02999999999997</v>
      </c>
      <c r="I465" s="154">
        <f>VLOOKUP($A465,'2025-26 Salary &amp; Benefits'!$A:$I,3,FALSE)</f>
        <v>1</v>
      </c>
      <c r="J465" s="154">
        <f>VLOOKUP($A465,'2025-26 Salary &amp; Benefits'!$A:$I,4,FALSE)</f>
        <v>1</v>
      </c>
      <c r="K465" s="141">
        <f t="shared" si="92"/>
        <v>289.02999999999997</v>
      </c>
      <c r="L465" s="140">
        <f t="shared" si="93"/>
        <v>0.84799999999999998</v>
      </c>
      <c r="M465" s="142">
        <f>'2025-26 Salary &amp; Benefits'!$E$6</f>
        <v>78209</v>
      </c>
      <c r="N465" s="142">
        <f>'2025-26 Salary &amp; Benefits'!$F$6</f>
        <v>80164</v>
      </c>
      <c r="O465" s="9">
        <f t="shared" si="94"/>
        <v>66321.23</v>
      </c>
      <c r="P465" s="9">
        <f t="shared" si="95"/>
        <v>1657.8400000000111</v>
      </c>
      <c r="Q465" s="9">
        <f>'2025-26 Salary &amp; Benefits'!G$6</f>
        <v>15997.68</v>
      </c>
      <c r="R465" s="143">
        <f>'2025-26 Salary &amp; Benefits'!H$6</f>
        <v>0.16020000000000001</v>
      </c>
      <c r="S465" s="143">
        <f>'2025-26 Salary &amp; Benefits'!I$6</f>
        <v>0.15390000000000001</v>
      </c>
      <c r="T465" s="9">
        <f t="shared" si="96"/>
        <v>24445.84</v>
      </c>
      <c r="U465" s="9">
        <f t="shared" si="97"/>
        <v>1132.98</v>
      </c>
      <c r="V465" s="9">
        <f t="shared" si="98"/>
        <v>174.37</v>
      </c>
      <c r="W465" s="9">
        <f t="shared" si="99"/>
        <v>1307.3499999999999</v>
      </c>
      <c r="X465" s="22">
        <f t="shared" si="100"/>
        <v>93732.260000000009</v>
      </c>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row>
    <row r="466" spans="1:159" s="21" customFormat="1">
      <c r="A466" s="77" t="s">
        <v>2201</v>
      </c>
      <c r="B466" s="87" t="s">
        <v>2634</v>
      </c>
      <c r="C466" s="88">
        <v>2727</v>
      </c>
      <c r="D466" s="87" t="s">
        <v>341</v>
      </c>
      <c r="E466" s="107" t="str">
        <f>VLOOKUP($C466,'2024-25 School Level AAFTE'!$C$4:$L$2372,9,FALSE)</f>
        <v>Yes</v>
      </c>
      <c r="F466" s="95">
        <f>VLOOKUP($C466,'2024-25 School Level AAFTE'!$C$4:$J$2372,8,FALSE)</f>
        <v>1506.61</v>
      </c>
      <c r="G466" s="97">
        <f>IFERROR(IF(E466= "yes",VLOOKUP(C466,Summary!$B:$I,6,0),0),0)</f>
        <v>0</v>
      </c>
      <c r="H466" s="96">
        <f t="shared" si="91"/>
        <v>1506.61</v>
      </c>
      <c r="I466" s="154">
        <f>VLOOKUP($A466,'2025-26 Salary &amp; Benefits'!$A:$I,3,FALSE)</f>
        <v>1</v>
      </c>
      <c r="J466" s="154">
        <f>VLOOKUP($A466,'2025-26 Salary &amp; Benefits'!$A:$I,4,FALSE)</f>
        <v>1</v>
      </c>
      <c r="K466" s="141">
        <f t="shared" si="92"/>
        <v>1506.61</v>
      </c>
      <c r="L466" s="140">
        <f t="shared" si="93"/>
        <v>4.4189999999999996</v>
      </c>
      <c r="M466" s="142">
        <f>'2025-26 Salary &amp; Benefits'!$E$6</f>
        <v>78209</v>
      </c>
      <c r="N466" s="142">
        <f>'2025-26 Salary &amp; Benefits'!$F$6</f>
        <v>80164</v>
      </c>
      <c r="O466" s="9">
        <f t="shared" si="94"/>
        <v>345605.57</v>
      </c>
      <c r="P466" s="9">
        <f t="shared" si="95"/>
        <v>8639.1499999999651</v>
      </c>
      <c r="Q466" s="9">
        <f>'2025-26 Salary &amp; Benefits'!G$6</f>
        <v>15997.68</v>
      </c>
      <c r="R466" s="143">
        <f>'2025-26 Salary &amp; Benefits'!H$6</f>
        <v>0.16020000000000001</v>
      </c>
      <c r="S466" s="143">
        <f>'2025-26 Salary &amp; Benefits'!I$6</f>
        <v>0.15390000000000001</v>
      </c>
      <c r="T466" s="9">
        <f t="shared" si="96"/>
        <v>127389.33</v>
      </c>
      <c r="U466" s="9">
        <f t="shared" si="97"/>
        <v>5904.08</v>
      </c>
      <c r="V466" s="9">
        <f t="shared" si="98"/>
        <v>908.64</v>
      </c>
      <c r="W466" s="9">
        <f t="shared" si="99"/>
        <v>6812.72</v>
      </c>
      <c r="X466" s="22">
        <f t="shared" si="100"/>
        <v>488446.76999999996</v>
      </c>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row>
    <row r="467" spans="1:159" s="21" customFormat="1">
      <c r="A467" s="74" t="s">
        <v>2201</v>
      </c>
      <c r="B467" s="87" t="s">
        <v>2634</v>
      </c>
      <c r="C467" s="88">
        <v>2966</v>
      </c>
      <c r="D467" s="87" t="s">
        <v>342</v>
      </c>
      <c r="E467" s="107" t="str">
        <f>VLOOKUP($C467,'2024-25 School Level AAFTE'!$C$4:$L$2372,9,FALSE)</f>
        <v>Yes</v>
      </c>
      <c r="F467" s="95">
        <f>VLOOKUP($C467,'2024-25 School Level AAFTE'!$C$4:$J$2372,8,FALSE)</f>
        <v>530.85</v>
      </c>
      <c r="G467" s="97">
        <f>IFERROR(IF(E467= "yes",VLOOKUP(C467,Summary!$B:$I,6,0),0),0)</f>
        <v>0</v>
      </c>
      <c r="H467" s="96">
        <f t="shared" si="91"/>
        <v>530.85</v>
      </c>
      <c r="I467" s="154">
        <f>VLOOKUP($A467,'2025-26 Salary &amp; Benefits'!$A:$I,3,FALSE)</f>
        <v>1</v>
      </c>
      <c r="J467" s="154">
        <f>VLOOKUP($A467,'2025-26 Salary &amp; Benefits'!$A:$I,4,FALSE)</f>
        <v>1</v>
      </c>
      <c r="K467" s="141">
        <f t="shared" si="92"/>
        <v>530.85</v>
      </c>
      <c r="L467" s="140">
        <f t="shared" si="93"/>
        <v>1.5569999999999999</v>
      </c>
      <c r="M467" s="142">
        <f>'2025-26 Salary &amp; Benefits'!$E$6</f>
        <v>78209</v>
      </c>
      <c r="N467" s="142">
        <f>'2025-26 Salary &amp; Benefits'!$F$6</f>
        <v>80164</v>
      </c>
      <c r="O467" s="9">
        <f t="shared" si="94"/>
        <v>121771.41</v>
      </c>
      <c r="P467" s="9">
        <f t="shared" si="95"/>
        <v>3043.9400000000023</v>
      </c>
      <c r="Q467" s="9">
        <f>'2025-26 Salary &amp; Benefits'!G$6</f>
        <v>15997.68</v>
      </c>
      <c r="R467" s="143">
        <f>'2025-26 Salary &amp; Benefits'!H$6</f>
        <v>0.16020000000000001</v>
      </c>
      <c r="S467" s="143">
        <f>'2025-26 Salary &amp; Benefits'!I$6</f>
        <v>0.15390000000000001</v>
      </c>
      <c r="T467" s="9">
        <f t="shared" si="96"/>
        <v>44884.63</v>
      </c>
      <c r="U467" s="9">
        <f t="shared" si="97"/>
        <v>2080.2600000000002</v>
      </c>
      <c r="V467" s="9">
        <f t="shared" si="98"/>
        <v>320.14999999999998</v>
      </c>
      <c r="W467" s="9">
        <f t="shared" si="99"/>
        <v>2400.4100000000003</v>
      </c>
      <c r="X467" s="22">
        <f t="shared" si="100"/>
        <v>172100.39</v>
      </c>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row>
    <row r="468" spans="1:159" s="21" customFormat="1">
      <c r="A468" s="77" t="s">
        <v>2201</v>
      </c>
      <c r="B468" s="87" t="s">
        <v>2634</v>
      </c>
      <c r="C468" s="88">
        <v>3083</v>
      </c>
      <c r="D468" s="87" t="s">
        <v>2964</v>
      </c>
      <c r="E468" s="107" t="str">
        <f>VLOOKUP($C468,'2024-25 School Level AAFTE'!$C$4:$L$2372,9,FALSE)</f>
        <v>Yes</v>
      </c>
      <c r="F468" s="95">
        <f>VLOOKUP($C468,'2024-25 School Level AAFTE'!$C$4:$J$2372,8,FALSE)</f>
        <v>527.30999999999995</v>
      </c>
      <c r="G468" s="97">
        <f>IFERROR(IF(E468= "yes",VLOOKUP(C468,Summary!$B:$I,6,0),0),0)</f>
        <v>0</v>
      </c>
      <c r="H468" s="96">
        <f t="shared" si="91"/>
        <v>527.30999999999995</v>
      </c>
      <c r="I468" s="154">
        <f>VLOOKUP($A468,'2025-26 Salary &amp; Benefits'!$A:$I,3,FALSE)</f>
        <v>1</v>
      </c>
      <c r="J468" s="154">
        <f>VLOOKUP($A468,'2025-26 Salary &amp; Benefits'!$A:$I,4,FALSE)</f>
        <v>1</v>
      </c>
      <c r="K468" s="141">
        <f t="shared" si="92"/>
        <v>527.30999999999995</v>
      </c>
      <c r="L468" s="140">
        <f t="shared" si="93"/>
        <v>1.5469999999999999</v>
      </c>
      <c r="M468" s="142">
        <f>'2025-26 Salary &amp; Benefits'!$E$6</f>
        <v>78209</v>
      </c>
      <c r="N468" s="142">
        <f>'2025-26 Salary &amp; Benefits'!$F$6</f>
        <v>80164</v>
      </c>
      <c r="O468" s="9">
        <f t="shared" si="94"/>
        <v>120989.32</v>
      </c>
      <c r="P468" s="9">
        <f t="shared" si="95"/>
        <v>3024.3899999999994</v>
      </c>
      <c r="Q468" s="9">
        <f>'2025-26 Salary &amp; Benefits'!G$6</f>
        <v>15997.68</v>
      </c>
      <c r="R468" s="143">
        <f>'2025-26 Salary &amp; Benefits'!H$6</f>
        <v>0.16020000000000001</v>
      </c>
      <c r="S468" s="143">
        <f>'2025-26 Salary &amp; Benefits'!I$6</f>
        <v>0.15390000000000001</v>
      </c>
      <c r="T468" s="9">
        <f t="shared" si="96"/>
        <v>44596.35</v>
      </c>
      <c r="U468" s="9">
        <f t="shared" si="97"/>
        <v>2066.9</v>
      </c>
      <c r="V468" s="9">
        <f t="shared" si="98"/>
        <v>318.10000000000002</v>
      </c>
      <c r="W468" s="9">
        <f t="shared" si="99"/>
        <v>2385</v>
      </c>
      <c r="X468" s="22">
        <f t="shared" si="100"/>
        <v>170995.06</v>
      </c>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row>
    <row r="469" spans="1:159" s="21" customFormat="1">
      <c r="A469" s="77" t="s">
        <v>2201</v>
      </c>
      <c r="B469" s="87" t="s">
        <v>2634</v>
      </c>
      <c r="C469" s="88">
        <v>3212</v>
      </c>
      <c r="D469" s="87" t="s">
        <v>343</v>
      </c>
      <c r="E469" s="107" t="str">
        <f>VLOOKUP($C469,'2024-25 School Level AAFTE'!$C$4:$L$2372,9,FALSE)</f>
        <v>Yes</v>
      </c>
      <c r="F469" s="95">
        <f>VLOOKUP($C469,'2024-25 School Level AAFTE'!$C$4:$J$2372,8,FALSE)</f>
        <v>530.02</v>
      </c>
      <c r="G469" s="97">
        <f>IFERROR(IF(E469= "yes",VLOOKUP(C469,Summary!$B:$I,6,0),0),0)</f>
        <v>0</v>
      </c>
      <c r="H469" s="96">
        <f t="shared" si="91"/>
        <v>530.02</v>
      </c>
      <c r="I469" s="154">
        <f>VLOOKUP($A469,'2025-26 Salary &amp; Benefits'!$A:$I,3,FALSE)</f>
        <v>1</v>
      </c>
      <c r="J469" s="154">
        <f>VLOOKUP($A469,'2025-26 Salary &amp; Benefits'!$A:$I,4,FALSE)</f>
        <v>1</v>
      </c>
      <c r="K469" s="141">
        <f t="shared" si="92"/>
        <v>530.02</v>
      </c>
      <c r="L469" s="140">
        <f t="shared" si="93"/>
        <v>1.5549999999999999</v>
      </c>
      <c r="M469" s="142">
        <f>'2025-26 Salary &amp; Benefits'!$E$6</f>
        <v>78209</v>
      </c>
      <c r="N469" s="142">
        <f>'2025-26 Salary &amp; Benefits'!$F$6</f>
        <v>80164</v>
      </c>
      <c r="O469" s="9">
        <f t="shared" si="94"/>
        <v>121615</v>
      </c>
      <c r="P469" s="9">
        <f t="shared" si="95"/>
        <v>3040.0200000000041</v>
      </c>
      <c r="Q469" s="9">
        <f>'2025-26 Salary &amp; Benefits'!G$6</f>
        <v>15997.68</v>
      </c>
      <c r="R469" s="143">
        <f>'2025-26 Salary &amp; Benefits'!H$6</f>
        <v>0.16020000000000001</v>
      </c>
      <c r="S469" s="143">
        <f>'2025-26 Salary &amp; Benefits'!I$6</f>
        <v>0.15390000000000001</v>
      </c>
      <c r="T469" s="9">
        <f t="shared" si="96"/>
        <v>44826.97</v>
      </c>
      <c r="U469" s="9">
        <f t="shared" si="97"/>
        <v>2077.58</v>
      </c>
      <c r="V469" s="9">
        <f t="shared" si="98"/>
        <v>319.74</v>
      </c>
      <c r="W469" s="9">
        <f t="shared" si="99"/>
        <v>2397.3199999999997</v>
      </c>
      <c r="X469" s="22">
        <f t="shared" si="100"/>
        <v>171879.31</v>
      </c>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row>
    <row r="470" spans="1:159" s="21" customFormat="1">
      <c r="A470" s="77" t="s">
        <v>2201</v>
      </c>
      <c r="B470" s="87" t="s">
        <v>2634</v>
      </c>
      <c r="C470" s="88">
        <v>3372</v>
      </c>
      <c r="D470" s="87" t="s">
        <v>344</v>
      </c>
      <c r="E470" s="107" t="str">
        <f>VLOOKUP($C470,'2024-25 School Level AAFTE'!$C$4:$L$2372,9,FALSE)</f>
        <v>Yes</v>
      </c>
      <c r="F470" s="95">
        <f>VLOOKUP($C470,'2024-25 School Level AAFTE'!$C$4:$J$2372,8,FALSE)</f>
        <v>697.89</v>
      </c>
      <c r="G470" s="97">
        <f>IFERROR(IF(E470= "yes",VLOOKUP(C470,Summary!$B:$I,6,0),0),0)</f>
        <v>0</v>
      </c>
      <c r="H470" s="96">
        <f t="shared" si="91"/>
        <v>697.89</v>
      </c>
      <c r="I470" s="154">
        <f>VLOOKUP($A470,'2025-26 Salary &amp; Benefits'!$A:$I,3,FALSE)</f>
        <v>1</v>
      </c>
      <c r="J470" s="154">
        <f>VLOOKUP($A470,'2025-26 Salary &amp; Benefits'!$A:$I,4,FALSE)</f>
        <v>1</v>
      </c>
      <c r="K470" s="141">
        <f t="shared" si="92"/>
        <v>697.89</v>
      </c>
      <c r="L470" s="140">
        <f t="shared" si="93"/>
        <v>2.0470000000000002</v>
      </c>
      <c r="M470" s="142">
        <f>'2025-26 Salary &amp; Benefits'!$E$6</f>
        <v>78209</v>
      </c>
      <c r="N470" s="142">
        <f>'2025-26 Salary &amp; Benefits'!$F$6</f>
        <v>80164</v>
      </c>
      <c r="O470" s="9">
        <f t="shared" si="94"/>
        <v>160093.82</v>
      </c>
      <c r="P470" s="9">
        <f t="shared" si="95"/>
        <v>4001.8899999999849</v>
      </c>
      <c r="Q470" s="9">
        <f>'2025-26 Salary &amp; Benefits'!G$6</f>
        <v>15997.68</v>
      </c>
      <c r="R470" s="143">
        <f>'2025-26 Salary &amp; Benefits'!H$6</f>
        <v>0.16020000000000001</v>
      </c>
      <c r="S470" s="143">
        <f>'2025-26 Salary &amp; Benefits'!I$6</f>
        <v>0.15390000000000001</v>
      </c>
      <c r="T470" s="9">
        <f t="shared" si="96"/>
        <v>59010.17</v>
      </c>
      <c r="U470" s="9">
        <f t="shared" si="97"/>
        <v>2734.93</v>
      </c>
      <c r="V470" s="9">
        <f t="shared" si="98"/>
        <v>420.91</v>
      </c>
      <c r="W470" s="9">
        <f t="shared" si="99"/>
        <v>3155.8399999999997</v>
      </c>
      <c r="X470" s="22">
        <f t="shared" si="100"/>
        <v>226261.71999999997</v>
      </c>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row>
    <row r="471" spans="1:159" s="21" customFormat="1">
      <c r="A471" s="77" t="s">
        <v>2201</v>
      </c>
      <c r="B471" s="87" t="s">
        <v>2634</v>
      </c>
      <c r="C471" s="88">
        <v>3659</v>
      </c>
      <c r="D471" s="87" t="s">
        <v>345</v>
      </c>
      <c r="E471" s="107" t="str">
        <f>VLOOKUP($C471,'2024-25 School Level AAFTE'!$C$4:$L$2372,9,FALSE)</f>
        <v>Yes</v>
      </c>
      <c r="F471" s="95">
        <f>VLOOKUP($C471,'2024-25 School Level AAFTE'!$C$4:$J$2372,8,FALSE)</f>
        <v>566.04999999999995</v>
      </c>
      <c r="G471" s="97">
        <f>IFERROR(IF(E471= "yes",VLOOKUP(C471,Summary!$B:$I,6,0),0),0)</f>
        <v>0</v>
      </c>
      <c r="H471" s="96">
        <f t="shared" si="91"/>
        <v>566.04999999999995</v>
      </c>
      <c r="I471" s="154">
        <f>VLOOKUP($A471,'2025-26 Salary &amp; Benefits'!$A:$I,3,FALSE)</f>
        <v>1</v>
      </c>
      <c r="J471" s="154">
        <f>VLOOKUP($A471,'2025-26 Salary &amp; Benefits'!$A:$I,4,FALSE)</f>
        <v>1</v>
      </c>
      <c r="K471" s="141">
        <f t="shared" si="92"/>
        <v>566.04999999999995</v>
      </c>
      <c r="L471" s="140">
        <f t="shared" si="93"/>
        <v>1.66</v>
      </c>
      <c r="M471" s="142">
        <f>'2025-26 Salary &amp; Benefits'!$E$6</f>
        <v>78209</v>
      </c>
      <c r="N471" s="142">
        <f>'2025-26 Salary &amp; Benefits'!$F$6</f>
        <v>80164</v>
      </c>
      <c r="O471" s="9">
        <f t="shared" si="94"/>
        <v>129826.94</v>
      </c>
      <c r="P471" s="9">
        <f t="shared" si="95"/>
        <v>3245.2999999999884</v>
      </c>
      <c r="Q471" s="9">
        <f>'2025-26 Salary &amp; Benefits'!G$6</f>
        <v>15997.68</v>
      </c>
      <c r="R471" s="143">
        <f>'2025-26 Salary &amp; Benefits'!H$6</f>
        <v>0.16020000000000001</v>
      </c>
      <c r="S471" s="143">
        <f>'2025-26 Salary &amp; Benefits'!I$6</f>
        <v>0.15390000000000001</v>
      </c>
      <c r="T471" s="9">
        <f t="shared" si="96"/>
        <v>47853.88</v>
      </c>
      <c r="U471" s="9">
        <f t="shared" si="97"/>
        <v>2217.87</v>
      </c>
      <c r="V471" s="9">
        <f t="shared" si="98"/>
        <v>341.33</v>
      </c>
      <c r="W471" s="9">
        <f t="shared" si="99"/>
        <v>2559.1999999999998</v>
      </c>
      <c r="X471" s="22">
        <f t="shared" si="100"/>
        <v>183485.32</v>
      </c>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row>
    <row r="472" spans="1:159" s="21" customFormat="1">
      <c r="A472" s="77" t="s">
        <v>2201</v>
      </c>
      <c r="B472" s="87" t="s">
        <v>2634</v>
      </c>
      <c r="C472" s="89">
        <v>5130</v>
      </c>
      <c r="D472" s="101" t="s">
        <v>3279</v>
      </c>
      <c r="E472" s="107" t="str">
        <f>VLOOKUP($C472,'2024-25 School Level AAFTE'!$C$4:$L$2372,9,FALSE)</f>
        <v>No</v>
      </c>
      <c r="F472" s="95">
        <f>VLOOKUP($C472,'2024-25 School Level AAFTE'!$C$4:$J$2372,8,FALSE)</f>
        <v>0</v>
      </c>
      <c r="G472" s="97">
        <f>IFERROR(IF(E472= "yes",VLOOKUP(C472,Summary!$B:$I,6,0),0),0)</f>
        <v>0</v>
      </c>
      <c r="H472" s="96">
        <f t="shared" si="91"/>
        <v>0</v>
      </c>
      <c r="I472" s="154">
        <f>VLOOKUP($A472,'2025-26 Salary &amp; Benefits'!$A:$I,3,FALSE)</f>
        <v>1</v>
      </c>
      <c r="J472" s="154">
        <f>VLOOKUP($A472,'2025-26 Salary &amp; Benefits'!$A:$I,4,FALSE)</f>
        <v>1</v>
      </c>
      <c r="K472" s="141">
        <f t="shared" si="92"/>
        <v>0</v>
      </c>
      <c r="L472" s="140">
        <f t="shared" si="93"/>
        <v>0</v>
      </c>
      <c r="M472" s="142">
        <f>'2025-26 Salary &amp; Benefits'!$E$6</f>
        <v>78209</v>
      </c>
      <c r="N472" s="142">
        <f>'2025-26 Salary &amp; Benefits'!$F$6</f>
        <v>80164</v>
      </c>
      <c r="O472" s="9">
        <f t="shared" si="94"/>
        <v>0</v>
      </c>
      <c r="P472" s="9">
        <f t="shared" si="95"/>
        <v>0</v>
      </c>
      <c r="Q472" s="9">
        <f>'2025-26 Salary &amp; Benefits'!G$6</f>
        <v>15997.68</v>
      </c>
      <c r="R472" s="143">
        <f>'2025-26 Salary &amp; Benefits'!H$6</f>
        <v>0.16020000000000001</v>
      </c>
      <c r="S472" s="143">
        <f>'2025-26 Salary &amp; Benefits'!I$6</f>
        <v>0.15390000000000001</v>
      </c>
      <c r="T472" s="9">
        <f t="shared" si="96"/>
        <v>0</v>
      </c>
      <c r="U472" s="9">
        <f t="shared" si="97"/>
        <v>0</v>
      </c>
      <c r="V472" s="9">
        <f t="shared" si="98"/>
        <v>0</v>
      </c>
      <c r="W472" s="9">
        <f t="shared" si="99"/>
        <v>0</v>
      </c>
      <c r="X472" s="22">
        <f t="shared" si="100"/>
        <v>0</v>
      </c>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row>
    <row r="473" spans="1:159" s="21" customFormat="1">
      <c r="A473" s="77" t="s">
        <v>2201</v>
      </c>
      <c r="B473" s="87" t="s">
        <v>2634</v>
      </c>
      <c r="C473" s="88">
        <v>5668</v>
      </c>
      <c r="D473" s="87" t="s">
        <v>3067</v>
      </c>
      <c r="E473" s="107" t="str">
        <f>VLOOKUP($C473,'2024-25 School Level AAFTE'!$C$4:$L$2372,9,FALSE)</f>
        <v>Yes</v>
      </c>
      <c r="F473" s="95">
        <f>VLOOKUP($C473,'2024-25 School Level AAFTE'!$C$4:$J$2372,8,FALSE)</f>
        <v>23.99</v>
      </c>
      <c r="G473" s="97">
        <f>IFERROR(IF(E473= "yes",VLOOKUP(C473,Summary!$B:$I,6,0),0),0)</f>
        <v>0</v>
      </c>
      <c r="H473" s="96">
        <f t="shared" si="91"/>
        <v>23.99</v>
      </c>
      <c r="I473" s="154">
        <f>VLOOKUP($A473,'2025-26 Salary &amp; Benefits'!$A:$I,3,FALSE)</f>
        <v>1</v>
      </c>
      <c r="J473" s="154">
        <f>VLOOKUP($A473,'2025-26 Salary &amp; Benefits'!$A:$I,4,FALSE)</f>
        <v>1</v>
      </c>
      <c r="K473" s="141">
        <f t="shared" si="92"/>
        <v>23.99</v>
      </c>
      <c r="L473" s="140">
        <f t="shared" si="93"/>
        <v>7.0000000000000007E-2</v>
      </c>
      <c r="M473" s="142">
        <f>'2025-26 Salary &amp; Benefits'!$E$6</f>
        <v>78209</v>
      </c>
      <c r="N473" s="142">
        <f>'2025-26 Salary &amp; Benefits'!$F$6</f>
        <v>80164</v>
      </c>
      <c r="O473" s="9">
        <f t="shared" si="94"/>
        <v>5474.63</v>
      </c>
      <c r="P473" s="9">
        <f t="shared" si="95"/>
        <v>136.84999999999945</v>
      </c>
      <c r="Q473" s="9">
        <f>'2025-26 Salary &amp; Benefits'!G$6</f>
        <v>15997.68</v>
      </c>
      <c r="R473" s="143">
        <f>'2025-26 Salary &amp; Benefits'!H$6</f>
        <v>0.16020000000000001</v>
      </c>
      <c r="S473" s="143">
        <f>'2025-26 Salary &amp; Benefits'!I$6</f>
        <v>0.15390000000000001</v>
      </c>
      <c r="T473" s="9">
        <f t="shared" si="96"/>
        <v>2017.93</v>
      </c>
      <c r="U473" s="9">
        <f t="shared" si="97"/>
        <v>93.52</v>
      </c>
      <c r="V473" s="9">
        <f t="shared" si="98"/>
        <v>14.39</v>
      </c>
      <c r="W473" s="9">
        <f t="shared" si="99"/>
        <v>107.91</v>
      </c>
      <c r="X473" s="22">
        <f t="shared" si="100"/>
        <v>7737.32</v>
      </c>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row>
    <row r="474" spans="1:159" s="21" customFormat="1">
      <c r="A474" s="77" t="s">
        <v>2201</v>
      </c>
      <c r="B474" s="87" t="s">
        <v>2634</v>
      </c>
      <c r="C474" s="88">
        <v>5700</v>
      </c>
      <c r="D474" s="87" t="s">
        <v>3066</v>
      </c>
      <c r="E474" s="107" t="str">
        <f>VLOOKUP($C474,'2024-25 School Level AAFTE'!$C$4:$L$2372,9,FALSE)</f>
        <v>Yes</v>
      </c>
      <c r="F474" s="95">
        <f>VLOOKUP($C474,'2024-25 School Level AAFTE'!$C$4:$J$2372,8,FALSE)</f>
        <v>515.11</v>
      </c>
      <c r="G474" s="97">
        <f>IFERROR(IF(E474= "yes",VLOOKUP(C474,Summary!$B:$I,6,0),0),0)</f>
        <v>0</v>
      </c>
      <c r="H474" s="96">
        <f t="shared" si="91"/>
        <v>515.11</v>
      </c>
      <c r="I474" s="154">
        <f>VLOOKUP($A474,'2025-26 Salary &amp; Benefits'!$A:$I,3,FALSE)</f>
        <v>1</v>
      </c>
      <c r="J474" s="154">
        <f>VLOOKUP($A474,'2025-26 Salary &amp; Benefits'!$A:$I,4,FALSE)</f>
        <v>1</v>
      </c>
      <c r="K474" s="141">
        <f t="shared" si="92"/>
        <v>515.11</v>
      </c>
      <c r="L474" s="140">
        <f t="shared" si="93"/>
        <v>1.5109999999999999</v>
      </c>
      <c r="M474" s="142">
        <f>'2025-26 Salary &amp; Benefits'!$E$6</f>
        <v>78209</v>
      </c>
      <c r="N474" s="142">
        <f>'2025-26 Salary &amp; Benefits'!$F$6</f>
        <v>80164</v>
      </c>
      <c r="O474" s="9">
        <f t="shared" si="94"/>
        <v>118173.8</v>
      </c>
      <c r="P474" s="9">
        <f t="shared" si="95"/>
        <v>2954</v>
      </c>
      <c r="Q474" s="9">
        <f>'2025-26 Salary &amp; Benefits'!G$6</f>
        <v>15997.68</v>
      </c>
      <c r="R474" s="143">
        <f>'2025-26 Salary &amp; Benefits'!H$6</f>
        <v>0.16020000000000001</v>
      </c>
      <c r="S474" s="143">
        <f>'2025-26 Salary &amp; Benefits'!I$6</f>
        <v>0.15390000000000001</v>
      </c>
      <c r="T474" s="9">
        <f t="shared" si="96"/>
        <v>43558.559999999998</v>
      </c>
      <c r="U474" s="9">
        <f t="shared" si="97"/>
        <v>2018.8</v>
      </c>
      <c r="V474" s="9">
        <f t="shared" si="98"/>
        <v>310.69</v>
      </c>
      <c r="W474" s="9">
        <f t="shared" si="99"/>
        <v>2329.4899999999998</v>
      </c>
      <c r="X474" s="22">
        <f t="shared" si="100"/>
        <v>167015.84999999998</v>
      </c>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row>
    <row r="475" spans="1:159" s="21" customFormat="1">
      <c r="A475" s="77" t="s">
        <v>2201</v>
      </c>
      <c r="B475" s="87" t="s">
        <v>2634</v>
      </c>
      <c r="C475" s="88">
        <v>5701</v>
      </c>
      <c r="D475" s="87" t="s">
        <v>3182</v>
      </c>
      <c r="E475" s="107" t="str">
        <f>VLOOKUP($C475,'2024-25 School Level AAFTE'!$C$4:$L$2372,9,FALSE)</f>
        <v>Yes</v>
      </c>
      <c r="F475" s="95">
        <f>VLOOKUP($C475,'2024-25 School Level AAFTE'!$C$4:$J$2372,8,FALSE)</f>
        <v>655.09</v>
      </c>
      <c r="G475" s="97">
        <f>IFERROR(IF(E475= "yes",VLOOKUP(C475,Summary!$B:$I,6,0),0),0)</f>
        <v>0</v>
      </c>
      <c r="H475" s="96">
        <f t="shared" si="91"/>
        <v>655.09</v>
      </c>
      <c r="I475" s="154">
        <f>VLOOKUP($A475,'2025-26 Salary &amp; Benefits'!$A:$I,3,FALSE)</f>
        <v>1</v>
      </c>
      <c r="J475" s="154">
        <f>VLOOKUP($A475,'2025-26 Salary &amp; Benefits'!$A:$I,4,FALSE)</f>
        <v>1</v>
      </c>
      <c r="K475" s="141">
        <f t="shared" si="92"/>
        <v>655.09</v>
      </c>
      <c r="L475" s="140">
        <f t="shared" si="93"/>
        <v>1.9219999999999999</v>
      </c>
      <c r="M475" s="142">
        <f>'2025-26 Salary &amp; Benefits'!$E$6</f>
        <v>78209</v>
      </c>
      <c r="N475" s="142">
        <f>'2025-26 Salary &amp; Benefits'!$F$6</f>
        <v>80164</v>
      </c>
      <c r="O475" s="9">
        <f t="shared" si="94"/>
        <v>150317.70000000001</v>
      </c>
      <c r="P475" s="9">
        <f t="shared" si="95"/>
        <v>3757.5099999999802</v>
      </c>
      <c r="Q475" s="9">
        <f>'2025-26 Salary &amp; Benefits'!G$6</f>
        <v>15997.68</v>
      </c>
      <c r="R475" s="143">
        <f>'2025-26 Salary &amp; Benefits'!H$6</f>
        <v>0.16020000000000001</v>
      </c>
      <c r="S475" s="143">
        <f>'2025-26 Salary &amp; Benefits'!I$6</f>
        <v>0.15390000000000001</v>
      </c>
      <c r="T475" s="9">
        <f t="shared" si="96"/>
        <v>55406.720000000001</v>
      </c>
      <c r="U475" s="9">
        <f t="shared" si="97"/>
        <v>2567.92</v>
      </c>
      <c r="V475" s="9">
        <f t="shared" si="98"/>
        <v>395.2</v>
      </c>
      <c r="W475" s="9">
        <f t="shared" si="99"/>
        <v>2963.12</v>
      </c>
      <c r="X475" s="22">
        <f t="shared" si="100"/>
        <v>212445.05</v>
      </c>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row>
    <row r="476" spans="1:159" s="21" customFormat="1">
      <c r="A476" s="77" t="s">
        <v>2274</v>
      </c>
      <c r="B476" s="87" t="s">
        <v>2635</v>
      </c>
      <c r="C476" s="88">
        <v>3554</v>
      </c>
      <c r="D476" s="87" t="s">
        <v>1061</v>
      </c>
      <c r="E476" s="107" t="str">
        <f>VLOOKUP($C476,'2024-25 School Level AAFTE'!$C$4:$L$2372,9,FALSE)</f>
        <v>Yes</v>
      </c>
      <c r="F476" s="95">
        <f>VLOOKUP($C476,'2024-25 School Level AAFTE'!$C$4:$J$2372,8,FALSE)</f>
        <v>84</v>
      </c>
      <c r="G476" s="97">
        <f>IFERROR(IF(E476= "yes",VLOOKUP(C476,Summary!$B:$I,6,0),0),0)</f>
        <v>0</v>
      </c>
      <c r="H476" s="96">
        <f t="shared" si="91"/>
        <v>84</v>
      </c>
      <c r="I476" s="154">
        <f>VLOOKUP($A476,'2025-26 Salary &amp; Benefits'!$A:$I,3,FALSE)</f>
        <v>1.1200000000000001</v>
      </c>
      <c r="J476" s="154">
        <f>VLOOKUP($A476,'2025-26 Salary &amp; Benefits'!$A:$I,4,FALSE)</f>
        <v>1.1200000000000001</v>
      </c>
      <c r="K476" s="141">
        <f t="shared" si="92"/>
        <v>84</v>
      </c>
      <c r="L476" s="140">
        <f t="shared" si="93"/>
        <v>0.246</v>
      </c>
      <c r="M476" s="142">
        <f>'2025-26 Salary &amp; Benefits'!$E$6</f>
        <v>78209</v>
      </c>
      <c r="N476" s="142">
        <f>'2025-26 Salary &amp; Benefits'!$F$6</f>
        <v>80164</v>
      </c>
      <c r="O476" s="9">
        <f t="shared" si="94"/>
        <v>21548.14</v>
      </c>
      <c r="P476" s="9">
        <f t="shared" si="95"/>
        <v>538.65000000000146</v>
      </c>
      <c r="Q476" s="9">
        <f>'2025-26 Salary &amp; Benefits'!G$6</f>
        <v>15997.68</v>
      </c>
      <c r="R476" s="143">
        <f>'2025-26 Salary &amp; Benefits'!H$6</f>
        <v>0.16020000000000001</v>
      </c>
      <c r="S476" s="143">
        <f>'2025-26 Salary &amp; Benefits'!I$6</f>
        <v>0.15390000000000001</v>
      </c>
      <c r="T476" s="9">
        <f t="shared" si="96"/>
        <v>7470.34</v>
      </c>
      <c r="U476" s="9">
        <f t="shared" si="97"/>
        <v>368.11</v>
      </c>
      <c r="V476" s="9">
        <f t="shared" si="98"/>
        <v>56.65</v>
      </c>
      <c r="W476" s="9">
        <f t="shared" si="99"/>
        <v>424.76</v>
      </c>
      <c r="X476" s="22">
        <f t="shared" si="100"/>
        <v>29981.89</v>
      </c>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row>
    <row r="477" spans="1:159" s="21" customFormat="1">
      <c r="A477" s="77" t="s">
        <v>2346</v>
      </c>
      <c r="B477" s="87" t="s">
        <v>2636</v>
      </c>
      <c r="C477" s="88">
        <v>2205</v>
      </c>
      <c r="D477" s="87" t="s">
        <v>1423</v>
      </c>
      <c r="E477" s="107" t="str">
        <f>VLOOKUP($C477,'2024-25 School Level AAFTE'!$C$4:$L$2372,9,FALSE)</f>
        <v>No</v>
      </c>
      <c r="F477" s="95">
        <f>VLOOKUP($C477,'2024-25 School Level AAFTE'!$C$4:$J$2372,8,FALSE)</f>
        <v>395.9</v>
      </c>
      <c r="G477" s="97">
        <f>IFERROR(IF(E477= "yes",VLOOKUP(C477,Summary!$B:$I,6,0),0),0)</f>
        <v>0</v>
      </c>
      <c r="H477" s="96">
        <f t="shared" si="91"/>
        <v>0</v>
      </c>
      <c r="I477" s="154">
        <f>VLOOKUP($A477,'2025-26 Salary &amp; Benefits'!$A:$I,3,FALSE)</f>
        <v>1</v>
      </c>
      <c r="J477" s="154">
        <f>VLOOKUP($A477,'2025-26 Salary &amp; Benefits'!$A:$I,4,FALSE)</f>
        <v>1</v>
      </c>
      <c r="K477" s="141">
        <f t="shared" si="92"/>
        <v>0</v>
      </c>
      <c r="L477" s="140">
        <f t="shared" si="93"/>
        <v>0</v>
      </c>
      <c r="M477" s="142">
        <f>'2025-26 Salary &amp; Benefits'!$E$6</f>
        <v>78209</v>
      </c>
      <c r="N477" s="142">
        <f>'2025-26 Salary &amp; Benefits'!$F$6</f>
        <v>80164</v>
      </c>
      <c r="O477" s="9">
        <f t="shared" si="94"/>
        <v>0</v>
      </c>
      <c r="P477" s="9">
        <f t="shared" si="95"/>
        <v>0</v>
      </c>
      <c r="Q477" s="9">
        <f>'2025-26 Salary &amp; Benefits'!G$6</f>
        <v>15997.68</v>
      </c>
      <c r="R477" s="143">
        <f>'2025-26 Salary &amp; Benefits'!H$6</f>
        <v>0.16020000000000001</v>
      </c>
      <c r="S477" s="143">
        <f>'2025-26 Salary &amp; Benefits'!I$6</f>
        <v>0.15390000000000001</v>
      </c>
      <c r="T477" s="9">
        <f t="shared" si="96"/>
        <v>0</v>
      </c>
      <c r="U477" s="9">
        <f t="shared" si="97"/>
        <v>0</v>
      </c>
      <c r="V477" s="9">
        <f t="shared" si="98"/>
        <v>0</v>
      </c>
      <c r="W477" s="9">
        <f t="shared" si="99"/>
        <v>0</v>
      </c>
      <c r="X477" s="22">
        <f t="shared" si="100"/>
        <v>0</v>
      </c>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row>
    <row r="478" spans="1:159" s="21" customFormat="1">
      <c r="A478" s="77" t="s">
        <v>2346</v>
      </c>
      <c r="B478" s="87" t="s">
        <v>2636</v>
      </c>
      <c r="C478" s="88">
        <v>2206</v>
      </c>
      <c r="D478" s="87" t="s">
        <v>1424</v>
      </c>
      <c r="E478" s="107" t="str">
        <f>VLOOKUP($C478,'2024-25 School Level AAFTE'!$C$4:$L$2372,9,FALSE)</f>
        <v>No</v>
      </c>
      <c r="F478" s="95">
        <f>VLOOKUP($C478,'2024-25 School Level AAFTE'!$C$4:$J$2372,8,FALSE)</f>
        <v>578.62</v>
      </c>
      <c r="G478" s="97">
        <f>IFERROR(IF(E478= "yes",VLOOKUP(C478,Summary!$B:$I,6,0),0),0)</f>
        <v>0</v>
      </c>
      <c r="H478" s="96">
        <f t="shared" ref="H478:H541" si="101">IF(E478= "yes", F478,0)</f>
        <v>0</v>
      </c>
      <c r="I478" s="154">
        <f>VLOOKUP($A478,'2025-26 Salary &amp; Benefits'!$A:$I,3,FALSE)</f>
        <v>1</v>
      </c>
      <c r="J478" s="154">
        <f>VLOOKUP($A478,'2025-26 Salary &amp; Benefits'!$A:$I,4,FALSE)</f>
        <v>1</v>
      </c>
      <c r="K478" s="141">
        <f t="shared" ref="K478:K541" si="102">IF(G478&gt;0,G478,H478)</f>
        <v>0</v>
      </c>
      <c r="L478" s="140">
        <f t="shared" ref="L478:L541" si="103">ROUND((($K478*1.1*36)/15)/900,3)</f>
        <v>0</v>
      </c>
      <c r="M478" s="142">
        <f>'2025-26 Salary &amp; Benefits'!$E$6</f>
        <v>78209</v>
      </c>
      <c r="N478" s="142">
        <f>'2025-26 Salary &amp; Benefits'!$F$6</f>
        <v>80164</v>
      </c>
      <c r="O478" s="9">
        <f t="shared" ref="O478:O541" si="104">ROUND($I478*$M478*$L478,2)</f>
        <v>0</v>
      </c>
      <c r="P478" s="9">
        <f t="shared" ref="P478:P541" si="105">ROUND($J478*$N478*$L478,2)-O478</f>
        <v>0</v>
      </c>
      <c r="Q478" s="9">
        <f>'2025-26 Salary &amp; Benefits'!G$6</f>
        <v>15997.68</v>
      </c>
      <c r="R478" s="143">
        <f>'2025-26 Salary &amp; Benefits'!H$6</f>
        <v>0.16020000000000001</v>
      </c>
      <c r="S478" s="143">
        <f>'2025-26 Salary &amp; Benefits'!I$6</f>
        <v>0.15390000000000001</v>
      </c>
      <c r="T478" s="9">
        <f t="shared" ref="T478:T541" si="106">ROUND(O478*R478+P478*S478+L478*Q478,2)</f>
        <v>0</v>
      </c>
      <c r="U478" s="9">
        <f t="shared" ref="U478:U541" si="107">ROUND((($N478*$J478*$L478)/180)*3,2)</f>
        <v>0</v>
      </c>
      <c r="V478" s="9">
        <f t="shared" ref="V478:V541" si="108">ROUND(U478*S478,2)</f>
        <v>0</v>
      </c>
      <c r="W478" s="9">
        <f t="shared" ref="W478:W541" si="109">SUM(U478:V478)</f>
        <v>0</v>
      </c>
      <c r="X478" s="22">
        <f t="shared" ref="X478:X541" si="110">SUM(T478,O478:P478,W478)</f>
        <v>0</v>
      </c>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row>
    <row r="479" spans="1:159" s="21" customFormat="1">
      <c r="A479" s="77" t="s">
        <v>2346</v>
      </c>
      <c r="B479" s="87" t="s">
        <v>2636</v>
      </c>
      <c r="C479" s="88">
        <v>2361</v>
      </c>
      <c r="D479" s="87" t="s">
        <v>1425</v>
      </c>
      <c r="E479" s="107" t="str">
        <f>VLOOKUP($C479,'2024-25 School Level AAFTE'!$C$4:$L$2372,9,FALSE)</f>
        <v>No</v>
      </c>
      <c r="F479" s="95">
        <f>VLOOKUP($C479,'2024-25 School Level AAFTE'!$C$4:$J$2372,8,FALSE)</f>
        <v>363</v>
      </c>
      <c r="G479" s="97">
        <f>IFERROR(IF(E479= "yes",VLOOKUP(C479,Summary!$B:$I,6,0),0),0)</f>
        <v>0</v>
      </c>
      <c r="H479" s="96">
        <f t="shared" si="101"/>
        <v>0</v>
      </c>
      <c r="I479" s="154">
        <f>VLOOKUP($A479,'2025-26 Salary &amp; Benefits'!$A:$I,3,FALSE)</f>
        <v>1</v>
      </c>
      <c r="J479" s="154">
        <f>VLOOKUP($A479,'2025-26 Salary &amp; Benefits'!$A:$I,4,FALSE)</f>
        <v>1</v>
      </c>
      <c r="K479" s="141">
        <f t="shared" si="102"/>
        <v>0</v>
      </c>
      <c r="L479" s="140">
        <f t="shared" si="103"/>
        <v>0</v>
      </c>
      <c r="M479" s="142">
        <f>'2025-26 Salary &amp; Benefits'!$E$6</f>
        <v>78209</v>
      </c>
      <c r="N479" s="142">
        <f>'2025-26 Salary &amp; Benefits'!$F$6</f>
        <v>80164</v>
      </c>
      <c r="O479" s="9">
        <f t="shared" si="104"/>
        <v>0</v>
      </c>
      <c r="P479" s="9">
        <f t="shared" si="105"/>
        <v>0</v>
      </c>
      <c r="Q479" s="9">
        <f>'2025-26 Salary &amp; Benefits'!G$6</f>
        <v>15997.68</v>
      </c>
      <c r="R479" s="143">
        <f>'2025-26 Salary &amp; Benefits'!H$6</f>
        <v>0.16020000000000001</v>
      </c>
      <c r="S479" s="143">
        <f>'2025-26 Salary &amp; Benefits'!I$6</f>
        <v>0.15390000000000001</v>
      </c>
      <c r="T479" s="9">
        <f t="shared" si="106"/>
        <v>0</v>
      </c>
      <c r="U479" s="9">
        <f t="shared" si="107"/>
        <v>0</v>
      </c>
      <c r="V479" s="9">
        <f t="shared" si="108"/>
        <v>0</v>
      </c>
      <c r="W479" s="9">
        <f t="shared" si="109"/>
        <v>0</v>
      </c>
      <c r="X479" s="22">
        <f t="shared" si="110"/>
        <v>0</v>
      </c>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row>
    <row r="480" spans="1:159" s="21" customFormat="1">
      <c r="A480" s="77" t="s">
        <v>2346</v>
      </c>
      <c r="B480" s="87" t="s">
        <v>2636</v>
      </c>
      <c r="C480" s="88">
        <v>2808</v>
      </c>
      <c r="D480" s="87" t="s">
        <v>1426</v>
      </c>
      <c r="E480" s="107" t="str">
        <f>VLOOKUP($C480,'2024-25 School Level AAFTE'!$C$4:$L$2372,9,FALSE)</f>
        <v>Yes</v>
      </c>
      <c r="F480" s="95">
        <f>VLOOKUP($C480,'2024-25 School Level AAFTE'!$C$4:$J$2372,8,FALSE)</f>
        <v>203.29000000000002</v>
      </c>
      <c r="G480" s="97">
        <f>IFERROR(IF(E480= "yes",VLOOKUP(C480,Summary!$B:$I,6,0),0),0)</f>
        <v>0</v>
      </c>
      <c r="H480" s="96">
        <f t="shared" si="101"/>
        <v>203.29000000000002</v>
      </c>
      <c r="I480" s="154">
        <f>VLOOKUP($A480,'2025-26 Salary &amp; Benefits'!$A:$I,3,FALSE)</f>
        <v>1</v>
      </c>
      <c r="J480" s="154">
        <f>VLOOKUP($A480,'2025-26 Salary &amp; Benefits'!$A:$I,4,FALSE)</f>
        <v>1</v>
      </c>
      <c r="K480" s="141">
        <f t="shared" si="102"/>
        <v>203.29000000000002</v>
      </c>
      <c r="L480" s="140">
        <f t="shared" si="103"/>
        <v>0.59599999999999997</v>
      </c>
      <c r="M480" s="142">
        <f>'2025-26 Salary &amp; Benefits'!$E$6</f>
        <v>78209</v>
      </c>
      <c r="N480" s="142">
        <f>'2025-26 Salary &amp; Benefits'!$F$6</f>
        <v>80164</v>
      </c>
      <c r="O480" s="9">
        <f t="shared" si="104"/>
        <v>46612.56</v>
      </c>
      <c r="P480" s="9">
        <f t="shared" si="105"/>
        <v>1165.1800000000003</v>
      </c>
      <c r="Q480" s="9">
        <f>'2025-26 Salary &amp; Benefits'!G$6</f>
        <v>15997.68</v>
      </c>
      <c r="R480" s="143">
        <f>'2025-26 Salary &amp; Benefits'!H$6</f>
        <v>0.16020000000000001</v>
      </c>
      <c r="S480" s="143">
        <f>'2025-26 Salary &amp; Benefits'!I$6</f>
        <v>0.15390000000000001</v>
      </c>
      <c r="T480" s="9">
        <f t="shared" si="106"/>
        <v>17181.27</v>
      </c>
      <c r="U480" s="9">
        <f t="shared" si="107"/>
        <v>796.3</v>
      </c>
      <c r="V480" s="9">
        <f t="shared" si="108"/>
        <v>122.55</v>
      </c>
      <c r="W480" s="9">
        <f t="shared" si="109"/>
        <v>918.84999999999991</v>
      </c>
      <c r="X480" s="22">
        <f t="shared" si="110"/>
        <v>65877.86</v>
      </c>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row>
    <row r="481" spans="1:159" s="21" customFormat="1">
      <c r="A481" s="77" t="s">
        <v>2346</v>
      </c>
      <c r="B481" s="87" t="s">
        <v>2636</v>
      </c>
      <c r="C481" s="88">
        <v>4230</v>
      </c>
      <c r="D481" s="87" t="s">
        <v>1427</v>
      </c>
      <c r="E481" s="107" t="str">
        <f>VLOOKUP($C481,'2024-25 School Level AAFTE'!$C$4:$L$2372,9,FALSE)</f>
        <v>No</v>
      </c>
      <c r="F481" s="95">
        <f>VLOOKUP($C481,'2024-25 School Level AAFTE'!$C$4:$J$2372,8,FALSE)</f>
        <v>416.87</v>
      </c>
      <c r="G481" s="97">
        <f>IFERROR(IF(E481= "yes",VLOOKUP(C481,Summary!$B:$I,6,0),0),0)</f>
        <v>0</v>
      </c>
      <c r="H481" s="96">
        <f t="shared" si="101"/>
        <v>0</v>
      </c>
      <c r="I481" s="154">
        <f>VLOOKUP($A481,'2025-26 Salary &amp; Benefits'!$A:$I,3,FALSE)</f>
        <v>1</v>
      </c>
      <c r="J481" s="154">
        <f>VLOOKUP($A481,'2025-26 Salary &amp; Benefits'!$A:$I,4,FALSE)</f>
        <v>1</v>
      </c>
      <c r="K481" s="141">
        <f t="shared" si="102"/>
        <v>0</v>
      </c>
      <c r="L481" s="140">
        <f t="shared" si="103"/>
        <v>0</v>
      </c>
      <c r="M481" s="142">
        <f>'2025-26 Salary &amp; Benefits'!$E$6</f>
        <v>78209</v>
      </c>
      <c r="N481" s="142">
        <f>'2025-26 Salary &amp; Benefits'!$F$6</f>
        <v>80164</v>
      </c>
      <c r="O481" s="9">
        <f t="shared" si="104"/>
        <v>0</v>
      </c>
      <c r="P481" s="9">
        <f t="shared" si="105"/>
        <v>0</v>
      </c>
      <c r="Q481" s="9">
        <f>'2025-26 Salary &amp; Benefits'!G$6</f>
        <v>15997.68</v>
      </c>
      <c r="R481" s="143">
        <f>'2025-26 Salary &amp; Benefits'!H$6</f>
        <v>0.16020000000000001</v>
      </c>
      <c r="S481" s="143">
        <f>'2025-26 Salary &amp; Benefits'!I$6</f>
        <v>0.15390000000000001</v>
      </c>
      <c r="T481" s="9">
        <f t="shared" si="106"/>
        <v>0</v>
      </c>
      <c r="U481" s="9">
        <f t="shared" si="107"/>
        <v>0</v>
      </c>
      <c r="V481" s="9">
        <f t="shared" si="108"/>
        <v>0</v>
      </c>
      <c r="W481" s="9">
        <f t="shared" si="109"/>
        <v>0</v>
      </c>
      <c r="X481" s="22">
        <f t="shared" si="110"/>
        <v>0</v>
      </c>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row>
    <row r="482" spans="1:159" s="21" customFormat="1">
      <c r="A482" s="77" t="s">
        <v>2346</v>
      </c>
      <c r="B482" s="87" t="s">
        <v>2636</v>
      </c>
      <c r="C482" s="88">
        <v>5332</v>
      </c>
      <c r="D482" s="87" t="s">
        <v>1428</v>
      </c>
      <c r="E482" s="107" t="str">
        <f>VLOOKUP($C482,'2024-25 School Level AAFTE'!$C$4:$L$2372,9,FALSE)</f>
        <v>No</v>
      </c>
      <c r="F482" s="95">
        <f>VLOOKUP($C482,'2024-25 School Level AAFTE'!$C$4:$J$2372,8,FALSE)</f>
        <v>24.44</v>
      </c>
      <c r="G482" s="97">
        <f>IFERROR(IF(E482= "yes",VLOOKUP(C482,Summary!$B:$I,6,0),0),0)</f>
        <v>0</v>
      </c>
      <c r="H482" s="96">
        <f t="shared" si="101"/>
        <v>0</v>
      </c>
      <c r="I482" s="154">
        <f>VLOOKUP($A482,'2025-26 Salary &amp; Benefits'!$A:$I,3,FALSE)</f>
        <v>1</v>
      </c>
      <c r="J482" s="154">
        <f>VLOOKUP($A482,'2025-26 Salary &amp; Benefits'!$A:$I,4,FALSE)</f>
        <v>1</v>
      </c>
      <c r="K482" s="141">
        <f t="shared" si="102"/>
        <v>0</v>
      </c>
      <c r="L482" s="140">
        <f t="shared" si="103"/>
        <v>0</v>
      </c>
      <c r="M482" s="142">
        <f>'2025-26 Salary &amp; Benefits'!$E$6</f>
        <v>78209</v>
      </c>
      <c r="N482" s="142">
        <f>'2025-26 Salary &amp; Benefits'!$F$6</f>
        <v>80164</v>
      </c>
      <c r="O482" s="9">
        <f t="shared" si="104"/>
        <v>0</v>
      </c>
      <c r="P482" s="9">
        <f t="shared" si="105"/>
        <v>0</v>
      </c>
      <c r="Q482" s="9">
        <f>'2025-26 Salary &amp; Benefits'!G$6</f>
        <v>15997.68</v>
      </c>
      <c r="R482" s="143">
        <f>'2025-26 Salary &amp; Benefits'!H$6</f>
        <v>0.16020000000000001</v>
      </c>
      <c r="S482" s="143">
        <f>'2025-26 Salary &amp; Benefits'!I$6</f>
        <v>0.15390000000000001</v>
      </c>
      <c r="T482" s="9">
        <f t="shared" si="106"/>
        <v>0</v>
      </c>
      <c r="U482" s="9">
        <f t="shared" si="107"/>
        <v>0</v>
      </c>
      <c r="V482" s="9">
        <f t="shared" si="108"/>
        <v>0</v>
      </c>
      <c r="W482" s="9">
        <f t="shared" si="109"/>
        <v>0</v>
      </c>
      <c r="X482" s="22">
        <f t="shared" si="110"/>
        <v>0</v>
      </c>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row>
    <row r="483" spans="1:159" s="21" customFormat="1">
      <c r="A483" s="77" t="s">
        <v>2346</v>
      </c>
      <c r="B483" s="87" t="s">
        <v>2636</v>
      </c>
      <c r="C483" s="88">
        <v>5531</v>
      </c>
      <c r="D483" s="87" t="s">
        <v>2896</v>
      </c>
      <c r="E483" s="107" t="str">
        <f>VLOOKUP($C483,'2024-25 School Level AAFTE'!$C$4:$L$2372,9,FALSE)</f>
        <v>Yes</v>
      </c>
      <c r="F483" s="95">
        <f>VLOOKUP($C483,'2024-25 School Level AAFTE'!$C$4:$J$2372,8,FALSE)</f>
        <v>20.11</v>
      </c>
      <c r="G483" s="97">
        <f>IFERROR(IF(E483= "yes",VLOOKUP(C483,Summary!$B:$I,6,0),0),0)</f>
        <v>0</v>
      </c>
      <c r="H483" s="96">
        <f t="shared" si="101"/>
        <v>20.11</v>
      </c>
      <c r="I483" s="154">
        <f>VLOOKUP($A483,'2025-26 Salary &amp; Benefits'!$A:$I,3,FALSE)</f>
        <v>1</v>
      </c>
      <c r="J483" s="154">
        <f>VLOOKUP($A483,'2025-26 Salary &amp; Benefits'!$A:$I,4,FALSE)</f>
        <v>1</v>
      </c>
      <c r="K483" s="141">
        <f t="shared" si="102"/>
        <v>20.11</v>
      </c>
      <c r="L483" s="140">
        <f t="shared" si="103"/>
        <v>5.8999999999999997E-2</v>
      </c>
      <c r="M483" s="142">
        <f>'2025-26 Salary &amp; Benefits'!$E$6</f>
        <v>78209</v>
      </c>
      <c r="N483" s="142">
        <f>'2025-26 Salary &amp; Benefits'!$F$6</f>
        <v>80164</v>
      </c>
      <c r="O483" s="9">
        <f t="shared" si="104"/>
        <v>4614.33</v>
      </c>
      <c r="P483" s="9">
        <f t="shared" si="105"/>
        <v>115.35000000000036</v>
      </c>
      <c r="Q483" s="9">
        <f>'2025-26 Salary &amp; Benefits'!G$6</f>
        <v>15997.68</v>
      </c>
      <c r="R483" s="143">
        <f>'2025-26 Salary &amp; Benefits'!H$6</f>
        <v>0.16020000000000001</v>
      </c>
      <c r="S483" s="143">
        <f>'2025-26 Salary &amp; Benefits'!I$6</f>
        <v>0.15390000000000001</v>
      </c>
      <c r="T483" s="9">
        <f t="shared" si="106"/>
        <v>1700.83</v>
      </c>
      <c r="U483" s="9">
        <f t="shared" si="107"/>
        <v>78.83</v>
      </c>
      <c r="V483" s="9">
        <f t="shared" si="108"/>
        <v>12.13</v>
      </c>
      <c r="W483" s="9">
        <f t="shared" si="109"/>
        <v>90.96</v>
      </c>
      <c r="X483" s="22">
        <f t="shared" si="110"/>
        <v>6521.47</v>
      </c>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row>
    <row r="484" spans="1:159" s="21" customFormat="1">
      <c r="A484" s="77" t="s">
        <v>2368</v>
      </c>
      <c r="B484" s="87" t="s">
        <v>2637</v>
      </c>
      <c r="C484" s="88">
        <v>1519</v>
      </c>
      <c r="D484" s="87" t="s">
        <v>1563</v>
      </c>
      <c r="E484" s="107" t="str">
        <f>VLOOKUP($C484,'2024-25 School Level AAFTE'!$C$4:$L$2372,9,FALSE)</f>
        <v>Yes</v>
      </c>
      <c r="F484" s="95">
        <f>VLOOKUP($C484,'2024-25 School Level AAFTE'!$C$4:$J$2372,8,FALSE)</f>
        <v>309.15999999999997</v>
      </c>
      <c r="G484" s="97">
        <f>IFERROR(IF(E484= "yes",VLOOKUP(C484,Summary!$B:$I,6,0),0),0)</f>
        <v>0</v>
      </c>
      <c r="H484" s="96">
        <f t="shared" si="101"/>
        <v>309.15999999999997</v>
      </c>
      <c r="I484" s="154">
        <f>VLOOKUP($A484,'2025-26 Salary &amp; Benefits'!$A:$I,3,FALSE)</f>
        <v>1.18</v>
      </c>
      <c r="J484" s="154">
        <f>VLOOKUP($A484,'2025-26 Salary &amp; Benefits'!$A:$I,4,FALSE)</f>
        <v>1.18</v>
      </c>
      <c r="K484" s="141">
        <f t="shared" si="102"/>
        <v>309.15999999999997</v>
      </c>
      <c r="L484" s="140">
        <f t="shared" si="103"/>
        <v>0.90700000000000003</v>
      </c>
      <c r="M484" s="142">
        <f>'2025-26 Salary &amp; Benefits'!$E$6</f>
        <v>78209</v>
      </c>
      <c r="N484" s="142">
        <f>'2025-26 Salary &amp; Benefits'!$F$6</f>
        <v>80164</v>
      </c>
      <c r="O484" s="9">
        <f t="shared" si="104"/>
        <v>83703.960000000006</v>
      </c>
      <c r="P484" s="9">
        <f t="shared" si="105"/>
        <v>2092.3600000000006</v>
      </c>
      <c r="Q484" s="9">
        <f>'2025-26 Salary &amp; Benefits'!G$6</f>
        <v>15997.68</v>
      </c>
      <c r="R484" s="143">
        <f>'2025-26 Salary &amp; Benefits'!H$6</f>
        <v>0.16020000000000001</v>
      </c>
      <c r="S484" s="143">
        <f>'2025-26 Salary &amp; Benefits'!I$6</f>
        <v>0.15390000000000001</v>
      </c>
      <c r="T484" s="9">
        <f t="shared" si="106"/>
        <v>28241.279999999999</v>
      </c>
      <c r="U484" s="9">
        <f t="shared" si="107"/>
        <v>1429.94</v>
      </c>
      <c r="V484" s="9">
        <f t="shared" si="108"/>
        <v>220.07</v>
      </c>
      <c r="W484" s="9">
        <f t="shared" si="109"/>
        <v>1650.01</v>
      </c>
      <c r="X484" s="22">
        <f t="shared" si="110"/>
        <v>115687.61</v>
      </c>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row>
    <row r="485" spans="1:159" s="21" customFormat="1">
      <c r="A485" s="77" t="s">
        <v>2368</v>
      </c>
      <c r="B485" s="87" t="s">
        <v>2637</v>
      </c>
      <c r="C485" s="88">
        <v>1520</v>
      </c>
      <c r="D485" s="87" t="s">
        <v>1564</v>
      </c>
      <c r="E485" s="107" t="str">
        <f>VLOOKUP($C485,'2024-25 School Level AAFTE'!$C$4:$L$2372,9,FALSE)</f>
        <v>No</v>
      </c>
      <c r="F485" s="95">
        <f>VLOOKUP($C485,'2024-25 School Level AAFTE'!$C$4:$J$2372,8,FALSE)</f>
        <v>413.5</v>
      </c>
      <c r="G485" s="97">
        <f>IFERROR(IF(E485= "yes",VLOOKUP(C485,Summary!$B:$I,6,0),0),0)</f>
        <v>0</v>
      </c>
      <c r="H485" s="96">
        <f t="shared" si="101"/>
        <v>0</v>
      </c>
      <c r="I485" s="154">
        <f>VLOOKUP($A485,'2025-26 Salary &amp; Benefits'!$A:$I,3,FALSE)</f>
        <v>1.18</v>
      </c>
      <c r="J485" s="154">
        <f>VLOOKUP($A485,'2025-26 Salary &amp; Benefits'!$A:$I,4,FALSE)</f>
        <v>1.18</v>
      </c>
      <c r="K485" s="141">
        <f t="shared" si="102"/>
        <v>0</v>
      </c>
      <c r="L485" s="140">
        <f t="shared" si="103"/>
        <v>0</v>
      </c>
      <c r="M485" s="142">
        <f>'2025-26 Salary &amp; Benefits'!$E$6</f>
        <v>78209</v>
      </c>
      <c r="N485" s="142">
        <f>'2025-26 Salary &amp; Benefits'!$F$6</f>
        <v>80164</v>
      </c>
      <c r="O485" s="9">
        <f t="shared" si="104"/>
        <v>0</v>
      </c>
      <c r="P485" s="9">
        <f t="shared" si="105"/>
        <v>0</v>
      </c>
      <c r="Q485" s="9">
        <f>'2025-26 Salary &amp; Benefits'!G$6</f>
        <v>15997.68</v>
      </c>
      <c r="R485" s="143">
        <f>'2025-26 Salary &amp; Benefits'!H$6</f>
        <v>0.16020000000000001</v>
      </c>
      <c r="S485" s="143">
        <f>'2025-26 Salary &amp; Benefits'!I$6</f>
        <v>0.15390000000000001</v>
      </c>
      <c r="T485" s="9">
        <f t="shared" si="106"/>
        <v>0</v>
      </c>
      <c r="U485" s="9">
        <f t="shared" si="107"/>
        <v>0</v>
      </c>
      <c r="V485" s="9">
        <f t="shared" si="108"/>
        <v>0</v>
      </c>
      <c r="W485" s="9">
        <f t="shared" si="109"/>
        <v>0</v>
      </c>
      <c r="X485" s="22">
        <f t="shared" si="110"/>
        <v>0</v>
      </c>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row>
    <row r="486" spans="1:159" s="21" customFormat="1">
      <c r="A486" s="77" t="s">
        <v>2368</v>
      </c>
      <c r="B486" s="87" t="s">
        <v>2637</v>
      </c>
      <c r="C486" s="88">
        <v>1685</v>
      </c>
      <c r="D486" s="87" t="s">
        <v>1565</v>
      </c>
      <c r="E486" s="107" t="str">
        <f>VLOOKUP($C486,'2024-25 School Level AAFTE'!$C$4:$L$2372,9,FALSE)</f>
        <v>No</v>
      </c>
      <c r="F486" s="95">
        <f>VLOOKUP($C486,'2024-25 School Level AAFTE'!$C$4:$J$2372,8,FALSE)</f>
        <v>468.13</v>
      </c>
      <c r="G486" s="97">
        <f>IFERROR(IF(E486= "yes",VLOOKUP(C486,Summary!$B:$I,6,0),0),0)</f>
        <v>0</v>
      </c>
      <c r="H486" s="96">
        <f t="shared" si="101"/>
        <v>0</v>
      </c>
      <c r="I486" s="154">
        <f>VLOOKUP($A486,'2025-26 Salary &amp; Benefits'!$A:$I,3,FALSE)</f>
        <v>1.18</v>
      </c>
      <c r="J486" s="154">
        <f>VLOOKUP($A486,'2025-26 Salary &amp; Benefits'!$A:$I,4,FALSE)</f>
        <v>1.18</v>
      </c>
      <c r="K486" s="141">
        <f t="shared" si="102"/>
        <v>0</v>
      </c>
      <c r="L486" s="140">
        <f t="shared" si="103"/>
        <v>0</v>
      </c>
      <c r="M486" s="142">
        <f>'2025-26 Salary &amp; Benefits'!$E$6</f>
        <v>78209</v>
      </c>
      <c r="N486" s="142">
        <f>'2025-26 Salary &amp; Benefits'!$F$6</f>
        <v>80164</v>
      </c>
      <c r="O486" s="9">
        <f t="shared" si="104"/>
        <v>0</v>
      </c>
      <c r="P486" s="9">
        <f t="shared" si="105"/>
        <v>0</v>
      </c>
      <c r="Q486" s="9">
        <f>'2025-26 Salary &amp; Benefits'!G$6</f>
        <v>15997.68</v>
      </c>
      <c r="R486" s="143">
        <f>'2025-26 Salary &amp; Benefits'!H$6</f>
        <v>0.16020000000000001</v>
      </c>
      <c r="S486" s="143">
        <f>'2025-26 Salary &amp; Benefits'!I$6</f>
        <v>0.15390000000000001</v>
      </c>
      <c r="T486" s="9">
        <f t="shared" si="106"/>
        <v>0</v>
      </c>
      <c r="U486" s="9">
        <f t="shared" si="107"/>
        <v>0</v>
      </c>
      <c r="V486" s="9">
        <f t="shared" si="108"/>
        <v>0</v>
      </c>
      <c r="W486" s="9">
        <f t="shared" si="109"/>
        <v>0</v>
      </c>
      <c r="X486" s="22">
        <f t="shared" si="110"/>
        <v>0</v>
      </c>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row>
    <row r="487" spans="1:159" s="21" customFormat="1">
      <c r="A487" s="77" t="s">
        <v>2368</v>
      </c>
      <c r="B487" s="87" t="s">
        <v>2637</v>
      </c>
      <c r="C487" s="88">
        <v>1830</v>
      </c>
      <c r="D487" s="87" t="s">
        <v>1566</v>
      </c>
      <c r="E487" s="107" t="str">
        <f>VLOOKUP($C487,'2024-25 School Level AAFTE'!$C$4:$L$2372,9,FALSE)</f>
        <v>No</v>
      </c>
      <c r="F487" s="95">
        <f>VLOOKUP($C487,'2024-25 School Level AAFTE'!$C$4:$J$2372,8,FALSE)</f>
        <v>19.96</v>
      </c>
      <c r="G487" s="97">
        <f>IFERROR(IF(E487= "yes",VLOOKUP(C487,Summary!$B:$I,6,0),0),0)</f>
        <v>0</v>
      </c>
      <c r="H487" s="96">
        <f t="shared" si="101"/>
        <v>0</v>
      </c>
      <c r="I487" s="154">
        <f>VLOOKUP($A487,'2025-26 Salary &amp; Benefits'!$A:$I,3,FALSE)</f>
        <v>1.18</v>
      </c>
      <c r="J487" s="154">
        <f>VLOOKUP($A487,'2025-26 Salary &amp; Benefits'!$A:$I,4,FALSE)</f>
        <v>1.18</v>
      </c>
      <c r="K487" s="141">
        <f t="shared" si="102"/>
        <v>0</v>
      </c>
      <c r="L487" s="140">
        <f t="shared" si="103"/>
        <v>0</v>
      </c>
      <c r="M487" s="142">
        <f>'2025-26 Salary &amp; Benefits'!$E$6</f>
        <v>78209</v>
      </c>
      <c r="N487" s="142">
        <f>'2025-26 Salary &amp; Benefits'!$F$6</f>
        <v>80164</v>
      </c>
      <c r="O487" s="9">
        <f t="shared" si="104"/>
        <v>0</v>
      </c>
      <c r="P487" s="9">
        <f t="shared" si="105"/>
        <v>0</v>
      </c>
      <c r="Q487" s="9">
        <f>'2025-26 Salary &amp; Benefits'!G$6</f>
        <v>15997.68</v>
      </c>
      <c r="R487" s="143">
        <f>'2025-26 Salary &amp; Benefits'!H$6</f>
        <v>0.16020000000000001</v>
      </c>
      <c r="S487" s="143">
        <f>'2025-26 Salary &amp; Benefits'!I$6</f>
        <v>0.15390000000000001</v>
      </c>
      <c r="T487" s="9">
        <f t="shared" si="106"/>
        <v>0</v>
      </c>
      <c r="U487" s="9">
        <f t="shared" si="107"/>
        <v>0</v>
      </c>
      <c r="V487" s="9">
        <f t="shared" si="108"/>
        <v>0</v>
      </c>
      <c r="W487" s="9">
        <f t="shared" si="109"/>
        <v>0</v>
      </c>
      <c r="X487" s="22">
        <f t="shared" si="110"/>
        <v>0</v>
      </c>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row>
    <row r="488" spans="1:159" s="21" customFormat="1">
      <c r="A488" s="77" t="s">
        <v>2368</v>
      </c>
      <c r="B488" s="87" t="s">
        <v>2637</v>
      </c>
      <c r="C488" s="88">
        <v>1966</v>
      </c>
      <c r="D488" s="87" t="s">
        <v>1567</v>
      </c>
      <c r="E488" s="107" t="str">
        <f>VLOOKUP($C488,'2024-25 School Level AAFTE'!$C$4:$L$2372,9,FALSE)</f>
        <v>No</v>
      </c>
      <c r="F488" s="95">
        <f>VLOOKUP($C488,'2024-25 School Level AAFTE'!$C$4:$J$2372,8,FALSE)</f>
        <v>592.51</v>
      </c>
      <c r="G488" s="97">
        <f>IFERROR(IF(E488= "yes",VLOOKUP(C488,Summary!$B:$I,6,0),0),0)</f>
        <v>0</v>
      </c>
      <c r="H488" s="96">
        <f t="shared" si="101"/>
        <v>0</v>
      </c>
      <c r="I488" s="154">
        <f>VLOOKUP($A488,'2025-26 Salary &amp; Benefits'!$A:$I,3,FALSE)</f>
        <v>1.18</v>
      </c>
      <c r="J488" s="154">
        <f>VLOOKUP($A488,'2025-26 Salary &amp; Benefits'!$A:$I,4,FALSE)</f>
        <v>1.18</v>
      </c>
      <c r="K488" s="141">
        <f t="shared" si="102"/>
        <v>0</v>
      </c>
      <c r="L488" s="140">
        <f t="shared" si="103"/>
        <v>0</v>
      </c>
      <c r="M488" s="142">
        <f>'2025-26 Salary &amp; Benefits'!$E$6</f>
        <v>78209</v>
      </c>
      <c r="N488" s="142">
        <f>'2025-26 Salary &amp; Benefits'!$F$6</f>
        <v>80164</v>
      </c>
      <c r="O488" s="9">
        <f t="shared" si="104"/>
        <v>0</v>
      </c>
      <c r="P488" s="9">
        <f t="shared" si="105"/>
        <v>0</v>
      </c>
      <c r="Q488" s="9">
        <f>'2025-26 Salary &amp; Benefits'!G$6</f>
        <v>15997.68</v>
      </c>
      <c r="R488" s="143">
        <f>'2025-26 Salary &amp; Benefits'!H$6</f>
        <v>0.16020000000000001</v>
      </c>
      <c r="S488" s="143">
        <f>'2025-26 Salary &amp; Benefits'!I$6</f>
        <v>0.15390000000000001</v>
      </c>
      <c r="T488" s="9">
        <f t="shared" si="106"/>
        <v>0</v>
      </c>
      <c r="U488" s="9">
        <f t="shared" si="107"/>
        <v>0</v>
      </c>
      <c r="V488" s="9">
        <f t="shared" si="108"/>
        <v>0</v>
      </c>
      <c r="W488" s="9">
        <f t="shared" si="109"/>
        <v>0</v>
      </c>
      <c r="X488" s="22">
        <f t="shared" si="110"/>
        <v>0</v>
      </c>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row>
    <row r="489" spans="1:159" s="21" customFormat="1">
      <c r="A489" s="77" t="s">
        <v>2368</v>
      </c>
      <c r="B489" s="87" t="s">
        <v>2637</v>
      </c>
      <c r="C489" s="88">
        <v>2887</v>
      </c>
      <c r="D489" s="87" t="s">
        <v>1568</v>
      </c>
      <c r="E489" s="107" t="str">
        <f>VLOOKUP($C489,'2024-25 School Level AAFTE'!$C$4:$L$2372,9,FALSE)</f>
        <v>No</v>
      </c>
      <c r="F489" s="95">
        <f>VLOOKUP($C489,'2024-25 School Level AAFTE'!$C$4:$J$2372,8,FALSE)</f>
        <v>541.21</v>
      </c>
      <c r="G489" s="97">
        <f>IFERROR(IF(E489= "yes",VLOOKUP(C489,Summary!$B:$I,6,0),0),0)</f>
        <v>0</v>
      </c>
      <c r="H489" s="96">
        <f t="shared" si="101"/>
        <v>0</v>
      </c>
      <c r="I489" s="154">
        <f>VLOOKUP($A489,'2025-26 Salary &amp; Benefits'!$A:$I,3,FALSE)</f>
        <v>1.18</v>
      </c>
      <c r="J489" s="154">
        <f>VLOOKUP($A489,'2025-26 Salary &amp; Benefits'!$A:$I,4,FALSE)</f>
        <v>1.18</v>
      </c>
      <c r="K489" s="141">
        <f t="shared" si="102"/>
        <v>0</v>
      </c>
      <c r="L489" s="140">
        <f t="shared" si="103"/>
        <v>0</v>
      </c>
      <c r="M489" s="142">
        <f>'2025-26 Salary &amp; Benefits'!$E$6</f>
        <v>78209</v>
      </c>
      <c r="N489" s="142">
        <f>'2025-26 Salary &amp; Benefits'!$F$6</f>
        <v>80164</v>
      </c>
      <c r="O489" s="9">
        <f t="shared" si="104"/>
        <v>0</v>
      </c>
      <c r="P489" s="9">
        <f t="shared" si="105"/>
        <v>0</v>
      </c>
      <c r="Q489" s="9">
        <f>'2025-26 Salary &amp; Benefits'!G$6</f>
        <v>15997.68</v>
      </c>
      <c r="R489" s="143">
        <f>'2025-26 Salary &amp; Benefits'!H$6</f>
        <v>0.16020000000000001</v>
      </c>
      <c r="S489" s="143">
        <f>'2025-26 Salary &amp; Benefits'!I$6</f>
        <v>0.15390000000000001</v>
      </c>
      <c r="T489" s="9">
        <f t="shared" si="106"/>
        <v>0</v>
      </c>
      <c r="U489" s="9">
        <f t="shared" si="107"/>
        <v>0</v>
      </c>
      <c r="V489" s="9">
        <f t="shared" si="108"/>
        <v>0</v>
      </c>
      <c r="W489" s="9">
        <f t="shared" si="109"/>
        <v>0</v>
      </c>
      <c r="X489" s="22">
        <f t="shared" si="110"/>
        <v>0</v>
      </c>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row>
    <row r="490" spans="1:159" s="21" customFormat="1">
      <c r="A490" s="77" t="s">
        <v>2368</v>
      </c>
      <c r="B490" s="87" t="s">
        <v>2637</v>
      </c>
      <c r="C490" s="88">
        <v>2888</v>
      </c>
      <c r="D490" s="87" t="s">
        <v>1569</v>
      </c>
      <c r="E490" s="107" t="str">
        <f>VLOOKUP($C490,'2024-25 School Level AAFTE'!$C$4:$L$2372,9,FALSE)</f>
        <v>No</v>
      </c>
      <c r="F490" s="95">
        <f>VLOOKUP($C490,'2024-25 School Level AAFTE'!$C$4:$J$2372,8,FALSE)</f>
        <v>295.06</v>
      </c>
      <c r="G490" s="97">
        <f>IFERROR(IF(E490= "yes",VLOOKUP(C490,Summary!$B:$I,6,0),0),0)</f>
        <v>0</v>
      </c>
      <c r="H490" s="96">
        <f t="shared" si="101"/>
        <v>0</v>
      </c>
      <c r="I490" s="154">
        <f>VLOOKUP($A490,'2025-26 Salary &amp; Benefits'!$A:$I,3,FALSE)</f>
        <v>1.18</v>
      </c>
      <c r="J490" s="154">
        <f>VLOOKUP($A490,'2025-26 Salary &amp; Benefits'!$A:$I,4,FALSE)</f>
        <v>1.18</v>
      </c>
      <c r="K490" s="141">
        <f t="shared" si="102"/>
        <v>0</v>
      </c>
      <c r="L490" s="140">
        <f t="shared" si="103"/>
        <v>0</v>
      </c>
      <c r="M490" s="142">
        <f>'2025-26 Salary &amp; Benefits'!$E$6</f>
        <v>78209</v>
      </c>
      <c r="N490" s="142">
        <f>'2025-26 Salary &amp; Benefits'!$F$6</f>
        <v>80164</v>
      </c>
      <c r="O490" s="9">
        <f t="shared" si="104"/>
        <v>0</v>
      </c>
      <c r="P490" s="9">
        <f t="shared" si="105"/>
        <v>0</v>
      </c>
      <c r="Q490" s="9">
        <f>'2025-26 Salary &amp; Benefits'!G$6</f>
        <v>15997.68</v>
      </c>
      <c r="R490" s="143">
        <f>'2025-26 Salary &amp; Benefits'!H$6</f>
        <v>0.16020000000000001</v>
      </c>
      <c r="S490" s="143">
        <f>'2025-26 Salary &amp; Benefits'!I$6</f>
        <v>0.15390000000000001</v>
      </c>
      <c r="T490" s="9">
        <f t="shared" si="106"/>
        <v>0</v>
      </c>
      <c r="U490" s="9">
        <f t="shared" si="107"/>
        <v>0</v>
      </c>
      <c r="V490" s="9">
        <f t="shared" si="108"/>
        <v>0</v>
      </c>
      <c r="W490" s="9">
        <f t="shared" si="109"/>
        <v>0</v>
      </c>
      <c r="X490" s="22">
        <f t="shared" si="110"/>
        <v>0</v>
      </c>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row>
    <row r="491" spans="1:159" s="21" customFormat="1">
      <c r="A491" s="77" t="s">
        <v>2368</v>
      </c>
      <c r="B491" s="87" t="s">
        <v>2637</v>
      </c>
      <c r="C491" s="88">
        <v>3122</v>
      </c>
      <c r="D491" s="87" t="s">
        <v>1570</v>
      </c>
      <c r="E491" s="107" t="str">
        <f>VLOOKUP($C491,'2024-25 School Level AAFTE'!$C$4:$L$2372,9,FALSE)</f>
        <v>Yes</v>
      </c>
      <c r="F491" s="95">
        <f>VLOOKUP($C491,'2024-25 School Level AAFTE'!$C$4:$J$2372,8,FALSE)</f>
        <v>384.8</v>
      </c>
      <c r="G491" s="97">
        <f>IFERROR(IF(E491= "yes",VLOOKUP(C491,Summary!$B:$I,6,0),0),0)</f>
        <v>0</v>
      </c>
      <c r="H491" s="96">
        <f t="shared" si="101"/>
        <v>384.8</v>
      </c>
      <c r="I491" s="154">
        <f>VLOOKUP($A491,'2025-26 Salary &amp; Benefits'!$A:$I,3,FALSE)</f>
        <v>1.18</v>
      </c>
      <c r="J491" s="154">
        <f>VLOOKUP($A491,'2025-26 Salary &amp; Benefits'!$A:$I,4,FALSE)</f>
        <v>1.18</v>
      </c>
      <c r="K491" s="141">
        <f t="shared" si="102"/>
        <v>384.8</v>
      </c>
      <c r="L491" s="140">
        <f t="shared" si="103"/>
        <v>1.129</v>
      </c>
      <c r="M491" s="142">
        <f>'2025-26 Salary &amp; Benefits'!$E$6</f>
        <v>78209</v>
      </c>
      <c r="N491" s="142">
        <f>'2025-26 Salary &amp; Benefits'!$F$6</f>
        <v>80164</v>
      </c>
      <c r="O491" s="9">
        <f t="shared" si="104"/>
        <v>104191.59</v>
      </c>
      <c r="P491" s="9">
        <f t="shared" si="105"/>
        <v>2604.4900000000052</v>
      </c>
      <c r="Q491" s="9">
        <f>'2025-26 Salary &amp; Benefits'!G$6</f>
        <v>15997.68</v>
      </c>
      <c r="R491" s="143">
        <f>'2025-26 Salary &amp; Benefits'!H$6</f>
        <v>0.16020000000000001</v>
      </c>
      <c r="S491" s="143">
        <f>'2025-26 Salary &amp; Benefits'!I$6</f>
        <v>0.15390000000000001</v>
      </c>
      <c r="T491" s="9">
        <f t="shared" si="106"/>
        <v>35153.699999999997</v>
      </c>
      <c r="U491" s="9">
        <f t="shared" si="107"/>
        <v>1779.93</v>
      </c>
      <c r="V491" s="9">
        <f t="shared" si="108"/>
        <v>273.93</v>
      </c>
      <c r="W491" s="9">
        <f t="shared" si="109"/>
        <v>2053.86</v>
      </c>
      <c r="X491" s="22">
        <f t="shared" si="110"/>
        <v>144003.63999999996</v>
      </c>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row>
    <row r="492" spans="1:159" s="21" customFormat="1">
      <c r="A492" s="77" t="s">
        <v>2368</v>
      </c>
      <c r="B492" s="87" t="s">
        <v>2637</v>
      </c>
      <c r="C492" s="88">
        <v>3123</v>
      </c>
      <c r="D492" s="87" t="s">
        <v>1571</v>
      </c>
      <c r="E492" s="107" t="str">
        <f>VLOOKUP($C492,'2024-25 School Level AAFTE'!$C$4:$L$2372,9,FALSE)</f>
        <v>No</v>
      </c>
      <c r="F492" s="95">
        <f>VLOOKUP($C492,'2024-25 School Level AAFTE'!$C$4:$J$2372,8,FALSE)</f>
        <v>1498.26</v>
      </c>
      <c r="G492" s="97">
        <f>IFERROR(IF(E492= "yes",VLOOKUP(C492,Summary!$B:$I,6,0),0),0)</f>
        <v>0</v>
      </c>
      <c r="H492" s="96">
        <f t="shared" si="101"/>
        <v>0</v>
      </c>
      <c r="I492" s="154">
        <f>VLOOKUP($A492,'2025-26 Salary &amp; Benefits'!$A:$I,3,FALSE)</f>
        <v>1.18</v>
      </c>
      <c r="J492" s="154">
        <f>VLOOKUP($A492,'2025-26 Salary &amp; Benefits'!$A:$I,4,FALSE)</f>
        <v>1.18</v>
      </c>
      <c r="K492" s="141">
        <f t="shared" si="102"/>
        <v>0</v>
      </c>
      <c r="L492" s="140">
        <f t="shared" si="103"/>
        <v>0</v>
      </c>
      <c r="M492" s="142">
        <f>'2025-26 Salary &amp; Benefits'!$E$6</f>
        <v>78209</v>
      </c>
      <c r="N492" s="142">
        <f>'2025-26 Salary &amp; Benefits'!$F$6</f>
        <v>80164</v>
      </c>
      <c r="O492" s="9">
        <f t="shared" si="104"/>
        <v>0</v>
      </c>
      <c r="P492" s="9">
        <f t="shared" si="105"/>
        <v>0</v>
      </c>
      <c r="Q492" s="9">
        <f>'2025-26 Salary &amp; Benefits'!G$6</f>
        <v>15997.68</v>
      </c>
      <c r="R492" s="143">
        <f>'2025-26 Salary &amp; Benefits'!H$6</f>
        <v>0.16020000000000001</v>
      </c>
      <c r="S492" s="143">
        <f>'2025-26 Salary &amp; Benefits'!I$6</f>
        <v>0.15390000000000001</v>
      </c>
      <c r="T492" s="9">
        <f t="shared" si="106"/>
        <v>0</v>
      </c>
      <c r="U492" s="9">
        <f t="shared" si="107"/>
        <v>0</v>
      </c>
      <c r="V492" s="9">
        <f t="shared" si="108"/>
        <v>0</v>
      </c>
      <c r="W492" s="9">
        <f t="shared" si="109"/>
        <v>0</v>
      </c>
      <c r="X492" s="22">
        <f t="shared" si="110"/>
        <v>0</v>
      </c>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row>
    <row r="493" spans="1:159" s="21" customFormat="1">
      <c r="A493" s="77" t="s">
        <v>2368</v>
      </c>
      <c r="B493" s="87" t="s">
        <v>2637</v>
      </c>
      <c r="C493" s="88">
        <v>3186</v>
      </c>
      <c r="D493" s="87" t="s">
        <v>1572</v>
      </c>
      <c r="E493" s="107" t="str">
        <f>VLOOKUP($C493,'2024-25 School Level AAFTE'!$C$4:$L$2372,9,FALSE)</f>
        <v>No</v>
      </c>
      <c r="F493" s="95">
        <f>VLOOKUP($C493,'2024-25 School Level AAFTE'!$C$4:$J$2372,8,FALSE)</f>
        <v>477.8</v>
      </c>
      <c r="G493" s="97">
        <f>IFERROR(IF(E493= "yes",VLOOKUP(C493,Summary!$B:$I,6,0),0),0)</f>
        <v>0</v>
      </c>
      <c r="H493" s="96">
        <f t="shared" si="101"/>
        <v>0</v>
      </c>
      <c r="I493" s="154">
        <f>VLOOKUP($A493,'2025-26 Salary &amp; Benefits'!$A:$I,3,FALSE)</f>
        <v>1.18</v>
      </c>
      <c r="J493" s="154">
        <f>VLOOKUP($A493,'2025-26 Salary &amp; Benefits'!$A:$I,4,FALSE)</f>
        <v>1.18</v>
      </c>
      <c r="K493" s="141">
        <f t="shared" si="102"/>
        <v>0</v>
      </c>
      <c r="L493" s="140">
        <f t="shared" si="103"/>
        <v>0</v>
      </c>
      <c r="M493" s="142">
        <f>'2025-26 Salary &amp; Benefits'!$E$6</f>
        <v>78209</v>
      </c>
      <c r="N493" s="142">
        <f>'2025-26 Salary &amp; Benefits'!$F$6</f>
        <v>80164</v>
      </c>
      <c r="O493" s="9">
        <f t="shared" si="104"/>
        <v>0</v>
      </c>
      <c r="P493" s="9">
        <f t="shared" si="105"/>
        <v>0</v>
      </c>
      <c r="Q493" s="9">
        <f>'2025-26 Salary &amp; Benefits'!G$6</f>
        <v>15997.68</v>
      </c>
      <c r="R493" s="143">
        <f>'2025-26 Salary &amp; Benefits'!H$6</f>
        <v>0.16020000000000001</v>
      </c>
      <c r="S493" s="143">
        <f>'2025-26 Salary &amp; Benefits'!I$6</f>
        <v>0.15390000000000001</v>
      </c>
      <c r="T493" s="9">
        <f t="shared" si="106"/>
        <v>0</v>
      </c>
      <c r="U493" s="9">
        <f t="shared" si="107"/>
        <v>0</v>
      </c>
      <c r="V493" s="9">
        <f t="shared" si="108"/>
        <v>0</v>
      </c>
      <c r="W493" s="9">
        <f t="shared" si="109"/>
        <v>0</v>
      </c>
      <c r="X493" s="22">
        <f t="shared" si="110"/>
        <v>0</v>
      </c>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row>
    <row r="494" spans="1:159" s="21" customFormat="1">
      <c r="A494" s="77" t="s">
        <v>2368</v>
      </c>
      <c r="B494" s="87" t="s">
        <v>2637</v>
      </c>
      <c r="C494" s="88">
        <v>3254</v>
      </c>
      <c r="D494" s="87" t="s">
        <v>1573</v>
      </c>
      <c r="E494" s="107" t="str">
        <f>VLOOKUP($C494,'2024-25 School Level AAFTE'!$C$4:$L$2372,9,FALSE)</f>
        <v>Yes</v>
      </c>
      <c r="F494" s="95">
        <f>VLOOKUP($C494,'2024-25 School Level AAFTE'!$C$4:$J$2372,8,FALSE)</f>
        <v>420.09</v>
      </c>
      <c r="G494" s="97">
        <f>IFERROR(IF(E494= "yes",VLOOKUP(C494,Summary!$B:$I,6,0),0),0)</f>
        <v>0</v>
      </c>
      <c r="H494" s="96">
        <f t="shared" si="101"/>
        <v>420.09</v>
      </c>
      <c r="I494" s="154">
        <f>VLOOKUP($A494,'2025-26 Salary &amp; Benefits'!$A:$I,3,FALSE)</f>
        <v>1.18</v>
      </c>
      <c r="J494" s="154">
        <f>VLOOKUP($A494,'2025-26 Salary &amp; Benefits'!$A:$I,4,FALSE)</f>
        <v>1.18</v>
      </c>
      <c r="K494" s="141">
        <f t="shared" si="102"/>
        <v>420.09</v>
      </c>
      <c r="L494" s="140">
        <f t="shared" si="103"/>
        <v>1.232</v>
      </c>
      <c r="M494" s="142">
        <f>'2025-26 Salary &amp; Benefits'!$E$6</f>
        <v>78209</v>
      </c>
      <c r="N494" s="142">
        <f>'2025-26 Salary &amp; Benefits'!$F$6</f>
        <v>80164</v>
      </c>
      <c r="O494" s="9">
        <f t="shared" si="104"/>
        <v>113697.12</v>
      </c>
      <c r="P494" s="9">
        <f t="shared" si="105"/>
        <v>2842.1000000000058</v>
      </c>
      <c r="Q494" s="9">
        <f>'2025-26 Salary &amp; Benefits'!G$6</f>
        <v>15997.68</v>
      </c>
      <c r="R494" s="143">
        <f>'2025-26 Salary &amp; Benefits'!H$6</f>
        <v>0.16020000000000001</v>
      </c>
      <c r="S494" s="143">
        <f>'2025-26 Salary &amp; Benefits'!I$6</f>
        <v>0.15390000000000001</v>
      </c>
      <c r="T494" s="9">
        <f t="shared" si="106"/>
        <v>38360.82</v>
      </c>
      <c r="U494" s="9">
        <f t="shared" si="107"/>
        <v>1942.32</v>
      </c>
      <c r="V494" s="9">
        <f t="shared" si="108"/>
        <v>298.92</v>
      </c>
      <c r="W494" s="9">
        <f t="shared" si="109"/>
        <v>2241.2399999999998</v>
      </c>
      <c r="X494" s="22">
        <f t="shared" si="110"/>
        <v>157141.28</v>
      </c>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row>
    <row r="495" spans="1:159" s="21" customFormat="1">
      <c r="A495" s="77" t="s">
        <v>2368</v>
      </c>
      <c r="B495" s="87" t="s">
        <v>2637</v>
      </c>
      <c r="C495" s="88">
        <v>3302</v>
      </c>
      <c r="D495" s="87" t="s">
        <v>1574</v>
      </c>
      <c r="E495" s="107" t="str">
        <f>VLOOKUP($C495,'2024-25 School Level AAFTE'!$C$4:$L$2372,9,FALSE)</f>
        <v>No</v>
      </c>
      <c r="F495" s="95">
        <f>VLOOKUP($C495,'2024-25 School Level AAFTE'!$C$4:$J$2372,8,FALSE)</f>
        <v>410.69</v>
      </c>
      <c r="G495" s="97">
        <f>IFERROR(IF(E495= "yes",VLOOKUP(C495,Summary!$B:$I,6,0),0),0)</f>
        <v>0</v>
      </c>
      <c r="H495" s="96">
        <f t="shared" si="101"/>
        <v>0</v>
      </c>
      <c r="I495" s="154">
        <f>VLOOKUP($A495,'2025-26 Salary &amp; Benefits'!$A:$I,3,FALSE)</f>
        <v>1.18</v>
      </c>
      <c r="J495" s="154">
        <f>VLOOKUP($A495,'2025-26 Salary &amp; Benefits'!$A:$I,4,FALSE)</f>
        <v>1.18</v>
      </c>
      <c r="K495" s="141">
        <f t="shared" si="102"/>
        <v>0</v>
      </c>
      <c r="L495" s="140">
        <f t="shared" si="103"/>
        <v>0</v>
      </c>
      <c r="M495" s="142">
        <f>'2025-26 Salary &amp; Benefits'!$E$6</f>
        <v>78209</v>
      </c>
      <c r="N495" s="142">
        <f>'2025-26 Salary &amp; Benefits'!$F$6</f>
        <v>80164</v>
      </c>
      <c r="O495" s="9">
        <f t="shared" si="104"/>
        <v>0</v>
      </c>
      <c r="P495" s="9">
        <f t="shared" si="105"/>
        <v>0</v>
      </c>
      <c r="Q495" s="9">
        <f>'2025-26 Salary &amp; Benefits'!G$6</f>
        <v>15997.68</v>
      </c>
      <c r="R495" s="143">
        <f>'2025-26 Salary &amp; Benefits'!H$6</f>
        <v>0.16020000000000001</v>
      </c>
      <c r="S495" s="143">
        <f>'2025-26 Salary &amp; Benefits'!I$6</f>
        <v>0.15390000000000001</v>
      </c>
      <c r="T495" s="9">
        <f t="shared" si="106"/>
        <v>0</v>
      </c>
      <c r="U495" s="9">
        <f t="shared" si="107"/>
        <v>0</v>
      </c>
      <c r="V495" s="9">
        <f t="shared" si="108"/>
        <v>0</v>
      </c>
      <c r="W495" s="9">
        <f t="shared" si="109"/>
        <v>0</v>
      </c>
      <c r="X495" s="22">
        <f t="shared" si="110"/>
        <v>0</v>
      </c>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row>
    <row r="496" spans="1:159" s="21" customFormat="1">
      <c r="A496" s="77" t="s">
        <v>2368</v>
      </c>
      <c r="B496" s="87" t="s">
        <v>2637</v>
      </c>
      <c r="C496" s="88">
        <v>3303</v>
      </c>
      <c r="D496" s="87" t="s">
        <v>1575</v>
      </c>
      <c r="E496" s="107" t="str">
        <f>VLOOKUP($C496,'2024-25 School Level AAFTE'!$C$4:$L$2372,9,FALSE)</f>
        <v>No</v>
      </c>
      <c r="F496" s="95">
        <f>VLOOKUP($C496,'2024-25 School Level AAFTE'!$C$4:$J$2372,8,FALSE)</f>
        <v>1404.14</v>
      </c>
      <c r="G496" s="97">
        <f>IFERROR(IF(E496= "yes",VLOOKUP(C496,Summary!$B:$I,6,0),0),0)</f>
        <v>0</v>
      </c>
      <c r="H496" s="96">
        <f t="shared" si="101"/>
        <v>0</v>
      </c>
      <c r="I496" s="154">
        <f>VLOOKUP($A496,'2025-26 Salary &amp; Benefits'!$A:$I,3,FALSE)</f>
        <v>1.18</v>
      </c>
      <c r="J496" s="154">
        <f>VLOOKUP($A496,'2025-26 Salary &amp; Benefits'!$A:$I,4,FALSE)</f>
        <v>1.18</v>
      </c>
      <c r="K496" s="141">
        <f t="shared" si="102"/>
        <v>0</v>
      </c>
      <c r="L496" s="140">
        <f t="shared" si="103"/>
        <v>0</v>
      </c>
      <c r="M496" s="142">
        <f>'2025-26 Salary &amp; Benefits'!$E$6</f>
        <v>78209</v>
      </c>
      <c r="N496" s="142">
        <f>'2025-26 Salary &amp; Benefits'!$F$6</f>
        <v>80164</v>
      </c>
      <c r="O496" s="9">
        <f t="shared" si="104"/>
        <v>0</v>
      </c>
      <c r="P496" s="9">
        <f t="shared" si="105"/>
        <v>0</v>
      </c>
      <c r="Q496" s="9">
        <f>'2025-26 Salary &amp; Benefits'!G$6</f>
        <v>15997.68</v>
      </c>
      <c r="R496" s="143">
        <f>'2025-26 Salary &amp; Benefits'!H$6</f>
        <v>0.16020000000000001</v>
      </c>
      <c r="S496" s="143">
        <f>'2025-26 Salary &amp; Benefits'!I$6</f>
        <v>0.15390000000000001</v>
      </c>
      <c r="T496" s="9">
        <f t="shared" si="106"/>
        <v>0</v>
      </c>
      <c r="U496" s="9">
        <f t="shared" si="107"/>
        <v>0</v>
      </c>
      <c r="V496" s="9">
        <f t="shared" si="108"/>
        <v>0</v>
      </c>
      <c r="W496" s="9">
        <f t="shared" si="109"/>
        <v>0</v>
      </c>
      <c r="X496" s="22">
        <f t="shared" si="110"/>
        <v>0</v>
      </c>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row>
    <row r="497" spans="1:159" s="21" customFormat="1">
      <c r="A497" s="77" t="s">
        <v>2368</v>
      </c>
      <c r="B497" s="87" t="s">
        <v>2637</v>
      </c>
      <c r="C497" s="88">
        <v>3304</v>
      </c>
      <c r="D497" s="87" t="s">
        <v>1576</v>
      </c>
      <c r="E497" s="107" t="str">
        <f>VLOOKUP($C497,'2024-25 School Level AAFTE'!$C$4:$L$2372,9,FALSE)</f>
        <v>Yes</v>
      </c>
      <c r="F497" s="95">
        <f>VLOOKUP($C497,'2024-25 School Level AAFTE'!$C$4:$J$2372,8,FALSE)</f>
        <v>521.85</v>
      </c>
      <c r="G497" s="97">
        <f>IFERROR(IF(E497= "yes",VLOOKUP(C497,Summary!$B:$I,6,0),0),0)</f>
        <v>0</v>
      </c>
      <c r="H497" s="96">
        <f t="shared" si="101"/>
        <v>521.85</v>
      </c>
      <c r="I497" s="154">
        <f>VLOOKUP($A497,'2025-26 Salary &amp; Benefits'!$A:$I,3,FALSE)</f>
        <v>1.18</v>
      </c>
      <c r="J497" s="154">
        <f>VLOOKUP($A497,'2025-26 Salary &amp; Benefits'!$A:$I,4,FALSE)</f>
        <v>1.18</v>
      </c>
      <c r="K497" s="141">
        <f t="shared" si="102"/>
        <v>521.85</v>
      </c>
      <c r="L497" s="140">
        <f t="shared" si="103"/>
        <v>1.5309999999999999</v>
      </c>
      <c r="M497" s="142">
        <f>'2025-26 Salary &amp; Benefits'!$E$6</f>
        <v>78209</v>
      </c>
      <c r="N497" s="142">
        <f>'2025-26 Salary &amp; Benefits'!$F$6</f>
        <v>80164</v>
      </c>
      <c r="O497" s="9">
        <f t="shared" si="104"/>
        <v>141290.82</v>
      </c>
      <c r="P497" s="9">
        <f t="shared" si="105"/>
        <v>3531.859999999986</v>
      </c>
      <c r="Q497" s="9">
        <f>'2025-26 Salary &amp; Benefits'!G$6</f>
        <v>15997.68</v>
      </c>
      <c r="R497" s="143">
        <f>'2025-26 Salary &amp; Benefits'!H$6</f>
        <v>0.16020000000000001</v>
      </c>
      <c r="S497" s="143">
        <f>'2025-26 Salary &amp; Benefits'!I$6</f>
        <v>0.15390000000000001</v>
      </c>
      <c r="T497" s="9">
        <f t="shared" si="106"/>
        <v>47670.79</v>
      </c>
      <c r="U497" s="9">
        <f t="shared" si="107"/>
        <v>2413.71</v>
      </c>
      <c r="V497" s="9">
        <f t="shared" si="108"/>
        <v>371.47</v>
      </c>
      <c r="W497" s="9">
        <f t="shared" si="109"/>
        <v>2785.1800000000003</v>
      </c>
      <c r="X497" s="22">
        <f t="shared" si="110"/>
        <v>195278.65</v>
      </c>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row>
    <row r="498" spans="1:159" s="21" customFormat="1">
      <c r="A498" s="77" t="s">
        <v>2368</v>
      </c>
      <c r="B498" s="87" t="s">
        <v>2637</v>
      </c>
      <c r="C498" s="88">
        <v>3353</v>
      </c>
      <c r="D498" s="87" t="s">
        <v>1577</v>
      </c>
      <c r="E498" s="107" t="str">
        <f>VLOOKUP($C498,'2024-25 School Level AAFTE'!$C$4:$L$2372,9,FALSE)</f>
        <v>No</v>
      </c>
      <c r="F498" s="95">
        <f>VLOOKUP($C498,'2024-25 School Level AAFTE'!$C$4:$J$2372,8,FALSE)</f>
        <v>743.76</v>
      </c>
      <c r="G498" s="97">
        <f>IFERROR(IF(E498= "yes",VLOOKUP(C498,Summary!$B:$I,6,0),0),0)</f>
        <v>0</v>
      </c>
      <c r="H498" s="96">
        <f t="shared" si="101"/>
        <v>0</v>
      </c>
      <c r="I498" s="154">
        <f>VLOOKUP($A498,'2025-26 Salary &amp; Benefits'!$A:$I,3,FALSE)</f>
        <v>1.18</v>
      </c>
      <c r="J498" s="154">
        <f>VLOOKUP($A498,'2025-26 Salary &amp; Benefits'!$A:$I,4,FALSE)</f>
        <v>1.18</v>
      </c>
      <c r="K498" s="141">
        <f t="shared" si="102"/>
        <v>0</v>
      </c>
      <c r="L498" s="140">
        <f t="shared" si="103"/>
        <v>0</v>
      </c>
      <c r="M498" s="142">
        <f>'2025-26 Salary &amp; Benefits'!$E$6</f>
        <v>78209</v>
      </c>
      <c r="N498" s="142">
        <f>'2025-26 Salary &amp; Benefits'!$F$6</f>
        <v>80164</v>
      </c>
      <c r="O498" s="9">
        <f t="shared" si="104"/>
        <v>0</v>
      </c>
      <c r="P498" s="9">
        <f t="shared" si="105"/>
        <v>0</v>
      </c>
      <c r="Q498" s="9">
        <f>'2025-26 Salary &amp; Benefits'!G$6</f>
        <v>15997.68</v>
      </c>
      <c r="R498" s="143">
        <f>'2025-26 Salary &amp; Benefits'!H$6</f>
        <v>0.16020000000000001</v>
      </c>
      <c r="S498" s="143">
        <f>'2025-26 Salary &amp; Benefits'!I$6</f>
        <v>0.15390000000000001</v>
      </c>
      <c r="T498" s="9">
        <f t="shared" si="106"/>
        <v>0</v>
      </c>
      <c r="U498" s="9">
        <f t="shared" si="107"/>
        <v>0</v>
      </c>
      <c r="V498" s="9">
        <f t="shared" si="108"/>
        <v>0</v>
      </c>
      <c r="W498" s="9">
        <f t="shared" si="109"/>
        <v>0</v>
      </c>
      <c r="X498" s="22">
        <f t="shared" si="110"/>
        <v>0</v>
      </c>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row>
    <row r="499" spans="1:159" s="21" customFormat="1">
      <c r="A499" s="77" t="s">
        <v>2368</v>
      </c>
      <c r="B499" s="87" t="s">
        <v>2637</v>
      </c>
      <c r="C499" s="88">
        <v>3409</v>
      </c>
      <c r="D499" s="87" t="s">
        <v>3304</v>
      </c>
      <c r="E499" s="107" t="str">
        <f>VLOOKUP($C499,'2024-25 School Level AAFTE'!$C$4:$L$2372,9,FALSE)</f>
        <v>Yes</v>
      </c>
      <c r="F499" s="95">
        <f>VLOOKUP($C499,'2024-25 School Level AAFTE'!$C$4:$J$2372,8,FALSE)</f>
        <v>432.67</v>
      </c>
      <c r="G499" s="97">
        <f>IFERROR(IF(E499= "yes",VLOOKUP(C499,Summary!$B:$I,6,0),0),0)</f>
        <v>0</v>
      </c>
      <c r="H499" s="96">
        <f t="shared" si="101"/>
        <v>432.67</v>
      </c>
      <c r="I499" s="154">
        <f>VLOOKUP($A499,'2025-26 Salary &amp; Benefits'!$A:$I,3,FALSE)</f>
        <v>1.18</v>
      </c>
      <c r="J499" s="154">
        <f>VLOOKUP($A499,'2025-26 Salary &amp; Benefits'!$A:$I,4,FALSE)</f>
        <v>1.18</v>
      </c>
      <c r="K499" s="141">
        <f t="shared" si="102"/>
        <v>432.67</v>
      </c>
      <c r="L499" s="140">
        <f t="shared" si="103"/>
        <v>1.2689999999999999</v>
      </c>
      <c r="M499" s="142">
        <f>'2025-26 Salary &amp; Benefits'!$E$6</f>
        <v>78209</v>
      </c>
      <c r="N499" s="142">
        <f>'2025-26 Salary &amp; Benefits'!$F$6</f>
        <v>80164</v>
      </c>
      <c r="O499" s="9">
        <f t="shared" si="104"/>
        <v>117111.72</v>
      </c>
      <c r="P499" s="9">
        <f t="shared" si="105"/>
        <v>2927.4599999999919</v>
      </c>
      <c r="Q499" s="9">
        <f>'2025-26 Salary &amp; Benefits'!G$6</f>
        <v>15997.68</v>
      </c>
      <c r="R499" s="143">
        <f>'2025-26 Salary &amp; Benefits'!H$6</f>
        <v>0.16020000000000001</v>
      </c>
      <c r="S499" s="143">
        <f>'2025-26 Salary &amp; Benefits'!I$6</f>
        <v>0.15390000000000001</v>
      </c>
      <c r="T499" s="9">
        <f t="shared" si="106"/>
        <v>39512.89</v>
      </c>
      <c r="U499" s="9">
        <f t="shared" si="107"/>
        <v>2000.65</v>
      </c>
      <c r="V499" s="9">
        <f t="shared" si="108"/>
        <v>307.89999999999998</v>
      </c>
      <c r="W499" s="9">
        <f t="shared" si="109"/>
        <v>2308.5500000000002</v>
      </c>
      <c r="X499" s="22">
        <f t="shared" si="110"/>
        <v>161860.61999999997</v>
      </c>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row>
    <row r="500" spans="1:159" s="21" customFormat="1">
      <c r="A500" s="77" t="s">
        <v>2368</v>
      </c>
      <c r="B500" s="87" t="s">
        <v>2637</v>
      </c>
      <c r="C500" s="88">
        <v>3410</v>
      </c>
      <c r="D500" s="87" t="s">
        <v>1579</v>
      </c>
      <c r="E500" s="107" t="str">
        <f>VLOOKUP($C500,'2024-25 School Level AAFTE'!$C$4:$L$2372,9,FALSE)</f>
        <v>Yes</v>
      </c>
      <c r="F500" s="95">
        <f>VLOOKUP($C500,'2024-25 School Level AAFTE'!$C$4:$J$2372,8,FALSE)</f>
        <v>637</v>
      </c>
      <c r="G500" s="97">
        <f>IFERROR(IF(E500= "yes",VLOOKUP(C500,Summary!$B:$I,6,0),0),0)</f>
        <v>0</v>
      </c>
      <c r="H500" s="96">
        <f t="shared" si="101"/>
        <v>637</v>
      </c>
      <c r="I500" s="154">
        <f>VLOOKUP($A500,'2025-26 Salary &amp; Benefits'!$A:$I,3,FALSE)</f>
        <v>1.18</v>
      </c>
      <c r="J500" s="154">
        <f>VLOOKUP($A500,'2025-26 Salary &amp; Benefits'!$A:$I,4,FALSE)</f>
        <v>1.18</v>
      </c>
      <c r="K500" s="141">
        <f t="shared" si="102"/>
        <v>637</v>
      </c>
      <c r="L500" s="140">
        <f t="shared" si="103"/>
        <v>1.869</v>
      </c>
      <c r="M500" s="142">
        <f>'2025-26 Salary &amp; Benefits'!$E$6</f>
        <v>78209</v>
      </c>
      <c r="N500" s="142">
        <f>'2025-26 Salary &amp; Benefits'!$F$6</f>
        <v>80164</v>
      </c>
      <c r="O500" s="9">
        <f t="shared" si="104"/>
        <v>172483.69</v>
      </c>
      <c r="P500" s="9">
        <f t="shared" si="105"/>
        <v>4311.6000000000058</v>
      </c>
      <c r="Q500" s="9">
        <f>'2025-26 Salary &amp; Benefits'!G$6</f>
        <v>15997.68</v>
      </c>
      <c r="R500" s="143">
        <f>'2025-26 Salary &amp; Benefits'!H$6</f>
        <v>0.16020000000000001</v>
      </c>
      <c r="S500" s="143">
        <f>'2025-26 Salary &amp; Benefits'!I$6</f>
        <v>0.15390000000000001</v>
      </c>
      <c r="T500" s="9">
        <f t="shared" si="106"/>
        <v>58195.11</v>
      </c>
      <c r="U500" s="9">
        <f t="shared" si="107"/>
        <v>2946.59</v>
      </c>
      <c r="V500" s="9">
        <f t="shared" si="108"/>
        <v>453.48</v>
      </c>
      <c r="W500" s="9">
        <f t="shared" si="109"/>
        <v>3400.07</v>
      </c>
      <c r="X500" s="22">
        <f t="shared" si="110"/>
        <v>238390.47</v>
      </c>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row>
    <row r="501" spans="1:159" s="21" customFormat="1">
      <c r="A501" s="77" t="s">
        <v>2368</v>
      </c>
      <c r="B501" s="87" t="s">
        <v>2637</v>
      </c>
      <c r="C501" s="88">
        <v>3461</v>
      </c>
      <c r="D501" s="87" t="s">
        <v>1580</v>
      </c>
      <c r="E501" s="107" t="str">
        <f>VLOOKUP($C501,'2024-25 School Level AAFTE'!$C$4:$L$2372,9,FALSE)</f>
        <v>No</v>
      </c>
      <c r="F501" s="95">
        <f>VLOOKUP($C501,'2024-25 School Level AAFTE'!$C$4:$J$2372,8,FALSE)</f>
        <v>409.79</v>
      </c>
      <c r="G501" s="97">
        <f>IFERROR(IF(E501= "yes",VLOOKUP(C501,Summary!$B:$I,6,0),0),0)</f>
        <v>0</v>
      </c>
      <c r="H501" s="96">
        <f t="shared" si="101"/>
        <v>0</v>
      </c>
      <c r="I501" s="154">
        <f>VLOOKUP($A501,'2025-26 Salary &amp; Benefits'!$A:$I,3,FALSE)</f>
        <v>1.18</v>
      </c>
      <c r="J501" s="154">
        <f>VLOOKUP($A501,'2025-26 Salary &amp; Benefits'!$A:$I,4,FALSE)</f>
        <v>1.18</v>
      </c>
      <c r="K501" s="141">
        <f t="shared" si="102"/>
        <v>0</v>
      </c>
      <c r="L501" s="140">
        <f t="shared" si="103"/>
        <v>0</v>
      </c>
      <c r="M501" s="142">
        <f>'2025-26 Salary &amp; Benefits'!$E$6</f>
        <v>78209</v>
      </c>
      <c r="N501" s="142">
        <f>'2025-26 Salary &amp; Benefits'!$F$6</f>
        <v>80164</v>
      </c>
      <c r="O501" s="9">
        <f t="shared" si="104"/>
        <v>0</v>
      </c>
      <c r="P501" s="9">
        <f t="shared" si="105"/>
        <v>0</v>
      </c>
      <c r="Q501" s="9">
        <f>'2025-26 Salary &amp; Benefits'!G$6</f>
        <v>15997.68</v>
      </c>
      <c r="R501" s="143">
        <f>'2025-26 Salary &amp; Benefits'!H$6</f>
        <v>0.16020000000000001</v>
      </c>
      <c r="S501" s="143">
        <f>'2025-26 Salary &amp; Benefits'!I$6</f>
        <v>0.15390000000000001</v>
      </c>
      <c r="T501" s="9">
        <f t="shared" si="106"/>
        <v>0</v>
      </c>
      <c r="U501" s="9">
        <f t="shared" si="107"/>
        <v>0</v>
      </c>
      <c r="V501" s="9">
        <f t="shared" si="108"/>
        <v>0</v>
      </c>
      <c r="W501" s="9">
        <f t="shared" si="109"/>
        <v>0</v>
      </c>
      <c r="X501" s="22">
        <f t="shared" si="110"/>
        <v>0</v>
      </c>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row>
    <row r="502" spans="1:159" s="21" customFormat="1">
      <c r="A502" s="77" t="s">
        <v>2368</v>
      </c>
      <c r="B502" s="87" t="s">
        <v>2637</v>
      </c>
      <c r="C502" s="88">
        <v>3463</v>
      </c>
      <c r="D502" s="87" t="s">
        <v>2965</v>
      </c>
      <c r="E502" s="107" t="str">
        <f>VLOOKUP($C502,'2024-25 School Level AAFTE'!$C$4:$L$2372,9,FALSE)</f>
        <v>No</v>
      </c>
      <c r="F502" s="95">
        <f>VLOOKUP($C502,'2024-25 School Level AAFTE'!$C$4:$J$2372,8,FALSE)</f>
        <v>628.78</v>
      </c>
      <c r="G502" s="97">
        <f>IFERROR(IF(E502= "yes",VLOOKUP(C502,Summary!$B:$I,6,0),0),0)</f>
        <v>0</v>
      </c>
      <c r="H502" s="96">
        <f t="shared" si="101"/>
        <v>0</v>
      </c>
      <c r="I502" s="154">
        <f>VLOOKUP($A502,'2025-26 Salary &amp; Benefits'!$A:$I,3,FALSE)</f>
        <v>1.18</v>
      </c>
      <c r="J502" s="154">
        <f>VLOOKUP($A502,'2025-26 Salary &amp; Benefits'!$A:$I,4,FALSE)</f>
        <v>1.18</v>
      </c>
      <c r="K502" s="141">
        <f t="shared" si="102"/>
        <v>0</v>
      </c>
      <c r="L502" s="140">
        <f t="shared" si="103"/>
        <v>0</v>
      </c>
      <c r="M502" s="142">
        <f>'2025-26 Salary &amp; Benefits'!$E$6</f>
        <v>78209</v>
      </c>
      <c r="N502" s="142">
        <f>'2025-26 Salary &amp; Benefits'!$F$6</f>
        <v>80164</v>
      </c>
      <c r="O502" s="9">
        <f t="shared" si="104"/>
        <v>0</v>
      </c>
      <c r="P502" s="9">
        <f t="shared" si="105"/>
        <v>0</v>
      </c>
      <c r="Q502" s="9">
        <f>'2025-26 Salary &amp; Benefits'!G$6</f>
        <v>15997.68</v>
      </c>
      <c r="R502" s="143">
        <f>'2025-26 Salary &amp; Benefits'!H$6</f>
        <v>0.16020000000000001</v>
      </c>
      <c r="S502" s="143">
        <f>'2025-26 Salary &amp; Benefits'!I$6</f>
        <v>0.15390000000000001</v>
      </c>
      <c r="T502" s="9">
        <f t="shared" si="106"/>
        <v>0</v>
      </c>
      <c r="U502" s="9">
        <f t="shared" si="107"/>
        <v>0</v>
      </c>
      <c r="V502" s="9">
        <f t="shared" si="108"/>
        <v>0</v>
      </c>
      <c r="W502" s="9">
        <f t="shared" si="109"/>
        <v>0</v>
      </c>
      <c r="X502" s="22">
        <f t="shared" si="110"/>
        <v>0</v>
      </c>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row>
    <row r="503" spans="1:159" s="21" customFormat="1">
      <c r="A503" s="77" t="s">
        <v>2368</v>
      </c>
      <c r="B503" s="87" t="s">
        <v>2637</v>
      </c>
      <c r="C503" s="88">
        <v>3464</v>
      </c>
      <c r="D503" s="87" t="s">
        <v>1581</v>
      </c>
      <c r="E503" s="107" t="str">
        <f>VLOOKUP($C503,'2024-25 School Level AAFTE'!$C$4:$L$2372,9,FALSE)</f>
        <v>No</v>
      </c>
      <c r="F503" s="95">
        <f>VLOOKUP($C503,'2024-25 School Level AAFTE'!$C$4:$J$2372,8,FALSE)</f>
        <v>1457.3600000000001</v>
      </c>
      <c r="G503" s="97">
        <f>IFERROR(IF(E503= "yes",VLOOKUP(C503,Summary!$B:$I,6,0),0),0)</f>
        <v>0</v>
      </c>
      <c r="H503" s="96">
        <f t="shared" si="101"/>
        <v>0</v>
      </c>
      <c r="I503" s="154">
        <f>VLOOKUP($A503,'2025-26 Salary &amp; Benefits'!$A:$I,3,FALSE)</f>
        <v>1.18</v>
      </c>
      <c r="J503" s="154">
        <f>VLOOKUP($A503,'2025-26 Salary &amp; Benefits'!$A:$I,4,FALSE)</f>
        <v>1.18</v>
      </c>
      <c r="K503" s="141">
        <f t="shared" si="102"/>
        <v>0</v>
      </c>
      <c r="L503" s="140">
        <f t="shared" si="103"/>
        <v>0</v>
      </c>
      <c r="M503" s="142">
        <f>'2025-26 Salary &amp; Benefits'!$E$6</f>
        <v>78209</v>
      </c>
      <c r="N503" s="142">
        <f>'2025-26 Salary &amp; Benefits'!$F$6</f>
        <v>80164</v>
      </c>
      <c r="O503" s="9">
        <f t="shared" si="104"/>
        <v>0</v>
      </c>
      <c r="P503" s="9">
        <f t="shared" si="105"/>
        <v>0</v>
      </c>
      <c r="Q503" s="9">
        <f>'2025-26 Salary &amp; Benefits'!G$6</f>
        <v>15997.68</v>
      </c>
      <c r="R503" s="143">
        <f>'2025-26 Salary &amp; Benefits'!H$6</f>
        <v>0.16020000000000001</v>
      </c>
      <c r="S503" s="143">
        <f>'2025-26 Salary &amp; Benefits'!I$6</f>
        <v>0.15390000000000001</v>
      </c>
      <c r="T503" s="9">
        <f t="shared" si="106"/>
        <v>0</v>
      </c>
      <c r="U503" s="9">
        <f t="shared" si="107"/>
        <v>0</v>
      </c>
      <c r="V503" s="9">
        <f t="shared" si="108"/>
        <v>0</v>
      </c>
      <c r="W503" s="9">
        <f t="shared" si="109"/>
        <v>0</v>
      </c>
      <c r="X503" s="22">
        <f t="shared" si="110"/>
        <v>0</v>
      </c>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row>
    <row r="504" spans="1:159" s="21" customFormat="1">
      <c r="A504" s="77" t="s">
        <v>2368</v>
      </c>
      <c r="B504" s="87" t="s">
        <v>2637</v>
      </c>
      <c r="C504" s="88">
        <v>3503</v>
      </c>
      <c r="D504" s="87" t="s">
        <v>1582</v>
      </c>
      <c r="E504" s="107" t="str">
        <f>VLOOKUP($C504,'2024-25 School Level AAFTE'!$C$4:$L$2372,9,FALSE)</f>
        <v>No</v>
      </c>
      <c r="F504" s="95">
        <f>VLOOKUP($C504,'2024-25 School Level AAFTE'!$C$4:$J$2372,8,FALSE)</f>
        <v>573.38</v>
      </c>
      <c r="G504" s="97">
        <f>IFERROR(IF(E504= "yes",VLOOKUP(C504,Summary!$B:$I,6,0),0),0)</f>
        <v>0</v>
      </c>
      <c r="H504" s="96">
        <f t="shared" si="101"/>
        <v>0</v>
      </c>
      <c r="I504" s="154">
        <f>VLOOKUP($A504,'2025-26 Salary &amp; Benefits'!$A:$I,3,FALSE)</f>
        <v>1.18</v>
      </c>
      <c r="J504" s="154">
        <f>VLOOKUP($A504,'2025-26 Salary &amp; Benefits'!$A:$I,4,FALSE)</f>
        <v>1.18</v>
      </c>
      <c r="K504" s="141">
        <f t="shared" si="102"/>
        <v>0</v>
      </c>
      <c r="L504" s="140">
        <f t="shared" si="103"/>
        <v>0</v>
      </c>
      <c r="M504" s="142">
        <f>'2025-26 Salary &amp; Benefits'!$E$6</f>
        <v>78209</v>
      </c>
      <c r="N504" s="142">
        <f>'2025-26 Salary &amp; Benefits'!$F$6</f>
        <v>80164</v>
      </c>
      <c r="O504" s="9">
        <f t="shared" si="104"/>
        <v>0</v>
      </c>
      <c r="P504" s="9">
        <f t="shared" si="105"/>
        <v>0</v>
      </c>
      <c r="Q504" s="9">
        <f>'2025-26 Salary &amp; Benefits'!G$6</f>
        <v>15997.68</v>
      </c>
      <c r="R504" s="143">
        <f>'2025-26 Salary &amp; Benefits'!H$6</f>
        <v>0.16020000000000001</v>
      </c>
      <c r="S504" s="143">
        <f>'2025-26 Salary &amp; Benefits'!I$6</f>
        <v>0.15390000000000001</v>
      </c>
      <c r="T504" s="9">
        <f t="shared" si="106"/>
        <v>0</v>
      </c>
      <c r="U504" s="9">
        <f t="shared" si="107"/>
        <v>0</v>
      </c>
      <c r="V504" s="9">
        <f t="shared" si="108"/>
        <v>0</v>
      </c>
      <c r="W504" s="9">
        <f t="shared" si="109"/>
        <v>0</v>
      </c>
      <c r="X504" s="22">
        <f t="shared" si="110"/>
        <v>0</v>
      </c>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row>
    <row r="505" spans="1:159" s="21" customFormat="1">
      <c r="A505" s="77" t="s">
        <v>2368</v>
      </c>
      <c r="B505" s="87" t="s">
        <v>2637</v>
      </c>
      <c r="C505" s="88">
        <v>3504</v>
      </c>
      <c r="D505" s="87" t="s">
        <v>1583</v>
      </c>
      <c r="E505" s="107" t="str">
        <f>VLOOKUP($C505,'2024-25 School Level AAFTE'!$C$4:$L$2372,9,FALSE)</f>
        <v>No</v>
      </c>
      <c r="F505" s="95">
        <f>VLOOKUP($C505,'2024-25 School Level AAFTE'!$C$4:$J$2372,8,FALSE)</f>
        <v>427.75</v>
      </c>
      <c r="G505" s="97">
        <f>IFERROR(IF(E505= "yes",VLOOKUP(C505,Summary!$B:$I,6,0),0),0)</f>
        <v>0</v>
      </c>
      <c r="H505" s="96">
        <f t="shared" si="101"/>
        <v>0</v>
      </c>
      <c r="I505" s="154">
        <f>VLOOKUP($A505,'2025-26 Salary &amp; Benefits'!$A:$I,3,FALSE)</f>
        <v>1.18</v>
      </c>
      <c r="J505" s="154">
        <f>VLOOKUP($A505,'2025-26 Salary &amp; Benefits'!$A:$I,4,FALSE)</f>
        <v>1.18</v>
      </c>
      <c r="K505" s="141">
        <f t="shared" si="102"/>
        <v>0</v>
      </c>
      <c r="L505" s="140">
        <f t="shared" si="103"/>
        <v>0</v>
      </c>
      <c r="M505" s="142">
        <f>'2025-26 Salary &amp; Benefits'!$E$6</f>
        <v>78209</v>
      </c>
      <c r="N505" s="142">
        <f>'2025-26 Salary &amp; Benefits'!$F$6</f>
        <v>80164</v>
      </c>
      <c r="O505" s="9">
        <f t="shared" si="104"/>
        <v>0</v>
      </c>
      <c r="P505" s="9">
        <f t="shared" si="105"/>
        <v>0</v>
      </c>
      <c r="Q505" s="9">
        <f>'2025-26 Salary &amp; Benefits'!G$6</f>
        <v>15997.68</v>
      </c>
      <c r="R505" s="143">
        <f>'2025-26 Salary &amp; Benefits'!H$6</f>
        <v>0.16020000000000001</v>
      </c>
      <c r="S505" s="143">
        <f>'2025-26 Salary &amp; Benefits'!I$6</f>
        <v>0.15390000000000001</v>
      </c>
      <c r="T505" s="9">
        <f t="shared" si="106"/>
        <v>0</v>
      </c>
      <c r="U505" s="9">
        <f t="shared" si="107"/>
        <v>0</v>
      </c>
      <c r="V505" s="9">
        <f t="shared" si="108"/>
        <v>0</v>
      </c>
      <c r="W505" s="9">
        <f t="shared" si="109"/>
        <v>0</v>
      </c>
      <c r="X505" s="22">
        <f t="shared" si="110"/>
        <v>0</v>
      </c>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row>
    <row r="506" spans="1:159" s="21" customFormat="1">
      <c r="A506" s="77" t="s">
        <v>2368</v>
      </c>
      <c r="B506" s="87" t="s">
        <v>2637</v>
      </c>
      <c r="C506" s="88">
        <v>3534</v>
      </c>
      <c r="D506" s="87" t="s">
        <v>1584</v>
      </c>
      <c r="E506" s="107" t="str">
        <f>VLOOKUP($C506,'2024-25 School Level AAFTE'!$C$4:$L$2372,9,FALSE)</f>
        <v>Yes</v>
      </c>
      <c r="F506" s="95">
        <f>VLOOKUP($C506,'2024-25 School Level AAFTE'!$C$4:$J$2372,8,FALSE)</f>
        <v>360.58</v>
      </c>
      <c r="G506" s="97">
        <f>IFERROR(IF(E506= "yes",VLOOKUP(C506,Summary!$B:$I,6,0),0),0)</f>
        <v>0</v>
      </c>
      <c r="H506" s="96">
        <f t="shared" si="101"/>
        <v>360.58</v>
      </c>
      <c r="I506" s="154">
        <f>VLOOKUP($A506,'2025-26 Salary &amp; Benefits'!$A:$I,3,FALSE)</f>
        <v>1.18</v>
      </c>
      <c r="J506" s="154">
        <f>VLOOKUP($A506,'2025-26 Salary &amp; Benefits'!$A:$I,4,FALSE)</f>
        <v>1.18</v>
      </c>
      <c r="K506" s="141">
        <f t="shared" si="102"/>
        <v>360.58</v>
      </c>
      <c r="L506" s="140">
        <f t="shared" si="103"/>
        <v>1.0580000000000001</v>
      </c>
      <c r="M506" s="142">
        <f>'2025-26 Salary &amp; Benefits'!$E$6</f>
        <v>78209</v>
      </c>
      <c r="N506" s="142">
        <f>'2025-26 Salary &amp; Benefits'!$F$6</f>
        <v>80164</v>
      </c>
      <c r="O506" s="9">
        <f t="shared" si="104"/>
        <v>97639.24</v>
      </c>
      <c r="P506" s="9">
        <f t="shared" si="105"/>
        <v>2440.6999999999971</v>
      </c>
      <c r="Q506" s="9">
        <f>'2025-26 Salary &amp; Benefits'!G$6</f>
        <v>15997.68</v>
      </c>
      <c r="R506" s="143">
        <f>'2025-26 Salary &amp; Benefits'!H$6</f>
        <v>0.16020000000000001</v>
      </c>
      <c r="S506" s="143">
        <f>'2025-26 Salary &amp; Benefits'!I$6</f>
        <v>0.15390000000000001</v>
      </c>
      <c r="T506" s="9">
        <f t="shared" si="106"/>
        <v>32942.980000000003</v>
      </c>
      <c r="U506" s="9">
        <f t="shared" si="107"/>
        <v>1668</v>
      </c>
      <c r="V506" s="9">
        <f t="shared" si="108"/>
        <v>256.70999999999998</v>
      </c>
      <c r="W506" s="9">
        <f t="shared" si="109"/>
        <v>1924.71</v>
      </c>
      <c r="X506" s="22">
        <f t="shared" si="110"/>
        <v>134947.62999999998</v>
      </c>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row>
    <row r="507" spans="1:159" s="21" customFormat="1">
      <c r="A507" s="77" t="s">
        <v>2368</v>
      </c>
      <c r="B507" s="87" t="s">
        <v>2637</v>
      </c>
      <c r="C507" s="88">
        <v>3536</v>
      </c>
      <c r="D507" s="87" t="s">
        <v>1585</v>
      </c>
      <c r="E507" s="107" t="str">
        <f>VLOOKUP($C507,'2024-25 School Level AAFTE'!$C$4:$L$2372,9,FALSE)</f>
        <v>No</v>
      </c>
      <c r="F507" s="95">
        <f>VLOOKUP($C507,'2024-25 School Level AAFTE'!$C$4:$J$2372,8,FALSE)</f>
        <v>392.31</v>
      </c>
      <c r="G507" s="97">
        <f>IFERROR(IF(E507= "yes",VLOOKUP(C507,Summary!$B:$I,6,0),0),0)</f>
        <v>0</v>
      </c>
      <c r="H507" s="96">
        <f t="shared" si="101"/>
        <v>0</v>
      </c>
      <c r="I507" s="154">
        <f>VLOOKUP($A507,'2025-26 Salary &amp; Benefits'!$A:$I,3,FALSE)</f>
        <v>1.18</v>
      </c>
      <c r="J507" s="154">
        <f>VLOOKUP($A507,'2025-26 Salary &amp; Benefits'!$A:$I,4,FALSE)</f>
        <v>1.18</v>
      </c>
      <c r="K507" s="141">
        <f t="shared" si="102"/>
        <v>0</v>
      </c>
      <c r="L507" s="140">
        <f t="shared" si="103"/>
        <v>0</v>
      </c>
      <c r="M507" s="142">
        <f>'2025-26 Salary &amp; Benefits'!$E$6</f>
        <v>78209</v>
      </c>
      <c r="N507" s="142">
        <f>'2025-26 Salary &amp; Benefits'!$F$6</f>
        <v>80164</v>
      </c>
      <c r="O507" s="9">
        <f t="shared" si="104"/>
        <v>0</v>
      </c>
      <c r="P507" s="9">
        <f t="shared" si="105"/>
        <v>0</v>
      </c>
      <c r="Q507" s="9">
        <f>'2025-26 Salary &amp; Benefits'!G$6</f>
        <v>15997.68</v>
      </c>
      <c r="R507" s="143">
        <f>'2025-26 Salary &amp; Benefits'!H$6</f>
        <v>0.16020000000000001</v>
      </c>
      <c r="S507" s="143">
        <f>'2025-26 Salary &amp; Benefits'!I$6</f>
        <v>0.15390000000000001</v>
      </c>
      <c r="T507" s="9">
        <f t="shared" si="106"/>
        <v>0</v>
      </c>
      <c r="U507" s="9">
        <f t="shared" si="107"/>
        <v>0</v>
      </c>
      <c r="V507" s="9">
        <f t="shared" si="108"/>
        <v>0</v>
      </c>
      <c r="W507" s="9">
        <f t="shared" si="109"/>
        <v>0</v>
      </c>
      <c r="X507" s="22">
        <f t="shared" si="110"/>
        <v>0</v>
      </c>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row>
    <row r="508" spans="1:159" s="21" customFormat="1">
      <c r="A508" s="77" t="s">
        <v>2368</v>
      </c>
      <c r="B508" s="87" t="s">
        <v>2637</v>
      </c>
      <c r="C508" s="88">
        <v>3560</v>
      </c>
      <c r="D508" s="87" t="s">
        <v>1586</v>
      </c>
      <c r="E508" s="107" t="str">
        <f>VLOOKUP($C508,'2024-25 School Level AAFTE'!$C$4:$L$2372,9,FALSE)</f>
        <v>Yes</v>
      </c>
      <c r="F508" s="95">
        <f>VLOOKUP($C508,'2024-25 School Level AAFTE'!$C$4:$J$2372,8,FALSE)</f>
        <v>680.53</v>
      </c>
      <c r="G508" s="97">
        <f>IFERROR(IF(E508= "yes",VLOOKUP(C508,Summary!$B:$I,6,0),0),0)</f>
        <v>0</v>
      </c>
      <c r="H508" s="96">
        <f t="shared" si="101"/>
        <v>680.53</v>
      </c>
      <c r="I508" s="154">
        <f>VLOOKUP($A508,'2025-26 Salary &amp; Benefits'!$A:$I,3,FALSE)</f>
        <v>1.18</v>
      </c>
      <c r="J508" s="154">
        <f>VLOOKUP($A508,'2025-26 Salary &amp; Benefits'!$A:$I,4,FALSE)</f>
        <v>1.18</v>
      </c>
      <c r="K508" s="141">
        <f t="shared" si="102"/>
        <v>680.53</v>
      </c>
      <c r="L508" s="140">
        <f t="shared" si="103"/>
        <v>1.996</v>
      </c>
      <c r="M508" s="142">
        <f>'2025-26 Salary &amp; Benefits'!$E$6</f>
        <v>78209</v>
      </c>
      <c r="N508" s="142">
        <f>'2025-26 Salary &amp; Benefits'!$F$6</f>
        <v>80164</v>
      </c>
      <c r="O508" s="9">
        <f t="shared" si="104"/>
        <v>184204.09</v>
      </c>
      <c r="P508" s="9">
        <f t="shared" si="105"/>
        <v>4604.5800000000163</v>
      </c>
      <c r="Q508" s="9">
        <f>'2025-26 Salary &amp; Benefits'!G$6</f>
        <v>15997.68</v>
      </c>
      <c r="R508" s="143">
        <f>'2025-26 Salary &amp; Benefits'!H$6</f>
        <v>0.16020000000000001</v>
      </c>
      <c r="S508" s="143">
        <f>'2025-26 Salary &amp; Benefits'!I$6</f>
        <v>0.15390000000000001</v>
      </c>
      <c r="T508" s="9">
        <f t="shared" si="106"/>
        <v>62149.51</v>
      </c>
      <c r="U508" s="9">
        <f t="shared" si="107"/>
        <v>3146.81</v>
      </c>
      <c r="V508" s="9">
        <f t="shared" si="108"/>
        <v>484.29</v>
      </c>
      <c r="W508" s="9">
        <f t="shared" si="109"/>
        <v>3631.1</v>
      </c>
      <c r="X508" s="22">
        <f t="shared" si="110"/>
        <v>254589.28000000003</v>
      </c>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row>
    <row r="509" spans="1:159" s="21" customFormat="1">
      <c r="A509" s="77" t="s">
        <v>2368</v>
      </c>
      <c r="B509" s="87" t="s">
        <v>2637</v>
      </c>
      <c r="C509" s="88">
        <v>3605</v>
      </c>
      <c r="D509" s="87" t="s">
        <v>1587</v>
      </c>
      <c r="E509" s="107" t="str">
        <f>VLOOKUP($C509,'2024-25 School Level AAFTE'!$C$4:$L$2372,9,FALSE)</f>
        <v>No</v>
      </c>
      <c r="F509" s="95">
        <f>VLOOKUP($C509,'2024-25 School Level AAFTE'!$C$4:$J$2372,8,FALSE)</f>
        <v>499.91</v>
      </c>
      <c r="G509" s="97">
        <f>IFERROR(IF(E509= "yes",VLOOKUP(C509,Summary!$B:$I,6,0),0),0)</f>
        <v>0</v>
      </c>
      <c r="H509" s="96">
        <f t="shared" si="101"/>
        <v>0</v>
      </c>
      <c r="I509" s="154">
        <f>VLOOKUP($A509,'2025-26 Salary &amp; Benefits'!$A:$I,3,FALSE)</f>
        <v>1.18</v>
      </c>
      <c r="J509" s="154">
        <f>VLOOKUP($A509,'2025-26 Salary &amp; Benefits'!$A:$I,4,FALSE)</f>
        <v>1.18</v>
      </c>
      <c r="K509" s="141">
        <f t="shared" si="102"/>
        <v>0</v>
      </c>
      <c r="L509" s="140">
        <f t="shared" si="103"/>
        <v>0</v>
      </c>
      <c r="M509" s="142">
        <f>'2025-26 Salary &amp; Benefits'!$E$6</f>
        <v>78209</v>
      </c>
      <c r="N509" s="142">
        <f>'2025-26 Salary &amp; Benefits'!$F$6</f>
        <v>80164</v>
      </c>
      <c r="O509" s="9">
        <f t="shared" si="104"/>
        <v>0</v>
      </c>
      <c r="P509" s="9">
        <f t="shared" si="105"/>
        <v>0</v>
      </c>
      <c r="Q509" s="9">
        <f>'2025-26 Salary &amp; Benefits'!G$6</f>
        <v>15997.68</v>
      </c>
      <c r="R509" s="143">
        <f>'2025-26 Salary &amp; Benefits'!H$6</f>
        <v>0.16020000000000001</v>
      </c>
      <c r="S509" s="143">
        <f>'2025-26 Salary &amp; Benefits'!I$6</f>
        <v>0.15390000000000001</v>
      </c>
      <c r="T509" s="9">
        <f t="shared" si="106"/>
        <v>0</v>
      </c>
      <c r="U509" s="9">
        <f t="shared" si="107"/>
        <v>0</v>
      </c>
      <c r="V509" s="9">
        <f t="shared" si="108"/>
        <v>0</v>
      </c>
      <c r="W509" s="9">
        <f t="shared" si="109"/>
        <v>0</v>
      </c>
      <c r="X509" s="22">
        <f t="shared" si="110"/>
        <v>0</v>
      </c>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row>
    <row r="510" spans="1:159" s="21" customFormat="1">
      <c r="A510" s="77" t="s">
        <v>2368</v>
      </c>
      <c r="B510" s="87" t="s">
        <v>2637</v>
      </c>
      <c r="C510" s="88">
        <v>3606</v>
      </c>
      <c r="D510" s="87" t="s">
        <v>1588</v>
      </c>
      <c r="E510" s="107" t="str">
        <f>VLOOKUP($C510,'2024-25 School Level AAFTE'!$C$4:$L$2372,9,FALSE)</f>
        <v>No</v>
      </c>
      <c r="F510" s="95">
        <f>VLOOKUP($C510,'2024-25 School Level AAFTE'!$C$4:$J$2372,8,FALSE)</f>
        <v>293.67</v>
      </c>
      <c r="G510" s="97">
        <f>IFERROR(IF(E510= "yes",VLOOKUP(C510,Summary!$B:$I,6,0),0),0)</f>
        <v>0</v>
      </c>
      <c r="H510" s="96">
        <f t="shared" si="101"/>
        <v>0</v>
      </c>
      <c r="I510" s="154">
        <f>VLOOKUP($A510,'2025-26 Salary &amp; Benefits'!$A:$I,3,FALSE)</f>
        <v>1.18</v>
      </c>
      <c r="J510" s="154">
        <f>VLOOKUP($A510,'2025-26 Salary &amp; Benefits'!$A:$I,4,FALSE)</f>
        <v>1.18</v>
      </c>
      <c r="K510" s="141">
        <f t="shared" si="102"/>
        <v>0</v>
      </c>
      <c r="L510" s="140">
        <f t="shared" si="103"/>
        <v>0</v>
      </c>
      <c r="M510" s="142">
        <f>'2025-26 Salary &amp; Benefits'!$E$6</f>
        <v>78209</v>
      </c>
      <c r="N510" s="142">
        <f>'2025-26 Salary &amp; Benefits'!$F$6</f>
        <v>80164</v>
      </c>
      <c r="O510" s="9">
        <f t="shared" si="104"/>
        <v>0</v>
      </c>
      <c r="P510" s="9">
        <f t="shared" si="105"/>
        <v>0</v>
      </c>
      <c r="Q510" s="9">
        <f>'2025-26 Salary &amp; Benefits'!G$6</f>
        <v>15997.68</v>
      </c>
      <c r="R510" s="143">
        <f>'2025-26 Salary &amp; Benefits'!H$6</f>
        <v>0.16020000000000001</v>
      </c>
      <c r="S510" s="143">
        <f>'2025-26 Salary &amp; Benefits'!I$6</f>
        <v>0.15390000000000001</v>
      </c>
      <c r="T510" s="9">
        <f t="shared" si="106"/>
        <v>0</v>
      </c>
      <c r="U510" s="9">
        <f t="shared" si="107"/>
        <v>0</v>
      </c>
      <c r="V510" s="9">
        <f t="shared" si="108"/>
        <v>0</v>
      </c>
      <c r="W510" s="9">
        <f t="shared" si="109"/>
        <v>0</v>
      </c>
      <c r="X510" s="22">
        <f t="shared" si="110"/>
        <v>0</v>
      </c>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row>
    <row r="511" spans="1:159" s="21" customFormat="1">
      <c r="A511" s="77" t="s">
        <v>2368</v>
      </c>
      <c r="B511" s="87" t="s">
        <v>2637</v>
      </c>
      <c r="C511" s="88">
        <v>3607</v>
      </c>
      <c r="D511" s="87" t="s">
        <v>1589</v>
      </c>
      <c r="E511" s="107" t="str">
        <f>VLOOKUP($C511,'2024-25 School Level AAFTE'!$C$4:$L$2372,9,FALSE)</f>
        <v>No</v>
      </c>
      <c r="F511" s="95">
        <f>VLOOKUP($C511,'2024-25 School Level AAFTE'!$C$4:$J$2372,8,FALSE)</f>
        <v>419.19</v>
      </c>
      <c r="G511" s="97">
        <f>IFERROR(IF(E511= "yes",VLOOKUP(C511,Summary!$B:$I,6,0),0),0)</f>
        <v>0</v>
      </c>
      <c r="H511" s="96">
        <f t="shared" si="101"/>
        <v>0</v>
      </c>
      <c r="I511" s="154">
        <f>VLOOKUP($A511,'2025-26 Salary &amp; Benefits'!$A:$I,3,FALSE)</f>
        <v>1.18</v>
      </c>
      <c r="J511" s="154">
        <f>VLOOKUP($A511,'2025-26 Salary &amp; Benefits'!$A:$I,4,FALSE)</f>
        <v>1.18</v>
      </c>
      <c r="K511" s="141">
        <f t="shared" si="102"/>
        <v>0</v>
      </c>
      <c r="L511" s="140">
        <f t="shared" si="103"/>
        <v>0</v>
      </c>
      <c r="M511" s="142">
        <f>'2025-26 Salary &amp; Benefits'!$E$6</f>
        <v>78209</v>
      </c>
      <c r="N511" s="142">
        <f>'2025-26 Salary &amp; Benefits'!$F$6</f>
        <v>80164</v>
      </c>
      <c r="O511" s="9">
        <f t="shared" si="104"/>
        <v>0</v>
      </c>
      <c r="P511" s="9">
        <f t="shared" si="105"/>
        <v>0</v>
      </c>
      <c r="Q511" s="9">
        <f>'2025-26 Salary &amp; Benefits'!G$6</f>
        <v>15997.68</v>
      </c>
      <c r="R511" s="143">
        <f>'2025-26 Salary &amp; Benefits'!H$6</f>
        <v>0.16020000000000001</v>
      </c>
      <c r="S511" s="143">
        <f>'2025-26 Salary &amp; Benefits'!I$6</f>
        <v>0.15390000000000001</v>
      </c>
      <c r="T511" s="9">
        <f t="shared" si="106"/>
        <v>0</v>
      </c>
      <c r="U511" s="9">
        <f t="shared" si="107"/>
        <v>0</v>
      </c>
      <c r="V511" s="9">
        <f t="shared" si="108"/>
        <v>0</v>
      </c>
      <c r="W511" s="9">
        <f t="shared" si="109"/>
        <v>0</v>
      </c>
      <c r="X511" s="22">
        <f t="shared" si="110"/>
        <v>0</v>
      </c>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row>
    <row r="512" spans="1:159" s="21" customFormat="1">
      <c r="A512" s="77" t="s">
        <v>2368</v>
      </c>
      <c r="B512" s="87" t="s">
        <v>2637</v>
      </c>
      <c r="C512" s="88">
        <v>3608</v>
      </c>
      <c r="D512" s="87" t="s">
        <v>1590</v>
      </c>
      <c r="E512" s="107" t="str">
        <f>VLOOKUP($C512,'2024-25 School Level AAFTE'!$C$4:$L$2372,9,FALSE)</f>
        <v>No</v>
      </c>
      <c r="F512" s="95">
        <f>VLOOKUP($C512,'2024-25 School Level AAFTE'!$C$4:$J$2372,8,FALSE)</f>
        <v>528.67999999999995</v>
      </c>
      <c r="G512" s="97">
        <f>IFERROR(IF(E512= "yes",VLOOKUP(C512,Summary!$B:$I,6,0),0),0)</f>
        <v>0</v>
      </c>
      <c r="H512" s="96">
        <f t="shared" si="101"/>
        <v>0</v>
      </c>
      <c r="I512" s="154">
        <f>VLOOKUP($A512,'2025-26 Salary &amp; Benefits'!$A:$I,3,FALSE)</f>
        <v>1.18</v>
      </c>
      <c r="J512" s="154">
        <f>VLOOKUP($A512,'2025-26 Salary &amp; Benefits'!$A:$I,4,FALSE)</f>
        <v>1.18</v>
      </c>
      <c r="K512" s="141">
        <f t="shared" si="102"/>
        <v>0</v>
      </c>
      <c r="L512" s="140">
        <f t="shared" si="103"/>
        <v>0</v>
      </c>
      <c r="M512" s="142">
        <f>'2025-26 Salary &amp; Benefits'!$E$6</f>
        <v>78209</v>
      </c>
      <c r="N512" s="142">
        <f>'2025-26 Salary &amp; Benefits'!$F$6</f>
        <v>80164</v>
      </c>
      <c r="O512" s="9">
        <f t="shared" si="104"/>
        <v>0</v>
      </c>
      <c r="P512" s="9">
        <f t="shared" si="105"/>
        <v>0</v>
      </c>
      <c r="Q512" s="9">
        <f>'2025-26 Salary &amp; Benefits'!G$6</f>
        <v>15997.68</v>
      </c>
      <c r="R512" s="143">
        <f>'2025-26 Salary &amp; Benefits'!H$6</f>
        <v>0.16020000000000001</v>
      </c>
      <c r="S512" s="143">
        <f>'2025-26 Salary &amp; Benefits'!I$6</f>
        <v>0.15390000000000001</v>
      </c>
      <c r="T512" s="9">
        <f t="shared" si="106"/>
        <v>0</v>
      </c>
      <c r="U512" s="9">
        <f t="shared" si="107"/>
        <v>0</v>
      </c>
      <c r="V512" s="9">
        <f t="shared" si="108"/>
        <v>0</v>
      </c>
      <c r="W512" s="9">
        <f t="shared" si="109"/>
        <v>0</v>
      </c>
      <c r="X512" s="22">
        <f t="shared" si="110"/>
        <v>0</v>
      </c>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row>
    <row r="513" spans="1:159" s="21" customFormat="1">
      <c r="A513" s="77" t="s">
        <v>2368</v>
      </c>
      <c r="B513" s="87" t="s">
        <v>2637</v>
      </c>
      <c r="C513" s="88">
        <v>3650</v>
      </c>
      <c r="D513" s="87" t="s">
        <v>1591</v>
      </c>
      <c r="E513" s="107" t="str">
        <f>VLOOKUP($C513,'2024-25 School Level AAFTE'!$C$4:$L$2372,9,FALSE)</f>
        <v>No</v>
      </c>
      <c r="F513" s="95">
        <f>VLOOKUP($C513,'2024-25 School Level AAFTE'!$C$4:$J$2372,8,FALSE)</f>
        <v>643.82000000000005</v>
      </c>
      <c r="G513" s="97">
        <f>IFERROR(IF(E513= "yes",VLOOKUP(C513,Summary!$B:$I,6,0),0),0)</f>
        <v>0</v>
      </c>
      <c r="H513" s="96">
        <f t="shared" si="101"/>
        <v>0</v>
      </c>
      <c r="I513" s="154">
        <f>VLOOKUP($A513,'2025-26 Salary &amp; Benefits'!$A:$I,3,FALSE)</f>
        <v>1.18</v>
      </c>
      <c r="J513" s="154">
        <f>VLOOKUP($A513,'2025-26 Salary &amp; Benefits'!$A:$I,4,FALSE)</f>
        <v>1.18</v>
      </c>
      <c r="K513" s="141">
        <f t="shared" si="102"/>
        <v>0</v>
      </c>
      <c r="L513" s="140">
        <f t="shared" si="103"/>
        <v>0</v>
      </c>
      <c r="M513" s="142">
        <f>'2025-26 Salary &amp; Benefits'!$E$6</f>
        <v>78209</v>
      </c>
      <c r="N513" s="142">
        <f>'2025-26 Salary &amp; Benefits'!$F$6</f>
        <v>80164</v>
      </c>
      <c r="O513" s="9">
        <f t="shared" si="104"/>
        <v>0</v>
      </c>
      <c r="P513" s="9">
        <f t="shared" si="105"/>
        <v>0</v>
      </c>
      <c r="Q513" s="9">
        <f>'2025-26 Salary &amp; Benefits'!G$6</f>
        <v>15997.68</v>
      </c>
      <c r="R513" s="143">
        <f>'2025-26 Salary &amp; Benefits'!H$6</f>
        <v>0.16020000000000001</v>
      </c>
      <c r="S513" s="143">
        <f>'2025-26 Salary &amp; Benefits'!I$6</f>
        <v>0.15390000000000001</v>
      </c>
      <c r="T513" s="9">
        <f t="shared" si="106"/>
        <v>0</v>
      </c>
      <c r="U513" s="9">
        <f t="shared" si="107"/>
        <v>0</v>
      </c>
      <c r="V513" s="9">
        <f t="shared" si="108"/>
        <v>0</v>
      </c>
      <c r="W513" s="9">
        <f t="shared" si="109"/>
        <v>0</v>
      </c>
      <c r="X513" s="22">
        <f t="shared" si="110"/>
        <v>0</v>
      </c>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row>
    <row r="514" spans="1:159" s="21" customFormat="1">
      <c r="A514" s="77" t="s">
        <v>2368</v>
      </c>
      <c r="B514" s="87" t="s">
        <v>2637</v>
      </c>
      <c r="C514" s="88">
        <v>3689</v>
      </c>
      <c r="D514" s="87" t="s">
        <v>705</v>
      </c>
      <c r="E514" s="107" t="str">
        <f>VLOOKUP($C514,'2024-25 School Level AAFTE'!$C$4:$L$2372,9,FALSE)</f>
        <v>No</v>
      </c>
      <c r="F514" s="95">
        <f>VLOOKUP($C514,'2024-25 School Level AAFTE'!$C$4:$J$2372,8,FALSE)</f>
        <v>559.77</v>
      </c>
      <c r="G514" s="97">
        <f>IFERROR(IF(E514= "yes",VLOOKUP(C514,Summary!$B:$I,6,0),0),0)</f>
        <v>0</v>
      </c>
      <c r="H514" s="96">
        <f t="shared" si="101"/>
        <v>0</v>
      </c>
      <c r="I514" s="154">
        <f>VLOOKUP($A514,'2025-26 Salary &amp; Benefits'!$A:$I,3,FALSE)</f>
        <v>1.18</v>
      </c>
      <c r="J514" s="154">
        <f>VLOOKUP($A514,'2025-26 Salary &amp; Benefits'!$A:$I,4,FALSE)</f>
        <v>1.18</v>
      </c>
      <c r="K514" s="141">
        <f t="shared" si="102"/>
        <v>0</v>
      </c>
      <c r="L514" s="140">
        <f t="shared" si="103"/>
        <v>0</v>
      </c>
      <c r="M514" s="142">
        <f>'2025-26 Salary &amp; Benefits'!$E$6</f>
        <v>78209</v>
      </c>
      <c r="N514" s="142">
        <f>'2025-26 Salary &amp; Benefits'!$F$6</f>
        <v>80164</v>
      </c>
      <c r="O514" s="9">
        <f t="shared" si="104"/>
        <v>0</v>
      </c>
      <c r="P514" s="9">
        <f t="shared" si="105"/>
        <v>0</v>
      </c>
      <c r="Q514" s="9">
        <f>'2025-26 Salary &amp; Benefits'!G$6</f>
        <v>15997.68</v>
      </c>
      <c r="R514" s="143">
        <f>'2025-26 Salary &amp; Benefits'!H$6</f>
        <v>0.16020000000000001</v>
      </c>
      <c r="S514" s="143">
        <f>'2025-26 Salary &amp; Benefits'!I$6</f>
        <v>0.15390000000000001</v>
      </c>
      <c r="T514" s="9">
        <f t="shared" si="106"/>
        <v>0</v>
      </c>
      <c r="U514" s="9">
        <f t="shared" si="107"/>
        <v>0</v>
      </c>
      <c r="V514" s="9">
        <f t="shared" si="108"/>
        <v>0</v>
      </c>
      <c r="W514" s="9">
        <f t="shared" si="109"/>
        <v>0</v>
      </c>
      <c r="X514" s="22">
        <f t="shared" si="110"/>
        <v>0</v>
      </c>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row>
    <row r="515" spans="1:159" s="21" customFormat="1">
      <c r="A515" s="77" t="s">
        <v>2368</v>
      </c>
      <c r="B515" s="87" t="s">
        <v>2637</v>
      </c>
      <c r="C515" s="88">
        <v>3691</v>
      </c>
      <c r="D515" s="87" t="s">
        <v>1592</v>
      </c>
      <c r="E515" s="107" t="str">
        <f>VLOOKUP($C515,'2024-25 School Level AAFTE'!$C$4:$L$2372,9,FALSE)</f>
        <v>Yes</v>
      </c>
      <c r="F515" s="95">
        <f>VLOOKUP($C515,'2024-25 School Level AAFTE'!$C$4:$J$2372,8,FALSE)</f>
        <v>479.2</v>
      </c>
      <c r="G515" s="97">
        <f>IFERROR(IF(E515= "yes",VLOOKUP(C515,Summary!$B:$I,6,0),0),0)</f>
        <v>0</v>
      </c>
      <c r="H515" s="96">
        <f t="shared" si="101"/>
        <v>479.2</v>
      </c>
      <c r="I515" s="154">
        <f>VLOOKUP($A515,'2025-26 Salary &amp; Benefits'!$A:$I,3,FALSE)</f>
        <v>1.18</v>
      </c>
      <c r="J515" s="154">
        <f>VLOOKUP($A515,'2025-26 Salary &amp; Benefits'!$A:$I,4,FALSE)</f>
        <v>1.18</v>
      </c>
      <c r="K515" s="141">
        <f t="shared" si="102"/>
        <v>479.2</v>
      </c>
      <c r="L515" s="140">
        <f t="shared" si="103"/>
        <v>1.4059999999999999</v>
      </c>
      <c r="M515" s="142">
        <f>'2025-26 Salary &amp; Benefits'!$E$6</f>
        <v>78209</v>
      </c>
      <c r="N515" s="142">
        <f>'2025-26 Salary &amp; Benefits'!$F$6</f>
        <v>80164</v>
      </c>
      <c r="O515" s="9">
        <f t="shared" si="104"/>
        <v>129754.99</v>
      </c>
      <c r="P515" s="9">
        <f t="shared" si="105"/>
        <v>3243.4999999999854</v>
      </c>
      <c r="Q515" s="9">
        <f>'2025-26 Salary &amp; Benefits'!G$6</f>
        <v>15997.68</v>
      </c>
      <c r="R515" s="143">
        <f>'2025-26 Salary &amp; Benefits'!H$6</f>
        <v>0.16020000000000001</v>
      </c>
      <c r="S515" s="143">
        <f>'2025-26 Salary &amp; Benefits'!I$6</f>
        <v>0.15390000000000001</v>
      </c>
      <c r="T515" s="9">
        <f t="shared" si="106"/>
        <v>43778.66</v>
      </c>
      <c r="U515" s="9">
        <f t="shared" si="107"/>
        <v>2216.64</v>
      </c>
      <c r="V515" s="9">
        <f t="shared" si="108"/>
        <v>341.14</v>
      </c>
      <c r="W515" s="9">
        <f t="shared" si="109"/>
        <v>2557.7799999999997</v>
      </c>
      <c r="X515" s="22">
        <f t="shared" si="110"/>
        <v>179334.93000000002</v>
      </c>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row>
    <row r="516" spans="1:159" s="21" customFormat="1">
      <c r="A516" s="77" t="s">
        <v>2368</v>
      </c>
      <c r="B516" s="87" t="s">
        <v>2637</v>
      </c>
      <c r="C516" s="88">
        <v>3754</v>
      </c>
      <c r="D516" s="87" t="s">
        <v>1593</v>
      </c>
      <c r="E516" s="107" t="str">
        <f>VLOOKUP($C516,'2024-25 School Level AAFTE'!$C$4:$L$2372,9,FALSE)</f>
        <v>Yes</v>
      </c>
      <c r="F516" s="95">
        <f>VLOOKUP($C516,'2024-25 School Level AAFTE'!$C$4:$J$2372,8,FALSE)</f>
        <v>473.78</v>
      </c>
      <c r="G516" s="97">
        <f>IFERROR(IF(E516= "yes",VLOOKUP(C516,Summary!$B:$I,6,0),0),0)</f>
        <v>0</v>
      </c>
      <c r="H516" s="96">
        <f t="shared" si="101"/>
        <v>473.78</v>
      </c>
      <c r="I516" s="154">
        <f>VLOOKUP($A516,'2025-26 Salary &amp; Benefits'!$A:$I,3,FALSE)</f>
        <v>1.18</v>
      </c>
      <c r="J516" s="154">
        <f>VLOOKUP($A516,'2025-26 Salary &amp; Benefits'!$A:$I,4,FALSE)</f>
        <v>1.18</v>
      </c>
      <c r="K516" s="141">
        <f t="shared" si="102"/>
        <v>473.78</v>
      </c>
      <c r="L516" s="140">
        <f t="shared" si="103"/>
        <v>1.39</v>
      </c>
      <c r="M516" s="142">
        <f>'2025-26 Salary &amp; Benefits'!$E$6</f>
        <v>78209</v>
      </c>
      <c r="N516" s="142">
        <f>'2025-26 Salary &amp; Benefits'!$F$6</f>
        <v>80164</v>
      </c>
      <c r="O516" s="9">
        <f t="shared" si="104"/>
        <v>128278.39999999999</v>
      </c>
      <c r="P516" s="9">
        <f t="shared" si="105"/>
        <v>3206.5899999999965</v>
      </c>
      <c r="Q516" s="9">
        <f>'2025-26 Salary &amp; Benefits'!G$6</f>
        <v>15997.68</v>
      </c>
      <c r="R516" s="143">
        <f>'2025-26 Salary &amp; Benefits'!H$6</f>
        <v>0.16020000000000001</v>
      </c>
      <c r="S516" s="143">
        <f>'2025-26 Salary &amp; Benefits'!I$6</f>
        <v>0.15390000000000001</v>
      </c>
      <c r="T516" s="9">
        <f t="shared" si="106"/>
        <v>43280.47</v>
      </c>
      <c r="U516" s="9">
        <f t="shared" si="107"/>
        <v>2191.42</v>
      </c>
      <c r="V516" s="9">
        <f t="shared" si="108"/>
        <v>337.26</v>
      </c>
      <c r="W516" s="9">
        <f t="shared" si="109"/>
        <v>2528.6800000000003</v>
      </c>
      <c r="X516" s="22">
        <f t="shared" si="110"/>
        <v>177294.13999999998</v>
      </c>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row>
    <row r="517" spans="1:159" s="21" customFormat="1">
      <c r="A517" s="77" t="s">
        <v>2368</v>
      </c>
      <c r="B517" s="87" t="s">
        <v>2637</v>
      </c>
      <c r="C517" s="88">
        <v>3755</v>
      </c>
      <c r="D517" s="87" t="s">
        <v>1594</v>
      </c>
      <c r="E517" s="107" t="str">
        <f>VLOOKUP($C517,'2024-25 School Level AAFTE'!$C$4:$L$2372,9,FALSE)</f>
        <v>No</v>
      </c>
      <c r="F517" s="95">
        <f>VLOOKUP($C517,'2024-25 School Level AAFTE'!$C$4:$J$2372,8,FALSE)</f>
        <v>1286.0899999999999</v>
      </c>
      <c r="G517" s="97">
        <f>IFERROR(IF(E517= "yes",VLOOKUP(C517,Summary!$B:$I,6,0),0),0)</f>
        <v>0</v>
      </c>
      <c r="H517" s="96">
        <f t="shared" si="101"/>
        <v>0</v>
      </c>
      <c r="I517" s="154">
        <f>VLOOKUP($A517,'2025-26 Salary &amp; Benefits'!$A:$I,3,FALSE)</f>
        <v>1.18</v>
      </c>
      <c r="J517" s="154">
        <f>VLOOKUP($A517,'2025-26 Salary &amp; Benefits'!$A:$I,4,FALSE)</f>
        <v>1.18</v>
      </c>
      <c r="K517" s="141">
        <f t="shared" si="102"/>
        <v>0</v>
      </c>
      <c r="L517" s="140">
        <f t="shared" si="103"/>
        <v>0</v>
      </c>
      <c r="M517" s="142">
        <f>'2025-26 Salary &amp; Benefits'!$E$6</f>
        <v>78209</v>
      </c>
      <c r="N517" s="142">
        <f>'2025-26 Salary &amp; Benefits'!$F$6</f>
        <v>80164</v>
      </c>
      <c r="O517" s="9">
        <f t="shared" si="104"/>
        <v>0</v>
      </c>
      <c r="P517" s="9">
        <f t="shared" si="105"/>
        <v>0</v>
      </c>
      <c r="Q517" s="9">
        <f>'2025-26 Salary &amp; Benefits'!G$6</f>
        <v>15997.68</v>
      </c>
      <c r="R517" s="143">
        <f>'2025-26 Salary &amp; Benefits'!H$6</f>
        <v>0.16020000000000001</v>
      </c>
      <c r="S517" s="143">
        <f>'2025-26 Salary &amp; Benefits'!I$6</f>
        <v>0.15390000000000001</v>
      </c>
      <c r="T517" s="9">
        <f t="shared" si="106"/>
        <v>0</v>
      </c>
      <c r="U517" s="9">
        <f t="shared" si="107"/>
        <v>0</v>
      </c>
      <c r="V517" s="9">
        <f t="shared" si="108"/>
        <v>0</v>
      </c>
      <c r="W517" s="9">
        <f t="shared" si="109"/>
        <v>0</v>
      </c>
      <c r="X517" s="22">
        <f t="shared" si="110"/>
        <v>0</v>
      </c>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row>
    <row r="518" spans="1:159" s="21" customFormat="1">
      <c r="A518" s="77" t="s">
        <v>2368</v>
      </c>
      <c r="B518" s="87" t="s">
        <v>2637</v>
      </c>
      <c r="C518" s="88">
        <v>3854</v>
      </c>
      <c r="D518" s="87" t="s">
        <v>1595</v>
      </c>
      <c r="E518" s="107" t="str">
        <f>VLOOKUP($C518,'2024-25 School Level AAFTE'!$C$4:$L$2372,9,FALSE)</f>
        <v>Yes</v>
      </c>
      <c r="F518" s="95">
        <f>VLOOKUP($C518,'2024-25 School Level AAFTE'!$C$4:$J$2372,8,FALSE)</f>
        <v>179.20000000000002</v>
      </c>
      <c r="G518" s="97">
        <f>IFERROR(IF(E518= "yes",VLOOKUP(C518,Summary!$B:$I,6,0),0),0)</f>
        <v>0</v>
      </c>
      <c r="H518" s="96">
        <f t="shared" si="101"/>
        <v>179.20000000000002</v>
      </c>
      <c r="I518" s="154">
        <f>VLOOKUP($A518,'2025-26 Salary &amp; Benefits'!$A:$I,3,FALSE)</f>
        <v>1.18</v>
      </c>
      <c r="J518" s="154">
        <f>VLOOKUP($A518,'2025-26 Salary &amp; Benefits'!$A:$I,4,FALSE)</f>
        <v>1.18</v>
      </c>
      <c r="K518" s="141">
        <f t="shared" si="102"/>
        <v>179.20000000000002</v>
      </c>
      <c r="L518" s="140">
        <f t="shared" si="103"/>
        <v>0.52600000000000002</v>
      </c>
      <c r="M518" s="142">
        <f>'2025-26 Salary &amp; Benefits'!$E$6</f>
        <v>78209</v>
      </c>
      <c r="N518" s="142">
        <f>'2025-26 Salary &amp; Benefits'!$F$6</f>
        <v>80164</v>
      </c>
      <c r="O518" s="9">
        <f t="shared" si="104"/>
        <v>48542.76</v>
      </c>
      <c r="P518" s="9">
        <f t="shared" si="105"/>
        <v>1213.4300000000003</v>
      </c>
      <c r="Q518" s="9">
        <f>'2025-26 Salary &amp; Benefits'!G$6</f>
        <v>15997.68</v>
      </c>
      <c r="R518" s="143">
        <f>'2025-26 Salary &amp; Benefits'!H$6</f>
        <v>0.16020000000000001</v>
      </c>
      <c r="S518" s="143">
        <f>'2025-26 Salary &amp; Benefits'!I$6</f>
        <v>0.15390000000000001</v>
      </c>
      <c r="T518" s="9">
        <f t="shared" si="106"/>
        <v>16378.08</v>
      </c>
      <c r="U518" s="9">
        <f t="shared" si="107"/>
        <v>829.27</v>
      </c>
      <c r="V518" s="9">
        <f t="shared" si="108"/>
        <v>127.62</v>
      </c>
      <c r="W518" s="9">
        <f t="shared" si="109"/>
        <v>956.89</v>
      </c>
      <c r="X518" s="22">
        <f t="shared" si="110"/>
        <v>67091.16</v>
      </c>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row>
    <row r="519" spans="1:159" s="21" customFormat="1">
      <c r="A519" s="77" t="s">
        <v>2368</v>
      </c>
      <c r="B519" s="87" t="s">
        <v>2637</v>
      </c>
      <c r="C519" s="88">
        <v>5358</v>
      </c>
      <c r="D519" s="87" t="s">
        <v>1596</v>
      </c>
      <c r="E519" s="107" t="str">
        <f>VLOOKUP($C519,'2024-25 School Level AAFTE'!$C$4:$L$2372,9,FALSE)</f>
        <v>No</v>
      </c>
      <c r="F519" s="95">
        <f>VLOOKUP($C519,'2024-25 School Level AAFTE'!$C$4:$J$2372,8,FALSE)</f>
        <v>324.79000000000002</v>
      </c>
      <c r="G519" s="97">
        <f>IFERROR(IF(E519= "yes",VLOOKUP(C519,Summary!$B:$I,6,0),0),0)</f>
        <v>0</v>
      </c>
      <c r="H519" s="96">
        <f t="shared" si="101"/>
        <v>0</v>
      </c>
      <c r="I519" s="154">
        <f>VLOOKUP($A519,'2025-26 Salary &amp; Benefits'!$A:$I,3,FALSE)</f>
        <v>1.18</v>
      </c>
      <c r="J519" s="154">
        <f>VLOOKUP($A519,'2025-26 Salary &amp; Benefits'!$A:$I,4,FALSE)</f>
        <v>1.18</v>
      </c>
      <c r="K519" s="141">
        <f t="shared" si="102"/>
        <v>0</v>
      </c>
      <c r="L519" s="140">
        <f t="shared" si="103"/>
        <v>0</v>
      </c>
      <c r="M519" s="142">
        <f>'2025-26 Salary &amp; Benefits'!$E$6</f>
        <v>78209</v>
      </c>
      <c r="N519" s="142">
        <f>'2025-26 Salary &amp; Benefits'!$F$6</f>
        <v>80164</v>
      </c>
      <c r="O519" s="9">
        <f t="shared" si="104"/>
        <v>0</v>
      </c>
      <c r="P519" s="9">
        <f t="shared" si="105"/>
        <v>0</v>
      </c>
      <c r="Q519" s="9">
        <f>'2025-26 Salary &amp; Benefits'!G$6</f>
        <v>15997.68</v>
      </c>
      <c r="R519" s="143">
        <f>'2025-26 Salary &amp; Benefits'!H$6</f>
        <v>0.16020000000000001</v>
      </c>
      <c r="S519" s="143">
        <f>'2025-26 Salary &amp; Benefits'!I$6</f>
        <v>0.15390000000000001</v>
      </c>
      <c r="T519" s="9">
        <f t="shared" si="106"/>
        <v>0</v>
      </c>
      <c r="U519" s="9">
        <f t="shared" si="107"/>
        <v>0</v>
      </c>
      <c r="V519" s="9">
        <f t="shared" si="108"/>
        <v>0</v>
      </c>
      <c r="W519" s="9">
        <f t="shared" si="109"/>
        <v>0</v>
      </c>
      <c r="X519" s="22">
        <f t="shared" si="110"/>
        <v>0</v>
      </c>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row>
    <row r="520" spans="1:159" s="21" customFormat="1">
      <c r="A520" s="77" t="s">
        <v>2276</v>
      </c>
      <c r="B520" s="87" t="s">
        <v>2638</v>
      </c>
      <c r="C520" s="88">
        <v>2453</v>
      </c>
      <c r="D520" s="87" t="s">
        <v>1065</v>
      </c>
      <c r="E520" s="107" t="str">
        <f>VLOOKUP($C520,'2024-25 School Level AAFTE'!$C$4:$L$2372,9,FALSE)</f>
        <v>Yes</v>
      </c>
      <c r="F520" s="95">
        <f>VLOOKUP($C520,'2024-25 School Level AAFTE'!$C$4:$J$2372,8,FALSE)</f>
        <v>770.15</v>
      </c>
      <c r="G520" s="97">
        <f>IFERROR(IF(E520= "yes",VLOOKUP(C520,Summary!$B:$I,6,0),0),0)</f>
        <v>0</v>
      </c>
      <c r="H520" s="96">
        <f t="shared" si="101"/>
        <v>770.15</v>
      </c>
      <c r="I520" s="154">
        <f>VLOOKUP($A520,'2025-26 Salary &amp; Benefits'!$A:$I,3,FALSE)</f>
        <v>1</v>
      </c>
      <c r="J520" s="154">
        <f>VLOOKUP($A520,'2025-26 Salary &amp; Benefits'!$A:$I,4,FALSE)</f>
        <v>1</v>
      </c>
      <c r="K520" s="141">
        <f t="shared" si="102"/>
        <v>770.15</v>
      </c>
      <c r="L520" s="140">
        <f t="shared" si="103"/>
        <v>2.2589999999999999</v>
      </c>
      <c r="M520" s="142">
        <f>'2025-26 Salary &amp; Benefits'!$E$6</f>
        <v>78209</v>
      </c>
      <c r="N520" s="142">
        <f>'2025-26 Salary &amp; Benefits'!$F$6</f>
        <v>80164</v>
      </c>
      <c r="O520" s="9">
        <f t="shared" si="104"/>
        <v>176674.13</v>
      </c>
      <c r="P520" s="9">
        <f t="shared" si="105"/>
        <v>4416.3500000000058</v>
      </c>
      <c r="Q520" s="9">
        <f>'2025-26 Salary &amp; Benefits'!G$6</f>
        <v>15997.68</v>
      </c>
      <c r="R520" s="143">
        <f>'2025-26 Salary &amp; Benefits'!H$6</f>
        <v>0.16020000000000001</v>
      </c>
      <c r="S520" s="143">
        <f>'2025-26 Salary &amp; Benefits'!I$6</f>
        <v>0.15390000000000001</v>
      </c>
      <c r="T520" s="9">
        <f t="shared" si="106"/>
        <v>65121.63</v>
      </c>
      <c r="U520" s="9">
        <f t="shared" si="107"/>
        <v>3018.17</v>
      </c>
      <c r="V520" s="9">
        <f t="shared" si="108"/>
        <v>464.5</v>
      </c>
      <c r="W520" s="9">
        <f t="shared" si="109"/>
        <v>3482.67</v>
      </c>
      <c r="X520" s="22">
        <f t="shared" si="110"/>
        <v>249694.78000000003</v>
      </c>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row>
    <row r="521" spans="1:159" s="21" customFormat="1">
      <c r="A521" s="77" t="s">
        <v>2276</v>
      </c>
      <c r="B521" s="87" t="s">
        <v>2638</v>
      </c>
      <c r="C521" s="88">
        <v>2741</v>
      </c>
      <c r="D521" s="87" t="s">
        <v>467</v>
      </c>
      <c r="E521" s="107" t="str">
        <f>VLOOKUP($C521,'2024-25 School Level AAFTE'!$C$4:$L$2372,9,FALSE)</f>
        <v>No</v>
      </c>
      <c r="F521" s="95">
        <f>VLOOKUP($C521,'2024-25 School Level AAFTE'!$C$4:$J$2372,8,FALSE)</f>
        <v>331.46999999999997</v>
      </c>
      <c r="G521" s="97">
        <f>IFERROR(IF(E521= "yes",VLOOKUP(C521,Summary!$B:$I,6,0),0),0)</f>
        <v>0</v>
      </c>
      <c r="H521" s="96">
        <f t="shared" si="101"/>
        <v>0</v>
      </c>
      <c r="I521" s="154">
        <f>VLOOKUP($A521,'2025-26 Salary &amp; Benefits'!$A:$I,3,FALSE)</f>
        <v>1</v>
      </c>
      <c r="J521" s="154">
        <f>VLOOKUP($A521,'2025-26 Salary &amp; Benefits'!$A:$I,4,FALSE)</f>
        <v>1</v>
      </c>
      <c r="K521" s="141">
        <f t="shared" si="102"/>
        <v>0</v>
      </c>
      <c r="L521" s="140">
        <f t="shared" si="103"/>
        <v>0</v>
      </c>
      <c r="M521" s="142">
        <f>'2025-26 Salary &amp; Benefits'!$E$6</f>
        <v>78209</v>
      </c>
      <c r="N521" s="142">
        <f>'2025-26 Salary &amp; Benefits'!$F$6</f>
        <v>80164</v>
      </c>
      <c r="O521" s="9">
        <f t="shared" si="104"/>
        <v>0</v>
      </c>
      <c r="P521" s="9">
        <f t="shared" si="105"/>
        <v>0</v>
      </c>
      <c r="Q521" s="9">
        <f>'2025-26 Salary &amp; Benefits'!G$6</f>
        <v>15997.68</v>
      </c>
      <c r="R521" s="143">
        <f>'2025-26 Salary &amp; Benefits'!H$6</f>
        <v>0.16020000000000001</v>
      </c>
      <c r="S521" s="143">
        <f>'2025-26 Salary &amp; Benefits'!I$6</f>
        <v>0.15390000000000001</v>
      </c>
      <c r="T521" s="9">
        <f t="shared" si="106"/>
        <v>0</v>
      </c>
      <c r="U521" s="9">
        <f t="shared" si="107"/>
        <v>0</v>
      </c>
      <c r="V521" s="9">
        <f t="shared" si="108"/>
        <v>0</v>
      </c>
      <c r="W521" s="9">
        <f t="shared" si="109"/>
        <v>0</v>
      </c>
      <c r="X521" s="22">
        <f t="shared" si="110"/>
        <v>0</v>
      </c>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row>
    <row r="522" spans="1:159" s="21" customFormat="1">
      <c r="A522" s="77" t="s">
        <v>2276</v>
      </c>
      <c r="B522" s="87" t="s">
        <v>2638</v>
      </c>
      <c r="C522" s="88">
        <v>2996</v>
      </c>
      <c r="D522" s="87" t="s">
        <v>1066</v>
      </c>
      <c r="E522" s="107" t="str">
        <f>VLOOKUP($C522,'2024-25 School Level AAFTE'!$C$4:$L$2372,9,FALSE)</f>
        <v>No</v>
      </c>
      <c r="F522" s="95">
        <f>VLOOKUP($C522,'2024-25 School Level AAFTE'!$C$4:$J$2372,8,FALSE)</f>
        <v>930.93000000000006</v>
      </c>
      <c r="G522" s="97">
        <f>IFERROR(IF(E522= "yes",VLOOKUP(C522,Summary!$B:$I,6,0),0),0)</f>
        <v>0</v>
      </c>
      <c r="H522" s="96">
        <f t="shared" si="101"/>
        <v>0</v>
      </c>
      <c r="I522" s="154">
        <f>VLOOKUP($A522,'2025-26 Salary &amp; Benefits'!$A:$I,3,FALSE)</f>
        <v>1</v>
      </c>
      <c r="J522" s="154">
        <f>VLOOKUP($A522,'2025-26 Salary &amp; Benefits'!$A:$I,4,FALSE)</f>
        <v>1</v>
      </c>
      <c r="K522" s="141">
        <f t="shared" si="102"/>
        <v>0</v>
      </c>
      <c r="L522" s="140">
        <f t="shared" si="103"/>
        <v>0</v>
      </c>
      <c r="M522" s="142">
        <f>'2025-26 Salary &amp; Benefits'!$E$6</f>
        <v>78209</v>
      </c>
      <c r="N522" s="142">
        <f>'2025-26 Salary &amp; Benefits'!$F$6</f>
        <v>80164</v>
      </c>
      <c r="O522" s="9">
        <f t="shared" si="104"/>
        <v>0</v>
      </c>
      <c r="P522" s="9">
        <f t="shared" si="105"/>
        <v>0</v>
      </c>
      <c r="Q522" s="9">
        <f>'2025-26 Salary &amp; Benefits'!G$6</f>
        <v>15997.68</v>
      </c>
      <c r="R522" s="143">
        <f>'2025-26 Salary &amp; Benefits'!H$6</f>
        <v>0.16020000000000001</v>
      </c>
      <c r="S522" s="143">
        <f>'2025-26 Salary &amp; Benefits'!I$6</f>
        <v>0.15390000000000001</v>
      </c>
      <c r="T522" s="9">
        <f t="shared" si="106"/>
        <v>0</v>
      </c>
      <c r="U522" s="9">
        <f t="shared" si="107"/>
        <v>0</v>
      </c>
      <c r="V522" s="9">
        <f t="shared" si="108"/>
        <v>0</v>
      </c>
      <c r="W522" s="9">
        <f t="shared" si="109"/>
        <v>0</v>
      </c>
      <c r="X522" s="22">
        <f t="shared" si="110"/>
        <v>0</v>
      </c>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row>
    <row r="523" spans="1:159" s="21" customFormat="1">
      <c r="A523" s="77" t="s">
        <v>2276</v>
      </c>
      <c r="B523" s="87" t="s">
        <v>2638</v>
      </c>
      <c r="C523" s="88">
        <v>3596</v>
      </c>
      <c r="D523" s="87" t="s">
        <v>1067</v>
      </c>
      <c r="E523" s="107" t="str">
        <f>VLOOKUP($C523,'2024-25 School Level AAFTE'!$C$4:$L$2372,9,FALSE)</f>
        <v>Yes</v>
      </c>
      <c r="F523" s="95">
        <f>VLOOKUP($C523,'2024-25 School Level AAFTE'!$C$4:$J$2372,8,FALSE)</f>
        <v>330.61</v>
      </c>
      <c r="G523" s="97">
        <f>IFERROR(IF(E523= "yes",VLOOKUP(C523,Summary!$B:$I,6,0),0),0)</f>
        <v>0</v>
      </c>
      <c r="H523" s="96">
        <f t="shared" si="101"/>
        <v>330.61</v>
      </c>
      <c r="I523" s="154">
        <f>VLOOKUP($A523,'2025-26 Salary &amp; Benefits'!$A:$I,3,FALSE)</f>
        <v>1</v>
      </c>
      <c r="J523" s="154">
        <f>VLOOKUP($A523,'2025-26 Salary &amp; Benefits'!$A:$I,4,FALSE)</f>
        <v>1</v>
      </c>
      <c r="K523" s="141">
        <f t="shared" si="102"/>
        <v>330.61</v>
      </c>
      <c r="L523" s="140">
        <f t="shared" si="103"/>
        <v>0.97</v>
      </c>
      <c r="M523" s="142">
        <f>'2025-26 Salary &amp; Benefits'!$E$6</f>
        <v>78209</v>
      </c>
      <c r="N523" s="142">
        <f>'2025-26 Salary &amp; Benefits'!$F$6</f>
        <v>80164</v>
      </c>
      <c r="O523" s="9">
        <f t="shared" si="104"/>
        <v>75862.73</v>
      </c>
      <c r="P523" s="9">
        <f t="shared" si="105"/>
        <v>1896.3500000000058</v>
      </c>
      <c r="Q523" s="9">
        <f>'2025-26 Salary &amp; Benefits'!G$6</f>
        <v>15997.68</v>
      </c>
      <c r="R523" s="143">
        <f>'2025-26 Salary &amp; Benefits'!H$6</f>
        <v>0.16020000000000001</v>
      </c>
      <c r="S523" s="143">
        <f>'2025-26 Salary &amp; Benefits'!I$6</f>
        <v>0.15390000000000001</v>
      </c>
      <c r="T523" s="9">
        <f t="shared" si="106"/>
        <v>27962.81</v>
      </c>
      <c r="U523" s="9">
        <f t="shared" si="107"/>
        <v>1295.98</v>
      </c>
      <c r="V523" s="9">
        <f t="shared" si="108"/>
        <v>199.45</v>
      </c>
      <c r="W523" s="9">
        <f t="shared" si="109"/>
        <v>1495.43</v>
      </c>
      <c r="X523" s="22">
        <f t="shared" si="110"/>
        <v>107217.31999999999</v>
      </c>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row>
    <row r="524" spans="1:159" s="21" customFormat="1">
      <c r="A524" s="77" t="s">
        <v>2276</v>
      </c>
      <c r="B524" s="87" t="s">
        <v>2638</v>
      </c>
      <c r="C524" s="88">
        <v>4411</v>
      </c>
      <c r="D524" s="87" t="s">
        <v>1068</v>
      </c>
      <c r="E524" s="107" t="str">
        <f>VLOOKUP($C524,'2024-25 School Level AAFTE'!$C$4:$L$2372,9,FALSE)</f>
        <v>No</v>
      </c>
      <c r="F524" s="95">
        <f>VLOOKUP($C524,'2024-25 School Level AAFTE'!$C$4:$J$2372,8,FALSE)</f>
        <v>409.89</v>
      </c>
      <c r="G524" s="97">
        <f>IFERROR(IF(E524= "yes",VLOOKUP(C524,Summary!$B:$I,6,0),0),0)</f>
        <v>0</v>
      </c>
      <c r="H524" s="96">
        <f t="shared" si="101"/>
        <v>0</v>
      </c>
      <c r="I524" s="154">
        <f>VLOOKUP($A524,'2025-26 Salary &amp; Benefits'!$A:$I,3,FALSE)</f>
        <v>1</v>
      </c>
      <c r="J524" s="154">
        <f>VLOOKUP($A524,'2025-26 Salary &amp; Benefits'!$A:$I,4,FALSE)</f>
        <v>1</v>
      </c>
      <c r="K524" s="141">
        <f t="shared" si="102"/>
        <v>0</v>
      </c>
      <c r="L524" s="140">
        <f t="shared" si="103"/>
        <v>0</v>
      </c>
      <c r="M524" s="142">
        <f>'2025-26 Salary &amp; Benefits'!$E$6</f>
        <v>78209</v>
      </c>
      <c r="N524" s="142">
        <f>'2025-26 Salary &amp; Benefits'!$F$6</f>
        <v>80164</v>
      </c>
      <c r="O524" s="9">
        <f t="shared" si="104"/>
        <v>0</v>
      </c>
      <c r="P524" s="9">
        <f t="shared" si="105"/>
        <v>0</v>
      </c>
      <c r="Q524" s="9">
        <f>'2025-26 Salary &amp; Benefits'!G$6</f>
        <v>15997.68</v>
      </c>
      <c r="R524" s="143">
        <f>'2025-26 Salary &amp; Benefits'!H$6</f>
        <v>0.16020000000000001</v>
      </c>
      <c r="S524" s="143">
        <f>'2025-26 Salary &amp; Benefits'!I$6</f>
        <v>0.15390000000000001</v>
      </c>
      <c r="T524" s="9">
        <f t="shared" si="106"/>
        <v>0</v>
      </c>
      <c r="U524" s="9">
        <f t="shared" si="107"/>
        <v>0</v>
      </c>
      <c r="V524" s="9">
        <f t="shared" si="108"/>
        <v>0</v>
      </c>
      <c r="W524" s="9">
        <f t="shared" si="109"/>
        <v>0</v>
      </c>
      <c r="X524" s="22">
        <f t="shared" si="110"/>
        <v>0</v>
      </c>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row>
    <row r="525" spans="1:159" s="21" customFormat="1">
      <c r="A525" s="77" t="s">
        <v>2276</v>
      </c>
      <c r="B525" s="87" t="s">
        <v>2638</v>
      </c>
      <c r="C525" s="89">
        <v>5097</v>
      </c>
      <c r="D525" s="101" t="s">
        <v>3305</v>
      </c>
      <c r="E525" s="107" t="str">
        <f>VLOOKUP($C525,'2024-25 School Level AAFTE'!$C$4:$L$2372,9,FALSE)</f>
        <v>Yes</v>
      </c>
      <c r="F525" s="95">
        <f>VLOOKUP($C525,'2024-25 School Level AAFTE'!$C$4:$J$2372,8,FALSE)</f>
        <v>158.76999999999998</v>
      </c>
      <c r="G525" s="97">
        <f>IFERROR(IF(E525= "yes",VLOOKUP(C525,Summary!$B:$I,6,0),0),0)</f>
        <v>0</v>
      </c>
      <c r="H525" s="96">
        <f t="shared" si="101"/>
        <v>158.76999999999998</v>
      </c>
      <c r="I525" s="154">
        <f>VLOOKUP($A525,'2025-26 Salary &amp; Benefits'!$A:$I,3,FALSE)</f>
        <v>1</v>
      </c>
      <c r="J525" s="154">
        <f>VLOOKUP($A525,'2025-26 Salary &amp; Benefits'!$A:$I,4,FALSE)</f>
        <v>1</v>
      </c>
      <c r="K525" s="141">
        <f t="shared" si="102"/>
        <v>158.76999999999998</v>
      </c>
      <c r="L525" s="140">
        <f t="shared" si="103"/>
        <v>0.46600000000000003</v>
      </c>
      <c r="M525" s="142">
        <f>'2025-26 Salary &amp; Benefits'!$E$6</f>
        <v>78209</v>
      </c>
      <c r="N525" s="142">
        <f>'2025-26 Salary &amp; Benefits'!$F$6</f>
        <v>80164</v>
      </c>
      <c r="O525" s="9">
        <f t="shared" si="104"/>
        <v>36445.39</v>
      </c>
      <c r="P525" s="9">
        <f t="shared" si="105"/>
        <v>911.02999999999884</v>
      </c>
      <c r="Q525" s="9">
        <f>'2025-26 Salary &amp; Benefits'!G$6</f>
        <v>15997.68</v>
      </c>
      <c r="R525" s="143">
        <f>'2025-26 Salary &amp; Benefits'!H$6</f>
        <v>0.16020000000000001</v>
      </c>
      <c r="S525" s="143">
        <f>'2025-26 Salary &amp; Benefits'!I$6</f>
        <v>0.15390000000000001</v>
      </c>
      <c r="T525" s="9">
        <f t="shared" si="106"/>
        <v>13433.68</v>
      </c>
      <c r="U525" s="9">
        <f t="shared" si="107"/>
        <v>622.61</v>
      </c>
      <c r="V525" s="9">
        <f t="shared" si="108"/>
        <v>95.82</v>
      </c>
      <c r="W525" s="9">
        <f t="shared" si="109"/>
        <v>718.43000000000006</v>
      </c>
      <c r="X525" s="22">
        <f t="shared" si="110"/>
        <v>51508.53</v>
      </c>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row>
    <row r="526" spans="1:159" s="21" customFormat="1">
      <c r="A526" s="77" t="s">
        <v>2276</v>
      </c>
      <c r="B526" s="87" t="s">
        <v>2638</v>
      </c>
      <c r="C526" s="88">
        <v>5718</v>
      </c>
      <c r="D526" s="87" t="s">
        <v>3068</v>
      </c>
      <c r="E526" s="107" t="str">
        <f>VLOOKUP($C526,'2024-25 School Level AAFTE'!$C$4:$L$2372,9,FALSE)</f>
        <v>Yes</v>
      </c>
      <c r="F526" s="95">
        <f>VLOOKUP($C526,'2024-25 School Level AAFTE'!$C$4:$J$2372,8,FALSE)</f>
        <v>361.15</v>
      </c>
      <c r="G526" s="97">
        <f>IFERROR(IF(E526= "yes",VLOOKUP(C526,Summary!$B:$I,6,0),0),0)</f>
        <v>0</v>
      </c>
      <c r="H526" s="96">
        <f t="shared" si="101"/>
        <v>361.15</v>
      </c>
      <c r="I526" s="154">
        <f>VLOOKUP($A526,'2025-26 Salary &amp; Benefits'!$A:$I,3,FALSE)</f>
        <v>1</v>
      </c>
      <c r="J526" s="154">
        <f>VLOOKUP($A526,'2025-26 Salary &amp; Benefits'!$A:$I,4,FALSE)</f>
        <v>1</v>
      </c>
      <c r="K526" s="141">
        <f t="shared" si="102"/>
        <v>361.15</v>
      </c>
      <c r="L526" s="140">
        <f t="shared" si="103"/>
        <v>1.0589999999999999</v>
      </c>
      <c r="M526" s="142">
        <f>'2025-26 Salary &amp; Benefits'!$E$6</f>
        <v>78209</v>
      </c>
      <c r="N526" s="142">
        <f>'2025-26 Salary &amp; Benefits'!$F$6</f>
        <v>80164</v>
      </c>
      <c r="O526" s="9">
        <f t="shared" si="104"/>
        <v>82823.33</v>
      </c>
      <c r="P526" s="9">
        <f t="shared" si="105"/>
        <v>2070.3499999999913</v>
      </c>
      <c r="Q526" s="9">
        <f>'2025-26 Salary &amp; Benefits'!G$6</f>
        <v>15997.68</v>
      </c>
      <c r="R526" s="143">
        <f>'2025-26 Salary &amp; Benefits'!H$6</f>
        <v>0.16020000000000001</v>
      </c>
      <c r="S526" s="143">
        <f>'2025-26 Salary &amp; Benefits'!I$6</f>
        <v>0.15390000000000001</v>
      </c>
      <c r="T526" s="9">
        <f t="shared" si="106"/>
        <v>30528.47</v>
      </c>
      <c r="U526" s="9">
        <f t="shared" si="107"/>
        <v>1414.89</v>
      </c>
      <c r="V526" s="9">
        <f t="shared" si="108"/>
        <v>217.75</v>
      </c>
      <c r="W526" s="9">
        <f t="shared" si="109"/>
        <v>1632.64</v>
      </c>
      <c r="X526" s="22">
        <f t="shared" si="110"/>
        <v>117054.79</v>
      </c>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row>
    <row r="527" spans="1:159" s="21" customFormat="1">
      <c r="A527" s="77" t="s">
        <v>2276</v>
      </c>
      <c r="B527" s="87" t="s">
        <v>2638</v>
      </c>
      <c r="C527" s="88">
        <v>5959</v>
      </c>
      <c r="D527" s="87" t="s">
        <v>3280</v>
      </c>
      <c r="E527" s="107" t="str">
        <f>VLOOKUP($C527,'2024-25 School Level AAFTE'!$C$4:$L$2372,9,FALSE)</f>
        <v>Yes</v>
      </c>
      <c r="F527" s="95">
        <f>VLOOKUP($C527,'2024-25 School Level AAFTE'!$C$4:$J$2372,8,FALSE)</f>
        <v>5.44</v>
      </c>
      <c r="G527" s="97">
        <f>IFERROR(IF(E527= "yes",VLOOKUP(C527,Summary!$B:$I,6,0),0),0)</f>
        <v>0</v>
      </c>
      <c r="H527" s="96">
        <f t="shared" si="101"/>
        <v>5.44</v>
      </c>
      <c r="I527" s="154">
        <f>VLOOKUP($A527,'2025-26 Salary &amp; Benefits'!$A:$I,3,FALSE)</f>
        <v>1</v>
      </c>
      <c r="J527" s="154">
        <f>VLOOKUP($A527,'2025-26 Salary &amp; Benefits'!$A:$I,4,FALSE)</f>
        <v>1</v>
      </c>
      <c r="K527" s="141">
        <f t="shared" si="102"/>
        <v>5.44</v>
      </c>
      <c r="L527" s="140">
        <f t="shared" si="103"/>
        <v>1.6E-2</v>
      </c>
      <c r="M527" s="142">
        <f>'2025-26 Salary &amp; Benefits'!$E$6</f>
        <v>78209</v>
      </c>
      <c r="N527" s="142">
        <f>'2025-26 Salary &amp; Benefits'!$F$6</f>
        <v>80164</v>
      </c>
      <c r="O527" s="9">
        <f t="shared" si="104"/>
        <v>1251.3399999999999</v>
      </c>
      <c r="P527" s="9">
        <f t="shared" si="105"/>
        <v>31.279999999999973</v>
      </c>
      <c r="Q527" s="9">
        <f>'2025-26 Salary &amp; Benefits'!G$6</f>
        <v>15997.68</v>
      </c>
      <c r="R527" s="143">
        <f>'2025-26 Salary &amp; Benefits'!H$6</f>
        <v>0.16020000000000001</v>
      </c>
      <c r="S527" s="143">
        <f>'2025-26 Salary &amp; Benefits'!I$6</f>
        <v>0.15390000000000001</v>
      </c>
      <c r="T527" s="9">
        <f t="shared" si="106"/>
        <v>461.24</v>
      </c>
      <c r="U527" s="9">
        <f t="shared" si="107"/>
        <v>21.38</v>
      </c>
      <c r="V527" s="9">
        <f t="shared" si="108"/>
        <v>3.29</v>
      </c>
      <c r="W527" s="9">
        <f t="shared" si="109"/>
        <v>24.669999999999998</v>
      </c>
      <c r="X527" s="22">
        <f t="shared" si="110"/>
        <v>1768.53</v>
      </c>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row>
    <row r="528" spans="1:159" s="21" customFormat="1">
      <c r="A528" s="77" t="s">
        <v>2229</v>
      </c>
      <c r="B528" s="87" t="s">
        <v>2639</v>
      </c>
      <c r="C528" s="88">
        <v>1629</v>
      </c>
      <c r="D528" s="87" t="s">
        <v>482</v>
      </c>
      <c r="E528" s="107" t="str">
        <f>VLOOKUP($C528,'2024-25 School Level AAFTE'!$C$4:$L$2372,9,FALSE)</f>
        <v>Yes</v>
      </c>
      <c r="F528" s="95">
        <f>VLOOKUP($C528,'2024-25 School Level AAFTE'!$C$4:$J$2372,8,FALSE)</f>
        <v>13.32</v>
      </c>
      <c r="G528" s="97">
        <f>IFERROR(IF(E528= "yes",VLOOKUP(C528,Summary!$B:$I,6,0),0),0)</f>
        <v>0</v>
      </c>
      <c r="H528" s="96">
        <f t="shared" si="101"/>
        <v>13.32</v>
      </c>
      <c r="I528" s="154">
        <f>VLOOKUP($A528,'2025-26 Salary &amp; Benefits'!$A:$I,3,FALSE)</f>
        <v>1</v>
      </c>
      <c r="J528" s="154">
        <f>VLOOKUP($A528,'2025-26 Salary &amp; Benefits'!$A:$I,4,FALSE)</f>
        <v>1</v>
      </c>
      <c r="K528" s="141">
        <f t="shared" si="102"/>
        <v>13.32</v>
      </c>
      <c r="L528" s="140">
        <f t="shared" si="103"/>
        <v>3.9E-2</v>
      </c>
      <c r="M528" s="142">
        <f>'2025-26 Salary &amp; Benefits'!$E$6</f>
        <v>78209</v>
      </c>
      <c r="N528" s="142">
        <f>'2025-26 Salary &amp; Benefits'!$F$6</f>
        <v>80164</v>
      </c>
      <c r="O528" s="9">
        <f t="shared" si="104"/>
        <v>3050.15</v>
      </c>
      <c r="P528" s="9">
        <f t="shared" si="105"/>
        <v>76.25</v>
      </c>
      <c r="Q528" s="9">
        <f>'2025-26 Salary &amp; Benefits'!G$6</f>
        <v>15997.68</v>
      </c>
      <c r="R528" s="143">
        <f>'2025-26 Salary &amp; Benefits'!H$6</f>
        <v>0.16020000000000001</v>
      </c>
      <c r="S528" s="143">
        <f>'2025-26 Salary &amp; Benefits'!I$6</f>
        <v>0.15390000000000001</v>
      </c>
      <c r="T528" s="9">
        <f t="shared" si="106"/>
        <v>1124.28</v>
      </c>
      <c r="U528" s="9">
        <f t="shared" si="107"/>
        <v>52.11</v>
      </c>
      <c r="V528" s="9">
        <f t="shared" si="108"/>
        <v>8.02</v>
      </c>
      <c r="W528" s="9">
        <f t="shared" si="109"/>
        <v>60.129999999999995</v>
      </c>
      <c r="X528" s="22">
        <f t="shared" si="110"/>
        <v>4310.8100000000004</v>
      </c>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row>
    <row r="529" spans="1:159" s="21" customFormat="1">
      <c r="A529" s="77" t="s">
        <v>2229</v>
      </c>
      <c r="B529" s="87" t="s">
        <v>2639</v>
      </c>
      <c r="C529" s="88">
        <v>2137</v>
      </c>
      <c r="D529" s="87" t="s">
        <v>483</v>
      </c>
      <c r="E529" s="107" t="str">
        <f>VLOOKUP($C529,'2024-25 School Level AAFTE'!$C$4:$L$2372,9,FALSE)</f>
        <v>Yes</v>
      </c>
      <c r="F529" s="95">
        <f>VLOOKUP($C529,'2024-25 School Level AAFTE'!$C$4:$J$2372,8,FALSE)</f>
        <v>560.99</v>
      </c>
      <c r="G529" s="97">
        <f>IFERROR(IF(E529= "yes",VLOOKUP(C529,Summary!$B:$I,6,0),0),0)</f>
        <v>0</v>
      </c>
      <c r="H529" s="96">
        <f t="shared" si="101"/>
        <v>560.99</v>
      </c>
      <c r="I529" s="154">
        <f>VLOOKUP($A529,'2025-26 Salary &amp; Benefits'!$A:$I,3,FALSE)</f>
        <v>1</v>
      </c>
      <c r="J529" s="154">
        <f>VLOOKUP($A529,'2025-26 Salary &amp; Benefits'!$A:$I,4,FALSE)</f>
        <v>1</v>
      </c>
      <c r="K529" s="141">
        <f t="shared" si="102"/>
        <v>560.99</v>
      </c>
      <c r="L529" s="140">
        <f t="shared" si="103"/>
        <v>1.6459999999999999</v>
      </c>
      <c r="M529" s="142">
        <f>'2025-26 Salary &amp; Benefits'!$E$6</f>
        <v>78209</v>
      </c>
      <c r="N529" s="142">
        <f>'2025-26 Salary &amp; Benefits'!$F$6</f>
        <v>80164</v>
      </c>
      <c r="O529" s="9">
        <f t="shared" si="104"/>
        <v>128732.01</v>
      </c>
      <c r="P529" s="9">
        <f t="shared" si="105"/>
        <v>3217.9300000000076</v>
      </c>
      <c r="Q529" s="9">
        <f>'2025-26 Salary &amp; Benefits'!G$6</f>
        <v>15997.68</v>
      </c>
      <c r="R529" s="143">
        <f>'2025-26 Salary &amp; Benefits'!H$6</f>
        <v>0.16020000000000001</v>
      </c>
      <c r="S529" s="143">
        <f>'2025-26 Salary &amp; Benefits'!I$6</f>
        <v>0.15390000000000001</v>
      </c>
      <c r="T529" s="9">
        <f t="shared" si="106"/>
        <v>47450.29</v>
      </c>
      <c r="U529" s="9">
        <f t="shared" si="107"/>
        <v>2199.17</v>
      </c>
      <c r="V529" s="9">
        <f t="shared" si="108"/>
        <v>338.45</v>
      </c>
      <c r="W529" s="9">
        <f t="shared" si="109"/>
        <v>2537.62</v>
      </c>
      <c r="X529" s="22">
        <f t="shared" si="110"/>
        <v>181937.84999999998</v>
      </c>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row>
    <row r="530" spans="1:159" s="21" customFormat="1">
      <c r="A530" s="77" t="s">
        <v>2229</v>
      </c>
      <c r="B530" s="87" t="s">
        <v>2639</v>
      </c>
      <c r="C530" s="88">
        <v>3217</v>
      </c>
      <c r="D530" s="87" t="s">
        <v>484</v>
      </c>
      <c r="E530" s="107" t="str">
        <f>VLOOKUP($C530,'2024-25 School Level AAFTE'!$C$4:$L$2372,9,FALSE)</f>
        <v>Yes</v>
      </c>
      <c r="F530" s="95">
        <f>VLOOKUP($C530,'2024-25 School Level AAFTE'!$C$4:$J$2372,8,FALSE)</f>
        <v>644.76</v>
      </c>
      <c r="G530" s="97">
        <f>IFERROR(IF(E530= "yes",VLOOKUP(C530,Summary!$B:$I,6,0),0),0)</f>
        <v>0</v>
      </c>
      <c r="H530" s="96">
        <f t="shared" si="101"/>
        <v>644.76</v>
      </c>
      <c r="I530" s="154">
        <f>VLOOKUP($A530,'2025-26 Salary &amp; Benefits'!$A:$I,3,FALSE)</f>
        <v>1</v>
      </c>
      <c r="J530" s="154">
        <f>VLOOKUP($A530,'2025-26 Salary &amp; Benefits'!$A:$I,4,FALSE)</f>
        <v>1</v>
      </c>
      <c r="K530" s="141">
        <f t="shared" si="102"/>
        <v>644.76</v>
      </c>
      <c r="L530" s="140">
        <f t="shared" si="103"/>
        <v>1.891</v>
      </c>
      <c r="M530" s="142">
        <f>'2025-26 Salary &amp; Benefits'!$E$6</f>
        <v>78209</v>
      </c>
      <c r="N530" s="142">
        <f>'2025-26 Salary &amp; Benefits'!$F$6</f>
        <v>80164</v>
      </c>
      <c r="O530" s="9">
        <f t="shared" si="104"/>
        <v>147893.22</v>
      </c>
      <c r="P530" s="9">
        <f t="shared" si="105"/>
        <v>3696.8999999999942</v>
      </c>
      <c r="Q530" s="9">
        <f>'2025-26 Salary &amp; Benefits'!G$6</f>
        <v>15997.68</v>
      </c>
      <c r="R530" s="143">
        <f>'2025-26 Salary &amp; Benefits'!H$6</f>
        <v>0.16020000000000001</v>
      </c>
      <c r="S530" s="143">
        <f>'2025-26 Salary &amp; Benefits'!I$6</f>
        <v>0.15390000000000001</v>
      </c>
      <c r="T530" s="9">
        <f t="shared" si="106"/>
        <v>54513.06</v>
      </c>
      <c r="U530" s="9">
        <f t="shared" si="107"/>
        <v>2526.5</v>
      </c>
      <c r="V530" s="9">
        <f t="shared" si="108"/>
        <v>388.83</v>
      </c>
      <c r="W530" s="9">
        <f t="shared" si="109"/>
        <v>2915.33</v>
      </c>
      <c r="X530" s="22">
        <f t="shared" si="110"/>
        <v>209018.50999999998</v>
      </c>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row>
    <row r="531" spans="1:159" s="21" customFormat="1">
      <c r="A531" s="77" t="s">
        <v>2229</v>
      </c>
      <c r="B531" s="87" t="s">
        <v>2639</v>
      </c>
      <c r="C531" s="88">
        <v>4245</v>
      </c>
      <c r="D531" s="87" t="s">
        <v>485</v>
      </c>
      <c r="E531" s="107" t="str">
        <f>VLOOKUP($C531,'2024-25 School Level AAFTE'!$C$4:$L$2372,9,FALSE)</f>
        <v>Yes</v>
      </c>
      <c r="F531" s="95">
        <f>VLOOKUP($C531,'2024-25 School Level AAFTE'!$C$4:$J$2372,8,FALSE)</f>
        <v>320.92</v>
      </c>
      <c r="G531" s="97">
        <f>IFERROR(IF(E531= "yes",VLOOKUP(C531,Summary!$B:$I,6,0),0),0)</f>
        <v>0</v>
      </c>
      <c r="H531" s="96">
        <f t="shared" si="101"/>
        <v>320.92</v>
      </c>
      <c r="I531" s="154">
        <f>VLOOKUP($A531,'2025-26 Salary &amp; Benefits'!$A:$I,3,FALSE)</f>
        <v>1</v>
      </c>
      <c r="J531" s="154">
        <f>VLOOKUP($A531,'2025-26 Salary &amp; Benefits'!$A:$I,4,FALSE)</f>
        <v>1</v>
      </c>
      <c r="K531" s="141">
        <f t="shared" si="102"/>
        <v>320.92</v>
      </c>
      <c r="L531" s="140">
        <f t="shared" si="103"/>
        <v>0.94099999999999995</v>
      </c>
      <c r="M531" s="142">
        <f>'2025-26 Salary &amp; Benefits'!$E$6</f>
        <v>78209</v>
      </c>
      <c r="N531" s="142">
        <f>'2025-26 Salary &amp; Benefits'!$F$6</f>
        <v>80164</v>
      </c>
      <c r="O531" s="9">
        <f t="shared" si="104"/>
        <v>73594.67</v>
      </c>
      <c r="P531" s="9">
        <f t="shared" si="105"/>
        <v>1839.6500000000087</v>
      </c>
      <c r="Q531" s="9">
        <f>'2025-26 Salary &amp; Benefits'!G$6</f>
        <v>15997.68</v>
      </c>
      <c r="R531" s="143">
        <f>'2025-26 Salary &amp; Benefits'!H$6</f>
        <v>0.16020000000000001</v>
      </c>
      <c r="S531" s="143">
        <f>'2025-26 Salary &amp; Benefits'!I$6</f>
        <v>0.15390000000000001</v>
      </c>
      <c r="T531" s="9">
        <f t="shared" si="106"/>
        <v>27126.81</v>
      </c>
      <c r="U531" s="9">
        <f t="shared" si="107"/>
        <v>1257.24</v>
      </c>
      <c r="V531" s="9">
        <f t="shared" si="108"/>
        <v>193.49</v>
      </c>
      <c r="W531" s="9">
        <f t="shared" si="109"/>
        <v>1450.73</v>
      </c>
      <c r="X531" s="22">
        <f t="shared" si="110"/>
        <v>104011.86</v>
      </c>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row>
    <row r="532" spans="1:159" s="21" customFormat="1">
      <c r="A532" s="77" t="s">
        <v>2229</v>
      </c>
      <c r="B532" s="87" t="s">
        <v>2639</v>
      </c>
      <c r="C532" s="88">
        <v>5416</v>
      </c>
      <c r="D532" s="87" t="s">
        <v>486</v>
      </c>
      <c r="E532" s="107" t="str">
        <f>VLOOKUP($C532,'2024-25 School Level AAFTE'!$C$4:$L$2372,9,FALSE)</f>
        <v>Yes</v>
      </c>
      <c r="F532" s="95">
        <f>VLOOKUP($C532,'2024-25 School Level AAFTE'!$C$4:$J$2372,8,FALSE)</f>
        <v>41.47</v>
      </c>
      <c r="G532" s="97">
        <f>IFERROR(IF(E532= "yes",VLOOKUP(C532,Summary!$B:$I,6,0),0),0)</f>
        <v>0</v>
      </c>
      <c r="H532" s="96">
        <f t="shared" si="101"/>
        <v>41.47</v>
      </c>
      <c r="I532" s="154">
        <f>VLOOKUP($A532,'2025-26 Salary &amp; Benefits'!$A:$I,3,FALSE)</f>
        <v>1</v>
      </c>
      <c r="J532" s="154">
        <f>VLOOKUP($A532,'2025-26 Salary &amp; Benefits'!$A:$I,4,FALSE)</f>
        <v>1</v>
      </c>
      <c r="K532" s="141">
        <f t="shared" si="102"/>
        <v>41.47</v>
      </c>
      <c r="L532" s="140">
        <f t="shared" si="103"/>
        <v>0.122</v>
      </c>
      <c r="M532" s="142">
        <f>'2025-26 Salary &amp; Benefits'!$E$6</f>
        <v>78209</v>
      </c>
      <c r="N532" s="142">
        <f>'2025-26 Salary &amp; Benefits'!$F$6</f>
        <v>80164</v>
      </c>
      <c r="O532" s="9">
        <f t="shared" si="104"/>
        <v>9541.5</v>
      </c>
      <c r="P532" s="9">
        <f t="shared" si="105"/>
        <v>238.51000000000022</v>
      </c>
      <c r="Q532" s="9">
        <f>'2025-26 Salary &amp; Benefits'!G$6</f>
        <v>15997.68</v>
      </c>
      <c r="R532" s="143">
        <f>'2025-26 Salary &amp; Benefits'!H$6</f>
        <v>0.16020000000000001</v>
      </c>
      <c r="S532" s="143">
        <f>'2025-26 Salary &amp; Benefits'!I$6</f>
        <v>0.15390000000000001</v>
      </c>
      <c r="T532" s="9">
        <f t="shared" si="106"/>
        <v>3516.97</v>
      </c>
      <c r="U532" s="9">
        <f t="shared" si="107"/>
        <v>163</v>
      </c>
      <c r="V532" s="9">
        <f t="shared" si="108"/>
        <v>25.09</v>
      </c>
      <c r="W532" s="9">
        <f t="shared" si="109"/>
        <v>188.09</v>
      </c>
      <c r="X532" s="22">
        <f t="shared" si="110"/>
        <v>13485.07</v>
      </c>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row>
    <row r="533" spans="1:159" s="21" customFormat="1">
      <c r="A533" s="77" t="s">
        <v>2229</v>
      </c>
      <c r="B533" s="87" t="s">
        <v>2639</v>
      </c>
      <c r="C533" s="88">
        <v>5715</v>
      </c>
      <c r="D533" s="87" t="s">
        <v>3183</v>
      </c>
      <c r="E533" s="107" t="str">
        <f>VLOOKUP($C533,'2024-25 School Level AAFTE'!$C$4:$L$2372,9,FALSE)</f>
        <v>Yes</v>
      </c>
      <c r="F533" s="95">
        <f>VLOOKUP($C533,'2024-25 School Level AAFTE'!$C$4:$J$2372,8,FALSE)</f>
        <v>50.62</v>
      </c>
      <c r="G533" s="97">
        <f>IFERROR(IF(E533= "yes",VLOOKUP(C533,Summary!$B:$I,6,0),0),0)</f>
        <v>0</v>
      </c>
      <c r="H533" s="96">
        <f t="shared" si="101"/>
        <v>50.62</v>
      </c>
      <c r="I533" s="154">
        <f>VLOOKUP($A533,'2025-26 Salary &amp; Benefits'!$A:$I,3,FALSE)</f>
        <v>1</v>
      </c>
      <c r="J533" s="154">
        <f>VLOOKUP($A533,'2025-26 Salary &amp; Benefits'!$A:$I,4,FALSE)</f>
        <v>1</v>
      </c>
      <c r="K533" s="141">
        <f t="shared" si="102"/>
        <v>50.62</v>
      </c>
      <c r="L533" s="140">
        <f t="shared" si="103"/>
        <v>0.14799999999999999</v>
      </c>
      <c r="M533" s="142">
        <f>'2025-26 Salary &amp; Benefits'!$E$6</f>
        <v>78209</v>
      </c>
      <c r="N533" s="142">
        <f>'2025-26 Salary &amp; Benefits'!$F$6</f>
        <v>80164</v>
      </c>
      <c r="O533" s="9">
        <f t="shared" si="104"/>
        <v>11574.93</v>
      </c>
      <c r="P533" s="9">
        <f t="shared" si="105"/>
        <v>289.34000000000015</v>
      </c>
      <c r="Q533" s="9">
        <f>'2025-26 Salary &amp; Benefits'!G$6</f>
        <v>15997.68</v>
      </c>
      <c r="R533" s="143">
        <f>'2025-26 Salary &amp; Benefits'!H$6</f>
        <v>0.16020000000000001</v>
      </c>
      <c r="S533" s="143">
        <f>'2025-26 Salary &amp; Benefits'!I$6</f>
        <v>0.15390000000000001</v>
      </c>
      <c r="T533" s="9">
        <f t="shared" si="106"/>
        <v>4266.49</v>
      </c>
      <c r="U533" s="9">
        <f t="shared" si="107"/>
        <v>197.74</v>
      </c>
      <c r="V533" s="9">
        <f t="shared" si="108"/>
        <v>30.43</v>
      </c>
      <c r="W533" s="9">
        <f t="shared" si="109"/>
        <v>228.17000000000002</v>
      </c>
      <c r="X533" s="22">
        <f t="shared" si="110"/>
        <v>16358.93</v>
      </c>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row>
    <row r="534" spans="1:159" s="21" customFormat="1">
      <c r="A534" s="77" t="s">
        <v>2440</v>
      </c>
      <c r="B534" s="87" t="s">
        <v>2640</v>
      </c>
      <c r="C534" s="88">
        <v>2207</v>
      </c>
      <c r="D534" s="87" t="s">
        <v>2057</v>
      </c>
      <c r="E534" s="107" t="str">
        <f>VLOOKUP($C534,'2024-25 School Level AAFTE'!$C$4:$L$2372,9,FALSE)</f>
        <v>Yes</v>
      </c>
      <c r="F534" s="95">
        <f>VLOOKUP($C534,'2024-25 School Level AAFTE'!$C$4:$J$2372,8,FALSE)</f>
        <v>71.3</v>
      </c>
      <c r="G534" s="97">
        <f>IFERROR(IF(E534= "yes",VLOOKUP(C534,Summary!$B:$I,6,0),0),0)</f>
        <v>0</v>
      </c>
      <c r="H534" s="96">
        <f t="shared" si="101"/>
        <v>71.3</v>
      </c>
      <c r="I534" s="154">
        <f>VLOOKUP($A534,'2025-26 Salary &amp; Benefits'!$A:$I,3,FALSE)</f>
        <v>1</v>
      </c>
      <c r="J534" s="154">
        <f>VLOOKUP($A534,'2025-26 Salary &amp; Benefits'!$A:$I,4,FALSE)</f>
        <v>1</v>
      </c>
      <c r="K534" s="141">
        <f t="shared" si="102"/>
        <v>71.3</v>
      </c>
      <c r="L534" s="140">
        <f t="shared" si="103"/>
        <v>0.20899999999999999</v>
      </c>
      <c r="M534" s="142">
        <f>'2025-26 Salary &amp; Benefits'!$E$6</f>
        <v>78209</v>
      </c>
      <c r="N534" s="142">
        <f>'2025-26 Salary &amp; Benefits'!$F$6</f>
        <v>80164</v>
      </c>
      <c r="O534" s="9">
        <f t="shared" si="104"/>
        <v>16345.68</v>
      </c>
      <c r="P534" s="9">
        <f t="shared" si="105"/>
        <v>408.59999999999854</v>
      </c>
      <c r="Q534" s="9">
        <f>'2025-26 Salary &amp; Benefits'!G$6</f>
        <v>15997.68</v>
      </c>
      <c r="R534" s="143">
        <f>'2025-26 Salary &amp; Benefits'!H$6</f>
        <v>0.16020000000000001</v>
      </c>
      <c r="S534" s="143">
        <f>'2025-26 Salary &amp; Benefits'!I$6</f>
        <v>0.15390000000000001</v>
      </c>
      <c r="T534" s="9">
        <f t="shared" si="106"/>
        <v>6024.98</v>
      </c>
      <c r="U534" s="9">
        <f t="shared" si="107"/>
        <v>279.24</v>
      </c>
      <c r="V534" s="9">
        <f t="shared" si="108"/>
        <v>42.98</v>
      </c>
      <c r="W534" s="9">
        <f t="shared" si="109"/>
        <v>322.22000000000003</v>
      </c>
      <c r="X534" s="22">
        <f t="shared" si="110"/>
        <v>23101.48</v>
      </c>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row>
    <row r="535" spans="1:159" s="21" customFormat="1">
      <c r="A535" s="77" t="s">
        <v>2170</v>
      </c>
      <c r="B535" s="87" t="s">
        <v>2641</v>
      </c>
      <c r="C535" s="88">
        <v>2688</v>
      </c>
      <c r="D535" s="87" t="s">
        <v>101</v>
      </c>
      <c r="E535" s="107" t="str">
        <f>VLOOKUP($C535,'2024-25 School Level AAFTE'!$C$4:$L$2372,9,FALSE)</f>
        <v>Yes</v>
      </c>
      <c r="F535" s="95">
        <f>VLOOKUP($C535,'2024-25 School Level AAFTE'!$C$4:$J$2372,8,FALSE)</f>
        <v>204.03</v>
      </c>
      <c r="G535" s="97">
        <f>IFERROR(IF(E535= "yes",VLOOKUP(C535,Summary!$B:$I,6,0),0),0)</f>
        <v>0</v>
      </c>
      <c r="H535" s="96">
        <f t="shared" si="101"/>
        <v>204.03</v>
      </c>
      <c r="I535" s="154">
        <f>VLOOKUP($A535,'2025-26 Salary &amp; Benefits'!$A:$I,3,FALSE)</f>
        <v>1</v>
      </c>
      <c r="J535" s="154">
        <f>VLOOKUP($A535,'2025-26 Salary &amp; Benefits'!$A:$I,4,FALSE)</f>
        <v>1.04</v>
      </c>
      <c r="K535" s="141">
        <f t="shared" si="102"/>
        <v>204.03</v>
      </c>
      <c r="L535" s="140">
        <f t="shared" si="103"/>
        <v>0.59799999999999998</v>
      </c>
      <c r="M535" s="142">
        <f>'2025-26 Salary &amp; Benefits'!$E$6</f>
        <v>78209</v>
      </c>
      <c r="N535" s="142">
        <f>'2025-26 Salary &amp; Benefits'!$F$6</f>
        <v>80164</v>
      </c>
      <c r="O535" s="9">
        <f t="shared" si="104"/>
        <v>46768.98</v>
      </c>
      <c r="P535" s="9">
        <f t="shared" si="105"/>
        <v>3086.6099999999933</v>
      </c>
      <c r="Q535" s="9">
        <f>'2025-26 Salary &amp; Benefits'!G$6</f>
        <v>15997.68</v>
      </c>
      <c r="R535" s="143">
        <f>'2025-26 Salary &amp; Benefits'!H$6</f>
        <v>0.16020000000000001</v>
      </c>
      <c r="S535" s="143">
        <f>'2025-26 Salary &amp; Benefits'!I$6</f>
        <v>0.15390000000000001</v>
      </c>
      <c r="T535" s="9">
        <f t="shared" si="106"/>
        <v>17534.03</v>
      </c>
      <c r="U535" s="9">
        <f t="shared" si="107"/>
        <v>830.93</v>
      </c>
      <c r="V535" s="9">
        <f t="shared" si="108"/>
        <v>127.88</v>
      </c>
      <c r="W535" s="9">
        <f t="shared" si="109"/>
        <v>958.81</v>
      </c>
      <c r="X535" s="22">
        <f t="shared" si="110"/>
        <v>68348.429999999993</v>
      </c>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row>
    <row r="536" spans="1:159" s="21" customFormat="1">
      <c r="A536" s="77" t="s">
        <v>2170</v>
      </c>
      <c r="B536" s="87" t="s">
        <v>2641</v>
      </c>
      <c r="C536" s="88">
        <v>3317</v>
      </c>
      <c r="D536" s="87" t="s">
        <v>102</v>
      </c>
      <c r="E536" s="107" t="str">
        <f>VLOOKUP($C536,'2024-25 School Level AAFTE'!$C$4:$L$2372,9,FALSE)</f>
        <v>Yes</v>
      </c>
      <c r="F536" s="95">
        <f>VLOOKUP($C536,'2024-25 School Level AAFTE'!$C$4:$J$2372,8,FALSE)</f>
        <v>200.01000000000002</v>
      </c>
      <c r="G536" s="97">
        <f>IFERROR(IF(E536= "yes",VLOOKUP(C536,Summary!$B:$I,6,0),0),0)</f>
        <v>0</v>
      </c>
      <c r="H536" s="96">
        <f t="shared" si="101"/>
        <v>200.01000000000002</v>
      </c>
      <c r="I536" s="154">
        <f>VLOOKUP($A536,'2025-26 Salary &amp; Benefits'!$A:$I,3,FALSE)</f>
        <v>1</v>
      </c>
      <c r="J536" s="154">
        <f>VLOOKUP($A536,'2025-26 Salary &amp; Benefits'!$A:$I,4,FALSE)</f>
        <v>1.04</v>
      </c>
      <c r="K536" s="141">
        <f t="shared" si="102"/>
        <v>200.01000000000002</v>
      </c>
      <c r="L536" s="140">
        <f t="shared" si="103"/>
        <v>0.58699999999999997</v>
      </c>
      <c r="M536" s="142">
        <f>'2025-26 Salary &amp; Benefits'!$E$6</f>
        <v>78209</v>
      </c>
      <c r="N536" s="142">
        <f>'2025-26 Salary &amp; Benefits'!$F$6</f>
        <v>80164</v>
      </c>
      <c r="O536" s="9">
        <f t="shared" si="104"/>
        <v>45908.68</v>
      </c>
      <c r="P536" s="9">
        <f t="shared" si="105"/>
        <v>3029.8399999999965</v>
      </c>
      <c r="Q536" s="9">
        <f>'2025-26 Salary &amp; Benefits'!G$6</f>
        <v>15997.68</v>
      </c>
      <c r="R536" s="143">
        <f>'2025-26 Salary &amp; Benefits'!H$6</f>
        <v>0.16020000000000001</v>
      </c>
      <c r="S536" s="143">
        <f>'2025-26 Salary &amp; Benefits'!I$6</f>
        <v>0.15390000000000001</v>
      </c>
      <c r="T536" s="9">
        <f t="shared" si="106"/>
        <v>17211.5</v>
      </c>
      <c r="U536" s="9">
        <f t="shared" si="107"/>
        <v>815.64</v>
      </c>
      <c r="V536" s="9">
        <f t="shared" si="108"/>
        <v>125.53</v>
      </c>
      <c r="W536" s="9">
        <f t="shared" si="109"/>
        <v>941.17</v>
      </c>
      <c r="X536" s="22">
        <f t="shared" si="110"/>
        <v>67091.189999999988</v>
      </c>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row>
    <row r="537" spans="1:159" s="21" customFormat="1">
      <c r="A537" s="77" t="s">
        <v>2247</v>
      </c>
      <c r="B537" s="87" t="s">
        <v>2642</v>
      </c>
      <c r="C537" s="88">
        <v>2980</v>
      </c>
      <c r="D537" s="87" t="s">
        <v>674</v>
      </c>
      <c r="E537" s="107" t="str">
        <f>VLOOKUP($C537,'2024-25 School Level AAFTE'!$C$4:$L$2372,9,FALSE)</f>
        <v>No</v>
      </c>
      <c r="F537" s="95">
        <f>VLOOKUP($C537,'2024-25 School Level AAFTE'!$C$4:$J$2372,8,FALSE)</f>
        <v>443.48</v>
      </c>
      <c r="G537" s="97">
        <f>IFERROR(IF(E537= "yes",VLOOKUP(C537,Summary!$B:$I,6,0),0),0)</f>
        <v>0</v>
      </c>
      <c r="H537" s="96">
        <f t="shared" si="101"/>
        <v>0</v>
      </c>
      <c r="I537" s="154">
        <f>VLOOKUP($A537,'2025-26 Salary &amp; Benefits'!$A:$I,3,FALSE)</f>
        <v>1.1200000000000001</v>
      </c>
      <c r="J537" s="154">
        <f>VLOOKUP($A537,'2025-26 Salary &amp; Benefits'!$A:$I,4,FALSE)</f>
        <v>1.1200000000000001</v>
      </c>
      <c r="K537" s="141">
        <f t="shared" si="102"/>
        <v>0</v>
      </c>
      <c r="L537" s="140">
        <f t="shared" si="103"/>
        <v>0</v>
      </c>
      <c r="M537" s="142">
        <f>'2025-26 Salary &amp; Benefits'!$E$6</f>
        <v>78209</v>
      </c>
      <c r="N537" s="142">
        <f>'2025-26 Salary &amp; Benefits'!$F$6</f>
        <v>80164</v>
      </c>
      <c r="O537" s="9">
        <f t="shared" si="104"/>
        <v>0</v>
      </c>
      <c r="P537" s="9">
        <f t="shared" si="105"/>
        <v>0</v>
      </c>
      <c r="Q537" s="9">
        <f>'2025-26 Salary &amp; Benefits'!G$6</f>
        <v>15997.68</v>
      </c>
      <c r="R537" s="143">
        <f>'2025-26 Salary &amp; Benefits'!H$6</f>
        <v>0.16020000000000001</v>
      </c>
      <c r="S537" s="143">
        <f>'2025-26 Salary &amp; Benefits'!I$6</f>
        <v>0.15390000000000001</v>
      </c>
      <c r="T537" s="9">
        <f t="shared" si="106"/>
        <v>0</v>
      </c>
      <c r="U537" s="9">
        <f t="shared" si="107"/>
        <v>0</v>
      </c>
      <c r="V537" s="9">
        <f t="shared" si="108"/>
        <v>0</v>
      </c>
      <c r="W537" s="9">
        <f t="shared" si="109"/>
        <v>0</v>
      </c>
      <c r="X537" s="22">
        <f t="shared" si="110"/>
        <v>0</v>
      </c>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row>
    <row r="538" spans="1:159" s="21" customFormat="1">
      <c r="A538" s="77" t="s">
        <v>2247</v>
      </c>
      <c r="B538" s="87" t="s">
        <v>2642</v>
      </c>
      <c r="C538" s="88">
        <v>3330</v>
      </c>
      <c r="D538" s="87" t="s">
        <v>675</v>
      </c>
      <c r="E538" s="107" t="str">
        <f>VLOOKUP($C538,'2024-25 School Level AAFTE'!$C$4:$L$2372,9,FALSE)</f>
        <v>No</v>
      </c>
      <c r="F538" s="95">
        <f>VLOOKUP($C538,'2024-25 School Level AAFTE'!$C$4:$J$2372,8,FALSE)</f>
        <v>1311.23</v>
      </c>
      <c r="G538" s="97">
        <f>IFERROR(IF(E538= "yes",VLOOKUP(C538,Summary!$B:$I,6,0),0),0)</f>
        <v>0</v>
      </c>
      <c r="H538" s="96">
        <f t="shared" si="101"/>
        <v>0</v>
      </c>
      <c r="I538" s="154">
        <f>VLOOKUP($A538,'2025-26 Salary &amp; Benefits'!$A:$I,3,FALSE)</f>
        <v>1.1200000000000001</v>
      </c>
      <c r="J538" s="154">
        <f>VLOOKUP($A538,'2025-26 Salary &amp; Benefits'!$A:$I,4,FALSE)</f>
        <v>1.1200000000000001</v>
      </c>
      <c r="K538" s="141">
        <f t="shared" si="102"/>
        <v>0</v>
      </c>
      <c r="L538" s="140">
        <f t="shared" si="103"/>
        <v>0</v>
      </c>
      <c r="M538" s="142">
        <f>'2025-26 Salary &amp; Benefits'!$E$6</f>
        <v>78209</v>
      </c>
      <c r="N538" s="142">
        <f>'2025-26 Salary &amp; Benefits'!$F$6</f>
        <v>80164</v>
      </c>
      <c r="O538" s="9">
        <f t="shared" si="104"/>
        <v>0</v>
      </c>
      <c r="P538" s="9">
        <f t="shared" si="105"/>
        <v>0</v>
      </c>
      <c r="Q538" s="9">
        <f>'2025-26 Salary &amp; Benefits'!G$6</f>
        <v>15997.68</v>
      </c>
      <c r="R538" s="143">
        <f>'2025-26 Salary &amp; Benefits'!H$6</f>
        <v>0.16020000000000001</v>
      </c>
      <c r="S538" s="143">
        <f>'2025-26 Salary &amp; Benefits'!I$6</f>
        <v>0.15390000000000001</v>
      </c>
      <c r="T538" s="9">
        <f t="shared" si="106"/>
        <v>0</v>
      </c>
      <c r="U538" s="9">
        <f t="shared" si="107"/>
        <v>0</v>
      </c>
      <c r="V538" s="9">
        <f t="shared" si="108"/>
        <v>0</v>
      </c>
      <c r="W538" s="9">
        <f t="shared" si="109"/>
        <v>0</v>
      </c>
      <c r="X538" s="22">
        <f t="shared" si="110"/>
        <v>0</v>
      </c>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row>
    <row r="539" spans="1:159" s="21" customFormat="1">
      <c r="A539" s="77" t="s">
        <v>2247</v>
      </c>
      <c r="B539" s="87" t="s">
        <v>2642</v>
      </c>
      <c r="C539" s="88">
        <v>3430</v>
      </c>
      <c r="D539" s="87" t="s">
        <v>676</v>
      </c>
      <c r="E539" s="107" t="str">
        <f>VLOOKUP($C539,'2024-25 School Level AAFTE'!$C$4:$L$2372,9,FALSE)</f>
        <v>No</v>
      </c>
      <c r="F539" s="95">
        <f>VLOOKUP($C539,'2024-25 School Level AAFTE'!$C$4:$J$2372,8,FALSE)</f>
        <v>417.33</v>
      </c>
      <c r="G539" s="97">
        <f>IFERROR(IF(E539= "yes",VLOOKUP(C539,Summary!$B:$I,6,0),0),0)</f>
        <v>0</v>
      </c>
      <c r="H539" s="96">
        <f t="shared" si="101"/>
        <v>0</v>
      </c>
      <c r="I539" s="154">
        <f>VLOOKUP($A539,'2025-26 Salary &amp; Benefits'!$A:$I,3,FALSE)</f>
        <v>1.1200000000000001</v>
      </c>
      <c r="J539" s="154">
        <f>VLOOKUP($A539,'2025-26 Salary &amp; Benefits'!$A:$I,4,FALSE)</f>
        <v>1.1200000000000001</v>
      </c>
      <c r="K539" s="141">
        <f t="shared" si="102"/>
        <v>0</v>
      </c>
      <c r="L539" s="140">
        <f t="shared" si="103"/>
        <v>0</v>
      </c>
      <c r="M539" s="142">
        <f>'2025-26 Salary &amp; Benefits'!$E$6</f>
        <v>78209</v>
      </c>
      <c r="N539" s="142">
        <f>'2025-26 Salary &amp; Benefits'!$F$6</f>
        <v>80164</v>
      </c>
      <c r="O539" s="9">
        <f t="shared" si="104"/>
        <v>0</v>
      </c>
      <c r="P539" s="9">
        <f t="shared" si="105"/>
        <v>0</v>
      </c>
      <c r="Q539" s="9">
        <f>'2025-26 Salary &amp; Benefits'!G$6</f>
        <v>15997.68</v>
      </c>
      <c r="R539" s="143">
        <f>'2025-26 Salary &amp; Benefits'!H$6</f>
        <v>0.16020000000000001</v>
      </c>
      <c r="S539" s="143">
        <f>'2025-26 Salary &amp; Benefits'!I$6</f>
        <v>0.15390000000000001</v>
      </c>
      <c r="T539" s="9">
        <f t="shared" si="106"/>
        <v>0</v>
      </c>
      <c r="U539" s="9">
        <f t="shared" si="107"/>
        <v>0</v>
      </c>
      <c r="V539" s="9">
        <f t="shared" si="108"/>
        <v>0</v>
      </c>
      <c r="W539" s="9">
        <f t="shared" si="109"/>
        <v>0</v>
      </c>
      <c r="X539" s="22">
        <f t="shared" si="110"/>
        <v>0</v>
      </c>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row>
    <row r="540" spans="1:159" s="21" customFormat="1">
      <c r="A540" s="77" t="s">
        <v>2247</v>
      </c>
      <c r="B540" s="87" t="s">
        <v>2642</v>
      </c>
      <c r="C540" s="88">
        <v>3585</v>
      </c>
      <c r="D540" s="87" t="s">
        <v>677</v>
      </c>
      <c r="E540" s="107" t="str">
        <f>VLOOKUP($C540,'2024-25 School Level AAFTE'!$C$4:$L$2372,9,FALSE)</f>
        <v>No</v>
      </c>
      <c r="F540" s="95">
        <f>VLOOKUP($C540,'2024-25 School Level AAFTE'!$C$4:$J$2372,8,FALSE)</f>
        <v>408.62</v>
      </c>
      <c r="G540" s="97">
        <f>IFERROR(IF(E540= "yes",VLOOKUP(C540,Summary!$B:$I,6,0),0),0)</f>
        <v>0</v>
      </c>
      <c r="H540" s="96">
        <f t="shared" si="101"/>
        <v>0</v>
      </c>
      <c r="I540" s="154">
        <f>VLOOKUP($A540,'2025-26 Salary &amp; Benefits'!$A:$I,3,FALSE)</f>
        <v>1.1200000000000001</v>
      </c>
      <c r="J540" s="154">
        <f>VLOOKUP($A540,'2025-26 Salary &amp; Benefits'!$A:$I,4,FALSE)</f>
        <v>1.1200000000000001</v>
      </c>
      <c r="K540" s="141">
        <f t="shared" si="102"/>
        <v>0</v>
      </c>
      <c r="L540" s="140">
        <f t="shared" si="103"/>
        <v>0</v>
      </c>
      <c r="M540" s="142">
        <f>'2025-26 Salary &amp; Benefits'!$E$6</f>
        <v>78209</v>
      </c>
      <c r="N540" s="142">
        <f>'2025-26 Salary &amp; Benefits'!$F$6</f>
        <v>80164</v>
      </c>
      <c r="O540" s="9">
        <f t="shared" si="104"/>
        <v>0</v>
      </c>
      <c r="P540" s="9">
        <f t="shared" si="105"/>
        <v>0</v>
      </c>
      <c r="Q540" s="9">
        <f>'2025-26 Salary &amp; Benefits'!G$6</f>
        <v>15997.68</v>
      </c>
      <c r="R540" s="143">
        <f>'2025-26 Salary &amp; Benefits'!H$6</f>
        <v>0.16020000000000001</v>
      </c>
      <c r="S540" s="143">
        <f>'2025-26 Salary &amp; Benefits'!I$6</f>
        <v>0.15390000000000001</v>
      </c>
      <c r="T540" s="9">
        <f t="shared" si="106"/>
        <v>0</v>
      </c>
      <c r="U540" s="9">
        <f t="shared" si="107"/>
        <v>0</v>
      </c>
      <c r="V540" s="9">
        <f t="shared" si="108"/>
        <v>0</v>
      </c>
      <c r="W540" s="9">
        <f t="shared" si="109"/>
        <v>0</v>
      </c>
      <c r="X540" s="22">
        <f t="shared" si="110"/>
        <v>0</v>
      </c>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row>
    <row r="541" spans="1:159" s="21" customFormat="1">
      <c r="A541" t="s">
        <v>2247</v>
      </c>
      <c r="B541" s="87" t="s">
        <v>2642</v>
      </c>
      <c r="C541" s="3">
        <v>3739</v>
      </c>
      <c r="D541" t="s">
        <v>678</v>
      </c>
      <c r="E541" s="107" t="str">
        <f>VLOOKUP($C541,'2024-25 School Level AAFTE'!$C$4:$L$2372,9,FALSE)</f>
        <v>No</v>
      </c>
      <c r="F541" s="95">
        <f>VLOOKUP($C541,'2024-25 School Level AAFTE'!$C$4:$J$2372,8,FALSE)</f>
        <v>352.74</v>
      </c>
      <c r="G541" s="97">
        <f>IFERROR(IF(E541= "yes",VLOOKUP(C541,Summary!$B:$I,6,0),0),0)</f>
        <v>0</v>
      </c>
      <c r="H541" s="96">
        <f t="shared" si="101"/>
        <v>0</v>
      </c>
      <c r="I541" s="154">
        <f>VLOOKUP($A541,'2025-26 Salary &amp; Benefits'!$A:$I,3,FALSE)</f>
        <v>1.1200000000000001</v>
      </c>
      <c r="J541" s="154">
        <f>VLOOKUP($A541,'2025-26 Salary &amp; Benefits'!$A:$I,4,FALSE)</f>
        <v>1.1200000000000001</v>
      </c>
      <c r="K541" s="141">
        <f t="shared" si="102"/>
        <v>0</v>
      </c>
      <c r="L541" s="140">
        <f t="shared" si="103"/>
        <v>0</v>
      </c>
      <c r="M541" s="142">
        <f>'2025-26 Salary &amp; Benefits'!$E$6</f>
        <v>78209</v>
      </c>
      <c r="N541" s="142">
        <f>'2025-26 Salary &amp; Benefits'!$F$6</f>
        <v>80164</v>
      </c>
      <c r="O541" s="9">
        <f t="shared" si="104"/>
        <v>0</v>
      </c>
      <c r="P541" s="9">
        <f t="shared" si="105"/>
        <v>0</v>
      </c>
      <c r="Q541" s="9">
        <f>'2025-26 Salary &amp; Benefits'!G$6</f>
        <v>15997.68</v>
      </c>
      <c r="R541" s="143">
        <f>'2025-26 Salary &amp; Benefits'!H$6</f>
        <v>0.16020000000000001</v>
      </c>
      <c r="S541" s="143">
        <f>'2025-26 Salary &amp; Benefits'!I$6</f>
        <v>0.15390000000000001</v>
      </c>
      <c r="T541" s="9">
        <f t="shared" si="106"/>
        <v>0</v>
      </c>
      <c r="U541" s="9">
        <f t="shared" si="107"/>
        <v>0</v>
      </c>
      <c r="V541" s="9">
        <f t="shared" si="108"/>
        <v>0</v>
      </c>
      <c r="W541" s="9">
        <f t="shared" si="109"/>
        <v>0</v>
      </c>
      <c r="X541" s="22">
        <f t="shared" si="110"/>
        <v>0</v>
      </c>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row>
    <row r="542" spans="1:159" s="21" customFormat="1">
      <c r="A542" s="77" t="s">
        <v>2247</v>
      </c>
      <c r="B542" s="87" t="s">
        <v>2642</v>
      </c>
      <c r="C542" s="88">
        <v>4210</v>
      </c>
      <c r="D542" s="87" t="s">
        <v>679</v>
      </c>
      <c r="E542" s="107" t="str">
        <f>VLOOKUP($C542,'2024-25 School Level AAFTE'!$C$4:$L$2372,9,FALSE)</f>
        <v>No</v>
      </c>
      <c r="F542" s="95">
        <f>VLOOKUP($C542,'2024-25 School Level AAFTE'!$C$4:$J$2372,8,FALSE)</f>
        <v>514.27</v>
      </c>
      <c r="G542" s="97">
        <f>IFERROR(IF(E542= "yes",VLOOKUP(C542,Summary!$B:$I,6,0),0),0)</f>
        <v>0</v>
      </c>
      <c r="H542" s="96">
        <f t="shared" ref="H542:H605" si="111">IF(E542= "yes", F542,0)</f>
        <v>0</v>
      </c>
      <c r="I542" s="154">
        <f>VLOOKUP($A542,'2025-26 Salary &amp; Benefits'!$A:$I,3,FALSE)</f>
        <v>1.1200000000000001</v>
      </c>
      <c r="J542" s="154">
        <f>VLOOKUP($A542,'2025-26 Salary &amp; Benefits'!$A:$I,4,FALSE)</f>
        <v>1.1200000000000001</v>
      </c>
      <c r="K542" s="141">
        <f t="shared" ref="K542:K605" si="112">IF(G542&gt;0,G542,H542)</f>
        <v>0</v>
      </c>
      <c r="L542" s="140">
        <f t="shared" ref="L542:L605" si="113">ROUND((($K542*1.1*36)/15)/900,3)</f>
        <v>0</v>
      </c>
      <c r="M542" s="142">
        <f>'2025-26 Salary &amp; Benefits'!$E$6</f>
        <v>78209</v>
      </c>
      <c r="N542" s="142">
        <f>'2025-26 Salary &amp; Benefits'!$F$6</f>
        <v>80164</v>
      </c>
      <c r="O542" s="9">
        <f t="shared" ref="O542:O605" si="114">ROUND($I542*$M542*$L542,2)</f>
        <v>0</v>
      </c>
      <c r="P542" s="9">
        <f t="shared" ref="P542:P605" si="115">ROUND($J542*$N542*$L542,2)-O542</f>
        <v>0</v>
      </c>
      <c r="Q542" s="9">
        <f>'2025-26 Salary &amp; Benefits'!G$6</f>
        <v>15997.68</v>
      </c>
      <c r="R542" s="143">
        <f>'2025-26 Salary &amp; Benefits'!H$6</f>
        <v>0.16020000000000001</v>
      </c>
      <c r="S542" s="143">
        <f>'2025-26 Salary &amp; Benefits'!I$6</f>
        <v>0.15390000000000001</v>
      </c>
      <c r="T542" s="9">
        <f t="shared" ref="T542:T605" si="116">ROUND(O542*R542+P542*S542+L542*Q542,2)</f>
        <v>0</v>
      </c>
      <c r="U542" s="9">
        <f t="shared" ref="U542:U605" si="117">ROUND((($N542*$J542*$L542)/180)*3,2)</f>
        <v>0</v>
      </c>
      <c r="V542" s="9">
        <f t="shared" ref="V542:V605" si="118">ROUND(U542*S542,2)</f>
        <v>0</v>
      </c>
      <c r="W542" s="9">
        <f t="shared" ref="W542:W605" si="119">SUM(U542:V542)</f>
        <v>0</v>
      </c>
      <c r="X542" s="22">
        <f t="shared" ref="X542:X605" si="120">SUM(T542,O542:P542,W542)</f>
        <v>0</v>
      </c>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row>
    <row r="543" spans="1:159" s="21" customFormat="1">
      <c r="A543" s="77" t="s">
        <v>2247</v>
      </c>
      <c r="B543" s="87" t="s">
        <v>2642</v>
      </c>
      <c r="C543" s="88">
        <v>4289</v>
      </c>
      <c r="D543" s="87" t="s">
        <v>680</v>
      </c>
      <c r="E543" s="107" t="str">
        <f>VLOOKUP($C543,'2024-25 School Level AAFTE'!$C$4:$L$2372,9,FALSE)</f>
        <v>No</v>
      </c>
      <c r="F543" s="95">
        <f>VLOOKUP($C543,'2024-25 School Level AAFTE'!$C$4:$J$2372,8,FALSE)</f>
        <v>377.57</v>
      </c>
      <c r="G543" s="97">
        <f>IFERROR(IF(E543= "yes",VLOOKUP(C543,Summary!$B:$I,6,0),0),0)</f>
        <v>0</v>
      </c>
      <c r="H543" s="96">
        <f t="shared" si="111"/>
        <v>0</v>
      </c>
      <c r="I543" s="154">
        <f>VLOOKUP($A543,'2025-26 Salary &amp; Benefits'!$A:$I,3,FALSE)</f>
        <v>1.1200000000000001</v>
      </c>
      <c r="J543" s="154">
        <f>VLOOKUP($A543,'2025-26 Salary &amp; Benefits'!$A:$I,4,FALSE)</f>
        <v>1.1200000000000001</v>
      </c>
      <c r="K543" s="141">
        <f t="shared" si="112"/>
        <v>0</v>
      </c>
      <c r="L543" s="140">
        <f t="shared" si="113"/>
        <v>0</v>
      </c>
      <c r="M543" s="142">
        <f>'2025-26 Salary &amp; Benefits'!$E$6</f>
        <v>78209</v>
      </c>
      <c r="N543" s="142">
        <f>'2025-26 Salary &amp; Benefits'!$F$6</f>
        <v>80164</v>
      </c>
      <c r="O543" s="9">
        <f t="shared" si="114"/>
        <v>0</v>
      </c>
      <c r="P543" s="9">
        <f t="shared" si="115"/>
        <v>0</v>
      </c>
      <c r="Q543" s="9">
        <f>'2025-26 Salary &amp; Benefits'!G$6</f>
        <v>15997.68</v>
      </c>
      <c r="R543" s="143">
        <f>'2025-26 Salary &amp; Benefits'!H$6</f>
        <v>0.16020000000000001</v>
      </c>
      <c r="S543" s="143">
        <f>'2025-26 Salary &amp; Benefits'!I$6</f>
        <v>0.15390000000000001</v>
      </c>
      <c r="T543" s="9">
        <f t="shared" si="116"/>
        <v>0</v>
      </c>
      <c r="U543" s="9">
        <f t="shared" si="117"/>
        <v>0</v>
      </c>
      <c r="V543" s="9">
        <f t="shared" si="118"/>
        <v>0</v>
      </c>
      <c r="W543" s="9">
        <f t="shared" si="119"/>
        <v>0</v>
      </c>
      <c r="X543" s="22">
        <f t="shared" si="120"/>
        <v>0</v>
      </c>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row>
    <row r="544" spans="1:159" s="21" customFormat="1">
      <c r="A544" s="77" t="s">
        <v>2247</v>
      </c>
      <c r="B544" s="87" t="s">
        <v>2642</v>
      </c>
      <c r="C544" s="88">
        <v>4550</v>
      </c>
      <c r="D544" s="87" t="s">
        <v>681</v>
      </c>
      <c r="E544" s="107" t="str">
        <f>VLOOKUP($C544,'2024-25 School Level AAFTE'!$C$4:$L$2372,9,FALSE)</f>
        <v>No</v>
      </c>
      <c r="F544" s="95">
        <f>VLOOKUP($C544,'2024-25 School Level AAFTE'!$C$4:$J$2372,8,FALSE)</f>
        <v>501.02</v>
      </c>
      <c r="G544" s="97">
        <f>IFERROR(IF(E544= "yes",VLOOKUP(C544,Summary!$B:$I,6,0),0),0)</f>
        <v>0</v>
      </c>
      <c r="H544" s="96">
        <f t="shared" si="111"/>
        <v>0</v>
      </c>
      <c r="I544" s="154">
        <f>VLOOKUP($A544,'2025-26 Salary &amp; Benefits'!$A:$I,3,FALSE)</f>
        <v>1.1200000000000001</v>
      </c>
      <c r="J544" s="154">
        <f>VLOOKUP($A544,'2025-26 Salary &amp; Benefits'!$A:$I,4,FALSE)</f>
        <v>1.1200000000000001</v>
      </c>
      <c r="K544" s="141">
        <f t="shared" si="112"/>
        <v>0</v>
      </c>
      <c r="L544" s="140">
        <f t="shared" si="113"/>
        <v>0</v>
      </c>
      <c r="M544" s="142">
        <f>'2025-26 Salary &amp; Benefits'!$E$6</f>
        <v>78209</v>
      </c>
      <c r="N544" s="142">
        <f>'2025-26 Salary &amp; Benefits'!$F$6</f>
        <v>80164</v>
      </c>
      <c r="O544" s="9">
        <f t="shared" si="114"/>
        <v>0</v>
      </c>
      <c r="P544" s="9">
        <f t="shared" si="115"/>
        <v>0</v>
      </c>
      <c r="Q544" s="9">
        <f>'2025-26 Salary &amp; Benefits'!G$6</f>
        <v>15997.68</v>
      </c>
      <c r="R544" s="143">
        <f>'2025-26 Salary &amp; Benefits'!H$6</f>
        <v>0.16020000000000001</v>
      </c>
      <c r="S544" s="143">
        <f>'2025-26 Salary &amp; Benefits'!I$6</f>
        <v>0.15390000000000001</v>
      </c>
      <c r="T544" s="9">
        <f t="shared" si="116"/>
        <v>0</v>
      </c>
      <c r="U544" s="9">
        <f t="shared" si="117"/>
        <v>0</v>
      </c>
      <c r="V544" s="9">
        <f t="shared" si="118"/>
        <v>0</v>
      </c>
      <c r="W544" s="9">
        <f t="shared" si="119"/>
        <v>0</v>
      </c>
      <c r="X544" s="22">
        <f t="shared" si="120"/>
        <v>0</v>
      </c>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row>
    <row r="545" spans="1:159" s="21" customFormat="1">
      <c r="A545" t="s">
        <v>2247</v>
      </c>
      <c r="B545" s="87" t="s">
        <v>2642</v>
      </c>
      <c r="C545" s="3">
        <v>5491</v>
      </c>
      <c r="D545" t="s">
        <v>3069</v>
      </c>
      <c r="E545" s="107" t="str">
        <f>VLOOKUP($C545,'2024-25 School Level AAFTE'!$C$4:$L$2372,9,FALSE)</f>
        <v>No</v>
      </c>
      <c r="F545" s="95">
        <f>VLOOKUP($C545,'2024-25 School Level AAFTE'!$C$4:$J$2372,8,FALSE)</f>
        <v>40</v>
      </c>
      <c r="G545" s="97">
        <f>IFERROR(IF(E545= "yes",VLOOKUP(C545,Summary!$B:$I,6,0),0),0)</f>
        <v>0</v>
      </c>
      <c r="H545" s="96">
        <f t="shared" si="111"/>
        <v>0</v>
      </c>
      <c r="I545" s="154">
        <f>VLOOKUP($A545,'2025-26 Salary &amp; Benefits'!$A:$I,3,FALSE)</f>
        <v>1.1200000000000001</v>
      </c>
      <c r="J545" s="154">
        <f>VLOOKUP($A545,'2025-26 Salary &amp; Benefits'!$A:$I,4,FALSE)</f>
        <v>1.1200000000000001</v>
      </c>
      <c r="K545" s="141">
        <f t="shared" si="112"/>
        <v>0</v>
      </c>
      <c r="L545" s="140">
        <f t="shared" si="113"/>
        <v>0</v>
      </c>
      <c r="M545" s="142">
        <f>'2025-26 Salary &amp; Benefits'!$E$6</f>
        <v>78209</v>
      </c>
      <c r="N545" s="142">
        <f>'2025-26 Salary &amp; Benefits'!$F$6</f>
        <v>80164</v>
      </c>
      <c r="O545" s="9">
        <f t="shared" si="114"/>
        <v>0</v>
      </c>
      <c r="P545" s="9">
        <f t="shared" si="115"/>
        <v>0</v>
      </c>
      <c r="Q545" s="9">
        <f>'2025-26 Salary &amp; Benefits'!G$6</f>
        <v>15997.68</v>
      </c>
      <c r="R545" s="143">
        <f>'2025-26 Salary &amp; Benefits'!H$6</f>
        <v>0.16020000000000001</v>
      </c>
      <c r="S545" s="143">
        <f>'2025-26 Salary &amp; Benefits'!I$6</f>
        <v>0.15390000000000001</v>
      </c>
      <c r="T545" s="9">
        <f t="shared" si="116"/>
        <v>0</v>
      </c>
      <c r="U545" s="9">
        <f t="shared" si="117"/>
        <v>0</v>
      </c>
      <c r="V545" s="9">
        <f t="shared" si="118"/>
        <v>0</v>
      </c>
      <c r="W545" s="9">
        <f t="shared" si="119"/>
        <v>0</v>
      </c>
      <c r="X545" s="22">
        <f t="shared" si="120"/>
        <v>0</v>
      </c>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row>
    <row r="546" spans="1:159" s="21" customFormat="1">
      <c r="A546" s="77" t="s">
        <v>2221</v>
      </c>
      <c r="B546" s="87" t="s">
        <v>2643</v>
      </c>
      <c r="C546" s="88">
        <v>2695</v>
      </c>
      <c r="D546" s="87" t="s">
        <v>444</v>
      </c>
      <c r="E546" s="107" t="str">
        <f>VLOOKUP($C546,'2024-25 School Level AAFTE'!$C$4:$L$2372,9,FALSE)</f>
        <v>Yes</v>
      </c>
      <c r="F546" s="95">
        <f>VLOOKUP($C546,'2024-25 School Level AAFTE'!$C$4:$J$2372,8,FALSE)</f>
        <v>405.75</v>
      </c>
      <c r="G546" s="97">
        <f>IFERROR(IF(E546= "yes",VLOOKUP(C546,Summary!$B:$I,6,0),0),0)</f>
        <v>0</v>
      </c>
      <c r="H546" s="96">
        <f t="shared" si="111"/>
        <v>405.75</v>
      </c>
      <c r="I546" s="154">
        <f>VLOOKUP($A546,'2025-26 Salary &amp; Benefits'!$A:$I,3,FALSE)</f>
        <v>1</v>
      </c>
      <c r="J546" s="154">
        <f>VLOOKUP($A546,'2025-26 Salary &amp; Benefits'!$A:$I,4,FALSE)</f>
        <v>1.04</v>
      </c>
      <c r="K546" s="141">
        <f t="shared" si="112"/>
        <v>405.75</v>
      </c>
      <c r="L546" s="140">
        <f t="shared" si="113"/>
        <v>1.19</v>
      </c>
      <c r="M546" s="142">
        <f>'2025-26 Salary &amp; Benefits'!$E$6</f>
        <v>78209</v>
      </c>
      <c r="N546" s="142">
        <f>'2025-26 Salary &amp; Benefits'!$F$6</f>
        <v>80164</v>
      </c>
      <c r="O546" s="9">
        <f t="shared" si="114"/>
        <v>93068.71</v>
      </c>
      <c r="P546" s="9">
        <f t="shared" si="115"/>
        <v>6142.2599999999948</v>
      </c>
      <c r="Q546" s="9">
        <f>'2025-26 Salary &amp; Benefits'!G$6</f>
        <v>15997.68</v>
      </c>
      <c r="R546" s="143">
        <f>'2025-26 Salary &amp; Benefits'!H$6</f>
        <v>0.16020000000000001</v>
      </c>
      <c r="S546" s="143">
        <f>'2025-26 Salary &amp; Benefits'!I$6</f>
        <v>0.15390000000000001</v>
      </c>
      <c r="T546" s="9">
        <f t="shared" si="116"/>
        <v>34892.14</v>
      </c>
      <c r="U546" s="9">
        <f t="shared" si="117"/>
        <v>1653.52</v>
      </c>
      <c r="V546" s="9">
        <f t="shared" si="118"/>
        <v>254.48</v>
      </c>
      <c r="W546" s="9">
        <f t="shared" si="119"/>
        <v>1908</v>
      </c>
      <c r="X546" s="22">
        <f t="shared" si="120"/>
        <v>136011.10999999999</v>
      </c>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row>
    <row r="547" spans="1:159" s="21" customFormat="1">
      <c r="A547" s="77" t="s">
        <v>2221</v>
      </c>
      <c r="B547" s="87" t="s">
        <v>2643</v>
      </c>
      <c r="C547" s="88">
        <v>2793</v>
      </c>
      <c r="D547" s="87" t="s">
        <v>445</v>
      </c>
      <c r="E547" s="107" t="str">
        <f>VLOOKUP($C547,'2024-25 School Level AAFTE'!$C$4:$L$2372,9,FALSE)</f>
        <v>Yes</v>
      </c>
      <c r="F547" s="95">
        <f>VLOOKUP($C547,'2024-25 School Level AAFTE'!$C$4:$J$2372,8,FALSE)</f>
        <v>479.76</v>
      </c>
      <c r="G547" s="97">
        <f>IFERROR(IF(E547= "yes",VLOOKUP(C547,Summary!$B:$I,6,0),0),0)</f>
        <v>0</v>
      </c>
      <c r="H547" s="96">
        <f t="shared" si="111"/>
        <v>479.76</v>
      </c>
      <c r="I547" s="154">
        <f>VLOOKUP($A547,'2025-26 Salary &amp; Benefits'!$A:$I,3,FALSE)</f>
        <v>1</v>
      </c>
      <c r="J547" s="154">
        <f>VLOOKUP($A547,'2025-26 Salary &amp; Benefits'!$A:$I,4,FALSE)</f>
        <v>1.04</v>
      </c>
      <c r="K547" s="141">
        <f t="shared" si="112"/>
        <v>479.76</v>
      </c>
      <c r="L547" s="140">
        <f t="shared" si="113"/>
        <v>1.407</v>
      </c>
      <c r="M547" s="142">
        <f>'2025-26 Salary &amp; Benefits'!$E$6</f>
        <v>78209</v>
      </c>
      <c r="N547" s="142">
        <f>'2025-26 Salary &amp; Benefits'!$F$6</f>
        <v>80164</v>
      </c>
      <c r="O547" s="9">
        <f t="shared" si="114"/>
        <v>110040.06</v>
      </c>
      <c r="P547" s="9">
        <f t="shared" si="115"/>
        <v>7262.320000000007</v>
      </c>
      <c r="Q547" s="9">
        <f>'2025-26 Salary &amp; Benefits'!G$6</f>
        <v>15997.68</v>
      </c>
      <c r="R547" s="143">
        <f>'2025-26 Salary &amp; Benefits'!H$6</f>
        <v>0.16020000000000001</v>
      </c>
      <c r="S547" s="143">
        <f>'2025-26 Salary &amp; Benefits'!I$6</f>
        <v>0.15390000000000001</v>
      </c>
      <c r="T547" s="9">
        <f t="shared" si="116"/>
        <v>41254.82</v>
      </c>
      <c r="U547" s="9">
        <f t="shared" si="117"/>
        <v>1955.04</v>
      </c>
      <c r="V547" s="9">
        <f t="shared" si="118"/>
        <v>300.88</v>
      </c>
      <c r="W547" s="9">
        <f t="shared" si="119"/>
        <v>2255.92</v>
      </c>
      <c r="X547" s="22">
        <f t="shared" si="120"/>
        <v>160813.12000000002</v>
      </c>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row>
    <row r="548" spans="1:159" s="21" customFormat="1">
      <c r="A548" s="77" t="s">
        <v>2221</v>
      </c>
      <c r="B548" s="87" t="s">
        <v>2643</v>
      </c>
      <c r="C548" s="88">
        <v>2920</v>
      </c>
      <c r="D548" s="87" t="s">
        <v>446</v>
      </c>
      <c r="E548" s="107" t="str">
        <f>VLOOKUP($C548,'2024-25 School Level AAFTE'!$C$4:$L$2372,9,FALSE)</f>
        <v>Yes</v>
      </c>
      <c r="F548" s="95">
        <f>VLOOKUP($C548,'2024-25 School Level AAFTE'!$C$4:$J$2372,8,FALSE)</f>
        <v>848.65000000000009</v>
      </c>
      <c r="G548" s="97">
        <f>IFERROR(IF(E548= "yes",VLOOKUP(C548,Summary!$B:$I,6,0),0),0)</f>
        <v>0</v>
      </c>
      <c r="H548" s="96">
        <f t="shared" si="111"/>
        <v>848.65000000000009</v>
      </c>
      <c r="I548" s="154">
        <f>VLOOKUP($A548,'2025-26 Salary &amp; Benefits'!$A:$I,3,FALSE)</f>
        <v>1</v>
      </c>
      <c r="J548" s="154">
        <f>VLOOKUP($A548,'2025-26 Salary &amp; Benefits'!$A:$I,4,FALSE)</f>
        <v>1.04</v>
      </c>
      <c r="K548" s="141">
        <f t="shared" si="112"/>
        <v>848.65000000000009</v>
      </c>
      <c r="L548" s="140">
        <f t="shared" si="113"/>
        <v>2.4889999999999999</v>
      </c>
      <c r="M548" s="142">
        <f>'2025-26 Salary &amp; Benefits'!$E$6</f>
        <v>78209</v>
      </c>
      <c r="N548" s="142">
        <f>'2025-26 Salary &amp; Benefits'!$F$6</f>
        <v>80164</v>
      </c>
      <c r="O548" s="9">
        <f t="shared" si="114"/>
        <v>194662.2</v>
      </c>
      <c r="P548" s="9">
        <f t="shared" si="115"/>
        <v>12847.119999999995</v>
      </c>
      <c r="Q548" s="9">
        <f>'2025-26 Salary &amp; Benefits'!G$6</f>
        <v>15997.68</v>
      </c>
      <c r="R548" s="143">
        <f>'2025-26 Salary &amp; Benefits'!H$6</f>
        <v>0.16020000000000001</v>
      </c>
      <c r="S548" s="143">
        <f>'2025-26 Salary &amp; Benefits'!I$6</f>
        <v>0.15390000000000001</v>
      </c>
      <c r="T548" s="9">
        <f t="shared" si="116"/>
        <v>72980.28</v>
      </c>
      <c r="U548" s="9">
        <f t="shared" si="117"/>
        <v>3458.49</v>
      </c>
      <c r="V548" s="9">
        <f t="shared" si="118"/>
        <v>532.26</v>
      </c>
      <c r="W548" s="9">
        <f t="shared" si="119"/>
        <v>3990.75</v>
      </c>
      <c r="X548" s="22">
        <f t="shared" si="120"/>
        <v>284480.34999999998</v>
      </c>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row>
    <row r="549" spans="1:159" s="21" customFormat="1">
      <c r="A549" s="77" t="s">
        <v>2221</v>
      </c>
      <c r="B549" s="87" t="s">
        <v>2643</v>
      </c>
      <c r="C549" s="88">
        <v>3092</v>
      </c>
      <c r="D549" s="87" t="s">
        <v>447</v>
      </c>
      <c r="E549" s="107" t="str">
        <f>VLOOKUP($C549,'2024-25 School Level AAFTE'!$C$4:$L$2372,9,FALSE)</f>
        <v>Yes</v>
      </c>
      <c r="F549" s="95">
        <f>VLOOKUP($C549,'2024-25 School Level AAFTE'!$C$4:$J$2372,8,FALSE)</f>
        <v>468.42</v>
      </c>
      <c r="G549" s="97">
        <f>IFERROR(IF(E549= "yes",VLOOKUP(C549,Summary!$B:$I,6,0),0),0)</f>
        <v>0</v>
      </c>
      <c r="H549" s="96">
        <f t="shared" si="111"/>
        <v>468.42</v>
      </c>
      <c r="I549" s="154">
        <f>VLOOKUP($A549,'2025-26 Salary &amp; Benefits'!$A:$I,3,FALSE)</f>
        <v>1</v>
      </c>
      <c r="J549" s="154">
        <f>VLOOKUP($A549,'2025-26 Salary &amp; Benefits'!$A:$I,4,FALSE)</f>
        <v>1.04</v>
      </c>
      <c r="K549" s="141">
        <f t="shared" si="112"/>
        <v>468.42</v>
      </c>
      <c r="L549" s="140">
        <f t="shared" si="113"/>
        <v>1.3740000000000001</v>
      </c>
      <c r="M549" s="142">
        <f>'2025-26 Salary &amp; Benefits'!$E$6</f>
        <v>78209</v>
      </c>
      <c r="N549" s="142">
        <f>'2025-26 Salary &amp; Benefits'!$F$6</f>
        <v>80164</v>
      </c>
      <c r="O549" s="9">
        <f t="shared" si="114"/>
        <v>107459.17</v>
      </c>
      <c r="P549" s="9">
        <f t="shared" si="115"/>
        <v>7091.9799999999959</v>
      </c>
      <c r="Q549" s="9">
        <f>'2025-26 Salary &amp; Benefits'!G$6</f>
        <v>15997.68</v>
      </c>
      <c r="R549" s="143">
        <f>'2025-26 Salary &amp; Benefits'!H$6</f>
        <v>0.16020000000000001</v>
      </c>
      <c r="S549" s="143">
        <f>'2025-26 Salary &amp; Benefits'!I$6</f>
        <v>0.15390000000000001</v>
      </c>
      <c r="T549" s="9">
        <f t="shared" si="116"/>
        <v>40287.230000000003</v>
      </c>
      <c r="U549" s="9">
        <f t="shared" si="117"/>
        <v>1909.19</v>
      </c>
      <c r="V549" s="9">
        <f t="shared" si="118"/>
        <v>293.82</v>
      </c>
      <c r="W549" s="9">
        <f t="shared" si="119"/>
        <v>2203.0100000000002</v>
      </c>
      <c r="X549" s="22">
        <f t="shared" si="120"/>
        <v>157041.39000000001</v>
      </c>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row>
    <row r="550" spans="1:159" s="21" customFormat="1">
      <c r="A550" s="77" t="s">
        <v>2221</v>
      </c>
      <c r="B550" s="87" t="s">
        <v>2643</v>
      </c>
      <c r="C550" s="88">
        <v>3373</v>
      </c>
      <c r="D550" s="87" t="s">
        <v>448</v>
      </c>
      <c r="E550" s="107" t="str">
        <f>VLOOKUP($C550,'2024-25 School Level AAFTE'!$C$4:$L$2372,9,FALSE)</f>
        <v>Yes</v>
      </c>
      <c r="F550" s="95">
        <f>VLOOKUP($C550,'2024-25 School Level AAFTE'!$C$4:$J$2372,8,FALSE)</f>
        <v>469.37</v>
      </c>
      <c r="G550" s="97">
        <f>IFERROR(IF(E550= "yes",VLOOKUP(C550,Summary!$B:$I,6,0),0),0)</f>
        <v>0</v>
      </c>
      <c r="H550" s="96">
        <f t="shared" si="111"/>
        <v>469.37</v>
      </c>
      <c r="I550" s="154">
        <f>VLOOKUP($A550,'2025-26 Salary &amp; Benefits'!$A:$I,3,FALSE)</f>
        <v>1</v>
      </c>
      <c r="J550" s="154">
        <f>VLOOKUP($A550,'2025-26 Salary &amp; Benefits'!$A:$I,4,FALSE)</f>
        <v>1.04</v>
      </c>
      <c r="K550" s="141">
        <f t="shared" si="112"/>
        <v>469.37</v>
      </c>
      <c r="L550" s="140">
        <f t="shared" si="113"/>
        <v>1.377</v>
      </c>
      <c r="M550" s="142">
        <f>'2025-26 Salary &amp; Benefits'!$E$6</f>
        <v>78209</v>
      </c>
      <c r="N550" s="142">
        <f>'2025-26 Salary &amp; Benefits'!$F$6</f>
        <v>80164</v>
      </c>
      <c r="O550" s="9">
        <f t="shared" si="114"/>
        <v>107693.79</v>
      </c>
      <c r="P550" s="9">
        <f t="shared" si="115"/>
        <v>7107.4700000000012</v>
      </c>
      <c r="Q550" s="9">
        <f>'2025-26 Salary &amp; Benefits'!G$6</f>
        <v>15997.68</v>
      </c>
      <c r="R550" s="143">
        <f>'2025-26 Salary &amp; Benefits'!H$6</f>
        <v>0.16020000000000001</v>
      </c>
      <c r="S550" s="143">
        <f>'2025-26 Salary &amp; Benefits'!I$6</f>
        <v>0.15390000000000001</v>
      </c>
      <c r="T550" s="9">
        <f t="shared" si="116"/>
        <v>40375.19</v>
      </c>
      <c r="U550" s="9">
        <f t="shared" si="117"/>
        <v>1913.35</v>
      </c>
      <c r="V550" s="9">
        <f t="shared" si="118"/>
        <v>294.45999999999998</v>
      </c>
      <c r="W550" s="9">
        <f t="shared" si="119"/>
        <v>2207.81</v>
      </c>
      <c r="X550" s="22">
        <f t="shared" si="120"/>
        <v>157384.25999999998</v>
      </c>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row>
    <row r="551" spans="1:159" s="21" customFormat="1">
      <c r="A551" s="77" t="s">
        <v>2221</v>
      </c>
      <c r="B551" s="87" t="s">
        <v>2643</v>
      </c>
      <c r="C551" s="88">
        <v>4229</v>
      </c>
      <c r="D551" s="87" t="s">
        <v>449</v>
      </c>
      <c r="E551" s="107" t="str">
        <f>VLOOKUP($C551,'2024-25 School Level AAFTE'!$C$4:$L$2372,9,FALSE)</f>
        <v>No</v>
      </c>
      <c r="F551" s="95">
        <f>VLOOKUP($C551,'2024-25 School Level AAFTE'!$C$4:$J$2372,8,FALSE)</f>
        <v>0</v>
      </c>
      <c r="G551" s="97">
        <f>IFERROR(IF(E551= "yes",VLOOKUP(C551,Summary!$B:$I,6,0),0),0)</f>
        <v>0</v>
      </c>
      <c r="H551" s="96">
        <f t="shared" si="111"/>
        <v>0</v>
      </c>
      <c r="I551" s="154">
        <f>VLOOKUP($A551,'2025-26 Salary &amp; Benefits'!$A:$I,3,FALSE)</f>
        <v>1</v>
      </c>
      <c r="J551" s="154">
        <f>VLOOKUP($A551,'2025-26 Salary &amp; Benefits'!$A:$I,4,FALSE)</f>
        <v>1.04</v>
      </c>
      <c r="K551" s="141">
        <f t="shared" si="112"/>
        <v>0</v>
      </c>
      <c r="L551" s="140">
        <f t="shared" si="113"/>
        <v>0</v>
      </c>
      <c r="M551" s="142">
        <f>'2025-26 Salary &amp; Benefits'!$E$6</f>
        <v>78209</v>
      </c>
      <c r="N551" s="142">
        <f>'2025-26 Salary &amp; Benefits'!$F$6</f>
        <v>80164</v>
      </c>
      <c r="O551" s="9">
        <f t="shared" si="114"/>
        <v>0</v>
      </c>
      <c r="P551" s="9">
        <f t="shared" si="115"/>
        <v>0</v>
      </c>
      <c r="Q551" s="9">
        <f>'2025-26 Salary &amp; Benefits'!G$6</f>
        <v>15997.68</v>
      </c>
      <c r="R551" s="143">
        <f>'2025-26 Salary &amp; Benefits'!H$6</f>
        <v>0.16020000000000001</v>
      </c>
      <c r="S551" s="143">
        <f>'2025-26 Salary &amp; Benefits'!I$6</f>
        <v>0.15390000000000001</v>
      </c>
      <c r="T551" s="9">
        <f t="shared" si="116"/>
        <v>0</v>
      </c>
      <c r="U551" s="9">
        <f t="shared" si="117"/>
        <v>0</v>
      </c>
      <c r="V551" s="9">
        <f t="shared" si="118"/>
        <v>0</v>
      </c>
      <c r="W551" s="9">
        <f t="shared" si="119"/>
        <v>0</v>
      </c>
      <c r="X551" s="22">
        <f t="shared" si="120"/>
        <v>0</v>
      </c>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row>
    <row r="552" spans="1:159" s="21" customFormat="1">
      <c r="A552" s="77" t="s">
        <v>2221</v>
      </c>
      <c r="B552" s="87" t="s">
        <v>2643</v>
      </c>
      <c r="C552" s="88">
        <v>5497</v>
      </c>
      <c r="D552" s="87" t="s">
        <v>3306</v>
      </c>
      <c r="E552" s="107" t="str">
        <f>VLOOKUP($C552,'2024-25 School Level AAFTE'!$C$4:$L$2372,9,FALSE)</f>
        <v>Yes</v>
      </c>
      <c r="F552" s="95">
        <f>VLOOKUP($C552,'2024-25 School Level AAFTE'!$C$4:$J$2372,8,FALSE)</f>
        <v>34.56</v>
      </c>
      <c r="G552" s="97">
        <f>IFERROR(IF(E552= "yes",VLOOKUP(C552,Summary!$B:$I,6,0),0),0)</f>
        <v>0</v>
      </c>
      <c r="H552" s="96">
        <f t="shared" si="111"/>
        <v>34.56</v>
      </c>
      <c r="I552" s="154">
        <f>VLOOKUP($A552,'2025-26 Salary &amp; Benefits'!$A:$I,3,FALSE)</f>
        <v>1</v>
      </c>
      <c r="J552" s="154">
        <f>VLOOKUP($A552,'2025-26 Salary &amp; Benefits'!$A:$I,4,FALSE)</f>
        <v>1.04</v>
      </c>
      <c r="K552" s="141">
        <f t="shared" si="112"/>
        <v>34.56</v>
      </c>
      <c r="L552" s="140">
        <f t="shared" si="113"/>
        <v>0.10100000000000001</v>
      </c>
      <c r="M552" s="142">
        <f>'2025-26 Salary &amp; Benefits'!$E$6</f>
        <v>78209</v>
      </c>
      <c r="N552" s="142">
        <f>'2025-26 Salary &amp; Benefits'!$F$6</f>
        <v>80164</v>
      </c>
      <c r="O552" s="9">
        <f t="shared" si="114"/>
        <v>7899.11</v>
      </c>
      <c r="P552" s="9">
        <f t="shared" si="115"/>
        <v>521.32000000000062</v>
      </c>
      <c r="Q552" s="9">
        <f>'2025-26 Salary &amp; Benefits'!G$6</f>
        <v>15997.68</v>
      </c>
      <c r="R552" s="143">
        <f>'2025-26 Salary &amp; Benefits'!H$6</f>
        <v>0.16020000000000001</v>
      </c>
      <c r="S552" s="143">
        <f>'2025-26 Salary &amp; Benefits'!I$6</f>
        <v>0.15390000000000001</v>
      </c>
      <c r="T552" s="9">
        <f t="shared" si="116"/>
        <v>2961.43</v>
      </c>
      <c r="U552" s="9">
        <f t="shared" si="117"/>
        <v>140.34</v>
      </c>
      <c r="V552" s="9">
        <f t="shared" si="118"/>
        <v>21.6</v>
      </c>
      <c r="W552" s="9">
        <f t="shared" si="119"/>
        <v>161.94</v>
      </c>
      <c r="X552" s="22">
        <f t="shared" si="120"/>
        <v>11543.800000000001</v>
      </c>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row>
    <row r="553" spans="1:159" s="21" customFormat="1">
      <c r="A553" t="s">
        <v>2290</v>
      </c>
      <c r="B553" t="s">
        <v>2645</v>
      </c>
      <c r="C553" s="3">
        <v>2355</v>
      </c>
      <c r="D553" t="s">
        <v>1111</v>
      </c>
      <c r="E553" s="107" t="str">
        <f>VLOOKUP($C553,'2024-25 School Level AAFTE'!$C$4:$L$2372,9,FALSE)</f>
        <v>Yes</v>
      </c>
      <c r="F553" s="95">
        <f>VLOOKUP($C553,'2024-25 School Level AAFTE'!$C$4:$J$2372,8,FALSE)</f>
        <v>53.67</v>
      </c>
      <c r="G553" s="97">
        <f>IFERROR(IF(E553= "yes",VLOOKUP(C553,Summary!$B:$I,6,0),0),0)</f>
        <v>0</v>
      </c>
      <c r="H553" s="96">
        <f t="shared" si="111"/>
        <v>53.67</v>
      </c>
      <c r="I553" s="154">
        <f>VLOOKUP($A553,'2025-26 Salary &amp; Benefits'!$A:$I,3,FALSE)</f>
        <v>1</v>
      </c>
      <c r="J553" s="154">
        <f>VLOOKUP($A553,'2025-26 Salary &amp; Benefits'!$A:$I,4,FALSE)</f>
        <v>1</v>
      </c>
      <c r="K553" s="141">
        <f t="shared" si="112"/>
        <v>53.67</v>
      </c>
      <c r="L553" s="140">
        <f t="shared" si="113"/>
        <v>0.157</v>
      </c>
      <c r="M553" s="142">
        <f>'2025-26 Salary &amp; Benefits'!$E$6</f>
        <v>78209</v>
      </c>
      <c r="N553" s="142">
        <f>'2025-26 Salary &amp; Benefits'!$F$6</f>
        <v>80164</v>
      </c>
      <c r="O553" s="9">
        <f t="shared" si="114"/>
        <v>12278.81</v>
      </c>
      <c r="P553" s="9">
        <f t="shared" si="115"/>
        <v>306.94000000000051</v>
      </c>
      <c r="Q553" s="9">
        <f>'2025-26 Salary &amp; Benefits'!G$6</f>
        <v>15997.68</v>
      </c>
      <c r="R553" s="143">
        <f>'2025-26 Salary &amp; Benefits'!H$6</f>
        <v>0.16020000000000001</v>
      </c>
      <c r="S553" s="143">
        <f>'2025-26 Salary &amp; Benefits'!I$6</f>
        <v>0.15390000000000001</v>
      </c>
      <c r="T553" s="9">
        <f t="shared" si="116"/>
        <v>4525.9399999999996</v>
      </c>
      <c r="U553" s="9">
        <f t="shared" si="117"/>
        <v>209.76</v>
      </c>
      <c r="V553" s="9">
        <f t="shared" si="118"/>
        <v>32.28</v>
      </c>
      <c r="W553" s="9">
        <f t="shared" si="119"/>
        <v>242.04</v>
      </c>
      <c r="X553" s="22">
        <f t="shared" si="120"/>
        <v>17353.730000000003</v>
      </c>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row>
    <row r="554" spans="1:159" s="21" customFormat="1">
      <c r="A554" s="77" t="s">
        <v>2365</v>
      </c>
      <c r="B554" s="87" t="s">
        <v>2646</v>
      </c>
      <c r="C554" s="88">
        <v>1663</v>
      </c>
      <c r="D554" s="87" t="s">
        <v>1512</v>
      </c>
      <c r="E554" s="107" t="str">
        <f>VLOOKUP($C554,'2024-25 School Level AAFTE'!$C$4:$L$2372,9,FALSE)</f>
        <v>Yes</v>
      </c>
      <c r="F554" s="95">
        <f>VLOOKUP($C554,'2024-25 School Level AAFTE'!$C$4:$J$2372,8,FALSE)</f>
        <v>3.22</v>
      </c>
      <c r="G554" s="97">
        <f>IFERROR(IF(E554= "yes",VLOOKUP(C554,Summary!$B:$I,6,0),0),0)</f>
        <v>0</v>
      </c>
      <c r="H554" s="96">
        <f t="shared" si="111"/>
        <v>3.22</v>
      </c>
      <c r="I554" s="154">
        <f>VLOOKUP($A554,'2025-26 Salary &amp; Benefits'!$A:$I,3,FALSE)</f>
        <v>1.18</v>
      </c>
      <c r="J554" s="154">
        <f>VLOOKUP($A554,'2025-26 Salary &amp; Benefits'!$A:$I,4,FALSE)</f>
        <v>1.18</v>
      </c>
      <c r="K554" s="141">
        <f t="shared" si="112"/>
        <v>3.22</v>
      </c>
      <c r="L554" s="140">
        <f t="shared" si="113"/>
        <v>8.9999999999999993E-3</v>
      </c>
      <c r="M554" s="142">
        <f>'2025-26 Salary &amp; Benefits'!$E$6</f>
        <v>78209</v>
      </c>
      <c r="N554" s="142">
        <f>'2025-26 Salary &amp; Benefits'!$F$6</f>
        <v>80164</v>
      </c>
      <c r="O554" s="9">
        <f t="shared" si="114"/>
        <v>830.58</v>
      </c>
      <c r="P554" s="9">
        <f t="shared" si="115"/>
        <v>20.759999999999991</v>
      </c>
      <c r="Q554" s="9">
        <f>'2025-26 Salary &amp; Benefits'!G$6</f>
        <v>15997.68</v>
      </c>
      <c r="R554" s="143">
        <f>'2025-26 Salary &amp; Benefits'!H$6</f>
        <v>0.16020000000000001</v>
      </c>
      <c r="S554" s="143">
        <f>'2025-26 Salary &amp; Benefits'!I$6</f>
        <v>0.15390000000000001</v>
      </c>
      <c r="T554" s="9">
        <f t="shared" si="116"/>
        <v>280.23</v>
      </c>
      <c r="U554" s="9">
        <f t="shared" si="117"/>
        <v>14.19</v>
      </c>
      <c r="V554" s="9">
        <f t="shared" si="118"/>
        <v>2.1800000000000002</v>
      </c>
      <c r="W554" s="9">
        <f t="shared" si="119"/>
        <v>16.37</v>
      </c>
      <c r="X554" s="22">
        <f t="shared" si="120"/>
        <v>1147.9399999999998</v>
      </c>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row>
    <row r="555" spans="1:159" s="21" customFormat="1">
      <c r="A555" s="77" t="s">
        <v>2365</v>
      </c>
      <c r="B555" s="87" t="s">
        <v>2646</v>
      </c>
      <c r="C555" s="88">
        <v>1907</v>
      </c>
      <c r="D555" s="87" t="s">
        <v>1513</v>
      </c>
      <c r="E555" s="107" t="str">
        <f>VLOOKUP($C555,'2024-25 School Level AAFTE'!$C$4:$L$2372,9,FALSE)</f>
        <v>No</v>
      </c>
      <c r="F555" s="95">
        <f>VLOOKUP($C555,'2024-25 School Level AAFTE'!$C$4:$J$2372,8,FALSE)</f>
        <v>90.02000000000001</v>
      </c>
      <c r="G555" s="97">
        <f>IFERROR(IF(E555= "yes",VLOOKUP(C555,Summary!$B:$I,6,0),0),0)</f>
        <v>0</v>
      </c>
      <c r="H555" s="96">
        <f t="shared" si="111"/>
        <v>0</v>
      </c>
      <c r="I555" s="154">
        <f>VLOOKUP($A555,'2025-26 Salary &amp; Benefits'!$A:$I,3,FALSE)</f>
        <v>1.18</v>
      </c>
      <c r="J555" s="154">
        <f>VLOOKUP($A555,'2025-26 Salary &amp; Benefits'!$A:$I,4,FALSE)</f>
        <v>1.18</v>
      </c>
      <c r="K555" s="141">
        <f t="shared" si="112"/>
        <v>0</v>
      </c>
      <c r="L555" s="140">
        <f t="shared" si="113"/>
        <v>0</v>
      </c>
      <c r="M555" s="142">
        <f>'2025-26 Salary &amp; Benefits'!$E$6</f>
        <v>78209</v>
      </c>
      <c r="N555" s="142">
        <f>'2025-26 Salary &amp; Benefits'!$F$6</f>
        <v>80164</v>
      </c>
      <c r="O555" s="9">
        <f t="shared" si="114"/>
        <v>0</v>
      </c>
      <c r="P555" s="9">
        <f t="shared" si="115"/>
        <v>0</v>
      </c>
      <c r="Q555" s="9">
        <f>'2025-26 Salary &amp; Benefits'!G$6</f>
        <v>15997.68</v>
      </c>
      <c r="R555" s="143">
        <f>'2025-26 Salary &amp; Benefits'!H$6</f>
        <v>0.16020000000000001</v>
      </c>
      <c r="S555" s="143">
        <f>'2025-26 Salary &amp; Benefits'!I$6</f>
        <v>0.15390000000000001</v>
      </c>
      <c r="T555" s="9">
        <f t="shared" si="116"/>
        <v>0</v>
      </c>
      <c r="U555" s="9">
        <f t="shared" si="117"/>
        <v>0</v>
      </c>
      <c r="V555" s="9">
        <f t="shared" si="118"/>
        <v>0</v>
      </c>
      <c r="W555" s="9">
        <f t="shared" si="119"/>
        <v>0</v>
      </c>
      <c r="X555" s="22">
        <f t="shared" si="120"/>
        <v>0</v>
      </c>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row>
    <row r="556" spans="1:159" s="21" customFormat="1">
      <c r="A556" s="77" t="s">
        <v>2365</v>
      </c>
      <c r="B556" s="87" t="s">
        <v>2646</v>
      </c>
      <c r="C556" s="88">
        <v>2065</v>
      </c>
      <c r="D556" s="87" t="s">
        <v>1514</v>
      </c>
      <c r="E556" s="107" t="str">
        <f>VLOOKUP($C556,'2024-25 School Level AAFTE'!$C$4:$L$2372,9,FALSE)</f>
        <v>Yes</v>
      </c>
      <c r="F556" s="95">
        <f>VLOOKUP($C556,'2024-25 School Level AAFTE'!$C$4:$J$2372,8,FALSE)</f>
        <v>391.78</v>
      </c>
      <c r="G556" s="97">
        <f>IFERROR(IF(E556= "yes",VLOOKUP(C556,Summary!$B:$I,6,0),0),0)</f>
        <v>0</v>
      </c>
      <c r="H556" s="96">
        <f t="shared" si="111"/>
        <v>391.78</v>
      </c>
      <c r="I556" s="154">
        <f>VLOOKUP($A556,'2025-26 Salary &amp; Benefits'!$A:$I,3,FALSE)</f>
        <v>1.18</v>
      </c>
      <c r="J556" s="154">
        <f>VLOOKUP($A556,'2025-26 Salary &amp; Benefits'!$A:$I,4,FALSE)</f>
        <v>1.18</v>
      </c>
      <c r="K556" s="141">
        <f t="shared" si="112"/>
        <v>391.78</v>
      </c>
      <c r="L556" s="140">
        <f t="shared" si="113"/>
        <v>1.149</v>
      </c>
      <c r="M556" s="142">
        <f>'2025-26 Salary &amp; Benefits'!$E$6</f>
        <v>78209</v>
      </c>
      <c r="N556" s="142">
        <f>'2025-26 Salary &amp; Benefits'!$F$6</f>
        <v>80164</v>
      </c>
      <c r="O556" s="9">
        <f t="shared" si="114"/>
        <v>106037.33</v>
      </c>
      <c r="P556" s="9">
        <f t="shared" si="115"/>
        <v>2650.6199999999953</v>
      </c>
      <c r="Q556" s="9">
        <f>'2025-26 Salary &amp; Benefits'!G$6</f>
        <v>15997.68</v>
      </c>
      <c r="R556" s="143">
        <f>'2025-26 Salary &amp; Benefits'!H$6</f>
        <v>0.16020000000000001</v>
      </c>
      <c r="S556" s="143">
        <f>'2025-26 Salary &amp; Benefits'!I$6</f>
        <v>0.15390000000000001</v>
      </c>
      <c r="T556" s="9">
        <f t="shared" si="116"/>
        <v>35776.449999999997</v>
      </c>
      <c r="U556" s="9">
        <f t="shared" si="117"/>
        <v>1811.47</v>
      </c>
      <c r="V556" s="9">
        <f t="shared" si="118"/>
        <v>278.79000000000002</v>
      </c>
      <c r="W556" s="9">
        <f t="shared" si="119"/>
        <v>2090.2600000000002</v>
      </c>
      <c r="X556" s="22">
        <f t="shared" si="120"/>
        <v>146554.66</v>
      </c>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row>
    <row r="557" spans="1:159" s="21" customFormat="1">
      <c r="A557" s="77" t="s">
        <v>2365</v>
      </c>
      <c r="B557" s="87" t="s">
        <v>2646</v>
      </c>
      <c r="C557" s="88">
        <v>2126</v>
      </c>
      <c r="D557" s="87" t="s">
        <v>1515</v>
      </c>
      <c r="E557" s="107" t="str">
        <f>VLOOKUP($C557,'2024-25 School Level AAFTE'!$C$4:$L$2372,9,FALSE)</f>
        <v>Yes</v>
      </c>
      <c r="F557" s="95">
        <f>VLOOKUP($C557,'2024-25 School Level AAFTE'!$C$4:$J$2372,8,FALSE)</f>
        <v>1551.94</v>
      </c>
      <c r="G557" s="97">
        <f>IFERROR(IF(E557= "yes",VLOOKUP(C557,Summary!$B:$I,6,0),0),0)</f>
        <v>0</v>
      </c>
      <c r="H557" s="96">
        <f t="shared" si="111"/>
        <v>1551.94</v>
      </c>
      <c r="I557" s="154">
        <f>VLOOKUP($A557,'2025-26 Salary &amp; Benefits'!$A:$I,3,FALSE)</f>
        <v>1.18</v>
      </c>
      <c r="J557" s="154">
        <f>VLOOKUP($A557,'2025-26 Salary &amp; Benefits'!$A:$I,4,FALSE)</f>
        <v>1.18</v>
      </c>
      <c r="K557" s="141">
        <f t="shared" si="112"/>
        <v>1551.94</v>
      </c>
      <c r="L557" s="140">
        <f t="shared" si="113"/>
        <v>4.5519999999999996</v>
      </c>
      <c r="M557" s="142">
        <f>'2025-26 Salary &amp; Benefits'!$E$6</f>
        <v>78209</v>
      </c>
      <c r="N557" s="142">
        <f>'2025-26 Salary &amp; Benefits'!$F$6</f>
        <v>80164</v>
      </c>
      <c r="O557" s="9">
        <f t="shared" si="114"/>
        <v>420088.69</v>
      </c>
      <c r="P557" s="9">
        <f t="shared" si="115"/>
        <v>10501.010000000009</v>
      </c>
      <c r="Q557" s="9">
        <f>'2025-26 Salary &amp; Benefits'!G$6</f>
        <v>15997.68</v>
      </c>
      <c r="R557" s="143">
        <f>'2025-26 Salary &amp; Benefits'!H$6</f>
        <v>0.16020000000000001</v>
      </c>
      <c r="S557" s="143">
        <f>'2025-26 Salary &amp; Benefits'!I$6</f>
        <v>0.15390000000000001</v>
      </c>
      <c r="T557" s="9">
        <f t="shared" si="116"/>
        <v>141735.75</v>
      </c>
      <c r="U557" s="9">
        <f t="shared" si="117"/>
        <v>7176.5</v>
      </c>
      <c r="V557" s="9">
        <f t="shared" si="118"/>
        <v>1104.46</v>
      </c>
      <c r="W557" s="9">
        <f t="shared" si="119"/>
        <v>8280.9599999999991</v>
      </c>
      <c r="X557" s="22">
        <f t="shared" si="120"/>
        <v>580606.40999999992</v>
      </c>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row>
    <row r="558" spans="1:159" s="21" customFormat="1">
      <c r="A558" s="77" t="s">
        <v>2365</v>
      </c>
      <c r="B558" s="87" t="s">
        <v>2646</v>
      </c>
      <c r="C558" s="88">
        <v>2364</v>
      </c>
      <c r="D558" s="87" t="s">
        <v>1516</v>
      </c>
      <c r="E558" s="107" t="str">
        <f>VLOOKUP($C558,'2024-25 School Level AAFTE'!$C$4:$L$2372,9,FALSE)</f>
        <v>Yes</v>
      </c>
      <c r="F558" s="95">
        <f>VLOOKUP($C558,'2024-25 School Level AAFTE'!$C$4:$J$2372,8,FALSE)</f>
        <v>708.82</v>
      </c>
      <c r="G558" s="97">
        <f>IFERROR(IF(E558= "yes",VLOOKUP(C558,Summary!$B:$I,6,0),0),0)</f>
        <v>0</v>
      </c>
      <c r="H558" s="96">
        <f t="shared" si="111"/>
        <v>708.82</v>
      </c>
      <c r="I558" s="154">
        <f>VLOOKUP($A558,'2025-26 Salary &amp; Benefits'!$A:$I,3,FALSE)</f>
        <v>1.18</v>
      </c>
      <c r="J558" s="154">
        <f>VLOOKUP($A558,'2025-26 Salary &amp; Benefits'!$A:$I,4,FALSE)</f>
        <v>1.18</v>
      </c>
      <c r="K558" s="141">
        <f t="shared" si="112"/>
        <v>708.82</v>
      </c>
      <c r="L558" s="140">
        <f t="shared" si="113"/>
        <v>2.0790000000000002</v>
      </c>
      <c r="M558" s="142">
        <f>'2025-26 Salary &amp; Benefits'!$E$6</f>
        <v>78209</v>
      </c>
      <c r="N558" s="142">
        <f>'2025-26 Salary &amp; Benefits'!$F$6</f>
        <v>80164</v>
      </c>
      <c r="O558" s="9">
        <f t="shared" si="114"/>
        <v>191863.88</v>
      </c>
      <c r="P558" s="9">
        <f t="shared" si="115"/>
        <v>4796.0499999999884</v>
      </c>
      <c r="Q558" s="9">
        <f>'2025-26 Salary &amp; Benefits'!G$6</f>
        <v>15997.68</v>
      </c>
      <c r="R558" s="143">
        <f>'2025-26 Salary &amp; Benefits'!H$6</f>
        <v>0.16020000000000001</v>
      </c>
      <c r="S558" s="143">
        <f>'2025-26 Salary &amp; Benefits'!I$6</f>
        <v>0.15390000000000001</v>
      </c>
      <c r="T558" s="9">
        <f t="shared" si="116"/>
        <v>64733.88</v>
      </c>
      <c r="U558" s="9">
        <f t="shared" si="117"/>
        <v>3277.67</v>
      </c>
      <c r="V558" s="9">
        <f t="shared" si="118"/>
        <v>504.43</v>
      </c>
      <c r="W558" s="9">
        <f t="shared" si="119"/>
        <v>3782.1</v>
      </c>
      <c r="X558" s="22">
        <f t="shared" si="120"/>
        <v>265175.90999999997</v>
      </c>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row>
    <row r="559" spans="1:159" s="21" customFormat="1">
      <c r="A559" s="77" t="s">
        <v>2365</v>
      </c>
      <c r="B559" s="87" t="s">
        <v>2646</v>
      </c>
      <c r="C559" s="88">
        <v>2545</v>
      </c>
      <c r="D559" s="87" t="s">
        <v>1517</v>
      </c>
      <c r="E559" s="107" t="str">
        <f>VLOOKUP($C559,'2024-25 School Level AAFTE'!$C$4:$L$2372,9,FALSE)</f>
        <v>Yes</v>
      </c>
      <c r="F559" s="95">
        <f>VLOOKUP($C559,'2024-25 School Level AAFTE'!$C$4:$J$2372,8,FALSE)</f>
        <v>498.46000000000004</v>
      </c>
      <c r="G559" s="97">
        <f>IFERROR(IF(E559= "yes",VLOOKUP(C559,Summary!$B:$I,6,0),0),0)</f>
        <v>0</v>
      </c>
      <c r="H559" s="96">
        <f t="shared" si="111"/>
        <v>498.46000000000004</v>
      </c>
      <c r="I559" s="154">
        <f>VLOOKUP($A559,'2025-26 Salary &amp; Benefits'!$A:$I,3,FALSE)</f>
        <v>1.18</v>
      </c>
      <c r="J559" s="154">
        <f>VLOOKUP($A559,'2025-26 Salary &amp; Benefits'!$A:$I,4,FALSE)</f>
        <v>1.18</v>
      </c>
      <c r="K559" s="141">
        <f t="shared" si="112"/>
        <v>498.46000000000004</v>
      </c>
      <c r="L559" s="140">
        <f t="shared" si="113"/>
        <v>1.462</v>
      </c>
      <c r="M559" s="142">
        <f>'2025-26 Salary &amp; Benefits'!$E$6</f>
        <v>78209</v>
      </c>
      <c r="N559" s="142">
        <f>'2025-26 Salary &amp; Benefits'!$F$6</f>
        <v>80164</v>
      </c>
      <c r="O559" s="9">
        <f t="shared" si="114"/>
        <v>134923.04</v>
      </c>
      <c r="P559" s="9">
        <f t="shared" si="115"/>
        <v>3372.6900000000023</v>
      </c>
      <c r="Q559" s="9">
        <f>'2025-26 Salary &amp; Benefits'!G$6</f>
        <v>15997.68</v>
      </c>
      <c r="R559" s="143">
        <f>'2025-26 Salary &amp; Benefits'!H$6</f>
        <v>0.16020000000000001</v>
      </c>
      <c r="S559" s="143">
        <f>'2025-26 Salary &amp; Benefits'!I$6</f>
        <v>0.15390000000000001</v>
      </c>
      <c r="T559" s="9">
        <f t="shared" si="116"/>
        <v>45522.34</v>
      </c>
      <c r="U559" s="9">
        <f t="shared" si="117"/>
        <v>2304.9299999999998</v>
      </c>
      <c r="V559" s="9">
        <f t="shared" si="118"/>
        <v>354.73</v>
      </c>
      <c r="W559" s="9">
        <f t="shared" si="119"/>
        <v>2659.66</v>
      </c>
      <c r="X559" s="22">
        <f t="shared" si="120"/>
        <v>186477.73</v>
      </c>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row>
    <row r="560" spans="1:159" s="21" customFormat="1">
      <c r="A560" s="77" t="s">
        <v>2365</v>
      </c>
      <c r="B560" s="87" t="s">
        <v>2646</v>
      </c>
      <c r="C560" s="88">
        <v>2669</v>
      </c>
      <c r="D560" s="87" t="s">
        <v>1495</v>
      </c>
      <c r="E560" s="107" t="str">
        <f>VLOOKUP($C560,'2024-25 School Level AAFTE'!$C$4:$L$2372,9,FALSE)</f>
        <v>Yes</v>
      </c>
      <c r="F560" s="95">
        <f>VLOOKUP($C560,'2024-25 School Level AAFTE'!$C$4:$J$2372,8,FALSE)</f>
        <v>376.11</v>
      </c>
      <c r="G560" s="97">
        <f>IFERROR(IF(E560= "yes",VLOOKUP(C560,Summary!$B:$I,6,0),0),0)</f>
        <v>0</v>
      </c>
      <c r="H560" s="96">
        <f t="shared" si="111"/>
        <v>376.11</v>
      </c>
      <c r="I560" s="154">
        <f>VLOOKUP($A560,'2025-26 Salary &amp; Benefits'!$A:$I,3,FALSE)</f>
        <v>1.18</v>
      </c>
      <c r="J560" s="154">
        <f>VLOOKUP($A560,'2025-26 Salary &amp; Benefits'!$A:$I,4,FALSE)</f>
        <v>1.18</v>
      </c>
      <c r="K560" s="141">
        <f t="shared" si="112"/>
        <v>376.11</v>
      </c>
      <c r="L560" s="140">
        <f t="shared" si="113"/>
        <v>1.103</v>
      </c>
      <c r="M560" s="142">
        <f>'2025-26 Salary &amp; Benefits'!$E$6</f>
        <v>78209</v>
      </c>
      <c r="N560" s="142">
        <f>'2025-26 Salary &amp; Benefits'!$F$6</f>
        <v>80164</v>
      </c>
      <c r="O560" s="9">
        <f t="shared" si="114"/>
        <v>101792.14</v>
      </c>
      <c r="P560" s="9">
        <f t="shared" si="115"/>
        <v>2544.5099999999948</v>
      </c>
      <c r="Q560" s="9">
        <f>'2025-26 Salary &amp; Benefits'!G$6</f>
        <v>15997.68</v>
      </c>
      <c r="R560" s="143">
        <f>'2025-26 Salary &amp; Benefits'!H$6</f>
        <v>0.16020000000000001</v>
      </c>
      <c r="S560" s="143">
        <f>'2025-26 Salary &amp; Benefits'!I$6</f>
        <v>0.15390000000000001</v>
      </c>
      <c r="T560" s="9">
        <f t="shared" si="116"/>
        <v>34344.14</v>
      </c>
      <c r="U560" s="9">
        <f t="shared" si="117"/>
        <v>1738.94</v>
      </c>
      <c r="V560" s="9">
        <f t="shared" si="118"/>
        <v>267.62</v>
      </c>
      <c r="W560" s="9">
        <f t="shared" si="119"/>
        <v>2006.56</v>
      </c>
      <c r="X560" s="22">
        <f t="shared" si="120"/>
        <v>140687.34999999998</v>
      </c>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row>
    <row r="561" spans="1:159" s="21" customFormat="1">
      <c r="A561" s="77" t="s">
        <v>2365</v>
      </c>
      <c r="B561" s="87" t="s">
        <v>2646</v>
      </c>
      <c r="C561" s="88">
        <v>2751</v>
      </c>
      <c r="D561" s="87" t="s">
        <v>1518</v>
      </c>
      <c r="E561" s="107" t="str">
        <f>VLOOKUP($C561,'2024-25 School Level AAFTE'!$C$4:$L$2372,9,FALSE)</f>
        <v>Yes</v>
      </c>
      <c r="F561" s="95">
        <f>VLOOKUP($C561,'2024-25 School Level AAFTE'!$C$4:$J$2372,8,FALSE)</f>
        <v>303.56</v>
      </c>
      <c r="G561" s="97">
        <f>IFERROR(IF(E561= "yes",VLOOKUP(C561,Summary!$B:$I,6,0),0),0)</f>
        <v>0</v>
      </c>
      <c r="H561" s="96">
        <f t="shared" si="111"/>
        <v>303.56</v>
      </c>
      <c r="I561" s="154">
        <f>VLOOKUP($A561,'2025-26 Salary &amp; Benefits'!$A:$I,3,FALSE)</f>
        <v>1.18</v>
      </c>
      <c r="J561" s="154">
        <f>VLOOKUP($A561,'2025-26 Salary &amp; Benefits'!$A:$I,4,FALSE)</f>
        <v>1.18</v>
      </c>
      <c r="K561" s="141">
        <f t="shared" si="112"/>
        <v>303.56</v>
      </c>
      <c r="L561" s="140">
        <f t="shared" si="113"/>
        <v>0.89</v>
      </c>
      <c r="M561" s="142">
        <f>'2025-26 Salary &amp; Benefits'!$E$6</f>
        <v>78209</v>
      </c>
      <c r="N561" s="142">
        <f>'2025-26 Salary &amp; Benefits'!$F$6</f>
        <v>80164</v>
      </c>
      <c r="O561" s="9">
        <f t="shared" si="114"/>
        <v>82135.09</v>
      </c>
      <c r="P561" s="9">
        <f t="shared" si="115"/>
        <v>2053.1399999999994</v>
      </c>
      <c r="Q561" s="9">
        <f>'2025-26 Salary &amp; Benefits'!G$6</f>
        <v>15997.68</v>
      </c>
      <c r="R561" s="143">
        <f>'2025-26 Salary &amp; Benefits'!H$6</f>
        <v>0.16020000000000001</v>
      </c>
      <c r="S561" s="143">
        <f>'2025-26 Salary &amp; Benefits'!I$6</f>
        <v>0.15390000000000001</v>
      </c>
      <c r="T561" s="9">
        <f t="shared" si="116"/>
        <v>27711.95</v>
      </c>
      <c r="U561" s="9">
        <f t="shared" si="117"/>
        <v>1403.14</v>
      </c>
      <c r="V561" s="9">
        <f t="shared" si="118"/>
        <v>215.94</v>
      </c>
      <c r="W561" s="9">
        <f t="shared" si="119"/>
        <v>1619.0800000000002</v>
      </c>
      <c r="X561" s="22">
        <f t="shared" si="120"/>
        <v>113519.26</v>
      </c>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row>
    <row r="562" spans="1:159" s="21" customFormat="1">
      <c r="A562" s="77" t="s">
        <v>2365</v>
      </c>
      <c r="B562" s="87" t="s">
        <v>2646</v>
      </c>
      <c r="C562" s="88">
        <v>2752</v>
      </c>
      <c r="D562" s="87" t="s">
        <v>375</v>
      </c>
      <c r="E562" s="107" t="str">
        <f>VLOOKUP($C562,'2024-25 School Level AAFTE'!$C$4:$L$2372,9,FALSE)</f>
        <v>No</v>
      </c>
      <c r="F562" s="95">
        <f>VLOOKUP($C562,'2024-25 School Level AAFTE'!$C$4:$J$2372,8,FALSE)</f>
        <v>418.72</v>
      </c>
      <c r="G562" s="97">
        <f>IFERROR(IF(E562= "yes",VLOOKUP(C562,Summary!$B:$I,6,0),0),0)</f>
        <v>0</v>
      </c>
      <c r="H562" s="96">
        <f t="shared" si="111"/>
        <v>0</v>
      </c>
      <c r="I562" s="154">
        <f>VLOOKUP($A562,'2025-26 Salary &amp; Benefits'!$A:$I,3,FALSE)</f>
        <v>1.18</v>
      </c>
      <c r="J562" s="154">
        <f>VLOOKUP($A562,'2025-26 Salary &amp; Benefits'!$A:$I,4,FALSE)</f>
        <v>1.18</v>
      </c>
      <c r="K562" s="141">
        <f t="shared" si="112"/>
        <v>0</v>
      </c>
      <c r="L562" s="140">
        <f t="shared" si="113"/>
        <v>0</v>
      </c>
      <c r="M562" s="142">
        <f>'2025-26 Salary &amp; Benefits'!$E$6</f>
        <v>78209</v>
      </c>
      <c r="N562" s="142">
        <f>'2025-26 Salary &amp; Benefits'!$F$6</f>
        <v>80164</v>
      </c>
      <c r="O562" s="9">
        <f t="shared" si="114"/>
        <v>0</v>
      </c>
      <c r="P562" s="9">
        <f t="shared" si="115"/>
        <v>0</v>
      </c>
      <c r="Q562" s="9">
        <f>'2025-26 Salary &amp; Benefits'!G$6</f>
        <v>15997.68</v>
      </c>
      <c r="R562" s="143">
        <f>'2025-26 Salary &amp; Benefits'!H$6</f>
        <v>0.16020000000000001</v>
      </c>
      <c r="S562" s="143">
        <f>'2025-26 Salary &amp; Benefits'!I$6</f>
        <v>0.15390000000000001</v>
      </c>
      <c r="T562" s="9">
        <f t="shared" si="116"/>
        <v>0</v>
      </c>
      <c r="U562" s="9">
        <f t="shared" si="117"/>
        <v>0</v>
      </c>
      <c r="V562" s="9">
        <f t="shared" si="118"/>
        <v>0</v>
      </c>
      <c r="W562" s="9">
        <f t="shared" si="119"/>
        <v>0</v>
      </c>
      <c r="X562" s="22">
        <f t="shared" si="120"/>
        <v>0</v>
      </c>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row>
    <row r="563" spans="1:159" s="21" customFormat="1">
      <c r="A563" s="77" t="s">
        <v>2365</v>
      </c>
      <c r="B563" s="87" t="s">
        <v>2646</v>
      </c>
      <c r="C563" s="88">
        <v>2811</v>
      </c>
      <c r="D563" s="87" t="s">
        <v>1519</v>
      </c>
      <c r="E563" s="107" t="str">
        <f>VLOOKUP($C563,'2024-25 School Level AAFTE'!$C$4:$L$2372,9,FALSE)</f>
        <v>Yes</v>
      </c>
      <c r="F563" s="95">
        <f>VLOOKUP($C563,'2024-25 School Level AAFTE'!$C$4:$J$2372,8,FALSE)</f>
        <v>481.91</v>
      </c>
      <c r="G563" s="97">
        <f>IFERROR(IF(E563= "yes",VLOOKUP(C563,Summary!$B:$I,6,0),0),0)</f>
        <v>0</v>
      </c>
      <c r="H563" s="96">
        <f t="shared" si="111"/>
        <v>481.91</v>
      </c>
      <c r="I563" s="154">
        <f>VLOOKUP($A563,'2025-26 Salary &amp; Benefits'!$A:$I,3,FALSE)</f>
        <v>1.18</v>
      </c>
      <c r="J563" s="154">
        <f>VLOOKUP($A563,'2025-26 Salary &amp; Benefits'!$A:$I,4,FALSE)</f>
        <v>1.18</v>
      </c>
      <c r="K563" s="141">
        <f t="shared" si="112"/>
        <v>481.91</v>
      </c>
      <c r="L563" s="140">
        <f t="shared" si="113"/>
        <v>1.4139999999999999</v>
      </c>
      <c r="M563" s="142">
        <f>'2025-26 Salary &amp; Benefits'!$E$6</f>
        <v>78209</v>
      </c>
      <c r="N563" s="142">
        <f>'2025-26 Salary &amp; Benefits'!$F$6</f>
        <v>80164</v>
      </c>
      <c r="O563" s="9">
        <f t="shared" si="114"/>
        <v>130493.28</v>
      </c>
      <c r="P563" s="9">
        <f t="shared" si="115"/>
        <v>3261.9599999999919</v>
      </c>
      <c r="Q563" s="9">
        <f>'2025-26 Salary &amp; Benefits'!G$6</f>
        <v>15997.68</v>
      </c>
      <c r="R563" s="143">
        <f>'2025-26 Salary &amp; Benefits'!H$6</f>
        <v>0.16020000000000001</v>
      </c>
      <c r="S563" s="143">
        <f>'2025-26 Salary &amp; Benefits'!I$6</f>
        <v>0.15390000000000001</v>
      </c>
      <c r="T563" s="9">
        <f t="shared" si="116"/>
        <v>44027.76</v>
      </c>
      <c r="U563" s="9">
        <f t="shared" si="117"/>
        <v>2229.25</v>
      </c>
      <c r="V563" s="9">
        <f t="shared" si="118"/>
        <v>343.08</v>
      </c>
      <c r="W563" s="9">
        <f t="shared" si="119"/>
        <v>2572.33</v>
      </c>
      <c r="X563" s="22">
        <f t="shared" si="120"/>
        <v>180355.33</v>
      </c>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row>
    <row r="564" spans="1:159" s="21" customFormat="1">
      <c r="A564" s="77" t="s">
        <v>2365</v>
      </c>
      <c r="B564" s="87" t="s">
        <v>2646</v>
      </c>
      <c r="C564" s="88">
        <v>2883</v>
      </c>
      <c r="D564" s="87" t="s">
        <v>1520</v>
      </c>
      <c r="E564" s="107" t="str">
        <f>VLOOKUP($C564,'2024-25 School Level AAFTE'!$C$4:$L$2372,9,FALSE)</f>
        <v>Yes</v>
      </c>
      <c r="F564" s="95">
        <f>VLOOKUP($C564,'2024-25 School Level AAFTE'!$C$4:$J$2372,8,FALSE)</f>
        <v>361.39</v>
      </c>
      <c r="G564" s="97">
        <f>IFERROR(IF(E564= "yes",VLOOKUP(C564,Summary!$B:$I,6,0),0),0)</f>
        <v>0</v>
      </c>
      <c r="H564" s="96">
        <f t="shared" si="111"/>
        <v>361.39</v>
      </c>
      <c r="I564" s="154">
        <f>VLOOKUP($A564,'2025-26 Salary &amp; Benefits'!$A:$I,3,FALSE)</f>
        <v>1.18</v>
      </c>
      <c r="J564" s="154">
        <f>VLOOKUP($A564,'2025-26 Salary &amp; Benefits'!$A:$I,4,FALSE)</f>
        <v>1.18</v>
      </c>
      <c r="K564" s="141">
        <f t="shared" si="112"/>
        <v>361.39</v>
      </c>
      <c r="L564" s="140">
        <f t="shared" si="113"/>
        <v>1.06</v>
      </c>
      <c r="M564" s="142">
        <f>'2025-26 Salary &amp; Benefits'!$E$6</f>
        <v>78209</v>
      </c>
      <c r="N564" s="142">
        <f>'2025-26 Salary &amp; Benefits'!$F$6</f>
        <v>80164</v>
      </c>
      <c r="O564" s="9">
        <f t="shared" si="114"/>
        <v>97823.82</v>
      </c>
      <c r="P564" s="9">
        <f t="shared" si="115"/>
        <v>2445.3099999999977</v>
      </c>
      <c r="Q564" s="9">
        <f>'2025-26 Salary &amp; Benefits'!G$6</f>
        <v>15997.68</v>
      </c>
      <c r="R564" s="143">
        <f>'2025-26 Salary &amp; Benefits'!H$6</f>
        <v>0.16020000000000001</v>
      </c>
      <c r="S564" s="143">
        <f>'2025-26 Salary &amp; Benefits'!I$6</f>
        <v>0.15390000000000001</v>
      </c>
      <c r="T564" s="9">
        <f t="shared" si="116"/>
        <v>33005.25</v>
      </c>
      <c r="U564" s="9">
        <f t="shared" si="117"/>
        <v>1671.15</v>
      </c>
      <c r="V564" s="9">
        <f t="shared" si="118"/>
        <v>257.19</v>
      </c>
      <c r="W564" s="9">
        <f t="shared" si="119"/>
        <v>1928.3400000000001</v>
      </c>
      <c r="X564" s="22">
        <f t="shared" si="120"/>
        <v>135202.72</v>
      </c>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row>
    <row r="565" spans="1:159" s="21" customFormat="1">
      <c r="A565" s="77" t="s">
        <v>2365</v>
      </c>
      <c r="B565" s="87" t="s">
        <v>2646</v>
      </c>
      <c r="C565" s="88">
        <v>3002</v>
      </c>
      <c r="D565" s="87" t="s">
        <v>1521</v>
      </c>
      <c r="E565" s="107" t="str">
        <f>VLOOKUP($C565,'2024-25 School Level AAFTE'!$C$4:$L$2372,9,FALSE)</f>
        <v>Yes</v>
      </c>
      <c r="F565" s="95">
        <f>VLOOKUP($C565,'2024-25 School Level AAFTE'!$C$4:$J$2372,8,FALSE)</f>
        <v>509.6</v>
      </c>
      <c r="G565" s="97">
        <f>IFERROR(IF(E565= "yes",VLOOKUP(C565,Summary!$B:$I,6,0),0),0)</f>
        <v>0</v>
      </c>
      <c r="H565" s="96">
        <f t="shared" si="111"/>
        <v>509.6</v>
      </c>
      <c r="I565" s="154">
        <f>VLOOKUP($A565,'2025-26 Salary &amp; Benefits'!$A:$I,3,FALSE)</f>
        <v>1.18</v>
      </c>
      <c r="J565" s="154">
        <f>VLOOKUP($A565,'2025-26 Salary &amp; Benefits'!$A:$I,4,FALSE)</f>
        <v>1.18</v>
      </c>
      <c r="K565" s="141">
        <f t="shared" si="112"/>
        <v>509.6</v>
      </c>
      <c r="L565" s="140">
        <f t="shared" si="113"/>
        <v>1.4950000000000001</v>
      </c>
      <c r="M565" s="142">
        <f>'2025-26 Salary &amp; Benefits'!$E$6</f>
        <v>78209</v>
      </c>
      <c r="N565" s="142">
        <f>'2025-26 Salary &amp; Benefits'!$F$6</f>
        <v>80164</v>
      </c>
      <c r="O565" s="9">
        <f t="shared" si="114"/>
        <v>137968.5</v>
      </c>
      <c r="P565" s="9">
        <f t="shared" si="115"/>
        <v>3448.8099999999977</v>
      </c>
      <c r="Q565" s="9">
        <f>'2025-26 Salary &amp; Benefits'!G$6</f>
        <v>15997.68</v>
      </c>
      <c r="R565" s="143">
        <f>'2025-26 Salary &amp; Benefits'!H$6</f>
        <v>0.16020000000000001</v>
      </c>
      <c r="S565" s="143">
        <f>'2025-26 Salary &amp; Benefits'!I$6</f>
        <v>0.15390000000000001</v>
      </c>
      <c r="T565" s="9">
        <f t="shared" si="116"/>
        <v>46549.86</v>
      </c>
      <c r="U565" s="9">
        <f t="shared" si="117"/>
        <v>2356.96</v>
      </c>
      <c r="V565" s="9">
        <f t="shared" si="118"/>
        <v>362.74</v>
      </c>
      <c r="W565" s="9">
        <f t="shared" si="119"/>
        <v>2719.7</v>
      </c>
      <c r="X565" s="22">
        <f t="shared" si="120"/>
        <v>190686.87</v>
      </c>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row>
    <row r="566" spans="1:159" s="21" customFormat="1">
      <c r="A566" s="77" t="s">
        <v>2365</v>
      </c>
      <c r="B566" s="87" t="s">
        <v>2646</v>
      </c>
      <c r="C566" s="88">
        <v>3184</v>
      </c>
      <c r="D566" s="87" t="s">
        <v>553</v>
      </c>
      <c r="E566" s="107" t="str">
        <f>VLOOKUP($C566,'2024-25 School Level AAFTE'!$C$4:$L$2372,9,FALSE)</f>
        <v>Yes</v>
      </c>
      <c r="F566" s="95">
        <f>VLOOKUP($C566,'2024-25 School Level AAFTE'!$C$4:$J$2372,8,FALSE)</f>
        <v>623.11</v>
      </c>
      <c r="G566" s="97">
        <f>IFERROR(IF(E566= "yes",VLOOKUP(C566,Summary!$B:$I,6,0),0),0)</f>
        <v>0</v>
      </c>
      <c r="H566" s="96">
        <f t="shared" si="111"/>
        <v>623.11</v>
      </c>
      <c r="I566" s="154">
        <f>VLOOKUP($A566,'2025-26 Salary &amp; Benefits'!$A:$I,3,FALSE)</f>
        <v>1.18</v>
      </c>
      <c r="J566" s="154">
        <f>VLOOKUP($A566,'2025-26 Salary &amp; Benefits'!$A:$I,4,FALSE)</f>
        <v>1.18</v>
      </c>
      <c r="K566" s="141">
        <f t="shared" si="112"/>
        <v>623.11</v>
      </c>
      <c r="L566" s="140">
        <f t="shared" si="113"/>
        <v>1.8280000000000001</v>
      </c>
      <c r="M566" s="142">
        <f>'2025-26 Salary &amp; Benefits'!$E$6</f>
        <v>78209</v>
      </c>
      <c r="N566" s="142">
        <f>'2025-26 Salary &amp; Benefits'!$F$6</f>
        <v>80164</v>
      </c>
      <c r="O566" s="9">
        <f t="shared" si="114"/>
        <v>168699.94</v>
      </c>
      <c r="P566" s="9">
        <f t="shared" si="115"/>
        <v>4217.0100000000093</v>
      </c>
      <c r="Q566" s="9">
        <f>'2025-26 Salary &amp; Benefits'!G$6</f>
        <v>15997.68</v>
      </c>
      <c r="R566" s="143">
        <f>'2025-26 Salary &amp; Benefits'!H$6</f>
        <v>0.16020000000000001</v>
      </c>
      <c r="S566" s="143">
        <f>'2025-26 Salary &amp; Benefits'!I$6</f>
        <v>0.15390000000000001</v>
      </c>
      <c r="T566" s="9">
        <f t="shared" si="116"/>
        <v>56918.49</v>
      </c>
      <c r="U566" s="9">
        <f t="shared" si="117"/>
        <v>2881.95</v>
      </c>
      <c r="V566" s="9">
        <f t="shared" si="118"/>
        <v>443.53</v>
      </c>
      <c r="W566" s="9">
        <f t="shared" si="119"/>
        <v>3325.4799999999996</v>
      </c>
      <c r="X566" s="22">
        <f t="shared" si="120"/>
        <v>233160.92</v>
      </c>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row>
    <row r="567" spans="1:159" s="21" customFormat="1">
      <c r="A567" s="77" t="s">
        <v>2365</v>
      </c>
      <c r="B567" s="87" t="s">
        <v>2646</v>
      </c>
      <c r="C567" s="88">
        <v>3253</v>
      </c>
      <c r="D567" s="87" t="s">
        <v>904</v>
      </c>
      <c r="E567" s="107" t="str">
        <f>VLOOKUP($C567,'2024-25 School Level AAFTE'!$C$4:$L$2372,9,FALSE)</f>
        <v>Yes</v>
      </c>
      <c r="F567" s="95">
        <f>VLOOKUP($C567,'2024-25 School Level AAFTE'!$C$4:$J$2372,8,FALSE)</f>
        <v>884.54</v>
      </c>
      <c r="G567" s="97">
        <f>IFERROR(IF(E567= "yes",VLOOKUP(C567,Summary!$B:$I,6,0),0),0)</f>
        <v>0</v>
      </c>
      <c r="H567" s="96">
        <f t="shared" si="111"/>
        <v>884.54</v>
      </c>
      <c r="I567" s="154">
        <f>VLOOKUP($A567,'2025-26 Salary &amp; Benefits'!$A:$I,3,FALSE)</f>
        <v>1.18</v>
      </c>
      <c r="J567" s="154">
        <f>VLOOKUP($A567,'2025-26 Salary &amp; Benefits'!$A:$I,4,FALSE)</f>
        <v>1.18</v>
      </c>
      <c r="K567" s="141">
        <f t="shared" si="112"/>
        <v>884.54</v>
      </c>
      <c r="L567" s="140">
        <f t="shared" si="113"/>
        <v>2.5950000000000002</v>
      </c>
      <c r="M567" s="142">
        <f>'2025-26 Salary &amp; Benefits'!$E$6</f>
        <v>78209</v>
      </c>
      <c r="N567" s="142">
        <f>'2025-26 Salary &amp; Benefits'!$F$6</f>
        <v>80164</v>
      </c>
      <c r="O567" s="9">
        <f t="shared" si="114"/>
        <v>239483.78</v>
      </c>
      <c r="P567" s="9">
        <f t="shared" si="115"/>
        <v>5986.3999999999942</v>
      </c>
      <c r="Q567" s="9">
        <f>'2025-26 Salary &amp; Benefits'!G$6</f>
        <v>15997.68</v>
      </c>
      <c r="R567" s="143">
        <f>'2025-26 Salary &amp; Benefits'!H$6</f>
        <v>0.16020000000000001</v>
      </c>
      <c r="S567" s="143">
        <f>'2025-26 Salary &amp; Benefits'!I$6</f>
        <v>0.15390000000000001</v>
      </c>
      <c r="T567" s="9">
        <f t="shared" si="116"/>
        <v>80800.59</v>
      </c>
      <c r="U567" s="9">
        <f t="shared" si="117"/>
        <v>4091.17</v>
      </c>
      <c r="V567" s="9">
        <f t="shared" si="118"/>
        <v>629.63</v>
      </c>
      <c r="W567" s="9">
        <f t="shared" si="119"/>
        <v>4720.8</v>
      </c>
      <c r="X567" s="22">
        <f t="shared" si="120"/>
        <v>330991.57</v>
      </c>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row>
    <row r="568" spans="1:159" s="21" customFormat="1">
      <c r="A568" s="77" t="s">
        <v>2365</v>
      </c>
      <c r="B568" s="87" t="s">
        <v>2646</v>
      </c>
      <c r="C568" s="88">
        <v>3407</v>
      </c>
      <c r="D568" s="87" t="s">
        <v>115</v>
      </c>
      <c r="E568" s="107" t="str">
        <f>VLOOKUP($C568,'2024-25 School Level AAFTE'!$C$4:$L$2372,9,FALSE)</f>
        <v>Yes</v>
      </c>
      <c r="F568" s="95">
        <f>VLOOKUP($C568,'2024-25 School Level AAFTE'!$C$4:$J$2372,8,FALSE)</f>
        <v>1615.25</v>
      </c>
      <c r="G568" s="97">
        <f>IFERROR(IF(E568= "yes",VLOOKUP(C568,Summary!$B:$I,6,0),0),0)</f>
        <v>0</v>
      </c>
      <c r="H568" s="96">
        <f t="shared" si="111"/>
        <v>1615.25</v>
      </c>
      <c r="I568" s="154">
        <f>VLOOKUP($A568,'2025-26 Salary &amp; Benefits'!$A:$I,3,FALSE)</f>
        <v>1.18</v>
      </c>
      <c r="J568" s="154">
        <f>VLOOKUP($A568,'2025-26 Salary &amp; Benefits'!$A:$I,4,FALSE)</f>
        <v>1.18</v>
      </c>
      <c r="K568" s="141">
        <f t="shared" si="112"/>
        <v>1615.25</v>
      </c>
      <c r="L568" s="140">
        <f t="shared" si="113"/>
        <v>4.7380000000000004</v>
      </c>
      <c r="M568" s="142">
        <f>'2025-26 Salary &amp; Benefits'!$E$6</f>
        <v>78209</v>
      </c>
      <c r="N568" s="142">
        <f>'2025-26 Salary &amp; Benefits'!$F$6</f>
        <v>80164</v>
      </c>
      <c r="O568" s="9">
        <f t="shared" si="114"/>
        <v>437254.01</v>
      </c>
      <c r="P568" s="9">
        <f t="shared" si="115"/>
        <v>10930.089999999967</v>
      </c>
      <c r="Q568" s="9">
        <f>'2025-26 Salary &amp; Benefits'!G$6</f>
        <v>15997.68</v>
      </c>
      <c r="R568" s="143">
        <f>'2025-26 Salary &amp; Benefits'!H$6</f>
        <v>0.16020000000000001</v>
      </c>
      <c r="S568" s="143">
        <f>'2025-26 Salary &amp; Benefits'!I$6</f>
        <v>0.15390000000000001</v>
      </c>
      <c r="T568" s="9">
        <f t="shared" si="116"/>
        <v>147527.24</v>
      </c>
      <c r="U568" s="9">
        <f t="shared" si="117"/>
        <v>7469.73</v>
      </c>
      <c r="V568" s="9">
        <f t="shared" si="118"/>
        <v>1149.5899999999999</v>
      </c>
      <c r="W568" s="9">
        <f t="shared" si="119"/>
        <v>8619.32</v>
      </c>
      <c r="X568" s="22">
        <f t="shared" si="120"/>
        <v>604330.65999999992</v>
      </c>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row>
    <row r="569" spans="1:159" s="21" customFormat="1">
      <c r="A569" s="77" t="s">
        <v>2365</v>
      </c>
      <c r="B569" s="87" t="s">
        <v>2646</v>
      </c>
      <c r="C569" s="88">
        <v>3533</v>
      </c>
      <c r="D569" s="87" t="s">
        <v>77</v>
      </c>
      <c r="E569" s="107" t="str">
        <f>VLOOKUP($C569,'2024-25 School Level AAFTE'!$C$4:$L$2372,9,FALSE)</f>
        <v>No</v>
      </c>
      <c r="F569" s="95">
        <f>VLOOKUP($C569,'2024-25 School Level AAFTE'!$C$4:$J$2372,8,FALSE)</f>
        <v>505.25</v>
      </c>
      <c r="G569" s="97">
        <f>IFERROR(IF(E569= "yes",VLOOKUP(C569,Summary!$B:$I,6,0),0),0)</f>
        <v>0</v>
      </c>
      <c r="H569" s="96">
        <f t="shared" si="111"/>
        <v>0</v>
      </c>
      <c r="I569" s="154">
        <f>VLOOKUP($A569,'2025-26 Salary &amp; Benefits'!$A:$I,3,FALSE)</f>
        <v>1.18</v>
      </c>
      <c r="J569" s="154">
        <f>VLOOKUP($A569,'2025-26 Salary &amp; Benefits'!$A:$I,4,FALSE)</f>
        <v>1.18</v>
      </c>
      <c r="K569" s="141">
        <f t="shared" si="112"/>
        <v>0</v>
      </c>
      <c r="L569" s="140">
        <f t="shared" si="113"/>
        <v>0</v>
      </c>
      <c r="M569" s="142">
        <f>'2025-26 Salary &amp; Benefits'!$E$6</f>
        <v>78209</v>
      </c>
      <c r="N569" s="142">
        <f>'2025-26 Salary &amp; Benefits'!$F$6</f>
        <v>80164</v>
      </c>
      <c r="O569" s="9">
        <f t="shared" si="114"/>
        <v>0</v>
      </c>
      <c r="P569" s="9">
        <f t="shared" si="115"/>
        <v>0</v>
      </c>
      <c r="Q569" s="9">
        <f>'2025-26 Salary &amp; Benefits'!G$6</f>
        <v>15997.68</v>
      </c>
      <c r="R569" s="143">
        <f>'2025-26 Salary &amp; Benefits'!H$6</f>
        <v>0.16020000000000001</v>
      </c>
      <c r="S569" s="143">
        <f>'2025-26 Salary &amp; Benefits'!I$6</f>
        <v>0.15390000000000001</v>
      </c>
      <c r="T569" s="9">
        <f t="shared" si="116"/>
        <v>0</v>
      </c>
      <c r="U569" s="9">
        <f t="shared" si="117"/>
        <v>0</v>
      </c>
      <c r="V569" s="9">
        <f t="shared" si="118"/>
        <v>0</v>
      </c>
      <c r="W569" s="9">
        <f t="shared" si="119"/>
        <v>0</v>
      </c>
      <c r="X569" s="22">
        <f t="shared" si="120"/>
        <v>0</v>
      </c>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row>
    <row r="570" spans="1:159" s="21" customFormat="1">
      <c r="A570" s="77" t="s">
        <v>2365</v>
      </c>
      <c r="B570" s="87" t="s">
        <v>2646</v>
      </c>
      <c r="C570" s="88">
        <v>3686</v>
      </c>
      <c r="D570" s="87" t="s">
        <v>1522</v>
      </c>
      <c r="E570" s="107" t="str">
        <f>VLOOKUP($C570,'2024-25 School Level AAFTE'!$C$4:$L$2372,9,FALSE)</f>
        <v>Yes</v>
      </c>
      <c r="F570" s="95">
        <f>VLOOKUP($C570,'2024-25 School Level AAFTE'!$C$4:$J$2372,8,FALSE)</f>
        <v>495.95</v>
      </c>
      <c r="G570" s="97">
        <f>IFERROR(IF(E570= "yes",VLOOKUP(C570,Summary!$B:$I,6,0),0),0)</f>
        <v>0</v>
      </c>
      <c r="H570" s="96">
        <f t="shared" si="111"/>
        <v>495.95</v>
      </c>
      <c r="I570" s="154">
        <f>VLOOKUP($A570,'2025-26 Salary &amp; Benefits'!$A:$I,3,FALSE)</f>
        <v>1.18</v>
      </c>
      <c r="J570" s="154">
        <f>VLOOKUP($A570,'2025-26 Salary &amp; Benefits'!$A:$I,4,FALSE)</f>
        <v>1.18</v>
      </c>
      <c r="K570" s="141">
        <f t="shared" si="112"/>
        <v>495.95</v>
      </c>
      <c r="L570" s="140">
        <f t="shared" si="113"/>
        <v>1.4550000000000001</v>
      </c>
      <c r="M570" s="142">
        <f>'2025-26 Salary &amp; Benefits'!$E$6</f>
        <v>78209</v>
      </c>
      <c r="N570" s="142">
        <f>'2025-26 Salary &amp; Benefits'!$F$6</f>
        <v>80164</v>
      </c>
      <c r="O570" s="9">
        <f t="shared" si="114"/>
        <v>134277.03</v>
      </c>
      <c r="P570" s="9">
        <f t="shared" si="115"/>
        <v>3356.5400000000081</v>
      </c>
      <c r="Q570" s="9">
        <f>'2025-26 Salary &amp; Benefits'!G$6</f>
        <v>15997.68</v>
      </c>
      <c r="R570" s="143">
        <f>'2025-26 Salary &amp; Benefits'!H$6</f>
        <v>0.16020000000000001</v>
      </c>
      <c r="S570" s="143">
        <f>'2025-26 Salary &amp; Benefits'!I$6</f>
        <v>0.15390000000000001</v>
      </c>
      <c r="T570" s="9">
        <f t="shared" si="116"/>
        <v>45304.38</v>
      </c>
      <c r="U570" s="9">
        <f t="shared" si="117"/>
        <v>2293.89</v>
      </c>
      <c r="V570" s="9">
        <f t="shared" si="118"/>
        <v>353.03</v>
      </c>
      <c r="W570" s="9">
        <f t="shared" si="119"/>
        <v>2646.92</v>
      </c>
      <c r="X570" s="22">
        <f t="shared" si="120"/>
        <v>185584.87000000002</v>
      </c>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row>
    <row r="571" spans="1:159" s="21" customFormat="1">
      <c r="A571" s="77" t="s">
        <v>2365</v>
      </c>
      <c r="B571" s="87" t="s">
        <v>2646</v>
      </c>
      <c r="C571" s="88">
        <v>3752</v>
      </c>
      <c r="D571" s="87" t="s">
        <v>1523</v>
      </c>
      <c r="E571" s="107" t="str">
        <f>VLOOKUP($C571,'2024-25 School Level AAFTE'!$C$4:$L$2372,9,FALSE)</f>
        <v>Yes</v>
      </c>
      <c r="F571" s="95">
        <f>VLOOKUP($C571,'2024-25 School Level AAFTE'!$C$4:$J$2372,8,FALSE)</f>
        <v>906.88</v>
      </c>
      <c r="G571" s="97">
        <f>IFERROR(IF(E571= "yes",VLOOKUP(C571,Summary!$B:$I,6,0),0),0)</f>
        <v>0</v>
      </c>
      <c r="H571" s="96">
        <f t="shared" si="111"/>
        <v>906.88</v>
      </c>
      <c r="I571" s="154">
        <f>VLOOKUP($A571,'2025-26 Salary &amp; Benefits'!$A:$I,3,FALSE)</f>
        <v>1.18</v>
      </c>
      <c r="J571" s="154">
        <f>VLOOKUP($A571,'2025-26 Salary &amp; Benefits'!$A:$I,4,FALSE)</f>
        <v>1.18</v>
      </c>
      <c r="K571" s="141">
        <f t="shared" si="112"/>
        <v>906.88</v>
      </c>
      <c r="L571" s="140">
        <f t="shared" si="113"/>
        <v>2.66</v>
      </c>
      <c r="M571" s="142">
        <f>'2025-26 Salary &amp; Benefits'!$E$6</f>
        <v>78209</v>
      </c>
      <c r="N571" s="142">
        <f>'2025-26 Salary &amp; Benefits'!$F$6</f>
        <v>80164</v>
      </c>
      <c r="O571" s="9">
        <f t="shared" si="114"/>
        <v>245482.41</v>
      </c>
      <c r="P571" s="9">
        <f t="shared" si="115"/>
        <v>6136.3500000000058</v>
      </c>
      <c r="Q571" s="9">
        <f>'2025-26 Salary &amp; Benefits'!G$6</f>
        <v>15997.68</v>
      </c>
      <c r="R571" s="143">
        <f>'2025-26 Salary &amp; Benefits'!H$6</f>
        <v>0.16020000000000001</v>
      </c>
      <c r="S571" s="143">
        <f>'2025-26 Salary &amp; Benefits'!I$6</f>
        <v>0.15390000000000001</v>
      </c>
      <c r="T571" s="9">
        <f t="shared" si="116"/>
        <v>82824.5</v>
      </c>
      <c r="U571" s="9">
        <f t="shared" si="117"/>
        <v>4193.6499999999996</v>
      </c>
      <c r="V571" s="9">
        <f t="shared" si="118"/>
        <v>645.4</v>
      </c>
      <c r="W571" s="9">
        <f t="shared" si="119"/>
        <v>4839.0499999999993</v>
      </c>
      <c r="X571" s="22">
        <f t="shared" si="120"/>
        <v>339282.31</v>
      </c>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row>
    <row r="572" spans="1:159" s="21" customFormat="1">
      <c r="A572" s="77" t="s">
        <v>2365</v>
      </c>
      <c r="B572" s="87" t="s">
        <v>2646</v>
      </c>
      <c r="C572" s="88">
        <v>3903</v>
      </c>
      <c r="D572" s="87" t="s">
        <v>27</v>
      </c>
      <c r="E572" s="107" t="str">
        <f>VLOOKUP($C572,'2024-25 School Level AAFTE'!$C$4:$L$2372,9,FALSE)</f>
        <v>No</v>
      </c>
      <c r="F572" s="95">
        <f>VLOOKUP($C572,'2024-25 School Level AAFTE'!$C$4:$J$2372,8,FALSE)</f>
        <v>20.11</v>
      </c>
      <c r="G572" s="97">
        <f>IFERROR(IF(E572= "yes",VLOOKUP(C572,Summary!$B:$I,6,0),0),0)</f>
        <v>0</v>
      </c>
      <c r="H572" s="96">
        <f t="shared" si="111"/>
        <v>0</v>
      </c>
      <c r="I572" s="154">
        <f>VLOOKUP($A572,'2025-26 Salary &amp; Benefits'!$A:$I,3,FALSE)</f>
        <v>1.18</v>
      </c>
      <c r="J572" s="154">
        <f>VLOOKUP($A572,'2025-26 Salary &amp; Benefits'!$A:$I,4,FALSE)</f>
        <v>1.18</v>
      </c>
      <c r="K572" s="141">
        <f t="shared" si="112"/>
        <v>0</v>
      </c>
      <c r="L572" s="140">
        <f t="shared" si="113"/>
        <v>0</v>
      </c>
      <c r="M572" s="142">
        <f>'2025-26 Salary &amp; Benefits'!$E$6</f>
        <v>78209</v>
      </c>
      <c r="N572" s="142">
        <f>'2025-26 Salary &amp; Benefits'!$F$6</f>
        <v>80164</v>
      </c>
      <c r="O572" s="9">
        <f t="shared" si="114"/>
        <v>0</v>
      </c>
      <c r="P572" s="9">
        <f t="shared" si="115"/>
        <v>0</v>
      </c>
      <c r="Q572" s="9">
        <f>'2025-26 Salary &amp; Benefits'!G$6</f>
        <v>15997.68</v>
      </c>
      <c r="R572" s="143">
        <f>'2025-26 Salary &amp; Benefits'!H$6</f>
        <v>0.16020000000000001</v>
      </c>
      <c r="S572" s="143">
        <f>'2025-26 Salary &amp; Benefits'!I$6</f>
        <v>0.15390000000000001</v>
      </c>
      <c r="T572" s="9">
        <f t="shared" si="116"/>
        <v>0</v>
      </c>
      <c r="U572" s="9">
        <f t="shared" si="117"/>
        <v>0</v>
      </c>
      <c r="V572" s="9">
        <f t="shared" si="118"/>
        <v>0</v>
      </c>
      <c r="W572" s="9">
        <f t="shared" si="119"/>
        <v>0</v>
      </c>
      <c r="X572" s="22">
        <f t="shared" si="120"/>
        <v>0</v>
      </c>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row>
    <row r="573" spans="1:159" s="21" customFormat="1">
      <c r="A573" s="77" t="s">
        <v>2365</v>
      </c>
      <c r="B573" s="87" t="s">
        <v>2646</v>
      </c>
      <c r="C573" s="88">
        <v>4125</v>
      </c>
      <c r="D573" s="87" t="s">
        <v>1524</v>
      </c>
      <c r="E573" s="107" t="str">
        <f>VLOOKUP($C573,'2024-25 School Level AAFTE'!$C$4:$L$2372,9,FALSE)</f>
        <v>No</v>
      </c>
      <c r="F573" s="95">
        <f>VLOOKUP($C573,'2024-25 School Level AAFTE'!$C$4:$J$2372,8,FALSE)</f>
        <v>592.62</v>
      </c>
      <c r="G573" s="97">
        <f>IFERROR(IF(E573= "yes",VLOOKUP(C573,Summary!$B:$I,6,0),0),0)</f>
        <v>0</v>
      </c>
      <c r="H573" s="96">
        <f t="shared" si="111"/>
        <v>0</v>
      </c>
      <c r="I573" s="154">
        <f>VLOOKUP($A573,'2025-26 Salary &amp; Benefits'!$A:$I,3,FALSE)</f>
        <v>1.18</v>
      </c>
      <c r="J573" s="154">
        <f>VLOOKUP($A573,'2025-26 Salary &amp; Benefits'!$A:$I,4,FALSE)</f>
        <v>1.18</v>
      </c>
      <c r="K573" s="141">
        <f t="shared" si="112"/>
        <v>0</v>
      </c>
      <c r="L573" s="140">
        <f t="shared" si="113"/>
        <v>0</v>
      </c>
      <c r="M573" s="142">
        <f>'2025-26 Salary &amp; Benefits'!$E$6</f>
        <v>78209</v>
      </c>
      <c r="N573" s="142">
        <f>'2025-26 Salary &amp; Benefits'!$F$6</f>
        <v>80164</v>
      </c>
      <c r="O573" s="9">
        <f t="shared" si="114"/>
        <v>0</v>
      </c>
      <c r="P573" s="9">
        <f t="shared" si="115"/>
        <v>0</v>
      </c>
      <c r="Q573" s="9">
        <f>'2025-26 Salary &amp; Benefits'!G$6</f>
        <v>15997.68</v>
      </c>
      <c r="R573" s="143">
        <f>'2025-26 Salary &amp; Benefits'!H$6</f>
        <v>0.16020000000000001</v>
      </c>
      <c r="S573" s="143">
        <f>'2025-26 Salary &amp; Benefits'!I$6</f>
        <v>0.15390000000000001</v>
      </c>
      <c r="T573" s="9">
        <f t="shared" si="116"/>
        <v>0</v>
      </c>
      <c r="U573" s="9">
        <f t="shared" si="117"/>
        <v>0</v>
      </c>
      <c r="V573" s="9">
        <f t="shared" si="118"/>
        <v>0</v>
      </c>
      <c r="W573" s="9">
        <f t="shared" si="119"/>
        <v>0</v>
      </c>
      <c r="X573" s="22">
        <f t="shared" si="120"/>
        <v>0</v>
      </c>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row>
    <row r="574" spans="1:159" s="21" customFormat="1">
      <c r="A574" s="77" t="s">
        <v>2365</v>
      </c>
      <c r="B574" s="87" t="s">
        <v>2646</v>
      </c>
      <c r="C574" s="88">
        <v>4137</v>
      </c>
      <c r="D574" s="87" t="s">
        <v>1525</v>
      </c>
      <c r="E574" s="107" t="str">
        <f>VLOOKUP($C574,'2024-25 School Level AAFTE'!$C$4:$L$2372,9,FALSE)</f>
        <v>Yes</v>
      </c>
      <c r="F574" s="95">
        <f>VLOOKUP($C574,'2024-25 School Level AAFTE'!$C$4:$J$2372,8,FALSE)</f>
        <v>156.74</v>
      </c>
      <c r="G574" s="97">
        <f>IFERROR(IF(E574= "yes",VLOOKUP(C574,Summary!$B:$I,6,0),0),0)</f>
        <v>0</v>
      </c>
      <c r="H574" s="96">
        <f t="shared" si="111"/>
        <v>156.74</v>
      </c>
      <c r="I574" s="154">
        <f>VLOOKUP($A574,'2025-26 Salary &amp; Benefits'!$A:$I,3,FALSE)</f>
        <v>1.18</v>
      </c>
      <c r="J574" s="154">
        <f>VLOOKUP($A574,'2025-26 Salary &amp; Benefits'!$A:$I,4,FALSE)</f>
        <v>1.18</v>
      </c>
      <c r="K574" s="141">
        <f t="shared" si="112"/>
        <v>156.74</v>
      </c>
      <c r="L574" s="140">
        <f t="shared" si="113"/>
        <v>0.46</v>
      </c>
      <c r="M574" s="142">
        <f>'2025-26 Salary &amp; Benefits'!$E$6</f>
        <v>78209</v>
      </c>
      <c r="N574" s="142">
        <f>'2025-26 Salary &amp; Benefits'!$F$6</f>
        <v>80164</v>
      </c>
      <c r="O574" s="9">
        <f t="shared" si="114"/>
        <v>42451.85</v>
      </c>
      <c r="P574" s="9">
        <f t="shared" si="115"/>
        <v>1061.1699999999983</v>
      </c>
      <c r="Q574" s="9">
        <f>'2025-26 Salary &amp; Benefits'!G$6</f>
        <v>15997.68</v>
      </c>
      <c r="R574" s="143">
        <f>'2025-26 Salary &amp; Benefits'!H$6</f>
        <v>0.16020000000000001</v>
      </c>
      <c r="S574" s="143">
        <f>'2025-26 Salary &amp; Benefits'!I$6</f>
        <v>0.15390000000000001</v>
      </c>
      <c r="T574" s="9">
        <f t="shared" si="116"/>
        <v>14323.03</v>
      </c>
      <c r="U574" s="9">
        <f t="shared" si="117"/>
        <v>725.22</v>
      </c>
      <c r="V574" s="9">
        <f t="shared" si="118"/>
        <v>111.61</v>
      </c>
      <c r="W574" s="9">
        <f t="shared" si="119"/>
        <v>836.83</v>
      </c>
      <c r="X574" s="22">
        <f t="shared" si="120"/>
        <v>58672.88</v>
      </c>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row>
    <row r="575" spans="1:159" s="21" customFormat="1">
      <c r="A575" s="77" t="s">
        <v>2365</v>
      </c>
      <c r="B575" s="87" t="s">
        <v>2646</v>
      </c>
      <c r="C575" s="88">
        <v>4298</v>
      </c>
      <c r="D575" s="87" t="s">
        <v>1526</v>
      </c>
      <c r="E575" s="107" t="str">
        <f>VLOOKUP($C575,'2024-25 School Level AAFTE'!$C$4:$L$2372,9,FALSE)</f>
        <v>No</v>
      </c>
      <c r="F575" s="95">
        <f>VLOOKUP($C575,'2024-25 School Level AAFTE'!$C$4:$J$2372,8,FALSE)</f>
        <v>492.22</v>
      </c>
      <c r="G575" s="97">
        <f>IFERROR(IF(E575= "yes",VLOOKUP(C575,Summary!$B:$I,6,0),0),0)</f>
        <v>0</v>
      </c>
      <c r="H575" s="96">
        <f t="shared" si="111"/>
        <v>0</v>
      </c>
      <c r="I575" s="154">
        <f>VLOOKUP($A575,'2025-26 Salary &amp; Benefits'!$A:$I,3,FALSE)</f>
        <v>1.18</v>
      </c>
      <c r="J575" s="154">
        <f>VLOOKUP($A575,'2025-26 Salary &amp; Benefits'!$A:$I,4,FALSE)</f>
        <v>1.18</v>
      </c>
      <c r="K575" s="141">
        <f t="shared" si="112"/>
        <v>0</v>
      </c>
      <c r="L575" s="140">
        <f t="shared" si="113"/>
        <v>0</v>
      </c>
      <c r="M575" s="142">
        <f>'2025-26 Salary &amp; Benefits'!$E$6</f>
        <v>78209</v>
      </c>
      <c r="N575" s="142">
        <f>'2025-26 Salary &amp; Benefits'!$F$6</f>
        <v>80164</v>
      </c>
      <c r="O575" s="9">
        <f t="shared" si="114"/>
        <v>0</v>
      </c>
      <c r="P575" s="9">
        <f t="shared" si="115"/>
        <v>0</v>
      </c>
      <c r="Q575" s="9">
        <f>'2025-26 Salary &amp; Benefits'!G$6</f>
        <v>15997.68</v>
      </c>
      <c r="R575" s="143">
        <f>'2025-26 Salary &amp; Benefits'!H$6</f>
        <v>0.16020000000000001</v>
      </c>
      <c r="S575" s="143">
        <f>'2025-26 Salary &amp; Benefits'!I$6</f>
        <v>0.15390000000000001</v>
      </c>
      <c r="T575" s="9">
        <f t="shared" si="116"/>
        <v>0</v>
      </c>
      <c r="U575" s="9">
        <f t="shared" si="117"/>
        <v>0</v>
      </c>
      <c r="V575" s="9">
        <f t="shared" si="118"/>
        <v>0</v>
      </c>
      <c r="W575" s="9">
        <f t="shared" si="119"/>
        <v>0</v>
      </c>
      <c r="X575" s="22">
        <f t="shared" si="120"/>
        <v>0</v>
      </c>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row>
    <row r="576" spans="1:159" s="21" customFormat="1">
      <c r="A576" s="77" t="s">
        <v>2365</v>
      </c>
      <c r="B576" s="87" t="s">
        <v>2646</v>
      </c>
      <c r="C576" s="88">
        <v>4316</v>
      </c>
      <c r="D576" s="87" t="s">
        <v>1527</v>
      </c>
      <c r="E576" s="107" t="str">
        <f>VLOOKUP($C576,'2024-25 School Level AAFTE'!$C$4:$L$2372,9,FALSE)</f>
        <v>No</v>
      </c>
      <c r="F576" s="95">
        <f>VLOOKUP($C576,'2024-25 School Level AAFTE'!$C$4:$J$2372,8,FALSE)</f>
        <v>701.78</v>
      </c>
      <c r="G576" s="97">
        <f>IFERROR(IF(E576= "yes",VLOOKUP(C576,Summary!$B:$I,6,0),0),0)</f>
        <v>0</v>
      </c>
      <c r="H576" s="96">
        <f t="shared" si="111"/>
        <v>0</v>
      </c>
      <c r="I576" s="154">
        <f>VLOOKUP($A576,'2025-26 Salary &amp; Benefits'!$A:$I,3,FALSE)</f>
        <v>1.18</v>
      </c>
      <c r="J576" s="154">
        <f>VLOOKUP($A576,'2025-26 Salary &amp; Benefits'!$A:$I,4,FALSE)</f>
        <v>1.18</v>
      </c>
      <c r="K576" s="141">
        <f t="shared" si="112"/>
        <v>0</v>
      </c>
      <c r="L576" s="140">
        <f t="shared" si="113"/>
        <v>0</v>
      </c>
      <c r="M576" s="142">
        <f>'2025-26 Salary &amp; Benefits'!$E$6</f>
        <v>78209</v>
      </c>
      <c r="N576" s="142">
        <f>'2025-26 Salary &amp; Benefits'!$F$6</f>
        <v>80164</v>
      </c>
      <c r="O576" s="9">
        <f t="shared" si="114"/>
        <v>0</v>
      </c>
      <c r="P576" s="9">
        <f t="shared" si="115"/>
        <v>0</v>
      </c>
      <c r="Q576" s="9">
        <f>'2025-26 Salary &amp; Benefits'!G$6</f>
        <v>15997.68</v>
      </c>
      <c r="R576" s="143">
        <f>'2025-26 Salary &amp; Benefits'!H$6</f>
        <v>0.16020000000000001</v>
      </c>
      <c r="S576" s="143">
        <f>'2025-26 Salary &amp; Benefits'!I$6</f>
        <v>0.15390000000000001</v>
      </c>
      <c r="T576" s="9">
        <f t="shared" si="116"/>
        <v>0</v>
      </c>
      <c r="U576" s="9">
        <f t="shared" si="117"/>
        <v>0</v>
      </c>
      <c r="V576" s="9">
        <f t="shared" si="118"/>
        <v>0</v>
      </c>
      <c r="W576" s="9">
        <f t="shared" si="119"/>
        <v>0</v>
      </c>
      <c r="X576" s="22">
        <f t="shared" si="120"/>
        <v>0</v>
      </c>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row>
    <row r="577" spans="1:159" s="21" customFormat="1">
      <c r="A577" s="77" t="s">
        <v>2365</v>
      </c>
      <c r="B577" s="87" t="s">
        <v>2646</v>
      </c>
      <c r="C577" s="88">
        <v>4334</v>
      </c>
      <c r="D577" s="87" t="s">
        <v>1528</v>
      </c>
      <c r="E577" s="107" t="str">
        <f>VLOOKUP($C577,'2024-25 School Level AAFTE'!$C$4:$L$2372,9,FALSE)</f>
        <v>No</v>
      </c>
      <c r="F577" s="95">
        <f>VLOOKUP($C577,'2024-25 School Level AAFTE'!$C$4:$J$2372,8,FALSE)</f>
        <v>1031.92</v>
      </c>
      <c r="G577" s="97">
        <f>IFERROR(IF(E577= "yes",VLOOKUP(C577,Summary!$B:$I,6,0),0),0)</f>
        <v>0</v>
      </c>
      <c r="H577" s="96">
        <f t="shared" si="111"/>
        <v>0</v>
      </c>
      <c r="I577" s="154">
        <f>VLOOKUP($A577,'2025-26 Salary &amp; Benefits'!$A:$I,3,FALSE)</f>
        <v>1.18</v>
      </c>
      <c r="J577" s="154">
        <f>VLOOKUP($A577,'2025-26 Salary &amp; Benefits'!$A:$I,4,FALSE)</f>
        <v>1.18</v>
      </c>
      <c r="K577" s="141">
        <f t="shared" si="112"/>
        <v>0</v>
      </c>
      <c r="L577" s="140">
        <f t="shared" si="113"/>
        <v>0</v>
      </c>
      <c r="M577" s="142">
        <f>'2025-26 Salary &amp; Benefits'!$E$6</f>
        <v>78209</v>
      </c>
      <c r="N577" s="142">
        <f>'2025-26 Salary &amp; Benefits'!$F$6</f>
        <v>80164</v>
      </c>
      <c r="O577" s="9">
        <f t="shared" si="114"/>
        <v>0</v>
      </c>
      <c r="P577" s="9">
        <f t="shared" si="115"/>
        <v>0</v>
      </c>
      <c r="Q577" s="9">
        <f>'2025-26 Salary &amp; Benefits'!G$6</f>
        <v>15997.68</v>
      </c>
      <c r="R577" s="143">
        <f>'2025-26 Salary &amp; Benefits'!H$6</f>
        <v>0.16020000000000001</v>
      </c>
      <c r="S577" s="143">
        <f>'2025-26 Salary &amp; Benefits'!I$6</f>
        <v>0.15390000000000001</v>
      </c>
      <c r="T577" s="9">
        <f t="shared" si="116"/>
        <v>0</v>
      </c>
      <c r="U577" s="9">
        <f t="shared" si="117"/>
        <v>0</v>
      </c>
      <c r="V577" s="9">
        <f t="shared" si="118"/>
        <v>0</v>
      </c>
      <c r="W577" s="9">
        <f t="shared" si="119"/>
        <v>0</v>
      </c>
      <c r="X577" s="22">
        <f t="shared" si="120"/>
        <v>0</v>
      </c>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row>
    <row r="578" spans="1:159" s="21" customFormat="1">
      <c r="A578" s="77" t="s">
        <v>2365</v>
      </c>
      <c r="B578" s="87" t="s">
        <v>2646</v>
      </c>
      <c r="C578" s="88">
        <v>4382</v>
      </c>
      <c r="D578" s="87" t="s">
        <v>1529</v>
      </c>
      <c r="E578" s="107" t="str">
        <f>VLOOKUP($C578,'2024-25 School Level AAFTE'!$C$4:$L$2372,9,FALSE)</f>
        <v>No</v>
      </c>
      <c r="F578" s="95">
        <f>VLOOKUP($C578,'2024-25 School Level AAFTE'!$C$4:$J$2372,8,FALSE)</f>
        <v>659.22</v>
      </c>
      <c r="G578" s="97">
        <f>IFERROR(IF(E578= "yes",VLOOKUP(C578,Summary!$B:$I,6,0),0),0)</f>
        <v>0</v>
      </c>
      <c r="H578" s="96">
        <f t="shared" si="111"/>
        <v>0</v>
      </c>
      <c r="I578" s="154">
        <f>VLOOKUP($A578,'2025-26 Salary &amp; Benefits'!$A:$I,3,FALSE)</f>
        <v>1.18</v>
      </c>
      <c r="J578" s="154">
        <f>VLOOKUP($A578,'2025-26 Salary &amp; Benefits'!$A:$I,4,FALSE)</f>
        <v>1.18</v>
      </c>
      <c r="K578" s="141">
        <f t="shared" si="112"/>
        <v>0</v>
      </c>
      <c r="L578" s="140">
        <f t="shared" si="113"/>
        <v>0</v>
      </c>
      <c r="M578" s="142">
        <f>'2025-26 Salary &amp; Benefits'!$E$6</f>
        <v>78209</v>
      </c>
      <c r="N578" s="142">
        <f>'2025-26 Salary &amp; Benefits'!$F$6</f>
        <v>80164</v>
      </c>
      <c r="O578" s="9">
        <f t="shared" si="114"/>
        <v>0</v>
      </c>
      <c r="P578" s="9">
        <f t="shared" si="115"/>
        <v>0</v>
      </c>
      <c r="Q578" s="9">
        <f>'2025-26 Salary &amp; Benefits'!G$6</f>
        <v>15997.68</v>
      </c>
      <c r="R578" s="143">
        <f>'2025-26 Salary &amp; Benefits'!H$6</f>
        <v>0.16020000000000001</v>
      </c>
      <c r="S578" s="143">
        <f>'2025-26 Salary &amp; Benefits'!I$6</f>
        <v>0.15390000000000001</v>
      </c>
      <c r="T578" s="9">
        <f t="shared" si="116"/>
        <v>0</v>
      </c>
      <c r="U578" s="9">
        <f t="shared" si="117"/>
        <v>0</v>
      </c>
      <c r="V578" s="9">
        <f t="shared" si="118"/>
        <v>0</v>
      </c>
      <c r="W578" s="9">
        <f t="shared" si="119"/>
        <v>0</v>
      </c>
      <c r="X578" s="22">
        <f t="shared" si="120"/>
        <v>0</v>
      </c>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row>
    <row r="579" spans="1:159" s="21" customFormat="1">
      <c r="A579" s="77" t="s">
        <v>2365</v>
      </c>
      <c r="B579" s="87" t="s">
        <v>2646</v>
      </c>
      <c r="C579" s="88">
        <v>4437</v>
      </c>
      <c r="D579" s="87" t="s">
        <v>1530</v>
      </c>
      <c r="E579" s="107" t="str">
        <f>VLOOKUP($C579,'2024-25 School Level AAFTE'!$C$4:$L$2372,9,FALSE)</f>
        <v>No</v>
      </c>
      <c r="F579" s="95">
        <f>VLOOKUP($C579,'2024-25 School Level AAFTE'!$C$4:$J$2372,8,FALSE)</f>
        <v>1060.29</v>
      </c>
      <c r="G579" s="97">
        <f>IFERROR(IF(E579= "yes",VLOOKUP(C579,Summary!$B:$I,6,0),0),0)</f>
        <v>0</v>
      </c>
      <c r="H579" s="96">
        <f t="shared" si="111"/>
        <v>0</v>
      </c>
      <c r="I579" s="154">
        <f>VLOOKUP($A579,'2025-26 Salary &amp; Benefits'!$A:$I,3,FALSE)</f>
        <v>1.18</v>
      </c>
      <c r="J579" s="154">
        <f>VLOOKUP($A579,'2025-26 Salary &amp; Benefits'!$A:$I,4,FALSE)</f>
        <v>1.18</v>
      </c>
      <c r="K579" s="141">
        <f t="shared" si="112"/>
        <v>0</v>
      </c>
      <c r="L579" s="140">
        <f t="shared" si="113"/>
        <v>0</v>
      </c>
      <c r="M579" s="142">
        <f>'2025-26 Salary &amp; Benefits'!$E$6</f>
        <v>78209</v>
      </c>
      <c r="N579" s="142">
        <f>'2025-26 Salary &amp; Benefits'!$F$6</f>
        <v>80164</v>
      </c>
      <c r="O579" s="9">
        <f t="shared" si="114"/>
        <v>0</v>
      </c>
      <c r="P579" s="9">
        <f t="shared" si="115"/>
        <v>0</v>
      </c>
      <c r="Q579" s="9">
        <f>'2025-26 Salary &amp; Benefits'!G$6</f>
        <v>15997.68</v>
      </c>
      <c r="R579" s="143">
        <f>'2025-26 Salary &amp; Benefits'!H$6</f>
        <v>0.16020000000000001</v>
      </c>
      <c r="S579" s="143">
        <f>'2025-26 Salary &amp; Benefits'!I$6</f>
        <v>0.15390000000000001</v>
      </c>
      <c r="T579" s="9">
        <f t="shared" si="116"/>
        <v>0</v>
      </c>
      <c r="U579" s="9">
        <f t="shared" si="117"/>
        <v>0</v>
      </c>
      <c r="V579" s="9">
        <f t="shared" si="118"/>
        <v>0</v>
      </c>
      <c r="W579" s="9">
        <f t="shared" si="119"/>
        <v>0</v>
      </c>
      <c r="X579" s="22">
        <f t="shared" si="120"/>
        <v>0</v>
      </c>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row>
    <row r="580" spans="1:159" s="21" customFormat="1">
      <c r="A580" s="77" t="s">
        <v>2365</v>
      </c>
      <c r="B580" s="87" t="s">
        <v>2646</v>
      </c>
      <c r="C580" s="88">
        <v>4438</v>
      </c>
      <c r="D580" s="87" t="s">
        <v>1531</v>
      </c>
      <c r="E580" s="107" t="str">
        <f>VLOOKUP($C580,'2024-25 School Level AAFTE'!$C$4:$L$2372,9,FALSE)</f>
        <v>No</v>
      </c>
      <c r="F580" s="95">
        <f>VLOOKUP($C580,'2024-25 School Level AAFTE'!$C$4:$J$2372,8,FALSE)</f>
        <v>2076.17</v>
      </c>
      <c r="G580" s="97">
        <f>IFERROR(IF(E580= "yes",VLOOKUP(C580,Summary!$B:$I,6,0),0),0)</f>
        <v>0</v>
      </c>
      <c r="H580" s="96">
        <f t="shared" si="111"/>
        <v>0</v>
      </c>
      <c r="I580" s="154">
        <f>VLOOKUP($A580,'2025-26 Salary &amp; Benefits'!$A:$I,3,FALSE)</f>
        <v>1.18</v>
      </c>
      <c r="J580" s="154">
        <f>VLOOKUP($A580,'2025-26 Salary &amp; Benefits'!$A:$I,4,FALSE)</f>
        <v>1.18</v>
      </c>
      <c r="K580" s="141">
        <f t="shared" si="112"/>
        <v>0</v>
      </c>
      <c r="L580" s="140">
        <f t="shared" si="113"/>
        <v>0</v>
      </c>
      <c r="M580" s="142">
        <f>'2025-26 Salary &amp; Benefits'!$E$6</f>
        <v>78209</v>
      </c>
      <c r="N580" s="142">
        <f>'2025-26 Salary &amp; Benefits'!$F$6</f>
        <v>80164</v>
      </c>
      <c r="O580" s="9">
        <f t="shared" si="114"/>
        <v>0</v>
      </c>
      <c r="P580" s="9">
        <f t="shared" si="115"/>
        <v>0</v>
      </c>
      <c r="Q580" s="9">
        <f>'2025-26 Salary &amp; Benefits'!G$6</f>
        <v>15997.68</v>
      </c>
      <c r="R580" s="143">
        <f>'2025-26 Salary &amp; Benefits'!H$6</f>
        <v>0.16020000000000001</v>
      </c>
      <c r="S580" s="143">
        <f>'2025-26 Salary &amp; Benefits'!I$6</f>
        <v>0.15390000000000001</v>
      </c>
      <c r="T580" s="9">
        <f t="shared" si="116"/>
        <v>0</v>
      </c>
      <c r="U580" s="9">
        <f t="shared" si="117"/>
        <v>0</v>
      </c>
      <c r="V580" s="9">
        <f t="shared" si="118"/>
        <v>0</v>
      </c>
      <c r="W580" s="9">
        <f t="shared" si="119"/>
        <v>0</v>
      </c>
      <c r="X580" s="22">
        <f t="shared" si="120"/>
        <v>0</v>
      </c>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row>
    <row r="581" spans="1:159" s="21" customFormat="1">
      <c r="A581" s="77" t="s">
        <v>2365</v>
      </c>
      <c r="B581" s="87" t="s">
        <v>2646</v>
      </c>
      <c r="C581" s="88">
        <v>4530</v>
      </c>
      <c r="D581" s="87" t="s">
        <v>1532</v>
      </c>
      <c r="E581" s="107" t="str">
        <f>VLOOKUP($C581,'2024-25 School Level AAFTE'!$C$4:$L$2372,9,FALSE)</f>
        <v>No</v>
      </c>
      <c r="F581" s="95">
        <f>VLOOKUP($C581,'2024-25 School Level AAFTE'!$C$4:$J$2372,8,FALSE)</f>
        <v>790.72</v>
      </c>
      <c r="G581" s="97">
        <f>IFERROR(IF(E581= "yes",VLOOKUP(C581,Summary!$B:$I,6,0),0),0)</f>
        <v>0</v>
      </c>
      <c r="H581" s="96">
        <f t="shared" si="111"/>
        <v>0</v>
      </c>
      <c r="I581" s="154">
        <f>VLOOKUP($A581,'2025-26 Salary &amp; Benefits'!$A:$I,3,FALSE)</f>
        <v>1.18</v>
      </c>
      <c r="J581" s="154">
        <f>VLOOKUP($A581,'2025-26 Salary &amp; Benefits'!$A:$I,4,FALSE)</f>
        <v>1.18</v>
      </c>
      <c r="K581" s="141">
        <f t="shared" si="112"/>
        <v>0</v>
      </c>
      <c r="L581" s="140">
        <f t="shared" si="113"/>
        <v>0</v>
      </c>
      <c r="M581" s="142">
        <f>'2025-26 Salary &amp; Benefits'!$E$6</f>
        <v>78209</v>
      </c>
      <c r="N581" s="142">
        <f>'2025-26 Salary &amp; Benefits'!$F$6</f>
        <v>80164</v>
      </c>
      <c r="O581" s="9">
        <f t="shared" si="114"/>
        <v>0</v>
      </c>
      <c r="P581" s="9">
        <f t="shared" si="115"/>
        <v>0</v>
      </c>
      <c r="Q581" s="9">
        <f>'2025-26 Salary &amp; Benefits'!G$6</f>
        <v>15997.68</v>
      </c>
      <c r="R581" s="143">
        <f>'2025-26 Salary &amp; Benefits'!H$6</f>
        <v>0.16020000000000001</v>
      </c>
      <c r="S581" s="143">
        <f>'2025-26 Salary &amp; Benefits'!I$6</f>
        <v>0.15390000000000001</v>
      </c>
      <c r="T581" s="9">
        <f t="shared" si="116"/>
        <v>0</v>
      </c>
      <c r="U581" s="9">
        <f t="shared" si="117"/>
        <v>0</v>
      </c>
      <c r="V581" s="9">
        <f t="shared" si="118"/>
        <v>0</v>
      </c>
      <c r="W581" s="9">
        <f t="shared" si="119"/>
        <v>0</v>
      </c>
      <c r="X581" s="22">
        <f t="shared" si="120"/>
        <v>0</v>
      </c>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row>
    <row r="582" spans="1:159" s="21" customFormat="1">
      <c r="A582" s="77" t="s">
        <v>2365</v>
      </c>
      <c r="B582" s="87" t="s">
        <v>2646</v>
      </c>
      <c r="C582" s="88">
        <v>5091</v>
      </c>
      <c r="D582" s="87" t="s">
        <v>1533</v>
      </c>
      <c r="E582" s="107" t="str">
        <f>VLOOKUP($C582,'2024-25 School Level AAFTE'!$C$4:$L$2372,9,FALSE)</f>
        <v>No</v>
      </c>
      <c r="F582" s="95">
        <f>VLOOKUP($C582,'2024-25 School Level AAFTE'!$C$4:$J$2372,8,FALSE)</f>
        <v>637.22</v>
      </c>
      <c r="G582" s="97">
        <f>IFERROR(IF(E582= "yes",VLOOKUP(C582,Summary!$B:$I,6,0),0),0)</f>
        <v>0</v>
      </c>
      <c r="H582" s="96">
        <f t="shared" si="111"/>
        <v>0</v>
      </c>
      <c r="I582" s="154">
        <f>VLOOKUP($A582,'2025-26 Salary &amp; Benefits'!$A:$I,3,FALSE)</f>
        <v>1.18</v>
      </c>
      <c r="J582" s="154">
        <f>VLOOKUP($A582,'2025-26 Salary &amp; Benefits'!$A:$I,4,FALSE)</f>
        <v>1.18</v>
      </c>
      <c r="K582" s="141">
        <f t="shared" si="112"/>
        <v>0</v>
      </c>
      <c r="L582" s="140">
        <f t="shared" si="113"/>
        <v>0</v>
      </c>
      <c r="M582" s="142">
        <f>'2025-26 Salary &amp; Benefits'!$E$6</f>
        <v>78209</v>
      </c>
      <c r="N582" s="142">
        <f>'2025-26 Salary &amp; Benefits'!$F$6</f>
        <v>80164</v>
      </c>
      <c r="O582" s="9">
        <f t="shared" si="114"/>
        <v>0</v>
      </c>
      <c r="P582" s="9">
        <f t="shared" si="115"/>
        <v>0</v>
      </c>
      <c r="Q582" s="9">
        <f>'2025-26 Salary &amp; Benefits'!G$6</f>
        <v>15997.68</v>
      </c>
      <c r="R582" s="143">
        <f>'2025-26 Salary &amp; Benefits'!H$6</f>
        <v>0.16020000000000001</v>
      </c>
      <c r="S582" s="143">
        <f>'2025-26 Salary &amp; Benefits'!I$6</f>
        <v>0.15390000000000001</v>
      </c>
      <c r="T582" s="9">
        <f t="shared" si="116"/>
        <v>0</v>
      </c>
      <c r="U582" s="9">
        <f t="shared" si="117"/>
        <v>0</v>
      </c>
      <c r="V582" s="9">
        <f t="shared" si="118"/>
        <v>0</v>
      </c>
      <c r="W582" s="9">
        <f t="shared" si="119"/>
        <v>0</v>
      </c>
      <c r="X582" s="22">
        <f t="shared" si="120"/>
        <v>0</v>
      </c>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row>
    <row r="583" spans="1:159" s="21" customFormat="1">
      <c r="A583" s="77" t="s">
        <v>2365</v>
      </c>
      <c r="B583" s="87" t="s">
        <v>2646</v>
      </c>
      <c r="C583" s="88">
        <v>5330</v>
      </c>
      <c r="D583" s="87" t="s">
        <v>1534</v>
      </c>
      <c r="E583" s="107" t="str">
        <f>VLOOKUP($C583,'2024-25 School Level AAFTE'!$C$4:$L$2372,9,FALSE)</f>
        <v>Yes</v>
      </c>
      <c r="F583" s="95">
        <f>VLOOKUP($C583,'2024-25 School Level AAFTE'!$C$4:$J$2372,8,FALSE)</f>
        <v>188.49</v>
      </c>
      <c r="G583" s="97">
        <f>IFERROR(IF(E583= "yes",VLOOKUP(C583,Summary!$B:$I,6,0),0),0)</f>
        <v>0</v>
      </c>
      <c r="H583" s="96">
        <f t="shared" si="111"/>
        <v>188.49</v>
      </c>
      <c r="I583" s="154">
        <f>VLOOKUP($A583,'2025-26 Salary &amp; Benefits'!$A:$I,3,FALSE)</f>
        <v>1.18</v>
      </c>
      <c r="J583" s="154">
        <f>VLOOKUP($A583,'2025-26 Salary &amp; Benefits'!$A:$I,4,FALSE)</f>
        <v>1.18</v>
      </c>
      <c r="K583" s="141">
        <f t="shared" si="112"/>
        <v>188.49</v>
      </c>
      <c r="L583" s="140">
        <f t="shared" si="113"/>
        <v>0.55300000000000005</v>
      </c>
      <c r="M583" s="142">
        <f>'2025-26 Salary &amp; Benefits'!$E$6</f>
        <v>78209</v>
      </c>
      <c r="N583" s="142">
        <f>'2025-26 Salary &amp; Benefits'!$F$6</f>
        <v>80164</v>
      </c>
      <c r="O583" s="9">
        <f t="shared" si="114"/>
        <v>51034.5</v>
      </c>
      <c r="P583" s="9">
        <f t="shared" si="115"/>
        <v>1275.7200000000012</v>
      </c>
      <c r="Q583" s="9">
        <f>'2025-26 Salary &amp; Benefits'!G$6</f>
        <v>15997.68</v>
      </c>
      <c r="R583" s="143">
        <f>'2025-26 Salary &amp; Benefits'!H$6</f>
        <v>0.16020000000000001</v>
      </c>
      <c r="S583" s="143">
        <f>'2025-26 Salary &amp; Benefits'!I$6</f>
        <v>0.15390000000000001</v>
      </c>
      <c r="T583" s="9">
        <f t="shared" si="116"/>
        <v>17218.78</v>
      </c>
      <c r="U583" s="9">
        <f t="shared" si="117"/>
        <v>871.84</v>
      </c>
      <c r="V583" s="9">
        <f t="shared" si="118"/>
        <v>134.18</v>
      </c>
      <c r="W583" s="9">
        <f t="shared" si="119"/>
        <v>1006.02</v>
      </c>
      <c r="X583" s="22">
        <f t="shared" si="120"/>
        <v>70535.02</v>
      </c>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row>
    <row r="584" spans="1:159" s="21" customFormat="1">
      <c r="A584" s="77" t="s">
        <v>2365</v>
      </c>
      <c r="B584" s="87" t="s">
        <v>2646</v>
      </c>
      <c r="C584" s="88">
        <v>5570</v>
      </c>
      <c r="D584" s="87" t="s">
        <v>2926</v>
      </c>
      <c r="E584" s="107" t="str">
        <f>VLOOKUP($C584,'2024-25 School Level AAFTE'!$C$4:$L$2372,9,FALSE)</f>
        <v>No</v>
      </c>
      <c r="F584" s="95">
        <f>VLOOKUP($C584,'2024-25 School Level AAFTE'!$C$4:$J$2372,8,FALSE)</f>
        <v>740.88</v>
      </c>
      <c r="G584" s="97">
        <f>IFERROR(IF(E584= "yes",VLOOKUP(C584,Summary!$B:$I,6,0),0),0)</f>
        <v>0</v>
      </c>
      <c r="H584" s="96">
        <f t="shared" si="111"/>
        <v>0</v>
      </c>
      <c r="I584" s="154">
        <f>VLOOKUP($A584,'2025-26 Salary &amp; Benefits'!$A:$I,3,FALSE)</f>
        <v>1.18</v>
      </c>
      <c r="J584" s="154">
        <f>VLOOKUP($A584,'2025-26 Salary &amp; Benefits'!$A:$I,4,FALSE)</f>
        <v>1.18</v>
      </c>
      <c r="K584" s="141">
        <f t="shared" si="112"/>
        <v>0</v>
      </c>
      <c r="L584" s="140">
        <f t="shared" si="113"/>
        <v>0</v>
      </c>
      <c r="M584" s="142">
        <f>'2025-26 Salary &amp; Benefits'!$E$6</f>
        <v>78209</v>
      </c>
      <c r="N584" s="142">
        <f>'2025-26 Salary &amp; Benefits'!$F$6</f>
        <v>80164</v>
      </c>
      <c r="O584" s="9">
        <f t="shared" si="114"/>
        <v>0</v>
      </c>
      <c r="P584" s="9">
        <f t="shared" si="115"/>
        <v>0</v>
      </c>
      <c r="Q584" s="9">
        <f>'2025-26 Salary &amp; Benefits'!G$6</f>
        <v>15997.68</v>
      </c>
      <c r="R584" s="143">
        <f>'2025-26 Salary &amp; Benefits'!H$6</f>
        <v>0.16020000000000001</v>
      </c>
      <c r="S584" s="143">
        <f>'2025-26 Salary &amp; Benefits'!I$6</f>
        <v>0.15390000000000001</v>
      </c>
      <c r="T584" s="9">
        <f t="shared" si="116"/>
        <v>0</v>
      </c>
      <c r="U584" s="9">
        <f t="shared" si="117"/>
        <v>0</v>
      </c>
      <c r="V584" s="9">
        <f t="shared" si="118"/>
        <v>0</v>
      </c>
      <c r="W584" s="9">
        <f t="shared" si="119"/>
        <v>0</v>
      </c>
      <c r="X584" s="22">
        <f t="shared" si="120"/>
        <v>0</v>
      </c>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row>
    <row r="585" spans="1:159" s="21" customFormat="1">
      <c r="A585" s="77" t="s">
        <v>2365</v>
      </c>
      <c r="B585" s="87" t="s">
        <v>2646</v>
      </c>
      <c r="C585" s="88">
        <v>5735</v>
      </c>
      <c r="D585" s="87" t="s">
        <v>3070</v>
      </c>
      <c r="E585" s="107" t="str">
        <f>VLOOKUP($C585,'2024-25 School Level AAFTE'!$C$4:$L$2372,9,FALSE)</f>
        <v>Yes</v>
      </c>
      <c r="F585" s="95">
        <f>VLOOKUP($C585,'2024-25 School Level AAFTE'!$C$4:$J$2372,8,FALSE)</f>
        <v>59.22</v>
      </c>
      <c r="G585" s="97">
        <f>IFERROR(IF(E585= "yes",VLOOKUP(C585,Summary!$B:$I,6,0),0),0)</f>
        <v>0</v>
      </c>
      <c r="H585" s="96">
        <f t="shared" si="111"/>
        <v>59.22</v>
      </c>
      <c r="I585" s="154">
        <f>VLOOKUP($A585,'2025-26 Salary &amp; Benefits'!$A:$I,3,FALSE)</f>
        <v>1.18</v>
      </c>
      <c r="J585" s="154">
        <f>VLOOKUP($A585,'2025-26 Salary &amp; Benefits'!$A:$I,4,FALSE)</f>
        <v>1.18</v>
      </c>
      <c r="K585" s="141">
        <f t="shared" si="112"/>
        <v>59.22</v>
      </c>
      <c r="L585" s="140">
        <f t="shared" si="113"/>
        <v>0.17399999999999999</v>
      </c>
      <c r="M585" s="142">
        <f>'2025-26 Salary &amp; Benefits'!$E$6</f>
        <v>78209</v>
      </c>
      <c r="N585" s="142">
        <f>'2025-26 Salary &amp; Benefits'!$F$6</f>
        <v>80164</v>
      </c>
      <c r="O585" s="9">
        <f t="shared" si="114"/>
        <v>16057.87</v>
      </c>
      <c r="P585" s="9">
        <f t="shared" si="115"/>
        <v>401.39999999999964</v>
      </c>
      <c r="Q585" s="9">
        <f>'2025-26 Salary &amp; Benefits'!G$6</f>
        <v>15997.68</v>
      </c>
      <c r="R585" s="143">
        <f>'2025-26 Salary &amp; Benefits'!H$6</f>
        <v>0.16020000000000001</v>
      </c>
      <c r="S585" s="143">
        <f>'2025-26 Salary &amp; Benefits'!I$6</f>
        <v>0.15390000000000001</v>
      </c>
      <c r="T585" s="9">
        <f t="shared" si="116"/>
        <v>5417.84</v>
      </c>
      <c r="U585" s="9">
        <f t="shared" si="117"/>
        <v>274.32</v>
      </c>
      <c r="V585" s="9">
        <f t="shared" si="118"/>
        <v>42.22</v>
      </c>
      <c r="W585" s="9">
        <f t="shared" si="119"/>
        <v>316.53999999999996</v>
      </c>
      <c r="X585" s="22">
        <f t="shared" si="120"/>
        <v>22193.65</v>
      </c>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row>
    <row r="586" spans="1:159" s="21" customFormat="1">
      <c r="A586" s="77" t="s">
        <v>2186</v>
      </c>
      <c r="B586" s="87" t="s">
        <v>2647</v>
      </c>
      <c r="C586" s="88">
        <v>1646</v>
      </c>
      <c r="D586" s="87" t="s">
        <v>3184</v>
      </c>
      <c r="E586" s="107" t="str">
        <f>VLOOKUP($C586,'2024-25 School Level AAFTE'!$C$4:$L$2372,9,FALSE)</f>
        <v>Yes</v>
      </c>
      <c r="F586" s="95">
        <f>VLOOKUP($C586,'2024-25 School Level AAFTE'!$C$4:$J$2372,8,FALSE)</f>
        <v>96.16</v>
      </c>
      <c r="G586" s="97">
        <f>IFERROR(IF(E586= "yes",VLOOKUP(C586,Summary!$B:$I,6,0),0),0)</f>
        <v>0</v>
      </c>
      <c r="H586" s="96">
        <f t="shared" si="111"/>
        <v>96.16</v>
      </c>
      <c r="I586" s="154">
        <f>VLOOKUP($A586,'2025-26 Salary &amp; Benefits'!$A:$I,3,FALSE)</f>
        <v>1.06</v>
      </c>
      <c r="J586" s="154">
        <f>VLOOKUP($A586,'2025-26 Salary &amp; Benefits'!$A:$I,4,FALSE)</f>
        <v>1.1000000000000001</v>
      </c>
      <c r="K586" s="141">
        <f t="shared" si="112"/>
        <v>96.16</v>
      </c>
      <c r="L586" s="140">
        <f t="shared" si="113"/>
        <v>0.28199999999999997</v>
      </c>
      <c r="M586" s="142">
        <f>'2025-26 Salary &amp; Benefits'!$E$6</f>
        <v>78209</v>
      </c>
      <c r="N586" s="142">
        <f>'2025-26 Salary &amp; Benefits'!$F$6</f>
        <v>80164</v>
      </c>
      <c r="O586" s="9">
        <f t="shared" si="114"/>
        <v>23378.23</v>
      </c>
      <c r="P586" s="9">
        <f t="shared" si="115"/>
        <v>1488.6399999999994</v>
      </c>
      <c r="Q586" s="9">
        <f>'2025-26 Salary &amp; Benefits'!G$6</f>
        <v>15997.68</v>
      </c>
      <c r="R586" s="143">
        <f>'2025-26 Salary &amp; Benefits'!H$6</f>
        <v>0.16020000000000001</v>
      </c>
      <c r="S586" s="143">
        <f>'2025-26 Salary &amp; Benefits'!I$6</f>
        <v>0.15390000000000001</v>
      </c>
      <c r="T586" s="9">
        <f t="shared" si="116"/>
        <v>8485.64</v>
      </c>
      <c r="U586" s="9">
        <f t="shared" si="117"/>
        <v>414.45</v>
      </c>
      <c r="V586" s="9">
        <f t="shared" si="118"/>
        <v>63.78</v>
      </c>
      <c r="W586" s="9">
        <f t="shared" si="119"/>
        <v>478.23</v>
      </c>
      <c r="X586" s="22">
        <f t="shared" si="120"/>
        <v>33830.74</v>
      </c>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row>
    <row r="587" spans="1:159" s="21" customFormat="1">
      <c r="A587" s="77" t="s">
        <v>2186</v>
      </c>
      <c r="B587" s="87" t="s">
        <v>2647</v>
      </c>
      <c r="C587" s="88">
        <v>1926</v>
      </c>
      <c r="D587" s="87" t="s">
        <v>216</v>
      </c>
      <c r="E587" s="107" t="str">
        <f>VLOOKUP($C587,'2024-25 School Level AAFTE'!$C$4:$L$2372,9,FALSE)</f>
        <v>Yes</v>
      </c>
      <c r="F587" s="95">
        <f>VLOOKUP($C587,'2024-25 School Level AAFTE'!$C$4:$J$2372,8,FALSE)</f>
        <v>202.88</v>
      </c>
      <c r="G587" s="97">
        <f>IFERROR(IF(E587= "yes",VLOOKUP(C587,Summary!$B:$I,6,0),0),0)</f>
        <v>0</v>
      </c>
      <c r="H587" s="96">
        <f t="shared" si="111"/>
        <v>202.88</v>
      </c>
      <c r="I587" s="154">
        <f>VLOOKUP($A587,'2025-26 Salary &amp; Benefits'!$A:$I,3,FALSE)</f>
        <v>1.06</v>
      </c>
      <c r="J587" s="154">
        <f>VLOOKUP($A587,'2025-26 Salary &amp; Benefits'!$A:$I,4,FALSE)</f>
        <v>1.1000000000000001</v>
      </c>
      <c r="K587" s="141">
        <f t="shared" si="112"/>
        <v>202.88</v>
      </c>
      <c r="L587" s="140">
        <f t="shared" si="113"/>
        <v>0.59499999999999997</v>
      </c>
      <c r="M587" s="142">
        <f>'2025-26 Salary &amp; Benefits'!$E$6</f>
        <v>78209</v>
      </c>
      <c r="N587" s="142">
        <f>'2025-26 Salary &amp; Benefits'!$F$6</f>
        <v>80164</v>
      </c>
      <c r="O587" s="9">
        <f t="shared" si="114"/>
        <v>49326.42</v>
      </c>
      <c r="P587" s="9">
        <f t="shared" si="115"/>
        <v>3140.9199999999983</v>
      </c>
      <c r="Q587" s="9">
        <f>'2025-26 Salary &amp; Benefits'!G$6</f>
        <v>15997.68</v>
      </c>
      <c r="R587" s="143">
        <f>'2025-26 Salary &amp; Benefits'!H$6</f>
        <v>0.16020000000000001</v>
      </c>
      <c r="S587" s="143">
        <f>'2025-26 Salary &amp; Benefits'!I$6</f>
        <v>0.15390000000000001</v>
      </c>
      <c r="T587" s="9">
        <f t="shared" si="116"/>
        <v>17904.099999999999</v>
      </c>
      <c r="U587" s="9">
        <f t="shared" si="117"/>
        <v>874.46</v>
      </c>
      <c r="V587" s="9">
        <f t="shared" si="118"/>
        <v>134.58000000000001</v>
      </c>
      <c r="W587" s="9">
        <f t="shared" si="119"/>
        <v>1009.0400000000001</v>
      </c>
      <c r="X587" s="22">
        <f t="shared" si="120"/>
        <v>71380.479999999981</v>
      </c>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row>
    <row r="588" spans="1:159" s="21" customFormat="1">
      <c r="A588" s="77" t="s">
        <v>2186</v>
      </c>
      <c r="B588" s="87" t="s">
        <v>2647</v>
      </c>
      <c r="C588" s="88">
        <v>2724</v>
      </c>
      <c r="D588" s="87" t="s">
        <v>217</v>
      </c>
      <c r="E588" s="107" t="str">
        <f>VLOOKUP($C588,'2024-25 School Level AAFTE'!$C$4:$L$2372,9,FALSE)</f>
        <v>Yes</v>
      </c>
      <c r="F588" s="95">
        <f>VLOOKUP($C588,'2024-25 School Level AAFTE'!$C$4:$J$2372,8,FALSE)</f>
        <v>1365.32</v>
      </c>
      <c r="G588" s="97">
        <f>IFERROR(IF(E588= "yes",VLOOKUP(C588,Summary!$B:$I,6,0),0),0)</f>
        <v>0</v>
      </c>
      <c r="H588" s="96">
        <f t="shared" si="111"/>
        <v>1365.32</v>
      </c>
      <c r="I588" s="154">
        <f>VLOOKUP($A588,'2025-26 Salary &amp; Benefits'!$A:$I,3,FALSE)</f>
        <v>1.06</v>
      </c>
      <c r="J588" s="154">
        <f>VLOOKUP($A588,'2025-26 Salary &amp; Benefits'!$A:$I,4,FALSE)</f>
        <v>1.1000000000000001</v>
      </c>
      <c r="K588" s="141">
        <f t="shared" si="112"/>
        <v>1365.32</v>
      </c>
      <c r="L588" s="140">
        <f t="shared" si="113"/>
        <v>4.0049999999999999</v>
      </c>
      <c r="M588" s="142">
        <f>'2025-26 Salary &amp; Benefits'!$E$6</f>
        <v>78209</v>
      </c>
      <c r="N588" s="142">
        <f>'2025-26 Salary &amp; Benefits'!$F$6</f>
        <v>80164</v>
      </c>
      <c r="O588" s="9">
        <f t="shared" si="114"/>
        <v>332020.67</v>
      </c>
      <c r="P588" s="9">
        <f t="shared" si="115"/>
        <v>21141.830000000016</v>
      </c>
      <c r="Q588" s="9">
        <f>'2025-26 Salary &amp; Benefits'!G$6</f>
        <v>15997.68</v>
      </c>
      <c r="R588" s="143">
        <f>'2025-26 Salary &amp; Benefits'!H$6</f>
        <v>0.16020000000000001</v>
      </c>
      <c r="S588" s="143">
        <f>'2025-26 Salary &amp; Benefits'!I$6</f>
        <v>0.15390000000000001</v>
      </c>
      <c r="T588" s="9">
        <f t="shared" si="116"/>
        <v>120514.15</v>
      </c>
      <c r="U588" s="9">
        <f t="shared" si="117"/>
        <v>5886.04</v>
      </c>
      <c r="V588" s="9">
        <f t="shared" si="118"/>
        <v>905.86</v>
      </c>
      <c r="W588" s="9">
        <f t="shared" si="119"/>
        <v>6791.9</v>
      </c>
      <c r="X588" s="22">
        <f t="shared" si="120"/>
        <v>480468.55</v>
      </c>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row>
    <row r="589" spans="1:159" s="21" customFormat="1">
      <c r="A589" s="77" t="s">
        <v>2186</v>
      </c>
      <c r="B589" s="87" t="s">
        <v>2647</v>
      </c>
      <c r="C589" s="88">
        <v>2829</v>
      </c>
      <c r="D589" s="87" t="s">
        <v>218</v>
      </c>
      <c r="E589" s="107" t="str">
        <f>VLOOKUP($C589,'2024-25 School Level AAFTE'!$C$4:$L$2372,9,FALSE)</f>
        <v>Yes</v>
      </c>
      <c r="F589" s="95">
        <f>VLOOKUP($C589,'2024-25 School Level AAFTE'!$C$4:$J$2372,8,FALSE)</f>
        <v>368.36</v>
      </c>
      <c r="G589" s="97">
        <f>IFERROR(IF(E589= "yes",VLOOKUP(C589,Summary!$B:$I,6,0),0),0)</f>
        <v>0</v>
      </c>
      <c r="H589" s="96">
        <f t="shared" si="111"/>
        <v>368.36</v>
      </c>
      <c r="I589" s="154">
        <f>VLOOKUP($A589,'2025-26 Salary &amp; Benefits'!$A:$I,3,FALSE)</f>
        <v>1.06</v>
      </c>
      <c r="J589" s="154">
        <f>VLOOKUP($A589,'2025-26 Salary &amp; Benefits'!$A:$I,4,FALSE)</f>
        <v>1.1000000000000001</v>
      </c>
      <c r="K589" s="141">
        <f t="shared" si="112"/>
        <v>368.36</v>
      </c>
      <c r="L589" s="140">
        <f t="shared" si="113"/>
        <v>1.081</v>
      </c>
      <c r="M589" s="142">
        <f>'2025-26 Salary &amp; Benefits'!$E$6</f>
        <v>78209</v>
      </c>
      <c r="N589" s="142">
        <f>'2025-26 Salary &amp; Benefits'!$F$6</f>
        <v>80164</v>
      </c>
      <c r="O589" s="9">
        <f t="shared" si="114"/>
        <v>89616.56</v>
      </c>
      <c r="P589" s="9">
        <f t="shared" si="115"/>
        <v>5706.4499999999971</v>
      </c>
      <c r="Q589" s="9">
        <f>'2025-26 Salary &amp; Benefits'!G$6</f>
        <v>15997.68</v>
      </c>
      <c r="R589" s="143">
        <f>'2025-26 Salary &amp; Benefits'!H$6</f>
        <v>0.16020000000000001</v>
      </c>
      <c r="S589" s="143">
        <f>'2025-26 Salary &amp; Benefits'!I$6</f>
        <v>0.15390000000000001</v>
      </c>
      <c r="T589" s="9">
        <f t="shared" si="116"/>
        <v>32528.29</v>
      </c>
      <c r="U589" s="9">
        <f t="shared" si="117"/>
        <v>1588.72</v>
      </c>
      <c r="V589" s="9">
        <f t="shared" si="118"/>
        <v>244.5</v>
      </c>
      <c r="W589" s="9">
        <f t="shared" si="119"/>
        <v>1833.22</v>
      </c>
      <c r="X589" s="22">
        <f t="shared" si="120"/>
        <v>129684.52</v>
      </c>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row>
    <row r="590" spans="1:159" s="21" customFormat="1">
      <c r="A590" s="77" t="s">
        <v>2186</v>
      </c>
      <c r="B590" s="87" t="s">
        <v>2647</v>
      </c>
      <c r="C590" s="88">
        <v>2912</v>
      </c>
      <c r="D590" s="87" t="s">
        <v>219</v>
      </c>
      <c r="E590" s="107" t="str">
        <f>VLOOKUP($C590,'2024-25 School Level AAFTE'!$C$4:$L$2372,9,FALSE)</f>
        <v>Yes</v>
      </c>
      <c r="F590" s="95">
        <f>VLOOKUP($C590,'2024-25 School Level AAFTE'!$C$4:$J$2372,8,FALSE)</f>
        <v>397.16</v>
      </c>
      <c r="G590" s="97">
        <f>IFERROR(IF(E590= "yes",VLOOKUP(C590,Summary!$B:$I,6,0),0),0)</f>
        <v>0</v>
      </c>
      <c r="H590" s="96">
        <f t="shared" si="111"/>
        <v>397.16</v>
      </c>
      <c r="I590" s="154">
        <f>VLOOKUP($A590,'2025-26 Salary &amp; Benefits'!$A:$I,3,FALSE)</f>
        <v>1.06</v>
      </c>
      <c r="J590" s="154">
        <f>VLOOKUP($A590,'2025-26 Salary &amp; Benefits'!$A:$I,4,FALSE)</f>
        <v>1.1000000000000001</v>
      </c>
      <c r="K590" s="141">
        <f t="shared" si="112"/>
        <v>397.16</v>
      </c>
      <c r="L590" s="140">
        <f t="shared" si="113"/>
        <v>1.165</v>
      </c>
      <c r="M590" s="142">
        <f>'2025-26 Salary &amp; Benefits'!$E$6</f>
        <v>78209</v>
      </c>
      <c r="N590" s="142">
        <f>'2025-26 Salary &amp; Benefits'!$F$6</f>
        <v>80164</v>
      </c>
      <c r="O590" s="9">
        <f t="shared" si="114"/>
        <v>96580.29</v>
      </c>
      <c r="P590" s="9">
        <f t="shared" si="115"/>
        <v>6149.8800000000047</v>
      </c>
      <c r="Q590" s="9">
        <f>'2025-26 Salary &amp; Benefits'!G$6</f>
        <v>15997.68</v>
      </c>
      <c r="R590" s="143">
        <f>'2025-26 Salary &amp; Benefits'!H$6</f>
        <v>0.16020000000000001</v>
      </c>
      <c r="S590" s="143">
        <f>'2025-26 Salary &amp; Benefits'!I$6</f>
        <v>0.15390000000000001</v>
      </c>
      <c r="T590" s="9">
        <f t="shared" si="116"/>
        <v>35055.93</v>
      </c>
      <c r="U590" s="9">
        <f t="shared" si="117"/>
        <v>1712.17</v>
      </c>
      <c r="V590" s="9">
        <f t="shared" si="118"/>
        <v>263.5</v>
      </c>
      <c r="W590" s="9">
        <f t="shared" si="119"/>
        <v>1975.67</v>
      </c>
      <c r="X590" s="22">
        <f t="shared" si="120"/>
        <v>139761.77000000002</v>
      </c>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row>
    <row r="591" spans="1:159" s="21" customFormat="1">
      <c r="A591" s="77" t="s">
        <v>2186</v>
      </c>
      <c r="B591" s="87" t="s">
        <v>2647</v>
      </c>
      <c r="C591" s="89">
        <v>3148</v>
      </c>
      <c r="D591" s="101" t="s">
        <v>220</v>
      </c>
      <c r="E591" s="107" t="str">
        <f>VLOOKUP($C591,'2024-25 School Level AAFTE'!$C$4:$L$2372,9,FALSE)</f>
        <v>Yes</v>
      </c>
      <c r="F591" s="95">
        <f>VLOOKUP($C591,'2024-25 School Level AAFTE'!$C$4:$J$2372,8,FALSE)</f>
        <v>398.28</v>
      </c>
      <c r="G591" s="97">
        <f>IFERROR(IF(E591= "yes",VLOOKUP(C591,Summary!$B:$I,6,0),0),0)</f>
        <v>0</v>
      </c>
      <c r="H591" s="96">
        <f t="shared" si="111"/>
        <v>398.28</v>
      </c>
      <c r="I591" s="154">
        <f>VLOOKUP($A591,'2025-26 Salary &amp; Benefits'!$A:$I,3,FALSE)</f>
        <v>1.06</v>
      </c>
      <c r="J591" s="154">
        <f>VLOOKUP($A591,'2025-26 Salary &amp; Benefits'!$A:$I,4,FALSE)</f>
        <v>1.1000000000000001</v>
      </c>
      <c r="K591" s="141">
        <f t="shared" si="112"/>
        <v>398.28</v>
      </c>
      <c r="L591" s="140">
        <f t="shared" si="113"/>
        <v>1.1679999999999999</v>
      </c>
      <c r="M591" s="142">
        <f>'2025-26 Salary &amp; Benefits'!$E$6</f>
        <v>78209</v>
      </c>
      <c r="N591" s="142">
        <f>'2025-26 Salary &amp; Benefits'!$F$6</f>
        <v>80164</v>
      </c>
      <c r="O591" s="9">
        <f t="shared" si="114"/>
        <v>96829</v>
      </c>
      <c r="P591" s="9">
        <f t="shared" si="115"/>
        <v>6165.7100000000064</v>
      </c>
      <c r="Q591" s="9">
        <f>'2025-26 Salary &amp; Benefits'!G$6</f>
        <v>15997.68</v>
      </c>
      <c r="R591" s="143">
        <f>'2025-26 Salary &amp; Benefits'!H$6</f>
        <v>0.16020000000000001</v>
      </c>
      <c r="S591" s="143">
        <f>'2025-26 Salary &amp; Benefits'!I$6</f>
        <v>0.15390000000000001</v>
      </c>
      <c r="T591" s="9">
        <f t="shared" si="116"/>
        <v>35146.199999999997</v>
      </c>
      <c r="U591" s="9">
        <f t="shared" si="117"/>
        <v>1716.58</v>
      </c>
      <c r="V591" s="9">
        <f t="shared" si="118"/>
        <v>264.18</v>
      </c>
      <c r="W591" s="9">
        <f t="shared" si="119"/>
        <v>1980.76</v>
      </c>
      <c r="X591" s="22">
        <f t="shared" si="120"/>
        <v>140121.67000000004</v>
      </c>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row>
    <row r="592" spans="1:159" s="21" customFormat="1">
      <c r="A592" s="77" t="s">
        <v>2186</v>
      </c>
      <c r="B592" s="87" t="s">
        <v>2647</v>
      </c>
      <c r="C592" s="88">
        <v>3149</v>
      </c>
      <c r="D592" s="87" t="s">
        <v>221</v>
      </c>
      <c r="E592" s="107" t="str">
        <f>VLOOKUP($C592,'2024-25 School Level AAFTE'!$C$4:$L$2372,9,FALSE)</f>
        <v>Yes</v>
      </c>
      <c r="F592" s="95">
        <f>VLOOKUP($C592,'2024-25 School Level AAFTE'!$C$4:$J$2372,8,FALSE)</f>
        <v>489.58</v>
      </c>
      <c r="G592" s="97">
        <f>IFERROR(IF(E592= "yes",VLOOKUP(C592,Summary!$B:$I,6,0),0),0)</f>
        <v>0</v>
      </c>
      <c r="H592" s="96">
        <f t="shared" si="111"/>
        <v>489.58</v>
      </c>
      <c r="I592" s="154">
        <f>VLOOKUP($A592,'2025-26 Salary &amp; Benefits'!$A:$I,3,FALSE)</f>
        <v>1.06</v>
      </c>
      <c r="J592" s="154">
        <f>VLOOKUP($A592,'2025-26 Salary &amp; Benefits'!$A:$I,4,FALSE)</f>
        <v>1.1000000000000001</v>
      </c>
      <c r="K592" s="141">
        <f t="shared" si="112"/>
        <v>489.58</v>
      </c>
      <c r="L592" s="140">
        <f t="shared" si="113"/>
        <v>1.4359999999999999</v>
      </c>
      <c r="M592" s="142">
        <f>'2025-26 Salary &amp; Benefits'!$E$6</f>
        <v>78209</v>
      </c>
      <c r="N592" s="142">
        <f>'2025-26 Salary &amp; Benefits'!$F$6</f>
        <v>80164</v>
      </c>
      <c r="O592" s="9">
        <f t="shared" si="114"/>
        <v>119046.61</v>
      </c>
      <c r="P592" s="9">
        <f t="shared" si="115"/>
        <v>7580.4400000000023</v>
      </c>
      <c r="Q592" s="9">
        <f>'2025-26 Salary &amp; Benefits'!G$6</f>
        <v>15997.68</v>
      </c>
      <c r="R592" s="143">
        <f>'2025-26 Salary &amp; Benefits'!H$6</f>
        <v>0.16020000000000001</v>
      </c>
      <c r="S592" s="143">
        <f>'2025-26 Salary &amp; Benefits'!I$6</f>
        <v>0.15390000000000001</v>
      </c>
      <c r="T592" s="9">
        <f t="shared" si="116"/>
        <v>43210.57</v>
      </c>
      <c r="U592" s="9">
        <f t="shared" si="117"/>
        <v>2110.4499999999998</v>
      </c>
      <c r="V592" s="9">
        <f t="shared" si="118"/>
        <v>324.8</v>
      </c>
      <c r="W592" s="9">
        <f t="shared" si="119"/>
        <v>2435.25</v>
      </c>
      <c r="X592" s="22">
        <f t="shared" si="120"/>
        <v>172272.87</v>
      </c>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row>
    <row r="593" spans="1:159" s="21" customFormat="1">
      <c r="A593" s="77" t="s">
        <v>2186</v>
      </c>
      <c r="B593" s="87" t="s">
        <v>2647</v>
      </c>
      <c r="C593" s="88">
        <v>3320</v>
      </c>
      <c r="D593" s="87" t="s">
        <v>222</v>
      </c>
      <c r="E593" s="107" t="str">
        <f>VLOOKUP($C593,'2024-25 School Level AAFTE'!$C$4:$L$2372,9,FALSE)</f>
        <v>Yes</v>
      </c>
      <c r="F593" s="95">
        <f>VLOOKUP($C593,'2024-25 School Level AAFTE'!$C$4:$J$2372,8,FALSE)</f>
        <v>820.82</v>
      </c>
      <c r="G593" s="97">
        <f>IFERROR(IF(E593= "yes",VLOOKUP(C593,Summary!$B:$I,6,0),0),0)</f>
        <v>0</v>
      </c>
      <c r="H593" s="96">
        <f t="shared" si="111"/>
        <v>820.82</v>
      </c>
      <c r="I593" s="154">
        <f>VLOOKUP($A593,'2025-26 Salary &amp; Benefits'!$A:$I,3,FALSE)</f>
        <v>1.06</v>
      </c>
      <c r="J593" s="154">
        <f>VLOOKUP($A593,'2025-26 Salary &amp; Benefits'!$A:$I,4,FALSE)</f>
        <v>1.1000000000000001</v>
      </c>
      <c r="K593" s="141">
        <f t="shared" si="112"/>
        <v>820.82</v>
      </c>
      <c r="L593" s="140">
        <f t="shared" si="113"/>
        <v>2.4079999999999999</v>
      </c>
      <c r="M593" s="142">
        <f>'2025-26 Salary &amp; Benefits'!$E$6</f>
        <v>78209</v>
      </c>
      <c r="N593" s="142">
        <f>'2025-26 Salary &amp; Benefits'!$F$6</f>
        <v>80164</v>
      </c>
      <c r="O593" s="9">
        <f t="shared" si="114"/>
        <v>199626.91</v>
      </c>
      <c r="P593" s="9">
        <f t="shared" si="115"/>
        <v>12711.489999999991</v>
      </c>
      <c r="Q593" s="9">
        <f>'2025-26 Salary &amp; Benefits'!G$6</f>
        <v>15997.68</v>
      </c>
      <c r="R593" s="143">
        <f>'2025-26 Salary &amp; Benefits'!H$6</f>
        <v>0.16020000000000001</v>
      </c>
      <c r="S593" s="143">
        <f>'2025-26 Salary &amp; Benefits'!I$6</f>
        <v>0.15390000000000001</v>
      </c>
      <c r="T593" s="9">
        <f t="shared" si="116"/>
        <v>72458.94</v>
      </c>
      <c r="U593" s="9">
        <f t="shared" si="117"/>
        <v>3538.97</v>
      </c>
      <c r="V593" s="9">
        <f t="shared" si="118"/>
        <v>544.65</v>
      </c>
      <c r="W593" s="9">
        <f t="shared" si="119"/>
        <v>4083.62</v>
      </c>
      <c r="X593" s="22">
        <f t="shared" si="120"/>
        <v>288880.95999999996</v>
      </c>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row>
    <row r="594" spans="1:159" s="21" customFormat="1">
      <c r="A594" s="77" t="s">
        <v>2186</v>
      </c>
      <c r="B594" s="87" t="s">
        <v>2647</v>
      </c>
      <c r="C594" s="88">
        <v>3618</v>
      </c>
      <c r="D594" s="87" t="s">
        <v>223</v>
      </c>
      <c r="E594" s="107" t="str">
        <f>VLOOKUP($C594,'2024-25 School Level AAFTE'!$C$4:$L$2372,9,FALSE)</f>
        <v>Yes</v>
      </c>
      <c r="F594" s="95">
        <f>VLOOKUP($C594,'2024-25 School Level AAFTE'!$C$4:$J$2372,8,FALSE)</f>
        <v>524.04999999999995</v>
      </c>
      <c r="G594" s="97">
        <f>IFERROR(IF(E594= "yes",VLOOKUP(C594,Summary!$B:$I,6,0),0),0)</f>
        <v>0</v>
      </c>
      <c r="H594" s="96">
        <f t="shared" si="111"/>
        <v>524.04999999999995</v>
      </c>
      <c r="I594" s="154">
        <f>VLOOKUP($A594,'2025-26 Salary &amp; Benefits'!$A:$I,3,FALSE)</f>
        <v>1.06</v>
      </c>
      <c r="J594" s="154">
        <f>VLOOKUP($A594,'2025-26 Salary &amp; Benefits'!$A:$I,4,FALSE)</f>
        <v>1.1000000000000001</v>
      </c>
      <c r="K594" s="141">
        <f t="shared" si="112"/>
        <v>524.04999999999995</v>
      </c>
      <c r="L594" s="140">
        <f t="shared" si="113"/>
        <v>1.5369999999999999</v>
      </c>
      <c r="M594" s="142">
        <f>'2025-26 Salary &amp; Benefits'!$E$6</f>
        <v>78209</v>
      </c>
      <c r="N594" s="142">
        <f>'2025-26 Salary &amp; Benefits'!$F$6</f>
        <v>80164</v>
      </c>
      <c r="O594" s="9">
        <f t="shared" si="114"/>
        <v>127419.67</v>
      </c>
      <c r="P594" s="9">
        <f t="shared" si="115"/>
        <v>8113.5999999999913</v>
      </c>
      <c r="Q594" s="9">
        <f>'2025-26 Salary &amp; Benefits'!G$6</f>
        <v>15997.68</v>
      </c>
      <c r="R594" s="143">
        <f>'2025-26 Salary &amp; Benefits'!H$6</f>
        <v>0.16020000000000001</v>
      </c>
      <c r="S594" s="143">
        <f>'2025-26 Salary &amp; Benefits'!I$6</f>
        <v>0.15390000000000001</v>
      </c>
      <c r="T594" s="9">
        <f t="shared" si="116"/>
        <v>46249.75</v>
      </c>
      <c r="U594" s="9">
        <f t="shared" si="117"/>
        <v>2258.89</v>
      </c>
      <c r="V594" s="9">
        <f t="shared" si="118"/>
        <v>347.64</v>
      </c>
      <c r="W594" s="9">
        <f t="shared" si="119"/>
        <v>2606.5299999999997</v>
      </c>
      <c r="X594" s="22">
        <f t="shared" si="120"/>
        <v>184389.54999999996</v>
      </c>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row>
    <row r="595" spans="1:159" s="21" customFormat="1">
      <c r="A595" s="77" t="s">
        <v>2186</v>
      </c>
      <c r="B595" s="87" t="s">
        <v>2647</v>
      </c>
      <c r="C595" s="88">
        <v>3736</v>
      </c>
      <c r="D595" s="87" t="s">
        <v>224</v>
      </c>
      <c r="E595" s="107" t="str">
        <f>VLOOKUP($C595,'2024-25 School Level AAFTE'!$C$4:$L$2372,9,FALSE)</f>
        <v>Yes</v>
      </c>
      <c r="F595" s="95">
        <f>VLOOKUP($C595,'2024-25 School Level AAFTE'!$C$4:$J$2372,8,FALSE)</f>
        <v>455.94</v>
      </c>
      <c r="G595" s="97">
        <f>IFERROR(IF(E595= "yes",VLOOKUP(C595,Summary!$B:$I,6,0),0),0)</f>
        <v>0</v>
      </c>
      <c r="H595" s="96">
        <f t="shared" si="111"/>
        <v>455.94</v>
      </c>
      <c r="I595" s="154">
        <f>VLOOKUP($A595,'2025-26 Salary &amp; Benefits'!$A:$I,3,FALSE)</f>
        <v>1.06</v>
      </c>
      <c r="J595" s="154">
        <f>VLOOKUP($A595,'2025-26 Salary &amp; Benefits'!$A:$I,4,FALSE)</f>
        <v>1.1000000000000001</v>
      </c>
      <c r="K595" s="141">
        <f t="shared" si="112"/>
        <v>455.94</v>
      </c>
      <c r="L595" s="140">
        <f t="shared" si="113"/>
        <v>1.337</v>
      </c>
      <c r="M595" s="142">
        <f>'2025-26 Salary &amp; Benefits'!$E$6</f>
        <v>78209</v>
      </c>
      <c r="N595" s="142">
        <f>'2025-26 Salary &amp; Benefits'!$F$6</f>
        <v>80164</v>
      </c>
      <c r="O595" s="9">
        <f t="shared" si="114"/>
        <v>110839.36</v>
      </c>
      <c r="P595" s="9">
        <f t="shared" si="115"/>
        <v>7057.8300000000017</v>
      </c>
      <c r="Q595" s="9">
        <f>'2025-26 Salary &amp; Benefits'!G$6</f>
        <v>15997.68</v>
      </c>
      <c r="R595" s="143">
        <f>'2025-26 Salary &amp; Benefits'!H$6</f>
        <v>0.16020000000000001</v>
      </c>
      <c r="S595" s="143">
        <f>'2025-26 Salary &amp; Benefits'!I$6</f>
        <v>0.15390000000000001</v>
      </c>
      <c r="T595" s="9">
        <f t="shared" si="116"/>
        <v>40231.56</v>
      </c>
      <c r="U595" s="9">
        <f t="shared" si="117"/>
        <v>1964.95</v>
      </c>
      <c r="V595" s="9">
        <f t="shared" si="118"/>
        <v>302.41000000000003</v>
      </c>
      <c r="W595" s="9">
        <f t="shared" si="119"/>
        <v>2267.36</v>
      </c>
      <c r="X595" s="22">
        <f t="shared" si="120"/>
        <v>160396.10999999999</v>
      </c>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row>
    <row r="596" spans="1:159" s="21" customFormat="1">
      <c r="A596" s="77" t="s">
        <v>2186</v>
      </c>
      <c r="B596" s="87" t="s">
        <v>2647</v>
      </c>
      <c r="C596" s="88">
        <v>3785</v>
      </c>
      <c r="D596" s="87" t="s">
        <v>225</v>
      </c>
      <c r="E596" s="107" t="str">
        <f>VLOOKUP($C596,'2024-25 School Level AAFTE'!$C$4:$L$2372,9,FALSE)</f>
        <v>Yes</v>
      </c>
      <c r="F596" s="95">
        <f>VLOOKUP($C596,'2024-25 School Level AAFTE'!$C$4:$J$2372,8,FALSE)</f>
        <v>813.72</v>
      </c>
      <c r="G596" s="97">
        <f>IFERROR(IF(E596= "yes",VLOOKUP(C596,Summary!$B:$I,6,0),0),0)</f>
        <v>0</v>
      </c>
      <c r="H596" s="96">
        <f t="shared" si="111"/>
        <v>813.72</v>
      </c>
      <c r="I596" s="154">
        <f>VLOOKUP($A596,'2025-26 Salary &amp; Benefits'!$A:$I,3,FALSE)</f>
        <v>1.06</v>
      </c>
      <c r="J596" s="154">
        <f>VLOOKUP($A596,'2025-26 Salary &amp; Benefits'!$A:$I,4,FALSE)</f>
        <v>1.1000000000000001</v>
      </c>
      <c r="K596" s="141">
        <f t="shared" si="112"/>
        <v>813.72</v>
      </c>
      <c r="L596" s="140">
        <f t="shared" si="113"/>
        <v>2.387</v>
      </c>
      <c r="M596" s="142">
        <f>'2025-26 Salary &amp; Benefits'!$E$6</f>
        <v>78209</v>
      </c>
      <c r="N596" s="142">
        <f>'2025-26 Salary &amp; Benefits'!$F$6</f>
        <v>80164</v>
      </c>
      <c r="O596" s="9">
        <f t="shared" si="114"/>
        <v>197885.98</v>
      </c>
      <c r="P596" s="9">
        <f t="shared" si="115"/>
        <v>12600.629999999976</v>
      </c>
      <c r="Q596" s="9">
        <f>'2025-26 Salary &amp; Benefits'!G$6</f>
        <v>15997.68</v>
      </c>
      <c r="R596" s="143">
        <f>'2025-26 Salary &amp; Benefits'!H$6</f>
        <v>0.16020000000000001</v>
      </c>
      <c r="S596" s="143">
        <f>'2025-26 Salary &amp; Benefits'!I$6</f>
        <v>0.15390000000000001</v>
      </c>
      <c r="T596" s="9">
        <f t="shared" si="116"/>
        <v>71827.03</v>
      </c>
      <c r="U596" s="9">
        <f t="shared" si="117"/>
        <v>3508.11</v>
      </c>
      <c r="V596" s="9">
        <f t="shared" si="118"/>
        <v>539.9</v>
      </c>
      <c r="W596" s="9">
        <f t="shared" si="119"/>
        <v>4048.01</v>
      </c>
      <c r="X596" s="22">
        <f t="shared" si="120"/>
        <v>286361.65000000002</v>
      </c>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row>
    <row r="597" spans="1:159" s="21" customFormat="1">
      <c r="A597" s="77" t="s">
        <v>2186</v>
      </c>
      <c r="B597" s="87" t="s">
        <v>2647</v>
      </c>
      <c r="C597" s="88">
        <v>3822</v>
      </c>
      <c r="D597" s="87" t="s">
        <v>226</v>
      </c>
      <c r="E597" s="107" t="str">
        <f>VLOOKUP($C597,'2024-25 School Level AAFTE'!$C$4:$L$2372,9,FALSE)</f>
        <v>Yes</v>
      </c>
      <c r="F597" s="95">
        <f>VLOOKUP($C597,'2024-25 School Level AAFTE'!$C$4:$J$2372,8,FALSE)</f>
        <v>402.41</v>
      </c>
      <c r="G597" s="97">
        <f>IFERROR(IF(E597= "yes",VLOOKUP(C597,Summary!$B:$I,6,0),0),0)</f>
        <v>0</v>
      </c>
      <c r="H597" s="96">
        <f t="shared" si="111"/>
        <v>402.41</v>
      </c>
      <c r="I597" s="154">
        <f>VLOOKUP($A597,'2025-26 Salary &amp; Benefits'!$A:$I,3,FALSE)</f>
        <v>1.06</v>
      </c>
      <c r="J597" s="154">
        <f>VLOOKUP($A597,'2025-26 Salary &amp; Benefits'!$A:$I,4,FALSE)</f>
        <v>1.1000000000000001</v>
      </c>
      <c r="K597" s="141">
        <f t="shared" si="112"/>
        <v>402.41</v>
      </c>
      <c r="L597" s="140">
        <f t="shared" si="113"/>
        <v>1.18</v>
      </c>
      <c r="M597" s="142">
        <f>'2025-26 Salary &amp; Benefits'!$E$6</f>
        <v>78209</v>
      </c>
      <c r="N597" s="142">
        <f>'2025-26 Salary &amp; Benefits'!$F$6</f>
        <v>80164</v>
      </c>
      <c r="O597" s="9">
        <f t="shared" si="114"/>
        <v>97823.82</v>
      </c>
      <c r="P597" s="9">
        <f t="shared" si="115"/>
        <v>6229.0499999999884</v>
      </c>
      <c r="Q597" s="9">
        <f>'2025-26 Salary &amp; Benefits'!G$6</f>
        <v>15997.68</v>
      </c>
      <c r="R597" s="143">
        <f>'2025-26 Salary &amp; Benefits'!H$6</f>
        <v>0.16020000000000001</v>
      </c>
      <c r="S597" s="143">
        <f>'2025-26 Salary &amp; Benefits'!I$6</f>
        <v>0.15390000000000001</v>
      </c>
      <c r="T597" s="9">
        <f t="shared" si="116"/>
        <v>35507.29</v>
      </c>
      <c r="U597" s="9">
        <f t="shared" si="117"/>
        <v>1734.21</v>
      </c>
      <c r="V597" s="9">
        <f t="shared" si="118"/>
        <v>266.89</v>
      </c>
      <c r="W597" s="9">
        <f t="shared" si="119"/>
        <v>2001.1</v>
      </c>
      <c r="X597" s="22">
        <f t="shared" si="120"/>
        <v>141561.26</v>
      </c>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row>
    <row r="598" spans="1:159" s="21" customFormat="1">
      <c r="A598" s="77" t="s">
        <v>2186</v>
      </c>
      <c r="B598" s="87" t="s">
        <v>2647</v>
      </c>
      <c r="C598" s="88">
        <v>3823</v>
      </c>
      <c r="D598" s="87" t="s">
        <v>227</v>
      </c>
      <c r="E598" s="107" t="str">
        <f>VLOOKUP($C598,'2024-25 School Level AAFTE'!$C$4:$L$2372,9,FALSE)</f>
        <v>Yes</v>
      </c>
      <c r="F598" s="95">
        <f>VLOOKUP($C598,'2024-25 School Level AAFTE'!$C$4:$J$2372,8,FALSE)</f>
        <v>380.67</v>
      </c>
      <c r="G598" s="97">
        <f>IFERROR(IF(E598= "yes",VLOOKUP(C598,Summary!$B:$I,6,0),0),0)</f>
        <v>0</v>
      </c>
      <c r="H598" s="96">
        <f t="shared" si="111"/>
        <v>380.67</v>
      </c>
      <c r="I598" s="154">
        <f>VLOOKUP($A598,'2025-26 Salary &amp; Benefits'!$A:$I,3,FALSE)</f>
        <v>1.06</v>
      </c>
      <c r="J598" s="154">
        <f>VLOOKUP($A598,'2025-26 Salary &amp; Benefits'!$A:$I,4,FALSE)</f>
        <v>1.1000000000000001</v>
      </c>
      <c r="K598" s="141">
        <f t="shared" si="112"/>
        <v>380.67</v>
      </c>
      <c r="L598" s="140">
        <f t="shared" si="113"/>
        <v>1.117</v>
      </c>
      <c r="M598" s="142">
        <f>'2025-26 Salary &amp; Benefits'!$E$6</f>
        <v>78209</v>
      </c>
      <c r="N598" s="142">
        <f>'2025-26 Salary &amp; Benefits'!$F$6</f>
        <v>80164</v>
      </c>
      <c r="O598" s="9">
        <f t="shared" si="114"/>
        <v>92601.02</v>
      </c>
      <c r="P598" s="9">
        <f t="shared" si="115"/>
        <v>5896.4899999999907</v>
      </c>
      <c r="Q598" s="9">
        <f>'2025-26 Salary &amp; Benefits'!G$6</f>
        <v>15997.68</v>
      </c>
      <c r="R598" s="143">
        <f>'2025-26 Salary &amp; Benefits'!H$6</f>
        <v>0.16020000000000001</v>
      </c>
      <c r="S598" s="143">
        <f>'2025-26 Salary &amp; Benefits'!I$6</f>
        <v>0.15390000000000001</v>
      </c>
      <c r="T598" s="9">
        <f t="shared" si="116"/>
        <v>33611.56</v>
      </c>
      <c r="U598" s="9">
        <f t="shared" si="117"/>
        <v>1641.63</v>
      </c>
      <c r="V598" s="9">
        <f t="shared" si="118"/>
        <v>252.65</v>
      </c>
      <c r="W598" s="9">
        <f t="shared" si="119"/>
        <v>1894.2800000000002</v>
      </c>
      <c r="X598" s="22">
        <f t="shared" si="120"/>
        <v>134003.35</v>
      </c>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row>
    <row r="599" spans="1:159" s="21" customFormat="1">
      <c r="A599" s="77" t="s">
        <v>2186</v>
      </c>
      <c r="B599" s="87" t="s">
        <v>2647</v>
      </c>
      <c r="C599" s="88">
        <v>3970</v>
      </c>
      <c r="D599" s="87" t="s">
        <v>228</v>
      </c>
      <c r="E599" s="107" t="str">
        <f>VLOOKUP($C599,'2024-25 School Level AAFTE'!$C$4:$L$2372,9,FALSE)</f>
        <v>Yes</v>
      </c>
      <c r="F599" s="95">
        <f>VLOOKUP($C599,'2024-25 School Level AAFTE'!$C$4:$J$2372,8,FALSE)</f>
        <v>417.76000000000005</v>
      </c>
      <c r="G599" s="97">
        <f>IFERROR(IF(E599= "yes",VLOOKUP(C599,Summary!$B:$I,6,0),0),0)</f>
        <v>0</v>
      </c>
      <c r="H599" s="96">
        <f t="shared" si="111"/>
        <v>417.76000000000005</v>
      </c>
      <c r="I599" s="154">
        <f>VLOOKUP($A599,'2025-26 Salary &amp; Benefits'!$A:$I,3,FALSE)</f>
        <v>1.06</v>
      </c>
      <c r="J599" s="154">
        <f>VLOOKUP($A599,'2025-26 Salary &amp; Benefits'!$A:$I,4,FALSE)</f>
        <v>1.1000000000000001</v>
      </c>
      <c r="K599" s="141">
        <f t="shared" si="112"/>
        <v>417.76000000000005</v>
      </c>
      <c r="L599" s="140">
        <f t="shared" si="113"/>
        <v>1.2250000000000001</v>
      </c>
      <c r="M599" s="142">
        <f>'2025-26 Salary &amp; Benefits'!$E$6</f>
        <v>78209</v>
      </c>
      <c r="N599" s="142">
        <f>'2025-26 Salary &amp; Benefits'!$F$6</f>
        <v>80164</v>
      </c>
      <c r="O599" s="9">
        <f t="shared" si="114"/>
        <v>101554.39</v>
      </c>
      <c r="P599" s="9">
        <f t="shared" si="115"/>
        <v>6466.6000000000058</v>
      </c>
      <c r="Q599" s="9">
        <f>'2025-26 Salary &amp; Benefits'!G$6</f>
        <v>15997.68</v>
      </c>
      <c r="R599" s="143">
        <f>'2025-26 Salary &amp; Benefits'!H$6</f>
        <v>0.16020000000000001</v>
      </c>
      <c r="S599" s="143">
        <f>'2025-26 Salary &amp; Benefits'!I$6</f>
        <v>0.15390000000000001</v>
      </c>
      <c r="T599" s="9">
        <f t="shared" si="116"/>
        <v>36861.379999999997</v>
      </c>
      <c r="U599" s="9">
        <f t="shared" si="117"/>
        <v>1800.35</v>
      </c>
      <c r="V599" s="9">
        <f t="shared" si="118"/>
        <v>277.07</v>
      </c>
      <c r="W599" s="9">
        <f t="shared" si="119"/>
        <v>2077.42</v>
      </c>
      <c r="X599" s="22">
        <f t="shared" si="120"/>
        <v>146959.79</v>
      </c>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row>
    <row r="600" spans="1:159" s="21" customFormat="1">
      <c r="A600" s="77" t="s">
        <v>2186</v>
      </c>
      <c r="B600" s="87" t="s">
        <v>2647</v>
      </c>
      <c r="C600" s="86">
        <v>3971</v>
      </c>
      <c r="D600" s="85" t="s">
        <v>229</v>
      </c>
      <c r="E600" s="107" t="str">
        <f>VLOOKUP($C600,'2024-25 School Level AAFTE'!$C$4:$L$2372,9,FALSE)</f>
        <v>Yes</v>
      </c>
      <c r="F600" s="95">
        <f>VLOOKUP($C600,'2024-25 School Level AAFTE'!$C$4:$J$2372,8,FALSE)</f>
        <v>341.75</v>
      </c>
      <c r="G600" s="97">
        <f>IFERROR(IF(E600= "yes",VLOOKUP(C600,Summary!$B:$I,6,0),0),0)</f>
        <v>0</v>
      </c>
      <c r="H600" s="96">
        <f t="shared" si="111"/>
        <v>341.75</v>
      </c>
      <c r="I600" s="154">
        <f>VLOOKUP($A600,'2025-26 Salary &amp; Benefits'!$A:$I,3,FALSE)</f>
        <v>1.06</v>
      </c>
      <c r="J600" s="154">
        <f>VLOOKUP($A600,'2025-26 Salary &amp; Benefits'!$A:$I,4,FALSE)</f>
        <v>1.1000000000000001</v>
      </c>
      <c r="K600" s="141">
        <f t="shared" si="112"/>
        <v>341.75</v>
      </c>
      <c r="L600" s="140">
        <f t="shared" si="113"/>
        <v>1.002</v>
      </c>
      <c r="M600" s="142">
        <f>'2025-26 Salary &amp; Benefits'!$E$6</f>
        <v>78209</v>
      </c>
      <c r="N600" s="142">
        <f>'2025-26 Salary &amp; Benefits'!$F$6</f>
        <v>80164</v>
      </c>
      <c r="O600" s="9">
        <f t="shared" si="114"/>
        <v>83067.34</v>
      </c>
      <c r="P600" s="9">
        <f t="shared" si="115"/>
        <v>5289.4199999999983</v>
      </c>
      <c r="Q600" s="9">
        <f>'2025-26 Salary &amp; Benefits'!G$6</f>
        <v>15997.68</v>
      </c>
      <c r="R600" s="143">
        <f>'2025-26 Salary &amp; Benefits'!H$6</f>
        <v>0.16020000000000001</v>
      </c>
      <c r="S600" s="143">
        <f>'2025-26 Salary &amp; Benefits'!I$6</f>
        <v>0.15390000000000001</v>
      </c>
      <c r="T600" s="9">
        <f t="shared" si="116"/>
        <v>30151.1</v>
      </c>
      <c r="U600" s="9">
        <f t="shared" si="117"/>
        <v>1472.61</v>
      </c>
      <c r="V600" s="9">
        <f t="shared" si="118"/>
        <v>226.63</v>
      </c>
      <c r="W600" s="9">
        <f t="shared" si="119"/>
        <v>1699.2399999999998</v>
      </c>
      <c r="X600" s="22">
        <f t="shared" si="120"/>
        <v>120207.1</v>
      </c>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row>
    <row r="601" spans="1:159" s="21" customFormat="1">
      <c r="A601" s="77" t="s">
        <v>2186</v>
      </c>
      <c r="B601" s="87" t="s">
        <v>2647</v>
      </c>
      <c r="C601" s="88">
        <v>3994</v>
      </c>
      <c r="D601" s="87" t="s">
        <v>230</v>
      </c>
      <c r="E601" s="107" t="str">
        <f>VLOOKUP($C601,'2024-25 School Level AAFTE'!$C$4:$L$2372,9,FALSE)</f>
        <v>Yes</v>
      </c>
      <c r="F601" s="95">
        <f>VLOOKUP($C601,'2024-25 School Level AAFTE'!$C$4:$J$2372,8,FALSE)</f>
        <v>459.61</v>
      </c>
      <c r="G601" s="97">
        <f>IFERROR(IF(E601= "yes",VLOOKUP(C601,Summary!$B:$I,6,0),0),0)</f>
        <v>0</v>
      </c>
      <c r="H601" s="96">
        <f t="shared" si="111"/>
        <v>459.61</v>
      </c>
      <c r="I601" s="154">
        <f>VLOOKUP($A601,'2025-26 Salary &amp; Benefits'!$A:$I,3,FALSE)</f>
        <v>1.06</v>
      </c>
      <c r="J601" s="154">
        <f>VLOOKUP($A601,'2025-26 Salary &amp; Benefits'!$A:$I,4,FALSE)</f>
        <v>1.1000000000000001</v>
      </c>
      <c r="K601" s="141">
        <f t="shared" si="112"/>
        <v>459.61</v>
      </c>
      <c r="L601" s="140">
        <f t="shared" si="113"/>
        <v>1.3480000000000001</v>
      </c>
      <c r="M601" s="142">
        <f>'2025-26 Salary &amp; Benefits'!$E$6</f>
        <v>78209</v>
      </c>
      <c r="N601" s="142">
        <f>'2025-26 Salary &amp; Benefits'!$F$6</f>
        <v>80164</v>
      </c>
      <c r="O601" s="9">
        <f t="shared" si="114"/>
        <v>111751.28</v>
      </c>
      <c r="P601" s="9">
        <f t="shared" si="115"/>
        <v>7115.8999999999942</v>
      </c>
      <c r="Q601" s="9">
        <f>'2025-26 Salary &amp; Benefits'!G$6</f>
        <v>15997.68</v>
      </c>
      <c r="R601" s="143">
        <f>'2025-26 Salary &amp; Benefits'!H$6</f>
        <v>0.16020000000000001</v>
      </c>
      <c r="S601" s="143">
        <f>'2025-26 Salary &amp; Benefits'!I$6</f>
        <v>0.15390000000000001</v>
      </c>
      <c r="T601" s="9">
        <f t="shared" si="116"/>
        <v>40562.559999999998</v>
      </c>
      <c r="U601" s="9">
        <f t="shared" si="117"/>
        <v>1981.12</v>
      </c>
      <c r="V601" s="9">
        <f t="shared" si="118"/>
        <v>304.89</v>
      </c>
      <c r="W601" s="9">
        <f t="shared" si="119"/>
        <v>2286.0099999999998</v>
      </c>
      <c r="X601" s="22">
        <f t="shared" si="120"/>
        <v>161715.75</v>
      </c>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row>
    <row r="602" spans="1:159" s="21" customFormat="1">
      <c r="A602" s="77" t="s">
        <v>2186</v>
      </c>
      <c r="B602" s="87" t="s">
        <v>2647</v>
      </c>
      <c r="C602" s="88">
        <v>3995</v>
      </c>
      <c r="D602" s="87" t="s">
        <v>231</v>
      </c>
      <c r="E602" s="107" t="str">
        <f>VLOOKUP($C602,'2024-25 School Level AAFTE'!$C$4:$L$2372,9,FALSE)</f>
        <v>No</v>
      </c>
      <c r="F602" s="95">
        <f>VLOOKUP($C602,'2024-25 School Level AAFTE'!$C$4:$J$2372,8,FALSE)</f>
        <v>328.32</v>
      </c>
      <c r="G602" s="97">
        <f>IFERROR(IF(E602= "yes",VLOOKUP(C602,Summary!$B:$I,6,0),0),0)</f>
        <v>0</v>
      </c>
      <c r="H602" s="96">
        <f t="shared" si="111"/>
        <v>0</v>
      </c>
      <c r="I602" s="154">
        <f>VLOOKUP($A602,'2025-26 Salary &amp; Benefits'!$A:$I,3,FALSE)</f>
        <v>1.06</v>
      </c>
      <c r="J602" s="154">
        <f>VLOOKUP($A602,'2025-26 Salary &amp; Benefits'!$A:$I,4,FALSE)</f>
        <v>1.1000000000000001</v>
      </c>
      <c r="K602" s="141">
        <f t="shared" si="112"/>
        <v>0</v>
      </c>
      <c r="L602" s="140">
        <f t="shared" si="113"/>
        <v>0</v>
      </c>
      <c r="M602" s="142">
        <f>'2025-26 Salary &amp; Benefits'!$E$6</f>
        <v>78209</v>
      </c>
      <c r="N602" s="142">
        <f>'2025-26 Salary &amp; Benefits'!$F$6</f>
        <v>80164</v>
      </c>
      <c r="O602" s="9">
        <f t="shared" si="114"/>
        <v>0</v>
      </c>
      <c r="P602" s="9">
        <f t="shared" si="115"/>
        <v>0</v>
      </c>
      <c r="Q602" s="9">
        <f>'2025-26 Salary &amp; Benefits'!G$6</f>
        <v>15997.68</v>
      </c>
      <c r="R602" s="143">
        <f>'2025-26 Salary &amp; Benefits'!H$6</f>
        <v>0.16020000000000001</v>
      </c>
      <c r="S602" s="143">
        <f>'2025-26 Salary &amp; Benefits'!I$6</f>
        <v>0.15390000000000001</v>
      </c>
      <c r="T602" s="9">
        <f t="shared" si="116"/>
        <v>0</v>
      </c>
      <c r="U602" s="9">
        <f t="shared" si="117"/>
        <v>0</v>
      </c>
      <c r="V602" s="9">
        <f t="shared" si="118"/>
        <v>0</v>
      </c>
      <c r="W602" s="9">
        <f t="shared" si="119"/>
        <v>0</v>
      </c>
      <c r="X602" s="22">
        <f t="shared" si="120"/>
        <v>0</v>
      </c>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row>
    <row r="603" spans="1:159" s="21" customFormat="1">
      <c r="A603" s="77" t="s">
        <v>2186</v>
      </c>
      <c r="B603" s="87" t="s">
        <v>2647</v>
      </c>
      <c r="C603" s="88">
        <v>4042</v>
      </c>
      <c r="D603" s="87" t="s">
        <v>34</v>
      </c>
      <c r="E603" s="107" t="str">
        <f>VLOOKUP($C603,'2024-25 School Level AAFTE'!$C$4:$L$2372,9,FALSE)</f>
        <v>Yes</v>
      </c>
      <c r="F603" s="95">
        <f>VLOOKUP($C603,'2024-25 School Level AAFTE'!$C$4:$J$2372,8,FALSE)</f>
        <v>385.09000000000003</v>
      </c>
      <c r="G603" s="97">
        <f>IFERROR(IF(E603= "yes",VLOOKUP(C603,Summary!$B:$I,6,0),0),0)</f>
        <v>0</v>
      </c>
      <c r="H603" s="96">
        <f t="shared" si="111"/>
        <v>385.09000000000003</v>
      </c>
      <c r="I603" s="154">
        <f>VLOOKUP($A603,'2025-26 Salary &amp; Benefits'!$A:$I,3,FALSE)</f>
        <v>1.06</v>
      </c>
      <c r="J603" s="154">
        <f>VLOOKUP($A603,'2025-26 Salary &amp; Benefits'!$A:$I,4,FALSE)</f>
        <v>1.1000000000000001</v>
      </c>
      <c r="K603" s="141">
        <f t="shared" si="112"/>
        <v>385.09000000000003</v>
      </c>
      <c r="L603" s="140">
        <f t="shared" si="113"/>
        <v>1.1299999999999999</v>
      </c>
      <c r="M603" s="142">
        <f>'2025-26 Salary &amp; Benefits'!$E$6</f>
        <v>78209</v>
      </c>
      <c r="N603" s="142">
        <f>'2025-26 Salary &amp; Benefits'!$F$6</f>
        <v>80164</v>
      </c>
      <c r="O603" s="9">
        <f t="shared" si="114"/>
        <v>93678.74</v>
      </c>
      <c r="P603" s="9">
        <f t="shared" si="115"/>
        <v>5965.1100000000006</v>
      </c>
      <c r="Q603" s="9">
        <f>'2025-26 Salary &amp; Benefits'!G$6</f>
        <v>15997.68</v>
      </c>
      <c r="R603" s="143">
        <f>'2025-26 Salary &amp; Benefits'!H$6</f>
        <v>0.16020000000000001</v>
      </c>
      <c r="S603" s="143">
        <f>'2025-26 Salary &amp; Benefits'!I$6</f>
        <v>0.15390000000000001</v>
      </c>
      <c r="T603" s="9">
        <f t="shared" si="116"/>
        <v>34002.74</v>
      </c>
      <c r="U603" s="9">
        <f t="shared" si="117"/>
        <v>1660.73</v>
      </c>
      <c r="V603" s="9">
        <f t="shared" si="118"/>
        <v>255.59</v>
      </c>
      <c r="W603" s="9">
        <f t="shared" si="119"/>
        <v>1916.32</v>
      </c>
      <c r="X603" s="22">
        <f t="shared" si="120"/>
        <v>135562.91000000003</v>
      </c>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row>
    <row r="604" spans="1:159" s="21" customFormat="1">
      <c r="A604" s="77" t="s">
        <v>2186</v>
      </c>
      <c r="B604" s="87" t="s">
        <v>2647</v>
      </c>
      <c r="C604" s="88">
        <v>4051</v>
      </c>
      <c r="D604" s="87" t="s">
        <v>232</v>
      </c>
      <c r="E604" s="107" t="str">
        <f>VLOOKUP($C604,'2024-25 School Level AAFTE'!$C$4:$L$2372,9,FALSE)</f>
        <v>Yes</v>
      </c>
      <c r="F604" s="95">
        <f>VLOOKUP($C604,'2024-25 School Level AAFTE'!$C$4:$J$2372,8,FALSE)</f>
        <v>748.56</v>
      </c>
      <c r="G604" s="97">
        <f>IFERROR(IF(E604= "yes",VLOOKUP(C604,Summary!$B:$I,6,0),0),0)</f>
        <v>0</v>
      </c>
      <c r="H604" s="96">
        <f t="shared" si="111"/>
        <v>748.56</v>
      </c>
      <c r="I604" s="154">
        <f>VLOOKUP($A604,'2025-26 Salary &amp; Benefits'!$A:$I,3,FALSE)</f>
        <v>1.06</v>
      </c>
      <c r="J604" s="154">
        <f>VLOOKUP($A604,'2025-26 Salary &amp; Benefits'!$A:$I,4,FALSE)</f>
        <v>1.1000000000000001</v>
      </c>
      <c r="K604" s="141">
        <f t="shared" si="112"/>
        <v>748.56</v>
      </c>
      <c r="L604" s="140">
        <f t="shared" si="113"/>
        <v>2.1960000000000002</v>
      </c>
      <c r="M604" s="142">
        <f>'2025-26 Salary &amp; Benefits'!$E$6</f>
        <v>78209</v>
      </c>
      <c r="N604" s="142">
        <f>'2025-26 Salary &amp; Benefits'!$F$6</f>
        <v>80164</v>
      </c>
      <c r="O604" s="9">
        <f t="shared" si="114"/>
        <v>182051.78</v>
      </c>
      <c r="P604" s="9">
        <f t="shared" si="115"/>
        <v>11592.380000000005</v>
      </c>
      <c r="Q604" s="9">
        <f>'2025-26 Salary &amp; Benefits'!G$6</f>
        <v>15997.68</v>
      </c>
      <c r="R604" s="143">
        <f>'2025-26 Salary &amp; Benefits'!H$6</f>
        <v>0.16020000000000001</v>
      </c>
      <c r="S604" s="143">
        <f>'2025-26 Salary &amp; Benefits'!I$6</f>
        <v>0.15390000000000001</v>
      </c>
      <c r="T604" s="9">
        <f t="shared" si="116"/>
        <v>66079.67</v>
      </c>
      <c r="U604" s="9">
        <f t="shared" si="117"/>
        <v>3227.4</v>
      </c>
      <c r="V604" s="9">
        <f t="shared" si="118"/>
        <v>496.7</v>
      </c>
      <c r="W604" s="9">
        <f t="shared" si="119"/>
        <v>3724.1</v>
      </c>
      <c r="X604" s="22">
        <f t="shared" si="120"/>
        <v>263447.93</v>
      </c>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row>
    <row r="605" spans="1:159" s="21" customFormat="1">
      <c r="A605" s="77" t="s">
        <v>2186</v>
      </c>
      <c r="B605" s="87" t="s">
        <v>2647</v>
      </c>
      <c r="C605" s="88">
        <v>4162</v>
      </c>
      <c r="D605" s="87" t="s">
        <v>233</v>
      </c>
      <c r="E605" s="107" t="str">
        <f>VLOOKUP($C605,'2024-25 School Level AAFTE'!$C$4:$L$2372,9,FALSE)</f>
        <v>No</v>
      </c>
      <c r="F605" s="95">
        <f>VLOOKUP($C605,'2024-25 School Level AAFTE'!$C$4:$J$2372,8,FALSE)</f>
        <v>1462.3300000000002</v>
      </c>
      <c r="G605" s="97">
        <f>IFERROR(IF(E605= "yes",VLOOKUP(C605,Summary!$B:$I,6,0),0),0)</f>
        <v>0</v>
      </c>
      <c r="H605" s="96">
        <f t="shared" si="111"/>
        <v>0</v>
      </c>
      <c r="I605" s="154">
        <f>VLOOKUP($A605,'2025-26 Salary &amp; Benefits'!$A:$I,3,FALSE)</f>
        <v>1.06</v>
      </c>
      <c r="J605" s="154">
        <f>VLOOKUP($A605,'2025-26 Salary &amp; Benefits'!$A:$I,4,FALSE)</f>
        <v>1.1000000000000001</v>
      </c>
      <c r="K605" s="141">
        <f t="shared" si="112"/>
        <v>0</v>
      </c>
      <c r="L605" s="140">
        <f t="shared" si="113"/>
        <v>0</v>
      </c>
      <c r="M605" s="142">
        <f>'2025-26 Salary &amp; Benefits'!$E$6</f>
        <v>78209</v>
      </c>
      <c r="N605" s="142">
        <f>'2025-26 Salary &amp; Benefits'!$F$6</f>
        <v>80164</v>
      </c>
      <c r="O605" s="9">
        <f t="shared" si="114"/>
        <v>0</v>
      </c>
      <c r="P605" s="9">
        <f t="shared" si="115"/>
        <v>0</v>
      </c>
      <c r="Q605" s="9">
        <f>'2025-26 Salary &amp; Benefits'!G$6</f>
        <v>15997.68</v>
      </c>
      <c r="R605" s="143">
        <f>'2025-26 Salary &amp; Benefits'!H$6</f>
        <v>0.16020000000000001</v>
      </c>
      <c r="S605" s="143">
        <f>'2025-26 Salary &amp; Benefits'!I$6</f>
        <v>0.15390000000000001</v>
      </c>
      <c r="T605" s="9">
        <f t="shared" si="116"/>
        <v>0</v>
      </c>
      <c r="U605" s="9">
        <f t="shared" si="117"/>
        <v>0</v>
      </c>
      <c r="V605" s="9">
        <f t="shared" si="118"/>
        <v>0</v>
      </c>
      <c r="W605" s="9">
        <f t="shared" si="119"/>
        <v>0</v>
      </c>
      <c r="X605" s="22">
        <f t="shared" si="120"/>
        <v>0</v>
      </c>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row>
    <row r="606" spans="1:159" s="21" customFormat="1">
      <c r="A606" s="77" t="s">
        <v>2186</v>
      </c>
      <c r="B606" s="87" t="s">
        <v>2647</v>
      </c>
      <c r="C606" s="88">
        <v>4163</v>
      </c>
      <c r="D606" s="87" t="s">
        <v>234</v>
      </c>
      <c r="E606" s="107" t="str">
        <f>VLOOKUP($C606,'2024-25 School Level AAFTE'!$C$4:$L$2372,9,FALSE)</f>
        <v>Yes</v>
      </c>
      <c r="F606" s="95">
        <f>VLOOKUP($C606,'2024-25 School Level AAFTE'!$C$4:$J$2372,8,FALSE)</f>
        <v>310.87</v>
      </c>
      <c r="G606" s="97">
        <f>IFERROR(IF(E606= "yes",VLOOKUP(C606,Summary!$B:$I,6,0),0),0)</f>
        <v>0</v>
      </c>
      <c r="H606" s="96">
        <f t="shared" ref="H606:H669" si="121">IF(E606= "yes", F606,0)</f>
        <v>310.87</v>
      </c>
      <c r="I606" s="154">
        <f>VLOOKUP($A606,'2025-26 Salary &amp; Benefits'!$A:$I,3,FALSE)</f>
        <v>1.06</v>
      </c>
      <c r="J606" s="154">
        <f>VLOOKUP($A606,'2025-26 Salary &amp; Benefits'!$A:$I,4,FALSE)</f>
        <v>1.1000000000000001</v>
      </c>
      <c r="K606" s="141">
        <f t="shared" ref="K606:K669" si="122">IF(G606&gt;0,G606,H606)</f>
        <v>310.87</v>
      </c>
      <c r="L606" s="140">
        <f t="shared" ref="L606:L669" si="123">ROUND((($K606*1.1*36)/15)/900,3)</f>
        <v>0.91200000000000003</v>
      </c>
      <c r="M606" s="142">
        <f>'2025-26 Salary &amp; Benefits'!$E$6</f>
        <v>78209</v>
      </c>
      <c r="N606" s="142">
        <f>'2025-26 Salary &amp; Benefits'!$F$6</f>
        <v>80164</v>
      </c>
      <c r="O606" s="9">
        <f t="shared" ref="O606:O669" si="124">ROUND($I606*$M606*$L606,2)</f>
        <v>75606.2</v>
      </c>
      <c r="P606" s="9">
        <f t="shared" ref="P606:P669" si="125">ROUND($J606*$N606*$L606,2)-O606</f>
        <v>4814.320000000007</v>
      </c>
      <c r="Q606" s="9">
        <f>'2025-26 Salary &amp; Benefits'!G$6</f>
        <v>15997.68</v>
      </c>
      <c r="R606" s="143">
        <f>'2025-26 Salary &amp; Benefits'!H$6</f>
        <v>0.16020000000000001</v>
      </c>
      <c r="S606" s="143">
        <f>'2025-26 Salary &amp; Benefits'!I$6</f>
        <v>0.15390000000000001</v>
      </c>
      <c r="T606" s="9">
        <f t="shared" ref="T606:T669" si="126">ROUND(O606*R606+P606*S606+L606*Q606,2)</f>
        <v>27442.92</v>
      </c>
      <c r="U606" s="9">
        <f t="shared" ref="U606:U669" si="127">ROUND((($N606*$J606*$L606)/180)*3,2)</f>
        <v>1340.34</v>
      </c>
      <c r="V606" s="9">
        <f t="shared" ref="V606:V669" si="128">ROUND(U606*S606,2)</f>
        <v>206.28</v>
      </c>
      <c r="W606" s="9">
        <f t="shared" ref="W606:W669" si="129">SUM(U606:V606)</f>
        <v>1546.62</v>
      </c>
      <c r="X606" s="22">
        <f t="shared" ref="X606:X669" si="130">SUM(T606,O606:P606,W606)</f>
        <v>109410.06</v>
      </c>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row>
    <row r="607" spans="1:159" s="21" customFormat="1">
      <c r="A607" s="77" t="s">
        <v>2186</v>
      </c>
      <c r="B607" s="87" t="s">
        <v>2647</v>
      </c>
      <c r="C607" s="88">
        <v>4203</v>
      </c>
      <c r="D607" s="87" t="s">
        <v>2648</v>
      </c>
      <c r="E607" s="107" t="str">
        <f>VLOOKUP($C607,'2024-25 School Level AAFTE'!$C$4:$L$2372,9,FALSE)</f>
        <v>Yes</v>
      </c>
      <c r="F607" s="95">
        <f>VLOOKUP($C607,'2024-25 School Level AAFTE'!$C$4:$J$2372,8,FALSE)</f>
        <v>770.16</v>
      </c>
      <c r="G607" s="97">
        <f>IFERROR(IF(E607= "yes",VLOOKUP(C607,Summary!$B:$I,6,0),0),0)</f>
        <v>0</v>
      </c>
      <c r="H607" s="96">
        <f t="shared" si="121"/>
        <v>770.16</v>
      </c>
      <c r="I607" s="154">
        <f>VLOOKUP($A607,'2025-26 Salary &amp; Benefits'!$A:$I,3,FALSE)</f>
        <v>1.06</v>
      </c>
      <c r="J607" s="154">
        <f>VLOOKUP($A607,'2025-26 Salary &amp; Benefits'!$A:$I,4,FALSE)</f>
        <v>1.1000000000000001</v>
      </c>
      <c r="K607" s="141">
        <f t="shared" si="122"/>
        <v>770.16</v>
      </c>
      <c r="L607" s="140">
        <f t="shared" si="123"/>
        <v>2.2589999999999999</v>
      </c>
      <c r="M607" s="142">
        <f>'2025-26 Salary &amp; Benefits'!$E$6</f>
        <v>78209</v>
      </c>
      <c r="N607" s="142">
        <f>'2025-26 Salary &amp; Benefits'!$F$6</f>
        <v>80164</v>
      </c>
      <c r="O607" s="9">
        <f t="shared" si="124"/>
        <v>187274.58</v>
      </c>
      <c r="P607" s="9">
        <f t="shared" si="125"/>
        <v>11924.940000000002</v>
      </c>
      <c r="Q607" s="9">
        <f>'2025-26 Salary &amp; Benefits'!G$6</f>
        <v>15997.68</v>
      </c>
      <c r="R607" s="143">
        <f>'2025-26 Salary &amp; Benefits'!H$6</f>
        <v>0.16020000000000001</v>
      </c>
      <c r="S607" s="143">
        <f>'2025-26 Salary &amp; Benefits'!I$6</f>
        <v>0.15390000000000001</v>
      </c>
      <c r="T607" s="9">
        <f t="shared" si="126"/>
        <v>67975.399999999994</v>
      </c>
      <c r="U607" s="9">
        <f t="shared" si="127"/>
        <v>3319.99</v>
      </c>
      <c r="V607" s="9">
        <f t="shared" si="128"/>
        <v>510.95</v>
      </c>
      <c r="W607" s="9">
        <f t="shared" si="129"/>
        <v>3830.9399999999996</v>
      </c>
      <c r="X607" s="22">
        <f t="shared" si="130"/>
        <v>271005.86</v>
      </c>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row>
    <row r="608" spans="1:159" s="21" customFormat="1">
      <c r="A608" s="77" t="s">
        <v>2186</v>
      </c>
      <c r="B608" s="87" t="s">
        <v>2647</v>
      </c>
      <c r="C608" s="88">
        <v>4209</v>
      </c>
      <c r="D608" s="87" t="s">
        <v>235</v>
      </c>
      <c r="E608" s="107" t="str">
        <f>VLOOKUP($C608,'2024-25 School Level AAFTE'!$C$4:$L$2372,9,FALSE)</f>
        <v>No</v>
      </c>
      <c r="F608" s="95">
        <f>VLOOKUP($C608,'2024-25 School Level AAFTE'!$C$4:$J$2372,8,FALSE)</f>
        <v>807.87</v>
      </c>
      <c r="G608" s="97">
        <f>IFERROR(IF(E608= "yes",VLOOKUP(C608,Summary!$B:$I,6,0),0),0)</f>
        <v>0</v>
      </c>
      <c r="H608" s="96">
        <f t="shared" si="121"/>
        <v>0</v>
      </c>
      <c r="I608" s="154">
        <f>VLOOKUP($A608,'2025-26 Salary &amp; Benefits'!$A:$I,3,FALSE)</f>
        <v>1.06</v>
      </c>
      <c r="J608" s="154">
        <f>VLOOKUP($A608,'2025-26 Salary &amp; Benefits'!$A:$I,4,FALSE)</f>
        <v>1.1000000000000001</v>
      </c>
      <c r="K608" s="141">
        <f t="shared" si="122"/>
        <v>0</v>
      </c>
      <c r="L608" s="140">
        <f t="shared" si="123"/>
        <v>0</v>
      </c>
      <c r="M608" s="142">
        <f>'2025-26 Salary &amp; Benefits'!$E$6</f>
        <v>78209</v>
      </c>
      <c r="N608" s="142">
        <f>'2025-26 Salary &amp; Benefits'!$F$6</f>
        <v>80164</v>
      </c>
      <c r="O608" s="9">
        <f t="shared" si="124"/>
        <v>0</v>
      </c>
      <c r="P608" s="9">
        <f t="shared" si="125"/>
        <v>0</v>
      </c>
      <c r="Q608" s="9">
        <f>'2025-26 Salary &amp; Benefits'!G$6</f>
        <v>15997.68</v>
      </c>
      <c r="R608" s="143">
        <f>'2025-26 Salary &amp; Benefits'!H$6</f>
        <v>0.16020000000000001</v>
      </c>
      <c r="S608" s="143">
        <f>'2025-26 Salary &amp; Benefits'!I$6</f>
        <v>0.15390000000000001</v>
      </c>
      <c r="T608" s="9">
        <f t="shared" si="126"/>
        <v>0</v>
      </c>
      <c r="U608" s="9">
        <f t="shared" si="127"/>
        <v>0</v>
      </c>
      <c r="V608" s="9">
        <f t="shared" si="128"/>
        <v>0</v>
      </c>
      <c r="W608" s="9">
        <f t="shared" si="129"/>
        <v>0</v>
      </c>
      <c r="X608" s="22">
        <f t="shared" si="130"/>
        <v>0</v>
      </c>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row>
    <row r="609" spans="1:159" s="21" customFormat="1">
      <c r="A609" s="77" t="s">
        <v>2186</v>
      </c>
      <c r="B609" s="87" t="s">
        <v>2647</v>
      </c>
      <c r="C609" s="88">
        <v>4299</v>
      </c>
      <c r="D609" s="87" t="s">
        <v>236</v>
      </c>
      <c r="E609" s="107" t="str">
        <f>VLOOKUP($C609,'2024-25 School Level AAFTE'!$C$4:$L$2372,9,FALSE)</f>
        <v>Yes</v>
      </c>
      <c r="F609" s="95">
        <f>VLOOKUP($C609,'2024-25 School Level AAFTE'!$C$4:$J$2372,8,FALSE)</f>
        <v>304.11</v>
      </c>
      <c r="G609" s="97">
        <f>IFERROR(IF(E609= "yes",VLOOKUP(C609,Summary!$B:$I,6,0),0),0)</f>
        <v>0</v>
      </c>
      <c r="H609" s="96">
        <f t="shared" si="121"/>
        <v>304.11</v>
      </c>
      <c r="I609" s="154">
        <f>VLOOKUP($A609,'2025-26 Salary &amp; Benefits'!$A:$I,3,FALSE)</f>
        <v>1.06</v>
      </c>
      <c r="J609" s="154">
        <f>VLOOKUP($A609,'2025-26 Salary &amp; Benefits'!$A:$I,4,FALSE)</f>
        <v>1.1000000000000001</v>
      </c>
      <c r="K609" s="141">
        <f t="shared" si="122"/>
        <v>304.11</v>
      </c>
      <c r="L609" s="140">
        <f t="shared" si="123"/>
        <v>0.89200000000000002</v>
      </c>
      <c r="M609" s="142">
        <f>'2025-26 Salary &amp; Benefits'!$E$6</f>
        <v>78209</v>
      </c>
      <c r="N609" s="142">
        <f>'2025-26 Salary &amp; Benefits'!$F$6</f>
        <v>80164</v>
      </c>
      <c r="O609" s="9">
        <f t="shared" si="124"/>
        <v>73948.17</v>
      </c>
      <c r="P609" s="9">
        <f t="shared" si="125"/>
        <v>4708.75</v>
      </c>
      <c r="Q609" s="9">
        <f>'2025-26 Salary &amp; Benefits'!G$6</f>
        <v>15997.68</v>
      </c>
      <c r="R609" s="143">
        <f>'2025-26 Salary &amp; Benefits'!H$6</f>
        <v>0.16020000000000001</v>
      </c>
      <c r="S609" s="143">
        <f>'2025-26 Salary &amp; Benefits'!I$6</f>
        <v>0.15390000000000001</v>
      </c>
      <c r="T609" s="9">
        <f t="shared" si="126"/>
        <v>26841.1</v>
      </c>
      <c r="U609" s="9">
        <f t="shared" si="127"/>
        <v>1310.95</v>
      </c>
      <c r="V609" s="9">
        <f t="shared" si="128"/>
        <v>201.76</v>
      </c>
      <c r="W609" s="9">
        <f t="shared" si="129"/>
        <v>1512.71</v>
      </c>
      <c r="X609" s="22">
        <f t="shared" si="130"/>
        <v>107010.73</v>
      </c>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row>
    <row r="610" spans="1:159" s="21" customFormat="1">
      <c r="A610" s="77" t="s">
        <v>2186</v>
      </c>
      <c r="B610" s="87" t="s">
        <v>2647</v>
      </c>
      <c r="C610" s="88">
        <v>4380</v>
      </c>
      <c r="D610" s="87" t="s">
        <v>237</v>
      </c>
      <c r="E610" s="107" t="str">
        <f>VLOOKUP($C610,'2024-25 School Level AAFTE'!$C$4:$L$2372,9,FALSE)</f>
        <v>No</v>
      </c>
      <c r="F610" s="95">
        <f>VLOOKUP($C610,'2024-25 School Level AAFTE'!$C$4:$J$2372,8,FALSE)</f>
        <v>472.87</v>
      </c>
      <c r="G610" s="97">
        <f>IFERROR(IF(E610= "yes",VLOOKUP(C610,Summary!$B:$I,6,0),0),0)</f>
        <v>0</v>
      </c>
      <c r="H610" s="96">
        <f t="shared" si="121"/>
        <v>0</v>
      </c>
      <c r="I610" s="154">
        <f>VLOOKUP($A610,'2025-26 Salary &amp; Benefits'!$A:$I,3,FALSE)</f>
        <v>1.06</v>
      </c>
      <c r="J610" s="154">
        <f>VLOOKUP($A610,'2025-26 Salary &amp; Benefits'!$A:$I,4,FALSE)</f>
        <v>1.1000000000000001</v>
      </c>
      <c r="K610" s="141">
        <f t="shared" si="122"/>
        <v>0</v>
      </c>
      <c r="L610" s="140">
        <f t="shared" si="123"/>
        <v>0</v>
      </c>
      <c r="M610" s="142">
        <f>'2025-26 Salary &amp; Benefits'!$E$6</f>
        <v>78209</v>
      </c>
      <c r="N610" s="142">
        <f>'2025-26 Salary &amp; Benefits'!$F$6</f>
        <v>80164</v>
      </c>
      <c r="O610" s="9">
        <f t="shared" si="124"/>
        <v>0</v>
      </c>
      <c r="P610" s="9">
        <f t="shared" si="125"/>
        <v>0</v>
      </c>
      <c r="Q610" s="9">
        <f>'2025-26 Salary &amp; Benefits'!G$6</f>
        <v>15997.68</v>
      </c>
      <c r="R610" s="143">
        <f>'2025-26 Salary &amp; Benefits'!H$6</f>
        <v>0.16020000000000001</v>
      </c>
      <c r="S610" s="143">
        <f>'2025-26 Salary &amp; Benefits'!I$6</f>
        <v>0.15390000000000001</v>
      </c>
      <c r="T610" s="9">
        <f t="shared" si="126"/>
        <v>0</v>
      </c>
      <c r="U610" s="9">
        <f t="shared" si="127"/>
        <v>0</v>
      </c>
      <c r="V610" s="9">
        <f t="shared" si="128"/>
        <v>0</v>
      </c>
      <c r="W610" s="9">
        <f t="shared" si="129"/>
        <v>0</v>
      </c>
      <c r="X610" s="22">
        <f t="shared" si="130"/>
        <v>0</v>
      </c>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row>
    <row r="611" spans="1:159" s="21" customFormat="1">
      <c r="A611" s="77" t="s">
        <v>2186</v>
      </c>
      <c r="B611" s="87" t="s">
        <v>2647</v>
      </c>
      <c r="C611" s="88">
        <v>4445</v>
      </c>
      <c r="D611" s="87" t="s">
        <v>238</v>
      </c>
      <c r="E611" s="107" t="str">
        <f>VLOOKUP($C611,'2024-25 School Level AAFTE'!$C$4:$L$2372,9,FALSE)</f>
        <v>No</v>
      </c>
      <c r="F611" s="95">
        <f>VLOOKUP($C611,'2024-25 School Level AAFTE'!$C$4:$J$2372,8,FALSE)</f>
        <v>544.30999999999995</v>
      </c>
      <c r="G611" s="97">
        <f>IFERROR(IF(E611= "yes",VLOOKUP(C611,Summary!$B:$I,6,0),0),0)</f>
        <v>0</v>
      </c>
      <c r="H611" s="96">
        <f t="shared" si="121"/>
        <v>0</v>
      </c>
      <c r="I611" s="154">
        <f>VLOOKUP($A611,'2025-26 Salary &amp; Benefits'!$A:$I,3,FALSE)</f>
        <v>1.06</v>
      </c>
      <c r="J611" s="154">
        <f>VLOOKUP($A611,'2025-26 Salary &amp; Benefits'!$A:$I,4,FALSE)</f>
        <v>1.1000000000000001</v>
      </c>
      <c r="K611" s="141">
        <f t="shared" si="122"/>
        <v>0</v>
      </c>
      <c r="L611" s="140">
        <f t="shared" si="123"/>
        <v>0</v>
      </c>
      <c r="M611" s="142">
        <f>'2025-26 Salary &amp; Benefits'!$E$6</f>
        <v>78209</v>
      </c>
      <c r="N611" s="142">
        <f>'2025-26 Salary &amp; Benefits'!$F$6</f>
        <v>80164</v>
      </c>
      <c r="O611" s="9">
        <f t="shared" si="124"/>
        <v>0</v>
      </c>
      <c r="P611" s="9">
        <f t="shared" si="125"/>
        <v>0</v>
      </c>
      <c r="Q611" s="9">
        <f>'2025-26 Salary &amp; Benefits'!G$6</f>
        <v>15997.68</v>
      </c>
      <c r="R611" s="143">
        <f>'2025-26 Salary &amp; Benefits'!H$6</f>
        <v>0.16020000000000001</v>
      </c>
      <c r="S611" s="143">
        <f>'2025-26 Salary &amp; Benefits'!I$6</f>
        <v>0.15390000000000001</v>
      </c>
      <c r="T611" s="9">
        <f t="shared" si="126"/>
        <v>0</v>
      </c>
      <c r="U611" s="9">
        <f t="shared" si="127"/>
        <v>0</v>
      </c>
      <c r="V611" s="9">
        <f t="shared" si="128"/>
        <v>0</v>
      </c>
      <c r="W611" s="9">
        <f t="shared" si="129"/>
        <v>0</v>
      </c>
      <c r="X611" s="22">
        <f t="shared" si="130"/>
        <v>0</v>
      </c>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row>
    <row r="612" spans="1:159" s="21" customFormat="1">
      <c r="A612" s="77" t="s">
        <v>2186</v>
      </c>
      <c r="B612" s="87" t="s">
        <v>2647</v>
      </c>
      <c r="C612" s="88">
        <v>4498</v>
      </c>
      <c r="D612" s="87" t="s">
        <v>239</v>
      </c>
      <c r="E612" s="107" t="str">
        <f>VLOOKUP($C612,'2024-25 School Level AAFTE'!$C$4:$L$2372,9,FALSE)</f>
        <v>Yes</v>
      </c>
      <c r="F612" s="95">
        <f>VLOOKUP($C612,'2024-25 School Level AAFTE'!$C$4:$J$2372,8,FALSE)</f>
        <v>764.46</v>
      </c>
      <c r="G612" s="97">
        <f>IFERROR(IF(E612= "yes",VLOOKUP(C612,Summary!$B:$I,6,0),0),0)</f>
        <v>0</v>
      </c>
      <c r="H612" s="96">
        <f t="shared" si="121"/>
        <v>764.46</v>
      </c>
      <c r="I612" s="154">
        <f>VLOOKUP($A612,'2025-26 Salary &amp; Benefits'!$A:$I,3,FALSE)</f>
        <v>1.06</v>
      </c>
      <c r="J612" s="154">
        <f>VLOOKUP($A612,'2025-26 Salary &amp; Benefits'!$A:$I,4,FALSE)</f>
        <v>1.1000000000000001</v>
      </c>
      <c r="K612" s="141">
        <f t="shared" si="122"/>
        <v>764.46</v>
      </c>
      <c r="L612" s="140">
        <f t="shared" si="123"/>
        <v>2.242</v>
      </c>
      <c r="M612" s="142">
        <f>'2025-26 Salary &amp; Benefits'!$E$6</f>
        <v>78209</v>
      </c>
      <c r="N612" s="142">
        <f>'2025-26 Salary &amp; Benefits'!$F$6</f>
        <v>80164</v>
      </c>
      <c r="O612" s="9">
        <f t="shared" si="124"/>
        <v>185865.25</v>
      </c>
      <c r="P612" s="9">
        <f t="shared" si="125"/>
        <v>11835.209999999992</v>
      </c>
      <c r="Q612" s="9">
        <f>'2025-26 Salary &amp; Benefits'!G$6</f>
        <v>15997.68</v>
      </c>
      <c r="R612" s="143">
        <f>'2025-26 Salary &amp; Benefits'!H$6</f>
        <v>0.16020000000000001</v>
      </c>
      <c r="S612" s="143">
        <f>'2025-26 Salary &amp; Benefits'!I$6</f>
        <v>0.15390000000000001</v>
      </c>
      <c r="T612" s="9">
        <f t="shared" si="126"/>
        <v>67463.850000000006</v>
      </c>
      <c r="U612" s="9">
        <f t="shared" si="127"/>
        <v>3295.01</v>
      </c>
      <c r="V612" s="9">
        <f t="shared" si="128"/>
        <v>507.1</v>
      </c>
      <c r="W612" s="9">
        <f t="shared" si="129"/>
        <v>3802.11</v>
      </c>
      <c r="X612" s="22">
        <f t="shared" si="130"/>
        <v>268966.42</v>
      </c>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row>
    <row r="613" spans="1:159" s="21" customFormat="1">
      <c r="A613" s="77" t="s">
        <v>2186</v>
      </c>
      <c r="B613" s="87" t="s">
        <v>2647</v>
      </c>
      <c r="C613" s="88">
        <v>4499</v>
      </c>
      <c r="D613" s="87" t="s">
        <v>240</v>
      </c>
      <c r="E613" s="107" t="str">
        <f>VLOOKUP($C613,'2024-25 School Level AAFTE'!$C$4:$L$2372,9,FALSE)</f>
        <v>No</v>
      </c>
      <c r="F613" s="95">
        <f>VLOOKUP($C613,'2024-25 School Level AAFTE'!$C$4:$J$2372,8,FALSE)</f>
        <v>405</v>
      </c>
      <c r="G613" s="97">
        <f>IFERROR(IF(E613= "yes",VLOOKUP(C613,Summary!$B:$I,6,0),0),0)</f>
        <v>0</v>
      </c>
      <c r="H613" s="96">
        <f t="shared" si="121"/>
        <v>0</v>
      </c>
      <c r="I613" s="154">
        <f>VLOOKUP($A613,'2025-26 Salary &amp; Benefits'!$A:$I,3,FALSE)</f>
        <v>1.06</v>
      </c>
      <c r="J613" s="154">
        <f>VLOOKUP($A613,'2025-26 Salary &amp; Benefits'!$A:$I,4,FALSE)</f>
        <v>1.1000000000000001</v>
      </c>
      <c r="K613" s="141">
        <f t="shared" si="122"/>
        <v>0</v>
      </c>
      <c r="L613" s="140">
        <f t="shared" si="123"/>
        <v>0</v>
      </c>
      <c r="M613" s="142">
        <f>'2025-26 Salary &amp; Benefits'!$E$6</f>
        <v>78209</v>
      </c>
      <c r="N613" s="142">
        <f>'2025-26 Salary &amp; Benefits'!$F$6</f>
        <v>80164</v>
      </c>
      <c r="O613" s="9">
        <f t="shared" si="124"/>
        <v>0</v>
      </c>
      <c r="P613" s="9">
        <f t="shared" si="125"/>
        <v>0</v>
      </c>
      <c r="Q613" s="9">
        <f>'2025-26 Salary &amp; Benefits'!G$6</f>
        <v>15997.68</v>
      </c>
      <c r="R613" s="143">
        <f>'2025-26 Salary &amp; Benefits'!H$6</f>
        <v>0.16020000000000001</v>
      </c>
      <c r="S613" s="143">
        <f>'2025-26 Salary &amp; Benefits'!I$6</f>
        <v>0.15390000000000001</v>
      </c>
      <c r="T613" s="9">
        <f t="shared" si="126"/>
        <v>0</v>
      </c>
      <c r="U613" s="9">
        <f t="shared" si="127"/>
        <v>0</v>
      </c>
      <c r="V613" s="9">
        <f t="shared" si="128"/>
        <v>0</v>
      </c>
      <c r="W613" s="9">
        <f t="shared" si="129"/>
        <v>0</v>
      </c>
      <c r="X613" s="22">
        <f t="shared" si="130"/>
        <v>0</v>
      </c>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row>
    <row r="614" spans="1:159" s="21" customFormat="1">
      <c r="A614" s="77" t="s">
        <v>2186</v>
      </c>
      <c r="B614" s="87" t="s">
        <v>2647</v>
      </c>
      <c r="C614" s="88">
        <v>4523</v>
      </c>
      <c r="D614" s="87" t="s">
        <v>241</v>
      </c>
      <c r="E614" s="107" t="str">
        <f>VLOOKUP($C614,'2024-25 School Level AAFTE'!$C$4:$L$2372,9,FALSE)</f>
        <v>Yes</v>
      </c>
      <c r="F614" s="95">
        <f>VLOOKUP($C614,'2024-25 School Level AAFTE'!$C$4:$J$2372,8,FALSE)</f>
        <v>1508.43</v>
      </c>
      <c r="G614" s="97">
        <f>IFERROR(IF(E614= "yes",VLOOKUP(C614,Summary!$B:$I,6,0),0),0)</f>
        <v>0</v>
      </c>
      <c r="H614" s="96">
        <f t="shared" si="121"/>
        <v>1508.43</v>
      </c>
      <c r="I614" s="154">
        <f>VLOOKUP($A614,'2025-26 Salary &amp; Benefits'!$A:$I,3,FALSE)</f>
        <v>1.06</v>
      </c>
      <c r="J614" s="154">
        <f>VLOOKUP($A614,'2025-26 Salary &amp; Benefits'!$A:$I,4,FALSE)</f>
        <v>1.1000000000000001</v>
      </c>
      <c r="K614" s="141">
        <f t="shared" si="122"/>
        <v>1508.43</v>
      </c>
      <c r="L614" s="140">
        <f t="shared" si="123"/>
        <v>4.4249999999999998</v>
      </c>
      <c r="M614" s="142">
        <f>'2025-26 Salary &amp; Benefits'!$E$6</f>
        <v>78209</v>
      </c>
      <c r="N614" s="142">
        <f>'2025-26 Salary &amp; Benefits'!$F$6</f>
        <v>80164</v>
      </c>
      <c r="O614" s="9">
        <f t="shared" si="124"/>
        <v>366839.31</v>
      </c>
      <c r="P614" s="9">
        <f t="shared" si="125"/>
        <v>23358.960000000021</v>
      </c>
      <c r="Q614" s="9">
        <f>'2025-26 Salary &amp; Benefits'!G$6</f>
        <v>15997.68</v>
      </c>
      <c r="R614" s="143">
        <f>'2025-26 Salary &amp; Benefits'!H$6</f>
        <v>0.16020000000000001</v>
      </c>
      <c r="S614" s="143">
        <f>'2025-26 Salary &amp; Benefits'!I$6</f>
        <v>0.15390000000000001</v>
      </c>
      <c r="T614" s="9">
        <f t="shared" si="126"/>
        <v>133152.34</v>
      </c>
      <c r="U614" s="9">
        <f t="shared" si="127"/>
        <v>6503.3</v>
      </c>
      <c r="V614" s="9">
        <f t="shared" si="128"/>
        <v>1000.86</v>
      </c>
      <c r="W614" s="9">
        <f t="shared" si="129"/>
        <v>7504.16</v>
      </c>
      <c r="X614" s="22">
        <f t="shared" si="130"/>
        <v>530854.77</v>
      </c>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row>
    <row r="615" spans="1:159" s="21" customFormat="1">
      <c r="A615" s="77" t="s">
        <v>2186</v>
      </c>
      <c r="B615" s="87" t="s">
        <v>2647</v>
      </c>
      <c r="C615" s="88">
        <v>4560</v>
      </c>
      <c r="D615" s="87" t="s">
        <v>242</v>
      </c>
      <c r="E615" s="107" t="str">
        <f>VLOOKUP($C615,'2024-25 School Level AAFTE'!$C$4:$L$2372,9,FALSE)</f>
        <v>No</v>
      </c>
      <c r="F615" s="95">
        <f>VLOOKUP($C615,'2024-25 School Level AAFTE'!$C$4:$J$2372,8,FALSE)</f>
        <v>368.58</v>
      </c>
      <c r="G615" s="97">
        <f>IFERROR(IF(E615= "yes",VLOOKUP(C615,Summary!$B:$I,6,0),0),0)</f>
        <v>0</v>
      </c>
      <c r="H615" s="96">
        <f t="shared" si="121"/>
        <v>0</v>
      </c>
      <c r="I615" s="154">
        <f>VLOOKUP($A615,'2025-26 Salary &amp; Benefits'!$A:$I,3,FALSE)</f>
        <v>1.06</v>
      </c>
      <c r="J615" s="154">
        <f>VLOOKUP($A615,'2025-26 Salary &amp; Benefits'!$A:$I,4,FALSE)</f>
        <v>1.1000000000000001</v>
      </c>
      <c r="K615" s="141">
        <f t="shared" si="122"/>
        <v>0</v>
      </c>
      <c r="L615" s="140">
        <f t="shared" si="123"/>
        <v>0</v>
      </c>
      <c r="M615" s="142">
        <f>'2025-26 Salary &amp; Benefits'!$E$6</f>
        <v>78209</v>
      </c>
      <c r="N615" s="142">
        <f>'2025-26 Salary &amp; Benefits'!$F$6</f>
        <v>80164</v>
      </c>
      <c r="O615" s="9">
        <f t="shared" si="124"/>
        <v>0</v>
      </c>
      <c r="P615" s="9">
        <f t="shared" si="125"/>
        <v>0</v>
      </c>
      <c r="Q615" s="9">
        <f>'2025-26 Salary &amp; Benefits'!G$6</f>
        <v>15997.68</v>
      </c>
      <c r="R615" s="143">
        <f>'2025-26 Salary &amp; Benefits'!H$6</f>
        <v>0.16020000000000001</v>
      </c>
      <c r="S615" s="143">
        <f>'2025-26 Salary &amp; Benefits'!I$6</f>
        <v>0.15390000000000001</v>
      </c>
      <c r="T615" s="9">
        <f t="shared" si="126"/>
        <v>0</v>
      </c>
      <c r="U615" s="9">
        <f t="shared" si="127"/>
        <v>0</v>
      </c>
      <c r="V615" s="9">
        <f t="shared" si="128"/>
        <v>0</v>
      </c>
      <c r="W615" s="9">
        <f t="shared" si="129"/>
        <v>0</v>
      </c>
      <c r="X615" s="22">
        <f t="shared" si="130"/>
        <v>0</v>
      </c>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row>
    <row r="616" spans="1:159" s="21" customFormat="1">
      <c r="A616" s="77" t="s">
        <v>2186</v>
      </c>
      <c r="B616" s="87" t="s">
        <v>2647</v>
      </c>
      <c r="C616" s="88">
        <v>4561</v>
      </c>
      <c r="D616" s="87" t="s">
        <v>243</v>
      </c>
      <c r="E616" s="107" t="str">
        <f>VLOOKUP($C616,'2024-25 School Level AAFTE'!$C$4:$L$2372,9,FALSE)</f>
        <v>No</v>
      </c>
      <c r="F616" s="95">
        <f>VLOOKUP($C616,'2024-25 School Level AAFTE'!$C$4:$J$2372,8,FALSE)</f>
        <v>740.92</v>
      </c>
      <c r="G616" s="97">
        <f>IFERROR(IF(E616= "yes",VLOOKUP(C616,Summary!$B:$I,6,0),0),0)</f>
        <v>0</v>
      </c>
      <c r="H616" s="96">
        <f t="shared" si="121"/>
        <v>0</v>
      </c>
      <c r="I616" s="154">
        <f>VLOOKUP($A616,'2025-26 Salary &amp; Benefits'!$A:$I,3,FALSE)</f>
        <v>1.06</v>
      </c>
      <c r="J616" s="154">
        <f>VLOOKUP($A616,'2025-26 Salary &amp; Benefits'!$A:$I,4,FALSE)</f>
        <v>1.1000000000000001</v>
      </c>
      <c r="K616" s="141">
        <f t="shared" si="122"/>
        <v>0</v>
      </c>
      <c r="L616" s="140">
        <f t="shared" si="123"/>
        <v>0</v>
      </c>
      <c r="M616" s="142">
        <f>'2025-26 Salary &amp; Benefits'!$E$6</f>
        <v>78209</v>
      </c>
      <c r="N616" s="142">
        <f>'2025-26 Salary &amp; Benefits'!$F$6</f>
        <v>80164</v>
      </c>
      <c r="O616" s="9">
        <f t="shared" si="124"/>
        <v>0</v>
      </c>
      <c r="P616" s="9">
        <f t="shared" si="125"/>
        <v>0</v>
      </c>
      <c r="Q616" s="9">
        <f>'2025-26 Salary &amp; Benefits'!G$6</f>
        <v>15997.68</v>
      </c>
      <c r="R616" s="143">
        <f>'2025-26 Salary &amp; Benefits'!H$6</f>
        <v>0.16020000000000001</v>
      </c>
      <c r="S616" s="143">
        <f>'2025-26 Salary &amp; Benefits'!I$6</f>
        <v>0.15390000000000001</v>
      </c>
      <c r="T616" s="9">
        <f t="shared" si="126"/>
        <v>0</v>
      </c>
      <c r="U616" s="9">
        <f t="shared" si="127"/>
        <v>0</v>
      </c>
      <c r="V616" s="9">
        <f t="shared" si="128"/>
        <v>0</v>
      </c>
      <c r="W616" s="9">
        <f t="shared" si="129"/>
        <v>0</v>
      </c>
      <c r="X616" s="22">
        <f t="shared" si="130"/>
        <v>0</v>
      </c>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row>
    <row r="617" spans="1:159" s="21" customFormat="1">
      <c r="A617" s="77" t="s">
        <v>2186</v>
      </c>
      <c r="B617" s="87" t="s">
        <v>2647</v>
      </c>
      <c r="C617" s="88">
        <v>4579</v>
      </c>
      <c r="D617" s="87" t="s">
        <v>244</v>
      </c>
      <c r="E617" s="107" t="str">
        <f>VLOOKUP($C617,'2024-25 School Level AAFTE'!$C$4:$L$2372,9,FALSE)</f>
        <v>No</v>
      </c>
      <c r="F617" s="95">
        <f>VLOOKUP($C617,'2024-25 School Level AAFTE'!$C$4:$J$2372,8,FALSE)</f>
        <v>340.14</v>
      </c>
      <c r="G617" s="97">
        <f>IFERROR(IF(E617= "yes",VLOOKUP(C617,Summary!$B:$I,6,0),0),0)</f>
        <v>0</v>
      </c>
      <c r="H617" s="96">
        <f t="shared" si="121"/>
        <v>0</v>
      </c>
      <c r="I617" s="154">
        <f>VLOOKUP($A617,'2025-26 Salary &amp; Benefits'!$A:$I,3,FALSE)</f>
        <v>1.06</v>
      </c>
      <c r="J617" s="154">
        <f>VLOOKUP($A617,'2025-26 Salary &amp; Benefits'!$A:$I,4,FALSE)</f>
        <v>1.1000000000000001</v>
      </c>
      <c r="K617" s="141">
        <f t="shared" si="122"/>
        <v>0</v>
      </c>
      <c r="L617" s="140">
        <f t="shared" si="123"/>
        <v>0</v>
      </c>
      <c r="M617" s="142">
        <f>'2025-26 Salary &amp; Benefits'!$E$6</f>
        <v>78209</v>
      </c>
      <c r="N617" s="142">
        <f>'2025-26 Salary &amp; Benefits'!$F$6</f>
        <v>80164</v>
      </c>
      <c r="O617" s="9">
        <f t="shared" si="124"/>
        <v>0</v>
      </c>
      <c r="P617" s="9">
        <f t="shared" si="125"/>
        <v>0</v>
      </c>
      <c r="Q617" s="9">
        <f>'2025-26 Salary &amp; Benefits'!G$6</f>
        <v>15997.68</v>
      </c>
      <c r="R617" s="143">
        <f>'2025-26 Salary &amp; Benefits'!H$6</f>
        <v>0.16020000000000001</v>
      </c>
      <c r="S617" s="143">
        <f>'2025-26 Salary &amp; Benefits'!I$6</f>
        <v>0.15390000000000001</v>
      </c>
      <c r="T617" s="9">
        <f t="shared" si="126"/>
        <v>0</v>
      </c>
      <c r="U617" s="9">
        <f t="shared" si="127"/>
        <v>0</v>
      </c>
      <c r="V617" s="9">
        <f t="shared" si="128"/>
        <v>0</v>
      </c>
      <c r="W617" s="9">
        <f t="shared" si="129"/>
        <v>0</v>
      </c>
      <c r="X617" s="22">
        <f t="shared" si="130"/>
        <v>0</v>
      </c>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row>
    <row r="618" spans="1:159" s="21" customFormat="1">
      <c r="A618" s="77" t="s">
        <v>2186</v>
      </c>
      <c r="B618" s="87" t="s">
        <v>2647</v>
      </c>
      <c r="C618" s="88">
        <v>4587</v>
      </c>
      <c r="D618" s="87" t="s">
        <v>245</v>
      </c>
      <c r="E618" s="107" t="str">
        <f>VLOOKUP($C618,'2024-25 School Level AAFTE'!$C$4:$L$2372,9,FALSE)</f>
        <v>No</v>
      </c>
      <c r="F618" s="95">
        <f>VLOOKUP($C618,'2024-25 School Level AAFTE'!$C$4:$J$2372,8,FALSE)</f>
        <v>359.56</v>
      </c>
      <c r="G618" s="97">
        <f>IFERROR(IF(E618= "yes",VLOOKUP(C618,Summary!$B:$I,6,0),0),0)</f>
        <v>0</v>
      </c>
      <c r="H618" s="96">
        <f t="shared" si="121"/>
        <v>0</v>
      </c>
      <c r="I618" s="154">
        <f>VLOOKUP($A618,'2025-26 Salary &amp; Benefits'!$A:$I,3,FALSE)</f>
        <v>1.06</v>
      </c>
      <c r="J618" s="154">
        <f>VLOOKUP($A618,'2025-26 Salary &amp; Benefits'!$A:$I,4,FALSE)</f>
        <v>1.1000000000000001</v>
      </c>
      <c r="K618" s="141">
        <f t="shared" si="122"/>
        <v>0</v>
      </c>
      <c r="L618" s="140">
        <f t="shared" si="123"/>
        <v>0</v>
      </c>
      <c r="M618" s="142">
        <f>'2025-26 Salary &amp; Benefits'!$E$6</f>
        <v>78209</v>
      </c>
      <c r="N618" s="142">
        <f>'2025-26 Salary &amp; Benefits'!$F$6</f>
        <v>80164</v>
      </c>
      <c r="O618" s="9">
        <f t="shared" si="124"/>
        <v>0</v>
      </c>
      <c r="P618" s="9">
        <f t="shared" si="125"/>
        <v>0</v>
      </c>
      <c r="Q618" s="9">
        <f>'2025-26 Salary &amp; Benefits'!G$6</f>
        <v>15997.68</v>
      </c>
      <c r="R618" s="143">
        <f>'2025-26 Salary &amp; Benefits'!H$6</f>
        <v>0.16020000000000001</v>
      </c>
      <c r="S618" s="143">
        <f>'2025-26 Salary &amp; Benefits'!I$6</f>
        <v>0.15390000000000001</v>
      </c>
      <c r="T618" s="9">
        <f t="shared" si="126"/>
        <v>0</v>
      </c>
      <c r="U618" s="9">
        <f t="shared" si="127"/>
        <v>0</v>
      </c>
      <c r="V618" s="9">
        <f t="shared" si="128"/>
        <v>0</v>
      </c>
      <c r="W618" s="9">
        <f t="shared" si="129"/>
        <v>0</v>
      </c>
      <c r="X618" s="22">
        <f t="shared" si="130"/>
        <v>0</v>
      </c>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row>
    <row r="619" spans="1:159" s="21" customFormat="1">
      <c r="A619" s="77" t="s">
        <v>2186</v>
      </c>
      <c r="B619" s="87" t="s">
        <v>2647</v>
      </c>
      <c r="C619" s="88">
        <v>5111</v>
      </c>
      <c r="D619" s="87" t="s">
        <v>246</v>
      </c>
      <c r="E619" s="107" t="str">
        <f>VLOOKUP($C619,'2024-25 School Level AAFTE'!$C$4:$L$2372,9,FALSE)</f>
        <v>No</v>
      </c>
      <c r="F619" s="95">
        <f>VLOOKUP($C619,'2024-25 School Level AAFTE'!$C$4:$J$2372,8,FALSE)</f>
        <v>1921.53</v>
      </c>
      <c r="G619" s="97">
        <f>IFERROR(IF(E619= "yes",VLOOKUP(C619,Summary!$B:$I,6,0),0),0)</f>
        <v>0</v>
      </c>
      <c r="H619" s="96">
        <f t="shared" si="121"/>
        <v>0</v>
      </c>
      <c r="I619" s="154">
        <f>VLOOKUP($A619,'2025-26 Salary &amp; Benefits'!$A:$I,3,FALSE)</f>
        <v>1.06</v>
      </c>
      <c r="J619" s="154">
        <f>VLOOKUP($A619,'2025-26 Salary &amp; Benefits'!$A:$I,4,FALSE)</f>
        <v>1.1000000000000001</v>
      </c>
      <c r="K619" s="141">
        <f t="shared" si="122"/>
        <v>0</v>
      </c>
      <c r="L619" s="140">
        <f t="shared" si="123"/>
        <v>0</v>
      </c>
      <c r="M619" s="142">
        <f>'2025-26 Salary &amp; Benefits'!$E$6</f>
        <v>78209</v>
      </c>
      <c r="N619" s="142">
        <f>'2025-26 Salary &amp; Benefits'!$F$6</f>
        <v>80164</v>
      </c>
      <c r="O619" s="9">
        <f t="shared" si="124"/>
        <v>0</v>
      </c>
      <c r="P619" s="9">
        <f t="shared" si="125"/>
        <v>0</v>
      </c>
      <c r="Q619" s="9">
        <f>'2025-26 Salary &amp; Benefits'!G$6</f>
        <v>15997.68</v>
      </c>
      <c r="R619" s="143">
        <f>'2025-26 Salary &amp; Benefits'!H$6</f>
        <v>0.16020000000000001</v>
      </c>
      <c r="S619" s="143">
        <f>'2025-26 Salary &amp; Benefits'!I$6</f>
        <v>0.15390000000000001</v>
      </c>
      <c r="T619" s="9">
        <f t="shared" si="126"/>
        <v>0</v>
      </c>
      <c r="U619" s="9">
        <f t="shared" si="127"/>
        <v>0</v>
      </c>
      <c r="V619" s="9">
        <f t="shared" si="128"/>
        <v>0</v>
      </c>
      <c r="W619" s="9">
        <f t="shared" si="129"/>
        <v>0</v>
      </c>
      <c r="X619" s="22">
        <f t="shared" si="130"/>
        <v>0</v>
      </c>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row>
    <row r="620" spans="1:159" s="21" customFormat="1">
      <c r="A620" s="77" t="s">
        <v>2186</v>
      </c>
      <c r="B620" s="87" t="s">
        <v>2647</v>
      </c>
      <c r="C620" s="88">
        <v>5136</v>
      </c>
      <c r="D620" s="87" t="s">
        <v>247</v>
      </c>
      <c r="E620" s="107" t="str">
        <f>VLOOKUP($C620,'2024-25 School Level AAFTE'!$C$4:$L$2372,9,FALSE)</f>
        <v>Yes</v>
      </c>
      <c r="F620" s="95">
        <f>VLOOKUP($C620,'2024-25 School Level AAFTE'!$C$4:$J$2372,8,FALSE)</f>
        <v>488.22</v>
      </c>
      <c r="G620" s="97">
        <f>IFERROR(IF(E620= "yes",VLOOKUP(C620,Summary!$B:$I,6,0),0),0)</f>
        <v>0</v>
      </c>
      <c r="H620" s="96">
        <f t="shared" si="121"/>
        <v>488.22</v>
      </c>
      <c r="I620" s="154">
        <f>VLOOKUP($A620,'2025-26 Salary &amp; Benefits'!$A:$I,3,FALSE)</f>
        <v>1.06</v>
      </c>
      <c r="J620" s="154">
        <f>VLOOKUP($A620,'2025-26 Salary &amp; Benefits'!$A:$I,4,FALSE)</f>
        <v>1.1000000000000001</v>
      </c>
      <c r="K620" s="141">
        <f t="shared" si="122"/>
        <v>488.22</v>
      </c>
      <c r="L620" s="140">
        <f t="shared" si="123"/>
        <v>1.4319999999999999</v>
      </c>
      <c r="M620" s="142">
        <f>'2025-26 Salary &amp; Benefits'!$E$6</f>
        <v>78209</v>
      </c>
      <c r="N620" s="142">
        <f>'2025-26 Salary &amp; Benefits'!$F$6</f>
        <v>80164</v>
      </c>
      <c r="O620" s="9">
        <f t="shared" si="124"/>
        <v>118715.01</v>
      </c>
      <c r="P620" s="9">
        <f t="shared" si="125"/>
        <v>7559.320000000007</v>
      </c>
      <c r="Q620" s="9">
        <f>'2025-26 Salary &amp; Benefits'!G$6</f>
        <v>15997.68</v>
      </c>
      <c r="R620" s="143">
        <f>'2025-26 Salary &amp; Benefits'!H$6</f>
        <v>0.16020000000000001</v>
      </c>
      <c r="S620" s="143">
        <f>'2025-26 Salary &amp; Benefits'!I$6</f>
        <v>0.15390000000000001</v>
      </c>
      <c r="T620" s="9">
        <f t="shared" si="126"/>
        <v>43090.2</v>
      </c>
      <c r="U620" s="9">
        <f t="shared" si="127"/>
        <v>2104.5700000000002</v>
      </c>
      <c r="V620" s="9">
        <f t="shared" si="128"/>
        <v>323.89</v>
      </c>
      <c r="W620" s="9">
        <f t="shared" si="129"/>
        <v>2428.46</v>
      </c>
      <c r="X620" s="22">
        <f t="shared" si="130"/>
        <v>171792.99</v>
      </c>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row>
    <row r="621" spans="1:159" s="21" customFormat="1">
      <c r="A621" s="77" t="s">
        <v>2186</v>
      </c>
      <c r="B621" s="87" t="s">
        <v>2647</v>
      </c>
      <c r="C621" s="88">
        <v>5310</v>
      </c>
      <c r="D621" s="87" t="s">
        <v>2967</v>
      </c>
      <c r="E621" s="107" t="str">
        <f>VLOOKUP($C621,'2024-25 School Level AAFTE'!$C$4:$L$2372,9,FALSE)</f>
        <v>No</v>
      </c>
      <c r="F621" s="95">
        <f>VLOOKUP($C621,'2024-25 School Level AAFTE'!$C$4:$J$2372,8,FALSE)</f>
        <v>461.47</v>
      </c>
      <c r="G621" s="97">
        <f>IFERROR(IF(E621= "yes",VLOOKUP(C621,Summary!$B:$I,6,0),0),0)</f>
        <v>0</v>
      </c>
      <c r="H621" s="96">
        <f t="shared" si="121"/>
        <v>0</v>
      </c>
      <c r="I621" s="154">
        <f>VLOOKUP($A621,'2025-26 Salary &amp; Benefits'!$A:$I,3,FALSE)</f>
        <v>1.06</v>
      </c>
      <c r="J621" s="154">
        <f>VLOOKUP($A621,'2025-26 Salary &amp; Benefits'!$A:$I,4,FALSE)</f>
        <v>1.1000000000000001</v>
      </c>
      <c r="K621" s="141">
        <f t="shared" si="122"/>
        <v>0</v>
      </c>
      <c r="L621" s="140">
        <f t="shared" si="123"/>
        <v>0</v>
      </c>
      <c r="M621" s="142">
        <f>'2025-26 Salary &amp; Benefits'!$E$6</f>
        <v>78209</v>
      </c>
      <c r="N621" s="142">
        <f>'2025-26 Salary &amp; Benefits'!$F$6</f>
        <v>80164</v>
      </c>
      <c r="O621" s="9">
        <f t="shared" si="124"/>
        <v>0</v>
      </c>
      <c r="P621" s="9">
        <f t="shared" si="125"/>
        <v>0</v>
      </c>
      <c r="Q621" s="9">
        <f>'2025-26 Salary &amp; Benefits'!G$6</f>
        <v>15997.68</v>
      </c>
      <c r="R621" s="143">
        <f>'2025-26 Salary &amp; Benefits'!H$6</f>
        <v>0.16020000000000001</v>
      </c>
      <c r="S621" s="143">
        <f>'2025-26 Salary &amp; Benefits'!I$6</f>
        <v>0.15390000000000001</v>
      </c>
      <c r="T621" s="9">
        <f t="shared" si="126"/>
        <v>0</v>
      </c>
      <c r="U621" s="9">
        <f t="shared" si="127"/>
        <v>0</v>
      </c>
      <c r="V621" s="9">
        <f t="shared" si="128"/>
        <v>0</v>
      </c>
      <c r="W621" s="9">
        <f t="shared" si="129"/>
        <v>0</v>
      </c>
      <c r="X621" s="22">
        <f t="shared" si="130"/>
        <v>0</v>
      </c>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row>
    <row r="622" spans="1:159" s="21" customFormat="1">
      <c r="A622" s="74" t="s">
        <v>2186</v>
      </c>
      <c r="B622" s="87" t="s">
        <v>2647</v>
      </c>
      <c r="C622" s="88">
        <v>5435</v>
      </c>
      <c r="D622" s="87" t="s">
        <v>248</v>
      </c>
      <c r="E622" s="107" t="str">
        <f>VLOOKUP($C622,'2024-25 School Level AAFTE'!$C$4:$L$2372,9,FALSE)</f>
        <v>Yes</v>
      </c>
      <c r="F622" s="95">
        <f>VLOOKUP($C622,'2024-25 School Level AAFTE'!$C$4:$J$2372,8,FALSE)</f>
        <v>146</v>
      </c>
      <c r="G622" s="97">
        <f>IFERROR(IF(E622= "yes",VLOOKUP(C622,Summary!$B:$I,6,0),0),0)</f>
        <v>0</v>
      </c>
      <c r="H622" s="96">
        <f t="shared" si="121"/>
        <v>146</v>
      </c>
      <c r="I622" s="154">
        <f>VLOOKUP($A622,'2025-26 Salary &amp; Benefits'!$A:$I,3,FALSE)</f>
        <v>1.06</v>
      </c>
      <c r="J622" s="154">
        <f>VLOOKUP($A622,'2025-26 Salary &amp; Benefits'!$A:$I,4,FALSE)</f>
        <v>1.1000000000000001</v>
      </c>
      <c r="K622" s="141">
        <f t="shared" si="122"/>
        <v>146</v>
      </c>
      <c r="L622" s="140">
        <f t="shared" si="123"/>
        <v>0.42799999999999999</v>
      </c>
      <c r="M622" s="142">
        <f>'2025-26 Salary &amp; Benefits'!$E$6</f>
        <v>78209</v>
      </c>
      <c r="N622" s="142">
        <f>'2025-26 Salary &amp; Benefits'!$F$6</f>
        <v>80164</v>
      </c>
      <c r="O622" s="9">
        <f t="shared" si="124"/>
        <v>35481.86</v>
      </c>
      <c r="P622" s="9">
        <f t="shared" si="125"/>
        <v>2259.3499999999985</v>
      </c>
      <c r="Q622" s="9">
        <f>'2025-26 Salary &amp; Benefits'!G$6</f>
        <v>15997.68</v>
      </c>
      <c r="R622" s="143">
        <f>'2025-26 Salary &amp; Benefits'!H$6</f>
        <v>0.16020000000000001</v>
      </c>
      <c r="S622" s="143">
        <f>'2025-26 Salary &amp; Benefits'!I$6</f>
        <v>0.15390000000000001</v>
      </c>
      <c r="T622" s="9">
        <f t="shared" si="126"/>
        <v>12878.91</v>
      </c>
      <c r="U622" s="9">
        <f t="shared" si="127"/>
        <v>629.02</v>
      </c>
      <c r="V622" s="9">
        <f t="shared" si="128"/>
        <v>96.81</v>
      </c>
      <c r="W622" s="9">
        <f t="shared" si="129"/>
        <v>725.82999999999993</v>
      </c>
      <c r="X622" s="22">
        <f t="shared" si="130"/>
        <v>51345.950000000004</v>
      </c>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row>
    <row r="623" spans="1:159" s="21" customFormat="1">
      <c r="A623" s="77" t="s">
        <v>2186</v>
      </c>
      <c r="B623" s="87" t="s">
        <v>2647</v>
      </c>
      <c r="C623" s="88">
        <v>5612</v>
      </c>
      <c r="D623" s="87" t="s">
        <v>2966</v>
      </c>
      <c r="E623" s="107" t="str">
        <f>VLOOKUP($C623,'2024-25 School Level AAFTE'!$C$4:$L$2372,9,FALSE)</f>
        <v>No</v>
      </c>
      <c r="F623" s="95">
        <f>VLOOKUP($C623,'2024-25 School Level AAFTE'!$C$4:$J$2372,8,FALSE)</f>
        <v>449.67</v>
      </c>
      <c r="G623" s="97">
        <f>IFERROR(IF(E623= "yes",VLOOKUP(C623,Summary!$B:$I,6,0),0),0)</f>
        <v>0</v>
      </c>
      <c r="H623" s="96">
        <f t="shared" si="121"/>
        <v>0</v>
      </c>
      <c r="I623" s="154">
        <f>VLOOKUP($A623,'2025-26 Salary &amp; Benefits'!$A:$I,3,FALSE)</f>
        <v>1.06</v>
      </c>
      <c r="J623" s="154">
        <f>VLOOKUP($A623,'2025-26 Salary &amp; Benefits'!$A:$I,4,FALSE)</f>
        <v>1.1000000000000001</v>
      </c>
      <c r="K623" s="141">
        <f t="shared" si="122"/>
        <v>0</v>
      </c>
      <c r="L623" s="140">
        <f t="shared" si="123"/>
        <v>0</v>
      </c>
      <c r="M623" s="142">
        <f>'2025-26 Salary &amp; Benefits'!$E$6</f>
        <v>78209</v>
      </c>
      <c r="N623" s="142">
        <f>'2025-26 Salary &amp; Benefits'!$F$6</f>
        <v>80164</v>
      </c>
      <c r="O623" s="9">
        <f t="shared" si="124"/>
        <v>0</v>
      </c>
      <c r="P623" s="9">
        <f t="shared" si="125"/>
        <v>0</v>
      </c>
      <c r="Q623" s="9">
        <f>'2025-26 Salary &amp; Benefits'!G$6</f>
        <v>15997.68</v>
      </c>
      <c r="R623" s="143">
        <f>'2025-26 Salary &amp; Benefits'!H$6</f>
        <v>0.16020000000000001</v>
      </c>
      <c r="S623" s="143">
        <f>'2025-26 Salary &amp; Benefits'!I$6</f>
        <v>0.15390000000000001</v>
      </c>
      <c r="T623" s="9">
        <f t="shared" si="126"/>
        <v>0</v>
      </c>
      <c r="U623" s="9">
        <f t="shared" si="127"/>
        <v>0</v>
      </c>
      <c r="V623" s="9">
        <f t="shared" si="128"/>
        <v>0</v>
      </c>
      <c r="W623" s="9">
        <f t="shared" si="129"/>
        <v>0</v>
      </c>
      <c r="X623" s="22">
        <f t="shared" si="130"/>
        <v>0</v>
      </c>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row>
    <row r="624" spans="1:159" s="21" customFormat="1">
      <c r="A624" s="77" t="s">
        <v>2402</v>
      </c>
      <c r="B624" s="87" t="s">
        <v>2649</v>
      </c>
      <c r="C624" s="88">
        <v>3197</v>
      </c>
      <c r="D624" s="87" t="s">
        <v>1854</v>
      </c>
      <c r="E624" s="107" t="str">
        <f>VLOOKUP($C624,'2024-25 School Level AAFTE'!$C$4:$L$2372,9,FALSE)</f>
        <v>Yes</v>
      </c>
      <c r="F624" s="95">
        <f>VLOOKUP($C624,'2024-25 School Level AAFTE'!$C$4:$J$2372,8,FALSE)</f>
        <v>38.89</v>
      </c>
      <c r="G624" s="97">
        <f>IFERROR(IF(E624= "yes",VLOOKUP(C624,Summary!$B:$I,6,0),0),0)</f>
        <v>0</v>
      </c>
      <c r="H624" s="96">
        <f t="shared" si="121"/>
        <v>38.89</v>
      </c>
      <c r="I624" s="154">
        <f>VLOOKUP($A624,'2025-26 Salary &amp; Benefits'!$A:$I,3,FALSE)</f>
        <v>1</v>
      </c>
      <c r="J624" s="154">
        <f>VLOOKUP($A624,'2025-26 Salary &amp; Benefits'!$A:$I,4,FALSE)</f>
        <v>1</v>
      </c>
      <c r="K624" s="141">
        <f t="shared" si="122"/>
        <v>38.89</v>
      </c>
      <c r="L624" s="140">
        <f t="shared" si="123"/>
        <v>0.114</v>
      </c>
      <c r="M624" s="142">
        <f>'2025-26 Salary &amp; Benefits'!$E$6</f>
        <v>78209</v>
      </c>
      <c r="N624" s="142">
        <f>'2025-26 Salary &amp; Benefits'!$F$6</f>
        <v>80164</v>
      </c>
      <c r="O624" s="9">
        <f t="shared" si="124"/>
        <v>8915.83</v>
      </c>
      <c r="P624" s="9">
        <f t="shared" si="125"/>
        <v>222.8700000000008</v>
      </c>
      <c r="Q624" s="9">
        <f>'2025-26 Salary &amp; Benefits'!G$6</f>
        <v>15997.68</v>
      </c>
      <c r="R624" s="143">
        <f>'2025-26 Salary &amp; Benefits'!H$6</f>
        <v>0.16020000000000001</v>
      </c>
      <c r="S624" s="143">
        <f>'2025-26 Salary &amp; Benefits'!I$6</f>
        <v>0.15390000000000001</v>
      </c>
      <c r="T624" s="9">
        <f t="shared" si="126"/>
        <v>3286.35</v>
      </c>
      <c r="U624" s="9">
        <f t="shared" si="127"/>
        <v>152.31</v>
      </c>
      <c r="V624" s="9">
        <f t="shared" si="128"/>
        <v>23.44</v>
      </c>
      <c r="W624" s="9">
        <f t="shared" si="129"/>
        <v>175.75</v>
      </c>
      <c r="X624" s="22">
        <f t="shared" si="130"/>
        <v>12600.800000000001</v>
      </c>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row>
    <row r="625" spans="1:159" s="21" customFormat="1">
      <c r="A625" s="77" t="s">
        <v>2246</v>
      </c>
      <c r="B625" s="87" t="s">
        <v>2650</v>
      </c>
      <c r="C625" s="88">
        <v>1759</v>
      </c>
      <c r="D625" s="87" t="s">
        <v>633</v>
      </c>
      <c r="E625" s="107" t="str">
        <f>VLOOKUP($C625,'2024-25 School Level AAFTE'!$C$4:$L$2372,9,FALSE)</f>
        <v>Yes</v>
      </c>
      <c r="F625" s="95">
        <f>VLOOKUP($C625,'2024-25 School Level AAFTE'!$C$4:$J$2372,8,FALSE)</f>
        <v>367.21999999999997</v>
      </c>
      <c r="G625" s="97">
        <f>IFERROR(IF(E625= "yes",VLOOKUP(C625,Summary!$B:$I,6,0),0),0)</f>
        <v>0</v>
      </c>
      <c r="H625" s="96">
        <f t="shared" si="121"/>
        <v>367.21999999999997</v>
      </c>
      <c r="I625" s="154">
        <f>VLOOKUP($A625,'2025-26 Salary &amp; Benefits'!$A:$I,3,FALSE)</f>
        <v>1.1200000000000001</v>
      </c>
      <c r="J625" s="154">
        <f>VLOOKUP($A625,'2025-26 Salary &amp; Benefits'!$A:$I,4,FALSE)</f>
        <v>1.1200000000000001</v>
      </c>
      <c r="K625" s="141">
        <f t="shared" si="122"/>
        <v>367.21999999999997</v>
      </c>
      <c r="L625" s="140">
        <f t="shared" si="123"/>
        <v>1.077</v>
      </c>
      <c r="M625" s="142">
        <f>'2025-26 Salary &amp; Benefits'!$E$6</f>
        <v>78209</v>
      </c>
      <c r="N625" s="142">
        <f>'2025-26 Salary &amp; Benefits'!$F$6</f>
        <v>80164</v>
      </c>
      <c r="O625" s="9">
        <f t="shared" si="124"/>
        <v>94338.82</v>
      </c>
      <c r="P625" s="9">
        <f t="shared" si="125"/>
        <v>2358.1999999999971</v>
      </c>
      <c r="Q625" s="9">
        <f>'2025-26 Salary &amp; Benefits'!G$6</f>
        <v>15997.68</v>
      </c>
      <c r="R625" s="143">
        <f>'2025-26 Salary &amp; Benefits'!H$6</f>
        <v>0.16020000000000001</v>
      </c>
      <c r="S625" s="143">
        <f>'2025-26 Salary &amp; Benefits'!I$6</f>
        <v>0.15390000000000001</v>
      </c>
      <c r="T625" s="9">
        <f t="shared" si="126"/>
        <v>32705.51</v>
      </c>
      <c r="U625" s="9">
        <f t="shared" si="127"/>
        <v>1611.62</v>
      </c>
      <c r="V625" s="9">
        <f t="shared" si="128"/>
        <v>248.03</v>
      </c>
      <c r="W625" s="9">
        <f t="shared" si="129"/>
        <v>1859.6499999999999</v>
      </c>
      <c r="X625" s="22">
        <f t="shared" si="130"/>
        <v>131262.18</v>
      </c>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row>
    <row r="626" spans="1:159" s="21" customFormat="1">
      <c r="A626" s="77" t="s">
        <v>2246</v>
      </c>
      <c r="B626" s="87" t="s">
        <v>2650</v>
      </c>
      <c r="C626" s="88">
        <v>1789</v>
      </c>
      <c r="D626" s="87" t="s">
        <v>634</v>
      </c>
      <c r="E626" s="107" t="str">
        <f>VLOOKUP($C626,'2024-25 School Level AAFTE'!$C$4:$L$2372,9,FALSE)</f>
        <v>No</v>
      </c>
      <c r="F626" s="95">
        <f>VLOOKUP($C626,'2024-25 School Level AAFTE'!$C$4:$J$2372,8,FALSE)</f>
        <v>306.85000000000002</v>
      </c>
      <c r="G626" s="97">
        <f>IFERROR(IF(E626= "yes",VLOOKUP(C626,Summary!$B:$I,6,0),0),0)</f>
        <v>0</v>
      </c>
      <c r="H626" s="96">
        <f t="shared" si="121"/>
        <v>0</v>
      </c>
      <c r="I626" s="154">
        <f>VLOOKUP($A626,'2025-26 Salary &amp; Benefits'!$A:$I,3,FALSE)</f>
        <v>1.1200000000000001</v>
      </c>
      <c r="J626" s="154">
        <f>VLOOKUP($A626,'2025-26 Salary &amp; Benefits'!$A:$I,4,FALSE)</f>
        <v>1.1200000000000001</v>
      </c>
      <c r="K626" s="141">
        <f t="shared" si="122"/>
        <v>0</v>
      </c>
      <c r="L626" s="140">
        <f t="shared" si="123"/>
        <v>0</v>
      </c>
      <c r="M626" s="142">
        <f>'2025-26 Salary &amp; Benefits'!$E$6</f>
        <v>78209</v>
      </c>
      <c r="N626" s="142">
        <f>'2025-26 Salary &amp; Benefits'!$F$6</f>
        <v>80164</v>
      </c>
      <c r="O626" s="9">
        <f t="shared" si="124"/>
        <v>0</v>
      </c>
      <c r="P626" s="9">
        <f t="shared" si="125"/>
        <v>0</v>
      </c>
      <c r="Q626" s="9">
        <f>'2025-26 Salary &amp; Benefits'!G$6</f>
        <v>15997.68</v>
      </c>
      <c r="R626" s="143">
        <f>'2025-26 Salary &amp; Benefits'!H$6</f>
        <v>0.16020000000000001</v>
      </c>
      <c r="S626" s="143">
        <f>'2025-26 Salary &amp; Benefits'!I$6</f>
        <v>0.15390000000000001</v>
      </c>
      <c r="T626" s="9">
        <f t="shared" si="126"/>
        <v>0</v>
      </c>
      <c r="U626" s="9">
        <f t="shared" si="127"/>
        <v>0</v>
      </c>
      <c r="V626" s="9">
        <f t="shared" si="128"/>
        <v>0</v>
      </c>
      <c r="W626" s="9">
        <f t="shared" si="129"/>
        <v>0</v>
      </c>
      <c r="X626" s="22">
        <f t="shared" si="130"/>
        <v>0</v>
      </c>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row>
    <row r="627" spans="1:159" s="21" customFormat="1">
      <c r="A627" s="77" t="s">
        <v>2246</v>
      </c>
      <c r="B627" s="87" t="s">
        <v>2650</v>
      </c>
      <c r="C627" s="88">
        <v>1950</v>
      </c>
      <c r="D627" s="87" t="s">
        <v>635</v>
      </c>
      <c r="E627" s="107" t="str">
        <f>VLOOKUP($C627,'2024-25 School Level AAFTE'!$C$4:$L$2372,9,FALSE)</f>
        <v>Yes</v>
      </c>
      <c r="F627" s="95">
        <f>VLOOKUP($C627,'2024-25 School Level AAFTE'!$C$4:$J$2372,8,FALSE)</f>
        <v>61.69</v>
      </c>
      <c r="G627" s="97">
        <f>IFERROR(IF(E627= "yes",VLOOKUP(C627,Summary!$B:$I,6,0),0),0)</f>
        <v>0</v>
      </c>
      <c r="H627" s="96">
        <f t="shared" si="121"/>
        <v>61.69</v>
      </c>
      <c r="I627" s="154">
        <f>VLOOKUP($A627,'2025-26 Salary &amp; Benefits'!$A:$I,3,FALSE)</f>
        <v>1.1200000000000001</v>
      </c>
      <c r="J627" s="154">
        <f>VLOOKUP($A627,'2025-26 Salary &amp; Benefits'!$A:$I,4,FALSE)</f>
        <v>1.1200000000000001</v>
      </c>
      <c r="K627" s="141">
        <f t="shared" si="122"/>
        <v>61.69</v>
      </c>
      <c r="L627" s="140">
        <f t="shared" si="123"/>
        <v>0.18099999999999999</v>
      </c>
      <c r="M627" s="142">
        <f>'2025-26 Salary &amp; Benefits'!$E$6</f>
        <v>78209</v>
      </c>
      <c r="N627" s="142">
        <f>'2025-26 Salary &amp; Benefits'!$F$6</f>
        <v>80164</v>
      </c>
      <c r="O627" s="9">
        <f t="shared" si="124"/>
        <v>15854.53</v>
      </c>
      <c r="P627" s="9">
        <f t="shared" si="125"/>
        <v>396.31999999999971</v>
      </c>
      <c r="Q627" s="9">
        <f>'2025-26 Salary &amp; Benefits'!G$6</f>
        <v>15997.68</v>
      </c>
      <c r="R627" s="143">
        <f>'2025-26 Salary &amp; Benefits'!H$6</f>
        <v>0.16020000000000001</v>
      </c>
      <c r="S627" s="143">
        <f>'2025-26 Salary &amp; Benefits'!I$6</f>
        <v>0.15390000000000001</v>
      </c>
      <c r="T627" s="9">
        <f t="shared" si="126"/>
        <v>5496.47</v>
      </c>
      <c r="U627" s="9">
        <f t="shared" si="127"/>
        <v>270.85000000000002</v>
      </c>
      <c r="V627" s="9">
        <f t="shared" si="128"/>
        <v>41.68</v>
      </c>
      <c r="W627" s="9">
        <f t="shared" si="129"/>
        <v>312.53000000000003</v>
      </c>
      <c r="X627" s="22">
        <f t="shared" si="130"/>
        <v>22059.85</v>
      </c>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row>
    <row r="628" spans="1:159" s="21" customFormat="1">
      <c r="A628" s="77" t="s">
        <v>2246</v>
      </c>
      <c r="B628" s="87" t="s">
        <v>2650</v>
      </c>
      <c r="C628" s="88">
        <v>1951</v>
      </c>
      <c r="D628" s="87" t="s">
        <v>636</v>
      </c>
      <c r="E628" s="107" t="str">
        <f>VLOOKUP($C628,'2024-25 School Level AAFTE'!$C$4:$L$2372,9,FALSE)</f>
        <v>Yes</v>
      </c>
      <c r="F628" s="95">
        <f>VLOOKUP($C628,'2024-25 School Level AAFTE'!$C$4:$J$2372,8,FALSE)</f>
        <v>10.66</v>
      </c>
      <c r="G628" s="97">
        <f>IFERROR(IF(E628= "yes",VLOOKUP(C628,Summary!$B:$I,6,0),0),0)</f>
        <v>0</v>
      </c>
      <c r="H628" s="96">
        <f t="shared" si="121"/>
        <v>10.66</v>
      </c>
      <c r="I628" s="154">
        <f>VLOOKUP($A628,'2025-26 Salary &amp; Benefits'!$A:$I,3,FALSE)</f>
        <v>1.1200000000000001</v>
      </c>
      <c r="J628" s="154">
        <f>VLOOKUP($A628,'2025-26 Salary &amp; Benefits'!$A:$I,4,FALSE)</f>
        <v>1.1200000000000001</v>
      </c>
      <c r="K628" s="141">
        <f t="shared" si="122"/>
        <v>10.66</v>
      </c>
      <c r="L628" s="140">
        <f t="shared" si="123"/>
        <v>3.1E-2</v>
      </c>
      <c r="M628" s="142">
        <f>'2025-26 Salary &amp; Benefits'!$E$6</f>
        <v>78209</v>
      </c>
      <c r="N628" s="142">
        <f>'2025-26 Salary &amp; Benefits'!$F$6</f>
        <v>80164</v>
      </c>
      <c r="O628" s="9">
        <f t="shared" si="124"/>
        <v>2715.42</v>
      </c>
      <c r="P628" s="9">
        <f t="shared" si="125"/>
        <v>67.869999999999891</v>
      </c>
      <c r="Q628" s="9">
        <f>'2025-26 Salary &amp; Benefits'!G$6</f>
        <v>15997.68</v>
      </c>
      <c r="R628" s="143">
        <f>'2025-26 Salary &amp; Benefits'!H$6</f>
        <v>0.16020000000000001</v>
      </c>
      <c r="S628" s="143">
        <f>'2025-26 Salary &amp; Benefits'!I$6</f>
        <v>0.15390000000000001</v>
      </c>
      <c r="T628" s="9">
        <f t="shared" si="126"/>
        <v>941.38</v>
      </c>
      <c r="U628" s="9">
        <f t="shared" si="127"/>
        <v>46.39</v>
      </c>
      <c r="V628" s="9">
        <f t="shared" si="128"/>
        <v>7.14</v>
      </c>
      <c r="W628" s="9">
        <f t="shared" si="129"/>
        <v>53.53</v>
      </c>
      <c r="X628" s="22">
        <f t="shared" si="130"/>
        <v>3778.2000000000003</v>
      </c>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row>
    <row r="629" spans="1:159" s="21" customFormat="1">
      <c r="A629" s="77" t="s">
        <v>2246</v>
      </c>
      <c r="B629" s="87" t="s">
        <v>2650</v>
      </c>
      <c r="C629" s="88">
        <v>2417</v>
      </c>
      <c r="D629" s="87" t="s">
        <v>637</v>
      </c>
      <c r="E629" s="107" t="str">
        <f>VLOOKUP($C629,'2024-25 School Level AAFTE'!$C$4:$L$2372,9,FALSE)</f>
        <v>Yes</v>
      </c>
      <c r="F629" s="95">
        <f>VLOOKUP($C629,'2024-25 School Level AAFTE'!$C$4:$J$2372,8,FALSE)</f>
        <v>1632.92</v>
      </c>
      <c r="G629" s="97">
        <f>IFERROR(IF(E629= "yes",VLOOKUP(C629,Summary!$B:$I,6,0),0),0)</f>
        <v>0</v>
      </c>
      <c r="H629" s="96">
        <f t="shared" si="121"/>
        <v>1632.92</v>
      </c>
      <c r="I629" s="154">
        <f>VLOOKUP($A629,'2025-26 Salary &amp; Benefits'!$A:$I,3,FALSE)</f>
        <v>1.1200000000000001</v>
      </c>
      <c r="J629" s="154">
        <f>VLOOKUP($A629,'2025-26 Salary &amp; Benefits'!$A:$I,4,FALSE)</f>
        <v>1.1200000000000001</v>
      </c>
      <c r="K629" s="141">
        <f t="shared" si="122"/>
        <v>1632.92</v>
      </c>
      <c r="L629" s="140">
        <f t="shared" si="123"/>
        <v>4.79</v>
      </c>
      <c r="M629" s="142">
        <f>'2025-26 Salary &amp; Benefits'!$E$6</f>
        <v>78209</v>
      </c>
      <c r="N629" s="142">
        <f>'2025-26 Salary &amp; Benefits'!$F$6</f>
        <v>80164</v>
      </c>
      <c r="O629" s="9">
        <f t="shared" si="124"/>
        <v>419575.64</v>
      </c>
      <c r="P629" s="9">
        <f t="shared" si="125"/>
        <v>10488.190000000002</v>
      </c>
      <c r="Q629" s="9">
        <f>'2025-26 Salary &amp; Benefits'!G$6</f>
        <v>15997.68</v>
      </c>
      <c r="R629" s="143">
        <f>'2025-26 Salary &amp; Benefits'!H$6</f>
        <v>0.16020000000000001</v>
      </c>
      <c r="S629" s="143">
        <f>'2025-26 Salary &amp; Benefits'!I$6</f>
        <v>0.15390000000000001</v>
      </c>
      <c r="T629" s="9">
        <f t="shared" si="126"/>
        <v>145459.04</v>
      </c>
      <c r="U629" s="9">
        <f t="shared" si="127"/>
        <v>7167.73</v>
      </c>
      <c r="V629" s="9">
        <f t="shared" si="128"/>
        <v>1103.1099999999999</v>
      </c>
      <c r="W629" s="9">
        <f t="shared" si="129"/>
        <v>8270.84</v>
      </c>
      <c r="X629" s="22">
        <f t="shared" si="130"/>
        <v>583793.71000000008</v>
      </c>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row>
    <row r="630" spans="1:159" s="21" customFormat="1">
      <c r="A630" s="77" t="s">
        <v>2246</v>
      </c>
      <c r="B630" s="87" t="s">
        <v>2650</v>
      </c>
      <c r="C630" s="88">
        <v>2841</v>
      </c>
      <c r="D630" s="87" t="s">
        <v>638</v>
      </c>
      <c r="E630" s="107" t="str">
        <f>VLOOKUP($C630,'2024-25 School Level AAFTE'!$C$4:$L$2372,9,FALSE)</f>
        <v>Yes</v>
      </c>
      <c r="F630" s="95">
        <f>VLOOKUP($C630,'2024-25 School Level AAFTE'!$C$4:$J$2372,8,FALSE)</f>
        <v>425.56</v>
      </c>
      <c r="G630" s="97">
        <f>IFERROR(IF(E630= "yes",VLOOKUP(C630,Summary!$B:$I,6,0),0),0)</f>
        <v>0</v>
      </c>
      <c r="H630" s="96">
        <f t="shared" si="121"/>
        <v>425.56</v>
      </c>
      <c r="I630" s="154">
        <f>VLOOKUP($A630,'2025-26 Salary &amp; Benefits'!$A:$I,3,FALSE)</f>
        <v>1.1200000000000001</v>
      </c>
      <c r="J630" s="154">
        <f>VLOOKUP($A630,'2025-26 Salary &amp; Benefits'!$A:$I,4,FALSE)</f>
        <v>1.1200000000000001</v>
      </c>
      <c r="K630" s="141">
        <f t="shared" si="122"/>
        <v>425.56</v>
      </c>
      <c r="L630" s="140">
        <f t="shared" si="123"/>
        <v>1.248</v>
      </c>
      <c r="M630" s="142">
        <f>'2025-26 Salary &amp; Benefits'!$E$6</f>
        <v>78209</v>
      </c>
      <c r="N630" s="142">
        <f>'2025-26 Salary &amp; Benefits'!$F$6</f>
        <v>80164</v>
      </c>
      <c r="O630" s="9">
        <f t="shared" si="124"/>
        <v>109317.41</v>
      </c>
      <c r="P630" s="9">
        <f t="shared" si="125"/>
        <v>2732.6199999999953</v>
      </c>
      <c r="Q630" s="9">
        <f>'2025-26 Salary &amp; Benefits'!G$6</f>
        <v>15997.68</v>
      </c>
      <c r="R630" s="143">
        <f>'2025-26 Salary &amp; Benefits'!H$6</f>
        <v>0.16020000000000001</v>
      </c>
      <c r="S630" s="143">
        <f>'2025-26 Salary &amp; Benefits'!I$6</f>
        <v>0.15390000000000001</v>
      </c>
      <c r="T630" s="9">
        <f t="shared" si="126"/>
        <v>37898.300000000003</v>
      </c>
      <c r="U630" s="9">
        <f t="shared" si="127"/>
        <v>1867.5</v>
      </c>
      <c r="V630" s="9">
        <f t="shared" si="128"/>
        <v>287.41000000000003</v>
      </c>
      <c r="W630" s="9">
        <f t="shared" si="129"/>
        <v>2154.91</v>
      </c>
      <c r="X630" s="22">
        <f t="shared" si="130"/>
        <v>152103.24000000002</v>
      </c>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row>
    <row r="631" spans="1:159" s="21" customFormat="1">
      <c r="A631" s="77" t="s">
        <v>2246</v>
      </c>
      <c r="B631" s="87" t="s">
        <v>2650</v>
      </c>
      <c r="C631" s="88">
        <v>3159</v>
      </c>
      <c r="D631" s="87" t="s">
        <v>639</v>
      </c>
      <c r="E631" s="107" t="str">
        <f>VLOOKUP($C631,'2024-25 School Level AAFTE'!$C$4:$L$2372,9,FALSE)</f>
        <v>Yes</v>
      </c>
      <c r="F631" s="95">
        <f>VLOOKUP($C631,'2024-25 School Level AAFTE'!$C$4:$J$2372,8,FALSE)</f>
        <v>491.12</v>
      </c>
      <c r="G631" s="97">
        <f>IFERROR(IF(E631= "yes",VLOOKUP(C631,Summary!$B:$I,6,0),0),0)</f>
        <v>0</v>
      </c>
      <c r="H631" s="96">
        <f t="shared" si="121"/>
        <v>491.12</v>
      </c>
      <c r="I631" s="154">
        <f>VLOOKUP($A631,'2025-26 Salary &amp; Benefits'!$A:$I,3,FALSE)</f>
        <v>1.1200000000000001</v>
      </c>
      <c r="J631" s="154">
        <f>VLOOKUP($A631,'2025-26 Salary &amp; Benefits'!$A:$I,4,FALSE)</f>
        <v>1.1200000000000001</v>
      </c>
      <c r="K631" s="141">
        <f t="shared" si="122"/>
        <v>491.12</v>
      </c>
      <c r="L631" s="140">
        <f t="shared" si="123"/>
        <v>1.4410000000000001</v>
      </c>
      <c r="M631" s="142">
        <f>'2025-26 Salary &amp; Benefits'!$E$6</f>
        <v>78209</v>
      </c>
      <c r="N631" s="142">
        <f>'2025-26 Salary &amp; Benefits'!$F$6</f>
        <v>80164</v>
      </c>
      <c r="O631" s="9">
        <f t="shared" si="124"/>
        <v>126223.07</v>
      </c>
      <c r="P631" s="9">
        <f t="shared" si="125"/>
        <v>3155.2099999999919</v>
      </c>
      <c r="Q631" s="9">
        <f>'2025-26 Salary &amp; Benefits'!G$6</f>
        <v>15997.68</v>
      </c>
      <c r="R631" s="143">
        <f>'2025-26 Salary &amp; Benefits'!H$6</f>
        <v>0.16020000000000001</v>
      </c>
      <c r="S631" s="143">
        <f>'2025-26 Salary &amp; Benefits'!I$6</f>
        <v>0.15390000000000001</v>
      </c>
      <c r="T631" s="9">
        <f t="shared" si="126"/>
        <v>43759.18</v>
      </c>
      <c r="U631" s="9">
        <f t="shared" si="127"/>
        <v>2156.3000000000002</v>
      </c>
      <c r="V631" s="9">
        <f t="shared" si="128"/>
        <v>331.85</v>
      </c>
      <c r="W631" s="9">
        <f t="shared" si="129"/>
        <v>2488.15</v>
      </c>
      <c r="X631" s="22">
        <f t="shared" si="130"/>
        <v>175625.61</v>
      </c>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row>
    <row r="632" spans="1:159" s="21" customFormat="1">
      <c r="A632" s="77" t="s">
        <v>2246</v>
      </c>
      <c r="B632" s="87" t="s">
        <v>2650</v>
      </c>
      <c r="C632" s="88">
        <v>3160</v>
      </c>
      <c r="D632" s="87" t="s">
        <v>640</v>
      </c>
      <c r="E632" s="107" t="str">
        <f>VLOOKUP($C632,'2024-25 School Level AAFTE'!$C$4:$L$2372,9,FALSE)</f>
        <v>Yes</v>
      </c>
      <c r="F632" s="95">
        <f>VLOOKUP($C632,'2024-25 School Level AAFTE'!$C$4:$J$2372,8,FALSE)</f>
        <v>397.07</v>
      </c>
      <c r="G632" s="97">
        <f>IFERROR(IF(E632= "yes",VLOOKUP(C632,Summary!$B:$I,6,0),0),0)</f>
        <v>0</v>
      </c>
      <c r="H632" s="96">
        <f t="shared" si="121"/>
        <v>397.07</v>
      </c>
      <c r="I632" s="154">
        <f>VLOOKUP($A632,'2025-26 Salary &amp; Benefits'!$A:$I,3,FALSE)</f>
        <v>1.1200000000000001</v>
      </c>
      <c r="J632" s="154">
        <f>VLOOKUP($A632,'2025-26 Salary &amp; Benefits'!$A:$I,4,FALSE)</f>
        <v>1.1200000000000001</v>
      </c>
      <c r="K632" s="141">
        <f t="shared" si="122"/>
        <v>397.07</v>
      </c>
      <c r="L632" s="140">
        <f t="shared" si="123"/>
        <v>1.165</v>
      </c>
      <c r="M632" s="142">
        <f>'2025-26 Salary &amp; Benefits'!$E$6</f>
        <v>78209</v>
      </c>
      <c r="N632" s="142">
        <f>'2025-26 Salary &amp; Benefits'!$F$6</f>
        <v>80164</v>
      </c>
      <c r="O632" s="9">
        <f t="shared" si="124"/>
        <v>102047.1</v>
      </c>
      <c r="P632" s="9">
        <f t="shared" si="125"/>
        <v>2550.8899999999994</v>
      </c>
      <c r="Q632" s="9">
        <f>'2025-26 Salary &amp; Benefits'!G$6</f>
        <v>15997.68</v>
      </c>
      <c r="R632" s="143">
        <f>'2025-26 Salary &amp; Benefits'!H$6</f>
        <v>0.16020000000000001</v>
      </c>
      <c r="S632" s="143">
        <f>'2025-26 Salary &amp; Benefits'!I$6</f>
        <v>0.15390000000000001</v>
      </c>
      <c r="T632" s="9">
        <f t="shared" si="126"/>
        <v>35377.82</v>
      </c>
      <c r="U632" s="9">
        <f t="shared" si="127"/>
        <v>1743.3</v>
      </c>
      <c r="V632" s="9">
        <f t="shared" si="128"/>
        <v>268.29000000000002</v>
      </c>
      <c r="W632" s="9">
        <f t="shared" si="129"/>
        <v>2011.59</v>
      </c>
      <c r="X632" s="22">
        <f t="shared" si="130"/>
        <v>141987.4</v>
      </c>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row>
    <row r="633" spans="1:159" s="21" customFormat="1">
      <c r="A633" s="77" t="s">
        <v>2246</v>
      </c>
      <c r="B633" s="87" t="s">
        <v>2650</v>
      </c>
      <c r="C633" s="88">
        <v>3328</v>
      </c>
      <c r="D633" s="87" t="s">
        <v>641</v>
      </c>
      <c r="E633" s="107" t="str">
        <f>VLOOKUP($C633,'2024-25 School Level AAFTE'!$C$4:$L$2372,9,FALSE)</f>
        <v>Yes</v>
      </c>
      <c r="F633" s="95">
        <f>VLOOKUP($C633,'2024-25 School Level AAFTE'!$C$4:$J$2372,8,FALSE)</f>
        <v>474.94</v>
      </c>
      <c r="G633" s="97">
        <f>IFERROR(IF(E633= "yes",VLOOKUP(C633,Summary!$B:$I,6,0),0),0)</f>
        <v>0</v>
      </c>
      <c r="H633" s="96">
        <f t="shared" si="121"/>
        <v>474.94</v>
      </c>
      <c r="I633" s="154">
        <f>VLOOKUP($A633,'2025-26 Salary &amp; Benefits'!$A:$I,3,FALSE)</f>
        <v>1.1200000000000001</v>
      </c>
      <c r="J633" s="154">
        <f>VLOOKUP($A633,'2025-26 Salary &amp; Benefits'!$A:$I,4,FALSE)</f>
        <v>1.1200000000000001</v>
      </c>
      <c r="K633" s="141">
        <f t="shared" si="122"/>
        <v>474.94</v>
      </c>
      <c r="L633" s="140">
        <f t="shared" si="123"/>
        <v>1.393</v>
      </c>
      <c r="M633" s="142">
        <f>'2025-26 Salary &amp; Benefits'!$E$6</f>
        <v>78209</v>
      </c>
      <c r="N633" s="142">
        <f>'2025-26 Salary &amp; Benefits'!$F$6</f>
        <v>80164</v>
      </c>
      <c r="O633" s="9">
        <f t="shared" si="124"/>
        <v>122018.55</v>
      </c>
      <c r="P633" s="9">
        <f t="shared" si="125"/>
        <v>3050.1199999999953</v>
      </c>
      <c r="Q633" s="9">
        <f>'2025-26 Salary &amp; Benefits'!G$6</f>
        <v>15997.68</v>
      </c>
      <c r="R633" s="143">
        <f>'2025-26 Salary &amp; Benefits'!H$6</f>
        <v>0.16020000000000001</v>
      </c>
      <c r="S633" s="143">
        <f>'2025-26 Salary &amp; Benefits'!I$6</f>
        <v>0.15390000000000001</v>
      </c>
      <c r="T633" s="9">
        <f t="shared" si="126"/>
        <v>42301.55</v>
      </c>
      <c r="U633" s="9">
        <f t="shared" si="127"/>
        <v>2084.48</v>
      </c>
      <c r="V633" s="9">
        <f t="shared" si="128"/>
        <v>320.8</v>
      </c>
      <c r="W633" s="9">
        <f t="shared" si="129"/>
        <v>2405.2800000000002</v>
      </c>
      <c r="X633" s="22">
        <f t="shared" si="130"/>
        <v>169775.5</v>
      </c>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row>
    <row r="634" spans="1:159" s="21" customFormat="1">
      <c r="A634" s="77" t="s">
        <v>2246</v>
      </c>
      <c r="B634" s="87" t="s">
        <v>2650</v>
      </c>
      <c r="C634" s="88">
        <v>3329</v>
      </c>
      <c r="D634" s="87" t="s">
        <v>642</v>
      </c>
      <c r="E634" s="107" t="str">
        <f>VLOOKUP($C634,'2024-25 School Level AAFTE'!$C$4:$L$2372,9,FALSE)</f>
        <v>Yes</v>
      </c>
      <c r="F634" s="95">
        <f>VLOOKUP($C634,'2024-25 School Level AAFTE'!$C$4:$J$2372,8,FALSE)</f>
        <v>420.89</v>
      </c>
      <c r="G634" s="97">
        <f>IFERROR(IF(E634= "yes",VLOOKUP(C634,Summary!$B:$I,6,0),0),0)</f>
        <v>0</v>
      </c>
      <c r="H634" s="96">
        <f t="shared" si="121"/>
        <v>420.89</v>
      </c>
      <c r="I634" s="154">
        <f>VLOOKUP($A634,'2025-26 Salary &amp; Benefits'!$A:$I,3,FALSE)</f>
        <v>1.1200000000000001</v>
      </c>
      <c r="J634" s="154">
        <f>VLOOKUP($A634,'2025-26 Salary &amp; Benefits'!$A:$I,4,FALSE)</f>
        <v>1.1200000000000001</v>
      </c>
      <c r="K634" s="141">
        <f t="shared" si="122"/>
        <v>420.89</v>
      </c>
      <c r="L634" s="140">
        <f t="shared" si="123"/>
        <v>1.2350000000000001</v>
      </c>
      <c r="M634" s="142">
        <f>'2025-26 Salary &amp; Benefits'!$E$6</f>
        <v>78209</v>
      </c>
      <c r="N634" s="142">
        <f>'2025-26 Salary &amp; Benefits'!$F$6</f>
        <v>80164</v>
      </c>
      <c r="O634" s="9">
        <f t="shared" si="124"/>
        <v>108178.69</v>
      </c>
      <c r="P634" s="9">
        <f t="shared" si="125"/>
        <v>2704.1499999999942</v>
      </c>
      <c r="Q634" s="9">
        <f>'2025-26 Salary &amp; Benefits'!G$6</f>
        <v>15997.68</v>
      </c>
      <c r="R634" s="143">
        <f>'2025-26 Salary &amp; Benefits'!H$6</f>
        <v>0.16020000000000001</v>
      </c>
      <c r="S634" s="143">
        <f>'2025-26 Salary &amp; Benefits'!I$6</f>
        <v>0.15390000000000001</v>
      </c>
      <c r="T634" s="9">
        <f t="shared" si="126"/>
        <v>37503.53</v>
      </c>
      <c r="U634" s="9">
        <f t="shared" si="127"/>
        <v>1848.05</v>
      </c>
      <c r="V634" s="9">
        <f t="shared" si="128"/>
        <v>284.41000000000003</v>
      </c>
      <c r="W634" s="9">
        <f t="shared" si="129"/>
        <v>2132.46</v>
      </c>
      <c r="X634" s="22">
        <f t="shared" si="130"/>
        <v>150518.82999999999</v>
      </c>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row>
    <row r="635" spans="1:159" s="21" customFormat="1">
      <c r="A635" s="77" t="s">
        <v>2246</v>
      </c>
      <c r="B635" s="87" t="s">
        <v>2650</v>
      </c>
      <c r="C635" s="88">
        <v>3381</v>
      </c>
      <c r="D635" s="87" t="s">
        <v>643</v>
      </c>
      <c r="E635" s="107" t="str">
        <f>VLOOKUP($C635,'2024-25 School Level AAFTE'!$C$4:$L$2372,9,FALSE)</f>
        <v>Yes</v>
      </c>
      <c r="F635" s="95">
        <f>VLOOKUP($C635,'2024-25 School Level AAFTE'!$C$4:$J$2372,8,FALSE)</f>
        <v>634.30999999999995</v>
      </c>
      <c r="G635" s="97">
        <f>IFERROR(IF(E635= "yes",VLOOKUP(C635,Summary!$B:$I,6,0),0),0)</f>
        <v>0</v>
      </c>
      <c r="H635" s="96">
        <f t="shared" si="121"/>
        <v>634.30999999999995</v>
      </c>
      <c r="I635" s="154">
        <f>VLOOKUP($A635,'2025-26 Salary &amp; Benefits'!$A:$I,3,FALSE)</f>
        <v>1.1200000000000001</v>
      </c>
      <c r="J635" s="154">
        <f>VLOOKUP($A635,'2025-26 Salary &amp; Benefits'!$A:$I,4,FALSE)</f>
        <v>1.1200000000000001</v>
      </c>
      <c r="K635" s="141">
        <f t="shared" si="122"/>
        <v>634.30999999999995</v>
      </c>
      <c r="L635" s="140">
        <f t="shared" si="123"/>
        <v>1.861</v>
      </c>
      <c r="M635" s="142">
        <f>'2025-26 Salary &amp; Benefits'!$E$6</f>
        <v>78209</v>
      </c>
      <c r="N635" s="142">
        <f>'2025-26 Salary &amp; Benefits'!$F$6</f>
        <v>80164</v>
      </c>
      <c r="O635" s="9">
        <f t="shared" si="124"/>
        <v>163012.57999999999</v>
      </c>
      <c r="P635" s="9">
        <f t="shared" si="125"/>
        <v>4074.8500000000058</v>
      </c>
      <c r="Q635" s="9">
        <f>'2025-26 Salary &amp; Benefits'!G$6</f>
        <v>15997.68</v>
      </c>
      <c r="R635" s="143">
        <f>'2025-26 Salary &amp; Benefits'!H$6</f>
        <v>0.16020000000000001</v>
      </c>
      <c r="S635" s="143">
        <f>'2025-26 Salary &amp; Benefits'!I$6</f>
        <v>0.15390000000000001</v>
      </c>
      <c r="T635" s="9">
        <f t="shared" si="126"/>
        <v>56513.42</v>
      </c>
      <c r="U635" s="9">
        <f t="shared" si="127"/>
        <v>2784.79</v>
      </c>
      <c r="V635" s="9">
        <f t="shared" si="128"/>
        <v>428.58</v>
      </c>
      <c r="W635" s="9">
        <f t="shared" si="129"/>
        <v>3213.37</v>
      </c>
      <c r="X635" s="22">
        <f t="shared" si="130"/>
        <v>226814.22</v>
      </c>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row>
    <row r="636" spans="1:159" s="21" customFormat="1">
      <c r="A636" s="77" t="s">
        <v>2246</v>
      </c>
      <c r="B636" s="87" t="s">
        <v>2650</v>
      </c>
      <c r="C636" s="88">
        <v>3431</v>
      </c>
      <c r="D636" s="87" t="s">
        <v>904</v>
      </c>
      <c r="E636" s="107" t="str">
        <f>VLOOKUP($C636,'2024-25 School Level AAFTE'!$C$4:$L$2372,9,FALSE)</f>
        <v>Yes</v>
      </c>
      <c r="F636" s="95">
        <f>VLOOKUP($C636,'2024-25 School Level AAFTE'!$C$4:$J$2372,8,FALSE)</f>
        <v>810.61</v>
      </c>
      <c r="G636" s="97">
        <f>IFERROR(IF(E636= "yes",VLOOKUP(C636,Summary!$B:$I,6,0),0),0)</f>
        <v>0</v>
      </c>
      <c r="H636" s="96">
        <f t="shared" si="121"/>
        <v>810.61</v>
      </c>
      <c r="I636" s="154">
        <f>VLOOKUP($A636,'2025-26 Salary &amp; Benefits'!$A:$I,3,FALSE)</f>
        <v>1.1200000000000001</v>
      </c>
      <c r="J636" s="154">
        <f>VLOOKUP($A636,'2025-26 Salary &amp; Benefits'!$A:$I,4,FALSE)</f>
        <v>1.1200000000000001</v>
      </c>
      <c r="K636" s="141">
        <f t="shared" si="122"/>
        <v>810.61</v>
      </c>
      <c r="L636" s="140">
        <f t="shared" si="123"/>
        <v>2.3780000000000001</v>
      </c>
      <c r="M636" s="142">
        <f>'2025-26 Salary &amp; Benefits'!$E$6</f>
        <v>78209</v>
      </c>
      <c r="N636" s="142">
        <f>'2025-26 Salary &amp; Benefits'!$F$6</f>
        <v>80164</v>
      </c>
      <c r="O636" s="9">
        <f t="shared" si="124"/>
        <v>208298.72</v>
      </c>
      <c r="P636" s="9">
        <f t="shared" si="125"/>
        <v>5206.8699999999953</v>
      </c>
      <c r="Q636" s="9">
        <f>'2025-26 Salary &amp; Benefits'!G$6</f>
        <v>15997.68</v>
      </c>
      <c r="R636" s="143">
        <f>'2025-26 Salary &amp; Benefits'!H$6</f>
        <v>0.16020000000000001</v>
      </c>
      <c r="S636" s="143">
        <f>'2025-26 Salary &amp; Benefits'!I$6</f>
        <v>0.15390000000000001</v>
      </c>
      <c r="T636" s="9">
        <f t="shared" si="126"/>
        <v>72213.279999999999</v>
      </c>
      <c r="U636" s="9">
        <f t="shared" si="127"/>
        <v>3558.43</v>
      </c>
      <c r="V636" s="9">
        <f t="shared" si="128"/>
        <v>547.64</v>
      </c>
      <c r="W636" s="9">
        <f t="shared" si="129"/>
        <v>4106.07</v>
      </c>
      <c r="X636" s="22">
        <f t="shared" si="130"/>
        <v>289824.94</v>
      </c>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row>
    <row r="637" spans="1:159" s="21" customFormat="1">
      <c r="A637" s="77" t="s">
        <v>2246</v>
      </c>
      <c r="B637" s="87" t="s">
        <v>2650</v>
      </c>
      <c r="C637" s="88">
        <v>3432</v>
      </c>
      <c r="D637" s="87" t="s">
        <v>569</v>
      </c>
      <c r="E637" s="107" t="str">
        <f>VLOOKUP($C637,'2024-25 School Level AAFTE'!$C$4:$L$2372,9,FALSE)</f>
        <v>Yes</v>
      </c>
      <c r="F637" s="95">
        <f>VLOOKUP($C637,'2024-25 School Level AAFTE'!$C$4:$J$2372,8,FALSE)</f>
        <v>546.77</v>
      </c>
      <c r="G637" s="97">
        <f>IFERROR(IF(E637= "yes",VLOOKUP(C637,Summary!$B:$I,6,0),0),0)</f>
        <v>0</v>
      </c>
      <c r="H637" s="96">
        <f t="shared" si="121"/>
        <v>546.77</v>
      </c>
      <c r="I637" s="154">
        <f>VLOOKUP($A637,'2025-26 Salary &amp; Benefits'!$A:$I,3,FALSE)</f>
        <v>1.1200000000000001</v>
      </c>
      <c r="J637" s="154">
        <f>VLOOKUP($A637,'2025-26 Salary &amp; Benefits'!$A:$I,4,FALSE)</f>
        <v>1.1200000000000001</v>
      </c>
      <c r="K637" s="141">
        <f t="shared" si="122"/>
        <v>546.77</v>
      </c>
      <c r="L637" s="140">
        <f t="shared" si="123"/>
        <v>1.6040000000000001</v>
      </c>
      <c r="M637" s="142">
        <f>'2025-26 Salary &amp; Benefits'!$E$6</f>
        <v>78209</v>
      </c>
      <c r="N637" s="142">
        <f>'2025-26 Salary &amp; Benefits'!$F$6</f>
        <v>80164</v>
      </c>
      <c r="O637" s="9">
        <f t="shared" si="124"/>
        <v>140500.9</v>
      </c>
      <c r="P637" s="9">
        <f t="shared" si="125"/>
        <v>3512.1199999999953</v>
      </c>
      <c r="Q637" s="9">
        <f>'2025-26 Salary &amp; Benefits'!G$6</f>
        <v>15997.68</v>
      </c>
      <c r="R637" s="143">
        <f>'2025-26 Salary &amp; Benefits'!H$6</f>
        <v>0.16020000000000001</v>
      </c>
      <c r="S637" s="143">
        <f>'2025-26 Salary &amp; Benefits'!I$6</f>
        <v>0.15390000000000001</v>
      </c>
      <c r="T637" s="9">
        <f t="shared" si="126"/>
        <v>48709.04</v>
      </c>
      <c r="U637" s="9">
        <f t="shared" si="127"/>
        <v>2400.2199999999998</v>
      </c>
      <c r="V637" s="9">
        <f t="shared" si="128"/>
        <v>369.39</v>
      </c>
      <c r="W637" s="9">
        <f t="shared" si="129"/>
        <v>2769.6099999999997</v>
      </c>
      <c r="X637" s="22">
        <f t="shared" si="130"/>
        <v>195491.66999999998</v>
      </c>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row>
    <row r="638" spans="1:159" s="21" customFormat="1">
      <c r="A638" s="77" t="s">
        <v>2246</v>
      </c>
      <c r="B638" s="87" t="s">
        <v>2650</v>
      </c>
      <c r="C638" s="88">
        <v>3519</v>
      </c>
      <c r="D638" s="87" t="s">
        <v>645</v>
      </c>
      <c r="E638" s="107" t="str">
        <f>VLOOKUP($C638,'2024-25 School Level AAFTE'!$C$4:$L$2372,9,FALSE)</f>
        <v>Yes</v>
      </c>
      <c r="F638" s="95">
        <f>VLOOKUP($C638,'2024-25 School Level AAFTE'!$C$4:$J$2372,8,FALSE)</f>
        <v>269.08999999999997</v>
      </c>
      <c r="G638" s="97">
        <f>IFERROR(IF(E638= "yes",VLOOKUP(C638,Summary!$B:$I,6,0),0),0)</f>
        <v>0</v>
      </c>
      <c r="H638" s="96">
        <f t="shared" si="121"/>
        <v>269.08999999999997</v>
      </c>
      <c r="I638" s="154">
        <f>VLOOKUP($A638,'2025-26 Salary &amp; Benefits'!$A:$I,3,FALSE)</f>
        <v>1.1200000000000001</v>
      </c>
      <c r="J638" s="154">
        <f>VLOOKUP($A638,'2025-26 Salary &amp; Benefits'!$A:$I,4,FALSE)</f>
        <v>1.1200000000000001</v>
      </c>
      <c r="K638" s="141">
        <f t="shared" si="122"/>
        <v>269.08999999999997</v>
      </c>
      <c r="L638" s="140">
        <f t="shared" si="123"/>
        <v>0.78900000000000003</v>
      </c>
      <c r="M638" s="142">
        <f>'2025-26 Salary &amp; Benefits'!$E$6</f>
        <v>78209</v>
      </c>
      <c r="N638" s="142">
        <f>'2025-26 Salary &amp; Benefits'!$F$6</f>
        <v>80164</v>
      </c>
      <c r="O638" s="9">
        <f t="shared" si="124"/>
        <v>69111.73</v>
      </c>
      <c r="P638" s="9">
        <f t="shared" si="125"/>
        <v>1727.5900000000111</v>
      </c>
      <c r="Q638" s="9">
        <f>'2025-26 Salary &amp; Benefits'!G$6</f>
        <v>15997.68</v>
      </c>
      <c r="R638" s="143">
        <f>'2025-26 Salary &amp; Benefits'!H$6</f>
        <v>0.16020000000000001</v>
      </c>
      <c r="S638" s="143">
        <f>'2025-26 Salary &amp; Benefits'!I$6</f>
        <v>0.15390000000000001</v>
      </c>
      <c r="T638" s="9">
        <f t="shared" si="126"/>
        <v>23959.74</v>
      </c>
      <c r="U638" s="9">
        <f t="shared" si="127"/>
        <v>1180.6600000000001</v>
      </c>
      <c r="V638" s="9">
        <f t="shared" si="128"/>
        <v>181.7</v>
      </c>
      <c r="W638" s="9">
        <f t="shared" si="129"/>
        <v>1362.3600000000001</v>
      </c>
      <c r="X638" s="22">
        <f t="shared" si="130"/>
        <v>96161.420000000013</v>
      </c>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row>
    <row r="639" spans="1:159" s="21" customFormat="1">
      <c r="A639" s="77" t="s">
        <v>2246</v>
      </c>
      <c r="B639" s="87" t="s">
        <v>2650</v>
      </c>
      <c r="C639" s="89">
        <v>3547</v>
      </c>
      <c r="D639" s="101" t="s">
        <v>646</v>
      </c>
      <c r="E639" s="107" t="str">
        <f>VLOOKUP($C639,'2024-25 School Level AAFTE'!$C$4:$L$2372,9,FALSE)</f>
        <v>Yes</v>
      </c>
      <c r="F639" s="95">
        <f>VLOOKUP($C639,'2024-25 School Level AAFTE'!$C$4:$J$2372,8,FALSE)</f>
        <v>252.56</v>
      </c>
      <c r="G639" s="97">
        <f>IFERROR(IF(E639= "yes",VLOOKUP(C639,Summary!$B:$I,6,0),0),0)</f>
        <v>0</v>
      </c>
      <c r="H639" s="96">
        <f t="shared" si="121"/>
        <v>252.56</v>
      </c>
      <c r="I639" s="154">
        <f>VLOOKUP($A639,'2025-26 Salary &amp; Benefits'!$A:$I,3,FALSE)</f>
        <v>1.1200000000000001</v>
      </c>
      <c r="J639" s="154">
        <f>VLOOKUP($A639,'2025-26 Salary &amp; Benefits'!$A:$I,4,FALSE)</f>
        <v>1.1200000000000001</v>
      </c>
      <c r="K639" s="141">
        <f t="shared" si="122"/>
        <v>252.56</v>
      </c>
      <c r="L639" s="140">
        <f t="shared" si="123"/>
        <v>0.74099999999999999</v>
      </c>
      <c r="M639" s="142">
        <f>'2025-26 Salary &amp; Benefits'!$E$6</f>
        <v>78209</v>
      </c>
      <c r="N639" s="142">
        <f>'2025-26 Salary &amp; Benefits'!$F$6</f>
        <v>80164</v>
      </c>
      <c r="O639" s="9">
        <f t="shared" si="124"/>
        <v>64907.21</v>
      </c>
      <c r="P639" s="9">
        <f t="shared" si="125"/>
        <v>1622.5000000000073</v>
      </c>
      <c r="Q639" s="9">
        <f>'2025-26 Salary &amp; Benefits'!G$6</f>
        <v>15997.68</v>
      </c>
      <c r="R639" s="143">
        <f>'2025-26 Salary &amp; Benefits'!H$6</f>
        <v>0.16020000000000001</v>
      </c>
      <c r="S639" s="143">
        <f>'2025-26 Salary &amp; Benefits'!I$6</f>
        <v>0.15390000000000001</v>
      </c>
      <c r="T639" s="9">
        <f t="shared" si="126"/>
        <v>22502.12</v>
      </c>
      <c r="U639" s="9">
        <f t="shared" si="127"/>
        <v>1108.83</v>
      </c>
      <c r="V639" s="9">
        <f t="shared" si="128"/>
        <v>170.65</v>
      </c>
      <c r="W639" s="9">
        <f t="shared" si="129"/>
        <v>1279.48</v>
      </c>
      <c r="X639" s="22">
        <f t="shared" si="130"/>
        <v>90311.310000000012</v>
      </c>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row>
    <row r="640" spans="1:159" s="21" customFormat="1">
      <c r="A640" s="77" t="s">
        <v>2246</v>
      </c>
      <c r="B640" s="87" t="s">
        <v>2650</v>
      </c>
      <c r="C640" s="88">
        <v>3567</v>
      </c>
      <c r="D640" s="87" t="s">
        <v>647</v>
      </c>
      <c r="E640" s="107" t="str">
        <f>VLOOKUP($C640,'2024-25 School Level AAFTE'!$C$4:$L$2372,9,FALSE)</f>
        <v>Yes</v>
      </c>
      <c r="F640" s="95">
        <f>VLOOKUP($C640,'2024-25 School Level AAFTE'!$C$4:$J$2372,8,FALSE)</f>
        <v>520.44000000000005</v>
      </c>
      <c r="G640" s="97">
        <f>IFERROR(IF(E640= "yes",VLOOKUP(C640,Summary!$B:$I,6,0),0),0)</f>
        <v>0</v>
      </c>
      <c r="H640" s="96">
        <f t="shared" si="121"/>
        <v>520.44000000000005</v>
      </c>
      <c r="I640" s="154">
        <f>VLOOKUP($A640,'2025-26 Salary &amp; Benefits'!$A:$I,3,FALSE)</f>
        <v>1.1200000000000001</v>
      </c>
      <c r="J640" s="154">
        <f>VLOOKUP($A640,'2025-26 Salary &amp; Benefits'!$A:$I,4,FALSE)</f>
        <v>1.1200000000000001</v>
      </c>
      <c r="K640" s="141">
        <f t="shared" si="122"/>
        <v>520.44000000000005</v>
      </c>
      <c r="L640" s="140">
        <f t="shared" si="123"/>
        <v>1.5269999999999999</v>
      </c>
      <c r="M640" s="142">
        <f>'2025-26 Salary &amp; Benefits'!$E$6</f>
        <v>78209</v>
      </c>
      <c r="N640" s="142">
        <f>'2025-26 Salary &amp; Benefits'!$F$6</f>
        <v>80164</v>
      </c>
      <c r="O640" s="9">
        <f t="shared" si="124"/>
        <v>133756.16</v>
      </c>
      <c r="P640" s="9">
        <f t="shared" si="125"/>
        <v>3343.5199999999895</v>
      </c>
      <c r="Q640" s="9">
        <f>'2025-26 Salary &amp; Benefits'!G$6</f>
        <v>15997.68</v>
      </c>
      <c r="R640" s="143">
        <f>'2025-26 Salary &amp; Benefits'!H$6</f>
        <v>0.16020000000000001</v>
      </c>
      <c r="S640" s="143">
        <f>'2025-26 Salary &amp; Benefits'!I$6</f>
        <v>0.15390000000000001</v>
      </c>
      <c r="T640" s="9">
        <f t="shared" si="126"/>
        <v>46370.76</v>
      </c>
      <c r="U640" s="9">
        <f t="shared" si="127"/>
        <v>2284.9899999999998</v>
      </c>
      <c r="V640" s="9">
        <f t="shared" si="128"/>
        <v>351.66</v>
      </c>
      <c r="W640" s="9">
        <f t="shared" si="129"/>
        <v>2636.6499999999996</v>
      </c>
      <c r="X640" s="22">
        <f t="shared" si="130"/>
        <v>186107.09</v>
      </c>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row>
    <row r="641" spans="1:159" s="21" customFormat="1">
      <c r="A641" s="77" t="s">
        <v>2246</v>
      </c>
      <c r="B641" s="87" t="s">
        <v>2650</v>
      </c>
      <c r="C641" s="88">
        <v>3568</v>
      </c>
      <c r="D641" s="87" t="s">
        <v>648</v>
      </c>
      <c r="E641" s="107" t="str">
        <f>VLOOKUP($C641,'2024-25 School Level AAFTE'!$C$4:$L$2372,9,FALSE)</f>
        <v>Yes</v>
      </c>
      <c r="F641" s="95">
        <f>VLOOKUP($C641,'2024-25 School Level AAFTE'!$C$4:$J$2372,8,FALSE)</f>
        <v>384.56</v>
      </c>
      <c r="G641" s="97">
        <f>IFERROR(IF(E641= "yes",VLOOKUP(C641,Summary!$B:$I,6,0),0),0)</f>
        <v>0</v>
      </c>
      <c r="H641" s="96">
        <f t="shared" si="121"/>
        <v>384.56</v>
      </c>
      <c r="I641" s="154">
        <f>VLOOKUP($A641,'2025-26 Salary &amp; Benefits'!$A:$I,3,FALSE)</f>
        <v>1.1200000000000001</v>
      </c>
      <c r="J641" s="154">
        <f>VLOOKUP($A641,'2025-26 Salary &amp; Benefits'!$A:$I,4,FALSE)</f>
        <v>1.1200000000000001</v>
      </c>
      <c r="K641" s="141">
        <f t="shared" si="122"/>
        <v>384.56</v>
      </c>
      <c r="L641" s="140">
        <f t="shared" si="123"/>
        <v>1.1279999999999999</v>
      </c>
      <c r="M641" s="142">
        <f>'2025-26 Salary &amp; Benefits'!$E$6</f>
        <v>78209</v>
      </c>
      <c r="N641" s="142">
        <f>'2025-26 Salary &amp; Benefits'!$F$6</f>
        <v>80164</v>
      </c>
      <c r="O641" s="9">
        <f t="shared" si="124"/>
        <v>98806.12</v>
      </c>
      <c r="P641" s="9">
        <f t="shared" si="125"/>
        <v>2469.8700000000099</v>
      </c>
      <c r="Q641" s="9">
        <f>'2025-26 Salary &amp; Benefits'!G$6</f>
        <v>15997.68</v>
      </c>
      <c r="R641" s="143">
        <f>'2025-26 Salary &amp; Benefits'!H$6</f>
        <v>0.16020000000000001</v>
      </c>
      <c r="S641" s="143">
        <f>'2025-26 Salary &amp; Benefits'!I$6</f>
        <v>0.15390000000000001</v>
      </c>
      <c r="T641" s="9">
        <f t="shared" si="126"/>
        <v>34254.239999999998</v>
      </c>
      <c r="U641" s="9">
        <f t="shared" si="127"/>
        <v>1687.93</v>
      </c>
      <c r="V641" s="9">
        <f t="shared" si="128"/>
        <v>259.77</v>
      </c>
      <c r="W641" s="9">
        <f t="shared" si="129"/>
        <v>1947.7</v>
      </c>
      <c r="X641" s="22">
        <f t="shared" si="130"/>
        <v>137477.93</v>
      </c>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row>
    <row r="642" spans="1:159" s="21" customFormat="1">
      <c r="A642" s="77" t="s">
        <v>2246</v>
      </c>
      <c r="B642" s="87" t="s">
        <v>2650</v>
      </c>
      <c r="C642" s="86">
        <v>3582</v>
      </c>
      <c r="D642" s="78" t="s">
        <v>649</v>
      </c>
      <c r="E642" s="107" t="str">
        <f>VLOOKUP($C642,'2024-25 School Level AAFTE'!$C$4:$L$2372,9,FALSE)</f>
        <v>Yes</v>
      </c>
      <c r="F642" s="95">
        <f>VLOOKUP($C642,'2024-25 School Level AAFTE'!$C$4:$J$2372,8,FALSE)</f>
        <v>506.56</v>
      </c>
      <c r="G642" s="97">
        <f>IFERROR(IF(E642= "yes",VLOOKUP(C642,Summary!$B:$I,6,0),0),0)</f>
        <v>0</v>
      </c>
      <c r="H642" s="96">
        <f t="shared" si="121"/>
        <v>506.56</v>
      </c>
      <c r="I642" s="154">
        <f>VLOOKUP($A642,'2025-26 Salary &amp; Benefits'!$A:$I,3,FALSE)</f>
        <v>1.1200000000000001</v>
      </c>
      <c r="J642" s="154">
        <f>VLOOKUP($A642,'2025-26 Salary &amp; Benefits'!$A:$I,4,FALSE)</f>
        <v>1.1200000000000001</v>
      </c>
      <c r="K642" s="141">
        <f t="shared" si="122"/>
        <v>506.56</v>
      </c>
      <c r="L642" s="140">
        <f t="shared" si="123"/>
        <v>1.486</v>
      </c>
      <c r="M642" s="142">
        <f>'2025-26 Salary &amp; Benefits'!$E$6</f>
        <v>78209</v>
      </c>
      <c r="N642" s="142">
        <f>'2025-26 Salary &amp; Benefits'!$F$6</f>
        <v>80164</v>
      </c>
      <c r="O642" s="9">
        <f t="shared" si="124"/>
        <v>130164.8</v>
      </c>
      <c r="P642" s="9">
        <f t="shared" si="125"/>
        <v>3253.7499999999854</v>
      </c>
      <c r="Q642" s="9">
        <f>'2025-26 Salary &amp; Benefits'!G$6</f>
        <v>15997.68</v>
      </c>
      <c r="R642" s="143">
        <f>'2025-26 Salary &amp; Benefits'!H$6</f>
        <v>0.16020000000000001</v>
      </c>
      <c r="S642" s="143">
        <f>'2025-26 Salary &amp; Benefits'!I$6</f>
        <v>0.15390000000000001</v>
      </c>
      <c r="T642" s="9">
        <f t="shared" si="126"/>
        <v>45125.71</v>
      </c>
      <c r="U642" s="9">
        <f t="shared" si="127"/>
        <v>2223.64</v>
      </c>
      <c r="V642" s="9">
        <f t="shared" si="128"/>
        <v>342.22</v>
      </c>
      <c r="W642" s="9">
        <f t="shared" si="129"/>
        <v>2565.8599999999997</v>
      </c>
      <c r="X642" s="22">
        <f t="shared" si="130"/>
        <v>181110.12</v>
      </c>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row>
    <row r="643" spans="1:159" s="21" customFormat="1">
      <c r="A643" s="77" t="s">
        <v>2246</v>
      </c>
      <c r="B643" s="87" t="s">
        <v>2650</v>
      </c>
      <c r="C643" s="88">
        <v>3583</v>
      </c>
      <c r="D643" s="87" t="s">
        <v>650</v>
      </c>
      <c r="E643" s="107" t="str">
        <f>VLOOKUP($C643,'2024-25 School Level AAFTE'!$C$4:$L$2372,9,FALSE)</f>
        <v>Yes</v>
      </c>
      <c r="F643" s="95">
        <f>VLOOKUP($C643,'2024-25 School Level AAFTE'!$C$4:$J$2372,8,FALSE)</f>
        <v>537.58000000000004</v>
      </c>
      <c r="G643" s="97">
        <f>IFERROR(IF(E643= "yes",VLOOKUP(C643,Summary!$B:$I,6,0),0),0)</f>
        <v>0</v>
      </c>
      <c r="H643" s="96">
        <f t="shared" si="121"/>
        <v>537.58000000000004</v>
      </c>
      <c r="I643" s="154">
        <f>VLOOKUP($A643,'2025-26 Salary &amp; Benefits'!$A:$I,3,FALSE)</f>
        <v>1.1200000000000001</v>
      </c>
      <c r="J643" s="154">
        <f>VLOOKUP($A643,'2025-26 Salary &amp; Benefits'!$A:$I,4,FALSE)</f>
        <v>1.1200000000000001</v>
      </c>
      <c r="K643" s="141">
        <f t="shared" si="122"/>
        <v>537.58000000000004</v>
      </c>
      <c r="L643" s="140">
        <f t="shared" si="123"/>
        <v>1.577</v>
      </c>
      <c r="M643" s="142">
        <f>'2025-26 Salary &amp; Benefits'!$E$6</f>
        <v>78209</v>
      </c>
      <c r="N643" s="142">
        <f>'2025-26 Salary &amp; Benefits'!$F$6</f>
        <v>80164</v>
      </c>
      <c r="O643" s="9">
        <f t="shared" si="124"/>
        <v>138135.85999999999</v>
      </c>
      <c r="P643" s="9">
        <f t="shared" si="125"/>
        <v>3453</v>
      </c>
      <c r="Q643" s="9">
        <f>'2025-26 Salary &amp; Benefits'!G$6</f>
        <v>15997.68</v>
      </c>
      <c r="R643" s="143">
        <f>'2025-26 Salary &amp; Benefits'!H$6</f>
        <v>0.16020000000000001</v>
      </c>
      <c r="S643" s="143">
        <f>'2025-26 Salary &amp; Benefits'!I$6</f>
        <v>0.15390000000000001</v>
      </c>
      <c r="T643" s="9">
        <f t="shared" si="126"/>
        <v>47889.120000000003</v>
      </c>
      <c r="U643" s="9">
        <f t="shared" si="127"/>
        <v>2359.81</v>
      </c>
      <c r="V643" s="9">
        <f t="shared" si="128"/>
        <v>363.17</v>
      </c>
      <c r="W643" s="9">
        <f t="shared" si="129"/>
        <v>2722.98</v>
      </c>
      <c r="X643" s="22">
        <f t="shared" si="130"/>
        <v>192200.95999999999</v>
      </c>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row>
    <row r="644" spans="1:159" s="21" customFormat="1">
      <c r="A644" s="77" t="s">
        <v>2246</v>
      </c>
      <c r="B644" s="87" t="s">
        <v>2650</v>
      </c>
      <c r="C644" s="88">
        <v>3584</v>
      </c>
      <c r="D644" s="87" t="s">
        <v>651</v>
      </c>
      <c r="E644" s="107" t="str">
        <f>VLOOKUP($C644,'2024-25 School Level AAFTE'!$C$4:$L$2372,9,FALSE)</f>
        <v>Yes</v>
      </c>
      <c r="F644" s="95">
        <f>VLOOKUP($C644,'2024-25 School Level AAFTE'!$C$4:$J$2372,8,FALSE)</f>
        <v>1742.68</v>
      </c>
      <c r="G644" s="97">
        <f>IFERROR(IF(E644= "yes",VLOOKUP(C644,Summary!$B:$I,6,0),0),0)</f>
        <v>0</v>
      </c>
      <c r="H644" s="96">
        <f t="shared" si="121"/>
        <v>1742.68</v>
      </c>
      <c r="I644" s="154">
        <f>VLOOKUP($A644,'2025-26 Salary &amp; Benefits'!$A:$I,3,FALSE)</f>
        <v>1.1200000000000001</v>
      </c>
      <c r="J644" s="154">
        <f>VLOOKUP($A644,'2025-26 Salary &amp; Benefits'!$A:$I,4,FALSE)</f>
        <v>1.1200000000000001</v>
      </c>
      <c r="K644" s="141">
        <f t="shared" si="122"/>
        <v>1742.68</v>
      </c>
      <c r="L644" s="140">
        <f t="shared" si="123"/>
        <v>5.1120000000000001</v>
      </c>
      <c r="M644" s="142">
        <f>'2025-26 Salary &amp; Benefits'!$E$6</f>
        <v>78209</v>
      </c>
      <c r="N644" s="142">
        <f>'2025-26 Salary &amp; Benefits'!$F$6</f>
        <v>80164</v>
      </c>
      <c r="O644" s="9">
        <f t="shared" si="124"/>
        <v>447780.94</v>
      </c>
      <c r="P644" s="9">
        <f t="shared" si="125"/>
        <v>11193.229999999981</v>
      </c>
      <c r="Q644" s="9">
        <f>'2025-26 Salary &amp; Benefits'!G$6</f>
        <v>15997.68</v>
      </c>
      <c r="R644" s="143">
        <f>'2025-26 Salary &amp; Benefits'!H$6</f>
        <v>0.16020000000000001</v>
      </c>
      <c r="S644" s="143">
        <f>'2025-26 Salary &amp; Benefits'!I$6</f>
        <v>0.15390000000000001</v>
      </c>
      <c r="T644" s="9">
        <f t="shared" si="126"/>
        <v>155237.28</v>
      </c>
      <c r="U644" s="9">
        <f t="shared" si="127"/>
        <v>7649.57</v>
      </c>
      <c r="V644" s="9">
        <f t="shared" si="128"/>
        <v>1177.27</v>
      </c>
      <c r="W644" s="9">
        <f t="shared" si="129"/>
        <v>8826.84</v>
      </c>
      <c r="X644" s="22">
        <f t="shared" si="130"/>
        <v>623038.28999999992</v>
      </c>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row>
    <row r="645" spans="1:159" s="21" customFormat="1">
      <c r="A645" s="77" t="s">
        <v>2246</v>
      </c>
      <c r="B645" s="87" t="s">
        <v>2650</v>
      </c>
      <c r="C645" s="88">
        <v>3625</v>
      </c>
      <c r="D645" s="87" t="s">
        <v>652</v>
      </c>
      <c r="E645" s="107" t="str">
        <f>VLOOKUP($C645,'2024-25 School Level AAFTE'!$C$4:$L$2372,9,FALSE)</f>
        <v>Yes</v>
      </c>
      <c r="F645" s="95">
        <f>VLOOKUP($C645,'2024-25 School Level AAFTE'!$C$4:$J$2372,8,FALSE)</f>
        <v>466.33</v>
      </c>
      <c r="G645" s="97">
        <f>IFERROR(IF(E645= "yes",VLOOKUP(C645,Summary!$B:$I,6,0),0),0)</f>
        <v>0</v>
      </c>
      <c r="H645" s="96">
        <f t="shared" si="121"/>
        <v>466.33</v>
      </c>
      <c r="I645" s="154">
        <f>VLOOKUP($A645,'2025-26 Salary &amp; Benefits'!$A:$I,3,FALSE)</f>
        <v>1.1200000000000001</v>
      </c>
      <c r="J645" s="154">
        <f>VLOOKUP($A645,'2025-26 Salary &amp; Benefits'!$A:$I,4,FALSE)</f>
        <v>1.1200000000000001</v>
      </c>
      <c r="K645" s="141">
        <f t="shared" si="122"/>
        <v>466.33</v>
      </c>
      <c r="L645" s="140">
        <f t="shared" si="123"/>
        <v>1.3680000000000001</v>
      </c>
      <c r="M645" s="142">
        <f>'2025-26 Salary &amp; Benefits'!$E$6</f>
        <v>78209</v>
      </c>
      <c r="N645" s="142">
        <f>'2025-26 Salary &amp; Benefits'!$F$6</f>
        <v>80164</v>
      </c>
      <c r="O645" s="9">
        <f t="shared" si="124"/>
        <v>119828.7</v>
      </c>
      <c r="P645" s="9">
        <f t="shared" si="125"/>
        <v>2995.3700000000099</v>
      </c>
      <c r="Q645" s="9">
        <f>'2025-26 Salary &amp; Benefits'!G$6</f>
        <v>15997.68</v>
      </c>
      <c r="R645" s="143">
        <f>'2025-26 Salary &amp; Benefits'!H$6</f>
        <v>0.16020000000000001</v>
      </c>
      <c r="S645" s="143">
        <f>'2025-26 Salary &amp; Benefits'!I$6</f>
        <v>0.15390000000000001</v>
      </c>
      <c r="T645" s="9">
        <f t="shared" si="126"/>
        <v>41542.370000000003</v>
      </c>
      <c r="U645" s="9">
        <f t="shared" si="127"/>
        <v>2047.07</v>
      </c>
      <c r="V645" s="9">
        <f t="shared" si="128"/>
        <v>315.04000000000002</v>
      </c>
      <c r="W645" s="9">
        <f t="shared" si="129"/>
        <v>2362.11</v>
      </c>
      <c r="X645" s="22">
        <f t="shared" si="130"/>
        <v>166728.54999999999</v>
      </c>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row>
    <row r="646" spans="1:159" s="21" customFormat="1">
      <c r="A646" s="77" t="s">
        <v>2246</v>
      </c>
      <c r="B646" s="87" t="s">
        <v>2650</v>
      </c>
      <c r="C646" s="88">
        <v>3626</v>
      </c>
      <c r="D646" s="87" t="s">
        <v>653</v>
      </c>
      <c r="E646" s="107" t="str">
        <f>VLOOKUP($C646,'2024-25 School Level AAFTE'!$C$4:$L$2372,9,FALSE)</f>
        <v>Yes</v>
      </c>
      <c r="F646" s="95">
        <f>VLOOKUP($C646,'2024-25 School Level AAFTE'!$C$4:$J$2372,8,FALSE)</f>
        <v>674.39</v>
      </c>
      <c r="G646" s="97">
        <f>IFERROR(IF(E646= "yes",VLOOKUP(C646,Summary!$B:$I,6,0),0),0)</f>
        <v>0</v>
      </c>
      <c r="H646" s="96">
        <f t="shared" si="121"/>
        <v>674.39</v>
      </c>
      <c r="I646" s="154">
        <f>VLOOKUP($A646,'2025-26 Salary &amp; Benefits'!$A:$I,3,FALSE)</f>
        <v>1.1200000000000001</v>
      </c>
      <c r="J646" s="154">
        <f>VLOOKUP($A646,'2025-26 Salary &amp; Benefits'!$A:$I,4,FALSE)</f>
        <v>1.1200000000000001</v>
      </c>
      <c r="K646" s="141">
        <f t="shared" si="122"/>
        <v>674.39</v>
      </c>
      <c r="L646" s="140">
        <f t="shared" si="123"/>
        <v>1.978</v>
      </c>
      <c r="M646" s="142">
        <f>'2025-26 Salary &amp; Benefits'!$E$6</f>
        <v>78209</v>
      </c>
      <c r="N646" s="142">
        <f>'2025-26 Salary &amp; Benefits'!$F$6</f>
        <v>80164</v>
      </c>
      <c r="O646" s="9">
        <f t="shared" si="124"/>
        <v>173261.09</v>
      </c>
      <c r="P646" s="9">
        <f t="shared" si="125"/>
        <v>4331.0299999999988</v>
      </c>
      <c r="Q646" s="9">
        <f>'2025-26 Salary &amp; Benefits'!G$6</f>
        <v>15997.68</v>
      </c>
      <c r="R646" s="143">
        <f>'2025-26 Salary &amp; Benefits'!H$6</f>
        <v>0.16020000000000001</v>
      </c>
      <c r="S646" s="143">
        <f>'2025-26 Salary &amp; Benefits'!I$6</f>
        <v>0.15390000000000001</v>
      </c>
      <c r="T646" s="9">
        <f t="shared" si="126"/>
        <v>60066.38</v>
      </c>
      <c r="U646" s="9">
        <f t="shared" si="127"/>
        <v>2959.87</v>
      </c>
      <c r="V646" s="9">
        <f t="shared" si="128"/>
        <v>455.52</v>
      </c>
      <c r="W646" s="9">
        <f t="shared" si="129"/>
        <v>3415.39</v>
      </c>
      <c r="X646" s="22">
        <f t="shared" si="130"/>
        <v>241073.89</v>
      </c>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row>
    <row r="647" spans="1:159" s="21" customFormat="1">
      <c r="A647" s="77" t="s">
        <v>2246</v>
      </c>
      <c r="B647" s="87" t="s">
        <v>2650</v>
      </c>
      <c r="C647" s="88">
        <v>3627</v>
      </c>
      <c r="D647" s="87" t="s">
        <v>654</v>
      </c>
      <c r="E647" s="107" t="str">
        <f>VLOOKUP($C647,'2024-25 School Level AAFTE'!$C$4:$L$2372,9,FALSE)</f>
        <v>Yes</v>
      </c>
      <c r="F647" s="95">
        <f>VLOOKUP($C647,'2024-25 School Level AAFTE'!$C$4:$J$2372,8,FALSE)</f>
        <v>527.11</v>
      </c>
      <c r="G647" s="97">
        <f>IFERROR(IF(E647= "yes",VLOOKUP(C647,Summary!$B:$I,6,0),0),0)</f>
        <v>0</v>
      </c>
      <c r="H647" s="96">
        <f t="shared" si="121"/>
        <v>527.11</v>
      </c>
      <c r="I647" s="154">
        <f>VLOOKUP($A647,'2025-26 Salary &amp; Benefits'!$A:$I,3,FALSE)</f>
        <v>1.1200000000000001</v>
      </c>
      <c r="J647" s="154">
        <f>VLOOKUP($A647,'2025-26 Salary &amp; Benefits'!$A:$I,4,FALSE)</f>
        <v>1.1200000000000001</v>
      </c>
      <c r="K647" s="141">
        <f t="shared" si="122"/>
        <v>527.11</v>
      </c>
      <c r="L647" s="140">
        <f t="shared" si="123"/>
        <v>1.546</v>
      </c>
      <c r="M647" s="142">
        <f>'2025-26 Salary &amp; Benefits'!$E$6</f>
        <v>78209</v>
      </c>
      <c r="N647" s="142">
        <f>'2025-26 Salary &amp; Benefits'!$F$6</f>
        <v>80164</v>
      </c>
      <c r="O647" s="9">
        <f t="shared" si="124"/>
        <v>135420.45000000001</v>
      </c>
      <c r="P647" s="9">
        <f t="shared" si="125"/>
        <v>3385.1199999999953</v>
      </c>
      <c r="Q647" s="9">
        <f>'2025-26 Salary &amp; Benefits'!G$6</f>
        <v>15997.68</v>
      </c>
      <c r="R647" s="143">
        <f>'2025-26 Salary &amp; Benefits'!H$6</f>
        <v>0.16020000000000001</v>
      </c>
      <c r="S647" s="143">
        <f>'2025-26 Salary &amp; Benefits'!I$6</f>
        <v>0.15390000000000001</v>
      </c>
      <c r="T647" s="9">
        <f t="shared" si="126"/>
        <v>46947.74</v>
      </c>
      <c r="U647" s="9">
        <f t="shared" si="127"/>
        <v>2313.4299999999998</v>
      </c>
      <c r="V647" s="9">
        <f t="shared" si="128"/>
        <v>356.04</v>
      </c>
      <c r="W647" s="9">
        <f t="shared" si="129"/>
        <v>2669.47</v>
      </c>
      <c r="X647" s="22">
        <f t="shared" si="130"/>
        <v>188422.78</v>
      </c>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row>
    <row r="648" spans="1:159" s="21" customFormat="1">
      <c r="A648" s="77" t="s">
        <v>2246</v>
      </c>
      <c r="B648" s="87" t="s">
        <v>2650</v>
      </c>
      <c r="C648" s="88">
        <v>3628</v>
      </c>
      <c r="D648" s="87" t="s">
        <v>655</v>
      </c>
      <c r="E648" s="107" t="str">
        <f>VLOOKUP($C648,'2024-25 School Level AAFTE'!$C$4:$L$2372,9,FALSE)</f>
        <v>Yes</v>
      </c>
      <c r="F648" s="95">
        <f>VLOOKUP($C648,'2024-25 School Level AAFTE'!$C$4:$J$2372,8,FALSE)</f>
        <v>338.22</v>
      </c>
      <c r="G648" s="97">
        <f>IFERROR(IF(E648= "yes",VLOOKUP(C648,Summary!$B:$I,6,0),0),0)</f>
        <v>0</v>
      </c>
      <c r="H648" s="96">
        <f t="shared" si="121"/>
        <v>338.22</v>
      </c>
      <c r="I648" s="154">
        <f>VLOOKUP($A648,'2025-26 Salary &amp; Benefits'!$A:$I,3,FALSE)</f>
        <v>1.1200000000000001</v>
      </c>
      <c r="J648" s="154">
        <f>VLOOKUP($A648,'2025-26 Salary &amp; Benefits'!$A:$I,4,FALSE)</f>
        <v>1.1200000000000001</v>
      </c>
      <c r="K648" s="141">
        <f t="shared" si="122"/>
        <v>338.22</v>
      </c>
      <c r="L648" s="140">
        <f t="shared" si="123"/>
        <v>0.99199999999999999</v>
      </c>
      <c r="M648" s="142">
        <f>'2025-26 Salary &amp; Benefits'!$E$6</f>
        <v>78209</v>
      </c>
      <c r="N648" s="142">
        <f>'2025-26 Salary &amp; Benefits'!$F$6</f>
        <v>80164</v>
      </c>
      <c r="O648" s="9">
        <f t="shared" si="124"/>
        <v>86893.33</v>
      </c>
      <c r="P648" s="9">
        <f t="shared" si="125"/>
        <v>2172.0800000000017</v>
      </c>
      <c r="Q648" s="9">
        <f>'2025-26 Salary &amp; Benefits'!G$6</f>
        <v>15997.68</v>
      </c>
      <c r="R648" s="143">
        <f>'2025-26 Salary &amp; Benefits'!H$6</f>
        <v>0.16020000000000001</v>
      </c>
      <c r="S648" s="143">
        <f>'2025-26 Salary &amp; Benefits'!I$6</f>
        <v>0.15390000000000001</v>
      </c>
      <c r="T648" s="9">
        <f t="shared" si="126"/>
        <v>30124.29</v>
      </c>
      <c r="U648" s="9">
        <f t="shared" si="127"/>
        <v>1484.42</v>
      </c>
      <c r="V648" s="9">
        <f t="shared" si="128"/>
        <v>228.45</v>
      </c>
      <c r="W648" s="9">
        <f t="shared" si="129"/>
        <v>1712.8700000000001</v>
      </c>
      <c r="X648" s="22">
        <f t="shared" si="130"/>
        <v>120902.56999999999</v>
      </c>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row>
    <row r="649" spans="1:159" s="21" customFormat="1">
      <c r="A649" s="77" t="s">
        <v>2246</v>
      </c>
      <c r="B649" s="87" t="s">
        <v>2650</v>
      </c>
      <c r="C649" s="88">
        <v>3700</v>
      </c>
      <c r="D649" s="87" t="s">
        <v>656</v>
      </c>
      <c r="E649" s="107" t="str">
        <f>VLOOKUP($C649,'2024-25 School Level AAFTE'!$C$4:$L$2372,9,FALSE)</f>
        <v>Yes</v>
      </c>
      <c r="F649" s="95">
        <f>VLOOKUP($C649,'2024-25 School Level AAFTE'!$C$4:$J$2372,8,FALSE)</f>
        <v>327.71</v>
      </c>
      <c r="G649" s="97">
        <f>IFERROR(IF(E649= "yes",VLOOKUP(C649,Summary!$B:$I,6,0),0),0)</f>
        <v>0</v>
      </c>
      <c r="H649" s="96">
        <f t="shared" si="121"/>
        <v>327.71</v>
      </c>
      <c r="I649" s="154">
        <f>VLOOKUP($A649,'2025-26 Salary &amp; Benefits'!$A:$I,3,FALSE)</f>
        <v>1.1200000000000001</v>
      </c>
      <c r="J649" s="154">
        <f>VLOOKUP($A649,'2025-26 Salary &amp; Benefits'!$A:$I,4,FALSE)</f>
        <v>1.1200000000000001</v>
      </c>
      <c r="K649" s="141">
        <f t="shared" si="122"/>
        <v>327.71</v>
      </c>
      <c r="L649" s="140">
        <f t="shared" si="123"/>
        <v>0.96099999999999997</v>
      </c>
      <c r="M649" s="142">
        <f>'2025-26 Salary &amp; Benefits'!$E$6</f>
        <v>78209</v>
      </c>
      <c r="N649" s="142">
        <f>'2025-26 Salary &amp; Benefits'!$F$6</f>
        <v>80164</v>
      </c>
      <c r="O649" s="9">
        <f t="shared" si="124"/>
        <v>84177.91</v>
      </c>
      <c r="P649" s="9">
        <f t="shared" si="125"/>
        <v>2104.2099999999919</v>
      </c>
      <c r="Q649" s="9">
        <f>'2025-26 Salary &amp; Benefits'!G$6</f>
        <v>15997.68</v>
      </c>
      <c r="R649" s="143">
        <f>'2025-26 Salary &amp; Benefits'!H$6</f>
        <v>0.16020000000000001</v>
      </c>
      <c r="S649" s="143">
        <f>'2025-26 Salary &amp; Benefits'!I$6</f>
        <v>0.15390000000000001</v>
      </c>
      <c r="T649" s="9">
        <f t="shared" si="126"/>
        <v>29182.91</v>
      </c>
      <c r="U649" s="9">
        <f t="shared" si="127"/>
        <v>1438.04</v>
      </c>
      <c r="V649" s="9">
        <f t="shared" si="128"/>
        <v>221.31</v>
      </c>
      <c r="W649" s="9">
        <f t="shared" si="129"/>
        <v>1659.35</v>
      </c>
      <c r="X649" s="22">
        <f t="shared" si="130"/>
        <v>117124.38</v>
      </c>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row>
    <row r="650" spans="1:159" s="21" customFormat="1">
      <c r="A650" s="77" t="s">
        <v>2246</v>
      </c>
      <c r="B650" s="87" t="s">
        <v>2650</v>
      </c>
      <c r="C650" s="88">
        <v>3701</v>
      </c>
      <c r="D650" s="87" t="s">
        <v>657</v>
      </c>
      <c r="E650" s="107" t="str">
        <f>VLOOKUP($C650,'2024-25 School Level AAFTE'!$C$4:$L$2372,9,FALSE)</f>
        <v>Yes</v>
      </c>
      <c r="F650" s="95">
        <f>VLOOKUP($C650,'2024-25 School Level AAFTE'!$C$4:$J$2372,8,FALSE)</f>
        <v>669.91</v>
      </c>
      <c r="G650" s="97">
        <f>IFERROR(IF(E650= "yes",VLOOKUP(C650,Summary!$B:$I,6,0),0),0)</f>
        <v>0</v>
      </c>
      <c r="H650" s="96">
        <f t="shared" si="121"/>
        <v>669.91</v>
      </c>
      <c r="I650" s="154">
        <f>VLOOKUP($A650,'2025-26 Salary &amp; Benefits'!$A:$I,3,FALSE)</f>
        <v>1.1200000000000001</v>
      </c>
      <c r="J650" s="154">
        <f>VLOOKUP($A650,'2025-26 Salary &amp; Benefits'!$A:$I,4,FALSE)</f>
        <v>1.1200000000000001</v>
      </c>
      <c r="K650" s="141">
        <f t="shared" si="122"/>
        <v>669.91</v>
      </c>
      <c r="L650" s="140">
        <f t="shared" si="123"/>
        <v>1.9650000000000001</v>
      </c>
      <c r="M650" s="142">
        <f>'2025-26 Salary &amp; Benefits'!$E$6</f>
        <v>78209</v>
      </c>
      <c r="N650" s="142">
        <f>'2025-26 Salary &amp; Benefits'!$F$6</f>
        <v>80164</v>
      </c>
      <c r="O650" s="9">
        <f t="shared" si="124"/>
        <v>172122.37</v>
      </c>
      <c r="P650" s="9">
        <f t="shared" si="125"/>
        <v>4302.5599999999977</v>
      </c>
      <c r="Q650" s="9">
        <f>'2025-26 Salary &amp; Benefits'!G$6</f>
        <v>15997.68</v>
      </c>
      <c r="R650" s="143">
        <f>'2025-26 Salary &amp; Benefits'!H$6</f>
        <v>0.16020000000000001</v>
      </c>
      <c r="S650" s="143">
        <f>'2025-26 Salary &amp; Benefits'!I$6</f>
        <v>0.15390000000000001</v>
      </c>
      <c r="T650" s="9">
        <f t="shared" si="126"/>
        <v>59671.61</v>
      </c>
      <c r="U650" s="9">
        <f t="shared" si="127"/>
        <v>2940.42</v>
      </c>
      <c r="V650" s="9">
        <f t="shared" si="128"/>
        <v>452.53</v>
      </c>
      <c r="W650" s="9">
        <f t="shared" si="129"/>
        <v>3392.95</v>
      </c>
      <c r="X650" s="22">
        <f t="shared" si="130"/>
        <v>239489.49</v>
      </c>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row>
    <row r="651" spans="1:159" s="21" customFormat="1">
      <c r="A651" s="77" t="s">
        <v>2246</v>
      </c>
      <c r="B651" s="87" t="s">
        <v>2650</v>
      </c>
      <c r="C651" s="88">
        <v>3738</v>
      </c>
      <c r="D651" s="87" t="s">
        <v>658</v>
      </c>
      <c r="E651" s="107" t="str">
        <f>VLOOKUP($C651,'2024-25 School Level AAFTE'!$C$4:$L$2372,9,FALSE)</f>
        <v>Yes</v>
      </c>
      <c r="F651" s="95">
        <f>VLOOKUP($C651,'2024-25 School Level AAFTE'!$C$4:$J$2372,8,FALSE)</f>
        <v>533</v>
      </c>
      <c r="G651" s="97">
        <f>IFERROR(IF(E651= "yes",VLOOKUP(C651,Summary!$B:$I,6,0),0),0)</f>
        <v>0</v>
      </c>
      <c r="H651" s="96">
        <f t="shared" si="121"/>
        <v>533</v>
      </c>
      <c r="I651" s="154">
        <f>VLOOKUP($A651,'2025-26 Salary &amp; Benefits'!$A:$I,3,FALSE)</f>
        <v>1.1200000000000001</v>
      </c>
      <c r="J651" s="154">
        <f>VLOOKUP($A651,'2025-26 Salary &amp; Benefits'!$A:$I,4,FALSE)</f>
        <v>1.1200000000000001</v>
      </c>
      <c r="K651" s="141">
        <f t="shared" si="122"/>
        <v>533</v>
      </c>
      <c r="L651" s="140">
        <f t="shared" si="123"/>
        <v>1.5629999999999999</v>
      </c>
      <c r="M651" s="142">
        <f>'2025-26 Salary &amp; Benefits'!$E$6</f>
        <v>78209</v>
      </c>
      <c r="N651" s="142">
        <f>'2025-26 Salary &amp; Benefits'!$F$6</f>
        <v>80164</v>
      </c>
      <c r="O651" s="9">
        <f t="shared" si="124"/>
        <v>136909.54999999999</v>
      </c>
      <c r="P651" s="9">
        <f t="shared" si="125"/>
        <v>3422.3400000000256</v>
      </c>
      <c r="Q651" s="9">
        <f>'2025-26 Salary &amp; Benefits'!G$6</f>
        <v>15997.68</v>
      </c>
      <c r="R651" s="143">
        <f>'2025-26 Salary &amp; Benefits'!H$6</f>
        <v>0.16020000000000001</v>
      </c>
      <c r="S651" s="143">
        <f>'2025-26 Salary &amp; Benefits'!I$6</f>
        <v>0.15390000000000001</v>
      </c>
      <c r="T651" s="9">
        <f t="shared" si="126"/>
        <v>47463.98</v>
      </c>
      <c r="U651" s="9">
        <f t="shared" si="127"/>
        <v>2338.86</v>
      </c>
      <c r="V651" s="9">
        <f t="shared" si="128"/>
        <v>359.95</v>
      </c>
      <c r="W651" s="9">
        <f t="shared" si="129"/>
        <v>2698.81</v>
      </c>
      <c r="X651" s="22">
        <f t="shared" si="130"/>
        <v>190494.68000000002</v>
      </c>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row>
    <row r="652" spans="1:159" s="21" customFormat="1">
      <c r="A652" s="77" t="s">
        <v>2246</v>
      </c>
      <c r="B652" s="87" t="s">
        <v>2650</v>
      </c>
      <c r="C652" s="88">
        <v>3766</v>
      </c>
      <c r="D652" s="87" t="s">
        <v>659</v>
      </c>
      <c r="E652" s="107" t="str">
        <f>VLOOKUP($C652,'2024-25 School Level AAFTE'!$C$4:$L$2372,9,FALSE)</f>
        <v>Yes</v>
      </c>
      <c r="F652" s="95">
        <f>VLOOKUP($C652,'2024-25 School Level AAFTE'!$C$4:$J$2372,8,FALSE)</f>
        <v>1329.8700000000001</v>
      </c>
      <c r="G652" s="97">
        <f>IFERROR(IF(E652= "yes",VLOOKUP(C652,Summary!$B:$I,6,0),0),0)</f>
        <v>0</v>
      </c>
      <c r="H652" s="96">
        <f t="shared" si="121"/>
        <v>1329.8700000000001</v>
      </c>
      <c r="I652" s="154">
        <f>VLOOKUP($A652,'2025-26 Salary &amp; Benefits'!$A:$I,3,FALSE)</f>
        <v>1.1200000000000001</v>
      </c>
      <c r="J652" s="154">
        <f>VLOOKUP($A652,'2025-26 Salary &amp; Benefits'!$A:$I,4,FALSE)</f>
        <v>1.1200000000000001</v>
      </c>
      <c r="K652" s="141">
        <f t="shared" si="122"/>
        <v>1329.8700000000001</v>
      </c>
      <c r="L652" s="140">
        <f t="shared" si="123"/>
        <v>3.9009999999999998</v>
      </c>
      <c r="M652" s="142">
        <f>'2025-26 Salary &amp; Benefits'!$E$6</f>
        <v>78209</v>
      </c>
      <c r="N652" s="142">
        <f>'2025-26 Salary &amp; Benefits'!$F$6</f>
        <v>80164</v>
      </c>
      <c r="O652" s="9">
        <f t="shared" si="124"/>
        <v>341704.51</v>
      </c>
      <c r="P652" s="9">
        <f t="shared" si="125"/>
        <v>8541.6300000000047</v>
      </c>
      <c r="Q652" s="9">
        <f>'2025-26 Salary &amp; Benefits'!G$6</f>
        <v>15997.68</v>
      </c>
      <c r="R652" s="143">
        <f>'2025-26 Salary &amp; Benefits'!H$6</f>
        <v>0.16020000000000001</v>
      </c>
      <c r="S652" s="143">
        <f>'2025-26 Salary &amp; Benefits'!I$6</f>
        <v>0.15390000000000001</v>
      </c>
      <c r="T652" s="9">
        <f t="shared" si="126"/>
        <v>118462.57</v>
      </c>
      <c r="U652" s="9">
        <f t="shared" si="127"/>
        <v>5837.44</v>
      </c>
      <c r="V652" s="9">
        <f t="shared" si="128"/>
        <v>898.38</v>
      </c>
      <c r="W652" s="9">
        <f t="shared" si="129"/>
        <v>6735.82</v>
      </c>
      <c r="X652" s="22">
        <f t="shared" si="130"/>
        <v>475444.53</v>
      </c>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row>
    <row r="653" spans="1:159" s="21" customFormat="1">
      <c r="A653" s="77" t="s">
        <v>2246</v>
      </c>
      <c r="B653" s="87" t="s">
        <v>2650</v>
      </c>
      <c r="C653" s="88">
        <v>3898</v>
      </c>
      <c r="D653" s="87" t="s">
        <v>660</v>
      </c>
      <c r="E653" s="107" t="str">
        <f>VLOOKUP($C653,'2024-25 School Level AAFTE'!$C$4:$L$2372,9,FALSE)</f>
        <v>Yes</v>
      </c>
      <c r="F653" s="95">
        <f>VLOOKUP($C653,'2024-25 School Level AAFTE'!$C$4:$J$2372,8,FALSE)</f>
        <v>650.51</v>
      </c>
      <c r="G653" s="97">
        <f>IFERROR(IF(E653= "yes",VLOOKUP(C653,Summary!$B:$I,6,0),0),0)</f>
        <v>0</v>
      </c>
      <c r="H653" s="96">
        <f t="shared" si="121"/>
        <v>650.51</v>
      </c>
      <c r="I653" s="154">
        <f>VLOOKUP($A653,'2025-26 Salary &amp; Benefits'!$A:$I,3,FALSE)</f>
        <v>1.1200000000000001</v>
      </c>
      <c r="J653" s="154">
        <f>VLOOKUP($A653,'2025-26 Salary &amp; Benefits'!$A:$I,4,FALSE)</f>
        <v>1.1200000000000001</v>
      </c>
      <c r="K653" s="141">
        <f t="shared" si="122"/>
        <v>650.51</v>
      </c>
      <c r="L653" s="140">
        <f t="shared" si="123"/>
        <v>1.9079999999999999</v>
      </c>
      <c r="M653" s="142">
        <f>'2025-26 Salary &amp; Benefits'!$E$6</f>
        <v>78209</v>
      </c>
      <c r="N653" s="142">
        <f>'2025-26 Salary &amp; Benefits'!$F$6</f>
        <v>80164</v>
      </c>
      <c r="O653" s="9">
        <f t="shared" si="124"/>
        <v>167129.5</v>
      </c>
      <c r="P653" s="9">
        <f t="shared" si="125"/>
        <v>4177.7600000000093</v>
      </c>
      <c r="Q653" s="9">
        <f>'2025-26 Salary &amp; Benefits'!G$6</f>
        <v>15997.68</v>
      </c>
      <c r="R653" s="143">
        <f>'2025-26 Salary &amp; Benefits'!H$6</f>
        <v>0.16020000000000001</v>
      </c>
      <c r="S653" s="143">
        <f>'2025-26 Salary &amp; Benefits'!I$6</f>
        <v>0.15390000000000001</v>
      </c>
      <c r="T653" s="9">
        <f t="shared" si="126"/>
        <v>57940.68</v>
      </c>
      <c r="U653" s="9">
        <f t="shared" si="127"/>
        <v>2855.12</v>
      </c>
      <c r="V653" s="9">
        <f t="shared" si="128"/>
        <v>439.4</v>
      </c>
      <c r="W653" s="9">
        <f t="shared" si="129"/>
        <v>3294.52</v>
      </c>
      <c r="X653" s="22">
        <f t="shared" si="130"/>
        <v>232542.46</v>
      </c>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row>
    <row r="654" spans="1:159" s="21" customFormat="1">
      <c r="A654" s="77" t="s">
        <v>2246</v>
      </c>
      <c r="B654" s="87" t="s">
        <v>2650</v>
      </c>
      <c r="C654" s="88">
        <v>4343</v>
      </c>
      <c r="D654" s="87" t="s">
        <v>3307</v>
      </c>
      <c r="E654" s="107" t="str">
        <f>VLOOKUP($C654,'2024-25 School Level AAFTE'!$C$4:$L$2372,9,FALSE)</f>
        <v>Yes</v>
      </c>
      <c r="F654" s="95">
        <f>VLOOKUP($C654,'2024-25 School Level AAFTE'!$C$4:$J$2372,8,FALSE)</f>
        <v>380.55</v>
      </c>
      <c r="G654" s="97">
        <f>IFERROR(IF(E654= "yes",VLOOKUP(C654,Summary!$B:$I,6,0),0),0)</f>
        <v>0</v>
      </c>
      <c r="H654" s="96">
        <f t="shared" si="121"/>
        <v>380.55</v>
      </c>
      <c r="I654" s="154">
        <f>VLOOKUP($A654,'2025-26 Salary &amp; Benefits'!$A:$I,3,FALSE)</f>
        <v>1.1200000000000001</v>
      </c>
      <c r="J654" s="154">
        <f>VLOOKUP($A654,'2025-26 Salary &amp; Benefits'!$A:$I,4,FALSE)</f>
        <v>1.1200000000000001</v>
      </c>
      <c r="K654" s="141">
        <f t="shared" si="122"/>
        <v>380.55</v>
      </c>
      <c r="L654" s="140">
        <f t="shared" si="123"/>
        <v>1.1160000000000001</v>
      </c>
      <c r="M654" s="142">
        <f>'2025-26 Salary &amp; Benefits'!$E$6</f>
        <v>78209</v>
      </c>
      <c r="N654" s="142">
        <f>'2025-26 Salary &amp; Benefits'!$F$6</f>
        <v>80164</v>
      </c>
      <c r="O654" s="9">
        <f t="shared" si="124"/>
        <v>97754.99</v>
      </c>
      <c r="P654" s="9">
        <f t="shared" si="125"/>
        <v>2443.5999999999913</v>
      </c>
      <c r="Q654" s="9">
        <f>'2025-26 Salary &amp; Benefits'!G$6</f>
        <v>15997.68</v>
      </c>
      <c r="R654" s="143">
        <f>'2025-26 Salary &amp; Benefits'!H$6</f>
        <v>0.16020000000000001</v>
      </c>
      <c r="S654" s="143">
        <f>'2025-26 Salary &amp; Benefits'!I$6</f>
        <v>0.15390000000000001</v>
      </c>
      <c r="T654" s="9">
        <f t="shared" si="126"/>
        <v>33889.83</v>
      </c>
      <c r="U654" s="9">
        <f t="shared" si="127"/>
        <v>1669.98</v>
      </c>
      <c r="V654" s="9">
        <f t="shared" si="128"/>
        <v>257.01</v>
      </c>
      <c r="W654" s="9">
        <f t="shared" si="129"/>
        <v>1926.99</v>
      </c>
      <c r="X654" s="22">
        <f t="shared" si="130"/>
        <v>136015.40999999997</v>
      </c>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row>
    <row r="655" spans="1:159" s="21" customFormat="1">
      <c r="A655" s="77" t="s">
        <v>2246</v>
      </c>
      <c r="B655" s="87" t="s">
        <v>2650</v>
      </c>
      <c r="C655" s="88">
        <v>4374</v>
      </c>
      <c r="D655" s="87" t="s">
        <v>662</v>
      </c>
      <c r="E655" s="107" t="str">
        <f>VLOOKUP($C655,'2024-25 School Level AAFTE'!$C$4:$L$2372,9,FALSE)</f>
        <v>Yes</v>
      </c>
      <c r="F655" s="95">
        <f>VLOOKUP($C655,'2024-25 School Level AAFTE'!$C$4:$J$2372,8,FALSE)</f>
        <v>324.89999999999998</v>
      </c>
      <c r="G655" s="97">
        <f>IFERROR(IF(E655= "yes",VLOOKUP(C655,Summary!$B:$I,6,0),0),0)</f>
        <v>0</v>
      </c>
      <c r="H655" s="96">
        <f t="shared" si="121"/>
        <v>324.89999999999998</v>
      </c>
      <c r="I655" s="154">
        <f>VLOOKUP($A655,'2025-26 Salary &amp; Benefits'!$A:$I,3,FALSE)</f>
        <v>1.1200000000000001</v>
      </c>
      <c r="J655" s="154">
        <f>VLOOKUP($A655,'2025-26 Salary &amp; Benefits'!$A:$I,4,FALSE)</f>
        <v>1.1200000000000001</v>
      </c>
      <c r="K655" s="141">
        <f t="shared" si="122"/>
        <v>324.89999999999998</v>
      </c>
      <c r="L655" s="140">
        <f t="shared" si="123"/>
        <v>0.95299999999999996</v>
      </c>
      <c r="M655" s="142">
        <f>'2025-26 Salary &amp; Benefits'!$E$6</f>
        <v>78209</v>
      </c>
      <c r="N655" s="142">
        <f>'2025-26 Salary &amp; Benefits'!$F$6</f>
        <v>80164</v>
      </c>
      <c r="O655" s="9">
        <f t="shared" si="124"/>
        <v>83477.16</v>
      </c>
      <c r="P655" s="9">
        <f t="shared" si="125"/>
        <v>2086.6900000000023</v>
      </c>
      <c r="Q655" s="9">
        <f>'2025-26 Salary &amp; Benefits'!G$6</f>
        <v>15997.68</v>
      </c>
      <c r="R655" s="143">
        <f>'2025-26 Salary &amp; Benefits'!H$6</f>
        <v>0.16020000000000001</v>
      </c>
      <c r="S655" s="143">
        <f>'2025-26 Salary &amp; Benefits'!I$6</f>
        <v>0.15390000000000001</v>
      </c>
      <c r="T655" s="9">
        <f t="shared" si="126"/>
        <v>28939.97</v>
      </c>
      <c r="U655" s="9">
        <f t="shared" si="127"/>
        <v>1426.06</v>
      </c>
      <c r="V655" s="9">
        <f t="shared" si="128"/>
        <v>219.47</v>
      </c>
      <c r="W655" s="9">
        <f t="shared" si="129"/>
        <v>1645.53</v>
      </c>
      <c r="X655" s="22">
        <f t="shared" si="130"/>
        <v>116149.35</v>
      </c>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row>
    <row r="656" spans="1:159" s="21" customFormat="1">
      <c r="A656" s="77" t="s">
        <v>2246</v>
      </c>
      <c r="B656" s="87" t="s">
        <v>2650</v>
      </c>
      <c r="C656" s="88">
        <v>4422</v>
      </c>
      <c r="D656" s="87" t="s">
        <v>603</v>
      </c>
      <c r="E656" s="107" t="str">
        <f>VLOOKUP($C656,'2024-25 School Level AAFTE'!$C$4:$L$2372,9,FALSE)</f>
        <v>Yes</v>
      </c>
      <c r="F656" s="95">
        <f>VLOOKUP($C656,'2024-25 School Level AAFTE'!$C$4:$J$2372,8,FALSE)</f>
        <v>463.33</v>
      </c>
      <c r="G656" s="97">
        <f>IFERROR(IF(E656= "yes",VLOOKUP(C656,Summary!$B:$I,6,0),0),0)</f>
        <v>0</v>
      </c>
      <c r="H656" s="96">
        <f t="shared" si="121"/>
        <v>463.33</v>
      </c>
      <c r="I656" s="154">
        <f>VLOOKUP($A656,'2025-26 Salary &amp; Benefits'!$A:$I,3,FALSE)</f>
        <v>1.1200000000000001</v>
      </c>
      <c r="J656" s="154">
        <f>VLOOKUP($A656,'2025-26 Salary &amp; Benefits'!$A:$I,4,FALSE)</f>
        <v>1.1200000000000001</v>
      </c>
      <c r="K656" s="141">
        <f t="shared" si="122"/>
        <v>463.33</v>
      </c>
      <c r="L656" s="140">
        <f t="shared" si="123"/>
        <v>1.359</v>
      </c>
      <c r="M656" s="142">
        <f>'2025-26 Salary &amp; Benefits'!$E$6</f>
        <v>78209</v>
      </c>
      <c r="N656" s="142">
        <f>'2025-26 Salary &amp; Benefits'!$F$6</f>
        <v>80164</v>
      </c>
      <c r="O656" s="9">
        <f t="shared" si="124"/>
        <v>119040.35</v>
      </c>
      <c r="P656" s="9">
        <f t="shared" si="125"/>
        <v>2975.6699999999983</v>
      </c>
      <c r="Q656" s="9">
        <f>'2025-26 Salary &amp; Benefits'!G$6</f>
        <v>15997.68</v>
      </c>
      <c r="R656" s="143">
        <f>'2025-26 Salary &amp; Benefits'!H$6</f>
        <v>0.16020000000000001</v>
      </c>
      <c r="S656" s="143">
        <f>'2025-26 Salary &amp; Benefits'!I$6</f>
        <v>0.15390000000000001</v>
      </c>
      <c r="T656" s="9">
        <f t="shared" si="126"/>
        <v>41269.07</v>
      </c>
      <c r="U656" s="9">
        <f t="shared" si="127"/>
        <v>2033.6</v>
      </c>
      <c r="V656" s="9">
        <f t="shared" si="128"/>
        <v>312.97000000000003</v>
      </c>
      <c r="W656" s="9">
        <f t="shared" si="129"/>
        <v>2346.5699999999997</v>
      </c>
      <c r="X656" s="22">
        <f t="shared" si="130"/>
        <v>165631.66000000003</v>
      </c>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row>
    <row r="657" spans="1:159" s="21" customFormat="1">
      <c r="A657" s="77" t="s">
        <v>2246</v>
      </c>
      <c r="B657" s="87" t="s">
        <v>2650</v>
      </c>
      <c r="C657" s="86">
        <v>4426</v>
      </c>
      <c r="D657" s="78" t="s">
        <v>663</v>
      </c>
      <c r="E657" s="107" t="str">
        <f>VLOOKUP($C657,'2024-25 School Level AAFTE'!$C$4:$L$2372,9,FALSE)</f>
        <v>Yes</v>
      </c>
      <c r="F657" s="95">
        <f>VLOOKUP($C657,'2024-25 School Level AAFTE'!$C$4:$J$2372,8,FALSE)</f>
        <v>282.44</v>
      </c>
      <c r="G657" s="97">
        <f>IFERROR(IF(E657= "yes",VLOOKUP(C657,Summary!$B:$I,6,0),0),0)</f>
        <v>0</v>
      </c>
      <c r="H657" s="96">
        <f t="shared" si="121"/>
        <v>282.44</v>
      </c>
      <c r="I657" s="154">
        <f>VLOOKUP($A657,'2025-26 Salary &amp; Benefits'!$A:$I,3,FALSE)</f>
        <v>1.1200000000000001</v>
      </c>
      <c r="J657" s="154">
        <f>VLOOKUP($A657,'2025-26 Salary &amp; Benefits'!$A:$I,4,FALSE)</f>
        <v>1.1200000000000001</v>
      </c>
      <c r="K657" s="141">
        <f t="shared" si="122"/>
        <v>282.44</v>
      </c>
      <c r="L657" s="140">
        <f t="shared" si="123"/>
        <v>0.82799999999999996</v>
      </c>
      <c r="M657" s="142">
        <f>'2025-26 Salary &amp; Benefits'!$E$6</f>
        <v>78209</v>
      </c>
      <c r="N657" s="142">
        <f>'2025-26 Salary &amp; Benefits'!$F$6</f>
        <v>80164</v>
      </c>
      <c r="O657" s="9">
        <f t="shared" si="124"/>
        <v>72527.899999999994</v>
      </c>
      <c r="P657" s="9">
        <f t="shared" si="125"/>
        <v>1812.9900000000052</v>
      </c>
      <c r="Q657" s="9">
        <f>'2025-26 Salary &amp; Benefits'!G$6</f>
        <v>15997.68</v>
      </c>
      <c r="R657" s="143">
        <f>'2025-26 Salary &amp; Benefits'!H$6</f>
        <v>0.16020000000000001</v>
      </c>
      <c r="S657" s="143">
        <f>'2025-26 Salary &amp; Benefits'!I$6</f>
        <v>0.15390000000000001</v>
      </c>
      <c r="T657" s="9">
        <f t="shared" si="126"/>
        <v>25144.07</v>
      </c>
      <c r="U657" s="9">
        <f t="shared" si="127"/>
        <v>1239.01</v>
      </c>
      <c r="V657" s="9">
        <f t="shared" si="128"/>
        <v>190.68</v>
      </c>
      <c r="W657" s="9">
        <f t="shared" si="129"/>
        <v>1429.69</v>
      </c>
      <c r="X657" s="22">
        <f t="shared" si="130"/>
        <v>100914.65000000001</v>
      </c>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row>
    <row r="658" spans="1:159" s="21" customFormat="1">
      <c r="A658" s="77" t="s">
        <v>2246</v>
      </c>
      <c r="B658" s="87" t="s">
        <v>2650</v>
      </c>
      <c r="C658" s="88">
        <v>4470</v>
      </c>
      <c r="D658" s="87" t="s">
        <v>664</v>
      </c>
      <c r="E658" s="107" t="str">
        <f>VLOOKUP($C658,'2024-25 School Level AAFTE'!$C$4:$L$2372,9,FALSE)</f>
        <v>Yes</v>
      </c>
      <c r="F658" s="95">
        <f>VLOOKUP($C658,'2024-25 School Level AAFTE'!$C$4:$J$2372,8,FALSE)</f>
        <v>430.53</v>
      </c>
      <c r="G658" s="97">
        <f>IFERROR(IF(E658= "yes",VLOOKUP(C658,Summary!$B:$I,6,0),0),0)</f>
        <v>0</v>
      </c>
      <c r="H658" s="96">
        <f t="shared" si="121"/>
        <v>430.53</v>
      </c>
      <c r="I658" s="154">
        <f>VLOOKUP($A658,'2025-26 Salary &amp; Benefits'!$A:$I,3,FALSE)</f>
        <v>1.1200000000000001</v>
      </c>
      <c r="J658" s="154">
        <f>VLOOKUP($A658,'2025-26 Salary &amp; Benefits'!$A:$I,4,FALSE)</f>
        <v>1.1200000000000001</v>
      </c>
      <c r="K658" s="141">
        <f t="shared" si="122"/>
        <v>430.53</v>
      </c>
      <c r="L658" s="140">
        <f t="shared" si="123"/>
        <v>1.2629999999999999</v>
      </c>
      <c r="M658" s="142">
        <f>'2025-26 Salary &amp; Benefits'!$E$6</f>
        <v>78209</v>
      </c>
      <c r="N658" s="142">
        <f>'2025-26 Salary &amp; Benefits'!$F$6</f>
        <v>80164</v>
      </c>
      <c r="O658" s="9">
        <f t="shared" si="124"/>
        <v>110631.32</v>
      </c>
      <c r="P658" s="9">
        <f t="shared" si="125"/>
        <v>2765.4699999999866</v>
      </c>
      <c r="Q658" s="9">
        <f>'2025-26 Salary &amp; Benefits'!G$6</f>
        <v>15997.68</v>
      </c>
      <c r="R658" s="143">
        <f>'2025-26 Salary &amp; Benefits'!H$6</f>
        <v>0.16020000000000001</v>
      </c>
      <c r="S658" s="143">
        <f>'2025-26 Salary &amp; Benefits'!I$6</f>
        <v>0.15390000000000001</v>
      </c>
      <c r="T658" s="9">
        <f t="shared" si="126"/>
        <v>38353.81</v>
      </c>
      <c r="U658" s="9">
        <f t="shared" si="127"/>
        <v>1889.95</v>
      </c>
      <c r="V658" s="9">
        <f t="shared" si="128"/>
        <v>290.86</v>
      </c>
      <c r="W658" s="9">
        <f t="shared" si="129"/>
        <v>2180.81</v>
      </c>
      <c r="X658" s="22">
        <f t="shared" si="130"/>
        <v>153931.40999999997</v>
      </c>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row>
    <row r="659" spans="1:159" s="21" customFormat="1">
      <c r="A659" s="77" t="s">
        <v>2246</v>
      </c>
      <c r="B659" s="87" t="s">
        <v>2650</v>
      </c>
      <c r="C659" s="88">
        <v>4480</v>
      </c>
      <c r="D659" s="87" t="s">
        <v>665</v>
      </c>
      <c r="E659" s="107" t="str">
        <f>VLOOKUP($C659,'2024-25 School Level AAFTE'!$C$4:$L$2372,9,FALSE)</f>
        <v>Yes</v>
      </c>
      <c r="F659" s="95">
        <f>VLOOKUP($C659,'2024-25 School Level AAFTE'!$C$4:$J$2372,8,FALSE)</f>
        <v>406.34</v>
      </c>
      <c r="G659" s="97">
        <f>IFERROR(IF(E659= "yes",VLOOKUP(C659,Summary!$B:$I,6,0),0),0)</f>
        <v>0</v>
      </c>
      <c r="H659" s="96">
        <f t="shared" si="121"/>
        <v>406.34</v>
      </c>
      <c r="I659" s="154">
        <f>VLOOKUP($A659,'2025-26 Salary &amp; Benefits'!$A:$I,3,FALSE)</f>
        <v>1.1200000000000001</v>
      </c>
      <c r="J659" s="154">
        <f>VLOOKUP($A659,'2025-26 Salary &amp; Benefits'!$A:$I,4,FALSE)</f>
        <v>1.1200000000000001</v>
      </c>
      <c r="K659" s="141">
        <f t="shared" si="122"/>
        <v>406.34</v>
      </c>
      <c r="L659" s="140">
        <f t="shared" si="123"/>
        <v>1.1919999999999999</v>
      </c>
      <c r="M659" s="142">
        <f>'2025-26 Salary &amp; Benefits'!$E$6</f>
        <v>78209</v>
      </c>
      <c r="N659" s="142">
        <f>'2025-26 Salary &amp; Benefits'!$F$6</f>
        <v>80164</v>
      </c>
      <c r="O659" s="9">
        <f t="shared" si="124"/>
        <v>104412.14</v>
      </c>
      <c r="P659" s="9">
        <f t="shared" si="125"/>
        <v>2610.0099999999948</v>
      </c>
      <c r="Q659" s="9">
        <f>'2025-26 Salary &amp; Benefits'!G$6</f>
        <v>15997.68</v>
      </c>
      <c r="R659" s="143">
        <f>'2025-26 Salary &amp; Benefits'!H$6</f>
        <v>0.16020000000000001</v>
      </c>
      <c r="S659" s="143">
        <f>'2025-26 Salary &amp; Benefits'!I$6</f>
        <v>0.15390000000000001</v>
      </c>
      <c r="T659" s="9">
        <f t="shared" si="126"/>
        <v>36197.74</v>
      </c>
      <c r="U659" s="9">
        <f t="shared" si="127"/>
        <v>1783.7</v>
      </c>
      <c r="V659" s="9">
        <f t="shared" si="128"/>
        <v>274.51</v>
      </c>
      <c r="W659" s="9">
        <f t="shared" si="129"/>
        <v>2058.21</v>
      </c>
      <c r="X659" s="22">
        <f t="shared" si="130"/>
        <v>145278.1</v>
      </c>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row>
    <row r="660" spans="1:159" s="21" customFormat="1">
      <c r="A660" s="77" t="s">
        <v>2246</v>
      </c>
      <c r="B660" s="87" t="s">
        <v>2650</v>
      </c>
      <c r="C660" s="88">
        <v>4570</v>
      </c>
      <c r="D660" s="87" t="s">
        <v>666</v>
      </c>
      <c r="E660" s="107" t="str">
        <f>VLOOKUP($C660,'2024-25 School Level AAFTE'!$C$4:$L$2372,9,FALSE)</f>
        <v>Yes</v>
      </c>
      <c r="F660" s="95">
        <f>VLOOKUP($C660,'2024-25 School Level AAFTE'!$C$4:$J$2372,8,FALSE)</f>
        <v>1314.11</v>
      </c>
      <c r="G660" s="97">
        <f>IFERROR(IF(E660= "yes",VLOOKUP(C660,Summary!$B:$I,6,0),0),0)</f>
        <v>0</v>
      </c>
      <c r="H660" s="96">
        <f t="shared" si="121"/>
        <v>1314.11</v>
      </c>
      <c r="I660" s="154">
        <f>VLOOKUP($A660,'2025-26 Salary &amp; Benefits'!$A:$I,3,FALSE)</f>
        <v>1.1200000000000001</v>
      </c>
      <c r="J660" s="154">
        <f>VLOOKUP($A660,'2025-26 Salary &amp; Benefits'!$A:$I,4,FALSE)</f>
        <v>1.1200000000000001</v>
      </c>
      <c r="K660" s="141">
        <f t="shared" si="122"/>
        <v>1314.11</v>
      </c>
      <c r="L660" s="140">
        <f t="shared" si="123"/>
        <v>3.855</v>
      </c>
      <c r="M660" s="142">
        <f>'2025-26 Salary &amp; Benefits'!$E$6</f>
        <v>78209</v>
      </c>
      <c r="N660" s="142">
        <f>'2025-26 Salary &amp; Benefits'!$F$6</f>
        <v>80164</v>
      </c>
      <c r="O660" s="9">
        <f t="shared" si="124"/>
        <v>337675.18</v>
      </c>
      <c r="P660" s="9">
        <f t="shared" si="125"/>
        <v>8440.9100000000326</v>
      </c>
      <c r="Q660" s="9">
        <f>'2025-26 Salary &amp; Benefits'!G$6</f>
        <v>15997.68</v>
      </c>
      <c r="R660" s="143">
        <f>'2025-26 Salary &amp; Benefits'!H$6</f>
        <v>0.16020000000000001</v>
      </c>
      <c r="S660" s="143">
        <f>'2025-26 Salary &amp; Benefits'!I$6</f>
        <v>0.15390000000000001</v>
      </c>
      <c r="T660" s="9">
        <f t="shared" si="126"/>
        <v>117065.68</v>
      </c>
      <c r="U660" s="9">
        <f t="shared" si="127"/>
        <v>5768.6</v>
      </c>
      <c r="V660" s="9">
        <f t="shared" si="128"/>
        <v>887.79</v>
      </c>
      <c r="W660" s="9">
        <f t="shared" si="129"/>
        <v>6656.39</v>
      </c>
      <c r="X660" s="22">
        <f t="shared" si="130"/>
        <v>469838.16000000003</v>
      </c>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row>
    <row r="661" spans="1:159" s="21" customFormat="1">
      <c r="A661" s="77" t="s">
        <v>2246</v>
      </c>
      <c r="B661" s="87" t="s">
        <v>2650</v>
      </c>
      <c r="C661" s="88">
        <v>5029</v>
      </c>
      <c r="D661" s="87" t="s">
        <v>667</v>
      </c>
      <c r="E661" s="107" t="str">
        <f>VLOOKUP($C661,'2024-25 School Level AAFTE'!$C$4:$L$2372,9,FALSE)</f>
        <v>Yes</v>
      </c>
      <c r="F661" s="95">
        <f>VLOOKUP($C661,'2024-25 School Level AAFTE'!$C$4:$J$2372,8,FALSE)</f>
        <v>554.75</v>
      </c>
      <c r="G661" s="97">
        <f>IFERROR(IF(E661= "yes",VLOOKUP(C661,Summary!$B:$I,6,0),0),0)</f>
        <v>0</v>
      </c>
      <c r="H661" s="96">
        <f t="shared" si="121"/>
        <v>554.75</v>
      </c>
      <c r="I661" s="154">
        <f>VLOOKUP($A661,'2025-26 Salary &amp; Benefits'!$A:$I,3,FALSE)</f>
        <v>1.1200000000000001</v>
      </c>
      <c r="J661" s="154">
        <f>VLOOKUP($A661,'2025-26 Salary &amp; Benefits'!$A:$I,4,FALSE)</f>
        <v>1.1200000000000001</v>
      </c>
      <c r="K661" s="141">
        <f t="shared" si="122"/>
        <v>554.75</v>
      </c>
      <c r="L661" s="140">
        <f t="shared" si="123"/>
        <v>1.627</v>
      </c>
      <c r="M661" s="142">
        <f>'2025-26 Salary &amp; Benefits'!$E$6</f>
        <v>78209</v>
      </c>
      <c r="N661" s="142">
        <f>'2025-26 Salary &amp; Benefits'!$F$6</f>
        <v>80164</v>
      </c>
      <c r="O661" s="9">
        <f t="shared" si="124"/>
        <v>142515.57</v>
      </c>
      <c r="P661" s="9">
        <f t="shared" si="125"/>
        <v>3562.4799999999814</v>
      </c>
      <c r="Q661" s="9">
        <f>'2025-26 Salary &amp; Benefits'!G$6</f>
        <v>15997.68</v>
      </c>
      <c r="R661" s="143">
        <f>'2025-26 Salary &amp; Benefits'!H$6</f>
        <v>0.16020000000000001</v>
      </c>
      <c r="S661" s="143">
        <f>'2025-26 Salary &amp; Benefits'!I$6</f>
        <v>0.15390000000000001</v>
      </c>
      <c r="T661" s="9">
        <f t="shared" si="126"/>
        <v>49407.49</v>
      </c>
      <c r="U661" s="9">
        <f t="shared" si="127"/>
        <v>2434.63</v>
      </c>
      <c r="V661" s="9">
        <f t="shared" si="128"/>
        <v>374.69</v>
      </c>
      <c r="W661" s="9">
        <f t="shared" si="129"/>
        <v>2809.32</v>
      </c>
      <c r="X661" s="22">
        <f t="shared" si="130"/>
        <v>198294.86</v>
      </c>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row>
    <row r="662" spans="1:159" s="21" customFormat="1">
      <c r="A662" s="77" t="s">
        <v>2246</v>
      </c>
      <c r="B662" s="87" t="s">
        <v>2650</v>
      </c>
      <c r="C662" s="88">
        <v>5107</v>
      </c>
      <c r="D662" s="87" t="s">
        <v>668</v>
      </c>
      <c r="E662" s="107" t="str">
        <f>VLOOKUP($C662,'2024-25 School Level AAFTE'!$C$4:$L$2372,9,FALSE)</f>
        <v>No</v>
      </c>
      <c r="F662" s="95">
        <f>VLOOKUP($C662,'2024-25 School Level AAFTE'!$C$4:$J$2372,8,FALSE)</f>
        <v>18.149999999999999</v>
      </c>
      <c r="G662" s="97">
        <f>IFERROR(IF(E662= "yes",VLOOKUP(C662,Summary!$B:$I,6,0),0),0)</f>
        <v>0</v>
      </c>
      <c r="H662" s="96">
        <f t="shared" si="121"/>
        <v>0</v>
      </c>
      <c r="I662" s="154">
        <f>VLOOKUP($A662,'2025-26 Salary &amp; Benefits'!$A:$I,3,FALSE)</f>
        <v>1.1200000000000001</v>
      </c>
      <c r="J662" s="154">
        <f>VLOOKUP($A662,'2025-26 Salary &amp; Benefits'!$A:$I,4,FALSE)</f>
        <v>1.1200000000000001</v>
      </c>
      <c r="K662" s="141">
        <f t="shared" si="122"/>
        <v>0</v>
      </c>
      <c r="L662" s="140">
        <f t="shared" si="123"/>
        <v>0</v>
      </c>
      <c r="M662" s="142">
        <f>'2025-26 Salary &amp; Benefits'!$E$6</f>
        <v>78209</v>
      </c>
      <c r="N662" s="142">
        <f>'2025-26 Salary &amp; Benefits'!$F$6</f>
        <v>80164</v>
      </c>
      <c r="O662" s="9">
        <f t="shared" si="124"/>
        <v>0</v>
      </c>
      <c r="P662" s="9">
        <f t="shared" si="125"/>
        <v>0</v>
      </c>
      <c r="Q662" s="9">
        <f>'2025-26 Salary &amp; Benefits'!G$6</f>
        <v>15997.68</v>
      </c>
      <c r="R662" s="143">
        <f>'2025-26 Salary &amp; Benefits'!H$6</f>
        <v>0.16020000000000001</v>
      </c>
      <c r="S662" s="143">
        <f>'2025-26 Salary &amp; Benefits'!I$6</f>
        <v>0.15390000000000001</v>
      </c>
      <c r="T662" s="9">
        <f t="shared" si="126"/>
        <v>0</v>
      </c>
      <c r="U662" s="9">
        <f t="shared" si="127"/>
        <v>0</v>
      </c>
      <c r="V662" s="9">
        <f t="shared" si="128"/>
        <v>0</v>
      </c>
      <c r="W662" s="9">
        <f t="shared" si="129"/>
        <v>0</v>
      </c>
      <c r="X662" s="22">
        <f t="shared" si="130"/>
        <v>0</v>
      </c>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row>
    <row r="663" spans="1:159" s="21" customFormat="1">
      <c r="A663" s="74" t="s">
        <v>2246</v>
      </c>
      <c r="B663" s="87" t="s">
        <v>2650</v>
      </c>
      <c r="C663" s="88">
        <v>5163</v>
      </c>
      <c r="D663" s="87" t="s">
        <v>669</v>
      </c>
      <c r="E663" s="107" t="str">
        <f>VLOOKUP($C663,'2024-25 School Level AAFTE'!$C$4:$L$2372,9,FALSE)</f>
        <v>Yes</v>
      </c>
      <c r="F663" s="95">
        <f>VLOOKUP($C663,'2024-25 School Level AAFTE'!$C$4:$J$2372,8,FALSE)</f>
        <v>80.56</v>
      </c>
      <c r="G663" s="97">
        <f>IFERROR(IF(E663= "yes",VLOOKUP(C663,Summary!$B:$I,6,0),0),0)</f>
        <v>0</v>
      </c>
      <c r="H663" s="96">
        <f t="shared" si="121"/>
        <v>80.56</v>
      </c>
      <c r="I663" s="154">
        <f>VLOOKUP($A663,'2025-26 Salary &amp; Benefits'!$A:$I,3,FALSE)</f>
        <v>1.1200000000000001</v>
      </c>
      <c r="J663" s="154">
        <f>VLOOKUP($A663,'2025-26 Salary &amp; Benefits'!$A:$I,4,FALSE)</f>
        <v>1.1200000000000001</v>
      </c>
      <c r="K663" s="141">
        <f t="shared" si="122"/>
        <v>80.56</v>
      </c>
      <c r="L663" s="140">
        <f t="shared" si="123"/>
        <v>0.23599999999999999</v>
      </c>
      <c r="M663" s="142">
        <f>'2025-26 Salary &amp; Benefits'!$E$6</f>
        <v>78209</v>
      </c>
      <c r="N663" s="142">
        <f>'2025-26 Salary &amp; Benefits'!$F$6</f>
        <v>80164</v>
      </c>
      <c r="O663" s="9">
        <f t="shared" si="124"/>
        <v>20672.2</v>
      </c>
      <c r="P663" s="9">
        <f t="shared" si="125"/>
        <v>516.75</v>
      </c>
      <c r="Q663" s="9">
        <f>'2025-26 Salary &amp; Benefits'!G$6</f>
        <v>15997.68</v>
      </c>
      <c r="R663" s="143">
        <f>'2025-26 Salary &amp; Benefits'!H$6</f>
        <v>0.16020000000000001</v>
      </c>
      <c r="S663" s="143">
        <f>'2025-26 Salary &amp; Benefits'!I$6</f>
        <v>0.15390000000000001</v>
      </c>
      <c r="T663" s="9">
        <f t="shared" si="126"/>
        <v>7166.67</v>
      </c>
      <c r="U663" s="9">
        <f t="shared" si="127"/>
        <v>353.15</v>
      </c>
      <c r="V663" s="9">
        <f t="shared" si="128"/>
        <v>54.35</v>
      </c>
      <c r="W663" s="9">
        <f t="shared" si="129"/>
        <v>407.5</v>
      </c>
      <c r="X663" s="22">
        <f t="shared" si="130"/>
        <v>28763.120000000003</v>
      </c>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row>
    <row r="664" spans="1:159" s="21" customFormat="1">
      <c r="A664" s="77" t="s">
        <v>2246</v>
      </c>
      <c r="B664" s="87" t="s">
        <v>2650</v>
      </c>
      <c r="C664" s="88">
        <v>5255</v>
      </c>
      <c r="D664" s="87" t="s">
        <v>670</v>
      </c>
      <c r="E664" s="107" t="str">
        <f>VLOOKUP($C664,'2024-25 School Level AAFTE'!$C$4:$L$2372,9,FALSE)</f>
        <v>Yes</v>
      </c>
      <c r="F664" s="95">
        <f>VLOOKUP($C664,'2024-25 School Level AAFTE'!$C$4:$J$2372,8,FALSE)</f>
        <v>19.86</v>
      </c>
      <c r="G664" s="97">
        <f>IFERROR(IF(E664= "yes",VLOOKUP(C664,Summary!$B:$I,6,0),0),0)</f>
        <v>0</v>
      </c>
      <c r="H664" s="96">
        <f t="shared" si="121"/>
        <v>19.86</v>
      </c>
      <c r="I664" s="154">
        <f>VLOOKUP($A664,'2025-26 Salary &amp; Benefits'!$A:$I,3,FALSE)</f>
        <v>1.1200000000000001</v>
      </c>
      <c r="J664" s="154">
        <f>VLOOKUP($A664,'2025-26 Salary &amp; Benefits'!$A:$I,4,FALSE)</f>
        <v>1.1200000000000001</v>
      </c>
      <c r="K664" s="141">
        <f t="shared" si="122"/>
        <v>19.86</v>
      </c>
      <c r="L664" s="140">
        <f t="shared" si="123"/>
        <v>5.8000000000000003E-2</v>
      </c>
      <c r="M664" s="142">
        <f>'2025-26 Salary &amp; Benefits'!$E$6</f>
        <v>78209</v>
      </c>
      <c r="N664" s="142">
        <f>'2025-26 Salary &amp; Benefits'!$F$6</f>
        <v>80164</v>
      </c>
      <c r="O664" s="9">
        <f t="shared" si="124"/>
        <v>5080.46</v>
      </c>
      <c r="P664" s="9">
        <f t="shared" si="125"/>
        <v>126.98999999999978</v>
      </c>
      <c r="Q664" s="9">
        <f>'2025-26 Salary &amp; Benefits'!G$6</f>
        <v>15997.68</v>
      </c>
      <c r="R664" s="143">
        <f>'2025-26 Salary &amp; Benefits'!H$6</f>
        <v>0.16020000000000001</v>
      </c>
      <c r="S664" s="143">
        <f>'2025-26 Salary &amp; Benefits'!I$6</f>
        <v>0.15390000000000001</v>
      </c>
      <c r="T664" s="9">
        <f t="shared" si="126"/>
        <v>1761.3</v>
      </c>
      <c r="U664" s="9">
        <f t="shared" si="127"/>
        <v>86.79</v>
      </c>
      <c r="V664" s="9">
        <f t="shared" si="128"/>
        <v>13.36</v>
      </c>
      <c r="W664" s="9">
        <f t="shared" si="129"/>
        <v>100.15</v>
      </c>
      <c r="X664" s="22">
        <f t="shared" si="130"/>
        <v>7068.9</v>
      </c>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row>
    <row r="665" spans="1:159" s="21" customFormat="1">
      <c r="A665" s="77" t="s">
        <v>2246</v>
      </c>
      <c r="B665" s="87" t="s">
        <v>2650</v>
      </c>
      <c r="C665" s="88">
        <v>5348</v>
      </c>
      <c r="D665" s="87" t="s">
        <v>671</v>
      </c>
      <c r="E665" s="107" t="str">
        <f>VLOOKUP($C665,'2024-25 School Level AAFTE'!$C$4:$L$2372,9,FALSE)</f>
        <v>Yes</v>
      </c>
      <c r="F665" s="95">
        <f>VLOOKUP($C665,'2024-25 School Level AAFTE'!$C$4:$J$2372,8,FALSE)</f>
        <v>150</v>
      </c>
      <c r="G665" s="97">
        <f>IFERROR(IF(E665= "yes",VLOOKUP(C665,Summary!$B:$I,6,0),0),0)</f>
        <v>0</v>
      </c>
      <c r="H665" s="96">
        <f t="shared" si="121"/>
        <v>150</v>
      </c>
      <c r="I665" s="154">
        <f>VLOOKUP($A665,'2025-26 Salary &amp; Benefits'!$A:$I,3,FALSE)</f>
        <v>1.1200000000000001</v>
      </c>
      <c r="J665" s="154">
        <f>VLOOKUP($A665,'2025-26 Salary &amp; Benefits'!$A:$I,4,FALSE)</f>
        <v>1.1200000000000001</v>
      </c>
      <c r="K665" s="141">
        <f t="shared" si="122"/>
        <v>150</v>
      </c>
      <c r="L665" s="140">
        <f t="shared" si="123"/>
        <v>0.44</v>
      </c>
      <c r="M665" s="142">
        <f>'2025-26 Salary &amp; Benefits'!$E$6</f>
        <v>78209</v>
      </c>
      <c r="N665" s="142">
        <f>'2025-26 Salary &amp; Benefits'!$F$6</f>
        <v>80164</v>
      </c>
      <c r="O665" s="9">
        <f t="shared" si="124"/>
        <v>38541.4</v>
      </c>
      <c r="P665" s="9">
        <f t="shared" si="125"/>
        <v>963.41999999999825</v>
      </c>
      <c r="Q665" s="9">
        <f>'2025-26 Salary &amp; Benefits'!G$6</f>
        <v>15997.68</v>
      </c>
      <c r="R665" s="143">
        <f>'2025-26 Salary &amp; Benefits'!H$6</f>
        <v>0.16020000000000001</v>
      </c>
      <c r="S665" s="143">
        <f>'2025-26 Salary &amp; Benefits'!I$6</f>
        <v>0.15390000000000001</v>
      </c>
      <c r="T665" s="9">
        <f t="shared" si="126"/>
        <v>13361.58</v>
      </c>
      <c r="U665" s="9">
        <f t="shared" si="127"/>
        <v>658.41</v>
      </c>
      <c r="V665" s="9">
        <f t="shared" si="128"/>
        <v>101.33</v>
      </c>
      <c r="W665" s="9">
        <f t="shared" si="129"/>
        <v>759.74</v>
      </c>
      <c r="X665" s="22">
        <f t="shared" si="130"/>
        <v>53626.14</v>
      </c>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row>
    <row r="666" spans="1:159" s="21" customFormat="1">
      <c r="A666" s="77" t="s">
        <v>2246</v>
      </c>
      <c r="B666" s="87" t="s">
        <v>2650</v>
      </c>
      <c r="C666" s="88">
        <v>5473</v>
      </c>
      <c r="D666" s="87" t="s">
        <v>2518</v>
      </c>
      <c r="E666" s="107" t="str">
        <f>VLOOKUP($C666,'2024-25 School Level AAFTE'!$C$4:$L$2372,9,FALSE)</f>
        <v>Yes</v>
      </c>
      <c r="F666" s="95">
        <f>VLOOKUP($C666,'2024-25 School Level AAFTE'!$C$4:$J$2372,8,FALSE)</f>
        <v>526.91</v>
      </c>
      <c r="G666" s="97">
        <f>IFERROR(IF(E666= "yes",VLOOKUP(C666,Summary!$B:$I,6,0),0),0)</f>
        <v>0</v>
      </c>
      <c r="H666" s="96">
        <f t="shared" si="121"/>
        <v>526.91</v>
      </c>
      <c r="I666" s="154">
        <f>VLOOKUP($A666,'2025-26 Salary &amp; Benefits'!$A:$I,3,FALSE)</f>
        <v>1.1200000000000001</v>
      </c>
      <c r="J666" s="154">
        <f>VLOOKUP($A666,'2025-26 Salary &amp; Benefits'!$A:$I,4,FALSE)</f>
        <v>1.1200000000000001</v>
      </c>
      <c r="K666" s="141">
        <f t="shared" si="122"/>
        <v>526.91</v>
      </c>
      <c r="L666" s="140">
        <f t="shared" si="123"/>
        <v>1.546</v>
      </c>
      <c r="M666" s="142">
        <f>'2025-26 Salary &amp; Benefits'!$E$6</f>
        <v>78209</v>
      </c>
      <c r="N666" s="142">
        <f>'2025-26 Salary &amp; Benefits'!$F$6</f>
        <v>80164</v>
      </c>
      <c r="O666" s="9">
        <f t="shared" si="124"/>
        <v>135420.45000000001</v>
      </c>
      <c r="P666" s="9">
        <f t="shared" si="125"/>
        <v>3385.1199999999953</v>
      </c>
      <c r="Q666" s="9">
        <f>'2025-26 Salary &amp; Benefits'!G$6</f>
        <v>15997.68</v>
      </c>
      <c r="R666" s="143">
        <f>'2025-26 Salary &amp; Benefits'!H$6</f>
        <v>0.16020000000000001</v>
      </c>
      <c r="S666" s="143">
        <f>'2025-26 Salary &amp; Benefits'!I$6</f>
        <v>0.15390000000000001</v>
      </c>
      <c r="T666" s="9">
        <f t="shared" si="126"/>
        <v>46947.74</v>
      </c>
      <c r="U666" s="9">
        <f t="shared" si="127"/>
        <v>2313.4299999999998</v>
      </c>
      <c r="V666" s="9">
        <f t="shared" si="128"/>
        <v>356.04</v>
      </c>
      <c r="W666" s="9">
        <f t="shared" si="129"/>
        <v>2669.47</v>
      </c>
      <c r="X666" s="22">
        <f t="shared" si="130"/>
        <v>188422.78</v>
      </c>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row>
    <row r="667" spans="1:159" s="21" customFormat="1">
      <c r="A667" s="77" t="s">
        <v>2424</v>
      </c>
      <c r="B667" s="87" t="s">
        <v>2651</v>
      </c>
      <c r="C667" s="88">
        <v>2263</v>
      </c>
      <c r="D667" s="87" t="s">
        <v>1992</v>
      </c>
      <c r="E667" s="107" t="str">
        <f>VLOOKUP($C667,'2024-25 School Level AAFTE'!$C$4:$L$2372,9,FALSE)</f>
        <v>Yes</v>
      </c>
      <c r="F667" s="95">
        <f>VLOOKUP($C667,'2024-25 School Level AAFTE'!$C$4:$J$2372,8,FALSE)</f>
        <v>30</v>
      </c>
      <c r="G667" s="97">
        <f>IFERROR(IF(E667= "yes",VLOOKUP(C667,Summary!$B:$I,6,0),0),0)</f>
        <v>0</v>
      </c>
      <c r="H667" s="96">
        <f t="shared" si="121"/>
        <v>30</v>
      </c>
      <c r="I667" s="154">
        <f>VLOOKUP($A667,'2025-26 Salary &amp; Benefits'!$A:$I,3,FALSE)</f>
        <v>1.06</v>
      </c>
      <c r="J667" s="154">
        <f>VLOOKUP($A667,'2025-26 Salary &amp; Benefits'!$A:$I,4,FALSE)</f>
        <v>1.06</v>
      </c>
      <c r="K667" s="141">
        <f t="shared" si="122"/>
        <v>30</v>
      </c>
      <c r="L667" s="140">
        <f t="shared" si="123"/>
        <v>8.7999999999999995E-2</v>
      </c>
      <c r="M667" s="142">
        <f>'2025-26 Salary &amp; Benefits'!$E$6</f>
        <v>78209</v>
      </c>
      <c r="N667" s="142">
        <f>'2025-26 Salary &amp; Benefits'!$F$6</f>
        <v>80164</v>
      </c>
      <c r="O667" s="9">
        <f t="shared" si="124"/>
        <v>7295.34</v>
      </c>
      <c r="P667" s="9">
        <f t="shared" si="125"/>
        <v>182.35999999999967</v>
      </c>
      <c r="Q667" s="9">
        <f>'2025-26 Salary &amp; Benefits'!G$6</f>
        <v>15997.68</v>
      </c>
      <c r="R667" s="143">
        <f>'2025-26 Salary &amp; Benefits'!H$6</f>
        <v>0.16020000000000001</v>
      </c>
      <c r="S667" s="143">
        <f>'2025-26 Salary &amp; Benefits'!I$6</f>
        <v>0.15390000000000001</v>
      </c>
      <c r="T667" s="9">
        <f t="shared" si="126"/>
        <v>2604.5700000000002</v>
      </c>
      <c r="U667" s="9">
        <f t="shared" si="127"/>
        <v>124.63</v>
      </c>
      <c r="V667" s="9">
        <f t="shared" si="128"/>
        <v>19.18</v>
      </c>
      <c r="W667" s="9">
        <f t="shared" si="129"/>
        <v>143.81</v>
      </c>
      <c r="X667" s="22">
        <f t="shared" si="130"/>
        <v>10226.08</v>
      </c>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row>
    <row r="668" spans="1:159" s="21" customFormat="1">
      <c r="A668" s="77" t="s">
        <v>2424</v>
      </c>
      <c r="B668" s="87" t="s">
        <v>2651</v>
      </c>
      <c r="C668" s="88">
        <v>2458</v>
      </c>
      <c r="D668" s="87" t="s">
        <v>1642</v>
      </c>
      <c r="E668" s="107" t="str">
        <f>VLOOKUP($C668,'2024-25 School Level AAFTE'!$C$4:$L$2372,9,FALSE)</f>
        <v>Yes</v>
      </c>
      <c r="F668" s="95">
        <f>VLOOKUP($C668,'2024-25 School Level AAFTE'!$C$4:$J$2372,8,FALSE)</f>
        <v>314.01</v>
      </c>
      <c r="G668" s="97">
        <f>IFERROR(IF(E668= "yes",VLOOKUP(C668,Summary!$B:$I,6,0),0),0)</f>
        <v>0</v>
      </c>
      <c r="H668" s="96">
        <f t="shared" si="121"/>
        <v>314.01</v>
      </c>
      <c r="I668" s="154">
        <f>VLOOKUP($A668,'2025-26 Salary &amp; Benefits'!$A:$I,3,FALSE)</f>
        <v>1.06</v>
      </c>
      <c r="J668" s="154">
        <f>VLOOKUP($A668,'2025-26 Salary &amp; Benefits'!$A:$I,4,FALSE)</f>
        <v>1.06</v>
      </c>
      <c r="K668" s="141">
        <f t="shared" si="122"/>
        <v>314.01</v>
      </c>
      <c r="L668" s="140">
        <f t="shared" si="123"/>
        <v>0.92100000000000004</v>
      </c>
      <c r="M668" s="142">
        <f>'2025-26 Salary &amp; Benefits'!$E$6</f>
        <v>78209</v>
      </c>
      <c r="N668" s="142">
        <f>'2025-26 Salary &amp; Benefits'!$F$6</f>
        <v>80164</v>
      </c>
      <c r="O668" s="9">
        <f t="shared" si="124"/>
        <v>76352.320000000007</v>
      </c>
      <c r="P668" s="9">
        <f t="shared" si="125"/>
        <v>1908.5899999999965</v>
      </c>
      <c r="Q668" s="9">
        <f>'2025-26 Salary &amp; Benefits'!G$6</f>
        <v>15997.68</v>
      </c>
      <c r="R668" s="143">
        <f>'2025-26 Salary &amp; Benefits'!H$6</f>
        <v>0.16020000000000001</v>
      </c>
      <c r="S668" s="143">
        <f>'2025-26 Salary &amp; Benefits'!I$6</f>
        <v>0.15390000000000001</v>
      </c>
      <c r="T668" s="9">
        <f t="shared" si="126"/>
        <v>27259.24</v>
      </c>
      <c r="U668" s="9">
        <f t="shared" si="127"/>
        <v>1304.3499999999999</v>
      </c>
      <c r="V668" s="9">
        <f t="shared" si="128"/>
        <v>200.74</v>
      </c>
      <c r="W668" s="9">
        <f t="shared" si="129"/>
        <v>1505.09</v>
      </c>
      <c r="X668" s="22">
        <f t="shared" si="130"/>
        <v>107025.24</v>
      </c>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row>
    <row r="669" spans="1:159" s="21" customFormat="1">
      <c r="A669" s="77" t="s">
        <v>2424</v>
      </c>
      <c r="B669" s="87" t="s">
        <v>2651</v>
      </c>
      <c r="C669" s="88">
        <v>2488</v>
      </c>
      <c r="D669" s="87" t="s">
        <v>1993</v>
      </c>
      <c r="E669" s="107" t="str">
        <f>VLOOKUP($C669,'2024-25 School Level AAFTE'!$C$4:$L$2372,9,FALSE)</f>
        <v>No</v>
      </c>
      <c r="F669" s="95">
        <f>VLOOKUP($C669,'2024-25 School Level AAFTE'!$C$4:$J$2372,8,FALSE)</f>
        <v>1346.23</v>
      </c>
      <c r="G669" s="97">
        <f>IFERROR(IF(E669= "yes",VLOOKUP(C669,Summary!$B:$I,6,0),0),0)</f>
        <v>0</v>
      </c>
      <c r="H669" s="96">
        <f t="shared" si="121"/>
        <v>0</v>
      </c>
      <c r="I669" s="154">
        <f>VLOOKUP($A669,'2025-26 Salary &amp; Benefits'!$A:$I,3,FALSE)</f>
        <v>1.06</v>
      </c>
      <c r="J669" s="154">
        <f>VLOOKUP($A669,'2025-26 Salary &amp; Benefits'!$A:$I,4,FALSE)</f>
        <v>1.06</v>
      </c>
      <c r="K669" s="141">
        <f t="shared" si="122"/>
        <v>0</v>
      </c>
      <c r="L669" s="140">
        <f t="shared" si="123"/>
        <v>0</v>
      </c>
      <c r="M669" s="142">
        <f>'2025-26 Salary &amp; Benefits'!$E$6</f>
        <v>78209</v>
      </c>
      <c r="N669" s="142">
        <f>'2025-26 Salary &amp; Benefits'!$F$6</f>
        <v>80164</v>
      </c>
      <c r="O669" s="9">
        <f t="shared" si="124"/>
        <v>0</v>
      </c>
      <c r="P669" s="9">
        <f t="shared" si="125"/>
        <v>0</v>
      </c>
      <c r="Q669" s="9">
        <f>'2025-26 Salary &amp; Benefits'!G$6</f>
        <v>15997.68</v>
      </c>
      <c r="R669" s="143">
        <f>'2025-26 Salary &amp; Benefits'!H$6</f>
        <v>0.16020000000000001</v>
      </c>
      <c r="S669" s="143">
        <f>'2025-26 Salary &amp; Benefits'!I$6</f>
        <v>0.15390000000000001</v>
      </c>
      <c r="T669" s="9">
        <f t="shared" si="126"/>
        <v>0</v>
      </c>
      <c r="U669" s="9">
        <f t="shared" si="127"/>
        <v>0</v>
      </c>
      <c r="V669" s="9">
        <f t="shared" si="128"/>
        <v>0</v>
      </c>
      <c r="W669" s="9">
        <f t="shared" si="129"/>
        <v>0</v>
      </c>
      <c r="X669" s="22">
        <f t="shared" si="130"/>
        <v>0</v>
      </c>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row>
    <row r="670" spans="1:159" s="21" customFormat="1">
      <c r="A670" s="77" t="s">
        <v>2424</v>
      </c>
      <c r="B670" s="87" t="s">
        <v>2651</v>
      </c>
      <c r="C670" s="88">
        <v>2607</v>
      </c>
      <c r="D670" s="87" t="s">
        <v>1994</v>
      </c>
      <c r="E670" s="107" t="str">
        <f>VLOOKUP($C670,'2024-25 School Level AAFTE'!$C$4:$L$2372,9,FALSE)</f>
        <v>No</v>
      </c>
      <c r="F670" s="95">
        <f>VLOOKUP($C670,'2024-25 School Level AAFTE'!$C$4:$J$2372,8,FALSE)</f>
        <v>392.33000000000004</v>
      </c>
      <c r="G670" s="97">
        <f>IFERROR(IF(E670= "yes",VLOOKUP(C670,Summary!$B:$I,6,0),0),0)</f>
        <v>0</v>
      </c>
      <c r="H670" s="96">
        <f t="shared" ref="H670:H733" si="131">IF(E670= "yes", F670,0)</f>
        <v>0</v>
      </c>
      <c r="I670" s="154">
        <f>VLOOKUP($A670,'2025-26 Salary &amp; Benefits'!$A:$I,3,FALSE)</f>
        <v>1.06</v>
      </c>
      <c r="J670" s="154">
        <f>VLOOKUP($A670,'2025-26 Salary &amp; Benefits'!$A:$I,4,FALSE)</f>
        <v>1.06</v>
      </c>
      <c r="K670" s="141">
        <f t="shared" ref="K670:K733" si="132">IF(G670&gt;0,G670,H670)</f>
        <v>0</v>
      </c>
      <c r="L670" s="140">
        <f t="shared" ref="L670:L733" si="133">ROUND((($K670*1.1*36)/15)/900,3)</f>
        <v>0</v>
      </c>
      <c r="M670" s="142">
        <f>'2025-26 Salary &amp; Benefits'!$E$6</f>
        <v>78209</v>
      </c>
      <c r="N670" s="142">
        <f>'2025-26 Salary &amp; Benefits'!$F$6</f>
        <v>80164</v>
      </c>
      <c r="O670" s="9">
        <f t="shared" ref="O670:O733" si="134">ROUND($I670*$M670*$L670,2)</f>
        <v>0</v>
      </c>
      <c r="P670" s="9">
        <f t="shared" ref="P670:P733" si="135">ROUND($J670*$N670*$L670,2)-O670</f>
        <v>0</v>
      </c>
      <c r="Q670" s="9">
        <f>'2025-26 Salary &amp; Benefits'!G$6</f>
        <v>15997.68</v>
      </c>
      <c r="R670" s="143">
        <f>'2025-26 Salary &amp; Benefits'!H$6</f>
        <v>0.16020000000000001</v>
      </c>
      <c r="S670" s="143">
        <f>'2025-26 Salary &amp; Benefits'!I$6</f>
        <v>0.15390000000000001</v>
      </c>
      <c r="T670" s="9">
        <f t="shared" ref="T670:T733" si="136">ROUND(O670*R670+P670*S670+L670*Q670,2)</f>
        <v>0</v>
      </c>
      <c r="U670" s="9">
        <f t="shared" ref="U670:U733" si="137">ROUND((($N670*$J670*$L670)/180)*3,2)</f>
        <v>0</v>
      </c>
      <c r="V670" s="9">
        <f t="shared" ref="V670:V733" si="138">ROUND(U670*S670,2)</f>
        <v>0</v>
      </c>
      <c r="W670" s="9">
        <f t="shared" ref="W670:W733" si="139">SUM(U670:V670)</f>
        <v>0</v>
      </c>
      <c r="X670" s="22">
        <f t="shared" ref="X670:X733" si="140">SUM(T670,O670:P670,W670)</f>
        <v>0</v>
      </c>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row>
    <row r="671" spans="1:159" s="21" customFormat="1">
      <c r="A671" s="77" t="s">
        <v>2424</v>
      </c>
      <c r="B671" s="87" t="s">
        <v>2651</v>
      </c>
      <c r="C671" s="89">
        <v>3762</v>
      </c>
      <c r="D671" s="101" t="s">
        <v>1995</v>
      </c>
      <c r="E671" s="107" t="str">
        <f>VLOOKUP($C671,'2024-25 School Level AAFTE'!$C$4:$L$2372,9,FALSE)</f>
        <v>Yes</v>
      </c>
      <c r="F671" s="95">
        <f>VLOOKUP($C671,'2024-25 School Level AAFTE'!$C$4:$J$2372,8,FALSE)</f>
        <v>549.27</v>
      </c>
      <c r="G671" s="97">
        <f>IFERROR(IF(E671= "yes",VLOOKUP(C671,Summary!$B:$I,6,0),0),0)</f>
        <v>0</v>
      </c>
      <c r="H671" s="96">
        <f t="shared" si="131"/>
        <v>549.27</v>
      </c>
      <c r="I671" s="154">
        <f>VLOOKUP($A671,'2025-26 Salary &amp; Benefits'!$A:$I,3,FALSE)</f>
        <v>1.06</v>
      </c>
      <c r="J671" s="154">
        <f>VLOOKUP($A671,'2025-26 Salary &amp; Benefits'!$A:$I,4,FALSE)</f>
        <v>1.06</v>
      </c>
      <c r="K671" s="141">
        <f t="shared" si="132"/>
        <v>549.27</v>
      </c>
      <c r="L671" s="140">
        <f t="shared" si="133"/>
        <v>1.611</v>
      </c>
      <c r="M671" s="142">
        <f>'2025-26 Salary &amp; Benefits'!$E$6</f>
        <v>78209</v>
      </c>
      <c r="N671" s="142">
        <f>'2025-26 Salary &amp; Benefits'!$F$6</f>
        <v>80164</v>
      </c>
      <c r="O671" s="9">
        <f t="shared" si="134"/>
        <v>133554.38</v>
      </c>
      <c r="P671" s="9">
        <f t="shared" si="135"/>
        <v>3338.4799999999814</v>
      </c>
      <c r="Q671" s="9">
        <f>'2025-26 Salary &amp; Benefits'!G$6</f>
        <v>15997.68</v>
      </c>
      <c r="R671" s="143">
        <f>'2025-26 Salary &amp; Benefits'!H$6</f>
        <v>0.16020000000000001</v>
      </c>
      <c r="S671" s="143">
        <f>'2025-26 Salary &amp; Benefits'!I$6</f>
        <v>0.15390000000000001</v>
      </c>
      <c r="T671" s="9">
        <f t="shared" si="136"/>
        <v>47681.47</v>
      </c>
      <c r="U671" s="9">
        <f t="shared" si="137"/>
        <v>2281.5500000000002</v>
      </c>
      <c r="V671" s="9">
        <f t="shared" si="138"/>
        <v>351.13</v>
      </c>
      <c r="W671" s="9">
        <f t="shared" si="139"/>
        <v>2632.6800000000003</v>
      </c>
      <c r="X671" s="22">
        <f t="shared" si="140"/>
        <v>187207.00999999998</v>
      </c>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row>
    <row r="672" spans="1:159" s="21" customFormat="1">
      <c r="A672" s="77" t="s">
        <v>2424</v>
      </c>
      <c r="B672" s="87" t="s">
        <v>2651</v>
      </c>
      <c r="C672" s="88">
        <v>4130</v>
      </c>
      <c r="D672" s="87" t="s">
        <v>1996</v>
      </c>
      <c r="E672" s="107" t="str">
        <f>VLOOKUP($C672,'2024-25 School Level AAFTE'!$C$4:$L$2372,9,FALSE)</f>
        <v>Yes</v>
      </c>
      <c r="F672" s="95">
        <f>VLOOKUP($C672,'2024-25 School Level AAFTE'!$C$4:$J$2372,8,FALSE)</f>
        <v>500.52</v>
      </c>
      <c r="G672" s="97">
        <f>IFERROR(IF(E672= "yes",VLOOKUP(C672,Summary!$B:$I,6,0),0),0)</f>
        <v>0</v>
      </c>
      <c r="H672" s="96">
        <f t="shared" si="131"/>
        <v>500.52</v>
      </c>
      <c r="I672" s="154">
        <f>VLOOKUP($A672,'2025-26 Salary &amp; Benefits'!$A:$I,3,FALSE)</f>
        <v>1.06</v>
      </c>
      <c r="J672" s="154">
        <f>VLOOKUP($A672,'2025-26 Salary &amp; Benefits'!$A:$I,4,FALSE)</f>
        <v>1.06</v>
      </c>
      <c r="K672" s="141">
        <f t="shared" si="132"/>
        <v>500.52</v>
      </c>
      <c r="L672" s="140">
        <f t="shared" si="133"/>
        <v>1.468</v>
      </c>
      <c r="M672" s="142">
        <f>'2025-26 Salary &amp; Benefits'!$E$6</f>
        <v>78209</v>
      </c>
      <c r="N672" s="142">
        <f>'2025-26 Salary &amp; Benefits'!$F$6</f>
        <v>80164</v>
      </c>
      <c r="O672" s="9">
        <f t="shared" si="134"/>
        <v>121699.46</v>
      </c>
      <c r="P672" s="9">
        <f t="shared" si="135"/>
        <v>3042.1399999999994</v>
      </c>
      <c r="Q672" s="9">
        <f>'2025-26 Salary &amp; Benefits'!G$6</f>
        <v>15997.68</v>
      </c>
      <c r="R672" s="143">
        <f>'2025-26 Salary &amp; Benefits'!H$6</f>
        <v>0.16020000000000001</v>
      </c>
      <c r="S672" s="143">
        <f>'2025-26 Salary &amp; Benefits'!I$6</f>
        <v>0.15390000000000001</v>
      </c>
      <c r="T672" s="9">
        <f t="shared" si="136"/>
        <v>43449.03</v>
      </c>
      <c r="U672" s="9">
        <f t="shared" si="137"/>
        <v>2079.0300000000002</v>
      </c>
      <c r="V672" s="9">
        <f t="shared" si="138"/>
        <v>319.95999999999998</v>
      </c>
      <c r="W672" s="9">
        <f t="shared" si="139"/>
        <v>2398.9900000000002</v>
      </c>
      <c r="X672" s="22">
        <f t="shared" si="140"/>
        <v>170589.62</v>
      </c>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row>
    <row r="673" spans="1:159" s="21" customFormat="1">
      <c r="A673" s="77" t="s">
        <v>2424</v>
      </c>
      <c r="B673" s="87" t="s">
        <v>2651</v>
      </c>
      <c r="C673" s="88">
        <v>4482</v>
      </c>
      <c r="D673" s="87" t="s">
        <v>1997</v>
      </c>
      <c r="E673" s="107" t="str">
        <f>VLOOKUP($C673,'2024-25 School Level AAFTE'!$C$4:$L$2372,9,FALSE)</f>
        <v>Yes</v>
      </c>
      <c r="F673" s="95">
        <f>VLOOKUP($C673,'2024-25 School Level AAFTE'!$C$4:$J$2372,8,FALSE)</f>
        <v>463.49</v>
      </c>
      <c r="G673" s="97">
        <f>IFERROR(IF(E673= "yes",VLOOKUP(C673,Summary!$B:$I,6,0),0),0)</f>
        <v>0</v>
      </c>
      <c r="H673" s="96">
        <f t="shared" si="131"/>
        <v>463.49</v>
      </c>
      <c r="I673" s="154">
        <f>VLOOKUP($A673,'2025-26 Salary &amp; Benefits'!$A:$I,3,FALSE)</f>
        <v>1.06</v>
      </c>
      <c r="J673" s="154">
        <f>VLOOKUP($A673,'2025-26 Salary &amp; Benefits'!$A:$I,4,FALSE)</f>
        <v>1.06</v>
      </c>
      <c r="K673" s="141">
        <f t="shared" si="132"/>
        <v>463.49</v>
      </c>
      <c r="L673" s="140">
        <f t="shared" si="133"/>
        <v>1.36</v>
      </c>
      <c r="M673" s="142">
        <f>'2025-26 Salary &amp; Benefits'!$E$6</f>
        <v>78209</v>
      </c>
      <c r="N673" s="142">
        <f>'2025-26 Salary &amp; Benefits'!$F$6</f>
        <v>80164</v>
      </c>
      <c r="O673" s="9">
        <f t="shared" si="134"/>
        <v>112746.09</v>
      </c>
      <c r="P673" s="9">
        <f t="shared" si="135"/>
        <v>2818.3300000000017</v>
      </c>
      <c r="Q673" s="9">
        <f>'2025-26 Salary &amp; Benefits'!G$6</f>
        <v>15997.68</v>
      </c>
      <c r="R673" s="143">
        <f>'2025-26 Salary &amp; Benefits'!H$6</f>
        <v>0.16020000000000001</v>
      </c>
      <c r="S673" s="143">
        <f>'2025-26 Salary &amp; Benefits'!I$6</f>
        <v>0.15390000000000001</v>
      </c>
      <c r="T673" s="9">
        <f t="shared" si="136"/>
        <v>40252.51</v>
      </c>
      <c r="U673" s="9">
        <f t="shared" si="137"/>
        <v>1926.07</v>
      </c>
      <c r="V673" s="9">
        <f t="shared" si="138"/>
        <v>296.42</v>
      </c>
      <c r="W673" s="9">
        <f t="shared" si="139"/>
        <v>2222.4899999999998</v>
      </c>
      <c r="X673" s="22">
        <f t="shared" si="140"/>
        <v>158039.41999999998</v>
      </c>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row>
    <row r="674" spans="1:159" s="21" customFormat="1">
      <c r="A674" s="77" t="s">
        <v>2424</v>
      </c>
      <c r="B674" s="87" t="s">
        <v>2651</v>
      </c>
      <c r="C674" s="88">
        <v>4554</v>
      </c>
      <c r="D674" s="87" t="s">
        <v>1774</v>
      </c>
      <c r="E674" s="107" t="str">
        <f>VLOOKUP($C674,'2024-25 School Level AAFTE'!$C$4:$L$2372,9,FALSE)</f>
        <v>Yes</v>
      </c>
      <c r="F674" s="95">
        <f>VLOOKUP($C674,'2024-25 School Level AAFTE'!$C$4:$J$2372,8,FALSE)</f>
        <v>430.46</v>
      </c>
      <c r="G674" s="97">
        <f>IFERROR(IF(E674= "yes",VLOOKUP(C674,Summary!$B:$I,6,0),0),0)</f>
        <v>0</v>
      </c>
      <c r="H674" s="96">
        <f t="shared" si="131"/>
        <v>430.46</v>
      </c>
      <c r="I674" s="154">
        <f>VLOOKUP($A674,'2025-26 Salary &amp; Benefits'!$A:$I,3,FALSE)</f>
        <v>1.06</v>
      </c>
      <c r="J674" s="154">
        <f>VLOOKUP($A674,'2025-26 Salary &amp; Benefits'!$A:$I,4,FALSE)</f>
        <v>1.06</v>
      </c>
      <c r="K674" s="141">
        <f t="shared" si="132"/>
        <v>430.46</v>
      </c>
      <c r="L674" s="140">
        <f t="shared" si="133"/>
        <v>1.2629999999999999</v>
      </c>
      <c r="M674" s="142">
        <f>'2025-26 Salary &amp; Benefits'!$E$6</f>
        <v>78209</v>
      </c>
      <c r="N674" s="142">
        <f>'2025-26 Salary &amp; Benefits'!$F$6</f>
        <v>80164</v>
      </c>
      <c r="O674" s="9">
        <f t="shared" si="134"/>
        <v>104704.65</v>
      </c>
      <c r="P674" s="9">
        <f t="shared" si="135"/>
        <v>2617.3100000000122</v>
      </c>
      <c r="Q674" s="9">
        <f>'2025-26 Salary &amp; Benefits'!G$6</f>
        <v>15997.68</v>
      </c>
      <c r="R674" s="143">
        <f>'2025-26 Salary &amp; Benefits'!H$6</f>
        <v>0.16020000000000001</v>
      </c>
      <c r="S674" s="143">
        <f>'2025-26 Salary &amp; Benefits'!I$6</f>
        <v>0.15390000000000001</v>
      </c>
      <c r="T674" s="9">
        <f t="shared" si="136"/>
        <v>37381.56</v>
      </c>
      <c r="U674" s="9">
        <f t="shared" si="137"/>
        <v>1788.7</v>
      </c>
      <c r="V674" s="9">
        <f t="shared" si="138"/>
        <v>275.27999999999997</v>
      </c>
      <c r="W674" s="9">
        <f t="shared" si="139"/>
        <v>2063.98</v>
      </c>
      <c r="X674" s="22">
        <f t="shared" si="140"/>
        <v>146767.50000000003</v>
      </c>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row>
    <row r="675" spans="1:159" s="21" customFormat="1">
      <c r="A675" s="77" t="s">
        <v>2424</v>
      </c>
      <c r="B675" s="87" t="s">
        <v>2651</v>
      </c>
      <c r="C675" s="88">
        <v>5207</v>
      </c>
      <c r="D675" s="87" t="s">
        <v>628</v>
      </c>
      <c r="E675" s="107" t="str">
        <f>VLOOKUP($C675,'2024-25 School Level AAFTE'!$C$4:$L$2372,9,FALSE)</f>
        <v>Yes</v>
      </c>
      <c r="F675" s="95">
        <f>VLOOKUP($C675,'2024-25 School Level AAFTE'!$C$4:$J$2372,8,FALSE)</f>
        <v>433.27</v>
      </c>
      <c r="G675" s="97">
        <f>IFERROR(IF(E675= "yes",VLOOKUP(C675,Summary!$B:$I,6,0),0),0)</f>
        <v>0</v>
      </c>
      <c r="H675" s="96">
        <f t="shared" si="131"/>
        <v>433.27</v>
      </c>
      <c r="I675" s="154">
        <f>VLOOKUP($A675,'2025-26 Salary &amp; Benefits'!$A:$I,3,FALSE)</f>
        <v>1.06</v>
      </c>
      <c r="J675" s="154">
        <f>VLOOKUP($A675,'2025-26 Salary &amp; Benefits'!$A:$I,4,FALSE)</f>
        <v>1.06</v>
      </c>
      <c r="K675" s="141">
        <f t="shared" si="132"/>
        <v>433.27</v>
      </c>
      <c r="L675" s="140">
        <f t="shared" si="133"/>
        <v>1.2709999999999999</v>
      </c>
      <c r="M675" s="142">
        <f>'2025-26 Salary &amp; Benefits'!$E$6</f>
        <v>78209</v>
      </c>
      <c r="N675" s="142">
        <f>'2025-26 Salary &amp; Benefits'!$F$6</f>
        <v>80164</v>
      </c>
      <c r="O675" s="9">
        <f t="shared" si="134"/>
        <v>105367.86</v>
      </c>
      <c r="P675" s="9">
        <f t="shared" si="135"/>
        <v>2633.8899999999994</v>
      </c>
      <c r="Q675" s="9">
        <f>'2025-26 Salary &amp; Benefits'!G$6</f>
        <v>15997.68</v>
      </c>
      <c r="R675" s="143">
        <f>'2025-26 Salary &amp; Benefits'!H$6</f>
        <v>0.16020000000000001</v>
      </c>
      <c r="S675" s="143">
        <f>'2025-26 Salary &amp; Benefits'!I$6</f>
        <v>0.15390000000000001</v>
      </c>
      <c r="T675" s="9">
        <f t="shared" si="136"/>
        <v>37618.339999999997</v>
      </c>
      <c r="U675" s="9">
        <f t="shared" si="137"/>
        <v>1800.03</v>
      </c>
      <c r="V675" s="9">
        <f t="shared" si="138"/>
        <v>277.02</v>
      </c>
      <c r="W675" s="9">
        <f t="shared" si="139"/>
        <v>2077.0500000000002</v>
      </c>
      <c r="X675" s="22">
        <f t="shared" si="140"/>
        <v>147697.14000000001</v>
      </c>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row>
    <row r="676" spans="1:159" s="21" customFormat="1">
      <c r="A676" s="77" t="s">
        <v>2424</v>
      </c>
      <c r="B676" s="87" t="s">
        <v>2651</v>
      </c>
      <c r="C676" s="88">
        <v>5464</v>
      </c>
      <c r="D676" s="87" t="s">
        <v>3308</v>
      </c>
      <c r="E676" s="107" t="str">
        <f>VLOOKUP($C676,'2024-25 School Level AAFTE'!$C$4:$L$2372,9,FALSE)</f>
        <v>Yes</v>
      </c>
      <c r="F676" s="95">
        <f>VLOOKUP($C676,'2024-25 School Level AAFTE'!$C$4:$J$2372,8,FALSE)</f>
        <v>41.55</v>
      </c>
      <c r="G676" s="97">
        <f>IFERROR(IF(E676= "yes",VLOOKUP(C676,Summary!$B:$I,6,0),0),0)</f>
        <v>0</v>
      </c>
      <c r="H676" s="96">
        <f t="shared" si="131"/>
        <v>41.55</v>
      </c>
      <c r="I676" s="154">
        <f>VLOOKUP($A676,'2025-26 Salary &amp; Benefits'!$A:$I,3,FALSE)</f>
        <v>1.06</v>
      </c>
      <c r="J676" s="154">
        <f>VLOOKUP($A676,'2025-26 Salary &amp; Benefits'!$A:$I,4,FALSE)</f>
        <v>1.06</v>
      </c>
      <c r="K676" s="141">
        <f t="shared" si="132"/>
        <v>41.55</v>
      </c>
      <c r="L676" s="140">
        <f t="shared" si="133"/>
        <v>0.122</v>
      </c>
      <c r="M676" s="142">
        <f>'2025-26 Salary &amp; Benefits'!$E$6</f>
        <v>78209</v>
      </c>
      <c r="N676" s="142">
        <f>'2025-26 Salary &amp; Benefits'!$F$6</f>
        <v>80164</v>
      </c>
      <c r="O676" s="9">
        <f t="shared" si="134"/>
        <v>10113.99</v>
      </c>
      <c r="P676" s="9">
        <f t="shared" si="135"/>
        <v>252.81999999999971</v>
      </c>
      <c r="Q676" s="9">
        <f>'2025-26 Salary &amp; Benefits'!G$6</f>
        <v>15997.68</v>
      </c>
      <c r="R676" s="143">
        <f>'2025-26 Salary &amp; Benefits'!H$6</f>
        <v>0.16020000000000001</v>
      </c>
      <c r="S676" s="143">
        <f>'2025-26 Salary &amp; Benefits'!I$6</f>
        <v>0.15390000000000001</v>
      </c>
      <c r="T676" s="9">
        <f t="shared" si="136"/>
        <v>3610.89</v>
      </c>
      <c r="U676" s="9">
        <f t="shared" si="137"/>
        <v>172.78</v>
      </c>
      <c r="V676" s="9">
        <f t="shared" si="138"/>
        <v>26.59</v>
      </c>
      <c r="W676" s="9">
        <f t="shared" si="139"/>
        <v>199.37</v>
      </c>
      <c r="X676" s="22">
        <f t="shared" si="140"/>
        <v>14177.07</v>
      </c>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row>
    <row r="677" spans="1:159" s="21" customFormat="1">
      <c r="A677" s="77" t="s">
        <v>2424</v>
      </c>
      <c r="B677" s="87" t="s">
        <v>2651</v>
      </c>
      <c r="C677" s="88">
        <v>5579</v>
      </c>
      <c r="D677" s="87" t="s">
        <v>2928</v>
      </c>
      <c r="E677" s="107" t="str">
        <f>VLOOKUP($C677,'2024-25 School Level AAFTE'!$C$4:$L$2372,9,FALSE)</f>
        <v>Yes</v>
      </c>
      <c r="F677" s="95">
        <f>VLOOKUP($C677,'2024-25 School Level AAFTE'!$C$4:$J$2372,8,FALSE)</f>
        <v>172.56</v>
      </c>
      <c r="G677" s="97">
        <f>IFERROR(IF(E677= "yes",VLOOKUP(C677,Summary!$B:$I,6,0),0),0)</f>
        <v>0</v>
      </c>
      <c r="H677" s="96">
        <f t="shared" si="131"/>
        <v>172.56</v>
      </c>
      <c r="I677" s="154">
        <f>VLOOKUP($A677,'2025-26 Salary &amp; Benefits'!$A:$I,3,FALSE)</f>
        <v>1.06</v>
      </c>
      <c r="J677" s="154">
        <f>VLOOKUP($A677,'2025-26 Salary &amp; Benefits'!$A:$I,4,FALSE)</f>
        <v>1.06</v>
      </c>
      <c r="K677" s="141">
        <f t="shared" si="132"/>
        <v>172.56</v>
      </c>
      <c r="L677" s="140">
        <f t="shared" si="133"/>
        <v>0.50600000000000001</v>
      </c>
      <c r="M677" s="142">
        <f>'2025-26 Salary &amp; Benefits'!$E$6</f>
        <v>78209</v>
      </c>
      <c r="N677" s="142">
        <f>'2025-26 Salary &amp; Benefits'!$F$6</f>
        <v>80164</v>
      </c>
      <c r="O677" s="9">
        <f t="shared" si="134"/>
        <v>41948.18</v>
      </c>
      <c r="P677" s="9">
        <f t="shared" si="135"/>
        <v>1048.5800000000017</v>
      </c>
      <c r="Q677" s="9">
        <f>'2025-26 Salary &amp; Benefits'!G$6</f>
        <v>15997.68</v>
      </c>
      <c r="R677" s="143">
        <f>'2025-26 Salary &amp; Benefits'!H$6</f>
        <v>0.16020000000000001</v>
      </c>
      <c r="S677" s="143">
        <f>'2025-26 Salary &amp; Benefits'!I$6</f>
        <v>0.15390000000000001</v>
      </c>
      <c r="T677" s="9">
        <f t="shared" si="136"/>
        <v>14976.3</v>
      </c>
      <c r="U677" s="9">
        <f t="shared" si="137"/>
        <v>716.61</v>
      </c>
      <c r="V677" s="9">
        <f t="shared" si="138"/>
        <v>110.29</v>
      </c>
      <c r="W677" s="9">
        <f t="shared" si="139"/>
        <v>826.9</v>
      </c>
      <c r="X677" s="22">
        <f t="shared" si="140"/>
        <v>58799.96</v>
      </c>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row>
    <row r="678" spans="1:159" s="21" customFormat="1">
      <c r="A678" s="77" t="s">
        <v>2424</v>
      </c>
      <c r="B678" s="87" t="s">
        <v>2651</v>
      </c>
      <c r="C678" s="88">
        <v>5747</v>
      </c>
      <c r="D678" s="87" t="s">
        <v>3309</v>
      </c>
      <c r="E678" s="107" t="str">
        <f>VLOOKUP($C678,'2024-25 School Level AAFTE'!$C$4:$L$2372,9,FALSE)</f>
        <v>Yes</v>
      </c>
      <c r="F678" s="95">
        <f>VLOOKUP($C678,'2024-25 School Level AAFTE'!$C$4:$J$2372,8,FALSE)</f>
        <v>11.33</v>
      </c>
      <c r="G678" s="97">
        <f>IFERROR(IF(E678= "yes",VLOOKUP(C678,Summary!$B:$I,6,0),0),0)</f>
        <v>0</v>
      </c>
      <c r="H678" s="96">
        <f t="shared" si="131"/>
        <v>11.33</v>
      </c>
      <c r="I678" s="154">
        <f>VLOOKUP($A678,'2025-26 Salary &amp; Benefits'!$A:$I,3,FALSE)</f>
        <v>1.06</v>
      </c>
      <c r="J678" s="154">
        <f>VLOOKUP($A678,'2025-26 Salary &amp; Benefits'!$A:$I,4,FALSE)</f>
        <v>1.06</v>
      </c>
      <c r="K678" s="141">
        <f t="shared" si="132"/>
        <v>11.33</v>
      </c>
      <c r="L678" s="140">
        <f t="shared" si="133"/>
        <v>3.3000000000000002E-2</v>
      </c>
      <c r="M678" s="142">
        <f>'2025-26 Salary &amp; Benefits'!$E$6</f>
        <v>78209</v>
      </c>
      <c r="N678" s="142">
        <f>'2025-26 Salary &amp; Benefits'!$F$6</f>
        <v>80164</v>
      </c>
      <c r="O678" s="9">
        <f t="shared" si="134"/>
        <v>2735.75</v>
      </c>
      <c r="P678" s="9">
        <f t="shared" si="135"/>
        <v>68.389999999999873</v>
      </c>
      <c r="Q678" s="9">
        <f>'2025-26 Salary &amp; Benefits'!G$6</f>
        <v>15997.68</v>
      </c>
      <c r="R678" s="143">
        <f>'2025-26 Salary &amp; Benefits'!H$6</f>
        <v>0.16020000000000001</v>
      </c>
      <c r="S678" s="143">
        <f>'2025-26 Salary &amp; Benefits'!I$6</f>
        <v>0.15390000000000001</v>
      </c>
      <c r="T678" s="9">
        <f t="shared" si="136"/>
        <v>976.72</v>
      </c>
      <c r="U678" s="9">
        <f t="shared" si="137"/>
        <v>46.74</v>
      </c>
      <c r="V678" s="9">
        <f t="shared" si="138"/>
        <v>7.19</v>
      </c>
      <c r="W678" s="9">
        <f t="shared" si="139"/>
        <v>53.93</v>
      </c>
      <c r="X678" s="22">
        <f t="shared" si="140"/>
        <v>3834.79</v>
      </c>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row>
    <row r="679" spans="1:159" s="21" customFormat="1">
      <c r="A679" s="77" t="s">
        <v>2348</v>
      </c>
      <c r="B679" s="87" t="s">
        <v>2652</v>
      </c>
      <c r="C679" s="88">
        <v>2773</v>
      </c>
      <c r="D679" s="87" t="s">
        <v>1438</v>
      </c>
      <c r="E679" s="107" t="str">
        <f>VLOOKUP($C679,'2024-25 School Level AAFTE'!$C$4:$L$2372,9,FALSE)</f>
        <v>No</v>
      </c>
      <c r="F679" s="95">
        <f>VLOOKUP($C679,'2024-25 School Level AAFTE'!$C$4:$J$2372,8,FALSE)</f>
        <v>866.39</v>
      </c>
      <c r="G679" s="97">
        <f>IFERROR(IF(E679= "yes",VLOOKUP(C679,Summary!$B:$I,6,0),0),0)</f>
        <v>0</v>
      </c>
      <c r="H679" s="96">
        <f t="shared" si="131"/>
        <v>0</v>
      </c>
      <c r="I679" s="154">
        <f>VLOOKUP($A679,'2025-26 Salary &amp; Benefits'!$A:$I,3,FALSE)</f>
        <v>1.1200000000000001</v>
      </c>
      <c r="J679" s="154">
        <f>VLOOKUP($A679,'2025-26 Salary &amp; Benefits'!$A:$I,4,FALSE)</f>
        <v>1.1200000000000001</v>
      </c>
      <c r="K679" s="141">
        <f t="shared" si="132"/>
        <v>0</v>
      </c>
      <c r="L679" s="140">
        <f t="shared" si="133"/>
        <v>0</v>
      </c>
      <c r="M679" s="142">
        <f>'2025-26 Salary &amp; Benefits'!$E$6</f>
        <v>78209</v>
      </c>
      <c r="N679" s="142">
        <f>'2025-26 Salary &amp; Benefits'!$F$6</f>
        <v>80164</v>
      </c>
      <c r="O679" s="9">
        <f t="shared" si="134"/>
        <v>0</v>
      </c>
      <c r="P679" s="9">
        <f t="shared" si="135"/>
        <v>0</v>
      </c>
      <c r="Q679" s="9">
        <f>'2025-26 Salary &amp; Benefits'!G$6</f>
        <v>15997.68</v>
      </c>
      <c r="R679" s="143">
        <f>'2025-26 Salary &amp; Benefits'!H$6</f>
        <v>0.16020000000000001</v>
      </c>
      <c r="S679" s="143">
        <f>'2025-26 Salary &amp; Benefits'!I$6</f>
        <v>0.15390000000000001</v>
      </c>
      <c r="T679" s="9">
        <f t="shared" si="136"/>
        <v>0</v>
      </c>
      <c r="U679" s="9">
        <f t="shared" si="137"/>
        <v>0</v>
      </c>
      <c r="V679" s="9">
        <f t="shared" si="138"/>
        <v>0</v>
      </c>
      <c r="W679" s="9">
        <f t="shared" si="139"/>
        <v>0</v>
      </c>
      <c r="X679" s="22">
        <f t="shared" si="140"/>
        <v>0</v>
      </c>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row>
    <row r="680" spans="1:159" s="21" customFormat="1">
      <c r="A680" s="77" t="s">
        <v>2348</v>
      </c>
      <c r="B680" s="87" t="s">
        <v>2652</v>
      </c>
      <c r="C680" s="88">
        <v>2878</v>
      </c>
      <c r="D680" s="87" t="s">
        <v>1439</v>
      </c>
      <c r="E680" s="107" t="str">
        <f>VLOOKUP($C680,'2024-25 School Level AAFTE'!$C$4:$L$2372,9,FALSE)</f>
        <v>No</v>
      </c>
      <c r="F680" s="95">
        <f>VLOOKUP($C680,'2024-25 School Level AAFTE'!$C$4:$J$2372,8,FALSE)</f>
        <v>454.13</v>
      </c>
      <c r="G680" s="97">
        <f>IFERROR(IF(E680= "yes",VLOOKUP(C680,Summary!$B:$I,6,0),0),0)</f>
        <v>0</v>
      </c>
      <c r="H680" s="96">
        <f t="shared" si="131"/>
        <v>0</v>
      </c>
      <c r="I680" s="154">
        <f>VLOOKUP($A680,'2025-26 Salary &amp; Benefits'!$A:$I,3,FALSE)</f>
        <v>1.1200000000000001</v>
      </c>
      <c r="J680" s="154">
        <f>VLOOKUP($A680,'2025-26 Salary &amp; Benefits'!$A:$I,4,FALSE)</f>
        <v>1.1200000000000001</v>
      </c>
      <c r="K680" s="141">
        <f t="shared" si="132"/>
        <v>0</v>
      </c>
      <c r="L680" s="140">
        <f t="shared" si="133"/>
        <v>0</v>
      </c>
      <c r="M680" s="142">
        <f>'2025-26 Salary &amp; Benefits'!$E$6</f>
        <v>78209</v>
      </c>
      <c r="N680" s="142">
        <f>'2025-26 Salary &amp; Benefits'!$F$6</f>
        <v>80164</v>
      </c>
      <c r="O680" s="9">
        <f t="shared" si="134"/>
        <v>0</v>
      </c>
      <c r="P680" s="9">
        <f t="shared" si="135"/>
        <v>0</v>
      </c>
      <c r="Q680" s="9">
        <f>'2025-26 Salary &amp; Benefits'!G$6</f>
        <v>15997.68</v>
      </c>
      <c r="R680" s="143">
        <f>'2025-26 Salary &amp; Benefits'!H$6</f>
        <v>0.16020000000000001</v>
      </c>
      <c r="S680" s="143">
        <f>'2025-26 Salary &amp; Benefits'!I$6</f>
        <v>0.15390000000000001</v>
      </c>
      <c r="T680" s="9">
        <f t="shared" si="136"/>
        <v>0</v>
      </c>
      <c r="U680" s="9">
        <f t="shared" si="137"/>
        <v>0</v>
      </c>
      <c r="V680" s="9">
        <f t="shared" si="138"/>
        <v>0</v>
      </c>
      <c r="W680" s="9">
        <f t="shared" si="139"/>
        <v>0</v>
      </c>
      <c r="X680" s="22">
        <f t="shared" si="140"/>
        <v>0</v>
      </c>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row>
    <row r="681" spans="1:159" s="21" customFormat="1">
      <c r="A681" s="77" t="s">
        <v>2348</v>
      </c>
      <c r="B681" s="87" t="s">
        <v>2652</v>
      </c>
      <c r="C681" s="88">
        <v>3798</v>
      </c>
      <c r="D681" s="87" t="s">
        <v>1440</v>
      </c>
      <c r="E681" s="107" t="str">
        <f>VLOOKUP($C681,'2024-25 School Level AAFTE'!$C$4:$L$2372,9,FALSE)</f>
        <v>Yes</v>
      </c>
      <c r="F681" s="95">
        <f>VLOOKUP($C681,'2024-25 School Level AAFTE'!$C$4:$J$2372,8,FALSE)</f>
        <v>604.27</v>
      </c>
      <c r="G681" s="97">
        <f>IFERROR(IF(E681= "yes",VLOOKUP(C681,Summary!$B:$I,6,0),0),0)</f>
        <v>0</v>
      </c>
      <c r="H681" s="96">
        <f t="shared" si="131"/>
        <v>604.27</v>
      </c>
      <c r="I681" s="154">
        <f>VLOOKUP($A681,'2025-26 Salary &amp; Benefits'!$A:$I,3,FALSE)</f>
        <v>1.1200000000000001</v>
      </c>
      <c r="J681" s="154">
        <f>VLOOKUP($A681,'2025-26 Salary &amp; Benefits'!$A:$I,4,FALSE)</f>
        <v>1.1200000000000001</v>
      </c>
      <c r="K681" s="141">
        <f t="shared" si="132"/>
        <v>604.27</v>
      </c>
      <c r="L681" s="140">
        <f t="shared" si="133"/>
        <v>1.7729999999999999</v>
      </c>
      <c r="M681" s="142">
        <f>'2025-26 Salary &amp; Benefits'!$E$6</f>
        <v>78209</v>
      </c>
      <c r="N681" s="142">
        <f>'2025-26 Salary &amp; Benefits'!$F$6</f>
        <v>80164</v>
      </c>
      <c r="O681" s="9">
        <f t="shared" si="134"/>
        <v>155304.29999999999</v>
      </c>
      <c r="P681" s="9">
        <f t="shared" si="135"/>
        <v>3882.1600000000035</v>
      </c>
      <c r="Q681" s="9">
        <f>'2025-26 Salary &amp; Benefits'!G$6</f>
        <v>15997.68</v>
      </c>
      <c r="R681" s="143">
        <f>'2025-26 Salary &amp; Benefits'!H$6</f>
        <v>0.16020000000000001</v>
      </c>
      <c r="S681" s="143">
        <f>'2025-26 Salary &amp; Benefits'!I$6</f>
        <v>0.15390000000000001</v>
      </c>
      <c r="T681" s="9">
        <f t="shared" si="136"/>
        <v>53841.1</v>
      </c>
      <c r="U681" s="9">
        <f t="shared" si="137"/>
        <v>2653.11</v>
      </c>
      <c r="V681" s="9">
        <f t="shared" si="138"/>
        <v>408.31</v>
      </c>
      <c r="W681" s="9">
        <f t="shared" si="139"/>
        <v>3061.42</v>
      </c>
      <c r="X681" s="22">
        <f t="shared" si="140"/>
        <v>216088.98</v>
      </c>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row>
    <row r="682" spans="1:159" s="21" customFormat="1">
      <c r="A682" s="77" t="s">
        <v>2348</v>
      </c>
      <c r="B682" s="87" t="s">
        <v>2652</v>
      </c>
      <c r="C682" s="88">
        <v>4557</v>
      </c>
      <c r="D682" s="87" t="s">
        <v>1441</v>
      </c>
      <c r="E682" s="107" t="str">
        <f>VLOOKUP($C682,'2024-25 School Level AAFTE'!$C$4:$L$2372,9,FALSE)</f>
        <v>No</v>
      </c>
      <c r="F682" s="95">
        <f>VLOOKUP($C682,'2024-25 School Level AAFTE'!$C$4:$J$2372,8,FALSE)</f>
        <v>472.8</v>
      </c>
      <c r="G682" s="97">
        <f>IFERROR(IF(E682= "yes",VLOOKUP(C682,Summary!$B:$I,6,0),0),0)</f>
        <v>0</v>
      </c>
      <c r="H682" s="96">
        <f t="shared" si="131"/>
        <v>0</v>
      </c>
      <c r="I682" s="154">
        <f>VLOOKUP($A682,'2025-26 Salary &amp; Benefits'!$A:$I,3,FALSE)</f>
        <v>1.1200000000000001</v>
      </c>
      <c r="J682" s="154">
        <f>VLOOKUP($A682,'2025-26 Salary &amp; Benefits'!$A:$I,4,FALSE)</f>
        <v>1.1200000000000001</v>
      </c>
      <c r="K682" s="141">
        <f t="shared" si="132"/>
        <v>0</v>
      </c>
      <c r="L682" s="140">
        <f t="shared" si="133"/>
        <v>0</v>
      </c>
      <c r="M682" s="142">
        <f>'2025-26 Salary &amp; Benefits'!$E$6</f>
        <v>78209</v>
      </c>
      <c r="N682" s="142">
        <f>'2025-26 Salary &amp; Benefits'!$F$6</f>
        <v>80164</v>
      </c>
      <c r="O682" s="9">
        <f t="shared" si="134"/>
        <v>0</v>
      </c>
      <c r="P682" s="9">
        <f t="shared" si="135"/>
        <v>0</v>
      </c>
      <c r="Q682" s="9">
        <f>'2025-26 Salary &amp; Benefits'!G$6</f>
        <v>15997.68</v>
      </c>
      <c r="R682" s="143">
        <f>'2025-26 Salary &amp; Benefits'!H$6</f>
        <v>0.16020000000000001</v>
      </c>
      <c r="S682" s="143">
        <f>'2025-26 Salary &amp; Benefits'!I$6</f>
        <v>0.15390000000000001</v>
      </c>
      <c r="T682" s="9">
        <f t="shared" si="136"/>
        <v>0</v>
      </c>
      <c r="U682" s="9">
        <f t="shared" si="137"/>
        <v>0</v>
      </c>
      <c r="V682" s="9">
        <f t="shared" si="138"/>
        <v>0</v>
      </c>
      <c r="W682" s="9">
        <f t="shared" si="139"/>
        <v>0</v>
      </c>
      <c r="X682" s="22">
        <f t="shared" si="140"/>
        <v>0</v>
      </c>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row>
    <row r="683" spans="1:159" s="21" customFormat="1">
      <c r="A683" s="77" t="s">
        <v>2348</v>
      </c>
      <c r="B683" s="87" t="s">
        <v>2652</v>
      </c>
      <c r="C683" s="88">
        <v>4582</v>
      </c>
      <c r="D683" s="87" t="s">
        <v>1442</v>
      </c>
      <c r="E683" s="107" t="str">
        <f>VLOOKUP($C683,'2024-25 School Level AAFTE'!$C$4:$L$2372,9,FALSE)</f>
        <v>No</v>
      </c>
      <c r="F683" s="95">
        <f>VLOOKUP($C683,'2024-25 School Level AAFTE'!$C$4:$J$2372,8,FALSE)</f>
        <v>602.29</v>
      </c>
      <c r="G683" s="97">
        <f>IFERROR(IF(E683= "yes",VLOOKUP(C683,Summary!$B:$I,6,0),0),0)</f>
        <v>0</v>
      </c>
      <c r="H683" s="96">
        <f t="shared" si="131"/>
        <v>0</v>
      </c>
      <c r="I683" s="154">
        <f>VLOOKUP($A683,'2025-26 Salary &amp; Benefits'!$A:$I,3,FALSE)</f>
        <v>1.1200000000000001</v>
      </c>
      <c r="J683" s="154">
        <f>VLOOKUP($A683,'2025-26 Salary &amp; Benefits'!$A:$I,4,FALSE)</f>
        <v>1.1200000000000001</v>
      </c>
      <c r="K683" s="141">
        <f t="shared" si="132"/>
        <v>0</v>
      </c>
      <c r="L683" s="140">
        <f t="shared" si="133"/>
        <v>0</v>
      </c>
      <c r="M683" s="142">
        <f>'2025-26 Salary &amp; Benefits'!$E$6</f>
        <v>78209</v>
      </c>
      <c r="N683" s="142">
        <f>'2025-26 Salary &amp; Benefits'!$F$6</f>
        <v>80164</v>
      </c>
      <c r="O683" s="9">
        <f t="shared" si="134"/>
        <v>0</v>
      </c>
      <c r="P683" s="9">
        <f t="shared" si="135"/>
        <v>0</v>
      </c>
      <c r="Q683" s="9">
        <f>'2025-26 Salary &amp; Benefits'!G$6</f>
        <v>15997.68</v>
      </c>
      <c r="R683" s="143">
        <f>'2025-26 Salary &amp; Benefits'!H$6</f>
        <v>0.16020000000000001</v>
      </c>
      <c r="S683" s="143">
        <f>'2025-26 Salary &amp; Benefits'!I$6</f>
        <v>0.15390000000000001</v>
      </c>
      <c r="T683" s="9">
        <f t="shared" si="136"/>
        <v>0</v>
      </c>
      <c r="U683" s="9">
        <f t="shared" si="137"/>
        <v>0</v>
      </c>
      <c r="V683" s="9">
        <f t="shared" si="138"/>
        <v>0</v>
      </c>
      <c r="W683" s="9">
        <f t="shared" si="139"/>
        <v>0</v>
      </c>
      <c r="X683" s="22">
        <f t="shared" si="140"/>
        <v>0</v>
      </c>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row>
    <row r="684" spans="1:159" s="21" customFormat="1">
      <c r="A684" s="77" t="s">
        <v>2348</v>
      </c>
      <c r="B684" s="87" t="s">
        <v>2652</v>
      </c>
      <c r="C684" s="88">
        <v>5582</v>
      </c>
      <c r="D684" s="87" t="s">
        <v>2923</v>
      </c>
      <c r="E684" s="107" t="str">
        <f>VLOOKUP($C684,'2024-25 School Level AAFTE'!$C$4:$L$2372,9,FALSE)</f>
        <v>Yes</v>
      </c>
      <c r="F684" s="95">
        <f>VLOOKUP($C684,'2024-25 School Level AAFTE'!$C$4:$J$2372,8,FALSE)</f>
        <v>19.22</v>
      </c>
      <c r="G684" s="97">
        <f>IFERROR(IF(E684= "yes",VLOOKUP(C684,Summary!$B:$I,6,0),0),0)</f>
        <v>0</v>
      </c>
      <c r="H684" s="96">
        <f t="shared" si="131"/>
        <v>19.22</v>
      </c>
      <c r="I684" s="154">
        <f>VLOOKUP($A684,'2025-26 Salary &amp; Benefits'!$A:$I,3,FALSE)</f>
        <v>1.1200000000000001</v>
      </c>
      <c r="J684" s="154">
        <f>VLOOKUP($A684,'2025-26 Salary &amp; Benefits'!$A:$I,4,FALSE)</f>
        <v>1.1200000000000001</v>
      </c>
      <c r="K684" s="141">
        <f t="shared" si="132"/>
        <v>19.22</v>
      </c>
      <c r="L684" s="140">
        <f t="shared" si="133"/>
        <v>5.6000000000000001E-2</v>
      </c>
      <c r="M684" s="142">
        <f>'2025-26 Salary &amp; Benefits'!$E$6</f>
        <v>78209</v>
      </c>
      <c r="N684" s="142">
        <f>'2025-26 Salary &amp; Benefits'!$F$6</f>
        <v>80164</v>
      </c>
      <c r="O684" s="9">
        <f t="shared" si="134"/>
        <v>4905.2700000000004</v>
      </c>
      <c r="P684" s="9">
        <f t="shared" si="135"/>
        <v>122.61999999999989</v>
      </c>
      <c r="Q684" s="9">
        <f>'2025-26 Salary &amp; Benefits'!G$6</f>
        <v>15997.68</v>
      </c>
      <c r="R684" s="143">
        <f>'2025-26 Salary &amp; Benefits'!H$6</f>
        <v>0.16020000000000001</v>
      </c>
      <c r="S684" s="143">
        <f>'2025-26 Salary &amp; Benefits'!I$6</f>
        <v>0.15390000000000001</v>
      </c>
      <c r="T684" s="9">
        <f t="shared" si="136"/>
        <v>1700.57</v>
      </c>
      <c r="U684" s="9">
        <f t="shared" si="137"/>
        <v>83.8</v>
      </c>
      <c r="V684" s="9">
        <f t="shared" si="138"/>
        <v>12.9</v>
      </c>
      <c r="W684" s="9">
        <f t="shared" si="139"/>
        <v>96.7</v>
      </c>
      <c r="X684" s="22">
        <f t="shared" si="140"/>
        <v>6825.16</v>
      </c>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row>
    <row r="685" spans="1:159" s="21" customFormat="1">
      <c r="A685" s="77" t="s">
        <v>2348</v>
      </c>
      <c r="B685" s="87" t="s">
        <v>2652</v>
      </c>
      <c r="C685" s="88">
        <v>5671</v>
      </c>
      <c r="D685" s="87" t="s">
        <v>3071</v>
      </c>
      <c r="E685" s="107" t="str">
        <f>VLOOKUP($C685,'2024-25 School Level AAFTE'!$C$4:$L$2372,9,FALSE)</f>
        <v>Yes</v>
      </c>
      <c r="F685" s="95">
        <f>VLOOKUP($C685,'2024-25 School Level AAFTE'!$C$4:$J$2372,8,FALSE)</f>
        <v>860.33</v>
      </c>
      <c r="G685" s="97">
        <f>IFERROR(IF(E685= "yes",VLOOKUP(C685,Summary!$B:$I,6,0),0),0)</f>
        <v>0</v>
      </c>
      <c r="H685" s="96">
        <f t="shared" si="131"/>
        <v>860.33</v>
      </c>
      <c r="I685" s="154">
        <f>VLOOKUP($A685,'2025-26 Salary &amp; Benefits'!$A:$I,3,FALSE)</f>
        <v>1.1200000000000001</v>
      </c>
      <c r="J685" s="154">
        <f>VLOOKUP($A685,'2025-26 Salary &amp; Benefits'!$A:$I,4,FALSE)</f>
        <v>1.1200000000000001</v>
      </c>
      <c r="K685" s="141">
        <f t="shared" si="132"/>
        <v>860.33</v>
      </c>
      <c r="L685" s="140">
        <f t="shared" si="133"/>
        <v>2.524</v>
      </c>
      <c r="M685" s="142">
        <f>'2025-26 Salary &amp; Benefits'!$E$6</f>
        <v>78209</v>
      </c>
      <c r="N685" s="142">
        <f>'2025-26 Salary &amp; Benefits'!$F$6</f>
        <v>80164</v>
      </c>
      <c r="O685" s="9">
        <f t="shared" si="134"/>
        <v>221087.46</v>
      </c>
      <c r="P685" s="9">
        <f t="shared" si="135"/>
        <v>5526.5500000000175</v>
      </c>
      <c r="Q685" s="9">
        <f>'2025-26 Salary &amp; Benefits'!G$6</f>
        <v>15997.68</v>
      </c>
      <c r="R685" s="143">
        <f>'2025-26 Salary &amp; Benefits'!H$6</f>
        <v>0.16020000000000001</v>
      </c>
      <c r="S685" s="143">
        <f>'2025-26 Salary &amp; Benefits'!I$6</f>
        <v>0.15390000000000001</v>
      </c>
      <c r="T685" s="9">
        <f t="shared" si="136"/>
        <v>76646.89</v>
      </c>
      <c r="U685" s="9">
        <f t="shared" si="137"/>
        <v>3776.9</v>
      </c>
      <c r="V685" s="9">
        <f t="shared" si="138"/>
        <v>581.26</v>
      </c>
      <c r="W685" s="9">
        <f t="shared" si="139"/>
        <v>4358.16</v>
      </c>
      <c r="X685" s="22">
        <f t="shared" si="140"/>
        <v>307619.06</v>
      </c>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row>
    <row r="686" spans="1:159" s="21" customFormat="1">
      <c r="A686" s="77" t="s">
        <v>2165</v>
      </c>
      <c r="B686" s="87" t="s">
        <v>2653</v>
      </c>
      <c r="C686" s="88">
        <v>2367</v>
      </c>
      <c r="D686" s="87" t="s">
        <v>66</v>
      </c>
      <c r="E686" s="107" t="str">
        <f>VLOOKUP($C686,'2024-25 School Level AAFTE'!$C$4:$L$2372,9,FALSE)</f>
        <v>Yes</v>
      </c>
      <c r="F686" s="95">
        <f>VLOOKUP($C686,'2024-25 School Level AAFTE'!$C$4:$J$2372,8,FALSE)</f>
        <v>299.45</v>
      </c>
      <c r="G686" s="97">
        <f>IFERROR(IF(E686= "yes",VLOOKUP(C686,Summary!$B:$I,6,0),0),0)</f>
        <v>0</v>
      </c>
      <c r="H686" s="96">
        <f t="shared" si="131"/>
        <v>299.45</v>
      </c>
      <c r="I686" s="154">
        <f>VLOOKUP($A686,'2025-26 Salary &amp; Benefits'!$A:$I,3,FALSE)</f>
        <v>1</v>
      </c>
      <c r="J686" s="154">
        <f>VLOOKUP($A686,'2025-26 Salary &amp; Benefits'!$A:$I,4,FALSE)</f>
        <v>1</v>
      </c>
      <c r="K686" s="141">
        <f t="shared" si="132"/>
        <v>299.45</v>
      </c>
      <c r="L686" s="140">
        <f t="shared" si="133"/>
        <v>0.878</v>
      </c>
      <c r="M686" s="142">
        <f>'2025-26 Salary &amp; Benefits'!$E$6</f>
        <v>78209</v>
      </c>
      <c r="N686" s="142">
        <f>'2025-26 Salary &amp; Benefits'!$F$6</f>
        <v>80164</v>
      </c>
      <c r="O686" s="9">
        <f t="shared" si="134"/>
        <v>68667.5</v>
      </c>
      <c r="P686" s="9">
        <f t="shared" si="135"/>
        <v>1716.4900000000052</v>
      </c>
      <c r="Q686" s="9">
        <f>'2025-26 Salary &amp; Benefits'!G$6</f>
        <v>15997.68</v>
      </c>
      <c r="R686" s="143">
        <f>'2025-26 Salary &amp; Benefits'!H$6</f>
        <v>0.16020000000000001</v>
      </c>
      <c r="S686" s="143">
        <f>'2025-26 Salary &amp; Benefits'!I$6</f>
        <v>0.15390000000000001</v>
      </c>
      <c r="T686" s="9">
        <f t="shared" si="136"/>
        <v>25310.66</v>
      </c>
      <c r="U686" s="9">
        <f t="shared" si="137"/>
        <v>1173.07</v>
      </c>
      <c r="V686" s="9">
        <f t="shared" si="138"/>
        <v>180.54</v>
      </c>
      <c r="W686" s="9">
        <f t="shared" si="139"/>
        <v>1353.61</v>
      </c>
      <c r="X686" s="22">
        <f t="shared" si="140"/>
        <v>97048.260000000009</v>
      </c>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row>
    <row r="687" spans="1:159" s="21" customFormat="1">
      <c r="A687" s="77" t="s">
        <v>2165</v>
      </c>
      <c r="B687" s="87" t="s">
        <v>2653</v>
      </c>
      <c r="C687" s="88">
        <v>3078</v>
      </c>
      <c r="D687" s="87" t="s">
        <v>67</v>
      </c>
      <c r="E687" s="107" t="str">
        <f>VLOOKUP($C687,'2024-25 School Level AAFTE'!$C$4:$L$2372,9,FALSE)</f>
        <v>Yes</v>
      </c>
      <c r="F687" s="95">
        <f>VLOOKUP($C687,'2024-25 School Level AAFTE'!$C$4:$J$2372,8,FALSE)</f>
        <v>357.26</v>
      </c>
      <c r="G687" s="97">
        <f>IFERROR(IF(E687= "yes",VLOOKUP(C687,Summary!$B:$I,6,0),0),0)</f>
        <v>0</v>
      </c>
      <c r="H687" s="96">
        <f t="shared" si="131"/>
        <v>357.26</v>
      </c>
      <c r="I687" s="154">
        <f>VLOOKUP($A687,'2025-26 Salary &amp; Benefits'!$A:$I,3,FALSE)</f>
        <v>1</v>
      </c>
      <c r="J687" s="154">
        <f>VLOOKUP($A687,'2025-26 Salary &amp; Benefits'!$A:$I,4,FALSE)</f>
        <v>1</v>
      </c>
      <c r="K687" s="141">
        <f t="shared" si="132"/>
        <v>357.26</v>
      </c>
      <c r="L687" s="140">
        <f t="shared" si="133"/>
        <v>1.048</v>
      </c>
      <c r="M687" s="142">
        <f>'2025-26 Salary &amp; Benefits'!$E$6</f>
        <v>78209</v>
      </c>
      <c r="N687" s="142">
        <f>'2025-26 Salary &amp; Benefits'!$F$6</f>
        <v>80164</v>
      </c>
      <c r="O687" s="9">
        <f t="shared" si="134"/>
        <v>81963.03</v>
      </c>
      <c r="P687" s="9">
        <f t="shared" si="135"/>
        <v>2048.8399999999965</v>
      </c>
      <c r="Q687" s="9">
        <f>'2025-26 Salary &amp; Benefits'!G$6</f>
        <v>15997.68</v>
      </c>
      <c r="R687" s="143">
        <f>'2025-26 Salary &amp; Benefits'!H$6</f>
        <v>0.16020000000000001</v>
      </c>
      <c r="S687" s="143">
        <f>'2025-26 Salary &amp; Benefits'!I$6</f>
        <v>0.15390000000000001</v>
      </c>
      <c r="T687" s="9">
        <f t="shared" si="136"/>
        <v>30211.360000000001</v>
      </c>
      <c r="U687" s="9">
        <f t="shared" si="137"/>
        <v>1400.2</v>
      </c>
      <c r="V687" s="9">
        <f t="shared" si="138"/>
        <v>215.49</v>
      </c>
      <c r="W687" s="9">
        <f t="shared" si="139"/>
        <v>1615.69</v>
      </c>
      <c r="X687" s="22">
        <f t="shared" si="140"/>
        <v>115838.92</v>
      </c>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row>
    <row r="688" spans="1:159" s="21" customFormat="1">
      <c r="A688" s="77" t="s">
        <v>2165</v>
      </c>
      <c r="B688" s="87" t="s">
        <v>2653</v>
      </c>
      <c r="C688" s="88">
        <v>4031</v>
      </c>
      <c r="D688" s="87" t="s">
        <v>68</v>
      </c>
      <c r="E688" s="107" t="str">
        <f>VLOOKUP($C688,'2024-25 School Level AAFTE'!$C$4:$L$2372,9,FALSE)</f>
        <v>Yes</v>
      </c>
      <c r="F688" s="95">
        <f>VLOOKUP($C688,'2024-25 School Level AAFTE'!$C$4:$J$2372,8,FALSE)</f>
        <v>200.58</v>
      </c>
      <c r="G688" s="97">
        <f>IFERROR(IF(E688= "yes",VLOOKUP(C688,Summary!$B:$I,6,0),0),0)</f>
        <v>0</v>
      </c>
      <c r="H688" s="96">
        <f t="shared" si="131"/>
        <v>200.58</v>
      </c>
      <c r="I688" s="154">
        <f>VLOOKUP($A688,'2025-26 Salary &amp; Benefits'!$A:$I,3,FALSE)</f>
        <v>1</v>
      </c>
      <c r="J688" s="154">
        <f>VLOOKUP($A688,'2025-26 Salary &amp; Benefits'!$A:$I,4,FALSE)</f>
        <v>1</v>
      </c>
      <c r="K688" s="141">
        <f t="shared" si="132"/>
        <v>200.58</v>
      </c>
      <c r="L688" s="140">
        <f t="shared" si="133"/>
        <v>0.58799999999999997</v>
      </c>
      <c r="M688" s="142">
        <f>'2025-26 Salary &amp; Benefits'!$E$6</f>
        <v>78209</v>
      </c>
      <c r="N688" s="142">
        <f>'2025-26 Salary &amp; Benefits'!$F$6</f>
        <v>80164</v>
      </c>
      <c r="O688" s="9">
        <f t="shared" si="134"/>
        <v>45986.89</v>
      </c>
      <c r="P688" s="9">
        <f t="shared" si="135"/>
        <v>1149.5400000000009</v>
      </c>
      <c r="Q688" s="9">
        <f>'2025-26 Salary &amp; Benefits'!G$6</f>
        <v>15997.68</v>
      </c>
      <c r="R688" s="143">
        <f>'2025-26 Salary &amp; Benefits'!H$6</f>
        <v>0.16020000000000001</v>
      </c>
      <c r="S688" s="143">
        <f>'2025-26 Salary &amp; Benefits'!I$6</f>
        <v>0.15390000000000001</v>
      </c>
      <c r="T688" s="9">
        <f t="shared" si="136"/>
        <v>16950.650000000001</v>
      </c>
      <c r="U688" s="9">
        <f t="shared" si="137"/>
        <v>785.61</v>
      </c>
      <c r="V688" s="9">
        <f t="shared" si="138"/>
        <v>120.91</v>
      </c>
      <c r="W688" s="9">
        <f t="shared" si="139"/>
        <v>906.52</v>
      </c>
      <c r="X688" s="22">
        <f t="shared" si="140"/>
        <v>64993.599999999999</v>
      </c>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row>
    <row r="689" spans="1:159" s="21" customFormat="1">
      <c r="A689" s="77" t="s">
        <v>2344</v>
      </c>
      <c r="B689" s="87" t="s">
        <v>2654</v>
      </c>
      <c r="C689" s="88">
        <v>2257</v>
      </c>
      <c r="D689" s="87" t="s">
        <v>1382</v>
      </c>
      <c r="E689" s="107" t="str">
        <f>VLOOKUP($C689,'2024-25 School Level AAFTE'!$C$4:$L$2372,9,FALSE)</f>
        <v>Yes</v>
      </c>
      <c r="F689" s="95">
        <f>VLOOKUP($C689,'2024-25 School Level AAFTE'!$C$4:$J$2372,8,FALSE)</f>
        <v>464.02</v>
      </c>
      <c r="G689" s="97">
        <f>IFERROR(IF(E689= "yes",VLOOKUP(C689,Summary!$B:$I,6,0),0),0)</f>
        <v>0</v>
      </c>
      <c r="H689" s="96">
        <f t="shared" si="131"/>
        <v>464.02</v>
      </c>
      <c r="I689" s="154">
        <f>VLOOKUP($A689,'2025-26 Salary &amp; Benefits'!$A:$I,3,FALSE)</f>
        <v>1.06</v>
      </c>
      <c r="J689" s="154">
        <f>VLOOKUP($A689,'2025-26 Salary &amp; Benefits'!$A:$I,4,FALSE)</f>
        <v>1.06</v>
      </c>
      <c r="K689" s="141">
        <f t="shared" si="132"/>
        <v>464.02</v>
      </c>
      <c r="L689" s="140">
        <f t="shared" si="133"/>
        <v>1.361</v>
      </c>
      <c r="M689" s="142">
        <f>'2025-26 Salary &amp; Benefits'!$E$6</f>
        <v>78209</v>
      </c>
      <c r="N689" s="142">
        <f>'2025-26 Salary &amp; Benefits'!$F$6</f>
        <v>80164</v>
      </c>
      <c r="O689" s="9">
        <f t="shared" si="134"/>
        <v>112829</v>
      </c>
      <c r="P689" s="9">
        <f t="shared" si="135"/>
        <v>2820.3999999999942</v>
      </c>
      <c r="Q689" s="9">
        <f>'2025-26 Salary &amp; Benefits'!G$6</f>
        <v>15997.68</v>
      </c>
      <c r="R689" s="143">
        <f>'2025-26 Salary &amp; Benefits'!H$6</f>
        <v>0.16020000000000001</v>
      </c>
      <c r="S689" s="143">
        <f>'2025-26 Salary &amp; Benefits'!I$6</f>
        <v>0.15390000000000001</v>
      </c>
      <c r="T689" s="9">
        <f t="shared" si="136"/>
        <v>40282.11</v>
      </c>
      <c r="U689" s="9">
        <f t="shared" si="137"/>
        <v>1927.49</v>
      </c>
      <c r="V689" s="9">
        <f t="shared" si="138"/>
        <v>296.64</v>
      </c>
      <c r="W689" s="9">
        <f t="shared" si="139"/>
        <v>2224.13</v>
      </c>
      <c r="X689" s="22">
        <f t="shared" si="140"/>
        <v>158155.63999999998</v>
      </c>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row>
    <row r="690" spans="1:159" s="21" customFormat="1">
      <c r="A690" s="77" t="s">
        <v>2344</v>
      </c>
      <c r="B690" s="87" t="s">
        <v>2654</v>
      </c>
      <c r="C690" s="86">
        <v>2340</v>
      </c>
      <c r="D690" s="78" t="s">
        <v>1383</v>
      </c>
      <c r="E690" s="107" t="str">
        <f>VLOOKUP($C690,'2024-25 School Level AAFTE'!$C$4:$L$2372,9,FALSE)</f>
        <v>Yes</v>
      </c>
      <c r="F690" s="95">
        <f>VLOOKUP($C690,'2024-25 School Level AAFTE'!$C$4:$J$2372,8,FALSE)</f>
        <v>396.44</v>
      </c>
      <c r="G690" s="97">
        <f>IFERROR(IF(E690= "yes",VLOOKUP(C690,Summary!$B:$I,6,0),0),0)</f>
        <v>0</v>
      </c>
      <c r="H690" s="96">
        <f t="shared" si="131"/>
        <v>396.44</v>
      </c>
      <c r="I690" s="154">
        <f>VLOOKUP($A690,'2025-26 Salary &amp; Benefits'!$A:$I,3,FALSE)</f>
        <v>1.06</v>
      </c>
      <c r="J690" s="154">
        <f>VLOOKUP($A690,'2025-26 Salary &amp; Benefits'!$A:$I,4,FALSE)</f>
        <v>1.06</v>
      </c>
      <c r="K690" s="141">
        <f t="shared" si="132"/>
        <v>396.44</v>
      </c>
      <c r="L690" s="140">
        <f t="shared" si="133"/>
        <v>1.163</v>
      </c>
      <c r="M690" s="142">
        <f>'2025-26 Salary &amp; Benefits'!$E$6</f>
        <v>78209</v>
      </c>
      <c r="N690" s="142">
        <f>'2025-26 Salary &amp; Benefits'!$F$6</f>
        <v>80164</v>
      </c>
      <c r="O690" s="9">
        <f t="shared" si="134"/>
        <v>96414.49</v>
      </c>
      <c r="P690" s="9">
        <f t="shared" si="135"/>
        <v>2410.0899999999965</v>
      </c>
      <c r="Q690" s="9">
        <f>'2025-26 Salary &amp; Benefits'!G$6</f>
        <v>15997.68</v>
      </c>
      <c r="R690" s="143">
        <f>'2025-26 Salary &amp; Benefits'!H$6</f>
        <v>0.16020000000000001</v>
      </c>
      <c r="S690" s="143">
        <f>'2025-26 Salary &amp; Benefits'!I$6</f>
        <v>0.15390000000000001</v>
      </c>
      <c r="T690" s="9">
        <f t="shared" si="136"/>
        <v>34421.82</v>
      </c>
      <c r="U690" s="9">
        <f t="shared" si="137"/>
        <v>1647.08</v>
      </c>
      <c r="V690" s="9">
        <f t="shared" si="138"/>
        <v>253.49</v>
      </c>
      <c r="W690" s="9">
        <f t="shared" si="139"/>
        <v>1900.57</v>
      </c>
      <c r="X690" s="22">
        <f t="shared" si="140"/>
        <v>135146.97</v>
      </c>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row>
    <row r="691" spans="1:159" s="21" customFormat="1">
      <c r="A691" s="77" t="s">
        <v>2344</v>
      </c>
      <c r="B691" s="87" t="s">
        <v>2654</v>
      </c>
      <c r="C691" s="88">
        <v>2398</v>
      </c>
      <c r="D691" s="87" t="s">
        <v>1384</v>
      </c>
      <c r="E691" s="107" t="str">
        <f>VLOOKUP($C691,'2024-25 School Level AAFTE'!$C$4:$L$2372,9,FALSE)</f>
        <v>Yes</v>
      </c>
      <c r="F691" s="95">
        <f>VLOOKUP($C691,'2024-25 School Level AAFTE'!$C$4:$J$2372,8,FALSE)</f>
        <v>362.33</v>
      </c>
      <c r="G691" s="97">
        <f>IFERROR(IF(E691= "yes",VLOOKUP(C691,Summary!$B:$I,6,0),0),0)</f>
        <v>0</v>
      </c>
      <c r="H691" s="96">
        <f t="shared" si="131"/>
        <v>362.33</v>
      </c>
      <c r="I691" s="154">
        <f>VLOOKUP($A691,'2025-26 Salary &amp; Benefits'!$A:$I,3,FALSE)</f>
        <v>1.06</v>
      </c>
      <c r="J691" s="154">
        <f>VLOOKUP($A691,'2025-26 Salary &amp; Benefits'!$A:$I,4,FALSE)</f>
        <v>1.06</v>
      </c>
      <c r="K691" s="141">
        <f t="shared" si="132"/>
        <v>362.33</v>
      </c>
      <c r="L691" s="140">
        <f t="shared" si="133"/>
        <v>1.0629999999999999</v>
      </c>
      <c r="M691" s="142">
        <f>'2025-26 Salary &amp; Benefits'!$E$6</f>
        <v>78209</v>
      </c>
      <c r="N691" s="142">
        <f>'2025-26 Salary &amp; Benefits'!$F$6</f>
        <v>80164</v>
      </c>
      <c r="O691" s="9">
        <f t="shared" si="134"/>
        <v>88124.34</v>
      </c>
      <c r="P691" s="9">
        <f t="shared" si="135"/>
        <v>2202.8500000000058</v>
      </c>
      <c r="Q691" s="9">
        <f>'2025-26 Salary &amp; Benefits'!G$6</f>
        <v>15997.68</v>
      </c>
      <c r="R691" s="143">
        <f>'2025-26 Salary &amp; Benefits'!H$6</f>
        <v>0.16020000000000001</v>
      </c>
      <c r="S691" s="143">
        <f>'2025-26 Salary &amp; Benefits'!I$6</f>
        <v>0.15390000000000001</v>
      </c>
      <c r="T691" s="9">
        <f t="shared" si="136"/>
        <v>31462.07</v>
      </c>
      <c r="U691" s="9">
        <f t="shared" si="137"/>
        <v>1505.45</v>
      </c>
      <c r="V691" s="9">
        <f t="shared" si="138"/>
        <v>231.69</v>
      </c>
      <c r="W691" s="9">
        <f t="shared" si="139"/>
        <v>1737.14</v>
      </c>
      <c r="X691" s="22">
        <f t="shared" si="140"/>
        <v>123526.40000000001</v>
      </c>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row>
    <row r="692" spans="1:159" s="21" customFormat="1">
      <c r="A692" s="77" t="s">
        <v>2344</v>
      </c>
      <c r="B692" s="87" t="s">
        <v>2654</v>
      </c>
      <c r="C692" s="88">
        <v>2876</v>
      </c>
      <c r="D692" s="87" t="s">
        <v>1385</v>
      </c>
      <c r="E692" s="107" t="str">
        <f>VLOOKUP($C692,'2024-25 School Level AAFTE'!$C$4:$L$2372,9,FALSE)</f>
        <v>Yes</v>
      </c>
      <c r="F692" s="95">
        <f>VLOOKUP($C692,'2024-25 School Level AAFTE'!$C$4:$J$2372,8,FALSE)</f>
        <v>997.32999999999993</v>
      </c>
      <c r="G692" s="97">
        <f>IFERROR(IF(E692= "yes",VLOOKUP(C692,Summary!$B:$I,6,0),0),0)</f>
        <v>0</v>
      </c>
      <c r="H692" s="96">
        <f t="shared" si="131"/>
        <v>997.32999999999993</v>
      </c>
      <c r="I692" s="154">
        <f>VLOOKUP($A692,'2025-26 Salary &amp; Benefits'!$A:$I,3,FALSE)</f>
        <v>1.06</v>
      </c>
      <c r="J692" s="154">
        <f>VLOOKUP($A692,'2025-26 Salary &amp; Benefits'!$A:$I,4,FALSE)</f>
        <v>1.06</v>
      </c>
      <c r="K692" s="141">
        <f t="shared" si="132"/>
        <v>997.32999999999993</v>
      </c>
      <c r="L692" s="140">
        <f t="shared" si="133"/>
        <v>2.9260000000000002</v>
      </c>
      <c r="M692" s="142">
        <f>'2025-26 Salary &amp; Benefits'!$E$6</f>
        <v>78209</v>
      </c>
      <c r="N692" s="142">
        <f>'2025-26 Salary &amp; Benefits'!$F$6</f>
        <v>80164</v>
      </c>
      <c r="O692" s="9">
        <f t="shared" si="134"/>
        <v>242569.91</v>
      </c>
      <c r="P692" s="9">
        <f t="shared" si="135"/>
        <v>6063.5499999999884</v>
      </c>
      <c r="Q692" s="9">
        <f>'2025-26 Salary &amp; Benefits'!G$6</f>
        <v>15997.68</v>
      </c>
      <c r="R692" s="143">
        <f>'2025-26 Salary &amp; Benefits'!H$6</f>
        <v>0.16020000000000001</v>
      </c>
      <c r="S692" s="143">
        <f>'2025-26 Salary &amp; Benefits'!I$6</f>
        <v>0.15390000000000001</v>
      </c>
      <c r="T692" s="9">
        <f t="shared" si="136"/>
        <v>86602.09</v>
      </c>
      <c r="U692" s="9">
        <f t="shared" si="137"/>
        <v>4143.8900000000003</v>
      </c>
      <c r="V692" s="9">
        <f t="shared" si="138"/>
        <v>637.74</v>
      </c>
      <c r="W692" s="9">
        <f t="shared" si="139"/>
        <v>4781.63</v>
      </c>
      <c r="X692" s="22">
        <f t="shared" si="140"/>
        <v>340017.18</v>
      </c>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row>
    <row r="693" spans="1:159" s="21" customFormat="1">
      <c r="A693" s="77" t="s">
        <v>2344</v>
      </c>
      <c r="B693" s="87" t="s">
        <v>2654</v>
      </c>
      <c r="C693" s="86">
        <v>2945</v>
      </c>
      <c r="D693" s="78" t="s">
        <v>1386</v>
      </c>
      <c r="E693" s="107" t="str">
        <f>VLOOKUP($C693,'2024-25 School Level AAFTE'!$C$4:$L$2372,9,FALSE)</f>
        <v>Yes</v>
      </c>
      <c r="F693" s="95">
        <f>VLOOKUP($C693,'2024-25 School Level AAFTE'!$C$4:$J$2372,8,FALSE)</f>
        <v>385.78</v>
      </c>
      <c r="G693" s="97">
        <f>IFERROR(IF(E693= "yes",VLOOKUP(C693,Summary!$B:$I,6,0),0),0)</f>
        <v>0</v>
      </c>
      <c r="H693" s="96">
        <f t="shared" si="131"/>
        <v>385.78</v>
      </c>
      <c r="I693" s="154">
        <f>VLOOKUP($A693,'2025-26 Salary &amp; Benefits'!$A:$I,3,FALSE)</f>
        <v>1.06</v>
      </c>
      <c r="J693" s="154">
        <f>VLOOKUP($A693,'2025-26 Salary &amp; Benefits'!$A:$I,4,FALSE)</f>
        <v>1.06</v>
      </c>
      <c r="K693" s="141">
        <f t="shared" si="132"/>
        <v>385.78</v>
      </c>
      <c r="L693" s="140">
        <f t="shared" si="133"/>
        <v>1.1319999999999999</v>
      </c>
      <c r="M693" s="142">
        <f>'2025-26 Salary &amp; Benefits'!$E$6</f>
        <v>78209</v>
      </c>
      <c r="N693" s="142">
        <f>'2025-26 Salary &amp; Benefits'!$F$6</f>
        <v>80164</v>
      </c>
      <c r="O693" s="9">
        <f t="shared" si="134"/>
        <v>93844.54</v>
      </c>
      <c r="P693" s="9">
        <f t="shared" si="135"/>
        <v>2345.8500000000058</v>
      </c>
      <c r="Q693" s="9">
        <f>'2025-26 Salary &amp; Benefits'!G$6</f>
        <v>15997.68</v>
      </c>
      <c r="R693" s="143">
        <f>'2025-26 Salary &amp; Benefits'!H$6</f>
        <v>0.16020000000000001</v>
      </c>
      <c r="S693" s="143">
        <f>'2025-26 Salary &amp; Benefits'!I$6</f>
        <v>0.15390000000000001</v>
      </c>
      <c r="T693" s="9">
        <f t="shared" si="136"/>
        <v>33504.300000000003</v>
      </c>
      <c r="U693" s="9">
        <f t="shared" si="137"/>
        <v>1603.17</v>
      </c>
      <c r="V693" s="9">
        <f t="shared" si="138"/>
        <v>246.73</v>
      </c>
      <c r="W693" s="9">
        <f t="shared" si="139"/>
        <v>1849.9</v>
      </c>
      <c r="X693" s="22">
        <f t="shared" si="140"/>
        <v>131544.59</v>
      </c>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row>
    <row r="694" spans="1:159" s="21" customFormat="1">
      <c r="A694" s="77" t="s">
        <v>2344</v>
      </c>
      <c r="B694" s="87" t="s">
        <v>2654</v>
      </c>
      <c r="C694" s="88">
        <v>3000</v>
      </c>
      <c r="D694" s="87" t="s">
        <v>1387</v>
      </c>
      <c r="E694" s="107" t="str">
        <f>VLOOKUP($C694,'2024-25 School Level AAFTE'!$C$4:$L$2372,9,FALSE)</f>
        <v>Yes</v>
      </c>
      <c r="F694" s="95">
        <f>VLOOKUP($C694,'2024-25 School Level AAFTE'!$C$4:$J$2372,8,FALSE)</f>
        <v>448.89</v>
      </c>
      <c r="G694" s="97">
        <f>IFERROR(IF(E694= "yes",VLOOKUP(C694,Summary!$B:$I,6,0),0),0)</f>
        <v>0</v>
      </c>
      <c r="H694" s="96">
        <f t="shared" si="131"/>
        <v>448.89</v>
      </c>
      <c r="I694" s="154">
        <f>VLOOKUP($A694,'2025-26 Salary &amp; Benefits'!$A:$I,3,FALSE)</f>
        <v>1.06</v>
      </c>
      <c r="J694" s="154">
        <f>VLOOKUP($A694,'2025-26 Salary &amp; Benefits'!$A:$I,4,FALSE)</f>
        <v>1.06</v>
      </c>
      <c r="K694" s="141">
        <f t="shared" si="132"/>
        <v>448.89</v>
      </c>
      <c r="L694" s="140">
        <f t="shared" si="133"/>
        <v>1.3169999999999999</v>
      </c>
      <c r="M694" s="142">
        <f>'2025-26 Salary &amp; Benefits'!$E$6</f>
        <v>78209</v>
      </c>
      <c r="N694" s="142">
        <f>'2025-26 Salary &amp; Benefits'!$F$6</f>
        <v>80164</v>
      </c>
      <c r="O694" s="9">
        <f t="shared" si="134"/>
        <v>109181.33</v>
      </c>
      <c r="P694" s="9">
        <f t="shared" si="135"/>
        <v>2729.2200000000012</v>
      </c>
      <c r="Q694" s="9">
        <f>'2025-26 Salary &amp; Benefits'!G$6</f>
        <v>15997.68</v>
      </c>
      <c r="R694" s="143">
        <f>'2025-26 Salary &amp; Benefits'!H$6</f>
        <v>0.16020000000000001</v>
      </c>
      <c r="S694" s="143">
        <f>'2025-26 Salary &amp; Benefits'!I$6</f>
        <v>0.15390000000000001</v>
      </c>
      <c r="T694" s="9">
        <f t="shared" si="136"/>
        <v>38979.82</v>
      </c>
      <c r="U694" s="9">
        <f t="shared" si="137"/>
        <v>1865.18</v>
      </c>
      <c r="V694" s="9">
        <f t="shared" si="138"/>
        <v>287.05</v>
      </c>
      <c r="W694" s="9">
        <f t="shared" si="139"/>
        <v>2152.23</v>
      </c>
      <c r="X694" s="22">
        <f t="shared" si="140"/>
        <v>153042.6</v>
      </c>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row>
    <row r="695" spans="1:159" s="21" customFormat="1">
      <c r="A695" s="77" t="s">
        <v>2344</v>
      </c>
      <c r="B695" s="87" t="s">
        <v>2654</v>
      </c>
      <c r="C695" s="88">
        <v>3180</v>
      </c>
      <c r="D695" s="87" t="s">
        <v>1388</v>
      </c>
      <c r="E695" s="107" t="str">
        <f>VLOOKUP($C695,'2024-25 School Level AAFTE'!$C$4:$L$2372,9,FALSE)</f>
        <v>Yes</v>
      </c>
      <c r="F695" s="95">
        <f>VLOOKUP($C695,'2024-25 School Level AAFTE'!$C$4:$J$2372,8,FALSE)</f>
        <v>470.78</v>
      </c>
      <c r="G695" s="97">
        <f>IFERROR(IF(E695= "yes",VLOOKUP(C695,Summary!$B:$I,6,0),0),0)</f>
        <v>0</v>
      </c>
      <c r="H695" s="96">
        <f t="shared" si="131"/>
        <v>470.78</v>
      </c>
      <c r="I695" s="154">
        <f>VLOOKUP($A695,'2025-26 Salary &amp; Benefits'!$A:$I,3,FALSE)</f>
        <v>1.06</v>
      </c>
      <c r="J695" s="154">
        <f>VLOOKUP($A695,'2025-26 Salary &amp; Benefits'!$A:$I,4,FALSE)</f>
        <v>1.06</v>
      </c>
      <c r="K695" s="141">
        <f t="shared" si="132"/>
        <v>470.78</v>
      </c>
      <c r="L695" s="140">
        <f t="shared" si="133"/>
        <v>1.381</v>
      </c>
      <c r="M695" s="142">
        <f>'2025-26 Salary &amp; Benefits'!$E$6</f>
        <v>78209</v>
      </c>
      <c r="N695" s="142">
        <f>'2025-26 Salary &amp; Benefits'!$F$6</f>
        <v>80164</v>
      </c>
      <c r="O695" s="9">
        <f t="shared" si="134"/>
        <v>114487.03</v>
      </c>
      <c r="P695" s="9">
        <f t="shared" si="135"/>
        <v>2861.8399999999965</v>
      </c>
      <c r="Q695" s="9">
        <f>'2025-26 Salary &amp; Benefits'!G$6</f>
        <v>15997.68</v>
      </c>
      <c r="R695" s="143">
        <f>'2025-26 Salary &amp; Benefits'!H$6</f>
        <v>0.16020000000000001</v>
      </c>
      <c r="S695" s="143">
        <f>'2025-26 Salary &amp; Benefits'!I$6</f>
        <v>0.15390000000000001</v>
      </c>
      <c r="T695" s="9">
        <f t="shared" si="136"/>
        <v>40874.06</v>
      </c>
      <c r="U695" s="9">
        <f t="shared" si="137"/>
        <v>1955.81</v>
      </c>
      <c r="V695" s="9">
        <f t="shared" si="138"/>
        <v>301</v>
      </c>
      <c r="W695" s="9">
        <f t="shared" si="139"/>
        <v>2256.81</v>
      </c>
      <c r="X695" s="22">
        <f t="shared" si="140"/>
        <v>160479.74</v>
      </c>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row>
    <row r="696" spans="1:159" s="21" customFormat="1">
      <c r="A696" s="77" t="s">
        <v>2344</v>
      </c>
      <c r="B696" s="87" t="s">
        <v>2654</v>
      </c>
      <c r="C696" s="88">
        <v>3300</v>
      </c>
      <c r="D696" s="87" t="s">
        <v>1389</v>
      </c>
      <c r="E696" s="107" t="str">
        <f>VLOOKUP($C696,'2024-25 School Level AAFTE'!$C$4:$L$2372,9,FALSE)</f>
        <v>Yes</v>
      </c>
      <c r="F696" s="95">
        <f>VLOOKUP($C696,'2024-25 School Level AAFTE'!$C$4:$J$2372,8,FALSE)</f>
        <v>835.51</v>
      </c>
      <c r="G696" s="97">
        <f>IFERROR(IF(E696= "yes",VLOOKUP(C696,Summary!$B:$I,6,0),0),0)</f>
        <v>0</v>
      </c>
      <c r="H696" s="96">
        <f t="shared" si="131"/>
        <v>835.51</v>
      </c>
      <c r="I696" s="154">
        <f>VLOOKUP($A696,'2025-26 Salary &amp; Benefits'!$A:$I,3,FALSE)</f>
        <v>1.06</v>
      </c>
      <c r="J696" s="154">
        <f>VLOOKUP($A696,'2025-26 Salary &amp; Benefits'!$A:$I,4,FALSE)</f>
        <v>1.06</v>
      </c>
      <c r="K696" s="141">
        <f t="shared" si="132"/>
        <v>835.51</v>
      </c>
      <c r="L696" s="140">
        <f t="shared" si="133"/>
        <v>2.4510000000000001</v>
      </c>
      <c r="M696" s="142">
        <f>'2025-26 Salary &amp; Benefits'!$E$6</f>
        <v>78209</v>
      </c>
      <c r="N696" s="142">
        <f>'2025-26 Salary &amp; Benefits'!$F$6</f>
        <v>80164</v>
      </c>
      <c r="O696" s="9">
        <f t="shared" si="134"/>
        <v>203191.67</v>
      </c>
      <c r="P696" s="9">
        <f t="shared" si="135"/>
        <v>5079.2099999999919</v>
      </c>
      <c r="Q696" s="9">
        <f>'2025-26 Salary &amp; Benefits'!G$6</f>
        <v>15997.68</v>
      </c>
      <c r="R696" s="143">
        <f>'2025-26 Salary &amp; Benefits'!H$6</f>
        <v>0.16020000000000001</v>
      </c>
      <c r="S696" s="143">
        <f>'2025-26 Salary &amp; Benefits'!I$6</f>
        <v>0.15390000000000001</v>
      </c>
      <c r="T696" s="9">
        <f t="shared" si="136"/>
        <v>72543.31</v>
      </c>
      <c r="U696" s="9">
        <f t="shared" si="137"/>
        <v>3471.18</v>
      </c>
      <c r="V696" s="9">
        <f t="shared" si="138"/>
        <v>534.21</v>
      </c>
      <c r="W696" s="9">
        <f t="shared" si="139"/>
        <v>4005.39</v>
      </c>
      <c r="X696" s="22">
        <f t="shared" si="140"/>
        <v>284819.57999999996</v>
      </c>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row>
    <row r="697" spans="1:159" s="21" customFormat="1">
      <c r="A697" s="77" t="s">
        <v>2344</v>
      </c>
      <c r="B697" s="87" t="s">
        <v>2654</v>
      </c>
      <c r="C697" s="88">
        <v>3301</v>
      </c>
      <c r="D697" s="87" t="s">
        <v>1390</v>
      </c>
      <c r="E697" s="107" t="str">
        <f>VLOOKUP($C697,'2024-25 School Level AAFTE'!$C$4:$L$2372,9,FALSE)</f>
        <v>Yes</v>
      </c>
      <c r="F697" s="95">
        <f>VLOOKUP($C697,'2024-25 School Level AAFTE'!$C$4:$J$2372,8,FALSE)</f>
        <v>339.11</v>
      </c>
      <c r="G697" s="97">
        <f>IFERROR(IF(E697= "yes",VLOOKUP(C697,Summary!$B:$I,6,0),0),0)</f>
        <v>0</v>
      </c>
      <c r="H697" s="96">
        <f t="shared" si="131"/>
        <v>339.11</v>
      </c>
      <c r="I697" s="154">
        <f>VLOOKUP($A697,'2025-26 Salary &amp; Benefits'!$A:$I,3,FALSE)</f>
        <v>1.06</v>
      </c>
      <c r="J697" s="154">
        <f>VLOOKUP($A697,'2025-26 Salary &amp; Benefits'!$A:$I,4,FALSE)</f>
        <v>1.06</v>
      </c>
      <c r="K697" s="141">
        <f t="shared" si="132"/>
        <v>339.11</v>
      </c>
      <c r="L697" s="140">
        <f t="shared" si="133"/>
        <v>0.995</v>
      </c>
      <c r="M697" s="142">
        <f>'2025-26 Salary &amp; Benefits'!$E$6</f>
        <v>78209</v>
      </c>
      <c r="N697" s="142">
        <f>'2025-26 Salary &amp; Benefits'!$F$6</f>
        <v>80164</v>
      </c>
      <c r="O697" s="9">
        <f t="shared" si="134"/>
        <v>82487.03</v>
      </c>
      <c r="P697" s="9">
        <f t="shared" si="135"/>
        <v>2061.9400000000023</v>
      </c>
      <c r="Q697" s="9">
        <f>'2025-26 Salary &amp; Benefits'!G$6</f>
        <v>15997.68</v>
      </c>
      <c r="R697" s="143">
        <f>'2025-26 Salary &amp; Benefits'!H$6</f>
        <v>0.16020000000000001</v>
      </c>
      <c r="S697" s="143">
        <f>'2025-26 Salary &amp; Benefits'!I$6</f>
        <v>0.15390000000000001</v>
      </c>
      <c r="T697" s="9">
        <f t="shared" si="136"/>
        <v>29449.45</v>
      </c>
      <c r="U697" s="9">
        <f t="shared" si="137"/>
        <v>1409.15</v>
      </c>
      <c r="V697" s="9">
        <f t="shared" si="138"/>
        <v>216.87</v>
      </c>
      <c r="W697" s="9">
        <f t="shared" si="139"/>
        <v>1626.02</v>
      </c>
      <c r="X697" s="22">
        <f t="shared" si="140"/>
        <v>115624.44</v>
      </c>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row>
    <row r="698" spans="1:159" s="21" customFormat="1">
      <c r="A698" s="77" t="s">
        <v>2344</v>
      </c>
      <c r="B698" s="87" t="s">
        <v>2654</v>
      </c>
      <c r="C698" s="88">
        <v>3401</v>
      </c>
      <c r="D698" s="87" t="s">
        <v>1391</v>
      </c>
      <c r="E698" s="107" t="str">
        <f>VLOOKUP($C698,'2024-25 School Level AAFTE'!$C$4:$L$2372,9,FALSE)</f>
        <v>Yes</v>
      </c>
      <c r="F698" s="95">
        <f>VLOOKUP($C698,'2024-25 School Level AAFTE'!$C$4:$J$2372,8,FALSE)</f>
        <v>785.24</v>
      </c>
      <c r="G698" s="97">
        <f>IFERROR(IF(E698= "yes",VLOOKUP(C698,Summary!$B:$I,6,0),0),0)</f>
        <v>0</v>
      </c>
      <c r="H698" s="96">
        <f t="shared" si="131"/>
        <v>785.24</v>
      </c>
      <c r="I698" s="154">
        <f>VLOOKUP($A698,'2025-26 Salary &amp; Benefits'!$A:$I,3,FALSE)</f>
        <v>1.06</v>
      </c>
      <c r="J698" s="154">
        <f>VLOOKUP($A698,'2025-26 Salary &amp; Benefits'!$A:$I,4,FALSE)</f>
        <v>1.06</v>
      </c>
      <c r="K698" s="141">
        <f t="shared" si="132"/>
        <v>785.24</v>
      </c>
      <c r="L698" s="140">
        <f t="shared" si="133"/>
        <v>2.3029999999999999</v>
      </c>
      <c r="M698" s="142">
        <f>'2025-26 Salary &amp; Benefits'!$E$6</f>
        <v>78209</v>
      </c>
      <c r="N698" s="142">
        <f>'2025-26 Salary &amp; Benefits'!$F$6</f>
        <v>80164</v>
      </c>
      <c r="O698" s="9">
        <f t="shared" si="134"/>
        <v>190922.25</v>
      </c>
      <c r="P698" s="9">
        <f t="shared" si="135"/>
        <v>4772.5</v>
      </c>
      <c r="Q698" s="9">
        <f>'2025-26 Salary &amp; Benefits'!G$6</f>
        <v>15997.68</v>
      </c>
      <c r="R698" s="143">
        <f>'2025-26 Salary &amp; Benefits'!H$6</f>
        <v>0.16020000000000001</v>
      </c>
      <c r="S698" s="143">
        <f>'2025-26 Salary &amp; Benefits'!I$6</f>
        <v>0.15390000000000001</v>
      </c>
      <c r="T698" s="9">
        <f t="shared" si="136"/>
        <v>68162.89</v>
      </c>
      <c r="U698" s="9">
        <f t="shared" si="137"/>
        <v>3261.58</v>
      </c>
      <c r="V698" s="9">
        <f t="shared" si="138"/>
        <v>501.96</v>
      </c>
      <c r="W698" s="9">
        <f t="shared" si="139"/>
        <v>3763.54</v>
      </c>
      <c r="X698" s="22">
        <f t="shared" si="140"/>
        <v>267621.18</v>
      </c>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row>
    <row r="699" spans="1:159" s="21" customFormat="1">
      <c r="A699" s="77" t="s">
        <v>2344</v>
      </c>
      <c r="B699" s="87" t="s">
        <v>2654</v>
      </c>
      <c r="C699" s="88">
        <v>3532</v>
      </c>
      <c r="D699" s="87" t="s">
        <v>1392</v>
      </c>
      <c r="E699" s="107" t="str">
        <f>VLOOKUP($C699,'2024-25 School Level AAFTE'!$C$4:$L$2372,9,FALSE)</f>
        <v>Yes</v>
      </c>
      <c r="F699" s="95">
        <f>VLOOKUP($C699,'2024-25 School Level AAFTE'!$C$4:$J$2372,8,FALSE)</f>
        <v>336.34</v>
      </c>
      <c r="G699" s="97">
        <f>IFERROR(IF(E699= "yes",VLOOKUP(C699,Summary!$B:$I,6,0),0),0)</f>
        <v>0</v>
      </c>
      <c r="H699" s="96">
        <f t="shared" si="131"/>
        <v>336.34</v>
      </c>
      <c r="I699" s="154">
        <f>VLOOKUP($A699,'2025-26 Salary &amp; Benefits'!$A:$I,3,FALSE)</f>
        <v>1.06</v>
      </c>
      <c r="J699" s="154">
        <f>VLOOKUP($A699,'2025-26 Salary &amp; Benefits'!$A:$I,4,FALSE)</f>
        <v>1.06</v>
      </c>
      <c r="K699" s="141">
        <f t="shared" si="132"/>
        <v>336.34</v>
      </c>
      <c r="L699" s="140">
        <f t="shared" si="133"/>
        <v>0.98699999999999999</v>
      </c>
      <c r="M699" s="142">
        <f>'2025-26 Salary &amp; Benefits'!$E$6</f>
        <v>78209</v>
      </c>
      <c r="N699" s="142">
        <f>'2025-26 Salary &amp; Benefits'!$F$6</f>
        <v>80164</v>
      </c>
      <c r="O699" s="9">
        <f t="shared" si="134"/>
        <v>81823.820000000007</v>
      </c>
      <c r="P699" s="9">
        <f t="shared" si="135"/>
        <v>2045.359999999986</v>
      </c>
      <c r="Q699" s="9">
        <f>'2025-26 Salary &amp; Benefits'!G$6</f>
        <v>15997.68</v>
      </c>
      <c r="R699" s="143">
        <f>'2025-26 Salary &amp; Benefits'!H$6</f>
        <v>0.16020000000000001</v>
      </c>
      <c r="S699" s="143">
        <f>'2025-26 Salary &amp; Benefits'!I$6</f>
        <v>0.15390000000000001</v>
      </c>
      <c r="T699" s="9">
        <f t="shared" si="136"/>
        <v>29212.67</v>
      </c>
      <c r="U699" s="9">
        <f t="shared" si="137"/>
        <v>1397.82</v>
      </c>
      <c r="V699" s="9">
        <f t="shared" si="138"/>
        <v>215.12</v>
      </c>
      <c r="W699" s="9">
        <f t="shared" si="139"/>
        <v>1612.94</v>
      </c>
      <c r="X699" s="22">
        <f t="shared" si="140"/>
        <v>114694.79</v>
      </c>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row>
    <row r="700" spans="1:159" s="21" customFormat="1">
      <c r="A700" s="77" t="s">
        <v>2344</v>
      </c>
      <c r="B700" s="87" t="s">
        <v>2654</v>
      </c>
      <c r="C700" s="88">
        <v>3648</v>
      </c>
      <c r="D700" s="87" t="s">
        <v>1393</v>
      </c>
      <c r="E700" s="107" t="str">
        <f>VLOOKUP($C700,'2024-25 School Level AAFTE'!$C$4:$L$2372,9,FALSE)</f>
        <v>Yes</v>
      </c>
      <c r="F700" s="95">
        <f>VLOOKUP($C700,'2024-25 School Level AAFTE'!$C$4:$J$2372,8,FALSE)</f>
        <v>985.04</v>
      </c>
      <c r="G700" s="97">
        <f>IFERROR(IF(E700= "yes",VLOOKUP(C700,Summary!$B:$I,6,0),0),0)</f>
        <v>0</v>
      </c>
      <c r="H700" s="96">
        <f t="shared" si="131"/>
        <v>985.04</v>
      </c>
      <c r="I700" s="154">
        <f>VLOOKUP($A700,'2025-26 Salary &amp; Benefits'!$A:$I,3,FALSE)</f>
        <v>1.06</v>
      </c>
      <c r="J700" s="154">
        <f>VLOOKUP($A700,'2025-26 Salary &amp; Benefits'!$A:$I,4,FALSE)</f>
        <v>1.06</v>
      </c>
      <c r="K700" s="141">
        <f t="shared" si="132"/>
        <v>985.04</v>
      </c>
      <c r="L700" s="140">
        <f t="shared" si="133"/>
        <v>2.8889999999999998</v>
      </c>
      <c r="M700" s="142">
        <f>'2025-26 Salary &amp; Benefits'!$E$6</f>
        <v>78209</v>
      </c>
      <c r="N700" s="142">
        <f>'2025-26 Salary &amp; Benefits'!$F$6</f>
        <v>80164</v>
      </c>
      <c r="O700" s="9">
        <f t="shared" si="134"/>
        <v>239502.55</v>
      </c>
      <c r="P700" s="9">
        <f t="shared" si="135"/>
        <v>5986.8700000000244</v>
      </c>
      <c r="Q700" s="9">
        <f>'2025-26 Salary &amp; Benefits'!G$6</f>
        <v>15997.68</v>
      </c>
      <c r="R700" s="143">
        <f>'2025-26 Salary &amp; Benefits'!H$6</f>
        <v>0.16020000000000001</v>
      </c>
      <c r="S700" s="143">
        <f>'2025-26 Salary &amp; Benefits'!I$6</f>
        <v>0.15390000000000001</v>
      </c>
      <c r="T700" s="9">
        <f t="shared" si="136"/>
        <v>85506.99</v>
      </c>
      <c r="U700" s="9">
        <f t="shared" si="137"/>
        <v>4091.49</v>
      </c>
      <c r="V700" s="9">
        <f t="shared" si="138"/>
        <v>629.67999999999995</v>
      </c>
      <c r="W700" s="9">
        <f t="shared" si="139"/>
        <v>4721.17</v>
      </c>
      <c r="X700" s="22">
        <f t="shared" si="140"/>
        <v>335717.58</v>
      </c>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row>
    <row r="701" spans="1:159" s="21" customFormat="1">
      <c r="A701" s="77" t="s">
        <v>2344</v>
      </c>
      <c r="B701" s="87" t="s">
        <v>2654</v>
      </c>
      <c r="C701" s="88">
        <v>4063</v>
      </c>
      <c r="D701" s="87" t="s">
        <v>3310</v>
      </c>
      <c r="E701" s="107" t="str">
        <f>VLOOKUP($C701,'2024-25 School Level AAFTE'!$C$4:$L$2372,9,FALSE)</f>
        <v>Yes</v>
      </c>
      <c r="F701" s="95">
        <f>VLOOKUP($C701,'2024-25 School Level AAFTE'!$C$4:$J$2372,8,FALSE)</f>
        <v>114.23</v>
      </c>
      <c r="G701" s="97">
        <f>IFERROR(IF(E701= "yes",VLOOKUP(C701,Summary!$B:$I,6,0),0),0)</f>
        <v>0</v>
      </c>
      <c r="H701" s="96">
        <f t="shared" si="131"/>
        <v>114.23</v>
      </c>
      <c r="I701" s="154">
        <f>VLOOKUP($A701,'2025-26 Salary &amp; Benefits'!$A:$I,3,FALSE)</f>
        <v>1.06</v>
      </c>
      <c r="J701" s="154">
        <f>VLOOKUP($A701,'2025-26 Salary &amp; Benefits'!$A:$I,4,FALSE)</f>
        <v>1.06</v>
      </c>
      <c r="K701" s="141">
        <f t="shared" si="132"/>
        <v>114.23</v>
      </c>
      <c r="L701" s="140">
        <f t="shared" si="133"/>
        <v>0.33500000000000002</v>
      </c>
      <c r="M701" s="142">
        <f>'2025-26 Salary &amp; Benefits'!$E$6</f>
        <v>78209</v>
      </c>
      <c r="N701" s="142">
        <f>'2025-26 Salary &amp; Benefits'!$F$6</f>
        <v>80164</v>
      </c>
      <c r="O701" s="9">
        <f t="shared" si="134"/>
        <v>27772.02</v>
      </c>
      <c r="P701" s="9">
        <f t="shared" si="135"/>
        <v>694.22000000000116</v>
      </c>
      <c r="Q701" s="9">
        <f>'2025-26 Salary &amp; Benefits'!G$6</f>
        <v>15997.68</v>
      </c>
      <c r="R701" s="143">
        <f>'2025-26 Salary &amp; Benefits'!H$6</f>
        <v>0.16020000000000001</v>
      </c>
      <c r="S701" s="143">
        <f>'2025-26 Salary &amp; Benefits'!I$6</f>
        <v>0.15390000000000001</v>
      </c>
      <c r="T701" s="9">
        <f t="shared" si="136"/>
        <v>9915.14</v>
      </c>
      <c r="U701" s="9">
        <f t="shared" si="137"/>
        <v>474.44</v>
      </c>
      <c r="V701" s="9">
        <f t="shared" si="138"/>
        <v>73.02</v>
      </c>
      <c r="W701" s="9">
        <f t="shared" si="139"/>
        <v>547.46</v>
      </c>
      <c r="X701" s="22">
        <f t="shared" si="140"/>
        <v>38928.840000000004</v>
      </c>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row>
    <row r="702" spans="1:159" s="21" customFormat="1">
      <c r="A702" s="77" t="s">
        <v>2386</v>
      </c>
      <c r="B702" s="87" t="s">
        <v>2655</v>
      </c>
      <c r="C702" s="88">
        <v>3192</v>
      </c>
      <c r="D702" s="87" t="s">
        <v>1779</v>
      </c>
      <c r="E702" s="107" t="str">
        <f>VLOOKUP($C702,'2024-25 School Level AAFTE'!$C$4:$L$2372,9,FALSE)</f>
        <v>No</v>
      </c>
      <c r="F702" s="95">
        <f>VLOOKUP($C702,'2024-25 School Level AAFTE'!$C$4:$J$2372,8,FALSE)</f>
        <v>286.74</v>
      </c>
      <c r="G702" s="97">
        <f>IFERROR(IF(E702= "yes",VLOOKUP(C702,Summary!$B:$I,6,0),0),0)</f>
        <v>0</v>
      </c>
      <c r="H702" s="96">
        <f t="shared" si="131"/>
        <v>0</v>
      </c>
      <c r="I702" s="154">
        <f>VLOOKUP($A702,'2025-26 Salary &amp; Benefits'!$A:$I,3,FALSE)</f>
        <v>1</v>
      </c>
      <c r="J702" s="154">
        <f>VLOOKUP($A702,'2025-26 Salary &amp; Benefits'!$A:$I,4,FALSE)</f>
        <v>1.04</v>
      </c>
      <c r="K702" s="141">
        <f t="shared" si="132"/>
        <v>0</v>
      </c>
      <c r="L702" s="140">
        <f t="shared" si="133"/>
        <v>0</v>
      </c>
      <c r="M702" s="142">
        <f>'2025-26 Salary &amp; Benefits'!$E$6</f>
        <v>78209</v>
      </c>
      <c r="N702" s="142">
        <f>'2025-26 Salary &amp; Benefits'!$F$6</f>
        <v>80164</v>
      </c>
      <c r="O702" s="9">
        <f t="shared" si="134"/>
        <v>0</v>
      </c>
      <c r="P702" s="9">
        <f t="shared" si="135"/>
        <v>0</v>
      </c>
      <c r="Q702" s="9">
        <f>'2025-26 Salary &amp; Benefits'!G$6</f>
        <v>15997.68</v>
      </c>
      <c r="R702" s="143">
        <f>'2025-26 Salary &amp; Benefits'!H$6</f>
        <v>0.16020000000000001</v>
      </c>
      <c r="S702" s="143">
        <f>'2025-26 Salary &amp; Benefits'!I$6</f>
        <v>0.15390000000000001</v>
      </c>
      <c r="T702" s="9">
        <f t="shared" si="136"/>
        <v>0</v>
      </c>
      <c r="U702" s="9">
        <f t="shared" si="137"/>
        <v>0</v>
      </c>
      <c r="V702" s="9">
        <f t="shared" si="138"/>
        <v>0</v>
      </c>
      <c r="W702" s="9">
        <f t="shared" si="139"/>
        <v>0</v>
      </c>
      <c r="X702" s="22">
        <f t="shared" si="140"/>
        <v>0</v>
      </c>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row>
    <row r="703" spans="1:159" s="21" customFormat="1">
      <c r="A703" s="77" t="s">
        <v>2386</v>
      </c>
      <c r="B703" s="87" t="s">
        <v>2655</v>
      </c>
      <c r="C703" s="88">
        <v>3794</v>
      </c>
      <c r="D703" s="87" t="s">
        <v>1780</v>
      </c>
      <c r="E703" s="107" t="str">
        <f>VLOOKUP($C703,'2024-25 School Level AAFTE'!$C$4:$L$2372,9,FALSE)</f>
        <v>No</v>
      </c>
      <c r="F703" s="95">
        <f>VLOOKUP($C703,'2024-25 School Level AAFTE'!$C$4:$J$2372,8,FALSE)</f>
        <v>384.45</v>
      </c>
      <c r="G703" s="97">
        <f>IFERROR(IF(E703= "yes",VLOOKUP(C703,Summary!$B:$I,6,0),0),0)</f>
        <v>0</v>
      </c>
      <c r="H703" s="96">
        <f t="shared" si="131"/>
        <v>0</v>
      </c>
      <c r="I703" s="154">
        <f>VLOOKUP($A703,'2025-26 Salary &amp; Benefits'!$A:$I,3,FALSE)</f>
        <v>1</v>
      </c>
      <c r="J703" s="154">
        <f>VLOOKUP($A703,'2025-26 Salary &amp; Benefits'!$A:$I,4,FALSE)</f>
        <v>1.04</v>
      </c>
      <c r="K703" s="141">
        <f t="shared" si="132"/>
        <v>0</v>
      </c>
      <c r="L703" s="140">
        <f t="shared" si="133"/>
        <v>0</v>
      </c>
      <c r="M703" s="142">
        <f>'2025-26 Salary &amp; Benefits'!$E$6</f>
        <v>78209</v>
      </c>
      <c r="N703" s="142">
        <f>'2025-26 Salary &amp; Benefits'!$F$6</f>
        <v>80164</v>
      </c>
      <c r="O703" s="9">
        <f t="shared" si="134"/>
        <v>0</v>
      </c>
      <c r="P703" s="9">
        <f t="shared" si="135"/>
        <v>0</v>
      </c>
      <c r="Q703" s="9">
        <f>'2025-26 Salary &amp; Benefits'!G$6</f>
        <v>15997.68</v>
      </c>
      <c r="R703" s="143">
        <f>'2025-26 Salary &amp; Benefits'!H$6</f>
        <v>0.16020000000000001</v>
      </c>
      <c r="S703" s="143">
        <f>'2025-26 Salary &amp; Benefits'!I$6</f>
        <v>0.15390000000000001</v>
      </c>
      <c r="T703" s="9">
        <f t="shared" si="136"/>
        <v>0</v>
      </c>
      <c r="U703" s="9">
        <f t="shared" si="137"/>
        <v>0</v>
      </c>
      <c r="V703" s="9">
        <f t="shared" si="138"/>
        <v>0</v>
      </c>
      <c r="W703" s="9">
        <f t="shared" si="139"/>
        <v>0</v>
      </c>
      <c r="X703" s="22">
        <f t="shared" si="140"/>
        <v>0</v>
      </c>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row>
    <row r="704" spans="1:159" s="21" customFormat="1">
      <c r="A704" s="77" t="s">
        <v>2386</v>
      </c>
      <c r="B704" s="87" t="s">
        <v>2655</v>
      </c>
      <c r="C704" s="88">
        <v>4593</v>
      </c>
      <c r="D704" s="87" t="s">
        <v>1781</v>
      </c>
      <c r="E704" s="107" t="str">
        <f>VLOOKUP($C704,'2024-25 School Level AAFTE'!$C$4:$L$2372,9,FALSE)</f>
        <v>No</v>
      </c>
      <c r="F704" s="95">
        <f>VLOOKUP($C704,'2024-25 School Level AAFTE'!$C$4:$J$2372,8,FALSE)</f>
        <v>201.24</v>
      </c>
      <c r="G704" s="97">
        <f>IFERROR(IF(E704= "yes",VLOOKUP(C704,Summary!$B:$I,6,0),0),0)</f>
        <v>0</v>
      </c>
      <c r="H704" s="96">
        <f t="shared" si="131"/>
        <v>0</v>
      </c>
      <c r="I704" s="154">
        <f>VLOOKUP($A704,'2025-26 Salary &amp; Benefits'!$A:$I,3,FALSE)</f>
        <v>1</v>
      </c>
      <c r="J704" s="154">
        <f>VLOOKUP($A704,'2025-26 Salary &amp; Benefits'!$A:$I,4,FALSE)</f>
        <v>1.04</v>
      </c>
      <c r="K704" s="141">
        <f t="shared" si="132"/>
        <v>0</v>
      </c>
      <c r="L704" s="140">
        <f t="shared" si="133"/>
        <v>0</v>
      </c>
      <c r="M704" s="142">
        <f>'2025-26 Salary &amp; Benefits'!$E$6</f>
        <v>78209</v>
      </c>
      <c r="N704" s="142">
        <f>'2025-26 Salary &amp; Benefits'!$F$6</f>
        <v>80164</v>
      </c>
      <c r="O704" s="9">
        <f t="shared" si="134"/>
        <v>0</v>
      </c>
      <c r="P704" s="9">
        <f t="shared" si="135"/>
        <v>0</v>
      </c>
      <c r="Q704" s="9">
        <f>'2025-26 Salary &amp; Benefits'!G$6</f>
        <v>15997.68</v>
      </c>
      <c r="R704" s="143">
        <f>'2025-26 Salary &amp; Benefits'!H$6</f>
        <v>0.16020000000000001</v>
      </c>
      <c r="S704" s="143">
        <f>'2025-26 Salary &amp; Benefits'!I$6</f>
        <v>0.15390000000000001</v>
      </c>
      <c r="T704" s="9">
        <f t="shared" si="136"/>
        <v>0</v>
      </c>
      <c r="U704" s="9">
        <f t="shared" si="137"/>
        <v>0</v>
      </c>
      <c r="V704" s="9">
        <f t="shared" si="138"/>
        <v>0</v>
      </c>
      <c r="W704" s="9">
        <f t="shared" si="139"/>
        <v>0</v>
      </c>
      <c r="X704" s="22">
        <f t="shared" si="140"/>
        <v>0</v>
      </c>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row>
    <row r="705" spans="1:159" s="21" customFormat="1">
      <c r="A705" s="77" t="s">
        <v>2437</v>
      </c>
      <c r="B705" s="87" t="s">
        <v>2656</v>
      </c>
      <c r="C705" s="88">
        <v>1962</v>
      </c>
      <c r="D705" s="87" t="s">
        <v>2050</v>
      </c>
      <c r="E705" s="107" t="str">
        <f>VLOOKUP($C705,'2024-25 School Level AAFTE'!$C$4:$L$2372,9,FALSE)</f>
        <v>Yes</v>
      </c>
      <c r="F705" s="95">
        <f>VLOOKUP($C705,'2024-25 School Level AAFTE'!$C$4:$J$2372,8,FALSE)</f>
        <v>43.13</v>
      </c>
      <c r="G705" s="97">
        <f>IFERROR(IF(E705= "yes",VLOOKUP(C705,Summary!$B:$I,6,0),0),0)</f>
        <v>0</v>
      </c>
      <c r="H705" s="96">
        <f t="shared" si="131"/>
        <v>43.13</v>
      </c>
      <c r="I705" s="154">
        <f>VLOOKUP($A705,'2025-26 Salary &amp; Benefits'!$A:$I,3,FALSE)</f>
        <v>1</v>
      </c>
      <c r="J705" s="154">
        <f>VLOOKUP($A705,'2025-26 Salary &amp; Benefits'!$A:$I,4,FALSE)</f>
        <v>1</v>
      </c>
      <c r="K705" s="141">
        <f t="shared" si="132"/>
        <v>43.13</v>
      </c>
      <c r="L705" s="140">
        <f t="shared" si="133"/>
        <v>0.127</v>
      </c>
      <c r="M705" s="142">
        <f>'2025-26 Salary &amp; Benefits'!$E$6</f>
        <v>78209</v>
      </c>
      <c r="N705" s="142">
        <f>'2025-26 Salary &amp; Benefits'!$F$6</f>
        <v>80164</v>
      </c>
      <c r="O705" s="9">
        <f t="shared" si="134"/>
        <v>9932.5400000000009</v>
      </c>
      <c r="P705" s="9">
        <f t="shared" si="135"/>
        <v>248.28999999999905</v>
      </c>
      <c r="Q705" s="9">
        <f>'2025-26 Salary &amp; Benefits'!G$6</f>
        <v>15997.68</v>
      </c>
      <c r="R705" s="143">
        <f>'2025-26 Salary &amp; Benefits'!H$6</f>
        <v>0.16020000000000001</v>
      </c>
      <c r="S705" s="143">
        <f>'2025-26 Salary &amp; Benefits'!I$6</f>
        <v>0.15390000000000001</v>
      </c>
      <c r="T705" s="9">
        <f t="shared" si="136"/>
        <v>3661.11</v>
      </c>
      <c r="U705" s="9">
        <f t="shared" si="137"/>
        <v>169.68</v>
      </c>
      <c r="V705" s="9">
        <f t="shared" si="138"/>
        <v>26.11</v>
      </c>
      <c r="W705" s="9">
        <f t="shared" si="139"/>
        <v>195.79000000000002</v>
      </c>
      <c r="X705" s="22">
        <f t="shared" si="140"/>
        <v>14037.730000000001</v>
      </c>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row>
    <row r="706" spans="1:159" s="21" customFormat="1">
      <c r="A706" s="77" t="s">
        <v>2437</v>
      </c>
      <c r="B706" s="87" t="s">
        <v>2656</v>
      </c>
      <c r="C706" s="88">
        <v>2895</v>
      </c>
      <c r="D706" s="87" t="s">
        <v>1724</v>
      </c>
      <c r="E706" s="107" t="str">
        <f>VLOOKUP($C706,'2024-25 School Level AAFTE'!$C$4:$L$2372,9,FALSE)</f>
        <v>Yes</v>
      </c>
      <c r="F706" s="95">
        <f>VLOOKUP($C706,'2024-25 School Level AAFTE'!$C$4:$J$2372,8,FALSE)</f>
        <v>43.89</v>
      </c>
      <c r="G706" s="97">
        <f>IFERROR(IF(E706= "yes",VLOOKUP(C706,Summary!$B:$I,6,0),0),0)</f>
        <v>0</v>
      </c>
      <c r="H706" s="96">
        <f t="shared" si="131"/>
        <v>43.89</v>
      </c>
      <c r="I706" s="154">
        <f>VLOOKUP($A706,'2025-26 Salary &amp; Benefits'!$A:$I,3,FALSE)</f>
        <v>1</v>
      </c>
      <c r="J706" s="154">
        <f>VLOOKUP($A706,'2025-26 Salary &amp; Benefits'!$A:$I,4,FALSE)</f>
        <v>1</v>
      </c>
      <c r="K706" s="141">
        <f t="shared" si="132"/>
        <v>43.89</v>
      </c>
      <c r="L706" s="140">
        <f t="shared" si="133"/>
        <v>0.129</v>
      </c>
      <c r="M706" s="142">
        <f>'2025-26 Salary &amp; Benefits'!$E$6</f>
        <v>78209</v>
      </c>
      <c r="N706" s="142">
        <f>'2025-26 Salary &amp; Benefits'!$F$6</f>
        <v>80164</v>
      </c>
      <c r="O706" s="9">
        <f t="shared" si="134"/>
        <v>10088.959999999999</v>
      </c>
      <c r="P706" s="9">
        <f t="shared" si="135"/>
        <v>252.20000000000073</v>
      </c>
      <c r="Q706" s="9">
        <f>'2025-26 Salary &amp; Benefits'!G$6</f>
        <v>15997.68</v>
      </c>
      <c r="R706" s="143">
        <f>'2025-26 Salary &amp; Benefits'!H$6</f>
        <v>0.16020000000000001</v>
      </c>
      <c r="S706" s="143">
        <f>'2025-26 Salary &amp; Benefits'!I$6</f>
        <v>0.15390000000000001</v>
      </c>
      <c r="T706" s="9">
        <f t="shared" si="136"/>
        <v>3718.77</v>
      </c>
      <c r="U706" s="9">
        <f t="shared" si="137"/>
        <v>172.35</v>
      </c>
      <c r="V706" s="9">
        <f t="shared" si="138"/>
        <v>26.52</v>
      </c>
      <c r="W706" s="9">
        <f t="shared" si="139"/>
        <v>198.87</v>
      </c>
      <c r="X706" s="22">
        <f t="shared" si="140"/>
        <v>14258.800000000001</v>
      </c>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row>
    <row r="707" spans="1:159" s="21" customFormat="1">
      <c r="A707" s="77" t="s">
        <v>2437</v>
      </c>
      <c r="B707" s="87" t="s">
        <v>2656</v>
      </c>
      <c r="C707" s="88">
        <v>2896</v>
      </c>
      <c r="D707" s="87" t="s">
        <v>2051</v>
      </c>
      <c r="E707" s="107" t="str">
        <f>VLOOKUP($C707,'2024-25 School Level AAFTE'!$C$4:$L$2372,9,FALSE)</f>
        <v>No</v>
      </c>
      <c r="F707" s="95">
        <f>VLOOKUP($C707,'2024-25 School Level AAFTE'!$C$4:$J$2372,8,FALSE)</f>
        <v>28.33</v>
      </c>
      <c r="G707" s="97">
        <f>IFERROR(IF(E707= "yes",VLOOKUP(C707,Summary!$B:$I,6,0),0),0)</f>
        <v>0</v>
      </c>
      <c r="H707" s="96">
        <f t="shared" si="131"/>
        <v>0</v>
      </c>
      <c r="I707" s="154">
        <f>VLOOKUP($A707,'2025-26 Salary &amp; Benefits'!$A:$I,3,FALSE)</f>
        <v>1</v>
      </c>
      <c r="J707" s="154">
        <f>VLOOKUP($A707,'2025-26 Salary &amp; Benefits'!$A:$I,4,FALSE)</f>
        <v>1</v>
      </c>
      <c r="K707" s="141">
        <f t="shared" si="132"/>
        <v>0</v>
      </c>
      <c r="L707" s="140">
        <f t="shared" si="133"/>
        <v>0</v>
      </c>
      <c r="M707" s="142">
        <f>'2025-26 Salary &amp; Benefits'!$E$6</f>
        <v>78209</v>
      </c>
      <c r="N707" s="142">
        <f>'2025-26 Salary &amp; Benefits'!$F$6</f>
        <v>80164</v>
      </c>
      <c r="O707" s="9">
        <f t="shared" si="134"/>
        <v>0</v>
      </c>
      <c r="P707" s="9">
        <f t="shared" si="135"/>
        <v>0</v>
      </c>
      <c r="Q707" s="9">
        <f>'2025-26 Salary &amp; Benefits'!G$6</f>
        <v>15997.68</v>
      </c>
      <c r="R707" s="143">
        <f>'2025-26 Salary &amp; Benefits'!H$6</f>
        <v>0.16020000000000001</v>
      </c>
      <c r="S707" s="143">
        <f>'2025-26 Salary &amp; Benefits'!I$6</f>
        <v>0.15390000000000001</v>
      </c>
      <c r="T707" s="9">
        <f t="shared" si="136"/>
        <v>0</v>
      </c>
      <c r="U707" s="9">
        <f t="shared" si="137"/>
        <v>0</v>
      </c>
      <c r="V707" s="9">
        <f t="shared" si="138"/>
        <v>0</v>
      </c>
      <c r="W707" s="9">
        <f t="shared" si="139"/>
        <v>0</v>
      </c>
      <c r="X707" s="22">
        <f t="shared" si="140"/>
        <v>0</v>
      </c>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row>
    <row r="708" spans="1:159" s="21" customFormat="1">
      <c r="A708" s="77" t="s">
        <v>2283</v>
      </c>
      <c r="B708" s="87" t="s">
        <v>2657</v>
      </c>
      <c r="C708" s="88">
        <v>3047</v>
      </c>
      <c r="D708" s="87" t="s">
        <v>1088</v>
      </c>
      <c r="E708" s="107" t="str">
        <f>VLOOKUP($C708,'2024-25 School Level AAFTE'!$C$4:$L$2372,9,FALSE)</f>
        <v>No</v>
      </c>
      <c r="F708" s="95">
        <f>VLOOKUP($C708,'2024-25 School Level AAFTE'!$C$4:$J$2372,8,FALSE)</f>
        <v>26</v>
      </c>
      <c r="G708" s="97">
        <f>IFERROR(IF(E708= "yes",VLOOKUP(C708,Summary!$B:$I,6,0),0),0)</f>
        <v>0</v>
      </c>
      <c r="H708" s="96">
        <f t="shared" si="131"/>
        <v>0</v>
      </c>
      <c r="I708" s="154">
        <f>VLOOKUP($A708,'2025-26 Salary &amp; Benefits'!$A:$I,3,FALSE)</f>
        <v>1</v>
      </c>
      <c r="J708" s="154">
        <f>VLOOKUP($A708,'2025-26 Salary &amp; Benefits'!$A:$I,4,FALSE)</f>
        <v>1.04</v>
      </c>
      <c r="K708" s="141">
        <f t="shared" si="132"/>
        <v>0</v>
      </c>
      <c r="L708" s="140">
        <f t="shared" si="133"/>
        <v>0</v>
      </c>
      <c r="M708" s="142">
        <f>'2025-26 Salary &amp; Benefits'!$E$6</f>
        <v>78209</v>
      </c>
      <c r="N708" s="142">
        <f>'2025-26 Salary &amp; Benefits'!$F$6</f>
        <v>80164</v>
      </c>
      <c r="O708" s="9">
        <f t="shared" si="134"/>
        <v>0</v>
      </c>
      <c r="P708" s="9">
        <f t="shared" si="135"/>
        <v>0</v>
      </c>
      <c r="Q708" s="9">
        <f>'2025-26 Salary &amp; Benefits'!G$6</f>
        <v>15997.68</v>
      </c>
      <c r="R708" s="143">
        <f>'2025-26 Salary &amp; Benefits'!H$6</f>
        <v>0.16020000000000001</v>
      </c>
      <c r="S708" s="143">
        <f>'2025-26 Salary &amp; Benefits'!I$6</f>
        <v>0.15390000000000001</v>
      </c>
      <c r="T708" s="9">
        <f t="shared" si="136"/>
        <v>0</v>
      </c>
      <c r="U708" s="9">
        <f t="shared" si="137"/>
        <v>0</v>
      </c>
      <c r="V708" s="9">
        <f t="shared" si="138"/>
        <v>0</v>
      </c>
      <c r="W708" s="9">
        <f t="shared" si="139"/>
        <v>0</v>
      </c>
      <c r="X708" s="22">
        <f t="shared" si="140"/>
        <v>0</v>
      </c>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row>
    <row r="709" spans="1:159" s="21" customFormat="1">
      <c r="A709" s="77" t="s">
        <v>2283</v>
      </c>
      <c r="B709" s="87" t="s">
        <v>2657</v>
      </c>
      <c r="C709" s="88">
        <v>3048</v>
      </c>
      <c r="D709" s="87" t="s">
        <v>1089</v>
      </c>
      <c r="E709" s="107" t="str">
        <f>VLOOKUP($C709,'2024-25 School Level AAFTE'!$C$4:$L$2372,9,FALSE)</f>
        <v>No</v>
      </c>
      <c r="F709" s="95">
        <f>VLOOKUP($C709,'2024-25 School Level AAFTE'!$C$4:$J$2372,8,FALSE)</f>
        <v>27.89</v>
      </c>
      <c r="G709" s="97">
        <f>IFERROR(IF(E709= "yes",VLOOKUP(C709,Summary!$B:$I,6,0),0),0)</f>
        <v>0</v>
      </c>
      <c r="H709" s="96">
        <f t="shared" si="131"/>
        <v>0</v>
      </c>
      <c r="I709" s="154">
        <f>VLOOKUP($A709,'2025-26 Salary &amp; Benefits'!$A:$I,3,FALSE)</f>
        <v>1</v>
      </c>
      <c r="J709" s="154">
        <f>VLOOKUP($A709,'2025-26 Salary &amp; Benefits'!$A:$I,4,FALSE)</f>
        <v>1.04</v>
      </c>
      <c r="K709" s="141">
        <f t="shared" si="132"/>
        <v>0</v>
      </c>
      <c r="L709" s="140">
        <f t="shared" si="133"/>
        <v>0</v>
      </c>
      <c r="M709" s="142">
        <f>'2025-26 Salary &amp; Benefits'!$E$6</f>
        <v>78209</v>
      </c>
      <c r="N709" s="142">
        <f>'2025-26 Salary &amp; Benefits'!$F$6</f>
        <v>80164</v>
      </c>
      <c r="O709" s="9">
        <f t="shared" si="134"/>
        <v>0</v>
      </c>
      <c r="P709" s="9">
        <f t="shared" si="135"/>
        <v>0</v>
      </c>
      <c r="Q709" s="9">
        <f>'2025-26 Salary &amp; Benefits'!G$6</f>
        <v>15997.68</v>
      </c>
      <c r="R709" s="143">
        <f>'2025-26 Salary &amp; Benefits'!H$6</f>
        <v>0.16020000000000001</v>
      </c>
      <c r="S709" s="143">
        <f>'2025-26 Salary &amp; Benefits'!I$6</f>
        <v>0.15390000000000001</v>
      </c>
      <c r="T709" s="9">
        <f t="shared" si="136"/>
        <v>0</v>
      </c>
      <c r="U709" s="9">
        <f t="shared" si="137"/>
        <v>0</v>
      </c>
      <c r="V709" s="9">
        <f t="shared" si="138"/>
        <v>0</v>
      </c>
      <c r="W709" s="9">
        <f t="shared" si="139"/>
        <v>0</v>
      </c>
      <c r="X709" s="22">
        <f t="shared" si="140"/>
        <v>0</v>
      </c>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row>
    <row r="710" spans="1:159" s="21" customFormat="1">
      <c r="A710" s="77" t="s">
        <v>2286</v>
      </c>
      <c r="B710" s="87" t="s">
        <v>2658</v>
      </c>
      <c r="C710" s="88">
        <v>2677</v>
      </c>
      <c r="D710" s="87" t="s">
        <v>1094</v>
      </c>
      <c r="E710" s="107" t="str">
        <f>VLOOKUP($C710,'2024-25 School Level AAFTE'!$C$4:$L$2372,9,FALSE)</f>
        <v>Yes</v>
      </c>
      <c r="F710" s="95">
        <f>VLOOKUP($C710,'2024-25 School Level AAFTE'!$C$4:$J$2372,8,FALSE)</f>
        <v>300.95</v>
      </c>
      <c r="G710" s="97">
        <f>IFERROR(IF(E710= "yes",VLOOKUP(C710,Summary!$B:$I,6,0),0),0)</f>
        <v>0</v>
      </c>
      <c r="H710" s="96">
        <f t="shared" si="131"/>
        <v>300.95</v>
      </c>
      <c r="I710" s="154">
        <f>VLOOKUP($A710,'2025-26 Salary &amp; Benefits'!$A:$I,3,FALSE)</f>
        <v>1</v>
      </c>
      <c r="J710" s="154">
        <f>VLOOKUP($A710,'2025-26 Salary &amp; Benefits'!$A:$I,4,FALSE)</f>
        <v>1</v>
      </c>
      <c r="K710" s="141">
        <f t="shared" si="132"/>
        <v>300.95</v>
      </c>
      <c r="L710" s="140">
        <f t="shared" si="133"/>
        <v>0.88300000000000001</v>
      </c>
      <c r="M710" s="142">
        <f>'2025-26 Salary &amp; Benefits'!$E$6</f>
        <v>78209</v>
      </c>
      <c r="N710" s="142">
        <f>'2025-26 Salary &amp; Benefits'!$F$6</f>
        <v>80164</v>
      </c>
      <c r="O710" s="9">
        <f t="shared" si="134"/>
        <v>69058.55</v>
      </c>
      <c r="P710" s="9">
        <f t="shared" si="135"/>
        <v>1726.2599999999948</v>
      </c>
      <c r="Q710" s="9">
        <f>'2025-26 Salary &amp; Benefits'!G$6</f>
        <v>15997.68</v>
      </c>
      <c r="R710" s="143">
        <f>'2025-26 Salary &amp; Benefits'!H$6</f>
        <v>0.16020000000000001</v>
      </c>
      <c r="S710" s="143">
        <f>'2025-26 Salary &amp; Benefits'!I$6</f>
        <v>0.15390000000000001</v>
      </c>
      <c r="T710" s="9">
        <f t="shared" si="136"/>
        <v>25454.799999999999</v>
      </c>
      <c r="U710" s="9">
        <f t="shared" si="137"/>
        <v>1179.75</v>
      </c>
      <c r="V710" s="9">
        <f t="shared" si="138"/>
        <v>181.56</v>
      </c>
      <c r="W710" s="9">
        <f t="shared" si="139"/>
        <v>1361.31</v>
      </c>
      <c r="X710" s="22">
        <f t="shared" si="140"/>
        <v>97600.92</v>
      </c>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row>
    <row r="711" spans="1:159" s="21" customFormat="1">
      <c r="A711" s="77" t="s">
        <v>2286</v>
      </c>
      <c r="B711" s="87" t="s">
        <v>2658</v>
      </c>
      <c r="C711" s="88">
        <v>2856</v>
      </c>
      <c r="D711" s="87" t="s">
        <v>1095</v>
      </c>
      <c r="E711" s="107" t="str">
        <f>VLOOKUP($C711,'2024-25 School Level AAFTE'!$C$4:$L$2372,9,FALSE)</f>
        <v>Yes</v>
      </c>
      <c r="F711" s="95">
        <f>VLOOKUP($C711,'2024-25 School Level AAFTE'!$C$4:$J$2372,8,FALSE)</f>
        <v>314.67</v>
      </c>
      <c r="G711" s="97">
        <f>IFERROR(IF(E711= "yes",VLOOKUP(C711,Summary!$B:$I,6,0),0),0)</f>
        <v>0</v>
      </c>
      <c r="H711" s="96">
        <f t="shared" si="131"/>
        <v>314.67</v>
      </c>
      <c r="I711" s="154">
        <f>VLOOKUP($A711,'2025-26 Salary &amp; Benefits'!$A:$I,3,FALSE)</f>
        <v>1</v>
      </c>
      <c r="J711" s="154">
        <f>VLOOKUP($A711,'2025-26 Salary &amp; Benefits'!$A:$I,4,FALSE)</f>
        <v>1</v>
      </c>
      <c r="K711" s="141">
        <f t="shared" si="132"/>
        <v>314.67</v>
      </c>
      <c r="L711" s="140">
        <f t="shared" si="133"/>
        <v>0.92300000000000004</v>
      </c>
      <c r="M711" s="142">
        <f>'2025-26 Salary &amp; Benefits'!$E$6</f>
        <v>78209</v>
      </c>
      <c r="N711" s="142">
        <f>'2025-26 Salary &amp; Benefits'!$F$6</f>
        <v>80164</v>
      </c>
      <c r="O711" s="9">
        <f t="shared" si="134"/>
        <v>72186.91</v>
      </c>
      <c r="P711" s="9">
        <f t="shared" si="135"/>
        <v>1804.4599999999919</v>
      </c>
      <c r="Q711" s="9">
        <f>'2025-26 Salary &amp; Benefits'!G$6</f>
        <v>15997.68</v>
      </c>
      <c r="R711" s="143">
        <f>'2025-26 Salary &amp; Benefits'!H$6</f>
        <v>0.16020000000000001</v>
      </c>
      <c r="S711" s="143">
        <f>'2025-26 Salary &amp; Benefits'!I$6</f>
        <v>0.15390000000000001</v>
      </c>
      <c r="T711" s="9">
        <f t="shared" si="136"/>
        <v>26607.91</v>
      </c>
      <c r="U711" s="9">
        <f t="shared" si="137"/>
        <v>1233.19</v>
      </c>
      <c r="V711" s="9">
        <f t="shared" si="138"/>
        <v>189.79</v>
      </c>
      <c r="W711" s="9">
        <f t="shared" si="139"/>
        <v>1422.98</v>
      </c>
      <c r="X711" s="22">
        <f t="shared" si="140"/>
        <v>102022.26</v>
      </c>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row>
    <row r="712" spans="1:159" s="21" customFormat="1">
      <c r="A712" s="77" t="s">
        <v>2286</v>
      </c>
      <c r="B712" s="87" t="s">
        <v>2658</v>
      </c>
      <c r="C712" s="88">
        <v>3393</v>
      </c>
      <c r="D712" s="87" t="s">
        <v>1096</v>
      </c>
      <c r="E712" s="107" t="str">
        <f>VLOOKUP($C712,'2024-25 School Level AAFTE'!$C$4:$L$2372,9,FALSE)</f>
        <v>Yes</v>
      </c>
      <c r="F712" s="95">
        <f>VLOOKUP($C712,'2024-25 School Level AAFTE'!$C$4:$J$2372,8,FALSE)</f>
        <v>253.04</v>
      </c>
      <c r="G712" s="97">
        <f>IFERROR(IF(E712= "yes",VLOOKUP(C712,Summary!$B:$I,6,0),0),0)</f>
        <v>0</v>
      </c>
      <c r="H712" s="96">
        <f t="shared" si="131"/>
        <v>253.04</v>
      </c>
      <c r="I712" s="154">
        <f>VLOOKUP($A712,'2025-26 Salary &amp; Benefits'!$A:$I,3,FALSE)</f>
        <v>1</v>
      </c>
      <c r="J712" s="154">
        <f>VLOOKUP($A712,'2025-26 Salary &amp; Benefits'!$A:$I,4,FALSE)</f>
        <v>1</v>
      </c>
      <c r="K712" s="141">
        <f t="shared" si="132"/>
        <v>253.04</v>
      </c>
      <c r="L712" s="140">
        <f t="shared" si="133"/>
        <v>0.74199999999999999</v>
      </c>
      <c r="M712" s="142">
        <f>'2025-26 Salary &amp; Benefits'!$E$6</f>
        <v>78209</v>
      </c>
      <c r="N712" s="142">
        <f>'2025-26 Salary &amp; Benefits'!$F$6</f>
        <v>80164</v>
      </c>
      <c r="O712" s="9">
        <f t="shared" si="134"/>
        <v>58031.08</v>
      </c>
      <c r="P712" s="9">
        <f t="shared" si="135"/>
        <v>1450.6100000000006</v>
      </c>
      <c r="Q712" s="9">
        <f>'2025-26 Salary &amp; Benefits'!G$6</f>
        <v>15997.68</v>
      </c>
      <c r="R712" s="143">
        <f>'2025-26 Salary &amp; Benefits'!H$6</f>
        <v>0.16020000000000001</v>
      </c>
      <c r="S712" s="143">
        <f>'2025-26 Salary &amp; Benefits'!I$6</f>
        <v>0.15390000000000001</v>
      </c>
      <c r="T712" s="9">
        <f t="shared" si="136"/>
        <v>21390.11</v>
      </c>
      <c r="U712" s="9">
        <f t="shared" si="137"/>
        <v>991.36</v>
      </c>
      <c r="V712" s="9">
        <f t="shared" si="138"/>
        <v>152.57</v>
      </c>
      <c r="W712" s="9">
        <f t="shared" si="139"/>
        <v>1143.93</v>
      </c>
      <c r="X712" s="22">
        <f t="shared" si="140"/>
        <v>82015.73</v>
      </c>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row>
    <row r="713" spans="1:159" s="21" customFormat="1">
      <c r="A713" s="77" t="s">
        <v>2286</v>
      </c>
      <c r="B713" s="87" t="s">
        <v>2658</v>
      </c>
      <c r="C713" s="88">
        <v>5618</v>
      </c>
      <c r="D713" s="87" t="s">
        <v>2968</v>
      </c>
      <c r="E713" s="107" t="str">
        <f>VLOOKUP($C713,'2024-25 School Level AAFTE'!$C$4:$L$2372,9,FALSE)</f>
        <v>No</v>
      </c>
      <c r="F713" s="95">
        <f>VLOOKUP($C713,'2024-25 School Level AAFTE'!$C$4:$J$2372,8,FALSE)</f>
        <v>2079.34</v>
      </c>
      <c r="G713" s="97">
        <f>IFERROR(IF(E713= "yes",VLOOKUP(C713,Summary!$B:$I,6,0),0),0)</f>
        <v>0</v>
      </c>
      <c r="H713" s="96">
        <f t="shared" si="131"/>
        <v>0</v>
      </c>
      <c r="I713" s="154">
        <f>VLOOKUP($A713,'2025-26 Salary &amp; Benefits'!$A:$I,3,FALSE)</f>
        <v>1</v>
      </c>
      <c r="J713" s="154">
        <f>VLOOKUP($A713,'2025-26 Salary &amp; Benefits'!$A:$I,4,FALSE)</f>
        <v>1</v>
      </c>
      <c r="K713" s="141">
        <f t="shared" si="132"/>
        <v>0</v>
      </c>
      <c r="L713" s="140">
        <f t="shared" si="133"/>
        <v>0</v>
      </c>
      <c r="M713" s="142">
        <f>'2025-26 Salary &amp; Benefits'!$E$6</f>
        <v>78209</v>
      </c>
      <c r="N713" s="142">
        <f>'2025-26 Salary &amp; Benefits'!$F$6</f>
        <v>80164</v>
      </c>
      <c r="O713" s="9">
        <f t="shared" si="134"/>
        <v>0</v>
      </c>
      <c r="P713" s="9">
        <f t="shared" si="135"/>
        <v>0</v>
      </c>
      <c r="Q713" s="9">
        <f>'2025-26 Salary &amp; Benefits'!G$6</f>
        <v>15997.68</v>
      </c>
      <c r="R713" s="143">
        <f>'2025-26 Salary &amp; Benefits'!H$6</f>
        <v>0.16020000000000001</v>
      </c>
      <c r="S713" s="143">
        <f>'2025-26 Salary &amp; Benefits'!I$6</f>
        <v>0.15390000000000001</v>
      </c>
      <c r="T713" s="9">
        <f t="shared" si="136"/>
        <v>0</v>
      </c>
      <c r="U713" s="9">
        <f t="shared" si="137"/>
        <v>0</v>
      </c>
      <c r="V713" s="9">
        <f t="shared" si="138"/>
        <v>0</v>
      </c>
      <c r="W713" s="9">
        <f t="shared" si="139"/>
        <v>0</v>
      </c>
      <c r="X713" s="22">
        <f t="shared" si="140"/>
        <v>0</v>
      </c>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row>
    <row r="714" spans="1:159" s="21" customFormat="1">
      <c r="A714" s="77" t="s">
        <v>2223</v>
      </c>
      <c r="B714" s="87" t="s">
        <v>2659</v>
      </c>
      <c r="C714" s="88">
        <v>2801</v>
      </c>
      <c r="D714" s="87" t="s">
        <v>454</v>
      </c>
      <c r="E714" s="107" t="str">
        <f>VLOOKUP($C714,'2024-25 School Level AAFTE'!$C$4:$L$2372,9,FALSE)</f>
        <v>Yes</v>
      </c>
      <c r="F714" s="95">
        <f>VLOOKUP($C714,'2024-25 School Level AAFTE'!$C$4:$J$2372,8,FALSE)</f>
        <v>296.77999999999997</v>
      </c>
      <c r="G714" s="97">
        <f>IFERROR(IF(E714= "yes",VLOOKUP(C714,Summary!$B:$I,6,0),0),0)</f>
        <v>0</v>
      </c>
      <c r="H714" s="96">
        <f t="shared" si="131"/>
        <v>296.77999999999997</v>
      </c>
      <c r="I714" s="154">
        <f>VLOOKUP($A714,'2025-26 Salary &amp; Benefits'!$A:$I,3,FALSE)</f>
        <v>1</v>
      </c>
      <c r="J714" s="154">
        <f>VLOOKUP($A714,'2025-26 Salary &amp; Benefits'!$A:$I,4,FALSE)</f>
        <v>1</v>
      </c>
      <c r="K714" s="141">
        <f t="shared" si="132"/>
        <v>296.77999999999997</v>
      </c>
      <c r="L714" s="140">
        <f t="shared" si="133"/>
        <v>0.871</v>
      </c>
      <c r="M714" s="142">
        <f>'2025-26 Salary &amp; Benefits'!$E$6</f>
        <v>78209</v>
      </c>
      <c r="N714" s="142">
        <f>'2025-26 Salary &amp; Benefits'!$F$6</f>
        <v>80164</v>
      </c>
      <c r="O714" s="9">
        <f t="shared" si="134"/>
        <v>68120.039999999994</v>
      </c>
      <c r="P714" s="9">
        <f t="shared" si="135"/>
        <v>1702.8000000000029</v>
      </c>
      <c r="Q714" s="9">
        <f>'2025-26 Salary &amp; Benefits'!G$6</f>
        <v>15997.68</v>
      </c>
      <c r="R714" s="143">
        <f>'2025-26 Salary &amp; Benefits'!H$6</f>
        <v>0.16020000000000001</v>
      </c>
      <c r="S714" s="143">
        <f>'2025-26 Salary &amp; Benefits'!I$6</f>
        <v>0.15390000000000001</v>
      </c>
      <c r="T714" s="9">
        <f t="shared" si="136"/>
        <v>25108.87</v>
      </c>
      <c r="U714" s="9">
        <f t="shared" si="137"/>
        <v>1163.71</v>
      </c>
      <c r="V714" s="9">
        <f t="shared" si="138"/>
        <v>179.09</v>
      </c>
      <c r="W714" s="9">
        <f t="shared" si="139"/>
        <v>1342.8</v>
      </c>
      <c r="X714" s="22">
        <f t="shared" si="140"/>
        <v>96274.51</v>
      </c>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row>
    <row r="715" spans="1:159" s="21" customFormat="1">
      <c r="A715" s="77" t="s">
        <v>2223</v>
      </c>
      <c r="B715" s="87" t="s">
        <v>2659</v>
      </c>
      <c r="C715" s="88">
        <v>2802</v>
      </c>
      <c r="D715" s="87" t="s">
        <v>455</v>
      </c>
      <c r="E715" s="107" t="str">
        <f>VLOOKUP($C715,'2024-25 School Level AAFTE'!$C$4:$L$2372,9,FALSE)</f>
        <v>Yes</v>
      </c>
      <c r="F715" s="95">
        <f>VLOOKUP($C715,'2024-25 School Level AAFTE'!$C$4:$J$2372,8,FALSE)</f>
        <v>328.31</v>
      </c>
      <c r="G715" s="97">
        <f>IFERROR(IF(E715= "yes",VLOOKUP(C715,Summary!$B:$I,6,0),0),0)</f>
        <v>0</v>
      </c>
      <c r="H715" s="96">
        <f t="shared" si="131"/>
        <v>328.31</v>
      </c>
      <c r="I715" s="154">
        <f>VLOOKUP($A715,'2025-26 Salary &amp; Benefits'!$A:$I,3,FALSE)</f>
        <v>1</v>
      </c>
      <c r="J715" s="154">
        <f>VLOOKUP($A715,'2025-26 Salary &amp; Benefits'!$A:$I,4,FALSE)</f>
        <v>1</v>
      </c>
      <c r="K715" s="141">
        <f t="shared" si="132"/>
        <v>328.31</v>
      </c>
      <c r="L715" s="140">
        <f t="shared" si="133"/>
        <v>0.96299999999999997</v>
      </c>
      <c r="M715" s="142">
        <f>'2025-26 Salary &amp; Benefits'!$E$6</f>
        <v>78209</v>
      </c>
      <c r="N715" s="142">
        <f>'2025-26 Salary &amp; Benefits'!$F$6</f>
        <v>80164</v>
      </c>
      <c r="O715" s="9">
        <f t="shared" si="134"/>
        <v>75315.27</v>
      </c>
      <c r="P715" s="9">
        <f t="shared" si="135"/>
        <v>1882.6599999999889</v>
      </c>
      <c r="Q715" s="9">
        <f>'2025-26 Salary &amp; Benefits'!G$6</f>
        <v>15997.68</v>
      </c>
      <c r="R715" s="143">
        <f>'2025-26 Salary &amp; Benefits'!H$6</f>
        <v>0.16020000000000001</v>
      </c>
      <c r="S715" s="143">
        <f>'2025-26 Salary &amp; Benefits'!I$6</f>
        <v>0.15390000000000001</v>
      </c>
      <c r="T715" s="9">
        <f t="shared" si="136"/>
        <v>27761.01</v>
      </c>
      <c r="U715" s="9">
        <f t="shared" si="137"/>
        <v>1286.6300000000001</v>
      </c>
      <c r="V715" s="9">
        <f t="shared" si="138"/>
        <v>198.01</v>
      </c>
      <c r="W715" s="9">
        <f t="shared" si="139"/>
        <v>1484.64</v>
      </c>
      <c r="X715" s="22">
        <f t="shared" si="140"/>
        <v>106443.57999999999</v>
      </c>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row>
    <row r="716" spans="1:159" s="21" customFormat="1">
      <c r="A716" s="77" t="s">
        <v>2223</v>
      </c>
      <c r="B716" s="87" t="s">
        <v>2659</v>
      </c>
      <c r="C716" s="88">
        <v>5336</v>
      </c>
      <c r="D716" s="87" t="s">
        <v>2897</v>
      </c>
      <c r="E716" s="107" t="str">
        <f>VLOOKUP($C716,'2024-25 School Level AAFTE'!$C$4:$L$2372,9,FALSE)</f>
        <v>Yes</v>
      </c>
      <c r="F716" s="95">
        <f>VLOOKUP($C716,'2024-25 School Level AAFTE'!$C$4:$J$2372,8,FALSE)</f>
        <v>33.68</v>
      </c>
      <c r="G716" s="97">
        <f>IFERROR(IF(E716= "yes",VLOOKUP(C716,Summary!$B:$I,6,0),0),0)</f>
        <v>0</v>
      </c>
      <c r="H716" s="96">
        <f t="shared" si="131"/>
        <v>33.68</v>
      </c>
      <c r="I716" s="154">
        <f>VLOOKUP($A716,'2025-26 Salary &amp; Benefits'!$A:$I,3,FALSE)</f>
        <v>1</v>
      </c>
      <c r="J716" s="154">
        <f>VLOOKUP($A716,'2025-26 Salary &amp; Benefits'!$A:$I,4,FALSE)</f>
        <v>1</v>
      </c>
      <c r="K716" s="141">
        <f t="shared" si="132"/>
        <v>33.68</v>
      </c>
      <c r="L716" s="140">
        <f t="shared" si="133"/>
        <v>9.9000000000000005E-2</v>
      </c>
      <c r="M716" s="142">
        <f>'2025-26 Salary &amp; Benefits'!$E$6</f>
        <v>78209</v>
      </c>
      <c r="N716" s="142">
        <f>'2025-26 Salary &amp; Benefits'!$F$6</f>
        <v>80164</v>
      </c>
      <c r="O716" s="9">
        <f t="shared" si="134"/>
        <v>7742.69</v>
      </c>
      <c r="P716" s="9">
        <f t="shared" si="135"/>
        <v>193.55000000000018</v>
      </c>
      <c r="Q716" s="9">
        <f>'2025-26 Salary &amp; Benefits'!G$6</f>
        <v>15997.68</v>
      </c>
      <c r="R716" s="143">
        <f>'2025-26 Salary &amp; Benefits'!H$6</f>
        <v>0.16020000000000001</v>
      </c>
      <c r="S716" s="143">
        <f>'2025-26 Salary &amp; Benefits'!I$6</f>
        <v>0.15390000000000001</v>
      </c>
      <c r="T716" s="9">
        <f t="shared" si="136"/>
        <v>2853.94</v>
      </c>
      <c r="U716" s="9">
        <f t="shared" si="137"/>
        <v>132.27000000000001</v>
      </c>
      <c r="V716" s="9">
        <f t="shared" si="138"/>
        <v>20.36</v>
      </c>
      <c r="W716" s="9">
        <f t="shared" si="139"/>
        <v>152.63</v>
      </c>
      <c r="X716" s="22">
        <f t="shared" si="140"/>
        <v>10942.81</v>
      </c>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row>
    <row r="717" spans="1:159" s="21" customFormat="1">
      <c r="A717" s="77" t="s">
        <v>2450</v>
      </c>
      <c r="B717" s="87" t="s">
        <v>2660</v>
      </c>
      <c r="C717" s="88">
        <v>1776</v>
      </c>
      <c r="D717" s="87" t="s">
        <v>2106</v>
      </c>
      <c r="E717" s="107" t="str">
        <f>VLOOKUP($C717,'2024-25 School Level AAFTE'!$C$4:$L$2372,9,FALSE)</f>
        <v>Yes</v>
      </c>
      <c r="F717" s="95">
        <f>VLOOKUP($C717,'2024-25 School Level AAFTE'!$C$4:$J$2372,8,FALSE)</f>
        <v>37</v>
      </c>
      <c r="G717" s="97">
        <f>IFERROR(IF(E717= "yes",VLOOKUP(C717,Summary!$B:$I,6,0),0),0)</f>
        <v>0</v>
      </c>
      <c r="H717" s="96">
        <f t="shared" si="131"/>
        <v>37</v>
      </c>
      <c r="I717" s="154">
        <f>VLOOKUP($A717,'2025-26 Salary &amp; Benefits'!$A:$I,3,FALSE)</f>
        <v>1</v>
      </c>
      <c r="J717" s="154">
        <f>VLOOKUP($A717,'2025-26 Salary &amp; Benefits'!$A:$I,4,FALSE)</f>
        <v>1</v>
      </c>
      <c r="K717" s="141">
        <f t="shared" si="132"/>
        <v>37</v>
      </c>
      <c r="L717" s="140">
        <f t="shared" si="133"/>
        <v>0.109</v>
      </c>
      <c r="M717" s="142">
        <f>'2025-26 Salary &amp; Benefits'!$E$6</f>
        <v>78209</v>
      </c>
      <c r="N717" s="142">
        <f>'2025-26 Salary &amp; Benefits'!$F$6</f>
        <v>80164</v>
      </c>
      <c r="O717" s="9">
        <f t="shared" si="134"/>
        <v>8524.7800000000007</v>
      </c>
      <c r="P717" s="9">
        <f t="shared" si="135"/>
        <v>213.09999999999854</v>
      </c>
      <c r="Q717" s="9">
        <f>'2025-26 Salary &amp; Benefits'!G$6</f>
        <v>15997.68</v>
      </c>
      <c r="R717" s="143">
        <f>'2025-26 Salary &amp; Benefits'!H$6</f>
        <v>0.16020000000000001</v>
      </c>
      <c r="S717" s="143">
        <f>'2025-26 Salary &amp; Benefits'!I$6</f>
        <v>0.15390000000000001</v>
      </c>
      <c r="T717" s="9">
        <f t="shared" si="136"/>
        <v>3142.21</v>
      </c>
      <c r="U717" s="9">
        <f t="shared" si="137"/>
        <v>145.63</v>
      </c>
      <c r="V717" s="9">
        <f t="shared" si="138"/>
        <v>22.41</v>
      </c>
      <c r="W717" s="9">
        <f t="shared" si="139"/>
        <v>168.04</v>
      </c>
      <c r="X717" s="22">
        <f t="shared" si="140"/>
        <v>12048.130000000001</v>
      </c>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row>
    <row r="718" spans="1:159" s="21" customFormat="1">
      <c r="A718" s="77" t="s">
        <v>2450</v>
      </c>
      <c r="B718" s="87" t="s">
        <v>2660</v>
      </c>
      <c r="C718" s="88">
        <v>2345</v>
      </c>
      <c r="D718" s="87" t="s">
        <v>2107</v>
      </c>
      <c r="E718" s="107" t="str">
        <f>VLOOKUP($C718,'2024-25 School Level AAFTE'!$C$4:$L$2372,9,FALSE)</f>
        <v>Yes</v>
      </c>
      <c r="F718" s="95">
        <f>VLOOKUP($C718,'2024-25 School Level AAFTE'!$C$4:$J$2372,8,FALSE)</f>
        <v>542.55999999999995</v>
      </c>
      <c r="G718" s="97">
        <f>IFERROR(IF(E718= "yes",VLOOKUP(C718,Summary!$B:$I,6,0),0),0)</f>
        <v>0</v>
      </c>
      <c r="H718" s="96">
        <f t="shared" si="131"/>
        <v>542.55999999999995</v>
      </c>
      <c r="I718" s="154">
        <f>VLOOKUP($A718,'2025-26 Salary &amp; Benefits'!$A:$I,3,FALSE)</f>
        <v>1</v>
      </c>
      <c r="J718" s="154">
        <f>VLOOKUP($A718,'2025-26 Salary &amp; Benefits'!$A:$I,4,FALSE)</f>
        <v>1</v>
      </c>
      <c r="K718" s="141">
        <f t="shared" si="132"/>
        <v>542.55999999999995</v>
      </c>
      <c r="L718" s="140">
        <f t="shared" si="133"/>
        <v>1.5920000000000001</v>
      </c>
      <c r="M718" s="142">
        <f>'2025-26 Salary &amp; Benefits'!$E$6</f>
        <v>78209</v>
      </c>
      <c r="N718" s="142">
        <f>'2025-26 Salary &amp; Benefits'!$F$6</f>
        <v>80164</v>
      </c>
      <c r="O718" s="9">
        <f t="shared" si="134"/>
        <v>124508.73</v>
      </c>
      <c r="P718" s="9">
        <f t="shared" si="135"/>
        <v>3112.3600000000006</v>
      </c>
      <c r="Q718" s="9">
        <f>'2025-26 Salary &amp; Benefits'!G$6</f>
        <v>15997.68</v>
      </c>
      <c r="R718" s="143">
        <f>'2025-26 Salary &amp; Benefits'!H$6</f>
        <v>0.16020000000000001</v>
      </c>
      <c r="S718" s="143">
        <f>'2025-26 Salary &amp; Benefits'!I$6</f>
        <v>0.15390000000000001</v>
      </c>
      <c r="T718" s="9">
        <f t="shared" si="136"/>
        <v>45893.599999999999</v>
      </c>
      <c r="U718" s="9">
        <f t="shared" si="137"/>
        <v>2127.02</v>
      </c>
      <c r="V718" s="9">
        <f t="shared" si="138"/>
        <v>327.35000000000002</v>
      </c>
      <c r="W718" s="9">
        <f t="shared" si="139"/>
        <v>2454.37</v>
      </c>
      <c r="X718" s="22">
        <f t="shared" si="140"/>
        <v>175969.06</v>
      </c>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row>
    <row r="719" spans="1:159" s="21" customFormat="1">
      <c r="A719" s="77" t="s">
        <v>2450</v>
      </c>
      <c r="B719" s="87" t="s">
        <v>2660</v>
      </c>
      <c r="C719" s="88">
        <v>2555</v>
      </c>
      <c r="D719" s="87" t="s">
        <v>2108</v>
      </c>
      <c r="E719" s="107" t="str">
        <f>VLOOKUP($C719,'2024-25 School Level AAFTE'!$C$4:$L$2372,9,FALSE)</f>
        <v>Yes</v>
      </c>
      <c r="F719" s="95">
        <f>VLOOKUP($C719,'2024-25 School Level AAFTE'!$C$4:$J$2372,8,FALSE)</f>
        <v>1143.05</v>
      </c>
      <c r="G719" s="97">
        <f>IFERROR(IF(E719= "yes",VLOOKUP(C719,Summary!$B:$I,6,0),0),0)</f>
        <v>0</v>
      </c>
      <c r="H719" s="96">
        <f t="shared" si="131"/>
        <v>1143.05</v>
      </c>
      <c r="I719" s="154">
        <f>VLOOKUP($A719,'2025-26 Salary &amp; Benefits'!$A:$I,3,FALSE)</f>
        <v>1</v>
      </c>
      <c r="J719" s="154">
        <f>VLOOKUP($A719,'2025-26 Salary &amp; Benefits'!$A:$I,4,FALSE)</f>
        <v>1</v>
      </c>
      <c r="K719" s="141">
        <f t="shared" si="132"/>
        <v>1143.05</v>
      </c>
      <c r="L719" s="140">
        <f t="shared" si="133"/>
        <v>3.3530000000000002</v>
      </c>
      <c r="M719" s="142">
        <f>'2025-26 Salary &amp; Benefits'!$E$6</f>
        <v>78209</v>
      </c>
      <c r="N719" s="142">
        <f>'2025-26 Salary &amp; Benefits'!$F$6</f>
        <v>80164</v>
      </c>
      <c r="O719" s="9">
        <f t="shared" si="134"/>
        <v>262234.78000000003</v>
      </c>
      <c r="P719" s="9">
        <f t="shared" si="135"/>
        <v>6555.109999999986</v>
      </c>
      <c r="Q719" s="9">
        <f>'2025-26 Salary &amp; Benefits'!G$6</f>
        <v>15997.68</v>
      </c>
      <c r="R719" s="143">
        <f>'2025-26 Salary &amp; Benefits'!H$6</f>
        <v>0.16020000000000001</v>
      </c>
      <c r="S719" s="143">
        <f>'2025-26 Salary &amp; Benefits'!I$6</f>
        <v>0.15390000000000001</v>
      </c>
      <c r="T719" s="9">
        <f t="shared" si="136"/>
        <v>96659.06</v>
      </c>
      <c r="U719" s="9">
        <f t="shared" si="137"/>
        <v>4479.83</v>
      </c>
      <c r="V719" s="9">
        <f t="shared" si="138"/>
        <v>689.45</v>
      </c>
      <c r="W719" s="9">
        <f t="shared" si="139"/>
        <v>5169.28</v>
      </c>
      <c r="X719" s="22">
        <f t="shared" si="140"/>
        <v>370618.23000000004</v>
      </c>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row>
    <row r="720" spans="1:159" s="21" customFormat="1">
      <c r="A720" s="77" t="s">
        <v>2450</v>
      </c>
      <c r="B720" s="87" t="s">
        <v>2660</v>
      </c>
      <c r="C720" s="86">
        <v>2756</v>
      </c>
      <c r="D720" s="78" t="s">
        <v>2109</v>
      </c>
      <c r="E720" s="107" t="str">
        <f>VLOOKUP($C720,'2024-25 School Level AAFTE'!$C$4:$L$2372,9,FALSE)</f>
        <v>Yes</v>
      </c>
      <c r="F720" s="95">
        <f>VLOOKUP($C720,'2024-25 School Level AAFTE'!$C$4:$J$2372,8,FALSE)</f>
        <v>524.78</v>
      </c>
      <c r="G720" s="97">
        <f>IFERROR(IF(E720= "yes",VLOOKUP(C720,Summary!$B:$I,6,0),0),0)</f>
        <v>0</v>
      </c>
      <c r="H720" s="96">
        <f t="shared" si="131"/>
        <v>524.78</v>
      </c>
      <c r="I720" s="154">
        <f>VLOOKUP($A720,'2025-26 Salary &amp; Benefits'!$A:$I,3,FALSE)</f>
        <v>1</v>
      </c>
      <c r="J720" s="154">
        <f>VLOOKUP($A720,'2025-26 Salary &amp; Benefits'!$A:$I,4,FALSE)</f>
        <v>1</v>
      </c>
      <c r="K720" s="141">
        <f t="shared" si="132"/>
        <v>524.78</v>
      </c>
      <c r="L720" s="140">
        <f t="shared" si="133"/>
        <v>1.5389999999999999</v>
      </c>
      <c r="M720" s="142">
        <f>'2025-26 Salary &amp; Benefits'!$E$6</f>
        <v>78209</v>
      </c>
      <c r="N720" s="142">
        <f>'2025-26 Salary &amp; Benefits'!$F$6</f>
        <v>80164</v>
      </c>
      <c r="O720" s="9">
        <f t="shared" si="134"/>
        <v>120363.65</v>
      </c>
      <c r="P720" s="9">
        <f t="shared" si="135"/>
        <v>3008.75</v>
      </c>
      <c r="Q720" s="9">
        <f>'2025-26 Salary &amp; Benefits'!G$6</f>
        <v>15997.68</v>
      </c>
      <c r="R720" s="143">
        <f>'2025-26 Salary &amp; Benefits'!H$6</f>
        <v>0.16020000000000001</v>
      </c>
      <c r="S720" s="143">
        <f>'2025-26 Salary &amp; Benefits'!I$6</f>
        <v>0.15390000000000001</v>
      </c>
      <c r="T720" s="9">
        <f t="shared" si="136"/>
        <v>44365.73</v>
      </c>
      <c r="U720" s="9">
        <f t="shared" si="137"/>
        <v>2056.21</v>
      </c>
      <c r="V720" s="9">
        <f t="shared" si="138"/>
        <v>316.45</v>
      </c>
      <c r="W720" s="9">
        <f t="shared" si="139"/>
        <v>2372.66</v>
      </c>
      <c r="X720" s="22">
        <f t="shared" si="140"/>
        <v>170110.79</v>
      </c>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row>
    <row r="721" spans="1:159" s="21" customFormat="1">
      <c r="A721" s="77" t="s">
        <v>2450</v>
      </c>
      <c r="B721" s="87" t="s">
        <v>2660</v>
      </c>
      <c r="C721" s="88">
        <v>3013</v>
      </c>
      <c r="D721" s="87" t="s">
        <v>2110</v>
      </c>
      <c r="E721" s="107" t="str">
        <f>VLOOKUP($C721,'2024-25 School Level AAFTE'!$C$4:$L$2372,9,FALSE)</f>
        <v>Yes</v>
      </c>
      <c r="F721" s="95">
        <f>VLOOKUP($C721,'2024-25 School Level AAFTE'!$C$4:$J$2372,8,FALSE)</f>
        <v>478.9</v>
      </c>
      <c r="G721" s="97">
        <f>IFERROR(IF(E721= "yes",VLOOKUP(C721,Summary!$B:$I,6,0),0),0)</f>
        <v>0</v>
      </c>
      <c r="H721" s="96">
        <f t="shared" si="131"/>
        <v>478.9</v>
      </c>
      <c r="I721" s="154">
        <f>VLOOKUP($A721,'2025-26 Salary &amp; Benefits'!$A:$I,3,FALSE)</f>
        <v>1</v>
      </c>
      <c r="J721" s="154">
        <f>VLOOKUP($A721,'2025-26 Salary &amp; Benefits'!$A:$I,4,FALSE)</f>
        <v>1</v>
      </c>
      <c r="K721" s="141">
        <f t="shared" si="132"/>
        <v>478.9</v>
      </c>
      <c r="L721" s="140">
        <f t="shared" si="133"/>
        <v>1.405</v>
      </c>
      <c r="M721" s="142">
        <f>'2025-26 Salary &amp; Benefits'!$E$6</f>
        <v>78209</v>
      </c>
      <c r="N721" s="142">
        <f>'2025-26 Salary &amp; Benefits'!$F$6</f>
        <v>80164</v>
      </c>
      <c r="O721" s="9">
        <f t="shared" si="134"/>
        <v>109883.65</v>
      </c>
      <c r="P721" s="9">
        <f t="shared" si="135"/>
        <v>2746.7700000000041</v>
      </c>
      <c r="Q721" s="9">
        <f>'2025-26 Salary &amp; Benefits'!G$6</f>
        <v>15997.68</v>
      </c>
      <c r="R721" s="143">
        <f>'2025-26 Salary &amp; Benefits'!H$6</f>
        <v>0.16020000000000001</v>
      </c>
      <c r="S721" s="143">
        <f>'2025-26 Salary &amp; Benefits'!I$6</f>
        <v>0.15390000000000001</v>
      </c>
      <c r="T721" s="9">
        <f t="shared" si="136"/>
        <v>40502.83</v>
      </c>
      <c r="U721" s="9">
        <f t="shared" si="137"/>
        <v>1877.17</v>
      </c>
      <c r="V721" s="9">
        <f t="shared" si="138"/>
        <v>288.89999999999998</v>
      </c>
      <c r="W721" s="9">
        <f t="shared" si="139"/>
        <v>2166.0700000000002</v>
      </c>
      <c r="X721" s="22">
        <f t="shared" si="140"/>
        <v>155299.32</v>
      </c>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row>
    <row r="722" spans="1:159" s="21" customFormat="1">
      <c r="A722" s="77" t="s">
        <v>2450</v>
      </c>
      <c r="B722" s="87" t="s">
        <v>2660</v>
      </c>
      <c r="C722" s="88">
        <v>3071</v>
      </c>
      <c r="D722" s="87" t="s">
        <v>2111</v>
      </c>
      <c r="E722" s="107" t="str">
        <f>VLOOKUP($C722,'2024-25 School Level AAFTE'!$C$4:$L$2372,9,FALSE)</f>
        <v>Yes</v>
      </c>
      <c r="F722" s="95">
        <f>VLOOKUP($C722,'2024-25 School Level AAFTE'!$C$4:$J$2372,8,FALSE)</f>
        <v>808.03</v>
      </c>
      <c r="G722" s="97">
        <f>IFERROR(IF(E722= "yes",VLOOKUP(C722,Summary!$B:$I,6,0),0),0)</f>
        <v>0</v>
      </c>
      <c r="H722" s="96">
        <f t="shared" si="131"/>
        <v>808.03</v>
      </c>
      <c r="I722" s="154">
        <f>VLOOKUP($A722,'2025-26 Salary &amp; Benefits'!$A:$I,3,FALSE)</f>
        <v>1</v>
      </c>
      <c r="J722" s="154">
        <f>VLOOKUP($A722,'2025-26 Salary &amp; Benefits'!$A:$I,4,FALSE)</f>
        <v>1</v>
      </c>
      <c r="K722" s="141">
        <f t="shared" si="132"/>
        <v>808.03</v>
      </c>
      <c r="L722" s="140">
        <f t="shared" si="133"/>
        <v>2.37</v>
      </c>
      <c r="M722" s="142">
        <f>'2025-26 Salary &amp; Benefits'!$E$6</f>
        <v>78209</v>
      </c>
      <c r="N722" s="142">
        <f>'2025-26 Salary &amp; Benefits'!$F$6</f>
        <v>80164</v>
      </c>
      <c r="O722" s="9">
        <f t="shared" si="134"/>
        <v>185355.33</v>
      </c>
      <c r="P722" s="9">
        <f t="shared" si="135"/>
        <v>4633.3500000000058</v>
      </c>
      <c r="Q722" s="9">
        <f>'2025-26 Salary &amp; Benefits'!G$6</f>
        <v>15997.68</v>
      </c>
      <c r="R722" s="143">
        <f>'2025-26 Salary &amp; Benefits'!H$6</f>
        <v>0.16020000000000001</v>
      </c>
      <c r="S722" s="143">
        <f>'2025-26 Salary &amp; Benefits'!I$6</f>
        <v>0.15390000000000001</v>
      </c>
      <c r="T722" s="9">
        <f t="shared" si="136"/>
        <v>68321.5</v>
      </c>
      <c r="U722" s="9">
        <f t="shared" si="137"/>
        <v>3166.48</v>
      </c>
      <c r="V722" s="9">
        <f t="shared" si="138"/>
        <v>487.32</v>
      </c>
      <c r="W722" s="9">
        <f t="shared" si="139"/>
        <v>3653.8</v>
      </c>
      <c r="X722" s="22">
        <f t="shared" si="140"/>
        <v>261963.97999999998</v>
      </c>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row>
    <row r="723" spans="1:159" s="21" customFormat="1">
      <c r="A723" s="77" t="s">
        <v>2450</v>
      </c>
      <c r="B723" s="87" t="s">
        <v>2660</v>
      </c>
      <c r="C723" s="88">
        <v>5399</v>
      </c>
      <c r="D723" s="87" t="s">
        <v>2112</v>
      </c>
      <c r="E723" s="107" t="str">
        <f>VLOOKUP($C723,'2024-25 School Level AAFTE'!$C$4:$L$2372,9,FALSE)</f>
        <v>Yes</v>
      </c>
      <c r="F723" s="95">
        <f>VLOOKUP($C723,'2024-25 School Level AAFTE'!$C$4:$J$2372,8,FALSE)</f>
        <v>6.33</v>
      </c>
      <c r="G723" s="97">
        <f>IFERROR(IF(E723= "yes",VLOOKUP(C723,Summary!$B:$I,6,0),0),0)</f>
        <v>0</v>
      </c>
      <c r="H723" s="96">
        <f t="shared" si="131"/>
        <v>6.33</v>
      </c>
      <c r="I723" s="154">
        <f>VLOOKUP($A723,'2025-26 Salary &amp; Benefits'!$A:$I,3,FALSE)</f>
        <v>1</v>
      </c>
      <c r="J723" s="154">
        <f>VLOOKUP($A723,'2025-26 Salary &amp; Benefits'!$A:$I,4,FALSE)</f>
        <v>1</v>
      </c>
      <c r="K723" s="141">
        <f t="shared" si="132"/>
        <v>6.33</v>
      </c>
      <c r="L723" s="140">
        <f t="shared" si="133"/>
        <v>1.9E-2</v>
      </c>
      <c r="M723" s="142">
        <f>'2025-26 Salary &amp; Benefits'!$E$6</f>
        <v>78209</v>
      </c>
      <c r="N723" s="142">
        <f>'2025-26 Salary &amp; Benefits'!$F$6</f>
        <v>80164</v>
      </c>
      <c r="O723" s="9">
        <f t="shared" si="134"/>
        <v>1485.97</v>
      </c>
      <c r="P723" s="9">
        <f t="shared" si="135"/>
        <v>37.149999999999864</v>
      </c>
      <c r="Q723" s="9">
        <f>'2025-26 Salary &amp; Benefits'!G$6</f>
        <v>15997.68</v>
      </c>
      <c r="R723" s="143">
        <f>'2025-26 Salary &amp; Benefits'!H$6</f>
        <v>0.16020000000000001</v>
      </c>
      <c r="S723" s="143">
        <f>'2025-26 Salary &amp; Benefits'!I$6</f>
        <v>0.15390000000000001</v>
      </c>
      <c r="T723" s="9">
        <f t="shared" si="136"/>
        <v>547.73</v>
      </c>
      <c r="U723" s="9">
        <f t="shared" si="137"/>
        <v>25.39</v>
      </c>
      <c r="V723" s="9">
        <f t="shared" si="138"/>
        <v>3.91</v>
      </c>
      <c r="W723" s="9">
        <f t="shared" si="139"/>
        <v>29.3</v>
      </c>
      <c r="X723" s="22">
        <f t="shared" si="140"/>
        <v>2100.15</v>
      </c>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row>
    <row r="724" spans="1:159" s="21" customFormat="1">
      <c r="A724" s="77" t="s">
        <v>2454</v>
      </c>
      <c r="B724" s="87" t="s">
        <v>2661</v>
      </c>
      <c r="C724" s="88">
        <v>2531</v>
      </c>
      <c r="D724" s="87" t="s">
        <v>2132</v>
      </c>
      <c r="E724" s="107" t="str">
        <f>VLOOKUP($C724,'2024-25 School Level AAFTE'!$C$4:$L$2372,9,FALSE)</f>
        <v>Yes</v>
      </c>
      <c r="F724" s="95">
        <f>VLOOKUP($C724,'2024-25 School Level AAFTE'!$C$4:$J$2372,8,FALSE)</f>
        <v>425.78</v>
      </c>
      <c r="G724" s="97">
        <f>IFERROR(IF(E724= "yes",VLOOKUP(C724,Summary!$B:$I,6,0),0),0)</f>
        <v>0</v>
      </c>
      <c r="H724" s="96">
        <f t="shared" si="131"/>
        <v>425.78</v>
      </c>
      <c r="I724" s="154">
        <f>VLOOKUP($A724,'2025-26 Salary &amp; Benefits'!$A:$I,3,FALSE)</f>
        <v>1</v>
      </c>
      <c r="J724" s="154">
        <f>VLOOKUP($A724,'2025-26 Salary &amp; Benefits'!$A:$I,4,FALSE)</f>
        <v>1</v>
      </c>
      <c r="K724" s="141">
        <f t="shared" si="132"/>
        <v>425.78</v>
      </c>
      <c r="L724" s="140">
        <f t="shared" si="133"/>
        <v>1.2490000000000001</v>
      </c>
      <c r="M724" s="142">
        <f>'2025-26 Salary &amp; Benefits'!$E$6</f>
        <v>78209</v>
      </c>
      <c r="N724" s="142">
        <f>'2025-26 Salary &amp; Benefits'!$F$6</f>
        <v>80164</v>
      </c>
      <c r="O724" s="9">
        <f t="shared" si="134"/>
        <v>97683.04</v>
      </c>
      <c r="P724" s="9">
        <f t="shared" si="135"/>
        <v>2441.8000000000029</v>
      </c>
      <c r="Q724" s="9">
        <f>'2025-26 Salary &amp; Benefits'!G$6</f>
        <v>15997.68</v>
      </c>
      <c r="R724" s="143">
        <f>'2025-26 Salary &amp; Benefits'!H$6</f>
        <v>0.16020000000000001</v>
      </c>
      <c r="S724" s="143">
        <f>'2025-26 Salary &amp; Benefits'!I$6</f>
        <v>0.15390000000000001</v>
      </c>
      <c r="T724" s="9">
        <f t="shared" si="136"/>
        <v>36005.72</v>
      </c>
      <c r="U724" s="9">
        <f t="shared" si="137"/>
        <v>1668.75</v>
      </c>
      <c r="V724" s="9">
        <f t="shared" si="138"/>
        <v>256.82</v>
      </c>
      <c r="W724" s="9">
        <f t="shared" si="139"/>
        <v>1925.57</v>
      </c>
      <c r="X724" s="22">
        <f t="shared" si="140"/>
        <v>138056.13</v>
      </c>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row>
    <row r="725" spans="1:159" s="21" customFormat="1">
      <c r="A725" s="77" t="s">
        <v>2454</v>
      </c>
      <c r="B725" s="87" t="s">
        <v>2661</v>
      </c>
      <c r="C725" s="88">
        <v>3314</v>
      </c>
      <c r="D725" s="87" t="s">
        <v>2133</v>
      </c>
      <c r="E725" s="107" t="str">
        <f>VLOOKUP($C725,'2024-25 School Level AAFTE'!$C$4:$L$2372,9,FALSE)</f>
        <v>Yes</v>
      </c>
      <c r="F725" s="95">
        <f>VLOOKUP($C725,'2024-25 School Level AAFTE'!$C$4:$J$2372,8,FALSE)</f>
        <v>432.72</v>
      </c>
      <c r="G725" s="97">
        <f>IFERROR(IF(E725= "yes",VLOOKUP(C725,Summary!$B:$I,6,0),0),0)</f>
        <v>0</v>
      </c>
      <c r="H725" s="96">
        <f t="shared" si="131"/>
        <v>432.72</v>
      </c>
      <c r="I725" s="154">
        <f>VLOOKUP($A725,'2025-26 Salary &amp; Benefits'!$A:$I,3,FALSE)</f>
        <v>1</v>
      </c>
      <c r="J725" s="154">
        <f>VLOOKUP($A725,'2025-26 Salary &amp; Benefits'!$A:$I,4,FALSE)</f>
        <v>1</v>
      </c>
      <c r="K725" s="141">
        <f t="shared" si="132"/>
        <v>432.72</v>
      </c>
      <c r="L725" s="140">
        <f t="shared" si="133"/>
        <v>1.2689999999999999</v>
      </c>
      <c r="M725" s="142">
        <f>'2025-26 Salary &amp; Benefits'!$E$6</f>
        <v>78209</v>
      </c>
      <c r="N725" s="142">
        <f>'2025-26 Salary &amp; Benefits'!$F$6</f>
        <v>80164</v>
      </c>
      <c r="O725" s="9">
        <f t="shared" si="134"/>
        <v>99247.22</v>
      </c>
      <c r="P725" s="9">
        <f t="shared" si="135"/>
        <v>2480.8999999999942</v>
      </c>
      <c r="Q725" s="9">
        <f>'2025-26 Salary &amp; Benefits'!G$6</f>
        <v>15997.68</v>
      </c>
      <c r="R725" s="143">
        <f>'2025-26 Salary &amp; Benefits'!H$6</f>
        <v>0.16020000000000001</v>
      </c>
      <c r="S725" s="143">
        <f>'2025-26 Salary &amp; Benefits'!I$6</f>
        <v>0.15390000000000001</v>
      </c>
      <c r="T725" s="9">
        <f t="shared" si="136"/>
        <v>36582.269999999997</v>
      </c>
      <c r="U725" s="9">
        <f t="shared" si="137"/>
        <v>1695.47</v>
      </c>
      <c r="V725" s="9">
        <f t="shared" si="138"/>
        <v>260.93</v>
      </c>
      <c r="W725" s="9">
        <f t="shared" si="139"/>
        <v>1956.4</v>
      </c>
      <c r="X725" s="22">
        <f t="shared" si="140"/>
        <v>140266.78999999998</v>
      </c>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row>
    <row r="726" spans="1:159" s="21" customFormat="1">
      <c r="A726" s="77" t="s">
        <v>2454</v>
      </c>
      <c r="B726" s="87" t="s">
        <v>2661</v>
      </c>
      <c r="C726" s="88">
        <v>4535</v>
      </c>
      <c r="D726" s="87" t="s">
        <v>1693</v>
      </c>
      <c r="E726" s="107" t="str">
        <f>VLOOKUP($C726,'2024-25 School Level AAFTE'!$C$4:$L$2372,9,FALSE)</f>
        <v>Yes</v>
      </c>
      <c r="F726" s="95">
        <f>VLOOKUP($C726,'2024-25 School Level AAFTE'!$C$4:$J$2372,8,FALSE)</f>
        <v>523.55999999999995</v>
      </c>
      <c r="G726" s="97">
        <f>IFERROR(IF(E726= "yes",VLOOKUP(C726,Summary!$B:$I,6,0),0),0)</f>
        <v>0</v>
      </c>
      <c r="H726" s="96">
        <f t="shared" si="131"/>
        <v>523.55999999999995</v>
      </c>
      <c r="I726" s="154">
        <f>VLOOKUP($A726,'2025-26 Salary &amp; Benefits'!$A:$I,3,FALSE)</f>
        <v>1</v>
      </c>
      <c r="J726" s="154">
        <f>VLOOKUP($A726,'2025-26 Salary &amp; Benefits'!$A:$I,4,FALSE)</f>
        <v>1</v>
      </c>
      <c r="K726" s="141">
        <f t="shared" si="132"/>
        <v>523.55999999999995</v>
      </c>
      <c r="L726" s="140">
        <f t="shared" si="133"/>
        <v>1.536</v>
      </c>
      <c r="M726" s="142">
        <f>'2025-26 Salary &amp; Benefits'!$E$6</f>
        <v>78209</v>
      </c>
      <c r="N726" s="142">
        <f>'2025-26 Salary &amp; Benefits'!$F$6</f>
        <v>80164</v>
      </c>
      <c r="O726" s="9">
        <f t="shared" si="134"/>
        <v>120129.02</v>
      </c>
      <c r="P726" s="9">
        <f t="shared" si="135"/>
        <v>3002.8799999999901</v>
      </c>
      <c r="Q726" s="9">
        <f>'2025-26 Salary &amp; Benefits'!G$6</f>
        <v>15997.68</v>
      </c>
      <c r="R726" s="143">
        <f>'2025-26 Salary &amp; Benefits'!H$6</f>
        <v>0.16020000000000001</v>
      </c>
      <c r="S726" s="143">
        <f>'2025-26 Salary &amp; Benefits'!I$6</f>
        <v>0.15390000000000001</v>
      </c>
      <c r="T726" s="9">
        <f t="shared" si="136"/>
        <v>44279.25</v>
      </c>
      <c r="U726" s="9">
        <f t="shared" si="137"/>
        <v>2052.1999999999998</v>
      </c>
      <c r="V726" s="9">
        <f t="shared" si="138"/>
        <v>315.83</v>
      </c>
      <c r="W726" s="9">
        <f t="shared" si="139"/>
        <v>2368.0299999999997</v>
      </c>
      <c r="X726" s="22">
        <f t="shared" si="140"/>
        <v>169779.18000000002</v>
      </c>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row>
    <row r="727" spans="1:159" s="21" customFormat="1">
      <c r="A727" s="77" t="s">
        <v>2377</v>
      </c>
      <c r="B727" s="87" t="s">
        <v>2662</v>
      </c>
      <c r="C727" s="88">
        <v>2580</v>
      </c>
      <c r="D727" s="87" t="s">
        <v>1669</v>
      </c>
      <c r="E727" s="107" t="str">
        <f>VLOOKUP($C727,'2024-25 School Level AAFTE'!$C$4:$L$2372,9,FALSE)</f>
        <v>No</v>
      </c>
      <c r="F727" s="95">
        <f>VLOOKUP($C727,'2024-25 School Level AAFTE'!$C$4:$J$2372,8,FALSE)</f>
        <v>579.43000000000006</v>
      </c>
      <c r="G727" s="97">
        <f>IFERROR(IF(E727= "yes",VLOOKUP(C727,Summary!$B:$I,6,0),0),0)</f>
        <v>0</v>
      </c>
      <c r="H727" s="96">
        <f t="shared" si="131"/>
        <v>0</v>
      </c>
      <c r="I727" s="154">
        <f>VLOOKUP($A727,'2025-26 Salary &amp; Benefits'!$A:$I,3,FALSE)</f>
        <v>1.1200000000000001</v>
      </c>
      <c r="J727" s="154">
        <f>VLOOKUP($A727,'2025-26 Salary &amp; Benefits'!$A:$I,4,FALSE)</f>
        <v>1.1200000000000001</v>
      </c>
      <c r="K727" s="141">
        <f t="shared" si="132"/>
        <v>0</v>
      </c>
      <c r="L727" s="140">
        <f t="shared" si="133"/>
        <v>0</v>
      </c>
      <c r="M727" s="142">
        <f>'2025-26 Salary &amp; Benefits'!$E$6</f>
        <v>78209</v>
      </c>
      <c r="N727" s="142">
        <f>'2025-26 Salary &amp; Benefits'!$F$6</f>
        <v>80164</v>
      </c>
      <c r="O727" s="9">
        <f t="shared" si="134"/>
        <v>0</v>
      </c>
      <c r="P727" s="9">
        <f t="shared" si="135"/>
        <v>0</v>
      </c>
      <c r="Q727" s="9">
        <f>'2025-26 Salary &amp; Benefits'!G$6</f>
        <v>15997.68</v>
      </c>
      <c r="R727" s="143">
        <f>'2025-26 Salary &amp; Benefits'!H$6</f>
        <v>0.16020000000000001</v>
      </c>
      <c r="S727" s="143">
        <f>'2025-26 Salary &amp; Benefits'!I$6</f>
        <v>0.15390000000000001</v>
      </c>
      <c r="T727" s="9">
        <f t="shared" si="136"/>
        <v>0</v>
      </c>
      <c r="U727" s="9">
        <f t="shared" si="137"/>
        <v>0</v>
      </c>
      <c r="V727" s="9">
        <f t="shared" si="138"/>
        <v>0</v>
      </c>
      <c r="W727" s="9">
        <f t="shared" si="139"/>
        <v>0</v>
      </c>
      <c r="X727" s="22">
        <f t="shared" si="140"/>
        <v>0</v>
      </c>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row>
    <row r="728" spans="1:159" s="21" customFormat="1">
      <c r="A728" s="77" t="s">
        <v>2377</v>
      </c>
      <c r="B728" s="87" t="s">
        <v>2662</v>
      </c>
      <c r="C728" s="88">
        <v>4113</v>
      </c>
      <c r="D728" s="87" t="s">
        <v>1670</v>
      </c>
      <c r="E728" s="107" t="str">
        <f>VLOOKUP($C728,'2024-25 School Level AAFTE'!$C$4:$L$2372,9,FALSE)</f>
        <v>No</v>
      </c>
      <c r="F728" s="95">
        <f>VLOOKUP($C728,'2024-25 School Level AAFTE'!$C$4:$J$2372,8,FALSE)</f>
        <v>443.8</v>
      </c>
      <c r="G728" s="97">
        <f>IFERROR(IF(E728= "yes",VLOOKUP(C728,Summary!$B:$I,6,0),0),0)</f>
        <v>0</v>
      </c>
      <c r="H728" s="96">
        <f t="shared" si="131"/>
        <v>0</v>
      </c>
      <c r="I728" s="154">
        <f>VLOOKUP($A728,'2025-26 Salary &amp; Benefits'!$A:$I,3,FALSE)</f>
        <v>1.1200000000000001</v>
      </c>
      <c r="J728" s="154">
        <f>VLOOKUP($A728,'2025-26 Salary &amp; Benefits'!$A:$I,4,FALSE)</f>
        <v>1.1200000000000001</v>
      </c>
      <c r="K728" s="141">
        <f t="shared" si="132"/>
        <v>0</v>
      </c>
      <c r="L728" s="140">
        <f t="shared" si="133"/>
        <v>0</v>
      </c>
      <c r="M728" s="142">
        <f>'2025-26 Salary &amp; Benefits'!$E$6</f>
        <v>78209</v>
      </c>
      <c r="N728" s="142">
        <f>'2025-26 Salary &amp; Benefits'!$F$6</f>
        <v>80164</v>
      </c>
      <c r="O728" s="9">
        <f t="shared" si="134"/>
        <v>0</v>
      </c>
      <c r="P728" s="9">
        <f t="shared" si="135"/>
        <v>0</v>
      </c>
      <c r="Q728" s="9">
        <f>'2025-26 Salary &amp; Benefits'!G$6</f>
        <v>15997.68</v>
      </c>
      <c r="R728" s="143">
        <f>'2025-26 Salary &amp; Benefits'!H$6</f>
        <v>0.16020000000000001</v>
      </c>
      <c r="S728" s="143">
        <f>'2025-26 Salary &amp; Benefits'!I$6</f>
        <v>0.15390000000000001</v>
      </c>
      <c r="T728" s="9">
        <f t="shared" si="136"/>
        <v>0</v>
      </c>
      <c r="U728" s="9">
        <f t="shared" si="137"/>
        <v>0</v>
      </c>
      <c r="V728" s="9">
        <f t="shared" si="138"/>
        <v>0</v>
      </c>
      <c r="W728" s="9">
        <f t="shared" si="139"/>
        <v>0</v>
      </c>
      <c r="X728" s="22">
        <f t="shared" si="140"/>
        <v>0</v>
      </c>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row>
    <row r="729" spans="1:159" s="21" customFormat="1">
      <c r="A729" s="77" t="s">
        <v>2377</v>
      </c>
      <c r="B729" s="87" t="s">
        <v>2662</v>
      </c>
      <c r="C729" s="88">
        <v>4330</v>
      </c>
      <c r="D729" s="87" t="s">
        <v>1671</v>
      </c>
      <c r="E729" s="107" t="str">
        <f>VLOOKUP($C729,'2024-25 School Level AAFTE'!$C$4:$L$2372,9,FALSE)</f>
        <v>No</v>
      </c>
      <c r="F729" s="95">
        <f>VLOOKUP($C729,'2024-25 School Level AAFTE'!$C$4:$J$2372,8,FALSE)</f>
        <v>468.23</v>
      </c>
      <c r="G729" s="97">
        <f>IFERROR(IF(E729= "yes",VLOOKUP(C729,Summary!$B:$I,6,0),0),0)</f>
        <v>0</v>
      </c>
      <c r="H729" s="96">
        <f t="shared" si="131"/>
        <v>0</v>
      </c>
      <c r="I729" s="154">
        <f>VLOOKUP($A729,'2025-26 Salary &amp; Benefits'!$A:$I,3,FALSE)</f>
        <v>1.1200000000000001</v>
      </c>
      <c r="J729" s="154">
        <f>VLOOKUP($A729,'2025-26 Salary &amp; Benefits'!$A:$I,4,FALSE)</f>
        <v>1.1200000000000001</v>
      </c>
      <c r="K729" s="141">
        <f t="shared" si="132"/>
        <v>0</v>
      </c>
      <c r="L729" s="140">
        <f t="shared" si="133"/>
        <v>0</v>
      </c>
      <c r="M729" s="142">
        <f>'2025-26 Salary &amp; Benefits'!$E$6</f>
        <v>78209</v>
      </c>
      <c r="N729" s="142">
        <f>'2025-26 Salary &amp; Benefits'!$F$6</f>
        <v>80164</v>
      </c>
      <c r="O729" s="9">
        <f t="shared" si="134"/>
        <v>0</v>
      </c>
      <c r="P729" s="9">
        <f t="shared" si="135"/>
        <v>0</v>
      </c>
      <c r="Q729" s="9">
        <f>'2025-26 Salary &amp; Benefits'!G$6</f>
        <v>15997.68</v>
      </c>
      <c r="R729" s="143">
        <f>'2025-26 Salary &amp; Benefits'!H$6</f>
        <v>0.16020000000000001</v>
      </c>
      <c r="S729" s="143">
        <f>'2025-26 Salary &amp; Benefits'!I$6</f>
        <v>0.15390000000000001</v>
      </c>
      <c r="T729" s="9">
        <f t="shared" si="136"/>
        <v>0</v>
      </c>
      <c r="U729" s="9">
        <f t="shared" si="137"/>
        <v>0</v>
      </c>
      <c r="V729" s="9">
        <f t="shared" si="138"/>
        <v>0</v>
      </c>
      <c r="W729" s="9">
        <f t="shared" si="139"/>
        <v>0</v>
      </c>
      <c r="X729" s="22">
        <f t="shared" si="140"/>
        <v>0</v>
      </c>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row>
    <row r="730" spans="1:159" s="21" customFormat="1">
      <c r="A730" s="77" t="s">
        <v>2377</v>
      </c>
      <c r="B730" s="87" t="s">
        <v>2662</v>
      </c>
      <c r="C730" s="88">
        <v>4479</v>
      </c>
      <c r="D730" s="87" t="s">
        <v>1672</v>
      </c>
      <c r="E730" s="107" t="str">
        <f>VLOOKUP($C730,'2024-25 School Level AAFTE'!$C$4:$L$2372,9,FALSE)</f>
        <v>No</v>
      </c>
      <c r="F730" s="95">
        <f>VLOOKUP($C730,'2024-25 School Level AAFTE'!$C$4:$J$2372,8,FALSE)</f>
        <v>491.29</v>
      </c>
      <c r="G730" s="97">
        <f>IFERROR(IF(E730= "yes",VLOOKUP(C730,Summary!$B:$I,6,0),0),0)</f>
        <v>0</v>
      </c>
      <c r="H730" s="96">
        <f t="shared" si="131"/>
        <v>0</v>
      </c>
      <c r="I730" s="154">
        <f>VLOOKUP($A730,'2025-26 Salary &amp; Benefits'!$A:$I,3,FALSE)</f>
        <v>1.1200000000000001</v>
      </c>
      <c r="J730" s="154">
        <f>VLOOKUP($A730,'2025-26 Salary &amp; Benefits'!$A:$I,4,FALSE)</f>
        <v>1.1200000000000001</v>
      </c>
      <c r="K730" s="141">
        <f t="shared" si="132"/>
        <v>0</v>
      </c>
      <c r="L730" s="140">
        <f t="shared" si="133"/>
        <v>0</v>
      </c>
      <c r="M730" s="142">
        <f>'2025-26 Salary &amp; Benefits'!$E$6</f>
        <v>78209</v>
      </c>
      <c r="N730" s="142">
        <f>'2025-26 Salary &amp; Benefits'!$F$6</f>
        <v>80164</v>
      </c>
      <c r="O730" s="9">
        <f t="shared" si="134"/>
        <v>0</v>
      </c>
      <c r="P730" s="9">
        <f t="shared" si="135"/>
        <v>0</v>
      </c>
      <c r="Q730" s="9">
        <f>'2025-26 Salary &amp; Benefits'!G$6</f>
        <v>15997.68</v>
      </c>
      <c r="R730" s="143">
        <f>'2025-26 Salary &amp; Benefits'!H$6</f>
        <v>0.16020000000000001</v>
      </c>
      <c r="S730" s="143">
        <f>'2025-26 Salary &amp; Benefits'!I$6</f>
        <v>0.15390000000000001</v>
      </c>
      <c r="T730" s="9">
        <f t="shared" si="136"/>
        <v>0</v>
      </c>
      <c r="U730" s="9">
        <f t="shared" si="137"/>
        <v>0</v>
      </c>
      <c r="V730" s="9">
        <f t="shared" si="138"/>
        <v>0</v>
      </c>
      <c r="W730" s="9">
        <f t="shared" si="139"/>
        <v>0</v>
      </c>
      <c r="X730" s="22">
        <f t="shared" si="140"/>
        <v>0</v>
      </c>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row>
    <row r="731" spans="1:159" s="21" customFormat="1">
      <c r="A731" s="77" t="s">
        <v>2377</v>
      </c>
      <c r="B731" s="87" t="s">
        <v>2662</v>
      </c>
      <c r="C731" s="88">
        <v>5171</v>
      </c>
      <c r="D731" s="87" t="s">
        <v>1673</v>
      </c>
      <c r="E731" s="107" t="str">
        <f>VLOOKUP($C731,'2024-25 School Level AAFTE'!$C$4:$L$2372,9,FALSE)</f>
        <v>Yes</v>
      </c>
      <c r="F731" s="95">
        <f>VLOOKUP($C731,'2024-25 School Level AAFTE'!$C$4:$J$2372,8,FALSE)</f>
        <v>187.83</v>
      </c>
      <c r="G731" s="97">
        <f>IFERROR(IF(E731= "yes",VLOOKUP(C731,Summary!$B:$I,6,0),0),0)</f>
        <v>0</v>
      </c>
      <c r="H731" s="96">
        <f t="shared" si="131"/>
        <v>187.83</v>
      </c>
      <c r="I731" s="154">
        <f>VLOOKUP($A731,'2025-26 Salary &amp; Benefits'!$A:$I,3,FALSE)</f>
        <v>1.1200000000000001</v>
      </c>
      <c r="J731" s="154">
        <f>VLOOKUP($A731,'2025-26 Salary &amp; Benefits'!$A:$I,4,FALSE)</f>
        <v>1.1200000000000001</v>
      </c>
      <c r="K731" s="141">
        <f t="shared" si="132"/>
        <v>187.83</v>
      </c>
      <c r="L731" s="140">
        <f t="shared" si="133"/>
        <v>0.55100000000000005</v>
      </c>
      <c r="M731" s="142">
        <f>'2025-26 Salary &amp; Benefits'!$E$6</f>
        <v>78209</v>
      </c>
      <c r="N731" s="142">
        <f>'2025-26 Salary &amp; Benefits'!$F$6</f>
        <v>80164</v>
      </c>
      <c r="O731" s="9">
        <f t="shared" si="134"/>
        <v>48264.34</v>
      </c>
      <c r="P731" s="9">
        <f t="shared" si="135"/>
        <v>1206.4700000000012</v>
      </c>
      <c r="Q731" s="9">
        <f>'2025-26 Salary &amp; Benefits'!G$6</f>
        <v>15997.68</v>
      </c>
      <c r="R731" s="143">
        <f>'2025-26 Salary &amp; Benefits'!H$6</f>
        <v>0.16020000000000001</v>
      </c>
      <c r="S731" s="143">
        <f>'2025-26 Salary &amp; Benefits'!I$6</f>
        <v>0.15390000000000001</v>
      </c>
      <c r="T731" s="9">
        <f t="shared" si="136"/>
        <v>16732.34</v>
      </c>
      <c r="U731" s="9">
        <f t="shared" si="137"/>
        <v>824.51</v>
      </c>
      <c r="V731" s="9">
        <f t="shared" si="138"/>
        <v>126.89</v>
      </c>
      <c r="W731" s="9">
        <f t="shared" si="139"/>
        <v>951.4</v>
      </c>
      <c r="X731" s="22">
        <f t="shared" si="140"/>
        <v>67154.549999999988</v>
      </c>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row>
    <row r="732" spans="1:159" s="21" customFormat="1">
      <c r="A732" s="77" t="s">
        <v>2377</v>
      </c>
      <c r="B732" s="87" t="s">
        <v>2662</v>
      </c>
      <c r="C732" s="88">
        <v>5349</v>
      </c>
      <c r="D732" s="87" t="s">
        <v>1674</v>
      </c>
      <c r="E732" s="107" t="str">
        <f>VLOOKUP($C732,'2024-25 School Level AAFTE'!$C$4:$L$2372,9,FALSE)</f>
        <v>Yes</v>
      </c>
      <c r="F732" s="95">
        <f>VLOOKUP($C732,'2024-25 School Level AAFTE'!$C$4:$J$2372,8,FALSE)</f>
        <v>44.11</v>
      </c>
      <c r="G732" s="97">
        <f>IFERROR(IF(E732= "yes",VLOOKUP(C732,Summary!$B:$I,6,0),0),0)</f>
        <v>0</v>
      </c>
      <c r="H732" s="96">
        <f t="shared" si="131"/>
        <v>44.11</v>
      </c>
      <c r="I732" s="154">
        <f>VLOOKUP($A732,'2025-26 Salary &amp; Benefits'!$A:$I,3,FALSE)</f>
        <v>1.1200000000000001</v>
      </c>
      <c r="J732" s="154">
        <f>VLOOKUP($A732,'2025-26 Salary &amp; Benefits'!$A:$I,4,FALSE)</f>
        <v>1.1200000000000001</v>
      </c>
      <c r="K732" s="141">
        <f t="shared" si="132"/>
        <v>44.11</v>
      </c>
      <c r="L732" s="140">
        <f t="shared" si="133"/>
        <v>0.129</v>
      </c>
      <c r="M732" s="142">
        <f>'2025-26 Salary &amp; Benefits'!$E$6</f>
        <v>78209</v>
      </c>
      <c r="N732" s="142">
        <f>'2025-26 Salary &amp; Benefits'!$F$6</f>
        <v>80164</v>
      </c>
      <c r="O732" s="9">
        <f t="shared" si="134"/>
        <v>11299.64</v>
      </c>
      <c r="P732" s="9">
        <f t="shared" si="135"/>
        <v>282.45000000000073</v>
      </c>
      <c r="Q732" s="9">
        <f>'2025-26 Salary &amp; Benefits'!G$6</f>
        <v>15997.68</v>
      </c>
      <c r="R732" s="143">
        <f>'2025-26 Salary &amp; Benefits'!H$6</f>
        <v>0.16020000000000001</v>
      </c>
      <c r="S732" s="143">
        <f>'2025-26 Salary &amp; Benefits'!I$6</f>
        <v>0.15390000000000001</v>
      </c>
      <c r="T732" s="9">
        <f t="shared" si="136"/>
        <v>3917.37</v>
      </c>
      <c r="U732" s="9">
        <f t="shared" si="137"/>
        <v>193.03</v>
      </c>
      <c r="V732" s="9">
        <f t="shared" si="138"/>
        <v>29.71</v>
      </c>
      <c r="W732" s="9">
        <f t="shared" si="139"/>
        <v>222.74</v>
      </c>
      <c r="X732" s="22">
        <f t="shared" si="140"/>
        <v>15722.199999999999</v>
      </c>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row>
    <row r="733" spans="1:159" s="21" customFormat="1">
      <c r="A733" s="77" t="s">
        <v>2311</v>
      </c>
      <c r="B733" s="87" t="s">
        <v>2663</v>
      </c>
      <c r="C733" s="88">
        <v>2145</v>
      </c>
      <c r="D733" s="87" t="s">
        <v>1180</v>
      </c>
      <c r="E733" s="107" t="str">
        <f>VLOOKUP($C733,'2024-25 School Level AAFTE'!$C$4:$L$2372,9,FALSE)</f>
        <v>No</v>
      </c>
      <c r="F733" s="95">
        <f>VLOOKUP($C733,'2024-25 School Level AAFTE'!$C$4:$J$2372,8,FALSE)</f>
        <v>226.15</v>
      </c>
      <c r="G733" s="97">
        <f>IFERROR(IF(E733= "yes",VLOOKUP(C733,Summary!$B:$I,6,0),0),0)</f>
        <v>0</v>
      </c>
      <c r="H733" s="96">
        <f t="shared" si="131"/>
        <v>0</v>
      </c>
      <c r="I733" s="154">
        <f>VLOOKUP($A733,'2025-26 Salary &amp; Benefits'!$A:$I,3,FALSE)</f>
        <v>1.06</v>
      </c>
      <c r="J733" s="154">
        <f>VLOOKUP($A733,'2025-26 Salary &amp; Benefits'!$A:$I,4,FALSE)</f>
        <v>1.06</v>
      </c>
      <c r="K733" s="141">
        <f t="shared" si="132"/>
        <v>0</v>
      </c>
      <c r="L733" s="140">
        <f t="shared" si="133"/>
        <v>0</v>
      </c>
      <c r="M733" s="142">
        <f>'2025-26 Salary &amp; Benefits'!$E$6</f>
        <v>78209</v>
      </c>
      <c r="N733" s="142">
        <f>'2025-26 Salary &amp; Benefits'!$F$6</f>
        <v>80164</v>
      </c>
      <c r="O733" s="9">
        <f t="shared" si="134"/>
        <v>0</v>
      </c>
      <c r="P733" s="9">
        <f t="shared" si="135"/>
        <v>0</v>
      </c>
      <c r="Q733" s="9">
        <f>'2025-26 Salary &amp; Benefits'!G$6</f>
        <v>15997.68</v>
      </c>
      <c r="R733" s="143">
        <f>'2025-26 Salary &amp; Benefits'!H$6</f>
        <v>0.16020000000000001</v>
      </c>
      <c r="S733" s="143">
        <f>'2025-26 Salary &amp; Benefits'!I$6</f>
        <v>0.15390000000000001</v>
      </c>
      <c r="T733" s="9">
        <f t="shared" si="136"/>
        <v>0</v>
      </c>
      <c r="U733" s="9">
        <f t="shared" si="137"/>
        <v>0</v>
      </c>
      <c r="V733" s="9">
        <f t="shared" si="138"/>
        <v>0</v>
      </c>
      <c r="W733" s="9">
        <f t="shared" si="139"/>
        <v>0</v>
      </c>
      <c r="X733" s="22">
        <f t="shared" si="140"/>
        <v>0</v>
      </c>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row>
    <row r="734" spans="1:159" s="21" customFormat="1">
      <c r="A734" s="77" t="s">
        <v>2381</v>
      </c>
      <c r="B734" s="87" t="s">
        <v>2664</v>
      </c>
      <c r="C734" s="88">
        <v>2097</v>
      </c>
      <c r="D734" s="87" t="s">
        <v>1736</v>
      </c>
      <c r="E734" s="107" t="str">
        <f>VLOOKUP($C734,'2024-25 School Level AAFTE'!$C$4:$L$2372,9,FALSE)</f>
        <v>Yes</v>
      </c>
      <c r="F734" s="95">
        <f>VLOOKUP($C734,'2024-25 School Level AAFTE'!$C$4:$J$2372,8,FALSE)</f>
        <v>41.56</v>
      </c>
      <c r="G734" s="97">
        <f>IFERROR(IF(E734= "yes",VLOOKUP(C734,Summary!$B:$I,6,0),0),0)</f>
        <v>0</v>
      </c>
      <c r="H734" s="96">
        <f t="shared" ref="H734:H797" si="141">IF(E734= "yes", F734,0)</f>
        <v>41.56</v>
      </c>
      <c r="I734" s="154">
        <f>VLOOKUP($A734,'2025-26 Salary &amp; Benefits'!$A:$I,3,FALSE)</f>
        <v>1</v>
      </c>
      <c r="J734" s="154">
        <f>VLOOKUP($A734,'2025-26 Salary &amp; Benefits'!$A:$I,4,FALSE)</f>
        <v>1</v>
      </c>
      <c r="K734" s="141">
        <f t="shared" ref="K734:K797" si="142">IF(G734&gt;0,G734,H734)</f>
        <v>41.56</v>
      </c>
      <c r="L734" s="140">
        <f t="shared" ref="L734:L797" si="143">ROUND((($K734*1.1*36)/15)/900,3)</f>
        <v>0.122</v>
      </c>
      <c r="M734" s="142">
        <f>'2025-26 Salary &amp; Benefits'!$E$6</f>
        <v>78209</v>
      </c>
      <c r="N734" s="142">
        <f>'2025-26 Salary &amp; Benefits'!$F$6</f>
        <v>80164</v>
      </c>
      <c r="O734" s="9">
        <f t="shared" ref="O734:O797" si="144">ROUND($I734*$M734*$L734,2)</f>
        <v>9541.5</v>
      </c>
      <c r="P734" s="9">
        <f t="shared" ref="P734:P797" si="145">ROUND($J734*$N734*$L734,2)-O734</f>
        <v>238.51000000000022</v>
      </c>
      <c r="Q734" s="9">
        <f>'2025-26 Salary &amp; Benefits'!G$6</f>
        <v>15997.68</v>
      </c>
      <c r="R734" s="143">
        <f>'2025-26 Salary &amp; Benefits'!H$6</f>
        <v>0.16020000000000001</v>
      </c>
      <c r="S734" s="143">
        <f>'2025-26 Salary &amp; Benefits'!I$6</f>
        <v>0.15390000000000001</v>
      </c>
      <c r="T734" s="9">
        <f t="shared" ref="T734:T797" si="146">ROUND(O734*R734+P734*S734+L734*Q734,2)</f>
        <v>3516.97</v>
      </c>
      <c r="U734" s="9">
        <f t="shared" ref="U734:U797" si="147">ROUND((($N734*$J734*$L734)/180)*3,2)</f>
        <v>163</v>
      </c>
      <c r="V734" s="9">
        <f t="shared" ref="V734:V797" si="148">ROUND(U734*S734,2)</f>
        <v>25.09</v>
      </c>
      <c r="W734" s="9">
        <f t="shared" ref="W734:W797" si="149">SUM(U734:V734)</f>
        <v>188.09</v>
      </c>
      <c r="X734" s="22">
        <f t="shared" ref="X734:X797" si="150">SUM(T734,O734:P734,W734)</f>
        <v>13485.07</v>
      </c>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row>
    <row r="735" spans="1:159" s="21" customFormat="1">
      <c r="A735" s="77" t="s">
        <v>2184</v>
      </c>
      <c r="B735" s="87" t="s">
        <v>2665</v>
      </c>
      <c r="C735" s="88">
        <v>2484</v>
      </c>
      <c r="D735" s="87" t="s">
        <v>207</v>
      </c>
      <c r="E735" s="107" t="str">
        <f>VLOOKUP($C735,'2024-25 School Level AAFTE'!$C$4:$L$2372,9,FALSE)</f>
        <v>No</v>
      </c>
      <c r="F735" s="95">
        <f>VLOOKUP($C735,'2024-25 School Level AAFTE'!$C$4:$J$2372,8,FALSE)</f>
        <v>163.92</v>
      </c>
      <c r="G735" s="97">
        <f>IFERROR(IF(E735= "yes",VLOOKUP(C735,Summary!$B:$I,6,0),0),0)</f>
        <v>0</v>
      </c>
      <c r="H735" s="96">
        <f t="shared" si="141"/>
        <v>0</v>
      </c>
      <c r="I735" s="154">
        <f>VLOOKUP($A735,'2025-26 Salary &amp; Benefits'!$A:$I,3,FALSE)</f>
        <v>1.06</v>
      </c>
      <c r="J735" s="154">
        <f>VLOOKUP($A735,'2025-26 Salary &amp; Benefits'!$A:$I,4,FALSE)</f>
        <v>1.06</v>
      </c>
      <c r="K735" s="141">
        <f t="shared" si="142"/>
        <v>0</v>
      </c>
      <c r="L735" s="140">
        <f t="shared" si="143"/>
        <v>0</v>
      </c>
      <c r="M735" s="142">
        <f>'2025-26 Salary &amp; Benefits'!$E$6</f>
        <v>78209</v>
      </c>
      <c r="N735" s="142">
        <f>'2025-26 Salary &amp; Benefits'!$F$6</f>
        <v>80164</v>
      </c>
      <c r="O735" s="9">
        <f t="shared" si="144"/>
        <v>0</v>
      </c>
      <c r="P735" s="9">
        <f t="shared" si="145"/>
        <v>0</v>
      </c>
      <c r="Q735" s="9">
        <f>'2025-26 Salary &amp; Benefits'!G$6</f>
        <v>15997.68</v>
      </c>
      <c r="R735" s="143">
        <f>'2025-26 Salary &amp; Benefits'!H$6</f>
        <v>0.16020000000000001</v>
      </c>
      <c r="S735" s="143">
        <f>'2025-26 Salary &amp; Benefits'!I$6</f>
        <v>0.15390000000000001</v>
      </c>
      <c r="T735" s="9">
        <f t="shared" si="146"/>
        <v>0</v>
      </c>
      <c r="U735" s="9">
        <f t="shared" si="147"/>
        <v>0</v>
      </c>
      <c r="V735" s="9">
        <f t="shared" si="148"/>
        <v>0</v>
      </c>
      <c r="W735" s="9">
        <f t="shared" si="149"/>
        <v>0</v>
      </c>
      <c r="X735" s="22">
        <f t="shared" si="150"/>
        <v>0</v>
      </c>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row>
    <row r="736" spans="1:159" s="21" customFormat="1">
      <c r="A736" s="77" t="s">
        <v>2412</v>
      </c>
      <c r="B736" s="87" t="s">
        <v>2666</v>
      </c>
      <c r="C736" s="88">
        <v>2406</v>
      </c>
      <c r="D736" s="87" t="s">
        <v>1929</v>
      </c>
      <c r="E736" s="107" t="str">
        <f>VLOOKUP($C736,'2024-25 School Level AAFTE'!$C$4:$L$2372,9,FALSE)</f>
        <v>No</v>
      </c>
      <c r="F736" s="95">
        <f>VLOOKUP($C736,'2024-25 School Level AAFTE'!$C$4:$J$2372,8,FALSE)</f>
        <v>582.83999999999992</v>
      </c>
      <c r="G736" s="97">
        <f>IFERROR(IF(E736= "yes",VLOOKUP(C736,Summary!$B:$I,6,0),0),0)</f>
        <v>0</v>
      </c>
      <c r="H736" s="96">
        <f t="shared" si="141"/>
        <v>0</v>
      </c>
      <c r="I736" s="154">
        <f>VLOOKUP($A736,'2025-26 Salary &amp; Benefits'!$A:$I,3,FALSE)</f>
        <v>1</v>
      </c>
      <c r="J736" s="154">
        <f>VLOOKUP($A736,'2025-26 Salary &amp; Benefits'!$A:$I,4,FALSE)</f>
        <v>1</v>
      </c>
      <c r="K736" s="141">
        <f t="shared" si="142"/>
        <v>0</v>
      </c>
      <c r="L736" s="140">
        <f t="shared" si="143"/>
        <v>0</v>
      </c>
      <c r="M736" s="142">
        <f>'2025-26 Salary &amp; Benefits'!$E$6</f>
        <v>78209</v>
      </c>
      <c r="N736" s="142">
        <f>'2025-26 Salary &amp; Benefits'!$F$6</f>
        <v>80164</v>
      </c>
      <c r="O736" s="9">
        <f t="shared" si="144"/>
        <v>0</v>
      </c>
      <c r="P736" s="9">
        <f t="shared" si="145"/>
        <v>0</v>
      </c>
      <c r="Q736" s="9">
        <f>'2025-26 Salary &amp; Benefits'!G$6</f>
        <v>15997.68</v>
      </c>
      <c r="R736" s="143">
        <f>'2025-26 Salary &amp; Benefits'!H$6</f>
        <v>0.16020000000000001</v>
      </c>
      <c r="S736" s="143">
        <f>'2025-26 Salary &amp; Benefits'!I$6</f>
        <v>0.15390000000000001</v>
      </c>
      <c r="T736" s="9">
        <f t="shared" si="146"/>
        <v>0</v>
      </c>
      <c r="U736" s="9">
        <f t="shared" si="147"/>
        <v>0</v>
      </c>
      <c r="V736" s="9">
        <f t="shared" si="148"/>
        <v>0</v>
      </c>
      <c r="W736" s="9">
        <f t="shared" si="149"/>
        <v>0</v>
      </c>
      <c r="X736" s="22">
        <f t="shared" si="150"/>
        <v>0</v>
      </c>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row>
    <row r="737" spans="1:159" s="21" customFormat="1">
      <c r="A737" s="77" t="s">
        <v>2308</v>
      </c>
      <c r="B737" s="87" t="s">
        <v>2667</v>
      </c>
      <c r="C737" s="88">
        <v>2743</v>
      </c>
      <c r="D737" s="79" t="s">
        <v>1172</v>
      </c>
      <c r="E737" s="107" t="str">
        <f>VLOOKUP($C737,'2024-25 School Level AAFTE'!$C$4:$L$2372,9,FALSE)</f>
        <v>Yes</v>
      </c>
      <c r="F737" s="95">
        <f>VLOOKUP($C737,'2024-25 School Level AAFTE'!$C$4:$J$2372,8,FALSE)</f>
        <v>64.040000000000006</v>
      </c>
      <c r="G737" s="97">
        <f>IFERROR(IF(E737= "yes",VLOOKUP(C737,Summary!$B:$I,6,0),0),0)</f>
        <v>0</v>
      </c>
      <c r="H737" s="96">
        <f t="shared" si="141"/>
        <v>64.040000000000006</v>
      </c>
      <c r="I737" s="154">
        <f>VLOOKUP($A737,'2025-26 Salary &amp; Benefits'!$A:$I,3,FALSE)</f>
        <v>1</v>
      </c>
      <c r="J737" s="154">
        <f>VLOOKUP($A737,'2025-26 Salary &amp; Benefits'!$A:$I,4,FALSE)</f>
        <v>1.04</v>
      </c>
      <c r="K737" s="141">
        <f t="shared" si="142"/>
        <v>64.040000000000006</v>
      </c>
      <c r="L737" s="140">
        <f t="shared" si="143"/>
        <v>0.188</v>
      </c>
      <c r="M737" s="142">
        <f>'2025-26 Salary &amp; Benefits'!$E$6</f>
        <v>78209</v>
      </c>
      <c r="N737" s="142">
        <f>'2025-26 Salary &amp; Benefits'!$F$6</f>
        <v>80164</v>
      </c>
      <c r="O737" s="9">
        <f t="shared" si="144"/>
        <v>14703.29</v>
      </c>
      <c r="P737" s="9">
        <f t="shared" si="145"/>
        <v>970.3799999999992</v>
      </c>
      <c r="Q737" s="9">
        <f>'2025-26 Salary &amp; Benefits'!G$6</f>
        <v>15997.68</v>
      </c>
      <c r="R737" s="143">
        <f>'2025-26 Salary &amp; Benefits'!H$6</f>
        <v>0.16020000000000001</v>
      </c>
      <c r="S737" s="143">
        <f>'2025-26 Salary &amp; Benefits'!I$6</f>
        <v>0.15390000000000001</v>
      </c>
      <c r="T737" s="9">
        <f t="shared" si="146"/>
        <v>5512.37</v>
      </c>
      <c r="U737" s="9">
        <f t="shared" si="147"/>
        <v>261.23</v>
      </c>
      <c r="V737" s="9">
        <f t="shared" si="148"/>
        <v>40.200000000000003</v>
      </c>
      <c r="W737" s="9">
        <f t="shared" si="149"/>
        <v>301.43</v>
      </c>
      <c r="X737" s="22">
        <f t="shared" si="150"/>
        <v>21487.47</v>
      </c>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row>
    <row r="738" spans="1:159" s="21" customFormat="1">
      <c r="A738" s="77" t="s">
        <v>2308</v>
      </c>
      <c r="B738" s="87" t="s">
        <v>2667</v>
      </c>
      <c r="C738" s="88">
        <v>3113</v>
      </c>
      <c r="D738" s="87" t="s">
        <v>1173</v>
      </c>
      <c r="E738" s="107" t="str">
        <f>VLOOKUP($C738,'2024-25 School Level AAFTE'!$C$4:$L$2372,9,FALSE)</f>
        <v>Yes</v>
      </c>
      <c r="F738" s="95">
        <f>VLOOKUP($C738,'2024-25 School Level AAFTE'!$C$4:$J$2372,8,FALSE)</f>
        <v>50.56</v>
      </c>
      <c r="G738" s="97">
        <f>IFERROR(IF(E738= "yes",VLOOKUP(C738,Summary!$B:$I,6,0),0),0)</f>
        <v>0</v>
      </c>
      <c r="H738" s="96">
        <f t="shared" si="141"/>
        <v>50.56</v>
      </c>
      <c r="I738" s="154">
        <f>VLOOKUP($A738,'2025-26 Salary &amp; Benefits'!$A:$I,3,FALSE)</f>
        <v>1</v>
      </c>
      <c r="J738" s="154">
        <f>VLOOKUP($A738,'2025-26 Salary &amp; Benefits'!$A:$I,4,FALSE)</f>
        <v>1.04</v>
      </c>
      <c r="K738" s="141">
        <f t="shared" si="142"/>
        <v>50.56</v>
      </c>
      <c r="L738" s="140">
        <f t="shared" si="143"/>
        <v>0.14799999999999999</v>
      </c>
      <c r="M738" s="142">
        <f>'2025-26 Salary &amp; Benefits'!$E$6</f>
        <v>78209</v>
      </c>
      <c r="N738" s="142">
        <f>'2025-26 Salary &amp; Benefits'!$F$6</f>
        <v>80164</v>
      </c>
      <c r="O738" s="9">
        <f t="shared" si="144"/>
        <v>11574.93</v>
      </c>
      <c r="P738" s="9">
        <f t="shared" si="145"/>
        <v>763.90999999999985</v>
      </c>
      <c r="Q738" s="9">
        <f>'2025-26 Salary &amp; Benefits'!G$6</f>
        <v>15997.68</v>
      </c>
      <c r="R738" s="143">
        <f>'2025-26 Salary &amp; Benefits'!H$6</f>
        <v>0.16020000000000001</v>
      </c>
      <c r="S738" s="143">
        <f>'2025-26 Salary &amp; Benefits'!I$6</f>
        <v>0.15390000000000001</v>
      </c>
      <c r="T738" s="9">
        <f t="shared" si="146"/>
        <v>4339.53</v>
      </c>
      <c r="U738" s="9">
        <f t="shared" si="147"/>
        <v>205.65</v>
      </c>
      <c r="V738" s="9">
        <f t="shared" si="148"/>
        <v>31.65</v>
      </c>
      <c r="W738" s="9">
        <f t="shared" si="149"/>
        <v>237.3</v>
      </c>
      <c r="X738" s="22">
        <f t="shared" si="150"/>
        <v>16915.669999999998</v>
      </c>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row>
    <row r="739" spans="1:159" s="21" customFormat="1">
      <c r="A739" s="77" t="s">
        <v>2453</v>
      </c>
      <c r="B739" s="87" t="s">
        <v>2668</v>
      </c>
      <c r="C739" s="86">
        <v>2718</v>
      </c>
      <c r="D739" s="78" t="s">
        <v>752</v>
      </c>
      <c r="E739" s="107" t="str">
        <f>VLOOKUP($C739,'2024-25 School Level AAFTE'!$C$4:$L$2372,9,FALSE)</f>
        <v>Yes</v>
      </c>
      <c r="F739" s="95">
        <f>VLOOKUP($C739,'2024-25 School Level AAFTE'!$C$4:$J$2372,8,FALSE)</f>
        <v>245.5</v>
      </c>
      <c r="G739" s="97">
        <f>IFERROR(IF(E739= "yes",VLOOKUP(C739,Summary!$B:$I,6,0),0),0)</f>
        <v>0</v>
      </c>
      <c r="H739" s="96">
        <f t="shared" si="141"/>
        <v>245.5</v>
      </c>
      <c r="I739" s="154">
        <f>VLOOKUP($A739,'2025-26 Salary &amp; Benefits'!$A:$I,3,FALSE)</f>
        <v>1</v>
      </c>
      <c r="J739" s="154">
        <f>VLOOKUP($A739,'2025-26 Salary &amp; Benefits'!$A:$I,4,FALSE)</f>
        <v>1</v>
      </c>
      <c r="K739" s="141">
        <f t="shared" si="142"/>
        <v>245.5</v>
      </c>
      <c r="L739" s="140">
        <f t="shared" si="143"/>
        <v>0.72</v>
      </c>
      <c r="M739" s="142">
        <f>'2025-26 Salary &amp; Benefits'!$E$6</f>
        <v>78209</v>
      </c>
      <c r="N739" s="142">
        <f>'2025-26 Salary &amp; Benefits'!$F$6</f>
        <v>80164</v>
      </c>
      <c r="O739" s="9">
        <f t="shared" si="144"/>
        <v>56310.48</v>
      </c>
      <c r="P739" s="9">
        <f t="shared" si="145"/>
        <v>1407.5999999999985</v>
      </c>
      <c r="Q739" s="9">
        <f>'2025-26 Salary &amp; Benefits'!G$6</f>
        <v>15997.68</v>
      </c>
      <c r="R739" s="143">
        <f>'2025-26 Salary &amp; Benefits'!H$6</f>
        <v>0.16020000000000001</v>
      </c>
      <c r="S739" s="143">
        <f>'2025-26 Salary &amp; Benefits'!I$6</f>
        <v>0.15390000000000001</v>
      </c>
      <c r="T739" s="9">
        <f t="shared" si="146"/>
        <v>20755.900000000001</v>
      </c>
      <c r="U739" s="9">
        <f t="shared" si="147"/>
        <v>961.97</v>
      </c>
      <c r="V739" s="9">
        <f t="shared" si="148"/>
        <v>148.05000000000001</v>
      </c>
      <c r="W739" s="9">
        <f t="shared" si="149"/>
        <v>1110.02</v>
      </c>
      <c r="X739" s="22">
        <f t="shared" si="150"/>
        <v>79584.000000000015</v>
      </c>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row>
    <row r="740" spans="1:159" s="21" customFormat="1">
      <c r="A740" s="77" t="s">
        <v>2453</v>
      </c>
      <c r="B740" s="87" t="s">
        <v>2668</v>
      </c>
      <c r="C740" s="88">
        <v>3072</v>
      </c>
      <c r="D740" s="87" t="s">
        <v>2129</v>
      </c>
      <c r="E740" s="107" t="str">
        <f>VLOOKUP($C740,'2024-25 School Level AAFTE'!$C$4:$L$2372,9,FALSE)</f>
        <v>Yes</v>
      </c>
      <c r="F740" s="95">
        <f>VLOOKUP($C740,'2024-25 School Level AAFTE'!$C$4:$J$2372,8,FALSE)</f>
        <v>245.28000000000003</v>
      </c>
      <c r="G740" s="97">
        <f>IFERROR(IF(E740= "yes",VLOOKUP(C740,Summary!$B:$I,6,0),0),0)</f>
        <v>0</v>
      </c>
      <c r="H740" s="96">
        <f t="shared" si="141"/>
        <v>245.28000000000003</v>
      </c>
      <c r="I740" s="154">
        <f>VLOOKUP($A740,'2025-26 Salary &amp; Benefits'!$A:$I,3,FALSE)</f>
        <v>1</v>
      </c>
      <c r="J740" s="154">
        <f>VLOOKUP($A740,'2025-26 Salary &amp; Benefits'!$A:$I,4,FALSE)</f>
        <v>1</v>
      </c>
      <c r="K740" s="141">
        <f t="shared" si="142"/>
        <v>245.28000000000003</v>
      </c>
      <c r="L740" s="140">
        <f t="shared" si="143"/>
        <v>0.71899999999999997</v>
      </c>
      <c r="M740" s="142">
        <f>'2025-26 Salary &amp; Benefits'!$E$6</f>
        <v>78209</v>
      </c>
      <c r="N740" s="142">
        <f>'2025-26 Salary &amp; Benefits'!$F$6</f>
        <v>80164</v>
      </c>
      <c r="O740" s="9">
        <f t="shared" si="144"/>
        <v>56232.27</v>
      </c>
      <c r="P740" s="9">
        <f t="shared" si="145"/>
        <v>1405.6500000000015</v>
      </c>
      <c r="Q740" s="9">
        <f>'2025-26 Salary &amp; Benefits'!G$6</f>
        <v>15997.68</v>
      </c>
      <c r="R740" s="143">
        <f>'2025-26 Salary &amp; Benefits'!H$6</f>
        <v>0.16020000000000001</v>
      </c>
      <c r="S740" s="143">
        <f>'2025-26 Salary &amp; Benefits'!I$6</f>
        <v>0.15390000000000001</v>
      </c>
      <c r="T740" s="9">
        <f t="shared" si="146"/>
        <v>20727.07</v>
      </c>
      <c r="U740" s="9">
        <f t="shared" si="147"/>
        <v>960.63</v>
      </c>
      <c r="V740" s="9">
        <f t="shared" si="148"/>
        <v>147.84</v>
      </c>
      <c r="W740" s="9">
        <f t="shared" si="149"/>
        <v>1108.47</v>
      </c>
      <c r="X740" s="22">
        <f t="shared" si="150"/>
        <v>79473.459999999992</v>
      </c>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row>
    <row r="741" spans="1:159" s="21" customFormat="1">
      <c r="A741" s="77" t="s">
        <v>2453</v>
      </c>
      <c r="B741" s="87" t="s">
        <v>2668</v>
      </c>
      <c r="C741" s="88">
        <v>3073</v>
      </c>
      <c r="D741" s="87" t="s">
        <v>3185</v>
      </c>
      <c r="E741" s="107" t="str">
        <f>VLOOKUP($C741,'2024-25 School Level AAFTE'!$C$4:$L$2372,9,FALSE)</f>
        <v>Yes</v>
      </c>
      <c r="F741" s="95">
        <f>VLOOKUP($C741,'2024-25 School Level AAFTE'!$C$4:$J$2372,8,FALSE)</f>
        <v>203.33</v>
      </c>
      <c r="G741" s="97">
        <f>IFERROR(IF(E741= "yes",VLOOKUP(C741,Summary!$B:$I,6,0),0),0)</f>
        <v>0</v>
      </c>
      <c r="H741" s="96">
        <f t="shared" si="141"/>
        <v>203.33</v>
      </c>
      <c r="I741" s="154">
        <f>VLOOKUP($A741,'2025-26 Salary &amp; Benefits'!$A:$I,3,FALSE)</f>
        <v>1</v>
      </c>
      <c r="J741" s="154">
        <f>VLOOKUP($A741,'2025-26 Salary &amp; Benefits'!$A:$I,4,FALSE)</f>
        <v>1</v>
      </c>
      <c r="K741" s="141">
        <f t="shared" si="142"/>
        <v>203.33</v>
      </c>
      <c r="L741" s="140">
        <f t="shared" si="143"/>
        <v>0.59599999999999997</v>
      </c>
      <c r="M741" s="142">
        <f>'2025-26 Salary &amp; Benefits'!$E$6</f>
        <v>78209</v>
      </c>
      <c r="N741" s="142">
        <f>'2025-26 Salary &amp; Benefits'!$F$6</f>
        <v>80164</v>
      </c>
      <c r="O741" s="9">
        <f t="shared" si="144"/>
        <v>46612.56</v>
      </c>
      <c r="P741" s="9">
        <f t="shared" si="145"/>
        <v>1165.1800000000003</v>
      </c>
      <c r="Q741" s="9">
        <f>'2025-26 Salary &amp; Benefits'!G$6</f>
        <v>15997.68</v>
      </c>
      <c r="R741" s="143">
        <f>'2025-26 Salary &amp; Benefits'!H$6</f>
        <v>0.16020000000000001</v>
      </c>
      <c r="S741" s="143">
        <f>'2025-26 Salary &amp; Benefits'!I$6</f>
        <v>0.15390000000000001</v>
      </c>
      <c r="T741" s="9">
        <f t="shared" si="146"/>
        <v>17181.27</v>
      </c>
      <c r="U741" s="9">
        <f t="shared" si="147"/>
        <v>796.3</v>
      </c>
      <c r="V741" s="9">
        <f t="shared" si="148"/>
        <v>122.55</v>
      </c>
      <c r="W741" s="9">
        <f t="shared" si="149"/>
        <v>918.84999999999991</v>
      </c>
      <c r="X741" s="22">
        <f t="shared" si="150"/>
        <v>65877.86</v>
      </c>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row>
    <row r="742" spans="1:159" s="21" customFormat="1">
      <c r="A742" s="77" t="s">
        <v>2453</v>
      </c>
      <c r="B742" s="87" t="s">
        <v>2668</v>
      </c>
      <c r="C742" s="88">
        <v>4559</v>
      </c>
      <c r="D742" s="87" t="s">
        <v>2130</v>
      </c>
      <c r="E742" s="107" t="str">
        <f>VLOOKUP($C742,'2024-25 School Level AAFTE'!$C$4:$L$2372,9,FALSE)</f>
        <v>Yes</v>
      </c>
      <c r="F742" s="95">
        <f>VLOOKUP($C742,'2024-25 School Level AAFTE'!$C$4:$J$2372,8,FALSE)</f>
        <v>358.07</v>
      </c>
      <c r="G742" s="97">
        <f>IFERROR(IF(E742= "yes",VLOOKUP(C742,Summary!$B:$I,6,0),0),0)</f>
        <v>0</v>
      </c>
      <c r="H742" s="96">
        <f t="shared" si="141"/>
        <v>358.07</v>
      </c>
      <c r="I742" s="154">
        <f>VLOOKUP($A742,'2025-26 Salary &amp; Benefits'!$A:$I,3,FALSE)</f>
        <v>1</v>
      </c>
      <c r="J742" s="154">
        <f>VLOOKUP($A742,'2025-26 Salary &amp; Benefits'!$A:$I,4,FALSE)</f>
        <v>1</v>
      </c>
      <c r="K742" s="141">
        <f t="shared" si="142"/>
        <v>358.07</v>
      </c>
      <c r="L742" s="140">
        <f t="shared" si="143"/>
        <v>1.05</v>
      </c>
      <c r="M742" s="142">
        <f>'2025-26 Salary &amp; Benefits'!$E$6</f>
        <v>78209</v>
      </c>
      <c r="N742" s="142">
        <f>'2025-26 Salary &amp; Benefits'!$F$6</f>
        <v>80164</v>
      </c>
      <c r="O742" s="9">
        <f t="shared" si="144"/>
        <v>82119.45</v>
      </c>
      <c r="P742" s="9">
        <f t="shared" si="145"/>
        <v>2052.75</v>
      </c>
      <c r="Q742" s="9">
        <f>'2025-26 Salary &amp; Benefits'!G$6</f>
        <v>15997.68</v>
      </c>
      <c r="R742" s="143">
        <f>'2025-26 Salary &amp; Benefits'!H$6</f>
        <v>0.16020000000000001</v>
      </c>
      <c r="S742" s="143">
        <f>'2025-26 Salary &amp; Benefits'!I$6</f>
        <v>0.15390000000000001</v>
      </c>
      <c r="T742" s="9">
        <f t="shared" si="146"/>
        <v>30269.02</v>
      </c>
      <c r="U742" s="9">
        <f t="shared" si="147"/>
        <v>1402.87</v>
      </c>
      <c r="V742" s="9">
        <f t="shared" si="148"/>
        <v>215.9</v>
      </c>
      <c r="W742" s="9">
        <f t="shared" si="149"/>
        <v>1618.77</v>
      </c>
      <c r="X742" s="22">
        <f t="shared" si="150"/>
        <v>116059.99</v>
      </c>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row>
    <row r="743" spans="1:159" s="21" customFormat="1">
      <c r="A743" s="77" t="s">
        <v>2249</v>
      </c>
      <c r="B743" s="87" t="s">
        <v>2669</v>
      </c>
      <c r="C743" s="88">
        <v>1539</v>
      </c>
      <c r="D743" s="87" t="s">
        <v>690</v>
      </c>
      <c r="E743" s="107" t="str">
        <f>VLOOKUP($C743,'2024-25 School Level AAFTE'!$C$4:$L$2372,9,FALSE)</f>
        <v>No</v>
      </c>
      <c r="F743" s="95">
        <f>VLOOKUP($C743,'2024-25 School Level AAFTE'!$C$4:$J$2372,8,FALSE)</f>
        <v>164.31</v>
      </c>
      <c r="G743" s="97">
        <f>IFERROR(IF(E743= "yes",VLOOKUP(C743,Summary!$B:$I,6,0),0),0)</f>
        <v>0</v>
      </c>
      <c r="H743" s="96">
        <f t="shared" si="141"/>
        <v>0</v>
      </c>
      <c r="I743" s="154">
        <f>VLOOKUP($A743,'2025-26 Salary &amp; Benefits'!$A:$I,3,FALSE)</f>
        <v>1.18</v>
      </c>
      <c r="J743" s="154">
        <f>VLOOKUP($A743,'2025-26 Salary &amp; Benefits'!$A:$I,4,FALSE)</f>
        <v>1.18</v>
      </c>
      <c r="K743" s="141">
        <f t="shared" si="142"/>
        <v>0</v>
      </c>
      <c r="L743" s="140">
        <f t="shared" si="143"/>
        <v>0</v>
      </c>
      <c r="M743" s="142">
        <f>'2025-26 Salary &amp; Benefits'!$E$6</f>
        <v>78209</v>
      </c>
      <c r="N743" s="142">
        <f>'2025-26 Salary &amp; Benefits'!$F$6</f>
        <v>80164</v>
      </c>
      <c r="O743" s="9">
        <f t="shared" si="144"/>
        <v>0</v>
      </c>
      <c r="P743" s="9">
        <f t="shared" si="145"/>
        <v>0</v>
      </c>
      <c r="Q743" s="9">
        <f>'2025-26 Salary &amp; Benefits'!G$6</f>
        <v>15997.68</v>
      </c>
      <c r="R743" s="143">
        <f>'2025-26 Salary &amp; Benefits'!H$6</f>
        <v>0.16020000000000001</v>
      </c>
      <c r="S743" s="143">
        <f>'2025-26 Salary &amp; Benefits'!I$6</f>
        <v>0.15390000000000001</v>
      </c>
      <c r="T743" s="9">
        <f t="shared" si="146"/>
        <v>0</v>
      </c>
      <c r="U743" s="9">
        <f t="shared" si="147"/>
        <v>0</v>
      </c>
      <c r="V743" s="9">
        <f t="shared" si="148"/>
        <v>0</v>
      </c>
      <c r="W743" s="9">
        <f t="shared" si="149"/>
        <v>0</v>
      </c>
      <c r="X743" s="22">
        <f t="shared" si="150"/>
        <v>0</v>
      </c>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row>
    <row r="744" spans="1:159" s="21" customFormat="1">
      <c r="A744" s="77" t="s">
        <v>2249</v>
      </c>
      <c r="B744" s="87" t="s">
        <v>2669</v>
      </c>
      <c r="C744" s="88">
        <v>1972</v>
      </c>
      <c r="D744" s="87" t="s">
        <v>3186</v>
      </c>
      <c r="E744" s="107" t="str">
        <f>VLOOKUP($C744,'2024-25 School Level AAFTE'!$C$4:$L$2372,9,FALSE)</f>
        <v>Yes</v>
      </c>
      <c r="F744" s="95">
        <f>VLOOKUP($C744,'2024-25 School Level AAFTE'!$C$4:$J$2372,8,FALSE)</f>
        <v>158.24</v>
      </c>
      <c r="G744" s="97">
        <f>IFERROR(IF(E744= "yes",VLOOKUP(C744,Summary!$B:$I,6,0),0),0)</f>
        <v>0</v>
      </c>
      <c r="H744" s="96">
        <f t="shared" si="141"/>
        <v>158.24</v>
      </c>
      <c r="I744" s="154">
        <f>VLOOKUP($A744,'2025-26 Salary &amp; Benefits'!$A:$I,3,FALSE)</f>
        <v>1.18</v>
      </c>
      <c r="J744" s="154">
        <f>VLOOKUP($A744,'2025-26 Salary &amp; Benefits'!$A:$I,4,FALSE)</f>
        <v>1.18</v>
      </c>
      <c r="K744" s="141">
        <f t="shared" si="142"/>
        <v>158.24</v>
      </c>
      <c r="L744" s="140">
        <f t="shared" si="143"/>
        <v>0.46400000000000002</v>
      </c>
      <c r="M744" s="142">
        <f>'2025-26 Salary &amp; Benefits'!$E$6</f>
        <v>78209</v>
      </c>
      <c r="N744" s="142">
        <f>'2025-26 Salary &amp; Benefits'!$F$6</f>
        <v>80164</v>
      </c>
      <c r="O744" s="9">
        <f t="shared" si="144"/>
        <v>42820.99</v>
      </c>
      <c r="P744" s="9">
        <f t="shared" si="145"/>
        <v>1070.4000000000015</v>
      </c>
      <c r="Q744" s="9">
        <f>'2025-26 Salary &amp; Benefits'!G$6</f>
        <v>15997.68</v>
      </c>
      <c r="R744" s="143">
        <f>'2025-26 Salary &amp; Benefits'!H$6</f>
        <v>0.16020000000000001</v>
      </c>
      <c r="S744" s="143">
        <f>'2025-26 Salary &amp; Benefits'!I$6</f>
        <v>0.15390000000000001</v>
      </c>
      <c r="T744" s="9">
        <f t="shared" si="146"/>
        <v>14447.58</v>
      </c>
      <c r="U744" s="9">
        <f t="shared" si="147"/>
        <v>731.52</v>
      </c>
      <c r="V744" s="9">
        <f t="shared" si="148"/>
        <v>112.58</v>
      </c>
      <c r="W744" s="9">
        <f t="shared" si="149"/>
        <v>844.1</v>
      </c>
      <c r="X744" s="22">
        <f t="shared" si="150"/>
        <v>59183.07</v>
      </c>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row>
    <row r="745" spans="1:159" s="21" customFormat="1">
      <c r="A745" s="77" t="s">
        <v>2249</v>
      </c>
      <c r="B745" s="87" t="s">
        <v>2669</v>
      </c>
      <c r="C745" s="88">
        <v>1973</v>
      </c>
      <c r="D745" s="87" t="s">
        <v>2671</v>
      </c>
      <c r="E745" s="107" t="str">
        <f>VLOOKUP($C745,'2024-25 School Level AAFTE'!$C$4:$L$2372,9,FALSE)</f>
        <v>No</v>
      </c>
      <c r="F745" s="95">
        <f>VLOOKUP($C745,'2024-25 School Level AAFTE'!$C$4:$J$2372,8,FALSE)</f>
        <v>93.26</v>
      </c>
      <c r="G745" s="97">
        <f>IFERROR(IF(E745= "yes",VLOOKUP(C745,Summary!$B:$I,6,0),0),0)</f>
        <v>0</v>
      </c>
      <c r="H745" s="96">
        <f t="shared" si="141"/>
        <v>0</v>
      </c>
      <c r="I745" s="154">
        <f>VLOOKUP($A745,'2025-26 Salary &amp; Benefits'!$A:$I,3,FALSE)</f>
        <v>1.18</v>
      </c>
      <c r="J745" s="154">
        <f>VLOOKUP($A745,'2025-26 Salary &amp; Benefits'!$A:$I,4,FALSE)</f>
        <v>1.18</v>
      </c>
      <c r="K745" s="141">
        <f t="shared" si="142"/>
        <v>0</v>
      </c>
      <c r="L745" s="140">
        <f t="shared" si="143"/>
        <v>0</v>
      </c>
      <c r="M745" s="142">
        <f>'2025-26 Salary &amp; Benefits'!$E$6</f>
        <v>78209</v>
      </c>
      <c r="N745" s="142">
        <f>'2025-26 Salary &amp; Benefits'!$F$6</f>
        <v>80164</v>
      </c>
      <c r="O745" s="9">
        <f t="shared" si="144"/>
        <v>0</v>
      </c>
      <c r="P745" s="9">
        <f t="shared" si="145"/>
        <v>0</v>
      </c>
      <c r="Q745" s="9">
        <f>'2025-26 Salary &amp; Benefits'!G$6</f>
        <v>15997.68</v>
      </c>
      <c r="R745" s="143">
        <f>'2025-26 Salary &amp; Benefits'!H$6</f>
        <v>0.16020000000000001</v>
      </c>
      <c r="S745" s="143">
        <f>'2025-26 Salary &amp; Benefits'!I$6</f>
        <v>0.15390000000000001</v>
      </c>
      <c r="T745" s="9">
        <f t="shared" si="146"/>
        <v>0</v>
      </c>
      <c r="U745" s="9">
        <f t="shared" si="147"/>
        <v>0</v>
      </c>
      <c r="V745" s="9">
        <f t="shared" si="148"/>
        <v>0</v>
      </c>
      <c r="W745" s="9">
        <f t="shared" si="149"/>
        <v>0</v>
      </c>
      <c r="X745" s="22">
        <f t="shared" si="150"/>
        <v>0</v>
      </c>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row>
    <row r="746" spans="1:159" s="21" customFormat="1">
      <c r="A746" s="77" t="s">
        <v>2249</v>
      </c>
      <c r="B746" s="87" t="s">
        <v>2669</v>
      </c>
      <c r="C746" s="88">
        <v>2144</v>
      </c>
      <c r="D746" s="87" t="s">
        <v>691</v>
      </c>
      <c r="E746" s="107" t="str">
        <f>VLOOKUP($C746,'2024-25 School Level AAFTE'!$C$4:$L$2372,9,FALSE)</f>
        <v>Yes</v>
      </c>
      <c r="F746" s="95">
        <f>VLOOKUP($C746,'2024-25 School Level AAFTE'!$C$4:$J$2372,8,FALSE)</f>
        <v>403.31</v>
      </c>
      <c r="G746" s="97">
        <f>IFERROR(IF(E746= "yes",VLOOKUP(C746,Summary!$B:$I,6,0),0),0)</f>
        <v>0</v>
      </c>
      <c r="H746" s="96">
        <f t="shared" si="141"/>
        <v>403.31</v>
      </c>
      <c r="I746" s="154">
        <f>VLOOKUP($A746,'2025-26 Salary &amp; Benefits'!$A:$I,3,FALSE)</f>
        <v>1.18</v>
      </c>
      <c r="J746" s="154">
        <f>VLOOKUP($A746,'2025-26 Salary &amp; Benefits'!$A:$I,4,FALSE)</f>
        <v>1.18</v>
      </c>
      <c r="K746" s="141">
        <f t="shared" si="142"/>
        <v>403.31</v>
      </c>
      <c r="L746" s="140">
        <f t="shared" si="143"/>
        <v>1.1830000000000001</v>
      </c>
      <c r="M746" s="142">
        <f>'2025-26 Salary &amp; Benefits'!$E$6</f>
        <v>78209</v>
      </c>
      <c r="N746" s="142">
        <f>'2025-26 Salary &amp; Benefits'!$F$6</f>
        <v>80164</v>
      </c>
      <c r="O746" s="9">
        <f t="shared" si="144"/>
        <v>109175.07</v>
      </c>
      <c r="P746" s="9">
        <f t="shared" si="145"/>
        <v>2729.0599999999977</v>
      </c>
      <c r="Q746" s="9">
        <f>'2025-26 Salary &amp; Benefits'!G$6</f>
        <v>15997.68</v>
      </c>
      <c r="R746" s="143">
        <f>'2025-26 Salary &amp; Benefits'!H$6</f>
        <v>0.16020000000000001</v>
      </c>
      <c r="S746" s="143">
        <f>'2025-26 Salary &amp; Benefits'!I$6</f>
        <v>0.15390000000000001</v>
      </c>
      <c r="T746" s="9">
        <f t="shared" si="146"/>
        <v>36835.1</v>
      </c>
      <c r="U746" s="9">
        <f t="shared" si="147"/>
        <v>1865.07</v>
      </c>
      <c r="V746" s="9">
        <f t="shared" si="148"/>
        <v>287.02999999999997</v>
      </c>
      <c r="W746" s="9">
        <f t="shared" si="149"/>
        <v>2152.1</v>
      </c>
      <c r="X746" s="22">
        <f t="shared" si="150"/>
        <v>150891.33000000002</v>
      </c>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row>
    <row r="747" spans="1:159" s="21" customFormat="1">
      <c r="A747" s="77" t="s">
        <v>2249</v>
      </c>
      <c r="B747" s="87" t="s">
        <v>2669</v>
      </c>
      <c r="C747" s="88">
        <v>2270</v>
      </c>
      <c r="D747" s="87" t="s">
        <v>2670</v>
      </c>
      <c r="E747" s="107" t="str">
        <f>VLOOKUP($C747,'2024-25 School Level AAFTE'!$C$4:$L$2372,9,FALSE)</f>
        <v>Yes</v>
      </c>
      <c r="F747" s="95">
        <f>VLOOKUP($C747,'2024-25 School Level AAFTE'!$C$4:$J$2372,8,FALSE)</f>
        <v>506.76</v>
      </c>
      <c r="G747" s="97">
        <f>IFERROR(IF(E747= "yes",VLOOKUP(C747,Summary!$B:$I,6,0),0),0)</f>
        <v>0</v>
      </c>
      <c r="H747" s="96">
        <f t="shared" si="141"/>
        <v>506.76</v>
      </c>
      <c r="I747" s="154">
        <f>VLOOKUP($A747,'2025-26 Salary &amp; Benefits'!$A:$I,3,FALSE)</f>
        <v>1.18</v>
      </c>
      <c r="J747" s="154">
        <f>VLOOKUP($A747,'2025-26 Salary &amp; Benefits'!$A:$I,4,FALSE)</f>
        <v>1.18</v>
      </c>
      <c r="K747" s="141">
        <f t="shared" si="142"/>
        <v>506.76</v>
      </c>
      <c r="L747" s="140">
        <f t="shared" si="143"/>
        <v>1.486</v>
      </c>
      <c r="M747" s="142">
        <f>'2025-26 Salary &amp; Benefits'!$E$6</f>
        <v>78209</v>
      </c>
      <c r="N747" s="142">
        <f>'2025-26 Salary &amp; Benefits'!$F$6</f>
        <v>80164</v>
      </c>
      <c r="O747" s="9">
        <f t="shared" si="144"/>
        <v>137137.92000000001</v>
      </c>
      <c r="P747" s="9">
        <f t="shared" si="145"/>
        <v>3428.0499999999884</v>
      </c>
      <c r="Q747" s="9">
        <f>'2025-26 Salary &amp; Benefits'!G$6</f>
        <v>15997.68</v>
      </c>
      <c r="R747" s="143">
        <f>'2025-26 Salary &amp; Benefits'!H$6</f>
        <v>0.16020000000000001</v>
      </c>
      <c r="S747" s="143">
        <f>'2025-26 Salary &amp; Benefits'!I$6</f>
        <v>0.15390000000000001</v>
      </c>
      <c r="T747" s="9">
        <f t="shared" si="146"/>
        <v>46269.62</v>
      </c>
      <c r="U747" s="9">
        <f t="shared" si="147"/>
        <v>2342.77</v>
      </c>
      <c r="V747" s="9">
        <f t="shared" si="148"/>
        <v>360.55</v>
      </c>
      <c r="W747" s="9">
        <f t="shared" si="149"/>
        <v>2703.32</v>
      </c>
      <c r="X747" s="22">
        <f t="shared" si="150"/>
        <v>189538.91</v>
      </c>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row>
    <row r="748" spans="1:159" s="21" customFormat="1">
      <c r="A748" s="77" t="s">
        <v>2249</v>
      </c>
      <c r="B748" s="87" t="s">
        <v>2669</v>
      </c>
      <c r="C748" s="88">
        <v>2325</v>
      </c>
      <c r="D748" s="87" t="s">
        <v>692</v>
      </c>
      <c r="E748" s="107" t="str">
        <f>VLOOKUP($C748,'2024-25 School Level AAFTE'!$C$4:$L$2372,9,FALSE)</f>
        <v>Yes</v>
      </c>
      <c r="F748" s="95">
        <f>VLOOKUP($C748,'2024-25 School Level AAFTE'!$C$4:$J$2372,8,FALSE)</f>
        <v>1281.8699999999999</v>
      </c>
      <c r="G748" s="97">
        <f>IFERROR(IF(E748= "yes",VLOOKUP(C748,Summary!$B:$I,6,0),0),0)</f>
        <v>0</v>
      </c>
      <c r="H748" s="96">
        <f t="shared" si="141"/>
        <v>1281.8699999999999</v>
      </c>
      <c r="I748" s="154">
        <f>VLOOKUP($A748,'2025-26 Salary &amp; Benefits'!$A:$I,3,FALSE)</f>
        <v>1.18</v>
      </c>
      <c r="J748" s="154">
        <f>VLOOKUP($A748,'2025-26 Salary &amp; Benefits'!$A:$I,4,FALSE)</f>
        <v>1.18</v>
      </c>
      <c r="K748" s="141">
        <f t="shared" si="142"/>
        <v>1281.8699999999999</v>
      </c>
      <c r="L748" s="140">
        <f t="shared" si="143"/>
        <v>3.76</v>
      </c>
      <c r="M748" s="142">
        <f>'2025-26 Salary &amp; Benefits'!$E$6</f>
        <v>78209</v>
      </c>
      <c r="N748" s="142">
        <f>'2025-26 Salary &amp; Benefits'!$F$6</f>
        <v>80164</v>
      </c>
      <c r="O748" s="9">
        <f t="shared" si="144"/>
        <v>346997.69</v>
      </c>
      <c r="P748" s="9">
        <f t="shared" si="145"/>
        <v>8673.9500000000116</v>
      </c>
      <c r="Q748" s="9">
        <f>'2025-26 Salary &amp; Benefits'!G$6</f>
        <v>15997.68</v>
      </c>
      <c r="R748" s="143">
        <f>'2025-26 Salary &amp; Benefits'!H$6</f>
        <v>0.16020000000000001</v>
      </c>
      <c r="S748" s="143">
        <f>'2025-26 Salary &amp; Benefits'!I$6</f>
        <v>0.15390000000000001</v>
      </c>
      <c r="T748" s="9">
        <f t="shared" si="146"/>
        <v>117075.23</v>
      </c>
      <c r="U748" s="9">
        <f t="shared" si="147"/>
        <v>5927.86</v>
      </c>
      <c r="V748" s="9">
        <f t="shared" si="148"/>
        <v>912.3</v>
      </c>
      <c r="W748" s="9">
        <f t="shared" si="149"/>
        <v>6840.16</v>
      </c>
      <c r="X748" s="22">
        <f t="shared" si="150"/>
        <v>479587.02999999997</v>
      </c>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row>
    <row r="749" spans="1:159" s="21" customFormat="1">
      <c r="A749" s="77" t="s">
        <v>2249</v>
      </c>
      <c r="B749" s="87" t="s">
        <v>2669</v>
      </c>
      <c r="C749" s="88">
        <v>2418</v>
      </c>
      <c r="D749" s="87" t="s">
        <v>693</v>
      </c>
      <c r="E749" s="107" t="str">
        <f>VLOOKUP($C749,'2024-25 School Level AAFTE'!$C$4:$L$2372,9,FALSE)</f>
        <v>Yes</v>
      </c>
      <c r="F749" s="95">
        <f>VLOOKUP($C749,'2024-25 School Level AAFTE'!$C$4:$J$2372,8,FALSE)</f>
        <v>454.2</v>
      </c>
      <c r="G749" s="97">
        <f>IFERROR(IF(E749= "yes",VLOOKUP(C749,Summary!$B:$I,6,0),0),0)</f>
        <v>0</v>
      </c>
      <c r="H749" s="96">
        <f t="shared" si="141"/>
        <v>454.2</v>
      </c>
      <c r="I749" s="154">
        <f>VLOOKUP($A749,'2025-26 Salary &amp; Benefits'!$A:$I,3,FALSE)</f>
        <v>1.18</v>
      </c>
      <c r="J749" s="154">
        <f>VLOOKUP($A749,'2025-26 Salary &amp; Benefits'!$A:$I,4,FALSE)</f>
        <v>1.18</v>
      </c>
      <c r="K749" s="141">
        <f t="shared" si="142"/>
        <v>454.2</v>
      </c>
      <c r="L749" s="140">
        <f t="shared" si="143"/>
        <v>1.3320000000000001</v>
      </c>
      <c r="M749" s="142">
        <f>'2025-26 Salary &amp; Benefits'!$E$6</f>
        <v>78209</v>
      </c>
      <c r="N749" s="142">
        <f>'2025-26 Salary &amp; Benefits'!$F$6</f>
        <v>80164</v>
      </c>
      <c r="O749" s="9">
        <f t="shared" si="144"/>
        <v>122925.78</v>
      </c>
      <c r="P749" s="9">
        <f t="shared" si="145"/>
        <v>3072.7900000000081</v>
      </c>
      <c r="Q749" s="9">
        <f>'2025-26 Salary &amp; Benefits'!G$6</f>
        <v>15997.68</v>
      </c>
      <c r="R749" s="143">
        <f>'2025-26 Salary &amp; Benefits'!H$6</f>
        <v>0.16020000000000001</v>
      </c>
      <c r="S749" s="143">
        <f>'2025-26 Salary &amp; Benefits'!I$6</f>
        <v>0.15390000000000001</v>
      </c>
      <c r="T749" s="9">
        <f t="shared" si="146"/>
        <v>41474.519999999997</v>
      </c>
      <c r="U749" s="9">
        <f t="shared" si="147"/>
        <v>2099.98</v>
      </c>
      <c r="V749" s="9">
        <f t="shared" si="148"/>
        <v>323.19</v>
      </c>
      <c r="W749" s="9">
        <f t="shared" si="149"/>
        <v>2423.17</v>
      </c>
      <c r="X749" s="22">
        <f t="shared" si="150"/>
        <v>169896.26</v>
      </c>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row>
    <row r="750" spans="1:159" s="21" customFormat="1">
      <c r="A750" s="77" t="s">
        <v>2249</v>
      </c>
      <c r="B750" s="87" t="s">
        <v>2669</v>
      </c>
      <c r="C750" s="88">
        <v>2639</v>
      </c>
      <c r="D750" s="87" t="s">
        <v>694</v>
      </c>
      <c r="E750" s="107" t="str">
        <f>VLOOKUP($C750,'2024-25 School Level AAFTE'!$C$4:$L$2372,9,FALSE)</f>
        <v>Yes</v>
      </c>
      <c r="F750" s="95">
        <f>VLOOKUP($C750,'2024-25 School Level AAFTE'!$C$4:$J$2372,8,FALSE)</f>
        <v>518.33000000000004</v>
      </c>
      <c r="G750" s="97">
        <f>IFERROR(IF(E750= "yes",VLOOKUP(C750,Summary!$B:$I,6,0),0),0)</f>
        <v>0</v>
      </c>
      <c r="H750" s="96">
        <f t="shared" si="141"/>
        <v>518.33000000000004</v>
      </c>
      <c r="I750" s="154">
        <f>VLOOKUP($A750,'2025-26 Salary &amp; Benefits'!$A:$I,3,FALSE)</f>
        <v>1.18</v>
      </c>
      <c r="J750" s="154">
        <f>VLOOKUP($A750,'2025-26 Salary &amp; Benefits'!$A:$I,4,FALSE)</f>
        <v>1.18</v>
      </c>
      <c r="K750" s="141">
        <f t="shared" si="142"/>
        <v>518.33000000000004</v>
      </c>
      <c r="L750" s="140">
        <f t="shared" si="143"/>
        <v>1.52</v>
      </c>
      <c r="M750" s="142">
        <f>'2025-26 Salary &amp; Benefits'!$E$6</f>
        <v>78209</v>
      </c>
      <c r="N750" s="142">
        <f>'2025-26 Salary &amp; Benefits'!$F$6</f>
        <v>80164</v>
      </c>
      <c r="O750" s="9">
        <f t="shared" si="144"/>
        <v>140275.66</v>
      </c>
      <c r="P750" s="9">
        <f t="shared" si="145"/>
        <v>3506.4899999999907</v>
      </c>
      <c r="Q750" s="9">
        <f>'2025-26 Salary &amp; Benefits'!G$6</f>
        <v>15997.68</v>
      </c>
      <c r="R750" s="143">
        <f>'2025-26 Salary &amp; Benefits'!H$6</f>
        <v>0.16020000000000001</v>
      </c>
      <c r="S750" s="143">
        <f>'2025-26 Salary &amp; Benefits'!I$6</f>
        <v>0.15390000000000001</v>
      </c>
      <c r="T750" s="9">
        <f t="shared" si="146"/>
        <v>47328.28</v>
      </c>
      <c r="U750" s="9">
        <f t="shared" si="147"/>
        <v>2396.37</v>
      </c>
      <c r="V750" s="9">
        <f t="shared" si="148"/>
        <v>368.8</v>
      </c>
      <c r="W750" s="9">
        <f t="shared" si="149"/>
        <v>2765.17</v>
      </c>
      <c r="X750" s="22">
        <f t="shared" si="150"/>
        <v>193875.6</v>
      </c>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row>
    <row r="751" spans="1:159" s="21" customFormat="1">
      <c r="A751" s="77" t="s">
        <v>2249</v>
      </c>
      <c r="B751" s="87" t="s">
        <v>2669</v>
      </c>
      <c r="C751" s="88">
        <v>2699</v>
      </c>
      <c r="D751" s="87" t="s">
        <v>695</v>
      </c>
      <c r="E751" s="107" t="str">
        <f>VLOOKUP($C751,'2024-25 School Level AAFTE'!$C$4:$L$2372,9,FALSE)</f>
        <v>Yes</v>
      </c>
      <c r="F751" s="95">
        <f>VLOOKUP($C751,'2024-25 School Level AAFTE'!$C$4:$J$2372,8,FALSE)</f>
        <v>469.02</v>
      </c>
      <c r="G751" s="97">
        <f>IFERROR(IF(E751= "yes",VLOOKUP(C751,Summary!$B:$I,6,0),0),0)</f>
        <v>0</v>
      </c>
      <c r="H751" s="96">
        <f t="shared" si="141"/>
        <v>469.02</v>
      </c>
      <c r="I751" s="154">
        <f>VLOOKUP($A751,'2025-26 Salary &amp; Benefits'!$A:$I,3,FALSE)</f>
        <v>1.18</v>
      </c>
      <c r="J751" s="154">
        <f>VLOOKUP($A751,'2025-26 Salary &amp; Benefits'!$A:$I,4,FALSE)</f>
        <v>1.18</v>
      </c>
      <c r="K751" s="141">
        <f t="shared" si="142"/>
        <v>469.02</v>
      </c>
      <c r="L751" s="140">
        <f t="shared" si="143"/>
        <v>1.3759999999999999</v>
      </c>
      <c r="M751" s="142">
        <f>'2025-26 Salary &amp; Benefits'!$E$6</f>
        <v>78209</v>
      </c>
      <c r="N751" s="142">
        <f>'2025-26 Salary &amp; Benefits'!$F$6</f>
        <v>80164</v>
      </c>
      <c r="O751" s="9">
        <f t="shared" si="144"/>
        <v>126986.39</v>
      </c>
      <c r="P751" s="9">
        <f t="shared" si="145"/>
        <v>3174.2899999999936</v>
      </c>
      <c r="Q751" s="9">
        <f>'2025-26 Salary &amp; Benefits'!G$6</f>
        <v>15997.68</v>
      </c>
      <c r="R751" s="143">
        <f>'2025-26 Salary &amp; Benefits'!H$6</f>
        <v>0.16020000000000001</v>
      </c>
      <c r="S751" s="143">
        <f>'2025-26 Salary &amp; Benefits'!I$6</f>
        <v>0.15390000000000001</v>
      </c>
      <c r="T751" s="9">
        <f t="shared" si="146"/>
        <v>42844.55</v>
      </c>
      <c r="U751" s="9">
        <f t="shared" si="147"/>
        <v>2169.34</v>
      </c>
      <c r="V751" s="9">
        <f t="shared" si="148"/>
        <v>333.86</v>
      </c>
      <c r="W751" s="9">
        <f t="shared" si="149"/>
        <v>2503.2000000000003</v>
      </c>
      <c r="X751" s="22">
        <f t="shared" si="150"/>
        <v>175508.43</v>
      </c>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row>
    <row r="752" spans="1:159" s="21" customFormat="1">
      <c r="A752" s="77" t="s">
        <v>2249</v>
      </c>
      <c r="B752" s="87" t="s">
        <v>2669</v>
      </c>
      <c r="C752" s="88">
        <v>2734</v>
      </c>
      <c r="D752" s="87" t="s">
        <v>696</v>
      </c>
      <c r="E752" s="107" t="str">
        <f>VLOOKUP($C752,'2024-25 School Level AAFTE'!$C$4:$L$2372,9,FALSE)</f>
        <v>Yes</v>
      </c>
      <c r="F752" s="95">
        <f>VLOOKUP($C752,'2024-25 School Level AAFTE'!$C$4:$J$2372,8,FALSE)</f>
        <v>491.04</v>
      </c>
      <c r="G752" s="97">
        <f>IFERROR(IF(E752= "yes",VLOOKUP(C752,Summary!$B:$I,6,0),0),0)</f>
        <v>0</v>
      </c>
      <c r="H752" s="96">
        <f t="shared" si="141"/>
        <v>491.04</v>
      </c>
      <c r="I752" s="154">
        <f>VLOOKUP($A752,'2025-26 Salary &amp; Benefits'!$A:$I,3,FALSE)</f>
        <v>1.18</v>
      </c>
      <c r="J752" s="154">
        <f>VLOOKUP($A752,'2025-26 Salary &amp; Benefits'!$A:$I,4,FALSE)</f>
        <v>1.18</v>
      </c>
      <c r="K752" s="141">
        <f t="shared" si="142"/>
        <v>491.04</v>
      </c>
      <c r="L752" s="140">
        <f t="shared" si="143"/>
        <v>1.44</v>
      </c>
      <c r="M752" s="142">
        <f>'2025-26 Salary &amp; Benefits'!$E$6</f>
        <v>78209</v>
      </c>
      <c r="N752" s="142">
        <f>'2025-26 Salary &amp; Benefits'!$F$6</f>
        <v>80164</v>
      </c>
      <c r="O752" s="9">
        <f t="shared" si="144"/>
        <v>132892.73000000001</v>
      </c>
      <c r="P752" s="9">
        <f t="shared" si="145"/>
        <v>3321.9400000000023</v>
      </c>
      <c r="Q752" s="9">
        <f>'2025-26 Salary &amp; Benefits'!G$6</f>
        <v>15997.68</v>
      </c>
      <c r="R752" s="143">
        <f>'2025-26 Salary &amp; Benefits'!H$6</f>
        <v>0.16020000000000001</v>
      </c>
      <c r="S752" s="143">
        <f>'2025-26 Salary &amp; Benefits'!I$6</f>
        <v>0.15390000000000001</v>
      </c>
      <c r="T752" s="9">
        <f t="shared" si="146"/>
        <v>44837.32</v>
      </c>
      <c r="U752" s="9">
        <f t="shared" si="147"/>
        <v>2270.2399999999998</v>
      </c>
      <c r="V752" s="9">
        <f t="shared" si="148"/>
        <v>349.39</v>
      </c>
      <c r="W752" s="9">
        <f t="shared" si="149"/>
        <v>2619.6299999999997</v>
      </c>
      <c r="X752" s="22">
        <f t="shared" si="150"/>
        <v>183671.62000000002</v>
      </c>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row>
    <row r="753" spans="1:159" s="21" customFormat="1">
      <c r="A753" s="77" t="s">
        <v>2249</v>
      </c>
      <c r="B753" s="87" t="s">
        <v>2669</v>
      </c>
      <c r="C753" s="88">
        <v>2765</v>
      </c>
      <c r="D753" s="87" t="s">
        <v>697</v>
      </c>
      <c r="E753" s="107" t="str">
        <f>VLOOKUP($C753,'2024-25 School Level AAFTE'!$C$4:$L$2372,9,FALSE)</f>
        <v>Yes</v>
      </c>
      <c r="F753" s="95">
        <f>VLOOKUP($C753,'2024-25 School Level AAFTE'!$C$4:$J$2372,8,FALSE)</f>
        <v>380.55</v>
      </c>
      <c r="G753" s="97">
        <f>IFERROR(IF(E753= "yes",VLOOKUP(C753,Summary!$B:$I,6,0),0),0)</f>
        <v>0</v>
      </c>
      <c r="H753" s="96">
        <f t="shared" si="141"/>
        <v>380.55</v>
      </c>
      <c r="I753" s="154">
        <f>VLOOKUP($A753,'2025-26 Salary &amp; Benefits'!$A:$I,3,FALSE)</f>
        <v>1.18</v>
      </c>
      <c r="J753" s="154">
        <f>VLOOKUP($A753,'2025-26 Salary &amp; Benefits'!$A:$I,4,FALSE)</f>
        <v>1.18</v>
      </c>
      <c r="K753" s="141">
        <f t="shared" si="142"/>
        <v>380.55</v>
      </c>
      <c r="L753" s="140">
        <f t="shared" si="143"/>
        <v>1.1160000000000001</v>
      </c>
      <c r="M753" s="142">
        <f>'2025-26 Salary &amp; Benefits'!$E$6</f>
        <v>78209</v>
      </c>
      <c r="N753" s="142">
        <f>'2025-26 Salary &amp; Benefits'!$F$6</f>
        <v>80164</v>
      </c>
      <c r="O753" s="9">
        <f t="shared" si="144"/>
        <v>102991.87</v>
      </c>
      <c r="P753" s="9">
        <f t="shared" si="145"/>
        <v>2574.5</v>
      </c>
      <c r="Q753" s="9">
        <f>'2025-26 Salary &amp; Benefits'!G$6</f>
        <v>15997.68</v>
      </c>
      <c r="R753" s="143">
        <f>'2025-26 Salary &amp; Benefits'!H$6</f>
        <v>0.16020000000000001</v>
      </c>
      <c r="S753" s="143">
        <f>'2025-26 Salary &amp; Benefits'!I$6</f>
        <v>0.15390000000000001</v>
      </c>
      <c r="T753" s="9">
        <f t="shared" si="146"/>
        <v>34748.92</v>
      </c>
      <c r="U753" s="9">
        <f t="shared" si="147"/>
        <v>1759.44</v>
      </c>
      <c r="V753" s="9">
        <f t="shared" si="148"/>
        <v>270.77999999999997</v>
      </c>
      <c r="W753" s="9">
        <f t="shared" si="149"/>
        <v>2030.22</v>
      </c>
      <c r="X753" s="22">
        <f t="shared" si="150"/>
        <v>142345.50999999998</v>
      </c>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row>
    <row r="754" spans="1:159" s="21" customFormat="1">
      <c r="A754" s="77" t="s">
        <v>2249</v>
      </c>
      <c r="B754" s="87" t="s">
        <v>2669</v>
      </c>
      <c r="C754" s="88">
        <v>2842</v>
      </c>
      <c r="D754" s="87" t="s">
        <v>698</v>
      </c>
      <c r="E754" s="107" t="str">
        <f>VLOOKUP($C754,'2024-25 School Level AAFTE'!$C$4:$L$2372,9,FALSE)</f>
        <v>Yes</v>
      </c>
      <c r="F754" s="95">
        <f>VLOOKUP($C754,'2024-25 School Level AAFTE'!$C$4:$J$2372,8,FALSE)</f>
        <v>407.89</v>
      </c>
      <c r="G754" s="97">
        <f>IFERROR(IF(E754= "yes",VLOOKUP(C754,Summary!$B:$I,6,0),0),0)</f>
        <v>0</v>
      </c>
      <c r="H754" s="96">
        <f t="shared" si="141"/>
        <v>407.89</v>
      </c>
      <c r="I754" s="154">
        <f>VLOOKUP($A754,'2025-26 Salary &amp; Benefits'!$A:$I,3,FALSE)</f>
        <v>1.18</v>
      </c>
      <c r="J754" s="154">
        <f>VLOOKUP($A754,'2025-26 Salary &amp; Benefits'!$A:$I,4,FALSE)</f>
        <v>1.18</v>
      </c>
      <c r="K754" s="141">
        <f t="shared" si="142"/>
        <v>407.89</v>
      </c>
      <c r="L754" s="140">
        <f t="shared" si="143"/>
        <v>1.196</v>
      </c>
      <c r="M754" s="142">
        <f>'2025-26 Salary &amp; Benefits'!$E$6</f>
        <v>78209</v>
      </c>
      <c r="N754" s="142">
        <f>'2025-26 Salary &amp; Benefits'!$F$6</f>
        <v>80164</v>
      </c>
      <c r="O754" s="9">
        <f t="shared" si="144"/>
        <v>110374.8</v>
      </c>
      <c r="P754" s="9">
        <f t="shared" si="145"/>
        <v>2759.0500000000029</v>
      </c>
      <c r="Q754" s="9">
        <f>'2025-26 Salary &amp; Benefits'!G$6</f>
        <v>15997.68</v>
      </c>
      <c r="R754" s="143">
        <f>'2025-26 Salary &amp; Benefits'!H$6</f>
        <v>0.16020000000000001</v>
      </c>
      <c r="S754" s="143">
        <f>'2025-26 Salary &amp; Benefits'!I$6</f>
        <v>0.15390000000000001</v>
      </c>
      <c r="T754" s="9">
        <f t="shared" si="146"/>
        <v>37239.89</v>
      </c>
      <c r="U754" s="9">
        <f t="shared" si="147"/>
        <v>1885.56</v>
      </c>
      <c r="V754" s="9">
        <f t="shared" si="148"/>
        <v>290.19</v>
      </c>
      <c r="W754" s="9">
        <f t="shared" si="149"/>
        <v>2175.75</v>
      </c>
      <c r="X754" s="22">
        <f t="shared" si="150"/>
        <v>152549.49</v>
      </c>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row>
    <row r="755" spans="1:159" s="21" customFormat="1">
      <c r="A755" s="77" t="s">
        <v>2249</v>
      </c>
      <c r="B755" s="87" t="s">
        <v>2669</v>
      </c>
      <c r="C755" s="88">
        <v>2844</v>
      </c>
      <c r="D755" s="87" t="s">
        <v>699</v>
      </c>
      <c r="E755" s="107" t="str">
        <f>VLOOKUP($C755,'2024-25 School Level AAFTE'!$C$4:$L$2372,9,FALSE)</f>
        <v>No</v>
      </c>
      <c r="F755" s="95">
        <f>VLOOKUP($C755,'2024-25 School Level AAFTE'!$C$4:$J$2372,8,FALSE)</f>
        <v>455.11</v>
      </c>
      <c r="G755" s="97">
        <f>IFERROR(IF(E755= "yes",VLOOKUP(C755,Summary!$B:$I,6,0),0),0)</f>
        <v>0</v>
      </c>
      <c r="H755" s="96">
        <f t="shared" si="141"/>
        <v>0</v>
      </c>
      <c r="I755" s="154">
        <f>VLOOKUP($A755,'2025-26 Salary &amp; Benefits'!$A:$I,3,FALSE)</f>
        <v>1.18</v>
      </c>
      <c r="J755" s="154">
        <f>VLOOKUP($A755,'2025-26 Salary &amp; Benefits'!$A:$I,4,FALSE)</f>
        <v>1.18</v>
      </c>
      <c r="K755" s="141">
        <f t="shared" si="142"/>
        <v>0</v>
      </c>
      <c r="L755" s="140">
        <f t="shared" si="143"/>
        <v>0</v>
      </c>
      <c r="M755" s="142">
        <f>'2025-26 Salary &amp; Benefits'!$E$6</f>
        <v>78209</v>
      </c>
      <c r="N755" s="142">
        <f>'2025-26 Salary &amp; Benefits'!$F$6</f>
        <v>80164</v>
      </c>
      <c r="O755" s="9">
        <f t="shared" si="144"/>
        <v>0</v>
      </c>
      <c r="P755" s="9">
        <f t="shared" si="145"/>
        <v>0</v>
      </c>
      <c r="Q755" s="9">
        <f>'2025-26 Salary &amp; Benefits'!G$6</f>
        <v>15997.68</v>
      </c>
      <c r="R755" s="143">
        <f>'2025-26 Salary &amp; Benefits'!H$6</f>
        <v>0.16020000000000001</v>
      </c>
      <c r="S755" s="143">
        <f>'2025-26 Salary &amp; Benefits'!I$6</f>
        <v>0.15390000000000001</v>
      </c>
      <c r="T755" s="9">
        <f t="shared" si="146"/>
        <v>0</v>
      </c>
      <c r="U755" s="9">
        <f t="shared" si="147"/>
        <v>0</v>
      </c>
      <c r="V755" s="9">
        <f t="shared" si="148"/>
        <v>0</v>
      </c>
      <c r="W755" s="9">
        <f t="shared" si="149"/>
        <v>0</v>
      </c>
      <c r="X755" s="22">
        <f t="shared" si="150"/>
        <v>0</v>
      </c>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row>
    <row r="756" spans="1:159" s="21" customFormat="1">
      <c r="A756" s="77" t="s">
        <v>2249</v>
      </c>
      <c r="B756" s="87" t="s">
        <v>2669</v>
      </c>
      <c r="C756" s="88">
        <v>2926</v>
      </c>
      <c r="D756" s="87" t="s">
        <v>700</v>
      </c>
      <c r="E756" s="107" t="str">
        <f>VLOOKUP($C756,'2024-25 School Level AAFTE'!$C$4:$L$2372,9,FALSE)</f>
        <v>Yes</v>
      </c>
      <c r="F756" s="95">
        <f>VLOOKUP($C756,'2024-25 School Level AAFTE'!$C$4:$J$2372,8,FALSE)</f>
        <v>407.22</v>
      </c>
      <c r="G756" s="97">
        <f>IFERROR(IF(E756= "yes",VLOOKUP(C756,Summary!$B:$I,6,0),0),0)</f>
        <v>0</v>
      </c>
      <c r="H756" s="96">
        <f t="shared" si="141"/>
        <v>407.22</v>
      </c>
      <c r="I756" s="154">
        <f>VLOOKUP($A756,'2025-26 Salary &amp; Benefits'!$A:$I,3,FALSE)</f>
        <v>1.18</v>
      </c>
      <c r="J756" s="154">
        <f>VLOOKUP($A756,'2025-26 Salary &amp; Benefits'!$A:$I,4,FALSE)</f>
        <v>1.18</v>
      </c>
      <c r="K756" s="141">
        <f t="shared" si="142"/>
        <v>407.22</v>
      </c>
      <c r="L756" s="140">
        <f t="shared" si="143"/>
        <v>1.1950000000000001</v>
      </c>
      <c r="M756" s="142">
        <f>'2025-26 Salary &amp; Benefits'!$E$6</f>
        <v>78209</v>
      </c>
      <c r="N756" s="142">
        <f>'2025-26 Salary &amp; Benefits'!$F$6</f>
        <v>80164</v>
      </c>
      <c r="O756" s="9">
        <f t="shared" si="144"/>
        <v>110282.51</v>
      </c>
      <c r="P756" s="9">
        <f t="shared" si="145"/>
        <v>2756.75</v>
      </c>
      <c r="Q756" s="9">
        <f>'2025-26 Salary &amp; Benefits'!G$6</f>
        <v>15997.68</v>
      </c>
      <c r="R756" s="143">
        <f>'2025-26 Salary &amp; Benefits'!H$6</f>
        <v>0.16020000000000001</v>
      </c>
      <c r="S756" s="143">
        <f>'2025-26 Salary &amp; Benefits'!I$6</f>
        <v>0.15390000000000001</v>
      </c>
      <c r="T756" s="9">
        <f t="shared" si="146"/>
        <v>37208.75</v>
      </c>
      <c r="U756" s="9">
        <f t="shared" si="147"/>
        <v>1883.99</v>
      </c>
      <c r="V756" s="9">
        <f t="shared" si="148"/>
        <v>289.95</v>
      </c>
      <c r="W756" s="9">
        <f t="shared" si="149"/>
        <v>2173.94</v>
      </c>
      <c r="X756" s="22">
        <f t="shared" si="150"/>
        <v>152421.95000000001</v>
      </c>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row>
    <row r="757" spans="1:159" s="21" customFormat="1">
      <c r="A757" s="77" t="s">
        <v>2249</v>
      </c>
      <c r="B757" s="87" t="s">
        <v>2669</v>
      </c>
      <c r="C757" s="88">
        <v>2927</v>
      </c>
      <c r="D757" s="87" t="s">
        <v>701</v>
      </c>
      <c r="E757" s="107" t="str">
        <f>VLOOKUP($C757,'2024-25 School Level AAFTE'!$C$4:$L$2372,9,FALSE)</f>
        <v>No</v>
      </c>
      <c r="F757" s="95">
        <f>VLOOKUP($C757,'2024-25 School Level AAFTE'!$C$4:$J$2372,8,FALSE)</f>
        <v>585.83000000000004</v>
      </c>
      <c r="G757" s="97">
        <f>IFERROR(IF(E757= "yes",VLOOKUP(C757,Summary!$B:$I,6,0),0),0)</f>
        <v>0</v>
      </c>
      <c r="H757" s="96">
        <f t="shared" si="141"/>
        <v>0</v>
      </c>
      <c r="I757" s="154">
        <f>VLOOKUP($A757,'2025-26 Salary &amp; Benefits'!$A:$I,3,FALSE)</f>
        <v>1.18</v>
      </c>
      <c r="J757" s="154">
        <f>VLOOKUP($A757,'2025-26 Salary &amp; Benefits'!$A:$I,4,FALSE)</f>
        <v>1.18</v>
      </c>
      <c r="K757" s="141">
        <f t="shared" si="142"/>
        <v>0</v>
      </c>
      <c r="L757" s="140">
        <f t="shared" si="143"/>
        <v>0</v>
      </c>
      <c r="M757" s="142">
        <f>'2025-26 Salary &amp; Benefits'!$E$6</f>
        <v>78209</v>
      </c>
      <c r="N757" s="142">
        <f>'2025-26 Salary &amp; Benefits'!$F$6</f>
        <v>80164</v>
      </c>
      <c r="O757" s="9">
        <f t="shared" si="144"/>
        <v>0</v>
      </c>
      <c r="P757" s="9">
        <f t="shared" si="145"/>
        <v>0</v>
      </c>
      <c r="Q757" s="9">
        <f>'2025-26 Salary &amp; Benefits'!G$6</f>
        <v>15997.68</v>
      </c>
      <c r="R757" s="143">
        <f>'2025-26 Salary &amp; Benefits'!H$6</f>
        <v>0.16020000000000001</v>
      </c>
      <c r="S757" s="143">
        <f>'2025-26 Salary &amp; Benefits'!I$6</f>
        <v>0.15390000000000001</v>
      </c>
      <c r="T757" s="9">
        <f t="shared" si="146"/>
        <v>0</v>
      </c>
      <c r="U757" s="9">
        <f t="shared" si="147"/>
        <v>0</v>
      </c>
      <c r="V757" s="9">
        <f t="shared" si="148"/>
        <v>0</v>
      </c>
      <c r="W757" s="9">
        <f t="shared" si="149"/>
        <v>0</v>
      </c>
      <c r="X757" s="22">
        <f t="shared" si="150"/>
        <v>0</v>
      </c>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row>
    <row r="758" spans="1:159" s="21" customFormat="1">
      <c r="A758" s="77" t="s">
        <v>2249</v>
      </c>
      <c r="B758" s="87" t="s">
        <v>2669</v>
      </c>
      <c r="C758" s="88">
        <v>2982</v>
      </c>
      <c r="D758" s="87" t="s">
        <v>702</v>
      </c>
      <c r="E758" s="107" t="str">
        <f>VLOOKUP($C758,'2024-25 School Level AAFTE'!$C$4:$L$2372,9,FALSE)</f>
        <v>Yes</v>
      </c>
      <c r="F758" s="95">
        <f>VLOOKUP($C758,'2024-25 School Level AAFTE'!$C$4:$J$2372,8,FALSE)</f>
        <v>522.11</v>
      </c>
      <c r="G758" s="97">
        <f>IFERROR(IF(E758= "yes",VLOOKUP(C758,Summary!$B:$I,6,0),0),0)</f>
        <v>0</v>
      </c>
      <c r="H758" s="96">
        <f t="shared" si="141"/>
        <v>522.11</v>
      </c>
      <c r="I758" s="154">
        <f>VLOOKUP($A758,'2025-26 Salary &amp; Benefits'!$A:$I,3,FALSE)</f>
        <v>1.18</v>
      </c>
      <c r="J758" s="154">
        <f>VLOOKUP($A758,'2025-26 Salary &amp; Benefits'!$A:$I,4,FALSE)</f>
        <v>1.18</v>
      </c>
      <c r="K758" s="141">
        <f t="shared" si="142"/>
        <v>522.11</v>
      </c>
      <c r="L758" s="140">
        <f t="shared" si="143"/>
        <v>1.532</v>
      </c>
      <c r="M758" s="142">
        <f>'2025-26 Salary &amp; Benefits'!$E$6</f>
        <v>78209</v>
      </c>
      <c r="N758" s="142">
        <f>'2025-26 Salary &amp; Benefits'!$F$6</f>
        <v>80164</v>
      </c>
      <c r="O758" s="9">
        <f t="shared" si="144"/>
        <v>141383.1</v>
      </c>
      <c r="P758" s="9">
        <f t="shared" si="145"/>
        <v>3534.1699999999837</v>
      </c>
      <c r="Q758" s="9">
        <f>'2025-26 Salary &amp; Benefits'!G$6</f>
        <v>15997.68</v>
      </c>
      <c r="R758" s="143">
        <f>'2025-26 Salary &amp; Benefits'!H$6</f>
        <v>0.16020000000000001</v>
      </c>
      <c r="S758" s="143">
        <f>'2025-26 Salary &amp; Benefits'!I$6</f>
        <v>0.15390000000000001</v>
      </c>
      <c r="T758" s="9">
        <f t="shared" si="146"/>
        <v>47701.93</v>
      </c>
      <c r="U758" s="9">
        <f t="shared" si="147"/>
        <v>2415.29</v>
      </c>
      <c r="V758" s="9">
        <f t="shared" si="148"/>
        <v>371.71</v>
      </c>
      <c r="W758" s="9">
        <f t="shared" si="149"/>
        <v>2787</v>
      </c>
      <c r="X758" s="22">
        <f t="shared" si="150"/>
        <v>195406.19999999998</v>
      </c>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row>
    <row r="759" spans="1:159" s="21" customFormat="1">
      <c r="A759" s="74" t="s">
        <v>2249</v>
      </c>
      <c r="B759" s="87" t="s">
        <v>2669</v>
      </c>
      <c r="C759" s="88">
        <v>2983</v>
      </c>
      <c r="D759" s="87" t="s">
        <v>703</v>
      </c>
      <c r="E759" s="107" t="str">
        <f>VLOOKUP($C759,'2024-25 School Level AAFTE'!$C$4:$L$2372,9,FALSE)</f>
        <v>No</v>
      </c>
      <c r="F759" s="95">
        <f>VLOOKUP($C759,'2024-25 School Level AAFTE'!$C$4:$J$2372,8,FALSE)</f>
        <v>512.55999999999995</v>
      </c>
      <c r="G759" s="97">
        <f>IFERROR(IF(E759= "yes",VLOOKUP(C759,Summary!$B:$I,6,0),0),0)</f>
        <v>0</v>
      </c>
      <c r="H759" s="96">
        <f t="shared" si="141"/>
        <v>0</v>
      </c>
      <c r="I759" s="154">
        <f>VLOOKUP($A759,'2025-26 Salary &amp; Benefits'!$A:$I,3,FALSE)</f>
        <v>1.18</v>
      </c>
      <c r="J759" s="154">
        <f>VLOOKUP($A759,'2025-26 Salary &amp; Benefits'!$A:$I,4,FALSE)</f>
        <v>1.18</v>
      </c>
      <c r="K759" s="141">
        <f t="shared" si="142"/>
        <v>0</v>
      </c>
      <c r="L759" s="140">
        <f t="shared" si="143"/>
        <v>0</v>
      </c>
      <c r="M759" s="142">
        <f>'2025-26 Salary &amp; Benefits'!$E$6</f>
        <v>78209</v>
      </c>
      <c r="N759" s="142">
        <f>'2025-26 Salary &amp; Benefits'!$F$6</f>
        <v>80164</v>
      </c>
      <c r="O759" s="9">
        <f t="shared" si="144"/>
        <v>0</v>
      </c>
      <c r="P759" s="9">
        <f t="shared" si="145"/>
        <v>0</v>
      </c>
      <c r="Q759" s="9">
        <f>'2025-26 Salary &amp; Benefits'!G$6</f>
        <v>15997.68</v>
      </c>
      <c r="R759" s="143">
        <f>'2025-26 Salary &amp; Benefits'!H$6</f>
        <v>0.16020000000000001</v>
      </c>
      <c r="S759" s="143">
        <f>'2025-26 Salary &amp; Benefits'!I$6</f>
        <v>0.15390000000000001</v>
      </c>
      <c r="T759" s="9">
        <f t="shared" si="146"/>
        <v>0</v>
      </c>
      <c r="U759" s="9">
        <f t="shared" si="147"/>
        <v>0</v>
      </c>
      <c r="V759" s="9">
        <f t="shared" si="148"/>
        <v>0</v>
      </c>
      <c r="W759" s="9">
        <f t="shared" si="149"/>
        <v>0</v>
      </c>
      <c r="X759" s="22">
        <f t="shared" si="150"/>
        <v>0</v>
      </c>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row>
    <row r="760" spans="1:159" s="21" customFormat="1">
      <c r="A760" s="77" t="s">
        <v>2249</v>
      </c>
      <c r="B760" s="87" t="s">
        <v>2669</v>
      </c>
      <c r="C760" s="88">
        <v>2984</v>
      </c>
      <c r="D760" s="87" t="s">
        <v>433</v>
      </c>
      <c r="E760" s="107" t="str">
        <f>VLOOKUP($C760,'2024-25 School Level AAFTE'!$C$4:$L$2372,9,FALSE)</f>
        <v>Yes</v>
      </c>
      <c r="F760" s="95">
        <f>VLOOKUP($C760,'2024-25 School Level AAFTE'!$C$4:$J$2372,8,FALSE)</f>
        <v>548.44000000000005</v>
      </c>
      <c r="G760" s="97">
        <f>IFERROR(IF(E760= "yes",VLOOKUP(C760,Summary!$B:$I,6,0),0),0)</f>
        <v>0</v>
      </c>
      <c r="H760" s="96">
        <f t="shared" si="141"/>
        <v>548.44000000000005</v>
      </c>
      <c r="I760" s="154">
        <f>VLOOKUP($A760,'2025-26 Salary &amp; Benefits'!$A:$I,3,FALSE)</f>
        <v>1.18</v>
      </c>
      <c r="J760" s="154">
        <f>VLOOKUP($A760,'2025-26 Salary &amp; Benefits'!$A:$I,4,FALSE)</f>
        <v>1.18</v>
      </c>
      <c r="K760" s="141">
        <f t="shared" si="142"/>
        <v>548.44000000000005</v>
      </c>
      <c r="L760" s="140">
        <f t="shared" si="143"/>
        <v>1.609</v>
      </c>
      <c r="M760" s="142">
        <f>'2025-26 Salary &amp; Benefits'!$E$6</f>
        <v>78209</v>
      </c>
      <c r="N760" s="142">
        <f>'2025-26 Salary &amp; Benefits'!$F$6</f>
        <v>80164</v>
      </c>
      <c r="O760" s="9">
        <f t="shared" si="144"/>
        <v>148489.17000000001</v>
      </c>
      <c r="P760" s="9">
        <f t="shared" si="145"/>
        <v>3711.7999999999884</v>
      </c>
      <c r="Q760" s="9">
        <f>'2025-26 Salary &amp; Benefits'!G$6</f>
        <v>15997.68</v>
      </c>
      <c r="R760" s="143">
        <f>'2025-26 Salary &amp; Benefits'!H$6</f>
        <v>0.16020000000000001</v>
      </c>
      <c r="S760" s="143">
        <f>'2025-26 Salary &amp; Benefits'!I$6</f>
        <v>0.15390000000000001</v>
      </c>
      <c r="T760" s="9">
        <f t="shared" si="146"/>
        <v>50099.48</v>
      </c>
      <c r="U760" s="9">
        <f t="shared" si="147"/>
        <v>2536.6799999999998</v>
      </c>
      <c r="V760" s="9">
        <f t="shared" si="148"/>
        <v>390.4</v>
      </c>
      <c r="W760" s="9">
        <f t="shared" si="149"/>
        <v>2927.08</v>
      </c>
      <c r="X760" s="22">
        <f t="shared" si="150"/>
        <v>205227.53</v>
      </c>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row>
    <row r="761" spans="1:159" s="21" customFormat="1">
      <c r="A761" s="77" t="s">
        <v>2249</v>
      </c>
      <c r="B761" s="87" t="s">
        <v>2669</v>
      </c>
      <c r="C761" s="88">
        <v>3097</v>
      </c>
      <c r="D761" s="87" t="s">
        <v>704</v>
      </c>
      <c r="E761" s="107" t="str">
        <f>VLOOKUP($C761,'2024-25 School Level AAFTE'!$C$4:$L$2372,9,FALSE)</f>
        <v>No</v>
      </c>
      <c r="F761" s="95">
        <f>VLOOKUP($C761,'2024-25 School Level AAFTE'!$C$4:$J$2372,8,FALSE)</f>
        <v>528.79999999999995</v>
      </c>
      <c r="G761" s="97">
        <f>IFERROR(IF(E761= "yes",VLOOKUP(C761,Summary!$B:$I,6,0),0),0)</f>
        <v>0</v>
      </c>
      <c r="H761" s="96">
        <f t="shared" si="141"/>
        <v>0</v>
      </c>
      <c r="I761" s="154">
        <f>VLOOKUP($A761,'2025-26 Salary &amp; Benefits'!$A:$I,3,FALSE)</f>
        <v>1.18</v>
      </c>
      <c r="J761" s="154">
        <f>VLOOKUP($A761,'2025-26 Salary &amp; Benefits'!$A:$I,4,FALSE)</f>
        <v>1.18</v>
      </c>
      <c r="K761" s="141">
        <f t="shared" si="142"/>
        <v>0</v>
      </c>
      <c r="L761" s="140">
        <f t="shared" si="143"/>
        <v>0</v>
      </c>
      <c r="M761" s="142">
        <f>'2025-26 Salary &amp; Benefits'!$E$6</f>
        <v>78209</v>
      </c>
      <c r="N761" s="142">
        <f>'2025-26 Salary &amp; Benefits'!$F$6</f>
        <v>80164</v>
      </c>
      <c r="O761" s="9">
        <f t="shared" si="144"/>
        <v>0</v>
      </c>
      <c r="P761" s="9">
        <f t="shared" si="145"/>
        <v>0</v>
      </c>
      <c r="Q761" s="9">
        <f>'2025-26 Salary &amp; Benefits'!G$6</f>
        <v>15997.68</v>
      </c>
      <c r="R761" s="143">
        <f>'2025-26 Salary &amp; Benefits'!H$6</f>
        <v>0.16020000000000001</v>
      </c>
      <c r="S761" s="143">
        <f>'2025-26 Salary &amp; Benefits'!I$6</f>
        <v>0.15390000000000001</v>
      </c>
      <c r="T761" s="9">
        <f t="shared" si="146"/>
        <v>0</v>
      </c>
      <c r="U761" s="9">
        <f t="shared" si="147"/>
        <v>0</v>
      </c>
      <c r="V761" s="9">
        <f t="shared" si="148"/>
        <v>0</v>
      </c>
      <c r="W761" s="9">
        <f t="shared" si="149"/>
        <v>0</v>
      </c>
      <c r="X761" s="22">
        <f t="shared" si="150"/>
        <v>0</v>
      </c>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row>
    <row r="762" spans="1:159" s="21" customFormat="1">
      <c r="A762" s="77" t="s">
        <v>2249</v>
      </c>
      <c r="B762" s="87" t="s">
        <v>2669</v>
      </c>
      <c r="C762" s="88">
        <v>3098</v>
      </c>
      <c r="D762" s="87" t="s">
        <v>59</v>
      </c>
      <c r="E762" s="107" t="str">
        <f>VLOOKUP($C762,'2024-25 School Level AAFTE'!$C$4:$L$2372,9,FALSE)</f>
        <v>Yes</v>
      </c>
      <c r="F762" s="95">
        <f>VLOOKUP($C762,'2024-25 School Level AAFTE'!$C$4:$J$2372,8,FALSE)</f>
        <v>619.89</v>
      </c>
      <c r="G762" s="97">
        <f>IFERROR(IF(E762= "yes",VLOOKUP(C762,Summary!$B:$I,6,0),0),0)</f>
        <v>0</v>
      </c>
      <c r="H762" s="96">
        <f t="shared" si="141"/>
        <v>619.89</v>
      </c>
      <c r="I762" s="154">
        <f>VLOOKUP($A762,'2025-26 Salary &amp; Benefits'!$A:$I,3,FALSE)</f>
        <v>1.18</v>
      </c>
      <c r="J762" s="154">
        <f>VLOOKUP($A762,'2025-26 Salary &amp; Benefits'!$A:$I,4,FALSE)</f>
        <v>1.18</v>
      </c>
      <c r="K762" s="141">
        <f t="shared" si="142"/>
        <v>619.89</v>
      </c>
      <c r="L762" s="140">
        <f t="shared" si="143"/>
        <v>1.8180000000000001</v>
      </c>
      <c r="M762" s="142">
        <f>'2025-26 Salary &amp; Benefits'!$E$6</f>
        <v>78209</v>
      </c>
      <c r="N762" s="142">
        <f>'2025-26 Salary &amp; Benefits'!$F$6</f>
        <v>80164</v>
      </c>
      <c r="O762" s="9">
        <f t="shared" si="144"/>
        <v>167777.08</v>
      </c>
      <c r="P762" s="9">
        <f t="shared" si="145"/>
        <v>4193.9400000000023</v>
      </c>
      <c r="Q762" s="9">
        <f>'2025-26 Salary &amp; Benefits'!G$6</f>
        <v>15997.68</v>
      </c>
      <c r="R762" s="143">
        <f>'2025-26 Salary &amp; Benefits'!H$6</f>
        <v>0.16020000000000001</v>
      </c>
      <c r="S762" s="143">
        <f>'2025-26 Salary &amp; Benefits'!I$6</f>
        <v>0.15390000000000001</v>
      </c>
      <c r="T762" s="9">
        <f t="shared" si="146"/>
        <v>56607.12</v>
      </c>
      <c r="U762" s="9">
        <f t="shared" si="147"/>
        <v>2866.18</v>
      </c>
      <c r="V762" s="9">
        <f t="shared" si="148"/>
        <v>441.11</v>
      </c>
      <c r="W762" s="9">
        <f t="shared" si="149"/>
        <v>3307.29</v>
      </c>
      <c r="X762" s="22">
        <f t="shared" si="150"/>
        <v>231885.43</v>
      </c>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row>
    <row r="763" spans="1:159" s="21" customFormat="1">
      <c r="A763" s="77" t="s">
        <v>2249</v>
      </c>
      <c r="B763" s="87" t="s">
        <v>2669</v>
      </c>
      <c r="C763" s="88">
        <v>3099</v>
      </c>
      <c r="D763" s="87" t="s">
        <v>217</v>
      </c>
      <c r="E763" s="107" t="str">
        <f>VLOOKUP($C763,'2024-25 School Level AAFTE'!$C$4:$L$2372,9,FALSE)</f>
        <v>Yes</v>
      </c>
      <c r="F763" s="95">
        <f>VLOOKUP($C763,'2024-25 School Level AAFTE'!$C$4:$J$2372,8,FALSE)</f>
        <v>995</v>
      </c>
      <c r="G763" s="97">
        <f>IFERROR(IF(E763= "yes",VLOOKUP(C763,Summary!$B:$I,6,0),0),0)</f>
        <v>0</v>
      </c>
      <c r="H763" s="96">
        <f t="shared" si="141"/>
        <v>995</v>
      </c>
      <c r="I763" s="154">
        <f>VLOOKUP($A763,'2025-26 Salary &amp; Benefits'!$A:$I,3,FALSE)</f>
        <v>1.18</v>
      </c>
      <c r="J763" s="154">
        <f>VLOOKUP($A763,'2025-26 Salary &amp; Benefits'!$A:$I,4,FALSE)</f>
        <v>1.18</v>
      </c>
      <c r="K763" s="141">
        <f t="shared" si="142"/>
        <v>995</v>
      </c>
      <c r="L763" s="140">
        <f t="shared" si="143"/>
        <v>2.919</v>
      </c>
      <c r="M763" s="142">
        <f>'2025-26 Salary &amp; Benefits'!$E$6</f>
        <v>78209</v>
      </c>
      <c r="N763" s="142">
        <f>'2025-26 Salary &amp; Benefits'!$F$6</f>
        <v>80164</v>
      </c>
      <c r="O763" s="9">
        <f t="shared" si="144"/>
        <v>269384.64</v>
      </c>
      <c r="P763" s="9">
        <f t="shared" si="145"/>
        <v>6733.8399999999674</v>
      </c>
      <c r="Q763" s="9">
        <f>'2025-26 Salary &amp; Benefits'!G$6</f>
        <v>15997.68</v>
      </c>
      <c r="R763" s="143">
        <f>'2025-26 Salary &amp; Benefits'!H$6</f>
        <v>0.16020000000000001</v>
      </c>
      <c r="S763" s="143">
        <f>'2025-26 Salary &amp; Benefits'!I$6</f>
        <v>0.15390000000000001</v>
      </c>
      <c r="T763" s="9">
        <f t="shared" si="146"/>
        <v>90888.99</v>
      </c>
      <c r="U763" s="9">
        <f t="shared" si="147"/>
        <v>4601.97</v>
      </c>
      <c r="V763" s="9">
        <f t="shared" si="148"/>
        <v>708.24</v>
      </c>
      <c r="W763" s="9">
        <f t="shared" si="149"/>
        <v>5310.21</v>
      </c>
      <c r="X763" s="22">
        <f t="shared" si="150"/>
        <v>372317.68</v>
      </c>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s="21" customFormat="1">
      <c r="A764" s="77" t="s">
        <v>2249</v>
      </c>
      <c r="B764" s="87" t="s">
        <v>2669</v>
      </c>
      <c r="C764" s="89">
        <v>3163</v>
      </c>
      <c r="D764" s="101" t="s">
        <v>225</v>
      </c>
      <c r="E764" s="107" t="str">
        <f>VLOOKUP($C764,'2024-25 School Level AAFTE'!$C$4:$L$2372,9,FALSE)</f>
        <v>Yes</v>
      </c>
      <c r="F764" s="95">
        <f>VLOOKUP($C764,'2024-25 School Level AAFTE'!$C$4:$J$2372,8,FALSE)</f>
        <v>670.31</v>
      </c>
      <c r="G764" s="97">
        <f>IFERROR(IF(E764= "yes",VLOOKUP(C764,Summary!$B:$I,6,0),0),0)</f>
        <v>0</v>
      </c>
      <c r="H764" s="96">
        <f t="shared" si="141"/>
        <v>670.31</v>
      </c>
      <c r="I764" s="154">
        <f>VLOOKUP($A764,'2025-26 Salary &amp; Benefits'!$A:$I,3,FALSE)</f>
        <v>1.18</v>
      </c>
      <c r="J764" s="154">
        <f>VLOOKUP($A764,'2025-26 Salary &amp; Benefits'!$A:$I,4,FALSE)</f>
        <v>1.18</v>
      </c>
      <c r="K764" s="141">
        <f t="shared" si="142"/>
        <v>670.31</v>
      </c>
      <c r="L764" s="140">
        <f t="shared" si="143"/>
        <v>1.966</v>
      </c>
      <c r="M764" s="142">
        <f>'2025-26 Salary &amp; Benefits'!$E$6</f>
        <v>78209</v>
      </c>
      <c r="N764" s="142">
        <f>'2025-26 Salary &amp; Benefits'!$F$6</f>
        <v>80164</v>
      </c>
      <c r="O764" s="9">
        <f t="shared" si="144"/>
        <v>181435.49</v>
      </c>
      <c r="P764" s="9">
        <f t="shared" si="145"/>
        <v>4535.3699999999953</v>
      </c>
      <c r="Q764" s="9">
        <f>'2025-26 Salary &amp; Benefits'!G$6</f>
        <v>15997.68</v>
      </c>
      <c r="R764" s="143">
        <f>'2025-26 Salary &amp; Benefits'!H$6</f>
        <v>0.16020000000000001</v>
      </c>
      <c r="S764" s="143">
        <f>'2025-26 Salary &amp; Benefits'!I$6</f>
        <v>0.15390000000000001</v>
      </c>
      <c r="T764" s="9">
        <f t="shared" si="146"/>
        <v>61215.4</v>
      </c>
      <c r="U764" s="9">
        <f t="shared" si="147"/>
        <v>3099.51</v>
      </c>
      <c r="V764" s="9">
        <f t="shared" si="148"/>
        <v>477.01</v>
      </c>
      <c r="W764" s="9">
        <f t="shared" si="149"/>
        <v>3576.5200000000004</v>
      </c>
      <c r="X764" s="22">
        <f t="shared" si="150"/>
        <v>250762.77999999997</v>
      </c>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row>
    <row r="765" spans="1:159" s="21" customFormat="1">
      <c r="A765" s="77" t="s">
        <v>2249</v>
      </c>
      <c r="B765" s="87" t="s">
        <v>2669</v>
      </c>
      <c r="C765" s="88">
        <v>3165</v>
      </c>
      <c r="D765" s="87" t="s">
        <v>705</v>
      </c>
      <c r="E765" s="107" t="str">
        <f>VLOOKUP($C765,'2024-25 School Level AAFTE'!$C$4:$L$2372,9,FALSE)</f>
        <v>Yes</v>
      </c>
      <c r="F765" s="95">
        <f>VLOOKUP($C765,'2024-25 School Level AAFTE'!$C$4:$J$2372,8,FALSE)</f>
        <v>442.11</v>
      </c>
      <c r="G765" s="97">
        <f>IFERROR(IF(E765= "yes",VLOOKUP(C765,Summary!$B:$I,6,0),0),0)</f>
        <v>0</v>
      </c>
      <c r="H765" s="96">
        <f t="shared" si="141"/>
        <v>442.11</v>
      </c>
      <c r="I765" s="154">
        <f>VLOOKUP($A765,'2025-26 Salary &amp; Benefits'!$A:$I,3,FALSE)</f>
        <v>1.18</v>
      </c>
      <c r="J765" s="154">
        <f>VLOOKUP($A765,'2025-26 Salary &amp; Benefits'!$A:$I,4,FALSE)</f>
        <v>1.18</v>
      </c>
      <c r="K765" s="141">
        <f t="shared" si="142"/>
        <v>442.11</v>
      </c>
      <c r="L765" s="140">
        <f t="shared" si="143"/>
        <v>1.2969999999999999</v>
      </c>
      <c r="M765" s="142">
        <f>'2025-26 Salary &amp; Benefits'!$E$6</f>
        <v>78209</v>
      </c>
      <c r="N765" s="142">
        <f>'2025-26 Salary &amp; Benefits'!$F$6</f>
        <v>80164</v>
      </c>
      <c r="O765" s="9">
        <f t="shared" si="144"/>
        <v>119695.75</v>
      </c>
      <c r="P765" s="9">
        <f t="shared" si="145"/>
        <v>2992.0500000000029</v>
      </c>
      <c r="Q765" s="9">
        <f>'2025-26 Salary &amp; Benefits'!G$6</f>
        <v>15997.68</v>
      </c>
      <c r="R765" s="143">
        <f>'2025-26 Salary &amp; Benefits'!H$6</f>
        <v>0.16020000000000001</v>
      </c>
      <c r="S765" s="143">
        <f>'2025-26 Salary &amp; Benefits'!I$6</f>
        <v>0.15390000000000001</v>
      </c>
      <c r="T765" s="9">
        <f t="shared" si="146"/>
        <v>40384.730000000003</v>
      </c>
      <c r="U765" s="9">
        <f t="shared" si="147"/>
        <v>2044.8</v>
      </c>
      <c r="V765" s="9">
        <f t="shared" si="148"/>
        <v>314.69</v>
      </c>
      <c r="W765" s="9">
        <f t="shared" si="149"/>
        <v>2359.4899999999998</v>
      </c>
      <c r="X765" s="22">
        <f t="shared" si="150"/>
        <v>165432.02000000002</v>
      </c>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row>
    <row r="766" spans="1:159" s="21" customFormat="1">
      <c r="A766" s="77" t="s">
        <v>2249</v>
      </c>
      <c r="B766" s="87" t="s">
        <v>2669</v>
      </c>
      <c r="C766" s="88">
        <v>3278</v>
      </c>
      <c r="D766" s="87" t="s">
        <v>706</v>
      </c>
      <c r="E766" s="107" t="str">
        <f>VLOOKUP($C766,'2024-25 School Level AAFTE'!$C$4:$L$2372,9,FALSE)</f>
        <v>Yes</v>
      </c>
      <c r="F766" s="95">
        <f>VLOOKUP($C766,'2024-25 School Level AAFTE'!$C$4:$J$2372,8,FALSE)</f>
        <v>317.11</v>
      </c>
      <c r="G766" s="97">
        <f>IFERROR(IF(E766= "yes",VLOOKUP(C766,Summary!$B:$I,6,0),0),0)</f>
        <v>0</v>
      </c>
      <c r="H766" s="96">
        <f t="shared" si="141"/>
        <v>317.11</v>
      </c>
      <c r="I766" s="154">
        <f>VLOOKUP($A766,'2025-26 Salary &amp; Benefits'!$A:$I,3,FALSE)</f>
        <v>1.18</v>
      </c>
      <c r="J766" s="154">
        <f>VLOOKUP($A766,'2025-26 Salary &amp; Benefits'!$A:$I,4,FALSE)</f>
        <v>1.18</v>
      </c>
      <c r="K766" s="141">
        <f t="shared" si="142"/>
        <v>317.11</v>
      </c>
      <c r="L766" s="140">
        <f t="shared" si="143"/>
        <v>0.93</v>
      </c>
      <c r="M766" s="142">
        <f>'2025-26 Salary &amp; Benefits'!$E$6</f>
        <v>78209</v>
      </c>
      <c r="N766" s="142">
        <f>'2025-26 Salary &amp; Benefits'!$F$6</f>
        <v>80164</v>
      </c>
      <c r="O766" s="9">
        <f t="shared" si="144"/>
        <v>85826.559999999998</v>
      </c>
      <c r="P766" s="9">
        <f t="shared" si="145"/>
        <v>2145.4100000000035</v>
      </c>
      <c r="Q766" s="9">
        <f>'2025-26 Salary &amp; Benefits'!G$6</f>
        <v>15997.68</v>
      </c>
      <c r="R766" s="143">
        <f>'2025-26 Salary &amp; Benefits'!H$6</f>
        <v>0.16020000000000001</v>
      </c>
      <c r="S766" s="143">
        <f>'2025-26 Salary &amp; Benefits'!I$6</f>
        <v>0.15390000000000001</v>
      </c>
      <c r="T766" s="9">
        <f t="shared" si="146"/>
        <v>28957.439999999999</v>
      </c>
      <c r="U766" s="9">
        <f t="shared" si="147"/>
        <v>1466.2</v>
      </c>
      <c r="V766" s="9">
        <f t="shared" si="148"/>
        <v>225.65</v>
      </c>
      <c r="W766" s="9">
        <f t="shared" si="149"/>
        <v>1691.8500000000001</v>
      </c>
      <c r="X766" s="22">
        <f t="shared" si="150"/>
        <v>118621.26000000001</v>
      </c>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row>
    <row r="767" spans="1:159" s="21" customFormat="1">
      <c r="A767" s="77" t="s">
        <v>2249</v>
      </c>
      <c r="B767" s="87" t="s">
        <v>2669</v>
      </c>
      <c r="C767" s="88">
        <v>3279</v>
      </c>
      <c r="D767" s="87" t="s">
        <v>707</v>
      </c>
      <c r="E767" s="107" t="str">
        <f>VLOOKUP($C767,'2024-25 School Level AAFTE'!$C$4:$L$2372,9,FALSE)</f>
        <v>Yes</v>
      </c>
      <c r="F767" s="95">
        <f>VLOOKUP($C767,'2024-25 School Level AAFTE'!$C$4:$J$2372,8,FALSE)</f>
        <v>1653.52</v>
      </c>
      <c r="G767" s="97">
        <f>IFERROR(IF(E767= "yes",VLOOKUP(C767,Summary!$B:$I,6,0),0),0)</f>
        <v>0</v>
      </c>
      <c r="H767" s="96">
        <f t="shared" si="141"/>
        <v>1653.52</v>
      </c>
      <c r="I767" s="154">
        <f>VLOOKUP($A767,'2025-26 Salary &amp; Benefits'!$A:$I,3,FALSE)</f>
        <v>1.18</v>
      </c>
      <c r="J767" s="154">
        <f>VLOOKUP($A767,'2025-26 Salary &amp; Benefits'!$A:$I,4,FALSE)</f>
        <v>1.18</v>
      </c>
      <c r="K767" s="141">
        <f t="shared" si="142"/>
        <v>1653.52</v>
      </c>
      <c r="L767" s="140">
        <f t="shared" si="143"/>
        <v>4.8499999999999996</v>
      </c>
      <c r="M767" s="142">
        <f>'2025-26 Salary &amp; Benefits'!$E$6</f>
        <v>78209</v>
      </c>
      <c r="N767" s="142">
        <f>'2025-26 Salary &amp; Benefits'!$F$6</f>
        <v>80164</v>
      </c>
      <c r="O767" s="9">
        <f t="shared" si="144"/>
        <v>447590.11</v>
      </c>
      <c r="P767" s="9">
        <f t="shared" si="145"/>
        <v>11188.460000000021</v>
      </c>
      <c r="Q767" s="9">
        <f>'2025-26 Salary &amp; Benefits'!G$6</f>
        <v>15997.68</v>
      </c>
      <c r="R767" s="143">
        <f>'2025-26 Salary &amp; Benefits'!H$6</f>
        <v>0.16020000000000001</v>
      </c>
      <c r="S767" s="143">
        <f>'2025-26 Salary &amp; Benefits'!I$6</f>
        <v>0.15390000000000001</v>
      </c>
      <c r="T767" s="9">
        <f t="shared" si="146"/>
        <v>151014.59</v>
      </c>
      <c r="U767" s="9">
        <f t="shared" si="147"/>
        <v>7646.31</v>
      </c>
      <c r="V767" s="9">
        <f t="shared" si="148"/>
        <v>1176.77</v>
      </c>
      <c r="W767" s="9">
        <f t="shared" si="149"/>
        <v>8823.08</v>
      </c>
      <c r="X767" s="22">
        <f t="shared" si="150"/>
        <v>618616.23999999987</v>
      </c>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row>
    <row r="768" spans="1:159" s="21" customFormat="1">
      <c r="A768" s="77" t="s">
        <v>2249</v>
      </c>
      <c r="B768" s="87" t="s">
        <v>2669</v>
      </c>
      <c r="C768" s="88">
        <v>3333</v>
      </c>
      <c r="D768" s="87" t="s">
        <v>235</v>
      </c>
      <c r="E768" s="107" t="str">
        <f>VLOOKUP($C768,'2024-25 School Level AAFTE'!$C$4:$L$2372,9,FALSE)</f>
        <v>Yes</v>
      </c>
      <c r="F768" s="95">
        <f>VLOOKUP($C768,'2024-25 School Level AAFTE'!$C$4:$J$2372,8,FALSE)</f>
        <v>614.29999999999995</v>
      </c>
      <c r="G768" s="97">
        <f>IFERROR(IF(E768= "yes",VLOOKUP(C768,Summary!$B:$I,6,0),0),0)</f>
        <v>0</v>
      </c>
      <c r="H768" s="96">
        <f t="shared" si="141"/>
        <v>614.29999999999995</v>
      </c>
      <c r="I768" s="154">
        <f>VLOOKUP($A768,'2025-26 Salary &amp; Benefits'!$A:$I,3,FALSE)</f>
        <v>1.18</v>
      </c>
      <c r="J768" s="154">
        <f>VLOOKUP($A768,'2025-26 Salary &amp; Benefits'!$A:$I,4,FALSE)</f>
        <v>1.18</v>
      </c>
      <c r="K768" s="141">
        <f t="shared" si="142"/>
        <v>614.29999999999995</v>
      </c>
      <c r="L768" s="140">
        <f t="shared" si="143"/>
        <v>1.802</v>
      </c>
      <c r="M768" s="142">
        <f>'2025-26 Salary &amp; Benefits'!$E$6</f>
        <v>78209</v>
      </c>
      <c r="N768" s="142">
        <f>'2025-26 Salary &amp; Benefits'!$F$6</f>
        <v>80164</v>
      </c>
      <c r="O768" s="9">
        <f t="shared" si="144"/>
        <v>166300.49</v>
      </c>
      <c r="P768" s="9">
        <f t="shared" si="145"/>
        <v>4157.0299999999988</v>
      </c>
      <c r="Q768" s="9">
        <f>'2025-26 Salary &amp; Benefits'!G$6</f>
        <v>15997.68</v>
      </c>
      <c r="R768" s="143">
        <f>'2025-26 Salary &amp; Benefits'!H$6</f>
        <v>0.16020000000000001</v>
      </c>
      <c r="S768" s="143">
        <f>'2025-26 Salary &amp; Benefits'!I$6</f>
        <v>0.15390000000000001</v>
      </c>
      <c r="T768" s="9">
        <f t="shared" si="146"/>
        <v>56108.92</v>
      </c>
      <c r="U768" s="9">
        <f t="shared" si="147"/>
        <v>2840.96</v>
      </c>
      <c r="V768" s="9">
        <f t="shared" si="148"/>
        <v>437.22</v>
      </c>
      <c r="W768" s="9">
        <f t="shared" si="149"/>
        <v>3278.1800000000003</v>
      </c>
      <c r="X768" s="22">
        <f t="shared" si="150"/>
        <v>229844.61999999997</v>
      </c>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row>
    <row r="769" spans="1:159" s="21" customFormat="1">
      <c r="A769" s="77" t="s">
        <v>2249</v>
      </c>
      <c r="B769" s="87" t="s">
        <v>2669</v>
      </c>
      <c r="C769" s="88">
        <v>3335</v>
      </c>
      <c r="D769" s="87" t="s">
        <v>708</v>
      </c>
      <c r="E769" s="107" t="str">
        <f>VLOOKUP($C769,'2024-25 School Level AAFTE'!$C$4:$L$2372,9,FALSE)</f>
        <v>Yes</v>
      </c>
      <c r="F769" s="95">
        <f>VLOOKUP($C769,'2024-25 School Level AAFTE'!$C$4:$J$2372,8,FALSE)</f>
        <v>548.76</v>
      </c>
      <c r="G769" s="97">
        <f>IFERROR(IF(E769= "yes",VLOOKUP(C769,Summary!$B:$I,6,0),0),0)</f>
        <v>0</v>
      </c>
      <c r="H769" s="96">
        <f t="shared" si="141"/>
        <v>548.76</v>
      </c>
      <c r="I769" s="154">
        <f>VLOOKUP($A769,'2025-26 Salary &amp; Benefits'!$A:$I,3,FALSE)</f>
        <v>1.18</v>
      </c>
      <c r="J769" s="154">
        <f>VLOOKUP($A769,'2025-26 Salary &amp; Benefits'!$A:$I,4,FALSE)</f>
        <v>1.18</v>
      </c>
      <c r="K769" s="141">
        <f t="shared" si="142"/>
        <v>548.76</v>
      </c>
      <c r="L769" s="140">
        <f t="shared" si="143"/>
        <v>1.61</v>
      </c>
      <c r="M769" s="142">
        <f>'2025-26 Salary &amp; Benefits'!$E$6</f>
        <v>78209</v>
      </c>
      <c r="N769" s="142">
        <f>'2025-26 Salary &amp; Benefits'!$F$6</f>
        <v>80164</v>
      </c>
      <c r="O769" s="9">
        <f t="shared" si="144"/>
        <v>148581.46</v>
      </c>
      <c r="P769" s="9">
        <f t="shared" si="145"/>
        <v>3714.1100000000151</v>
      </c>
      <c r="Q769" s="9">
        <f>'2025-26 Salary &amp; Benefits'!G$6</f>
        <v>15997.68</v>
      </c>
      <c r="R769" s="143">
        <f>'2025-26 Salary &amp; Benefits'!H$6</f>
        <v>0.16020000000000001</v>
      </c>
      <c r="S769" s="143">
        <f>'2025-26 Salary &amp; Benefits'!I$6</f>
        <v>0.15390000000000001</v>
      </c>
      <c r="T769" s="9">
        <f t="shared" si="146"/>
        <v>50130.62</v>
      </c>
      <c r="U769" s="9">
        <f t="shared" si="147"/>
        <v>2538.2600000000002</v>
      </c>
      <c r="V769" s="9">
        <f t="shared" si="148"/>
        <v>390.64</v>
      </c>
      <c r="W769" s="9">
        <f t="shared" si="149"/>
        <v>2928.9</v>
      </c>
      <c r="X769" s="22">
        <f t="shared" si="150"/>
        <v>205355.09</v>
      </c>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row>
    <row r="770" spans="1:159" s="21" customFormat="1">
      <c r="A770" s="77" t="s">
        <v>2249</v>
      </c>
      <c r="B770" s="87" t="s">
        <v>2669</v>
      </c>
      <c r="C770" s="88">
        <v>3382</v>
      </c>
      <c r="D770" s="87" t="s">
        <v>709</v>
      </c>
      <c r="E770" s="107" t="str">
        <f>VLOOKUP($C770,'2024-25 School Level AAFTE'!$C$4:$L$2372,9,FALSE)</f>
        <v>Yes</v>
      </c>
      <c r="F770" s="95">
        <f>VLOOKUP($C770,'2024-25 School Level AAFTE'!$C$4:$J$2372,8,FALSE)</f>
        <v>398.26</v>
      </c>
      <c r="G770" s="97">
        <f>IFERROR(IF(E770= "yes",VLOOKUP(C770,Summary!$B:$I,6,0),0),0)</f>
        <v>0</v>
      </c>
      <c r="H770" s="96">
        <f t="shared" si="141"/>
        <v>398.26</v>
      </c>
      <c r="I770" s="154">
        <f>VLOOKUP($A770,'2025-26 Salary &amp; Benefits'!$A:$I,3,FALSE)</f>
        <v>1.18</v>
      </c>
      <c r="J770" s="154">
        <f>VLOOKUP($A770,'2025-26 Salary &amp; Benefits'!$A:$I,4,FALSE)</f>
        <v>1.18</v>
      </c>
      <c r="K770" s="141">
        <f t="shared" si="142"/>
        <v>398.26</v>
      </c>
      <c r="L770" s="140">
        <f t="shared" si="143"/>
        <v>1.1679999999999999</v>
      </c>
      <c r="M770" s="142">
        <f>'2025-26 Salary &amp; Benefits'!$E$6</f>
        <v>78209</v>
      </c>
      <c r="N770" s="142">
        <f>'2025-26 Salary &amp; Benefits'!$F$6</f>
        <v>80164</v>
      </c>
      <c r="O770" s="9">
        <f t="shared" si="144"/>
        <v>107790.77</v>
      </c>
      <c r="P770" s="9">
        <f t="shared" si="145"/>
        <v>2694.4599999999919</v>
      </c>
      <c r="Q770" s="9">
        <f>'2025-26 Salary &amp; Benefits'!G$6</f>
        <v>15997.68</v>
      </c>
      <c r="R770" s="143">
        <f>'2025-26 Salary &amp; Benefits'!H$6</f>
        <v>0.16020000000000001</v>
      </c>
      <c r="S770" s="143">
        <f>'2025-26 Salary &amp; Benefits'!I$6</f>
        <v>0.15390000000000001</v>
      </c>
      <c r="T770" s="9">
        <f t="shared" si="146"/>
        <v>36368.050000000003</v>
      </c>
      <c r="U770" s="9">
        <f t="shared" si="147"/>
        <v>1841.42</v>
      </c>
      <c r="V770" s="9">
        <f t="shared" si="148"/>
        <v>283.39</v>
      </c>
      <c r="W770" s="9">
        <f t="shared" si="149"/>
        <v>2124.81</v>
      </c>
      <c r="X770" s="22">
        <f t="shared" si="150"/>
        <v>148978.09</v>
      </c>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row>
    <row r="771" spans="1:159" s="21" customFormat="1">
      <c r="A771" s="77" t="s">
        <v>2249</v>
      </c>
      <c r="B771" s="87" t="s">
        <v>2669</v>
      </c>
      <c r="C771" s="88">
        <v>3483</v>
      </c>
      <c r="D771" s="87" t="s">
        <v>2520</v>
      </c>
      <c r="E771" s="107" t="str">
        <f>VLOOKUP($C771,'2024-25 School Level AAFTE'!$C$4:$L$2372,9,FALSE)</f>
        <v>Yes</v>
      </c>
      <c r="F771" s="95">
        <f>VLOOKUP($C771,'2024-25 School Level AAFTE'!$C$4:$J$2372,8,FALSE)</f>
        <v>577.16999999999996</v>
      </c>
      <c r="G771" s="97">
        <f>IFERROR(IF(E771= "yes",VLOOKUP(C771,Summary!$B:$I,6,0),0),0)</f>
        <v>0</v>
      </c>
      <c r="H771" s="96">
        <f t="shared" si="141"/>
        <v>577.16999999999996</v>
      </c>
      <c r="I771" s="154">
        <f>VLOOKUP($A771,'2025-26 Salary &amp; Benefits'!$A:$I,3,FALSE)</f>
        <v>1.18</v>
      </c>
      <c r="J771" s="154">
        <f>VLOOKUP($A771,'2025-26 Salary &amp; Benefits'!$A:$I,4,FALSE)</f>
        <v>1.18</v>
      </c>
      <c r="K771" s="141">
        <f t="shared" si="142"/>
        <v>577.16999999999996</v>
      </c>
      <c r="L771" s="140">
        <f t="shared" si="143"/>
        <v>1.6930000000000001</v>
      </c>
      <c r="M771" s="142">
        <f>'2025-26 Salary &amp; Benefits'!$E$6</f>
        <v>78209</v>
      </c>
      <c r="N771" s="142">
        <f>'2025-26 Salary &amp; Benefits'!$F$6</f>
        <v>80164</v>
      </c>
      <c r="O771" s="9">
        <f t="shared" si="144"/>
        <v>156241.25</v>
      </c>
      <c r="P771" s="9">
        <f t="shared" si="145"/>
        <v>3905.5799999999872</v>
      </c>
      <c r="Q771" s="9">
        <f>'2025-26 Salary &amp; Benefits'!G$6</f>
        <v>15997.68</v>
      </c>
      <c r="R771" s="143">
        <f>'2025-26 Salary &amp; Benefits'!H$6</f>
        <v>0.16020000000000001</v>
      </c>
      <c r="S771" s="143">
        <f>'2025-26 Salary &amp; Benefits'!I$6</f>
        <v>0.15390000000000001</v>
      </c>
      <c r="T771" s="9">
        <f t="shared" si="146"/>
        <v>52714.99</v>
      </c>
      <c r="U771" s="9">
        <f t="shared" si="147"/>
        <v>2669.11</v>
      </c>
      <c r="V771" s="9">
        <f t="shared" si="148"/>
        <v>410.78</v>
      </c>
      <c r="W771" s="9">
        <f t="shared" si="149"/>
        <v>3079.8900000000003</v>
      </c>
      <c r="X771" s="22">
        <f t="shared" si="150"/>
        <v>215941.71</v>
      </c>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row>
    <row r="772" spans="1:159" s="21" customFormat="1">
      <c r="A772" s="77" t="s">
        <v>2249</v>
      </c>
      <c r="B772" s="87" t="s">
        <v>2669</v>
      </c>
      <c r="C772" s="88">
        <v>3553</v>
      </c>
      <c r="D772" s="87" t="s">
        <v>710</v>
      </c>
      <c r="E772" s="107" t="str">
        <f>VLOOKUP($C772,'2024-25 School Level AAFTE'!$C$4:$L$2372,9,FALSE)</f>
        <v>No</v>
      </c>
      <c r="F772" s="95">
        <f>VLOOKUP($C772,'2024-25 School Level AAFTE'!$C$4:$J$2372,8,FALSE)</f>
        <v>388.54</v>
      </c>
      <c r="G772" s="97">
        <f>IFERROR(IF(E772= "yes",VLOOKUP(C772,Summary!$B:$I,6,0),0),0)</f>
        <v>0</v>
      </c>
      <c r="H772" s="96">
        <f t="shared" si="141"/>
        <v>0</v>
      </c>
      <c r="I772" s="154">
        <f>VLOOKUP($A772,'2025-26 Salary &amp; Benefits'!$A:$I,3,FALSE)</f>
        <v>1.18</v>
      </c>
      <c r="J772" s="154">
        <f>VLOOKUP($A772,'2025-26 Salary &amp; Benefits'!$A:$I,4,FALSE)</f>
        <v>1.18</v>
      </c>
      <c r="K772" s="141">
        <f t="shared" si="142"/>
        <v>0</v>
      </c>
      <c r="L772" s="140">
        <f t="shared" si="143"/>
        <v>0</v>
      </c>
      <c r="M772" s="142">
        <f>'2025-26 Salary &amp; Benefits'!$E$6</f>
        <v>78209</v>
      </c>
      <c r="N772" s="142">
        <f>'2025-26 Salary &amp; Benefits'!$F$6</f>
        <v>80164</v>
      </c>
      <c r="O772" s="9">
        <f t="shared" si="144"/>
        <v>0</v>
      </c>
      <c r="P772" s="9">
        <f t="shared" si="145"/>
        <v>0</v>
      </c>
      <c r="Q772" s="9">
        <f>'2025-26 Salary &amp; Benefits'!G$6</f>
        <v>15997.68</v>
      </c>
      <c r="R772" s="143">
        <f>'2025-26 Salary &amp; Benefits'!H$6</f>
        <v>0.16020000000000001</v>
      </c>
      <c r="S772" s="143">
        <f>'2025-26 Salary &amp; Benefits'!I$6</f>
        <v>0.15390000000000001</v>
      </c>
      <c r="T772" s="9">
        <f t="shared" si="146"/>
        <v>0</v>
      </c>
      <c r="U772" s="9">
        <f t="shared" si="147"/>
        <v>0</v>
      </c>
      <c r="V772" s="9">
        <f t="shared" si="148"/>
        <v>0</v>
      </c>
      <c r="W772" s="9">
        <f t="shared" si="149"/>
        <v>0</v>
      </c>
      <c r="X772" s="22">
        <f t="shared" si="150"/>
        <v>0</v>
      </c>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row>
    <row r="773" spans="1:159" s="21" customFormat="1">
      <c r="A773" s="77" t="s">
        <v>2249</v>
      </c>
      <c r="B773" s="87" t="s">
        <v>2669</v>
      </c>
      <c r="C773" s="88">
        <v>5028</v>
      </c>
      <c r="D773" s="87" t="s">
        <v>711</v>
      </c>
      <c r="E773" s="107" t="str">
        <f>VLOOKUP($C773,'2024-25 School Level AAFTE'!$C$4:$L$2372,9,FALSE)</f>
        <v>Yes</v>
      </c>
      <c r="F773" s="95">
        <f>VLOOKUP($C773,'2024-25 School Level AAFTE'!$C$4:$J$2372,8,FALSE)</f>
        <v>227.79000000000002</v>
      </c>
      <c r="G773" s="97">
        <f>IFERROR(IF(E773= "yes",VLOOKUP(C773,Summary!$B:$I,6,0),0),0)</f>
        <v>0</v>
      </c>
      <c r="H773" s="96">
        <f t="shared" si="141"/>
        <v>227.79000000000002</v>
      </c>
      <c r="I773" s="154">
        <f>VLOOKUP($A773,'2025-26 Salary &amp; Benefits'!$A:$I,3,FALSE)</f>
        <v>1.18</v>
      </c>
      <c r="J773" s="154">
        <f>VLOOKUP($A773,'2025-26 Salary &amp; Benefits'!$A:$I,4,FALSE)</f>
        <v>1.18</v>
      </c>
      <c r="K773" s="141">
        <f t="shared" si="142"/>
        <v>227.79000000000002</v>
      </c>
      <c r="L773" s="140">
        <f t="shared" si="143"/>
        <v>0.66800000000000004</v>
      </c>
      <c r="M773" s="142">
        <f>'2025-26 Salary &amp; Benefits'!$E$6</f>
        <v>78209</v>
      </c>
      <c r="N773" s="142">
        <f>'2025-26 Salary &amp; Benefits'!$F$6</f>
        <v>80164</v>
      </c>
      <c r="O773" s="9">
        <f t="shared" si="144"/>
        <v>61647.46</v>
      </c>
      <c r="P773" s="9">
        <f t="shared" si="145"/>
        <v>1541.010000000002</v>
      </c>
      <c r="Q773" s="9">
        <f>'2025-26 Salary &amp; Benefits'!G$6</f>
        <v>15997.68</v>
      </c>
      <c r="R773" s="143">
        <f>'2025-26 Salary &amp; Benefits'!H$6</f>
        <v>0.16020000000000001</v>
      </c>
      <c r="S773" s="143">
        <f>'2025-26 Salary &amp; Benefits'!I$6</f>
        <v>0.15390000000000001</v>
      </c>
      <c r="T773" s="9">
        <f t="shared" si="146"/>
        <v>20799.53</v>
      </c>
      <c r="U773" s="9">
        <f t="shared" si="147"/>
        <v>1053.1400000000001</v>
      </c>
      <c r="V773" s="9">
        <f t="shared" si="148"/>
        <v>162.08000000000001</v>
      </c>
      <c r="W773" s="9">
        <f t="shared" si="149"/>
        <v>1215.22</v>
      </c>
      <c r="X773" s="22">
        <f t="shared" si="150"/>
        <v>85203.22</v>
      </c>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row>
    <row r="774" spans="1:159" s="21" customFormat="1">
      <c r="A774" s="77" t="s">
        <v>2249</v>
      </c>
      <c r="B774" s="87" t="s">
        <v>2669</v>
      </c>
      <c r="C774" s="88">
        <v>5370</v>
      </c>
      <c r="D774" s="87" t="s">
        <v>712</v>
      </c>
      <c r="E774" s="107" t="str">
        <f>VLOOKUP($C774,'2024-25 School Level AAFTE'!$C$4:$L$2372,9,FALSE)</f>
        <v>No</v>
      </c>
      <c r="F774" s="95">
        <f>VLOOKUP($C774,'2024-25 School Level AAFTE'!$C$4:$J$2372,8,FALSE)</f>
        <v>226.52</v>
      </c>
      <c r="G774" s="97">
        <f>IFERROR(IF(E774= "yes",VLOOKUP(C774,Summary!$B:$I,6,0),0),0)</f>
        <v>0</v>
      </c>
      <c r="H774" s="96">
        <f t="shared" si="141"/>
        <v>0</v>
      </c>
      <c r="I774" s="154">
        <f>VLOOKUP($A774,'2025-26 Salary &amp; Benefits'!$A:$I,3,FALSE)</f>
        <v>1.18</v>
      </c>
      <c r="J774" s="154">
        <f>VLOOKUP($A774,'2025-26 Salary &amp; Benefits'!$A:$I,4,FALSE)</f>
        <v>1.18</v>
      </c>
      <c r="K774" s="141">
        <f t="shared" si="142"/>
        <v>0</v>
      </c>
      <c r="L774" s="140">
        <f t="shared" si="143"/>
        <v>0</v>
      </c>
      <c r="M774" s="142">
        <f>'2025-26 Salary &amp; Benefits'!$E$6</f>
        <v>78209</v>
      </c>
      <c r="N774" s="142">
        <f>'2025-26 Salary &amp; Benefits'!$F$6</f>
        <v>80164</v>
      </c>
      <c r="O774" s="9">
        <f t="shared" si="144"/>
        <v>0</v>
      </c>
      <c r="P774" s="9">
        <f t="shared" si="145"/>
        <v>0</v>
      </c>
      <c r="Q774" s="9">
        <f>'2025-26 Salary &amp; Benefits'!G$6</f>
        <v>15997.68</v>
      </c>
      <c r="R774" s="143">
        <f>'2025-26 Salary &amp; Benefits'!H$6</f>
        <v>0.16020000000000001</v>
      </c>
      <c r="S774" s="143">
        <f>'2025-26 Salary &amp; Benefits'!I$6</f>
        <v>0.15390000000000001</v>
      </c>
      <c r="T774" s="9">
        <f t="shared" si="146"/>
        <v>0</v>
      </c>
      <c r="U774" s="9">
        <f t="shared" si="147"/>
        <v>0</v>
      </c>
      <c r="V774" s="9">
        <f t="shared" si="148"/>
        <v>0</v>
      </c>
      <c r="W774" s="9">
        <f t="shared" si="149"/>
        <v>0</v>
      </c>
      <c r="X774" s="22">
        <f t="shared" si="150"/>
        <v>0</v>
      </c>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row>
    <row r="775" spans="1:159" s="21" customFormat="1">
      <c r="A775" s="77" t="s">
        <v>2249</v>
      </c>
      <c r="B775" s="87" t="s">
        <v>2669</v>
      </c>
      <c r="C775" s="88">
        <v>5371</v>
      </c>
      <c r="D775" s="87" t="s">
        <v>713</v>
      </c>
      <c r="E775" s="107" t="str">
        <f>VLOOKUP($C775,'2024-25 School Level AAFTE'!$C$4:$L$2372,9,FALSE)</f>
        <v>No</v>
      </c>
      <c r="F775" s="95">
        <f>VLOOKUP($C775,'2024-25 School Level AAFTE'!$C$4:$J$2372,8,FALSE)</f>
        <v>6.58</v>
      </c>
      <c r="G775" s="97">
        <f>IFERROR(IF(E775= "yes",VLOOKUP(C775,Summary!$B:$I,6,0),0),0)</f>
        <v>0</v>
      </c>
      <c r="H775" s="96">
        <f t="shared" si="141"/>
        <v>0</v>
      </c>
      <c r="I775" s="154">
        <f>VLOOKUP($A775,'2025-26 Salary &amp; Benefits'!$A:$I,3,FALSE)</f>
        <v>1.18</v>
      </c>
      <c r="J775" s="154">
        <f>VLOOKUP($A775,'2025-26 Salary &amp; Benefits'!$A:$I,4,FALSE)</f>
        <v>1.18</v>
      </c>
      <c r="K775" s="141">
        <f t="shared" si="142"/>
        <v>0</v>
      </c>
      <c r="L775" s="140">
        <f t="shared" si="143"/>
        <v>0</v>
      </c>
      <c r="M775" s="142">
        <f>'2025-26 Salary &amp; Benefits'!$E$6</f>
        <v>78209</v>
      </c>
      <c r="N775" s="142">
        <f>'2025-26 Salary &amp; Benefits'!$F$6</f>
        <v>80164</v>
      </c>
      <c r="O775" s="9">
        <f t="shared" si="144"/>
        <v>0</v>
      </c>
      <c r="P775" s="9">
        <f t="shared" si="145"/>
        <v>0</v>
      </c>
      <c r="Q775" s="9">
        <f>'2025-26 Salary &amp; Benefits'!G$6</f>
        <v>15997.68</v>
      </c>
      <c r="R775" s="143">
        <f>'2025-26 Salary &amp; Benefits'!H$6</f>
        <v>0.16020000000000001</v>
      </c>
      <c r="S775" s="143">
        <f>'2025-26 Salary &amp; Benefits'!I$6</f>
        <v>0.15390000000000001</v>
      </c>
      <c r="T775" s="9">
        <f t="shared" si="146"/>
        <v>0</v>
      </c>
      <c r="U775" s="9">
        <f t="shared" si="147"/>
        <v>0</v>
      </c>
      <c r="V775" s="9">
        <f t="shared" si="148"/>
        <v>0</v>
      </c>
      <c r="W775" s="9">
        <f t="shared" si="149"/>
        <v>0</v>
      </c>
      <c r="X775" s="22">
        <f t="shared" si="150"/>
        <v>0</v>
      </c>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row>
    <row r="776" spans="1:159" s="21" customFormat="1">
      <c r="A776" s="77" t="s">
        <v>2249</v>
      </c>
      <c r="B776" s="87" t="s">
        <v>2669</v>
      </c>
      <c r="C776" s="88">
        <v>5551</v>
      </c>
      <c r="D776" s="87" t="s">
        <v>1431</v>
      </c>
      <c r="E776" s="107" t="str">
        <f>VLOOKUP($C776,'2024-25 School Level AAFTE'!$C$4:$L$2372,9,FALSE)</f>
        <v>Yes</v>
      </c>
      <c r="F776" s="95">
        <f>VLOOKUP($C776,'2024-25 School Level AAFTE'!$C$4:$J$2372,8,FALSE)</f>
        <v>799.22</v>
      </c>
      <c r="G776" s="97">
        <f>IFERROR(IF(E776= "yes",VLOOKUP(C776,Summary!$B:$I,6,0),0),0)</f>
        <v>0</v>
      </c>
      <c r="H776" s="96">
        <f t="shared" si="141"/>
        <v>799.22</v>
      </c>
      <c r="I776" s="154">
        <f>VLOOKUP($A776,'2025-26 Salary &amp; Benefits'!$A:$I,3,FALSE)</f>
        <v>1.18</v>
      </c>
      <c r="J776" s="154">
        <f>VLOOKUP($A776,'2025-26 Salary &amp; Benefits'!$A:$I,4,FALSE)</f>
        <v>1.18</v>
      </c>
      <c r="K776" s="141">
        <f t="shared" si="142"/>
        <v>799.22</v>
      </c>
      <c r="L776" s="140">
        <f t="shared" si="143"/>
        <v>2.3439999999999999</v>
      </c>
      <c r="M776" s="142">
        <f>'2025-26 Salary &amp; Benefits'!$E$6</f>
        <v>78209</v>
      </c>
      <c r="N776" s="142">
        <f>'2025-26 Salary &amp; Benefits'!$F$6</f>
        <v>80164</v>
      </c>
      <c r="O776" s="9">
        <f t="shared" si="144"/>
        <v>216319.84</v>
      </c>
      <c r="P776" s="9">
        <f t="shared" si="145"/>
        <v>5407.3699999999953</v>
      </c>
      <c r="Q776" s="9">
        <f>'2025-26 Salary &amp; Benefits'!G$6</f>
        <v>15997.68</v>
      </c>
      <c r="R776" s="143">
        <f>'2025-26 Salary &amp; Benefits'!H$6</f>
        <v>0.16020000000000001</v>
      </c>
      <c r="S776" s="143">
        <f>'2025-26 Salary &amp; Benefits'!I$6</f>
        <v>0.15390000000000001</v>
      </c>
      <c r="T776" s="9">
        <f t="shared" si="146"/>
        <v>72985.19</v>
      </c>
      <c r="U776" s="9">
        <f t="shared" si="147"/>
        <v>3695.45</v>
      </c>
      <c r="V776" s="9">
        <f t="shared" si="148"/>
        <v>568.73</v>
      </c>
      <c r="W776" s="9">
        <f t="shared" si="149"/>
        <v>4264.18</v>
      </c>
      <c r="X776" s="22">
        <f t="shared" si="150"/>
        <v>298976.58</v>
      </c>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row>
    <row r="777" spans="1:159" s="21" customFormat="1">
      <c r="A777" s="77" t="s">
        <v>2249</v>
      </c>
      <c r="B777" s="87" t="s">
        <v>2669</v>
      </c>
      <c r="C777" s="88">
        <v>5622</v>
      </c>
      <c r="D777" s="87" t="s">
        <v>3072</v>
      </c>
      <c r="E777" s="107" t="str">
        <f>VLOOKUP($C777,'2024-25 School Level AAFTE'!$C$4:$L$2372,9,FALSE)</f>
        <v>Yes</v>
      </c>
      <c r="F777" s="95">
        <f>VLOOKUP($C777,'2024-25 School Level AAFTE'!$C$4:$J$2372,8,FALSE)</f>
        <v>217.45</v>
      </c>
      <c r="G777" s="97">
        <f>IFERROR(IF(E777= "yes",VLOOKUP(C777,Summary!$B:$I,6,0),0),0)</f>
        <v>0</v>
      </c>
      <c r="H777" s="96">
        <f t="shared" si="141"/>
        <v>217.45</v>
      </c>
      <c r="I777" s="154">
        <f>VLOOKUP($A777,'2025-26 Salary &amp; Benefits'!$A:$I,3,FALSE)</f>
        <v>1.18</v>
      </c>
      <c r="J777" s="154">
        <f>VLOOKUP($A777,'2025-26 Salary &amp; Benefits'!$A:$I,4,FALSE)</f>
        <v>1.18</v>
      </c>
      <c r="K777" s="141">
        <f t="shared" si="142"/>
        <v>217.45</v>
      </c>
      <c r="L777" s="140">
        <f t="shared" si="143"/>
        <v>0.63800000000000001</v>
      </c>
      <c r="M777" s="142">
        <f>'2025-26 Salary &amp; Benefits'!$E$6</f>
        <v>78209</v>
      </c>
      <c r="N777" s="142">
        <f>'2025-26 Salary &amp; Benefits'!$F$6</f>
        <v>80164</v>
      </c>
      <c r="O777" s="9">
        <f t="shared" si="144"/>
        <v>58878.86</v>
      </c>
      <c r="P777" s="9">
        <f t="shared" si="145"/>
        <v>1471.8099999999977</v>
      </c>
      <c r="Q777" s="9">
        <f>'2025-26 Salary &amp; Benefits'!G$6</f>
        <v>15997.68</v>
      </c>
      <c r="R777" s="143">
        <f>'2025-26 Salary &amp; Benefits'!H$6</f>
        <v>0.16020000000000001</v>
      </c>
      <c r="S777" s="143">
        <f>'2025-26 Salary &amp; Benefits'!I$6</f>
        <v>0.15390000000000001</v>
      </c>
      <c r="T777" s="9">
        <f t="shared" si="146"/>
        <v>19865.419999999998</v>
      </c>
      <c r="U777" s="9">
        <f t="shared" si="147"/>
        <v>1005.84</v>
      </c>
      <c r="V777" s="9">
        <f t="shared" si="148"/>
        <v>154.80000000000001</v>
      </c>
      <c r="W777" s="9">
        <f t="shared" si="149"/>
        <v>1160.6400000000001</v>
      </c>
      <c r="X777" s="22">
        <f t="shared" si="150"/>
        <v>81376.73</v>
      </c>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row>
    <row r="778" spans="1:159" s="21" customFormat="1">
      <c r="A778" t="s">
        <v>2249</v>
      </c>
      <c r="B778" s="87" t="s">
        <v>2669</v>
      </c>
      <c r="C778" s="88">
        <v>5672</v>
      </c>
      <c r="D778" s="87" t="s">
        <v>3073</v>
      </c>
      <c r="E778" s="107" t="str">
        <f>VLOOKUP($C778,'2024-25 School Level AAFTE'!$C$4:$L$2372,9,FALSE)</f>
        <v>No</v>
      </c>
      <c r="F778" s="95">
        <f>VLOOKUP($C778,'2024-25 School Level AAFTE'!$C$4:$J$2372,8,FALSE)</f>
        <v>129.69</v>
      </c>
      <c r="G778" s="97">
        <f>IFERROR(IF(E778= "yes",VLOOKUP(C778,Summary!$B:$I,6,0),0),0)</f>
        <v>0</v>
      </c>
      <c r="H778" s="96">
        <f t="shared" si="141"/>
        <v>0</v>
      </c>
      <c r="I778" s="154">
        <f>VLOOKUP($A778,'2025-26 Salary &amp; Benefits'!$A:$I,3,FALSE)</f>
        <v>1.18</v>
      </c>
      <c r="J778" s="154">
        <f>VLOOKUP($A778,'2025-26 Salary &amp; Benefits'!$A:$I,4,FALSE)</f>
        <v>1.18</v>
      </c>
      <c r="K778" s="141">
        <f t="shared" si="142"/>
        <v>0</v>
      </c>
      <c r="L778" s="140">
        <f t="shared" si="143"/>
        <v>0</v>
      </c>
      <c r="M778" s="142">
        <f>'2025-26 Salary &amp; Benefits'!$E$6</f>
        <v>78209</v>
      </c>
      <c r="N778" s="142">
        <f>'2025-26 Salary &amp; Benefits'!$F$6</f>
        <v>80164</v>
      </c>
      <c r="O778" s="9">
        <f t="shared" si="144"/>
        <v>0</v>
      </c>
      <c r="P778" s="9">
        <f t="shared" si="145"/>
        <v>0</v>
      </c>
      <c r="Q778" s="9">
        <f>'2025-26 Salary &amp; Benefits'!G$6</f>
        <v>15997.68</v>
      </c>
      <c r="R778" s="143">
        <f>'2025-26 Salary &amp; Benefits'!H$6</f>
        <v>0.16020000000000001</v>
      </c>
      <c r="S778" s="143">
        <f>'2025-26 Salary &amp; Benefits'!I$6</f>
        <v>0.15390000000000001</v>
      </c>
      <c r="T778" s="9">
        <f t="shared" si="146"/>
        <v>0</v>
      </c>
      <c r="U778" s="9">
        <f t="shared" si="147"/>
        <v>0</v>
      </c>
      <c r="V778" s="9">
        <f t="shared" si="148"/>
        <v>0</v>
      </c>
      <c r="W778" s="9">
        <f t="shared" si="149"/>
        <v>0</v>
      </c>
      <c r="X778" s="22">
        <f t="shared" si="150"/>
        <v>0</v>
      </c>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row>
    <row r="779" spans="1:159" s="21" customFormat="1">
      <c r="A779" s="77" t="s">
        <v>2182</v>
      </c>
      <c r="B779" s="87" t="s">
        <v>2672</v>
      </c>
      <c r="C779" s="88">
        <v>3319</v>
      </c>
      <c r="D779" s="87" t="s">
        <v>199</v>
      </c>
      <c r="E779" s="107" t="str">
        <f>VLOOKUP($C779,'2024-25 School Level AAFTE'!$C$4:$L$2372,9,FALSE)</f>
        <v>No</v>
      </c>
      <c r="F779" s="95">
        <f>VLOOKUP($C779,'2024-25 School Level AAFTE'!$C$4:$J$2372,8,FALSE)</f>
        <v>480.15</v>
      </c>
      <c r="G779" s="97">
        <f>IFERROR(IF(E779= "yes",VLOOKUP(C779,Summary!$B:$I,6,0),0),0)</f>
        <v>0</v>
      </c>
      <c r="H779" s="96">
        <f t="shared" si="141"/>
        <v>0</v>
      </c>
      <c r="I779" s="154">
        <f>VLOOKUP($A779,'2025-26 Salary &amp; Benefits'!$A:$I,3,FALSE)</f>
        <v>1.06</v>
      </c>
      <c r="J779" s="154">
        <f>VLOOKUP($A779,'2025-26 Salary &amp; Benefits'!$A:$I,4,FALSE)</f>
        <v>1.06</v>
      </c>
      <c r="K779" s="141">
        <f t="shared" si="142"/>
        <v>0</v>
      </c>
      <c r="L779" s="140">
        <f t="shared" si="143"/>
        <v>0</v>
      </c>
      <c r="M779" s="142">
        <f>'2025-26 Salary &amp; Benefits'!$E$6</f>
        <v>78209</v>
      </c>
      <c r="N779" s="142">
        <f>'2025-26 Salary &amp; Benefits'!$F$6</f>
        <v>80164</v>
      </c>
      <c r="O779" s="9">
        <f t="shared" si="144"/>
        <v>0</v>
      </c>
      <c r="P779" s="9">
        <f t="shared" si="145"/>
        <v>0</v>
      </c>
      <c r="Q779" s="9">
        <f>'2025-26 Salary &amp; Benefits'!G$6</f>
        <v>15997.68</v>
      </c>
      <c r="R779" s="143">
        <f>'2025-26 Salary &amp; Benefits'!H$6</f>
        <v>0.16020000000000001</v>
      </c>
      <c r="S779" s="143">
        <f>'2025-26 Salary &amp; Benefits'!I$6</f>
        <v>0.15390000000000001</v>
      </c>
      <c r="T779" s="9">
        <f t="shared" si="146"/>
        <v>0</v>
      </c>
      <c r="U779" s="9">
        <f t="shared" si="147"/>
        <v>0</v>
      </c>
      <c r="V779" s="9">
        <f t="shared" si="148"/>
        <v>0</v>
      </c>
      <c r="W779" s="9">
        <f t="shared" si="149"/>
        <v>0</v>
      </c>
      <c r="X779" s="22">
        <f t="shared" si="150"/>
        <v>0</v>
      </c>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row>
    <row r="780" spans="1:159" s="21" customFormat="1">
      <c r="A780" s="77" t="s">
        <v>2182</v>
      </c>
      <c r="B780" s="87" t="s">
        <v>2672</v>
      </c>
      <c r="C780" s="91">
        <v>4568</v>
      </c>
      <c r="D780" s="92" t="s">
        <v>200</v>
      </c>
      <c r="E780" s="107" t="str">
        <f>VLOOKUP($C780,'2024-25 School Level AAFTE'!$C$4:$L$2372,9,FALSE)</f>
        <v>No</v>
      </c>
      <c r="F780" s="95">
        <f>VLOOKUP($C780,'2024-25 School Level AAFTE'!$C$4:$J$2372,8,FALSE)</f>
        <v>670.55</v>
      </c>
      <c r="G780" s="97">
        <f>IFERROR(IF(E780= "yes",VLOOKUP(C780,Summary!$B:$I,6,0),0),0)</f>
        <v>0</v>
      </c>
      <c r="H780" s="96">
        <f t="shared" si="141"/>
        <v>0</v>
      </c>
      <c r="I780" s="154">
        <f>VLOOKUP($A780,'2025-26 Salary &amp; Benefits'!$A:$I,3,FALSE)</f>
        <v>1.06</v>
      </c>
      <c r="J780" s="154">
        <f>VLOOKUP($A780,'2025-26 Salary &amp; Benefits'!$A:$I,4,FALSE)</f>
        <v>1.06</v>
      </c>
      <c r="K780" s="141">
        <f t="shared" si="142"/>
        <v>0</v>
      </c>
      <c r="L780" s="140">
        <f t="shared" si="143"/>
        <v>0</v>
      </c>
      <c r="M780" s="142">
        <f>'2025-26 Salary &amp; Benefits'!$E$6</f>
        <v>78209</v>
      </c>
      <c r="N780" s="142">
        <f>'2025-26 Salary &amp; Benefits'!$F$6</f>
        <v>80164</v>
      </c>
      <c r="O780" s="9">
        <f t="shared" si="144"/>
        <v>0</v>
      </c>
      <c r="P780" s="9">
        <f t="shared" si="145"/>
        <v>0</v>
      </c>
      <c r="Q780" s="9">
        <f>'2025-26 Salary &amp; Benefits'!G$6</f>
        <v>15997.68</v>
      </c>
      <c r="R780" s="143">
        <f>'2025-26 Salary &amp; Benefits'!H$6</f>
        <v>0.16020000000000001</v>
      </c>
      <c r="S780" s="143">
        <f>'2025-26 Salary &amp; Benefits'!I$6</f>
        <v>0.15390000000000001</v>
      </c>
      <c r="T780" s="9">
        <f t="shared" si="146"/>
        <v>0</v>
      </c>
      <c r="U780" s="9">
        <f t="shared" si="147"/>
        <v>0</v>
      </c>
      <c r="V780" s="9">
        <f t="shared" si="148"/>
        <v>0</v>
      </c>
      <c r="W780" s="9">
        <f t="shared" si="149"/>
        <v>0</v>
      </c>
      <c r="X780" s="22">
        <f t="shared" si="150"/>
        <v>0</v>
      </c>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row>
    <row r="781" spans="1:159" s="21" customFormat="1">
      <c r="A781" s="77" t="s">
        <v>2182</v>
      </c>
      <c r="B781" s="87" t="s">
        <v>2672</v>
      </c>
      <c r="C781" s="88">
        <v>5311</v>
      </c>
      <c r="D781" s="87" t="s">
        <v>201</v>
      </c>
      <c r="E781" s="107" t="str">
        <f>VLOOKUP($C781,'2024-25 School Level AAFTE'!$C$4:$L$2372,9,FALSE)</f>
        <v>No</v>
      </c>
      <c r="F781" s="95">
        <f>VLOOKUP($C781,'2024-25 School Level AAFTE'!$C$4:$J$2372,8,FALSE)</f>
        <v>921.46</v>
      </c>
      <c r="G781" s="97">
        <f>IFERROR(IF(E781= "yes",VLOOKUP(C781,Summary!$B:$I,6,0),0),0)</f>
        <v>0</v>
      </c>
      <c r="H781" s="96">
        <f t="shared" si="141"/>
        <v>0</v>
      </c>
      <c r="I781" s="154">
        <f>VLOOKUP($A781,'2025-26 Salary &amp; Benefits'!$A:$I,3,FALSE)</f>
        <v>1.06</v>
      </c>
      <c r="J781" s="154">
        <f>VLOOKUP($A781,'2025-26 Salary &amp; Benefits'!$A:$I,4,FALSE)</f>
        <v>1.06</v>
      </c>
      <c r="K781" s="141">
        <f t="shared" si="142"/>
        <v>0</v>
      </c>
      <c r="L781" s="140">
        <f t="shared" si="143"/>
        <v>0</v>
      </c>
      <c r="M781" s="142">
        <f>'2025-26 Salary &amp; Benefits'!$E$6</f>
        <v>78209</v>
      </c>
      <c r="N781" s="142">
        <f>'2025-26 Salary &amp; Benefits'!$F$6</f>
        <v>80164</v>
      </c>
      <c r="O781" s="9">
        <f t="shared" si="144"/>
        <v>0</v>
      </c>
      <c r="P781" s="9">
        <f t="shared" si="145"/>
        <v>0</v>
      </c>
      <c r="Q781" s="9">
        <f>'2025-26 Salary &amp; Benefits'!G$6</f>
        <v>15997.68</v>
      </c>
      <c r="R781" s="143">
        <f>'2025-26 Salary &amp; Benefits'!H$6</f>
        <v>0.16020000000000001</v>
      </c>
      <c r="S781" s="143">
        <f>'2025-26 Salary &amp; Benefits'!I$6</f>
        <v>0.15390000000000001</v>
      </c>
      <c r="T781" s="9">
        <f t="shared" si="146"/>
        <v>0</v>
      </c>
      <c r="U781" s="9">
        <f t="shared" si="147"/>
        <v>0</v>
      </c>
      <c r="V781" s="9">
        <f t="shared" si="148"/>
        <v>0</v>
      </c>
      <c r="W781" s="9">
        <f t="shared" si="149"/>
        <v>0</v>
      </c>
      <c r="X781" s="22">
        <f t="shared" si="150"/>
        <v>0</v>
      </c>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row>
    <row r="782" spans="1:159" s="21" customFormat="1">
      <c r="A782" s="77" t="s">
        <v>2316</v>
      </c>
      <c r="B782" s="87" t="s">
        <v>2673</v>
      </c>
      <c r="C782" s="88">
        <v>2310</v>
      </c>
      <c r="D782" s="87" t="s">
        <v>2674</v>
      </c>
      <c r="E782" s="107" t="str">
        <f>VLOOKUP($C782,'2024-25 School Level AAFTE'!$C$4:$L$2372,9,FALSE)</f>
        <v>Yes</v>
      </c>
      <c r="F782" s="95">
        <f>VLOOKUP($C782,'2024-25 School Level AAFTE'!$C$4:$J$2372,8,FALSE)</f>
        <v>317.90999999999997</v>
      </c>
      <c r="G782" s="97">
        <f>IFERROR(IF(E782= "yes",VLOOKUP(C782,Summary!$B:$I,6,0),0),0)</f>
        <v>0</v>
      </c>
      <c r="H782" s="96">
        <f t="shared" si="141"/>
        <v>317.90999999999997</v>
      </c>
      <c r="I782" s="154">
        <f>VLOOKUP($A782,'2025-26 Salary &amp; Benefits'!$A:$I,3,FALSE)</f>
        <v>1</v>
      </c>
      <c r="J782" s="154">
        <f>VLOOKUP($A782,'2025-26 Salary &amp; Benefits'!$A:$I,4,FALSE)</f>
        <v>1</v>
      </c>
      <c r="K782" s="141">
        <f t="shared" si="142"/>
        <v>317.90999999999997</v>
      </c>
      <c r="L782" s="140">
        <f t="shared" si="143"/>
        <v>0.93300000000000005</v>
      </c>
      <c r="M782" s="142">
        <f>'2025-26 Salary &amp; Benefits'!$E$6</f>
        <v>78209</v>
      </c>
      <c r="N782" s="142">
        <f>'2025-26 Salary &amp; Benefits'!$F$6</f>
        <v>80164</v>
      </c>
      <c r="O782" s="9">
        <f t="shared" si="144"/>
        <v>72969</v>
      </c>
      <c r="P782" s="9">
        <f t="shared" si="145"/>
        <v>1824.0099999999948</v>
      </c>
      <c r="Q782" s="9">
        <f>'2025-26 Salary &amp; Benefits'!G$6</f>
        <v>15997.68</v>
      </c>
      <c r="R782" s="143">
        <f>'2025-26 Salary &amp; Benefits'!H$6</f>
        <v>0.16020000000000001</v>
      </c>
      <c r="S782" s="143">
        <f>'2025-26 Salary &amp; Benefits'!I$6</f>
        <v>0.15390000000000001</v>
      </c>
      <c r="T782" s="9">
        <f t="shared" si="146"/>
        <v>26896.18</v>
      </c>
      <c r="U782" s="9">
        <f t="shared" si="147"/>
        <v>1246.55</v>
      </c>
      <c r="V782" s="9">
        <f t="shared" si="148"/>
        <v>191.84</v>
      </c>
      <c r="W782" s="9">
        <f t="shared" si="149"/>
        <v>1438.3899999999999</v>
      </c>
      <c r="X782" s="22">
        <f t="shared" si="150"/>
        <v>103127.57999999999</v>
      </c>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row>
    <row r="783" spans="1:159" s="21" customFormat="1">
      <c r="A783" s="77" t="s">
        <v>2225</v>
      </c>
      <c r="B783" s="87" t="s">
        <v>2675</v>
      </c>
      <c r="C783" s="86">
        <v>2268</v>
      </c>
      <c r="D783" s="85" t="s">
        <v>368</v>
      </c>
      <c r="E783" s="107" t="str">
        <f>VLOOKUP($C783,'2024-25 School Level AAFTE'!$C$4:$L$2372,9,FALSE)</f>
        <v>Yes</v>
      </c>
      <c r="F783" s="95">
        <f>VLOOKUP($C783,'2024-25 School Level AAFTE'!$C$4:$J$2372,8,FALSE)</f>
        <v>191</v>
      </c>
      <c r="G783" s="97">
        <f>IFERROR(IF(E783= "yes",VLOOKUP(C783,Summary!$B:$I,6,0),0),0)</f>
        <v>0</v>
      </c>
      <c r="H783" s="96">
        <f t="shared" si="141"/>
        <v>191</v>
      </c>
      <c r="I783" s="154">
        <f>VLOOKUP($A783,'2025-26 Salary &amp; Benefits'!$A:$I,3,FALSE)</f>
        <v>1</v>
      </c>
      <c r="J783" s="154">
        <f>VLOOKUP($A783,'2025-26 Salary &amp; Benefits'!$A:$I,4,FALSE)</f>
        <v>1</v>
      </c>
      <c r="K783" s="141">
        <f t="shared" si="142"/>
        <v>191</v>
      </c>
      <c r="L783" s="140">
        <f t="shared" si="143"/>
        <v>0.56000000000000005</v>
      </c>
      <c r="M783" s="142">
        <f>'2025-26 Salary &amp; Benefits'!$E$6</f>
        <v>78209</v>
      </c>
      <c r="N783" s="142">
        <f>'2025-26 Salary &amp; Benefits'!$F$6</f>
        <v>80164</v>
      </c>
      <c r="O783" s="9">
        <f t="shared" si="144"/>
        <v>43797.04</v>
      </c>
      <c r="P783" s="9">
        <f t="shared" si="145"/>
        <v>1094.7999999999956</v>
      </c>
      <c r="Q783" s="9">
        <f>'2025-26 Salary &amp; Benefits'!G$6</f>
        <v>15997.68</v>
      </c>
      <c r="R783" s="143">
        <f>'2025-26 Salary &amp; Benefits'!H$6</f>
        <v>0.16020000000000001</v>
      </c>
      <c r="S783" s="143">
        <f>'2025-26 Salary &amp; Benefits'!I$6</f>
        <v>0.15390000000000001</v>
      </c>
      <c r="T783" s="9">
        <f t="shared" si="146"/>
        <v>16143.48</v>
      </c>
      <c r="U783" s="9">
        <f t="shared" si="147"/>
        <v>748.2</v>
      </c>
      <c r="V783" s="9">
        <f t="shared" si="148"/>
        <v>115.15</v>
      </c>
      <c r="W783" s="9">
        <f t="shared" si="149"/>
        <v>863.35</v>
      </c>
      <c r="X783" s="22">
        <f t="shared" si="150"/>
        <v>61898.67</v>
      </c>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row>
    <row r="784" spans="1:159" s="21" customFormat="1">
      <c r="A784" s="77" t="s">
        <v>2225</v>
      </c>
      <c r="B784" s="87" t="s">
        <v>2675</v>
      </c>
      <c r="C784" s="88">
        <v>2391</v>
      </c>
      <c r="D784" s="87" t="s">
        <v>465</v>
      </c>
      <c r="E784" s="107" t="str">
        <f>VLOOKUP($C784,'2024-25 School Level AAFTE'!$C$4:$L$2372,9,FALSE)</f>
        <v>Yes</v>
      </c>
      <c r="F784" s="95">
        <f>VLOOKUP($C784,'2024-25 School Level AAFTE'!$C$4:$J$2372,8,FALSE)</f>
        <v>359.16</v>
      </c>
      <c r="G784" s="97">
        <f>IFERROR(IF(E784= "yes",VLOOKUP(C784,Summary!$B:$I,6,0),0),0)</f>
        <v>0</v>
      </c>
      <c r="H784" s="96">
        <f t="shared" si="141"/>
        <v>359.16</v>
      </c>
      <c r="I784" s="154">
        <f>VLOOKUP($A784,'2025-26 Salary &amp; Benefits'!$A:$I,3,FALSE)</f>
        <v>1</v>
      </c>
      <c r="J784" s="154">
        <f>VLOOKUP($A784,'2025-26 Salary &amp; Benefits'!$A:$I,4,FALSE)</f>
        <v>1</v>
      </c>
      <c r="K784" s="141">
        <f t="shared" si="142"/>
        <v>359.16</v>
      </c>
      <c r="L784" s="140">
        <f t="shared" si="143"/>
        <v>1.054</v>
      </c>
      <c r="M784" s="142">
        <f>'2025-26 Salary &amp; Benefits'!$E$6</f>
        <v>78209</v>
      </c>
      <c r="N784" s="142">
        <f>'2025-26 Salary &amp; Benefits'!$F$6</f>
        <v>80164</v>
      </c>
      <c r="O784" s="9">
        <f t="shared" si="144"/>
        <v>82432.289999999994</v>
      </c>
      <c r="P784" s="9">
        <f t="shared" si="145"/>
        <v>2060.570000000007</v>
      </c>
      <c r="Q784" s="9">
        <f>'2025-26 Salary &amp; Benefits'!G$6</f>
        <v>15997.68</v>
      </c>
      <c r="R784" s="143">
        <f>'2025-26 Salary &amp; Benefits'!H$6</f>
        <v>0.16020000000000001</v>
      </c>
      <c r="S784" s="143">
        <f>'2025-26 Salary &amp; Benefits'!I$6</f>
        <v>0.15390000000000001</v>
      </c>
      <c r="T784" s="9">
        <f t="shared" si="146"/>
        <v>30384.33</v>
      </c>
      <c r="U784" s="9">
        <f t="shared" si="147"/>
        <v>1408.21</v>
      </c>
      <c r="V784" s="9">
        <f t="shared" si="148"/>
        <v>216.72</v>
      </c>
      <c r="W784" s="9">
        <f t="shared" si="149"/>
        <v>1624.93</v>
      </c>
      <c r="X784" s="22">
        <f t="shared" si="150"/>
        <v>116502.12</v>
      </c>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row>
    <row r="785" spans="1:159" s="21" customFormat="1">
      <c r="A785" s="77" t="s">
        <v>2225</v>
      </c>
      <c r="B785" s="87" t="s">
        <v>2675</v>
      </c>
      <c r="C785" s="88">
        <v>2972</v>
      </c>
      <c r="D785" s="87" t="s">
        <v>466</v>
      </c>
      <c r="E785" s="107" t="str">
        <f>VLOOKUP($C785,'2024-25 School Level AAFTE'!$C$4:$L$2372,9,FALSE)</f>
        <v>Yes</v>
      </c>
      <c r="F785" s="95">
        <f>VLOOKUP($C785,'2024-25 School Level AAFTE'!$C$4:$J$2372,8,FALSE)</f>
        <v>227</v>
      </c>
      <c r="G785" s="97">
        <f>IFERROR(IF(E785= "yes",VLOOKUP(C785,Summary!$B:$I,6,0),0),0)</f>
        <v>0</v>
      </c>
      <c r="H785" s="96">
        <f t="shared" si="141"/>
        <v>227</v>
      </c>
      <c r="I785" s="154">
        <f>VLOOKUP($A785,'2025-26 Salary &amp; Benefits'!$A:$I,3,FALSE)</f>
        <v>1</v>
      </c>
      <c r="J785" s="154">
        <f>VLOOKUP($A785,'2025-26 Salary &amp; Benefits'!$A:$I,4,FALSE)</f>
        <v>1</v>
      </c>
      <c r="K785" s="141">
        <f t="shared" si="142"/>
        <v>227</v>
      </c>
      <c r="L785" s="140">
        <f t="shared" si="143"/>
        <v>0.66600000000000004</v>
      </c>
      <c r="M785" s="142">
        <f>'2025-26 Salary &amp; Benefits'!$E$6</f>
        <v>78209</v>
      </c>
      <c r="N785" s="142">
        <f>'2025-26 Salary &amp; Benefits'!$F$6</f>
        <v>80164</v>
      </c>
      <c r="O785" s="9">
        <f t="shared" si="144"/>
        <v>52087.19</v>
      </c>
      <c r="P785" s="9">
        <f t="shared" si="145"/>
        <v>1302.0299999999988</v>
      </c>
      <c r="Q785" s="9">
        <f>'2025-26 Salary &amp; Benefits'!G$6</f>
        <v>15997.68</v>
      </c>
      <c r="R785" s="143">
        <f>'2025-26 Salary &amp; Benefits'!H$6</f>
        <v>0.16020000000000001</v>
      </c>
      <c r="S785" s="143">
        <f>'2025-26 Salary &amp; Benefits'!I$6</f>
        <v>0.15390000000000001</v>
      </c>
      <c r="T785" s="9">
        <f t="shared" si="146"/>
        <v>19199.21</v>
      </c>
      <c r="U785" s="9">
        <f t="shared" si="147"/>
        <v>889.82</v>
      </c>
      <c r="V785" s="9">
        <f t="shared" si="148"/>
        <v>136.94</v>
      </c>
      <c r="W785" s="9">
        <f t="shared" si="149"/>
        <v>1026.76</v>
      </c>
      <c r="X785" s="22">
        <f t="shared" si="150"/>
        <v>73615.189999999988</v>
      </c>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row>
    <row r="786" spans="1:159" s="21" customFormat="1">
      <c r="A786" s="77" t="s">
        <v>2225</v>
      </c>
      <c r="B786" s="87" t="s">
        <v>2675</v>
      </c>
      <c r="C786" s="88">
        <v>3621</v>
      </c>
      <c r="D786" s="87" t="s">
        <v>467</v>
      </c>
      <c r="E786" s="107" t="str">
        <f>VLOOKUP($C786,'2024-25 School Level AAFTE'!$C$4:$L$2372,9,FALSE)</f>
        <v>Yes</v>
      </c>
      <c r="F786" s="95">
        <f>VLOOKUP($C786,'2024-25 School Level AAFTE'!$C$4:$J$2372,8,FALSE)</f>
        <v>229</v>
      </c>
      <c r="G786" s="97">
        <f>IFERROR(IF(E786= "yes",VLOOKUP(C786,Summary!$B:$I,6,0),0),0)</f>
        <v>0</v>
      </c>
      <c r="H786" s="96">
        <f t="shared" si="141"/>
        <v>229</v>
      </c>
      <c r="I786" s="154">
        <f>VLOOKUP($A786,'2025-26 Salary &amp; Benefits'!$A:$I,3,FALSE)</f>
        <v>1</v>
      </c>
      <c r="J786" s="154">
        <f>VLOOKUP($A786,'2025-26 Salary &amp; Benefits'!$A:$I,4,FALSE)</f>
        <v>1</v>
      </c>
      <c r="K786" s="141">
        <f t="shared" si="142"/>
        <v>229</v>
      </c>
      <c r="L786" s="140">
        <f t="shared" si="143"/>
        <v>0.67200000000000004</v>
      </c>
      <c r="M786" s="142">
        <f>'2025-26 Salary &amp; Benefits'!$E$6</f>
        <v>78209</v>
      </c>
      <c r="N786" s="142">
        <f>'2025-26 Salary &amp; Benefits'!$F$6</f>
        <v>80164</v>
      </c>
      <c r="O786" s="9">
        <f t="shared" si="144"/>
        <v>52556.45</v>
      </c>
      <c r="P786" s="9">
        <f t="shared" si="145"/>
        <v>1313.760000000002</v>
      </c>
      <c r="Q786" s="9">
        <f>'2025-26 Salary &amp; Benefits'!G$6</f>
        <v>15997.68</v>
      </c>
      <c r="R786" s="143">
        <f>'2025-26 Salary &amp; Benefits'!H$6</f>
        <v>0.16020000000000001</v>
      </c>
      <c r="S786" s="143">
        <f>'2025-26 Salary &amp; Benefits'!I$6</f>
        <v>0.15390000000000001</v>
      </c>
      <c r="T786" s="9">
        <f t="shared" si="146"/>
        <v>19372.169999999998</v>
      </c>
      <c r="U786" s="9">
        <f t="shared" si="147"/>
        <v>897.84</v>
      </c>
      <c r="V786" s="9">
        <f t="shared" si="148"/>
        <v>138.18</v>
      </c>
      <c r="W786" s="9">
        <f t="shared" si="149"/>
        <v>1036.02</v>
      </c>
      <c r="X786" s="22">
        <f t="shared" si="150"/>
        <v>74278.400000000009</v>
      </c>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row>
    <row r="787" spans="1:159" s="21" customFormat="1">
      <c r="A787" s="77" t="s">
        <v>2225</v>
      </c>
      <c r="B787" s="87" t="s">
        <v>2675</v>
      </c>
      <c r="C787" s="88">
        <v>3622</v>
      </c>
      <c r="D787" s="87" t="s">
        <v>468</v>
      </c>
      <c r="E787" s="107" t="str">
        <f>VLOOKUP($C787,'2024-25 School Level AAFTE'!$C$4:$L$2372,9,FALSE)</f>
        <v>Yes</v>
      </c>
      <c r="F787" s="95">
        <f>VLOOKUP($C787,'2024-25 School Level AAFTE'!$C$4:$J$2372,8,FALSE)</f>
        <v>456.66999999999996</v>
      </c>
      <c r="G787" s="97">
        <f>IFERROR(IF(E787= "yes",VLOOKUP(C787,Summary!$B:$I,6,0),0),0)</f>
        <v>0</v>
      </c>
      <c r="H787" s="96">
        <f t="shared" si="141"/>
        <v>456.66999999999996</v>
      </c>
      <c r="I787" s="154">
        <f>VLOOKUP($A787,'2025-26 Salary &amp; Benefits'!$A:$I,3,FALSE)</f>
        <v>1</v>
      </c>
      <c r="J787" s="154">
        <f>VLOOKUP($A787,'2025-26 Salary &amp; Benefits'!$A:$I,4,FALSE)</f>
        <v>1</v>
      </c>
      <c r="K787" s="141">
        <f t="shared" si="142"/>
        <v>456.66999999999996</v>
      </c>
      <c r="L787" s="140">
        <f t="shared" si="143"/>
        <v>1.34</v>
      </c>
      <c r="M787" s="142">
        <f>'2025-26 Salary &amp; Benefits'!$E$6</f>
        <v>78209</v>
      </c>
      <c r="N787" s="142">
        <f>'2025-26 Salary &amp; Benefits'!$F$6</f>
        <v>80164</v>
      </c>
      <c r="O787" s="9">
        <f t="shared" si="144"/>
        <v>104800.06</v>
      </c>
      <c r="P787" s="9">
        <f t="shared" si="145"/>
        <v>2619.6999999999971</v>
      </c>
      <c r="Q787" s="9">
        <f>'2025-26 Salary &amp; Benefits'!G$6</f>
        <v>15997.68</v>
      </c>
      <c r="R787" s="143">
        <f>'2025-26 Salary &amp; Benefits'!H$6</f>
        <v>0.16020000000000001</v>
      </c>
      <c r="S787" s="143">
        <f>'2025-26 Salary &amp; Benefits'!I$6</f>
        <v>0.15390000000000001</v>
      </c>
      <c r="T787" s="9">
        <f t="shared" si="146"/>
        <v>38629.03</v>
      </c>
      <c r="U787" s="9">
        <f t="shared" si="147"/>
        <v>1790.33</v>
      </c>
      <c r="V787" s="9">
        <f t="shared" si="148"/>
        <v>275.52999999999997</v>
      </c>
      <c r="W787" s="9">
        <f t="shared" si="149"/>
        <v>2065.8599999999997</v>
      </c>
      <c r="X787" s="22">
        <f t="shared" si="150"/>
        <v>148114.64999999997</v>
      </c>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row>
    <row r="788" spans="1:159" s="21" customFormat="1">
      <c r="A788" s="77" t="s">
        <v>2225</v>
      </c>
      <c r="B788" s="87" t="s">
        <v>2675</v>
      </c>
      <c r="C788" s="88">
        <v>5191</v>
      </c>
      <c r="D788" s="87" t="s">
        <v>469</v>
      </c>
      <c r="E788" s="107" t="str">
        <f>VLOOKUP($C788,'2024-25 School Level AAFTE'!$C$4:$L$2372,9,FALSE)</f>
        <v>Yes</v>
      </c>
      <c r="F788" s="95">
        <f>VLOOKUP($C788,'2024-25 School Level AAFTE'!$C$4:$J$2372,8,FALSE)</f>
        <v>96.64</v>
      </c>
      <c r="G788" s="97">
        <f>IFERROR(IF(E788= "yes",VLOOKUP(C788,Summary!$B:$I,6,0),0),0)</f>
        <v>0</v>
      </c>
      <c r="H788" s="96">
        <f t="shared" si="141"/>
        <v>96.64</v>
      </c>
      <c r="I788" s="154">
        <f>VLOOKUP($A788,'2025-26 Salary &amp; Benefits'!$A:$I,3,FALSE)</f>
        <v>1</v>
      </c>
      <c r="J788" s="154">
        <f>VLOOKUP($A788,'2025-26 Salary &amp; Benefits'!$A:$I,4,FALSE)</f>
        <v>1</v>
      </c>
      <c r="K788" s="141">
        <f t="shared" si="142"/>
        <v>96.64</v>
      </c>
      <c r="L788" s="140">
        <f t="shared" si="143"/>
        <v>0.28299999999999997</v>
      </c>
      <c r="M788" s="142">
        <f>'2025-26 Salary &amp; Benefits'!$E$6</f>
        <v>78209</v>
      </c>
      <c r="N788" s="142">
        <f>'2025-26 Salary &amp; Benefits'!$F$6</f>
        <v>80164</v>
      </c>
      <c r="O788" s="9">
        <f t="shared" si="144"/>
        <v>22133.15</v>
      </c>
      <c r="P788" s="9">
        <f t="shared" si="145"/>
        <v>553.2599999999984</v>
      </c>
      <c r="Q788" s="9">
        <f>'2025-26 Salary &amp; Benefits'!G$6</f>
        <v>15997.68</v>
      </c>
      <c r="R788" s="143">
        <f>'2025-26 Salary &amp; Benefits'!H$6</f>
        <v>0.16020000000000001</v>
      </c>
      <c r="S788" s="143">
        <f>'2025-26 Salary &amp; Benefits'!I$6</f>
        <v>0.15390000000000001</v>
      </c>
      <c r="T788" s="9">
        <f t="shared" si="146"/>
        <v>8158.22</v>
      </c>
      <c r="U788" s="9">
        <f t="shared" si="147"/>
        <v>378.11</v>
      </c>
      <c r="V788" s="9">
        <f t="shared" si="148"/>
        <v>58.19</v>
      </c>
      <c r="W788" s="9">
        <f t="shared" si="149"/>
        <v>436.3</v>
      </c>
      <c r="X788" s="22">
        <f t="shared" si="150"/>
        <v>31280.93</v>
      </c>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row>
    <row r="789" spans="1:159" s="21" customFormat="1">
      <c r="A789" s="77" t="s">
        <v>3122</v>
      </c>
      <c r="B789" s="87" t="s">
        <v>3143</v>
      </c>
      <c r="C789" s="88">
        <v>5736</v>
      </c>
      <c r="D789" s="87" t="s">
        <v>3144</v>
      </c>
      <c r="E789" s="107" t="str">
        <f>VLOOKUP($C789,'2024-25 School Level AAFTE'!$C$4:$L$2372,9,FALSE)</f>
        <v>Yes</v>
      </c>
      <c r="F789" s="95">
        <f>VLOOKUP($C789,'2024-25 School Level AAFTE'!$C$4:$J$2372,8,FALSE)</f>
        <v>202.11</v>
      </c>
      <c r="G789" s="97">
        <f>IFERROR(IF(E789= "yes",VLOOKUP(C789,Summary!$B:$I,6,0),0),0)</f>
        <v>0</v>
      </c>
      <c r="H789" s="96">
        <f t="shared" si="141"/>
        <v>202.11</v>
      </c>
      <c r="I789" s="154">
        <f>VLOOKUP($A789,'2025-26 Salary &amp; Benefits'!$A:$I,3,FALSE)</f>
        <v>1.18</v>
      </c>
      <c r="J789" s="154">
        <f>VLOOKUP($A789,'2025-26 Salary &amp; Benefits'!$A:$I,4,FALSE)</f>
        <v>1.18</v>
      </c>
      <c r="K789" s="141">
        <f t="shared" si="142"/>
        <v>202.11</v>
      </c>
      <c r="L789" s="140">
        <f t="shared" si="143"/>
        <v>0.59299999999999997</v>
      </c>
      <c r="M789" s="142">
        <f>'2025-26 Salary &amp; Benefits'!$E$6</f>
        <v>78209</v>
      </c>
      <c r="N789" s="142">
        <f>'2025-26 Salary &amp; Benefits'!$F$6</f>
        <v>80164</v>
      </c>
      <c r="O789" s="9">
        <f t="shared" si="144"/>
        <v>54725.97</v>
      </c>
      <c r="P789" s="9">
        <f t="shared" si="145"/>
        <v>1367.989999999998</v>
      </c>
      <c r="Q789" s="9">
        <f>'2025-26 Salary &amp; Benefits'!G$6</f>
        <v>15997.68</v>
      </c>
      <c r="R789" s="143">
        <f>'2025-26 Salary &amp; Benefits'!H$6</f>
        <v>0.16020000000000001</v>
      </c>
      <c r="S789" s="143">
        <f>'2025-26 Salary &amp; Benefits'!I$6</f>
        <v>0.15390000000000001</v>
      </c>
      <c r="T789" s="9">
        <f t="shared" si="146"/>
        <v>18464.259999999998</v>
      </c>
      <c r="U789" s="9">
        <f t="shared" si="147"/>
        <v>934.9</v>
      </c>
      <c r="V789" s="9">
        <f t="shared" si="148"/>
        <v>143.88</v>
      </c>
      <c r="W789" s="9">
        <f t="shared" si="149"/>
        <v>1078.78</v>
      </c>
      <c r="X789" s="22">
        <f t="shared" si="150"/>
        <v>75637</v>
      </c>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row>
    <row r="790" spans="1:159" s="21" customFormat="1">
      <c r="A790" t="s">
        <v>3028</v>
      </c>
      <c r="B790" t="s">
        <v>3145</v>
      </c>
      <c r="C790" s="3">
        <v>5661</v>
      </c>
      <c r="D790" t="s">
        <v>3130</v>
      </c>
      <c r="E790" s="107" t="str">
        <f>VLOOKUP($C790,'2024-25 School Level AAFTE'!$C$4:$L$2372,9,FALSE)</f>
        <v>Yes</v>
      </c>
      <c r="F790" s="95">
        <f>VLOOKUP($C790,'2024-25 School Level AAFTE'!$C$4:$J$2372,8,FALSE)</f>
        <v>226.56</v>
      </c>
      <c r="G790" s="97">
        <f>IFERROR(IF(E790= "yes",VLOOKUP(C790,Summary!$B:$I,6,0),0),0)</f>
        <v>0</v>
      </c>
      <c r="H790" s="96">
        <f t="shared" si="141"/>
        <v>226.56</v>
      </c>
      <c r="I790" s="154">
        <f>VLOOKUP($A790,'2025-26 Salary &amp; Benefits'!$A:$I,3,FALSE)</f>
        <v>1.1200000000000001</v>
      </c>
      <c r="J790" s="154">
        <f>VLOOKUP($A790,'2025-26 Salary &amp; Benefits'!$A:$I,4,FALSE)</f>
        <v>1.1200000000000001</v>
      </c>
      <c r="K790" s="141">
        <f t="shared" si="142"/>
        <v>226.56</v>
      </c>
      <c r="L790" s="140">
        <f t="shared" si="143"/>
        <v>0.66500000000000004</v>
      </c>
      <c r="M790" s="142">
        <f>'2025-26 Salary &amp; Benefits'!$E$6</f>
        <v>78209</v>
      </c>
      <c r="N790" s="142">
        <f>'2025-26 Salary &amp; Benefits'!$F$6</f>
        <v>80164</v>
      </c>
      <c r="O790" s="9">
        <f t="shared" si="144"/>
        <v>58250.06</v>
      </c>
      <c r="P790" s="9">
        <f t="shared" si="145"/>
        <v>1456.0900000000038</v>
      </c>
      <c r="Q790" s="9">
        <f>'2025-26 Salary &amp; Benefits'!G$6</f>
        <v>15997.68</v>
      </c>
      <c r="R790" s="143">
        <f>'2025-26 Salary &amp; Benefits'!H$6</f>
        <v>0.16020000000000001</v>
      </c>
      <c r="S790" s="143">
        <f>'2025-26 Salary &amp; Benefits'!I$6</f>
        <v>0.15390000000000001</v>
      </c>
      <c r="T790" s="9">
        <f t="shared" si="146"/>
        <v>20194.21</v>
      </c>
      <c r="U790" s="9">
        <f t="shared" si="147"/>
        <v>995.1</v>
      </c>
      <c r="V790" s="9">
        <f t="shared" si="148"/>
        <v>153.15</v>
      </c>
      <c r="W790" s="9">
        <f t="shared" si="149"/>
        <v>1148.25</v>
      </c>
      <c r="X790" s="22">
        <f t="shared" si="150"/>
        <v>81048.609999999986</v>
      </c>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row>
    <row r="791" spans="1:159" s="21" customFormat="1">
      <c r="A791" s="77" t="s">
        <v>2507</v>
      </c>
      <c r="B791" s="87" t="s">
        <v>2969</v>
      </c>
      <c r="C791" s="88">
        <v>5517</v>
      </c>
      <c r="D791" s="87" t="s">
        <v>2970</v>
      </c>
      <c r="E791" s="107" t="str">
        <f>VLOOKUP($C791,'2024-25 School Level AAFTE'!$C$4:$L$2372,9,FALSE)</f>
        <v>Yes</v>
      </c>
      <c r="F791" s="95">
        <f>VLOOKUP($C791,'2024-25 School Level AAFTE'!$C$4:$J$2372,8,FALSE)</f>
        <v>494.11</v>
      </c>
      <c r="G791" s="97">
        <f>IFERROR(IF(E791= "yes",VLOOKUP(C791,Summary!$B:$I,6,0),0),0)</f>
        <v>0</v>
      </c>
      <c r="H791" s="96">
        <f t="shared" si="141"/>
        <v>494.11</v>
      </c>
      <c r="I791" s="154">
        <f>VLOOKUP($A791,'2025-26 Salary &amp; Benefits'!$A:$I,3,FALSE)</f>
        <v>1.18</v>
      </c>
      <c r="J791" s="154">
        <f>VLOOKUP($A791,'2025-26 Salary &amp; Benefits'!$A:$I,4,FALSE)</f>
        <v>1.18</v>
      </c>
      <c r="K791" s="141">
        <f t="shared" si="142"/>
        <v>494.11</v>
      </c>
      <c r="L791" s="140">
        <f t="shared" si="143"/>
        <v>1.4490000000000001</v>
      </c>
      <c r="M791" s="142">
        <f>'2025-26 Salary &amp; Benefits'!$E$6</f>
        <v>78209</v>
      </c>
      <c r="N791" s="142">
        <f>'2025-26 Salary &amp; Benefits'!$F$6</f>
        <v>80164</v>
      </c>
      <c r="O791" s="9">
        <f t="shared" si="144"/>
        <v>133723.31</v>
      </c>
      <c r="P791" s="9">
        <f t="shared" si="145"/>
        <v>3342.7000000000116</v>
      </c>
      <c r="Q791" s="9">
        <f>'2025-26 Salary &amp; Benefits'!G$6</f>
        <v>15997.68</v>
      </c>
      <c r="R791" s="143">
        <f>'2025-26 Salary &amp; Benefits'!H$6</f>
        <v>0.16020000000000001</v>
      </c>
      <c r="S791" s="143">
        <f>'2025-26 Salary &amp; Benefits'!I$6</f>
        <v>0.15390000000000001</v>
      </c>
      <c r="T791" s="9">
        <f t="shared" si="146"/>
        <v>45117.55</v>
      </c>
      <c r="U791" s="9">
        <f t="shared" si="147"/>
        <v>2284.4299999999998</v>
      </c>
      <c r="V791" s="9">
        <f t="shared" si="148"/>
        <v>351.57</v>
      </c>
      <c r="W791" s="9">
        <f t="shared" si="149"/>
        <v>2636</v>
      </c>
      <c r="X791" s="22">
        <f t="shared" si="150"/>
        <v>184819.56</v>
      </c>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row>
    <row r="792" spans="1:159" s="21" customFormat="1">
      <c r="A792" s="77" t="s">
        <v>2940</v>
      </c>
      <c r="B792" s="87" t="s">
        <v>2971</v>
      </c>
      <c r="C792" s="88">
        <v>5608</v>
      </c>
      <c r="D792" s="87" t="s">
        <v>2972</v>
      </c>
      <c r="E792" s="107" t="str">
        <f>VLOOKUP($C792,'2024-25 School Level AAFTE'!$C$4:$L$2372,9,FALSE)</f>
        <v>Yes</v>
      </c>
      <c r="F792" s="95">
        <f>VLOOKUP($C792,'2024-25 School Level AAFTE'!$C$4:$J$2372,8,FALSE)</f>
        <v>385</v>
      </c>
      <c r="G792" s="97">
        <f>IFERROR(IF(E792= "yes",VLOOKUP(C792,Summary!$B:$I,6,0),0),0)</f>
        <v>0</v>
      </c>
      <c r="H792" s="96">
        <f t="shared" si="141"/>
        <v>385</v>
      </c>
      <c r="I792" s="154">
        <f>VLOOKUP($A792,'2025-26 Salary &amp; Benefits'!$A:$I,3,FALSE)</f>
        <v>1.18</v>
      </c>
      <c r="J792" s="154">
        <f>VLOOKUP($A792,'2025-26 Salary &amp; Benefits'!$A:$I,4,FALSE)</f>
        <v>1.18</v>
      </c>
      <c r="K792" s="141">
        <f t="shared" si="142"/>
        <v>385</v>
      </c>
      <c r="L792" s="140">
        <f t="shared" si="143"/>
        <v>1.129</v>
      </c>
      <c r="M792" s="142">
        <f>'2025-26 Salary &amp; Benefits'!$E$6</f>
        <v>78209</v>
      </c>
      <c r="N792" s="142">
        <f>'2025-26 Salary &amp; Benefits'!$F$6</f>
        <v>80164</v>
      </c>
      <c r="O792" s="9">
        <f t="shared" si="144"/>
        <v>104191.59</v>
      </c>
      <c r="P792" s="9">
        <f t="shared" si="145"/>
        <v>2604.4900000000052</v>
      </c>
      <c r="Q792" s="9">
        <f>'2025-26 Salary &amp; Benefits'!G$6</f>
        <v>15997.68</v>
      </c>
      <c r="R792" s="143">
        <f>'2025-26 Salary &amp; Benefits'!H$6</f>
        <v>0.16020000000000001</v>
      </c>
      <c r="S792" s="143">
        <f>'2025-26 Salary &amp; Benefits'!I$6</f>
        <v>0.15390000000000001</v>
      </c>
      <c r="T792" s="9">
        <f t="shared" si="146"/>
        <v>35153.699999999997</v>
      </c>
      <c r="U792" s="9">
        <f t="shared" si="147"/>
        <v>1779.93</v>
      </c>
      <c r="V792" s="9">
        <f t="shared" si="148"/>
        <v>273.93</v>
      </c>
      <c r="W792" s="9">
        <f t="shared" si="149"/>
        <v>2053.86</v>
      </c>
      <c r="X792" s="22">
        <f t="shared" si="150"/>
        <v>144003.63999999996</v>
      </c>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row>
    <row r="793" spans="1:159" s="21" customFormat="1">
      <c r="A793" s="77" t="s">
        <v>2207</v>
      </c>
      <c r="B793" s="87" t="s">
        <v>2676</v>
      </c>
      <c r="C793" s="88">
        <v>2603</v>
      </c>
      <c r="D793" s="87" t="s">
        <v>357</v>
      </c>
      <c r="E793" s="107" t="str">
        <f>VLOOKUP($C793,'2024-25 School Level AAFTE'!$C$4:$L$2372,9,FALSE)</f>
        <v>Yes</v>
      </c>
      <c r="F793" s="95">
        <f>VLOOKUP($C793,'2024-25 School Level AAFTE'!$C$4:$J$2372,8,FALSE)</f>
        <v>61.12</v>
      </c>
      <c r="G793" s="97">
        <f>IFERROR(IF(E793= "yes",VLOOKUP(C793,Summary!$B:$I,6,0),0),0)</f>
        <v>0</v>
      </c>
      <c r="H793" s="96">
        <f t="shared" si="141"/>
        <v>61.12</v>
      </c>
      <c r="I793" s="154">
        <f>VLOOKUP($A793,'2025-26 Salary &amp; Benefits'!$A:$I,3,FALSE)</f>
        <v>1</v>
      </c>
      <c r="J793" s="154">
        <f>VLOOKUP($A793,'2025-26 Salary &amp; Benefits'!$A:$I,4,FALSE)</f>
        <v>1</v>
      </c>
      <c r="K793" s="141">
        <f t="shared" si="142"/>
        <v>61.12</v>
      </c>
      <c r="L793" s="140">
        <f t="shared" si="143"/>
        <v>0.17899999999999999</v>
      </c>
      <c r="M793" s="142">
        <f>'2025-26 Salary &amp; Benefits'!$E$6</f>
        <v>78209</v>
      </c>
      <c r="N793" s="142">
        <f>'2025-26 Salary &amp; Benefits'!$F$6</f>
        <v>80164</v>
      </c>
      <c r="O793" s="9">
        <f t="shared" si="144"/>
        <v>13999.41</v>
      </c>
      <c r="P793" s="9">
        <f t="shared" si="145"/>
        <v>349.95000000000073</v>
      </c>
      <c r="Q793" s="9">
        <f>'2025-26 Salary &amp; Benefits'!G$6</f>
        <v>15997.68</v>
      </c>
      <c r="R793" s="143">
        <f>'2025-26 Salary &amp; Benefits'!H$6</f>
        <v>0.16020000000000001</v>
      </c>
      <c r="S793" s="143">
        <f>'2025-26 Salary &amp; Benefits'!I$6</f>
        <v>0.15390000000000001</v>
      </c>
      <c r="T793" s="9">
        <f t="shared" si="146"/>
        <v>5160.1499999999996</v>
      </c>
      <c r="U793" s="9">
        <f t="shared" si="147"/>
        <v>239.16</v>
      </c>
      <c r="V793" s="9">
        <f t="shared" si="148"/>
        <v>36.81</v>
      </c>
      <c r="W793" s="9">
        <f t="shared" si="149"/>
        <v>275.97000000000003</v>
      </c>
      <c r="X793" s="22">
        <f t="shared" si="150"/>
        <v>19785.48</v>
      </c>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row>
    <row r="794" spans="1:159" s="21" customFormat="1">
      <c r="A794" s="77" t="s">
        <v>2207</v>
      </c>
      <c r="B794" s="87" t="s">
        <v>2676</v>
      </c>
      <c r="C794" s="88">
        <v>4214</v>
      </c>
      <c r="D794" s="87" t="s">
        <v>358</v>
      </c>
      <c r="E794" s="107" t="str">
        <f>VLOOKUP($C794,'2024-25 School Level AAFTE'!$C$4:$L$2372,9,FALSE)</f>
        <v>Yes</v>
      </c>
      <c r="F794" s="95">
        <f>VLOOKUP($C794,'2024-25 School Level AAFTE'!$C$4:$J$2372,8,FALSE)</f>
        <v>46.11</v>
      </c>
      <c r="G794" s="97">
        <f>IFERROR(IF(E794= "yes",VLOOKUP(C794,Summary!$B:$I,6,0),0),0)</f>
        <v>0</v>
      </c>
      <c r="H794" s="96">
        <f t="shared" si="141"/>
        <v>46.11</v>
      </c>
      <c r="I794" s="154">
        <f>VLOOKUP($A794,'2025-26 Salary &amp; Benefits'!$A:$I,3,FALSE)</f>
        <v>1</v>
      </c>
      <c r="J794" s="154">
        <f>VLOOKUP($A794,'2025-26 Salary &amp; Benefits'!$A:$I,4,FALSE)</f>
        <v>1</v>
      </c>
      <c r="K794" s="141">
        <f t="shared" si="142"/>
        <v>46.11</v>
      </c>
      <c r="L794" s="140">
        <f t="shared" si="143"/>
        <v>0.13500000000000001</v>
      </c>
      <c r="M794" s="142">
        <f>'2025-26 Salary &amp; Benefits'!$E$6</f>
        <v>78209</v>
      </c>
      <c r="N794" s="142">
        <f>'2025-26 Salary &amp; Benefits'!$F$6</f>
        <v>80164</v>
      </c>
      <c r="O794" s="9">
        <f t="shared" si="144"/>
        <v>10558.22</v>
      </c>
      <c r="P794" s="9">
        <f t="shared" si="145"/>
        <v>263.92000000000007</v>
      </c>
      <c r="Q794" s="9">
        <f>'2025-26 Salary &amp; Benefits'!G$6</f>
        <v>15997.68</v>
      </c>
      <c r="R794" s="143">
        <f>'2025-26 Salary &amp; Benefits'!H$6</f>
        <v>0.16020000000000001</v>
      </c>
      <c r="S794" s="143">
        <f>'2025-26 Salary &amp; Benefits'!I$6</f>
        <v>0.15390000000000001</v>
      </c>
      <c r="T794" s="9">
        <f t="shared" si="146"/>
        <v>3891.73</v>
      </c>
      <c r="U794" s="9">
        <f t="shared" si="147"/>
        <v>180.37</v>
      </c>
      <c r="V794" s="9">
        <f t="shared" si="148"/>
        <v>27.76</v>
      </c>
      <c r="W794" s="9">
        <f t="shared" si="149"/>
        <v>208.13</v>
      </c>
      <c r="X794" s="22">
        <f t="shared" si="150"/>
        <v>14921.999999999998</v>
      </c>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row>
    <row r="795" spans="1:159" s="21" customFormat="1">
      <c r="A795" s="77" t="s">
        <v>2207</v>
      </c>
      <c r="B795" s="87" t="s">
        <v>2676</v>
      </c>
      <c r="C795" s="88">
        <v>4215</v>
      </c>
      <c r="D795" s="87" t="s">
        <v>359</v>
      </c>
      <c r="E795" s="107" t="str">
        <f>VLOOKUP($C795,'2024-25 School Level AAFTE'!$C$4:$L$2372,9,FALSE)</f>
        <v>Yes</v>
      </c>
      <c r="F795" s="95">
        <f>VLOOKUP($C795,'2024-25 School Level AAFTE'!$C$4:$J$2372,8,FALSE)</f>
        <v>79.56</v>
      </c>
      <c r="G795" s="97">
        <f>IFERROR(IF(E795= "yes",VLOOKUP(C795,Summary!$B:$I,6,0),0),0)</f>
        <v>0</v>
      </c>
      <c r="H795" s="96">
        <f t="shared" si="141"/>
        <v>79.56</v>
      </c>
      <c r="I795" s="154">
        <f>VLOOKUP($A795,'2025-26 Salary &amp; Benefits'!$A:$I,3,FALSE)</f>
        <v>1</v>
      </c>
      <c r="J795" s="154">
        <f>VLOOKUP($A795,'2025-26 Salary &amp; Benefits'!$A:$I,4,FALSE)</f>
        <v>1</v>
      </c>
      <c r="K795" s="141">
        <f t="shared" si="142"/>
        <v>79.56</v>
      </c>
      <c r="L795" s="140">
        <f t="shared" si="143"/>
        <v>0.23300000000000001</v>
      </c>
      <c r="M795" s="142">
        <f>'2025-26 Salary &amp; Benefits'!$E$6</f>
        <v>78209</v>
      </c>
      <c r="N795" s="142">
        <f>'2025-26 Salary &amp; Benefits'!$F$6</f>
        <v>80164</v>
      </c>
      <c r="O795" s="9">
        <f t="shared" si="144"/>
        <v>18222.7</v>
      </c>
      <c r="P795" s="9">
        <f t="shared" si="145"/>
        <v>455.5099999999984</v>
      </c>
      <c r="Q795" s="9">
        <f>'2025-26 Salary &amp; Benefits'!G$6</f>
        <v>15997.68</v>
      </c>
      <c r="R795" s="143">
        <f>'2025-26 Salary &amp; Benefits'!H$6</f>
        <v>0.16020000000000001</v>
      </c>
      <c r="S795" s="143">
        <f>'2025-26 Salary &amp; Benefits'!I$6</f>
        <v>0.15390000000000001</v>
      </c>
      <c r="T795" s="9">
        <f t="shared" si="146"/>
        <v>6716.84</v>
      </c>
      <c r="U795" s="9">
        <f t="shared" si="147"/>
        <v>311.3</v>
      </c>
      <c r="V795" s="9">
        <f t="shared" si="148"/>
        <v>47.91</v>
      </c>
      <c r="W795" s="9">
        <f t="shared" si="149"/>
        <v>359.21000000000004</v>
      </c>
      <c r="X795" s="22">
        <f t="shared" si="150"/>
        <v>25754.26</v>
      </c>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row>
    <row r="796" spans="1:159" s="21" customFormat="1">
      <c r="A796" s="77" t="s">
        <v>2371</v>
      </c>
      <c r="B796" s="87" t="s">
        <v>2677</v>
      </c>
      <c r="C796" s="88">
        <v>2948</v>
      </c>
      <c r="D796" s="87" t="s">
        <v>1625</v>
      </c>
      <c r="E796" s="107" t="str">
        <f>VLOOKUP($C796,'2024-25 School Level AAFTE'!$C$4:$L$2372,9,FALSE)</f>
        <v>No</v>
      </c>
      <c r="F796" s="95">
        <f>VLOOKUP($C796,'2024-25 School Level AAFTE'!$C$4:$J$2372,8,FALSE)</f>
        <v>33.14</v>
      </c>
      <c r="G796" s="97">
        <f>IFERROR(IF(E796= "yes",VLOOKUP(C796,Summary!$B:$I,6,0),0),0)</f>
        <v>0</v>
      </c>
      <c r="H796" s="96">
        <f t="shared" si="141"/>
        <v>0</v>
      </c>
      <c r="I796" s="154">
        <f>VLOOKUP($A796,'2025-26 Salary &amp; Benefits'!$A:$I,3,FALSE)</f>
        <v>1.18</v>
      </c>
      <c r="J796" s="154">
        <f>VLOOKUP($A796,'2025-26 Salary &amp; Benefits'!$A:$I,4,FALSE)</f>
        <v>1.18</v>
      </c>
      <c r="K796" s="141">
        <f t="shared" si="142"/>
        <v>0</v>
      </c>
      <c r="L796" s="140">
        <f t="shared" si="143"/>
        <v>0</v>
      </c>
      <c r="M796" s="142">
        <f>'2025-26 Salary &amp; Benefits'!$E$6</f>
        <v>78209</v>
      </c>
      <c r="N796" s="142">
        <f>'2025-26 Salary &amp; Benefits'!$F$6</f>
        <v>80164</v>
      </c>
      <c r="O796" s="9">
        <f t="shared" si="144"/>
        <v>0</v>
      </c>
      <c r="P796" s="9">
        <f t="shared" si="145"/>
        <v>0</v>
      </c>
      <c r="Q796" s="9">
        <f>'2025-26 Salary &amp; Benefits'!G$6</f>
        <v>15997.68</v>
      </c>
      <c r="R796" s="143">
        <f>'2025-26 Salary &amp; Benefits'!H$6</f>
        <v>0.16020000000000001</v>
      </c>
      <c r="S796" s="143">
        <f>'2025-26 Salary &amp; Benefits'!I$6</f>
        <v>0.15390000000000001</v>
      </c>
      <c r="T796" s="9">
        <f t="shared" si="146"/>
        <v>0</v>
      </c>
      <c r="U796" s="9">
        <f t="shared" si="147"/>
        <v>0</v>
      </c>
      <c r="V796" s="9">
        <f t="shared" si="148"/>
        <v>0</v>
      </c>
      <c r="W796" s="9">
        <f t="shared" si="149"/>
        <v>0</v>
      </c>
      <c r="X796" s="22">
        <f t="shared" si="150"/>
        <v>0</v>
      </c>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row>
    <row r="797" spans="1:159" s="21" customFormat="1">
      <c r="A797" s="77" t="s">
        <v>2394</v>
      </c>
      <c r="B797" s="87" t="s">
        <v>3281</v>
      </c>
      <c r="C797" s="88">
        <v>5339</v>
      </c>
      <c r="D797" s="87" t="s">
        <v>3311</v>
      </c>
      <c r="E797" s="107" t="str">
        <f>VLOOKUP($C797,'2024-25 School Level AAFTE'!$C$4:$L$2372,9,FALSE)</f>
        <v>Yes</v>
      </c>
      <c r="F797" s="95">
        <f>VLOOKUP($C797,'2024-25 School Level AAFTE'!$C$4:$J$2372,8,FALSE)</f>
        <v>231.23</v>
      </c>
      <c r="G797" s="97">
        <f>IFERROR(IF(E797= "yes",VLOOKUP(C797,Summary!$B:$I,6,0),0),0)</f>
        <v>0</v>
      </c>
      <c r="H797" s="96">
        <f t="shared" si="141"/>
        <v>231.23</v>
      </c>
      <c r="I797" s="154">
        <f>VLOOKUP($A797,'2025-26 Salary &amp; Benefits'!$A:$I,3,FALSE)</f>
        <v>1</v>
      </c>
      <c r="J797" s="154">
        <f>VLOOKUP($A797,'2025-26 Salary &amp; Benefits'!$A:$I,4,FALSE)</f>
        <v>1</v>
      </c>
      <c r="K797" s="141">
        <f t="shared" si="142"/>
        <v>231.23</v>
      </c>
      <c r="L797" s="140">
        <f t="shared" si="143"/>
        <v>0.67800000000000005</v>
      </c>
      <c r="M797" s="142">
        <f>'2025-26 Salary &amp; Benefits'!$E$6</f>
        <v>78209</v>
      </c>
      <c r="N797" s="142">
        <f>'2025-26 Salary &amp; Benefits'!$F$6</f>
        <v>80164</v>
      </c>
      <c r="O797" s="9">
        <f t="shared" si="144"/>
        <v>53025.7</v>
      </c>
      <c r="P797" s="9">
        <f t="shared" si="145"/>
        <v>1325.4900000000052</v>
      </c>
      <c r="Q797" s="9">
        <f>'2025-26 Salary &amp; Benefits'!G$6</f>
        <v>15997.68</v>
      </c>
      <c r="R797" s="143">
        <f>'2025-26 Salary &amp; Benefits'!H$6</f>
        <v>0.16020000000000001</v>
      </c>
      <c r="S797" s="143">
        <f>'2025-26 Salary &amp; Benefits'!I$6</f>
        <v>0.15390000000000001</v>
      </c>
      <c r="T797" s="9">
        <f t="shared" si="146"/>
        <v>19545.14</v>
      </c>
      <c r="U797" s="9">
        <f t="shared" si="147"/>
        <v>905.85</v>
      </c>
      <c r="V797" s="9">
        <f t="shared" si="148"/>
        <v>139.41</v>
      </c>
      <c r="W797" s="9">
        <f t="shared" si="149"/>
        <v>1045.26</v>
      </c>
      <c r="X797" s="22">
        <f t="shared" si="150"/>
        <v>74941.59</v>
      </c>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row>
    <row r="798" spans="1:159" s="21" customFormat="1">
      <c r="A798" s="77" t="s">
        <v>2259</v>
      </c>
      <c r="B798" s="87" t="s">
        <v>2678</v>
      </c>
      <c r="C798" s="88">
        <v>1624</v>
      </c>
      <c r="D798" s="87" t="s">
        <v>827</v>
      </c>
      <c r="E798" s="107" t="str">
        <f>VLOOKUP($C798,'2024-25 School Level AAFTE'!$C$4:$L$2372,9,FALSE)</f>
        <v>No</v>
      </c>
      <c r="F798" s="95">
        <f>VLOOKUP($C798,'2024-25 School Level AAFTE'!$C$4:$J$2372,8,FALSE)</f>
        <v>37</v>
      </c>
      <c r="G798" s="97">
        <f>IFERROR(IF(E798= "yes",VLOOKUP(C798,Summary!$B:$I,6,0),0),0)</f>
        <v>0</v>
      </c>
      <c r="H798" s="96">
        <f t="shared" ref="H798:H861" si="151">IF(E798= "yes", F798,0)</f>
        <v>0</v>
      </c>
      <c r="I798" s="154">
        <f>VLOOKUP($A798,'2025-26 Salary &amp; Benefits'!$A:$I,3,FALSE)</f>
        <v>1.18</v>
      </c>
      <c r="J798" s="154">
        <f>VLOOKUP($A798,'2025-26 Salary &amp; Benefits'!$A:$I,4,FALSE)</f>
        <v>1.18</v>
      </c>
      <c r="K798" s="141">
        <f t="shared" ref="K798:K861" si="152">IF(G798&gt;0,G798,H798)</f>
        <v>0</v>
      </c>
      <c r="L798" s="140">
        <f t="shared" ref="L798:L861" si="153">ROUND((($K798*1.1*36)/15)/900,3)</f>
        <v>0</v>
      </c>
      <c r="M798" s="142">
        <f>'2025-26 Salary &amp; Benefits'!$E$6</f>
        <v>78209</v>
      </c>
      <c r="N798" s="142">
        <f>'2025-26 Salary &amp; Benefits'!$F$6</f>
        <v>80164</v>
      </c>
      <c r="O798" s="9">
        <f t="shared" ref="O798:O861" si="154">ROUND($I798*$M798*$L798,2)</f>
        <v>0</v>
      </c>
      <c r="P798" s="9">
        <f t="shared" ref="P798:P861" si="155">ROUND($J798*$N798*$L798,2)-O798</f>
        <v>0</v>
      </c>
      <c r="Q798" s="9">
        <f>'2025-26 Salary &amp; Benefits'!G$6</f>
        <v>15997.68</v>
      </c>
      <c r="R798" s="143">
        <f>'2025-26 Salary &amp; Benefits'!H$6</f>
        <v>0.16020000000000001</v>
      </c>
      <c r="S798" s="143">
        <f>'2025-26 Salary &amp; Benefits'!I$6</f>
        <v>0.15390000000000001</v>
      </c>
      <c r="T798" s="9">
        <f t="shared" ref="T798:T861" si="156">ROUND(O798*R798+P798*S798+L798*Q798,2)</f>
        <v>0</v>
      </c>
      <c r="U798" s="9">
        <f t="shared" ref="U798:U861" si="157">ROUND((($N798*$J798*$L798)/180)*3,2)</f>
        <v>0</v>
      </c>
      <c r="V798" s="9">
        <f t="shared" ref="V798:V861" si="158">ROUND(U798*S798,2)</f>
        <v>0</v>
      </c>
      <c r="W798" s="9">
        <f t="shared" ref="W798:W861" si="159">SUM(U798:V798)</f>
        <v>0</v>
      </c>
      <c r="X798" s="22">
        <f t="shared" ref="X798:X861" si="160">SUM(T798,O798:P798,W798)</f>
        <v>0</v>
      </c>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row>
    <row r="799" spans="1:159" s="21" customFormat="1">
      <c r="A799" s="77" t="s">
        <v>2259</v>
      </c>
      <c r="B799" s="87" t="s">
        <v>2678</v>
      </c>
      <c r="C799" s="88">
        <v>2738</v>
      </c>
      <c r="D799" s="87" t="s">
        <v>828</v>
      </c>
      <c r="E799" s="107" t="str">
        <f>VLOOKUP($C799,'2024-25 School Level AAFTE'!$C$4:$L$2372,9,FALSE)</f>
        <v>No</v>
      </c>
      <c r="F799" s="95">
        <f>VLOOKUP($C799,'2024-25 School Level AAFTE'!$C$4:$J$2372,8,FALSE)</f>
        <v>581.63</v>
      </c>
      <c r="G799" s="97">
        <f>IFERROR(IF(E799= "yes",VLOOKUP(C799,Summary!$B:$I,6,0),0),0)</f>
        <v>0</v>
      </c>
      <c r="H799" s="96">
        <f t="shared" si="151"/>
        <v>0</v>
      </c>
      <c r="I799" s="154">
        <f>VLOOKUP($A799,'2025-26 Salary &amp; Benefits'!$A:$I,3,FALSE)</f>
        <v>1.18</v>
      </c>
      <c r="J799" s="154">
        <f>VLOOKUP($A799,'2025-26 Salary &amp; Benefits'!$A:$I,4,FALSE)</f>
        <v>1.18</v>
      </c>
      <c r="K799" s="141">
        <f t="shared" si="152"/>
        <v>0</v>
      </c>
      <c r="L799" s="140">
        <f t="shared" si="153"/>
        <v>0</v>
      </c>
      <c r="M799" s="142">
        <f>'2025-26 Salary &amp; Benefits'!$E$6</f>
        <v>78209</v>
      </c>
      <c r="N799" s="142">
        <f>'2025-26 Salary &amp; Benefits'!$F$6</f>
        <v>80164</v>
      </c>
      <c r="O799" s="9">
        <f t="shared" si="154"/>
        <v>0</v>
      </c>
      <c r="P799" s="9">
        <f t="shared" si="155"/>
        <v>0</v>
      </c>
      <c r="Q799" s="9">
        <f>'2025-26 Salary &amp; Benefits'!G$6</f>
        <v>15997.68</v>
      </c>
      <c r="R799" s="143">
        <f>'2025-26 Salary &amp; Benefits'!H$6</f>
        <v>0.16020000000000001</v>
      </c>
      <c r="S799" s="143">
        <f>'2025-26 Salary &amp; Benefits'!I$6</f>
        <v>0.15390000000000001</v>
      </c>
      <c r="T799" s="9">
        <f t="shared" si="156"/>
        <v>0</v>
      </c>
      <c r="U799" s="9">
        <f t="shared" si="157"/>
        <v>0</v>
      </c>
      <c r="V799" s="9">
        <f t="shared" si="158"/>
        <v>0</v>
      </c>
      <c r="W799" s="9">
        <f t="shared" si="159"/>
        <v>0</v>
      </c>
      <c r="X799" s="22">
        <f t="shared" si="160"/>
        <v>0</v>
      </c>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row>
    <row r="800" spans="1:159" s="21" customFormat="1">
      <c r="A800" s="77" t="s">
        <v>2259</v>
      </c>
      <c r="B800" s="87" t="s">
        <v>2678</v>
      </c>
      <c r="C800" s="88">
        <v>3038</v>
      </c>
      <c r="D800" s="87" t="s">
        <v>829</v>
      </c>
      <c r="E800" s="107" t="str">
        <f>VLOOKUP($C800,'2024-25 School Level AAFTE'!$C$4:$L$2372,9,FALSE)</f>
        <v>No</v>
      </c>
      <c r="F800" s="95">
        <f>VLOOKUP($C800,'2024-25 School Level AAFTE'!$C$4:$J$2372,8,FALSE)</f>
        <v>804.66</v>
      </c>
      <c r="G800" s="97">
        <f>IFERROR(IF(E800= "yes",VLOOKUP(C800,Summary!$B:$I,6,0),0),0)</f>
        <v>0</v>
      </c>
      <c r="H800" s="96">
        <f t="shared" si="151"/>
        <v>0</v>
      </c>
      <c r="I800" s="154">
        <f>VLOOKUP($A800,'2025-26 Salary &amp; Benefits'!$A:$I,3,FALSE)</f>
        <v>1.18</v>
      </c>
      <c r="J800" s="154">
        <f>VLOOKUP($A800,'2025-26 Salary &amp; Benefits'!$A:$I,4,FALSE)</f>
        <v>1.18</v>
      </c>
      <c r="K800" s="141">
        <f t="shared" si="152"/>
        <v>0</v>
      </c>
      <c r="L800" s="140">
        <f t="shared" si="153"/>
        <v>0</v>
      </c>
      <c r="M800" s="142">
        <f>'2025-26 Salary &amp; Benefits'!$E$6</f>
        <v>78209</v>
      </c>
      <c r="N800" s="142">
        <f>'2025-26 Salary &amp; Benefits'!$F$6</f>
        <v>80164</v>
      </c>
      <c r="O800" s="9">
        <f t="shared" si="154"/>
        <v>0</v>
      </c>
      <c r="P800" s="9">
        <f t="shared" si="155"/>
        <v>0</v>
      </c>
      <c r="Q800" s="9">
        <f>'2025-26 Salary &amp; Benefits'!G$6</f>
        <v>15997.68</v>
      </c>
      <c r="R800" s="143">
        <f>'2025-26 Salary &amp; Benefits'!H$6</f>
        <v>0.16020000000000001</v>
      </c>
      <c r="S800" s="143">
        <f>'2025-26 Salary &amp; Benefits'!I$6</f>
        <v>0.15390000000000001</v>
      </c>
      <c r="T800" s="9">
        <f t="shared" si="156"/>
        <v>0</v>
      </c>
      <c r="U800" s="9">
        <f t="shared" si="157"/>
        <v>0</v>
      </c>
      <c r="V800" s="9">
        <f t="shared" si="158"/>
        <v>0</v>
      </c>
      <c r="W800" s="9">
        <f t="shared" si="159"/>
        <v>0</v>
      </c>
      <c r="X800" s="22">
        <f t="shared" si="160"/>
        <v>0</v>
      </c>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row>
    <row r="801" spans="1:159" s="21" customFormat="1">
      <c r="A801" s="77" t="s">
        <v>2259</v>
      </c>
      <c r="B801" s="87" t="s">
        <v>2678</v>
      </c>
      <c r="C801" s="88">
        <v>3228</v>
      </c>
      <c r="D801" s="87" t="s">
        <v>830</v>
      </c>
      <c r="E801" s="107" t="str">
        <f>VLOOKUP($C801,'2024-25 School Level AAFTE'!$C$4:$L$2372,9,FALSE)</f>
        <v>No</v>
      </c>
      <c r="F801" s="95">
        <f>VLOOKUP($C801,'2024-25 School Level AAFTE'!$C$4:$J$2372,8,FALSE)</f>
        <v>501.57</v>
      </c>
      <c r="G801" s="97">
        <f>IFERROR(IF(E801= "yes",VLOOKUP(C801,Summary!$B:$I,6,0),0),0)</f>
        <v>0</v>
      </c>
      <c r="H801" s="96">
        <f t="shared" si="151"/>
        <v>0</v>
      </c>
      <c r="I801" s="154">
        <f>VLOOKUP($A801,'2025-26 Salary &amp; Benefits'!$A:$I,3,FALSE)</f>
        <v>1.18</v>
      </c>
      <c r="J801" s="154">
        <f>VLOOKUP($A801,'2025-26 Salary &amp; Benefits'!$A:$I,4,FALSE)</f>
        <v>1.18</v>
      </c>
      <c r="K801" s="141">
        <f t="shared" si="152"/>
        <v>0</v>
      </c>
      <c r="L801" s="140">
        <f t="shared" si="153"/>
        <v>0</v>
      </c>
      <c r="M801" s="142">
        <f>'2025-26 Salary &amp; Benefits'!$E$6</f>
        <v>78209</v>
      </c>
      <c r="N801" s="142">
        <f>'2025-26 Salary &amp; Benefits'!$F$6</f>
        <v>80164</v>
      </c>
      <c r="O801" s="9">
        <f t="shared" si="154"/>
        <v>0</v>
      </c>
      <c r="P801" s="9">
        <f t="shared" si="155"/>
        <v>0</v>
      </c>
      <c r="Q801" s="9">
        <f>'2025-26 Salary &amp; Benefits'!G$6</f>
        <v>15997.68</v>
      </c>
      <c r="R801" s="143">
        <f>'2025-26 Salary &amp; Benefits'!H$6</f>
        <v>0.16020000000000001</v>
      </c>
      <c r="S801" s="143">
        <f>'2025-26 Salary &amp; Benefits'!I$6</f>
        <v>0.15390000000000001</v>
      </c>
      <c r="T801" s="9">
        <f t="shared" si="156"/>
        <v>0</v>
      </c>
      <c r="U801" s="9">
        <f t="shared" si="157"/>
        <v>0</v>
      </c>
      <c r="V801" s="9">
        <f t="shared" si="158"/>
        <v>0</v>
      </c>
      <c r="W801" s="9">
        <f t="shared" si="159"/>
        <v>0</v>
      </c>
      <c r="X801" s="22">
        <f t="shared" si="160"/>
        <v>0</v>
      </c>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row>
    <row r="802" spans="1:159" s="21" customFormat="1">
      <c r="A802" s="77" t="s">
        <v>2259</v>
      </c>
      <c r="B802" s="87" t="s">
        <v>2678</v>
      </c>
      <c r="C802" s="88">
        <v>3385</v>
      </c>
      <c r="D802" s="87" t="s">
        <v>831</v>
      </c>
      <c r="E802" s="107" t="str">
        <f>VLOOKUP($C802,'2024-25 School Level AAFTE'!$C$4:$L$2372,9,FALSE)</f>
        <v>No</v>
      </c>
      <c r="F802" s="95">
        <f>VLOOKUP($C802,'2024-25 School Level AAFTE'!$C$4:$J$2372,8,FALSE)</f>
        <v>2411.4900000000002</v>
      </c>
      <c r="G802" s="97">
        <f>IFERROR(IF(E802= "yes",VLOOKUP(C802,Summary!$B:$I,6,0),0),0)</f>
        <v>0</v>
      </c>
      <c r="H802" s="96">
        <f t="shared" si="151"/>
        <v>0</v>
      </c>
      <c r="I802" s="154">
        <f>VLOOKUP($A802,'2025-26 Salary &amp; Benefits'!$A:$I,3,FALSE)</f>
        <v>1.18</v>
      </c>
      <c r="J802" s="154">
        <f>VLOOKUP($A802,'2025-26 Salary &amp; Benefits'!$A:$I,4,FALSE)</f>
        <v>1.18</v>
      </c>
      <c r="K802" s="141">
        <f t="shared" si="152"/>
        <v>0</v>
      </c>
      <c r="L802" s="140">
        <f t="shared" si="153"/>
        <v>0</v>
      </c>
      <c r="M802" s="142">
        <f>'2025-26 Salary &amp; Benefits'!$E$6</f>
        <v>78209</v>
      </c>
      <c r="N802" s="142">
        <f>'2025-26 Salary &amp; Benefits'!$F$6</f>
        <v>80164</v>
      </c>
      <c r="O802" s="9">
        <f t="shared" si="154"/>
        <v>0</v>
      </c>
      <c r="P802" s="9">
        <f t="shared" si="155"/>
        <v>0</v>
      </c>
      <c r="Q802" s="9">
        <f>'2025-26 Salary &amp; Benefits'!G$6</f>
        <v>15997.68</v>
      </c>
      <c r="R802" s="143">
        <f>'2025-26 Salary &amp; Benefits'!H$6</f>
        <v>0.16020000000000001</v>
      </c>
      <c r="S802" s="143">
        <f>'2025-26 Salary &amp; Benefits'!I$6</f>
        <v>0.15390000000000001</v>
      </c>
      <c r="T802" s="9">
        <f t="shared" si="156"/>
        <v>0</v>
      </c>
      <c r="U802" s="9">
        <f t="shared" si="157"/>
        <v>0</v>
      </c>
      <c r="V802" s="9">
        <f t="shared" si="158"/>
        <v>0</v>
      </c>
      <c r="W802" s="9">
        <f t="shared" si="159"/>
        <v>0</v>
      </c>
      <c r="X802" s="22">
        <f t="shared" si="160"/>
        <v>0</v>
      </c>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row>
    <row r="803" spans="1:159" s="21" customFormat="1">
      <c r="A803" s="77" t="s">
        <v>2259</v>
      </c>
      <c r="B803" s="87" t="s">
        <v>2678</v>
      </c>
      <c r="C803" s="88">
        <v>3386</v>
      </c>
      <c r="D803" s="87" t="s">
        <v>832</v>
      </c>
      <c r="E803" s="107" t="str">
        <f>VLOOKUP($C803,'2024-25 School Level AAFTE'!$C$4:$L$2372,9,FALSE)</f>
        <v>No</v>
      </c>
      <c r="F803" s="95">
        <f>VLOOKUP($C803,'2024-25 School Level AAFTE'!$C$4:$J$2372,8,FALSE)</f>
        <v>573.53</v>
      </c>
      <c r="G803" s="97">
        <f>IFERROR(IF(E803= "yes",VLOOKUP(C803,Summary!$B:$I,6,0),0),0)</f>
        <v>0</v>
      </c>
      <c r="H803" s="96">
        <f t="shared" si="151"/>
        <v>0</v>
      </c>
      <c r="I803" s="154">
        <f>VLOOKUP($A803,'2025-26 Salary &amp; Benefits'!$A:$I,3,FALSE)</f>
        <v>1.18</v>
      </c>
      <c r="J803" s="154">
        <f>VLOOKUP($A803,'2025-26 Salary &amp; Benefits'!$A:$I,4,FALSE)</f>
        <v>1.18</v>
      </c>
      <c r="K803" s="141">
        <f t="shared" si="152"/>
        <v>0</v>
      </c>
      <c r="L803" s="140">
        <f t="shared" si="153"/>
        <v>0</v>
      </c>
      <c r="M803" s="142">
        <f>'2025-26 Salary &amp; Benefits'!$E$6</f>
        <v>78209</v>
      </c>
      <c r="N803" s="142">
        <f>'2025-26 Salary &amp; Benefits'!$F$6</f>
        <v>80164</v>
      </c>
      <c r="O803" s="9">
        <f t="shared" si="154"/>
        <v>0</v>
      </c>
      <c r="P803" s="9">
        <f t="shared" si="155"/>
        <v>0</v>
      </c>
      <c r="Q803" s="9">
        <f>'2025-26 Salary &amp; Benefits'!G$6</f>
        <v>15997.68</v>
      </c>
      <c r="R803" s="143">
        <f>'2025-26 Salary &amp; Benefits'!H$6</f>
        <v>0.16020000000000001</v>
      </c>
      <c r="S803" s="143">
        <f>'2025-26 Salary &amp; Benefits'!I$6</f>
        <v>0.15390000000000001</v>
      </c>
      <c r="T803" s="9">
        <f t="shared" si="156"/>
        <v>0</v>
      </c>
      <c r="U803" s="9">
        <f t="shared" si="157"/>
        <v>0</v>
      </c>
      <c r="V803" s="9">
        <f t="shared" si="158"/>
        <v>0</v>
      </c>
      <c r="W803" s="9">
        <f t="shared" si="159"/>
        <v>0</v>
      </c>
      <c r="X803" s="22">
        <f t="shared" si="160"/>
        <v>0</v>
      </c>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row>
    <row r="804" spans="1:159" s="21" customFormat="1">
      <c r="A804" s="77" t="s">
        <v>2259</v>
      </c>
      <c r="B804" s="87" t="s">
        <v>2678</v>
      </c>
      <c r="C804" s="88">
        <v>3440</v>
      </c>
      <c r="D804" s="87" t="s">
        <v>833</v>
      </c>
      <c r="E804" s="107" t="str">
        <f>VLOOKUP($C804,'2024-25 School Level AAFTE'!$C$4:$L$2372,9,FALSE)</f>
        <v>No</v>
      </c>
      <c r="F804" s="95">
        <f>VLOOKUP($C804,'2024-25 School Level AAFTE'!$C$4:$J$2372,8,FALSE)</f>
        <v>575.36</v>
      </c>
      <c r="G804" s="97">
        <f>IFERROR(IF(E804= "yes",VLOOKUP(C804,Summary!$B:$I,6,0),0),0)</f>
        <v>0</v>
      </c>
      <c r="H804" s="96">
        <f t="shared" si="151"/>
        <v>0</v>
      </c>
      <c r="I804" s="154">
        <f>VLOOKUP($A804,'2025-26 Salary &amp; Benefits'!$A:$I,3,FALSE)</f>
        <v>1.18</v>
      </c>
      <c r="J804" s="154">
        <f>VLOOKUP($A804,'2025-26 Salary &amp; Benefits'!$A:$I,4,FALSE)</f>
        <v>1.18</v>
      </c>
      <c r="K804" s="141">
        <f t="shared" si="152"/>
        <v>0</v>
      </c>
      <c r="L804" s="140">
        <f t="shared" si="153"/>
        <v>0</v>
      </c>
      <c r="M804" s="142">
        <f>'2025-26 Salary &amp; Benefits'!$E$6</f>
        <v>78209</v>
      </c>
      <c r="N804" s="142">
        <f>'2025-26 Salary &amp; Benefits'!$F$6</f>
        <v>80164</v>
      </c>
      <c r="O804" s="9">
        <f t="shared" si="154"/>
        <v>0</v>
      </c>
      <c r="P804" s="9">
        <f t="shared" si="155"/>
        <v>0</v>
      </c>
      <c r="Q804" s="9">
        <f>'2025-26 Salary &amp; Benefits'!G$6</f>
        <v>15997.68</v>
      </c>
      <c r="R804" s="143">
        <f>'2025-26 Salary &amp; Benefits'!H$6</f>
        <v>0.16020000000000001</v>
      </c>
      <c r="S804" s="143">
        <f>'2025-26 Salary &amp; Benefits'!I$6</f>
        <v>0.15390000000000001</v>
      </c>
      <c r="T804" s="9">
        <f t="shared" si="156"/>
        <v>0</v>
      </c>
      <c r="U804" s="9">
        <f t="shared" si="157"/>
        <v>0</v>
      </c>
      <c r="V804" s="9">
        <f t="shared" si="158"/>
        <v>0</v>
      </c>
      <c r="W804" s="9">
        <f t="shared" si="159"/>
        <v>0</v>
      </c>
      <c r="X804" s="22">
        <f t="shared" si="160"/>
        <v>0</v>
      </c>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row>
    <row r="805" spans="1:159" s="21" customFormat="1">
      <c r="A805" s="77" t="s">
        <v>2259</v>
      </c>
      <c r="B805" s="87" t="s">
        <v>2678</v>
      </c>
      <c r="C805" s="88">
        <v>3636</v>
      </c>
      <c r="D805" s="87" t="s">
        <v>834</v>
      </c>
      <c r="E805" s="107" t="str">
        <f>VLOOKUP($C805,'2024-25 School Level AAFTE'!$C$4:$L$2372,9,FALSE)</f>
        <v>No</v>
      </c>
      <c r="F805" s="95">
        <f>VLOOKUP($C805,'2024-25 School Level AAFTE'!$C$4:$J$2372,8,FALSE)</f>
        <v>827.74</v>
      </c>
      <c r="G805" s="97">
        <f>IFERROR(IF(E805= "yes",VLOOKUP(C805,Summary!$B:$I,6,0),0),0)</f>
        <v>0</v>
      </c>
      <c r="H805" s="96">
        <f t="shared" si="151"/>
        <v>0</v>
      </c>
      <c r="I805" s="154">
        <f>VLOOKUP($A805,'2025-26 Salary &amp; Benefits'!$A:$I,3,FALSE)</f>
        <v>1.18</v>
      </c>
      <c r="J805" s="154">
        <f>VLOOKUP($A805,'2025-26 Salary &amp; Benefits'!$A:$I,4,FALSE)</f>
        <v>1.18</v>
      </c>
      <c r="K805" s="141">
        <f t="shared" si="152"/>
        <v>0</v>
      </c>
      <c r="L805" s="140">
        <f t="shared" si="153"/>
        <v>0</v>
      </c>
      <c r="M805" s="142">
        <f>'2025-26 Salary &amp; Benefits'!$E$6</f>
        <v>78209</v>
      </c>
      <c r="N805" s="142">
        <f>'2025-26 Salary &amp; Benefits'!$F$6</f>
        <v>80164</v>
      </c>
      <c r="O805" s="9">
        <f t="shared" si="154"/>
        <v>0</v>
      </c>
      <c r="P805" s="9">
        <f t="shared" si="155"/>
        <v>0</v>
      </c>
      <c r="Q805" s="9">
        <f>'2025-26 Salary &amp; Benefits'!G$6</f>
        <v>15997.68</v>
      </c>
      <c r="R805" s="143">
        <f>'2025-26 Salary &amp; Benefits'!H$6</f>
        <v>0.16020000000000001</v>
      </c>
      <c r="S805" s="143">
        <f>'2025-26 Salary &amp; Benefits'!I$6</f>
        <v>0.15390000000000001</v>
      </c>
      <c r="T805" s="9">
        <f t="shared" si="156"/>
        <v>0</v>
      </c>
      <c r="U805" s="9">
        <f t="shared" si="157"/>
        <v>0</v>
      </c>
      <c r="V805" s="9">
        <f t="shared" si="158"/>
        <v>0</v>
      </c>
      <c r="W805" s="9">
        <f t="shared" si="159"/>
        <v>0</v>
      </c>
      <c r="X805" s="22">
        <f t="shared" si="160"/>
        <v>0</v>
      </c>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row>
    <row r="806" spans="1:159" s="21" customFormat="1">
      <c r="A806" s="77" t="s">
        <v>2259</v>
      </c>
      <c r="B806" s="87" t="s">
        <v>2678</v>
      </c>
      <c r="C806" s="88">
        <v>3637</v>
      </c>
      <c r="D806" s="87" t="s">
        <v>835</v>
      </c>
      <c r="E806" s="107" t="str">
        <f>VLOOKUP($C806,'2024-25 School Level AAFTE'!$C$4:$L$2372,9,FALSE)</f>
        <v>No</v>
      </c>
      <c r="F806" s="95">
        <f>VLOOKUP($C806,'2024-25 School Level AAFTE'!$C$4:$J$2372,8,FALSE)</f>
        <v>461.12</v>
      </c>
      <c r="G806" s="97">
        <f>IFERROR(IF(E806= "yes",VLOOKUP(C806,Summary!$B:$I,6,0),0),0)</f>
        <v>0</v>
      </c>
      <c r="H806" s="96">
        <f t="shared" si="151"/>
        <v>0</v>
      </c>
      <c r="I806" s="154">
        <f>VLOOKUP($A806,'2025-26 Salary &amp; Benefits'!$A:$I,3,FALSE)</f>
        <v>1.18</v>
      </c>
      <c r="J806" s="154">
        <f>VLOOKUP($A806,'2025-26 Salary &amp; Benefits'!$A:$I,4,FALSE)</f>
        <v>1.18</v>
      </c>
      <c r="K806" s="141">
        <f t="shared" si="152"/>
        <v>0</v>
      </c>
      <c r="L806" s="140">
        <f t="shared" si="153"/>
        <v>0</v>
      </c>
      <c r="M806" s="142">
        <f>'2025-26 Salary &amp; Benefits'!$E$6</f>
        <v>78209</v>
      </c>
      <c r="N806" s="142">
        <f>'2025-26 Salary &amp; Benefits'!$F$6</f>
        <v>80164</v>
      </c>
      <c r="O806" s="9">
        <f t="shared" si="154"/>
        <v>0</v>
      </c>
      <c r="P806" s="9">
        <f t="shared" si="155"/>
        <v>0</v>
      </c>
      <c r="Q806" s="9">
        <f>'2025-26 Salary &amp; Benefits'!G$6</f>
        <v>15997.68</v>
      </c>
      <c r="R806" s="143">
        <f>'2025-26 Salary &amp; Benefits'!H$6</f>
        <v>0.16020000000000001</v>
      </c>
      <c r="S806" s="143">
        <f>'2025-26 Salary &amp; Benefits'!I$6</f>
        <v>0.15390000000000001</v>
      </c>
      <c r="T806" s="9">
        <f t="shared" si="156"/>
        <v>0</v>
      </c>
      <c r="U806" s="9">
        <f t="shared" si="157"/>
        <v>0</v>
      </c>
      <c r="V806" s="9">
        <f t="shared" si="158"/>
        <v>0</v>
      </c>
      <c r="W806" s="9">
        <f t="shared" si="159"/>
        <v>0</v>
      </c>
      <c r="X806" s="22">
        <f t="shared" si="160"/>
        <v>0</v>
      </c>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row>
    <row r="807" spans="1:159" s="21" customFormat="1">
      <c r="A807" s="77" t="s">
        <v>2259</v>
      </c>
      <c r="B807" s="87" t="s">
        <v>2678</v>
      </c>
      <c r="C807" s="88">
        <v>3673</v>
      </c>
      <c r="D807" s="87" t="s">
        <v>836</v>
      </c>
      <c r="E807" s="107" t="str">
        <f>VLOOKUP($C807,'2024-25 School Level AAFTE'!$C$4:$L$2372,9,FALSE)</f>
        <v>No</v>
      </c>
      <c r="F807" s="95">
        <f>VLOOKUP($C807,'2024-25 School Level AAFTE'!$C$4:$J$2372,8,FALSE)</f>
        <v>643.35</v>
      </c>
      <c r="G807" s="97">
        <f>IFERROR(IF(E807= "yes",VLOOKUP(C807,Summary!$B:$I,6,0),0),0)</f>
        <v>0</v>
      </c>
      <c r="H807" s="96">
        <f t="shared" si="151"/>
        <v>0</v>
      </c>
      <c r="I807" s="154">
        <f>VLOOKUP($A807,'2025-26 Salary &amp; Benefits'!$A:$I,3,FALSE)</f>
        <v>1.18</v>
      </c>
      <c r="J807" s="154">
        <f>VLOOKUP($A807,'2025-26 Salary &amp; Benefits'!$A:$I,4,FALSE)</f>
        <v>1.18</v>
      </c>
      <c r="K807" s="141">
        <f t="shared" si="152"/>
        <v>0</v>
      </c>
      <c r="L807" s="140">
        <f t="shared" si="153"/>
        <v>0</v>
      </c>
      <c r="M807" s="142">
        <f>'2025-26 Salary &amp; Benefits'!$E$6</f>
        <v>78209</v>
      </c>
      <c r="N807" s="142">
        <f>'2025-26 Salary &amp; Benefits'!$F$6</f>
        <v>80164</v>
      </c>
      <c r="O807" s="9">
        <f t="shared" si="154"/>
        <v>0</v>
      </c>
      <c r="P807" s="9">
        <f t="shared" si="155"/>
        <v>0</v>
      </c>
      <c r="Q807" s="9">
        <f>'2025-26 Salary &amp; Benefits'!G$6</f>
        <v>15997.68</v>
      </c>
      <c r="R807" s="143">
        <f>'2025-26 Salary &amp; Benefits'!H$6</f>
        <v>0.16020000000000001</v>
      </c>
      <c r="S807" s="143">
        <f>'2025-26 Salary &amp; Benefits'!I$6</f>
        <v>0.15390000000000001</v>
      </c>
      <c r="T807" s="9">
        <f t="shared" si="156"/>
        <v>0</v>
      </c>
      <c r="U807" s="9">
        <f t="shared" si="157"/>
        <v>0</v>
      </c>
      <c r="V807" s="9">
        <f t="shared" si="158"/>
        <v>0</v>
      </c>
      <c r="W807" s="9">
        <f t="shared" si="159"/>
        <v>0</v>
      </c>
      <c r="X807" s="22">
        <f t="shared" si="160"/>
        <v>0</v>
      </c>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row>
    <row r="808" spans="1:159" s="21" customFormat="1">
      <c r="A808" s="77" t="s">
        <v>2259</v>
      </c>
      <c r="B808" s="87" t="s">
        <v>2678</v>
      </c>
      <c r="C808" s="88">
        <v>3746</v>
      </c>
      <c r="D808" s="87" t="s">
        <v>837</v>
      </c>
      <c r="E808" s="107" t="str">
        <f>VLOOKUP($C808,'2024-25 School Level AAFTE'!$C$4:$L$2372,9,FALSE)</f>
        <v>No</v>
      </c>
      <c r="F808" s="95">
        <f>VLOOKUP($C808,'2024-25 School Level AAFTE'!$C$4:$J$2372,8,FALSE)</f>
        <v>495.95</v>
      </c>
      <c r="G808" s="97">
        <f>IFERROR(IF(E808= "yes",VLOOKUP(C808,Summary!$B:$I,6,0),0),0)</f>
        <v>0</v>
      </c>
      <c r="H808" s="96">
        <f t="shared" si="151"/>
        <v>0</v>
      </c>
      <c r="I808" s="154">
        <f>VLOOKUP($A808,'2025-26 Salary &amp; Benefits'!$A:$I,3,FALSE)</f>
        <v>1.18</v>
      </c>
      <c r="J808" s="154">
        <f>VLOOKUP($A808,'2025-26 Salary &amp; Benefits'!$A:$I,4,FALSE)</f>
        <v>1.18</v>
      </c>
      <c r="K808" s="141">
        <f t="shared" si="152"/>
        <v>0</v>
      </c>
      <c r="L808" s="140">
        <f t="shared" si="153"/>
        <v>0</v>
      </c>
      <c r="M808" s="142">
        <f>'2025-26 Salary &amp; Benefits'!$E$6</f>
        <v>78209</v>
      </c>
      <c r="N808" s="142">
        <f>'2025-26 Salary &amp; Benefits'!$F$6</f>
        <v>80164</v>
      </c>
      <c r="O808" s="9">
        <f t="shared" si="154"/>
        <v>0</v>
      </c>
      <c r="P808" s="9">
        <f t="shared" si="155"/>
        <v>0</v>
      </c>
      <c r="Q808" s="9">
        <f>'2025-26 Salary &amp; Benefits'!G$6</f>
        <v>15997.68</v>
      </c>
      <c r="R808" s="143">
        <f>'2025-26 Salary &amp; Benefits'!H$6</f>
        <v>0.16020000000000001</v>
      </c>
      <c r="S808" s="143">
        <f>'2025-26 Salary &amp; Benefits'!I$6</f>
        <v>0.15390000000000001</v>
      </c>
      <c r="T808" s="9">
        <f t="shared" si="156"/>
        <v>0</v>
      </c>
      <c r="U808" s="9">
        <f t="shared" si="157"/>
        <v>0</v>
      </c>
      <c r="V808" s="9">
        <f t="shared" si="158"/>
        <v>0</v>
      </c>
      <c r="W808" s="9">
        <f t="shared" si="159"/>
        <v>0</v>
      </c>
      <c r="X808" s="22">
        <f t="shared" si="160"/>
        <v>0</v>
      </c>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row>
    <row r="809" spans="1:159" s="21" customFormat="1">
      <c r="A809" s="77" t="s">
        <v>2259</v>
      </c>
      <c r="B809" s="87" t="s">
        <v>2678</v>
      </c>
      <c r="C809" s="88">
        <v>3879</v>
      </c>
      <c r="D809" s="87" t="s">
        <v>838</v>
      </c>
      <c r="E809" s="107" t="str">
        <f>VLOOKUP($C809,'2024-25 School Level AAFTE'!$C$4:$L$2372,9,FALSE)</f>
        <v>No</v>
      </c>
      <c r="F809" s="95">
        <f>VLOOKUP($C809,'2024-25 School Level AAFTE'!$C$4:$J$2372,8,FALSE)</f>
        <v>882.64</v>
      </c>
      <c r="G809" s="97">
        <f>IFERROR(IF(E809= "yes",VLOOKUP(C809,Summary!$B:$I,6,0),0),0)</f>
        <v>0</v>
      </c>
      <c r="H809" s="96">
        <f t="shared" si="151"/>
        <v>0</v>
      </c>
      <c r="I809" s="154">
        <f>VLOOKUP($A809,'2025-26 Salary &amp; Benefits'!$A:$I,3,FALSE)</f>
        <v>1.18</v>
      </c>
      <c r="J809" s="154">
        <f>VLOOKUP($A809,'2025-26 Salary &amp; Benefits'!$A:$I,4,FALSE)</f>
        <v>1.18</v>
      </c>
      <c r="K809" s="141">
        <f t="shared" si="152"/>
        <v>0</v>
      </c>
      <c r="L809" s="140">
        <f t="shared" si="153"/>
        <v>0</v>
      </c>
      <c r="M809" s="142">
        <f>'2025-26 Salary &amp; Benefits'!$E$6</f>
        <v>78209</v>
      </c>
      <c r="N809" s="142">
        <f>'2025-26 Salary &amp; Benefits'!$F$6</f>
        <v>80164</v>
      </c>
      <c r="O809" s="9">
        <f t="shared" si="154"/>
        <v>0</v>
      </c>
      <c r="P809" s="9">
        <f t="shared" si="155"/>
        <v>0</v>
      </c>
      <c r="Q809" s="9">
        <f>'2025-26 Salary &amp; Benefits'!G$6</f>
        <v>15997.68</v>
      </c>
      <c r="R809" s="143">
        <f>'2025-26 Salary &amp; Benefits'!H$6</f>
        <v>0.16020000000000001</v>
      </c>
      <c r="S809" s="143">
        <f>'2025-26 Salary &amp; Benefits'!I$6</f>
        <v>0.15390000000000001</v>
      </c>
      <c r="T809" s="9">
        <f t="shared" si="156"/>
        <v>0</v>
      </c>
      <c r="U809" s="9">
        <f t="shared" si="157"/>
        <v>0</v>
      </c>
      <c r="V809" s="9">
        <f t="shared" si="158"/>
        <v>0</v>
      </c>
      <c r="W809" s="9">
        <f t="shared" si="159"/>
        <v>0</v>
      </c>
      <c r="X809" s="22">
        <f t="shared" si="160"/>
        <v>0</v>
      </c>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row>
    <row r="810" spans="1:159" s="21" customFormat="1">
      <c r="A810" s="77" t="s">
        <v>2259</v>
      </c>
      <c r="B810" s="87" t="s">
        <v>2678</v>
      </c>
      <c r="C810" s="88">
        <v>3962</v>
      </c>
      <c r="D810" s="87" t="s">
        <v>839</v>
      </c>
      <c r="E810" s="107" t="str">
        <f>VLOOKUP($C810,'2024-25 School Level AAFTE'!$C$4:$L$2372,9,FALSE)</f>
        <v>No</v>
      </c>
      <c r="F810" s="95">
        <f>VLOOKUP($C810,'2024-25 School Level AAFTE'!$C$4:$J$2372,8,FALSE)</f>
        <v>1473.62</v>
      </c>
      <c r="G810" s="97">
        <f>IFERROR(IF(E810= "yes",VLOOKUP(C810,Summary!$B:$I,6,0),0),0)</f>
        <v>0</v>
      </c>
      <c r="H810" s="96">
        <f t="shared" si="151"/>
        <v>0</v>
      </c>
      <c r="I810" s="154">
        <f>VLOOKUP($A810,'2025-26 Salary &amp; Benefits'!$A:$I,3,FALSE)</f>
        <v>1.18</v>
      </c>
      <c r="J810" s="154">
        <f>VLOOKUP($A810,'2025-26 Salary &amp; Benefits'!$A:$I,4,FALSE)</f>
        <v>1.18</v>
      </c>
      <c r="K810" s="141">
        <f t="shared" si="152"/>
        <v>0</v>
      </c>
      <c r="L810" s="140">
        <f t="shared" si="153"/>
        <v>0</v>
      </c>
      <c r="M810" s="142">
        <f>'2025-26 Salary &amp; Benefits'!$E$6</f>
        <v>78209</v>
      </c>
      <c r="N810" s="142">
        <f>'2025-26 Salary &amp; Benefits'!$F$6</f>
        <v>80164</v>
      </c>
      <c r="O810" s="9">
        <f t="shared" si="154"/>
        <v>0</v>
      </c>
      <c r="P810" s="9">
        <f t="shared" si="155"/>
        <v>0</v>
      </c>
      <c r="Q810" s="9">
        <f>'2025-26 Salary &amp; Benefits'!G$6</f>
        <v>15997.68</v>
      </c>
      <c r="R810" s="143">
        <f>'2025-26 Salary &amp; Benefits'!H$6</f>
        <v>0.16020000000000001</v>
      </c>
      <c r="S810" s="143">
        <f>'2025-26 Salary &amp; Benefits'!I$6</f>
        <v>0.15390000000000001</v>
      </c>
      <c r="T810" s="9">
        <f t="shared" si="156"/>
        <v>0</v>
      </c>
      <c r="U810" s="9">
        <f t="shared" si="157"/>
        <v>0</v>
      </c>
      <c r="V810" s="9">
        <f t="shared" si="158"/>
        <v>0</v>
      </c>
      <c r="W810" s="9">
        <f t="shared" si="159"/>
        <v>0</v>
      </c>
      <c r="X810" s="22">
        <f t="shared" si="160"/>
        <v>0</v>
      </c>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row>
    <row r="811" spans="1:159" s="21" customFormat="1">
      <c r="A811" s="77" t="s">
        <v>2259</v>
      </c>
      <c r="B811" s="87" t="s">
        <v>2678</v>
      </c>
      <c r="C811" s="89">
        <v>4300</v>
      </c>
      <c r="D811" s="101" t="s">
        <v>840</v>
      </c>
      <c r="E811" s="107" t="str">
        <f>VLOOKUP($C811,'2024-25 School Level AAFTE'!$C$4:$L$2372,9,FALSE)</f>
        <v>No</v>
      </c>
      <c r="F811" s="95">
        <f>VLOOKUP($C811,'2024-25 School Level AAFTE'!$C$4:$J$2372,8,FALSE)</f>
        <v>355.22</v>
      </c>
      <c r="G811" s="97">
        <f>IFERROR(IF(E811= "yes",VLOOKUP(C811,Summary!$B:$I,6,0),0),0)</f>
        <v>0</v>
      </c>
      <c r="H811" s="96">
        <f t="shared" si="151"/>
        <v>0</v>
      </c>
      <c r="I811" s="154">
        <f>VLOOKUP($A811,'2025-26 Salary &amp; Benefits'!$A:$I,3,FALSE)</f>
        <v>1.18</v>
      </c>
      <c r="J811" s="154">
        <f>VLOOKUP($A811,'2025-26 Salary &amp; Benefits'!$A:$I,4,FALSE)</f>
        <v>1.18</v>
      </c>
      <c r="K811" s="141">
        <f t="shared" si="152"/>
        <v>0</v>
      </c>
      <c r="L811" s="140">
        <f t="shared" si="153"/>
        <v>0</v>
      </c>
      <c r="M811" s="142">
        <f>'2025-26 Salary &amp; Benefits'!$E$6</f>
        <v>78209</v>
      </c>
      <c r="N811" s="142">
        <f>'2025-26 Salary &amp; Benefits'!$F$6</f>
        <v>80164</v>
      </c>
      <c r="O811" s="9">
        <f t="shared" si="154"/>
        <v>0</v>
      </c>
      <c r="P811" s="9">
        <f t="shared" si="155"/>
        <v>0</v>
      </c>
      <c r="Q811" s="9">
        <f>'2025-26 Salary &amp; Benefits'!G$6</f>
        <v>15997.68</v>
      </c>
      <c r="R811" s="143">
        <f>'2025-26 Salary &amp; Benefits'!H$6</f>
        <v>0.16020000000000001</v>
      </c>
      <c r="S811" s="143">
        <f>'2025-26 Salary &amp; Benefits'!I$6</f>
        <v>0.15390000000000001</v>
      </c>
      <c r="T811" s="9">
        <f t="shared" si="156"/>
        <v>0</v>
      </c>
      <c r="U811" s="9">
        <f t="shared" si="157"/>
        <v>0</v>
      </c>
      <c r="V811" s="9">
        <f t="shared" si="158"/>
        <v>0</v>
      </c>
      <c r="W811" s="9">
        <f t="shared" si="159"/>
        <v>0</v>
      </c>
      <c r="X811" s="22">
        <f t="shared" si="160"/>
        <v>0</v>
      </c>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row>
    <row r="812" spans="1:159" s="21" customFormat="1">
      <c r="A812" s="77" t="s">
        <v>2259</v>
      </c>
      <c r="B812" s="87" t="s">
        <v>2678</v>
      </c>
      <c r="C812" s="88">
        <v>4375</v>
      </c>
      <c r="D812" s="87" t="s">
        <v>841</v>
      </c>
      <c r="E812" s="107" t="str">
        <f>VLOOKUP($C812,'2024-25 School Level AAFTE'!$C$4:$L$2372,9,FALSE)</f>
        <v>No</v>
      </c>
      <c r="F812" s="95">
        <f>VLOOKUP($C812,'2024-25 School Level AAFTE'!$C$4:$J$2372,8,FALSE)</f>
        <v>459.04</v>
      </c>
      <c r="G812" s="97">
        <f>IFERROR(IF(E812= "yes",VLOOKUP(C812,Summary!$B:$I,6,0),0),0)</f>
        <v>0</v>
      </c>
      <c r="H812" s="96">
        <f t="shared" si="151"/>
        <v>0</v>
      </c>
      <c r="I812" s="154">
        <f>VLOOKUP($A812,'2025-26 Salary &amp; Benefits'!$A:$I,3,FALSE)</f>
        <v>1.18</v>
      </c>
      <c r="J812" s="154">
        <f>VLOOKUP($A812,'2025-26 Salary &amp; Benefits'!$A:$I,4,FALSE)</f>
        <v>1.18</v>
      </c>
      <c r="K812" s="141">
        <f t="shared" si="152"/>
        <v>0</v>
      </c>
      <c r="L812" s="140">
        <f t="shared" si="153"/>
        <v>0</v>
      </c>
      <c r="M812" s="142">
        <f>'2025-26 Salary &amp; Benefits'!$E$6</f>
        <v>78209</v>
      </c>
      <c r="N812" s="142">
        <f>'2025-26 Salary &amp; Benefits'!$F$6</f>
        <v>80164</v>
      </c>
      <c r="O812" s="9">
        <f t="shared" si="154"/>
        <v>0</v>
      </c>
      <c r="P812" s="9">
        <f t="shared" si="155"/>
        <v>0</v>
      </c>
      <c r="Q812" s="9">
        <f>'2025-26 Salary &amp; Benefits'!G$6</f>
        <v>15997.68</v>
      </c>
      <c r="R812" s="143">
        <f>'2025-26 Salary &amp; Benefits'!H$6</f>
        <v>0.16020000000000001</v>
      </c>
      <c r="S812" s="143">
        <f>'2025-26 Salary &amp; Benefits'!I$6</f>
        <v>0.15390000000000001</v>
      </c>
      <c r="T812" s="9">
        <f t="shared" si="156"/>
        <v>0</v>
      </c>
      <c r="U812" s="9">
        <f t="shared" si="157"/>
        <v>0</v>
      </c>
      <c r="V812" s="9">
        <f t="shared" si="158"/>
        <v>0</v>
      </c>
      <c r="W812" s="9">
        <f t="shared" si="159"/>
        <v>0</v>
      </c>
      <c r="X812" s="22">
        <f t="shared" si="160"/>
        <v>0</v>
      </c>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row>
    <row r="813" spans="1:159" s="21" customFormat="1">
      <c r="A813" s="77" t="s">
        <v>2259</v>
      </c>
      <c r="B813" s="87" t="s">
        <v>2678</v>
      </c>
      <c r="C813" s="88">
        <v>4376</v>
      </c>
      <c r="D813" s="87" t="s">
        <v>842</v>
      </c>
      <c r="E813" s="107" t="str">
        <f>VLOOKUP($C813,'2024-25 School Level AAFTE'!$C$4:$L$2372,9,FALSE)</f>
        <v>No</v>
      </c>
      <c r="F813" s="95">
        <f>VLOOKUP($C813,'2024-25 School Level AAFTE'!$C$4:$J$2372,8,FALSE)</f>
        <v>483.90999999999997</v>
      </c>
      <c r="G813" s="97">
        <f>IFERROR(IF(E813= "yes",VLOOKUP(C813,Summary!$B:$I,6,0),0),0)</f>
        <v>0</v>
      </c>
      <c r="H813" s="96">
        <f t="shared" si="151"/>
        <v>0</v>
      </c>
      <c r="I813" s="154">
        <f>VLOOKUP($A813,'2025-26 Salary &amp; Benefits'!$A:$I,3,FALSE)</f>
        <v>1.18</v>
      </c>
      <c r="J813" s="154">
        <f>VLOOKUP($A813,'2025-26 Salary &amp; Benefits'!$A:$I,4,FALSE)</f>
        <v>1.18</v>
      </c>
      <c r="K813" s="141">
        <f t="shared" si="152"/>
        <v>0</v>
      </c>
      <c r="L813" s="140">
        <f t="shared" si="153"/>
        <v>0</v>
      </c>
      <c r="M813" s="142">
        <f>'2025-26 Salary &amp; Benefits'!$E$6</f>
        <v>78209</v>
      </c>
      <c r="N813" s="142">
        <f>'2025-26 Salary &amp; Benefits'!$F$6</f>
        <v>80164</v>
      </c>
      <c r="O813" s="9">
        <f t="shared" si="154"/>
        <v>0</v>
      </c>
      <c r="P813" s="9">
        <f t="shared" si="155"/>
        <v>0</v>
      </c>
      <c r="Q813" s="9">
        <f>'2025-26 Salary &amp; Benefits'!G$6</f>
        <v>15997.68</v>
      </c>
      <c r="R813" s="143">
        <f>'2025-26 Salary &amp; Benefits'!H$6</f>
        <v>0.16020000000000001</v>
      </c>
      <c r="S813" s="143">
        <f>'2025-26 Salary &amp; Benefits'!I$6</f>
        <v>0.15390000000000001</v>
      </c>
      <c r="T813" s="9">
        <f t="shared" si="156"/>
        <v>0</v>
      </c>
      <c r="U813" s="9">
        <f t="shared" si="157"/>
        <v>0</v>
      </c>
      <c r="V813" s="9">
        <f t="shared" si="158"/>
        <v>0</v>
      </c>
      <c r="W813" s="9">
        <f t="shared" si="159"/>
        <v>0</v>
      </c>
      <c r="X813" s="22">
        <f t="shared" si="160"/>
        <v>0</v>
      </c>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row>
    <row r="814" spans="1:159" s="21" customFormat="1">
      <c r="A814" s="77" t="s">
        <v>2259</v>
      </c>
      <c r="B814" s="87" t="s">
        <v>2678</v>
      </c>
      <c r="C814" s="88">
        <v>4460</v>
      </c>
      <c r="D814" s="87" t="s">
        <v>843</v>
      </c>
      <c r="E814" s="107" t="str">
        <f>VLOOKUP($C814,'2024-25 School Level AAFTE'!$C$4:$L$2372,9,FALSE)</f>
        <v>No</v>
      </c>
      <c r="F814" s="95">
        <f>VLOOKUP($C814,'2024-25 School Level AAFTE'!$C$4:$J$2372,8,FALSE)</f>
        <v>699.03</v>
      </c>
      <c r="G814" s="97">
        <f>IFERROR(IF(E814= "yes",VLOOKUP(C814,Summary!$B:$I,6,0),0),0)</f>
        <v>0</v>
      </c>
      <c r="H814" s="96">
        <f t="shared" si="151"/>
        <v>0</v>
      </c>
      <c r="I814" s="154">
        <f>VLOOKUP($A814,'2025-26 Salary &amp; Benefits'!$A:$I,3,FALSE)</f>
        <v>1.18</v>
      </c>
      <c r="J814" s="154">
        <f>VLOOKUP($A814,'2025-26 Salary &amp; Benefits'!$A:$I,4,FALSE)</f>
        <v>1.18</v>
      </c>
      <c r="K814" s="141">
        <f t="shared" si="152"/>
        <v>0</v>
      </c>
      <c r="L814" s="140">
        <f t="shared" si="153"/>
        <v>0</v>
      </c>
      <c r="M814" s="142">
        <f>'2025-26 Salary &amp; Benefits'!$E$6</f>
        <v>78209</v>
      </c>
      <c r="N814" s="142">
        <f>'2025-26 Salary &amp; Benefits'!$F$6</f>
        <v>80164</v>
      </c>
      <c r="O814" s="9">
        <f t="shared" si="154"/>
        <v>0</v>
      </c>
      <c r="P814" s="9">
        <f t="shared" si="155"/>
        <v>0</v>
      </c>
      <c r="Q814" s="9">
        <f>'2025-26 Salary &amp; Benefits'!G$6</f>
        <v>15997.68</v>
      </c>
      <c r="R814" s="143">
        <f>'2025-26 Salary &amp; Benefits'!H$6</f>
        <v>0.16020000000000001</v>
      </c>
      <c r="S814" s="143">
        <f>'2025-26 Salary &amp; Benefits'!I$6</f>
        <v>0.15390000000000001</v>
      </c>
      <c r="T814" s="9">
        <f t="shared" si="156"/>
        <v>0</v>
      </c>
      <c r="U814" s="9">
        <f t="shared" si="157"/>
        <v>0</v>
      </c>
      <c r="V814" s="9">
        <f t="shared" si="158"/>
        <v>0</v>
      </c>
      <c r="W814" s="9">
        <f t="shared" si="159"/>
        <v>0</v>
      </c>
      <c r="X814" s="22">
        <f t="shared" si="160"/>
        <v>0</v>
      </c>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row>
    <row r="815" spans="1:159" s="21" customFormat="1">
      <c r="A815" s="77" t="s">
        <v>2259</v>
      </c>
      <c r="B815" s="87" t="s">
        <v>2678</v>
      </c>
      <c r="C815" s="88">
        <v>4493</v>
      </c>
      <c r="D815" s="87" t="s">
        <v>247</v>
      </c>
      <c r="E815" s="107" t="str">
        <f>VLOOKUP($C815,'2024-25 School Level AAFTE'!$C$4:$L$2372,9,FALSE)</f>
        <v>No</v>
      </c>
      <c r="F815" s="95">
        <f>VLOOKUP($C815,'2024-25 School Level AAFTE'!$C$4:$J$2372,8,FALSE)</f>
        <v>475.67</v>
      </c>
      <c r="G815" s="97">
        <f>IFERROR(IF(E815= "yes",VLOOKUP(C815,Summary!$B:$I,6,0),0),0)</f>
        <v>0</v>
      </c>
      <c r="H815" s="96">
        <f t="shared" si="151"/>
        <v>0</v>
      </c>
      <c r="I815" s="154">
        <f>VLOOKUP($A815,'2025-26 Salary &amp; Benefits'!$A:$I,3,FALSE)</f>
        <v>1.18</v>
      </c>
      <c r="J815" s="154">
        <f>VLOOKUP($A815,'2025-26 Salary &amp; Benefits'!$A:$I,4,FALSE)</f>
        <v>1.18</v>
      </c>
      <c r="K815" s="141">
        <f t="shared" si="152"/>
        <v>0</v>
      </c>
      <c r="L815" s="140">
        <f t="shared" si="153"/>
        <v>0</v>
      </c>
      <c r="M815" s="142">
        <f>'2025-26 Salary &amp; Benefits'!$E$6</f>
        <v>78209</v>
      </c>
      <c r="N815" s="142">
        <f>'2025-26 Salary &amp; Benefits'!$F$6</f>
        <v>80164</v>
      </c>
      <c r="O815" s="9">
        <f t="shared" si="154"/>
        <v>0</v>
      </c>
      <c r="P815" s="9">
        <f t="shared" si="155"/>
        <v>0</v>
      </c>
      <c r="Q815" s="9">
        <f>'2025-26 Salary &amp; Benefits'!G$6</f>
        <v>15997.68</v>
      </c>
      <c r="R815" s="143">
        <f>'2025-26 Salary &amp; Benefits'!H$6</f>
        <v>0.16020000000000001</v>
      </c>
      <c r="S815" s="143">
        <f>'2025-26 Salary &amp; Benefits'!I$6</f>
        <v>0.15390000000000001</v>
      </c>
      <c r="T815" s="9">
        <f t="shared" si="156"/>
        <v>0</v>
      </c>
      <c r="U815" s="9">
        <f t="shared" si="157"/>
        <v>0</v>
      </c>
      <c r="V815" s="9">
        <f t="shared" si="158"/>
        <v>0</v>
      </c>
      <c r="W815" s="9">
        <f t="shared" si="159"/>
        <v>0</v>
      </c>
      <c r="X815" s="22">
        <f t="shared" si="160"/>
        <v>0</v>
      </c>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row>
    <row r="816" spans="1:159" s="21" customFormat="1">
      <c r="A816" s="77" t="s">
        <v>2259</v>
      </c>
      <c r="B816" s="87" t="s">
        <v>2678</v>
      </c>
      <c r="C816" s="88">
        <v>4495</v>
      </c>
      <c r="D816" s="87" t="s">
        <v>844</v>
      </c>
      <c r="E816" s="107" t="str">
        <f>VLOOKUP($C816,'2024-25 School Level AAFTE'!$C$4:$L$2372,9,FALSE)</f>
        <v>No</v>
      </c>
      <c r="F816" s="95">
        <f>VLOOKUP($C816,'2024-25 School Level AAFTE'!$C$4:$J$2372,8,FALSE)</f>
        <v>2236.8900000000003</v>
      </c>
      <c r="G816" s="97">
        <f>IFERROR(IF(E816= "yes",VLOOKUP(C816,Summary!$B:$I,6,0),0),0)</f>
        <v>0</v>
      </c>
      <c r="H816" s="96">
        <f t="shared" si="151"/>
        <v>0</v>
      </c>
      <c r="I816" s="154">
        <f>VLOOKUP($A816,'2025-26 Salary &amp; Benefits'!$A:$I,3,FALSE)</f>
        <v>1.18</v>
      </c>
      <c r="J816" s="154">
        <f>VLOOKUP($A816,'2025-26 Salary &amp; Benefits'!$A:$I,4,FALSE)</f>
        <v>1.18</v>
      </c>
      <c r="K816" s="141">
        <f t="shared" si="152"/>
        <v>0</v>
      </c>
      <c r="L816" s="140">
        <f t="shared" si="153"/>
        <v>0</v>
      </c>
      <c r="M816" s="142">
        <f>'2025-26 Salary &amp; Benefits'!$E$6</f>
        <v>78209</v>
      </c>
      <c r="N816" s="142">
        <f>'2025-26 Salary &amp; Benefits'!$F$6</f>
        <v>80164</v>
      </c>
      <c r="O816" s="9">
        <f t="shared" si="154"/>
        <v>0</v>
      </c>
      <c r="P816" s="9">
        <f t="shared" si="155"/>
        <v>0</v>
      </c>
      <c r="Q816" s="9">
        <f>'2025-26 Salary &amp; Benefits'!G$6</f>
        <v>15997.68</v>
      </c>
      <c r="R816" s="143">
        <f>'2025-26 Salary &amp; Benefits'!H$6</f>
        <v>0.16020000000000001</v>
      </c>
      <c r="S816" s="143">
        <f>'2025-26 Salary &amp; Benefits'!I$6</f>
        <v>0.15390000000000001</v>
      </c>
      <c r="T816" s="9">
        <f t="shared" si="156"/>
        <v>0</v>
      </c>
      <c r="U816" s="9">
        <f t="shared" si="157"/>
        <v>0</v>
      </c>
      <c r="V816" s="9">
        <f t="shared" si="158"/>
        <v>0</v>
      </c>
      <c r="W816" s="9">
        <f t="shared" si="159"/>
        <v>0</v>
      </c>
      <c r="X816" s="22">
        <f t="shared" si="160"/>
        <v>0</v>
      </c>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21" customFormat="1">
      <c r="A817" s="77" t="s">
        <v>2259</v>
      </c>
      <c r="B817" s="87" t="s">
        <v>2678</v>
      </c>
      <c r="C817" s="88">
        <v>4565</v>
      </c>
      <c r="D817" s="87" t="s">
        <v>845</v>
      </c>
      <c r="E817" s="107" t="str">
        <f>VLOOKUP($C817,'2024-25 School Level AAFTE'!$C$4:$L$2372,9,FALSE)</f>
        <v>No</v>
      </c>
      <c r="F817" s="95">
        <f>VLOOKUP($C817,'2024-25 School Level AAFTE'!$C$4:$J$2372,8,FALSE)</f>
        <v>390.51</v>
      </c>
      <c r="G817" s="97">
        <f>IFERROR(IF(E817= "yes",VLOOKUP(C817,Summary!$B:$I,6,0),0),0)</f>
        <v>0</v>
      </c>
      <c r="H817" s="96">
        <f t="shared" si="151"/>
        <v>0</v>
      </c>
      <c r="I817" s="154">
        <f>VLOOKUP($A817,'2025-26 Salary &amp; Benefits'!$A:$I,3,FALSE)</f>
        <v>1.18</v>
      </c>
      <c r="J817" s="154">
        <f>VLOOKUP($A817,'2025-26 Salary &amp; Benefits'!$A:$I,4,FALSE)</f>
        <v>1.18</v>
      </c>
      <c r="K817" s="141">
        <f t="shared" si="152"/>
        <v>0</v>
      </c>
      <c r="L817" s="140">
        <f t="shared" si="153"/>
        <v>0</v>
      </c>
      <c r="M817" s="142">
        <f>'2025-26 Salary &amp; Benefits'!$E$6</f>
        <v>78209</v>
      </c>
      <c r="N817" s="142">
        <f>'2025-26 Salary &amp; Benefits'!$F$6</f>
        <v>80164</v>
      </c>
      <c r="O817" s="9">
        <f t="shared" si="154"/>
        <v>0</v>
      </c>
      <c r="P817" s="9">
        <f t="shared" si="155"/>
        <v>0</v>
      </c>
      <c r="Q817" s="9">
        <f>'2025-26 Salary &amp; Benefits'!G$6</f>
        <v>15997.68</v>
      </c>
      <c r="R817" s="143">
        <f>'2025-26 Salary &amp; Benefits'!H$6</f>
        <v>0.16020000000000001</v>
      </c>
      <c r="S817" s="143">
        <f>'2025-26 Salary &amp; Benefits'!I$6</f>
        <v>0.15390000000000001</v>
      </c>
      <c r="T817" s="9">
        <f t="shared" si="156"/>
        <v>0</v>
      </c>
      <c r="U817" s="9">
        <f t="shared" si="157"/>
        <v>0</v>
      </c>
      <c r="V817" s="9">
        <f t="shared" si="158"/>
        <v>0</v>
      </c>
      <c r="W817" s="9">
        <f t="shared" si="159"/>
        <v>0</v>
      </c>
      <c r="X817" s="22">
        <f t="shared" si="160"/>
        <v>0</v>
      </c>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21" customFormat="1">
      <c r="A818" s="77" t="s">
        <v>2259</v>
      </c>
      <c r="B818" s="87" t="s">
        <v>2678</v>
      </c>
      <c r="C818" s="88">
        <v>4592</v>
      </c>
      <c r="D818" s="87" t="s">
        <v>846</v>
      </c>
      <c r="E818" s="107" t="str">
        <f>VLOOKUP($C818,'2024-25 School Level AAFTE'!$C$4:$L$2372,9,FALSE)</f>
        <v>No</v>
      </c>
      <c r="F818" s="95">
        <f>VLOOKUP($C818,'2024-25 School Level AAFTE'!$C$4:$J$2372,8,FALSE)</f>
        <v>453.42</v>
      </c>
      <c r="G818" s="97">
        <f>IFERROR(IF(E818= "yes",VLOOKUP(C818,Summary!$B:$I,6,0),0),0)</f>
        <v>0</v>
      </c>
      <c r="H818" s="96">
        <f t="shared" si="151"/>
        <v>0</v>
      </c>
      <c r="I818" s="154">
        <f>VLOOKUP($A818,'2025-26 Salary &amp; Benefits'!$A:$I,3,FALSE)</f>
        <v>1.18</v>
      </c>
      <c r="J818" s="154">
        <f>VLOOKUP($A818,'2025-26 Salary &amp; Benefits'!$A:$I,4,FALSE)</f>
        <v>1.18</v>
      </c>
      <c r="K818" s="141">
        <f t="shared" si="152"/>
        <v>0</v>
      </c>
      <c r="L818" s="140">
        <f t="shared" si="153"/>
        <v>0</v>
      </c>
      <c r="M818" s="142">
        <f>'2025-26 Salary &amp; Benefits'!$E$6</f>
        <v>78209</v>
      </c>
      <c r="N818" s="142">
        <f>'2025-26 Salary &amp; Benefits'!$F$6</f>
        <v>80164</v>
      </c>
      <c r="O818" s="9">
        <f t="shared" si="154"/>
        <v>0</v>
      </c>
      <c r="P818" s="9">
        <f t="shared" si="155"/>
        <v>0</v>
      </c>
      <c r="Q818" s="9">
        <f>'2025-26 Salary &amp; Benefits'!G$6</f>
        <v>15997.68</v>
      </c>
      <c r="R818" s="143">
        <f>'2025-26 Salary &amp; Benefits'!H$6</f>
        <v>0.16020000000000001</v>
      </c>
      <c r="S818" s="143">
        <f>'2025-26 Salary &amp; Benefits'!I$6</f>
        <v>0.15390000000000001</v>
      </c>
      <c r="T818" s="9">
        <f t="shared" si="156"/>
        <v>0</v>
      </c>
      <c r="U818" s="9">
        <f t="shared" si="157"/>
        <v>0</v>
      </c>
      <c r="V818" s="9">
        <f t="shared" si="158"/>
        <v>0</v>
      </c>
      <c r="W818" s="9">
        <f t="shared" si="159"/>
        <v>0</v>
      </c>
      <c r="X818" s="22">
        <f t="shared" si="160"/>
        <v>0</v>
      </c>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21" customFormat="1">
      <c r="A819" s="77" t="s">
        <v>2259</v>
      </c>
      <c r="B819" s="87" t="s">
        <v>2678</v>
      </c>
      <c r="C819" s="88">
        <v>5056</v>
      </c>
      <c r="D819" s="87" t="s">
        <v>847</v>
      </c>
      <c r="E819" s="107" t="str">
        <f>VLOOKUP($C819,'2024-25 School Level AAFTE'!$C$4:$L$2372,9,FALSE)</f>
        <v>No</v>
      </c>
      <c r="F819" s="95">
        <f>VLOOKUP($C819,'2024-25 School Level AAFTE'!$C$4:$J$2372,8,FALSE)</f>
        <v>565.22</v>
      </c>
      <c r="G819" s="97">
        <f>IFERROR(IF(E819= "yes",VLOOKUP(C819,Summary!$B:$I,6,0),0),0)</f>
        <v>0</v>
      </c>
      <c r="H819" s="96">
        <f t="shared" si="151"/>
        <v>0</v>
      </c>
      <c r="I819" s="154">
        <f>VLOOKUP($A819,'2025-26 Salary &amp; Benefits'!$A:$I,3,FALSE)</f>
        <v>1.18</v>
      </c>
      <c r="J819" s="154">
        <f>VLOOKUP($A819,'2025-26 Salary &amp; Benefits'!$A:$I,4,FALSE)</f>
        <v>1.18</v>
      </c>
      <c r="K819" s="141">
        <f t="shared" si="152"/>
        <v>0</v>
      </c>
      <c r="L819" s="140">
        <f t="shared" si="153"/>
        <v>0</v>
      </c>
      <c r="M819" s="142">
        <f>'2025-26 Salary &amp; Benefits'!$E$6</f>
        <v>78209</v>
      </c>
      <c r="N819" s="142">
        <f>'2025-26 Salary &amp; Benefits'!$F$6</f>
        <v>80164</v>
      </c>
      <c r="O819" s="9">
        <f t="shared" si="154"/>
        <v>0</v>
      </c>
      <c r="P819" s="9">
        <f t="shared" si="155"/>
        <v>0</v>
      </c>
      <c r="Q819" s="9">
        <f>'2025-26 Salary &amp; Benefits'!G$6</f>
        <v>15997.68</v>
      </c>
      <c r="R819" s="143">
        <f>'2025-26 Salary &amp; Benefits'!H$6</f>
        <v>0.16020000000000001</v>
      </c>
      <c r="S819" s="143">
        <f>'2025-26 Salary &amp; Benefits'!I$6</f>
        <v>0.15390000000000001</v>
      </c>
      <c r="T819" s="9">
        <f t="shared" si="156"/>
        <v>0</v>
      </c>
      <c r="U819" s="9">
        <f t="shared" si="157"/>
        <v>0</v>
      </c>
      <c r="V819" s="9">
        <f t="shared" si="158"/>
        <v>0</v>
      </c>
      <c r="W819" s="9">
        <f t="shared" si="159"/>
        <v>0</v>
      </c>
      <c r="X819" s="22">
        <f t="shared" si="160"/>
        <v>0</v>
      </c>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21" customFormat="1">
      <c r="A820" s="77" t="s">
        <v>2259</v>
      </c>
      <c r="B820" s="87" t="s">
        <v>2678</v>
      </c>
      <c r="C820" s="88">
        <v>5200</v>
      </c>
      <c r="D820" s="87" t="s">
        <v>848</v>
      </c>
      <c r="E820" s="107" t="str">
        <f>VLOOKUP($C820,'2024-25 School Level AAFTE'!$C$4:$L$2372,9,FALSE)</f>
        <v>No</v>
      </c>
      <c r="F820" s="95">
        <f>VLOOKUP($C820,'2024-25 School Level AAFTE'!$C$4:$J$2372,8,FALSE)</f>
        <v>605.22</v>
      </c>
      <c r="G820" s="97">
        <f>IFERROR(IF(E820= "yes",VLOOKUP(C820,Summary!$B:$I,6,0),0),0)</f>
        <v>0</v>
      </c>
      <c r="H820" s="96">
        <f t="shared" si="151"/>
        <v>0</v>
      </c>
      <c r="I820" s="154">
        <f>VLOOKUP($A820,'2025-26 Salary &amp; Benefits'!$A:$I,3,FALSE)</f>
        <v>1.18</v>
      </c>
      <c r="J820" s="154">
        <f>VLOOKUP($A820,'2025-26 Salary &amp; Benefits'!$A:$I,4,FALSE)</f>
        <v>1.18</v>
      </c>
      <c r="K820" s="141">
        <f t="shared" si="152"/>
        <v>0</v>
      </c>
      <c r="L820" s="140">
        <f t="shared" si="153"/>
        <v>0</v>
      </c>
      <c r="M820" s="142">
        <f>'2025-26 Salary &amp; Benefits'!$E$6</f>
        <v>78209</v>
      </c>
      <c r="N820" s="142">
        <f>'2025-26 Salary &amp; Benefits'!$F$6</f>
        <v>80164</v>
      </c>
      <c r="O820" s="9">
        <f t="shared" si="154"/>
        <v>0</v>
      </c>
      <c r="P820" s="9">
        <f t="shared" si="155"/>
        <v>0</v>
      </c>
      <c r="Q820" s="9">
        <f>'2025-26 Salary &amp; Benefits'!G$6</f>
        <v>15997.68</v>
      </c>
      <c r="R820" s="143">
        <f>'2025-26 Salary &amp; Benefits'!H$6</f>
        <v>0.16020000000000001</v>
      </c>
      <c r="S820" s="143">
        <f>'2025-26 Salary &amp; Benefits'!I$6</f>
        <v>0.15390000000000001</v>
      </c>
      <c r="T820" s="9">
        <f t="shared" si="156"/>
        <v>0</v>
      </c>
      <c r="U820" s="9">
        <f t="shared" si="157"/>
        <v>0</v>
      </c>
      <c r="V820" s="9">
        <f t="shared" si="158"/>
        <v>0</v>
      </c>
      <c r="W820" s="9">
        <f t="shared" si="159"/>
        <v>0</v>
      </c>
      <c r="X820" s="22">
        <f t="shared" si="160"/>
        <v>0</v>
      </c>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21" customFormat="1">
      <c r="A821" s="77" t="s">
        <v>2259</v>
      </c>
      <c r="B821" s="87" t="s">
        <v>2678</v>
      </c>
      <c r="C821" s="88">
        <v>5201</v>
      </c>
      <c r="D821" s="87" t="s">
        <v>849</v>
      </c>
      <c r="E821" s="107" t="str">
        <f>VLOOKUP($C821,'2024-25 School Level AAFTE'!$C$4:$L$2372,9,FALSE)</f>
        <v>No</v>
      </c>
      <c r="F821" s="95">
        <f>VLOOKUP($C821,'2024-25 School Level AAFTE'!$C$4:$J$2372,8,FALSE)</f>
        <v>554.38</v>
      </c>
      <c r="G821" s="97">
        <f>IFERROR(IF(E821= "yes",VLOOKUP(C821,Summary!$B:$I,6,0),0),0)</f>
        <v>0</v>
      </c>
      <c r="H821" s="96">
        <f t="shared" si="151"/>
        <v>0</v>
      </c>
      <c r="I821" s="154">
        <f>VLOOKUP($A821,'2025-26 Salary &amp; Benefits'!$A:$I,3,FALSE)</f>
        <v>1.18</v>
      </c>
      <c r="J821" s="154">
        <f>VLOOKUP($A821,'2025-26 Salary &amp; Benefits'!$A:$I,4,FALSE)</f>
        <v>1.18</v>
      </c>
      <c r="K821" s="141">
        <f t="shared" si="152"/>
        <v>0</v>
      </c>
      <c r="L821" s="140">
        <f t="shared" si="153"/>
        <v>0</v>
      </c>
      <c r="M821" s="142">
        <f>'2025-26 Salary &amp; Benefits'!$E$6</f>
        <v>78209</v>
      </c>
      <c r="N821" s="142">
        <f>'2025-26 Salary &amp; Benefits'!$F$6</f>
        <v>80164</v>
      </c>
      <c r="O821" s="9">
        <f t="shared" si="154"/>
        <v>0</v>
      </c>
      <c r="P821" s="9">
        <f t="shared" si="155"/>
        <v>0</v>
      </c>
      <c r="Q821" s="9">
        <f>'2025-26 Salary &amp; Benefits'!G$6</f>
        <v>15997.68</v>
      </c>
      <c r="R821" s="143">
        <f>'2025-26 Salary &amp; Benefits'!H$6</f>
        <v>0.16020000000000001</v>
      </c>
      <c r="S821" s="143">
        <f>'2025-26 Salary &amp; Benefits'!I$6</f>
        <v>0.15390000000000001</v>
      </c>
      <c r="T821" s="9">
        <f t="shared" si="156"/>
        <v>0</v>
      </c>
      <c r="U821" s="9">
        <f t="shared" si="157"/>
        <v>0</v>
      </c>
      <c r="V821" s="9">
        <f t="shared" si="158"/>
        <v>0</v>
      </c>
      <c r="W821" s="9">
        <f t="shared" si="159"/>
        <v>0</v>
      </c>
      <c r="X821" s="22">
        <f t="shared" si="160"/>
        <v>0</v>
      </c>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21" customFormat="1">
      <c r="A822" s="77" t="s">
        <v>2259</v>
      </c>
      <c r="B822" s="87" t="s">
        <v>2678</v>
      </c>
      <c r="C822" s="88">
        <v>5437</v>
      </c>
      <c r="D822" s="87" t="s">
        <v>850</v>
      </c>
      <c r="E822" s="107" t="str">
        <f>VLOOKUP($C822,'2024-25 School Level AAFTE'!$C$4:$L$2372,9,FALSE)</f>
        <v>No</v>
      </c>
      <c r="F822" s="95">
        <f>VLOOKUP($C822,'2024-25 School Level AAFTE'!$C$4:$J$2372,8,FALSE)</f>
        <v>207.85</v>
      </c>
      <c r="G822" s="97">
        <f>IFERROR(IF(E822= "yes",VLOOKUP(C822,Summary!$B:$I,6,0),0),0)</f>
        <v>0</v>
      </c>
      <c r="H822" s="96">
        <f t="shared" si="151"/>
        <v>0</v>
      </c>
      <c r="I822" s="154">
        <f>VLOOKUP($A822,'2025-26 Salary &amp; Benefits'!$A:$I,3,FALSE)</f>
        <v>1.18</v>
      </c>
      <c r="J822" s="154">
        <f>VLOOKUP($A822,'2025-26 Salary &amp; Benefits'!$A:$I,4,FALSE)</f>
        <v>1.18</v>
      </c>
      <c r="K822" s="141">
        <f t="shared" si="152"/>
        <v>0</v>
      </c>
      <c r="L822" s="140">
        <f t="shared" si="153"/>
        <v>0</v>
      </c>
      <c r="M822" s="142">
        <f>'2025-26 Salary &amp; Benefits'!$E$6</f>
        <v>78209</v>
      </c>
      <c r="N822" s="142">
        <f>'2025-26 Salary &amp; Benefits'!$F$6</f>
        <v>80164</v>
      </c>
      <c r="O822" s="9">
        <f t="shared" si="154"/>
        <v>0</v>
      </c>
      <c r="P822" s="9">
        <f t="shared" si="155"/>
        <v>0</v>
      </c>
      <c r="Q822" s="9">
        <f>'2025-26 Salary &amp; Benefits'!G$6</f>
        <v>15997.68</v>
      </c>
      <c r="R822" s="143">
        <f>'2025-26 Salary &amp; Benefits'!H$6</f>
        <v>0.16020000000000001</v>
      </c>
      <c r="S822" s="143">
        <f>'2025-26 Salary &amp; Benefits'!I$6</f>
        <v>0.15390000000000001</v>
      </c>
      <c r="T822" s="9">
        <f t="shared" si="156"/>
        <v>0</v>
      </c>
      <c r="U822" s="9">
        <f t="shared" si="157"/>
        <v>0</v>
      </c>
      <c r="V822" s="9">
        <f t="shared" si="158"/>
        <v>0</v>
      </c>
      <c r="W822" s="9">
        <f t="shared" si="159"/>
        <v>0</v>
      </c>
      <c r="X822" s="22">
        <f t="shared" si="160"/>
        <v>0</v>
      </c>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21" customFormat="1">
      <c r="A823" s="77" t="s">
        <v>2259</v>
      </c>
      <c r="B823" s="87" t="s">
        <v>2678</v>
      </c>
      <c r="C823" s="88">
        <v>5577</v>
      </c>
      <c r="D823" s="87" t="s">
        <v>3312</v>
      </c>
      <c r="E823" s="107" t="str">
        <f>VLOOKUP($C823,'2024-25 School Level AAFTE'!$C$4:$L$2372,9,FALSE)</f>
        <v>Yes</v>
      </c>
      <c r="F823" s="95">
        <f>VLOOKUP($C823,'2024-25 School Level AAFTE'!$C$4:$J$2372,8,FALSE)</f>
        <v>0</v>
      </c>
      <c r="G823" s="97">
        <f>IFERROR(IF(E823= "yes",VLOOKUP(C823,Summary!$B:$I,6,0),0),0)</f>
        <v>0</v>
      </c>
      <c r="H823" s="96">
        <f t="shared" si="151"/>
        <v>0</v>
      </c>
      <c r="I823" s="154">
        <f>VLOOKUP($A823,'2025-26 Salary &amp; Benefits'!$A:$I,3,FALSE)</f>
        <v>1.18</v>
      </c>
      <c r="J823" s="154">
        <f>VLOOKUP($A823,'2025-26 Salary &amp; Benefits'!$A:$I,4,FALSE)</f>
        <v>1.18</v>
      </c>
      <c r="K823" s="141">
        <f t="shared" si="152"/>
        <v>0</v>
      </c>
      <c r="L823" s="140">
        <f t="shared" si="153"/>
        <v>0</v>
      </c>
      <c r="M823" s="142">
        <f>'2025-26 Salary &amp; Benefits'!$E$6</f>
        <v>78209</v>
      </c>
      <c r="N823" s="142">
        <f>'2025-26 Salary &amp; Benefits'!$F$6</f>
        <v>80164</v>
      </c>
      <c r="O823" s="9">
        <f t="shared" si="154"/>
        <v>0</v>
      </c>
      <c r="P823" s="9">
        <f t="shared" si="155"/>
        <v>0</v>
      </c>
      <c r="Q823" s="9">
        <f>'2025-26 Salary &amp; Benefits'!G$6</f>
        <v>15997.68</v>
      </c>
      <c r="R823" s="143">
        <f>'2025-26 Salary &amp; Benefits'!H$6</f>
        <v>0.16020000000000001</v>
      </c>
      <c r="S823" s="143">
        <f>'2025-26 Salary &amp; Benefits'!I$6</f>
        <v>0.15390000000000001</v>
      </c>
      <c r="T823" s="9">
        <f t="shared" si="156"/>
        <v>0</v>
      </c>
      <c r="U823" s="9">
        <f t="shared" si="157"/>
        <v>0</v>
      </c>
      <c r="V823" s="9">
        <f t="shared" si="158"/>
        <v>0</v>
      </c>
      <c r="W823" s="9">
        <f t="shared" si="159"/>
        <v>0</v>
      </c>
      <c r="X823" s="22">
        <f t="shared" si="160"/>
        <v>0</v>
      </c>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21" customFormat="1">
      <c r="A824" s="77" t="s">
        <v>2259</v>
      </c>
      <c r="B824" s="87" t="s">
        <v>2678</v>
      </c>
      <c r="C824" s="88">
        <v>5673</v>
      </c>
      <c r="D824" s="87" t="s">
        <v>3187</v>
      </c>
      <c r="E824" s="107" t="str">
        <f>VLOOKUP($C824,'2024-25 School Level AAFTE'!$C$4:$L$2372,9,FALSE)</f>
        <v>No</v>
      </c>
      <c r="F824" s="95">
        <f>VLOOKUP($C824,'2024-25 School Level AAFTE'!$C$4:$J$2372,8,FALSE)</f>
        <v>380</v>
      </c>
      <c r="G824" s="97">
        <f>IFERROR(IF(E824= "yes",VLOOKUP(C824,Summary!$B:$I,6,0),0),0)</f>
        <v>0</v>
      </c>
      <c r="H824" s="96">
        <f t="shared" si="151"/>
        <v>0</v>
      </c>
      <c r="I824" s="154">
        <f>VLOOKUP($A824,'2025-26 Salary &amp; Benefits'!$A:$I,3,FALSE)</f>
        <v>1.18</v>
      </c>
      <c r="J824" s="154">
        <f>VLOOKUP($A824,'2025-26 Salary &amp; Benefits'!$A:$I,4,FALSE)</f>
        <v>1.18</v>
      </c>
      <c r="K824" s="141">
        <f t="shared" si="152"/>
        <v>0</v>
      </c>
      <c r="L824" s="140">
        <f t="shared" si="153"/>
        <v>0</v>
      </c>
      <c r="M824" s="142">
        <f>'2025-26 Salary &amp; Benefits'!$E$6</f>
        <v>78209</v>
      </c>
      <c r="N824" s="142">
        <f>'2025-26 Salary &amp; Benefits'!$F$6</f>
        <v>80164</v>
      </c>
      <c r="O824" s="9">
        <f t="shared" si="154"/>
        <v>0</v>
      </c>
      <c r="P824" s="9">
        <f t="shared" si="155"/>
        <v>0</v>
      </c>
      <c r="Q824" s="9">
        <f>'2025-26 Salary &amp; Benefits'!G$6</f>
        <v>15997.68</v>
      </c>
      <c r="R824" s="143">
        <f>'2025-26 Salary &amp; Benefits'!H$6</f>
        <v>0.16020000000000001</v>
      </c>
      <c r="S824" s="143">
        <f>'2025-26 Salary &amp; Benefits'!I$6</f>
        <v>0.15390000000000001</v>
      </c>
      <c r="T824" s="9">
        <f t="shared" si="156"/>
        <v>0</v>
      </c>
      <c r="U824" s="9">
        <f t="shared" si="157"/>
        <v>0</v>
      </c>
      <c r="V824" s="9">
        <f t="shared" si="158"/>
        <v>0</v>
      </c>
      <c r="W824" s="9">
        <f t="shared" si="159"/>
        <v>0</v>
      </c>
      <c r="X824" s="22">
        <f t="shared" si="160"/>
        <v>0</v>
      </c>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21" customFormat="1">
      <c r="A825" s="77" t="s">
        <v>2259</v>
      </c>
      <c r="B825" s="87" t="s">
        <v>2678</v>
      </c>
      <c r="C825" s="86">
        <v>5674</v>
      </c>
      <c r="D825" s="85" t="s">
        <v>1416</v>
      </c>
      <c r="E825" s="107" t="str">
        <f>VLOOKUP($C825,'2024-25 School Level AAFTE'!$C$4:$L$2372,9,FALSE)</f>
        <v>No</v>
      </c>
      <c r="F825" s="95">
        <f>VLOOKUP($C825,'2024-25 School Level AAFTE'!$C$4:$J$2372,8,FALSE)</f>
        <v>618.72</v>
      </c>
      <c r="G825" s="97">
        <f>IFERROR(IF(E825= "yes",VLOOKUP(C825,Summary!$B:$I,6,0),0),0)</f>
        <v>0</v>
      </c>
      <c r="H825" s="96">
        <f t="shared" si="151"/>
        <v>0</v>
      </c>
      <c r="I825" s="154">
        <f>VLOOKUP($A825,'2025-26 Salary &amp; Benefits'!$A:$I,3,FALSE)</f>
        <v>1.18</v>
      </c>
      <c r="J825" s="154">
        <f>VLOOKUP($A825,'2025-26 Salary &amp; Benefits'!$A:$I,4,FALSE)</f>
        <v>1.18</v>
      </c>
      <c r="K825" s="141">
        <f t="shared" si="152"/>
        <v>0</v>
      </c>
      <c r="L825" s="140">
        <f t="shared" si="153"/>
        <v>0</v>
      </c>
      <c r="M825" s="142">
        <f>'2025-26 Salary &amp; Benefits'!$E$6</f>
        <v>78209</v>
      </c>
      <c r="N825" s="142">
        <f>'2025-26 Salary &amp; Benefits'!$F$6</f>
        <v>80164</v>
      </c>
      <c r="O825" s="9">
        <f t="shared" si="154"/>
        <v>0</v>
      </c>
      <c r="P825" s="9">
        <f t="shared" si="155"/>
        <v>0</v>
      </c>
      <c r="Q825" s="9">
        <f>'2025-26 Salary &amp; Benefits'!G$6</f>
        <v>15997.68</v>
      </c>
      <c r="R825" s="143">
        <f>'2025-26 Salary &amp; Benefits'!H$6</f>
        <v>0.16020000000000001</v>
      </c>
      <c r="S825" s="143">
        <f>'2025-26 Salary &amp; Benefits'!I$6</f>
        <v>0.15390000000000001</v>
      </c>
      <c r="T825" s="9">
        <f t="shared" si="156"/>
        <v>0</v>
      </c>
      <c r="U825" s="9">
        <f t="shared" si="157"/>
        <v>0</v>
      </c>
      <c r="V825" s="9">
        <f t="shared" si="158"/>
        <v>0</v>
      </c>
      <c r="W825" s="9">
        <f t="shared" si="159"/>
        <v>0</v>
      </c>
      <c r="X825" s="22">
        <f t="shared" si="160"/>
        <v>0</v>
      </c>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21" customFormat="1">
      <c r="A826" s="77" t="s">
        <v>2212</v>
      </c>
      <c r="B826" s="87" t="s">
        <v>2679</v>
      </c>
      <c r="C826" s="88">
        <v>3214</v>
      </c>
      <c r="D826" s="87" t="s">
        <v>397</v>
      </c>
      <c r="E826" s="107" t="str">
        <f>VLOOKUP($C826,'2024-25 School Level AAFTE'!$C$4:$L$2372,9,FALSE)</f>
        <v>Yes</v>
      </c>
      <c r="F826" s="95">
        <f>VLOOKUP($C826,'2024-25 School Level AAFTE'!$C$4:$J$2372,8,FALSE)</f>
        <v>54.56</v>
      </c>
      <c r="G826" s="97">
        <f>IFERROR(IF(E826= "yes",VLOOKUP(C826,Summary!$B:$I,6,0),0),0)</f>
        <v>0</v>
      </c>
      <c r="H826" s="96">
        <f t="shared" si="151"/>
        <v>54.56</v>
      </c>
      <c r="I826" s="154">
        <f>VLOOKUP($A826,'2025-26 Salary &amp; Benefits'!$A:$I,3,FALSE)</f>
        <v>1</v>
      </c>
      <c r="J826" s="154">
        <f>VLOOKUP($A826,'2025-26 Salary &amp; Benefits'!$A:$I,4,FALSE)</f>
        <v>1</v>
      </c>
      <c r="K826" s="141">
        <f t="shared" si="152"/>
        <v>54.56</v>
      </c>
      <c r="L826" s="140">
        <f t="shared" si="153"/>
        <v>0.16</v>
      </c>
      <c r="M826" s="142">
        <f>'2025-26 Salary &amp; Benefits'!$E$6</f>
        <v>78209</v>
      </c>
      <c r="N826" s="142">
        <f>'2025-26 Salary &amp; Benefits'!$F$6</f>
        <v>80164</v>
      </c>
      <c r="O826" s="9">
        <f t="shared" si="154"/>
        <v>12513.44</v>
      </c>
      <c r="P826" s="9">
        <f t="shared" si="155"/>
        <v>312.79999999999927</v>
      </c>
      <c r="Q826" s="9">
        <f>'2025-26 Salary &amp; Benefits'!G$6</f>
        <v>15997.68</v>
      </c>
      <c r="R826" s="143">
        <f>'2025-26 Salary &amp; Benefits'!H$6</f>
        <v>0.16020000000000001</v>
      </c>
      <c r="S826" s="143">
        <f>'2025-26 Salary &amp; Benefits'!I$6</f>
        <v>0.15390000000000001</v>
      </c>
      <c r="T826" s="9">
        <f t="shared" si="156"/>
        <v>4612.42</v>
      </c>
      <c r="U826" s="9">
        <f t="shared" si="157"/>
        <v>213.77</v>
      </c>
      <c r="V826" s="9">
        <f t="shared" si="158"/>
        <v>32.9</v>
      </c>
      <c r="W826" s="9">
        <f t="shared" si="159"/>
        <v>246.67000000000002</v>
      </c>
      <c r="X826" s="22">
        <f t="shared" si="160"/>
        <v>17685.329999999998</v>
      </c>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21" customFormat="1">
      <c r="A827" s="77" t="s">
        <v>2195</v>
      </c>
      <c r="B827" s="87" t="s">
        <v>2680</v>
      </c>
      <c r="C827" s="88">
        <v>2561</v>
      </c>
      <c r="D827" s="87" t="s">
        <v>2681</v>
      </c>
      <c r="E827" s="107" t="str">
        <f>VLOOKUP($C827,'2024-25 School Level AAFTE'!$C$4:$L$2372,9,FALSE)</f>
        <v>No</v>
      </c>
      <c r="F827" s="95">
        <f>VLOOKUP($C827,'2024-25 School Level AAFTE'!$C$4:$J$2372,8,FALSE)</f>
        <v>264.48</v>
      </c>
      <c r="G827" s="97">
        <f>IFERROR(IF(E827= "yes",VLOOKUP(C827,Summary!$B:$I,6,0),0),0)</f>
        <v>0</v>
      </c>
      <c r="H827" s="96">
        <f t="shared" si="151"/>
        <v>0</v>
      </c>
      <c r="I827" s="154">
        <f>VLOOKUP($A827,'2025-26 Salary &amp; Benefits'!$A:$I,3,FALSE)</f>
        <v>1</v>
      </c>
      <c r="J827" s="154">
        <f>VLOOKUP($A827,'2025-26 Salary &amp; Benefits'!$A:$I,4,FALSE)</f>
        <v>1</v>
      </c>
      <c r="K827" s="141">
        <f t="shared" si="152"/>
        <v>0</v>
      </c>
      <c r="L827" s="140">
        <f t="shared" si="153"/>
        <v>0</v>
      </c>
      <c r="M827" s="142">
        <f>'2025-26 Salary &amp; Benefits'!$E$6</f>
        <v>78209</v>
      </c>
      <c r="N827" s="142">
        <f>'2025-26 Salary &amp; Benefits'!$F$6</f>
        <v>80164</v>
      </c>
      <c r="O827" s="9">
        <f t="shared" si="154"/>
        <v>0</v>
      </c>
      <c r="P827" s="9">
        <f t="shared" si="155"/>
        <v>0</v>
      </c>
      <c r="Q827" s="9">
        <f>'2025-26 Salary &amp; Benefits'!G$6</f>
        <v>15997.68</v>
      </c>
      <c r="R827" s="143">
        <f>'2025-26 Salary &amp; Benefits'!H$6</f>
        <v>0.16020000000000001</v>
      </c>
      <c r="S827" s="143">
        <f>'2025-26 Salary &amp; Benefits'!I$6</f>
        <v>0.15390000000000001</v>
      </c>
      <c r="T827" s="9">
        <f t="shared" si="156"/>
        <v>0</v>
      </c>
      <c r="U827" s="9">
        <f t="shared" si="157"/>
        <v>0</v>
      </c>
      <c r="V827" s="9">
        <f t="shared" si="158"/>
        <v>0</v>
      </c>
      <c r="W827" s="9">
        <f t="shared" si="159"/>
        <v>0</v>
      </c>
      <c r="X827" s="22">
        <f t="shared" si="160"/>
        <v>0</v>
      </c>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21" customFormat="1">
      <c r="A828" t="s">
        <v>2195</v>
      </c>
      <c r="B828" s="87" t="s">
        <v>2680</v>
      </c>
      <c r="C828" s="3">
        <v>2915</v>
      </c>
      <c r="D828" t="s">
        <v>312</v>
      </c>
      <c r="E828" s="107" t="str">
        <f>VLOOKUP($C828,'2024-25 School Level AAFTE'!$C$4:$L$2372,9,FALSE)</f>
        <v>No</v>
      </c>
      <c r="F828" s="95">
        <f>VLOOKUP($C828,'2024-25 School Level AAFTE'!$C$4:$J$2372,8,FALSE)</f>
        <v>532.36</v>
      </c>
      <c r="G828" s="97">
        <f>IFERROR(IF(E828= "yes",VLOOKUP(C828,Summary!$B:$I,6,0),0),0)</f>
        <v>0</v>
      </c>
      <c r="H828" s="96">
        <f t="shared" si="151"/>
        <v>0</v>
      </c>
      <c r="I828" s="154">
        <f>VLOOKUP($A828,'2025-26 Salary &amp; Benefits'!$A:$I,3,FALSE)</f>
        <v>1</v>
      </c>
      <c r="J828" s="154">
        <f>VLOOKUP($A828,'2025-26 Salary &amp; Benefits'!$A:$I,4,FALSE)</f>
        <v>1</v>
      </c>
      <c r="K828" s="141">
        <f t="shared" si="152"/>
        <v>0</v>
      </c>
      <c r="L828" s="140">
        <f t="shared" si="153"/>
        <v>0</v>
      </c>
      <c r="M828" s="142">
        <f>'2025-26 Salary &amp; Benefits'!$E$6</f>
        <v>78209</v>
      </c>
      <c r="N828" s="142">
        <f>'2025-26 Salary &amp; Benefits'!$F$6</f>
        <v>80164</v>
      </c>
      <c r="O828" s="9">
        <f t="shared" si="154"/>
        <v>0</v>
      </c>
      <c r="P828" s="9">
        <f t="shared" si="155"/>
        <v>0</v>
      </c>
      <c r="Q828" s="9">
        <f>'2025-26 Salary &amp; Benefits'!G$6</f>
        <v>15997.68</v>
      </c>
      <c r="R828" s="143">
        <f>'2025-26 Salary &amp; Benefits'!H$6</f>
        <v>0.16020000000000001</v>
      </c>
      <c r="S828" s="143">
        <f>'2025-26 Salary &amp; Benefits'!I$6</f>
        <v>0.15390000000000001</v>
      </c>
      <c r="T828" s="9">
        <f t="shared" si="156"/>
        <v>0</v>
      </c>
      <c r="U828" s="9">
        <f t="shared" si="157"/>
        <v>0</v>
      </c>
      <c r="V828" s="9">
        <f t="shared" si="158"/>
        <v>0</v>
      </c>
      <c r="W828" s="9">
        <f t="shared" si="159"/>
        <v>0</v>
      </c>
      <c r="X828" s="22">
        <f t="shared" si="160"/>
        <v>0</v>
      </c>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21" customFormat="1">
      <c r="A829" s="77" t="s">
        <v>2195</v>
      </c>
      <c r="B829" s="87" t="s">
        <v>2680</v>
      </c>
      <c r="C829" s="88">
        <v>5545</v>
      </c>
      <c r="D829" s="87" t="s">
        <v>2898</v>
      </c>
      <c r="E829" s="107" t="str">
        <f>VLOOKUP($C829,'2024-25 School Level AAFTE'!$C$4:$L$2372,9,FALSE)</f>
        <v>No</v>
      </c>
      <c r="F829" s="95">
        <f>VLOOKUP($C829,'2024-25 School Level AAFTE'!$C$4:$J$2372,8,FALSE)</f>
        <v>344.15</v>
      </c>
      <c r="G829" s="97">
        <f>IFERROR(IF(E829= "yes",VLOOKUP(C829,Summary!$B:$I,6,0),0),0)</f>
        <v>0</v>
      </c>
      <c r="H829" s="96">
        <f t="shared" si="151"/>
        <v>0</v>
      </c>
      <c r="I829" s="154">
        <f>VLOOKUP($A829,'2025-26 Salary &amp; Benefits'!$A:$I,3,FALSE)</f>
        <v>1</v>
      </c>
      <c r="J829" s="154">
        <f>VLOOKUP($A829,'2025-26 Salary &amp; Benefits'!$A:$I,4,FALSE)</f>
        <v>1</v>
      </c>
      <c r="K829" s="141">
        <f t="shared" si="152"/>
        <v>0</v>
      </c>
      <c r="L829" s="140">
        <f t="shared" si="153"/>
        <v>0</v>
      </c>
      <c r="M829" s="142">
        <f>'2025-26 Salary &amp; Benefits'!$E$6</f>
        <v>78209</v>
      </c>
      <c r="N829" s="142">
        <f>'2025-26 Salary &amp; Benefits'!$F$6</f>
        <v>80164</v>
      </c>
      <c r="O829" s="9">
        <f t="shared" si="154"/>
        <v>0</v>
      </c>
      <c r="P829" s="9">
        <f t="shared" si="155"/>
        <v>0</v>
      </c>
      <c r="Q829" s="9">
        <f>'2025-26 Salary &amp; Benefits'!G$6</f>
        <v>15997.68</v>
      </c>
      <c r="R829" s="143">
        <f>'2025-26 Salary &amp; Benefits'!H$6</f>
        <v>0.16020000000000001</v>
      </c>
      <c r="S829" s="143">
        <f>'2025-26 Salary &amp; Benefits'!I$6</f>
        <v>0.15390000000000001</v>
      </c>
      <c r="T829" s="9">
        <f t="shared" si="156"/>
        <v>0</v>
      </c>
      <c r="U829" s="9">
        <f t="shared" si="157"/>
        <v>0</v>
      </c>
      <c r="V829" s="9">
        <f t="shared" si="158"/>
        <v>0</v>
      </c>
      <c r="W829" s="9">
        <f t="shared" si="159"/>
        <v>0</v>
      </c>
      <c r="X829" s="22">
        <f t="shared" si="160"/>
        <v>0</v>
      </c>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21" customFormat="1">
      <c r="A830" s="77" t="s">
        <v>2204</v>
      </c>
      <c r="B830" s="87" t="s">
        <v>2682</v>
      </c>
      <c r="C830" s="88">
        <v>2602</v>
      </c>
      <c r="D830" s="87" t="s">
        <v>352</v>
      </c>
      <c r="E830" s="107" t="str">
        <f>VLOOKUP($C830,'2024-25 School Level AAFTE'!$C$4:$L$2372,9,FALSE)</f>
        <v>Yes</v>
      </c>
      <c r="F830" s="95">
        <f>VLOOKUP($C830,'2024-25 School Level AAFTE'!$C$4:$J$2372,8,FALSE)</f>
        <v>37.56</v>
      </c>
      <c r="G830" s="97">
        <f>IFERROR(IF(E830= "yes",VLOOKUP(C830,Summary!$B:$I,6,0),0),0)</f>
        <v>0</v>
      </c>
      <c r="H830" s="96">
        <f t="shared" si="151"/>
        <v>37.56</v>
      </c>
      <c r="I830" s="154">
        <f>VLOOKUP($A830,'2025-26 Salary &amp; Benefits'!$A:$I,3,FALSE)</f>
        <v>1</v>
      </c>
      <c r="J830" s="154">
        <f>VLOOKUP($A830,'2025-26 Salary &amp; Benefits'!$A:$I,4,FALSE)</f>
        <v>1</v>
      </c>
      <c r="K830" s="141">
        <f t="shared" si="152"/>
        <v>37.56</v>
      </c>
      <c r="L830" s="140">
        <f t="shared" si="153"/>
        <v>0.11</v>
      </c>
      <c r="M830" s="142">
        <f>'2025-26 Salary &amp; Benefits'!$E$6</f>
        <v>78209</v>
      </c>
      <c r="N830" s="142">
        <f>'2025-26 Salary &amp; Benefits'!$F$6</f>
        <v>80164</v>
      </c>
      <c r="O830" s="9">
        <f t="shared" si="154"/>
        <v>8602.99</v>
      </c>
      <c r="P830" s="9">
        <f t="shared" si="155"/>
        <v>215.05000000000109</v>
      </c>
      <c r="Q830" s="9">
        <f>'2025-26 Salary &amp; Benefits'!G$6</f>
        <v>15997.68</v>
      </c>
      <c r="R830" s="143">
        <f>'2025-26 Salary &amp; Benefits'!H$6</f>
        <v>0.16020000000000001</v>
      </c>
      <c r="S830" s="143">
        <f>'2025-26 Salary &amp; Benefits'!I$6</f>
        <v>0.15390000000000001</v>
      </c>
      <c r="T830" s="9">
        <f t="shared" si="156"/>
        <v>3171.04</v>
      </c>
      <c r="U830" s="9">
        <f t="shared" si="157"/>
        <v>146.97</v>
      </c>
      <c r="V830" s="9">
        <f t="shared" si="158"/>
        <v>22.62</v>
      </c>
      <c r="W830" s="9">
        <f t="shared" si="159"/>
        <v>169.59</v>
      </c>
      <c r="X830" s="22">
        <f t="shared" si="160"/>
        <v>12158.67</v>
      </c>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21" customFormat="1">
      <c r="A831" s="77" t="s">
        <v>2197</v>
      </c>
      <c r="B831" s="87" t="s">
        <v>2683</v>
      </c>
      <c r="C831" s="88">
        <v>1934</v>
      </c>
      <c r="D831" s="87" t="s">
        <v>320</v>
      </c>
      <c r="E831" s="107" t="str">
        <f>VLOOKUP($C831,'2024-25 School Level AAFTE'!$C$4:$L$2372,9,FALSE)</f>
        <v>Yes</v>
      </c>
      <c r="F831" s="95">
        <f>VLOOKUP($C831,'2024-25 School Level AAFTE'!$C$4:$J$2372,8,FALSE)</f>
        <v>9.85</v>
      </c>
      <c r="G831" s="97">
        <f>IFERROR(IF(E831= "yes",VLOOKUP(C831,Summary!$B:$I,6,0),0),0)</f>
        <v>0</v>
      </c>
      <c r="H831" s="96">
        <f t="shared" si="151"/>
        <v>9.85</v>
      </c>
      <c r="I831" s="154">
        <f>VLOOKUP($A831,'2025-26 Salary &amp; Benefits'!$A:$I,3,FALSE)</f>
        <v>1</v>
      </c>
      <c r="J831" s="154">
        <f>VLOOKUP($A831,'2025-26 Salary &amp; Benefits'!$A:$I,4,FALSE)</f>
        <v>1</v>
      </c>
      <c r="K831" s="141">
        <f t="shared" si="152"/>
        <v>9.85</v>
      </c>
      <c r="L831" s="140">
        <f t="shared" si="153"/>
        <v>2.9000000000000001E-2</v>
      </c>
      <c r="M831" s="142">
        <f>'2025-26 Salary &amp; Benefits'!$E$6</f>
        <v>78209</v>
      </c>
      <c r="N831" s="142">
        <f>'2025-26 Salary &amp; Benefits'!$F$6</f>
        <v>80164</v>
      </c>
      <c r="O831" s="9">
        <f t="shared" si="154"/>
        <v>2268.06</v>
      </c>
      <c r="P831" s="9">
        <f t="shared" si="155"/>
        <v>56.700000000000273</v>
      </c>
      <c r="Q831" s="9">
        <f>'2025-26 Salary &amp; Benefits'!G$6</f>
        <v>15997.68</v>
      </c>
      <c r="R831" s="143">
        <f>'2025-26 Salary &amp; Benefits'!H$6</f>
        <v>0.16020000000000001</v>
      </c>
      <c r="S831" s="143">
        <f>'2025-26 Salary &amp; Benefits'!I$6</f>
        <v>0.15390000000000001</v>
      </c>
      <c r="T831" s="9">
        <f t="shared" si="156"/>
        <v>836</v>
      </c>
      <c r="U831" s="9">
        <f t="shared" si="157"/>
        <v>38.75</v>
      </c>
      <c r="V831" s="9">
        <f t="shared" si="158"/>
        <v>5.96</v>
      </c>
      <c r="W831" s="9">
        <f t="shared" si="159"/>
        <v>44.71</v>
      </c>
      <c r="X831" s="22">
        <f t="shared" si="160"/>
        <v>3205.4700000000003</v>
      </c>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21" customFormat="1">
      <c r="A832" s="77" t="s">
        <v>2197</v>
      </c>
      <c r="B832" s="87" t="s">
        <v>2683</v>
      </c>
      <c r="C832" s="88">
        <v>2266</v>
      </c>
      <c r="D832" s="87" t="s">
        <v>321</v>
      </c>
      <c r="E832" s="107" t="str">
        <f>VLOOKUP($C832,'2024-25 School Level AAFTE'!$C$4:$L$2372,9,FALSE)</f>
        <v>Yes</v>
      </c>
      <c r="F832" s="95">
        <f>VLOOKUP($C832,'2024-25 School Level AAFTE'!$C$4:$J$2372,8,FALSE)</f>
        <v>1421.5</v>
      </c>
      <c r="G832" s="97">
        <f>IFERROR(IF(E832= "yes",VLOOKUP(C832,Summary!$B:$I,6,0),0),0)</f>
        <v>0</v>
      </c>
      <c r="H832" s="96">
        <f t="shared" si="151"/>
        <v>1421.5</v>
      </c>
      <c r="I832" s="154">
        <f>VLOOKUP($A832,'2025-26 Salary &amp; Benefits'!$A:$I,3,FALSE)</f>
        <v>1</v>
      </c>
      <c r="J832" s="154">
        <f>VLOOKUP($A832,'2025-26 Salary &amp; Benefits'!$A:$I,4,FALSE)</f>
        <v>1</v>
      </c>
      <c r="K832" s="141">
        <f t="shared" si="152"/>
        <v>1421.5</v>
      </c>
      <c r="L832" s="140">
        <f t="shared" si="153"/>
        <v>4.17</v>
      </c>
      <c r="M832" s="142">
        <f>'2025-26 Salary &amp; Benefits'!$E$6</f>
        <v>78209</v>
      </c>
      <c r="N832" s="142">
        <f>'2025-26 Salary &amp; Benefits'!$F$6</f>
        <v>80164</v>
      </c>
      <c r="O832" s="9">
        <f t="shared" si="154"/>
        <v>326131.53000000003</v>
      </c>
      <c r="P832" s="9">
        <f t="shared" si="155"/>
        <v>8152.3499999999767</v>
      </c>
      <c r="Q832" s="9">
        <f>'2025-26 Salary &amp; Benefits'!G$6</f>
        <v>15997.68</v>
      </c>
      <c r="R832" s="143">
        <f>'2025-26 Salary &amp; Benefits'!H$6</f>
        <v>0.16020000000000001</v>
      </c>
      <c r="S832" s="143">
        <f>'2025-26 Salary &amp; Benefits'!I$6</f>
        <v>0.15390000000000001</v>
      </c>
      <c r="T832" s="9">
        <f t="shared" si="156"/>
        <v>120211.24</v>
      </c>
      <c r="U832" s="9">
        <f t="shared" si="157"/>
        <v>5571.4</v>
      </c>
      <c r="V832" s="9">
        <f t="shared" si="158"/>
        <v>857.44</v>
      </c>
      <c r="W832" s="9">
        <f t="shared" si="159"/>
        <v>6428.84</v>
      </c>
      <c r="X832" s="22">
        <f t="shared" si="160"/>
        <v>460923.96</v>
      </c>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21" customFormat="1">
      <c r="A833" s="77" t="s">
        <v>2197</v>
      </c>
      <c r="B833" s="87" t="s">
        <v>2683</v>
      </c>
      <c r="C833" s="88">
        <v>2596</v>
      </c>
      <c r="D833" s="87" t="s">
        <v>322</v>
      </c>
      <c r="E833" s="107" t="str">
        <f>VLOOKUP($C833,'2024-25 School Level AAFTE'!$C$4:$L$2372,9,FALSE)</f>
        <v>No</v>
      </c>
      <c r="F833" s="95">
        <f>VLOOKUP($C833,'2024-25 School Level AAFTE'!$C$4:$J$2372,8,FALSE)</f>
        <v>192.10999999999999</v>
      </c>
      <c r="G833" s="97">
        <f>IFERROR(IF(E833= "yes",VLOOKUP(C833,Summary!$B:$I,6,0),0),0)</f>
        <v>0</v>
      </c>
      <c r="H833" s="96">
        <f t="shared" si="151"/>
        <v>0</v>
      </c>
      <c r="I833" s="154">
        <f>VLOOKUP($A833,'2025-26 Salary &amp; Benefits'!$A:$I,3,FALSE)</f>
        <v>1</v>
      </c>
      <c r="J833" s="154">
        <f>VLOOKUP($A833,'2025-26 Salary &amp; Benefits'!$A:$I,4,FALSE)</f>
        <v>1</v>
      </c>
      <c r="K833" s="141">
        <f t="shared" si="152"/>
        <v>0</v>
      </c>
      <c r="L833" s="140">
        <f t="shared" si="153"/>
        <v>0</v>
      </c>
      <c r="M833" s="142">
        <f>'2025-26 Salary &amp; Benefits'!$E$6</f>
        <v>78209</v>
      </c>
      <c r="N833" s="142">
        <f>'2025-26 Salary &amp; Benefits'!$F$6</f>
        <v>80164</v>
      </c>
      <c r="O833" s="9">
        <f t="shared" si="154"/>
        <v>0</v>
      </c>
      <c r="P833" s="9">
        <f t="shared" si="155"/>
        <v>0</v>
      </c>
      <c r="Q833" s="9">
        <f>'2025-26 Salary &amp; Benefits'!G$6</f>
        <v>15997.68</v>
      </c>
      <c r="R833" s="143">
        <f>'2025-26 Salary &amp; Benefits'!H$6</f>
        <v>0.16020000000000001</v>
      </c>
      <c r="S833" s="143">
        <f>'2025-26 Salary &amp; Benefits'!I$6</f>
        <v>0.15390000000000001</v>
      </c>
      <c r="T833" s="9">
        <f t="shared" si="156"/>
        <v>0</v>
      </c>
      <c r="U833" s="9">
        <f t="shared" si="157"/>
        <v>0</v>
      </c>
      <c r="V833" s="9">
        <f t="shared" si="158"/>
        <v>0</v>
      </c>
      <c r="W833" s="9">
        <f t="shared" si="159"/>
        <v>0</v>
      </c>
      <c r="X833" s="22">
        <f t="shared" si="160"/>
        <v>0</v>
      </c>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21" customFormat="1">
      <c r="A834" s="77" t="s">
        <v>2197</v>
      </c>
      <c r="B834" s="87" t="s">
        <v>2683</v>
      </c>
      <c r="C834" s="88">
        <v>2624</v>
      </c>
      <c r="D834" s="87" t="s">
        <v>323</v>
      </c>
      <c r="E834" s="107" t="str">
        <f>VLOOKUP($C834,'2024-25 School Level AAFTE'!$C$4:$L$2372,9,FALSE)</f>
        <v>Yes</v>
      </c>
      <c r="F834" s="95">
        <f>VLOOKUP($C834,'2024-25 School Level AAFTE'!$C$4:$J$2372,8,FALSE)</f>
        <v>341.33000000000004</v>
      </c>
      <c r="G834" s="97">
        <f>IFERROR(IF(E834= "yes",VLOOKUP(C834,Summary!$B:$I,6,0),0),0)</f>
        <v>0</v>
      </c>
      <c r="H834" s="96">
        <f t="shared" si="151"/>
        <v>341.33000000000004</v>
      </c>
      <c r="I834" s="154">
        <f>VLOOKUP($A834,'2025-26 Salary &amp; Benefits'!$A:$I,3,FALSE)</f>
        <v>1</v>
      </c>
      <c r="J834" s="154">
        <f>VLOOKUP($A834,'2025-26 Salary &amp; Benefits'!$A:$I,4,FALSE)</f>
        <v>1</v>
      </c>
      <c r="K834" s="141">
        <f t="shared" si="152"/>
        <v>341.33000000000004</v>
      </c>
      <c r="L834" s="140">
        <f t="shared" si="153"/>
        <v>1.0009999999999999</v>
      </c>
      <c r="M834" s="142">
        <f>'2025-26 Salary &amp; Benefits'!$E$6</f>
        <v>78209</v>
      </c>
      <c r="N834" s="142">
        <f>'2025-26 Salary &amp; Benefits'!$F$6</f>
        <v>80164</v>
      </c>
      <c r="O834" s="9">
        <f t="shared" si="154"/>
        <v>78287.210000000006</v>
      </c>
      <c r="P834" s="9">
        <f t="shared" si="155"/>
        <v>1956.9499999999971</v>
      </c>
      <c r="Q834" s="9">
        <f>'2025-26 Salary &amp; Benefits'!G$6</f>
        <v>15997.68</v>
      </c>
      <c r="R834" s="143">
        <f>'2025-26 Salary &amp; Benefits'!H$6</f>
        <v>0.16020000000000001</v>
      </c>
      <c r="S834" s="143">
        <f>'2025-26 Salary &amp; Benefits'!I$6</f>
        <v>0.15390000000000001</v>
      </c>
      <c r="T834" s="9">
        <f t="shared" si="156"/>
        <v>28856.46</v>
      </c>
      <c r="U834" s="9">
        <f t="shared" si="157"/>
        <v>1337.4</v>
      </c>
      <c r="V834" s="9">
        <f t="shared" si="158"/>
        <v>205.83</v>
      </c>
      <c r="W834" s="9">
        <f t="shared" si="159"/>
        <v>1543.23</v>
      </c>
      <c r="X834" s="22">
        <f t="shared" si="160"/>
        <v>110643.85</v>
      </c>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row>
    <row r="835" spans="1:159" s="21" customFormat="1">
      <c r="A835" s="77" t="s">
        <v>2197</v>
      </c>
      <c r="B835" s="87" t="s">
        <v>2683</v>
      </c>
      <c r="C835" s="88">
        <v>2913</v>
      </c>
      <c r="D835" s="87" t="s">
        <v>324</v>
      </c>
      <c r="E835" s="107" t="str">
        <f>VLOOKUP($C835,'2024-25 School Level AAFTE'!$C$4:$L$2372,9,FALSE)</f>
        <v>No</v>
      </c>
      <c r="F835" s="95">
        <f>VLOOKUP($C835,'2024-25 School Level AAFTE'!$C$4:$J$2372,8,FALSE)</f>
        <v>104.11</v>
      </c>
      <c r="G835" s="97">
        <f>IFERROR(IF(E835= "yes",VLOOKUP(C835,Summary!$B:$I,6,0),0),0)</f>
        <v>0</v>
      </c>
      <c r="H835" s="96">
        <f t="shared" si="151"/>
        <v>0</v>
      </c>
      <c r="I835" s="154">
        <f>VLOOKUP($A835,'2025-26 Salary &amp; Benefits'!$A:$I,3,FALSE)</f>
        <v>1</v>
      </c>
      <c r="J835" s="154">
        <f>VLOOKUP($A835,'2025-26 Salary &amp; Benefits'!$A:$I,4,FALSE)</f>
        <v>1</v>
      </c>
      <c r="K835" s="141">
        <f t="shared" si="152"/>
        <v>0</v>
      </c>
      <c r="L835" s="140">
        <f t="shared" si="153"/>
        <v>0</v>
      </c>
      <c r="M835" s="142">
        <f>'2025-26 Salary &amp; Benefits'!$E$6</f>
        <v>78209</v>
      </c>
      <c r="N835" s="142">
        <f>'2025-26 Salary &amp; Benefits'!$F$6</f>
        <v>80164</v>
      </c>
      <c r="O835" s="9">
        <f t="shared" si="154"/>
        <v>0</v>
      </c>
      <c r="P835" s="9">
        <f t="shared" si="155"/>
        <v>0</v>
      </c>
      <c r="Q835" s="9">
        <f>'2025-26 Salary &amp; Benefits'!G$6</f>
        <v>15997.68</v>
      </c>
      <c r="R835" s="143">
        <f>'2025-26 Salary &amp; Benefits'!H$6</f>
        <v>0.16020000000000001</v>
      </c>
      <c r="S835" s="143">
        <f>'2025-26 Salary &amp; Benefits'!I$6</f>
        <v>0.15390000000000001</v>
      </c>
      <c r="T835" s="9">
        <f t="shared" si="156"/>
        <v>0</v>
      </c>
      <c r="U835" s="9">
        <f t="shared" si="157"/>
        <v>0</v>
      </c>
      <c r="V835" s="9">
        <f t="shared" si="158"/>
        <v>0</v>
      </c>
      <c r="W835" s="9">
        <f t="shared" si="159"/>
        <v>0</v>
      </c>
      <c r="X835" s="22">
        <f t="shared" si="160"/>
        <v>0</v>
      </c>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row>
    <row r="836" spans="1:159" s="21" customFormat="1">
      <c r="A836" s="77" t="s">
        <v>2197</v>
      </c>
      <c r="B836" s="87" t="s">
        <v>2683</v>
      </c>
      <c r="C836" s="88">
        <v>2916</v>
      </c>
      <c r="D836" s="87" t="s">
        <v>325</v>
      </c>
      <c r="E836" s="107" t="str">
        <f>VLOOKUP($C836,'2024-25 School Level AAFTE'!$C$4:$L$2372,9,FALSE)</f>
        <v>Yes</v>
      </c>
      <c r="F836" s="95">
        <f>VLOOKUP($C836,'2024-25 School Level AAFTE'!$C$4:$J$2372,8,FALSE)</f>
        <v>547.08000000000004</v>
      </c>
      <c r="G836" s="97">
        <f>IFERROR(IF(E836= "yes",VLOOKUP(C836,Summary!$B:$I,6,0),0),0)</f>
        <v>0</v>
      </c>
      <c r="H836" s="96">
        <f t="shared" si="151"/>
        <v>547.08000000000004</v>
      </c>
      <c r="I836" s="154">
        <f>VLOOKUP($A836,'2025-26 Salary &amp; Benefits'!$A:$I,3,FALSE)</f>
        <v>1</v>
      </c>
      <c r="J836" s="154">
        <f>VLOOKUP($A836,'2025-26 Salary &amp; Benefits'!$A:$I,4,FALSE)</f>
        <v>1</v>
      </c>
      <c r="K836" s="141">
        <f t="shared" si="152"/>
        <v>547.08000000000004</v>
      </c>
      <c r="L836" s="140">
        <f t="shared" si="153"/>
        <v>1.605</v>
      </c>
      <c r="M836" s="142">
        <f>'2025-26 Salary &amp; Benefits'!$E$6</f>
        <v>78209</v>
      </c>
      <c r="N836" s="142">
        <f>'2025-26 Salary &amp; Benefits'!$F$6</f>
        <v>80164</v>
      </c>
      <c r="O836" s="9">
        <f t="shared" si="154"/>
        <v>125525.45</v>
      </c>
      <c r="P836" s="9">
        <f t="shared" si="155"/>
        <v>3137.7700000000041</v>
      </c>
      <c r="Q836" s="9">
        <f>'2025-26 Salary &amp; Benefits'!G$6</f>
        <v>15997.68</v>
      </c>
      <c r="R836" s="143">
        <f>'2025-26 Salary &amp; Benefits'!H$6</f>
        <v>0.16020000000000001</v>
      </c>
      <c r="S836" s="143">
        <f>'2025-26 Salary &amp; Benefits'!I$6</f>
        <v>0.15390000000000001</v>
      </c>
      <c r="T836" s="9">
        <f t="shared" si="156"/>
        <v>46268.36</v>
      </c>
      <c r="U836" s="9">
        <f t="shared" si="157"/>
        <v>2144.39</v>
      </c>
      <c r="V836" s="9">
        <f t="shared" si="158"/>
        <v>330.02</v>
      </c>
      <c r="W836" s="9">
        <f t="shared" si="159"/>
        <v>2474.41</v>
      </c>
      <c r="X836" s="22">
        <f t="shared" si="160"/>
        <v>177405.99000000002</v>
      </c>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row>
    <row r="837" spans="1:159" s="21" customFormat="1">
      <c r="A837" s="77" t="s">
        <v>2197</v>
      </c>
      <c r="B837" s="87" t="s">
        <v>2683</v>
      </c>
      <c r="C837" s="88">
        <v>3082</v>
      </c>
      <c r="D837" s="87" t="s">
        <v>326</v>
      </c>
      <c r="E837" s="107" t="str">
        <f>VLOOKUP($C837,'2024-25 School Level AAFTE'!$C$4:$L$2372,9,FALSE)</f>
        <v>Yes</v>
      </c>
      <c r="F837" s="95">
        <f>VLOOKUP($C837,'2024-25 School Level AAFTE'!$C$4:$J$2372,8,FALSE)</f>
        <v>425.24</v>
      </c>
      <c r="G837" s="97">
        <f>IFERROR(IF(E837= "yes",VLOOKUP(C837,Summary!$B:$I,6,0),0),0)</f>
        <v>0</v>
      </c>
      <c r="H837" s="96">
        <f t="shared" si="151"/>
        <v>425.24</v>
      </c>
      <c r="I837" s="154">
        <f>VLOOKUP($A837,'2025-26 Salary &amp; Benefits'!$A:$I,3,FALSE)</f>
        <v>1</v>
      </c>
      <c r="J837" s="154">
        <f>VLOOKUP($A837,'2025-26 Salary &amp; Benefits'!$A:$I,4,FALSE)</f>
        <v>1</v>
      </c>
      <c r="K837" s="141">
        <f t="shared" si="152"/>
        <v>425.24</v>
      </c>
      <c r="L837" s="140">
        <f t="shared" si="153"/>
        <v>1.2470000000000001</v>
      </c>
      <c r="M837" s="142">
        <f>'2025-26 Salary &amp; Benefits'!$E$6</f>
        <v>78209</v>
      </c>
      <c r="N837" s="142">
        <f>'2025-26 Salary &amp; Benefits'!$F$6</f>
        <v>80164</v>
      </c>
      <c r="O837" s="9">
        <f t="shared" si="154"/>
        <v>97526.62</v>
      </c>
      <c r="P837" s="9">
        <f t="shared" si="155"/>
        <v>2437.8899999999994</v>
      </c>
      <c r="Q837" s="9">
        <f>'2025-26 Salary &amp; Benefits'!G$6</f>
        <v>15997.68</v>
      </c>
      <c r="R837" s="143">
        <f>'2025-26 Salary &amp; Benefits'!H$6</f>
        <v>0.16020000000000001</v>
      </c>
      <c r="S837" s="143">
        <f>'2025-26 Salary &amp; Benefits'!I$6</f>
        <v>0.15390000000000001</v>
      </c>
      <c r="T837" s="9">
        <f t="shared" si="156"/>
        <v>35948.06</v>
      </c>
      <c r="U837" s="9">
        <f t="shared" si="157"/>
        <v>1666.08</v>
      </c>
      <c r="V837" s="9">
        <f t="shared" si="158"/>
        <v>256.41000000000003</v>
      </c>
      <c r="W837" s="9">
        <f t="shared" si="159"/>
        <v>1922.49</v>
      </c>
      <c r="X837" s="22">
        <f t="shared" si="160"/>
        <v>137835.06</v>
      </c>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row>
    <row r="838" spans="1:159" s="21" customFormat="1">
      <c r="A838" s="77" t="s">
        <v>2197</v>
      </c>
      <c r="B838" s="87" t="s">
        <v>2683</v>
      </c>
      <c r="C838" s="88">
        <v>3322</v>
      </c>
      <c r="D838" s="87" t="s">
        <v>327</v>
      </c>
      <c r="E838" s="107" t="str">
        <f>VLOOKUP($C838,'2024-25 School Level AAFTE'!$C$4:$L$2372,9,FALSE)</f>
        <v>Yes</v>
      </c>
      <c r="F838" s="95">
        <f>VLOOKUP($C838,'2024-25 School Level AAFTE'!$C$4:$J$2372,8,FALSE)</f>
        <v>502.59</v>
      </c>
      <c r="G838" s="97">
        <f>IFERROR(IF(E838= "yes",VLOOKUP(C838,Summary!$B:$I,6,0),0),0)</f>
        <v>0</v>
      </c>
      <c r="H838" s="96">
        <f t="shared" si="151"/>
        <v>502.59</v>
      </c>
      <c r="I838" s="154">
        <f>VLOOKUP($A838,'2025-26 Salary &amp; Benefits'!$A:$I,3,FALSE)</f>
        <v>1</v>
      </c>
      <c r="J838" s="154">
        <f>VLOOKUP($A838,'2025-26 Salary &amp; Benefits'!$A:$I,4,FALSE)</f>
        <v>1</v>
      </c>
      <c r="K838" s="141">
        <f t="shared" si="152"/>
        <v>502.59</v>
      </c>
      <c r="L838" s="140">
        <f t="shared" si="153"/>
        <v>1.474</v>
      </c>
      <c r="M838" s="142">
        <f>'2025-26 Salary &amp; Benefits'!$E$6</f>
        <v>78209</v>
      </c>
      <c r="N838" s="142">
        <f>'2025-26 Salary &amp; Benefits'!$F$6</f>
        <v>80164</v>
      </c>
      <c r="O838" s="9">
        <f t="shared" si="154"/>
        <v>115280.07</v>
      </c>
      <c r="P838" s="9">
        <f t="shared" si="155"/>
        <v>2881.6699999999983</v>
      </c>
      <c r="Q838" s="9">
        <f>'2025-26 Salary &amp; Benefits'!G$6</f>
        <v>15997.68</v>
      </c>
      <c r="R838" s="143">
        <f>'2025-26 Salary &amp; Benefits'!H$6</f>
        <v>0.16020000000000001</v>
      </c>
      <c r="S838" s="143">
        <f>'2025-26 Salary &amp; Benefits'!I$6</f>
        <v>0.15390000000000001</v>
      </c>
      <c r="T838" s="9">
        <f t="shared" si="156"/>
        <v>42491.94</v>
      </c>
      <c r="U838" s="9">
        <f t="shared" si="157"/>
        <v>1969.36</v>
      </c>
      <c r="V838" s="9">
        <f t="shared" si="158"/>
        <v>303.08</v>
      </c>
      <c r="W838" s="9">
        <f t="shared" si="159"/>
        <v>2272.44</v>
      </c>
      <c r="X838" s="22">
        <f t="shared" si="160"/>
        <v>162926.12</v>
      </c>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row>
    <row r="839" spans="1:159" s="21" customFormat="1">
      <c r="A839" s="77" t="s">
        <v>2197</v>
      </c>
      <c r="B839" s="87" t="s">
        <v>2683</v>
      </c>
      <c r="C839" s="88">
        <v>3323</v>
      </c>
      <c r="D839" s="87" t="s">
        <v>328</v>
      </c>
      <c r="E839" s="107" t="str">
        <f>VLOOKUP($C839,'2024-25 School Level AAFTE'!$C$4:$L$2372,9,FALSE)</f>
        <v>Yes</v>
      </c>
      <c r="F839" s="95">
        <f>VLOOKUP($C839,'2024-25 School Level AAFTE'!$C$4:$J$2372,8,FALSE)</f>
        <v>347.60999999999996</v>
      </c>
      <c r="G839" s="97">
        <f>IFERROR(IF(E839= "yes",VLOOKUP(C839,Summary!$B:$I,6,0),0),0)</f>
        <v>0</v>
      </c>
      <c r="H839" s="96">
        <f t="shared" si="151"/>
        <v>347.60999999999996</v>
      </c>
      <c r="I839" s="154">
        <f>VLOOKUP($A839,'2025-26 Salary &amp; Benefits'!$A:$I,3,FALSE)</f>
        <v>1</v>
      </c>
      <c r="J839" s="154">
        <f>VLOOKUP($A839,'2025-26 Salary &amp; Benefits'!$A:$I,4,FALSE)</f>
        <v>1</v>
      </c>
      <c r="K839" s="141">
        <f t="shared" si="152"/>
        <v>347.60999999999996</v>
      </c>
      <c r="L839" s="140">
        <f t="shared" si="153"/>
        <v>1.02</v>
      </c>
      <c r="M839" s="142">
        <f>'2025-26 Salary &amp; Benefits'!$E$6</f>
        <v>78209</v>
      </c>
      <c r="N839" s="142">
        <f>'2025-26 Salary &amp; Benefits'!$F$6</f>
        <v>80164</v>
      </c>
      <c r="O839" s="9">
        <f t="shared" si="154"/>
        <v>79773.179999999993</v>
      </c>
      <c r="P839" s="9">
        <f t="shared" si="155"/>
        <v>1994.1000000000058</v>
      </c>
      <c r="Q839" s="9">
        <f>'2025-26 Salary &amp; Benefits'!G$6</f>
        <v>15997.68</v>
      </c>
      <c r="R839" s="143">
        <f>'2025-26 Salary &amp; Benefits'!H$6</f>
        <v>0.16020000000000001</v>
      </c>
      <c r="S839" s="143">
        <f>'2025-26 Salary &amp; Benefits'!I$6</f>
        <v>0.15390000000000001</v>
      </c>
      <c r="T839" s="9">
        <f t="shared" si="156"/>
        <v>29404.19</v>
      </c>
      <c r="U839" s="9">
        <f t="shared" si="157"/>
        <v>1362.79</v>
      </c>
      <c r="V839" s="9">
        <f t="shared" si="158"/>
        <v>209.73</v>
      </c>
      <c r="W839" s="9">
        <f t="shared" si="159"/>
        <v>1572.52</v>
      </c>
      <c r="X839" s="22">
        <f t="shared" si="160"/>
        <v>112743.99</v>
      </c>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row>
    <row r="840" spans="1:159" s="21" customFormat="1">
      <c r="A840" s="77" t="s">
        <v>2197</v>
      </c>
      <c r="B840" s="87" t="s">
        <v>2683</v>
      </c>
      <c r="C840" s="88">
        <v>5076</v>
      </c>
      <c r="D840" s="87" t="s">
        <v>135</v>
      </c>
      <c r="E840" s="107" t="str">
        <f>VLOOKUP($C840,'2024-25 School Level AAFTE'!$C$4:$L$2372,9,FALSE)</f>
        <v>No</v>
      </c>
      <c r="F840" s="95">
        <f>VLOOKUP($C840,'2024-25 School Level AAFTE'!$C$4:$J$2372,8,FALSE)</f>
        <v>0</v>
      </c>
      <c r="G840" s="97">
        <f>IFERROR(IF(E840= "yes",VLOOKUP(C840,Summary!$B:$I,6,0),0),0)</f>
        <v>0</v>
      </c>
      <c r="H840" s="96">
        <f t="shared" si="151"/>
        <v>0</v>
      </c>
      <c r="I840" s="154">
        <f>VLOOKUP($A840,'2025-26 Salary &amp; Benefits'!$A:$I,3,FALSE)</f>
        <v>1</v>
      </c>
      <c r="J840" s="154">
        <f>VLOOKUP($A840,'2025-26 Salary &amp; Benefits'!$A:$I,4,FALSE)</f>
        <v>1</v>
      </c>
      <c r="K840" s="141">
        <f t="shared" si="152"/>
        <v>0</v>
      </c>
      <c r="L840" s="140">
        <f t="shared" si="153"/>
        <v>0</v>
      </c>
      <c r="M840" s="142">
        <f>'2025-26 Salary &amp; Benefits'!$E$6</f>
        <v>78209</v>
      </c>
      <c r="N840" s="142">
        <f>'2025-26 Salary &amp; Benefits'!$F$6</f>
        <v>80164</v>
      </c>
      <c r="O840" s="9">
        <f t="shared" si="154"/>
        <v>0</v>
      </c>
      <c r="P840" s="9">
        <f t="shared" si="155"/>
        <v>0</v>
      </c>
      <c r="Q840" s="9">
        <f>'2025-26 Salary &amp; Benefits'!G$6</f>
        <v>15997.68</v>
      </c>
      <c r="R840" s="143">
        <f>'2025-26 Salary &amp; Benefits'!H$6</f>
        <v>0.16020000000000001</v>
      </c>
      <c r="S840" s="143">
        <f>'2025-26 Salary &amp; Benefits'!I$6</f>
        <v>0.15390000000000001</v>
      </c>
      <c r="T840" s="9">
        <f t="shared" si="156"/>
        <v>0</v>
      </c>
      <c r="U840" s="9">
        <f t="shared" si="157"/>
        <v>0</v>
      </c>
      <c r="V840" s="9">
        <f t="shared" si="158"/>
        <v>0</v>
      </c>
      <c r="W840" s="9">
        <f t="shared" si="159"/>
        <v>0</v>
      </c>
      <c r="X840" s="22">
        <f t="shared" si="160"/>
        <v>0</v>
      </c>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row>
    <row r="841" spans="1:159" s="21" customFormat="1">
      <c r="A841" s="77" t="s">
        <v>2197</v>
      </c>
      <c r="B841" s="87" t="s">
        <v>2683</v>
      </c>
      <c r="C841" s="88">
        <v>5194</v>
      </c>
      <c r="D841" s="87" t="s">
        <v>329</v>
      </c>
      <c r="E841" s="107" t="str">
        <f>VLOOKUP($C841,'2024-25 School Level AAFTE'!$C$4:$L$2372,9,FALSE)</f>
        <v>Yes</v>
      </c>
      <c r="F841" s="95">
        <f>VLOOKUP($C841,'2024-25 School Level AAFTE'!$C$4:$J$2372,8,FALSE)</f>
        <v>266.77</v>
      </c>
      <c r="G841" s="97">
        <f>IFERROR(IF(E841= "yes",VLOOKUP(C841,Summary!$B:$I,6,0),0),0)</f>
        <v>0</v>
      </c>
      <c r="H841" s="96">
        <f t="shared" si="151"/>
        <v>266.77</v>
      </c>
      <c r="I841" s="154">
        <f>VLOOKUP($A841,'2025-26 Salary &amp; Benefits'!$A:$I,3,FALSE)</f>
        <v>1</v>
      </c>
      <c r="J841" s="154">
        <f>VLOOKUP($A841,'2025-26 Salary &amp; Benefits'!$A:$I,4,FALSE)</f>
        <v>1</v>
      </c>
      <c r="K841" s="141">
        <f t="shared" si="152"/>
        <v>266.77</v>
      </c>
      <c r="L841" s="140">
        <f t="shared" si="153"/>
        <v>0.78300000000000003</v>
      </c>
      <c r="M841" s="142">
        <f>'2025-26 Salary &amp; Benefits'!$E$6</f>
        <v>78209</v>
      </c>
      <c r="N841" s="142">
        <f>'2025-26 Salary &amp; Benefits'!$F$6</f>
        <v>80164</v>
      </c>
      <c r="O841" s="9">
        <f t="shared" si="154"/>
        <v>61237.65</v>
      </c>
      <c r="P841" s="9">
        <f t="shared" si="155"/>
        <v>1530.760000000002</v>
      </c>
      <c r="Q841" s="9">
        <f>'2025-26 Salary &amp; Benefits'!G$6</f>
        <v>15997.68</v>
      </c>
      <c r="R841" s="143">
        <f>'2025-26 Salary &amp; Benefits'!H$6</f>
        <v>0.16020000000000001</v>
      </c>
      <c r="S841" s="143">
        <f>'2025-26 Salary &amp; Benefits'!I$6</f>
        <v>0.15390000000000001</v>
      </c>
      <c r="T841" s="9">
        <f t="shared" si="156"/>
        <v>22572.04</v>
      </c>
      <c r="U841" s="9">
        <f t="shared" si="157"/>
        <v>1046.1400000000001</v>
      </c>
      <c r="V841" s="9">
        <f t="shared" si="158"/>
        <v>161</v>
      </c>
      <c r="W841" s="9">
        <f t="shared" si="159"/>
        <v>1207.1400000000001</v>
      </c>
      <c r="X841" s="22">
        <f t="shared" si="160"/>
        <v>86547.590000000011</v>
      </c>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row>
    <row r="842" spans="1:159" s="21" customFormat="1">
      <c r="A842" s="77" t="s">
        <v>2197</v>
      </c>
      <c r="B842" s="87" t="s">
        <v>2683</v>
      </c>
      <c r="C842" s="88">
        <v>5547</v>
      </c>
      <c r="D842" s="87" t="s">
        <v>2899</v>
      </c>
      <c r="E842" s="107" t="str">
        <f>VLOOKUP($C842,'2024-25 School Level AAFTE'!$C$4:$L$2372,9,FALSE)</f>
        <v>Yes</v>
      </c>
      <c r="F842" s="95">
        <f>VLOOKUP($C842,'2024-25 School Level AAFTE'!$C$4:$J$2372,8,FALSE)</f>
        <v>10.52</v>
      </c>
      <c r="G842" s="97">
        <f>IFERROR(IF(E842= "yes",VLOOKUP(C842,Summary!$B:$I,6,0),0),0)</f>
        <v>0</v>
      </c>
      <c r="H842" s="96">
        <f t="shared" si="151"/>
        <v>10.52</v>
      </c>
      <c r="I842" s="154">
        <f>VLOOKUP($A842,'2025-26 Salary &amp; Benefits'!$A:$I,3,FALSE)</f>
        <v>1</v>
      </c>
      <c r="J842" s="154">
        <f>VLOOKUP($A842,'2025-26 Salary &amp; Benefits'!$A:$I,4,FALSE)</f>
        <v>1</v>
      </c>
      <c r="K842" s="141">
        <f t="shared" si="152"/>
        <v>10.52</v>
      </c>
      <c r="L842" s="140">
        <f t="shared" si="153"/>
        <v>3.1E-2</v>
      </c>
      <c r="M842" s="142">
        <f>'2025-26 Salary &amp; Benefits'!$E$6</f>
        <v>78209</v>
      </c>
      <c r="N842" s="142">
        <f>'2025-26 Salary &amp; Benefits'!$F$6</f>
        <v>80164</v>
      </c>
      <c r="O842" s="9">
        <f t="shared" si="154"/>
        <v>2424.48</v>
      </c>
      <c r="P842" s="9">
        <f t="shared" si="155"/>
        <v>60.599999999999909</v>
      </c>
      <c r="Q842" s="9">
        <f>'2025-26 Salary &amp; Benefits'!G$6</f>
        <v>15997.68</v>
      </c>
      <c r="R842" s="143">
        <f>'2025-26 Salary &amp; Benefits'!H$6</f>
        <v>0.16020000000000001</v>
      </c>
      <c r="S842" s="143">
        <f>'2025-26 Salary &amp; Benefits'!I$6</f>
        <v>0.15390000000000001</v>
      </c>
      <c r="T842" s="9">
        <f t="shared" si="156"/>
        <v>893.66</v>
      </c>
      <c r="U842" s="9">
        <f t="shared" si="157"/>
        <v>41.42</v>
      </c>
      <c r="V842" s="9">
        <f t="shared" si="158"/>
        <v>6.37</v>
      </c>
      <c r="W842" s="9">
        <f t="shared" si="159"/>
        <v>47.79</v>
      </c>
      <c r="X842" s="22">
        <f t="shared" si="160"/>
        <v>3426.5299999999997</v>
      </c>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row>
    <row r="843" spans="1:159" s="21" customFormat="1">
      <c r="A843" s="77" t="s">
        <v>2197</v>
      </c>
      <c r="B843" s="87" t="s">
        <v>2683</v>
      </c>
      <c r="C843" s="88">
        <v>5675</v>
      </c>
      <c r="D843" s="87" t="s">
        <v>3074</v>
      </c>
      <c r="E843" s="107" t="str">
        <f>VLOOKUP($C843,'2024-25 School Level AAFTE'!$C$4:$L$2372,9,FALSE)</f>
        <v>Yes</v>
      </c>
      <c r="F843" s="95">
        <f>VLOOKUP($C843,'2024-25 School Level AAFTE'!$C$4:$J$2372,8,FALSE)</f>
        <v>859.25</v>
      </c>
      <c r="G843" s="97">
        <f>IFERROR(IF(E843= "yes",VLOOKUP(C843,Summary!$B:$I,6,0),0),0)</f>
        <v>0</v>
      </c>
      <c r="H843" s="96">
        <f t="shared" si="151"/>
        <v>859.25</v>
      </c>
      <c r="I843" s="154">
        <f>VLOOKUP($A843,'2025-26 Salary &amp; Benefits'!$A:$I,3,FALSE)</f>
        <v>1</v>
      </c>
      <c r="J843" s="154">
        <f>VLOOKUP($A843,'2025-26 Salary &amp; Benefits'!$A:$I,4,FALSE)</f>
        <v>1</v>
      </c>
      <c r="K843" s="141">
        <f t="shared" si="152"/>
        <v>859.25</v>
      </c>
      <c r="L843" s="140">
        <f t="shared" si="153"/>
        <v>2.52</v>
      </c>
      <c r="M843" s="142">
        <f>'2025-26 Salary &amp; Benefits'!$E$6</f>
        <v>78209</v>
      </c>
      <c r="N843" s="142">
        <f>'2025-26 Salary &amp; Benefits'!$F$6</f>
        <v>80164</v>
      </c>
      <c r="O843" s="9">
        <f t="shared" si="154"/>
        <v>197086.68</v>
      </c>
      <c r="P843" s="9">
        <f t="shared" si="155"/>
        <v>4926.6000000000058</v>
      </c>
      <c r="Q843" s="9">
        <f>'2025-26 Salary &amp; Benefits'!G$6</f>
        <v>15997.68</v>
      </c>
      <c r="R843" s="143">
        <f>'2025-26 Salary &amp; Benefits'!H$6</f>
        <v>0.16020000000000001</v>
      </c>
      <c r="S843" s="143">
        <f>'2025-26 Salary &amp; Benefits'!I$6</f>
        <v>0.15390000000000001</v>
      </c>
      <c r="T843" s="9">
        <f t="shared" si="156"/>
        <v>72645.64</v>
      </c>
      <c r="U843" s="9">
        <f t="shared" si="157"/>
        <v>3366.89</v>
      </c>
      <c r="V843" s="9">
        <f t="shared" si="158"/>
        <v>518.16</v>
      </c>
      <c r="W843" s="9">
        <f t="shared" si="159"/>
        <v>3885.0499999999997</v>
      </c>
      <c r="X843" s="22">
        <f t="shared" si="160"/>
        <v>278543.97000000003</v>
      </c>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row>
    <row r="844" spans="1:159" s="21" customFormat="1">
      <c r="A844" s="77" t="s">
        <v>2162</v>
      </c>
      <c r="B844" s="87" t="s">
        <v>2684</v>
      </c>
      <c r="C844" s="88">
        <v>1884</v>
      </c>
      <c r="D844" s="87" t="s">
        <v>34</v>
      </c>
      <c r="E844" s="107" t="str">
        <f>VLOOKUP($C844,'2024-25 School Level AAFTE'!$C$4:$L$2372,9,FALSE)</f>
        <v>Yes</v>
      </c>
      <c r="F844" s="95">
        <f>VLOOKUP($C844,'2024-25 School Level AAFTE'!$C$4:$J$2372,8,FALSE)</f>
        <v>289.39999999999998</v>
      </c>
      <c r="G844" s="97">
        <f>IFERROR(IF(E844= "yes",VLOOKUP(C844,Summary!$B:$I,6,0),0),0)</f>
        <v>0</v>
      </c>
      <c r="H844" s="96">
        <f t="shared" si="151"/>
        <v>289.39999999999998</v>
      </c>
      <c r="I844" s="154">
        <f>VLOOKUP($A844,'2025-26 Salary &amp; Benefits'!$A:$I,3,FALSE)</f>
        <v>1</v>
      </c>
      <c r="J844" s="154">
        <f>VLOOKUP($A844,'2025-26 Salary &amp; Benefits'!$A:$I,4,FALSE)</f>
        <v>1</v>
      </c>
      <c r="K844" s="141">
        <f t="shared" si="152"/>
        <v>289.39999999999998</v>
      </c>
      <c r="L844" s="140">
        <f t="shared" si="153"/>
        <v>0.84899999999999998</v>
      </c>
      <c r="M844" s="142">
        <f>'2025-26 Salary &amp; Benefits'!$E$6</f>
        <v>78209</v>
      </c>
      <c r="N844" s="142">
        <f>'2025-26 Salary &amp; Benefits'!$F$6</f>
        <v>80164</v>
      </c>
      <c r="O844" s="9">
        <f t="shared" si="154"/>
        <v>66399.44</v>
      </c>
      <c r="P844" s="9">
        <f t="shared" si="155"/>
        <v>1659.8000000000029</v>
      </c>
      <c r="Q844" s="9">
        <f>'2025-26 Salary &amp; Benefits'!G$6</f>
        <v>15997.68</v>
      </c>
      <c r="R844" s="143">
        <f>'2025-26 Salary &amp; Benefits'!H$6</f>
        <v>0.16020000000000001</v>
      </c>
      <c r="S844" s="143">
        <f>'2025-26 Salary &amp; Benefits'!I$6</f>
        <v>0.15390000000000001</v>
      </c>
      <c r="T844" s="9">
        <f t="shared" si="156"/>
        <v>24474.66</v>
      </c>
      <c r="U844" s="9">
        <f t="shared" si="157"/>
        <v>1134.32</v>
      </c>
      <c r="V844" s="9">
        <f t="shared" si="158"/>
        <v>174.57</v>
      </c>
      <c r="W844" s="9">
        <f t="shared" si="159"/>
        <v>1308.8899999999999</v>
      </c>
      <c r="X844" s="22">
        <f t="shared" si="160"/>
        <v>93842.790000000008</v>
      </c>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row>
    <row r="845" spans="1:159" s="21" customFormat="1">
      <c r="A845" s="77" t="s">
        <v>2162</v>
      </c>
      <c r="B845" s="87" t="s">
        <v>2684</v>
      </c>
      <c r="C845" s="88">
        <v>1941</v>
      </c>
      <c r="D845" s="87" t="s">
        <v>35</v>
      </c>
      <c r="E845" s="107" t="str">
        <f>VLOOKUP($C845,'2024-25 School Level AAFTE'!$C$4:$L$2372,9,FALSE)</f>
        <v>No</v>
      </c>
      <c r="F845" s="95">
        <f>VLOOKUP($C845,'2024-25 School Level AAFTE'!$C$4:$J$2372,8,FALSE)</f>
        <v>500.12</v>
      </c>
      <c r="G845" s="97">
        <f>IFERROR(IF(E845= "yes",VLOOKUP(C845,Summary!$B:$I,6,0),0),0)</f>
        <v>0</v>
      </c>
      <c r="H845" s="96">
        <f t="shared" si="151"/>
        <v>0</v>
      </c>
      <c r="I845" s="154">
        <f>VLOOKUP($A845,'2025-26 Salary &amp; Benefits'!$A:$I,3,FALSE)</f>
        <v>1</v>
      </c>
      <c r="J845" s="154">
        <f>VLOOKUP($A845,'2025-26 Salary &amp; Benefits'!$A:$I,4,FALSE)</f>
        <v>1</v>
      </c>
      <c r="K845" s="141">
        <f t="shared" si="152"/>
        <v>0</v>
      </c>
      <c r="L845" s="140">
        <f t="shared" si="153"/>
        <v>0</v>
      </c>
      <c r="M845" s="142">
        <f>'2025-26 Salary &amp; Benefits'!$E$6</f>
        <v>78209</v>
      </c>
      <c r="N845" s="142">
        <f>'2025-26 Salary &amp; Benefits'!$F$6</f>
        <v>80164</v>
      </c>
      <c r="O845" s="9">
        <f t="shared" si="154"/>
        <v>0</v>
      </c>
      <c r="P845" s="9">
        <f t="shared" si="155"/>
        <v>0</v>
      </c>
      <c r="Q845" s="9">
        <f>'2025-26 Salary &amp; Benefits'!G$6</f>
        <v>15997.68</v>
      </c>
      <c r="R845" s="143">
        <f>'2025-26 Salary &amp; Benefits'!H$6</f>
        <v>0.16020000000000001</v>
      </c>
      <c r="S845" s="143">
        <f>'2025-26 Salary &amp; Benefits'!I$6</f>
        <v>0.15390000000000001</v>
      </c>
      <c r="T845" s="9">
        <f t="shared" si="156"/>
        <v>0</v>
      </c>
      <c r="U845" s="9">
        <f t="shared" si="157"/>
        <v>0</v>
      </c>
      <c r="V845" s="9">
        <f t="shared" si="158"/>
        <v>0</v>
      </c>
      <c r="W845" s="9">
        <f t="shared" si="159"/>
        <v>0</v>
      </c>
      <c r="X845" s="22">
        <f t="shared" si="160"/>
        <v>0</v>
      </c>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row>
    <row r="846" spans="1:159" s="21" customFormat="1">
      <c r="A846" s="77" t="s">
        <v>2162</v>
      </c>
      <c r="B846" s="87" t="s">
        <v>2684</v>
      </c>
      <c r="C846" s="88">
        <v>2824</v>
      </c>
      <c r="D846" s="87" t="s">
        <v>36</v>
      </c>
      <c r="E846" s="107" t="str">
        <f>VLOOKUP($C846,'2024-25 School Level AAFTE'!$C$4:$L$2372,9,FALSE)</f>
        <v>Yes</v>
      </c>
      <c r="F846" s="95">
        <f>VLOOKUP($C846,'2024-25 School Level AAFTE'!$C$4:$J$2372,8,FALSE)</f>
        <v>471.89</v>
      </c>
      <c r="G846" s="97">
        <f>IFERROR(IF(E846= "yes",VLOOKUP(C846,Summary!$B:$I,6,0),0),0)</f>
        <v>0</v>
      </c>
      <c r="H846" s="96">
        <f t="shared" si="151"/>
        <v>471.89</v>
      </c>
      <c r="I846" s="154">
        <f>VLOOKUP($A846,'2025-26 Salary &amp; Benefits'!$A:$I,3,FALSE)</f>
        <v>1</v>
      </c>
      <c r="J846" s="154">
        <f>VLOOKUP($A846,'2025-26 Salary &amp; Benefits'!$A:$I,4,FALSE)</f>
        <v>1</v>
      </c>
      <c r="K846" s="141">
        <f t="shared" si="152"/>
        <v>471.89</v>
      </c>
      <c r="L846" s="140">
        <f t="shared" si="153"/>
        <v>1.3839999999999999</v>
      </c>
      <c r="M846" s="142">
        <f>'2025-26 Salary &amp; Benefits'!$E$6</f>
        <v>78209</v>
      </c>
      <c r="N846" s="142">
        <f>'2025-26 Salary &amp; Benefits'!$F$6</f>
        <v>80164</v>
      </c>
      <c r="O846" s="9">
        <f t="shared" si="154"/>
        <v>108241.26</v>
      </c>
      <c r="P846" s="9">
        <f t="shared" si="155"/>
        <v>2705.7200000000012</v>
      </c>
      <c r="Q846" s="9">
        <f>'2025-26 Salary &amp; Benefits'!G$6</f>
        <v>15997.68</v>
      </c>
      <c r="R846" s="143">
        <f>'2025-26 Salary &amp; Benefits'!H$6</f>
        <v>0.16020000000000001</v>
      </c>
      <c r="S846" s="143">
        <f>'2025-26 Salary &amp; Benefits'!I$6</f>
        <v>0.15390000000000001</v>
      </c>
      <c r="T846" s="9">
        <f t="shared" si="156"/>
        <v>39897.449999999997</v>
      </c>
      <c r="U846" s="9">
        <f t="shared" si="157"/>
        <v>1849.12</v>
      </c>
      <c r="V846" s="9">
        <f t="shared" si="158"/>
        <v>284.58</v>
      </c>
      <c r="W846" s="9">
        <f t="shared" si="159"/>
        <v>2133.6999999999998</v>
      </c>
      <c r="X846" s="22">
        <f t="shared" si="160"/>
        <v>152978.13</v>
      </c>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row>
    <row r="847" spans="1:159" s="21" customFormat="1">
      <c r="A847" s="77" t="s">
        <v>2162</v>
      </c>
      <c r="B847" s="87" t="s">
        <v>2684</v>
      </c>
      <c r="C847" s="88">
        <v>2825</v>
      </c>
      <c r="D847" s="87" t="s">
        <v>37</v>
      </c>
      <c r="E847" s="107" t="str">
        <f>VLOOKUP($C847,'2024-25 School Level AAFTE'!$C$4:$L$2372,9,FALSE)</f>
        <v>Yes</v>
      </c>
      <c r="F847" s="95">
        <f>VLOOKUP($C847,'2024-25 School Level AAFTE'!$C$4:$J$2372,8,FALSE)</f>
        <v>429.11</v>
      </c>
      <c r="G847" s="97">
        <f>IFERROR(IF(E847= "yes",VLOOKUP(C847,Summary!$B:$I,6,0),0),0)</f>
        <v>0</v>
      </c>
      <c r="H847" s="96">
        <f t="shared" si="151"/>
        <v>429.11</v>
      </c>
      <c r="I847" s="154">
        <f>VLOOKUP($A847,'2025-26 Salary &amp; Benefits'!$A:$I,3,FALSE)</f>
        <v>1</v>
      </c>
      <c r="J847" s="154">
        <f>VLOOKUP($A847,'2025-26 Salary &amp; Benefits'!$A:$I,4,FALSE)</f>
        <v>1</v>
      </c>
      <c r="K847" s="141">
        <f t="shared" si="152"/>
        <v>429.11</v>
      </c>
      <c r="L847" s="140">
        <f t="shared" si="153"/>
        <v>1.2589999999999999</v>
      </c>
      <c r="M847" s="142">
        <f>'2025-26 Salary &amp; Benefits'!$E$6</f>
        <v>78209</v>
      </c>
      <c r="N847" s="142">
        <f>'2025-26 Salary &amp; Benefits'!$F$6</f>
        <v>80164</v>
      </c>
      <c r="O847" s="9">
        <f t="shared" si="154"/>
        <v>98465.13</v>
      </c>
      <c r="P847" s="9">
        <f t="shared" si="155"/>
        <v>2461.3499999999913</v>
      </c>
      <c r="Q847" s="9">
        <f>'2025-26 Salary &amp; Benefits'!G$6</f>
        <v>15997.68</v>
      </c>
      <c r="R847" s="143">
        <f>'2025-26 Salary &amp; Benefits'!H$6</f>
        <v>0.16020000000000001</v>
      </c>
      <c r="S847" s="143">
        <f>'2025-26 Salary &amp; Benefits'!I$6</f>
        <v>0.15390000000000001</v>
      </c>
      <c r="T847" s="9">
        <f t="shared" si="156"/>
        <v>36293.99</v>
      </c>
      <c r="U847" s="9">
        <f t="shared" si="157"/>
        <v>1682.11</v>
      </c>
      <c r="V847" s="9">
        <f t="shared" si="158"/>
        <v>258.88</v>
      </c>
      <c r="W847" s="9">
        <f t="shared" si="159"/>
        <v>1940.9899999999998</v>
      </c>
      <c r="X847" s="22">
        <f t="shared" si="160"/>
        <v>139161.45999999996</v>
      </c>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row>
    <row r="848" spans="1:159" s="21" customFormat="1">
      <c r="A848" s="77" t="s">
        <v>2162</v>
      </c>
      <c r="B848" s="87" t="s">
        <v>2684</v>
      </c>
      <c r="C848" s="88">
        <v>2826</v>
      </c>
      <c r="D848" s="87" t="s">
        <v>38</v>
      </c>
      <c r="E848" s="107" t="str">
        <f>VLOOKUP($C848,'2024-25 School Level AAFTE'!$C$4:$L$2372,9,FALSE)</f>
        <v>Yes</v>
      </c>
      <c r="F848" s="95">
        <f>VLOOKUP($C848,'2024-25 School Level AAFTE'!$C$4:$J$2372,8,FALSE)</f>
        <v>1779.7800000000002</v>
      </c>
      <c r="G848" s="97">
        <f>IFERROR(IF(E848= "yes",VLOOKUP(C848,Summary!$B:$I,6,0),0),0)</f>
        <v>0</v>
      </c>
      <c r="H848" s="96">
        <f t="shared" si="151"/>
        <v>1779.7800000000002</v>
      </c>
      <c r="I848" s="154">
        <f>VLOOKUP($A848,'2025-26 Salary &amp; Benefits'!$A:$I,3,FALSE)</f>
        <v>1</v>
      </c>
      <c r="J848" s="154">
        <f>VLOOKUP($A848,'2025-26 Salary &amp; Benefits'!$A:$I,4,FALSE)</f>
        <v>1</v>
      </c>
      <c r="K848" s="141">
        <f t="shared" si="152"/>
        <v>1779.7800000000002</v>
      </c>
      <c r="L848" s="140">
        <f t="shared" si="153"/>
        <v>5.2210000000000001</v>
      </c>
      <c r="M848" s="142">
        <f>'2025-26 Salary &amp; Benefits'!$E$6</f>
        <v>78209</v>
      </c>
      <c r="N848" s="142">
        <f>'2025-26 Salary &amp; Benefits'!$F$6</f>
        <v>80164</v>
      </c>
      <c r="O848" s="9">
        <f t="shared" si="154"/>
        <v>408329.19</v>
      </c>
      <c r="P848" s="9">
        <f t="shared" si="155"/>
        <v>10207.049999999988</v>
      </c>
      <c r="Q848" s="9">
        <f>'2025-26 Salary &amp; Benefits'!G$6</f>
        <v>15997.68</v>
      </c>
      <c r="R848" s="143">
        <f>'2025-26 Salary &amp; Benefits'!H$6</f>
        <v>0.16020000000000001</v>
      </c>
      <c r="S848" s="143">
        <f>'2025-26 Salary &amp; Benefits'!I$6</f>
        <v>0.15390000000000001</v>
      </c>
      <c r="T848" s="9">
        <f t="shared" si="156"/>
        <v>150509.09</v>
      </c>
      <c r="U848" s="9">
        <f t="shared" si="157"/>
        <v>6975.6</v>
      </c>
      <c r="V848" s="9">
        <f t="shared" si="158"/>
        <v>1073.54</v>
      </c>
      <c r="W848" s="9">
        <f t="shared" si="159"/>
        <v>8049.14</v>
      </c>
      <c r="X848" s="22">
        <f t="shared" si="160"/>
        <v>577094.47000000009</v>
      </c>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row>
    <row r="849" spans="1:159" s="21" customFormat="1">
      <c r="A849" s="77" t="s">
        <v>2162</v>
      </c>
      <c r="B849" s="87" t="s">
        <v>2684</v>
      </c>
      <c r="C849" s="88">
        <v>3077</v>
      </c>
      <c r="D849" s="87" t="s">
        <v>39</v>
      </c>
      <c r="E849" s="107" t="str">
        <f>VLOOKUP($C849,'2024-25 School Level AAFTE'!$C$4:$L$2372,9,FALSE)</f>
        <v>Yes</v>
      </c>
      <c r="F849" s="95">
        <f>VLOOKUP($C849,'2024-25 School Level AAFTE'!$C$4:$J$2372,8,FALSE)</f>
        <v>415.62</v>
      </c>
      <c r="G849" s="97">
        <f>IFERROR(IF(E849= "yes",VLOOKUP(C849,Summary!$B:$I,6,0),0),0)</f>
        <v>0</v>
      </c>
      <c r="H849" s="96">
        <f t="shared" si="151"/>
        <v>415.62</v>
      </c>
      <c r="I849" s="154">
        <f>VLOOKUP($A849,'2025-26 Salary &amp; Benefits'!$A:$I,3,FALSE)</f>
        <v>1</v>
      </c>
      <c r="J849" s="154">
        <f>VLOOKUP($A849,'2025-26 Salary &amp; Benefits'!$A:$I,4,FALSE)</f>
        <v>1</v>
      </c>
      <c r="K849" s="141">
        <f t="shared" si="152"/>
        <v>415.62</v>
      </c>
      <c r="L849" s="140">
        <f t="shared" si="153"/>
        <v>1.2190000000000001</v>
      </c>
      <c r="M849" s="142">
        <f>'2025-26 Salary &amp; Benefits'!$E$6</f>
        <v>78209</v>
      </c>
      <c r="N849" s="142">
        <f>'2025-26 Salary &amp; Benefits'!$F$6</f>
        <v>80164</v>
      </c>
      <c r="O849" s="9">
        <f t="shared" si="154"/>
        <v>95336.77</v>
      </c>
      <c r="P849" s="9">
        <f t="shared" si="155"/>
        <v>2383.1499999999942</v>
      </c>
      <c r="Q849" s="9">
        <f>'2025-26 Salary &amp; Benefits'!G$6</f>
        <v>15997.68</v>
      </c>
      <c r="R849" s="143">
        <f>'2025-26 Salary &amp; Benefits'!H$6</f>
        <v>0.16020000000000001</v>
      </c>
      <c r="S849" s="143">
        <f>'2025-26 Salary &amp; Benefits'!I$6</f>
        <v>0.15390000000000001</v>
      </c>
      <c r="T849" s="9">
        <f t="shared" si="156"/>
        <v>35140.89</v>
      </c>
      <c r="U849" s="9">
        <f t="shared" si="157"/>
        <v>1628.67</v>
      </c>
      <c r="V849" s="9">
        <f t="shared" si="158"/>
        <v>250.65</v>
      </c>
      <c r="W849" s="9">
        <f t="shared" si="159"/>
        <v>1879.3200000000002</v>
      </c>
      <c r="X849" s="22">
        <f t="shared" si="160"/>
        <v>134740.13</v>
      </c>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row>
    <row r="850" spans="1:159" s="21" customFormat="1">
      <c r="A850" s="77" t="s">
        <v>2162</v>
      </c>
      <c r="B850" s="87" t="s">
        <v>2684</v>
      </c>
      <c r="C850" s="88">
        <v>3144</v>
      </c>
      <c r="D850" s="87" t="s">
        <v>40</v>
      </c>
      <c r="E850" s="107" t="str">
        <f>VLOOKUP($C850,'2024-25 School Level AAFTE'!$C$4:$L$2372,9,FALSE)</f>
        <v>Yes</v>
      </c>
      <c r="F850" s="95">
        <f>VLOOKUP($C850,'2024-25 School Level AAFTE'!$C$4:$J$2372,8,FALSE)</f>
        <v>401.65999999999997</v>
      </c>
      <c r="G850" s="97">
        <f>IFERROR(IF(E850= "yes",VLOOKUP(C850,Summary!$B:$I,6,0),0),0)</f>
        <v>0</v>
      </c>
      <c r="H850" s="96">
        <f t="shared" si="151"/>
        <v>401.65999999999997</v>
      </c>
      <c r="I850" s="154">
        <f>VLOOKUP($A850,'2025-26 Salary &amp; Benefits'!$A:$I,3,FALSE)</f>
        <v>1</v>
      </c>
      <c r="J850" s="154">
        <f>VLOOKUP($A850,'2025-26 Salary &amp; Benefits'!$A:$I,4,FALSE)</f>
        <v>1</v>
      </c>
      <c r="K850" s="141">
        <f t="shared" si="152"/>
        <v>401.65999999999997</v>
      </c>
      <c r="L850" s="140">
        <f t="shared" si="153"/>
        <v>1.1779999999999999</v>
      </c>
      <c r="M850" s="142">
        <f>'2025-26 Salary &amp; Benefits'!$E$6</f>
        <v>78209</v>
      </c>
      <c r="N850" s="142">
        <f>'2025-26 Salary &amp; Benefits'!$F$6</f>
        <v>80164</v>
      </c>
      <c r="O850" s="9">
        <f t="shared" si="154"/>
        <v>92130.2</v>
      </c>
      <c r="P850" s="9">
        <f t="shared" si="155"/>
        <v>2302.9900000000052</v>
      </c>
      <c r="Q850" s="9">
        <f>'2025-26 Salary &amp; Benefits'!G$6</f>
        <v>15997.68</v>
      </c>
      <c r="R850" s="143">
        <f>'2025-26 Salary &amp; Benefits'!H$6</f>
        <v>0.16020000000000001</v>
      </c>
      <c r="S850" s="143">
        <f>'2025-26 Salary &amp; Benefits'!I$6</f>
        <v>0.15390000000000001</v>
      </c>
      <c r="T850" s="9">
        <f t="shared" si="156"/>
        <v>33958.959999999999</v>
      </c>
      <c r="U850" s="9">
        <f t="shared" si="157"/>
        <v>1573.89</v>
      </c>
      <c r="V850" s="9">
        <f t="shared" si="158"/>
        <v>242.22</v>
      </c>
      <c r="W850" s="9">
        <f t="shared" si="159"/>
        <v>1816.1100000000001</v>
      </c>
      <c r="X850" s="22">
        <f t="shared" si="160"/>
        <v>130208.26000000001</v>
      </c>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row>
    <row r="851" spans="1:159" s="21" customFormat="1">
      <c r="A851" s="77" t="s">
        <v>2162</v>
      </c>
      <c r="B851" s="87" t="s">
        <v>2684</v>
      </c>
      <c r="C851" s="88">
        <v>3267</v>
      </c>
      <c r="D851" s="87" t="s">
        <v>41</v>
      </c>
      <c r="E851" s="107" t="str">
        <f>VLOOKUP($C851,'2024-25 School Level AAFTE'!$C$4:$L$2372,9,FALSE)</f>
        <v>Yes</v>
      </c>
      <c r="F851" s="95">
        <f>VLOOKUP($C851,'2024-25 School Level AAFTE'!$C$4:$J$2372,8,FALSE)</f>
        <v>735.54</v>
      </c>
      <c r="G851" s="97">
        <f>IFERROR(IF(E851= "yes",VLOOKUP(C851,Summary!$B:$I,6,0),0),0)</f>
        <v>0</v>
      </c>
      <c r="H851" s="96">
        <f t="shared" si="151"/>
        <v>735.54</v>
      </c>
      <c r="I851" s="154">
        <f>VLOOKUP($A851,'2025-26 Salary &amp; Benefits'!$A:$I,3,FALSE)</f>
        <v>1</v>
      </c>
      <c r="J851" s="154">
        <f>VLOOKUP($A851,'2025-26 Salary &amp; Benefits'!$A:$I,4,FALSE)</f>
        <v>1</v>
      </c>
      <c r="K851" s="141">
        <f t="shared" si="152"/>
        <v>735.54</v>
      </c>
      <c r="L851" s="140">
        <f t="shared" si="153"/>
        <v>2.1579999999999999</v>
      </c>
      <c r="M851" s="142">
        <f>'2025-26 Salary &amp; Benefits'!$E$6</f>
        <v>78209</v>
      </c>
      <c r="N851" s="142">
        <f>'2025-26 Salary &amp; Benefits'!$F$6</f>
        <v>80164</v>
      </c>
      <c r="O851" s="9">
        <f t="shared" si="154"/>
        <v>168775.02</v>
      </c>
      <c r="P851" s="9">
        <f t="shared" si="155"/>
        <v>4218.890000000014</v>
      </c>
      <c r="Q851" s="9">
        <f>'2025-26 Salary &amp; Benefits'!G$6</f>
        <v>15997.68</v>
      </c>
      <c r="R851" s="143">
        <f>'2025-26 Salary &amp; Benefits'!H$6</f>
        <v>0.16020000000000001</v>
      </c>
      <c r="S851" s="143">
        <f>'2025-26 Salary &amp; Benefits'!I$6</f>
        <v>0.15390000000000001</v>
      </c>
      <c r="T851" s="9">
        <f t="shared" si="156"/>
        <v>62210.04</v>
      </c>
      <c r="U851" s="9">
        <f t="shared" si="157"/>
        <v>2883.23</v>
      </c>
      <c r="V851" s="9">
        <f t="shared" si="158"/>
        <v>443.73</v>
      </c>
      <c r="W851" s="9">
        <f t="shared" si="159"/>
        <v>3326.96</v>
      </c>
      <c r="X851" s="22">
        <f t="shared" si="160"/>
        <v>238530.91</v>
      </c>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row>
    <row r="852" spans="1:159" s="21" customFormat="1">
      <c r="A852" s="77" t="s">
        <v>2162</v>
      </c>
      <c r="B852" s="87" t="s">
        <v>2684</v>
      </c>
      <c r="C852" s="88">
        <v>3315</v>
      </c>
      <c r="D852" s="87" t="s">
        <v>42</v>
      </c>
      <c r="E852" s="107" t="str">
        <f>VLOOKUP($C852,'2024-25 School Level AAFTE'!$C$4:$L$2372,9,FALSE)</f>
        <v>Yes</v>
      </c>
      <c r="F852" s="95">
        <f>VLOOKUP($C852,'2024-25 School Level AAFTE'!$C$4:$J$2372,8,FALSE)</f>
        <v>379.33</v>
      </c>
      <c r="G852" s="97">
        <f>IFERROR(IF(E852= "yes",VLOOKUP(C852,Summary!$B:$I,6,0),0),0)</f>
        <v>0</v>
      </c>
      <c r="H852" s="96">
        <f t="shared" si="151"/>
        <v>379.33</v>
      </c>
      <c r="I852" s="154">
        <f>VLOOKUP($A852,'2025-26 Salary &amp; Benefits'!$A:$I,3,FALSE)</f>
        <v>1</v>
      </c>
      <c r="J852" s="154">
        <f>VLOOKUP($A852,'2025-26 Salary &amp; Benefits'!$A:$I,4,FALSE)</f>
        <v>1</v>
      </c>
      <c r="K852" s="141">
        <f t="shared" si="152"/>
        <v>379.33</v>
      </c>
      <c r="L852" s="140">
        <f t="shared" si="153"/>
        <v>1.113</v>
      </c>
      <c r="M852" s="142">
        <f>'2025-26 Salary &amp; Benefits'!$E$6</f>
        <v>78209</v>
      </c>
      <c r="N852" s="142">
        <f>'2025-26 Salary &amp; Benefits'!$F$6</f>
        <v>80164</v>
      </c>
      <c r="O852" s="9">
        <f t="shared" si="154"/>
        <v>87046.62</v>
      </c>
      <c r="P852" s="9">
        <f t="shared" si="155"/>
        <v>2175.9100000000035</v>
      </c>
      <c r="Q852" s="9">
        <f>'2025-26 Salary &amp; Benefits'!G$6</f>
        <v>15997.68</v>
      </c>
      <c r="R852" s="143">
        <f>'2025-26 Salary &amp; Benefits'!H$6</f>
        <v>0.16020000000000001</v>
      </c>
      <c r="S852" s="143">
        <f>'2025-26 Salary &amp; Benefits'!I$6</f>
        <v>0.15390000000000001</v>
      </c>
      <c r="T852" s="9">
        <f t="shared" si="156"/>
        <v>32085.16</v>
      </c>
      <c r="U852" s="9">
        <f t="shared" si="157"/>
        <v>1487.04</v>
      </c>
      <c r="V852" s="9">
        <f t="shared" si="158"/>
        <v>228.86</v>
      </c>
      <c r="W852" s="9">
        <f t="shared" si="159"/>
        <v>1715.9</v>
      </c>
      <c r="X852" s="22">
        <f t="shared" si="160"/>
        <v>123023.59</v>
      </c>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row>
    <row r="853" spans="1:159" s="21" customFormat="1">
      <c r="A853" s="77" t="s">
        <v>2162</v>
      </c>
      <c r="B853" s="87" t="s">
        <v>2684</v>
      </c>
      <c r="C853" s="88">
        <v>3369</v>
      </c>
      <c r="D853" s="87" t="s">
        <v>43</v>
      </c>
      <c r="E853" s="107" t="str">
        <f>VLOOKUP($C853,'2024-25 School Level AAFTE'!$C$4:$L$2372,9,FALSE)</f>
        <v>Yes</v>
      </c>
      <c r="F853" s="95">
        <f>VLOOKUP($C853,'2024-25 School Level AAFTE'!$C$4:$J$2372,8,FALSE)</f>
        <v>397.11</v>
      </c>
      <c r="G853" s="97">
        <f>IFERROR(IF(E853= "yes",VLOOKUP(C853,Summary!$B:$I,6,0),0),0)</f>
        <v>0</v>
      </c>
      <c r="H853" s="96">
        <f t="shared" si="151"/>
        <v>397.11</v>
      </c>
      <c r="I853" s="154">
        <f>VLOOKUP($A853,'2025-26 Salary &amp; Benefits'!$A:$I,3,FALSE)</f>
        <v>1</v>
      </c>
      <c r="J853" s="154">
        <f>VLOOKUP($A853,'2025-26 Salary &amp; Benefits'!$A:$I,4,FALSE)</f>
        <v>1</v>
      </c>
      <c r="K853" s="141">
        <f t="shared" si="152"/>
        <v>397.11</v>
      </c>
      <c r="L853" s="140">
        <f t="shared" si="153"/>
        <v>1.165</v>
      </c>
      <c r="M853" s="142">
        <f>'2025-26 Salary &amp; Benefits'!$E$6</f>
        <v>78209</v>
      </c>
      <c r="N853" s="142">
        <f>'2025-26 Salary &amp; Benefits'!$F$6</f>
        <v>80164</v>
      </c>
      <c r="O853" s="9">
        <f t="shared" si="154"/>
        <v>91113.49</v>
      </c>
      <c r="P853" s="9">
        <f t="shared" si="155"/>
        <v>2277.5699999999924</v>
      </c>
      <c r="Q853" s="9">
        <f>'2025-26 Salary &amp; Benefits'!G$6</f>
        <v>15997.68</v>
      </c>
      <c r="R853" s="143">
        <f>'2025-26 Salary &amp; Benefits'!H$6</f>
        <v>0.16020000000000001</v>
      </c>
      <c r="S853" s="143">
        <f>'2025-26 Salary &amp; Benefits'!I$6</f>
        <v>0.15390000000000001</v>
      </c>
      <c r="T853" s="9">
        <f t="shared" si="156"/>
        <v>33584.199999999997</v>
      </c>
      <c r="U853" s="9">
        <f t="shared" si="157"/>
        <v>1556.52</v>
      </c>
      <c r="V853" s="9">
        <f t="shared" si="158"/>
        <v>239.55</v>
      </c>
      <c r="W853" s="9">
        <f t="shared" si="159"/>
        <v>1796.07</v>
      </c>
      <c r="X853" s="22">
        <f t="shared" si="160"/>
        <v>128771.33</v>
      </c>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row>
    <row r="854" spans="1:159" s="21" customFormat="1">
      <c r="A854" s="77" t="s">
        <v>2162</v>
      </c>
      <c r="B854" s="87" t="s">
        <v>2684</v>
      </c>
      <c r="C854" s="88">
        <v>3472</v>
      </c>
      <c r="D854" s="87" t="s">
        <v>44</v>
      </c>
      <c r="E854" s="107" t="str">
        <f>VLOOKUP($C854,'2024-25 School Level AAFTE'!$C$4:$L$2372,9,FALSE)</f>
        <v>Yes</v>
      </c>
      <c r="F854" s="95">
        <f>VLOOKUP($C854,'2024-25 School Level AAFTE'!$C$4:$J$2372,8,FALSE)</f>
        <v>696.02</v>
      </c>
      <c r="G854" s="97">
        <f>IFERROR(IF(E854= "yes",VLOOKUP(C854,Summary!$B:$I,6,0),0),0)</f>
        <v>0</v>
      </c>
      <c r="H854" s="96">
        <f t="shared" si="151"/>
        <v>696.02</v>
      </c>
      <c r="I854" s="154">
        <f>VLOOKUP($A854,'2025-26 Salary &amp; Benefits'!$A:$I,3,FALSE)</f>
        <v>1</v>
      </c>
      <c r="J854" s="154">
        <f>VLOOKUP($A854,'2025-26 Salary &amp; Benefits'!$A:$I,4,FALSE)</f>
        <v>1</v>
      </c>
      <c r="K854" s="141">
        <f t="shared" si="152"/>
        <v>696.02</v>
      </c>
      <c r="L854" s="140">
        <f t="shared" si="153"/>
        <v>2.0419999999999998</v>
      </c>
      <c r="M854" s="142">
        <f>'2025-26 Salary &amp; Benefits'!$E$6</f>
        <v>78209</v>
      </c>
      <c r="N854" s="142">
        <f>'2025-26 Salary &amp; Benefits'!$F$6</f>
        <v>80164</v>
      </c>
      <c r="O854" s="9">
        <f t="shared" si="154"/>
        <v>159702.78</v>
      </c>
      <c r="P854" s="9">
        <f t="shared" si="155"/>
        <v>3992.1100000000151</v>
      </c>
      <c r="Q854" s="9">
        <f>'2025-26 Salary &amp; Benefits'!G$6</f>
        <v>15997.68</v>
      </c>
      <c r="R854" s="143">
        <f>'2025-26 Salary &amp; Benefits'!H$6</f>
        <v>0.16020000000000001</v>
      </c>
      <c r="S854" s="143">
        <f>'2025-26 Salary &amp; Benefits'!I$6</f>
        <v>0.15390000000000001</v>
      </c>
      <c r="T854" s="9">
        <f t="shared" si="156"/>
        <v>58866.03</v>
      </c>
      <c r="U854" s="9">
        <f t="shared" si="157"/>
        <v>2728.25</v>
      </c>
      <c r="V854" s="9">
        <f t="shared" si="158"/>
        <v>419.88</v>
      </c>
      <c r="W854" s="9">
        <f t="shared" si="159"/>
        <v>3148.13</v>
      </c>
      <c r="X854" s="22">
        <f t="shared" si="160"/>
        <v>225709.05000000002</v>
      </c>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row>
    <row r="855" spans="1:159" s="21" customFormat="1">
      <c r="A855" s="77" t="s">
        <v>2162</v>
      </c>
      <c r="B855" s="87" t="s">
        <v>2684</v>
      </c>
      <c r="C855" s="88">
        <v>3731</v>
      </c>
      <c r="D855" s="87" t="s">
        <v>45</v>
      </c>
      <c r="E855" s="107" t="str">
        <f>VLOOKUP($C855,'2024-25 School Level AAFTE'!$C$4:$L$2372,9,FALSE)</f>
        <v>No</v>
      </c>
      <c r="F855" s="95">
        <f>VLOOKUP($C855,'2024-25 School Level AAFTE'!$C$4:$J$2372,8,FALSE)</f>
        <v>1820.88</v>
      </c>
      <c r="G855" s="97">
        <f>IFERROR(IF(E855= "yes",VLOOKUP(C855,Summary!$B:$I,6,0),0),0)</f>
        <v>0</v>
      </c>
      <c r="H855" s="96">
        <f t="shared" si="151"/>
        <v>0</v>
      </c>
      <c r="I855" s="154">
        <f>VLOOKUP($A855,'2025-26 Salary &amp; Benefits'!$A:$I,3,FALSE)</f>
        <v>1</v>
      </c>
      <c r="J855" s="154">
        <f>VLOOKUP($A855,'2025-26 Salary &amp; Benefits'!$A:$I,4,FALSE)</f>
        <v>1</v>
      </c>
      <c r="K855" s="141">
        <f t="shared" si="152"/>
        <v>0</v>
      </c>
      <c r="L855" s="140">
        <f t="shared" si="153"/>
        <v>0</v>
      </c>
      <c r="M855" s="142">
        <f>'2025-26 Salary &amp; Benefits'!$E$6</f>
        <v>78209</v>
      </c>
      <c r="N855" s="142">
        <f>'2025-26 Salary &amp; Benefits'!$F$6</f>
        <v>80164</v>
      </c>
      <c r="O855" s="9">
        <f t="shared" si="154"/>
        <v>0</v>
      </c>
      <c r="P855" s="9">
        <f t="shared" si="155"/>
        <v>0</v>
      </c>
      <c r="Q855" s="9">
        <f>'2025-26 Salary &amp; Benefits'!G$6</f>
        <v>15997.68</v>
      </c>
      <c r="R855" s="143">
        <f>'2025-26 Salary &amp; Benefits'!H$6</f>
        <v>0.16020000000000001</v>
      </c>
      <c r="S855" s="143">
        <f>'2025-26 Salary &amp; Benefits'!I$6</f>
        <v>0.15390000000000001</v>
      </c>
      <c r="T855" s="9">
        <f t="shared" si="156"/>
        <v>0</v>
      </c>
      <c r="U855" s="9">
        <f t="shared" si="157"/>
        <v>0</v>
      </c>
      <c r="V855" s="9">
        <f t="shared" si="158"/>
        <v>0</v>
      </c>
      <c r="W855" s="9">
        <f t="shared" si="159"/>
        <v>0</v>
      </c>
      <c r="X855" s="22">
        <f t="shared" si="160"/>
        <v>0</v>
      </c>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row>
    <row r="856" spans="1:159" s="21" customFormat="1">
      <c r="A856" s="77" t="s">
        <v>2162</v>
      </c>
      <c r="B856" s="87" t="s">
        <v>2684</v>
      </c>
      <c r="C856" s="88">
        <v>4028</v>
      </c>
      <c r="D856" s="87" t="s">
        <v>46</v>
      </c>
      <c r="E856" s="107" t="str">
        <f>VLOOKUP($C856,'2024-25 School Level AAFTE'!$C$4:$L$2372,9,FALSE)</f>
        <v>No</v>
      </c>
      <c r="F856" s="95">
        <f>VLOOKUP($C856,'2024-25 School Level AAFTE'!$C$4:$J$2372,8,FALSE)</f>
        <v>898.44</v>
      </c>
      <c r="G856" s="97">
        <f>IFERROR(IF(E856= "yes",VLOOKUP(C856,Summary!$B:$I,6,0),0),0)</f>
        <v>0</v>
      </c>
      <c r="H856" s="96">
        <f t="shared" si="151"/>
        <v>0</v>
      </c>
      <c r="I856" s="154">
        <f>VLOOKUP($A856,'2025-26 Salary &amp; Benefits'!$A:$I,3,FALSE)</f>
        <v>1</v>
      </c>
      <c r="J856" s="154">
        <f>VLOOKUP($A856,'2025-26 Salary &amp; Benefits'!$A:$I,4,FALSE)</f>
        <v>1</v>
      </c>
      <c r="K856" s="141">
        <f t="shared" si="152"/>
        <v>0</v>
      </c>
      <c r="L856" s="140">
        <f t="shared" si="153"/>
        <v>0</v>
      </c>
      <c r="M856" s="142">
        <f>'2025-26 Salary &amp; Benefits'!$E$6</f>
        <v>78209</v>
      </c>
      <c r="N856" s="142">
        <f>'2025-26 Salary &amp; Benefits'!$F$6</f>
        <v>80164</v>
      </c>
      <c r="O856" s="9">
        <f t="shared" si="154"/>
        <v>0</v>
      </c>
      <c r="P856" s="9">
        <f t="shared" si="155"/>
        <v>0</v>
      </c>
      <c r="Q856" s="9">
        <f>'2025-26 Salary &amp; Benefits'!G$6</f>
        <v>15997.68</v>
      </c>
      <c r="R856" s="143">
        <f>'2025-26 Salary &amp; Benefits'!H$6</f>
        <v>0.16020000000000001</v>
      </c>
      <c r="S856" s="143">
        <f>'2025-26 Salary &amp; Benefits'!I$6</f>
        <v>0.15390000000000001</v>
      </c>
      <c r="T856" s="9">
        <f t="shared" si="156"/>
        <v>0</v>
      </c>
      <c r="U856" s="9">
        <f t="shared" si="157"/>
        <v>0</v>
      </c>
      <c r="V856" s="9">
        <f t="shared" si="158"/>
        <v>0</v>
      </c>
      <c r="W856" s="9">
        <f t="shared" si="159"/>
        <v>0</v>
      </c>
      <c r="X856" s="22">
        <f t="shared" si="160"/>
        <v>0</v>
      </c>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row>
    <row r="857" spans="1:159" s="21" customFormat="1">
      <c r="A857" s="77" t="s">
        <v>2162</v>
      </c>
      <c r="B857" s="87" t="s">
        <v>2684</v>
      </c>
      <c r="C857" s="88">
        <v>4072</v>
      </c>
      <c r="D857" s="87" t="s">
        <v>47</v>
      </c>
      <c r="E857" s="107" t="str">
        <f>VLOOKUP($C857,'2024-25 School Level AAFTE'!$C$4:$L$2372,9,FALSE)</f>
        <v>Yes</v>
      </c>
      <c r="F857" s="95">
        <f>VLOOKUP($C857,'2024-25 School Level AAFTE'!$C$4:$J$2372,8,FALSE)</f>
        <v>353</v>
      </c>
      <c r="G857" s="97">
        <f>IFERROR(IF(E857= "yes",VLOOKUP(C857,Summary!$B:$I,6,0),0),0)</f>
        <v>0</v>
      </c>
      <c r="H857" s="96">
        <f t="shared" si="151"/>
        <v>353</v>
      </c>
      <c r="I857" s="154">
        <f>VLOOKUP($A857,'2025-26 Salary &amp; Benefits'!$A:$I,3,FALSE)</f>
        <v>1</v>
      </c>
      <c r="J857" s="154">
        <f>VLOOKUP($A857,'2025-26 Salary &amp; Benefits'!$A:$I,4,FALSE)</f>
        <v>1</v>
      </c>
      <c r="K857" s="141">
        <f t="shared" si="152"/>
        <v>353</v>
      </c>
      <c r="L857" s="140">
        <f t="shared" si="153"/>
        <v>1.0349999999999999</v>
      </c>
      <c r="M857" s="142">
        <f>'2025-26 Salary &amp; Benefits'!$E$6</f>
        <v>78209</v>
      </c>
      <c r="N857" s="142">
        <f>'2025-26 Salary &amp; Benefits'!$F$6</f>
        <v>80164</v>
      </c>
      <c r="O857" s="9">
        <f t="shared" si="154"/>
        <v>80946.320000000007</v>
      </c>
      <c r="P857" s="9">
        <f t="shared" si="155"/>
        <v>2023.4199999999983</v>
      </c>
      <c r="Q857" s="9">
        <f>'2025-26 Salary &amp; Benefits'!G$6</f>
        <v>15997.68</v>
      </c>
      <c r="R857" s="143">
        <f>'2025-26 Salary &amp; Benefits'!H$6</f>
        <v>0.16020000000000001</v>
      </c>
      <c r="S857" s="143">
        <f>'2025-26 Salary &amp; Benefits'!I$6</f>
        <v>0.15390000000000001</v>
      </c>
      <c r="T857" s="9">
        <f t="shared" si="156"/>
        <v>29836.6</v>
      </c>
      <c r="U857" s="9">
        <f t="shared" si="157"/>
        <v>1382.83</v>
      </c>
      <c r="V857" s="9">
        <f t="shared" si="158"/>
        <v>212.82</v>
      </c>
      <c r="W857" s="9">
        <f t="shared" si="159"/>
        <v>1595.6499999999999</v>
      </c>
      <c r="X857" s="22">
        <f t="shared" si="160"/>
        <v>114401.99</v>
      </c>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row>
    <row r="858" spans="1:159" s="21" customFormat="1">
      <c r="A858" s="77" t="s">
        <v>2162</v>
      </c>
      <c r="B858" s="87" t="s">
        <v>2684</v>
      </c>
      <c r="C858" s="88">
        <v>4073</v>
      </c>
      <c r="D858" s="87" t="s">
        <v>48</v>
      </c>
      <c r="E858" s="107" t="str">
        <f>VLOOKUP($C858,'2024-25 School Level AAFTE'!$C$4:$L$2372,9,FALSE)</f>
        <v>Yes</v>
      </c>
      <c r="F858" s="95">
        <f>VLOOKUP($C858,'2024-25 School Level AAFTE'!$C$4:$J$2372,8,FALSE)</f>
        <v>416.11</v>
      </c>
      <c r="G858" s="97">
        <f>IFERROR(IF(E858= "yes",VLOOKUP(C858,Summary!$B:$I,6,0),0),0)</f>
        <v>0</v>
      </c>
      <c r="H858" s="96">
        <f t="shared" si="151"/>
        <v>416.11</v>
      </c>
      <c r="I858" s="154">
        <f>VLOOKUP($A858,'2025-26 Salary &amp; Benefits'!$A:$I,3,FALSE)</f>
        <v>1</v>
      </c>
      <c r="J858" s="154">
        <f>VLOOKUP($A858,'2025-26 Salary &amp; Benefits'!$A:$I,4,FALSE)</f>
        <v>1</v>
      </c>
      <c r="K858" s="141">
        <f t="shared" si="152"/>
        <v>416.11</v>
      </c>
      <c r="L858" s="140">
        <f t="shared" si="153"/>
        <v>1.2210000000000001</v>
      </c>
      <c r="M858" s="142">
        <f>'2025-26 Salary &amp; Benefits'!$E$6</f>
        <v>78209</v>
      </c>
      <c r="N858" s="142">
        <f>'2025-26 Salary &amp; Benefits'!$F$6</f>
        <v>80164</v>
      </c>
      <c r="O858" s="9">
        <f t="shared" si="154"/>
        <v>95493.19</v>
      </c>
      <c r="P858" s="9">
        <f t="shared" si="155"/>
        <v>2387.0500000000029</v>
      </c>
      <c r="Q858" s="9">
        <f>'2025-26 Salary &amp; Benefits'!G$6</f>
        <v>15997.68</v>
      </c>
      <c r="R858" s="143">
        <f>'2025-26 Salary &amp; Benefits'!H$6</f>
        <v>0.16020000000000001</v>
      </c>
      <c r="S858" s="143">
        <f>'2025-26 Salary &amp; Benefits'!I$6</f>
        <v>0.15390000000000001</v>
      </c>
      <c r="T858" s="9">
        <f t="shared" si="156"/>
        <v>35198.54</v>
      </c>
      <c r="U858" s="9">
        <f t="shared" si="157"/>
        <v>1631.34</v>
      </c>
      <c r="V858" s="9">
        <f t="shared" si="158"/>
        <v>251.06</v>
      </c>
      <c r="W858" s="9">
        <f t="shared" si="159"/>
        <v>1882.3999999999999</v>
      </c>
      <c r="X858" s="22">
        <f t="shared" si="160"/>
        <v>134961.18000000002</v>
      </c>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row>
    <row r="859" spans="1:159" s="21" customFormat="1">
      <c r="A859" s="77" t="s">
        <v>2162</v>
      </c>
      <c r="B859" s="87" t="s">
        <v>2684</v>
      </c>
      <c r="C859" s="88">
        <v>4118</v>
      </c>
      <c r="D859" s="87" t="s">
        <v>2685</v>
      </c>
      <c r="E859" s="107" t="str">
        <f>VLOOKUP($C859,'2024-25 School Level AAFTE'!$C$4:$L$2372,9,FALSE)</f>
        <v>No</v>
      </c>
      <c r="F859" s="95">
        <f>VLOOKUP($C859,'2024-25 School Level AAFTE'!$C$4:$J$2372,8,FALSE)</f>
        <v>601.54</v>
      </c>
      <c r="G859" s="97">
        <f>IFERROR(IF(E859= "yes",VLOOKUP(C859,Summary!$B:$I,6,0),0),0)</f>
        <v>0</v>
      </c>
      <c r="H859" s="96">
        <f t="shared" si="151"/>
        <v>0</v>
      </c>
      <c r="I859" s="154">
        <f>VLOOKUP($A859,'2025-26 Salary &amp; Benefits'!$A:$I,3,FALSE)</f>
        <v>1</v>
      </c>
      <c r="J859" s="154">
        <f>VLOOKUP($A859,'2025-26 Salary &amp; Benefits'!$A:$I,4,FALSE)</f>
        <v>1</v>
      </c>
      <c r="K859" s="141">
        <f t="shared" si="152"/>
        <v>0</v>
      </c>
      <c r="L859" s="140">
        <f t="shared" si="153"/>
        <v>0</v>
      </c>
      <c r="M859" s="142">
        <f>'2025-26 Salary &amp; Benefits'!$E$6</f>
        <v>78209</v>
      </c>
      <c r="N859" s="142">
        <f>'2025-26 Salary &amp; Benefits'!$F$6</f>
        <v>80164</v>
      </c>
      <c r="O859" s="9">
        <f t="shared" si="154"/>
        <v>0</v>
      </c>
      <c r="P859" s="9">
        <f t="shared" si="155"/>
        <v>0</v>
      </c>
      <c r="Q859" s="9">
        <f>'2025-26 Salary &amp; Benefits'!G$6</f>
        <v>15997.68</v>
      </c>
      <c r="R859" s="143">
        <f>'2025-26 Salary &amp; Benefits'!H$6</f>
        <v>0.16020000000000001</v>
      </c>
      <c r="S859" s="143">
        <f>'2025-26 Salary &amp; Benefits'!I$6</f>
        <v>0.15390000000000001</v>
      </c>
      <c r="T859" s="9">
        <f t="shared" si="156"/>
        <v>0</v>
      </c>
      <c r="U859" s="9">
        <f t="shared" si="157"/>
        <v>0</v>
      </c>
      <c r="V859" s="9">
        <f t="shared" si="158"/>
        <v>0</v>
      </c>
      <c r="W859" s="9">
        <f t="shared" si="159"/>
        <v>0</v>
      </c>
      <c r="X859" s="22">
        <f t="shared" si="160"/>
        <v>0</v>
      </c>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row>
    <row r="860" spans="1:159" s="21" customFormat="1">
      <c r="A860" s="77" t="s">
        <v>2162</v>
      </c>
      <c r="B860" s="87" t="s">
        <v>2684</v>
      </c>
      <c r="C860" s="88">
        <v>4136</v>
      </c>
      <c r="D860" s="87" t="s">
        <v>49</v>
      </c>
      <c r="E860" s="107" t="str">
        <f>VLOOKUP($C860,'2024-25 School Level AAFTE'!$C$4:$L$2372,9,FALSE)</f>
        <v>Yes</v>
      </c>
      <c r="F860" s="95">
        <f>VLOOKUP($C860,'2024-25 School Level AAFTE'!$C$4:$J$2372,8,FALSE)</f>
        <v>412.89</v>
      </c>
      <c r="G860" s="97">
        <f>IFERROR(IF(E860= "yes",VLOOKUP(C860,Summary!$B:$I,6,0),0),0)</f>
        <v>0</v>
      </c>
      <c r="H860" s="96">
        <f t="shared" si="151"/>
        <v>412.89</v>
      </c>
      <c r="I860" s="154">
        <f>VLOOKUP($A860,'2025-26 Salary &amp; Benefits'!$A:$I,3,FALSE)</f>
        <v>1</v>
      </c>
      <c r="J860" s="154">
        <f>VLOOKUP($A860,'2025-26 Salary &amp; Benefits'!$A:$I,4,FALSE)</f>
        <v>1</v>
      </c>
      <c r="K860" s="141">
        <f t="shared" si="152"/>
        <v>412.89</v>
      </c>
      <c r="L860" s="140">
        <f t="shared" si="153"/>
        <v>1.2110000000000001</v>
      </c>
      <c r="M860" s="142">
        <f>'2025-26 Salary &amp; Benefits'!$E$6</f>
        <v>78209</v>
      </c>
      <c r="N860" s="142">
        <f>'2025-26 Salary &amp; Benefits'!$F$6</f>
        <v>80164</v>
      </c>
      <c r="O860" s="9">
        <f t="shared" si="154"/>
        <v>94711.1</v>
      </c>
      <c r="P860" s="9">
        <f t="shared" si="155"/>
        <v>2367.5</v>
      </c>
      <c r="Q860" s="9">
        <f>'2025-26 Salary &amp; Benefits'!G$6</f>
        <v>15997.68</v>
      </c>
      <c r="R860" s="143">
        <f>'2025-26 Salary &amp; Benefits'!H$6</f>
        <v>0.16020000000000001</v>
      </c>
      <c r="S860" s="143">
        <f>'2025-26 Salary &amp; Benefits'!I$6</f>
        <v>0.15390000000000001</v>
      </c>
      <c r="T860" s="9">
        <f t="shared" si="156"/>
        <v>34910.269999999997</v>
      </c>
      <c r="U860" s="9">
        <f t="shared" si="157"/>
        <v>1617.98</v>
      </c>
      <c r="V860" s="9">
        <f t="shared" si="158"/>
        <v>249.01</v>
      </c>
      <c r="W860" s="9">
        <f t="shared" si="159"/>
        <v>1866.99</v>
      </c>
      <c r="X860" s="22">
        <f t="shared" si="160"/>
        <v>133855.85999999999</v>
      </c>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row>
    <row r="861" spans="1:159" s="21" customFormat="1">
      <c r="A861" s="77" t="s">
        <v>2162</v>
      </c>
      <c r="B861" s="87" t="s">
        <v>2684</v>
      </c>
      <c r="C861" s="88">
        <v>4181</v>
      </c>
      <c r="D861" s="79" t="s">
        <v>50</v>
      </c>
      <c r="E861" s="107" t="str">
        <f>VLOOKUP($C861,'2024-25 School Level AAFTE'!$C$4:$L$2372,9,FALSE)</f>
        <v>Yes</v>
      </c>
      <c r="F861" s="95">
        <f>VLOOKUP($C861,'2024-25 School Level AAFTE'!$C$4:$J$2372,8,FALSE)</f>
        <v>435.78</v>
      </c>
      <c r="G861" s="97">
        <f>IFERROR(IF(E861= "yes",VLOOKUP(C861,Summary!$B:$I,6,0),0),0)</f>
        <v>0</v>
      </c>
      <c r="H861" s="96">
        <f t="shared" si="151"/>
        <v>435.78</v>
      </c>
      <c r="I861" s="154">
        <f>VLOOKUP($A861,'2025-26 Salary &amp; Benefits'!$A:$I,3,FALSE)</f>
        <v>1</v>
      </c>
      <c r="J861" s="154">
        <f>VLOOKUP($A861,'2025-26 Salary &amp; Benefits'!$A:$I,4,FALSE)</f>
        <v>1</v>
      </c>
      <c r="K861" s="141">
        <f t="shared" si="152"/>
        <v>435.78</v>
      </c>
      <c r="L861" s="140">
        <f t="shared" si="153"/>
        <v>1.278</v>
      </c>
      <c r="M861" s="142">
        <f>'2025-26 Salary &amp; Benefits'!$E$6</f>
        <v>78209</v>
      </c>
      <c r="N861" s="142">
        <f>'2025-26 Salary &amp; Benefits'!$F$6</f>
        <v>80164</v>
      </c>
      <c r="O861" s="9">
        <f t="shared" si="154"/>
        <v>99951.1</v>
      </c>
      <c r="P861" s="9">
        <f t="shared" si="155"/>
        <v>2498.4899999999907</v>
      </c>
      <c r="Q861" s="9">
        <f>'2025-26 Salary &amp; Benefits'!G$6</f>
        <v>15997.68</v>
      </c>
      <c r="R861" s="143">
        <f>'2025-26 Salary &amp; Benefits'!H$6</f>
        <v>0.16020000000000001</v>
      </c>
      <c r="S861" s="143">
        <f>'2025-26 Salary &amp; Benefits'!I$6</f>
        <v>0.15390000000000001</v>
      </c>
      <c r="T861" s="9">
        <f t="shared" si="156"/>
        <v>36841.72</v>
      </c>
      <c r="U861" s="9">
        <f t="shared" si="157"/>
        <v>1707.49</v>
      </c>
      <c r="V861" s="9">
        <f t="shared" si="158"/>
        <v>262.77999999999997</v>
      </c>
      <c r="W861" s="9">
        <f t="shared" si="159"/>
        <v>1970.27</v>
      </c>
      <c r="X861" s="22">
        <f t="shared" si="160"/>
        <v>141261.57999999999</v>
      </c>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row>
    <row r="862" spans="1:159" s="21" customFormat="1">
      <c r="A862" s="77" t="s">
        <v>2162</v>
      </c>
      <c r="B862" s="87" t="s">
        <v>2684</v>
      </c>
      <c r="C862" s="88">
        <v>4202</v>
      </c>
      <c r="D862" s="87" t="s">
        <v>51</v>
      </c>
      <c r="E862" s="107" t="str">
        <f>VLOOKUP($C862,'2024-25 School Level AAFTE'!$C$4:$L$2372,9,FALSE)</f>
        <v>Yes</v>
      </c>
      <c r="F862" s="95">
        <f>VLOOKUP($C862,'2024-25 School Level AAFTE'!$C$4:$J$2372,8,FALSE)</f>
        <v>508.13</v>
      </c>
      <c r="G862" s="97">
        <f>IFERROR(IF(E862= "yes",VLOOKUP(C862,Summary!$B:$I,6,0),0),0)</f>
        <v>0</v>
      </c>
      <c r="H862" s="96">
        <f t="shared" ref="H862:H925" si="161">IF(E862= "yes", F862,0)</f>
        <v>508.13</v>
      </c>
      <c r="I862" s="154">
        <f>VLOOKUP($A862,'2025-26 Salary &amp; Benefits'!$A:$I,3,FALSE)</f>
        <v>1</v>
      </c>
      <c r="J862" s="154">
        <f>VLOOKUP($A862,'2025-26 Salary &amp; Benefits'!$A:$I,4,FALSE)</f>
        <v>1</v>
      </c>
      <c r="K862" s="141">
        <f t="shared" ref="K862:K925" si="162">IF(G862&gt;0,G862,H862)</f>
        <v>508.13</v>
      </c>
      <c r="L862" s="140">
        <f t="shared" ref="L862:L925" si="163">ROUND((($K862*1.1*36)/15)/900,3)</f>
        <v>1.4910000000000001</v>
      </c>
      <c r="M862" s="142">
        <f>'2025-26 Salary &amp; Benefits'!$E$6</f>
        <v>78209</v>
      </c>
      <c r="N862" s="142">
        <f>'2025-26 Salary &amp; Benefits'!$F$6</f>
        <v>80164</v>
      </c>
      <c r="O862" s="9">
        <f t="shared" ref="O862:O925" si="164">ROUND($I862*$M862*$L862,2)</f>
        <v>116609.62</v>
      </c>
      <c r="P862" s="9">
        <f t="shared" ref="P862:P925" si="165">ROUND($J862*$N862*$L862,2)-O862</f>
        <v>2914.9000000000087</v>
      </c>
      <c r="Q862" s="9">
        <f>'2025-26 Salary &amp; Benefits'!G$6</f>
        <v>15997.68</v>
      </c>
      <c r="R862" s="143">
        <f>'2025-26 Salary &amp; Benefits'!H$6</f>
        <v>0.16020000000000001</v>
      </c>
      <c r="S862" s="143">
        <f>'2025-26 Salary &amp; Benefits'!I$6</f>
        <v>0.15390000000000001</v>
      </c>
      <c r="T862" s="9">
        <f t="shared" ref="T862:T925" si="166">ROUND(O862*R862+P862*S862+L862*Q862,2)</f>
        <v>42982.01</v>
      </c>
      <c r="U862" s="9">
        <f t="shared" ref="U862:U925" si="167">ROUND((($N862*$J862*$L862)/180)*3,2)</f>
        <v>1992.08</v>
      </c>
      <c r="V862" s="9">
        <f t="shared" ref="V862:V925" si="168">ROUND(U862*S862,2)</f>
        <v>306.58</v>
      </c>
      <c r="W862" s="9">
        <f t="shared" ref="W862:W925" si="169">SUM(U862:V862)</f>
        <v>2298.66</v>
      </c>
      <c r="X862" s="22">
        <f t="shared" ref="X862:X925" si="170">SUM(T862,O862:P862,W862)</f>
        <v>164805.19000000003</v>
      </c>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row>
    <row r="863" spans="1:159" s="21" customFormat="1">
      <c r="A863" s="77" t="s">
        <v>2162</v>
      </c>
      <c r="B863" s="87" t="s">
        <v>2684</v>
      </c>
      <c r="C863" s="88">
        <v>4418</v>
      </c>
      <c r="D863" s="87" t="s">
        <v>52</v>
      </c>
      <c r="E863" s="107" t="str">
        <f>VLOOKUP($C863,'2024-25 School Level AAFTE'!$C$4:$L$2372,9,FALSE)</f>
        <v>Yes</v>
      </c>
      <c r="F863" s="95">
        <f>VLOOKUP($C863,'2024-25 School Level AAFTE'!$C$4:$J$2372,8,FALSE)</f>
        <v>674.33999999999992</v>
      </c>
      <c r="G863" s="97">
        <f>IFERROR(IF(E863= "yes",VLOOKUP(C863,Summary!$B:$I,6,0),0),0)</f>
        <v>0</v>
      </c>
      <c r="H863" s="96">
        <f t="shared" si="161"/>
        <v>674.33999999999992</v>
      </c>
      <c r="I863" s="154">
        <f>VLOOKUP($A863,'2025-26 Salary &amp; Benefits'!$A:$I,3,FALSE)</f>
        <v>1</v>
      </c>
      <c r="J863" s="154">
        <f>VLOOKUP($A863,'2025-26 Salary &amp; Benefits'!$A:$I,4,FALSE)</f>
        <v>1</v>
      </c>
      <c r="K863" s="141">
        <f t="shared" si="162"/>
        <v>674.33999999999992</v>
      </c>
      <c r="L863" s="140">
        <f t="shared" si="163"/>
        <v>1.978</v>
      </c>
      <c r="M863" s="142">
        <f>'2025-26 Salary &amp; Benefits'!$E$6</f>
        <v>78209</v>
      </c>
      <c r="N863" s="142">
        <f>'2025-26 Salary &amp; Benefits'!$F$6</f>
        <v>80164</v>
      </c>
      <c r="O863" s="9">
        <f t="shared" si="164"/>
        <v>154697.4</v>
      </c>
      <c r="P863" s="9">
        <f t="shared" si="165"/>
        <v>3866.9900000000198</v>
      </c>
      <c r="Q863" s="9">
        <f>'2025-26 Salary &amp; Benefits'!G$6</f>
        <v>15997.68</v>
      </c>
      <c r="R863" s="143">
        <f>'2025-26 Salary &amp; Benefits'!H$6</f>
        <v>0.16020000000000001</v>
      </c>
      <c r="S863" s="143">
        <f>'2025-26 Salary &amp; Benefits'!I$6</f>
        <v>0.15390000000000001</v>
      </c>
      <c r="T863" s="9">
        <f t="shared" si="166"/>
        <v>57021.06</v>
      </c>
      <c r="U863" s="9">
        <f t="shared" si="167"/>
        <v>2642.74</v>
      </c>
      <c r="V863" s="9">
        <f t="shared" si="168"/>
        <v>406.72</v>
      </c>
      <c r="W863" s="9">
        <f t="shared" si="169"/>
        <v>3049.46</v>
      </c>
      <c r="X863" s="22">
        <f t="shared" si="170"/>
        <v>218634.91</v>
      </c>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row>
    <row r="864" spans="1:159" s="21" customFormat="1">
      <c r="A864" s="77" t="s">
        <v>2162</v>
      </c>
      <c r="B864" s="87" t="s">
        <v>2684</v>
      </c>
      <c r="C864" s="88">
        <v>4429</v>
      </c>
      <c r="D864" s="87" t="s">
        <v>53</v>
      </c>
      <c r="E864" s="107" t="str">
        <f>VLOOKUP($C864,'2024-25 School Level AAFTE'!$C$4:$L$2372,9,FALSE)</f>
        <v>Yes</v>
      </c>
      <c r="F864" s="95">
        <f>VLOOKUP($C864,'2024-25 School Level AAFTE'!$C$4:$J$2372,8,FALSE)</f>
        <v>848.08</v>
      </c>
      <c r="G864" s="97">
        <f>IFERROR(IF(E864= "yes",VLOOKUP(C864,Summary!$B:$I,6,0),0),0)</f>
        <v>0</v>
      </c>
      <c r="H864" s="96">
        <f t="shared" si="161"/>
        <v>848.08</v>
      </c>
      <c r="I864" s="154">
        <f>VLOOKUP($A864,'2025-26 Salary &amp; Benefits'!$A:$I,3,FALSE)</f>
        <v>1</v>
      </c>
      <c r="J864" s="154">
        <f>VLOOKUP($A864,'2025-26 Salary &amp; Benefits'!$A:$I,4,FALSE)</f>
        <v>1</v>
      </c>
      <c r="K864" s="141">
        <f t="shared" si="162"/>
        <v>848.08</v>
      </c>
      <c r="L864" s="140">
        <f t="shared" si="163"/>
        <v>2.488</v>
      </c>
      <c r="M864" s="142">
        <f>'2025-26 Salary &amp; Benefits'!$E$6</f>
        <v>78209</v>
      </c>
      <c r="N864" s="142">
        <f>'2025-26 Salary &amp; Benefits'!$F$6</f>
        <v>80164</v>
      </c>
      <c r="O864" s="9">
        <f t="shared" si="164"/>
        <v>194583.99</v>
      </c>
      <c r="P864" s="9">
        <f t="shared" si="165"/>
        <v>4864.0400000000081</v>
      </c>
      <c r="Q864" s="9">
        <f>'2025-26 Salary &amp; Benefits'!G$6</f>
        <v>15997.68</v>
      </c>
      <c r="R864" s="143">
        <f>'2025-26 Salary &amp; Benefits'!H$6</f>
        <v>0.16020000000000001</v>
      </c>
      <c r="S864" s="143">
        <f>'2025-26 Salary &amp; Benefits'!I$6</f>
        <v>0.15390000000000001</v>
      </c>
      <c r="T864" s="9">
        <f t="shared" si="166"/>
        <v>71723.16</v>
      </c>
      <c r="U864" s="9">
        <f t="shared" si="167"/>
        <v>3324.13</v>
      </c>
      <c r="V864" s="9">
        <f t="shared" si="168"/>
        <v>511.58</v>
      </c>
      <c r="W864" s="9">
        <f t="shared" si="169"/>
        <v>3835.71</v>
      </c>
      <c r="X864" s="22">
        <f t="shared" si="170"/>
        <v>275006.90000000008</v>
      </c>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row>
    <row r="865" spans="1:159" s="21" customFormat="1">
      <c r="A865" s="77" t="s">
        <v>2162</v>
      </c>
      <c r="B865" s="87" t="s">
        <v>2684</v>
      </c>
      <c r="C865" s="88">
        <v>4446</v>
      </c>
      <c r="D865" s="87" t="s">
        <v>54</v>
      </c>
      <c r="E865" s="107" t="str">
        <f>VLOOKUP($C865,'2024-25 School Level AAFTE'!$C$4:$L$2372,9,FALSE)</f>
        <v>No</v>
      </c>
      <c r="F865" s="95">
        <f>VLOOKUP($C865,'2024-25 School Level AAFTE'!$C$4:$J$2372,8,FALSE)</f>
        <v>484.13</v>
      </c>
      <c r="G865" s="97">
        <f>IFERROR(IF(E865= "yes",VLOOKUP(C865,Summary!$B:$I,6,0),0),0)</f>
        <v>0</v>
      </c>
      <c r="H865" s="96">
        <f t="shared" si="161"/>
        <v>0</v>
      </c>
      <c r="I865" s="154">
        <f>VLOOKUP($A865,'2025-26 Salary &amp; Benefits'!$A:$I,3,FALSE)</f>
        <v>1</v>
      </c>
      <c r="J865" s="154">
        <f>VLOOKUP($A865,'2025-26 Salary &amp; Benefits'!$A:$I,4,FALSE)</f>
        <v>1</v>
      </c>
      <c r="K865" s="141">
        <f t="shared" si="162"/>
        <v>0</v>
      </c>
      <c r="L865" s="140">
        <f t="shared" si="163"/>
        <v>0</v>
      </c>
      <c r="M865" s="142">
        <f>'2025-26 Salary &amp; Benefits'!$E$6</f>
        <v>78209</v>
      </c>
      <c r="N865" s="142">
        <f>'2025-26 Salary &amp; Benefits'!$F$6</f>
        <v>80164</v>
      </c>
      <c r="O865" s="9">
        <f t="shared" si="164"/>
        <v>0</v>
      </c>
      <c r="P865" s="9">
        <f t="shared" si="165"/>
        <v>0</v>
      </c>
      <c r="Q865" s="9">
        <f>'2025-26 Salary &amp; Benefits'!G$6</f>
        <v>15997.68</v>
      </c>
      <c r="R865" s="143">
        <f>'2025-26 Salary &amp; Benefits'!H$6</f>
        <v>0.16020000000000001</v>
      </c>
      <c r="S865" s="143">
        <f>'2025-26 Salary &amp; Benefits'!I$6</f>
        <v>0.15390000000000001</v>
      </c>
      <c r="T865" s="9">
        <f t="shared" si="166"/>
        <v>0</v>
      </c>
      <c r="U865" s="9">
        <f t="shared" si="167"/>
        <v>0</v>
      </c>
      <c r="V865" s="9">
        <f t="shared" si="168"/>
        <v>0</v>
      </c>
      <c r="W865" s="9">
        <f t="shared" si="169"/>
        <v>0</v>
      </c>
      <c r="X865" s="22">
        <f t="shared" si="170"/>
        <v>0</v>
      </c>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row>
    <row r="866" spans="1:159" s="21" customFormat="1">
      <c r="A866" s="77" t="s">
        <v>2162</v>
      </c>
      <c r="B866" s="87" t="s">
        <v>2684</v>
      </c>
      <c r="C866" s="88">
        <v>4484</v>
      </c>
      <c r="D866" s="87" t="s">
        <v>55</v>
      </c>
      <c r="E866" s="107" t="str">
        <f>VLOOKUP($C866,'2024-25 School Level AAFTE'!$C$4:$L$2372,9,FALSE)</f>
        <v>Yes</v>
      </c>
      <c r="F866" s="95">
        <f>VLOOKUP($C866,'2024-25 School Level AAFTE'!$C$4:$J$2372,8,FALSE)</f>
        <v>1521.3200000000002</v>
      </c>
      <c r="G866" s="97">
        <f>IFERROR(IF(E866= "yes",VLOOKUP(C866,Summary!$B:$I,6,0),0),0)</f>
        <v>0</v>
      </c>
      <c r="H866" s="96">
        <f t="shared" si="161"/>
        <v>1521.3200000000002</v>
      </c>
      <c r="I866" s="154">
        <f>VLOOKUP($A866,'2025-26 Salary &amp; Benefits'!$A:$I,3,FALSE)</f>
        <v>1</v>
      </c>
      <c r="J866" s="154">
        <f>VLOOKUP($A866,'2025-26 Salary &amp; Benefits'!$A:$I,4,FALSE)</f>
        <v>1</v>
      </c>
      <c r="K866" s="141">
        <f t="shared" si="162"/>
        <v>1521.3200000000002</v>
      </c>
      <c r="L866" s="140">
        <f t="shared" si="163"/>
        <v>4.4630000000000001</v>
      </c>
      <c r="M866" s="142">
        <f>'2025-26 Salary &amp; Benefits'!$E$6</f>
        <v>78209</v>
      </c>
      <c r="N866" s="142">
        <f>'2025-26 Salary &amp; Benefits'!$F$6</f>
        <v>80164</v>
      </c>
      <c r="O866" s="9">
        <f t="shared" si="164"/>
        <v>349046.77</v>
      </c>
      <c r="P866" s="9">
        <f t="shared" si="165"/>
        <v>8725.1599999999744</v>
      </c>
      <c r="Q866" s="9">
        <f>'2025-26 Salary &amp; Benefits'!G$6</f>
        <v>15997.68</v>
      </c>
      <c r="R866" s="143">
        <f>'2025-26 Salary &amp; Benefits'!H$6</f>
        <v>0.16020000000000001</v>
      </c>
      <c r="S866" s="143">
        <f>'2025-26 Salary &amp; Benefits'!I$6</f>
        <v>0.15390000000000001</v>
      </c>
      <c r="T866" s="9">
        <f t="shared" si="166"/>
        <v>128657.74</v>
      </c>
      <c r="U866" s="9">
        <f t="shared" si="167"/>
        <v>5962.87</v>
      </c>
      <c r="V866" s="9">
        <f t="shared" si="168"/>
        <v>917.69</v>
      </c>
      <c r="W866" s="9">
        <f t="shared" si="169"/>
        <v>6880.5599999999995</v>
      </c>
      <c r="X866" s="22">
        <f t="shared" si="170"/>
        <v>493310.23</v>
      </c>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row>
    <row r="867" spans="1:159" s="21" customFormat="1">
      <c r="A867" s="77" t="s">
        <v>2162</v>
      </c>
      <c r="B867" s="87" t="s">
        <v>2684</v>
      </c>
      <c r="C867" s="88">
        <v>5106</v>
      </c>
      <c r="D867" s="87" t="s">
        <v>56</v>
      </c>
      <c r="E867" s="107" t="str">
        <f>VLOOKUP($C867,'2024-25 School Level AAFTE'!$C$4:$L$2372,9,FALSE)</f>
        <v>Yes</v>
      </c>
      <c r="F867" s="95">
        <f>VLOOKUP($C867,'2024-25 School Level AAFTE'!$C$4:$J$2372,8,FALSE)</f>
        <v>64.13</v>
      </c>
      <c r="G867" s="97">
        <f>IFERROR(IF(E867= "yes",VLOOKUP(C867,Summary!$B:$I,6,0),0),0)</f>
        <v>0</v>
      </c>
      <c r="H867" s="96">
        <f t="shared" si="161"/>
        <v>64.13</v>
      </c>
      <c r="I867" s="154">
        <f>VLOOKUP($A867,'2025-26 Salary &amp; Benefits'!$A:$I,3,FALSE)</f>
        <v>1</v>
      </c>
      <c r="J867" s="154">
        <f>VLOOKUP($A867,'2025-26 Salary &amp; Benefits'!$A:$I,4,FALSE)</f>
        <v>1</v>
      </c>
      <c r="K867" s="141">
        <f t="shared" si="162"/>
        <v>64.13</v>
      </c>
      <c r="L867" s="140">
        <f t="shared" si="163"/>
        <v>0.188</v>
      </c>
      <c r="M867" s="142">
        <f>'2025-26 Salary &amp; Benefits'!$E$6</f>
        <v>78209</v>
      </c>
      <c r="N867" s="142">
        <f>'2025-26 Salary &amp; Benefits'!$F$6</f>
        <v>80164</v>
      </c>
      <c r="O867" s="9">
        <f t="shared" si="164"/>
        <v>14703.29</v>
      </c>
      <c r="P867" s="9">
        <f t="shared" si="165"/>
        <v>367.53999999999905</v>
      </c>
      <c r="Q867" s="9">
        <f>'2025-26 Salary &amp; Benefits'!G$6</f>
        <v>15997.68</v>
      </c>
      <c r="R867" s="143">
        <f>'2025-26 Salary &amp; Benefits'!H$6</f>
        <v>0.16020000000000001</v>
      </c>
      <c r="S867" s="143">
        <f>'2025-26 Salary &amp; Benefits'!I$6</f>
        <v>0.15390000000000001</v>
      </c>
      <c r="T867" s="9">
        <f t="shared" si="166"/>
        <v>5419.6</v>
      </c>
      <c r="U867" s="9">
        <f t="shared" si="167"/>
        <v>251.18</v>
      </c>
      <c r="V867" s="9">
        <f t="shared" si="168"/>
        <v>38.659999999999997</v>
      </c>
      <c r="W867" s="9">
        <f t="shared" si="169"/>
        <v>289.84000000000003</v>
      </c>
      <c r="X867" s="22">
        <f t="shared" si="170"/>
        <v>20780.27</v>
      </c>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row>
    <row r="868" spans="1:159" s="21" customFormat="1">
      <c r="A868" s="77" t="s">
        <v>2162</v>
      </c>
      <c r="B868" s="87" t="s">
        <v>2684</v>
      </c>
      <c r="C868" s="88">
        <v>5220</v>
      </c>
      <c r="D868" s="87" t="s">
        <v>57</v>
      </c>
      <c r="E868" s="107" t="str">
        <f>VLOOKUP($C868,'2024-25 School Level AAFTE'!$C$4:$L$2372,9,FALSE)</f>
        <v>No</v>
      </c>
      <c r="F868" s="95">
        <f>VLOOKUP($C868,'2024-25 School Level AAFTE'!$C$4:$J$2372,8,FALSE)</f>
        <v>475</v>
      </c>
      <c r="G868" s="97">
        <f>IFERROR(IF(E868= "yes",VLOOKUP(C868,Summary!$B:$I,6,0),0),0)</f>
        <v>0</v>
      </c>
      <c r="H868" s="96">
        <f t="shared" si="161"/>
        <v>0</v>
      </c>
      <c r="I868" s="154">
        <f>VLOOKUP($A868,'2025-26 Salary &amp; Benefits'!$A:$I,3,FALSE)</f>
        <v>1</v>
      </c>
      <c r="J868" s="154">
        <f>VLOOKUP($A868,'2025-26 Salary &amp; Benefits'!$A:$I,4,FALSE)</f>
        <v>1</v>
      </c>
      <c r="K868" s="141">
        <f t="shared" si="162"/>
        <v>0</v>
      </c>
      <c r="L868" s="140">
        <f t="shared" si="163"/>
        <v>0</v>
      </c>
      <c r="M868" s="142">
        <f>'2025-26 Salary &amp; Benefits'!$E$6</f>
        <v>78209</v>
      </c>
      <c r="N868" s="142">
        <f>'2025-26 Salary &amp; Benefits'!$F$6</f>
        <v>80164</v>
      </c>
      <c r="O868" s="9">
        <f t="shared" si="164"/>
        <v>0</v>
      </c>
      <c r="P868" s="9">
        <f t="shared" si="165"/>
        <v>0</v>
      </c>
      <c r="Q868" s="9">
        <f>'2025-26 Salary &amp; Benefits'!G$6</f>
        <v>15997.68</v>
      </c>
      <c r="R868" s="143">
        <f>'2025-26 Salary &amp; Benefits'!H$6</f>
        <v>0.16020000000000001</v>
      </c>
      <c r="S868" s="143">
        <f>'2025-26 Salary &amp; Benefits'!I$6</f>
        <v>0.15390000000000001</v>
      </c>
      <c r="T868" s="9">
        <f t="shared" si="166"/>
        <v>0</v>
      </c>
      <c r="U868" s="9">
        <f t="shared" si="167"/>
        <v>0</v>
      </c>
      <c r="V868" s="9">
        <f t="shared" si="168"/>
        <v>0</v>
      </c>
      <c r="W868" s="9">
        <f t="shared" si="169"/>
        <v>0</v>
      </c>
      <c r="X868" s="22">
        <f t="shared" si="170"/>
        <v>0</v>
      </c>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row>
    <row r="869" spans="1:159" s="21" customFormat="1">
      <c r="A869" s="77" t="s">
        <v>2162</v>
      </c>
      <c r="B869" s="87" t="s">
        <v>2684</v>
      </c>
      <c r="C869" s="88">
        <v>5438</v>
      </c>
      <c r="D869" s="87" t="s">
        <v>58</v>
      </c>
      <c r="E869" s="107" t="str">
        <f>VLOOKUP($C869,'2024-25 School Level AAFTE'!$C$4:$L$2372,9,FALSE)</f>
        <v>No</v>
      </c>
      <c r="F869" s="95">
        <f>VLOOKUP($C869,'2024-25 School Level AAFTE'!$C$4:$J$2372,8,FALSE)</f>
        <v>513.92999999999995</v>
      </c>
      <c r="G869" s="97">
        <f>IFERROR(IF(E869= "yes",VLOOKUP(C869,Summary!$B:$I,6,0),0),0)</f>
        <v>0</v>
      </c>
      <c r="H869" s="96">
        <f t="shared" si="161"/>
        <v>0</v>
      </c>
      <c r="I869" s="154">
        <f>VLOOKUP($A869,'2025-26 Salary &amp; Benefits'!$A:$I,3,FALSE)</f>
        <v>1</v>
      </c>
      <c r="J869" s="154">
        <f>VLOOKUP($A869,'2025-26 Salary &amp; Benefits'!$A:$I,4,FALSE)</f>
        <v>1</v>
      </c>
      <c r="K869" s="141">
        <f t="shared" si="162"/>
        <v>0</v>
      </c>
      <c r="L869" s="140">
        <f t="shared" si="163"/>
        <v>0</v>
      </c>
      <c r="M869" s="142">
        <f>'2025-26 Salary &amp; Benefits'!$E$6</f>
        <v>78209</v>
      </c>
      <c r="N869" s="142">
        <f>'2025-26 Salary &amp; Benefits'!$F$6</f>
        <v>80164</v>
      </c>
      <c r="O869" s="9">
        <f t="shared" si="164"/>
        <v>0</v>
      </c>
      <c r="P869" s="9">
        <f t="shared" si="165"/>
        <v>0</v>
      </c>
      <c r="Q869" s="9">
        <f>'2025-26 Salary &amp; Benefits'!G$6</f>
        <v>15997.68</v>
      </c>
      <c r="R869" s="143">
        <f>'2025-26 Salary &amp; Benefits'!H$6</f>
        <v>0.16020000000000001</v>
      </c>
      <c r="S869" s="143">
        <f>'2025-26 Salary &amp; Benefits'!I$6</f>
        <v>0.15390000000000001</v>
      </c>
      <c r="T869" s="9">
        <f t="shared" si="166"/>
        <v>0</v>
      </c>
      <c r="U869" s="9">
        <f t="shared" si="167"/>
        <v>0</v>
      </c>
      <c r="V869" s="9">
        <f t="shared" si="168"/>
        <v>0</v>
      </c>
      <c r="W869" s="9">
        <f t="shared" si="169"/>
        <v>0</v>
      </c>
      <c r="X869" s="22">
        <f t="shared" si="170"/>
        <v>0</v>
      </c>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row>
    <row r="870" spans="1:159" s="21" customFormat="1">
      <c r="A870" s="77" t="s">
        <v>2162</v>
      </c>
      <c r="B870" s="87" t="s">
        <v>2684</v>
      </c>
      <c r="C870" s="88">
        <v>5439</v>
      </c>
      <c r="D870" s="87" t="s">
        <v>59</v>
      </c>
      <c r="E870" s="107" t="str">
        <f>VLOOKUP($C870,'2024-25 School Level AAFTE'!$C$4:$L$2372,9,FALSE)</f>
        <v>Yes</v>
      </c>
      <c r="F870" s="95">
        <f>VLOOKUP($C870,'2024-25 School Level AAFTE'!$C$4:$J$2372,8,FALSE)</f>
        <v>950.84</v>
      </c>
      <c r="G870" s="97">
        <f>IFERROR(IF(E870= "yes",VLOOKUP(C870,Summary!$B:$I,6,0),0),0)</f>
        <v>0</v>
      </c>
      <c r="H870" s="96">
        <f t="shared" si="161"/>
        <v>950.84</v>
      </c>
      <c r="I870" s="154">
        <f>VLOOKUP($A870,'2025-26 Salary &amp; Benefits'!$A:$I,3,FALSE)</f>
        <v>1</v>
      </c>
      <c r="J870" s="154">
        <f>VLOOKUP($A870,'2025-26 Salary &amp; Benefits'!$A:$I,4,FALSE)</f>
        <v>1</v>
      </c>
      <c r="K870" s="141">
        <f t="shared" si="162"/>
        <v>950.84</v>
      </c>
      <c r="L870" s="140">
        <f t="shared" si="163"/>
        <v>2.7890000000000001</v>
      </c>
      <c r="M870" s="142">
        <f>'2025-26 Salary &amp; Benefits'!$E$6</f>
        <v>78209</v>
      </c>
      <c r="N870" s="142">
        <f>'2025-26 Salary &amp; Benefits'!$F$6</f>
        <v>80164</v>
      </c>
      <c r="O870" s="9">
        <f t="shared" si="164"/>
        <v>218124.9</v>
      </c>
      <c r="P870" s="9">
        <f t="shared" si="165"/>
        <v>5452.5</v>
      </c>
      <c r="Q870" s="9">
        <f>'2025-26 Salary &amp; Benefits'!G$6</f>
        <v>15997.68</v>
      </c>
      <c r="R870" s="143">
        <f>'2025-26 Salary &amp; Benefits'!H$6</f>
        <v>0.16020000000000001</v>
      </c>
      <c r="S870" s="143">
        <f>'2025-26 Salary &amp; Benefits'!I$6</f>
        <v>0.15390000000000001</v>
      </c>
      <c r="T870" s="9">
        <f t="shared" si="166"/>
        <v>80400.28</v>
      </c>
      <c r="U870" s="9">
        <f t="shared" si="167"/>
        <v>3726.29</v>
      </c>
      <c r="V870" s="9">
        <f t="shared" si="168"/>
        <v>573.48</v>
      </c>
      <c r="W870" s="9">
        <f t="shared" si="169"/>
        <v>4299.7700000000004</v>
      </c>
      <c r="X870" s="22">
        <f t="shared" si="170"/>
        <v>308277.45</v>
      </c>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row>
    <row r="871" spans="1:159" s="21" customFormat="1">
      <c r="A871" t="s">
        <v>2162</v>
      </c>
      <c r="B871" s="87" t="s">
        <v>2684</v>
      </c>
      <c r="C871" s="3">
        <v>5520</v>
      </c>
      <c r="D871" t="s">
        <v>2889</v>
      </c>
      <c r="E871" s="107" t="str">
        <f>VLOOKUP($C871,'2024-25 School Level AAFTE'!$C$4:$L$2372,9,FALSE)</f>
        <v>No</v>
      </c>
      <c r="F871" s="95">
        <f>VLOOKUP($C871,'2024-25 School Level AAFTE'!$C$4:$J$2372,8,FALSE)</f>
        <v>581.95000000000005</v>
      </c>
      <c r="G871" s="97">
        <f>IFERROR(IF(E871= "yes",VLOOKUP(C871,Summary!$B:$I,6,0),0),0)</f>
        <v>0</v>
      </c>
      <c r="H871" s="96">
        <f t="shared" si="161"/>
        <v>0</v>
      </c>
      <c r="I871" s="154">
        <f>VLOOKUP($A871,'2025-26 Salary &amp; Benefits'!$A:$I,3,FALSE)</f>
        <v>1</v>
      </c>
      <c r="J871" s="154">
        <f>VLOOKUP($A871,'2025-26 Salary &amp; Benefits'!$A:$I,4,FALSE)</f>
        <v>1</v>
      </c>
      <c r="K871" s="141">
        <f t="shared" si="162"/>
        <v>0</v>
      </c>
      <c r="L871" s="140">
        <f t="shared" si="163"/>
        <v>0</v>
      </c>
      <c r="M871" s="142">
        <f>'2025-26 Salary &amp; Benefits'!$E$6</f>
        <v>78209</v>
      </c>
      <c r="N871" s="142">
        <f>'2025-26 Salary &amp; Benefits'!$F$6</f>
        <v>80164</v>
      </c>
      <c r="O871" s="9">
        <f t="shared" si="164"/>
        <v>0</v>
      </c>
      <c r="P871" s="9">
        <f t="shared" si="165"/>
        <v>0</v>
      </c>
      <c r="Q871" s="9">
        <f>'2025-26 Salary &amp; Benefits'!G$6</f>
        <v>15997.68</v>
      </c>
      <c r="R871" s="143">
        <f>'2025-26 Salary &amp; Benefits'!H$6</f>
        <v>0.16020000000000001</v>
      </c>
      <c r="S871" s="143">
        <f>'2025-26 Salary &amp; Benefits'!I$6</f>
        <v>0.15390000000000001</v>
      </c>
      <c r="T871" s="9">
        <f t="shared" si="166"/>
        <v>0</v>
      </c>
      <c r="U871" s="9">
        <f t="shared" si="167"/>
        <v>0</v>
      </c>
      <c r="V871" s="9">
        <f t="shared" si="168"/>
        <v>0</v>
      </c>
      <c r="W871" s="9">
        <f t="shared" si="169"/>
        <v>0</v>
      </c>
      <c r="X871" s="22">
        <f t="shared" si="170"/>
        <v>0</v>
      </c>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row>
    <row r="872" spans="1:159" s="21" customFormat="1">
      <c r="A872" s="77" t="s">
        <v>2162</v>
      </c>
      <c r="B872" s="87" t="s">
        <v>2684</v>
      </c>
      <c r="C872" s="88">
        <v>5521</v>
      </c>
      <c r="D872" s="87" t="s">
        <v>2890</v>
      </c>
      <c r="E872" s="107" t="str">
        <f>VLOOKUP($C872,'2024-25 School Level AAFTE'!$C$4:$L$2372,9,FALSE)</f>
        <v>Yes</v>
      </c>
      <c r="F872" s="95">
        <f>VLOOKUP($C872,'2024-25 School Level AAFTE'!$C$4:$J$2372,8,FALSE)</f>
        <v>635.66999999999996</v>
      </c>
      <c r="G872" s="97">
        <f>IFERROR(IF(E872= "yes",VLOOKUP(C872,Summary!$B:$I,6,0),0),0)</f>
        <v>0</v>
      </c>
      <c r="H872" s="96">
        <f t="shared" si="161"/>
        <v>635.66999999999996</v>
      </c>
      <c r="I872" s="154">
        <f>VLOOKUP($A872,'2025-26 Salary &amp; Benefits'!$A:$I,3,FALSE)</f>
        <v>1</v>
      </c>
      <c r="J872" s="154">
        <f>VLOOKUP($A872,'2025-26 Salary &amp; Benefits'!$A:$I,4,FALSE)</f>
        <v>1</v>
      </c>
      <c r="K872" s="141">
        <f t="shared" si="162"/>
        <v>635.66999999999996</v>
      </c>
      <c r="L872" s="140">
        <f t="shared" si="163"/>
        <v>1.865</v>
      </c>
      <c r="M872" s="142">
        <f>'2025-26 Salary &amp; Benefits'!$E$6</f>
        <v>78209</v>
      </c>
      <c r="N872" s="142">
        <f>'2025-26 Salary &amp; Benefits'!$F$6</f>
        <v>80164</v>
      </c>
      <c r="O872" s="9">
        <f t="shared" si="164"/>
        <v>145859.79</v>
      </c>
      <c r="P872" s="9">
        <f t="shared" si="165"/>
        <v>3646.0699999999779</v>
      </c>
      <c r="Q872" s="9">
        <f>'2025-26 Salary &amp; Benefits'!G$6</f>
        <v>15997.68</v>
      </c>
      <c r="R872" s="143">
        <f>'2025-26 Salary &amp; Benefits'!H$6</f>
        <v>0.16020000000000001</v>
      </c>
      <c r="S872" s="143">
        <f>'2025-26 Salary &amp; Benefits'!I$6</f>
        <v>0.15390000000000001</v>
      </c>
      <c r="T872" s="9">
        <f t="shared" si="166"/>
        <v>53763.54</v>
      </c>
      <c r="U872" s="9">
        <f t="shared" si="167"/>
        <v>2491.7600000000002</v>
      </c>
      <c r="V872" s="9">
        <f t="shared" si="168"/>
        <v>383.48</v>
      </c>
      <c r="W872" s="9">
        <f t="shared" si="169"/>
        <v>2875.2400000000002</v>
      </c>
      <c r="X872" s="22">
        <f t="shared" si="170"/>
        <v>206144.63999999998</v>
      </c>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row>
    <row r="873" spans="1:159" s="21" customFormat="1">
      <c r="A873" s="77" t="s">
        <v>2162</v>
      </c>
      <c r="B873" s="87" t="s">
        <v>2684</v>
      </c>
      <c r="C873" s="88">
        <v>5727</v>
      </c>
      <c r="D873" s="87" t="s">
        <v>3075</v>
      </c>
      <c r="E873" s="107" t="str">
        <f>VLOOKUP($C873,'2024-25 School Level AAFTE'!$C$4:$L$2372,9,FALSE)</f>
        <v>Yes</v>
      </c>
      <c r="F873" s="95">
        <f>VLOOKUP($C873,'2024-25 School Level AAFTE'!$C$4:$J$2372,8,FALSE)</f>
        <v>85.690000000000012</v>
      </c>
      <c r="G873" s="97">
        <f>IFERROR(IF(E873= "yes",VLOOKUP(C873,Summary!$B:$I,6,0),0),0)</f>
        <v>0</v>
      </c>
      <c r="H873" s="96">
        <f t="shared" si="161"/>
        <v>85.690000000000012</v>
      </c>
      <c r="I873" s="154">
        <f>VLOOKUP($A873,'2025-26 Salary &amp; Benefits'!$A:$I,3,FALSE)</f>
        <v>1</v>
      </c>
      <c r="J873" s="154">
        <f>VLOOKUP($A873,'2025-26 Salary &amp; Benefits'!$A:$I,4,FALSE)</f>
        <v>1</v>
      </c>
      <c r="K873" s="141">
        <f t="shared" si="162"/>
        <v>85.690000000000012</v>
      </c>
      <c r="L873" s="140">
        <f t="shared" si="163"/>
        <v>0.251</v>
      </c>
      <c r="M873" s="142">
        <f>'2025-26 Salary &amp; Benefits'!$E$6</f>
        <v>78209</v>
      </c>
      <c r="N873" s="142">
        <f>'2025-26 Salary &amp; Benefits'!$F$6</f>
        <v>80164</v>
      </c>
      <c r="O873" s="9">
        <f t="shared" si="164"/>
        <v>19630.46</v>
      </c>
      <c r="P873" s="9">
        <f t="shared" si="165"/>
        <v>490.70000000000073</v>
      </c>
      <c r="Q873" s="9">
        <f>'2025-26 Salary &amp; Benefits'!G$6</f>
        <v>15997.68</v>
      </c>
      <c r="R873" s="143">
        <f>'2025-26 Salary &amp; Benefits'!H$6</f>
        <v>0.16020000000000001</v>
      </c>
      <c r="S873" s="143">
        <f>'2025-26 Salary &amp; Benefits'!I$6</f>
        <v>0.15390000000000001</v>
      </c>
      <c r="T873" s="9">
        <f t="shared" si="166"/>
        <v>7235.74</v>
      </c>
      <c r="U873" s="9">
        <f t="shared" si="167"/>
        <v>335.35</v>
      </c>
      <c r="V873" s="9">
        <f t="shared" si="168"/>
        <v>51.61</v>
      </c>
      <c r="W873" s="9">
        <f t="shared" si="169"/>
        <v>386.96000000000004</v>
      </c>
      <c r="X873" s="22">
        <f t="shared" si="170"/>
        <v>27743.859999999997</v>
      </c>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row>
    <row r="874" spans="1:159" s="21" customFormat="1">
      <c r="A874" s="77" t="s">
        <v>2262</v>
      </c>
      <c r="B874" s="87" t="s">
        <v>2686</v>
      </c>
      <c r="C874" s="88">
        <v>2565</v>
      </c>
      <c r="D874" s="87" t="s">
        <v>919</v>
      </c>
      <c r="E874" s="107" t="str">
        <f>VLOOKUP($C874,'2024-25 School Level AAFTE'!$C$4:$L$2372,9,FALSE)</f>
        <v>No</v>
      </c>
      <c r="F874" s="95">
        <f>VLOOKUP($C874,'2024-25 School Level AAFTE'!$C$4:$J$2372,8,FALSE)</f>
        <v>367.79</v>
      </c>
      <c r="G874" s="97">
        <f>IFERROR(IF(E874= "yes",VLOOKUP(C874,Summary!$B:$I,6,0),0),0)</f>
        <v>0</v>
      </c>
      <c r="H874" s="96">
        <f t="shared" si="161"/>
        <v>0</v>
      </c>
      <c r="I874" s="154">
        <f>VLOOKUP($A874,'2025-26 Salary &amp; Benefits'!$A:$I,3,FALSE)</f>
        <v>1.18</v>
      </c>
      <c r="J874" s="154">
        <f>VLOOKUP($A874,'2025-26 Salary &amp; Benefits'!$A:$I,4,FALSE)</f>
        <v>1.18</v>
      </c>
      <c r="K874" s="141">
        <f t="shared" si="162"/>
        <v>0</v>
      </c>
      <c r="L874" s="140">
        <f t="shared" si="163"/>
        <v>0</v>
      </c>
      <c r="M874" s="142">
        <f>'2025-26 Salary &amp; Benefits'!$E$6</f>
        <v>78209</v>
      </c>
      <c r="N874" s="142">
        <f>'2025-26 Salary &amp; Benefits'!$F$6</f>
        <v>80164</v>
      </c>
      <c r="O874" s="9">
        <f t="shared" si="164"/>
        <v>0</v>
      </c>
      <c r="P874" s="9">
        <f t="shared" si="165"/>
        <v>0</v>
      </c>
      <c r="Q874" s="9">
        <f>'2025-26 Salary &amp; Benefits'!G$6</f>
        <v>15997.68</v>
      </c>
      <c r="R874" s="143">
        <f>'2025-26 Salary &amp; Benefits'!H$6</f>
        <v>0.16020000000000001</v>
      </c>
      <c r="S874" s="143">
        <f>'2025-26 Salary &amp; Benefits'!I$6</f>
        <v>0.15390000000000001</v>
      </c>
      <c r="T874" s="9">
        <f t="shared" si="166"/>
        <v>0</v>
      </c>
      <c r="U874" s="9">
        <f t="shared" si="167"/>
        <v>0</v>
      </c>
      <c r="V874" s="9">
        <f t="shared" si="168"/>
        <v>0</v>
      </c>
      <c r="W874" s="9">
        <f t="shared" si="169"/>
        <v>0</v>
      </c>
      <c r="X874" s="22">
        <f t="shared" si="170"/>
        <v>0</v>
      </c>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row>
    <row r="875" spans="1:159" s="21" customFormat="1">
      <c r="A875" s="77" t="s">
        <v>2262</v>
      </c>
      <c r="B875" s="87" t="s">
        <v>2686</v>
      </c>
      <c r="C875" s="88">
        <v>2797</v>
      </c>
      <c r="D875" s="87" t="s">
        <v>920</v>
      </c>
      <c r="E875" s="107" t="str">
        <f>VLOOKUP($C875,'2024-25 School Level AAFTE'!$C$4:$L$2372,9,FALSE)</f>
        <v>Yes</v>
      </c>
      <c r="F875" s="95">
        <f>VLOOKUP($C875,'2024-25 School Level AAFTE'!$C$4:$J$2372,8,FALSE)</f>
        <v>1627.8500000000001</v>
      </c>
      <c r="G875" s="97">
        <f>IFERROR(IF(E875= "yes",VLOOKUP(C875,Summary!$B:$I,6,0),0),0)</f>
        <v>0</v>
      </c>
      <c r="H875" s="96">
        <f t="shared" si="161"/>
        <v>1627.8500000000001</v>
      </c>
      <c r="I875" s="154">
        <f>VLOOKUP($A875,'2025-26 Salary &amp; Benefits'!$A:$I,3,FALSE)</f>
        <v>1.18</v>
      </c>
      <c r="J875" s="154">
        <f>VLOOKUP($A875,'2025-26 Salary &amp; Benefits'!$A:$I,4,FALSE)</f>
        <v>1.18</v>
      </c>
      <c r="K875" s="141">
        <f t="shared" si="162"/>
        <v>1627.8500000000001</v>
      </c>
      <c r="L875" s="140">
        <f t="shared" si="163"/>
        <v>4.7750000000000004</v>
      </c>
      <c r="M875" s="142">
        <f>'2025-26 Salary &amp; Benefits'!$E$6</f>
        <v>78209</v>
      </c>
      <c r="N875" s="142">
        <f>'2025-26 Salary &amp; Benefits'!$F$6</f>
        <v>80164</v>
      </c>
      <c r="O875" s="9">
        <f t="shared" si="164"/>
        <v>440668.61</v>
      </c>
      <c r="P875" s="9">
        <f t="shared" si="165"/>
        <v>11015.450000000012</v>
      </c>
      <c r="Q875" s="9">
        <f>'2025-26 Salary &amp; Benefits'!G$6</f>
        <v>15997.68</v>
      </c>
      <c r="R875" s="143">
        <f>'2025-26 Salary &amp; Benefits'!H$6</f>
        <v>0.16020000000000001</v>
      </c>
      <c r="S875" s="143">
        <f>'2025-26 Salary &amp; Benefits'!I$6</f>
        <v>0.15390000000000001</v>
      </c>
      <c r="T875" s="9">
        <f t="shared" si="166"/>
        <v>148679.31</v>
      </c>
      <c r="U875" s="9">
        <f t="shared" si="167"/>
        <v>7528.07</v>
      </c>
      <c r="V875" s="9">
        <f t="shared" si="168"/>
        <v>1158.57</v>
      </c>
      <c r="W875" s="9">
        <f t="shared" si="169"/>
        <v>8686.64</v>
      </c>
      <c r="X875" s="22">
        <f t="shared" si="170"/>
        <v>609050.00999999989</v>
      </c>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row>
    <row r="876" spans="1:159" s="21" customFormat="1">
      <c r="A876" s="77" t="s">
        <v>2262</v>
      </c>
      <c r="B876" s="87" t="s">
        <v>2686</v>
      </c>
      <c r="C876" s="88">
        <v>2851</v>
      </c>
      <c r="D876" s="87" t="s">
        <v>921</v>
      </c>
      <c r="E876" s="107" t="str">
        <f>VLOOKUP($C876,'2024-25 School Level AAFTE'!$C$4:$L$2372,9,FALSE)</f>
        <v>Yes</v>
      </c>
      <c r="F876" s="95">
        <f>VLOOKUP($C876,'2024-25 School Level AAFTE'!$C$4:$J$2372,8,FALSE)</f>
        <v>351.1</v>
      </c>
      <c r="G876" s="97">
        <f>IFERROR(IF(E876= "yes",VLOOKUP(C876,Summary!$B:$I,6,0),0),0)</f>
        <v>0</v>
      </c>
      <c r="H876" s="96">
        <f t="shared" si="161"/>
        <v>351.1</v>
      </c>
      <c r="I876" s="154">
        <f>VLOOKUP($A876,'2025-26 Salary &amp; Benefits'!$A:$I,3,FALSE)</f>
        <v>1.18</v>
      </c>
      <c r="J876" s="154">
        <f>VLOOKUP($A876,'2025-26 Salary &amp; Benefits'!$A:$I,4,FALSE)</f>
        <v>1.18</v>
      </c>
      <c r="K876" s="141">
        <f t="shared" si="162"/>
        <v>351.1</v>
      </c>
      <c r="L876" s="140">
        <f t="shared" si="163"/>
        <v>1.03</v>
      </c>
      <c r="M876" s="142">
        <f>'2025-26 Salary &amp; Benefits'!$E$6</f>
        <v>78209</v>
      </c>
      <c r="N876" s="142">
        <f>'2025-26 Salary &amp; Benefits'!$F$6</f>
        <v>80164</v>
      </c>
      <c r="O876" s="9">
        <f t="shared" si="164"/>
        <v>95055.22</v>
      </c>
      <c r="P876" s="9">
        <f t="shared" si="165"/>
        <v>2376.1100000000006</v>
      </c>
      <c r="Q876" s="9">
        <f>'2025-26 Salary &amp; Benefits'!G$6</f>
        <v>15997.68</v>
      </c>
      <c r="R876" s="143">
        <f>'2025-26 Salary &amp; Benefits'!H$6</f>
        <v>0.16020000000000001</v>
      </c>
      <c r="S876" s="143">
        <f>'2025-26 Salary &amp; Benefits'!I$6</f>
        <v>0.15390000000000001</v>
      </c>
      <c r="T876" s="9">
        <f t="shared" si="166"/>
        <v>32071.14</v>
      </c>
      <c r="U876" s="9">
        <f t="shared" si="167"/>
        <v>1623.86</v>
      </c>
      <c r="V876" s="9">
        <f t="shared" si="168"/>
        <v>249.91</v>
      </c>
      <c r="W876" s="9">
        <f t="shared" si="169"/>
        <v>1873.77</v>
      </c>
      <c r="X876" s="22">
        <f t="shared" si="170"/>
        <v>131376.24</v>
      </c>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row>
    <row r="877" spans="1:159" s="21" customFormat="1">
      <c r="A877" s="77" t="s">
        <v>2262</v>
      </c>
      <c r="B877" s="87" t="s">
        <v>2686</v>
      </c>
      <c r="C877" s="88">
        <v>3233</v>
      </c>
      <c r="D877" s="87" t="s">
        <v>922</v>
      </c>
      <c r="E877" s="107" t="str">
        <f>VLOOKUP($C877,'2024-25 School Level AAFTE'!$C$4:$L$2372,9,FALSE)</f>
        <v>Yes</v>
      </c>
      <c r="F877" s="95">
        <f>VLOOKUP($C877,'2024-25 School Level AAFTE'!$C$4:$J$2372,8,FALSE)</f>
        <v>653.76</v>
      </c>
      <c r="G877" s="97">
        <f>IFERROR(IF(E877= "yes",VLOOKUP(C877,Summary!$B:$I,6,0),0),0)</f>
        <v>0</v>
      </c>
      <c r="H877" s="96">
        <f t="shared" si="161"/>
        <v>653.76</v>
      </c>
      <c r="I877" s="154">
        <f>VLOOKUP($A877,'2025-26 Salary &amp; Benefits'!$A:$I,3,FALSE)</f>
        <v>1.18</v>
      </c>
      <c r="J877" s="154">
        <f>VLOOKUP($A877,'2025-26 Salary &amp; Benefits'!$A:$I,4,FALSE)</f>
        <v>1.18</v>
      </c>
      <c r="K877" s="141">
        <f t="shared" si="162"/>
        <v>653.76</v>
      </c>
      <c r="L877" s="140">
        <f t="shared" si="163"/>
        <v>1.9179999999999999</v>
      </c>
      <c r="M877" s="142">
        <f>'2025-26 Salary &amp; Benefits'!$E$6</f>
        <v>78209</v>
      </c>
      <c r="N877" s="142">
        <f>'2025-26 Salary &amp; Benefits'!$F$6</f>
        <v>80164</v>
      </c>
      <c r="O877" s="9">
        <f t="shared" si="164"/>
        <v>177005.74</v>
      </c>
      <c r="P877" s="9">
        <f t="shared" si="165"/>
        <v>4424.6300000000047</v>
      </c>
      <c r="Q877" s="9">
        <f>'2025-26 Salary &amp; Benefits'!G$6</f>
        <v>15997.68</v>
      </c>
      <c r="R877" s="143">
        <f>'2025-26 Salary &amp; Benefits'!H$6</f>
        <v>0.16020000000000001</v>
      </c>
      <c r="S877" s="143">
        <f>'2025-26 Salary &amp; Benefits'!I$6</f>
        <v>0.15390000000000001</v>
      </c>
      <c r="T877" s="9">
        <f t="shared" si="166"/>
        <v>59720.82</v>
      </c>
      <c r="U877" s="9">
        <f t="shared" si="167"/>
        <v>3023.84</v>
      </c>
      <c r="V877" s="9">
        <f t="shared" si="168"/>
        <v>465.37</v>
      </c>
      <c r="W877" s="9">
        <f t="shared" si="169"/>
        <v>3489.21</v>
      </c>
      <c r="X877" s="22">
        <f t="shared" si="170"/>
        <v>244640.4</v>
      </c>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row>
    <row r="878" spans="1:159" s="21" customFormat="1">
      <c r="A878" s="77" t="s">
        <v>2262</v>
      </c>
      <c r="B878" s="87" t="s">
        <v>2686</v>
      </c>
      <c r="C878" s="88">
        <v>3388</v>
      </c>
      <c r="D878" s="87" t="s">
        <v>923</v>
      </c>
      <c r="E878" s="107" t="str">
        <f>VLOOKUP($C878,'2024-25 School Level AAFTE'!$C$4:$L$2372,9,FALSE)</f>
        <v>Yes</v>
      </c>
      <c r="F878" s="95">
        <f>VLOOKUP($C878,'2024-25 School Level AAFTE'!$C$4:$J$2372,8,FALSE)</f>
        <v>416.62</v>
      </c>
      <c r="G878" s="97">
        <f>IFERROR(IF(E878= "yes",VLOOKUP(C878,Summary!$B:$I,6,0),0),0)</f>
        <v>0</v>
      </c>
      <c r="H878" s="96">
        <f t="shared" si="161"/>
        <v>416.62</v>
      </c>
      <c r="I878" s="154">
        <f>VLOOKUP($A878,'2025-26 Salary &amp; Benefits'!$A:$I,3,FALSE)</f>
        <v>1.18</v>
      </c>
      <c r="J878" s="154">
        <f>VLOOKUP($A878,'2025-26 Salary &amp; Benefits'!$A:$I,4,FALSE)</f>
        <v>1.18</v>
      </c>
      <c r="K878" s="141">
        <f t="shared" si="162"/>
        <v>416.62</v>
      </c>
      <c r="L878" s="140">
        <f t="shared" si="163"/>
        <v>1.222</v>
      </c>
      <c r="M878" s="142">
        <f>'2025-26 Salary &amp; Benefits'!$E$6</f>
        <v>78209</v>
      </c>
      <c r="N878" s="142">
        <f>'2025-26 Salary &amp; Benefits'!$F$6</f>
        <v>80164</v>
      </c>
      <c r="O878" s="9">
        <f t="shared" si="164"/>
        <v>112774.25</v>
      </c>
      <c r="P878" s="9">
        <f t="shared" si="165"/>
        <v>2819.0299999999988</v>
      </c>
      <c r="Q878" s="9">
        <f>'2025-26 Salary &amp; Benefits'!G$6</f>
        <v>15997.68</v>
      </c>
      <c r="R878" s="143">
        <f>'2025-26 Salary &amp; Benefits'!H$6</f>
        <v>0.16020000000000001</v>
      </c>
      <c r="S878" s="143">
        <f>'2025-26 Salary &amp; Benefits'!I$6</f>
        <v>0.15390000000000001</v>
      </c>
      <c r="T878" s="9">
        <f t="shared" si="166"/>
        <v>38049.449999999997</v>
      </c>
      <c r="U878" s="9">
        <f t="shared" si="167"/>
        <v>1926.55</v>
      </c>
      <c r="V878" s="9">
        <f t="shared" si="168"/>
        <v>296.5</v>
      </c>
      <c r="W878" s="9">
        <f t="shared" si="169"/>
        <v>2223.0500000000002</v>
      </c>
      <c r="X878" s="22">
        <f t="shared" si="170"/>
        <v>155865.78</v>
      </c>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row>
    <row r="879" spans="1:159" s="21" customFormat="1">
      <c r="A879" s="77" t="s">
        <v>2262</v>
      </c>
      <c r="B879" s="87" t="s">
        <v>2686</v>
      </c>
      <c r="C879" s="88">
        <v>3389</v>
      </c>
      <c r="D879" s="87" t="s">
        <v>924</v>
      </c>
      <c r="E879" s="107" t="str">
        <f>VLOOKUP($C879,'2024-25 School Level AAFTE'!$C$4:$L$2372,9,FALSE)</f>
        <v>Yes</v>
      </c>
      <c r="F879" s="95">
        <f>VLOOKUP($C879,'2024-25 School Level AAFTE'!$C$4:$J$2372,8,FALSE)</f>
        <v>488.78</v>
      </c>
      <c r="G879" s="97">
        <f>IFERROR(IF(E879= "yes",VLOOKUP(C879,Summary!$B:$I,6,0),0),0)</f>
        <v>0</v>
      </c>
      <c r="H879" s="96">
        <f t="shared" si="161"/>
        <v>488.78</v>
      </c>
      <c r="I879" s="154">
        <f>VLOOKUP($A879,'2025-26 Salary &amp; Benefits'!$A:$I,3,FALSE)</f>
        <v>1.18</v>
      </c>
      <c r="J879" s="154">
        <f>VLOOKUP($A879,'2025-26 Salary &amp; Benefits'!$A:$I,4,FALSE)</f>
        <v>1.18</v>
      </c>
      <c r="K879" s="141">
        <f t="shared" si="162"/>
        <v>488.78</v>
      </c>
      <c r="L879" s="140">
        <f t="shared" si="163"/>
        <v>1.4339999999999999</v>
      </c>
      <c r="M879" s="142">
        <f>'2025-26 Salary &amp; Benefits'!$E$6</f>
        <v>78209</v>
      </c>
      <c r="N879" s="142">
        <f>'2025-26 Salary &amp; Benefits'!$F$6</f>
        <v>80164</v>
      </c>
      <c r="O879" s="9">
        <f t="shared" si="164"/>
        <v>132339.01</v>
      </c>
      <c r="P879" s="9">
        <f t="shared" si="165"/>
        <v>3308.0999999999767</v>
      </c>
      <c r="Q879" s="9">
        <f>'2025-26 Salary &amp; Benefits'!G$6</f>
        <v>15997.68</v>
      </c>
      <c r="R879" s="143">
        <f>'2025-26 Salary &amp; Benefits'!H$6</f>
        <v>0.16020000000000001</v>
      </c>
      <c r="S879" s="143">
        <f>'2025-26 Salary &amp; Benefits'!I$6</f>
        <v>0.15390000000000001</v>
      </c>
      <c r="T879" s="9">
        <f t="shared" si="166"/>
        <v>44650.5</v>
      </c>
      <c r="U879" s="9">
        <f t="shared" si="167"/>
        <v>2260.79</v>
      </c>
      <c r="V879" s="9">
        <f t="shared" si="168"/>
        <v>347.94</v>
      </c>
      <c r="W879" s="9">
        <f t="shared" si="169"/>
        <v>2608.73</v>
      </c>
      <c r="X879" s="22">
        <f t="shared" si="170"/>
        <v>182906.34</v>
      </c>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row>
    <row r="880" spans="1:159" s="21" customFormat="1">
      <c r="A880" s="77" t="s">
        <v>2262</v>
      </c>
      <c r="B880" s="87" t="s">
        <v>2686</v>
      </c>
      <c r="C880" s="88">
        <v>3491</v>
      </c>
      <c r="D880" s="87" t="s">
        <v>925</v>
      </c>
      <c r="E880" s="107" t="str">
        <f>VLOOKUP($C880,'2024-25 School Level AAFTE'!$C$4:$L$2372,9,FALSE)</f>
        <v>Yes</v>
      </c>
      <c r="F880" s="95">
        <f>VLOOKUP($C880,'2024-25 School Level AAFTE'!$C$4:$J$2372,8,FALSE)</f>
        <v>448.33</v>
      </c>
      <c r="G880" s="97">
        <f>IFERROR(IF(E880= "yes",VLOOKUP(C880,Summary!$B:$I,6,0),0),0)</f>
        <v>0</v>
      </c>
      <c r="H880" s="96">
        <f t="shared" si="161"/>
        <v>448.33</v>
      </c>
      <c r="I880" s="154">
        <f>VLOOKUP($A880,'2025-26 Salary &amp; Benefits'!$A:$I,3,FALSE)</f>
        <v>1.18</v>
      </c>
      <c r="J880" s="154">
        <f>VLOOKUP($A880,'2025-26 Salary &amp; Benefits'!$A:$I,4,FALSE)</f>
        <v>1.18</v>
      </c>
      <c r="K880" s="141">
        <f t="shared" si="162"/>
        <v>448.33</v>
      </c>
      <c r="L880" s="140">
        <f t="shared" si="163"/>
        <v>1.3149999999999999</v>
      </c>
      <c r="M880" s="142">
        <f>'2025-26 Salary &amp; Benefits'!$E$6</f>
        <v>78209</v>
      </c>
      <c r="N880" s="142">
        <f>'2025-26 Salary &amp; Benefits'!$F$6</f>
        <v>80164</v>
      </c>
      <c r="O880" s="9">
        <f t="shared" si="164"/>
        <v>121356.91</v>
      </c>
      <c r="P880" s="9">
        <f t="shared" si="165"/>
        <v>3033.5699999999924</v>
      </c>
      <c r="Q880" s="9">
        <f>'2025-26 Salary &amp; Benefits'!G$6</f>
        <v>15997.68</v>
      </c>
      <c r="R880" s="143">
        <f>'2025-26 Salary &amp; Benefits'!H$6</f>
        <v>0.16020000000000001</v>
      </c>
      <c r="S880" s="143">
        <f>'2025-26 Salary &amp; Benefits'!I$6</f>
        <v>0.15390000000000001</v>
      </c>
      <c r="T880" s="9">
        <f t="shared" si="166"/>
        <v>40945.19</v>
      </c>
      <c r="U880" s="9">
        <f t="shared" si="167"/>
        <v>2073.17</v>
      </c>
      <c r="V880" s="9">
        <f t="shared" si="168"/>
        <v>319.06</v>
      </c>
      <c r="W880" s="9">
        <f t="shared" si="169"/>
        <v>2392.23</v>
      </c>
      <c r="X880" s="22">
        <f t="shared" si="170"/>
        <v>167727.9</v>
      </c>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row>
    <row r="881" spans="1:159" s="21" customFormat="1">
      <c r="A881" s="77" t="s">
        <v>2262</v>
      </c>
      <c r="B881" s="87" t="s">
        <v>2686</v>
      </c>
      <c r="C881" s="88">
        <v>3550</v>
      </c>
      <c r="D881" s="87" t="s">
        <v>926</v>
      </c>
      <c r="E881" s="107" t="str">
        <f>VLOOKUP($C881,'2024-25 School Level AAFTE'!$C$4:$L$2372,9,FALSE)</f>
        <v>No</v>
      </c>
      <c r="F881" s="95">
        <f>VLOOKUP($C881,'2024-25 School Level AAFTE'!$C$4:$J$2372,8,FALSE)</f>
        <v>429.45</v>
      </c>
      <c r="G881" s="97">
        <f>IFERROR(IF(E881= "yes",VLOOKUP(C881,Summary!$B:$I,6,0),0),0)</f>
        <v>0</v>
      </c>
      <c r="H881" s="96">
        <f t="shared" si="161"/>
        <v>0</v>
      </c>
      <c r="I881" s="154">
        <f>VLOOKUP($A881,'2025-26 Salary &amp; Benefits'!$A:$I,3,FALSE)</f>
        <v>1.18</v>
      </c>
      <c r="J881" s="154">
        <f>VLOOKUP($A881,'2025-26 Salary &amp; Benefits'!$A:$I,4,FALSE)</f>
        <v>1.18</v>
      </c>
      <c r="K881" s="141">
        <f t="shared" si="162"/>
        <v>0</v>
      </c>
      <c r="L881" s="140">
        <f t="shared" si="163"/>
        <v>0</v>
      </c>
      <c r="M881" s="142">
        <f>'2025-26 Salary &amp; Benefits'!$E$6</f>
        <v>78209</v>
      </c>
      <c r="N881" s="142">
        <f>'2025-26 Salary &amp; Benefits'!$F$6</f>
        <v>80164</v>
      </c>
      <c r="O881" s="9">
        <f t="shared" si="164"/>
        <v>0</v>
      </c>
      <c r="P881" s="9">
        <f t="shared" si="165"/>
        <v>0</v>
      </c>
      <c r="Q881" s="9">
        <f>'2025-26 Salary &amp; Benefits'!G$6</f>
        <v>15997.68</v>
      </c>
      <c r="R881" s="143">
        <f>'2025-26 Salary &amp; Benefits'!H$6</f>
        <v>0.16020000000000001</v>
      </c>
      <c r="S881" s="143">
        <f>'2025-26 Salary &amp; Benefits'!I$6</f>
        <v>0.15390000000000001</v>
      </c>
      <c r="T881" s="9">
        <f t="shared" si="166"/>
        <v>0</v>
      </c>
      <c r="U881" s="9">
        <f t="shared" si="167"/>
        <v>0</v>
      </c>
      <c r="V881" s="9">
        <f t="shared" si="168"/>
        <v>0</v>
      </c>
      <c r="W881" s="9">
        <f t="shared" si="169"/>
        <v>0</v>
      </c>
      <c r="X881" s="22">
        <f t="shared" si="170"/>
        <v>0</v>
      </c>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row>
    <row r="882" spans="1:159" s="21" customFormat="1">
      <c r="A882" s="77" t="s">
        <v>2262</v>
      </c>
      <c r="B882" s="87" t="s">
        <v>2686</v>
      </c>
      <c r="C882" s="88">
        <v>3593</v>
      </c>
      <c r="D882" s="87" t="s">
        <v>927</v>
      </c>
      <c r="E882" s="107" t="str">
        <f>VLOOKUP($C882,'2024-25 School Level AAFTE'!$C$4:$L$2372,9,FALSE)</f>
        <v>Yes</v>
      </c>
      <c r="F882" s="95">
        <f>VLOOKUP($C882,'2024-25 School Level AAFTE'!$C$4:$J$2372,8,FALSE)</f>
        <v>305.02999999999997</v>
      </c>
      <c r="G882" s="97">
        <f>IFERROR(IF(E882= "yes",VLOOKUP(C882,Summary!$B:$I,6,0),0),0)</f>
        <v>0</v>
      </c>
      <c r="H882" s="96">
        <f t="shared" si="161"/>
        <v>305.02999999999997</v>
      </c>
      <c r="I882" s="154">
        <f>VLOOKUP($A882,'2025-26 Salary &amp; Benefits'!$A:$I,3,FALSE)</f>
        <v>1.18</v>
      </c>
      <c r="J882" s="154">
        <f>VLOOKUP($A882,'2025-26 Salary &amp; Benefits'!$A:$I,4,FALSE)</f>
        <v>1.18</v>
      </c>
      <c r="K882" s="141">
        <f t="shared" si="162"/>
        <v>305.02999999999997</v>
      </c>
      <c r="L882" s="140">
        <f t="shared" si="163"/>
        <v>0.89500000000000002</v>
      </c>
      <c r="M882" s="142">
        <f>'2025-26 Salary &amp; Benefits'!$E$6</f>
        <v>78209</v>
      </c>
      <c r="N882" s="142">
        <f>'2025-26 Salary &amp; Benefits'!$F$6</f>
        <v>80164</v>
      </c>
      <c r="O882" s="9">
        <f t="shared" si="164"/>
        <v>82596.52</v>
      </c>
      <c r="P882" s="9">
        <f t="shared" si="165"/>
        <v>2064.679999999993</v>
      </c>
      <c r="Q882" s="9">
        <f>'2025-26 Salary &amp; Benefits'!G$6</f>
        <v>15997.68</v>
      </c>
      <c r="R882" s="143">
        <f>'2025-26 Salary &amp; Benefits'!H$6</f>
        <v>0.16020000000000001</v>
      </c>
      <c r="S882" s="143">
        <f>'2025-26 Salary &amp; Benefits'!I$6</f>
        <v>0.15390000000000001</v>
      </c>
      <c r="T882" s="9">
        <f t="shared" si="166"/>
        <v>27867.64</v>
      </c>
      <c r="U882" s="9">
        <f t="shared" si="167"/>
        <v>1411.02</v>
      </c>
      <c r="V882" s="9">
        <f t="shared" si="168"/>
        <v>217.16</v>
      </c>
      <c r="W882" s="9">
        <f t="shared" si="169"/>
        <v>1628.18</v>
      </c>
      <c r="X882" s="22">
        <f t="shared" si="170"/>
        <v>114157.01999999999</v>
      </c>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row>
    <row r="883" spans="1:159" s="21" customFormat="1">
      <c r="A883" s="77" t="s">
        <v>2262</v>
      </c>
      <c r="B883" s="87" t="s">
        <v>2686</v>
      </c>
      <c r="C883" s="88">
        <v>3640</v>
      </c>
      <c r="D883" s="87" t="s">
        <v>928</v>
      </c>
      <c r="E883" s="107" t="str">
        <f>VLOOKUP($C883,'2024-25 School Level AAFTE'!$C$4:$L$2372,9,FALSE)</f>
        <v>No</v>
      </c>
      <c r="F883" s="95">
        <f>VLOOKUP($C883,'2024-25 School Level AAFTE'!$C$4:$J$2372,8,FALSE)</f>
        <v>2188.58</v>
      </c>
      <c r="G883" s="97">
        <f>IFERROR(IF(E883= "yes",VLOOKUP(C883,Summary!$B:$I,6,0),0),0)</f>
        <v>0</v>
      </c>
      <c r="H883" s="96">
        <f t="shared" si="161"/>
        <v>0</v>
      </c>
      <c r="I883" s="154">
        <f>VLOOKUP($A883,'2025-26 Salary &amp; Benefits'!$A:$I,3,FALSE)</f>
        <v>1.18</v>
      </c>
      <c r="J883" s="154">
        <f>VLOOKUP($A883,'2025-26 Salary &amp; Benefits'!$A:$I,4,FALSE)</f>
        <v>1.18</v>
      </c>
      <c r="K883" s="141">
        <f t="shared" si="162"/>
        <v>0</v>
      </c>
      <c r="L883" s="140">
        <f t="shared" si="163"/>
        <v>0</v>
      </c>
      <c r="M883" s="142">
        <f>'2025-26 Salary &amp; Benefits'!$E$6</f>
        <v>78209</v>
      </c>
      <c r="N883" s="142">
        <f>'2025-26 Salary &amp; Benefits'!$F$6</f>
        <v>80164</v>
      </c>
      <c r="O883" s="9">
        <f t="shared" si="164"/>
        <v>0</v>
      </c>
      <c r="P883" s="9">
        <f t="shared" si="165"/>
        <v>0</v>
      </c>
      <c r="Q883" s="9">
        <f>'2025-26 Salary &amp; Benefits'!G$6</f>
        <v>15997.68</v>
      </c>
      <c r="R883" s="143">
        <f>'2025-26 Salary &amp; Benefits'!H$6</f>
        <v>0.16020000000000001</v>
      </c>
      <c r="S883" s="143">
        <f>'2025-26 Salary &amp; Benefits'!I$6</f>
        <v>0.15390000000000001</v>
      </c>
      <c r="T883" s="9">
        <f t="shared" si="166"/>
        <v>0</v>
      </c>
      <c r="U883" s="9">
        <f t="shared" si="167"/>
        <v>0</v>
      </c>
      <c r="V883" s="9">
        <f t="shared" si="168"/>
        <v>0</v>
      </c>
      <c r="W883" s="9">
        <f t="shared" si="169"/>
        <v>0</v>
      </c>
      <c r="X883" s="22">
        <f t="shared" si="170"/>
        <v>0</v>
      </c>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row>
    <row r="884" spans="1:159" s="21" customFormat="1">
      <c r="A884" s="77" t="s">
        <v>2262</v>
      </c>
      <c r="B884" s="87" t="s">
        <v>2686</v>
      </c>
      <c r="C884" s="88">
        <v>3676</v>
      </c>
      <c r="D884" s="87" t="s">
        <v>929</v>
      </c>
      <c r="E884" s="107" t="str">
        <f>VLOOKUP($C884,'2024-25 School Level AAFTE'!$C$4:$L$2372,9,FALSE)</f>
        <v>No</v>
      </c>
      <c r="F884" s="95">
        <f>VLOOKUP($C884,'2024-25 School Level AAFTE'!$C$4:$J$2372,8,FALSE)</f>
        <v>274.92</v>
      </c>
      <c r="G884" s="97">
        <f>IFERROR(IF(E884= "yes",VLOOKUP(C884,Summary!$B:$I,6,0),0),0)</f>
        <v>0</v>
      </c>
      <c r="H884" s="96">
        <f t="shared" si="161"/>
        <v>0</v>
      </c>
      <c r="I884" s="154">
        <f>VLOOKUP($A884,'2025-26 Salary &amp; Benefits'!$A:$I,3,FALSE)</f>
        <v>1.18</v>
      </c>
      <c r="J884" s="154">
        <f>VLOOKUP($A884,'2025-26 Salary &amp; Benefits'!$A:$I,4,FALSE)</f>
        <v>1.18</v>
      </c>
      <c r="K884" s="141">
        <f t="shared" si="162"/>
        <v>0</v>
      </c>
      <c r="L884" s="140">
        <f t="shared" si="163"/>
        <v>0</v>
      </c>
      <c r="M884" s="142">
        <f>'2025-26 Salary &amp; Benefits'!$E$6</f>
        <v>78209</v>
      </c>
      <c r="N884" s="142">
        <f>'2025-26 Salary &amp; Benefits'!$F$6</f>
        <v>80164</v>
      </c>
      <c r="O884" s="9">
        <f t="shared" si="164"/>
        <v>0</v>
      </c>
      <c r="P884" s="9">
        <f t="shared" si="165"/>
        <v>0</v>
      </c>
      <c r="Q884" s="9">
        <f>'2025-26 Salary &amp; Benefits'!G$6</f>
        <v>15997.68</v>
      </c>
      <c r="R884" s="143">
        <f>'2025-26 Salary &amp; Benefits'!H$6</f>
        <v>0.16020000000000001</v>
      </c>
      <c r="S884" s="143">
        <f>'2025-26 Salary &amp; Benefits'!I$6</f>
        <v>0.15390000000000001</v>
      </c>
      <c r="T884" s="9">
        <f t="shared" si="166"/>
        <v>0</v>
      </c>
      <c r="U884" s="9">
        <f t="shared" si="167"/>
        <v>0</v>
      </c>
      <c r="V884" s="9">
        <f t="shared" si="168"/>
        <v>0</v>
      </c>
      <c r="W884" s="9">
        <f t="shared" si="169"/>
        <v>0</v>
      </c>
      <c r="X884" s="22">
        <f t="shared" si="170"/>
        <v>0</v>
      </c>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row>
    <row r="885" spans="1:159" s="21" customFormat="1">
      <c r="A885" s="77" t="s">
        <v>2262</v>
      </c>
      <c r="B885" s="87" t="s">
        <v>2686</v>
      </c>
      <c r="C885" s="88">
        <v>3677</v>
      </c>
      <c r="D885" s="87" t="s">
        <v>930</v>
      </c>
      <c r="E885" s="107" t="str">
        <f>VLOOKUP($C885,'2024-25 School Level AAFTE'!$C$4:$L$2372,9,FALSE)</f>
        <v>Yes</v>
      </c>
      <c r="F885" s="95">
        <f>VLOOKUP($C885,'2024-25 School Level AAFTE'!$C$4:$J$2372,8,FALSE)</f>
        <v>356.44</v>
      </c>
      <c r="G885" s="97">
        <f>IFERROR(IF(E885= "yes",VLOOKUP(C885,Summary!$B:$I,6,0),0),0)</f>
        <v>0</v>
      </c>
      <c r="H885" s="96">
        <f t="shared" si="161"/>
        <v>356.44</v>
      </c>
      <c r="I885" s="154">
        <f>VLOOKUP($A885,'2025-26 Salary &amp; Benefits'!$A:$I,3,FALSE)</f>
        <v>1.18</v>
      </c>
      <c r="J885" s="154">
        <f>VLOOKUP($A885,'2025-26 Salary &amp; Benefits'!$A:$I,4,FALSE)</f>
        <v>1.18</v>
      </c>
      <c r="K885" s="141">
        <f t="shared" si="162"/>
        <v>356.44</v>
      </c>
      <c r="L885" s="140">
        <f t="shared" si="163"/>
        <v>1.046</v>
      </c>
      <c r="M885" s="142">
        <f>'2025-26 Salary &amp; Benefits'!$E$6</f>
        <v>78209</v>
      </c>
      <c r="N885" s="142">
        <f>'2025-26 Salary &amp; Benefits'!$F$6</f>
        <v>80164</v>
      </c>
      <c r="O885" s="9">
        <f t="shared" si="164"/>
        <v>96531.8</v>
      </c>
      <c r="P885" s="9">
        <f t="shared" si="165"/>
        <v>2413.0200000000041</v>
      </c>
      <c r="Q885" s="9">
        <f>'2025-26 Salary &amp; Benefits'!G$6</f>
        <v>15997.68</v>
      </c>
      <c r="R885" s="143">
        <f>'2025-26 Salary &amp; Benefits'!H$6</f>
        <v>0.16020000000000001</v>
      </c>
      <c r="S885" s="143">
        <f>'2025-26 Salary &amp; Benefits'!I$6</f>
        <v>0.15390000000000001</v>
      </c>
      <c r="T885" s="9">
        <f t="shared" si="166"/>
        <v>32569.33</v>
      </c>
      <c r="U885" s="9">
        <f t="shared" si="167"/>
        <v>1649.08</v>
      </c>
      <c r="V885" s="9">
        <f t="shared" si="168"/>
        <v>253.79</v>
      </c>
      <c r="W885" s="9">
        <f t="shared" si="169"/>
        <v>1902.87</v>
      </c>
      <c r="X885" s="22">
        <f t="shared" si="170"/>
        <v>133417.02000000002</v>
      </c>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row>
    <row r="886" spans="1:159" s="21" customFormat="1">
      <c r="A886" s="77" t="s">
        <v>2262</v>
      </c>
      <c r="B886" s="87" t="s">
        <v>2686</v>
      </c>
      <c r="C886" s="88">
        <v>3678</v>
      </c>
      <c r="D886" s="87" t="s">
        <v>931</v>
      </c>
      <c r="E886" s="107" t="str">
        <f>VLOOKUP($C886,'2024-25 School Level AAFTE'!$C$4:$L$2372,9,FALSE)</f>
        <v>No</v>
      </c>
      <c r="F886" s="95">
        <f>VLOOKUP($C886,'2024-25 School Level AAFTE'!$C$4:$J$2372,8,FALSE)</f>
        <v>320.11</v>
      </c>
      <c r="G886" s="97">
        <f>IFERROR(IF(E886= "yes",VLOOKUP(C886,Summary!$B:$I,6,0),0),0)</f>
        <v>0</v>
      </c>
      <c r="H886" s="96">
        <f t="shared" si="161"/>
        <v>0</v>
      </c>
      <c r="I886" s="154">
        <f>VLOOKUP($A886,'2025-26 Salary &amp; Benefits'!$A:$I,3,FALSE)</f>
        <v>1.18</v>
      </c>
      <c r="J886" s="154">
        <f>VLOOKUP($A886,'2025-26 Salary &amp; Benefits'!$A:$I,4,FALSE)</f>
        <v>1.18</v>
      </c>
      <c r="K886" s="141">
        <f t="shared" si="162"/>
        <v>0</v>
      </c>
      <c r="L886" s="140">
        <f t="shared" si="163"/>
        <v>0</v>
      </c>
      <c r="M886" s="142">
        <f>'2025-26 Salary &amp; Benefits'!$E$6</f>
        <v>78209</v>
      </c>
      <c r="N886" s="142">
        <f>'2025-26 Salary &amp; Benefits'!$F$6</f>
        <v>80164</v>
      </c>
      <c r="O886" s="9">
        <f t="shared" si="164"/>
        <v>0</v>
      </c>
      <c r="P886" s="9">
        <f t="shared" si="165"/>
        <v>0</v>
      </c>
      <c r="Q886" s="9">
        <f>'2025-26 Salary &amp; Benefits'!G$6</f>
        <v>15997.68</v>
      </c>
      <c r="R886" s="143">
        <f>'2025-26 Salary &amp; Benefits'!H$6</f>
        <v>0.16020000000000001</v>
      </c>
      <c r="S886" s="143">
        <f>'2025-26 Salary &amp; Benefits'!I$6</f>
        <v>0.15390000000000001</v>
      </c>
      <c r="T886" s="9">
        <f t="shared" si="166"/>
        <v>0</v>
      </c>
      <c r="U886" s="9">
        <f t="shared" si="167"/>
        <v>0</v>
      </c>
      <c r="V886" s="9">
        <f t="shared" si="168"/>
        <v>0</v>
      </c>
      <c r="W886" s="9">
        <f t="shared" si="169"/>
        <v>0</v>
      </c>
      <c r="X886" s="22">
        <f t="shared" si="170"/>
        <v>0</v>
      </c>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row>
    <row r="887" spans="1:159" s="21" customFormat="1">
      <c r="A887" s="77" t="s">
        <v>2262</v>
      </c>
      <c r="B887" s="87" t="s">
        <v>2686</v>
      </c>
      <c r="C887" s="88">
        <v>3707</v>
      </c>
      <c r="D887" s="87" t="s">
        <v>932</v>
      </c>
      <c r="E887" s="107" t="str">
        <f>VLOOKUP($C887,'2024-25 School Level AAFTE'!$C$4:$L$2372,9,FALSE)</f>
        <v>No</v>
      </c>
      <c r="F887" s="95">
        <f>VLOOKUP($C887,'2024-25 School Level AAFTE'!$C$4:$J$2372,8,FALSE)</f>
        <v>255.74</v>
      </c>
      <c r="G887" s="97">
        <f>IFERROR(IF(E887= "yes",VLOOKUP(C887,Summary!$B:$I,6,0),0),0)</f>
        <v>0</v>
      </c>
      <c r="H887" s="96">
        <f t="shared" si="161"/>
        <v>0</v>
      </c>
      <c r="I887" s="154">
        <f>VLOOKUP($A887,'2025-26 Salary &amp; Benefits'!$A:$I,3,FALSE)</f>
        <v>1.18</v>
      </c>
      <c r="J887" s="154">
        <f>VLOOKUP($A887,'2025-26 Salary &amp; Benefits'!$A:$I,4,FALSE)</f>
        <v>1.18</v>
      </c>
      <c r="K887" s="141">
        <f t="shared" si="162"/>
        <v>0</v>
      </c>
      <c r="L887" s="140">
        <f t="shared" si="163"/>
        <v>0</v>
      </c>
      <c r="M887" s="142">
        <f>'2025-26 Salary &amp; Benefits'!$E$6</f>
        <v>78209</v>
      </c>
      <c r="N887" s="142">
        <f>'2025-26 Salary &amp; Benefits'!$F$6</f>
        <v>80164</v>
      </c>
      <c r="O887" s="9">
        <f t="shared" si="164"/>
        <v>0</v>
      </c>
      <c r="P887" s="9">
        <f t="shared" si="165"/>
        <v>0</v>
      </c>
      <c r="Q887" s="9">
        <f>'2025-26 Salary &amp; Benefits'!G$6</f>
        <v>15997.68</v>
      </c>
      <c r="R887" s="143">
        <f>'2025-26 Salary &amp; Benefits'!H$6</f>
        <v>0.16020000000000001</v>
      </c>
      <c r="S887" s="143">
        <f>'2025-26 Salary &amp; Benefits'!I$6</f>
        <v>0.15390000000000001</v>
      </c>
      <c r="T887" s="9">
        <f t="shared" si="166"/>
        <v>0</v>
      </c>
      <c r="U887" s="9">
        <f t="shared" si="167"/>
        <v>0</v>
      </c>
      <c r="V887" s="9">
        <f t="shared" si="168"/>
        <v>0</v>
      </c>
      <c r="W887" s="9">
        <f t="shared" si="169"/>
        <v>0</v>
      </c>
      <c r="X887" s="22">
        <f t="shared" si="170"/>
        <v>0</v>
      </c>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row>
    <row r="888" spans="1:159" s="21" customFormat="1">
      <c r="A888" s="77" t="s">
        <v>2262</v>
      </c>
      <c r="B888" s="87" t="s">
        <v>2686</v>
      </c>
      <c r="C888" s="88">
        <v>3708</v>
      </c>
      <c r="D888" s="87" t="s">
        <v>933</v>
      </c>
      <c r="E888" s="107" t="str">
        <f>VLOOKUP($C888,'2024-25 School Level AAFTE'!$C$4:$L$2372,9,FALSE)</f>
        <v>No</v>
      </c>
      <c r="F888" s="95">
        <f>VLOOKUP($C888,'2024-25 School Level AAFTE'!$C$4:$J$2372,8,FALSE)</f>
        <v>355.56</v>
      </c>
      <c r="G888" s="97">
        <f>IFERROR(IF(E888= "yes",VLOOKUP(C888,Summary!$B:$I,6,0),0),0)</f>
        <v>0</v>
      </c>
      <c r="H888" s="96">
        <f t="shared" si="161"/>
        <v>0</v>
      </c>
      <c r="I888" s="154">
        <f>VLOOKUP($A888,'2025-26 Salary &amp; Benefits'!$A:$I,3,FALSE)</f>
        <v>1.18</v>
      </c>
      <c r="J888" s="154">
        <f>VLOOKUP($A888,'2025-26 Salary &amp; Benefits'!$A:$I,4,FALSE)</f>
        <v>1.18</v>
      </c>
      <c r="K888" s="141">
        <f t="shared" si="162"/>
        <v>0</v>
      </c>
      <c r="L888" s="140">
        <f t="shared" si="163"/>
        <v>0</v>
      </c>
      <c r="M888" s="142">
        <f>'2025-26 Salary &amp; Benefits'!$E$6</f>
        <v>78209</v>
      </c>
      <c r="N888" s="142">
        <f>'2025-26 Salary &amp; Benefits'!$F$6</f>
        <v>80164</v>
      </c>
      <c r="O888" s="9">
        <f t="shared" si="164"/>
        <v>0</v>
      </c>
      <c r="P888" s="9">
        <f t="shared" si="165"/>
        <v>0</v>
      </c>
      <c r="Q888" s="9">
        <f>'2025-26 Salary &amp; Benefits'!G$6</f>
        <v>15997.68</v>
      </c>
      <c r="R888" s="143">
        <f>'2025-26 Salary &amp; Benefits'!H$6</f>
        <v>0.16020000000000001</v>
      </c>
      <c r="S888" s="143">
        <f>'2025-26 Salary &amp; Benefits'!I$6</f>
        <v>0.15390000000000001</v>
      </c>
      <c r="T888" s="9">
        <f t="shared" si="166"/>
        <v>0</v>
      </c>
      <c r="U888" s="9">
        <f t="shared" si="167"/>
        <v>0</v>
      </c>
      <c r="V888" s="9">
        <f t="shared" si="168"/>
        <v>0</v>
      </c>
      <c r="W888" s="9">
        <f t="shared" si="169"/>
        <v>0</v>
      </c>
      <c r="X888" s="22">
        <f t="shared" si="170"/>
        <v>0</v>
      </c>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row>
    <row r="889" spans="1:159" s="21" customFormat="1">
      <c r="A889" s="77" t="s">
        <v>2262</v>
      </c>
      <c r="B889" s="87" t="s">
        <v>2686</v>
      </c>
      <c r="C889" s="88">
        <v>3764</v>
      </c>
      <c r="D889" s="87" t="s">
        <v>934</v>
      </c>
      <c r="E889" s="107" t="str">
        <f>VLOOKUP($C889,'2024-25 School Level AAFTE'!$C$4:$L$2372,9,FALSE)</f>
        <v>Yes</v>
      </c>
      <c r="F889" s="95">
        <f>VLOOKUP($C889,'2024-25 School Level AAFTE'!$C$4:$J$2372,8,FALSE)</f>
        <v>801.88</v>
      </c>
      <c r="G889" s="97">
        <f>IFERROR(IF(E889= "yes",VLOOKUP(C889,Summary!$B:$I,6,0),0),0)</f>
        <v>0</v>
      </c>
      <c r="H889" s="96">
        <f t="shared" si="161"/>
        <v>801.88</v>
      </c>
      <c r="I889" s="154">
        <f>VLOOKUP($A889,'2025-26 Salary &amp; Benefits'!$A:$I,3,FALSE)</f>
        <v>1.18</v>
      </c>
      <c r="J889" s="154">
        <f>VLOOKUP($A889,'2025-26 Salary &amp; Benefits'!$A:$I,4,FALSE)</f>
        <v>1.18</v>
      </c>
      <c r="K889" s="141">
        <f t="shared" si="162"/>
        <v>801.88</v>
      </c>
      <c r="L889" s="140">
        <f t="shared" si="163"/>
        <v>2.3519999999999999</v>
      </c>
      <c r="M889" s="142">
        <f>'2025-26 Salary &amp; Benefits'!$E$6</f>
        <v>78209</v>
      </c>
      <c r="N889" s="142">
        <f>'2025-26 Salary &amp; Benefits'!$F$6</f>
        <v>80164</v>
      </c>
      <c r="O889" s="9">
        <f t="shared" si="164"/>
        <v>217058.13</v>
      </c>
      <c r="P889" s="9">
        <f t="shared" si="165"/>
        <v>5425.8299999999872</v>
      </c>
      <c r="Q889" s="9">
        <f>'2025-26 Salary &amp; Benefits'!G$6</f>
        <v>15997.68</v>
      </c>
      <c r="R889" s="143">
        <f>'2025-26 Salary &amp; Benefits'!H$6</f>
        <v>0.16020000000000001</v>
      </c>
      <c r="S889" s="143">
        <f>'2025-26 Salary &amp; Benefits'!I$6</f>
        <v>0.15390000000000001</v>
      </c>
      <c r="T889" s="9">
        <f t="shared" si="166"/>
        <v>73234.289999999994</v>
      </c>
      <c r="U889" s="9">
        <f t="shared" si="167"/>
        <v>3708.07</v>
      </c>
      <c r="V889" s="9">
        <f t="shared" si="168"/>
        <v>570.66999999999996</v>
      </c>
      <c r="W889" s="9">
        <f t="shared" si="169"/>
        <v>4278.74</v>
      </c>
      <c r="X889" s="22">
        <f t="shared" si="170"/>
        <v>299996.99</v>
      </c>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row>
    <row r="890" spans="1:159" s="21" customFormat="1">
      <c r="A890" s="77" t="s">
        <v>2262</v>
      </c>
      <c r="B890" s="87" t="s">
        <v>2686</v>
      </c>
      <c r="C890" s="88">
        <v>4126</v>
      </c>
      <c r="D890" s="87" t="s">
        <v>935</v>
      </c>
      <c r="E890" s="107" t="str">
        <f>VLOOKUP($C890,'2024-25 School Level AAFTE'!$C$4:$L$2372,9,FALSE)</f>
        <v>No</v>
      </c>
      <c r="F890" s="95">
        <f>VLOOKUP($C890,'2024-25 School Level AAFTE'!$C$4:$J$2372,8,FALSE)</f>
        <v>387.11</v>
      </c>
      <c r="G890" s="97">
        <f>IFERROR(IF(E890= "yes",VLOOKUP(C890,Summary!$B:$I,6,0),0),0)</f>
        <v>0</v>
      </c>
      <c r="H890" s="96">
        <f t="shared" si="161"/>
        <v>0</v>
      </c>
      <c r="I890" s="154">
        <f>VLOOKUP($A890,'2025-26 Salary &amp; Benefits'!$A:$I,3,FALSE)</f>
        <v>1.18</v>
      </c>
      <c r="J890" s="154">
        <f>VLOOKUP($A890,'2025-26 Salary &amp; Benefits'!$A:$I,4,FALSE)</f>
        <v>1.18</v>
      </c>
      <c r="K890" s="141">
        <f t="shared" si="162"/>
        <v>0</v>
      </c>
      <c r="L890" s="140">
        <f t="shared" si="163"/>
        <v>0</v>
      </c>
      <c r="M890" s="142">
        <f>'2025-26 Salary &amp; Benefits'!$E$6</f>
        <v>78209</v>
      </c>
      <c r="N890" s="142">
        <f>'2025-26 Salary &amp; Benefits'!$F$6</f>
        <v>80164</v>
      </c>
      <c r="O890" s="9">
        <f t="shared" si="164"/>
        <v>0</v>
      </c>
      <c r="P890" s="9">
        <f t="shared" si="165"/>
        <v>0</v>
      </c>
      <c r="Q890" s="9">
        <f>'2025-26 Salary &amp; Benefits'!G$6</f>
        <v>15997.68</v>
      </c>
      <c r="R890" s="143">
        <f>'2025-26 Salary &amp; Benefits'!H$6</f>
        <v>0.16020000000000001</v>
      </c>
      <c r="S890" s="143">
        <f>'2025-26 Salary &amp; Benefits'!I$6</f>
        <v>0.15390000000000001</v>
      </c>
      <c r="T890" s="9">
        <f t="shared" si="166"/>
        <v>0</v>
      </c>
      <c r="U890" s="9">
        <f t="shared" si="167"/>
        <v>0</v>
      </c>
      <c r="V890" s="9">
        <f t="shared" si="168"/>
        <v>0</v>
      </c>
      <c r="W890" s="9">
        <f t="shared" si="169"/>
        <v>0</v>
      </c>
      <c r="X890" s="22">
        <f t="shared" si="170"/>
        <v>0</v>
      </c>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row>
    <row r="891" spans="1:159" s="21" customFormat="1">
      <c r="A891" s="77" t="s">
        <v>2262</v>
      </c>
      <c r="B891" s="87" t="s">
        <v>2686</v>
      </c>
      <c r="C891" s="88">
        <v>4127</v>
      </c>
      <c r="D891" s="87" t="s">
        <v>936</v>
      </c>
      <c r="E891" s="107" t="str">
        <f>VLOOKUP($C891,'2024-25 School Level AAFTE'!$C$4:$L$2372,9,FALSE)</f>
        <v>No</v>
      </c>
      <c r="F891" s="95">
        <f>VLOOKUP($C891,'2024-25 School Level AAFTE'!$C$4:$J$2372,8,FALSE)</f>
        <v>727.29</v>
      </c>
      <c r="G891" s="97">
        <f>IFERROR(IF(E891= "yes",VLOOKUP(C891,Summary!$B:$I,6,0),0),0)</f>
        <v>0</v>
      </c>
      <c r="H891" s="96">
        <f t="shared" si="161"/>
        <v>0</v>
      </c>
      <c r="I891" s="154">
        <f>VLOOKUP($A891,'2025-26 Salary &amp; Benefits'!$A:$I,3,FALSE)</f>
        <v>1.18</v>
      </c>
      <c r="J891" s="154">
        <f>VLOOKUP($A891,'2025-26 Salary &amp; Benefits'!$A:$I,4,FALSE)</f>
        <v>1.18</v>
      </c>
      <c r="K891" s="141">
        <f t="shared" si="162"/>
        <v>0</v>
      </c>
      <c r="L891" s="140">
        <f t="shared" si="163"/>
        <v>0</v>
      </c>
      <c r="M891" s="142">
        <f>'2025-26 Salary &amp; Benefits'!$E$6</f>
        <v>78209</v>
      </c>
      <c r="N891" s="142">
        <f>'2025-26 Salary &amp; Benefits'!$F$6</f>
        <v>80164</v>
      </c>
      <c r="O891" s="9">
        <f t="shared" si="164"/>
        <v>0</v>
      </c>
      <c r="P891" s="9">
        <f t="shared" si="165"/>
        <v>0</v>
      </c>
      <c r="Q891" s="9">
        <f>'2025-26 Salary &amp; Benefits'!G$6</f>
        <v>15997.68</v>
      </c>
      <c r="R891" s="143">
        <f>'2025-26 Salary &amp; Benefits'!H$6</f>
        <v>0.16020000000000001</v>
      </c>
      <c r="S891" s="143">
        <f>'2025-26 Salary &amp; Benefits'!I$6</f>
        <v>0.15390000000000001</v>
      </c>
      <c r="T891" s="9">
        <f t="shared" si="166"/>
        <v>0</v>
      </c>
      <c r="U891" s="9">
        <f t="shared" si="167"/>
        <v>0</v>
      </c>
      <c r="V891" s="9">
        <f t="shared" si="168"/>
        <v>0</v>
      </c>
      <c r="W891" s="9">
        <f t="shared" si="169"/>
        <v>0</v>
      </c>
      <c r="X891" s="22">
        <f t="shared" si="170"/>
        <v>0</v>
      </c>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row>
    <row r="892" spans="1:159" s="21" customFormat="1">
      <c r="A892" s="77" t="s">
        <v>2262</v>
      </c>
      <c r="B892" s="87" t="s">
        <v>2686</v>
      </c>
      <c r="C892" s="88">
        <v>4128</v>
      </c>
      <c r="D892" s="87" t="s">
        <v>937</v>
      </c>
      <c r="E892" s="107" t="str">
        <f>VLOOKUP($C892,'2024-25 School Level AAFTE'!$C$4:$L$2372,9,FALSE)</f>
        <v>No</v>
      </c>
      <c r="F892" s="95">
        <f>VLOOKUP($C892,'2024-25 School Level AAFTE'!$C$4:$J$2372,8,FALSE)</f>
        <v>1967.24</v>
      </c>
      <c r="G892" s="97">
        <f>IFERROR(IF(E892= "yes",VLOOKUP(C892,Summary!$B:$I,6,0),0),0)</f>
        <v>0</v>
      </c>
      <c r="H892" s="96">
        <f t="shared" si="161"/>
        <v>0</v>
      </c>
      <c r="I892" s="154">
        <f>VLOOKUP($A892,'2025-26 Salary &amp; Benefits'!$A:$I,3,FALSE)</f>
        <v>1.18</v>
      </c>
      <c r="J892" s="154">
        <f>VLOOKUP($A892,'2025-26 Salary &amp; Benefits'!$A:$I,4,FALSE)</f>
        <v>1.18</v>
      </c>
      <c r="K892" s="141">
        <f t="shared" si="162"/>
        <v>0</v>
      </c>
      <c r="L892" s="140">
        <f t="shared" si="163"/>
        <v>0</v>
      </c>
      <c r="M892" s="142">
        <f>'2025-26 Salary &amp; Benefits'!$E$6</f>
        <v>78209</v>
      </c>
      <c r="N892" s="142">
        <f>'2025-26 Salary &amp; Benefits'!$F$6</f>
        <v>80164</v>
      </c>
      <c r="O892" s="9">
        <f t="shared" si="164"/>
        <v>0</v>
      </c>
      <c r="P892" s="9">
        <f t="shared" si="165"/>
        <v>0</v>
      </c>
      <c r="Q892" s="9">
        <f>'2025-26 Salary &amp; Benefits'!G$6</f>
        <v>15997.68</v>
      </c>
      <c r="R892" s="143">
        <f>'2025-26 Salary &amp; Benefits'!H$6</f>
        <v>0.16020000000000001</v>
      </c>
      <c r="S892" s="143">
        <f>'2025-26 Salary &amp; Benefits'!I$6</f>
        <v>0.15390000000000001</v>
      </c>
      <c r="T892" s="9">
        <f t="shared" si="166"/>
        <v>0</v>
      </c>
      <c r="U892" s="9">
        <f t="shared" si="167"/>
        <v>0</v>
      </c>
      <c r="V892" s="9">
        <f t="shared" si="168"/>
        <v>0</v>
      </c>
      <c r="W892" s="9">
        <f t="shared" si="169"/>
        <v>0</v>
      </c>
      <c r="X892" s="22">
        <f t="shared" si="170"/>
        <v>0</v>
      </c>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row>
    <row r="893" spans="1:159" s="21" customFormat="1">
      <c r="A893" s="77" t="s">
        <v>2262</v>
      </c>
      <c r="B893" s="87" t="s">
        <v>2686</v>
      </c>
      <c r="C893" s="88">
        <v>4293</v>
      </c>
      <c r="D893" s="87" t="s">
        <v>938</v>
      </c>
      <c r="E893" s="107" t="str">
        <f>VLOOKUP($C893,'2024-25 School Level AAFTE'!$C$4:$L$2372,9,FALSE)</f>
        <v>No</v>
      </c>
      <c r="F893" s="95">
        <f>VLOOKUP($C893,'2024-25 School Level AAFTE'!$C$4:$J$2372,8,FALSE)</f>
        <v>410.6</v>
      </c>
      <c r="G893" s="97">
        <f>IFERROR(IF(E893= "yes",VLOOKUP(C893,Summary!$B:$I,6,0),0),0)</f>
        <v>0</v>
      </c>
      <c r="H893" s="96">
        <f t="shared" si="161"/>
        <v>0</v>
      </c>
      <c r="I893" s="154">
        <f>VLOOKUP($A893,'2025-26 Salary &amp; Benefits'!$A:$I,3,FALSE)</f>
        <v>1.18</v>
      </c>
      <c r="J893" s="154">
        <f>VLOOKUP($A893,'2025-26 Salary &amp; Benefits'!$A:$I,4,FALSE)</f>
        <v>1.18</v>
      </c>
      <c r="K893" s="141">
        <f t="shared" si="162"/>
        <v>0</v>
      </c>
      <c r="L893" s="140">
        <f t="shared" si="163"/>
        <v>0</v>
      </c>
      <c r="M893" s="142">
        <f>'2025-26 Salary &amp; Benefits'!$E$6</f>
        <v>78209</v>
      </c>
      <c r="N893" s="142">
        <f>'2025-26 Salary &amp; Benefits'!$F$6</f>
        <v>80164</v>
      </c>
      <c r="O893" s="9">
        <f t="shared" si="164"/>
        <v>0</v>
      </c>
      <c r="P893" s="9">
        <f t="shared" si="165"/>
        <v>0</v>
      </c>
      <c r="Q893" s="9">
        <f>'2025-26 Salary &amp; Benefits'!G$6</f>
        <v>15997.68</v>
      </c>
      <c r="R893" s="143">
        <f>'2025-26 Salary &amp; Benefits'!H$6</f>
        <v>0.16020000000000001</v>
      </c>
      <c r="S893" s="143">
        <f>'2025-26 Salary &amp; Benefits'!I$6</f>
        <v>0.15390000000000001</v>
      </c>
      <c r="T893" s="9">
        <f t="shared" si="166"/>
        <v>0</v>
      </c>
      <c r="U893" s="9">
        <f t="shared" si="167"/>
        <v>0</v>
      </c>
      <c r="V893" s="9">
        <f t="shared" si="168"/>
        <v>0</v>
      </c>
      <c r="W893" s="9">
        <f t="shared" si="169"/>
        <v>0</v>
      </c>
      <c r="X893" s="22">
        <f t="shared" si="170"/>
        <v>0</v>
      </c>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row>
    <row r="894" spans="1:159" s="21" customFormat="1">
      <c r="A894" s="77" t="s">
        <v>2262</v>
      </c>
      <c r="B894" s="87" t="s">
        <v>2686</v>
      </c>
      <c r="C894" s="88">
        <v>4294</v>
      </c>
      <c r="D894" s="87" t="s">
        <v>939</v>
      </c>
      <c r="E894" s="107" t="str">
        <f>VLOOKUP($C894,'2024-25 School Level AAFTE'!$C$4:$L$2372,9,FALSE)</f>
        <v>Yes</v>
      </c>
      <c r="F894" s="95">
        <f>VLOOKUP($C894,'2024-25 School Level AAFTE'!$C$4:$J$2372,8,FALSE)</f>
        <v>454.59</v>
      </c>
      <c r="G894" s="97">
        <f>IFERROR(IF(E894= "yes",VLOOKUP(C894,Summary!$B:$I,6,0),0),0)</f>
        <v>0</v>
      </c>
      <c r="H894" s="96">
        <f t="shared" si="161"/>
        <v>454.59</v>
      </c>
      <c r="I894" s="154">
        <f>VLOOKUP($A894,'2025-26 Salary &amp; Benefits'!$A:$I,3,FALSE)</f>
        <v>1.18</v>
      </c>
      <c r="J894" s="154">
        <f>VLOOKUP($A894,'2025-26 Salary &amp; Benefits'!$A:$I,4,FALSE)</f>
        <v>1.18</v>
      </c>
      <c r="K894" s="141">
        <f t="shared" si="162"/>
        <v>454.59</v>
      </c>
      <c r="L894" s="140">
        <f t="shared" si="163"/>
        <v>1.333</v>
      </c>
      <c r="M894" s="142">
        <f>'2025-26 Salary &amp; Benefits'!$E$6</f>
        <v>78209</v>
      </c>
      <c r="N894" s="142">
        <f>'2025-26 Salary &amp; Benefits'!$F$6</f>
        <v>80164</v>
      </c>
      <c r="O894" s="9">
        <f t="shared" si="164"/>
        <v>123018.06</v>
      </c>
      <c r="P894" s="9">
        <f t="shared" si="165"/>
        <v>3075.1000000000058</v>
      </c>
      <c r="Q894" s="9">
        <f>'2025-26 Salary &amp; Benefits'!G$6</f>
        <v>15997.68</v>
      </c>
      <c r="R894" s="143">
        <f>'2025-26 Salary &amp; Benefits'!H$6</f>
        <v>0.16020000000000001</v>
      </c>
      <c r="S894" s="143">
        <f>'2025-26 Salary &amp; Benefits'!I$6</f>
        <v>0.15390000000000001</v>
      </c>
      <c r="T894" s="9">
        <f t="shared" si="166"/>
        <v>41505.660000000003</v>
      </c>
      <c r="U894" s="9">
        <f t="shared" si="167"/>
        <v>2101.5500000000002</v>
      </c>
      <c r="V894" s="9">
        <f t="shared" si="168"/>
        <v>323.43</v>
      </c>
      <c r="W894" s="9">
        <f t="shared" si="169"/>
        <v>2424.98</v>
      </c>
      <c r="X894" s="22">
        <f t="shared" si="170"/>
        <v>170023.80000000002</v>
      </c>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row>
    <row r="895" spans="1:159" s="21" customFormat="1">
      <c r="A895" s="74" t="s">
        <v>2262</v>
      </c>
      <c r="B895" s="87" t="s">
        <v>2686</v>
      </c>
      <c r="C895" s="88">
        <v>4301</v>
      </c>
      <c r="D895" s="87" t="s">
        <v>940</v>
      </c>
      <c r="E895" s="107" t="str">
        <f>VLOOKUP($C895,'2024-25 School Level AAFTE'!$C$4:$L$2372,9,FALSE)</f>
        <v>No</v>
      </c>
      <c r="F895" s="95">
        <f>VLOOKUP($C895,'2024-25 School Level AAFTE'!$C$4:$J$2372,8,FALSE)</f>
        <v>357.37</v>
      </c>
      <c r="G895" s="97">
        <f>IFERROR(IF(E895= "yes",VLOOKUP(C895,Summary!$B:$I,6,0),0),0)</f>
        <v>0</v>
      </c>
      <c r="H895" s="96">
        <f t="shared" si="161"/>
        <v>0</v>
      </c>
      <c r="I895" s="154">
        <f>VLOOKUP($A895,'2025-26 Salary &amp; Benefits'!$A:$I,3,FALSE)</f>
        <v>1.18</v>
      </c>
      <c r="J895" s="154">
        <f>VLOOKUP($A895,'2025-26 Salary &amp; Benefits'!$A:$I,4,FALSE)</f>
        <v>1.18</v>
      </c>
      <c r="K895" s="141">
        <f t="shared" si="162"/>
        <v>0</v>
      </c>
      <c r="L895" s="140">
        <f t="shared" si="163"/>
        <v>0</v>
      </c>
      <c r="M895" s="142">
        <f>'2025-26 Salary &amp; Benefits'!$E$6</f>
        <v>78209</v>
      </c>
      <c r="N895" s="142">
        <f>'2025-26 Salary &amp; Benefits'!$F$6</f>
        <v>80164</v>
      </c>
      <c r="O895" s="9">
        <f t="shared" si="164"/>
        <v>0</v>
      </c>
      <c r="P895" s="9">
        <f t="shared" si="165"/>
        <v>0</v>
      </c>
      <c r="Q895" s="9">
        <f>'2025-26 Salary &amp; Benefits'!G$6</f>
        <v>15997.68</v>
      </c>
      <c r="R895" s="143">
        <f>'2025-26 Salary &amp; Benefits'!H$6</f>
        <v>0.16020000000000001</v>
      </c>
      <c r="S895" s="143">
        <f>'2025-26 Salary &amp; Benefits'!I$6</f>
        <v>0.15390000000000001</v>
      </c>
      <c r="T895" s="9">
        <f t="shared" si="166"/>
        <v>0</v>
      </c>
      <c r="U895" s="9">
        <f t="shared" si="167"/>
        <v>0</v>
      </c>
      <c r="V895" s="9">
        <f t="shared" si="168"/>
        <v>0</v>
      </c>
      <c r="W895" s="9">
        <f t="shared" si="169"/>
        <v>0</v>
      </c>
      <c r="X895" s="22">
        <f t="shared" si="170"/>
        <v>0</v>
      </c>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row>
    <row r="896" spans="1:159" s="21" customFormat="1">
      <c r="A896" s="77" t="s">
        <v>2262</v>
      </c>
      <c r="B896" s="87" t="s">
        <v>2686</v>
      </c>
      <c r="C896" s="88">
        <v>4345</v>
      </c>
      <c r="D896" s="87" t="s">
        <v>941</v>
      </c>
      <c r="E896" s="107" t="str">
        <f>VLOOKUP($C896,'2024-25 School Level AAFTE'!$C$4:$L$2372,9,FALSE)</f>
        <v>Yes</v>
      </c>
      <c r="F896" s="95">
        <f>VLOOKUP($C896,'2024-25 School Level AAFTE'!$C$4:$J$2372,8,FALSE)</f>
        <v>407.67</v>
      </c>
      <c r="G896" s="97">
        <f>IFERROR(IF(E896= "yes",VLOOKUP(C896,Summary!$B:$I,6,0),0),0)</f>
        <v>0</v>
      </c>
      <c r="H896" s="96">
        <f t="shared" si="161"/>
        <v>407.67</v>
      </c>
      <c r="I896" s="154">
        <f>VLOOKUP($A896,'2025-26 Salary &amp; Benefits'!$A:$I,3,FALSE)</f>
        <v>1.18</v>
      </c>
      <c r="J896" s="154">
        <f>VLOOKUP($A896,'2025-26 Salary &amp; Benefits'!$A:$I,4,FALSE)</f>
        <v>1.18</v>
      </c>
      <c r="K896" s="141">
        <f t="shared" si="162"/>
        <v>407.67</v>
      </c>
      <c r="L896" s="140">
        <f t="shared" si="163"/>
        <v>1.196</v>
      </c>
      <c r="M896" s="142">
        <f>'2025-26 Salary &amp; Benefits'!$E$6</f>
        <v>78209</v>
      </c>
      <c r="N896" s="142">
        <f>'2025-26 Salary &amp; Benefits'!$F$6</f>
        <v>80164</v>
      </c>
      <c r="O896" s="9">
        <f t="shared" si="164"/>
        <v>110374.8</v>
      </c>
      <c r="P896" s="9">
        <f t="shared" si="165"/>
        <v>2759.0500000000029</v>
      </c>
      <c r="Q896" s="9">
        <f>'2025-26 Salary &amp; Benefits'!G$6</f>
        <v>15997.68</v>
      </c>
      <c r="R896" s="143">
        <f>'2025-26 Salary &amp; Benefits'!H$6</f>
        <v>0.16020000000000001</v>
      </c>
      <c r="S896" s="143">
        <f>'2025-26 Salary &amp; Benefits'!I$6</f>
        <v>0.15390000000000001</v>
      </c>
      <c r="T896" s="9">
        <f t="shared" si="166"/>
        <v>37239.89</v>
      </c>
      <c r="U896" s="9">
        <f t="shared" si="167"/>
        <v>1885.56</v>
      </c>
      <c r="V896" s="9">
        <f t="shared" si="168"/>
        <v>290.19</v>
      </c>
      <c r="W896" s="9">
        <f t="shared" si="169"/>
        <v>2175.75</v>
      </c>
      <c r="X896" s="22">
        <f t="shared" si="170"/>
        <v>152549.49</v>
      </c>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row>
    <row r="897" spans="1:159" s="21" customFormat="1">
      <c r="A897" s="77" t="s">
        <v>2262</v>
      </c>
      <c r="B897" s="87" t="s">
        <v>2686</v>
      </c>
      <c r="C897" s="88">
        <v>4353</v>
      </c>
      <c r="D897" s="87" t="s">
        <v>942</v>
      </c>
      <c r="E897" s="107" t="str">
        <f>VLOOKUP($C897,'2024-25 School Level AAFTE'!$C$4:$L$2372,9,FALSE)</f>
        <v>No</v>
      </c>
      <c r="F897" s="95">
        <f>VLOOKUP($C897,'2024-25 School Level AAFTE'!$C$4:$J$2372,8,FALSE)</f>
        <v>328.2</v>
      </c>
      <c r="G897" s="97">
        <f>IFERROR(IF(E897= "yes",VLOOKUP(C897,Summary!$B:$I,6,0),0),0)</f>
        <v>0</v>
      </c>
      <c r="H897" s="96">
        <f t="shared" si="161"/>
        <v>0</v>
      </c>
      <c r="I897" s="154">
        <f>VLOOKUP($A897,'2025-26 Salary &amp; Benefits'!$A:$I,3,FALSE)</f>
        <v>1.18</v>
      </c>
      <c r="J897" s="154">
        <f>VLOOKUP($A897,'2025-26 Salary &amp; Benefits'!$A:$I,4,FALSE)</f>
        <v>1.18</v>
      </c>
      <c r="K897" s="141">
        <f t="shared" si="162"/>
        <v>0</v>
      </c>
      <c r="L897" s="140">
        <f t="shared" si="163"/>
        <v>0</v>
      </c>
      <c r="M897" s="142">
        <f>'2025-26 Salary &amp; Benefits'!$E$6</f>
        <v>78209</v>
      </c>
      <c r="N897" s="142">
        <f>'2025-26 Salary &amp; Benefits'!$F$6</f>
        <v>80164</v>
      </c>
      <c r="O897" s="9">
        <f t="shared" si="164"/>
        <v>0</v>
      </c>
      <c r="P897" s="9">
        <f t="shared" si="165"/>
        <v>0</v>
      </c>
      <c r="Q897" s="9">
        <f>'2025-26 Salary &amp; Benefits'!G$6</f>
        <v>15997.68</v>
      </c>
      <c r="R897" s="143">
        <f>'2025-26 Salary &amp; Benefits'!H$6</f>
        <v>0.16020000000000001</v>
      </c>
      <c r="S897" s="143">
        <f>'2025-26 Salary &amp; Benefits'!I$6</f>
        <v>0.15390000000000001</v>
      </c>
      <c r="T897" s="9">
        <f t="shared" si="166"/>
        <v>0</v>
      </c>
      <c r="U897" s="9">
        <f t="shared" si="167"/>
        <v>0</v>
      </c>
      <c r="V897" s="9">
        <f t="shared" si="168"/>
        <v>0</v>
      </c>
      <c r="W897" s="9">
        <f t="shared" si="169"/>
        <v>0</v>
      </c>
      <c r="X897" s="22">
        <f t="shared" si="170"/>
        <v>0</v>
      </c>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row>
    <row r="898" spans="1:159" s="21" customFormat="1">
      <c r="A898" s="77" t="s">
        <v>2262</v>
      </c>
      <c r="B898" s="87" t="s">
        <v>2686</v>
      </c>
      <c r="C898" s="88">
        <v>4356</v>
      </c>
      <c r="D898" s="87" t="s">
        <v>943</v>
      </c>
      <c r="E898" s="107" t="str">
        <f>VLOOKUP($C898,'2024-25 School Level AAFTE'!$C$4:$L$2372,9,FALSE)</f>
        <v>Yes</v>
      </c>
      <c r="F898" s="95">
        <f>VLOOKUP($C898,'2024-25 School Level AAFTE'!$C$4:$J$2372,8,FALSE)</f>
        <v>490.45</v>
      </c>
      <c r="G898" s="97">
        <f>IFERROR(IF(E898= "yes",VLOOKUP(C898,Summary!$B:$I,6,0),0),0)</f>
        <v>0</v>
      </c>
      <c r="H898" s="96">
        <f t="shared" si="161"/>
        <v>490.45</v>
      </c>
      <c r="I898" s="154">
        <f>VLOOKUP($A898,'2025-26 Salary &amp; Benefits'!$A:$I,3,FALSE)</f>
        <v>1.18</v>
      </c>
      <c r="J898" s="154">
        <f>VLOOKUP($A898,'2025-26 Salary &amp; Benefits'!$A:$I,4,FALSE)</f>
        <v>1.18</v>
      </c>
      <c r="K898" s="141">
        <f t="shared" si="162"/>
        <v>490.45</v>
      </c>
      <c r="L898" s="140">
        <f t="shared" si="163"/>
        <v>1.4390000000000001</v>
      </c>
      <c r="M898" s="142">
        <f>'2025-26 Salary &amp; Benefits'!$E$6</f>
        <v>78209</v>
      </c>
      <c r="N898" s="142">
        <f>'2025-26 Salary &amp; Benefits'!$F$6</f>
        <v>80164</v>
      </c>
      <c r="O898" s="9">
        <f t="shared" si="164"/>
        <v>132800.45000000001</v>
      </c>
      <c r="P898" s="9">
        <f t="shared" si="165"/>
        <v>3319.6299999999756</v>
      </c>
      <c r="Q898" s="9">
        <f>'2025-26 Salary &amp; Benefits'!G$6</f>
        <v>15997.68</v>
      </c>
      <c r="R898" s="143">
        <f>'2025-26 Salary &amp; Benefits'!H$6</f>
        <v>0.16020000000000001</v>
      </c>
      <c r="S898" s="143">
        <f>'2025-26 Salary &amp; Benefits'!I$6</f>
        <v>0.15390000000000001</v>
      </c>
      <c r="T898" s="9">
        <f t="shared" si="166"/>
        <v>44806.18</v>
      </c>
      <c r="U898" s="9">
        <f t="shared" si="167"/>
        <v>2268.67</v>
      </c>
      <c r="V898" s="9">
        <f t="shared" si="168"/>
        <v>349.15</v>
      </c>
      <c r="W898" s="9">
        <f t="shared" si="169"/>
        <v>2617.8200000000002</v>
      </c>
      <c r="X898" s="22">
        <f t="shared" si="170"/>
        <v>183544.08</v>
      </c>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row>
    <row r="899" spans="1:159" s="21" customFormat="1">
      <c r="A899" s="77" t="s">
        <v>2262</v>
      </c>
      <c r="B899" s="87" t="s">
        <v>2686</v>
      </c>
      <c r="C899" s="88">
        <v>4413</v>
      </c>
      <c r="D899" s="87" t="s">
        <v>944</v>
      </c>
      <c r="E899" s="107" t="str">
        <f>VLOOKUP($C899,'2024-25 School Level AAFTE'!$C$4:$L$2372,9,FALSE)</f>
        <v>Yes</v>
      </c>
      <c r="F899" s="95">
        <f>VLOOKUP($C899,'2024-25 School Level AAFTE'!$C$4:$J$2372,8,FALSE)</f>
        <v>291.67</v>
      </c>
      <c r="G899" s="97">
        <f>IFERROR(IF(E899= "yes",VLOOKUP(C899,Summary!$B:$I,6,0),0),0)</f>
        <v>0</v>
      </c>
      <c r="H899" s="96">
        <f t="shared" si="161"/>
        <v>291.67</v>
      </c>
      <c r="I899" s="154">
        <f>VLOOKUP($A899,'2025-26 Salary &amp; Benefits'!$A:$I,3,FALSE)</f>
        <v>1.18</v>
      </c>
      <c r="J899" s="154">
        <f>VLOOKUP($A899,'2025-26 Salary &amp; Benefits'!$A:$I,4,FALSE)</f>
        <v>1.18</v>
      </c>
      <c r="K899" s="141">
        <f t="shared" si="162"/>
        <v>291.67</v>
      </c>
      <c r="L899" s="140">
        <f t="shared" si="163"/>
        <v>0.85599999999999998</v>
      </c>
      <c r="M899" s="142">
        <f>'2025-26 Salary &amp; Benefits'!$E$6</f>
        <v>78209</v>
      </c>
      <c r="N899" s="142">
        <f>'2025-26 Salary &amp; Benefits'!$F$6</f>
        <v>80164</v>
      </c>
      <c r="O899" s="9">
        <f t="shared" si="164"/>
        <v>78997.350000000006</v>
      </c>
      <c r="P899" s="9">
        <f t="shared" si="165"/>
        <v>1974.6999999999971</v>
      </c>
      <c r="Q899" s="9">
        <f>'2025-26 Salary &amp; Benefits'!G$6</f>
        <v>15997.68</v>
      </c>
      <c r="R899" s="143">
        <f>'2025-26 Salary &amp; Benefits'!H$6</f>
        <v>0.16020000000000001</v>
      </c>
      <c r="S899" s="143">
        <f>'2025-26 Salary &amp; Benefits'!I$6</f>
        <v>0.15390000000000001</v>
      </c>
      <c r="T899" s="9">
        <f t="shared" si="166"/>
        <v>26653.3</v>
      </c>
      <c r="U899" s="9">
        <f t="shared" si="167"/>
        <v>1349.53</v>
      </c>
      <c r="V899" s="9">
        <f t="shared" si="168"/>
        <v>207.69</v>
      </c>
      <c r="W899" s="9">
        <f t="shared" si="169"/>
        <v>1557.22</v>
      </c>
      <c r="X899" s="22">
        <f t="shared" si="170"/>
        <v>109182.57</v>
      </c>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row>
    <row r="900" spans="1:159" s="21" customFormat="1">
      <c r="A900" s="77" t="s">
        <v>2262</v>
      </c>
      <c r="B900" s="87" t="s">
        <v>2686</v>
      </c>
      <c r="C900" s="88">
        <v>4420</v>
      </c>
      <c r="D900" s="87" t="s">
        <v>945</v>
      </c>
      <c r="E900" s="107" t="str">
        <f>VLOOKUP($C900,'2024-25 School Level AAFTE'!$C$4:$L$2372,9,FALSE)</f>
        <v>No</v>
      </c>
      <c r="F900" s="95">
        <f>VLOOKUP($C900,'2024-25 School Level AAFTE'!$C$4:$J$2372,8,FALSE)</f>
        <v>531.73</v>
      </c>
      <c r="G900" s="97">
        <f>IFERROR(IF(E900= "yes",VLOOKUP(C900,Summary!$B:$I,6,0),0),0)</f>
        <v>0</v>
      </c>
      <c r="H900" s="96">
        <f t="shared" si="161"/>
        <v>0</v>
      </c>
      <c r="I900" s="154">
        <f>VLOOKUP($A900,'2025-26 Salary &amp; Benefits'!$A:$I,3,FALSE)</f>
        <v>1.18</v>
      </c>
      <c r="J900" s="154">
        <f>VLOOKUP($A900,'2025-26 Salary &amp; Benefits'!$A:$I,4,FALSE)</f>
        <v>1.18</v>
      </c>
      <c r="K900" s="141">
        <f t="shared" si="162"/>
        <v>0</v>
      </c>
      <c r="L900" s="140">
        <f t="shared" si="163"/>
        <v>0</v>
      </c>
      <c r="M900" s="142">
        <f>'2025-26 Salary &amp; Benefits'!$E$6</f>
        <v>78209</v>
      </c>
      <c r="N900" s="142">
        <f>'2025-26 Salary &amp; Benefits'!$F$6</f>
        <v>80164</v>
      </c>
      <c r="O900" s="9">
        <f t="shared" si="164"/>
        <v>0</v>
      </c>
      <c r="P900" s="9">
        <f t="shared" si="165"/>
        <v>0</v>
      </c>
      <c r="Q900" s="9">
        <f>'2025-26 Salary &amp; Benefits'!G$6</f>
        <v>15997.68</v>
      </c>
      <c r="R900" s="143">
        <f>'2025-26 Salary &amp; Benefits'!H$6</f>
        <v>0.16020000000000001</v>
      </c>
      <c r="S900" s="143">
        <f>'2025-26 Salary &amp; Benefits'!I$6</f>
        <v>0.15390000000000001</v>
      </c>
      <c r="T900" s="9">
        <f t="shared" si="166"/>
        <v>0</v>
      </c>
      <c r="U900" s="9">
        <f t="shared" si="167"/>
        <v>0</v>
      </c>
      <c r="V900" s="9">
        <f t="shared" si="168"/>
        <v>0</v>
      </c>
      <c r="W900" s="9">
        <f t="shared" si="169"/>
        <v>0</v>
      </c>
      <c r="X900" s="22">
        <f t="shared" si="170"/>
        <v>0</v>
      </c>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row>
    <row r="901" spans="1:159" s="21" customFormat="1">
      <c r="A901" s="77" t="s">
        <v>2262</v>
      </c>
      <c r="B901" s="87" t="s">
        <v>2686</v>
      </c>
      <c r="C901" s="88">
        <v>4440</v>
      </c>
      <c r="D901" s="87" t="s">
        <v>946</v>
      </c>
      <c r="E901" s="107" t="str">
        <f>VLOOKUP($C901,'2024-25 School Level AAFTE'!$C$4:$L$2372,9,FALSE)</f>
        <v>No</v>
      </c>
      <c r="F901" s="95">
        <f>VLOOKUP($C901,'2024-25 School Level AAFTE'!$C$4:$J$2372,8,FALSE)</f>
        <v>884.36</v>
      </c>
      <c r="G901" s="97">
        <f>IFERROR(IF(E901= "yes",VLOOKUP(C901,Summary!$B:$I,6,0),0),0)</f>
        <v>0</v>
      </c>
      <c r="H901" s="96">
        <f t="shared" si="161"/>
        <v>0</v>
      </c>
      <c r="I901" s="154">
        <f>VLOOKUP($A901,'2025-26 Salary &amp; Benefits'!$A:$I,3,FALSE)</f>
        <v>1.18</v>
      </c>
      <c r="J901" s="154">
        <f>VLOOKUP($A901,'2025-26 Salary &amp; Benefits'!$A:$I,4,FALSE)</f>
        <v>1.18</v>
      </c>
      <c r="K901" s="141">
        <f t="shared" si="162"/>
        <v>0</v>
      </c>
      <c r="L901" s="140">
        <f t="shared" si="163"/>
        <v>0</v>
      </c>
      <c r="M901" s="142">
        <f>'2025-26 Salary &amp; Benefits'!$E$6</f>
        <v>78209</v>
      </c>
      <c r="N901" s="142">
        <f>'2025-26 Salary &amp; Benefits'!$F$6</f>
        <v>80164</v>
      </c>
      <c r="O901" s="9">
        <f t="shared" si="164"/>
        <v>0</v>
      </c>
      <c r="P901" s="9">
        <f t="shared" si="165"/>
        <v>0</v>
      </c>
      <c r="Q901" s="9">
        <f>'2025-26 Salary &amp; Benefits'!G$6</f>
        <v>15997.68</v>
      </c>
      <c r="R901" s="143">
        <f>'2025-26 Salary &amp; Benefits'!H$6</f>
        <v>0.16020000000000001</v>
      </c>
      <c r="S901" s="143">
        <f>'2025-26 Salary &amp; Benefits'!I$6</f>
        <v>0.15390000000000001</v>
      </c>
      <c r="T901" s="9">
        <f t="shared" si="166"/>
        <v>0</v>
      </c>
      <c r="U901" s="9">
        <f t="shared" si="167"/>
        <v>0</v>
      </c>
      <c r="V901" s="9">
        <f t="shared" si="168"/>
        <v>0</v>
      </c>
      <c r="W901" s="9">
        <f t="shared" si="169"/>
        <v>0</v>
      </c>
      <c r="X901" s="22">
        <f t="shared" si="170"/>
        <v>0</v>
      </c>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row>
    <row r="902" spans="1:159" s="21" customFormat="1">
      <c r="A902" s="77" t="s">
        <v>2262</v>
      </c>
      <c r="B902" s="87" t="s">
        <v>2686</v>
      </c>
      <c r="C902" s="88">
        <v>4465</v>
      </c>
      <c r="D902" s="87" t="s">
        <v>947</v>
      </c>
      <c r="E902" s="107" t="str">
        <f>VLOOKUP($C902,'2024-25 School Level AAFTE'!$C$4:$L$2372,9,FALSE)</f>
        <v>Yes</v>
      </c>
      <c r="F902" s="95">
        <f>VLOOKUP($C902,'2024-25 School Level AAFTE'!$C$4:$J$2372,8,FALSE)</f>
        <v>409.71</v>
      </c>
      <c r="G902" s="97">
        <f>IFERROR(IF(E902= "yes",VLOOKUP(C902,Summary!$B:$I,6,0),0),0)</f>
        <v>0</v>
      </c>
      <c r="H902" s="96">
        <f t="shared" si="161"/>
        <v>409.71</v>
      </c>
      <c r="I902" s="154">
        <f>VLOOKUP($A902,'2025-26 Salary &amp; Benefits'!$A:$I,3,FALSE)</f>
        <v>1.18</v>
      </c>
      <c r="J902" s="154">
        <f>VLOOKUP($A902,'2025-26 Salary &amp; Benefits'!$A:$I,4,FALSE)</f>
        <v>1.18</v>
      </c>
      <c r="K902" s="141">
        <f t="shared" si="162"/>
        <v>409.71</v>
      </c>
      <c r="L902" s="140">
        <f t="shared" si="163"/>
        <v>1.202</v>
      </c>
      <c r="M902" s="142">
        <f>'2025-26 Salary &amp; Benefits'!$E$6</f>
        <v>78209</v>
      </c>
      <c r="N902" s="142">
        <f>'2025-26 Salary &amp; Benefits'!$F$6</f>
        <v>80164</v>
      </c>
      <c r="O902" s="9">
        <f t="shared" si="164"/>
        <v>110928.52</v>
      </c>
      <c r="P902" s="9">
        <f t="shared" si="165"/>
        <v>2772.8899999999994</v>
      </c>
      <c r="Q902" s="9">
        <f>'2025-26 Salary &amp; Benefits'!G$6</f>
        <v>15997.68</v>
      </c>
      <c r="R902" s="143">
        <f>'2025-26 Salary &amp; Benefits'!H$6</f>
        <v>0.16020000000000001</v>
      </c>
      <c r="S902" s="143">
        <f>'2025-26 Salary &amp; Benefits'!I$6</f>
        <v>0.15390000000000001</v>
      </c>
      <c r="T902" s="9">
        <f t="shared" si="166"/>
        <v>37426.71</v>
      </c>
      <c r="U902" s="9">
        <f t="shared" si="167"/>
        <v>1895.02</v>
      </c>
      <c r="V902" s="9">
        <f t="shared" si="168"/>
        <v>291.64</v>
      </c>
      <c r="W902" s="9">
        <f t="shared" si="169"/>
        <v>2186.66</v>
      </c>
      <c r="X902" s="22">
        <f t="shared" si="170"/>
        <v>153314.78</v>
      </c>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row>
    <row r="903" spans="1:159" s="21" customFormat="1">
      <c r="A903" s="77" t="s">
        <v>2262</v>
      </c>
      <c r="B903" s="87" t="s">
        <v>2686</v>
      </c>
      <c r="C903" s="88">
        <v>4466</v>
      </c>
      <c r="D903" s="87" t="s">
        <v>948</v>
      </c>
      <c r="E903" s="107" t="str">
        <f>VLOOKUP($C903,'2024-25 School Level AAFTE'!$C$4:$L$2372,9,FALSE)</f>
        <v>No</v>
      </c>
      <c r="F903" s="95">
        <f>VLOOKUP($C903,'2024-25 School Level AAFTE'!$C$4:$J$2372,8,FALSE)</f>
        <v>298.36</v>
      </c>
      <c r="G903" s="97">
        <f>IFERROR(IF(E903= "yes",VLOOKUP(C903,Summary!$B:$I,6,0),0),0)</f>
        <v>0</v>
      </c>
      <c r="H903" s="96">
        <f t="shared" si="161"/>
        <v>0</v>
      </c>
      <c r="I903" s="154">
        <f>VLOOKUP($A903,'2025-26 Salary &amp; Benefits'!$A:$I,3,FALSE)</f>
        <v>1.18</v>
      </c>
      <c r="J903" s="154">
        <f>VLOOKUP($A903,'2025-26 Salary &amp; Benefits'!$A:$I,4,FALSE)</f>
        <v>1.18</v>
      </c>
      <c r="K903" s="141">
        <f t="shared" si="162"/>
        <v>0</v>
      </c>
      <c r="L903" s="140">
        <f t="shared" si="163"/>
        <v>0</v>
      </c>
      <c r="M903" s="142">
        <f>'2025-26 Salary &amp; Benefits'!$E$6</f>
        <v>78209</v>
      </c>
      <c r="N903" s="142">
        <f>'2025-26 Salary &amp; Benefits'!$F$6</f>
        <v>80164</v>
      </c>
      <c r="O903" s="9">
        <f t="shared" si="164"/>
        <v>0</v>
      </c>
      <c r="P903" s="9">
        <f t="shared" si="165"/>
        <v>0</v>
      </c>
      <c r="Q903" s="9">
        <f>'2025-26 Salary &amp; Benefits'!G$6</f>
        <v>15997.68</v>
      </c>
      <c r="R903" s="143">
        <f>'2025-26 Salary &amp; Benefits'!H$6</f>
        <v>0.16020000000000001</v>
      </c>
      <c r="S903" s="143">
        <f>'2025-26 Salary &amp; Benefits'!I$6</f>
        <v>0.15390000000000001</v>
      </c>
      <c r="T903" s="9">
        <f t="shared" si="166"/>
        <v>0</v>
      </c>
      <c r="U903" s="9">
        <f t="shared" si="167"/>
        <v>0</v>
      </c>
      <c r="V903" s="9">
        <f t="shared" si="168"/>
        <v>0</v>
      </c>
      <c r="W903" s="9">
        <f t="shared" si="169"/>
        <v>0</v>
      </c>
      <c r="X903" s="22">
        <f t="shared" si="170"/>
        <v>0</v>
      </c>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row>
    <row r="904" spans="1:159" s="21" customFormat="1">
      <c r="A904" s="77" t="s">
        <v>2262</v>
      </c>
      <c r="B904" s="87" t="s">
        <v>2686</v>
      </c>
      <c r="C904" s="88">
        <v>4485</v>
      </c>
      <c r="D904" s="87" t="s">
        <v>949</v>
      </c>
      <c r="E904" s="107" t="str">
        <f>VLOOKUP($C904,'2024-25 School Level AAFTE'!$C$4:$L$2372,9,FALSE)</f>
        <v>No</v>
      </c>
      <c r="F904" s="95">
        <f>VLOOKUP($C904,'2024-25 School Level AAFTE'!$C$4:$J$2372,8,FALSE)</f>
        <v>917.67</v>
      </c>
      <c r="G904" s="97">
        <f>IFERROR(IF(E904= "yes",VLOOKUP(C904,Summary!$B:$I,6,0),0),0)</f>
        <v>0</v>
      </c>
      <c r="H904" s="96">
        <f t="shared" si="161"/>
        <v>0</v>
      </c>
      <c r="I904" s="154">
        <f>VLOOKUP($A904,'2025-26 Salary &amp; Benefits'!$A:$I,3,FALSE)</f>
        <v>1.18</v>
      </c>
      <c r="J904" s="154">
        <f>VLOOKUP($A904,'2025-26 Salary &amp; Benefits'!$A:$I,4,FALSE)</f>
        <v>1.18</v>
      </c>
      <c r="K904" s="141">
        <f t="shared" si="162"/>
        <v>0</v>
      </c>
      <c r="L904" s="140">
        <f t="shared" si="163"/>
        <v>0</v>
      </c>
      <c r="M904" s="142">
        <f>'2025-26 Salary &amp; Benefits'!$E$6</f>
        <v>78209</v>
      </c>
      <c r="N904" s="142">
        <f>'2025-26 Salary &amp; Benefits'!$F$6</f>
        <v>80164</v>
      </c>
      <c r="O904" s="9">
        <f t="shared" si="164"/>
        <v>0</v>
      </c>
      <c r="P904" s="9">
        <f t="shared" si="165"/>
        <v>0</v>
      </c>
      <c r="Q904" s="9">
        <f>'2025-26 Salary &amp; Benefits'!G$6</f>
        <v>15997.68</v>
      </c>
      <c r="R904" s="143">
        <f>'2025-26 Salary &amp; Benefits'!H$6</f>
        <v>0.16020000000000001</v>
      </c>
      <c r="S904" s="143">
        <f>'2025-26 Salary &amp; Benefits'!I$6</f>
        <v>0.15390000000000001</v>
      </c>
      <c r="T904" s="9">
        <f t="shared" si="166"/>
        <v>0</v>
      </c>
      <c r="U904" s="9">
        <f t="shared" si="167"/>
        <v>0</v>
      </c>
      <c r="V904" s="9">
        <f t="shared" si="168"/>
        <v>0</v>
      </c>
      <c r="W904" s="9">
        <f t="shared" si="169"/>
        <v>0</v>
      </c>
      <c r="X904" s="22">
        <f t="shared" si="170"/>
        <v>0</v>
      </c>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row>
    <row r="905" spans="1:159" s="21" customFormat="1">
      <c r="A905" s="77" t="s">
        <v>2262</v>
      </c>
      <c r="B905" s="87" t="s">
        <v>2686</v>
      </c>
      <c r="C905" s="88">
        <v>4489</v>
      </c>
      <c r="D905" s="87" t="s">
        <v>950</v>
      </c>
      <c r="E905" s="107" t="str">
        <f>VLOOKUP($C905,'2024-25 School Level AAFTE'!$C$4:$L$2372,9,FALSE)</f>
        <v>Yes</v>
      </c>
      <c r="F905" s="95">
        <f>VLOOKUP($C905,'2024-25 School Level AAFTE'!$C$4:$J$2372,8,FALSE)</f>
        <v>308.22000000000003</v>
      </c>
      <c r="G905" s="97">
        <f>IFERROR(IF(E905= "yes",VLOOKUP(C905,Summary!$B:$I,6,0),0),0)</f>
        <v>0</v>
      </c>
      <c r="H905" s="96">
        <f t="shared" si="161"/>
        <v>308.22000000000003</v>
      </c>
      <c r="I905" s="154">
        <f>VLOOKUP($A905,'2025-26 Salary &amp; Benefits'!$A:$I,3,FALSE)</f>
        <v>1.18</v>
      </c>
      <c r="J905" s="154">
        <f>VLOOKUP($A905,'2025-26 Salary &amp; Benefits'!$A:$I,4,FALSE)</f>
        <v>1.18</v>
      </c>
      <c r="K905" s="141">
        <f t="shared" si="162"/>
        <v>308.22000000000003</v>
      </c>
      <c r="L905" s="140">
        <f t="shared" si="163"/>
        <v>0.90400000000000003</v>
      </c>
      <c r="M905" s="142">
        <f>'2025-26 Salary &amp; Benefits'!$E$6</f>
        <v>78209</v>
      </c>
      <c r="N905" s="142">
        <f>'2025-26 Salary &amp; Benefits'!$F$6</f>
        <v>80164</v>
      </c>
      <c r="O905" s="9">
        <f t="shared" si="164"/>
        <v>83427.100000000006</v>
      </c>
      <c r="P905" s="9">
        <f t="shared" si="165"/>
        <v>2085.4399999999878</v>
      </c>
      <c r="Q905" s="9">
        <f>'2025-26 Salary &amp; Benefits'!G$6</f>
        <v>15997.68</v>
      </c>
      <c r="R905" s="143">
        <f>'2025-26 Salary &amp; Benefits'!H$6</f>
        <v>0.16020000000000001</v>
      </c>
      <c r="S905" s="143">
        <f>'2025-26 Salary &amp; Benefits'!I$6</f>
        <v>0.15390000000000001</v>
      </c>
      <c r="T905" s="9">
        <f t="shared" si="166"/>
        <v>28147.87</v>
      </c>
      <c r="U905" s="9">
        <f t="shared" si="167"/>
        <v>1425.21</v>
      </c>
      <c r="V905" s="9">
        <f t="shared" si="168"/>
        <v>219.34</v>
      </c>
      <c r="W905" s="9">
        <f t="shared" si="169"/>
        <v>1644.55</v>
      </c>
      <c r="X905" s="22">
        <f t="shared" si="170"/>
        <v>115304.95999999999</v>
      </c>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row>
    <row r="906" spans="1:159" s="21" customFormat="1">
      <c r="A906" s="77" t="s">
        <v>2262</v>
      </c>
      <c r="B906" s="87" t="s">
        <v>2686</v>
      </c>
      <c r="C906" s="88">
        <v>4492</v>
      </c>
      <c r="D906" s="87" t="s">
        <v>951</v>
      </c>
      <c r="E906" s="107" t="str">
        <f>VLOOKUP($C906,'2024-25 School Level AAFTE'!$C$4:$L$2372,9,FALSE)</f>
        <v>No</v>
      </c>
      <c r="F906" s="95">
        <f>VLOOKUP($C906,'2024-25 School Level AAFTE'!$C$4:$J$2372,8,FALSE)</f>
        <v>1546.23</v>
      </c>
      <c r="G906" s="97">
        <f>IFERROR(IF(E906= "yes",VLOOKUP(C906,Summary!$B:$I,6,0),0),0)</f>
        <v>0</v>
      </c>
      <c r="H906" s="96">
        <f t="shared" si="161"/>
        <v>0</v>
      </c>
      <c r="I906" s="154">
        <f>VLOOKUP($A906,'2025-26 Salary &amp; Benefits'!$A:$I,3,FALSE)</f>
        <v>1.18</v>
      </c>
      <c r="J906" s="154">
        <f>VLOOKUP($A906,'2025-26 Salary &amp; Benefits'!$A:$I,4,FALSE)</f>
        <v>1.18</v>
      </c>
      <c r="K906" s="141">
        <f t="shared" si="162"/>
        <v>0</v>
      </c>
      <c r="L906" s="140">
        <f t="shared" si="163"/>
        <v>0</v>
      </c>
      <c r="M906" s="142">
        <f>'2025-26 Salary &amp; Benefits'!$E$6</f>
        <v>78209</v>
      </c>
      <c r="N906" s="142">
        <f>'2025-26 Salary &amp; Benefits'!$F$6</f>
        <v>80164</v>
      </c>
      <c r="O906" s="9">
        <f t="shared" si="164"/>
        <v>0</v>
      </c>
      <c r="P906" s="9">
        <f t="shared" si="165"/>
        <v>0</v>
      </c>
      <c r="Q906" s="9">
        <f>'2025-26 Salary &amp; Benefits'!G$6</f>
        <v>15997.68</v>
      </c>
      <c r="R906" s="143">
        <f>'2025-26 Salary &amp; Benefits'!H$6</f>
        <v>0.16020000000000001</v>
      </c>
      <c r="S906" s="143">
        <f>'2025-26 Salary &amp; Benefits'!I$6</f>
        <v>0.15390000000000001</v>
      </c>
      <c r="T906" s="9">
        <f t="shared" si="166"/>
        <v>0</v>
      </c>
      <c r="U906" s="9">
        <f t="shared" si="167"/>
        <v>0</v>
      </c>
      <c r="V906" s="9">
        <f t="shared" si="168"/>
        <v>0</v>
      </c>
      <c r="W906" s="9">
        <f t="shared" si="169"/>
        <v>0</v>
      </c>
      <c r="X906" s="22">
        <f t="shared" si="170"/>
        <v>0</v>
      </c>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row>
    <row r="907" spans="1:159" s="21" customFormat="1">
      <c r="A907" s="77" t="s">
        <v>2262</v>
      </c>
      <c r="B907" s="87" t="s">
        <v>2686</v>
      </c>
      <c r="C907" s="88">
        <v>4520</v>
      </c>
      <c r="D907" s="87" t="s">
        <v>952</v>
      </c>
      <c r="E907" s="107" t="str">
        <f>VLOOKUP($C907,'2024-25 School Level AAFTE'!$C$4:$L$2372,9,FALSE)</f>
        <v>Yes</v>
      </c>
      <c r="F907" s="95">
        <f>VLOOKUP($C907,'2024-25 School Level AAFTE'!$C$4:$J$2372,8,FALSE)</f>
        <v>447</v>
      </c>
      <c r="G907" s="97">
        <f>IFERROR(IF(E907= "yes",VLOOKUP(C907,Summary!$B:$I,6,0),0),0)</f>
        <v>0</v>
      </c>
      <c r="H907" s="96">
        <f t="shared" si="161"/>
        <v>447</v>
      </c>
      <c r="I907" s="154">
        <f>VLOOKUP($A907,'2025-26 Salary &amp; Benefits'!$A:$I,3,FALSE)</f>
        <v>1.18</v>
      </c>
      <c r="J907" s="154">
        <f>VLOOKUP($A907,'2025-26 Salary &amp; Benefits'!$A:$I,4,FALSE)</f>
        <v>1.18</v>
      </c>
      <c r="K907" s="141">
        <f t="shared" si="162"/>
        <v>447</v>
      </c>
      <c r="L907" s="140">
        <f t="shared" si="163"/>
        <v>1.3109999999999999</v>
      </c>
      <c r="M907" s="142">
        <f>'2025-26 Salary &amp; Benefits'!$E$6</f>
        <v>78209</v>
      </c>
      <c r="N907" s="142">
        <f>'2025-26 Salary &amp; Benefits'!$F$6</f>
        <v>80164</v>
      </c>
      <c r="O907" s="9">
        <f t="shared" si="164"/>
        <v>120987.76</v>
      </c>
      <c r="P907" s="9">
        <f t="shared" si="165"/>
        <v>3024.3400000000111</v>
      </c>
      <c r="Q907" s="9">
        <f>'2025-26 Salary &amp; Benefits'!G$6</f>
        <v>15997.68</v>
      </c>
      <c r="R907" s="143">
        <f>'2025-26 Salary &amp; Benefits'!H$6</f>
        <v>0.16020000000000001</v>
      </c>
      <c r="S907" s="143">
        <f>'2025-26 Salary &amp; Benefits'!I$6</f>
        <v>0.15390000000000001</v>
      </c>
      <c r="T907" s="9">
        <f t="shared" si="166"/>
        <v>40820.639999999999</v>
      </c>
      <c r="U907" s="9">
        <f t="shared" si="167"/>
        <v>2066.87</v>
      </c>
      <c r="V907" s="9">
        <f t="shared" si="168"/>
        <v>318.08999999999997</v>
      </c>
      <c r="W907" s="9">
        <f t="shared" si="169"/>
        <v>2384.96</v>
      </c>
      <c r="X907" s="22">
        <f t="shared" si="170"/>
        <v>167217.69999999998</v>
      </c>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row>
    <row r="908" spans="1:159" s="21" customFormat="1">
      <c r="A908" s="77" t="s">
        <v>2262</v>
      </c>
      <c r="B908" s="87" t="s">
        <v>2686</v>
      </c>
      <c r="C908" s="88">
        <v>4545</v>
      </c>
      <c r="D908" s="87" t="s">
        <v>953</v>
      </c>
      <c r="E908" s="107" t="str">
        <f>VLOOKUP($C908,'2024-25 School Level AAFTE'!$C$4:$L$2372,9,FALSE)</f>
        <v>Yes</v>
      </c>
      <c r="F908" s="95">
        <f>VLOOKUP($C908,'2024-25 School Level AAFTE'!$C$4:$J$2372,8,FALSE)</f>
        <v>317.08</v>
      </c>
      <c r="G908" s="97">
        <f>IFERROR(IF(E908= "yes",VLOOKUP(C908,Summary!$B:$I,6,0),0),0)</f>
        <v>0</v>
      </c>
      <c r="H908" s="96">
        <f t="shared" si="161"/>
        <v>317.08</v>
      </c>
      <c r="I908" s="154">
        <f>VLOOKUP($A908,'2025-26 Salary &amp; Benefits'!$A:$I,3,FALSE)</f>
        <v>1.18</v>
      </c>
      <c r="J908" s="154">
        <f>VLOOKUP($A908,'2025-26 Salary &amp; Benefits'!$A:$I,4,FALSE)</f>
        <v>1.18</v>
      </c>
      <c r="K908" s="141">
        <f t="shared" si="162"/>
        <v>317.08</v>
      </c>
      <c r="L908" s="140">
        <f t="shared" si="163"/>
        <v>0.93</v>
      </c>
      <c r="M908" s="142">
        <f>'2025-26 Salary &amp; Benefits'!$E$6</f>
        <v>78209</v>
      </c>
      <c r="N908" s="142">
        <f>'2025-26 Salary &amp; Benefits'!$F$6</f>
        <v>80164</v>
      </c>
      <c r="O908" s="9">
        <f t="shared" si="164"/>
        <v>85826.559999999998</v>
      </c>
      <c r="P908" s="9">
        <f t="shared" si="165"/>
        <v>2145.4100000000035</v>
      </c>
      <c r="Q908" s="9">
        <f>'2025-26 Salary &amp; Benefits'!G$6</f>
        <v>15997.68</v>
      </c>
      <c r="R908" s="143">
        <f>'2025-26 Salary &amp; Benefits'!H$6</f>
        <v>0.16020000000000001</v>
      </c>
      <c r="S908" s="143">
        <f>'2025-26 Salary &amp; Benefits'!I$6</f>
        <v>0.15390000000000001</v>
      </c>
      <c r="T908" s="9">
        <f t="shared" si="166"/>
        <v>28957.439999999999</v>
      </c>
      <c r="U908" s="9">
        <f t="shared" si="167"/>
        <v>1466.2</v>
      </c>
      <c r="V908" s="9">
        <f t="shared" si="168"/>
        <v>225.65</v>
      </c>
      <c r="W908" s="9">
        <f t="shared" si="169"/>
        <v>1691.8500000000001</v>
      </c>
      <c r="X908" s="22">
        <f t="shared" si="170"/>
        <v>118621.26000000001</v>
      </c>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row>
    <row r="909" spans="1:159" s="21" customFormat="1">
      <c r="A909" s="77" t="s">
        <v>2262</v>
      </c>
      <c r="B909" s="87" t="s">
        <v>2686</v>
      </c>
      <c r="C909" s="88">
        <v>4581</v>
      </c>
      <c r="D909" s="87" t="s">
        <v>954</v>
      </c>
      <c r="E909" s="107" t="str">
        <f>VLOOKUP($C909,'2024-25 School Level AAFTE'!$C$4:$L$2372,9,FALSE)</f>
        <v>Yes</v>
      </c>
      <c r="F909" s="95">
        <f>VLOOKUP($C909,'2024-25 School Level AAFTE'!$C$4:$J$2372,8,FALSE)</f>
        <v>479.33</v>
      </c>
      <c r="G909" s="97">
        <f>IFERROR(IF(E909= "yes",VLOOKUP(C909,Summary!$B:$I,6,0),0),0)</f>
        <v>0</v>
      </c>
      <c r="H909" s="96">
        <f t="shared" si="161"/>
        <v>479.33</v>
      </c>
      <c r="I909" s="154">
        <f>VLOOKUP($A909,'2025-26 Salary &amp; Benefits'!$A:$I,3,FALSE)</f>
        <v>1.18</v>
      </c>
      <c r="J909" s="154">
        <f>VLOOKUP($A909,'2025-26 Salary &amp; Benefits'!$A:$I,4,FALSE)</f>
        <v>1.18</v>
      </c>
      <c r="K909" s="141">
        <f t="shared" si="162"/>
        <v>479.33</v>
      </c>
      <c r="L909" s="140">
        <f t="shared" si="163"/>
        <v>1.4059999999999999</v>
      </c>
      <c r="M909" s="142">
        <f>'2025-26 Salary &amp; Benefits'!$E$6</f>
        <v>78209</v>
      </c>
      <c r="N909" s="142">
        <f>'2025-26 Salary &amp; Benefits'!$F$6</f>
        <v>80164</v>
      </c>
      <c r="O909" s="9">
        <f t="shared" si="164"/>
        <v>129754.99</v>
      </c>
      <c r="P909" s="9">
        <f t="shared" si="165"/>
        <v>3243.4999999999854</v>
      </c>
      <c r="Q909" s="9">
        <f>'2025-26 Salary &amp; Benefits'!G$6</f>
        <v>15997.68</v>
      </c>
      <c r="R909" s="143">
        <f>'2025-26 Salary &amp; Benefits'!H$6</f>
        <v>0.16020000000000001</v>
      </c>
      <c r="S909" s="143">
        <f>'2025-26 Salary &amp; Benefits'!I$6</f>
        <v>0.15390000000000001</v>
      </c>
      <c r="T909" s="9">
        <f t="shared" si="166"/>
        <v>43778.66</v>
      </c>
      <c r="U909" s="9">
        <f t="shared" si="167"/>
        <v>2216.64</v>
      </c>
      <c r="V909" s="9">
        <f t="shared" si="168"/>
        <v>341.14</v>
      </c>
      <c r="W909" s="9">
        <f t="shared" si="169"/>
        <v>2557.7799999999997</v>
      </c>
      <c r="X909" s="22">
        <f t="shared" si="170"/>
        <v>179334.93000000002</v>
      </c>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row>
    <row r="910" spans="1:159" s="21" customFormat="1">
      <c r="A910" s="77" t="s">
        <v>2262</v>
      </c>
      <c r="B910" s="87" t="s">
        <v>2686</v>
      </c>
      <c r="C910" s="88">
        <v>5016</v>
      </c>
      <c r="D910" s="87" t="s">
        <v>955</v>
      </c>
      <c r="E910" s="107" t="str">
        <f>VLOOKUP($C910,'2024-25 School Level AAFTE'!$C$4:$L$2372,9,FALSE)</f>
        <v>Yes</v>
      </c>
      <c r="F910" s="95">
        <f>VLOOKUP($C910,'2024-25 School Level AAFTE'!$C$4:$J$2372,8,FALSE)</f>
        <v>877.59</v>
      </c>
      <c r="G910" s="97">
        <f>IFERROR(IF(E910= "yes",VLOOKUP(C910,Summary!$B:$I,6,0),0),0)</f>
        <v>0</v>
      </c>
      <c r="H910" s="96">
        <f t="shared" si="161"/>
        <v>877.59</v>
      </c>
      <c r="I910" s="154">
        <f>VLOOKUP($A910,'2025-26 Salary &amp; Benefits'!$A:$I,3,FALSE)</f>
        <v>1.18</v>
      </c>
      <c r="J910" s="154">
        <f>VLOOKUP($A910,'2025-26 Salary &amp; Benefits'!$A:$I,4,FALSE)</f>
        <v>1.18</v>
      </c>
      <c r="K910" s="141">
        <f t="shared" si="162"/>
        <v>877.59</v>
      </c>
      <c r="L910" s="140">
        <f t="shared" si="163"/>
        <v>2.5739999999999998</v>
      </c>
      <c r="M910" s="142">
        <f>'2025-26 Salary &amp; Benefits'!$E$6</f>
        <v>78209</v>
      </c>
      <c r="N910" s="142">
        <f>'2025-26 Salary &amp; Benefits'!$F$6</f>
        <v>80164</v>
      </c>
      <c r="O910" s="9">
        <f t="shared" si="164"/>
        <v>237545.76</v>
      </c>
      <c r="P910" s="9">
        <f t="shared" si="165"/>
        <v>5937.9599999999919</v>
      </c>
      <c r="Q910" s="9">
        <f>'2025-26 Salary &amp; Benefits'!G$6</f>
        <v>15997.68</v>
      </c>
      <c r="R910" s="143">
        <f>'2025-26 Salary &amp; Benefits'!H$6</f>
        <v>0.16020000000000001</v>
      </c>
      <c r="S910" s="143">
        <f>'2025-26 Salary &amp; Benefits'!I$6</f>
        <v>0.15390000000000001</v>
      </c>
      <c r="T910" s="9">
        <f t="shared" si="166"/>
        <v>80146.710000000006</v>
      </c>
      <c r="U910" s="9">
        <f t="shared" si="167"/>
        <v>4058.06</v>
      </c>
      <c r="V910" s="9">
        <f t="shared" si="168"/>
        <v>624.54</v>
      </c>
      <c r="W910" s="9">
        <f t="shared" si="169"/>
        <v>4682.6000000000004</v>
      </c>
      <c r="X910" s="22">
        <f t="shared" si="170"/>
        <v>328313.03000000003</v>
      </c>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row>
    <row r="911" spans="1:159" s="21" customFormat="1">
      <c r="A911" s="77" t="s">
        <v>2262</v>
      </c>
      <c r="B911" s="87" t="s">
        <v>2686</v>
      </c>
      <c r="C911" s="88">
        <v>5178</v>
      </c>
      <c r="D911" s="87" t="s">
        <v>642</v>
      </c>
      <c r="E911" s="107" t="str">
        <f>VLOOKUP($C911,'2024-25 School Level AAFTE'!$C$4:$L$2372,9,FALSE)</f>
        <v>Yes</v>
      </c>
      <c r="F911" s="95">
        <f>VLOOKUP($C911,'2024-25 School Level AAFTE'!$C$4:$J$2372,8,FALSE)</f>
        <v>408.78</v>
      </c>
      <c r="G911" s="97">
        <f>IFERROR(IF(E911= "yes",VLOOKUP(C911,Summary!$B:$I,6,0),0),0)</f>
        <v>0</v>
      </c>
      <c r="H911" s="96">
        <f t="shared" si="161"/>
        <v>408.78</v>
      </c>
      <c r="I911" s="154">
        <f>VLOOKUP($A911,'2025-26 Salary &amp; Benefits'!$A:$I,3,FALSE)</f>
        <v>1.18</v>
      </c>
      <c r="J911" s="154">
        <f>VLOOKUP($A911,'2025-26 Salary &amp; Benefits'!$A:$I,4,FALSE)</f>
        <v>1.18</v>
      </c>
      <c r="K911" s="141">
        <f t="shared" si="162"/>
        <v>408.78</v>
      </c>
      <c r="L911" s="140">
        <f t="shared" si="163"/>
        <v>1.1990000000000001</v>
      </c>
      <c r="M911" s="142">
        <f>'2025-26 Salary &amp; Benefits'!$E$6</f>
        <v>78209</v>
      </c>
      <c r="N911" s="142">
        <f>'2025-26 Salary &amp; Benefits'!$F$6</f>
        <v>80164</v>
      </c>
      <c r="O911" s="9">
        <f t="shared" si="164"/>
        <v>110651.66</v>
      </c>
      <c r="P911" s="9">
        <f t="shared" si="165"/>
        <v>2765.9700000000012</v>
      </c>
      <c r="Q911" s="9">
        <f>'2025-26 Salary &amp; Benefits'!G$6</f>
        <v>15997.68</v>
      </c>
      <c r="R911" s="143">
        <f>'2025-26 Salary &amp; Benefits'!H$6</f>
        <v>0.16020000000000001</v>
      </c>
      <c r="S911" s="143">
        <f>'2025-26 Salary &amp; Benefits'!I$6</f>
        <v>0.15390000000000001</v>
      </c>
      <c r="T911" s="9">
        <f t="shared" si="166"/>
        <v>37333.300000000003</v>
      </c>
      <c r="U911" s="9">
        <f t="shared" si="167"/>
        <v>1890.29</v>
      </c>
      <c r="V911" s="9">
        <f t="shared" si="168"/>
        <v>290.92</v>
      </c>
      <c r="W911" s="9">
        <f t="shared" si="169"/>
        <v>2181.21</v>
      </c>
      <c r="X911" s="22">
        <f t="shared" si="170"/>
        <v>152932.14000000001</v>
      </c>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row>
    <row r="912" spans="1:159" s="21" customFormat="1">
      <c r="A912" s="77" t="s">
        <v>2262</v>
      </c>
      <c r="B912" s="87" t="s">
        <v>2686</v>
      </c>
      <c r="C912" s="88">
        <v>5275</v>
      </c>
      <c r="D912" s="87" t="s">
        <v>956</v>
      </c>
      <c r="E912" s="107" t="str">
        <f>VLOOKUP($C912,'2024-25 School Level AAFTE'!$C$4:$L$2372,9,FALSE)</f>
        <v>Yes</v>
      </c>
      <c r="F912" s="95">
        <f>VLOOKUP($C912,'2024-25 School Level AAFTE'!$C$4:$J$2372,8,FALSE)</f>
        <v>315.5</v>
      </c>
      <c r="G912" s="97">
        <f>IFERROR(IF(E912= "yes",VLOOKUP(C912,Summary!$B:$I,6,0),0),0)</f>
        <v>0</v>
      </c>
      <c r="H912" s="96">
        <f t="shared" si="161"/>
        <v>315.5</v>
      </c>
      <c r="I912" s="154">
        <f>VLOOKUP($A912,'2025-26 Salary &amp; Benefits'!$A:$I,3,FALSE)</f>
        <v>1.18</v>
      </c>
      <c r="J912" s="154">
        <f>VLOOKUP($A912,'2025-26 Salary &amp; Benefits'!$A:$I,4,FALSE)</f>
        <v>1.18</v>
      </c>
      <c r="K912" s="141">
        <f t="shared" si="162"/>
        <v>315.5</v>
      </c>
      <c r="L912" s="140">
        <f t="shared" si="163"/>
        <v>0.92500000000000004</v>
      </c>
      <c r="M912" s="142">
        <f>'2025-26 Salary &amp; Benefits'!$E$6</f>
        <v>78209</v>
      </c>
      <c r="N912" s="142">
        <f>'2025-26 Salary &amp; Benefits'!$F$6</f>
        <v>80164</v>
      </c>
      <c r="O912" s="9">
        <f t="shared" si="164"/>
        <v>85365.119999999995</v>
      </c>
      <c r="P912" s="9">
        <f t="shared" si="165"/>
        <v>2133.8899999999994</v>
      </c>
      <c r="Q912" s="9">
        <f>'2025-26 Salary &amp; Benefits'!G$6</f>
        <v>15997.68</v>
      </c>
      <c r="R912" s="143">
        <f>'2025-26 Salary &amp; Benefits'!H$6</f>
        <v>0.16020000000000001</v>
      </c>
      <c r="S912" s="143">
        <f>'2025-26 Salary &amp; Benefits'!I$6</f>
        <v>0.15390000000000001</v>
      </c>
      <c r="T912" s="9">
        <f t="shared" si="166"/>
        <v>28801.75</v>
      </c>
      <c r="U912" s="9">
        <f t="shared" si="167"/>
        <v>1458.32</v>
      </c>
      <c r="V912" s="9">
        <f t="shared" si="168"/>
        <v>224.44</v>
      </c>
      <c r="W912" s="9">
        <f t="shared" si="169"/>
        <v>1682.76</v>
      </c>
      <c r="X912" s="22">
        <f t="shared" si="170"/>
        <v>117983.51999999999</v>
      </c>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row>
    <row r="913" spans="1:159" s="21" customFormat="1">
      <c r="A913" s="77" t="s">
        <v>2262</v>
      </c>
      <c r="B913" s="87" t="s">
        <v>2686</v>
      </c>
      <c r="C913" s="88">
        <v>5440</v>
      </c>
      <c r="D913" s="87" t="s">
        <v>957</v>
      </c>
      <c r="E913" s="107" t="str">
        <f>VLOOKUP($C913,'2024-25 School Level AAFTE'!$C$4:$L$2372,9,FALSE)</f>
        <v>Yes</v>
      </c>
      <c r="F913" s="95">
        <f>VLOOKUP($C913,'2024-25 School Level AAFTE'!$C$4:$J$2372,8,FALSE)</f>
        <v>75.67</v>
      </c>
      <c r="G913" s="97">
        <f>IFERROR(IF(E913= "yes",VLOOKUP(C913,Summary!$B:$I,6,0),0),0)</f>
        <v>0</v>
      </c>
      <c r="H913" s="96">
        <f t="shared" si="161"/>
        <v>75.67</v>
      </c>
      <c r="I913" s="154">
        <f>VLOOKUP($A913,'2025-26 Salary &amp; Benefits'!$A:$I,3,FALSE)</f>
        <v>1.18</v>
      </c>
      <c r="J913" s="154">
        <f>VLOOKUP($A913,'2025-26 Salary &amp; Benefits'!$A:$I,4,FALSE)</f>
        <v>1.18</v>
      </c>
      <c r="K913" s="141">
        <f t="shared" si="162"/>
        <v>75.67</v>
      </c>
      <c r="L913" s="140">
        <f t="shared" si="163"/>
        <v>0.222</v>
      </c>
      <c r="M913" s="142">
        <f>'2025-26 Salary &amp; Benefits'!$E$6</f>
        <v>78209</v>
      </c>
      <c r="N913" s="142">
        <f>'2025-26 Salary &amp; Benefits'!$F$6</f>
        <v>80164</v>
      </c>
      <c r="O913" s="9">
        <f t="shared" si="164"/>
        <v>20487.63</v>
      </c>
      <c r="P913" s="9">
        <f t="shared" si="165"/>
        <v>512.12999999999738</v>
      </c>
      <c r="Q913" s="9">
        <f>'2025-26 Salary &amp; Benefits'!G$6</f>
        <v>15997.68</v>
      </c>
      <c r="R913" s="143">
        <f>'2025-26 Salary &amp; Benefits'!H$6</f>
        <v>0.16020000000000001</v>
      </c>
      <c r="S913" s="143">
        <f>'2025-26 Salary &amp; Benefits'!I$6</f>
        <v>0.15390000000000001</v>
      </c>
      <c r="T913" s="9">
        <f t="shared" si="166"/>
        <v>6912.42</v>
      </c>
      <c r="U913" s="9">
        <f t="shared" si="167"/>
        <v>350</v>
      </c>
      <c r="V913" s="9">
        <f t="shared" si="168"/>
        <v>53.87</v>
      </c>
      <c r="W913" s="9">
        <f t="shared" si="169"/>
        <v>403.87</v>
      </c>
      <c r="X913" s="22">
        <f t="shared" si="170"/>
        <v>28316.05</v>
      </c>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row>
    <row r="914" spans="1:159" s="21" customFormat="1">
      <c r="A914" s="77" t="s">
        <v>2262</v>
      </c>
      <c r="B914" s="87" t="s">
        <v>2686</v>
      </c>
      <c r="C914" s="88">
        <v>5676</v>
      </c>
      <c r="D914" s="87" t="s">
        <v>3076</v>
      </c>
      <c r="E914" s="107" t="str">
        <f>VLOOKUP($C914,'2024-25 School Level AAFTE'!$C$4:$L$2372,9,FALSE)</f>
        <v>No</v>
      </c>
      <c r="F914" s="95">
        <f>VLOOKUP($C914,'2024-25 School Level AAFTE'!$C$4:$J$2372,8,FALSE)</f>
        <v>310.25</v>
      </c>
      <c r="G914" s="97">
        <f>IFERROR(IF(E914= "yes",VLOOKUP(C914,Summary!$B:$I,6,0),0),0)</f>
        <v>0</v>
      </c>
      <c r="H914" s="96">
        <f t="shared" si="161"/>
        <v>0</v>
      </c>
      <c r="I914" s="154">
        <f>VLOOKUP($A914,'2025-26 Salary &amp; Benefits'!$A:$I,3,FALSE)</f>
        <v>1.18</v>
      </c>
      <c r="J914" s="154">
        <f>VLOOKUP($A914,'2025-26 Salary &amp; Benefits'!$A:$I,4,FALSE)</f>
        <v>1.18</v>
      </c>
      <c r="K914" s="141">
        <f t="shared" si="162"/>
        <v>0</v>
      </c>
      <c r="L914" s="140">
        <f t="shared" si="163"/>
        <v>0</v>
      </c>
      <c r="M914" s="142">
        <f>'2025-26 Salary &amp; Benefits'!$E$6</f>
        <v>78209</v>
      </c>
      <c r="N914" s="142">
        <f>'2025-26 Salary &amp; Benefits'!$F$6</f>
        <v>80164</v>
      </c>
      <c r="O914" s="9">
        <f t="shared" si="164"/>
        <v>0</v>
      </c>
      <c r="P914" s="9">
        <f t="shared" si="165"/>
        <v>0</v>
      </c>
      <c r="Q914" s="9">
        <f>'2025-26 Salary &amp; Benefits'!G$6</f>
        <v>15997.68</v>
      </c>
      <c r="R914" s="143">
        <f>'2025-26 Salary &amp; Benefits'!H$6</f>
        <v>0.16020000000000001</v>
      </c>
      <c r="S914" s="143">
        <f>'2025-26 Salary &amp; Benefits'!I$6</f>
        <v>0.15390000000000001</v>
      </c>
      <c r="T914" s="9">
        <f t="shared" si="166"/>
        <v>0</v>
      </c>
      <c r="U914" s="9">
        <f t="shared" si="167"/>
        <v>0</v>
      </c>
      <c r="V914" s="9">
        <f t="shared" si="168"/>
        <v>0</v>
      </c>
      <c r="W914" s="9">
        <f t="shared" si="169"/>
        <v>0</v>
      </c>
      <c r="X914" s="22">
        <f t="shared" si="170"/>
        <v>0</v>
      </c>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row>
    <row r="915" spans="1:159" s="23" customFormat="1">
      <c r="A915" s="77" t="s">
        <v>2262</v>
      </c>
      <c r="B915" s="87" t="s">
        <v>2686</v>
      </c>
      <c r="C915" s="88">
        <v>5677</v>
      </c>
      <c r="D915" s="87" t="s">
        <v>3078</v>
      </c>
      <c r="E915" s="107" t="str">
        <f>VLOOKUP($C915,'2024-25 School Level AAFTE'!$C$4:$L$2372,9,FALSE)</f>
        <v>Yes</v>
      </c>
      <c r="F915" s="95">
        <f>VLOOKUP($C915,'2024-25 School Level AAFTE'!$C$4:$J$2372,8,FALSE)</f>
        <v>671.11</v>
      </c>
      <c r="G915" s="97">
        <f>IFERROR(IF(E915= "yes",VLOOKUP(C915,Summary!$B:$I,6,0),0),0)</f>
        <v>0</v>
      </c>
      <c r="H915" s="96">
        <f t="shared" si="161"/>
        <v>671.11</v>
      </c>
      <c r="I915" s="154">
        <f>VLOOKUP($A915,'2025-26 Salary &amp; Benefits'!$A:$I,3,FALSE)</f>
        <v>1.18</v>
      </c>
      <c r="J915" s="154">
        <f>VLOOKUP($A915,'2025-26 Salary &amp; Benefits'!$A:$I,4,FALSE)</f>
        <v>1.18</v>
      </c>
      <c r="K915" s="141">
        <f t="shared" si="162"/>
        <v>671.11</v>
      </c>
      <c r="L915" s="140">
        <f t="shared" si="163"/>
        <v>1.9690000000000001</v>
      </c>
      <c r="M915" s="142">
        <f>'2025-26 Salary &amp; Benefits'!$E$6</f>
        <v>78209</v>
      </c>
      <c r="N915" s="142">
        <f>'2025-26 Salary &amp; Benefits'!$F$6</f>
        <v>80164</v>
      </c>
      <c r="O915" s="9">
        <f t="shared" si="164"/>
        <v>181712.35</v>
      </c>
      <c r="P915" s="9">
        <f t="shared" si="165"/>
        <v>4542.2900000000081</v>
      </c>
      <c r="Q915" s="9">
        <f>'2025-26 Salary &amp; Benefits'!G$6</f>
        <v>15997.68</v>
      </c>
      <c r="R915" s="143">
        <f>'2025-26 Salary &amp; Benefits'!H$6</f>
        <v>0.16020000000000001</v>
      </c>
      <c r="S915" s="143">
        <f>'2025-26 Salary &amp; Benefits'!I$6</f>
        <v>0.15390000000000001</v>
      </c>
      <c r="T915" s="9">
        <f t="shared" si="166"/>
        <v>61308.81</v>
      </c>
      <c r="U915" s="9">
        <f t="shared" si="167"/>
        <v>3104.24</v>
      </c>
      <c r="V915" s="9">
        <f t="shared" si="168"/>
        <v>477.74</v>
      </c>
      <c r="W915" s="9">
        <f t="shared" si="169"/>
        <v>3581.9799999999996</v>
      </c>
      <c r="X915" s="22">
        <f t="shared" si="170"/>
        <v>251145.43000000002</v>
      </c>
      <c r="Y915" s="145"/>
      <c r="Z915" s="145"/>
      <c r="AA915" s="145"/>
      <c r="AB915" s="145"/>
      <c r="AC915" s="145"/>
      <c r="AD915" s="145"/>
      <c r="AE915" s="145"/>
      <c r="AF915" s="145"/>
      <c r="AG915" s="145"/>
      <c r="AH915" s="145"/>
      <c r="AI915" s="145"/>
      <c r="AJ915" s="145"/>
      <c r="AK915" s="145"/>
      <c r="AL915" s="145"/>
      <c r="AM915" s="145"/>
      <c r="AN915" s="145"/>
      <c r="AO915" s="145"/>
      <c r="AP915" s="145"/>
      <c r="AQ915" s="145"/>
      <c r="AR915" s="145"/>
      <c r="AS915" s="145"/>
      <c r="AT915" s="145"/>
      <c r="AU915" s="145"/>
      <c r="AV915" s="145"/>
      <c r="AW915" s="145"/>
      <c r="AX915" s="145"/>
      <c r="AY915" s="145"/>
      <c r="AZ915" s="145"/>
      <c r="BA915" s="145"/>
      <c r="BB915" s="145"/>
      <c r="BC915" s="145"/>
      <c r="BD915" s="145"/>
      <c r="BE915" s="145"/>
      <c r="BF915" s="145"/>
      <c r="BG915" s="145"/>
      <c r="BH915" s="145"/>
      <c r="BI915" s="145"/>
      <c r="BJ915" s="145"/>
      <c r="BK915" s="145"/>
      <c r="BL915" s="145"/>
      <c r="BM915" s="145"/>
      <c r="BN915" s="145"/>
      <c r="BO915" s="145"/>
      <c r="BP915" s="145"/>
      <c r="BQ915" s="145"/>
      <c r="BR915" s="145"/>
      <c r="BS915" s="145"/>
      <c r="BT915" s="145"/>
      <c r="BU915" s="145"/>
      <c r="BV915" s="145"/>
      <c r="BW915" s="145"/>
      <c r="BX915" s="145"/>
      <c r="BY915" s="145"/>
      <c r="BZ915" s="145"/>
      <c r="CA915" s="145"/>
      <c r="CB915" s="145"/>
      <c r="CC915" s="145"/>
      <c r="CD915" s="145"/>
      <c r="CE915" s="145"/>
      <c r="CF915" s="145"/>
      <c r="CG915" s="145"/>
      <c r="CH915" s="145"/>
      <c r="CI915" s="145"/>
      <c r="CJ915" s="145"/>
      <c r="CK915" s="145"/>
      <c r="CL915" s="145"/>
      <c r="CM915" s="145"/>
      <c r="CN915" s="145"/>
      <c r="CO915" s="145"/>
      <c r="CP915" s="145"/>
      <c r="CQ915" s="145"/>
      <c r="CR915" s="145"/>
      <c r="CS915" s="145"/>
      <c r="CT915" s="145"/>
      <c r="CU915" s="145"/>
      <c r="CV915" s="145"/>
      <c r="CW915" s="145"/>
      <c r="CX915" s="145"/>
      <c r="CY915" s="145"/>
      <c r="CZ915" s="145"/>
      <c r="DA915" s="145"/>
      <c r="DB915" s="145"/>
      <c r="DC915" s="145"/>
      <c r="DD915" s="145"/>
      <c r="DE915" s="145"/>
      <c r="DF915" s="145"/>
      <c r="DG915" s="145"/>
      <c r="DH915" s="145"/>
      <c r="DI915" s="145"/>
      <c r="DJ915" s="145"/>
      <c r="DK915" s="145"/>
      <c r="DL915" s="145"/>
      <c r="DM915" s="145"/>
      <c r="DN915" s="145"/>
      <c r="DO915" s="145"/>
      <c r="DP915" s="145"/>
      <c r="DQ915" s="145"/>
      <c r="DR915" s="145"/>
      <c r="DS915" s="145"/>
      <c r="DT915" s="145"/>
      <c r="DU915" s="145"/>
      <c r="DV915" s="145"/>
      <c r="DW915" s="145"/>
      <c r="DX915" s="145"/>
      <c r="DY915" s="145"/>
      <c r="DZ915" s="145"/>
      <c r="EA915" s="145"/>
      <c r="EB915" s="145"/>
      <c r="EC915" s="145"/>
      <c r="ED915" s="145"/>
      <c r="EE915" s="145"/>
      <c r="EF915" s="145"/>
      <c r="EG915" s="145"/>
      <c r="EH915" s="145"/>
      <c r="EI915" s="145"/>
      <c r="EJ915" s="145"/>
      <c r="EK915" s="145"/>
      <c r="EL915" s="145"/>
      <c r="EM915" s="145"/>
      <c r="EN915" s="145"/>
      <c r="EO915" s="145"/>
      <c r="EP915" s="145"/>
      <c r="EQ915" s="145"/>
      <c r="ER915" s="145"/>
      <c r="ES915" s="145"/>
      <c r="ET915" s="145"/>
      <c r="EU915" s="145"/>
      <c r="EV915" s="145"/>
      <c r="EW915" s="145"/>
      <c r="EX915" s="145"/>
      <c r="EY915" s="145"/>
      <c r="EZ915" s="145"/>
      <c r="FA915" s="145"/>
      <c r="FB915" s="145"/>
      <c r="FC915" s="145"/>
    </row>
    <row r="916" spans="1:159" s="21" customFormat="1">
      <c r="A916" s="77" t="s">
        <v>2262</v>
      </c>
      <c r="B916" s="87" t="s">
        <v>2686</v>
      </c>
      <c r="C916" s="88">
        <v>5729</v>
      </c>
      <c r="D916" s="87" t="s">
        <v>3077</v>
      </c>
      <c r="E916" s="107" t="str">
        <f>VLOOKUP($C916,'2024-25 School Level AAFTE'!$C$4:$L$2372,9,FALSE)</f>
        <v>Yes</v>
      </c>
      <c r="F916" s="95">
        <f>VLOOKUP($C916,'2024-25 School Level AAFTE'!$C$4:$J$2372,8,FALSE)</f>
        <v>158.26000000000002</v>
      </c>
      <c r="G916" s="97">
        <f>IFERROR(IF(E916= "yes",VLOOKUP(C916,Summary!$B:$I,6,0),0),0)</f>
        <v>0</v>
      </c>
      <c r="H916" s="96">
        <f t="shared" si="161"/>
        <v>158.26000000000002</v>
      </c>
      <c r="I916" s="154">
        <f>VLOOKUP($A916,'2025-26 Salary &amp; Benefits'!$A:$I,3,FALSE)</f>
        <v>1.18</v>
      </c>
      <c r="J916" s="154">
        <f>VLOOKUP($A916,'2025-26 Salary &amp; Benefits'!$A:$I,4,FALSE)</f>
        <v>1.18</v>
      </c>
      <c r="K916" s="141">
        <f t="shared" si="162"/>
        <v>158.26000000000002</v>
      </c>
      <c r="L916" s="140">
        <f t="shared" si="163"/>
        <v>0.46400000000000002</v>
      </c>
      <c r="M916" s="142">
        <f>'2025-26 Salary &amp; Benefits'!$E$6</f>
        <v>78209</v>
      </c>
      <c r="N916" s="142">
        <f>'2025-26 Salary &amp; Benefits'!$F$6</f>
        <v>80164</v>
      </c>
      <c r="O916" s="9">
        <f t="shared" si="164"/>
        <v>42820.99</v>
      </c>
      <c r="P916" s="9">
        <f t="shared" si="165"/>
        <v>1070.4000000000015</v>
      </c>
      <c r="Q916" s="9">
        <f>'2025-26 Salary &amp; Benefits'!G$6</f>
        <v>15997.68</v>
      </c>
      <c r="R916" s="143">
        <f>'2025-26 Salary &amp; Benefits'!H$6</f>
        <v>0.16020000000000001</v>
      </c>
      <c r="S916" s="143">
        <f>'2025-26 Salary &amp; Benefits'!I$6</f>
        <v>0.15390000000000001</v>
      </c>
      <c r="T916" s="9">
        <f t="shared" si="166"/>
        <v>14447.58</v>
      </c>
      <c r="U916" s="9">
        <f t="shared" si="167"/>
        <v>731.52</v>
      </c>
      <c r="V916" s="9">
        <f t="shared" si="168"/>
        <v>112.58</v>
      </c>
      <c r="W916" s="9">
        <f t="shared" si="169"/>
        <v>844.1</v>
      </c>
      <c r="X916" s="22">
        <f t="shared" si="170"/>
        <v>59183.07</v>
      </c>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row>
    <row r="917" spans="1:159" s="21" customFormat="1">
      <c r="A917" s="77" t="s">
        <v>2262</v>
      </c>
      <c r="B917" s="87" t="s">
        <v>2686</v>
      </c>
      <c r="C917" s="88">
        <v>5738</v>
      </c>
      <c r="D917" s="87" t="s">
        <v>3146</v>
      </c>
      <c r="E917" s="107" t="str">
        <f>VLOOKUP($C917,'2024-25 School Level AAFTE'!$C$4:$L$2372,9,FALSE)</f>
        <v>Yes</v>
      </c>
      <c r="F917" s="95">
        <f>VLOOKUP($C917,'2024-25 School Level AAFTE'!$C$4:$J$2372,8,FALSE)</f>
        <v>827.46</v>
      </c>
      <c r="G917" s="97">
        <f>IFERROR(IF(E917= "yes",VLOOKUP(C917,Summary!$B:$I,6,0),0),0)</f>
        <v>0</v>
      </c>
      <c r="H917" s="96">
        <f t="shared" si="161"/>
        <v>827.46</v>
      </c>
      <c r="I917" s="154">
        <f>VLOOKUP($A917,'2025-26 Salary &amp; Benefits'!$A:$I,3,FALSE)</f>
        <v>1.18</v>
      </c>
      <c r="J917" s="154">
        <f>VLOOKUP($A917,'2025-26 Salary &amp; Benefits'!$A:$I,4,FALSE)</f>
        <v>1.18</v>
      </c>
      <c r="K917" s="141">
        <f t="shared" si="162"/>
        <v>827.46</v>
      </c>
      <c r="L917" s="140">
        <f t="shared" si="163"/>
        <v>2.427</v>
      </c>
      <c r="M917" s="142">
        <f>'2025-26 Salary &amp; Benefits'!$E$6</f>
        <v>78209</v>
      </c>
      <c r="N917" s="142">
        <f>'2025-26 Salary &amp; Benefits'!$F$6</f>
        <v>80164</v>
      </c>
      <c r="O917" s="9">
        <f t="shared" si="164"/>
        <v>223979.63</v>
      </c>
      <c r="P917" s="9">
        <f t="shared" si="165"/>
        <v>5598.8399999999965</v>
      </c>
      <c r="Q917" s="9">
        <f>'2025-26 Salary &amp; Benefits'!G$6</f>
        <v>15997.68</v>
      </c>
      <c r="R917" s="143">
        <f>'2025-26 Salary &amp; Benefits'!H$6</f>
        <v>0.16020000000000001</v>
      </c>
      <c r="S917" s="143">
        <f>'2025-26 Salary &amp; Benefits'!I$6</f>
        <v>0.15390000000000001</v>
      </c>
      <c r="T917" s="9">
        <f t="shared" si="166"/>
        <v>75569.570000000007</v>
      </c>
      <c r="U917" s="9">
        <f t="shared" si="167"/>
        <v>3826.31</v>
      </c>
      <c r="V917" s="9">
        <f t="shared" si="168"/>
        <v>588.87</v>
      </c>
      <c r="W917" s="9">
        <f t="shared" si="169"/>
        <v>4415.18</v>
      </c>
      <c r="X917" s="22">
        <f t="shared" si="170"/>
        <v>309563.22000000003</v>
      </c>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row>
    <row r="918" spans="1:159" s="21" customFormat="1">
      <c r="A918" s="77" t="s">
        <v>2406</v>
      </c>
      <c r="B918" s="87" t="s">
        <v>2687</v>
      </c>
      <c r="C918" s="88">
        <v>2385</v>
      </c>
      <c r="D918" s="87" t="s">
        <v>1866</v>
      </c>
      <c r="E918" s="107" t="str">
        <f>VLOOKUP($C918,'2024-25 School Level AAFTE'!$C$4:$L$2372,9,FALSE)</f>
        <v>Yes</v>
      </c>
      <c r="F918" s="95">
        <f>VLOOKUP($C918,'2024-25 School Level AAFTE'!$C$4:$J$2372,8,FALSE)</f>
        <v>243.51999999999998</v>
      </c>
      <c r="G918" s="97">
        <f>IFERROR(IF(E918= "yes",VLOOKUP(C918,Summary!$B:$I,6,0),0),0)</f>
        <v>0</v>
      </c>
      <c r="H918" s="96">
        <f t="shared" si="161"/>
        <v>243.51999999999998</v>
      </c>
      <c r="I918" s="154">
        <f>VLOOKUP($A918,'2025-26 Salary &amp; Benefits'!$A:$I,3,FALSE)</f>
        <v>1</v>
      </c>
      <c r="J918" s="154">
        <f>VLOOKUP($A918,'2025-26 Salary &amp; Benefits'!$A:$I,4,FALSE)</f>
        <v>1</v>
      </c>
      <c r="K918" s="141">
        <f t="shared" si="162"/>
        <v>243.51999999999998</v>
      </c>
      <c r="L918" s="140">
        <f t="shared" si="163"/>
        <v>0.71399999999999997</v>
      </c>
      <c r="M918" s="142">
        <f>'2025-26 Salary &amp; Benefits'!$E$6</f>
        <v>78209</v>
      </c>
      <c r="N918" s="142">
        <f>'2025-26 Salary &amp; Benefits'!$F$6</f>
        <v>80164</v>
      </c>
      <c r="O918" s="9">
        <f t="shared" si="164"/>
        <v>55841.23</v>
      </c>
      <c r="P918" s="9">
        <f t="shared" si="165"/>
        <v>1395.8699999999953</v>
      </c>
      <c r="Q918" s="9">
        <f>'2025-26 Salary &amp; Benefits'!G$6</f>
        <v>15997.68</v>
      </c>
      <c r="R918" s="143">
        <f>'2025-26 Salary &amp; Benefits'!H$6</f>
        <v>0.16020000000000001</v>
      </c>
      <c r="S918" s="143">
        <f>'2025-26 Salary &amp; Benefits'!I$6</f>
        <v>0.15390000000000001</v>
      </c>
      <c r="T918" s="9">
        <f t="shared" si="166"/>
        <v>20582.93</v>
      </c>
      <c r="U918" s="9">
        <f t="shared" si="167"/>
        <v>953.95</v>
      </c>
      <c r="V918" s="9">
        <f t="shared" si="168"/>
        <v>146.81</v>
      </c>
      <c r="W918" s="9">
        <f t="shared" si="169"/>
        <v>1100.76</v>
      </c>
      <c r="X918" s="22">
        <f t="shared" si="170"/>
        <v>78920.789999999994</v>
      </c>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row>
    <row r="919" spans="1:159" s="21" customFormat="1">
      <c r="A919" s="77" t="s">
        <v>2406</v>
      </c>
      <c r="B919" s="87" t="s">
        <v>2687</v>
      </c>
      <c r="C919" s="88">
        <v>3198</v>
      </c>
      <c r="D919" s="87" t="s">
        <v>1867</v>
      </c>
      <c r="E919" s="107" t="str">
        <f>VLOOKUP($C919,'2024-25 School Level AAFTE'!$C$4:$L$2372,9,FALSE)</f>
        <v>Yes</v>
      </c>
      <c r="F919" s="95">
        <f>VLOOKUP($C919,'2024-25 School Level AAFTE'!$C$4:$J$2372,8,FALSE)</f>
        <v>204.06</v>
      </c>
      <c r="G919" s="97">
        <f>IFERROR(IF(E919= "yes",VLOOKUP(C919,Summary!$B:$I,6,0),0),0)</f>
        <v>0</v>
      </c>
      <c r="H919" s="96">
        <f t="shared" si="161"/>
        <v>204.06</v>
      </c>
      <c r="I919" s="154">
        <f>VLOOKUP($A919,'2025-26 Salary &amp; Benefits'!$A:$I,3,FALSE)</f>
        <v>1</v>
      </c>
      <c r="J919" s="154">
        <f>VLOOKUP($A919,'2025-26 Salary &amp; Benefits'!$A:$I,4,FALSE)</f>
        <v>1</v>
      </c>
      <c r="K919" s="141">
        <f t="shared" si="162"/>
        <v>204.06</v>
      </c>
      <c r="L919" s="140">
        <f t="shared" si="163"/>
        <v>0.59899999999999998</v>
      </c>
      <c r="M919" s="142">
        <f>'2025-26 Salary &amp; Benefits'!$E$6</f>
        <v>78209</v>
      </c>
      <c r="N919" s="142">
        <f>'2025-26 Salary &amp; Benefits'!$F$6</f>
        <v>80164</v>
      </c>
      <c r="O919" s="9">
        <f t="shared" si="164"/>
        <v>46847.19</v>
      </c>
      <c r="P919" s="9">
        <f t="shared" si="165"/>
        <v>1171.0499999999956</v>
      </c>
      <c r="Q919" s="9">
        <f>'2025-26 Salary &amp; Benefits'!G$6</f>
        <v>15997.68</v>
      </c>
      <c r="R919" s="143">
        <f>'2025-26 Salary &amp; Benefits'!H$6</f>
        <v>0.16020000000000001</v>
      </c>
      <c r="S919" s="143">
        <f>'2025-26 Salary &amp; Benefits'!I$6</f>
        <v>0.15390000000000001</v>
      </c>
      <c r="T919" s="9">
        <f t="shared" si="166"/>
        <v>17267.75</v>
      </c>
      <c r="U919" s="9">
        <f t="shared" si="167"/>
        <v>800.3</v>
      </c>
      <c r="V919" s="9">
        <f t="shared" si="168"/>
        <v>123.17</v>
      </c>
      <c r="W919" s="9">
        <f t="shared" si="169"/>
        <v>923.46999999999991</v>
      </c>
      <c r="X919" s="22">
        <f t="shared" si="170"/>
        <v>66209.459999999992</v>
      </c>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row>
    <row r="920" spans="1:159" s="21" customFormat="1">
      <c r="A920" s="77" t="s">
        <v>2406</v>
      </c>
      <c r="B920" s="87" t="s">
        <v>2687</v>
      </c>
      <c r="C920" s="88">
        <v>4206</v>
      </c>
      <c r="D920" s="87" t="s">
        <v>1868</v>
      </c>
      <c r="E920" s="107" t="str">
        <f>VLOOKUP($C920,'2024-25 School Level AAFTE'!$C$4:$L$2372,9,FALSE)</f>
        <v>Yes</v>
      </c>
      <c r="F920" s="95">
        <f>VLOOKUP($C920,'2024-25 School Level AAFTE'!$C$4:$J$2372,8,FALSE)</f>
        <v>227.65999999999997</v>
      </c>
      <c r="G920" s="97">
        <f>IFERROR(IF(E920= "yes",VLOOKUP(C920,Summary!$B:$I,6,0),0),0)</f>
        <v>0</v>
      </c>
      <c r="H920" s="96">
        <f t="shared" si="161"/>
        <v>227.65999999999997</v>
      </c>
      <c r="I920" s="154">
        <f>VLOOKUP($A920,'2025-26 Salary &amp; Benefits'!$A:$I,3,FALSE)</f>
        <v>1</v>
      </c>
      <c r="J920" s="154">
        <f>VLOOKUP($A920,'2025-26 Salary &amp; Benefits'!$A:$I,4,FALSE)</f>
        <v>1</v>
      </c>
      <c r="K920" s="141">
        <f t="shared" si="162"/>
        <v>227.65999999999997</v>
      </c>
      <c r="L920" s="140">
        <f t="shared" si="163"/>
        <v>0.66800000000000004</v>
      </c>
      <c r="M920" s="142">
        <f>'2025-26 Salary &amp; Benefits'!$E$6</f>
        <v>78209</v>
      </c>
      <c r="N920" s="142">
        <f>'2025-26 Salary &amp; Benefits'!$F$6</f>
        <v>80164</v>
      </c>
      <c r="O920" s="9">
        <f t="shared" si="164"/>
        <v>52243.61</v>
      </c>
      <c r="P920" s="9">
        <f t="shared" si="165"/>
        <v>1305.9400000000023</v>
      </c>
      <c r="Q920" s="9">
        <f>'2025-26 Salary &amp; Benefits'!G$6</f>
        <v>15997.68</v>
      </c>
      <c r="R920" s="143">
        <f>'2025-26 Salary &amp; Benefits'!H$6</f>
        <v>0.16020000000000001</v>
      </c>
      <c r="S920" s="143">
        <f>'2025-26 Salary &amp; Benefits'!I$6</f>
        <v>0.15390000000000001</v>
      </c>
      <c r="T920" s="9">
        <f t="shared" si="166"/>
        <v>19256.86</v>
      </c>
      <c r="U920" s="9">
        <f t="shared" si="167"/>
        <v>892.49</v>
      </c>
      <c r="V920" s="9">
        <f t="shared" si="168"/>
        <v>137.35</v>
      </c>
      <c r="W920" s="9">
        <f t="shared" si="169"/>
        <v>1029.8399999999999</v>
      </c>
      <c r="X920" s="22">
        <f t="shared" si="170"/>
        <v>73836.25</v>
      </c>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row>
    <row r="921" spans="1:159" s="21" customFormat="1">
      <c r="A921" s="77" t="s">
        <v>2406</v>
      </c>
      <c r="B921" s="87" t="s">
        <v>2687</v>
      </c>
      <c r="C921" s="88">
        <v>5180</v>
      </c>
      <c r="D921" s="87" t="s">
        <v>1869</v>
      </c>
      <c r="E921" s="107" t="str">
        <f>VLOOKUP($C921,'2024-25 School Level AAFTE'!$C$4:$L$2372,9,FALSE)</f>
        <v>No</v>
      </c>
      <c r="F921" s="95">
        <f>VLOOKUP($C921,'2024-25 School Level AAFTE'!$C$4:$J$2372,8,FALSE)</f>
        <v>411.83</v>
      </c>
      <c r="G921" s="97">
        <f>IFERROR(IF(E921= "yes",VLOOKUP(C921,Summary!$B:$I,6,0),0),0)</f>
        <v>0</v>
      </c>
      <c r="H921" s="96">
        <f t="shared" si="161"/>
        <v>0</v>
      </c>
      <c r="I921" s="154">
        <f>VLOOKUP($A921,'2025-26 Salary &amp; Benefits'!$A:$I,3,FALSE)</f>
        <v>1</v>
      </c>
      <c r="J921" s="154">
        <f>VLOOKUP($A921,'2025-26 Salary &amp; Benefits'!$A:$I,4,FALSE)</f>
        <v>1</v>
      </c>
      <c r="K921" s="141">
        <f t="shared" si="162"/>
        <v>0</v>
      </c>
      <c r="L921" s="140">
        <f t="shared" si="163"/>
        <v>0</v>
      </c>
      <c r="M921" s="142">
        <f>'2025-26 Salary &amp; Benefits'!$E$6</f>
        <v>78209</v>
      </c>
      <c r="N921" s="142">
        <f>'2025-26 Salary &amp; Benefits'!$F$6</f>
        <v>80164</v>
      </c>
      <c r="O921" s="9">
        <f t="shared" si="164"/>
        <v>0</v>
      </c>
      <c r="P921" s="9">
        <f t="shared" si="165"/>
        <v>0</v>
      </c>
      <c r="Q921" s="9">
        <f>'2025-26 Salary &amp; Benefits'!G$6</f>
        <v>15997.68</v>
      </c>
      <c r="R921" s="143">
        <f>'2025-26 Salary &amp; Benefits'!H$6</f>
        <v>0.16020000000000001</v>
      </c>
      <c r="S921" s="143">
        <f>'2025-26 Salary &amp; Benefits'!I$6</f>
        <v>0.15390000000000001</v>
      </c>
      <c r="T921" s="9">
        <f t="shared" si="166"/>
        <v>0</v>
      </c>
      <c r="U921" s="9">
        <f t="shared" si="167"/>
        <v>0</v>
      </c>
      <c r="V921" s="9">
        <f t="shared" si="168"/>
        <v>0</v>
      </c>
      <c r="W921" s="9">
        <f t="shared" si="169"/>
        <v>0</v>
      </c>
      <c r="X921" s="22">
        <f t="shared" si="170"/>
        <v>0</v>
      </c>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row>
    <row r="922" spans="1:159" s="21" customFormat="1">
      <c r="A922" s="77" t="s">
        <v>2406</v>
      </c>
      <c r="B922" s="87" t="s">
        <v>2687</v>
      </c>
      <c r="C922" s="88">
        <v>5516</v>
      </c>
      <c r="D922" s="87" t="s">
        <v>3283</v>
      </c>
      <c r="E922" s="107" t="str">
        <f>VLOOKUP($C922,'2024-25 School Level AAFTE'!$C$4:$L$2372,9,FALSE)</f>
        <v>No</v>
      </c>
      <c r="F922" s="95">
        <f>VLOOKUP($C922,'2024-25 School Level AAFTE'!$C$4:$J$2372,8,FALSE)</f>
        <v>0</v>
      </c>
      <c r="G922" s="97">
        <f>IFERROR(IF(E922= "yes",VLOOKUP(C922,Summary!$B:$I,6,0),0),0)</f>
        <v>0</v>
      </c>
      <c r="H922" s="96">
        <f t="shared" si="161"/>
        <v>0</v>
      </c>
      <c r="I922" s="154">
        <f>VLOOKUP($A922,'2025-26 Salary &amp; Benefits'!$A:$I,3,FALSE)</f>
        <v>1</v>
      </c>
      <c r="J922" s="154">
        <f>VLOOKUP($A922,'2025-26 Salary &amp; Benefits'!$A:$I,4,FALSE)</f>
        <v>1</v>
      </c>
      <c r="K922" s="141">
        <f t="shared" si="162"/>
        <v>0</v>
      </c>
      <c r="L922" s="140">
        <f t="shared" si="163"/>
        <v>0</v>
      </c>
      <c r="M922" s="142">
        <f>'2025-26 Salary &amp; Benefits'!$E$6</f>
        <v>78209</v>
      </c>
      <c r="N922" s="142">
        <f>'2025-26 Salary &amp; Benefits'!$F$6</f>
        <v>80164</v>
      </c>
      <c r="O922" s="9">
        <f t="shared" si="164"/>
        <v>0</v>
      </c>
      <c r="P922" s="9">
        <f t="shared" si="165"/>
        <v>0</v>
      </c>
      <c r="Q922" s="9">
        <f>'2025-26 Salary &amp; Benefits'!G$6</f>
        <v>15997.68</v>
      </c>
      <c r="R922" s="143">
        <f>'2025-26 Salary &amp; Benefits'!H$6</f>
        <v>0.16020000000000001</v>
      </c>
      <c r="S922" s="143">
        <f>'2025-26 Salary &amp; Benefits'!I$6</f>
        <v>0.15390000000000001</v>
      </c>
      <c r="T922" s="9">
        <f t="shared" si="166"/>
        <v>0</v>
      </c>
      <c r="U922" s="9">
        <f t="shared" si="167"/>
        <v>0</v>
      </c>
      <c r="V922" s="9">
        <f t="shared" si="168"/>
        <v>0</v>
      </c>
      <c r="W922" s="9">
        <f t="shared" si="169"/>
        <v>0</v>
      </c>
      <c r="X922" s="22">
        <f t="shared" si="170"/>
        <v>0</v>
      </c>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row>
    <row r="923" spans="1:159" s="21" customFormat="1">
      <c r="A923" s="77" t="s">
        <v>2164</v>
      </c>
      <c r="B923" s="87" t="s">
        <v>2688</v>
      </c>
      <c r="C923" s="88">
        <v>2904</v>
      </c>
      <c r="D923" s="87" t="s">
        <v>63</v>
      </c>
      <c r="E923" s="107" t="str">
        <f>VLOOKUP($C923,'2024-25 School Level AAFTE'!$C$4:$L$2372,9,FALSE)</f>
        <v>Yes</v>
      </c>
      <c r="F923" s="95">
        <f>VLOOKUP($C923,'2024-25 School Level AAFTE'!$C$4:$J$2372,8,FALSE)</f>
        <v>416.51000000000005</v>
      </c>
      <c r="G923" s="97">
        <f>IFERROR(IF(E923= "yes",VLOOKUP(C923,Summary!$B:$I,6,0),0),0)</f>
        <v>0</v>
      </c>
      <c r="H923" s="96">
        <f t="shared" si="161"/>
        <v>416.51000000000005</v>
      </c>
      <c r="I923" s="154">
        <f>VLOOKUP($A923,'2025-26 Salary &amp; Benefits'!$A:$I,3,FALSE)</f>
        <v>1</v>
      </c>
      <c r="J923" s="154">
        <f>VLOOKUP($A923,'2025-26 Salary &amp; Benefits'!$A:$I,4,FALSE)</f>
        <v>1.04</v>
      </c>
      <c r="K923" s="141">
        <f t="shared" si="162"/>
        <v>416.51000000000005</v>
      </c>
      <c r="L923" s="140">
        <f t="shared" si="163"/>
        <v>1.222</v>
      </c>
      <c r="M923" s="142">
        <f>'2025-26 Salary &amp; Benefits'!$E$6</f>
        <v>78209</v>
      </c>
      <c r="N923" s="142">
        <f>'2025-26 Salary &amp; Benefits'!$F$6</f>
        <v>80164</v>
      </c>
      <c r="O923" s="9">
        <f t="shared" si="164"/>
        <v>95571.4</v>
      </c>
      <c r="P923" s="9">
        <f t="shared" si="165"/>
        <v>6307.4200000000128</v>
      </c>
      <c r="Q923" s="9">
        <f>'2025-26 Salary &amp; Benefits'!G$6</f>
        <v>15997.68</v>
      </c>
      <c r="R923" s="143">
        <f>'2025-26 Salary &amp; Benefits'!H$6</f>
        <v>0.16020000000000001</v>
      </c>
      <c r="S923" s="143">
        <f>'2025-26 Salary &amp; Benefits'!I$6</f>
        <v>0.15390000000000001</v>
      </c>
      <c r="T923" s="9">
        <f t="shared" si="166"/>
        <v>35830.42</v>
      </c>
      <c r="U923" s="9">
        <f t="shared" si="167"/>
        <v>1697.98</v>
      </c>
      <c r="V923" s="9">
        <f t="shared" si="168"/>
        <v>261.32</v>
      </c>
      <c r="W923" s="9">
        <f t="shared" si="169"/>
        <v>1959.3</v>
      </c>
      <c r="X923" s="22">
        <f t="shared" si="170"/>
        <v>139668.54</v>
      </c>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row>
    <row r="924" spans="1:159" s="21" customFormat="1">
      <c r="A924" s="77" t="s">
        <v>2164</v>
      </c>
      <c r="B924" s="87" t="s">
        <v>2688</v>
      </c>
      <c r="C924" s="88">
        <v>3961</v>
      </c>
      <c r="D924" s="87" t="s">
        <v>64</v>
      </c>
      <c r="E924" s="107" t="str">
        <f>VLOOKUP($C924,'2024-25 School Level AAFTE'!$C$4:$L$2372,9,FALSE)</f>
        <v>Yes</v>
      </c>
      <c r="F924" s="95">
        <f>VLOOKUP($C924,'2024-25 School Level AAFTE'!$C$4:$J$2372,8,FALSE)</f>
        <v>336.6</v>
      </c>
      <c r="G924" s="97">
        <f>IFERROR(IF(E924= "yes",VLOOKUP(C924,Summary!$B:$I,6,0),0),0)</f>
        <v>0</v>
      </c>
      <c r="H924" s="96">
        <f t="shared" si="161"/>
        <v>336.6</v>
      </c>
      <c r="I924" s="154">
        <f>VLOOKUP($A924,'2025-26 Salary &amp; Benefits'!$A:$I,3,FALSE)</f>
        <v>1</v>
      </c>
      <c r="J924" s="154">
        <f>VLOOKUP($A924,'2025-26 Salary &amp; Benefits'!$A:$I,4,FALSE)</f>
        <v>1.04</v>
      </c>
      <c r="K924" s="141">
        <f t="shared" si="162"/>
        <v>336.6</v>
      </c>
      <c r="L924" s="140">
        <f t="shared" si="163"/>
        <v>0.98699999999999999</v>
      </c>
      <c r="M924" s="142">
        <f>'2025-26 Salary &amp; Benefits'!$E$6</f>
        <v>78209</v>
      </c>
      <c r="N924" s="142">
        <f>'2025-26 Salary &amp; Benefits'!$F$6</f>
        <v>80164</v>
      </c>
      <c r="O924" s="9">
        <f t="shared" si="164"/>
        <v>77192.28</v>
      </c>
      <c r="P924" s="9">
        <f t="shared" si="165"/>
        <v>5094.4600000000064</v>
      </c>
      <c r="Q924" s="9">
        <f>'2025-26 Salary &amp; Benefits'!G$6</f>
        <v>15997.68</v>
      </c>
      <c r="R924" s="143">
        <f>'2025-26 Salary &amp; Benefits'!H$6</f>
        <v>0.16020000000000001</v>
      </c>
      <c r="S924" s="143">
        <f>'2025-26 Salary &amp; Benefits'!I$6</f>
        <v>0.15390000000000001</v>
      </c>
      <c r="T924" s="9">
        <f t="shared" si="166"/>
        <v>28939.95</v>
      </c>
      <c r="U924" s="9">
        <f t="shared" si="167"/>
        <v>1371.45</v>
      </c>
      <c r="V924" s="9">
        <f t="shared" si="168"/>
        <v>211.07</v>
      </c>
      <c r="W924" s="9">
        <f t="shared" si="169"/>
        <v>1582.52</v>
      </c>
      <c r="X924" s="22">
        <f t="shared" si="170"/>
        <v>112809.21</v>
      </c>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row>
    <row r="925" spans="1:159" s="21" customFormat="1">
      <c r="A925" s="77" t="s">
        <v>2164</v>
      </c>
      <c r="B925" s="87" t="s">
        <v>2688</v>
      </c>
      <c r="C925" s="88">
        <v>5719</v>
      </c>
      <c r="D925" s="87" t="s">
        <v>3079</v>
      </c>
      <c r="E925" s="107" t="str">
        <f>VLOOKUP($C925,'2024-25 School Level AAFTE'!$C$4:$L$2372,9,FALSE)</f>
        <v>Yes</v>
      </c>
      <c r="F925" s="95">
        <f>VLOOKUP($C925,'2024-25 School Level AAFTE'!$C$4:$J$2372,8,FALSE)</f>
        <v>572.53</v>
      </c>
      <c r="G925" s="97">
        <f>IFERROR(IF(E925= "yes",VLOOKUP(C925,Summary!$B:$I,6,0),0),0)</f>
        <v>0</v>
      </c>
      <c r="H925" s="96">
        <f t="shared" si="161"/>
        <v>572.53</v>
      </c>
      <c r="I925" s="154">
        <f>VLOOKUP($A925,'2025-26 Salary &amp; Benefits'!$A:$I,3,FALSE)</f>
        <v>1</v>
      </c>
      <c r="J925" s="154">
        <f>VLOOKUP($A925,'2025-26 Salary &amp; Benefits'!$A:$I,4,FALSE)</f>
        <v>1.04</v>
      </c>
      <c r="K925" s="141">
        <f t="shared" si="162"/>
        <v>572.53</v>
      </c>
      <c r="L925" s="140">
        <f t="shared" si="163"/>
        <v>1.679</v>
      </c>
      <c r="M925" s="142">
        <f>'2025-26 Salary &amp; Benefits'!$E$6</f>
        <v>78209</v>
      </c>
      <c r="N925" s="142">
        <f>'2025-26 Salary &amp; Benefits'!$F$6</f>
        <v>80164</v>
      </c>
      <c r="O925" s="9">
        <f t="shared" si="164"/>
        <v>131312.91</v>
      </c>
      <c r="P925" s="9">
        <f t="shared" si="165"/>
        <v>8666.2600000000093</v>
      </c>
      <c r="Q925" s="9">
        <f>'2025-26 Salary &amp; Benefits'!G$6</f>
        <v>15997.68</v>
      </c>
      <c r="R925" s="143">
        <f>'2025-26 Salary &amp; Benefits'!H$6</f>
        <v>0.16020000000000001</v>
      </c>
      <c r="S925" s="143">
        <f>'2025-26 Salary &amp; Benefits'!I$6</f>
        <v>0.15390000000000001</v>
      </c>
      <c r="T925" s="9">
        <f t="shared" si="166"/>
        <v>49230.17</v>
      </c>
      <c r="U925" s="9">
        <f t="shared" si="167"/>
        <v>2332.9899999999998</v>
      </c>
      <c r="V925" s="9">
        <f t="shared" si="168"/>
        <v>359.05</v>
      </c>
      <c r="W925" s="9">
        <f t="shared" si="169"/>
        <v>2692.04</v>
      </c>
      <c r="X925" s="22">
        <f t="shared" si="170"/>
        <v>191901.38000000003</v>
      </c>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row>
    <row r="926" spans="1:159" s="21" customFormat="1">
      <c r="A926" s="77" t="s">
        <v>2277</v>
      </c>
      <c r="B926" s="87" t="s">
        <v>2689</v>
      </c>
      <c r="C926" s="88">
        <v>2569</v>
      </c>
      <c r="D926" s="87" t="s">
        <v>1071</v>
      </c>
      <c r="E926" s="107" t="str">
        <f>VLOOKUP($C926,'2024-25 School Level AAFTE'!$C$4:$L$2372,9,FALSE)</f>
        <v>No</v>
      </c>
      <c r="F926" s="95">
        <f>VLOOKUP($C926,'2024-25 School Level AAFTE'!$C$4:$J$2372,8,FALSE)</f>
        <v>247.56</v>
      </c>
      <c r="G926" s="97">
        <f>IFERROR(IF(E926= "yes",VLOOKUP(C926,Summary!$B:$I,6,0),0),0)</f>
        <v>0</v>
      </c>
      <c r="H926" s="96">
        <f t="shared" ref="H926:H989" si="171">IF(E926= "yes", F926,0)</f>
        <v>0</v>
      </c>
      <c r="I926" s="154">
        <f>VLOOKUP($A926,'2025-26 Salary &amp; Benefits'!$A:$I,3,FALSE)</f>
        <v>1</v>
      </c>
      <c r="J926" s="154">
        <f>VLOOKUP($A926,'2025-26 Salary &amp; Benefits'!$A:$I,4,FALSE)</f>
        <v>1</v>
      </c>
      <c r="K926" s="141">
        <f t="shared" ref="K926:K989" si="172">IF(G926&gt;0,G926,H926)</f>
        <v>0</v>
      </c>
      <c r="L926" s="140">
        <f t="shared" ref="L926:L989" si="173">ROUND((($K926*1.1*36)/15)/900,3)</f>
        <v>0</v>
      </c>
      <c r="M926" s="142">
        <f>'2025-26 Salary &amp; Benefits'!$E$6</f>
        <v>78209</v>
      </c>
      <c r="N926" s="142">
        <f>'2025-26 Salary &amp; Benefits'!$F$6</f>
        <v>80164</v>
      </c>
      <c r="O926" s="9">
        <f t="shared" ref="O926:O989" si="174">ROUND($I926*$M926*$L926,2)</f>
        <v>0</v>
      </c>
      <c r="P926" s="9">
        <f t="shared" ref="P926:P989" si="175">ROUND($J926*$N926*$L926,2)-O926</f>
        <v>0</v>
      </c>
      <c r="Q926" s="9">
        <f>'2025-26 Salary &amp; Benefits'!G$6</f>
        <v>15997.68</v>
      </c>
      <c r="R926" s="143">
        <f>'2025-26 Salary &amp; Benefits'!H$6</f>
        <v>0.16020000000000001</v>
      </c>
      <c r="S926" s="143">
        <f>'2025-26 Salary &amp; Benefits'!I$6</f>
        <v>0.15390000000000001</v>
      </c>
      <c r="T926" s="9">
        <f t="shared" ref="T926:T989" si="176">ROUND(O926*R926+P926*S926+L926*Q926,2)</f>
        <v>0</v>
      </c>
      <c r="U926" s="9">
        <f t="shared" ref="U926:U989" si="177">ROUND((($N926*$J926*$L926)/180)*3,2)</f>
        <v>0</v>
      </c>
      <c r="V926" s="9">
        <f t="shared" ref="V926:V989" si="178">ROUND(U926*S926,2)</f>
        <v>0</v>
      </c>
      <c r="W926" s="9">
        <f t="shared" ref="W926:W989" si="179">SUM(U926:V926)</f>
        <v>0</v>
      </c>
      <c r="X926" s="22">
        <f t="shared" ref="X926:X989" si="180">SUM(T926,O926:P926,W926)</f>
        <v>0</v>
      </c>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row>
    <row r="927" spans="1:159" s="21" customFormat="1">
      <c r="A927" s="77" t="s">
        <v>2277</v>
      </c>
      <c r="B927" s="87" t="s">
        <v>2689</v>
      </c>
      <c r="C927" s="88">
        <v>2766</v>
      </c>
      <c r="D927" s="87" t="s">
        <v>1072</v>
      </c>
      <c r="E927" s="107" t="str">
        <f>VLOOKUP($C927,'2024-25 School Level AAFTE'!$C$4:$L$2372,9,FALSE)</f>
        <v>Yes</v>
      </c>
      <c r="F927" s="95">
        <f>VLOOKUP($C927,'2024-25 School Level AAFTE'!$C$4:$J$2372,8,FALSE)</f>
        <v>321.45000000000005</v>
      </c>
      <c r="G927" s="97">
        <f>IFERROR(IF(E927= "yes",VLOOKUP(C927,Summary!$B:$I,6,0),0),0)</f>
        <v>0</v>
      </c>
      <c r="H927" s="96">
        <f t="shared" si="171"/>
        <v>321.45000000000005</v>
      </c>
      <c r="I927" s="154">
        <f>VLOOKUP($A927,'2025-26 Salary &amp; Benefits'!$A:$I,3,FALSE)</f>
        <v>1</v>
      </c>
      <c r="J927" s="154">
        <f>VLOOKUP($A927,'2025-26 Salary &amp; Benefits'!$A:$I,4,FALSE)</f>
        <v>1</v>
      </c>
      <c r="K927" s="141">
        <f t="shared" si="172"/>
        <v>321.45000000000005</v>
      </c>
      <c r="L927" s="140">
        <f t="shared" si="173"/>
        <v>0.94299999999999995</v>
      </c>
      <c r="M927" s="142">
        <f>'2025-26 Salary &amp; Benefits'!$E$6</f>
        <v>78209</v>
      </c>
      <c r="N927" s="142">
        <f>'2025-26 Salary &amp; Benefits'!$F$6</f>
        <v>80164</v>
      </c>
      <c r="O927" s="9">
        <f t="shared" si="174"/>
        <v>73751.09</v>
      </c>
      <c r="P927" s="9">
        <f t="shared" si="175"/>
        <v>1843.5599999999977</v>
      </c>
      <c r="Q927" s="9">
        <f>'2025-26 Salary &amp; Benefits'!G$6</f>
        <v>15997.68</v>
      </c>
      <c r="R927" s="143">
        <f>'2025-26 Salary &amp; Benefits'!H$6</f>
        <v>0.16020000000000001</v>
      </c>
      <c r="S927" s="143">
        <f>'2025-26 Salary &amp; Benefits'!I$6</f>
        <v>0.15390000000000001</v>
      </c>
      <c r="T927" s="9">
        <f t="shared" si="176"/>
        <v>27184.46</v>
      </c>
      <c r="U927" s="9">
        <f t="shared" si="177"/>
        <v>1259.9100000000001</v>
      </c>
      <c r="V927" s="9">
        <f t="shared" si="178"/>
        <v>193.9</v>
      </c>
      <c r="W927" s="9">
        <f t="shared" si="179"/>
        <v>1453.8100000000002</v>
      </c>
      <c r="X927" s="22">
        <f t="shared" si="180"/>
        <v>104232.91999999998</v>
      </c>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row>
    <row r="928" spans="1:159" s="21" customFormat="1">
      <c r="A928" s="77" t="s">
        <v>2284</v>
      </c>
      <c r="B928" s="87" t="s">
        <v>2690</v>
      </c>
      <c r="C928" s="88">
        <v>3494</v>
      </c>
      <c r="D928" s="87" t="s">
        <v>1091</v>
      </c>
      <c r="E928" s="107" t="str">
        <f>VLOOKUP($C928,'2024-25 School Level AAFTE'!$C$4:$L$2372,9,FALSE)</f>
        <v>No</v>
      </c>
      <c r="F928" s="95">
        <f>VLOOKUP($C928,'2024-25 School Level AAFTE'!$C$4:$J$2372,8,FALSE)</f>
        <v>71.89</v>
      </c>
      <c r="G928" s="97">
        <f>IFERROR(IF(E928= "yes",VLOOKUP(C928,Summary!$B:$I,6,0),0),0)</f>
        <v>0</v>
      </c>
      <c r="H928" s="96">
        <f t="shared" si="171"/>
        <v>0</v>
      </c>
      <c r="I928" s="154">
        <f>VLOOKUP($A928,'2025-26 Salary &amp; Benefits'!$A:$I,3,FALSE)</f>
        <v>1</v>
      </c>
      <c r="J928" s="154">
        <f>VLOOKUP($A928,'2025-26 Salary &amp; Benefits'!$A:$I,4,FALSE)</f>
        <v>1.04</v>
      </c>
      <c r="K928" s="141">
        <f t="shared" si="172"/>
        <v>0</v>
      </c>
      <c r="L928" s="140">
        <f t="shared" si="173"/>
        <v>0</v>
      </c>
      <c r="M928" s="142">
        <f>'2025-26 Salary &amp; Benefits'!$E$6</f>
        <v>78209</v>
      </c>
      <c r="N928" s="142">
        <f>'2025-26 Salary &amp; Benefits'!$F$6</f>
        <v>80164</v>
      </c>
      <c r="O928" s="9">
        <f t="shared" si="174"/>
        <v>0</v>
      </c>
      <c r="P928" s="9">
        <f t="shared" si="175"/>
        <v>0</v>
      </c>
      <c r="Q928" s="9">
        <f>'2025-26 Salary &amp; Benefits'!G$6</f>
        <v>15997.68</v>
      </c>
      <c r="R928" s="143">
        <f>'2025-26 Salary &amp; Benefits'!H$6</f>
        <v>0.16020000000000001</v>
      </c>
      <c r="S928" s="143">
        <f>'2025-26 Salary &amp; Benefits'!I$6</f>
        <v>0.15390000000000001</v>
      </c>
      <c r="T928" s="9">
        <f t="shared" si="176"/>
        <v>0</v>
      </c>
      <c r="U928" s="9">
        <f t="shared" si="177"/>
        <v>0</v>
      </c>
      <c r="V928" s="9">
        <f t="shared" si="178"/>
        <v>0</v>
      </c>
      <c r="W928" s="9">
        <f t="shared" si="179"/>
        <v>0</v>
      </c>
      <c r="X928" s="22">
        <f t="shared" si="180"/>
        <v>0</v>
      </c>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row>
    <row r="929" spans="1:159" s="21" customFormat="1">
      <c r="A929" s="77" t="s">
        <v>2358</v>
      </c>
      <c r="B929" s="87" t="s">
        <v>2691</v>
      </c>
      <c r="C929" s="88">
        <v>2276</v>
      </c>
      <c r="D929" s="87" t="s">
        <v>1488</v>
      </c>
      <c r="E929" s="107" t="str">
        <f>VLOOKUP($C929,'2024-25 School Level AAFTE'!$C$4:$L$2372,9,FALSE)</f>
        <v>Yes</v>
      </c>
      <c r="F929" s="95">
        <f>VLOOKUP($C929,'2024-25 School Level AAFTE'!$C$4:$J$2372,8,FALSE)</f>
        <v>169.28000000000003</v>
      </c>
      <c r="G929" s="97">
        <f>IFERROR(IF(E929= "yes",VLOOKUP(C929,Summary!$B:$I,6,0),0),0)</f>
        <v>0</v>
      </c>
      <c r="H929" s="96">
        <f t="shared" si="171"/>
        <v>169.28000000000003</v>
      </c>
      <c r="I929" s="154">
        <f>VLOOKUP($A929,'2025-26 Salary &amp; Benefits'!$A:$I,3,FALSE)</f>
        <v>1.1200000000000001</v>
      </c>
      <c r="J929" s="154">
        <f>VLOOKUP($A929,'2025-26 Salary &amp; Benefits'!$A:$I,4,FALSE)</f>
        <v>1.1200000000000001</v>
      </c>
      <c r="K929" s="141">
        <f t="shared" si="172"/>
        <v>169.28000000000003</v>
      </c>
      <c r="L929" s="140">
        <f t="shared" si="173"/>
        <v>0.497</v>
      </c>
      <c r="M929" s="142">
        <f>'2025-26 Salary &amp; Benefits'!$E$6</f>
        <v>78209</v>
      </c>
      <c r="N929" s="142">
        <f>'2025-26 Salary &amp; Benefits'!$F$6</f>
        <v>80164</v>
      </c>
      <c r="O929" s="9">
        <f t="shared" si="174"/>
        <v>43534.26</v>
      </c>
      <c r="P929" s="9">
        <f t="shared" si="175"/>
        <v>1088.2299999999959</v>
      </c>
      <c r="Q929" s="9">
        <f>'2025-26 Salary &amp; Benefits'!G$6</f>
        <v>15997.68</v>
      </c>
      <c r="R929" s="143">
        <f>'2025-26 Salary &amp; Benefits'!H$6</f>
        <v>0.16020000000000001</v>
      </c>
      <c r="S929" s="143">
        <f>'2025-26 Salary &amp; Benefits'!I$6</f>
        <v>0.15390000000000001</v>
      </c>
      <c r="T929" s="9">
        <f t="shared" si="176"/>
        <v>15092.51</v>
      </c>
      <c r="U929" s="9">
        <f t="shared" si="177"/>
        <v>743.71</v>
      </c>
      <c r="V929" s="9">
        <f t="shared" si="178"/>
        <v>114.46</v>
      </c>
      <c r="W929" s="9">
        <f t="shared" si="179"/>
        <v>858.17000000000007</v>
      </c>
      <c r="X929" s="22">
        <f t="shared" si="180"/>
        <v>60573.17</v>
      </c>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row>
    <row r="930" spans="1:159" s="21" customFormat="1">
      <c r="A930" s="77" t="s">
        <v>2358</v>
      </c>
      <c r="B930" s="87" t="s">
        <v>2691</v>
      </c>
      <c r="C930" s="88">
        <v>2522</v>
      </c>
      <c r="D930" s="87" t="s">
        <v>1489</v>
      </c>
      <c r="E930" s="107" t="str">
        <f>VLOOKUP($C930,'2024-25 School Level AAFTE'!$C$4:$L$2372,9,FALSE)</f>
        <v>Yes</v>
      </c>
      <c r="F930" s="95">
        <f>VLOOKUP($C930,'2024-25 School Level AAFTE'!$C$4:$J$2372,8,FALSE)</f>
        <v>183.89</v>
      </c>
      <c r="G930" s="97">
        <f>IFERROR(IF(E930= "yes",VLOOKUP(C930,Summary!$B:$I,6,0),0),0)</f>
        <v>0</v>
      </c>
      <c r="H930" s="96">
        <f t="shared" si="171"/>
        <v>183.89</v>
      </c>
      <c r="I930" s="154">
        <f>VLOOKUP($A930,'2025-26 Salary &amp; Benefits'!$A:$I,3,FALSE)</f>
        <v>1.1200000000000001</v>
      </c>
      <c r="J930" s="154">
        <f>VLOOKUP($A930,'2025-26 Salary &amp; Benefits'!$A:$I,4,FALSE)</f>
        <v>1.1200000000000001</v>
      </c>
      <c r="K930" s="141">
        <f t="shared" si="172"/>
        <v>183.89</v>
      </c>
      <c r="L930" s="140">
        <f t="shared" si="173"/>
        <v>0.53900000000000003</v>
      </c>
      <c r="M930" s="142">
        <f>'2025-26 Salary &amp; Benefits'!$E$6</f>
        <v>78209</v>
      </c>
      <c r="N930" s="142">
        <f>'2025-26 Salary &amp; Benefits'!$F$6</f>
        <v>80164</v>
      </c>
      <c r="O930" s="9">
        <f t="shared" si="174"/>
        <v>47213.21</v>
      </c>
      <c r="P930" s="9">
        <f t="shared" si="175"/>
        <v>1180.1900000000023</v>
      </c>
      <c r="Q930" s="9">
        <f>'2025-26 Salary &amp; Benefits'!G$6</f>
        <v>15997.68</v>
      </c>
      <c r="R930" s="143">
        <f>'2025-26 Salary &amp; Benefits'!H$6</f>
        <v>0.16020000000000001</v>
      </c>
      <c r="S930" s="143">
        <f>'2025-26 Salary &amp; Benefits'!I$6</f>
        <v>0.15390000000000001</v>
      </c>
      <c r="T930" s="9">
        <f t="shared" si="176"/>
        <v>16367.94</v>
      </c>
      <c r="U930" s="9">
        <f t="shared" si="177"/>
        <v>806.56</v>
      </c>
      <c r="V930" s="9">
        <f t="shared" si="178"/>
        <v>124.13</v>
      </c>
      <c r="W930" s="9">
        <f t="shared" si="179"/>
        <v>930.68999999999994</v>
      </c>
      <c r="X930" s="22">
        <f t="shared" si="180"/>
        <v>65692.03</v>
      </c>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row>
    <row r="931" spans="1:159" s="21" customFormat="1">
      <c r="A931" s="77" t="s">
        <v>2358</v>
      </c>
      <c r="B931" s="87" t="s">
        <v>2691</v>
      </c>
      <c r="C931" s="88">
        <v>3900</v>
      </c>
      <c r="D931" s="87" t="s">
        <v>1490</v>
      </c>
      <c r="E931" s="107" t="str">
        <f>VLOOKUP($C931,'2024-25 School Level AAFTE'!$C$4:$L$2372,9,FALSE)</f>
        <v>Yes</v>
      </c>
      <c r="F931" s="95">
        <f>VLOOKUP($C931,'2024-25 School Level AAFTE'!$C$4:$J$2372,8,FALSE)</f>
        <v>118.55</v>
      </c>
      <c r="G931" s="97">
        <f>IFERROR(IF(E931= "yes",VLOOKUP(C931,Summary!$B:$I,6,0),0),0)</f>
        <v>0</v>
      </c>
      <c r="H931" s="96">
        <f t="shared" si="171"/>
        <v>118.55</v>
      </c>
      <c r="I931" s="154">
        <f>VLOOKUP($A931,'2025-26 Salary &amp; Benefits'!$A:$I,3,FALSE)</f>
        <v>1.1200000000000001</v>
      </c>
      <c r="J931" s="154">
        <f>VLOOKUP($A931,'2025-26 Salary &amp; Benefits'!$A:$I,4,FALSE)</f>
        <v>1.1200000000000001</v>
      </c>
      <c r="K931" s="141">
        <f t="shared" si="172"/>
        <v>118.55</v>
      </c>
      <c r="L931" s="140">
        <f t="shared" si="173"/>
        <v>0.34799999999999998</v>
      </c>
      <c r="M931" s="142">
        <f>'2025-26 Salary &amp; Benefits'!$E$6</f>
        <v>78209</v>
      </c>
      <c r="N931" s="142">
        <f>'2025-26 Salary &amp; Benefits'!$F$6</f>
        <v>80164</v>
      </c>
      <c r="O931" s="9">
        <f t="shared" si="174"/>
        <v>30482.74</v>
      </c>
      <c r="P931" s="9">
        <f t="shared" si="175"/>
        <v>761.97999999999956</v>
      </c>
      <c r="Q931" s="9">
        <f>'2025-26 Salary &amp; Benefits'!G$6</f>
        <v>15997.68</v>
      </c>
      <c r="R931" s="143">
        <f>'2025-26 Salary &amp; Benefits'!H$6</f>
        <v>0.16020000000000001</v>
      </c>
      <c r="S931" s="143">
        <f>'2025-26 Salary &amp; Benefits'!I$6</f>
        <v>0.15390000000000001</v>
      </c>
      <c r="T931" s="9">
        <f t="shared" si="176"/>
        <v>10567.8</v>
      </c>
      <c r="U931" s="9">
        <f t="shared" si="177"/>
        <v>520.75</v>
      </c>
      <c r="V931" s="9">
        <f t="shared" si="178"/>
        <v>80.14</v>
      </c>
      <c r="W931" s="9">
        <f t="shared" si="179"/>
        <v>600.89</v>
      </c>
      <c r="X931" s="22">
        <f t="shared" si="180"/>
        <v>42413.41</v>
      </c>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row>
    <row r="932" spans="1:159" s="21" customFormat="1">
      <c r="A932" s="77" t="s">
        <v>2183</v>
      </c>
      <c r="B932" s="87" t="s">
        <v>2692</v>
      </c>
      <c r="C932" s="88">
        <v>2558</v>
      </c>
      <c r="D932" s="87" t="s">
        <v>203</v>
      </c>
      <c r="E932" s="107" t="str">
        <f>VLOOKUP($C932,'2024-25 School Level AAFTE'!$C$4:$L$2372,9,FALSE)</f>
        <v>No</v>
      </c>
      <c r="F932" s="95">
        <f>VLOOKUP($C932,'2024-25 School Level AAFTE'!$C$4:$J$2372,8,FALSE)</f>
        <v>768.46</v>
      </c>
      <c r="G932" s="97">
        <f>IFERROR(IF(E932= "yes",VLOOKUP(C932,Summary!$B:$I,6,0),0),0)</f>
        <v>0</v>
      </c>
      <c r="H932" s="96">
        <f t="shared" si="171"/>
        <v>0</v>
      </c>
      <c r="I932" s="154">
        <f>VLOOKUP($A932,'2025-26 Salary &amp; Benefits'!$A:$I,3,FALSE)</f>
        <v>1.06</v>
      </c>
      <c r="J932" s="154">
        <f>VLOOKUP($A932,'2025-26 Salary &amp; Benefits'!$A:$I,4,FALSE)</f>
        <v>1.1000000000000001</v>
      </c>
      <c r="K932" s="141">
        <f t="shared" si="172"/>
        <v>0</v>
      </c>
      <c r="L932" s="140">
        <f t="shared" si="173"/>
        <v>0</v>
      </c>
      <c r="M932" s="142">
        <f>'2025-26 Salary &amp; Benefits'!$E$6</f>
        <v>78209</v>
      </c>
      <c r="N932" s="142">
        <f>'2025-26 Salary &amp; Benefits'!$F$6</f>
        <v>80164</v>
      </c>
      <c r="O932" s="9">
        <f t="shared" si="174"/>
        <v>0</v>
      </c>
      <c r="P932" s="9">
        <f t="shared" si="175"/>
        <v>0</v>
      </c>
      <c r="Q932" s="9">
        <f>'2025-26 Salary &amp; Benefits'!G$6</f>
        <v>15997.68</v>
      </c>
      <c r="R932" s="143">
        <f>'2025-26 Salary &amp; Benefits'!H$6</f>
        <v>0.16020000000000001</v>
      </c>
      <c r="S932" s="143">
        <f>'2025-26 Salary &amp; Benefits'!I$6</f>
        <v>0.15390000000000001</v>
      </c>
      <c r="T932" s="9">
        <f t="shared" si="176"/>
        <v>0</v>
      </c>
      <c r="U932" s="9">
        <f t="shared" si="177"/>
        <v>0</v>
      </c>
      <c r="V932" s="9">
        <f t="shared" si="178"/>
        <v>0</v>
      </c>
      <c r="W932" s="9">
        <f t="shared" si="179"/>
        <v>0</v>
      </c>
      <c r="X932" s="22">
        <f t="shared" si="180"/>
        <v>0</v>
      </c>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row>
    <row r="933" spans="1:159" s="21" customFormat="1">
      <c r="A933" s="77" t="s">
        <v>2183</v>
      </c>
      <c r="B933" s="87" t="s">
        <v>2692</v>
      </c>
      <c r="C933" s="88">
        <v>3371</v>
      </c>
      <c r="D933" s="87" t="s">
        <v>204</v>
      </c>
      <c r="E933" s="107" t="str">
        <f>VLOOKUP($C933,'2024-25 School Level AAFTE'!$C$4:$L$2372,9,FALSE)</f>
        <v>No</v>
      </c>
      <c r="F933" s="95">
        <f>VLOOKUP($C933,'2024-25 School Level AAFTE'!$C$4:$J$2372,8,FALSE)</f>
        <v>437.42</v>
      </c>
      <c r="G933" s="97">
        <f>IFERROR(IF(E933= "yes",VLOOKUP(C933,Summary!$B:$I,6,0),0),0)</f>
        <v>0</v>
      </c>
      <c r="H933" s="96">
        <f t="shared" si="171"/>
        <v>0</v>
      </c>
      <c r="I933" s="154">
        <f>VLOOKUP($A933,'2025-26 Salary &amp; Benefits'!$A:$I,3,FALSE)</f>
        <v>1.06</v>
      </c>
      <c r="J933" s="154">
        <f>VLOOKUP($A933,'2025-26 Salary &amp; Benefits'!$A:$I,4,FALSE)</f>
        <v>1.1000000000000001</v>
      </c>
      <c r="K933" s="141">
        <f t="shared" si="172"/>
        <v>0</v>
      </c>
      <c r="L933" s="140">
        <f t="shared" si="173"/>
        <v>0</v>
      </c>
      <c r="M933" s="142">
        <f>'2025-26 Salary &amp; Benefits'!$E$6</f>
        <v>78209</v>
      </c>
      <c r="N933" s="142">
        <f>'2025-26 Salary &amp; Benefits'!$F$6</f>
        <v>80164</v>
      </c>
      <c r="O933" s="9">
        <f t="shared" si="174"/>
        <v>0</v>
      </c>
      <c r="P933" s="9">
        <f t="shared" si="175"/>
        <v>0</v>
      </c>
      <c r="Q933" s="9">
        <f>'2025-26 Salary &amp; Benefits'!G$6</f>
        <v>15997.68</v>
      </c>
      <c r="R933" s="143">
        <f>'2025-26 Salary &amp; Benefits'!H$6</f>
        <v>0.16020000000000001</v>
      </c>
      <c r="S933" s="143">
        <f>'2025-26 Salary &amp; Benefits'!I$6</f>
        <v>0.15390000000000001</v>
      </c>
      <c r="T933" s="9">
        <f t="shared" si="176"/>
        <v>0</v>
      </c>
      <c r="U933" s="9">
        <f t="shared" si="177"/>
        <v>0</v>
      </c>
      <c r="V933" s="9">
        <f t="shared" si="178"/>
        <v>0</v>
      </c>
      <c r="W933" s="9">
        <f t="shared" si="179"/>
        <v>0</v>
      </c>
      <c r="X933" s="22">
        <f t="shared" si="180"/>
        <v>0</v>
      </c>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row>
    <row r="934" spans="1:159" s="21" customFormat="1">
      <c r="A934" s="77" t="s">
        <v>2183</v>
      </c>
      <c r="B934" s="87" t="s">
        <v>2692</v>
      </c>
      <c r="C934" s="86">
        <v>4431</v>
      </c>
      <c r="D934" s="78" t="s">
        <v>205</v>
      </c>
      <c r="E934" s="107" t="str">
        <f>VLOOKUP($C934,'2024-25 School Level AAFTE'!$C$4:$L$2372,9,FALSE)</f>
        <v>No</v>
      </c>
      <c r="F934" s="95">
        <f>VLOOKUP($C934,'2024-25 School Level AAFTE'!$C$4:$J$2372,8,FALSE)</f>
        <v>553.76</v>
      </c>
      <c r="G934" s="97">
        <f>IFERROR(IF(E934= "yes",VLOOKUP(C934,Summary!$B:$I,6,0),0),0)</f>
        <v>0</v>
      </c>
      <c r="H934" s="96">
        <f t="shared" si="171"/>
        <v>0</v>
      </c>
      <c r="I934" s="154">
        <f>VLOOKUP($A934,'2025-26 Salary &amp; Benefits'!$A:$I,3,FALSE)</f>
        <v>1.06</v>
      </c>
      <c r="J934" s="154">
        <f>VLOOKUP($A934,'2025-26 Salary &amp; Benefits'!$A:$I,4,FALSE)</f>
        <v>1.1000000000000001</v>
      </c>
      <c r="K934" s="141">
        <f t="shared" si="172"/>
        <v>0</v>
      </c>
      <c r="L934" s="140">
        <f t="shared" si="173"/>
        <v>0</v>
      </c>
      <c r="M934" s="142">
        <f>'2025-26 Salary &amp; Benefits'!$E$6</f>
        <v>78209</v>
      </c>
      <c r="N934" s="142">
        <f>'2025-26 Salary &amp; Benefits'!$F$6</f>
        <v>80164</v>
      </c>
      <c r="O934" s="9">
        <f t="shared" si="174"/>
        <v>0</v>
      </c>
      <c r="P934" s="9">
        <f t="shared" si="175"/>
        <v>0</v>
      </c>
      <c r="Q934" s="9">
        <f>'2025-26 Salary &amp; Benefits'!G$6</f>
        <v>15997.68</v>
      </c>
      <c r="R934" s="143">
        <f>'2025-26 Salary &amp; Benefits'!H$6</f>
        <v>0.16020000000000001</v>
      </c>
      <c r="S934" s="143">
        <f>'2025-26 Salary &amp; Benefits'!I$6</f>
        <v>0.15390000000000001</v>
      </c>
      <c r="T934" s="9">
        <f t="shared" si="176"/>
        <v>0</v>
      </c>
      <c r="U934" s="9">
        <f t="shared" si="177"/>
        <v>0</v>
      </c>
      <c r="V934" s="9">
        <f t="shared" si="178"/>
        <v>0</v>
      </c>
      <c r="W934" s="9">
        <f t="shared" si="179"/>
        <v>0</v>
      </c>
      <c r="X934" s="22">
        <f t="shared" si="180"/>
        <v>0</v>
      </c>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row>
    <row r="935" spans="1:159" s="21" customFormat="1">
      <c r="A935" s="77" t="s">
        <v>2183</v>
      </c>
      <c r="B935" s="87" t="s">
        <v>2692</v>
      </c>
      <c r="C935" s="88">
        <v>5326</v>
      </c>
      <c r="D935" s="87" t="s">
        <v>3189</v>
      </c>
      <c r="E935" s="107" t="str">
        <f>VLOOKUP($C935,'2024-25 School Level AAFTE'!$C$4:$L$2372,9,FALSE)</f>
        <v>No</v>
      </c>
      <c r="F935" s="95">
        <f>VLOOKUP($C935,'2024-25 School Level AAFTE'!$C$4:$J$2372,8,FALSE)</f>
        <v>36.67</v>
      </c>
      <c r="G935" s="97">
        <f>IFERROR(IF(E935= "yes",VLOOKUP(C935,Summary!$B:$I,6,0),0),0)</f>
        <v>0</v>
      </c>
      <c r="H935" s="96">
        <f t="shared" si="171"/>
        <v>0</v>
      </c>
      <c r="I935" s="154">
        <f>VLOOKUP($A935,'2025-26 Salary &amp; Benefits'!$A:$I,3,FALSE)</f>
        <v>1.06</v>
      </c>
      <c r="J935" s="154">
        <f>VLOOKUP($A935,'2025-26 Salary &amp; Benefits'!$A:$I,4,FALSE)</f>
        <v>1.1000000000000001</v>
      </c>
      <c r="K935" s="141">
        <f t="shared" si="172"/>
        <v>0</v>
      </c>
      <c r="L935" s="140">
        <f t="shared" si="173"/>
        <v>0</v>
      </c>
      <c r="M935" s="142">
        <f>'2025-26 Salary &amp; Benefits'!$E$6</f>
        <v>78209</v>
      </c>
      <c r="N935" s="142">
        <f>'2025-26 Salary &amp; Benefits'!$F$6</f>
        <v>80164</v>
      </c>
      <c r="O935" s="9">
        <f t="shared" si="174"/>
        <v>0</v>
      </c>
      <c r="P935" s="9">
        <f t="shared" si="175"/>
        <v>0</v>
      </c>
      <c r="Q935" s="9">
        <f>'2025-26 Salary &amp; Benefits'!G$6</f>
        <v>15997.68</v>
      </c>
      <c r="R935" s="143">
        <f>'2025-26 Salary &amp; Benefits'!H$6</f>
        <v>0.16020000000000001</v>
      </c>
      <c r="S935" s="143">
        <f>'2025-26 Salary &amp; Benefits'!I$6</f>
        <v>0.15390000000000001</v>
      </c>
      <c r="T935" s="9">
        <f t="shared" si="176"/>
        <v>0</v>
      </c>
      <c r="U935" s="9">
        <f t="shared" si="177"/>
        <v>0</v>
      </c>
      <c r="V935" s="9">
        <f t="shared" si="178"/>
        <v>0</v>
      </c>
      <c r="W935" s="9">
        <f t="shared" si="179"/>
        <v>0</v>
      </c>
      <c r="X935" s="22">
        <f t="shared" si="180"/>
        <v>0</v>
      </c>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row>
    <row r="936" spans="1:159" s="21" customFormat="1">
      <c r="A936" s="77" t="s">
        <v>2431</v>
      </c>
      <c r="B936" s="87" t="s">
        <v>2693</v>
      </c>
      <c r="C936" s="88">
        <v>2087</v>
      </c>
      <c r="D936" s="87" t="s">
        <v>2033</v>
      </c>
      <c r="E936" s="107" t="str">
        <f>VLOOKUP($C936,'2024-25 School Level AAFTE'!$C$4:$L$2372,9,FALSE)</f>
        <v>Yes</v>
      </c>
      <c r="F936" s="95">
        <f>VLOOKUP($C936,'2024-25 School Level AAFTE'!$C$4:$J$2372,8,FALSE)</f>
        <v>34.24</v>
      </c>
      <c r="G936" s="97">
        <f>IFERROR(IF(E936= "yes",VLOOKUP(C936,Summary!$B:$I,6,0),0),0)</f>
        <v>0</v>
      </c>
      <c r="H936" s="96">
        <f t="shared" si="171"/>
        <v>34.24</v>
      </c>
      <c r="I936" s="154">
        <f>VLOOKUP($A936,'2025-26 Salary &amp; Benefits'!$A:$I,3,FALSE)</f>
        <v>1</v>
      </c>
      <c r="J936" s="154">
        <f>VLOOKUP($A936,'2025-26 Salary &amp; Benefits'!$A:$I,4,FALSE)</f>
        <v>1</v>
      </c>
      <c r="K936" s="141">
        <f t="shared" si="172"/>
        <v>34.24</v>
      </c>
      <c r="L936" s="140">
        <f t="shared" si="173"/>
        <v>0.1</v>
      </c>
      <c r="M936" s="142">
        <f>'2025-26 Salary &amp; Benefits'!$E$6</f>
        <v>78209</v>
      </c>
      <c r="N936" s="142">
        <f>'2025-26 Salary &amp; Benefits'!$F$6</f>
        <v>80164</v>
      </c>
      <c r="O936" s="9">
        <f t="shared" si="174"/>
        <v>7820.9</v>
      </c>
      <c r="P936" s="9">
        <f t="shared" si="175"/>
        <v>195.5</v>
      </c>
      <c r="Q936" s="9">
        <f>'2025-26 Salary &amp; Benefits'!G$6</f>
        <v>15997.68</v>
      </c>
      <c r="R936" s="143">
        <f>'2025-26 Salary &amp; Benefits'!H$6</f>
        <v>0.16020000000000001</v>
      </c>
      <c r="S936" s="143">
        <f>'2025-26 Salary &amp; Benefits'!I$6</f>
        <v>0.15390000000000001</v>
      </c>
      <c r="T936" s="9">
        <f t="shared" si="176"/>
        <v>2882.76</v>
      </c>
      <c r="U936" s="9">
        <f t="shared" si="177"/>
        <v>133.61000000000001</v>
      </c>
      <c r="V936" s="9">
        <f t="shared" si="178"/>
        <v>20.56</v>
      </c>
      <c r="W936" s="9">
        <f t="shared" si="179"/>
        <v>154.17000000000002</v>
      </c>
      <c r="X936" s="22">
        <f t="shared" si="180"/>
        <v>11053.33</v>
      </c>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row>
    <row r="937" spans="1:159" s="21" customFormat="1">
      <c r="A937" s="77" t="s">
        <v>2431</v>
      </c>
      <c r="B937" s="87" t="s">
        <v>2693</v>
      </c>
      <c r="C937" s="88">
        <v>2088</v>
      </c>
      <c r="D937" s="87" t="s">
        <v>2034</v>
      </c>
      <c r="E937" s="107" t="str">
        <f>VLOOKUP($C937,'2024-25 School Level AAFTE'!$C$4:$L$2372,9,FALSE)</f>
        <v>No</v>
      </c>
      <c r="F937" s="95">
        <f>VLOOKUP($C937,'2024-25 School Level AAFTE'!$C$4:$J$2372,8,FALSE)</f>
        <v>42.639999999999993</v>
      </c>
      <c r="G937" s="97">
        <f>IFERROR(IF(E937= "yes",VLOOKUP(C937,Summary!$B:$I,6,0),0),0)</f>
        <v>0</v>
      </c>
      <c r="H937" s="96">
        <f t="shared" si="171"/>
        <v>0</v>
      </c>
      <c r="I937" s="154">
        <f>VLOOKUP($A937,'2025-26 Salary &amp; Benefits'!$A:$I,3,FALSE)</f>
        <v>1</v>
      </c>
      <c r="J937" s="154">
        <f>VLOOKUP($A937,'2025-26 Salary &amp; Benefits'!$A:$I,4,FALSE)</f>
        <v>1</v>
      </c>
      <c r="K937" s="141">
        <f t="shared" si="172"/>
        <v>0</v>
      </c>
      <c r="L937" s="140">
        <f t="shared" si="173"/>
        <v>0</v>
      </c>
      <c r="M937" s="142">
        <f>'2025-26 Salary &amp; Benefits'!$E$6</f>
        <v>78209</v>
      </c>
      <c r="N937" s="142">
        <f>'2025-26 Salary &amp; Benefits'!$F$6</f>
        <v>80164</v>
      </c>
      <c r="O937" s="9">
        <f t="shared" si="174"/>
        <v>0</v>
      </c>
      <c r="P937" s="9">
        <f t="shared" si="175"/>
        <v>0</v>
      </c>
      <c r="Q937" s="9">
        <f>'2025-26 Salary &amp; Benefits'!G$6</f>
        <v>15997.68</v>
      </c>
      <c r="R937" s="143">
        <f>'2025-26 Salary &amp; Benefits'!H$6</f>
        <v>0.16020000000000001</v>
      </c>
      <c r="S937" s="143">
        <f>'2025-26 Salary &amp; Benefits'!I$6</f>
        <v>0.15390000000000001</v>
      </c>
      <c r="T937" s="9">
        <f t="shared" si="176"/>
        <v>0</v>
      </c>
      <c r="U937" s="9">
        <f t="shared" si="177"/>
        <v>0</v>
      </c>
      <c r="V937" s="9">
        <f t="shared" si="178"/>
        <v>0</v>
      </c>
      <c r="W937" s="9">
        <f t="shared" si="179"/>
        <v>0</v>
      </c>
      <c r="X937" s="22">
        <f t="shared" si="180"/>
        <v>0</v>
      </c>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row>
    <row r="938" spans="1:159" s="21" customFormat="1">
      <c r="A938" s="77" t="s">
        <v>2171</v>
      </c>
      <c r="B938" s="87" t="s">
        <v>2694</v>
      </c>
      <c r="C938" s="88">
        <v>1940</v>
      </c>
      <c r="D938" s="87" t="s">
        <v>104</v>
      </c>
      <c r="E938" s="107" t="str">
        <f>VLOOKUP($C938,'2024-25 School Level AAFTE'!$C$4:$L$2372,9,FALSE)</f>
        <v>Yes</v>
      </c>
      <c r="F938" s="95">
        <f>VLOOKUP($C938,'2024-25 School Level AAFTE'!$C$4:$J$2372,8,FALSE)</f>
        <v>54.56</v>
      </c>
      <c r="G938" s="97">
        <f>IFERROR(IF(E938= "yes",VLOOKUP(C938,Summary!$B:$I,6,0),0),0)</f>
        <v>0</v>
      </c>
      <c r="H938" s="96">
        <f t="shared" si="171"/>
        <v>54.56</v>
      </c>
      <c r="I938" s="154">
        <f>VLOOKUP($A938,'2025-26 Salary &amp; Benefits'!$A:$I,3,FALSE)</f>
        <v>1</v>
      </c>
      <c r="J938" s="154">
        <f>VLOOKUP($A938,'2025-26 Salary &amp; Benefits'!$A:$I,4,FALSE)</f>
        <v>1</v>
      </c>
      <c r="K938" s="141">
        <f t="shared" si="172"/>
        <v>54.56</v>
      </c>
      <c r="L938" s="140">
        <f t="shared" si="173"/>
        <v>0.16</v>
      </c>
      <c r="M938" s="142">
        <f>'2025-26 Salary &amp; Benefits'!$E$6</f>
        <v>78209</v>
      </c>
      <c r="N938" s="142">
        <f>'2025-26 Salary &amp; Benefits'!$F$6</f>
        <v>80164</v>
      </c>
      <c r="O938" s="9">
        <f t="shared" si="174"/>
        <v>12513.44</v>
      </c>
      <c r="P938" s="9">
        <f t="shared" si="175"/>
        <v>312.79999999999927</v>
      </c>
      <c r="Q938" s="9">
        <f>'2025-26 Salary &amp; Benefits'!G$6</f>
        <v>15997.68</v>
      </c>
      <c r="R938" s="143">
        <f>'2025-26 Salary &amp; Benefits'!H$6</f>
        <v>0.16020000000000001</v>
      </c>
      <c r="S938" s="143">
        <f>'2025-26 Salary &amp; Benefits'!I$6</f>
        <v>0.15390000000000001</v>
      </c>
      <c r="T938" s="9">
        <f t="shared" si="176"/>
        <v>4612.42</v>
      </c>
      <c r="U938" s="9">
        <f t="shared" si="177"/>
        <v>213.77</v>
      </c>
      <c r="V938" s="9">
        <f t="shared" si="178"/>
        <v>32.9</v>
      </c>
      <c r="W938" s="9">
        <f t="shared" si="179"/>
        <v>246.67000000000002</v>
      </c>
      <c r="X938" s="22">
        <f t="shared" si="180"/>
        <v>17685.329999999998</v>
      </c>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row>
    <row r="939" spans="1:159" s="21" customFormat="1">
      <c r="A939" s="77" t="s">
        <v>2171</v>
      </c>
      <c r="B939" s="87" t="s">
        <v>2694</v>
      </c>
      <c r="C939" s="88">
        <v>2317</v>
      </c>
      <c r="D939" s="87" t="s">
        <v>105</v>
      </c>
      <c r="E939" s="107" t="str">
        <f>VLOOKUP($C939,'2024-25 School Level AAFTE'!$C$4:$L$2372,9,FALSE)</f>
        <v>Yes</v>
      </c>
      <c r="F939" s="95">
        <f>VLOOKUP($C939,'2024-25 School Level AAFTE'!$C$4:$J$2372,8,FALSE)</f>
        <v>279.31</v>
      </c>
      <c r="G939" s="97">
        <f>IFERROR(IF(E939= "yes",VLOOKUP(C939,Summary!$B:$I,6,0),0),0)</f>
        <v>0</v>
      </c>
      <c r="H939" s="96">
        <f t="shared" si="171"/>
        <v>279.31</v>
      </c>
      <c r="I939" s="154">
        <f>VLOOKUP($A939,'2025-26 Salary &amp; Benefits'!$A:$I,3,FALSE)</f>
        <v>1</v>
      </c>
      <c r="J939" s="154">
        <f>VLOOKUP($A939,'2025-26 Salary &amp; Benefits'!$A:$I,4,FALSE)</f>
        <v>1</v>
      </c>
      <c r="K939" s="141">
        <f t="shared" si="172"/>
        <v>279.31</v>
      </c>
      <c r="L939" s="140">
        <f t="shared" si="173"/>
        <v>0.81899999999999995</v>
      </c>
      <c r="M939" s="142">
        <f>'2025-26 Salary &amp; Benefits'!$E$6</f>
        <v>78209</v>
      </c>
      <c r="N939" s="142">
        <f>'2025-26 Salary &amp; Benefits'!$F$6</f>
        <v>80164</v>
      </c>
      <c r="O939" s="9">
        <f t="shared" si="174"/>
        <v>64053.17</v>
      </c>
      <c r="P939" s="9">
        <f t="shared" si="175"/>
        <v>1601.1500000000087</v>
      </c>
      <c r="Q939" s="9">
        <f>'2025-26 Salary &amp; Benefits'!G$6</f>
        <v>15997.68</v>
      </c>
      <c r="R939" s="143">
        <f>'2025-26 Salary &amp; Benefits'!H$6</f>
        <v>0.16020000000000001</v>
      </c>
      <c r="S939" s="143">
        <f>'2025-26 Salary &amp; Benefits'!I$6</f>
        <v>0.15390000000000001</v>
      </c>
      <c r="T939" s="9">
        <f t="shared" si="176"/>
        <v>23609.83</v>
      </c>
      <c r="U939" s="9">
        <f t="shared" si="177"/>
        <v>1094.24</v>
      </c>
      <c r="V939" s="9">
        <f t="shared" si="178"/>
        <v>168.4</v>
      </c>
      <c r="W939" s="9">
        <f t="shared" si="179"/>
        <v>1262.6400000000001</v>
      </c>
      <c r="X939" s="22">
        <f t="shared" si="180"/>
        <v>90526.790000000008</v>
      </c>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row>
    <row r="940" spans="1:159" s="21" customFormat="1">
      <c r="A940" t="s">
        <v>2171</v>
      </c>
      <c r="B940" s="87" t="s">
        <v>2694</v>
      </c>
      <c r="C940" s="3">
        <v>2689</v>
      </c>
      <c r="D940" t="s">
        <v>106</v>
      </c>
      <c r="E940" s="107" t="str">
        <f>VLOOKUP($C940,'2024-25 School Level AAFTE'!$C$4:$L$2372,9,FALSE)</f>
        <v>Yes</v>
      </c>
      <c r="F940" s="95">
        <f>VLOOKUP($C940,'2024-25 School Level AAFTE'!$C$4:$J$2372,8,FALSE)</f>
        <v>468.06</v>
      </c>
      <c r="G940" s="97">
        <f>IFERROR(IF(E940= "yes",VLOOKUP(C940,Summary!$B:$I,6,0),0),0)</f>
        <v>0</v>
      </c>
      <c r="H940" s="96">
        <f t="shared" si="171"/>
        <v>468.06</v>
      </c>
      <c r="I940" s="154">
        <f>VLOOKUP($A940,'2025-26 Salary &amp; Benefits'!$A:$I,3,FALSE)</f>
        <v>1</v>
      </c>
      <c r="J940" s="154">
        <f>VLOOKUP($A940,'2025-26 Salary &amp; Benefits'!$A:$I,4,FALSE)</f>
        <v>1</v>
      </c>
      <c r="K940" s="141">
        <f t="shared" si="172"/>
        <v>468.06</v>
      </c>
      <c r="L940" s="140">
        <f t="shared" si="173"/>
        <v>1.373</v>
      </c>
      <c r="M940" s="142">
        <f>'2025-26 Salary &amp; Benefits'!$E$6</f>
        <v>78209</v>
      </c>
      <c r="N940" s="142">
        <f>'2025-26 Salary &amp; Benefits'!$F$6</f>
        <v>80164</v>
      </c>
      <c r="O940" s="9">
        <f t="shared" si="174"/>
        <v>107380.96</v>
      </c>
      <c r="P940" s="9">
        <f t="shared" si="175"/>
        <v>2684.2099999999919</v>
      </c>
      <c r="Q940" s="9">
        <f>'2025-26 Salary &amp; Benefits'!G$6</f>
        <v>15997.68</v>
      </c>
      <c r="R940" s="143">
        <f>'2025-26 Salary &amp; Benefits'!H$6</f>
        <v>0.16020000000000001</v>
      </c>
      <c r="S940" s="143">
        <f>'2025-26 Salary &amp; Benefits'!I$6</f>
        <v>0.15390000000000001</v>
      </c>
      <c r="T940" s="9">
        <f t="shared" si="176"/>
        <v>39580.339999999997</v>
      </c>
      <c r="U940" s="9">
        <f t="shared" si="177"/>
        <v>1834.42</v>
      </c>
      <c r="V940" s="9">
        <f t="shared" si="178"/>
        <v>282.32</v>
      </c>
      <c r="W940" s="9">
        <f t="shared" si="179"/>
        <v>2116.7400000000002</v>
      </c>
      <c r="X940" s="22">
        <f t="shared" si="180"/>
        <v>151762.24999999997</v>
      </c>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row>
    <row r="941" spans="1:159" s="21" customFormat="1">
      <c r="A941" s="74" t="s">
        <v>2171</v>
      </c>
      <c r="B941" s="87" t="s">
        <v>2694</v>
      </c>
      <c r="C941" s="88">
        <v>3861</v>
      </c>
      <c r="D941" s="87" t="s">
        <v>107</v>
      </c>
      <c r="E941" s="107" t="str">
        <f>VLOOKUP($C941,'2024-25 School Level AAFTE'!$C$4:$L$2372,9,FALSE)</f>
        <v>No</v>
      </c>
      <c r="F941" s="95">
        <f>VLOOKUP($C941,'2024-25 School Level AAFTE'!$C$4:$J$2372,8,FALSE)</f>
        <v>4.78</v>
      </c>
      <c r="G941" s="97">
        <f>IFERROR(IF(E941= "yes",VLOOKUP(C941,Summary!$B:$I,6,0),0),0)</f>
        <v>0</v>
      </c>
      <c r="H941" s="96">
        <f t="shared" si="171"/>
        <v>0</v>
      </c>
      <c r="I941" s="154">
        <f>VLOOKUP($A941,'2025-26 Salary &amp; Benefits'!$A:$I,3,FALSE)</f>
        <v>1</v>
      </c>
      <c r="J941" s="154">
        <f>VLOOKUP($A941,'2025-26 Salary &amp; Benefits'!$A:$I,4,FALSE)</f>
        <v>1</v>
      </c>
      <c r="K941" s="141">
        <f t="shared" si="172"/>
        <v>0</v>
      </c>
      <c r="L941" s="140">
        <f t="shared" si="173"/>
        <v>0</v>
      </c>
      <c r="M941" s="142">
        <f>'2025-26 Salary &amp; Benefits'!$E$6</f>
        <v>78209</v>
      </c>
      <c r="N941" s="142">
        <f>'2025-26 Salary &amp; Benefits'!$F$6</f>
        <v>80164</v>
      </c>
      <c r="O941" s="9">
        <f t="shared" si="174"/>
        <v>0</v>
      </c>
      <c r="P941" s="9">
        <f t="shared" si="175"/>
        <v>0</v>
      </c>
      <c r="Q941" s="9">
        <f>'2025-26 Salary &amp; Benefits'!G$6</f>
        <v>15997.68</v>
      </c>
      <c r="R941" s="143">
        <f>'2025-26 Salary &amp; Benefits'!H$6</f>
        <v>0.16020000000000001</v>
      </c>
      <c r="S941" s="143">
        <f>'2025-26 Salary &amp; Benefits'!I$6</f>
        <v>0.15390000000000001</v>
      </c>
      <c r="T941" s="9">
        <f t="shared" si="176"/>
        <v>0</v>
      </c>
      <c r="U941" s="9">
        <f t="shared" si="177"/>
        <v>0</v>
      </c>
      <c r="V941" s="9">
        <f t="shared" si="178"/>
        <v>0</v>
      </c>
      <c r="W941" s="9">
        <f t="shared" si="179"/>
        <v>0</v>
      </c>
      <c r="X941" s="22">
        <f t="shared" si="180"/>
        <v>0</v>
      </c>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row>
    <row r="942" spans="1:159" s="21" customFormat="1">
      <c r="A942" s="77" t="s">
        <v>2171</v>
      </c>
      <c r="B942" s="87" t="s">
        <v>2694</v>
      </c>
      <c r="C942" s="88">
        <v>4260</v>
      </c>
      <c r="D942" s="87" t="s">
        <v>108</v>
      </c>
      <c r="E942" s="107" t="str">
        <f>VLOOKUP($C942,'2024-25 School Level AAFTE'!$C$4:$L$2372,9,FALSE)</f>
        <v>Yes</v>
      </c>
      <c r="F942" s="95">
        <f>VLOOKUP($C942,'2024-25 School Level AAFTE'!$C$4:$J$2372,8,FALSE)</f>
        <v>439.94</v>
      </c>
      <c r="G942" s="97">
        <f>IFERROR(IF(E942= "yes",VLOOKUP(C942,Summary!$B:$I,6,0),0),0)</f>
        <v>0</v>
      </c>
      <c r="H942" s="96">
        <f t="shared" si="171"/>
        <v>439.94</v>
      </c>
      <c r="I942" s="154">
        <f>VLOOKUP($A942,'2025-26 Salary &amp; Benefits'!$A:$I,3,FALSE)</f>
        <v>1</v>
      </c>
      <c r="J942" s="154">
        <f>VLOOKUP($A942,'2025-26 Salary &amp; Benefits'!$A:$I,4,FALSE)</f>
        <v>1</v>
      </c>
      <c r="K942" s="141">
        <f t="shared" si="172"/>
        <v>439.94</v>
      </c>
      <c r="L942" s="140">
        <f t="shared" si="173"/>
        <v>1.29</v>
      </c>
      <c r="M942" s="142">
        <f>'2025-26 Salary &amp; Benefits'!$E$6</f>
        <v>78209</v>
      </c>
      <c r="N942" s="142">
        <f>'2025-26 Salary &amp; Benefits'!$F$6</f>
        <v>80164</v>
      </c>
      <c r="O942" s="9">
        <f t="shared" si="174"/>
        <v>100889.61</v>
      </c>
      <c r="P942" s="9">
        <f t="shared" si="175"/>
        <v>2521.9499999999971</v>
      </c>
      <c r="Q942" s="9">
        <f>'2025-26 Salary &amp; Benefits'!G$6</f>
        <v>15997.68</v>
      </c>
      <c r="R942" s="143">
        <f>'2025-26 Salary &amp; Benefits'!H$6</f>
        <v>0.16020000000000001</v>
      </c>
      <c r="S942" s="143">
        <f>'2025-26 Salary &amp; Benefits'!I$6</f>
        <v>0.15390000000000001</v>
      </c>
      <c r="T942" s="9">
        <f t="shared" si="176"/>
        <v>37187.65</v>
      </c>
      <c r="U942" s="9">
        <f t="shared" si="177"/>
        <v>1723.53</v>
      </c>
      <c r="V942" s="9">
        <f t="shared" si="178"/>
        <v>265.25</v>
      </c>
      <c r="W942" s="9">
        <f t="shared" si="179"/>
        <v>1988.78</v>
      </c>
      <c r="X942" s="22">
        <f t="shared" si="180"/>
        <v>142587.99000000002</v>
      </c>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row>
    <row r="943" spans="1:159" s="21" customFormat="1">
      <c r="A943" s="77" t="s">
        <v>2366</v>
      </c>
      <c r="B943" s="87" t="s">
        <v>2695</v>
      </c>
      <c r="C943" s="88">
        <v>1753</v>
      </c>
      <c r="D943" s="87" t="s">
        <v>1536</v>
      </c>
      <c r="E943" s="107" t="str">
        <f>VLOOKUP($C943,'2024-25 School Level AAFTE'!$C$4:$L$2372,9,FALSE)</f>
        <v>No</v>
      </c>
      <c r="F943" s="95">
        <f>VLOOKUP($C943,'2024-25 School Level AAFTE'!$C$4:$J$2372,8,FALSE)</f>
        <v>61.38</v>
      </c>
      <c r="G943" s="97">
        <f>IFERROR(IF(E943= "yes",VLOOKUP(C943,Summary!$B:$I,6,0),0),0)</f>
        <v>0</v>
      </c>
      <c r="H943" s="96">
        <f t="shared" si="171"/>
        <v>0</v>
      </c>
      <c r="I943" s="154">
        <f>VLOOKUP($A943,'2025-26 Salary &amp; Benefits'!$A:$I,3,FALSE)</f>
        <v>1.18</v>
      </c>
      <c r="J943" s="154">
        <f>VLOOKUP($A943,'2025-26 Salary &amp; Benefits'!$A:$I,4,FALSE)</f>
        <v>1.18</v>
      </c>
      <c r="K943" s="141">
        <f t="shared" si="172"/>
        <v>0</v>
      </c>
      <c r="L943" s="140">
        <f t="shared" si="173"/>
        <v>0</v>
      </c>
      <c r="M943" s="142">
        <f>'2025-26 Salary &amp; Benefits'!$E$6</f>
        <v>78209</v>
      </c>
      <c r="N943" s="142">
        <f>'2025-26 Salary &amp; Benefits'!$F$6</f>
        <v>80164</v>
      </c>
      <c r="O943" s="9">
        <f t="shared" si="174"/>
        <v>0</v>
      </c>
      <c r="P943" s="9">
        <f t="shared" si="175"/>
        <v>0</v>
      </c>
      <c r="Q943" s="9">
        <f>'2025-26 Salary &amp; Benefits'!G$6</f>
        <v>15997.68</v>
      </c>
      <c r="R943" s="143">
        <f>'2025-26 Salary &amp; Benefits'!H$6</f>
        <v>0.16020000000000001</v>
      </c>
      <c r="S943" s="143">
        <f>'2025-26 Salary &amp; Benefits'!I$6</f>
        <v>0.15390000000000001</v>
      </c>
      <c r="T943" s="9">
        <f t="shared" si="176"/>
        <v>0</v>
      </c>
      <c r="U943" s="9">
        <f t="shared" si="177"/>
        <v>0</v>
      </c>
      <c r="V943" s="9">
        <f t="shared" si="178"/>
        <v>0</v>
      </c>
      <c r="W943" s="9">
        <f t="shared" si="179"/>
        <v>0</v>
      </c>
      <c r="X943" s="22">
        <f t="shared" si="180"/>
        <v>0</v>
      </c>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row>
    <row r="944" spans="1:159" s="21" customFormat="1">
      <c r="A944" s="77" t="s">
        <v>2366</v>
      </c>
      <c r="B944" s="87" t="s">
        <v>2695</v>
      </c>
      <c r="C944" s="88">
        <v>2426</v>
      </c>
      <c r="D944" s="87" t="s">
        <v>1537</v>
      </c>
      <c r="E944" s="107" t="str">
        <f>VLOOKUP($C944,'2024-25 School Level AAFTE'!$C$4:$L$2372,9,FALSE)</f>
        <v>No</v>
      </c>
      <c r="F944" s="95">
        <f>VLOOKUP($C944,'2024-25 School Level AAFTE'!$C$4:$J$2372,8,FALSE)</f>
        <v>2120.6</v>
      </c>
      <c r="G944" s="97">
        <f>IFERROR(IF(E944= "yes",VLOOKUP(C944,Summary!$B:$I,6,0),0),0)</f>
        <v>0</v>
      </c>
      <c r="H944" s="96">
        <f t="shared" si="171"/>
        <v>0</v>
      </c>
      <c r="I944" s="154">
        <f>VLOOKUP($A944,'2025-26 Salary &amp; Benefits'!$A:$I,3,FALSE)</f>
        <v>1.18</v>
      </c>
      <c r="J944" s="154">
        <f>VLOOKUP($A944,'2025-26 Salary &amp; Benefits'!$A:$I,4,FALSE)</f>
        <v>1.18</v>
      </c>
      <c r="K944" s="141">
        <f t="shared" si="172"/>
        <v>0</v>
      </c>
      <c r="L944" s="140">
        <f t="shared" si="173"/>
        <v>0</v>
      </c>
      <c r="M944" s="142">
        <f>'2025-26 Salary &amp; Benefits'!$E$6</f>
        <v>78209</v>
      </c>
      <c r="N944" s="142">
        <f>'2025-26 Salary &amp; Benefits'!$F$6</f>
        <v>80164</v>
      </c>
      <c r="O944" s="9">
        <f t="shared" si="174"/>
        <v>0</v>
      </c>
      <c r="P944" s="9">
        <f t="shared" si="175"/>
        <v>0</v>
      </c>
      <c r="Q944" s="9">
        <f>'2025-26 Salary &amp; Benefits'!G$6</f>
        <v>15997.68</v>
      </c>
      <c r="R944" s="143">
        <f>'2025-26 Salary &amp; Benefits'!H$6</f>
        <v>0.16020000000000001</v>
      </c>
      <c r="S944" s="143">
        <f>'2025-26 Salary &amp; Benefits'!I$6</f>
        <v>0.15390000000000001</v>
      </c>
      <c r="T944" s="9">
        <f t="shared" si="176"/>
        <v>0</v>
      </c>
      <c r="U944" s="9">
        <f t="shared" si="177"/>
        <v>0</v>
      </c>
      <c r="V944" s="9">
        <f t="shared" si="178"/>
        <v>0</v>
      </c>
      <c r="W944" s="9">
        <f t="shared" si="179"/>
        <v>0</v>
      </c>
      <c r="X944" s="22">
        <f t="shared" si="180"/>
        <v>0</v>
      </c>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row>
    <row r="945" spans="1:159" s="21" customFormat="1">
      <c r="A945" s="77" t="s">
        <v>2366</v>
      </c>
      <c r="B945" s="87" t="s">
        <v>2695</v>
      </c>
      <c r="C945" s="88">
        <v>2884</v>
      </c>
      <c r="D945" s="87" t="s">
        <v>1538</v>
      </c>
      <c r="E945" s="107" t="str">
        <f>VLOOKUP($C945,'2024-25 School Level AAFTE'!$C$4:$L$2372,9,FALSE)</f>
        <v>No</v>
      </c>
      <c r="F945" s="95">
        <f>VLOOKUP($C945,'2024-25 School Level AAFTE'!$C$4:$J$2372,8,FALSE)</f>
        <v>551.14</v>
      </c>
      <c r="G945" s="97">
        <f>IFERROR(IF(E945= "yes",VLOOKUP(C945,Summary!$B:$I,6,0),0),0)</f>
        <v>0</v>
      </c>
      <c r="H945" s="96">
        <f t="shared" si="171"/>
        <v>0</v>
      </c>
      <c r="I945" s="154">
        <f>VLOOKUP($A945,'2025-26 Salary &amp; Benefits'!$A:$I,3,FALSE)</f>
        <v>1.18</v>
      </c>
      <c r="J945" s="154">
        <f>VLOOKUP($A945,'2025-26 Salary &amp; Benefits'!$A:$I,4,FALSE)</f>
        <v>1.18</v>
      </c>
      <c r="K945" s="141">
        <f t="shared" si="172"/>
        <v>0</v>
      </c>
      <c r="L945" s="140">
        <f t="shared" si="173"/>
        <v>0</v>
      </c>
      <c r="M945" s="142">
        <f>'2025-26 Salary &amp; Benefits'!$E$6</f>
        <v>78209</v>
      </c>
      <c r="N945" s="142">
        <f>'2025-26 Salary &amp; Benefits'!$F$6</f>
        <v>80164</v>
      </c>
      <c r="O945" s="9">
        <f t="shared" si="174"/>
        <v>0</v>
      </c>
      <c r="P945" s="9">
        <f t="shared" si="175"/>
        <v>0</v>
      </c>
      <c r="Q945" s="9">
        <f>'2025-26 Salary &amp; Benefits'!G$6</f>
        <v>15997.68</v>
      </c>
      <c r="R945" s="143">
        <f>'2025-26 Salary &amp; Benefits'!H$6</f>
        <v>0.16020000000000001</v>
      </c>
      <c r="S945" s="143">
        <f>'2025-26 Salary &amp; Benefits'!I$6</f>
        <v>0.15390000000000001</v>
      </c>
      <c r="T945" s="9">
        <f t="shared" si="176"/>
        <v>0</v>
      </c>
      <c r="U945" s="9">
        <f t="shared" si="177"/>
        <v>0</v>
      </c>
      <c r="V945" s="9">
        <f t="shared" si="178"/>
        <v>0</v>
      </c>
      <c r="W945" s="9">
        <f t="shared" si="179"/>
        <v>0</v>
      </c>
      <c r="X945" s="22">
        <f t="shared" si="180"/>
        <v>0</v>
      </c>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row>
    <row r="946" spans="1:159" s="21" customFormat="1">
      <c r="A946" s="77" t="s">
        <v>2366</v>
      </c>
      <c r="B946" s="87" t="s">
        <v>2695</v>
      </c>
      <c r="C946" s="88">
        <v>2885</v>
      </c>
      <c r="D946" s="87" t="s">
        <v>1539</v>
      </c>
      <c r="E946" s="107" t="str">
        <f>VLOOKUP($C946,'2024-25 School Level AAFTE'!$C$4:$L$2372,9,FALSE)</f>
        <v>No</v>
      </c>
      <c r="F946" s="95">
        <f>VLOOKUP($C946,'2024-25 School Level AAFTE'!$C$4:$J$2372,8,FALSE)</f>
        <v>854.9</v>
      </c>
      <c r="G946" s="97">
        <f>IFERROR(IF(E946= "yes",VLOOKUP(C946,Summary!$B:$I,6,0),0),0)</f>
        <v>0</v>
      </c>
      <c r="H946" s="96">
        <f t="shared" si="171"/>
        <v>0</v>
      </c>
      <c r="I946" s="154">
        <f>VLOOKUP($A946,'2025-26 Salary &amp; Benefits'!$A:$I,3,FALSE)</f>
        <v>1.18</v>
      </c>
      <c r="J946" s="154">
        <f>VLOOKUP($A946,'2025-26 Salary &amp; Benefits'!$A:$I,4,FALSE)</f>
        <v>1.18</v>
      </c>
      <c r="K946" s="141">
        <f t="shared" si="172"/>
        <v>0</v>
      </c>
      <c r="L946" s="140">
        <f t="shared" si="173"/>
        <v>0</v>
      </c>
      <c r="M946" s="142">
        <f>'2025-26 Salary &amp; Benefits'!$E$6</f>
        <v>78209</v>
      </c>
      <c r="N946" s="142">
        <f>'2025-26 Salary &amp; Benefits'!$F$6</f>
        <v>80164</v>
      </c>
      <c r="O946" s="9">
        <f t="shared" si="174"/>
        <v>0</v>
      </c>
      <c r="P946" s="9">
        <f t="shared" si="175"/>
        <v>0</v>
      </c>
      <c r="Q946" s="9">
        <f>'2025-26 Salary &amp; Benefits'!G$6</f>
        <v>15997.68</v>
      </c>
      <c r="R946" s="143">
        <f>'2025-26 Salary &amp; Benefits'!H$6</f>
        <v>0.16020000000000001</v>
      </c>
      <c r="S946" s="143">
        <f>'2025-26 Salary &amp; Benefits'!I$6</f>
        <v>0.15390000000000001</v>
      </c>
      <c r="T946" s="9">
        <f t="shared" si="176"/>
        <v>0</v>
      </c>
      <c r="U946" s="9">
        <f t="shared" si="177"/>
        <v>0</v>
      </c>
      <c r="V946" s="9">
        <f t="shared" si="178"/>
        <v>0</v>
      </c>
      <c r="W946" s="9">
        <f t="shared" si="179"/>
        <v>0</v>
      </c>
      <c r="X946" s="22">
        <f t="shared" si="180"/>
        <v>0</v>
      </c>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row>
    <row r="947" spans="1:159" s="21" customFormat="1">
      <c r="A947" s="77" t="s">
        <v>2366</v>
      </c>
      <c r="B947" s="87" t="s">
        <v>2695</v>
      </c>
      <c r="C947" s="88">
        <v>3408</v>
      </c>
      <c r="D947" s="87" t="s">
        <v>1540</v>
      </c>
      <c r="E947" s="107" t="str">
        <f>VLOOKUP($C947,'2024-25 School Level AAFTE'!$C$4:$L$2372,9,FALSE)</f>
        <v>No</v>
      </c>
      <c r="F947" s="95">
        <f>VLOOKUP($C947,'2024-25 School Level AAFTE'!$C$4:$J$2372,8,FALSE)</f>
        <v>703.17</v>
      </c>
      <c r="G947" s="97">
        <f>IFERROR(IF(E947= "yes",VLOOKUP(C947,Summary!$B:$I,6,0),0),0)</f>
        <v>0</v>
      </c>
      <c r="H947" s="96">
        <f t="shared" si="171"/>
        <v>0</v>
      </c>
      <c r="I947" s="154">
        <f>VLOOKUP($A947,'2025-26 Salary &amp; Benefits'!$A:$I,3,FALSE)</f>
        <v>1.18</v>
      </c>
      <c r="J947" s="154">
        <f>VLOOKUP($A947,'2025-26 Salary &amp; Benefits'!$A:$I,4,FALSE)</f>
        <v>1.18</v>
      </c>
      <c r="K947" s="141">
        <f t="shared" si="172"/>
        <v>0</v>
      </c>
      <c r="L947" s="140">
        <f t="shared" si="173"/>
        <v>0</v>
      </c>
      <c r="M947" s="142">
        <f>'2025-26 Salary &amp; Benefits'!$E$6</f>
        <v>78209</v>
      </c>
      <c r="N947" s="142">
        <f>'2025-26 Salary &amp; Benefits'!$F$6</f>
        <v>80164</v>
      </c>
      <c r="O947" s="9">
        <f t="shared" si="174"/>
        <v>0</v>
      </c>
      <c r="P947" s="9">
        <f t="shared" si="175"/>
        <v>0</v>
      </c>
      <c r="Q947" s="9">
        <f>'2025-26 Salary &amp; Benefits'!G$6</f>
        <v>15997.68</v>
      </c>
      <c r="R947" s="143">
        <f>'2025-26 Salary &amp; Benefits'!H$6</f>
        <v>0.16020000000000001</v>
      </c>
      <c r="S947" s="143">
        <f>'2025-26 Salary &amp; Benefits'!I$6</f>
        <v>0.15390000000000001</v>
      </c>
      <c r="T947" s="9">
        <f t="shared" si="176"/>
        <v>0</v>
      </c>
      <c r="U947" s="9">
        <f t="shared" si="177"/>
        <v>0</v>
      </c>
      <c r="V947" s="9">
        <f t="shared" si="178"/>
        <v>0</v>
      </c>
      <c r="W947" s="9">
        <f t="shared" si="179"/>
        <v>0</v>
      </c>
      <c r="X947" s="22">
        <f t="shared" si="180"/>
        <v>0</v>
      </c>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row>
    <row r="948" spans="1:159" s="21" customFormat="1">
      <c r="A948" s="77" t="s">
        <v>2366</v>
      </c>
      <c r="B948" s="87" t="s">
        <v>2695</v>
      </c>
      <c r="C948" s="88">
        <v>3753</v>
      </c>
      <c r="D948" s="87" t="s">
        <v>647</v>
      </c>
      <c r="E948" s="107" t="str">
        <f>VLOOKUP($C948,'2024-25 School Level AAFTE'!$C$4:$L$2372,9,FALSE)</f>
        <v>No</v>
      </c>
      <c r="F948" s="95">
        <f>VLOOKUP($C948,'2024-25 School Level AAFTE'!$C$4:$J$2372,8,FALSE)</f>
        <v>707.57</v>
      </c>
      <c r="G948" s="97">
        <f>IFERROR(IF(E948= "yes",VLOOKUP(C948,Summary!$B:$I,6,0),0),0)</f>
        <v>0</v>
      </c>
      <c r="H948" s="96">
        <f t="shared" si="171"/>
        <v>0</v>
      </c>
      <c r="I948" s="154">
        <f>VLOOKUP($A948,'2025-26 Salary &amp; Benefits'!$A:$I,3,FALSE)</f>
        <v>1.18</v>
      </c>
      <c r="J948" s="154">
        <f>VLOOKUP($A948,'2025-26 Salary &amp; Benefits'!$A:$I,4,FALSE)</f>
        <v>1.18</v>
      </c>
      <c r="K948" s="141">
        <f t="shared" si="172"/>
        <v>0</v>
      </c>
      <c r="L948" s="140">
        <f t="shared" si="173"/>
        <v>0</v>
      </c>
      <c r="M948" s="142">
        <f>'2025-26 Salary &amp; Benefits'!$E$6</f>
        <v>78209</v>
      </c>
      <c r="N948" s="142">
        <f>'2025-26 Salary &amp; Benefits'!$F$6</f>
        <v>80164</v>
      </c>
      <c r="O948" s="9">
        <f t="shared" si="174"/>
        <v>0</v>
      </c>
      <c r="P948" s="9">
        <f t="shared" si="175"/>
        <v>0</v>
      </c>
      <c r="Q948" s="9">
        <f>'2025-26 Salary &amp; Benefits'!G$6</f>
        <v>15997.68</v>
      </c>
      <c r="R948" s="143">
        <f>'2025-26 Salary &amp; Benefits'!H$6</f>
        <v>0.16020000000000001</v>
      </c>
      <c r="S948" s="143">
        <f>'2025-26 Salary &amp; Benefits'!I$6</f>
        <v>0.15390000000000001</v>
      </c>
      <c r="T948" s="9">
        <f t="shared" si="176"/>
        <v>0</v>
      </c>
      <c r="U948" s="9">
        <f t="shared" si="177"/>
        <v>0</v>
      </c>
      <c r="V948" s="9">
        <f t="shared" si="178"/>
        <v>0</v>
      </c>
      <c r="W948" s="9">
        <f t="shared" si="179"/>
        <v>0</v>
      </c>
      <c r="X948" s="22">
        <f t="shared" si="180"/>
        <v>0</v>
      </c>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row>
    <row r="949" spans="1:159" s="21" customFormat="1">
      <c r="A949" s="77" t="s">
        <v>2366</v>
      </c>
      <c r="B949" s="87" t="s">
        <v>2695</v>
      </c>
      <c r="C949" s="88">
        <v>4139</v>
      </c>
      <c r="D949" s="87" t="s">
        <v>1541</v>
      </c>
      <c r="E949" s="107" t="str">
        <f>VLOOKUP($C949,'2024-25 School Level AAFTE'!$C$4:$L$2372,9,FALSE)</f>
        <v>No</v>
      </c>
      <c r="F949" s="95">
        <f>VLOOKUP($C949,'2024-25 School Level AAFTE'!$C$4:$J$2372,8,FALSE)</f>
        <v>852.01</v>
      </c>
      <c r="G949" s="97">
        <f>IFERROR(IF(E949= "yes",VLOOKUP(C949,Summary!$B:$I,6,0),0),0)</f>
        <v>0</v>
      </c>
      <c r="H949" s="96">
        <f t="shared" si="171"/>
        <v>0</v>
      </c>
      <c r="I949" s="154">
        <f>VLOOKUP($A949,'2025-26 Salary &amp; Benefits'!$A:$I,3,FALSE)</f>
        <v>1.18</v>
      </c>
      <c r="J949" s="154">
        <f>VLOOKUP($A949,'2025-26 Salary &amp; Benefits'!$A:$I,4,FALSE)</f>
        <v>1.18</v>
      </c>
      <c r="K949" s="141">
        <f t="shared" si="172"/>
        <v>0</v>
      </c>
      <c r="L949" s="140">
        <f t="shared" si="173"/>
        <v>0</v>
      </c>
      <c r="M949" s="142">
        <f>'2025-26 Salary &amp; Benefits'!$E$6</f>
        <v>78209</v>
      </c>
      <c r="N949" s="142">
        <f>'2025-26 Salary &amp; Benefits'!$F$6</f>
        <v>80164</v>
      </c>
      <c r="O949" s="9">
        <f t="shared" si="174"/>
        <v>0</v>
      </c>
      <c r="P949" s="9">
        <f t="shared" si="175"/>
        <v>0</v>
      </c>
      <c r="Q949" s="9">
        <f>'2025-26 Salary &amp; Benefits'!G$6</f>
        <v>15997.68</v>
      </c>
      <c r="R949" s="143">
        <f>'2025-26 Salary &amp; Benefits'!H$6</f>
        <v>0.16020000000000001</v>
      </c>
      <c r="S949" s="143">
        <f>'2025-26 Salary &amp; Benefits'!I$6</f>
        <v>0.15390000000000001</v>
      </c>
      <c r="T949" s="9">
        <f t="shared" si="176"/>
        <v>0</v>
      </c>
      <c r="U949" s="9">
        <f t="shared" si="177"/>
        <v>0</v>
      </c>
      <c r="V949" s="9">
        <f t="shared" si="178"/>
        <v>0</v>
      </c>
      <c r="W949" s="9">
        <f t="shared" si="179"/>
        <v>0</v>
      </c>
      <c r="X949" s="22">
        <f t="shared" si="180"/>
        <v>0</v>
      </c>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row>
    <row r="950" spans="1:159" s="21" customFormat="1">
      <c r="A950" s="77" t="s">
        <v>2366</v>
      </c>
      <c r="B950" s="87" t="s">
        <v>2695</v>
      </c>
      <c r="C950" s="88">
        <v>4391</v>
      </c>
      <c r="D950" s="87" t="s">
        <v>1088</v>
      </c>
      <c r="E950" s="107" t="str">
        <f>VLOOKUP($C950,'2024-25 School Level AAFTE'!$C$4:$L$2372,9,FALSE)</f>
        <v>No</v>
      </c>
      <c r="F950" s="95">
        <f>VLOOKUP($C950,'2024-25 School Level AAFTE'!$C$4:$J$2372,8,FALSE)</f>
        <v>642.1</v>
      </c>
      <c r="G950" s="97">
        <f>IFERROR(IF(E950= "yes",VLOOKUP(C950,Summary!$B:$I,6,0),0),0)</f>
        <v>0</v>
      </c>
      <c r="H950" s="96">
        <f t="shared" si="171"/>
        <v>0</v>
      </c>
      <c r="I950" s="154">
        <f>VLOOKUP($A950,'2025-26 Salary &amp; Benefits'!$A:$I,3,FALSE)</f>
        <v>1.18</v>
      </c>
      <c r="J950" s="154">
        <f>VLOOKUP($A950,'2025-26 Salary &amp; Benefits'!$A:$I,4,FALSE)</f>
        <v>1.18</v>
      </c>
      <c r="K950" s="141">
        <f t="shared" si="172"/>
        <v>0</v>
      </c>
      <c r="L950" s="140">
        <f t="shared" si="173"/>
        <v>0</v>
      </c>
      <c r="M950" s="142">
        <f>'2025-26 Salary &amp; Benefits'!$E$6</f>
        <v>78209</v>
      </c>
      <c r="N950" s="142">
        <f>'2025-26 Salary &amp; Benefits'!$F$6</f>
        <v>80164</v>
      </c>
      <c r="O950" s="9">
        <f t="shared" si="174"/>
        <v>0</v>
      </c>
      <c r="P950" s="9">
        <f t="shared" si="175"/>
        <v>0</v>
      </c>
      <c r="Q950" s="9">
        <f>'2025-26 Salary &amp; Benefits'!G$6</f>
        <v>15997.68</v>
      </c>
      <c r="R950" s="143">
        <f>'2025-26 Salary &amp; Benefits'!H$6</f>
        <v>0.16020000000000001</v>
      </c>
      <c r="S950" s="143">
        <f>'2025-26 Salary &amp; Benefits'!I$6</f>
        <v>0.15390000000000001</v>
      </c>
      <c r="T950" s="9">
        <f t="shared" si="176"/>
        <v>0</v>
      </c>
      <c r="U950" s="9">
        <f t="shared" si="177"/>
        <v>0</v>
      </c>
      <c r="V950" s="9">
        <f t="shared" si="178"/>
        <v>0</v>
      </c>
      <c r="W950" s="9">
        <f t="shared" si="179"/>
        <v>0</v>
      </c>
      <c r="X950" s="22">
        <f t="shared" si="180"/>
        <v>0</v>
      </c>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row>
    <row r="951" spans="1:159" s="21" customFormat="1">
      <c r="A951" s="77" t="s">
        <v>2366</v>
      </c>
      <c r="B951" s="87" t="s">
        <v>2695</v>
      </c>
      <c r="C951" s="88">
        <v>4392</v>
      </c>
      <c r="D951" s="87" t="s">
        <v>1542</v>
      </c>
      <c r="E951" s="107" t="str">
        <f>VLOOKUP($C951,'2024-25 School Level AAFTE'!$C$4:$L$2372,9,FALSE)</f>
        <v>No</v>
      </c>
      <c r="F951" s="95">
        <f>VLOOKUP($C951,'2024-25 School Level AAFTE'!$C$4:$J$2372,8,FALSE)</f>
        <v>562.78</v>
      </c>
      <c r="G951" s="97">
        <f>IFERROR(IF(E951= "yes",VLOOKUP(C951,Summary!$B:$I,6,0),0),0)</f>
        <v>0</v>
      </c>
      <c r="H951" s="96">
        <f t="shared" si="171"/>
        <v>0</v>
      </c>
      <c r="I951" s="154">
        <f>VLOOKUP($A951,'2025-26 Salary &amp; Benefits'!$A:$I,3,FALSE)</f>
        <v>1.18</v>
      </c>
      <c r="J951" s="154">
        <f>VLOOKUP($A951,'2025-26 Salary &amp; Benefits'!$A:$I,4,FALSE)</f>
        <v>1.18</v>
      </c>
      <c r="K951" s="141">
        <f t="shared" si="172"/>
        <v>0</v>
      </c>
      <c r="L951" s="140">
        <f t="shared" si="173"/>
        <v>0</v>
      </c>
      <c r="M951" s="142">
        <f>'2025-26 Salary &amp; Benefits'!$E$6</f>
        <v>78209</v>
      </c>
      <c r="N951" s="142">
        <f>'2025-26 Salary &amp; Benefits'!$F$6</f>
        <v>80164</v>
      </c>
      <c r="O951" s="9">
        <f t="shared" si="174"/>
        <v>0</v>
      </c>
      <c r="P951" s="9">
        <f t="shared" si="175"/>
        <v>0</v>
      </c>
      <c r="Q951" s="9">
        <f>'2025-26 Salary &amp; Benefits'!G$6</f>
        <v>15997.68</v>
      </c>
      <c r="R951" s="143">
        <f>'2025-26 Salary &amp; Benefits'!H$6</f>
        <v>0.16020000000000001</v>
      </c>
      <c r="S951" s="143">
        <f>'2025-26 Salary &amp; Benefits'!I$6</f>
        <v>0.15390000000000001</v>
      </c>
      <c r="T951" s="9">
        <f t="shared" si="176"/>
        <v>0</v>
      </c>
      <c r="U951" s="9">
        <f t="shared" si="177"/>
        <v>0</v>
      </c>
      <c r="V951" s="9">
        <f t="shared" si="178"/>
        <v>0</v>
      </c>
      <c r="W951" s="9">
        <f t="shared" si="179"/>
        <v>0</v>
      </c>
      <c r="X951" s="22">
        <f t="shared" si="180"/>
        <v>0</v>
      </c>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row>
    <row r="952" spans="1:159" s="21" customFormat="1">
      <c r="A952" s="77" t="s">
        <v>2366</v>
      </c>
      <c r="B952" s="87" t="s">
        <v>2695</v>
      </c>
      <c r="C952" s="88">
        <v>4534</v>
      </c>
      <c r="D952" s="87" t="s">
        <v>26</v>
      </c>
      <c r="E952" s="107" t="str">
        <f>VLOOKUP($C952,'2024-25 School Level AAFTE'!$C$4:$L$2372,9,FALSE)</f>
        <v>No</v>
      </c>
      <c r="F952" s="95">
        <f>VLOOKUP($C952,'2024-25 School Level AAFTE'!$C$4:$J$2372,8,FALSE)</f>
        <v>556.29</v>
      </c>
      <c r="G952" s="97">
        <f>IFERROR(IF(E952= "yes",VLOOKUP(C952,Summary!$B:$I,6,0),0),0)</f>
        <v>0</v>
      </c>
      <c r="H952" s="96">
        <f t="shared" si="171"/>
        <v>0</v>
      </c>
      <c r="I952" s="154">
        <f>VLOOKUP($A952,'2025-26 Salary &amp; Benefits'!$A:$I,3,FALSE)</f>
        <v>1.18</v>
      </c>
      <c r="J952" s="154">
        <f>VLOOKUP($A952,'2025-26 Salary &amp; Benefits'!$A:$I,4,FALSE)</f>
        <v>1.18</v>
      </c>
      <c r="K952" s="141">
        <f t="shared" si="172"/>
        <v>0</v>
      </c>
      <c r="L952" s="140">
        <f t="shared" si="173"/>
        <v>0</v>
      </c>
      <c r="M952" s="142">
        <f>'2025-26 Salary &amp; Benefits'!$E$6</f>
        <v>78209</v>
      </c>
      <c r="N952" s="142">
        <f>'2025-26 Salary &amp; Benefits'!$F$6</f>
        <v>80164</v>
      </c>
      <c r="O952" s="9">
        <f t="shared" si="174"/>
        <v>0</v>
      </c>
      <c r="P952" s="9">
        <f t="shared" si="175"/>
        <v>0</v>
      </c>
      <c r="Q952" s="9">
        <f>'2025-26 Salary &amp; Benefits'!G$6</f>
        <v>15997.68</v>
      </c>
      <c r="R952" s="143">
        <f>'2025-26 Salary &amp; Benefits'!H$6</f>
        <v>0.16020000000000001</v>
      </c>
      <c r="S952" s="143">
        <f>'2025-26 Salary &amp; Benefits'!I$6</f>
        <v>0.15390000000000001</v>
      </c>
      <c r="T952" s="9">
        <f t="shared" si="176"/>
        <v>0</v>
      </c>
      <c r="U952" s="9">
        <f t="shared" si="177"/>
        <v>0</v>
      </c>
      <c r="V952" s="9">
        <f t="shared" si="178"/>
        <v>0</v>
      </c>
      <c r="W952" s="9">
        <f t="shared" si="179"/>
        <v>0</v>
      </c>
      <c r="X952" s="22">
        <f t="shared" si="180"/>
        <v>0</v>
      </c>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row>
    <row r="953" spans="1:159" s="21" customFormat="1">
      <c r="A953" s="77" t="s">
        <v>2366</v>
      </c>
      <c r="B953" s="87" t="s">
        <v>2695</v>
      </c>
      <c r="C953" s="88">
        <v>5099</v>
      </c>
      <c r="D953" s="87" t="s">
        <v>1543</v>
      </c>
      <c r="E953" s="107" t="str">
        <f>VLOOKUP($C953,'2024-25 School Level AAFTE'!$C$4:$L$2372,9,FALSE)</f>
        <v>No</v>
      </c>
      <c r="F953" s="95">
        <f>VLOOKUP($C953,'2024-25 School Level AAFTE'!$C$4:$J$2372,8,FALSE)</f>
        <v>1471.49</v>
      </c>
      <c r="G953" s="97">
        <f>IFERROR(IF(E953= "yes",VLOOKUP(C953,Summary!$B:$I,6,0),0),0)</f>
        <v>0</v>
      </c>
      <c r="H953" s="96">
        <f t="shared" si="171"/>
        <v>0</v>
      </c>
      <c r="I953" s="154">
        <f>VLOOKUP($A953,'2025-26 Salary &amp; Benefits'!$A:$I,3,FALSE)</f>
        <v>1.18</v>
      </c>
      <c r="J953" s="154">
        <f>VLOOKUP($A953,'2025-26 Salary &amp; Benefits'!$A:$I,4,FALSE)</f>
        <v>1.18</v>
      </c>
      <c r="K953" s="141">
        <f t="shared" si="172"/>
        <v>0</v>
      </c>
      <c r="L953" s="140">
        <f t="shared" si="173"/>
        <v>0</v>
      </c>
      <c r="M953" s="142">
        <f>'2025-26 Salary &amp; Benefits'!$E$6</f>
        <v>78209</v>
      </c>
      <c r="N953" s="142">
        <f>'2025-26 Salary &amp; Benefits'!$F$6</f>
        <v>80164</v>
      </c>
      <c r="O953" s="9">
        <f t="shared" si="174"/>
        <v>0</v>
      </c>
      <c r="P953" s="9">
        <f t="shared" si="175"/>
        <v>0</v>
      </c>
      <c r="Q953" s="9">
        <f>'2025-26 Salary &amp; Benefits'!G$6</f>
        <v>15997.68</v>
      </c>
      <c r="R953" s="143">
        <f>'2025-26 Salary &amp; Benefits'!H$6</f>
        <v>0.16020000000000001</v>
      </c>
      <c r="S953" s="143">
        <f>'2025-26 Salary &amp; Benefits'!I$6</f>
        <v>0.15390000000000001</v>
      </c>
      <c r="T953" s="9">
        <f t="shared" si="176"/>
        <v>0</v>
      </c>
      <c r="U953" s="9">
        <f t="shared" si="177"/>
        <v>0</v>
      </c>
      <c r="V953" s="9">
        <f t="shared" si="178"/>
        <v>0</v>
      </c>
      <c r="W953" s="9">
        <f t="shared" si="179"/>
        <v>0</v>
      </c>
      <c r="X953" s="22">
        <f t="shared" si="180"/>
        <v>0</v>
      </c>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row>
    <row r="954" spans="1:159" s="21" customFormat="1">
      <c r="A954" s="77" t="s">
        <v>2366</v>
      </c>
      <c r="B954" s="87" t="s">
        <v>2695</v>
      </c>
      <c r="C954" s="88">
        <v>5477</v>
      </c>
      <c r="D954" s="87" t="s">
        <v>2900</v>
      </c>
      <c r="E954" s="107" t="str">
        <f>VLOOKUP($C954,'2024-25 School Level AAFTE'!$C$4:$L$2372,9,FALSE)</f>
        <v>No</v>
      </c>
      <c r="F954" s="95">
        <f>VLOOKUP($C954,'2024-25 School Level AAFTE'!$C$4:$J$2372,8,FALSE)</f>
        <v>706.03</v>
      </c>
      <c r="G954" s="97">
        <f>IFERROR(IF(E954= "yes",VLOOKUP(C954,Summary!$B:$I,6,0),0),0)</f>
        <v>0</v>
      </c>
      <c r="H954" s="96">
        <f t="shared" si="171"/>
        <v>0</v>
      </c>
      <c r="I954" s="154">
        <f>VLOOKUP($A954,'2025-26 Salary &amp; Benefits'!$A:$I,3,FALSE)</f>
        <v>1.18</v>
      </c>
      <c r="J954" s="154">
        <f>VLOOKUP($A954,'2025-26 Salary &amp; Benefits'!$A:$I,4,FALSE)</f>
        <v>1.18</v>
      </c>
      <c r="K954" s="141">
        <f t="shared" si="172"/>
        <v>0</v>
      </c>
      <c r="L954" s="140">
        <f t="shared" si="173"/>
        <v>0</v>
      </c>
      <c r="M954" s="142">
        <f>'2025-26 Salary &amp; Benefits'!$E$6</f>
        <v>78209</v>
      </c>
      <c r="N954" s="142">
        <f>'2025-26 Salary &amp; Benefits'!$F$6</f>
        <v>80164</v>
      </c>
      <c r="O954" s="9">
        <f t="shared" si="174"/>
        <v>0</v>
      </c>
      <c r="P954" s="9">
        <f t="shared" si="175"/>
        <v>0</v>
      </c>
      <c r="Q954" s="9">
        <f>'2025-26 Salary &amp; Benefits'!G$6</f>
        <v>15997.68</v>
      </c>
      <c r="R954" s="143">
        <f>'2025-26 Salary &amp; Benefits'!H$6</f>
        <v>0.16020000000000001</v>
      </c>
      <c r="S954" s="143">
        <f>'2025-26 Salary &amp; Benefits'!I$6</f>
        <v>0.15390000000000001</v>
      </c>
      <c r="T954" s="9">
        <f t="shared" si="176"/>
        <v>0</v>
      </c>
      <c r="U954" s="9">
        <f t="shared" si="177"/>
        <v>0</v>
      </c>
      <c r="V954" s="9">
        <f t="shared" si="178"/>
        <v>0</v>
      </c>
      <c r="W954" s="9">
        <f t="shared" si="179"/>
        <v>0</v>
      </c>
      <c r="X954" s="22">
        <f t="shared" si="180"/>
        <v>0</v>
      </c>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row>
    <row r="955" spans="1:159" s="21" customFormat="1">
      <c r="A955" s="77" t="s">
        <v>2366</v>
      </c>
      <c r="B955" s="87" t="s">
        <v>2695</v>
      </c>
      <c r="C955" s="88">
        <v>5742</v>
      </c>
      <c r="D955" s="87" t="s">
        <v>3147</v>
      </c>
      <c r="E955" s="107" t="str">
        <f>VLOOKUP($C955,'2024-25 School Level AAFTE'!$C$4:$L$2372,9,FALSE)</f>
        <v>No</v>
      </c>
      <c r="F955" s="95">
        <f>VLOOKUP($C955,'2024-25 School Level AAFTE'!$C$4:$J$2372,8,FALSE)</f>
        <v>20.909999999999997</v>
      </c>
      <c r="G955" s="97">
        <f>IFERROR(IF(E955= "yes",VLOOKUP(C955,Summary!$B:$I,6,0),0),0)</f>
        <v>0</v>
      </c>
      <c r="H955" s="96">
        <f t="shared" si="171"/>
        <v>0</v>
      </c>
      <c r="I955" s="154">
        <f>VLOOKUP($A955,'2025-26 Salary &amp; Benefits'!$A:$I,3,FALSE)</f>
        <v>1.18</v>
      </c>
      <c r="J955" s="154">
        <f>VLOOKUP($A955,'2025-26 Salary &amp; Benefits'!$A:$I,4,FALSE)</f>
        <v>1.18</v>
      </c>
      <c r="K955" s="141">
        <f t="shared" si="172"/>
        <v>0</v>
      </c>
      <c r="L955" s="140">
        <f t="shared" si="173"/>
        <v>0</v>
      </c>
      <c r="M955" s="142">
        <f>'2025-26 Salary &amp; Benefits'!$E$6</f>
        <v>78209</v>
      </c>
      <c r="N955" s="142">
        <f>'2025-26 Salary &amp; Benefits'!$F$6</f>
        <v>80164</v>
      </c>
      <c r="O955" s="9">
        <f t="shared" si="174"/>
        <v>0</v>
      </c>
      <c r="P955" s="9">
        <f t="shared" si="175"/>
        <v>0</v>
      </c>
      <c r="Q955" s="9">
        <f>'2025-26 Salary &amp; Benefits'!G$6</f>
        <v>15997.68</v>
      </c>
      <c r="R955" s="143">
        <f>'2025-26 Salary &amp; Benefits'!H$6</f>
        <v>0.16020000000000001</v>
      </c>
      <c r="S955" s="143">
        <f>'2025-26 Salary &amp; Benefits'!I$6</f>
        <v>0.15390000000000001</v>
      </c>
      <c r="T955" s="9">
        <f t="shared" si="176"/>
        <v>0</v>
      </c>
      <c r="U955" s="9">
        <f t="shared" si="177"/>
        <v>0</v>
      </c>
      <c r="V955" s="9">
        <f t="shared" si="178"/>
        <v>0</v>
      </c>
      <c r="W955" s="9">
        <f t="shared" si="179"/>
        <v>0</v>
      </c>
      <c r="X955" s="22">
        <f t="shared" si="180"/>
        <v>0</v>
      </c>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row>
    <row r="956" spans="1:159" s="21" customFormat="1">
      <c r="A956" s="77" t="s">
        <v>2261</v>
      </c>
      <c r="B956" s="87" t="s">
        <v>2696</v>
      </c>
      <c r="C956" s="88">
        <v>1649</v>
      </c>
      <c r="D956" s="87" t="s">
        <v>869</v>
      </c>
      <c r="E956" s="107" t="str">
        <f>VLOOKUP($C956,'2024-25 School Level AAFTE'!$C$4:$L$2372,9,FALSE)</f>
        <v>No</v>
      </c>
      <c r="F956" s="95">
        <f>VLOOKUP($C956,'2024-25 School Level AAFTE'!$C$4:$J$2372,8,FALSE)</f>
        <v>35.590000000000003</v>
      </c>
      <c r="G956" s="97">
        <f>IFERROR(IF(E956= "yes",VLOOKUP(C956,Summary!$B:$I,6,0),0),0)</f>
        <v>0</v>
      </c>
      <c r="H956" s="96">
        <f t="shared" si="171"/>
        <v>0</v>
      </c>
      <c r="I956" s="154">
        <f>VLOOKUP($A956,'2025-26 Salary &amp; Benefits'!$A:$I,3,FALSE)</f>
        <v>1.18</v>
      </c>
      <c r="J956" s="154">
        <f>VLOOKUP($A956,'2025-26 Salary &amp; Benefits'!$A:$I,4,FALSE)</f>
        <v>1.18</v>
      </c>
      <c r="K956" s="141">
        <f t="shared" si="172"/>
        <v>0</v>
      </c>
      <c r="L956" s="140">
        <f t="shared" si="173"/>
        <v>0</v>
      </c>
      <c r="M956" s="142">
        <f>'2025-26 Salary &amp; Benefits'!$E$6</f>
        <v>78209</v>
      </c>
      <c r="N956" s="142">
        <f>'2025-26 Salary &amp; Benefits'!$F$6</f>
        <v>80164</v>
      </c>
      <c r="O956" s="9">
        <f t="shared" si="174"/>
        <v>0</v>
      </c>
      <c r="P956" s="9">
        <f t="shared" si="175"/>
        <v>0</v>
      </c>
      <c r="Q956" s="9">
        <f>'2025-26 Salary &amp; Benefits'!G$6</f>
        <v>15997.68</v>
      </c>
      <c r="R956" s="143">
        <f>'2025-26 Salary &amp; Benefits'!H$6</f>
        <v>0.16020000000000001</v>
      </c>
      <c r="S956" s="143">
        <f>'2025-26 Salary &amp; Benefits'!I$6</f>
        <v>0.15390000000000001</v>
      </c>
      <c r="T956" s="9">
        <f t="shared" si="176"/>
        <v>0</v>
      </c>
      <c r="U956" s="9">
        <f t="shared" si="177"/>
        <v>0</v>
      </c>
      <c r="V956" s="9">
        <f t="shared" si="178"/>
        <v>0</v>
      </c>
      <c r="W956" s="9">
        <f t="shared" si="179"/>
        <v>0</v>
      </c>
      <c r="X956" s="22">
        <f t="shared" si="180"/>
        <v>0</v>
      </c>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row>
    <row r="957" spans="1:159" s="21" customFormat="1">
      <c r="A957" s="77" t="s">
        <v>2261</v>
      </c>
      <c r="B957" s="87" t="s">
        <v>2696</v>
      </c>
      <c r="C957" s="88">
        <v>1658</v>
      </c>
      <c r="D957" s="87" t="s">
        <v>870</v>
      </c>
      <c r="E957" s="107" t="str">
        <f>VLOOKUP($C957,'2024-25 School Level AAFTE'!$C$4:$L$2372,9,FALSE)</f>
        <v>No</v>
      </c>
      <c r="F957" s="95">
        <f>VLOOKUP($C957,'2024-25 School Level AAFTE'!$C$4:$J$2372,8,FALSE)</f>
        <v>70.36</v>
      </c>
      <c r="G957" s="97">
        <f>IFERROR(IF(E957= "yes",VLOOKUP(C957,Summary!$B:$I,6,0),0),0)</f>
        <v>0</v>
      </c>
      <c r="H957" s="96">
        <f t="shared" si="171"/>
        <v>0</v>
      </c>
      <c r="I957" s="154">
        <f>VLOOKUP($A957,'2025-26 Salary &amp; Benefits'!$A:$I,3,FALSE)</f>
        <v>1.18</v>
      </c>
      <c r="J957" s="154">
        <f>VLOOKUP($A957,'2025-26 Salary &amp; Benefits'!$A:$I,4,FALSE)</f>
        <v>1.18</v>
      </c>
      <c r="K957" s="141">
        <f t="shared" si="172"/>
        <v>0</v>
      </c>
      <c r="L957" s="140">
        <f t="shared" si="173"/>
        <v>0</v>
      </c>
      <c r="M957" s="142">
        <f>'2025-26 Salary &amp; Benefits'!$E$6</f>
        <v>78209</v>
      </c>
      <c r="N957" s="142">
        <f>'2025-26 Salary &amp; Benefits'!$F$6</f>
        <v>80164</v>
      </c>
      <c r="O957" s="9">
        <f t="shared" si="174"/>
        <v>0</v>
      </c>
      <c r="P957" s="9">
        <f t="shared" si="175"/>
        <v>0</v>
      </c>
      <c r="Q957" s="9">
        <f>'2025-26 Salary &amp; Benefits'!G$6</f>
        <v>15997.68</v>
      </c>
      <c r="R957" s="143">
        <f>'2025-26 Salary &amp; Benefits'!H$6</f>
        <v>0.16020000000000001</v>
      </c>
      <c r="S957" s="143">
        <f>'2025-26 Salary &amp; Benefits'!I$6</f>
        <v>0.15390000000000001</v>
      </c>
      <c r="T957" s="9">
        <f t="shared" si="176"/>
        <v>0</v>
      </c>
      <c r="U957" s="9">
        <f t="shared" si="177"/>
        <v>0</v>
      </c>
      <c r="V957" s="9">
        <f t="shared" si="178"/>
        <v>0</v>
      </c>
      <c r="W957" s="9">
        <f t="shared" si="179"/>
        <v>0</v>
      </c>
      <c r="X957" s="22">
        <f t="shared" si="180"/>
        <v>0</v>
      </c>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row>
    <row r="958" spans="1:159" s="21" customFormat="1">
      <c r="A958" s="77" t="s">
        <v>2261</v>
      </c>
      <c r="B958" s="87" t="s">
        <v>2696</v>
      </c>
      <c r="C958" s="88">
        <v>1687</v>
      </c>
      <c r="D958" s="87" t="s">
        <v>871</v>
      </c>
      <c r="E958" s="107" t="str">
        <f>VLOOKUP($C958,'2024-25 School Level AAFTE'!$C$4:$L$2372,9,FALSE)</f>
        <v>No</v>
      </c>
      <c r="F958" s="95">
        <f>VLOOKUP($C958,'2024-25 School Level AAFTE'!$C$4:$J$2372,8,FALSE)</f>
        <v>65.44</v>
      </c>
      <c r="G958" s="97">
        <f>IFERROR(IF(E958= "yes",VLOOKUP(C958,Summary!$B:$I,6,0),0),0)</f>
        <v>0</v>
      </c>
      <c r="H958" s="96">
        <f t="shared" si="171"/>
        <v>0</v>
      </c>
      <c r="I958" s="154">
        <f>VLOOKUP($A958,'2025-26 Salary &amp; Benefits'!$A:$I,3,FALSE)</f>
        <v>1.18</v>
      </c>
      <c r="J958" s="154">
        <f>VLOOKUP($A958,'2025-26 Salary &amp; Benefits'!$A:$I,4,FALSE)</f>
        <v>1.18</v>
      </c>
      <c r="K958" s="141">
        <f t="shared" si="172"/>
        <v>0</v>
      </c>
      <c r="L958" s="140">
        <f t="shared" si="173"/>
        <v>0</v>
      </c>
      <c r="M958" s="142">
        <f>'2025-26 Salary &amp; Benefits'!$E$6</f>
        <v>78209</v>
      </c>
      <c r="N958" s="142">
        <f>'2025-26 Salary &amp; Benefits'!$F$6</f>
        <v>80164</v>
      </c>
      <c r="O958" s="9">
        <f t="shared" si="174"/>
        <v>0</v>
      </c>
      <c r="P958" s="9">
        <f t="shared" si="175"/>
        <v>0</v>
      </c>
      <c r="Q958" s="9">
        <f>'2025-26 Salary &amp; Benefits'!G$6</f>
        <v>15997.68</v>
      </c>
      <c r="R958" s="143">
        <f>'2025-26 Salary &amp; Benefits'!H$6</f>
        <v>0.16020000000000001</v>
      </c>
      <c r="S958" s="143">
        <f>'2025-26 Salary &amp; Benefits'!I$6</f>
        <v>0.15390000000000001</v>
      </c>
      <c r="T958" s="9">
        <f t="shared" si="176"/>
        <v>0</v>
      </c>
      <c r="U958" s="9">
        <f t="shared" si="177"/>
        <v>0</v>
      </c>
      <c r="V958" s="9">
        <f t="shared" si="178"/>
        <v>0</v>
      </c>
      <c r="W958" s="9">
        <f t="shared" si="179"/>
        <v>0</v>
      </c>
      <c r="X958" s="22">
        <f t="shared" si="180"/>
        <v>0</v>
      </c>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row>
    <row r="959" spans="1:159" s="21" customFormat="1">
      <c r="A959" s="77" t="s">
        <v>2261</v>
      </c>
      <c r="B959" s="87" t="s">
        <v>2696</v>
      </c>
      <c r="C959" s="88">
        <v>1688</v>
      </c>
      <c r="D959" s="87" t="s">
        <v>872</v>
      </c>
      <c r="E959" s="107" t="str">
        <f>VLOOKUP($C959,'2024-25 School Level AAFTE'!$C$4:$L$2372,9,FALSE)</f>
        <v>No</v>
      </c>
      <c r="F959" s="95">
        <f>VLOOKUP($C959,'2024-25 School Level AAFTE'!$C$4:$J$2372,8,FALSE)</f>
        <v>77.040000000000006</v>
      </c>
      <c r="G959" s="97">
        <f>IFERROR(IF(E959= "yes",VLOOKUP(C959,Summary!$B:$I,6,0),0),0)</f>
        <v>0</v>
      </c>
      <c r="H959" s="96">
        <f t="shared" si="171"/>
        <v>0</v>
      </c>
      <c r="I959" s="154">
        <f>VLOOKUP($A959,'2025-26 Salary &amp; Benefits'!$A:$I,3,FALSE)</f>
        <v>1.18</v>
      </c>
      <c r="J959" s="154">
        <f>VLOOKUP($A959,'2025-26 Salary &amp; Benefits'!$A:$I,4,FALSE)</f>
        <v>1.18</v>
      </c>
      <c r="K959" s="141">
        <f t="shared" si="172"/>
        <v>0</v>
      </c>
      <c r="L959" s="140">
        <f t="shared" si="173"/>
        <v>0</v>
      </c>
      <c r="M959" s="142">
        <f>'2025-26 Salary &amp; Benefits'!$E$6</f>
        <v>78209</v>
      </c>
      <c r="N959" s="142">
        <f>'2025-26 Salary &amp; Benefits'!$F$6</f>
        <v>80164</v>
      </c>
      <c r="O959" s="9">
        <f t="shared" si="174"/>
        <v>0</v>
      </c>
      <c r="P959" s="9">
        <f t="shared" si="175"/>
        <v>0</v>
      </c>
      <c r="Q959" s="9">
        <f>'2025-26 Salary &amp; Benefits'!G$6</f>
        <v>15997.68</v>
      </c>
      <c r="R959" s="143">
        <f>'2025-26 Salary &amp; Benefits'!H$6</f>
        <v>0.16020000000000001</v>
      </c>
      <c r="S959" s="143">
        <f>'2025-26 Salary &amp; Benefits'!I$6</f>
        <v>0.15390000000000001</v>
      </c>
      <c r="T959" s="9">
        <f t="shared" si="176"/>
        <v>0</v>
      </c>
      <c r="U959" s="9">
        <f t="shared" si="177"/>
        <v>0</v>
      </c>
      <c r="V959" s="9">
        <f t="shared" si="178"/>
        <v>0</v>
      </c>
      <c r="W959" s="9">
        <f t="shared" si="179"/>
        <v>0</v>
      </c>
      <c r="X959" s="22">
        <f t="shared" si="180"/>
        <v>0</v>
      </c>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row>
    <row r="960" spans="1:159" s="21" customFormat="1">
      <c r="A960" s="77" t="s">
        <v>2261</v>
      </c>
      <c r="B960" s="87" t="s">
        <v>2696</v>
      </c>
      <c r="C960" s="88">
        <v>1706</v>
      </c>
      <c r="D960" s="87" t="s">
        <v>873</v>
      </c>
      <c r="E960" s="107" t="str">
        <f>VLOOKUP($C960,'2024-25 School Level AAFTE'!$C$4:$L$2372,9,FALSE)</f>
        <v>No</v>
      </c>
      <c r="F960" s="95">
        <f>VLOOKUP($C960,'2024-25 School Level AAFTE'!$C$4:$J$2372,8,FALSE)</f>
        <v>423.46999999999997</v>
      </c>
      <c r="G960" s="97">
        <f>IFERROR(IF(E960= "yes",VLOOKUP(C960,Summary!$B:$I,6,0),0),0)</f>
        <v>0</v>
      </c>
      <c r="H960" s="96">
        <f t="shared" si="171"/>
        <v>0</v>
      </c>
      <c r="I960" s="154">
        <f>VLOOKUP($A960,'2025-26 Salary &amp; Benefits'!$A:$I,3,FALSE)</f>
        <v>1.18</v>
      </c>
      <c r="J960" s="154">
        <f>VLOOKUP($A960,'2025-26 Salary &amp; Benefits'!$A:$I,4,FALSE)</f>
        <v>1.18</v>
      </c>
      <c r="K960" s="141">
        <f t="shared" si="172"/>
        <v>0</v>
      </c>
      <c r="L960" s="140">
        <f t="shared" si="173"/>
        <v>0</v>
      </c>
      <c r="M960" s="142">
        <f>'2025-26 Salary &amp; Benefits'!$E$6</f>
        <v>78209</v>
      </c>
      <c r="N960" s="142">
        <f>'2025-26 Salary &amp; Benefits'!$F$6</f>
        <v>80164</v>
      </c>
      <c r="O960" s="9">
        <f t="shared" si="174"/>
        <v>0</v>
      </c>
      <c r="P960" s="9">
        <f t="shared" si="175"/>
        <v>0</v>
      </c>
      <c r="Q960" s="9">
        <f>'2025-26 Salary &amp; Benefits'!G$6</f>
        <v>15997.68</v>
      </c>
      <c r="R960" s="143">
        <f>'2025-26 Salary &amp; Benefits'!H$6</f>
        <v>0.16020000000000001</v>
      </c>
      <c r="S960" s="143">
        <f>'2025-26 Salary &amp; Benefits'!I$6</f>
        <v>0.15390000000000001</v>
      </c>
      <c r="T960" s="9">
        <f t="shared" si="176"/>
        <v>0</v>
      </c>
      <c r="U960" s="9">
        <f t="shared" si="177"/>
        <v>0</v>
      </c>
      <c r="V960" s="9">
        <f t="shared" si="178"/>
        <v>0</v>
      </c>
      <c r="W960" s="9">
        <f t="shared" si="179"/>
        <v>0</v>
      </c>
      <c r="X960" s="22">
        <f t="shared" si="180"/>
        <v>0</v>
      </c>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row>
    <row r="961" spans="1:159" s="21" customFormat="1">
      <c r="A961" s="77" t="s">
        <v>2261</v>
      </c>
      <c r="B961" s="87" t="s">
        <v>2696</v>
      </c>
      <c r="C961" s="86">
        <v>1800</v>
      </c>
      <c r="D961" s="78" t="s">
        <v>874</v>
      </c>
      <c r="E961" s="107" t="str">
        <f>VLOOKUP($C961,'2024-25 School Level AAFTE'!$C$4:$L$2372,9,FALSE)</f>
        <v>No</v>
      </c>
      <c r="F961" s="95">
        <f>VLOOKUP($C961,'2024-25 School Level AAFTE'!$C$4:$J$2372,8,FALSE)</f>
        <v>141.41</v>
      </c>
      <c r="G961" s="97">
        <f>IFERROR(IF(E961= "yes",VLOOKUP(C961,Summary!$B:$I,6,0),0),0)</f>
        <v>0</v>
      </c>
      <c r="H961" s="96">
        <f t="shared" si="171"/>
        <v>0</v>
      </c>
      <c r="I961" s="154">
        <f>VLOOKUP($A961,'2025-26 Salary &amp; Benefits'!$A:$I,3,FALSE)</f>
        <v>1.18</v>
      </c>
      <c r="J961" s="154">
        <f>VLOOKUP($A961,'2025-26 Salary &amp; Benefits'!$A:$I,4,FALSE)</f>
        <v>1.18</v>
      </c>
      <c r="K961" s="141">
        <f t="shared" si="172"/>
        <v>0</v>
      </c>
      <c r="L961" s="140">
        <f t="shared" si="173"/>
        <v>0</v>
      </c>
      <c r="M961" s="142">
        <f>'2025-26 Salary &amp; Benefits'!$E$6</f>
        <v>78209</v>
      </c>
      <c r="N961" s="142">
        <f>'2025-26 Salary &amp; Benefits'!$F$6</f>
        <v>80164</v>
      </c>
      <c r="O961" s="9">
        <f t="shared" si="174"/>
        <v>0</v>
      </c>
      <c r="P961" s="9">
        <f t="shared" si="175"/>
        <v>0</v>
      </c>
      <c r="Q961" s="9">
        <f>'2025-26 Salary &amp; Benefits'!G$6</f>
        <v>15997.68</v>
      </c>
      <c r="R961" s="143">
        <f>'2025-26 Salary &amp; Benefits'!H$6</f>
        <v>0.16020000000000001</v>
      </c>
      <c r="S961" s="143">
        <f>'2025-26 Salary &amp; Benefits'!I$6</f>
        <v>0.15390000000000001</v>
      </c>
      <c r="T961" s="9">
        <f t="shared" si="176"/>
        <v>0</v>
      </c>
      <c r="U961" s="9">
        <f t="shared" si="177"/>
        <v>0</v>
      </c>
      <c r="V961" s="9">
        <f t="shared" si="178"/>
        <v>0</v>
      </c>
      <c r="W961" s="9">
        <f t="shared" si="179"/>
        <v>0</v>
      </c>
      <c r="X961" s="22">
        <f t="shared" si="180"/>
        <v>0</v>
      </c>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row>
    <row r="962" spans="1:159" s="21" customFormat="1">
      <c r="A962" s="77" t="s">
        <v>2261</v>
      </c>
      <c r="B962" s="87" t="s">
        <v>2696</v>
      </c>
      <c r="C962" s="88">
        <v>1975</v>
      </c>
      <c r="D962" s="87" t="s">
        <v>875</v>
      </c>
      <c r="E962" s="107" t="str">
        <f>VLOOKUP($C962,'2024-25 School Level AAFTE'!$C$4:$L$2372,9,FALSE)</f>
        <v>No</v>
      </c>
      <c r="F962" s="95">
        <f>VLOOKUP($C962,'2024-25 School Level AAFTE'!$C$4:$J$2372,8,FALSE)</f>
        <v>89.78</v>
      </c>
      <c r="G962" s="97">
        <f>IFERROR(IF(E962= "yes",VLOOKUP(C962,Summary!$B:$I,6,0),0),0)</f>
        <v>0</v>
      </c>
      <c r="H962" s="96">
        <f t="shared" si="171"/>
        <v>0</v>
      </c>
      <c r="I962" s="154">
        <f>VLOOKUP($A962,'2025-26 Salary &amp; Benefits'!$A:$I,3,FALSE)</f>
        <v>1.18</v>
      </c>
      <c r="J962" s="154">
        <f>VLOOKUP($A962,'2025-26 Salary &amp; Benefits'!$A:$I,4,FALSE)</f>
        <v>1.18</v>
      </c>
      <c r="K962" s="141">
        <f t="shared" si="172"/>
        <v>0</v>
      </c>
      <c r="L962" s="140">
        <f t="shared" si="173"/>
        <v>0</v>
      </c>
      <c r="M962" s="142">
        <f>'2025-26 Salary &amp; Benefits'!$E$6</f>
        <v>78209</v>
      </c>
      <c r="N962" s="142">
        <f>'2025-26 Salary &amp; Benefits'!$F$6</f>
        <v>80164</v>
      </c>
      <c r="O962" s="9">
        <f t="shared" si="174"/>
        <v>0</v>
      </c>
      <c r="P962" s="9">
        <f t="shared" si="175"/>
        <v>0</v>
      </c>
      <c r="Q962" s="9">
        <f>'2025-26 Salary &amp; Benefits'!G$6</f>
        <v>15997.68</v>
      </c>
      <c r="R962" s="143">
        <f>'2025-26 Salary &amp; Benefits'!H$6</f>
        <v>0.16020000000000001</v>
      </c>
      <c r="S962" s="143">
        <f>'2025-26 Salary &amp; Benefits'!I$6</f>
        <v>0.15390000000000001</v>
      </c>
      <c r="T962" s="9">
        <f t="shared" si="176"/>
        <v>0</v>
      </c>
      <c r="U962" s="9">
        <f t="shared" si="177"/>
        <v>0</v>
      </c>
      <c r="V962" s="9">
        <f t="shared" si="178"/>
        <v>0</v>
      </c>
      <c r="W962" s="9">
        <f t="shared" si="179"/>
        <v>0</v>
      </c>
      <c r="X962" s="22">
        <f t="shared" si="180"/>
        <v>0</v>
      </c>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row>
    <row r="963" spans="1:159" s="21" customFormat="1">
      <c r="A963" s="77" t="s">
        <v>2261</v>
      </c>
      <c r="B963" s="87" t="s">
        <v>2696</v>
      </c>
      <c r="C963" s="88">
        <v>2289</v>
      </c>
      <c r="D963" s="87" t="s">
        <v>876</v>
      </c>
      <c r="E963" s="107" t="str">
        <f>VLOOKUP($C963,'2024-25 School Level AAFTE'!$C$4:$L$2372,9,FALSE)</f>
        <v>No</v>
      </c>
      <c r="F963" s="95">
        <f>VLOOKUP($C963,'2024-25 School Level AAFTE'!$C$4:$J$2372,8,FALSE)</f>
        <v>544.91</v>
      </c>
      <c r="G963" s="97">
        <f>IFERROR(IF(E963= "yes",VLOOKUP(C963,Summary!$B:$I,6,0),0),0)</f>
        <v>0</v>
      </c>
      <c r="H963" s="96">
        <f t="shared" si="171"/>
        <v>0</v>
      </c>
      <c r="I963" s="154">
        <f>VLOOKUP($A963,'2025-26 Salary &amp; Benefits'!$A:$I,3,FALSE)</f>
        <v>1.18</v>
      </c>
      <c r="J963" s="154">
        <f>VLOOKUP($A963,'2025-26 Salary &amp; Benefits'!$A:$I,4,FALSE)</f>
        <v>1.18</v>
      </c>
      <c r="K963" s="141">
        <f t="shared" si="172"/>
        <v>0</v>
      </c>
      <c r="L963" s="140">
        <f t="shared" si="173"/>
        <v>0</v>
      </c>
      <c r="M963" s="142">
        <f>'2025-26 Salary &amp; Benefits'!$E$6</f>
        <v>78209</v>
      </c>
      <c r="N963" s="142">
        <f>'2025-26 Salary &amp; Benefits'!$F$6</f>
        <v>80164</v>
      </c>
      <c r="O963" s="9">
        <f t="shared" si="174"/>
        <v>0</v>
      </c>
      <c r="P963" s="9">
        <f t="shared" si="175"/>
        <v>0</v>
      </c>
      <c r="Q963" s="9">
        <f>'2025-26 Salary &amp; Benefits'!G$6</f>
        <v>15997.68</v>
      </c>
      <c r="R963" s="143">
        <f>'2025-26 Salary &amp; Benefits'!H$6</f>
        <v>0.16020000000000001</v>
      </c>
      <c r="S963" s="143">
        <f>'2025-26 Salary &amp; Benefits'!I$6</f>
        <v>0.15390000000000001</v>
      </c>
      <c r="T963" s="9">
        <f t="shared" si="176"/>
        <v>0</v>
      </c>
      <c r="U963" s="9">
        <f t="shared" si="177"/>
        <v>0</v>
      </c>
      <c r="V963" s="9">
        <f t="shared" si="178"/>
        <v>0</v>
      </c>
      <c r="W963" s="9">
        <f t="shared" si="179"/>
        <v>0</v>
      </c>
      <c r="X963" s="22">
        <f t="shared" si="180"/>
        <v>0</v>
      </c>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row>
    <row r="964" spans="1:159" s="21" customFormat="1">
      <c r="A964" s="77" t="s">
        <v>2261</v>
      </c>
      <c r="B964" s="87" t="s">
        <v>2696</v>
      </c>
      <c r="C964" s="88">
        <v>2308</v>
      </c>
      <c r="D964" s="87" t="s">
        <v>877</v>
      </c>
      <c r="E964" s="107" t="str">
        <f>VLOOKUP($C964,'2024-25 School Level AAFTE'!$C$4:$L$2372,9,FALSE)</f>
        <v>No</v>
      </c>
      <c r="F964" s="95">
        <f>VLOOKUP($C964,'2024-25 School Level AAFTE'!$C$4:$J$2372,8,FALSE)</f>
        <v>743.73</v>
      </c>
      <c r="G964" s="97">
        <f>IFERROR(IF(E964= "yes",VLOOKUP(C964,Summary!$B:$I,6,0),0),0)</f>
        <v>0</v>
      </c>
      <c r="H964" s="96">
        <f t="shared" si="171"/>
        <v>0</v>
      </c>
      <c r="I964" s="154">
        <f>VLOOKUP($A964,'2025-26 Salary &amp; Benefits'!$A:$I,3,FALSE)</f>
        <v>1.18</v>
      </c>
      <c r="J964" s="154">
        <f>VLOOKUP($A964,'2025-26 Salary &amp; Benefits'!$A:$I,4,FALSE)</f>
        <v>1.18</v>
      </c>
      <c r="K964" s="141">
        <f t="shared" si="172"/>
        <v>0</v>
      </c>
      <c r="L964" s="140">
        <f t="shared" si="173"/>
        <v>0</v>
      </c>
      <c r="M964" s="142">
        <f>'2025-26 Salary &amp; Benefits'!$E$6</f>
        <v>78209</v>
      </c>
      <c r="N964" s="142">
        <f>'2025-26 Salary &amp; Benefits'!$F$6</f>
        <v>80164</v>
      </c>
      <c r="O964" s="9">
        <f t="shared" si="174"/>
        <v>0</v>
      </c>
      <c r="P964" s="9">
        <f t="shared" si="175"/>
        <v>0</v>
      </c>
      <c r="Q964" s="9">
        <f>'2025-26 Salary &amp; Benefits'!G$6</f>
        <v>15997.68</v>
      </c>
      <c r="R964" s="143">
        <f>'2025-26 Salary &amp; Benefits'!H$6</f>
        <v>0.16020000000000001</v>
      </c>
      <c r="S964" s="143">
        <f>'2025-26 Salary &amp; Benefits'!I$6</f>
        <v>0.15390000000000001</v>
      </c>
      <c r="T964" s="9">
        <f t="shared" si="176"/>
        <v>0</v>
      </c>
      <c r="U964" s="9">
        <f t="shared" si="177"/>
        <v>0</v>
      </c>
      <c r="V964" s="9">
        <f t="shared" si="178"/>
        <v>0</v>
      </c>
      <c r="W964" s="9">
        <f t="shared" si="179"/>
        <v>0</v>
      </c>
      <c r="X964" s="22">
        <f t="shared" si="180"/>
        <v>0</v>
      </c>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row>
    <row r="965" spans="1:159" s="21" customFormat="1">
      <c r="A965" s="77" t="s">
        <v>2261</v>
      </c>
      <c r="B965" s="87" t="s">
        <v>2696</v>
      </c>
      <c r="C965" s="88">
        <v>2739</v>
      </c>
      <c r="D965" s="87" t="s">
        <v>878</v>
      </c>
      <c r="E965" s="107" t="str">
        <f>VLOOKUP($C965,'2024-25 School Level AAFTE'!$C$4:$L$2372,9,FALSE)</f>
        <v>No</v>
      </c>
      <c r="F965" s="95">
        <f>VLOOKUP($C965,'2024-25 School Level AAFTE'!$C$4:$J$2372,8,FALSE)</f>
        <v>2034.81</v>
      </c>
      <c r="G965" s="97">
        <f>IFERROR(IF(E965= "yes",VLOOKUP(C965,Summary!$B:$I,6,0),0),0)</f>
        <v>0</v>
      </c>
      <c r="H965" s="96">
        <f t="shared" si="171"/>
        <v>0</v>
      </c>
      <c r="I965" s="154">
        <f>VLOOKUP($A965,'2025-26 Salary &amp; Benefits'!$A:$I,3,FALSE)</f>
        <v>1.18</v>
      </c>
      <c r="J965" s="154">
        <f>VLOOKUP($A965,'2025-26 Salary &amp; Benefits'!$A:$I,4,FALSE)</f>
        <v>1.18</v>
      </c>
      <c r="K965" s="141">
        <f t="shared" si="172"/>
        <v>0</v>
      </c>
      <c r="L965" s="140">
        <f t="shared" si="173"/>
        <v>0</v>
      </c>
      <c r="M965" s="142">
        <f>'2025-26 Salary &amp; Benefits'!$E$6</f>
        <v>78209</v>
      </c>
      <c r="N965" s="142">
        <f>'2025-26 Salary &amp; Benefits'!$F$6</f>
        <v>80164</v>
      </c>
      <c r="O965" s="9">
        <f t="shared" si="174"/>
        <v>0</v>
      </c>
      <c r="P965" s="9">
        <f t="shared" si="175"/>
        <v>0</v>
      </c>
      <c r="Q965" s="9">
        <f>'2025-26 Salary &amp; Benefits'!G$6</f>
        <v>15997.68</v>
      </c>
      <c r="R965" s="143">
        <f>'2025-26 Salary &amp; Benefits'!H$6</f>
        <v>0.16020000000000001</v>
      </c>
      <c r="S965" s="143">
        <f>'2025-26 Salary &amp; Benefits'!I$6</f>
        <v>0.15390000000000001</v>
      </c>
      <c r="T965" s="9">
        <f t="shared" si="176"/>
        <v>0</v>
      </c>
      <c r="U965" s="9">
        <f t="shared" si="177"/>
        <v>0</v>
      </c>
      <c r="V965" s="9">
        <f t="shared" si="178"/>
        <v>0</v>
      </c>
      <c r="W965" s="9">
        <f t="shared" si="179"/>
        <v>0</v>
      </c>
      <c r="X965" s="22">
        <f t="shared" si="180"/>
        <v>0</v>
      </c>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row>
    <row r="966" spans="1:159" s="21" customFormat="1">
      <c r="A966" s="77" t="s">
        <v>2261</v>
      </c>
      <c r="B966" s="87" t="s">
        <v>2696</v>
      </c>
      <c r="C966" s="88">
        <v>2796</v>
      </c>
      <c r="D966" s="87" t="s">
        <v>879</v>
      </c>
      <c r="E966" s="107" t="str">
        <f>VLOOKUP($C966,'2024-25 School Level AAFTE'!$C$4:$L$2372,9,FALSE)</f>
        <v>No</v>
      </c>
      <c r="F966" s="95">
        <f>VLOOKUP($C966,'2024-25 School Level AAFTE'!$C$4:$J$2372,8,FALSE)</f>
        <v>325.33999999999997</v>
      </c>
      <c r="G966" s="97">
        <f>IFERROR(IF(E966= "yes",VLOOKUP(C966,Summary!$B:$I,6,0),0),0)</f>
        <v>0</v>
      </c>
      <c r="H966" s="96">
        <f t="shared" si="171"/>
        <v>0</v>
      </c>
      <c r="I966" s="154">
        <f>VLOOKUP($A966,'2025-26 Salary &amp; Benefits'!$A:$I,3,FALSE)</f>
        <v>1.18</v>
      </c>
      <c r="J966" s="154">
        <f>VLOOKUP($A966,'2025-26 Salary &amp; Benefits'!$A:$I,4,FALSE)</f>
        <v>1.18</v>
      </c>
      <c r="K966" s="141">
        <f t="shared" si="172"/>
        <v>0</v>
      </c>
      <c r="L966" s="140">
        <f t="shared" si="173"/>
        <v>0</v>
      </c>
      <c r="M966" s="142">
        <f>'2025-26 Salary &amp; Benefits'!$E$6</f>
        <v>78209</v>
      </c>
      <c r="N966" s="142">
        <f>'2025-26 Salary &amp; Benefits'!$F$6</f>
        <v>80164</v>
      </c>
      <c r="O966" s="9">
        <f t="shared" si="174"/>
        <v>0</v>
      </c>
      <c r="P966" s="9">
        <f t="shared" si="175"/>
        <v>0</v>
      </c>
      <c r="Q966" s="9">
        <f>'2025-26 Salary &amp; Benefits'!G$6</f>
        <v>15997.68</v>
      </c>
      <c r="R966" s="143">
        <f>'2025-26 Salary &amp; Benefits'!H$6</f>
        <v>0.16020000000000001</v>
      </c>
      <c r="S966" s="143">
        <f>'2025-26 Salary &amp; Benefits'!I$6</f>
        <v>0.15390000000000001</v>
      </c>
      <c r="T966" s="9">
        <f t="shared" si="176"/>
        <v>0</v>
      </c>
      <c r="U966" s="9">
        <f t="shared" si="177"/>
        <v>0</v>
      </c>
      <c r="V966" s="9">
        <f t="shared" si="178"/>
        <v>0</v>
      </c>
      <c r="W966" s="9">
        <f t="shared" si="179"/>
        <v>0</v>
      </c>
      <c r="X966" s="22">
        <f t="shared" si="180"/>
        <v>0</v>
      </c>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row>
    <row r="967" spans="1:159" s="21" customFormat="1">
      <c r="A967" s="77" t="s">
        <v>2261</v>
      </c>
      <c r="B967" s="87" t="s">
        <v>2696</v>
      </c>
      <c r="C967" s="88">
        <v>2992</v>
      </c>
      <c r="D967" s="87" t="s">
        <v>880</v>
      </c>
      <c r="E967" s="107" t="str">
        <f>VLOOKUP($C967,'2024-25 School Level AAFTE'!$C$4:$L$2372,9,FALSE)</f>
        <v>No</v>
      </c>
      <c r="F967" s="95">
        <f>VLOOKUP($C967,'2024-25 School Level AAFTE'!$C$4:$J$2372,8,FALSE)</f>
        <v>566.64</v>
      </c>
      <c r="G967" s="97">
        <f>IFERROR(IF(E967= "yes",VLOOKUP(C967,Summary!$B:$I,6,0),0),0)</f>
        <v>0</v>
      </c>
      <c r="H967" s="96">
        <f t="shared" si="171"/>
        <v>0</v>
      </c>
      <c r="I967" s="154">
        <f>VLOOKUP($A967,'2025-26 Salary &amp; Benefits'!$A:$I,3,FALSE)</f>
        <v>1.18</v>
      </c>
      <c r="J967" s="154">
        <f>VLOOKUP($A967,'2025-26 Salary &amp; Benefits'!$A:$I,4,FALSE)</f>
        <v>1.18</v>
      </c>
      <c r="K967" s="141">
        <f t="shared" si="172"/>
        <v>0</v>
      </c>
      <c r="L967" s="140">
        <f t="shared" si="173"/>
        <v>0</v>
      </c>
      <c r="M967" s="142">
        <f>'2025-26 Salary &amp; Benefits'!$E$6</f>
        <v>78209</v>
      </c>
      <c r="N967" s="142">
        <f>'2025-26 Salary &amp; Benefits'!$F$6</f>
        <v>80164</v>
      </c>
      <c r="O967" s="9">
        <f t="shared" si="174"/>
        <v>0</v>
      </c>
      <c r="P967" s="9">
        <f t="shared" si="175"/>
        <v>0</v>
      </c>
      <c r="Q967" s="9">
        <f>'2025-26 Salary &amp; Benefits'!G$6</f>
        <v>15997.68</v>
      </c>
      <c r="R967" s="143">
        <f>'2025-26 Salary &amp; Benefits'!H$6</f>
        <v>0.16020000000000001</v>
      </c>
      <c r="S967" s="143">
        <f>'2025-26 Salary &amp; Benefits'!I$6</f>
        <v>0.15390000000000001</v>
      </c>
      <c r="T967" s="9">
        <f t="shared" si="176"/>
        <v>0</v>
      </c>
      <c r="U967" s="9">
        <f t="shared" si="177"/>
        <v>0</v>
      </c>
      <c r="V967" s="9">
        <f t="shared" si="178"/>
        <v>0</v>
      </c>
      <c r="W967" s="9">
        <f t="shared" si="179"/>
        <v>0</v>
      </c>
      <c r="X967" s="22">
        <f t="shared" si="180"/>
        <v>0</v>
      </c>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row>
    <row r="968" spans="1:159" s="21" customFormat="1">
      <c r="A968" s="77" t="s">
        <v>2261</v>
      </c>
      <c r="B968" s="87" t="s">
        <v>2696</v>
      </c>
      <c r="C968" s="88">
        <v>3041</v>
      </c>
      <c r="D968" s="87" t="s">
        <v>881</v>
      </c>
      <c r="E968" s="107" t="str">
        <f>VLOOKUP($C968,'2024-25 School Level AAFTE'!$C$4:$L$2372,9,FALSE)</f>
        <v>No</v>
      </c>
      <c r="F968" s="95">
        <f>VLOOKUP($C968,'2024-25 School Level AAFTE'!$C$4:$J$2372,8,FALSE)</f>
        <v>600.55999999999995</v>
      </c>
      <c r="G968" s="97">
        <f>IFERROR(IF(E968= "yes",VLOOKUP(C968,Summary!$B:$I,6,0),0),0)</f>
        <v>0</v>
      </c>
      <c r="H968" s="96">
        <f t="shared" si="171"/>
        <v>0</v>
      </c>
      <c r="I968" s="154">
        <f>VLOOKUP($A968,'2025-26 Salary &amp; Benefits'!$A:$I,3,FALSE)</f>
        <v>1.18</v>
      </c>
      <c r="J968" s="154">
        <f>VLOOKUP($A968,'2025-26 Salary &amp; Benefits'!$A:$I,4,FALSE)</f>
        <v>1.18</v>
      </c>
      <c r="K968" s="141">
        <f t="shared" si="172"/>
        <v>0</v>
      </c>
      <c r="L968" s="140">
        <f t="shared" si="173"/>
        <v>0</v>
      </c>
      <c r="M968" s="142">
        <f>'2025-26 Salary &amp; Benefits'!$E$6</f>
        <v>78209</v>
      </c>
      <c r="N968" s="142">
        <f>'2025-26 Salary &amp; Benefits'!$F$6</f>
        <v>80164</v>
      </c>
      <c r="O968" s="9">
        <f t="shared" si="174"/>
        <v>0</v>
      </c>
      <c r="P968" s="9">
        <f t="shared" si="175"/>
        <v>0</v>
      </c>
      <c r="Q968" s="9">
        <f>'2025-26 Salary &amp; Benefits'!G$6</f>
        <v>15997.68</v>
      </c>
      <c r="R968" s="143">
        <f>'2025-26 Salary &amp; Benefits'!H$6</f>
        <v>0.16020000000000001</v>
      </c>
      <c r="S968" s="143">
        <f>'2025-26 Salary &amp; Benefits'!I$6</f>
        <v>0.15390000000000001</v>
      </c>
      <c r="T968" s="9">
        <f t="shared" si="176"/>
        <v>0</v>
      </c>
      <c r="U968" s="9">
        <f t="shared" si="177"/>
        <v>0</v>
      </c>
      <c r="V968" s="9">
        <f t="shared" si="178"/>
        <v>0</v>
      </c>
      <c r="W968" s="9">
        <f t="shared" si="179"/>
        <v>0</v>
      </c>
      <c r="X968" s="22">
        <f t="shared" si="180"/>
        <v>0</v>
      </c>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row>
    <row r="969" spans="1:159" s="21" customFormat="1">
      <c r="A969" s="77" t="s">
        <v>2261</v>
      </c>
      <c r="B969" s="87" t="s">
        <v>2696</v>
      </c>
      <c r="C969" s="88">
        <v>3232</v>
      </c>
      <c r="D969" s="87" t="s">
        <v>882</v>
      </c>
      <c r="E969" s="107" t="str">
        <f>VLOOKUP($C969,'2024-25 School Level AAFTE'!$C$4:$L$2372,9,FALSE)</f>
        <v>No</v>
      </c>
      <c r="F969" s="95">
        <f>VLOOKUP($C969,'2024-25 School Level AAFTE'!$C$4:$J$2372,8,FALSE)</f>
        <v>1006.28</v>
      </c>
      <c r="G969" s="97">
        <f>IFERROR(IF(E969= "yes",VLOOKUP(C969,Summary!$B:$I,6,0),0),0)</f>
        <v>0</v>
      </c>
      <c r="H969" s="96">
        <f t="shared" si="171"/>
        <v>0</v>
      </c>
      <c r="I969" s="154">
        <f>VLOOKUP($A969,'2025-26 Salary &amp; Benefits'!$A:$I,3,FALSE)</f>
        <v>1.18</v>
      </c>
      <c r="J969" s="154">
        <f>VLOOKUP($A969,'2025-26 Salary &amp; Benefits'!$A:$I,4,FALSE)</f>
        <v>1.18</v>
      </c>
      <c r="K969" s="141">
        <f t="shared" si="172"/>
        <v>0</v>
      </c>
      <c r="L969" s="140">
        <f t="shared" si="173"/>
        <v>0</v>
      </c>
      <c r="M969" s="142">
        <f>'2025-26 Salary &amp; Benefits'!$E$6</f>
        <v>78209</v>
      </c>
      <c r="N969" s="142">
        <f>'2025-26 Salary &amp; Benefits'!$F$6</f>
        <v>80164</v>
      </c>
      <c r="O969" s="9">
        <f t="shared" si="174"/>
        <v>0</v>
      </c>
      <c r="P969" s="9">
        <f t="shared" si="175"/>
        <v>0</v>
      </c>
      <c r="Q969" s="9">
        <f>'2025-26 Salary &amp; Benefits'!G$6</f>
        <v>15997.68</v>
      </c>
      <c r="R969" s="143">
        <f>'2025-26 Salary &amp; Benefits'!H$6</f>
        <v>0.16020000000000001</v>
      </c>
      <c r="S969" s="143">
        <f>'2025-26 Salary &amp; Benefits'!I$6</f>
        <v>0.15390000000000001</v>
      </c>
      <c r="T969" s="9">
        <f t="shared" si="176"/>
        <v>0</v>
      </c>
      <c r="U969" s="9">
        <f t="shared" si="177"/>
        <v>0</v>
      </c>
      <c r="V969" s="9">
        <f t="shared" si="178"/>
        <v>0</v>
      </c>
      <c r="W969" s="9">
        <f t="shared" si="179"/>
        <v>0</v>
      </c>
      <c r="X969" s="22">
        <f t="shared" si="180"/>
        <v>0</v>
      </c>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row>
    <row r="970" spans="1:159" s="21" customFormat="1">
      <c r="A970" s="77" t="s">
        <v>2261</v>
      </c>
      <c r="B970" s="87" t="s">
        <v>2696</v>
      </c>
      <c r="C970" s="88">
        <v>3441</v>
      </c>
      <c r="D970" s="87" t="s">
        <v>883</v>
      </c>
      <c r="E970" s="107" t="str">
        <f>VLOOKUP($C970,'2024-25 School Level AAFTE'!$C$4:$L$2372,9,FALSE)</f>
        <v>No</v>
      </c>
      <c r="F970" s="95">
        <f>VLOOKUP($C970,'2024-25 School Level AAFTE'!$C$4:$J$2372,8,FALSE)</f>
        <v>549.73</v>
      </c>
      <c r="G970" s="97">
        <f>IFERROR(IF(E970= "yes",VLOOKUP(C970,Summary!$B:$I,6,0),0),0)</f>
        <v>0</v>
      </c>
      <c r="H970" s="96">
        <f t="shared" si="171"/>
        <v>0</v>
      </c>
      <c r="I970" s="154">
        <f>VLOOKUP($A970,'2025-26 Salary &amp; Benefits'!$A:$I,3,FALSE)</f>
        <v>1.18</v>
      </c>
      <c r="J970" s="154">
        <f>VLOOKUP($A970,'2025-26 Salary &amp; Benefits'!$A:$I,4,FALSE)</f>
        <v>1.18</v>
      </c>
      <c r="K970" s="141">
        <f t="shared" si="172"/>
        <v>0</v>
      </c>
      <c r="L970" s="140">
        <f t="shared" si="173"/>
        <v>0</v>
      </c>
      <c r="M970" s="142">
        <f>'2025-26 Salary &amp; Benefits'!$E$6</f>
        <v>78209</v>
      </c>
      <c r="N970" s="142">
        <f>'2025-26 Salary &amp; Benefits'!$F$6</f>
        <v>80164</v>
      </c>
      <c r="O970" s="9">
        <f t="shared" si="174"/>
        <v>0</v>
      </c>
      <c r="P970" s="9">
        <f t="shared" si="175"/>
        <v>0</v>
      </c>
      <c r="Q970" s="9">
        <f>'2025-26 Salary &amp; Benefits'!G$6</f>
        <v>15997.68</v>
      </c>
      <c r="R970" s="143">
        <f>'2025-26 Salary &amp; Benefits'!H$6</f>
        <v>0.16020000000000001</v>
      </c>
      <c r="S970" s="143">
        <f>'2025-26 Salary &amp; Benefits'!I$6</f>
        <v>0.15390000000000001</v>
      </c>
      <c r="T970" s="9">
        <f t="shared" si="176"/>
        <v>0</v>
      </c>
      <c r="U970" s="9">
        <f t="shared" si="177"/>
        <v>0</v>
      </c>
      <c r="V970" s="9">
        <f t="shared" si="178"/>
        <v>0</v>
      </c>
      <c r="W970" s="9">
        <f t="shared" si="179"/>
        <v>0</v>
      </c>
      <c r="X970" s="22">
        <f t="shared" si="180"/>
        <v>0</v>
      </c>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row>
    <row r="971" spans="1:159" s="21" customFormat="1">
      <c r="A971" s="77" t="s">
        <v>2261</v>
      </c>
      <c r="B971" s="87" t="s">
        <v>2696</v>
      </c>
      <c r="C971" s="88">
        <v>3490</v>
      </c>
      <c r="D971" s="79" t="s">
        <v>884</v>
      </c>
      <c r="E971" s="107" t="str">
        <f>VLOOKUP($C971,'2024-25 School Level AAFTE'!$C$4:$L$2372,9,FALSE)</f>
        <v>No</v>
      </c>
      <c r="F971" s="95">
        <f>VLOOKUP($C971,'2024-25 School Level AAFTE'!$C$4:$J$2372,8,FALSE)</f>
        <v>402</v>
      </c>
      <c r="G971" s="97">
        <f>IFERROR(IF(E971= "yes",VLOOKUP(C971,Summary!$B:$I,6,0),0),0)</f>
        <v>0</v>
      </c>
      <c r="H971" s="96">
        <f t="shared" si="171"/>
        <v>0</v>
      </c>
      <c r="I971" s="154">
        <f>VLOOKUP($A971,'2025-26 Salary &amp; Benefits'!$A:$I,3,FALSE)</f>
        <v>1.18</v>
      </c>
      <c r="J971" s="154">
        <f>VLOOKUP($A971,'2025-26 Salary &amp; Benefits'!$A:$I,4,FALSE)</f>
        <v>1.18</v>
      </c>
      <c r="K971" s="141">
        <f t="shared" si="172"/>
        <v>0</v>
      </c>
      <c r="L971" s="140">
        <f t="shared" si="173"/>
        <v>0</v>
      </c>
      <c r="M971" s="142">
        <f>'2025-26 Salary &amp; Benefits'!$E$6</f>
        <v>78209</v>
      </c>
      <c r="N971" s="142">
        <f>'2025-26 Salary &amp; Benefits'!$F$6</f>
        <v>80164</v>
      </c>
      <c r="O971" s="9">
        <f t="shared" si="174"/>
        <v>0</v>
      </c>
      <c r="P971" s="9">
        <f t="shared" si="175"/>
        <v>0</v>
      </c>
      <c r="Q971" s="9">
        <f>'2025-26 Salary &amp; Benefits'!G$6</f>
        <v>15997.68</v>
      </c>
      <c r="R971" s="143">
        <f>'2025-26 Salary &amp; Benefits'!H$6</f>
        <v>0.16020000000000001</v>
      </c>
      <c r="S971" s="143">
        <f>'2025-26 Salary &amp; Benefits'!I$6</f>
        <v>0.15390000000000001</v>
      </c>
      <c r="T971" s="9">
        <f t="shared" si="176"/>
        <v>0</v>
      </c>
      <c r="U971" s="9">
        <f t="shared" si="177"/>
        <v>0</v>
      </c>
      <c r="V971" s="9">
        <f t="shared" si="178"/>
        <v>0</v>
      </c>
      <c r="W971" s="9">
        <f t="shared" si="179"/>
        <v>0</v>
      </c>
      <c r="X971" s="22">
        <f t="shared" si="180"/>
        <v>0</v>
      </c>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row>
    <row r="972" spans="1:159" s="21" customFormat="1">
      <c r="A972" s="77" t="s">
        <v>2261</v>
      </c>
      <c r="B972" s="87" t="s">
        <v>2696</v>
      </c>
      <c r="C972" s="88">
        <v>3528</v>
      </c>
      <c r="D972" s="87" t="s">
        <v>885</v>
      </c>
      <c r="E972" s="107" t="str">
        <f>VLOOKUP($C972,'2024-25 School Level AAFTE'!$C$4:$L$2372,9,FALSE)</f>
        <v>No</v>
      </c>
      <c r="F972" s="95">
        <f>VLOOKUP($C972,'2024-25 School Level AAFTE'!$C$4:$J$2372,8,FALSE)</f>
        <v>2257.09</v>
      </c>
      <c r="G972" s="97">
        <f>IFERROR(IF(E972= "yes",VLOOKUP(C972,Summary!$B:$I,6,0),0),0)</f>
        <v>0</v>
      </c>
      <c r="H972" s="96">
        <f t="shared" si="171"/>
        <v>0</v>
      </c>
      <c r="I972" s="154">
        <f>VLOOKUP($A972,'2025-26 Salary &amp; Benefits'!$A:$I,3,FALSE)</f>
        <v>1.18</v>
      </c>
      <c r="J972" s="154">
        <f>VLOOKUP($A972,'2025-26 Salary &amp; Benefits'!$A:$I,4,FALSE)</f>
        <v>1.18</v>
      </c>
      <c r="K972" s="141">
        <f t="shared" si="172"/>
        <v>0</v>
      </c>
      <c r="L972" s="140">
        <f t="shared" si="173"/>
        <v>0</v>
      </c>
      <c r="M972" s="142">
        <f>'2025-26 Salary &amp; Benefits'!$E$6</f>
        <v>78209</v>
      </c>
      <c r="N972" s="142">
        <f>'2025-26 Salary &amp; Benefits'!$F$6</f>
        <v>80164</v>
      </c>
      <c r="O972" s="9">
        <f t="shared" si="174"/>
        <v>0</v>
      </c>
      <c r="P972" s="9">
        <f t="shared" si="175"/>
        <v>0</v>
      </c>
      <c r="Q972" s="9">
        <f>'2025-26 Salary &amp; Benefits'!G$6</f>
        <v>15997.68</v>
      </c>
      <c r="R972" s="143">
        <f>'2025-26 Salary &amp; Benefits'!H$6</f>
        <v>0.16020000000000001</v>
      </c>
      <c r="S972" s="143">
        <f>'2025-26 Salary &amp; Benefits'!I$6</f>
        <v>0.15390000000000001</v>
      </c>
      <c r="T972" s="9">
        <f t="shared" si="176"/>
        <v>0</v>
      </c>
      <c r="U972" s="9">
        <f t="shared" si="177"/>
        <v>0</v>
      </c>
      <c r="V972" s="9">
        <f t="shared" si="178"/>
        <v>0</v>
      </c>
      <c r="W972" s="9">
        <f t="shared" si="179"/>
        <v>0</v>
      </c>
      <c r="X972" s="22">
        <f t="shared" si="180"/>
        <v>0</v>
      </c>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row>
    <row r="973" spans="1:159" s="21" customFormat="1">
      <c r="A973" s="77" t="s">
        <v>2261</v>
      </c>
      <c r="B973" s="87" t="s">
        <v>2696</v>
      </c>
      <c r="C973" s="88">
        <v>3529</v>
      </c>
      <c r="D973" s="87" t="s">
        <v>886</v>
      </c>
      <c r="E973" s="107" t="str">
        <f>VLOOKUP($C973,'2024-25 School Level AAFTE'!$C$4:$L$2372,9,FALSE)</f>
        <v>No</v>
      </c>
      <c r="F973" s="95">
        <f>VLOOKUP($C973,'2024-25 School Level AAFTE'!$C$4:$J$2372,8,FALSE)</f>
        <v>392.43</v>
      </c>
      <c r="G973" s="97">
        <f>IFERROR(IF(E973= "yes",VLOOKUP(C973,Summary!$B:$I,6,0),0),0)</f>
        <v>0</v>
      </c>
      <c r="H973" s="96">
        <f t="shared" si="171"/>
        <v>0</v>
      </c>
      <c r="I973" s="154">
        <f>VLOOKUP($A973,'2025-26 Salary &amp; Benefits'!$A:$I,3,FALSE)</f>
        <v>1.18</v>
      </c>
      <c r="J973" s="154">
        <f>VLOOKUP($A973,'2025-26 Salary &amp; Benefits'!$A:$I,4,FALSE)</f>
        <v>1.18</v>
      </c>
      <c r="K973" s="141">
        <f t="shared" si="172"/>
        <v>0</v>
      </c>
      <c r="L973" s="140">
        <f t="shared" si="173"/>
        <v>0</v>
      </c>
      <c r="M973" s="142">
        <f>'2025-26 Salary &amp; Benefits'!$E$6</f>
        <v>78209</v>
      </c>
      <c r="N973" s="142">
        <f>'2025-26 Salary &amp; Benefits'!$F$6</f>
        <v>80164</v>
      </c>
      <c r="O973" s="9">
        <f t="shared" si="174"/>
        <v>0</v>
      </c>
      <c r="P973" s="9">
        <f t="shared" si="175"/>
        <v>0</v>
      </c>
      <c r="Q973" s="9">
        <f>'2025-26 Salary &amp; Benefits'!G$6</f>
        <v>15997.68</v>
      </c>
      <c r="R973" s="143">
        <f>'2025-26 Salary &amp; Benefits'!H$6</f>
        <v>0.16020000000000001</v>
      </c>
      <c r="S973" s="143">
        <f>'2025-26 Salary &amp; Benefits'!I$6</f>
        <v>0.15390000000000001</v>
      </c>
      <c r="T973" s="9">
        <f t="shared" si="176"/>
        <v>0</v>
      </c>
      <c r="U973" s="9">
        <f t="shared" si="177"/>
        <v>0</v>
      </c>
      <c r="V973" s="9">
        <f t="shared" si="178"/>
        <v>0</v>
      </c>
      <c r="W973" s="9">
        <f t="shared" si="179"/>
        <v>0</v>
      </c>
      <c r="X973" s="22">
        <f t="shared" si="180"/>
        <v>0</v>
      </c>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row>
    <row r="974" spans="1:159" s="21" customFormat="1">
      <c r="A974" s="77" t="s">
        <v>2261</v>
      </c>
      <c r="B974" s="87" t="s">
        <v>2696</v>
      </c>
      <c r="C974" s="88">
        <v>3548</v>
      </c>
      <c r="D974" s="87" t="s">
        <v>887</v>
      </c>
      <c r="E974" s="107" t="str">
        <f>VLOOKUP($C974,'2024-25 School Level AAFTE'!$C$4:$L$2372,9,FALSE)</f>
        <v>No</v>
      </c>
      <c r="F974" s="95">
        <f>VLOOKUP($C974,'2024-25 School Level AAFTE'!$C$4:$J$2372,8,FALSE)</f>
        <v>429.85</v>
      </c>
      <c r="G974" s="97">
        <f>IFERROR(IF(E974= "yes",VLOOKUP(C974,Summary!$B:$I,6,0),0),0)</f>
        <v>0</v>
      </c>
      <c r="H974" s="96">
        <f t="shared" si="171"/>
        <v>0</v>
      </c>
      <c r="I974" s="154">
        <f>VLOOKUP($A974,'2025-26 Salary &amp; Benefits'!$A:$I,3,FALSE)</f>
        <v>1.18</v>
      </c>
      <c r="J974" s="154">
        <f>VLOOKUP($A974,'2025-26 Salary &amp; Benefits'!$A:$I,4,FALSE)</f>
        <v>1.18</v>
      </c>
      <c r="K974" s="141">
        <f t="shared" si="172"/>
        <v>0</v>
      </c>
      <c r="L974" s="140">
        <f t="shared" si="173"/>
        <v>0</v>
      </c>
      <c r="M974" s="142">
        <f>'2025-26 Salary &amp; Benefits'!$E$6</f>
        <v>78209</v>
      </c>
      <c r="N974" s="142">
        <f>'2025-26 Salary &amp; Benefits'!$F$6</f>
        <v>80164</v>
      </c>
      <c r="O974" s="9">
        <f t="shared" si="174"/>
        <v>0</v>
      </c>
      <c r="P974" s="9">
        <f t="shared" si="175"/>
        <v>0</v>
      </c>
      <c r="Q974" s="9">
        <f>'2025-26 Salary &amp; Benefits'!G$6</f>
        <v>15997.68</v>
      </c>
      <c r="R974" s="143">
        <f>'2025-26 Salary &amp; Benefits'!H$6</f>
        <v>0.16020000000000001</v>
      </c>
      <c r="S974" s="143">
        <f>'2025-26 Salary &amp; Benefits'!I$6</f>
        <v>0.15390000000000001</v>
      </c>
      <c r="T974" s="9">
        <f t="shared" si="176"/>
        <v>0</v>
      </c>
      <c r="U974" s="9">
        <f t="shared" si="177"/>
        <v>0</v>
      </c>
      <c r="V974" s="9">
        <f t="shared" si="178"/>
        <v>0</v>
      </c>
      <c r="W974" s="9">
        <f t="shared" si="179"/>
        <v>0</v>
      </c>
      <c r="X974" s="22">
        <f t="shared" si="180"/>
        <v>0</v>
      </c>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row>
    <row r="975" spans="1:159" s="21" customFormat="1">
      <c r="A975" s="77" t="s">
        <v>2261</v>
      </c>
      <c r="B975" s="87" t="s">
        <v>2696</v>
      </c>
      <c r="C975" s="88">
        <v>3590</v>
      </c>
      <c r="D975" s="87" t="s">
        <v>888</v>
      </c>
      <c r="E975" s="107" t="str">
        <f>VLOOKUP($C975,'2024-25 School Level AAFTE'!$C$4:$L$2372,9,FALSE)</f>
        <v>No</v>
      </c>
      <c r="F975" s="95">
        <f>VLOOKUP($C975,'2024-25 School Level AAFTE'!$C$4:$J$2372,8,FALSE)</f>
        <v>664.6</v>
      </c>
      <c r="G975" s="97">
        <f>IFERROR(IF(E975= "yes",VLOOKUP(C975,Summary!$B:$I,6,0),0),0)</f>
        <v>0</v>
      </c>
      <c r="H975" s="96">
        <f t="shared" si="171"/>
        <v>0</v>
      </c>
      <c r="I975" s="154">
        <f>VLOOKUP($A975,'2025-26 Salary &amp; Benefits'!$A:$I,3,FALSE)</f>
        <v>1.18</v>
      </c>
      <c r="J975" s="154">
        <f>VLOOKUP($A975,'2025-26 Salary &amp; Benefits'!$A:$I,4,FALSE)</f>
        <v>1.18</v>
      </c>
      <c r="K975" s="141">
        <f t="shared" si="172"/>
        <v>0</v>
      </c>
      <c r="L975" s="140">
        <f t="shared" si="173"/>
        <v>0</v>
      </c>
      <c r="M975" s="142">
        <f>'2025-26 Salary &amp; Benefits'!$E$6</f>
        <v>78209</v>
      </c>
      <c r="N975" s="142">
        <f>'2025-26 Salary &amp; Benefits'!$F$6</f>
        <v>80164</v>
      </c>
      <c r="O975" s="9">
        <f t="shared" si="174"/>
        <v>0</v>
      </c>
      <c r="P975" s="9">
        <f t="shared" si="175"/>
        <v>0</v>
      </c>
      <c r="Q975" s="9">
        <f>'2025-26 Salary &amp; Benefits'!G$6</f>
        <v>15997.68</v>
      </c>
      <c r="R975" s="143">
        <f>'2025-26 Salary &amp; Benefits'!H$6</f>
        <v>0.16020000000000001</v>
      </c>
      <c r="S975" s="143">
        <f>'2025-26 Salary &amp; Benefits'!I$6</f>
        <v>0.15390000000000001</v>
      </c>
      <c r="T975" s="9">
        <f t="shared" si="176"/>
        <v>0</v>
      </c>
      <c r="U975" s="9">
        <f t="shared" si="177"/>
        <v>0</v>
      </c>
      <c r="V975" s="9">
        <f t="shared" si="178"/>
        <v>0</v>
      </c>
      <c r="W975" s="9">
        <f t="shared" si="179"/>
        <v>0</v>
      </c>
      <c r="X975" s="22">
        <f t="shared" si="180"/>
        <v>0</v>
      </c>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row>
    <row r="976" spans="1:159" s="21" customFormat="1">
      <c r="A976" s="77" t="s">
        <v>2261</v>
      </c>
      <c r="B976" s="87" t="s">
        <v>2696</v>
      </c>
      <c r="C976" s="88">
        <v>3591</v>
      </c>
      <c r="D976" s="87" t="s">
        <v>137</v>
      </c>
      <c r="E976" s="107" t="str">
        <f>VLOOKUP($C976,'2024-25 School Level AAFTE'!$C$4:$L$2372,9,FALSE)</f>
        <v>No</v>
      </c>
      <c r="F976" s="95">
        <f>VLOOKUP($C976,'2024-25 School Level AAFTE'!$C$4:$J$2372,8,FALSE)</f>
        <v>446.12</v>
      </c>
      <c r="G976" s="97">
        <f>IFERROR(IF(E976= "yes",VLOOKUP(C976,Summary!$B:$I,6,0),0),0)</f>
        <v>0</v>
      </c>
      <c r="H976" s="96">
        <f t="shared" si="171"/>
        <v>0</v>
      </c>
      <c r="I976" s="154">
        <f>VLOOKUP($A976,'2025-26 Salary &amp; Benefits'!$A:$I,3,FALSE)</f>
        <v>1.18</v>
      </c>
      <c r="J976" s="154">
        <f>VLOOKUP($A976,'2025-26 Salary &amp; Benefits'!$A:$I,4,FALSE)</f>
        <v>1.18</v>
      </c>
      <c r="K976" s="141">
        <f t="shared" si="172"/>
        <v>0</v>
      </c>
      <c r="L976" s="140">
        <f t="shared" si="173"/>
        <v>0</v>
      </c>
      <c r="M976" s="142">
        <f>'2025-26 Salary &amp; Benefits'!$E$6</f>
        <v>78209</v>
      </c>
      <c r="N976" s="142">
        <f>'2025-26 Salary &amp; Benefits'!$F$6</f>
        <v>80164</v>
      </c>
      <c r="O976" s="9">
        <f t="shared" si="174"/>
        <v>0</v>
      </c>
      <c r="P976" s="9">
        <f t="shared" si="175"/>
        <v>0</v>
      </c>
      <c r="Q976" s="9">
        <f>'2025-26 Salary &amp; Benefits'!G$6</f>
        <v>15997.68</v>
      </c>
      <c r="R976" s="143">
        <f>'2025-26 Salary &amp; Benefits'!H$6</f>
        <v>0.16020000000000001</v>
      </c>
      <c r="S976" s="143">
        <f>'2025-26 Salary &amp; Benefits'!I$6</f>
        <v>0.15390000000000001</v>
      </c>
      <c r="T976" s="9">
        <f t="shared" si="176"/>
        <v>0</v>
      </c>
      <c r="U976" s="9">
        <f t="shared" si="177"/>
        <v>0</v>
      </c>
      <c r="V976" s="9">
        <f t="shared" si="178"/>
        <v>0</v>
      </c>
      <c r="W976" s="9">
        <f t="shared" si="179"/>
        <v>0</v>
      </c>
      <c r="X976" s="22">
        <f t="shared" si="180"/>
        <v>0</v>
      </c>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row>
    <row r="977" spans="1:159" s="21" customFormat="1">
      <c r="A977" s="77" t="s">
        <v>2261</v>
      </c>
      <c r="B977" s="87" t="s">
        <v>2696</v>
      </c>
      <c r="C977" s="88">
        <v>3592</v>
      </c>
      <c r="D977" s="87" t="s">
        <v>889</v>
      </c>
      <c r="E977" s="107" t="str">
        <f>VLOOKUP($C977,'2024-25 School Level AAFTE'!$C$4:$L$2372,9,FALSE)</f>
        <v>No</v>
      </c>
      <c r="F977" s="95">
        <f>VLOOKUP($C977,'2024-25 School Level AAFTE'!$C$4:$J$2372,8,FALSE)</f>
        <v>429.25</v>
      </c>
      <c r="G977" s="97">
        <f>IFERROR(IF(E977= "yes",VLOOKUP(C977,Summary!$B:$I,6,0),0),0)</f>
        <v>0</v>
      </c>
      <c r="H977" s="96">
        <f t="shared" si="171"/>
        <v>0</v>
      </c>
      <c r="I977" s="154">
        <f>VLOOKUP($A977,'2025-26 Salary &amp; Benefits'!$A:$I,3,FALSE)</f>
        <v>1.18</v>
      </c>
      <c r="J977" s="154">
        <f>VLOOKUP($A977,'2025-26 Salary &amp; Benefits'!$A:$I,4,FALSE)</f>
        <v>1.18</v>
      </c>
      <c r="K977" s="141">
        <f t="shared" si="172"/>
        <v>0</v>
      </c>
      <c r="L977" s="140">
        <f t="shared" si="173"/>
        <v>0</v>
      </c>
      <c r="M977" s="142">
        <f>'2025-26 Salary &amp; Benefits'!$E$6</f>
        <v>78209</v>
      </c>
      <c r="N977" s="142">
        <f>'2025-26 Salary &amp; Benefits'!$F$6</f>
        <v>80164</v>
      </c>
      <c r="O977" s="9">
        <f t="shared" si="174"/>
        <v>0</v>
      </c>
      <c r="P977" s="9">
        <f t="shared" si="175"/>
        <v>0</v>
      </c>
      <c r="Q977" s="9">
        <f>'2025-26 Salary &amp; Benefits'!G$6</f>
        <v>15997.68</v>
      </c>
      <c r="R977" s="143">
        <f>'2025-26 Salary &amp; Benefits'!H$6</f>
        <v>0.16020000000000001</v>
      </c>
      <c r="S977" s="143">
        <f>'2025-26 Salary &amp; Benefits'!I$6</f>
        <v>0.15390000000000001</v>
      </c>
      <c r="T977" s="9">
        <f t="shared" si="176"/>
        <v>0</v>
      </c>
      <c r="U977" s="9">
        <f t="shared" si="177"/>
        <v>0</v>
      </c>
      <c r="V977" s="9">
        <f t="shared" si="178"/>
        <v>0</v>
      </c>
      <c r="W977" s="9">
        <f t="shared" si="179"/>
        <v>0</v>
      </c>
      <c r="X977" s="22">
        <f t="shared" si="180"/>
        <v>0</v>
      </c>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row>
    <row r="978" spans="1:159" s="21" customFormat="1">
      <c r="A978" s="77" t="s">
        <v>2261</v>
      </c>
      <c r="B978" s="87" t="s">
        <v>2696</v>
      </c>
      <c r="C978" s="88">
        <v>3675</v>
      </c>
      <c r="D978" s="87" t="s">
        <v>890</v>
      </c>
      <c r="E978" s="107" t="str">
        <f>VLOOKUP($C978,'2024-25 School Level AAFTE'!$C$4:$L$2372,9,FALSE)</f>
        <v>No</v>
      </c>
      <c r="F978" s="95">
        <f>VLOOKUP($C978,'2024-25 School Level AAFTE'!$C$4:$J$2372,8,FALSE)</f>
        <v>435.13</v>
      </c>
      <c r="G978" s="97">
        <f>IFERROR(IF(E978= "yes",VLOOKUP(C978,Summary!$B:$I,6,0),0),0)</f>
        <v>0</v>
      </c>
      <c r="H978" s="96">
        <f t="shared" si="171"/>
        <v>0</v>
      </c>
      <c r="I978" s="154">
        <f>VLOOKUP($A978,'2025-26 Salary &amp; Benefits'!$A:$I,3,FALSE)</f>
        <v>1.18</v>
      </c>
      <c r="J978" s="154">
        <f>VLOOKUP($A978,'2025-26 Salary &amp; Benefits'!$A:$I,4,FALSE)</f>
        <v>1.18</v>
      </c>
      <c r="K978" s="141">
        <f t="shared" si="172"/>
        <v>0</v>
      </c>
      <c r="L978" s="140">
        <f t="shared" si="173"/>
        <v>0</v>
      </c>
      <c r="M978" s="142">
        <f>'2025-26 Salary &amp; Benefits'!$E$6</f>
        <v>78209</v>
      </c>
      <c r="N978" s="142">
        <f>'2025-26 Salary &amp; Benefits'!$F$6</f>
        <v>80164</v>
      </c>
      <c r="O978" s="9">
        <f t="shared" si="174"/>
        <v>0</v>
      </c>
      <c r="P978" s="9">
        <f t="shared" si="175"/>
        <v>0</v>
      </c>
      <c r="Q978" s="9">
        <f>'2025-26 Salary &amp; Benefits'!G$6</f>
        <v>15997.68</v>
      </c>
      <c r="R978" s="143">
        <f>'2025-26 Salary &amp; Benefits'!H$6</f>
        <v>0.16020000000000001</v>
      </c>
      <c r="S978" s="143">
        <f>'2025-26 Salary &amp; Benefits'!I$6</f>
        <v>0.15390000000000001</v>
      </c>
      <c r="T978" s="9">
        <f t="shared" si="176"/>
        <v>0</v>
      </c>
      <c r="U978" s="9">
        <f t="shared" si="177"/>
        <v>0</v>
      </c>
      <c r="V978" s="9">
        <f t="shared" si="178"/>
        <v>0</v>
      </c>
      <c r="W978" s="9">
        <f t="shared" si="179"/>
        <v>0</v>
      </c>
      <c r="X978" s="22">
        <f t="shared" si="180"/>
        <v>0</v>
      </c>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row>
    <row r="979" spans="1:159" s="21" customFormat="1">
      <c r="A979" s="77" t="s">
        <v>2261</v>
      </c>
      <c r="B979" s="87" t="s">
        <v>2696</v>
      </c>
      <c r="C979" s="88">
        <v>3703</v>
      </c>
      <c r="D979" s="87" t="s">
        <v>891</v>
      </c>
      <c r="E979" s="107" t="str">
        <f>VLOOKUP($C979,'2024-25 School Level AAFTE'!$C$4:$L$2372,9,FALSE)</f>
        <v>No</v>
      </c>
      <c r="F979" s="95">
        <f>VLOOKUP($C979,'2024-25 School Level AAFTE'!$C$4:$J$2372,8,FALSE)</f>
        <v>619.75</v>
      </c>
      <c r="G979" s="97">
        <f>IFERROR(IF(E979= "yes",VLOOKUP(C979,Summary!$B:$I,6,0),0),0)</f>
        <v>0</v>
      </c>
      <c r="H979" s="96">
        <f t="shared" si="171"/>
        <v>0</v>
      </c>
      <c r="I979" s="154">
        <f>VLOOKUP($A979,'2025-26 Salary &amp; Benefits'!$A:$I,3,FALSE)</f>
        <v>1.18</v>
      </c>
      <c r="J979" s="154">
        <f>VLOOKUP($A979,'2025-26 Salary &amp; Benefits'!$A:$I,4,FALSE)</f>
        <v>1.18</v>
      </c>
      <c r="K979" s="141">
        <f t="shared" si="172"/>
        <v>0</v>
      </c>
      <c r="L979" s="140">
        <f t="shared" si="173"/>
        <v>0</v>
      </c>
      <c r="M979" s="142">
        <f>'2025-26 Salary &amp; Benefits'!$E$6</f>
        <v>78209</v>
      </c>
      <c r="N979" s="142">
        <f>'2025-26 Salary &amp; Benefits'!$F$6</f>
        <v>80164</v>
      </c>
      <c r="O979" s="9">
        <f t="shared" si="174"/>
        <v>0</v>
      </c>
      <c r="P979" s="9">
        <f t="shared" si="175"/>
        <v>0</v>
      </c>
      <c r="Q979" s="9">
        <f>'2025-26 Salary &amp; Benefits'!G$6</f>
        <v>15997.68</v>
      </c>
      <c r="R979" s="143">
        <f>'2025-26 Salary &amp; Benefits'!H$6</f>
        <v>0.16020000000000001</v>
      </c>
      <c r="S979" s="143">
        <f>'2025-26 Salary &amp; Benefits'!I$6</f>
        <v>0.15390000000000001</v>
      </c>
      <c r="T979" s="9">
        <f t="shared" si="176"/>
        <v>0</v>
      </c>
      <c r="U979" s="9">
        <f t="shared" si="177"/>
        <v>0</v>
      </c>
      <c r="V979" s="9">
        <f t="shared" si="178"/>
        <v>0</v>
      </c>
      <c r="W979" s="9">
        <f t="shared" si="179"/>
        <v>0</v>
      </c>
      <c r="X979" s="22">
        <f t="shared" si="180"/>
        <v>0</v>
      </c>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row>
    <row r="980" spans="1:159" s="21" customFormat="1">
      <c r="A980" s="77" t="s">
        <v>2261</v>
      </c>
      <c r="B980" s="87" t="s">
        <v>2696</v>
      </c>
      <c r="C980" s="88">
        <v>3704</v>
      </c>
      <c r="D980" s="87" t="s">
        <v>892</v>
      </c>
      <c r="E980" s="107" t="str">
        <f>VLOOKUP($C980,'2024-25 School Level AAFTE'!$C$4:$L$2372,9,FALSE)</f>
        <v>No</v>
      </c>
      <c r="F980" s="95">
        <f>VLOOKUP($C980,'2024-25 School Level AAFTE'!$C$4:$J$2372,8,FALSE)</f>
        <v>298.89999999999998</v>
      </c>
      <c r="G980" s="97">
        <f>IFERROR(IF(E980= "yes",VLOOKUP(C980,Summary!$B:$I,6,0),0),0)</f>
        <v>0</v>
      </c>
      <c r="H980" s="96">
        <f t="shared" si="171"/>
        <v>0</v>
      </c>
      <c r="I980" s="154">
        <f>VLOOKUP($A980,'2025-26 Salary &amp; Benefits'!$A:$I,3,FALSE)</f>
        <v>1.18</v>
      </c>
      <c r="J980" s="154">
        <f>VLOOKUP($A980,'2025-26 Salary &amp; Benefits'!$A:$I,4,FALSE)</f>
        <v>1.18</v>
      </c>
      <c r="K980" s="141">
        <f t="shared" si="172"/>
        <v>0</v>
      </c>
      <c r="L980" s="140">
        <f t="shared" si="173"/>
        <v>0</v>
      </c>
      <c r="M980" s="142">
        <f>'2025-26 Salary &amp; Benefits'!$E$6</f>
        <v>78209</v>
      </c>
      <c r="N980" s="142">
        <f>'2025-26 Salary &amp; Benefits'!$F$6</f>
        <v>80164</v>
      </c>
      <c r="O980" s="9">
        <f t="shared" si="174"/>
        <v>0</v>
      </c>
      <c r="P980" s="9">
        <f t="shared" si="175"/>
        <v>0</v>
      </c>
      <c r="Q980" s="9">
        <f>'2025-26 Salary &amp; Benefits'!G$6</f>
        <v>15997.68</v>
      </c>
      <c r="R980" s="143">
        <f>'2025-26 Salary &amp; Benefits'!H$6</f>
        <v>0.16020000000000001</v>
      </c>
      <c r="S980" s="143">
        <f>'2025-26 Salary &amp; Benefits'!I$6</f>
        <v>0.15390000000000001</v>
      </c>
      <c r="T980" s="9">
        <f t="shared" si="176"/>
        <v>0</v>
      </c>
      <c r="U980" s="9">
        <f t="shared" si="177"/>
        <v>0</v>
      </c>
      <c r="V980" s="9">
        <f t="shared" si="178"/>
        <v>0</v>
      </c>
      <c r="W980" s="9">
        <f t="shared" si="179"/>
        <v>0</v>
      </c>
      <c r="X980" s="22">
        <f t="shared" si="180"/>
        <v>0</v>
      </c>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row>
    <row r="981" spans="1:159" s="21" customFormat="1">
      <c r="A981" s="77" t="s">
        <v>2261</v>
      </c>
      <c r="B981" s="87" t="s">
        <v>2696</v>
      </c>
      <c r="C981" s="88">
        <v>3706</v>
      </c>
      <c r="D981" s="87" t="s">
        <v>893</v>
      </c>
      <c r="E981" s="107" t="str">
        <f>VLOOKUP($C981,'2024-25 School Level AAFTE'!$C$4:$L$2372,9,FALSE)</f>
        <v>No</v>
      </c>
      <c r="F981" s="95">
        <f>VLOOKUP($C981,'2024-25 School Level AAFTE'!$C$4:$J$2372,8,FALSE)</f>
        <v>899.28</v>
      </c>
      <c r="G981" s="97">
        <f>IFERROR(IF(E981= "yes",VLOOKUP(C981,Summary!$B:$I,6,0),0),0)</f>
        <v>0</v>
      </c>
      <c r="H981" s="96">
        <f t="shared" si="171"/>
        <v>0</v>
      </c>
      <c r="I981" s="154">
        <f>VLOOKUP($A981,'2025-26 Salary &amp; Benefits'!$A:$I,3,FALSE)</f>
        <v>1.18</v>
      </c>
      <c r="J981" s="154">
        <f>VLOOKUP($A981,'2025-26 Salary &amp; Benefits'!$A:$I,4,FALSE)</f>
        <v>1.18</v>
      </c>
      <c r="K981" s="141">
        <f t="shared" si="172"/>
        <v>0</v>
      </c>
      <c r="L981" s="140">
        <f t="shared" si="173"/>
        <v>0</v>
      </c>
      <c r="M981" s="142">
        <f>'2025-26 Salary &amp; Benefits'!$E$6</f>
        <v>78209</v>
      </c>
      <c r="N981" s="142">
        <f>'2025-26 Salary &amp; Benefits'!$F$6</f>
        <v>80164</v>
      </c>
      <c r="O981" s="9">
        <f t="shared" si="174"/>
        <v>0</v>
      </c>
      <c r="P981" s="9">
        <f t="shared" si="175"/>
        <v>0</v>
      </c>
      <c r="Q981" s="9">
        <f>'2025-26 Salary &amp; Benefits'!G$6</f>
        <v>15997.68</v>
      </c>
      <c r="R981" s="143">
        <f>'2025-26 Salary &amp; Benefits'!H$6</f>
        <v>0.16020000000000001</v>
      </c>
      <c r="S981" s="143">
        <f>'2025-26 Salary &amp; Benefits'!I$6</f>
        <v>0.15390000000000001</v>
      </c>
      <c r="T981" s="9">
        <f t="shared" si="176"/>
        <v>0</v>
      </c>
      <c r="U981" s="9">
        <f t="shared" si="177"/>
        <v>0</v>
      </c>
      <c r="V981" s="9">
        <f t="shared" si="178"/>
        <v>0</v>
      </c>
      <c r="W981" s="9">
        <f t="shared" si="179"/>
        <v>0</v>
      </c>
      <c r="X981" s="22">
        <f t="shared" si="180"/>
        <v>0</v>
      </c>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row>
    <row r="982" spans="1:159" s="21" customFormat="1">
      <c r="A982" s="77" t="s">
        <v>2261</v>
      </c>
      <c r="B982" s="87" t="s">
        <v>2696</v>
      </c>
      <c r="C982" s="88">
        <v>3747</v>
      </c>
      <c r="D982" s="87" t="s">
        <v>894</v>
      </c>
      <c r="E982" s="107" t="str">
        <f>VLOOKUP($C982,'2024-25 School Level AAFTE'!$C$4:$L$2372,9,FALSE)</f>
        <v>No</v>
      </c>
      <c r="F982" s="95">
        <f>VLOOKUP($C982,'2024-25 School Level AAFTE'!$C$4:$J$2372,8,FALSE)</f>
        <v>375.79</v>
      </c>
      <c r="G982" s="97">
        <f>IFERROR(IF(E982= "yes",VLOOKUP(C982,Summary!$B:$I,6,0),0),0)</f>
        <v>0</v>
      </c>
      <c r="H982" s="96">
        <f t="shared" si="171"/>
        <v>0</v>
      </c>
      <c r="I982" s="154">
        <f>VLOOKUP($A982,'2025-26 Salary &amp; Benefits'!$A:$I,3,FALSE)</f>
        <v>1.18</v>
      </c>
      <c r="J982" s="154">
        <f>VLOOKUP($A982,'2025-26 Salary &amp; Benefits'!$A:$I,4,FALSE)</f>
        <v>1.18</v>
      </c>
      <c r="K982" s="141">
        <f t="shared" si="172"/>
        <v>0</v>
      </c>
      <c r="L982" s="140">
        <f t="shared" si="173"/>
        <v>0</v>
      </c>
      <c r="M982" s="142">
        <f>'2025-26 Salary &amp; Benefits'!$E$6</f>
        <v>78209</v>
      </c>
      <c r="N982" s="142">
        <f>'2025-26 Salary &amp; Benefits'!$F$6</f>
        <v>80164</v>
      </c>
      <c r="O982" s="9">
        <f t="shared" si="174"/>
        <v>0</v>
      </c>
      <c r="P982" s="9">
        <f t="shared" si="175"/>
        <v>0</v>
      </c>
      <c r="Q982" s="9">
        <f>'2025-26 Salary &amp; Benefits'!G$6</f>
        <v>15997.68</v>
      </c>
      <c r="R982" s="143">
        <f>'2025-26 Salary &amp; Benefits'!H$6</f>
        <v>0.16020000000000001</v>
      </c>
      <c r="S982" s="143">
        <f>'2025-26 Salary &amp; Benefits'!I$6</f>
        <v>0.15390000000000001</v>
      </c>
      <c r="T982" s="9">
        <f t="shared" si="176"/>
        <v>0</v>
      </c>
      <c r="U982" s="9">
        <f t="shared" si="177"/>
        <v>0</v>
      </c>
      <c r="V982" s="9">
        <f t="shared" si="178"/>
        <v>0</v>
      </c>
      <c r="W982" s="9">
        <f t="shared" si="179"/>
        <v>0</v>
      </c>
      <c r="X982" s="22">
        <f t="shared" si="180"/>
        <v>0</v>
      </c>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row>
    <row r="983" spans="1:159" s="21" customFormat="1">
      <c r="A983" s="77" t="s">
        <v>2261</v>
      </c>
      <c r="B983" s="87" t="s">
        <v>2696</v>
      </c>
      <c r="C983" s="88">
        <v>3748</v>
      </c>
      <c r="D983" s="87" t="s">
        <v>895</v>
      </c>
      <c r="E983" s="107" t="str">
        <f>VLOOKUP($C983,'2024-25 School Level AAFTE'!$C$4:$L$2372,9,FALSE)</f>
        <v>No</v>
      </c>
      <c r="F983" s="95">
        <f>VLOOKUP($C983,'2024-25 School Level AAFTE'!$C$4:$J$2372,8,FALSE)</f>
        <v>329.69</v>
      </c>
      <c r="G983" s="97">
        <f>IFERROR(IF(E983= "yes",VLOOKUP(C983,Summary!$B:$I,6,0),0),0)</f>
        <v>0</v>
      </c>
      <c r="H983" s="96">
        <f t="shared" si="171"/>
        <v>0</v>
      </c>
      <c r="I983" s="154">
        <f>VLOOKUP($A983,'2025-26 Salary &amp; Benefits'!$A:$I,3,FALSE)</f>
        <v>1.18</v>
      </c>
      <c r="J983" s="154">
        <f>VLOOKUP($A983,'2025-26 Salary &amp; Benefits'!$A:$I,4,FALSE)</f>
        <v>1.18</v>
      </c>
      <c r="K983" s="141">
        <f t="shared" si="172"/>
        <v>0</v>
      </c>
      <c r="L983" s="140">
        <f t="shared" si="173"/>
        <v>0</v>
      </c>
      <c r="M983" s="142">
        <f>'2025-26 Salary &amp; Benefits'!$E$6</f>
        <v>78209</v>
      </c>
      <c r="N983" s="142">
        <f>'2025-26 Salary &amp; Benefits'!$F$6</f>
        <v>80164</v>
      </c>
      <c r="O983" s="9">
        <f t="shared" si="174"/>
        <v>0</v>
      </c>
      <c r="P983" s="9">
        <f t="shared" si="175"/>
        <v>0</v>
      </c>
      <c r="Q983" s="9">
        <f>'2025-26 Salary &amp; Benefits'!G$6</f>
        <v>15997.68</v>
      </c>
      <c r="R983" s="143">
        <f>'2025-26 Salary &amp; Benefits'!H$6</f>
        <v>0.16020000000000001</v>
      </c>
      <c r="S983" s="143">
        <f>'2025-26 Salary &amp; Benefits'!I$6</f>
        <v>0.15390000000000001</v>
      </c>
      <c r="T983" s="9">
        <f t="shared" si="176"/>
        <v>0</v>
      </c>
      <c r="U983" s="9">
        <f t="shared" si="177"/>
        <v>0</v>
      </c>
      <c r="V983" s="9">
        <f t="shared" si="178"/>
        <v>0</v>
      </c>
      <c r="W983" s="9">
        <f t="shared" si="179"/>
        <v>0</v>
      </c>
      <c r="X983" s="22">
        <f t="shared" si="180"/>
        <v>0</v>
      </c>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row>
    <row r="984" spans="1:159" s="21" customFormat="1">
      <c r="A984" s="77" t="s">
        <v>2261</v>
      </c>
      <c r="B984" s="87" t="s">
        <v>2696</v>
      </c>
      <c r="C984" s="88">
        <v>3771</v>
      </c>
      <c r="D984" s="87" t="s">
        <v>896</v>
      </c>
      <c r="E984" s="107" t="str">
        <f>VLOOKUP($C984,'2024-25 School Level AAFTE'!$C$4:$L$2372,9,FALSE)</f>
        <v>No</v>
      </c>
      <c r="F984" s="95">
        <f>VLOOKUP($C984,'2024-25 School Level AAFTE'!$C$4:$J$2372,8,FALSE)</f>
        <v>1709.94</v>
      </c>
      <c r="G984" s="97">
        <f>IFERROR(IF(E984= "yes",VLOOKUP(C984,Summary!$B:$I,6,0),0),0)</f>
        <v>0</v>
      </c>
      <c r="H984" s="96">
        <f t="shared" si="171"/>
        <v>0</v>
      </c>
      <c r="I984" s="154">
        <f>VLOOKUP($A984,'2025-26 Salary &amp; Benefits'!$A:$I,3,FALSE)</f>
        <v>1.18</v>
      </c>
      <c r="J984" s="154">
        <f>VLOOKUP($A984,'2025-26 Salary &amp; Benefits'!$A:$I,4,FALSE)</f>
        <v>1.18</v>
      </c>
      <c r="K984" s="141">
        <f t="shared" si="172"/>
        <v>0</v>
      </c>
      <c r="L984" s="140">
        <f t="shared" si="173"/>
        <v>0</v>
      </c>
      <c r="M984" s="142">
        <f>'2025-26 Salary &amp; Benefits'!$E$6</f>
        <v>78209</v>
      </c>
      <c r="N984" s="142">
        <f>'2025-26 Salary &amp; Benefits'!$F$6</f>
        <v>80164</v>
      </c>
      <c r="O984" s="9">
        <f t="shared" si="174"/>
        <v>0</v>
      </c>
      <c r="P984" s="9">
        <f t="shared" si="175"/>
        <v>0</v>
      </c>
      <c r="Q984" s="9">
        <f>'2025-26 Salary &amp; Benefits'!G$6</f>
        <v>15997.68</v>
      </c>
      <c r="R984" s="143">
        <f>'2025-26 Salary &amp; Benefits'!H$6</f>
        <v>0.16020000000000001</v>
      </c>
      <c r="S984" s="143">
        <f>'2025-26 Salary &amp; Benefits'!I$6</f>
        <v>0.15390000000000001</v>
      </c>
      <c r="T984" s="9">
        <f t="shared" si="176"/>
        <v>0</v>
      </c>
      <c r="U984" s="9">
        <f t="shared" si="177"/>
        <v>0</v>
      </c>
      <c r="V984" s="9">
        <f t="shared" si="178"/>
        <v>0</v>
      </c>
      <c r="W984" s="9">
        <f t="shared" si="179"/>
        <v>0</v>
      </c>
      <c r="X984" s="22">
        <f t="shared" si="180"/>
        <v>0</v>
      </c>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row>
    <row r="985" spans="1:159" s="21" customFormat="1">
      <c r="A985" s="77" t="s">
        <v>2261</v>
      </c>
      <c r="B985" s="87" t="s">
        <v>2696</v>
      </c>
      <c r="C985" s="88">
        <v>3855</v>
      </c>
      <c r="D985" s="87" t="s">
        <v>897</v>
      </c>
      <c r="E985" s="107" t="str">
        <f>VLOOKUP($C985,'2024-25 School Level AAFTE'!$C$4:$L$2372,9,FALSE)</f>
        <v>No</v>
      </c>
      <c r="F985" s="95">
        <f>VLOOKUP($C985,'2024-25 School Level AAFTE'!$C$4:$J$2372,8,FALSE)</f>
        <v>69.86999999999999</v>
      </c>
      <c r="G985" s="97">
        <f>IFERROR(IF(E985= "yes",VLOOKUP(C985,Summary!$B:$I,6,0),0),0)</f>
        <v>0</v>
      </c>
      <c r="H985" s="96">
        <f t="shared" si="171"/>
        <v>0</v>
      </c>
      <c r="I985" s="154">
        <f>VLOOKUP($A985,'2025-26 Salary &amp; Benefits'!$A:$I,3,FALSE)</f>
        <v>1.18</v>
      </c>
      <c r="J985" s="154">
        <f>VLOOKUP($A985,'2025-26 Salary &amp; Benefits'!$A:$I,4,FALSE)</f>
        <v>1.18</v>
      </c>
      <c r="K985" s="141">
        <f t="shared" si="172"/>
        <v>0</v>
      </c>
      <c r="L985" s="140">
        <f t="shared" si="173"/>
        <v>0</v>
      </c>
      <c r="M985" s="142">
        <f>'2025-26 Salary &amp; Benefits'!$E$6</f>
        <v>78209</v>
      </c>
      <c r="N985" s="142">
        <f>'2025-26 Salary &amp; Benefits'!$F$6</f>
        <v>80164</v>
      </c>
      <c r="O985" s="9">
        <f t="shared" si="174"/>
        <v>0</v>
      </c>
      <c r="P985" s="9">
        <f t="shared" si="175"/>
        <v>0</v>
      </c>
      <c r="Q985" s="9">
        <f>'2025-26 Salary &amp; Benefits'!G$6</f>
        <v>15997.68</v>
      </c>
      <c r="R985" s="143">
        <f>'2025-26 Salary &amp; Benefits'!H$6</f>
        <v>0.16020000000000001</v>
      </c>
      <c r="S985" s="143">
        <f>'2025-26 Salary &amp; Benefits'!I$6</f>
        <v>0.15390000000000001</v>
      </c>
      <c r="T985" s="9">
        <f t="shared" si="176"/>
        <v>0</v>
      </c>
      <c r="U985" s="9">
        <f t="shared" si="177"/>
        <v>0</v>
      </c>
      <c r="V985" s="9">
        <f t="shared" si="178"/>
        <v>0</v>
      </c>
      <c r="W985" s="9">
        <f t="shared" si="179"/>
        <v>0</v>
      </c>
      <c r="X985" s="22">
        <f t="shared" si="180"/>
        <v>0</v>
      </c>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row>
    <row r="986" spans="1:159" s="21" customFormat="1">
      <c r="A986" s="77" t="s">
        <v>2261</v>
      </c>
      <c r="B986" s="87" t="s">
        <v>2696</v>
      </c>
      <c r="C986" s="88">
        <v>3856</v>
      </c>
      <c r="D986" s="87" t="s">
        <v>898</v>
      </c>
      <c r="E986" s="107" t="str">
        <f>VLOOKUP($C986,'2024-25 School Level AAFTE'!$C$4:$L$2372,9,FALSE)</f>
        <v>No</v>
      </c>
      <c r="F986" s="95">
        <f>VLOOKUP($C986,'2024-25 School Level AAFTE'!$C$4:$J$2372,8,FALSE)</f>
        <v>69</v>
      </c>
      <c r="G986" s="97">
        <f>IFERROR(IF(E986= "yes",VLOOKUP(C986,Summary!$B:$I,6,0),0),0)</f>
        <v>0</v>
      </c>
      <c r="H986" s="96">
        <f t="shared" si="171"/>
        <v>0</v>
      </c>
      <c r="I986" s="154">
        <f>VLOOKUP($A986,'2025-26 Salary &amp; Benefits'!$A:$I,3,FALSE)</f>
        <v>1.18</v>
      </c>
      <c r="J986" s="154">
        <f>VLOOKUP($A986,'2025-26 Salary &amp; Benefits'!$A:$I,4,FALSE)</f>
        <v>1.18</v>
      </c>
      <c r="K986" s="141">
        <f t="shared" si="172"/>
        <v>0</v>
      </c>
      <c r="L986" s="140">
        <f t="shared" si="173"/>
        <v>0</v>
      </c>
      <c r="M986" s="142">
        <f>'2025-26 Salary &amp; Benefits'!$E$6</f>
        <v>78209</v>
      </c>
      <c r="N986" s="142">
        <f>'2025-26 Salary &amp; Benefits'!$F$6</f>
        <v>80164</v>
      </c>
      <c r="O986" s="9">
        <f t="shared" si="174"/>
        <v>0</v>
      </c>
      <c r="P986" s="9">
        <f t="shared" si="175"/>
        <v>0</v>
      </c>
      <c r="Q986" s="9">
        <f>'2025-26 Salary &amp; Benefits'!G$6</f>
        <v>15997.68</v>
      </c>
      <c r="R986" s="143">
        <f>'2025-26 Salary &amp; Benefits'!H$6</f>
        <v>0.16020000000000001</v>
      </c>
      <c r="S986" s="143">
        <f>'2025-26 Salary &amp; Benefits'!I$6</f>
        <v>0.15390000000000001</v>
      </c>
      <c r="T986" s="9">
        <f t="shared" si="176"/>
        <v>0</v>
      </c>
      <c r="U986" s="9">
        <f t="shared" si="177"/>
        <v>0</v>
      </c>
      <c r="V986" s="9">
        <f t="shared" si="178"/>
        <v>0</v>
      </c>
      <c r="W986" s="9">
        <f t="shared" si="179"/>
        <v>0</v>
      </c>
      <c r="X986" s="22">
        <f t="shared" si="180"/>
        <v>0</v>
      </c>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row>
    <row r="987" spans="1:159" s="21" customFormat="1">
      <c r="A987" s="77" t="s">
        <v>2261</v>
      </c>
      <c r="B987" s="87" t="s">
        <v>2696</v>
      </c>
      <c r="C987" s="88">
        <v>3922</v>
      </c>
      <c r="D987" s="87" t="s">
        <v>899</v>
      </c>
      <c r="E987" s="107" t="str">
        <f>VLOOKUP($C987,'2024-25 School Level AAFTE'!$C$4:$L$2372,9,FALSE)</f>
        <v>No</v>
      </c>
      <c r="F987" s="95">
        <f>VLOOKUP($C987,'2024-25 School Level AAFTE'!$C$4:$J$2372,8,FALSE)</f>
        <v>580.89</v>
      </c>
      <c r="G987" s="97">
        <f>IFERROR(IF(E987= "yes",VLOOKUP(C987,Summary!$B:$I,6,0),0),0)</f>
        <v>0</v>
      </c>
      <c r="H987" s="96">
        <f t="shared" si="171"/>
        <v>0</v>
      </c>
      <c r="I987" s="154">
        <f>VLOOKUP($A987,'2025-26 Salary &amp; Benefits'!$A:$I,3,FALSE)</f>
        <v>1.18</v>
      </c>
      <c r="J987" s="154">
        <f>VLOOKUP($A987,'2025-26 Salary &amp; Benefits'!$A:$I,4,FALSE)</f>
        <v>1.18</v>
      </c>
      <c r="K987" s="141">
        <f t="shared" si="172"/>
        <v>0</v>
      </c>
      <c r="L987" s="140">
        <f t="shared" si="173"/>
        <v>0</v>
      </c>
      <c r="M987" s="142">
        <f>'2025-26 Salary &amp; Benefits'!$E$6</f>
        <v>78209</v>
      </c>
      <c r="N987" s="142">
        <f>'2025-26 Salary &amp; Benefits'!$F$6</f>
        <v>80164</v>
      </c>
      <c r="O987" s="9">
        <f t="shared" si="174"/>
        <v>0</v>
      </c>
      <c r="P987" s="9">
        <f t="shared" si="175"/>
        <v>0</v>
      </c>
      <c r="Q987" s="9">
        <f>'2025-26 Salary &amp; Benefits'!G$6</f>
        <v>15997.68</v>
      </c>
      <c r="R987" s="143">
        <f>'2025-26 Salary &amp; Benefits'!H$6</f>
        <v>0.16020000000000001</v>
      </c>
      <c r="S987" s="143">
        <f>'2025-26 Salary &amp; Benefits'!I$6</f>
        <v>0.15390000000000001</v>
      </c>
      <c r="T987" s="9">
        <f t="shared" si="176"/>
        <v>0</v>
      </c>
      <c r="U987" s="9">
        <f t="shared" si="177"/>
        <v>0</v>
      </c>
      <c r="V987" s="9">
        <f t="shared" si="178"/>
        <v>0</v>
      </c>
      <c r="W987" s="9">
        <f t="shared" si="179"/>
        <v>0</v>
      </c>
      <c r="X987" s="22">
        <f t="shared" si="180"/>
        <v>0</v>
      </c>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row>
    <row r="988" spans="1:159" s="21" customFormat="1">
      <c r="A988" s="77" t="s">
        <v>2261</v>
      </c>
      <c r="B988" s="87" t="s">
        <v>2696</v>
      </c>
      <c r="C988" s="88">
        <v>3941</v>
      </c>
      <c r="D988" s="87" t="s">
        <v>900</v>
      </c>
      <c r="E988" s="107" t="str">
        <f>VLOOKUP($C988,'2024-25 School Level AAFTE'!$C$4:$L$2372,9,FALSE)</f>
        <v>No</v>
      </c>
      <c r="F988" s="95">
        <f>VLOOKUP($C988,'2024-25 School Level AAFTE'!$C$4:$J$2372,8,FALSE)</f>
        <v>595.66999999999996</v>
      </c>
      <c r="G988" s="97">
        <f>IFERROR(IF(E988= "yes",VLOOKUP(C988,Summary!$B:$I,6,0),0),0)</f>
        <v>0</v>
      </c>
      <c r="H988" s="96">
        <f t="shared" si="171"/>
        <v>0</v>
      </c>
      <c r="I988" s="154">
        <f>VLOOKUP($A988,'2025-26 Salary &amp; Benefits'!$A:$I,3,FALSE)</f>
        <v>1.18</v>
      </c>
      <c r="J988" s="154">
        <f>VLOOKUP($A988,'2025-26 Salary &amp; Benefits'!$A:$I,4,FALSE)</f>
        <v>1.18</v>
      </c>
      <c r="K988" s="141">
        <f t="shared" si="172"/>
        <v>0</v>
      </c>
      <c r="L988" s="140">
        <f t="shared" si="173"/>
        <v>0</v>
      </c>
      <c r="M988" s="142">
        <f>'2025-26 Salary &amp; Benefits'!$E$6</f>
        <v>78209</v>
      </c>
      <c r="N988" s="142">
        <f>'2025-26 Salary &amp; Benefits'!$F$6</f>
        <v>80164</v>
      </c>
      <c r="O988" s="9">
        <f t="shared" si="174"/>
        <v>0</v>
      </c>
      <c r="P988" s="9">
        <f t="shared" si="175"/>
        <v>0</v>
      </c>
      <c r="Q988" s="9">
        <f>'2025-26 Salary &amp; Benefits'!G$6</f>
        <v>15997.68</v>
      </c>
      <c r="R988" s="143">
        <f>'2025-26 Salary &amp; Benefits'!H$6</f>
        <v>0.16020000000000001</v>
      </c>
      <c r="S988" s="143">
        <f>'2025-26 Salary &amp; Benefits'!I$6</f>
        <v>0.15390000000000001</v>
      </c>
      <c r="T988" s="9">
        <f t="shared" si="176"/>
        <v>0</v>
      </c>
      <c r="U988" s="9">
        <f t="shared" si="177"/>
        <v>0</v>
      </c>
      <c r="V988" s="9">
        <f t="shared" si="178"/>
        <v>0</v>
      </c>
      <c r="W988" s="9">
        <f t="shared" si="179"/>
        <v>0</v>
      </c>
      <c r="X988" s="22">
        <f t="shared" si="180"/>
        <v>0</v>
      </c>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row>
    <row r="989" spans="1:159" s="21" customFormat="1">
      <c r="A989" s="77" t="s">
        <v>2261</v>
      </c>
      <c r="B989" s="87" t="s">
        <v>2696</v>
      </c>
      <c r="C989" s="88">
        <v>4018</v>
      </c>
      <c r="D989" s="87" t="s">
        <v>901</v>
      </c>
      <c r="E989" s="107" t="str">
        <f>VLOOKUP($C989,'2024-25 School Level AAFTE'!$C$4:$L$2372,9,FALSE)</f>
        <v>No</v>
      </c>
      <c r="F989" s="95">
        <f>VLOOKUP($C989,'2024-25 School Level AAFTE'!$C$4:$J$2372,8,FALSE)</f>
        <v>299.06</v>
      </c>
      <c r="G989" s="97">
        <f>IFERROR(IF(E989= "yes",VLOOKUP(C989,Summary!$B:$I,6,0),0),0)</f>
        <v>0</v>
      </c>
      <c r="H989" s="96">
        <f t="shared" si="171"/>
        <v>0</v>
      </c>
      <c r="I989" s="154">
        <f>VLOOKUP($A989,'2025-26 Salary &amp; Benefits'!$A:$I,3,FALSE)</f>
        <v>1.18</v>
      </c>
      <c r="J989" s="154">
        <f>VLOOKUP($A989,'2025-26 Salary &amp; Benefits'!$A:$I,4,FALSE)</f>
        <v>1.18</v>
      </c>
      <c r="K989" s="141">
        <f t="shared" si="172"/>
        <v>0</v>
      </c>
      <c r="L989" s="140">
        <f t="shared" si="173"/>
        <v>0</v>
      </c>
      <c r="M989" s="142">
        <f>'2025-26 Salary &amp; Benefits'!$E$6</f>
        <v>78209</v>
      </c>
      <c r="N989" s="142">
        <f>'2025-26 Salary &amp; Benefits'!$F$6</f>
        <v>80164</v>
      </c>
      <c r="O989" s="9">
        <f t="shared" si="174"/>
        <v>0</v>
      </c>
      <c r="P989" s="9">
        <f t="shared" si="175"/>
        <v>0</v>
      </c>
      <c r="Q989" s="9">
        <f>'2025-26 Salary &amp; Benefits'!G$6</f>
        <v>15997.68</v>
      </c>
      <c r="R989" s="143">
        <f>'2025-26 Salary &amp; Benefits'!H$6</f>
        <v>0.16020000000000001</v>
      </c>
      <c r="S989" s="143">
        <f>'2025-26 Salary &amp; Benefits'!I$6</f>
        <v>0.15390000000000001</v>
      </c>
      <c r="T989" s="9">
        <f t="shared" si="176"/>
        <v>0</v>
      </c>
      <c r="U989" s="9">
        <f t="shared" si="177"/>
        <v>0</v>
      </c>
      <c r="V989" s="9">
        <f t="shared" si="178"/>
        <v>0</v>
      </c>
      <c r="W989" s="9">
        <f t="shared" si="179"/>
        <v>0</v>
      </c>
      <c r="X989" s="22">
        <f t="shared" si="180"/>
        <v>0</v>
      </c>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row>
    <row r="990" spans="1:159" s="21" customFormat="1">
      <c r="A990" s="77" t="s">
        <v>2261</v>
      </c>
      <c r="B990" s="87" t="s">
        <v>2696</v>
      </c>
      <c r="C990" s="88">
        <v>4096</v>
      </c>
      <c r="D990" s="87" t="s">
        <v>902</v>
      </c>
      <c r="E990" s="107" t="str">
        <f>VLOOKUP($C990,'2024-25 School Level AAFTE'!$C$4:$L$2372,9,FALSE)</f>
        <v>No</v>
      </c>
      <c r="F990" s="95">
        <f>VLOOKUP($C990,'2024-25 School Level AAFTE'!$C$4:$J$2372,8,FALSE)</f>
        <v>585.80999999999995</v>
      </c>
      <c r="G990" s="97">
        <f>IFERROR(IF(E990= "yes",VLOOKUP(C990,Summary!$B:$I,6,0),0),0)</f>
        <v>0</v>
      </c>
      <c r="H990" s="96">
        <f t="shared" ref="H990:H1053" si="181">IF(E990= "yes", F990,0)</f>
        <v>0</v>
      </c>
      <c r="I990" s="154">
        <f>VLOOKUP($A990,'2025-26 Salary &amp; Benefits'!$A:$I,3,FALSE)</f>
        <v>1.18</v>
      </c>
      <c r="J990" s="154">
        <f>VLOOKUP($A990,'2025-26 Salary &amp; Benefits'!$A:$I,4,FALSE)</f>
        <v>1.18</v>
      </c>
      <c r="K990" s="141">
        <f t="shared" ref="K990:K1053" si="182">IF(G990&gt;0,G990,H990)</f>
        <v>0</v>
      </c>
      <c r="L990" s="140">
        <f t="shared" ref="L990:L1053" si="183">ROUND((($K990*1.1*36)/15)/900,3)</f>
        <v>0</v>
      </c>
      <c r="M990" s="142">
        <f>'2025-26 Salary &amp; Benefits'!$E$6</f>
        <v>78209</v>
      </c>
      <c r="N990" s="142">
        <f>'2025-26 Salary &amp; Benefits'!$F$6</f>
        <v>80164</v>
      </c>
      <c r="O990" s="9">
        <f t="shared" ref="O990:O1053" si="184">ROUND($I990*$M990*$L990,2)</f>
        <v>0</v>
      </c>
      <c r="P990" s="9">
        <f t="shared" ref="P990:P1053" si="185">ROUND($J990*$N990*$L990,2)-O990</f>
        <v>0</v>
      </c>
      <c r="Q990" s="9">
        <f>'2025-26 Salary &amp; Benefits'!G$6</f>
        <v>15997.68</v>
      </c>
      <c r="R990" s="143">
        <f>'2025-26 Salary &amp; Benefits'!H$6</f>
        <v>0.16020000000000001</v>
      </c>
      <c r="S990" s="143">
        <f>'2025-26 Salary &amp; Benefits'!I$6</f>
        <v>0.15390000000000001</v>
      </c>
      <c r="T990" s="9">
        <f t="shared" ref="T990:T1053" si="186">ROUND(O990*R990+P990*S990+L990*Q990,2)</f>
        <v>0</v>
      </c>
      <c r="U990" s="9">
        <f t="shared" ref="U990:U1053" si="187">ROUND((($N990*$J990*$L990)/180)*3,2)</f>
        <v>0</v>
      </c>
      <c r="V990" s="9">
        <f t="shared" ref="V990:V1053" si="188">ROUND(U990*S990,2)</f>
        <v>0</v>
      </c>
      <c r="W990" s="9">
        <f t="shared" ref="W990:W1053" si="189">SUM(U990:V990)</f>
        <v>0</v>
      </c>
      <c r="X990" s="22">
        <f t="shared" ref="X990:X1053" si="190">SUM(T990,O990:P990,W990)</f>
        <v>0</v>
      </c>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row>
    <row r="991" spans="1:159" s="21" customFormat="1">
      <c r="A991" s="77" t="s">
        <v>2261</v>
      </c>
      <c r="B991" s="87" t="s">
        <v>2696</v>
      </c>
      <c r="C991" s="88">
        <v>4147</v>
      </c>
      <c r="D991" s="87" t="s">
        <v>903</v>
      </c>
      <c r="E991" s="107" t="str">
        <f>VLOOKUP($C991,'2024-25 School Level AAFTE'!$C$4:$L$2372,9,FALSE)</f>
        <v>No</v>
      </c>
      <c r="F991" s="95">
        <f>VLOOKUP($C991,'2024-25 School Level AAFTE'!$C$4:$J$2372,8,FALSE)</f>
        <v>420.03</v>
      </c>
      <c r="G991" s="97">
        <f>IFERROR(IF(E991= "yes",VLOOKUP(C991,Summary!$B:$I,6,0),0),0)</f>
        <v>0</v>
      </c>
      <c r="H991" s="96">
        <f t="shared" si="181"/>
        <v>0</v>
      </c>
      <c r="I991" s="154">
        <f>VLOOKUP($A991,'2025-26 Salary &amp; Benefits'!$A:$I,3,FALSE)</f>
        <v>1.18</v>
      </c>
      <c r="J991" s="154">
        <f>VLOOKUP($A991,'2025-26 Salary &amp; Benefits'!$A:$I,4,FALSE)</f>
        <v>1.18</v>
      </c>
      <c r="K991" s="141">
        <f t="shared" si="182"/>
        <v>0</v>
      </c>
      <c r="L991" s="140">
        <f t="shared" si="183"/>
        <v>0</v>
      </c>
      <c r="M991" s="142">
        <f>'2025-26 Salary &amp; Benefits'!$E$6</f>
        <v>78209</v>
      </c>
      <c r="N991" s="142">
        <f>'2025-26 Salary &amp; Benefits'!$F$6</f>
        <v>80164</v>
      </c>
      <c r="O991" s="9">
        <f t="shared" si="184"/>
        <v>0</v>
      </c>
      <c r="P991" s="9">
        <f t="shared" si="185"/>
        <v>0</v>
      </c>
      <c r="Q991" s="9">
        <f>'2025-26 Salary &amp; Benefits'!G$6</f>
        <v>15997.68</v>
      </c>
      <c r="R991" s="143">
        <f>'2025-26 Salary &amp; Benefits'!H$6</f>
        <v>0.16020000000000001</v>
      </c>
      <c r="S991" s="143">
        <f>'2025-26 Salary &amp; Benefits'!I$6</f>
        <v>0.15390000000000001</v>
      </c>
      <c r="T991" s="9">
        <f t="shared" si="186"/>
        <v>0</v>
      </c>
      <c r="U991" s="9">
        <f t="shared" si="187"/>
        <v>0</v>
      </c>
      <c r="V991" s="9">
        <f t="shared" si="188"/>
        <v>0</v>
      </c>
      <c r="W991" s="9">
        <f t="shared" si="189"/>
        <v>0</v>
      </c>
      <c r="X991" s="22">
        <f t="shared" si="190"/>
        <v>0</v>
      </c>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row>
    <row r="992" spans="1:159" s="21" customFormat="1">
      <c r="A992" s="77" t="s">
        <v>2261</v>
      </c>
      <c r="B992" s="87" t="s">
        <v>2696</v>
      </c>
      <c r="C992" s="88">
        <v>4148</v>
      </c>
      <c r="D992" s="87" t="s">
        <v>904</v>
      </c>
      <c r="E992" s="107" t="str">
        <f>VLOOKUP($C992,'2024-25 School Level AAFTE'!$C$4:$L$2372,9,FALSE)</f>
        <v>No</v>
      </c>
      <c r="F992" s="95">
        <f>VLOOKUP($C992,'2024-25 School Level AAFTE'!$C$4:$J$2372,8,FALSE)</f>
        <v>771.19</v>
      </c>
      <c r="G992" s="97">
        <f>IFERROR(IF(E992= "yes",VLOOKUP(C992,Summary!$B:$I,6,0),0),0)</f>
        <v>0</v>
      </c>
      <c r="H992" s="96">
        <f t="shared" si="181"/>
        <v>0</v>
      </c>
      <c r="I992" s="154">
        <f>VLOOKUP($A992,'2025-26 Salary &amp; Benefits'!$A:$I,3,FALSE)</f>
        <v>1.18</v>
      </c>
      <c r="J992" s="154">
        <f>VLOOKUP($A992,'2025-26 Salary &amp; Benefits'!$A:$I,4,FALSE)</f>
        <v>1.18</v>
      </c>
      <c r="K992" s="141">
        <f t="shared" si="182"/>
        <v>0</v>
      </c>
      <c r="L992" s="140">
        <f t="shared" si="183"/>
        <v>0</v>
      </c>
      <c r="M992" s="142">
        <f>'2025-26 Salary &amp; Benefits'!$E$6</f>
        <v>78209</v>
      </c>
      <c r="N992" s="142">
        <f>'2025-26 Salary &amp; Benefits'!$F$6</f>
        <v>80164</v>
      </c>
      <c r="O992" s="9">
        <f t="shared" si="184"/>
        <v>0</v>
      </c>
      <c r="P992" s="9">
        <f t="shared" si="185"/>
        <v>0</v>
      </c>
      <c r="Q992" s="9">
        <f>'2025-26 Salary &amp; Benefits'!G$6</f>
        <v>15997.68</v>
      </c>
      <c r="R992" s="143">
        <f>'2025-26 Salary &amp; Benefits'!H$6</f>
        <v>0.16020000000000001</v>
      </c>
      <c r="S992" s="143">
        <f>'2025-26 Salary &amp; Benefits'!I$6</f>
        <v>0.15390000000000001</v>
      </c>
      <c r="T992" s="9">
        <f t="shared" si="186"/>
        <v>0</v>
      </c>
      <c r="U992" s="9">
        <f t="shared" si="187"/>
        <v>0</v>
      </c>
      <c r="V992" s="9">
        <f t="shared" si="188"/>
        <v>0</v>
      </c>
      <c r="W992" s="9">
        <f t="shared" si="189"/>
        <v>0</v>
      </c>
      <c r="X992" s="22">
        <f t="shared" si="190"/>
        <v>0</v>
      </c>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row>
    <row r="993" spans="1:159" s="21" customFormat="1">
      <c r="A993" s="77" t="s">
        <v>2261</v>
      </c>
      <c r="B993" s="87" t="s">
        <v>2696</v>
      </c>
      <c r="C993" s="88">
        <v>4167</v>
      </c>
      <c r="D993" s="87" t="s">
        <v>905</v>
      </c>
      <c r="E993" s="107" t="str">
        <f>VLOOKUP($C993,'2024-25 School Level AAFTE'!$C$4:$L$2372,9,FALSE)</f>
        <v>No</v>
      </c>
      <c r="F993" s="95">
        <f>VLOOKUP($C993,'2024-25 School Level AAFTE'!$C$4:$J$2372,8,FALSE)</f>
        <v>88.88</v>
      </c>
      <c r="G993" s="97">
        <f>IFERROR(IF(E993= "yes",VLOOKUP(C993,Summary!$B:$I,6,0),0),0)</f>
        <v>0</v>
      </c>
      <c r="H993" s="96">
        <f t="shared" si="181"/>
        <v>0</v>
      </c>
      <c r="I993" s="154">
        <f>VLOOKUP($A993,'2025-26 Salary &amp; Benefits'!$A:$I,3,FALSE)</f>
        <v>1.18</v>
      </c>
      <c r="J993" s="154">
        <f>VLOOKUP($A993,'2025-26 Salary &amp; Benefits'!$A:$I,4,FALSE)</f>
        <v>1.18</v>
      </c>
      <c r="K993" s="141">
        <f t="shared" si="182"/>
        <v>0</v>
      </c>
      <c r="L993" s="140">
        <f t="shared" si="183"/>
        <v>0</v>
      </c>
      <c r="M993" s="142">
        <f>'2025-26 Salary &amp; Benefits'!$E$6</f>
        <v>78209</v>
      </c>
      <c r="N993" s="142">
        <f>'2025-26 Salary &amp; Benefits'!$F$6</f>
        <v>80164</v>
      </c>
      <c r="O993" s="9">
        <f t="shared" si="184"/>
        <v>0</v>
      </c>
      <c r="P993" s="9">
        <f t="shared" si="185"/>
        <v>0</v>
      </c>
      <c r="Q993" s="9">
        <f>'2025-26 Salary &amp; Benefits'!G$6</f>
        <v>15997.68</v>
      </c>
      <c r="R993" s="143">
        <f>'2025-26 Salary &amp; Benefits'!H$6</f>
        <v>0.16020000000000001</v>
      </c>
      <c r="S993" s="143">
        <f>'2025-26 Salary &amp; Benefits'!I$6</f>
        <v>0.15390000000000001</v>
      </c>
      <c r="T993" s="9">
        <f t="shared" si="186"/>
        <v>0</v>
      </c>
      <c r="U993" s="9">
        <f t="shared" si="187"/>
        <v>0</v>
      </c>
      <c r="V993" s="9">
        <f t="shared" si="188"/>
        <v>0</v>
      </c>
      <c r="W993" s="9">
        <f t="shared" si="189"/>
        <v>0</v>
      </c>
      <c r="X993" s="22">
        <f t="shared" si="190"/>
        <v>0</v>
      </c>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row>
    <row r="994" spans="1:159" s="21" customFormat="1">
      <c r="A994" s="77" t="s">
        <v>2261</v>
      </c>
      <c r="B994" s="87" t="s">
        <v>2696</v>
      </c>
      <c r="C994" s="86">
        <v>4256</v>
      </c>
      <c r="D994" s="78" t="s">
        <v>906</v>
      </c>
      <c r="E994" s="107" t="str">
        <f>VLOOKUP($C994,'2024-25 School Level AAFTE'!$C$4:$L$2372,9,FALSE)</f>
        <v>No</v>
      </c>
      <c r="F994" s="95">
        <f>VLOOKUP($C994,'2024-25 School Level AAFTE'!$C$4:$J$2372,8,FALSE)</f>
        <v>629.26</v>
      </c>
      <c r="G994" s="97">
        <f>IFERROR(IF(E994= "yes",VLOOKUP(C994,Summary!$B:$I,6,0),0),0)</f>
        <v>0</v>
      </c>
      <c r="H994" s="96">
        <f t="shared" si="181"/>
        <v>0</v>
      </c>
      <c r="I994" s="154">
        <f>VLOOKUP($A994,'2025-26 Salary &amp; Benefits'!$A:$I,3,FALSE)</f>
        <v>1.18</v>
      </c>
      <c r="J994" s="154">
        <f>VLOOKUP($A994,'2025-26 Salary &amp; Benefits'!$A:$I,4,FALSE)</f>
        <v>1.18</v>
      </c>
      <c r="K994" s="141">
        <f t="shared" si="182"/>
        <v>0</v>
      </c>
      <c r="L994" s="140">
        <f t="shared" si="183"/>
        <v>0</v>
      </c>
      <c r="M994" s="142">
        <f>'2025-26 Salary &amp; Benefits'!$E$6</f>
        <v>78209</v>
      </c>
      <c r="N994" s="142">
        <f>'2025-26 Salary &amp; Benefits'!$F$6</f>
        <v>80164</v>
      </c>
      <c r="O994" s="9">
        <f t="shared" si="184"/>
        <v>0</v>
      </c>
      <c r="P994" s="9">
        <f t="shared" si="185"/>
        <v>0</v>
      </c>
      <c r="Q994" s="9">
        <f>'2025-26 Salary &amp; Benefits'!G$6</f>
        <v>15997.68</v>
      </c>
      <c r="R994" s="143">
        <f>'2025-26 Salary &amp; Benefits'!H$6</f>
        <v>0.16020000000000001</v>
      </c>
      <c r="S994" s="143">
        <f>'2025-26 Salary &amp; Benefits'!I$6</f>
        <v>0.15390000000000001</v>
      </c>
      <c r="T994" s="9">
        <f t="shared" si="186"/>
        <v>0</v>
      </c>
      <c r="U994" s="9">
        <f t="shared" si="187"/>
        <v>0</v>
      </c>
      <c r="V994" s="9">
        <f t="shared" si="188"/>
        <v>0</v>
      </c>
      <c r="W994" s="9">
        <f t="shared" si="189"/>
        <v>0</v>
      </c>
      <c r="X994" s="22">
        <f t="shared" si="190"/>
        <v>0</v>
      </c>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row>
    <row r="995" spans="1:159" s="21" customFormat="1">
      <c r="A995" s="77" t="s">
        <v>2261</v>
      </c>
      <c r="B995" s="87" t="s">
        <v>2696</v>
      </c>
      <c r="C995" s="88">
        <v>4302</v>
      </c>
      <c r="D995" s="87" t="s">
        <v>907</v>
      </c>
      <c r="E995" s="107" t="str">
        <f>VLOOKUP($C995,'2024-25 School Level AAFTE'!$C$4:$L$2372,9,FALSE)</f>
        <v>No</v>
      </c>
      <c r="F995" s="95">
        <f>VLOOKUP($C995,'2024-25 School Level AAFTE'!$C$4:$J$2372,8,FALSE)</f>
        <v>549.55999999999995</v>
      </c>
      <c r="G995" s="97">
        <f>IFERROR(IF(E995= "yes",VLOOKUP(C995,Summary!$B:$I,6,0),0),0)</f>
        <v>0</v>
      </c>
      <c r="H995" s="96">
        <f t="shared" si="181"/>
        <v>0</v>
      </c>
      <c r="I995" s="154">
        <f>VLOOKUP($A995,'2025-26 Salary &amp; Benefits'!$A:$I,3,FALSE)</f>
        <v>1.18</v>
      </c>
      <c r="J995" s="154">
        <f>VLOOKUP($A995,'2025-26 Salary &amp; Benefits'!$A:$I,4,FALSE)</f>
        <v>1.18</v>
      </c>
      <c r="K995" s="141">
        <f t="shared" si="182"/>
        <v>0</v>
      </c>
      <c r="L995" s="140">
        <f t="shared" si="183"/>
        <v>0</v>
      </c>
      <c r="M995" s="142">
        <f>'2025-26 Salary &amp; Benefits'!$E$6</f>
        <v>78209</v>
      </c>
      <c r="N995" s="142">
        <f>'2025-26 Salary &amp; Benefits'!$F$6</f>
        <v>80164</v>
      </c>
      <c r="O995" s="9">
        <f t="shared" si="184"/>
        <v>0</v>
      </c>
      <c r="P995" s="9">
        <f t="shared" si="185"/>
        <v>0</v>
      </c>
      <c r="Q995" s="9">
        <f>'2025-26 Salary &amp; Benefits'!G$6</f>
        <v>15997.68</v>
      </c>
      <c r="R995" s="143">
        <f>'2025-26 Salary &amp; Benefits'!H$6</f>
        <v>0.16020000000000001</v>
      </c>
      <c r="S995" s="143">
        <f>'2025-26 Salary &amp; Benefits'!I$6</f>
        <v>0.15390000000000001</v>
      </c>
      <c r="T995" s="9">
        <f t="shared" si="186"/>
        <v>0</v>
      </c>
      <c r="U995" s="9">
        <f t="shared" si="187"/>
        <v>0</v>
      </c>
      <c r="V995" s="9">
        <f t="shared" si="188"/>
        <v>0</v>
      </c>
      <c r="W995" s="9">
        <f t="shared" si="189"/>
        <v>0</v>
      </c>
      <c r="X995" s="22">
        <f t="shared" si="190"/>
        <v>0</v>
      </c>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row>
    <row r="996" spans="1:159" s="21" customFormat="1">
      <c r="A996" s="77" t="s">
        <v>2261</v>
      </c>
      <c r="B996" s="87" t="s">
        <v>2696</v>
      </c>
      <c r="C996" s="88">
        <v>4336</v>
      </c>
      <c r="D996" s="87" t="s">
        <v>908</v>
      </c>
      <c r="E996" s="107" t="str">
        <f>VLOOKUP($C996,'2024-25 School Level AAFTE'!$C$4:$L$2372,9,FALSE)</f>
        <v>No</v>
      </c>
      <c r="F996" s="95">
        <f>VLOOKUP($C996,'2024-25 School Level AAFTE'!$C$4:$J$2372,8,FALSE)</f>
        <v>271.13</v>
      </c>
      <c r="G996" s="97">
        <f>IFERROR(IF(E996= "yes",VLOOKUP(C996,Summary!$B:$I,6,0),0),0)</f>
        <v>0</v>
      </c>
      <c r="H996" s="96">
        <f t="shared" si="181"/>
        <v>0</v>
      </c>
      <c r="I996" s="154">
        <f>VLOOKUP($A996,'2025-26 Salary &amp; Benefits'!$A:$I,3,FALSE)</f>
        <v>1.18</v>
      </c>
      <c r="J996" s="154">
        <f>VLOOKUP($A996,'2025-26 Salary &amp; Benefits'!$A:$I,4,FALSE)</f>
        <v>1.18</v>
      </c>
      <c r="K996" s="141">
        <f t="shared" si="182"/>
        <v>0</v>
      </c>
      <c r="L996" s="140">
        <f t="shared" si="183"/>
        <v>0</v>
      </c>
      <c r="M996" s="142">
        <f>'2025-26 Salary &amp; Benefits'!$E$6</f>
        <v>78209</v>
      </c>
      <c r="N996" s="142">
        <f>'2025-26 Salary &amp; Benefits'!$F$6</f>
        <v>80164</v>
      </c>
      <c r="O996" s="9">
        <f t="shared" si="184"/>
        <v>0</v>
      </c>
      <c r="P996" s="9">
        <f t="shared" si="185"/>
        <v>0</v>
      </c>
      <c r="Q996" s="9">
        <f>'2025-26 Salary &amp; Benefits'!G$6</f>
        <v>15997.68</v>
      </c>
      <c r="R996" s="143">
        <f>'2025-26 Salary &amp; Benefits'!H$6</f>
        <v>0.16020000000000001</v>
      </c>
      <c r="S996" s="143">
        <f>'2025-26 Salary &amp; Benefits'!I$6</f>
        <v>0.15390000000000001</v>
      </c>
      <c r="T996" s="9">
        <f t="shared" si="186"/>
        <v>0</v>
      </c>
      <c r="U996" s="9">
        <f t="shared" si="187"/>
        <v>0</v>
      </c>
      <c r="V996" s="9">
        <f t="shared" si="188"/>
        <v>0</v>
      </c>
      <c r="W996" s="9">
        <f t="shared" si="189"/>
        <v>0</v>
      </c>
      <c r="X996" s="22">
        <f t="shared" si="190"/>
        <v>0</v>
      </c>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row>
    <row r="997" spans="1:159" s="21" customFormat="1">
      <c r="A997" s="77" t="s">
        <v>2261</v>
      </c>
      <c r="B997" s="87" t="s">
        <v>2696</v>
      </c>
      <c r="C997" s="88">
        <v>4354</v>
      </c>
      <c r="D997" s="87" t="s">
        <v>909</v>
      </c>
      <c r="E997" s="107" t="str">
        <f>VLOOKUP($C997,'2024-25 School Level AAFTE'!$C$4:$L$2372,9,FALSE)</f>
        <v>No</v>
      </c>
      <c r="F997" s="95">
        <f>VLOOKUP($C997,'2024-25 School Level AAFTE'!$C$4:$J$2372,8,FALSE)</f>
        <v>479.23</v>
      </c>
      <c r="G997" s="97">
        <f>IFERROR(IF(E997= "yes",VLOOKUP(C997,Summary!$B:$I,6,0),0),0)</f>
        <v>0</v>
      </c>
      <c r="H997" s="96">
        <f t="shared" si="181"/>
        <v>0</v>
      </c>
      <c r="I997" s="154">
        <f>VLOOKUP($A997,'2025-26 Salary &amp; Benefits'!$A:$I,3,FALSE)</f>
        <v>1.18</v>
      </c>
      <c r="J997" s="154">
        <f>VLOOKUP($A997,'2025-26 Salary &amp; Benefits'!$A:$I,4,FALSE)</f>
        <v>1.18</v>
      </c>
      <c r="K997" s="141">
        <f t="shared" si="182"/>
        <v>0</v>
      </c>
      <c r="L997" s="140">
        <f t="shared" si="183"/>
        <v>0</v>
      </c>
      <c r="M997" s="142">
        <f>'2025-26 Salary &amp; Benefits'!$E$6</f>
        <v>78209</v>
      </c>
      <c r="N997" s="142">
        <f>'2025-26 Salary &amp; Benefits'!$F$6</f>
        <v>80164</v>
      </c>
      <c r="O997" s="9">
        <f t="shared" si="184"/>
        <v>0</v>
      </c>
      <c r="P997" s="9">
        <f t="shared" si="185"/>
        <v>0</v>
      </c>
      <c r="Q997" s="9">
        <f>'2025-26 Salary &amp; Benefits'!G$6</f>
        <v>15997.68</v>
      </c>
      <c r="R997" s="143">
        <f>'2025-26 Salary &amp; Benefits'!H$6</f>
        <v>0.16020000000000001</v>
      </c>
      <c r="S997" s="143">
        <f>'2025-26 Salary &amp; Benefits'!I$6</f>
        <v>0.15390000000000001</v>
      </c>
      <c r="T997" s="9">
        <f t="shared" si="186"/>
        <v>0</v>
      </c>
      <c r="U997" s="9">
        <f t="shared" si="187"/>
        <v>0</v>
      </c>
      <c r="V997" s="9">
        <f t="shared" si="188"/>
        <v>0</v>
      </c>
      <c r="W997" s="9">
        <f t="shared" si="189"/>
        <v>0</v>
      </c>
      <c r="X997" s="22">
        <f t="shared" si="190"/>
        <v>0</v>
      </c>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row>
    <row r="998" spans="1:159" s="21" customFormat="1">
      <c r="A998" s="77" t="s">
        <v>2261</v>
      </c>
      <c r="B998" s="87" t="s">
        <v>2696</v>
      </c>
      <c r="C998" s="88">
        <v>4386</v>
      </c>
      <c r="D998" s="87" t="s">
        <v>910</v>
      </c>
      <c r="E998" s="107" t="str">
        <f>VLOOKUP($C998,'2024-25 School Level AAFTE'!$C$4:$L$2372,9,FALSE)</f>
        <v>No</v>
      </c>
      <c r="F998" s="95">
        <f>VLOOKUP($C998,'2024-25 School Level AAFTE'!$C$4:$J$2372,8,FALSE)</f>
        <v>1230.04</v>
      </c>
      <c r="G998" s="97">
        <f>IFERROR(IF(E998= "yes",VLOOKUP(C998,Summary!$B:$I,6,0),0),0)</f>
        <v>0</v>
      </c>
      <c r="H998" s="96">
        <f t="shared" si="181"/>
        <v>0</v>
      </c>
      <c r="I998" s="154">
        <f>VLOOKUP($A998,'2025-26 Salary &amp; Benefits'!$A:$I,3,FALSE)</f>
        <v>1.18</v>
      </c>
      <c r="J998" s="154">
        <f>VLOOKUP($A998,'2025-26 Salary &amp; Benefits'!$A:$I,4,FALSE)</f>
        <v>1.18</v>
      </c>
      <c r="K998" s="141">
        <f t="shared" si="182"/>
        <v>0</v>
      </c>
      <c r="L998" s="140">
        <f t="shared" si="183"/>
        <v>0</v>
      </c>
      <c r="M998" s="142">
        <f>'2025-26 Salary &amp; Benefits'!$E$6</f>
        <v>78209</v>
      </c>
      <c r="N998" s="142">
        <f>'2025-26 Salary &amp; Benefits'!$F$6</f>
        <v>80164</v>
      </c>
      <c r="O998" s="9">
        <f t="shared" si="184"/>
        <v>0</v>
      </c>
      <c r="P998" s="9">
        <f t="shared" si="185"/>
        <v>0</v>
      </c>
      <c r="Q998" s="9">
        <f>'2025-26 Salary &amp; Benefits'!G$6</f>
        <v>15997.68</v>
      </c>
      <c r="R998" s="143">
        <f>'2025-26 Salary &amp; Benefits'!H$6</f>
        <v>0.16020000000000001</v>
      </c>
      <c r="S998" s="143">
        <f>'2025-26 Salary &amp; Benefits'!I$6</f>
        <v>0.15390000000000001</v>
      </c>
      <c r="T998" s="9">
        <f t="shared" si="186"/>
        <v>0</v>
      </c>
      <c r="U998" s="9">
        <f t="shared" si="187"/>
        <v>0</v>
      </c>
      <c r="V998" s="9">
        <f t="shared" si="188"/>
        <v>0</v>
      </c>
      <c r="W998" s="9">
        <f t="shared" si="189"/>
        <v>0</v>
      </c>
      <c r="X998" s="22">
        <f t="shared" si="190"/>
        <v>0</v>
      </c>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row>
    <row r="999" spans="1:159" s="21" customFormat="1">
      <c r="A999" s="77" t="s">
        <v>2261</v>
      </c>
      <c r="B999" s="87" t="s">
        <v>2696</v>
      </c>
      <c r="C999" s="88">
        <v>4424</v>
      </c>
      <c r="D999" s="87" t="s">
        <v>911</v>
      </c>
      <c r="E999" s="107" t="str">
        <f>VLOOKUP($C999,'2024-25 School Level AAFTE'!$C$4:$L$2372,9,FALSE)</f>
        <v>No</v>
      </c>
      <c r="F999" s="95">
        <f>VLOOKUP($C999,'2024-25 School Level AAFTE'!$C$4:$J$2372,8,FALSE)</f>
        <v>446.54</v>
      </c>
      <c r="G999" s="97">
        <f>IFERROR(IF(E999= "yes",VLOOKUP(C999,Summary!$B:$I,6,0),0),0)</f>
        <v>0</v>
      </c>
      <c r="H999" s="96">
        <f t="shared" si="181"/>
        <v>0</v>
      </c>
      <c r="I999" s="154">
        <f>VLOOKUP($A999,'2025-26 Salary &amp; Benefits'!$A:$I,3,FALSE)</f>
        <v>1.18</v>
      </c>
      <c r="J999" s="154">
        <f>VLOOKUP($A999,'2025-26 Salary &amp; Benefits'!$A:$I,4,FALSE)</f>
        <v>1.18</v>
      </c>
      <c r="K999" s="141">
        <f t="shared" si="182"/>
        <v>0</v>
      </c>
      <c r="L999" s="140">
        <f t="shared" si="183"/>
        <v>0</v>
      </c>
      <c r="M999" s="142">
        <f>'2025-26 Salary &amp; Benefits'!$E$6</f>
        <v>78209</v>
      </c>
      <c r="N999" s="142">
        <f>'2025-26 Salary &amp; Benefits'!$F$6</f>
        <v>80164</v>
      </c>
      <c r="O999" s="9">
        <f t="shared" si="184"/>
        <v>0</v>
      </c>
      <c r="P999" s="9">
        <f t="shared" si="185"/>
        <v>0</v>
      </c>
      <c r="Q999" s="9">
        <f>'2025-26 Salary &amp; Benefits'!G$6</f>
        <v>15997.68</v>
      </c>
      <c r="R999" s="143">
        <f>'2025-26 Salary &amp; Benefits'!H$6</f>
        <v>0.16020000000000001</v>
      </c>
      <c r="S999" s="143">
        <f>'2025-26 Salary &amp; Benefits'!I$6</f>
        <v>0.15390000000000001</v>
      </c>
      <c r="T999" s="9">
        <f t="shared" si="186"/>
        <v>0</v>
      </c>
      <c r="U999" s="9">
        <f t="shared" si="187"/>
        <v>0</v>
      </c>
      <c r="V999" s="9">
        <f t="shared" si="188"/>
        <v>0</v>
      </c>
      <c r="W999" s="9">
        <f t="shared" si="189"/>
        <v>0</v>
      </c>
      <c r="X999" s="22">
        <f t="shared" si="190"/>
        <v>0</v>
      </c>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row>
    <row r="1000" spans="1:159" s="21" customFormat="1">
      <c r="A1000" s="77" t="s">
        <v>2261</v>
      </c>
      <c r="B1000" s="87" t="s">
        <v>2696</v>
      </c>
      <c r="C1000" s="88">
        <v>4439</v>
      </c>
      <c r="D1000" s="87" t="s">
        <v>912</v>
      </c>
      <c r="E1000" s="107" t="str">
        <f>VLOOKUP($C1000,'2024-25 School Level AAFTE'!$C$4:$L$2372,9,FALSE)</f>
        <v>No</v>
      </c>
      <c r="F1000" s="95">
        <f>VLOOKUP($C1000,'2024-25 School Level AAFTE'!$C$4:$J$2372,8,FALSE)</f>
        <v>2459.6</v>
      </c>
      <c r="G1000" s="97">
        <f>IFERROR(IF(E1000= "yes",VLOOKUP(C1000,Summary!$B:$I,6,0),0),0)</f>
        <v>0</v>
      </c>
      <c r="H1000" s="96">
        <f t="shared" si="181"/>
        <v>0</v>
      </c>
      <c r="I1000" s="154">
        <f>VLOOKUP($A1000,'2025-26 Salary &amp; Benefits'!$A:$I,3,FALSE)</f>
        <v>1.18</v>
      </c>
      <c r="J1000" s="154">
        <f>VLOOKUP($A1000,'2025-26 Salary &amp; Benefits'!$A:$I,4,FALSE)</f>
        <v>1.18</v>
      </c>
      <c r="K1000" s="141">
        <f t="shared" si="182"/>
        <v>0</v>
      </c>
      <c r="L1000" s="140">
        <f t="shared" si="183"/>
        <v>0</v>
      </c>
      <c r="M1000" s="142">
        <f>'2025-26 Salary &amp; Benefits'!$E$6</f>
        <v>78209</v>
      </c>
      <c r="N1000" s="142">
        <f>'2025-26 Salary &amp; Benefits'!$F$6</f>
        <v>80164</v>
      </c>
      <c r="O1000" s="9">
        <f t="shared" si="184"/>
        <v>0</v>
      </c>
      <c r="P1000" s="9">
        <f t="shared" si="185"/>
        <v>0</v>
      </c>
      <c r="Q1000" s="9">
        <f>'2025-26 Salary &amp; Benefits'!G$6</f>
        <v>15997.68</v>
      </c>
      <c r="R1000" s="143">
        <f>'2025-26 Salary &amp; Benefits'!H$6</f>
        <v>0.16020000000000001</v>
      </c>
      <c r="S1000" s="143">
        <f>'2025-26 Salary &amp; Benefits'!I$6</f>
        <v>0.15390000000000001</v>
      </c>
      <c r="T1000" s="9">
        <f t="shared" si="186"/>
        <v>0</v>
      </c>
      <c r="U1000" s="9">
        <f t="shared" si="187"/>
        <v>0</v>
      </c>
      <c r="V1000" s="9">
        <f t="shared" si="188"/>
        <v>0</v>
      </c>
      <c r="W1000" s="9">
        <f t="shared" si="189"/>
        <v>0</v>
      </c>
      <c r="X1000" s="22">
        <f t="shared" si="190"/>
        <v>0</v>
      </c>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row>
    <row r="1001" spans="1:159" s="21" customFormat="1">
      <c r="A1001" s="77" t="s">
        <v>2261</v>
      </c>
      <c r="B1001" s="87" t="s">
        <v>2696</v>
      </c>
      <c r="C1001" s="88">
        <v>4532</v>
      </c>
      <c r="D1001" s="87" t="s">
        <v>913</v>
      </c>
      <c r="E1001" s="107" t="str">
        <f>VLOOKUP($C1001,'2024-25 School Level AAFTE'!$C$4:$L$2372,9,FALSE)</f>
        <v>No</v>
      </c>
      <c r="F1001" s="95">
        <f>VLOOKUP($C1001,'2024-25 School Level AAFTE'!$C$4:$J$2372,8,FALSE)</f>
        <v>481.36</v>
      </c>
      <c r="G1001" s="97">
        <f>IFERROR(IF(E1001= "yes",VLOOKUP(C1001,Summary!$B:$I,6,0),0),0)</f>
        <v>0</v>
      </c>
      <c r="H1001" s="96">
        <f t="shared" si="181"/>
        <v>0</v>
      </c>
      <c r="I1001" s="154">
        <f>VLOOKUP($A1001,'2025-26 Salary &amp; Benefits'!$A:$I,3,FALSE)</f>
        <v>1.18</v>
      </c>
      <c r="J1001" s="154">
        <f>VLOOKUP($A1001,'2025-26 Salary &amp; Benefits'!$A:$I,4,FALSE)</f>
        <v>1.18</v>
      </c>
      <c r="K1001" s="141">
        <f t="shared" si="182"/>
        <v>0</v>
      </c>
      <c r="L1001" s="140">
        <f t="shared" si="183"/>
        <v>0</v>
      </c>
      <c r="M1001" s="142">
        <f>'2025-26 Salary &amp; Benefits'!$E$6</f>
        <v>78209</v>
      </c>
      <c r="N1001" s="142">
        <f>'2025-26 Salary &amp; Benefits'!$F$6</f>
        <v>80164</v>
      </c>
      <c r="O1001" s="9">
        <f t="shared" si="184"/>
        <v>0</v>
      </c>
      <c r="P1001" s="9">
        <f t="shared" si="185"/>
        <v>0</v>
      </c>
      <c r="Q1001" s="9">
        <f>'2025-26 Salary &amp; Benefits'!G$6</f>
        <v>15997.68</v>
      </c>
      <c r="R1001" s="143">
        <f>'2025-26 Salary &amp; Benefits'!H$6</f>
        <v>0.16020000000000001</v>
      </c>
      <c r="S1001" s="143">
        <f>'2025-26 Salary &amp; Benefits'!I$6</f>
        <v>0.15390000000000001</v>
      </c>
      <c r="T1001" s="9">
        <f t="shared" si="186"/>
        <v>0</v>
      </c>
      <c r="U1001" s="9">
        <f t="shared" si="187"/>
        <v>0</v>
      </c>
      <c r="V1001" s="9">
        <f t="shared" si="188"/>
        <v>0</v>
      </c>
      <c r="W1001" s="9">
        <f t="shared" si="189"/>
        <v>0</v>
      </c>
      <c r="X1001" s="22">
        <f t="shared" si="190"/>
        <v>0</v>
      </c>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row>
    <row r="1002" spans="1:159" s="21" customFormat="1">
      <c r="A1002" s="77" t="s">
        <v>2261</v>
      </c>
      <c r="B1002" s="87" t="s">
        <v>2696</v>
      </c>
      <c r="C1002" s="88">
        <v>5053</v>
      </c>
      <c r="D1002" s="87" t="s">
        <v>914</v>
      </c>
      <c r="E1002" s="107" t="str">
        <f>VLOOKUP($C1002,'2024-25 School Level AAFTE'!$C$4:$L$2372,9,FALSE)</f>
        <v>No</v>
      </c>
      <c r="F1002" s="95">
        <f>VLOOKUP($C1002,'2024-25 School Level AAFTE'!$C$4:$J$2372,8,FALSE)</f>
        <v>455.91</v>
      </c>
      <c r="G1002" s="97">
        <f>IFERROR(IF(E1002= "yes",VLOOKUP(C1002,Summary!$B:$I,6,0),0),0)</f>
        <v>0</v>
      </c>
      <c r="H1002" s="96">
        <f t="shared" si="181"/>
        <v>0</v>
      </c>
      <c r="I1002" s="154">
        <f>VLOOKUP($A1002,'2025-26 Salary &amp; Benefits'!$A:$I,3,FALSE)</f>
        <v>1.18</v>
      </c>
      <c r="J1002" s="154">
        <f>VLOOKUP($A1002,'2025-26 Salary &amp; Benefits'!$A:$I,4,FALSE)</f>
        <v>1.18</v>
      </c>
      <c r="K1002" s="141">
        <f t="shared" si="182"/>
        <v>0</v>
      </c>
      <c r="L1002" s="140">
        <f t="shared" si="183"/>
        <v>0</v>
      </c>
      <c r="M1002" s="142">
        <f>'2025-26 Salary &amp; Benefits'!$E$6</f>
        <v>78209</v>
      </c>
      <c r="N1002" s="142">
        <f>'2025-26 Salary &amp; Benefits'!$F$6</f>
        <v>80164</v>
      </c>
      <c r="O1002" s="9">
        <f t="shared" si="184"/>
        <v>0</v>
      </c>
      <c r="P1002" s="9">
        <f t="shared" si="185"/>
        <v>0</v>
      </c>
      <c r="Q1002" s="9">
        <f>'2025-26 Salary &amp; Benefits'!G$6</f>
        <v>15997.68</v>
      </c>
      <c r="R1002" s="143">
        <f>'2025-26 Salary &amp; Benefits'!H$6</f>
        <v>0.16020000000000001</v>
      </c>
      <c r="S1002" s="143">
        <f>'2025-26 Salary &amp; Benefits'!I$6</f>
        <v>0.15390000000000001</v>
      </c>
      <c r="T1002" s="9">
        <f t="shared" si="186"/>
        <v>0</v>
      </c>
      <c r="U1002" s="9">
        <f t="shared" si="187"/>
        <v>0</v>
      </c>
      <c r="V1002" s="9">
        <f t="shared" si="188"/>
        <v>0</v>
      </c>
      <c r="W1002" s="9">
        <f t="shared" si="189"/>
        <v>0</v>
      </c>
      <c r="X1002" s="22">
        <f t="shared" si="190"/>
        <v>0</v>
      </c>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row>
    <row r="1003" spans="1:159" s="21" customFormat="1">
      <c r="A1003" s="77" t="s">
        <v>2261</v>
      </c>
      <c r="B1003" s="87" t="s">
        <v>2696</v>
      </c>
      <c r="C1003" s="88">
        <v>5057</v>
      </c>
      <c r="D1003" s="87" t="s">
        <v>915</v>
      </c>
      <c r="E1003" s="107" t="str">
        <f>VLOOKUP($C1003,'2024-25 School Level AAFTE'!$C$4:$L$2372,9,FALSE)</f>
        <v>No</v>
      </c>
      <c r="F1003" s="95">
        <f>VLOOKUP($C1003,'2024-25 School Level AAFTE'!$C$4:$J$2372,8,FALSE)</f>
        <v>83.43</v>
      </c>
      <c r="G1003" s="97">
        <f>IFERROR(IF(E1003= "yes",VLOOKUP(C1003,Summary!$B:$I,6,0),0),0)</f>
        <v>0</v>
      </c>
      <c r="H1003" s="96">
        <f t="shared" si="181"/>
        <v>0</v>
      </c>
      <c r="I1003" s="154">
        <f>VLOOKUP($A1003,'2025-26 Salary &amp; Benefits'!$A:$I,3,FALSE)</f>
        <v>1.18</v>
      </c>
      <c r="J1003" s="154">
        <f>VLOOKUP($A1003,'2025-26 Salary &amp; Benefits'!$A:$I,4,FALSE)</f>
        <v>1.18</v>
      </c>
      <c r="K1003" s="141">
        <f t="shared" si="182"/>
        <v>0</v>
      </c>
      <c r="L1003" s="140">
        <f t="shared" si="183"/>
        <v>0</v>
      </c>
      <c r="M1003" s="142">
        <f>'2025-26 Salary &amp; Benefits'!$E$6</f>
        <v>78209</v>
      </c>
      <c r="N1003" s="142">
        <f>'2025-26 Salary &amp; Benefits'!$F$6</f>
        <v>80164</v>
      </c>
      <c r="O1003" s="9">
        <f t="shared" si="184"/>
        <v>0</v>
      </c>
      <c r="P1003" s="9">
        <f t="shared" si="185"/>
        <v>0</v>
      </c>
      <c r="Q1003" s="9">
        <f>'2025-26 Salary &amp; Benefits'!G$6</f>
        <v>15997.68</v>
      </c>
      <c r="R1003" s="143">
        <f>'2025-26 Salary &amp; Benefits'!H$6</f>
        <v>0.16020000000000001</v>
      </c>
      <c r="S1003" s="143">
        <f>'2025-26 Salary &amp; Benefits'!I$6</f>
        <v>0.15390000000000001</v>
      </c>
      <c r="T1003" s="9">
        <f t="shared" si="186"/>
        <v>0</v>
      </c>
      <c r="U1003" s="9">
        <f t="shared" si="187"/>
        <v>0</v>
      </c>
      <c r="V1003" s="9">
        <f t="shared" si="188"/>
        <v>0</v>
      </c>
      <c r="W1003" s="9">
        <f t="shared" si="189"/>
        <v>0</v>
      </c>
      <c r="X1003" s="22">
        <f t="shared" si="190"/>
        <v>0</v>
      </c>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row>
    <row r="1004" spans="1:159" s="21" customFormat="1">
      <c r="A1004" s="77" t="s">
        <v>2261</v>
      </c>
      <c r="B1004" s="87" t="s">
        <v>2696</v>
      </c>
      <c r="C1004" s="88">
        <v>5139</v>
      </c>
      <c r="D1004" s="87" t="s">
        <v>916</v>
      </c>
      <c r="E1004" s="107" t="str">
        <f>VLOOKUP($C1004,'2024-25 School Level AAFTE'!$C$4:$L$2372,9,FALSE)</f>
        <v>No</v>
      </c>
      <c r="F1004" s="95">
        <f>VLOOKUP($C1004,'2024-25 School Level AAFTE'!$C$4:$J$2372,8,FALSE)</f>
        <v>445.23</v>
      </c>
      <c r="G1004" s="97">
        <f>IFERROR(IF(E1004= "yes",VLOOKUP(C1004,Summary!$B:$I,6,0),0),0)</f>
        <v>0</v>
      </c>
      <c r="H1004" s="96">
        <f t="shared" si="181"/>
        <v>0</v>
      </c>
      <c r="I1004" s="154">
        <f>VLOOKUP($A1004,'2025-26 Salary &amp; Benefits'!$A:$I,3,FALSE)</f>
        <v>1.18</v>
      </c>
      <c r="J1004" s="154">
        <f>VLOOKUP($A1004,'2025-26 Salary &amp; Benefits'!$A:$I,4,FALSE)</f>
        <v>1.18</v>
      </c>
      <c r="K1004" s="141">
        <f t="shared" si="182"/>
        <v>0</v>
      </c>
      <c r="L1004" s="140">
        <f t="shared" si="183"/>
        <v>0</v>
      </c>
      <c r="M1004" s="142">
        <f>'2025-26 Salary &amp; Benefits'!$E$6</f>
        <v>78209</v>
      </c>
      <c r="N1004" s="142">
        <f>'2025-26 Salary &amp; Benefits'!$F$6</f>
        <v>80164</v>
      </c>
      <c r="O1004" s="9">
        <f t="shared" si="184"/>
        <v>0</v>
      </c>
      <c r="P1004" s="9">
        <f t="shared" si="185"/>
        <v>0</v>
      </c>
      <c r="Q1004" s="9">
        <f>'2025-26 Salary &amp; Benefits'!G$6</f>
        <v>15997.68</v>
      </c>
      <c r="R1004" s="143">
        <f>'2025-26 Salary &amp; Benefits'!H$6</f>
        <v>0.16020000000000001</v>
      </c>
      <c r="S1004" s="143">
        <f>'2025-26 Salary &amp; Benefits'!I$6</f>
        <v>0.15390000000000001</v>
      </c>
      <c r="T1004" s="9">
        <f t="shared" si="186"/>
        <v>0</v>
      </c>
      <c r="U1004" s="9">
        <f t="shared" si="187"/>
        <v>0</v>
      </c>
      <c r="V1004" s="9">
        <f t="shared" si="188"/>
        <v>0</v>
      </c>
      <c r="W1004" s="9">
        <f t="shared" si="189"/>
        <v>0</v>
      </c>
      <c r="X1004" s="22">
        <f t="shared" si="190"/>
        <v>0</v>
      </c>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row>
    <row r="1005" spans="1:159" s="21" customFormat="1">
      <c r="A1005" s="77" t="s">
        <v>2261</v>
      </c>
      <c r="B1005" s="87" t="s">
        <v>2696</v>
      </c>
      <c r="C1005" s="88">
        <v>5265</v>
      </c>
      <c r="D1005" s="87" t="s">
        <v>917</v>
      </c>
      <c r="E1005" s="107" t="str">
        <f>VLOOKUP($C1005,'2024-25 School Level AAFTE'!$C$4:$L$2372,9,FALSE)</f>
        <v>No</v>
      </c>
      <c r="F1005" s="95">
        <f>VLOOKUP($C1005,'2024-25 School Level AAFTE'!$C$4:$J$2372,8,FALSE)</f>
        <v>602.41999999999996</v>
      </c>
      <c r="G1005" s="97">
        <f>IFERROR(IF(E1005= "yes",VLOOKUP(C1005,Summary!$B:$I,6,0),0),0)</f>
        <v>0</v>
      </c>
      <c r="H1005" s="96">
        <f t="shared" si="181"/>
        <v>0</v>
      </c>
      <c r="I1005" s="154">
        <f>VLOOKUP($A1005,'2025-26 Salary &amp; Benefits'!$A:$I,3,FALSE)</f>
        <v>1.18</v>
      </c>
      <c r="J1005" s="154">
        <f>VLOOKUP($A1005,'2025-26 Salary &amp; Benefits'!$A:$I,4,FALSE)</f>
        <v>1.18</v>
      </c>
      <c r="K1005" s="141">
        <f t="shared" si="182"/>
        <v>0</v>
      </c>
      <c r="L1005" s="140">
        <f t="shared" si="183"/>
        <v>0</v>
      </c>
      <c r="M1005" s="142">
        <f>'2025-26 Salary &amp; Benefits'!$E$6</f>
        <v>78209</v>
      </c>
      <c r="N1005" s="142">
        <f>'2025-26 Salary &amp; Benefits'!$F$6</f>
        <v>80164</v>
      </c>
      <c r="O1005" s="9">
        <f t="shared" si="184"/>
        <v>0</v>
      </c>
      <c r="P1005" s="9">
        <f t="shared" si="185"/>
        <v>0</v>
      </c>
      <c r="Q1005" s="9">
        <f>'2025-26 Salary &amp; Benefits'!G$6</f>
        <v>15997.68</v>
      </c>
      <c r="R1005" s="143">
        <f>'2025-26 Salary &amp; Benefits'!H$6</f>
        <v>0.16020000000000001</v>
      </c>
      <c r="S1005" s="143">
        <f>'2025-26 Salary &amp; Benefits'!I$6</f>
        <v>0.15390000000000001</v>
      </c>
      <c r="T1005" s="9">
        <f t="shared" si="186"/>
        <v>0</v>
      </c>
      <c r="U1005" s="9">
        <f t="shared" si="187"/>
        <v>0</v>
      </c>
      <c r="V1005" s="9">
        <f t="shared" si="188"/>
        <v>0</v>
      </c>
      <c r="W1005" s="9">
        <f t="shared" si="189"/>
        <v>0</v>
      </c>
      <c r="X1005" s="22">
        <f t="shared" si="190"/>
        <v>0</v>
      </c>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row>
    <row r="1006" spans="1:159" s="21" customFormat="1">
      <c r="A1006" s="77" t="s">
        <v>2261</v>
      </c>
      <c r="B1006" s="87" t="s">
        <v>2696</v>
      </c>
      <c r="C1006" s="88">
        <v>5511</v>
      </c>
      <c r="D1006" s="87" t="s">
        <v>2901</v>
      </c>
      <c r="E1006" s="107" t="str">
        <f>VLOOKUP($C1006,'2024-25 School Level AAFTE'!$C$4:$L$2372,9,FALSE)</f>
        <v>No</v>
      </c>
      <c r="F1006" s="95">
        <f>VLOOKUP($C1006,'2024-25 School Level AAFTE'!$C$4:$J$2372,8,FALSE)</f>
        <v>451.49</v>
      </c>
      <c r="G1006" s="97">
        <f>IFERROR(IF(E1006= "yes",VLOOKUP(C1006,Summary!$B:$I,6,0),0),0)</f>
        <v>0</v>
      </c>
      <c r="H1006" s="96">
        <f t="shared" si="181"/>
        <v>0</v>
      </c>
      <c r="I1006" s="154">
        <f>VLOOKUP($A1006,'2025-26 Salary &amp; Benefits'!$A:$I,3,FALSE)</f>
        <v>1.18</v>
      </c>
      <c r="J1006" s="154">
        <f>VLOOKUP($A1006,'2025-26 Salary &amp; Benefits'!$A:$I,4,FALSE)</f>
        <v>1.18</v>
      </c>
      <c r="K1006" s="141">
        <f t="shared" si="182"/>
        <v>0</v>
      </c>
      <c r="L1006" s="140">
        <f t="shared" si="183"/>
        <v>0</v>
      </c>
      <c r="M1006" s="142">
        <f>'2025-26 Salary &amp; Benefits'!$E$6</f>
        <v>78209</v>
      </c>
      <c r="N1006" s="142">
        <f>'2025-26 Salary &amp; Benefits'!$F$6</f>
        <v>80164</v>
      </c>
      <c r="O1006" s="9">
        <f t="shared" si="184"/>
        <v>0</v>
      </c>
      <c r="P1006" s="9">
        <f t="shared" si="185"/>
        <v>0</v>
      </c>
      <c r="Q1006" s="9">
        <f>'2025-26 Salary &amp; Benefits'!G$6</f>
        <v>15997.68</v>
      </c>
      <c r="R1006" s="143">
        <f>'2025-26 Salary &amp; Benefits'!H$6</f>
        <v>0.16020000000000001</v>
      </c>
      <c r="S1006" s="143">
        <f>'2025-26 Salary &amp; Benefits'!I$6</f>
        <v>0.15390000000000001</v>
      </c>
      <c r="T1006" s="9">
        <f t="shared" si="186"/>
        <v>0</v>
      </c>
      <c r="U1006" s="9">
        <f t="shared" si="187"/>
        <v>0</v>
      </c>
      <c r="V1006" s="9">
        <f t="shared" si="188"/>
        <v>0</v>
      </c>
      <c r="W1006" s="9">
        <f t="shared" si="189"/>
        <v>0</v>
      </c>
      <c r="X1006" s="22">
        <f t="shared" si="190"/>
        <v>0</v>
      </c>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row>
    <row r="1007" spans="1:159" s="21" customFormat="1">
      <c r="A1007" s="77" t="s">
        <v>2261</v>
      </c>
      <c r="B1007" s="87" t="s">
        <v>2696</v>
      </c>
      <c r="C1007" s="88">
        <v>5512</v>
      </c>
      <c r="D1007" s="87" t="s">
        <v>2902</v>
      </c>
      <c r="E1007" s="107" t="str">
        <f>VLOOKUP($C1007,'2024-25 School Level AAFTE'!$C$4:$L$2372,9,FALSE)</f>
        <v>No</v>
      </c>
      <c r="F1007" s="95">
        <f>VLOOKUP($C1007,'2024-25 School Level AAFTE'!$C$4:$J$2372,8,FALSE)</f>
        <v>403.15</v>
      </c>
      <c r="G1007" s="97">
        <f>IFERROR(IF(E1007= "yes",VLOOKUP(C1007,Summary!$B:$I,6,0),0),0)</f>
        <v>0</v>
      </c>
      <c r="H1007" s="96">
        <f t="shared" si="181"/>
        <v>0</v>
      </c>
      <c r="I1007" s="154">
        <f>VLOOKUP($A1007,'2025-26 Salary &amp; Benefits'!$A:$I,3,FALSE)</f>
        <v>1.18</v>
      </c>
      <c r="J1007" s="154">
        <f>VLOOKUP($A1007,'2025-26 Salary &amp; Benefits'!$A:$I,4,FALSE)</f>
        <v>1.18</v>
      </c>
      <c r="K1007" s="141">
        <f t="shared" si="182"/>
        <v>0</v>
      </c>
      <c r="L1007" s="140">
        <f t="shared" si="183"/>
        <v>0</v>
      </c>
      <c r="M1007" s="142">
        <f>'2025-26 Salary &amp; Benefits'!$E$6</f>
        <v>78209</v>
      </c>
      <c r="N1007" s="142">
        <f>'2025-26 Salary &amp; Benefits'!$F$6</f>
        <v>80164</v>
      </c>
      <c r="O1007" s="9">
        <f t="shared" si="184"/>
        <v>0</v>
      </c>
      <c r="P1007" s="9">
        <f t="shared" si="185"/>
        <v>0</v>
      </c>
      <c r="Q1007" s="9">
        <f>'2025-26 Salary &amp; Benefits'!G$6</f>
        <v>15997.68</v>
      </c>
      <c r="R1007" s="143">
        <f>'2025-26 Salary &amp; Benefits'!H$6</f>
        <v>0.16020000000000001</v>
      </c>
      <c r="S1007" s="143">
        <f>'2025-26 Salary &amp; Benefits'!I$6</f>
        <v>0.15390000000000001</v>
      </c>
      <c r="T1007" s="9">
        <f t="shared" si="186"/>
        <v>0</v>
      </c>
      <c r="U1007" s="9">
        <f t="shared" si="187"/>
        <v>0</v>
      </c>
      <c r="V1007" s="9">
        <f t="shared" si="188"/>
        <v>0</v>
      </c>
      <c r="W1007" s="9">
        <f t="shared" si="189"/>
        <v>0</v>
      </c>
      <c r="X1007" s="22">
        <f t="shared" si="190"/>
        <v>0</v>
      </c>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row>
    <row r="1008" spans="1:159" s="21" customFormat="1">
      <c r="A1008" s="77" t="s">
        <v>2261</v>
      </c>
      <c r="B1008" s="87" t="s">
        <v>2696</v>
      </c>
      <c r="C1008" s="88">
        <v>5597</v>
      </c>
      <c r="D1008" s="87" t="s">
        <v>2919</v>
      </c>
      <c r="E1008" s="107" t="str">
        <f>VLOOKUP($C1008,'2024-25 School Level AAFTE'!$C$4:$L$2372,9,FALSE)</f>
        <v>No</v>
      </c>
      <c r="F1008" s="95">
        <f>VLOOKUP($C1008,'2024-25 School Level AAFTE'!$C$4:$J$2372,8,FALSE)</f>
        <v>787.14</v>
      </c>
      <c r="G1008" s="97">
        <f>IFERROR(IF(E1008= "yes",VLOOKUP(C1008,Summary!$B:$I,6,0),0),0)</f>
        <v>0</v>
      </c>
      <c r="H1008" s="96">
        <f t="shared" si="181"/>
        <v>0</v>
      </c>
      <c r="I1008" s="154">
        <f>VLOOKUP($A1008,'2025-26 Salary &amp; Benefits'!$A:$I,3,FALSE)</f>
        <v>1.18</v>
      </c>
      <c r="J1008" s="154">
        <f>VLOOKUP($A1008,'2025-26 Salary &amp; Benefits'!$A:$I,4,FALSE)</f>
        <v>1.18</v>
      </c>
      <c r="K1008" s="141">
        <f t="shared" si="182"/>
        <v>0</v>
      </c>
      <c r="L1008" s="140">
        <f t="shared" si="183"/>
        <v>0</v>
      </c>
      <c r="M1008" s="142">
        <f>'2025-26 Salary &amp; Benefits'!$E$6</f>
        <v>78209</v>
      </c>
      <c r="N1008" s="142">
        <f>'2025-26 Salary &amp; Benefits'!$F$6</f>
        <v>80164</v>
      </c>
      <c r="O1008" s="9">
        <f t="shared" si="184"/>
        <v>0</v>
      </c>
      <c r="P1008" s="9">
        <f t="shared" si="185"/>
        <v>0</v>
      </c>
      <c r="Q1008" s="9">
        <f>'2025-26 Salary &amp; Benefits'!G$6</f>
        <v>15997.68</v>
      </c>
      <c r="R1008" s="143">
        <f>'2025-26 Salary &amp; Benefits'!H$6</f>
        <v>0.16020000000000001</v>
      </c>
      <c r="S1008" s="143">
        <f>'2025-26 Salary &amp; Benefits'!I$6</f>
        <v>0.15390000000000001</v>
      </c>
      <c r="T1008" s="9">
        <f t="shared" si="186"/>
        <v>0</v>
      </c>
      <c r="U1008" s="9">
        <f t="shared" si="187"/>
        <v>0</v>
      </c>
      <c r="V1008" s="9">
        <f t="shared" si="188"/>
        <v>0</v>
      </c>
      <c r="W1008" s="9">
        <f t="shared" si="189"/>
        <v>0</v>
      </c>
      <c r="X1008" s="22">
        <f t="shared" si="190"/>
        <v>0</v>
      </c>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row>
    <row r="1009" spans="1:159" s="21" customFormat="1">
      <c r="A1009" s="77" t="s">
        <v>2261</v>
      </c>
      <c r="B1009" s="87" t="s">
        <v>2696</v>
      </c>
      <c r="C1009" s="88">
        <v>5958</v>
      </c>
      <c r="D1009" s="87" t="s">
        <v>3190</v>
      </c>
      <c r="E1009" s="107" t="str">
        <f>VLOOKUP($C1009,'2024-25 School Level AAFTE'!$C$4:$L$2372,9,FALSE)</f>
        <v>No</v>
      </c>
      <c r="F1009" s="95">
        <f>VLOOKUP($C1009,'2024-25 School Level AAFTE'!$C$4:$J$2372,8,FALSE)</f>
        <v>400.41</v>
      </c>
      <c r="G1009" s="97">
        <f>IFERROR(IF(E1009= "yes",VLOOKUP(C1009,Summary!$B:$I,6,0),0),0)</f>
        <v>0</v>
      </c>
      <c r="H1009" s="96">
        <f t="shared" si="181"/>
        <v>0</v>
      </c>
      <c r="I1009" s="154">
        <f>VLOOKUP($A1009,'2025-26 Salary &amp; Benefits'!$A:$I,3,FALSE)</f>
        <v>1.18</v>
      </c>
      <c r="J1009" s="154">
        <f>VLOOKUP($A1009,'2025-26 Salary &amp; Benefits'!$A:$I,4,FALSE)</f>
        <v>1.18</v>
      </c>
      <c r="K1009" s="141">
        <f t="shared" si="182"/>
        <v>0</v>
      </c>
      <c r="L1009" s="140">
        <f t="shared" si="183"/>
        <v>0</v>
      </c>
      <c r="M1009" s="142">
        <f>'2025-26 Salary &amp; Benefits'!$E$6</f>
        <v>78209</v>
      </c>
      <c r="N1009" s="142">
        <f>'2025-26 Salary &amp; Benefits'!$F$6</f>
        <v>80164</v>
      </c>
      <c r="O1009" s="9">
        <f t="shared" si="184"/>
        <v>0</v>
      </c>
      <c r="P1009" s="9">
        <f t="shared" si="185"/>
        <v>0</v>
      </c>
      <c r="Q1009" s="9">
        <f>'2025-26 Salary &amp; Benefits'!G$6</f>
        <v>15997.68</v>
      </c>
      <c r="R1009" s="143">
        <f>'2025-26 Salary &amp; Benefits'!H$6</f>
        <v>0.16020000000000001</v>
      </c>
      <c r="S1009" s="143">
        <f>'2025-26 Salary &amp; Benefits'!I$6</f>
        <v>0.15390000000000001</v>
      </c>
      <c r="T1009" s="9">
        <f t="shared" si="186"/>
        <v>0</v>
      </c>
      <c r="U1009" s="9">
        <f t="shared" si="187"/>
        <v>0</v>
      </c>
      <c r="V1009" s="9">
        <f t="shared" si="188"/>
        <v>0</v>
      </c>
      <c r="W1009" s="9">
        <f t="shared" si="189"/>
        <v>0</v>
      </c>
      <c r="X1009" s="22">
        <f t="shared" si="190"/>
        <v>0</v>
      </c>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row>
    <row r="1010" spans="1:159" s="21" customFormat="1">
      <c r="A1010" s="77" t="s">
        <v>2374</v>
      </c>
      <c r="B1010" s="87" t="s">
        <v>2697</v>
      </c>
      <c r="C1010" s="88">
        <v>3255</v>
      </c>
      <c r="D1010" s="87" t="s">
        <v>1655</v>
      </c>
      <c r="E1010" s="107" t="str">
        <f>VLOOKUP($C1010,'2024-25 School Level AAFTE'!$C$4:$L$2372,9,FALSE)</f>
        <v>Yes</v>
      </c>
      <c r="F1010" s="95">
        <f>VLOOKUP($C1010,'2024-25 School Level AAFTE'!$C$4:$J$2372,8,FALSE)</f>
        <v>419.58</v>
      </c>
      <c r="G1010" s="97">
        <f>IFERROR(IF(E1010= "yes",VLOOKUP(C1010,Summary!$B:$I,6,0),0),0)</f>
        <v>0</v>
      </c>
      <c r="H1010" s="96">
        <f t="shared" si="181"/>
        <v>419.58</v>
      </c>
      <c r="I1010" s="154">
        <f>VLOOKUP($A1010,'2025-26 Salary &amp; Benefits'!$A:$I,3,FALSE)</f>
        <v>1.1200000000000001</v>
      </c>
      <c r="J1010" s="154">
        <f>VLOOKUP($A1010,'2025-26 Salary &amp; Benefits'!$A:$I,4,FALSE)</f>
        <v>1.1200000000000001</v>
      </c>
      <c r="K1010" s="141">
        <f t="shared" si="182"/>
        <v>419.58</v>
      </c>
      <c r="L1010" s="140">
        <f t="shared" si="183"/>
        <v>1.2310000000000001</v>
      </c>
      <c r="M1010" s="142">
        <f>'2025-26 Salary &amp; Benefits'!$E$6</f>
        <v>78209</v>
      </c>
      <c r="N1010" s="142">
        <f>'2025-26 Salary &amp; Benefits'!$F$6</f>
        <v>80164</v>
      </c>
      <c r="O1010" s="9">
        <f t="shared" si="184"/>
        <v>107828.31</v>
      </c>
      <c r="P1010" s="9">
        <f t="shared" si="185"/>
        <v>2695.4000000000087</v>
      </c>
      <c r="Q1010" s="9">
        <f>'2025-26 Salary &amp; Benefits'!G$6</f>
        <v>15997.68</v>
      </c>
      <c r="R1010" s="143">
        <f>'2025-26 Salary &amp; Benefits'!H$6</f>
        <v>0.16020000000000001</v>
      </c>
      <c r="S1010" s="143">
        <f>'2025-26 Salary &amp; Benefits'!I$6</f>
        <v>0.15390000000000001</v>
      </c>
      <c r="T1010" s="9">
        <f t="shared" si="186"/>
        <v>37382.06</v>
      </c>
      <c r="U1010" s="9">
        <f t="shared" si="187"/>
        <v>1842.06</v>
      </c>
      <c r="V1010" s="9">
        <f t="shared" si="188"/>
        <v>283.49</v>
      </c>
      <c r="W1010" s="9">
        <f t="shared" si="189"/>
        <v>2125.5500000000002</v>
      </c>
      <c r="X1010" s="22">
        <f t="shared" si="190"/>
        <v>150031.32</v>
      </c>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row>
    <row r="1011" spans="1:159" s="21" customFormat="1">
      <c r="A1011" s="77" t="s">
        <v>2374</v>
      </c>
      <c r="B1011" s="87" t="s">
        <v>2697</v>
      </c>
      <c r="C1011" s="86">
        <v>3893</v>
      </c>
      <c r="D1011" s="78" t="s">
        <v>1656</v>
      </c>
      <c r="E1011" s="107" t="str">
        <f>VLOOKUP($C1011,'2024-25 School Level AAFTE'!$C$4:$L$2372,9,FALSE)</f>
        <v>No</v>
      </c>
      <c r="F1011" s="95">
        <f>VLOOKUP($C1011,'2024-25 School Level AAFTE'!$C$4:$J$2372,8,FALSE)</f>
        <v>663.17</v>
      </c>
      <c r="G1011" s="97">
        <f>IFERROR(IF(E1011= "yes",VLOOKUP(C1011,Summary!$B:$I,6,0),0),0)</f>
        <v>0</v>
      </c>
      <c r="H1011" s="96">
        <f t="shared" si="181"/>
        <v>0</v>
      </c>
      <c r="I1011" s="154">
        <f>VLOOKUP($A1011,'2025-26 Salary &amp; Benefits'!$A:$I,3,FALSE)</f>
        <v>1.1200000000000001</v>
      </c>
      <c r="J1011" s="154">
        <f>VLOOKUP($A1011,'2025-26 Salary &amp; Benefits'!$A:$I,4,FALSE)</f>
        <v>1.1200000000000001</v>
      </c>
      <c r="K1011" s="141">
        <f t="shared" si="182"/>
        <v>0</v>
      </c>
      <c r="L1011" s="140">
        <f t="shared" si="183"/>
        <v>0</v>
      </c>
      <c r="M1011" s="142">
        <f>'2025-26 Salary &amp; Benefits'!$E$6</f>
        <v>78209</v>
      </c>
      <c r="N1011" s="142">
        <f>'2025-26 Salary &amp; Benefits'!$F$6</f>
        <v>80164</v>
      </c>
      <c r="O1011" s="9">
        <f t="shared" si="184"/>
        <v>0</v>
      </c>
      <c r="P1011" s="9">
        <f t="shared" si="185"/>
        <v>0</v>
      </c>
      <c r="Q1011" s="9">
        <f>'2025-26 Salary &amp; Benefits'!G$6</f>
        <v>15997.68</v>
      </c>
      <c r="R1011" s="143">
        <f>'2025-26 Salary &amp; Benefits'!H$6</f>
        <v>0.16020000000000001</v>
      </c>
      <c r="S1011" s="143">
        <f>'2025-26 Salary &amp; Benefits'!I$6</f>
        <v>0.15390000000000001</v>
      </c>
      <c r="T1011" s="9">
        <f t="shared" si="186"/>
        <v>0</v>
      </c>
      <c r="U1011" s="9">
        <f t="shared" si="187"/>
        <v>0</v>
      </c>
      <c r="V1011" s="9">
        <f t="shared" si="188"/>
        <v>0</v>
      </c>
      <c r="W1011" s="9">
        <f t="shared" si="189"/>
        <v>0</v>
      </c>
      <c r="X1011" s="22">
        <f t="shared" si="190"/>
        <v>0</v>
      </c>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row>
    <row r="1012" spans="1:159" s="21" customFormat="1">
      <c r="A1012" s="77" t="s">
        <v>2374</v>
      </c>
      <c r="B1012" s="87" t="s">
        <v>2697</v>
      </c>
      <c r="C1012" s="88">
        <v>4204</v>
      </c>
      <c r="D1012" s="87" t="s">
        <v>1657</v>
      </c>
      <c r="E1012" s="107" t="str">
        <f>VLOOKUP($C1012,'2024-25 School Level AAFTE'!$C$4:$L$2372,9,FALSE)</f>
        <v>No</v>
      </c>
      <c r="F1012" s="95">
        <f>VLOOKUP($C1012,'2024-25 School Level AAFTE'!$C$4:$J$2372,8,FALSE)</f>
        <v>776.78</v>
      </c>
      <c r="G1012" s="97">
        <f>IFERROR(IF(E1012= "yes",VLOOKUP(C1012,Summary!$B:$I,6,0),0),0)</f>
        <v>0</v>
      </c>
      <c r="H1012" s="96">
        <f t="shared" si="181"/>
        <v>0</v>
      </c>
      <c r="I1012" s="154">
        <f>VLOOKUP($A1012,'2025-26 Salary &amp; Benefits'!$A:$I,3,FALSE)</f>
        <v>1.1200000000000001</v>
      </c>
      <c r="J1012" s="154">
        <f>VLOOKUP($A1012,'2025-26 Salary &amp; Benefits'!$A:$I,4,FALSE)</f>
        <v>1.1200000000000001</v>
      </c>
      <c r="K1012" s="141">
        <f t="shared" si="182"/>
        <v>0</v>
      </c>
      <c r="L1012" s="140">
        <f t="shared" si="183"/>
        <v>0</v>
      </c>
      <c r="M1012" s="142">
        <f>'2025-26 Salary &amp; Benefits'!$E$6</f>
        <v>78209</v>
      </c>
      <c r="N1012" s="142">
        <f>'2025-26 Salary &amp; Benefits'!$F$6</f>
        <v>80164</v>
      </c>
      <c r="O1012" s="9">
        <f t="shared" si="184"/>
        <v>0</v>
      </c>
      <c r="P1012" s="9">
        <f t="shared" si="185"/>
        <v>0</v>
      </c>
      <c r="Q1012" s="9">
        <f>'2025-26 Salary &amp; Benefits'!G$6</f>
        <v>15997.68</v>
      </c>
      <c r="R1012" s="143">
        <f>'2025-26 Salary &amp; Benefits'!H$6</f>
        <v>0.16020000000000001</v>
      </c>
      <c r="S1012" s="143">
        <f>'2025-26 Salary &amp; Benefits'!I$6</f>
        <v>0.15390000000000001</v>
      </c>
      <c r="T1012" s="9">
        <f t="shared" si="186"/>
        <v>0</v>
      </c>
      <c r="U1012" s="9">
        <f t="shared" si="187"/>
        <v>0</v>
      </c>
      <c r="V1012" s="9">
        <f t="shared" si="188"/>
        <v>0</v>
      </c>
      <c r="W1012" s="9">
        <f t="shared" si="189"/>
        <v>0</v>
      </c>
      <c r="X1012" s="22">
        <f t="shared" si="190"/>
        <v>0</v>
      </c>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row>
    <row r="1013" spans="1:159" s="21" customFormat="1">
      <c r="A1013" s="77" t="s">
        <v>2374</v>
      </c>
      <c r="B1013" s="87" t="s">
        <v>2697</v>
      </c>
      <c r="C1013" s="88">
        <v>4477</v>
      </c>
      <c r="D1013" s="87" t="s">
        <v>1658</v>
      </c>
      <c r="E1013" s="107" t="str">
        <f>VLOOKUP($C1013,'2024-25 School Level AAFTE'!$C$4:$L$2372,9,FALSE)</f>
        <v>No</v>
      </c>
      <c r="F1013" s="95">
        <f>VLOOKUP($C1013,'2024-25 School Level AAFTE'!$C$4:$J$2372,8,FALSE)</f>
        <v>336.35</v>
      </c>
      <c r="G1013" s="97">
        <f>IFERROR(IF(E1013= "yes",VLOOKUP(C1013,Summary!$B:$I,6,0),0),0)</f>
        <v>0</v>
      </c>
      <c r="H1013" s="96">
        <f t="shared" si="181"/>
        <v>0</v>
      </c>
      <c r="I1013" s="154">
        <f>VLOOKUP($A1013,'2025-26 Salary &amp; Benefits'!$A:$I,3,FALSE)</f>
        <v>1.1200000000000001</v>
      </c>
      <c r="J1013" s="154">
        <f>VLOOKUP($A1013,'2025-26 Salary &amp; Benefits'!$A:$I,4,FALSE)</f>
        <v>1.1200000000000001</v>
      </c>
      <c r="K1013" s="141">
        <f t="shared" si="182"/>
        <v>0</v>
      </c>
      <c r="L1013" s="140">
        <f t="shared" si="183"/>
        <v>0</v>
      </c>
      <c r="M1013" s="142">
        <f>'2025-26 Salary &amp; Benefits'!$E$6</f>
        <v>78209</v>
      </c>
      <c r="N1013" s="142">
        <f>'2025-26 Salary &amp; Benefits'!$F$6</f>
        <v>80164</v>
      </c>
      <c r="O1013" s="9">
        <f t="shared" si="184"/>
        <v>0</v>
      </c>
      <c r="P1013" s="9">
        <f t="shared" si="185"/>
        <v>0</v>
      </c>
      <c r="Q1013" s="9">
        <f>'2025-26 Salary &amp; Benefits'!G$6</f>
        <v>15997.68</v>
      </c>
      <c r="R1013" s="143">
        <f>'2025-26 Salary &amp; Benefits'!H$6</f>
        <v>0.16020000000000001</v>
      </c>
      <c r="S1013" s="143">
        <f>'2025-26 Salary &amp; Benefits'!I$6</f>
        <v>0.15390000000000001</v>
      </c>
      <c r="T1013" s="9">
        <f t="shared" si="186"/>
        <v>0</v>
      </c>
      <c r="U1013" s="9">
        <f t="shared" si="187"/>
        <v>0</v>
      </c>
      <c r="V1013" s="9">
        <f t="shared" si="188"/>
        <v>0</v>
      </c>
      <c r="W1013" s="9">
        <f t="shared" si="189"/>
        <v>0</v>
      </c>
      <c r="X1013" s="22">
        <f t="shared" si="190"/>
        <v>0</v>
      </c>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row>
    <row r="1014" spans="1:159" s="21" customFormat="1">
      <c r="A1014" s="77" t="s">
        <v>2374</v>
      </c>
      <c r="B1014" s="87" t="s">
        <v>2697</v>
      </c>
      <c r="C1014" s="88">
        <v>4576</v>
      </c>
      <c r="D1014" s="87" t="s">
        <v>1659</v>
      </c>
      <c r="E1014" s="107" t="str">
        <f>VLOOKUP($C1014,'2024-25 School Level AAFTE'!$C$4:$L$2372,9,FALSE)</f>
        <v>No</v>
      </c>
      <c r="F1014" s="95">
        <f>VLOOKUP($C1014,'2024-25 School Level AAFTE'!$C$4:$J$2372,8,FALSE)</f>
        <v>417.83</v>
      </c>
      <c r="G1014" s="97">
        <f>IFERROR(IF(E1014= "yes",VLOOKUP(C1014,Summary!$B:$I,6,0),0),0)</f>
        <v>0</v>
      </c>
      <c r="H1014" s="96">
        <f t="shared" si="181"/>
        <v>0</v>
      </c>
      <c r="I1014" s="154">
        <f>VLOOKUP($A1014,'2025-26 Salary &amp; Benefits'!$A:$I,3,FALSE)</f>
        <v>1.1200000000000001</v>
      </c>
      <c r="J1014" s="154">
        <f>VLOOKUP($A1014,'2025-26 Salary &amp; Benefits'!$A:$I,4,FALSE)</f>
        <v>1.1200000000000001</v>
      </c>
      <c r="K1014" s="141">
        <f t="shared" si="182"/>
        <v>0</v>
      </c>
      <c r="L1014" s="140">
        <f t="shared" si="183"/>
        <v>0</v>
      </c>
      <c r="M1014" s="142">
        <f>'2025-26 Salary &amp; Benefits'!$E$6</f>
        <v>78209</v>
      </c>
      <c r="N1014" s="142">
        <f>'2025-26 Salary &amp; Benefits'!$F$6</f>
        <v>80164</v>
      </c>
      <c r="O1014" s="9">
        <f t="shared" si="184"/>
        <v>0</v>
      </c>
      <c r="P1014" s="9">
        <f t="shared" si="185"/>
        <v>0</v>
      </c>
      <c r="Q1014" s="9">
        <f>'2025-26 Salary &amp; Benefits'!G$6</f>
        <v>15997.68</v>
      </c>
      <c r="R1014" s="143">
        <f>'2025-26 Salary &amp; Benefits'!H$6</f>
        <v>0.16020000000000001</v>
      </c>
      <c r="S1014" s="143">
        <f>'2025-26 Salary &amp; Benefits'!I$6</f>
        <v>0.15390000000000001</v>
      </c>
      <c r="T1014" s="9">
        <f t="shared" si="186"/>
        <v>0</v>
      </c>
      <c r="U1014" s="9">
        <f t="shared" si="187"/>
        <v>0</v>
      </c>
      <c r="V1014" s="9">
        <f t="shared" si="188"/>
        <v>0</v>
      </c>
      <c r="W1014" s="9">
        <f t="shared" si="189"/>
        <v>0</v>
      </c>
      <c r="X1014" s="22">
        <f t="shared" si="190"/>
        <v>0</v>
      </c>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row>
    <row r="1015" spans="1:159" s="21" customFormat="1">
      <c r="A1015" s="77" t="s">
        <v>2432</v>
      </c>
      <c r="B1015" s="87" t="s">
        <v>2698</v>
      </c>
      <c r="C1015" s="88">
        <v>3137</v>
      </c>
      <c r="D1015" s="87" t="s">
        <v>2036</v>
      </c>
      <c r="E1015" s="107" t="str">
        <f>VLOOKUP($C1015,'2024-25 School Level AAFTE'!$C$4:$L$2372,9,FALSE)</f>
        <v>Yes</v>
      </c>
      <c r="F1015" s="95">
        <f>VLOOKUP($C1015,'2024-25 School Level AAFTE'!$C$4:$J$2372,8,FALSE)</f>
        <v>30.54</v>
      </c>
      <c r="G1015" s="97">
        <f>IFERROR(IF(E1015= "yes",VLOOKUP(C1015,Summary!$B:$I,6,0),0),0)</f>
        <v>0</v>
      </c>
      <c r="H1015" s="96">
        <f t="shared" si="181"/>
        <v>30.54</v>
      </c>
      <c r="I1015" s="154">
        <f>VLOOKUP($A1015,'2025-26 Salary &amp; Benefits'!$A:$I,3,FALSE)</f>
        <v>1</v>
      </c>
      <c r="J1015" s="154">
        <f>VLOOKUP($A1015,'2025-26 Salary &amp; Benefits'!$A:$I,4,FALSE)</f>
        <v>1</v>
      </c>
      <c r="K1015" s="141">
        <f t="shared" si="182"/>
        <v>30.54</v>
      </c>
      <c r="L1015" s="140">
        <f t="shared" si="183"/>
        <v>0.09</v>
      </c>
      <c r="M1015" s="142">
        <f>'2025-26 Salary &amp; Benefits'!$E$6</f>
        <v>78209</v>
      </c>
      <c r="N1015" s="142">
        <f>'2025-26 Salary &amp; Benefits'!$F$6</f>
        <v>80164</v>
      </c>
      <c r="O1015" s="9">
        <f t="shared" si="184"/>
        <v>7038.81</v>
      </c>
      <c r="P1015" s="9">
        <f t="shared" si="185"/>
        <v>175.94999999999982</v>
      </c>
      <c r="Q1015" s="9">
        <f>'2025-26 Salary &amp; Benefits'!G$6</f>
        <v>15997.68</v>
      </c>
      <c r="R1015" s="143">
        <f>'2025-26 Salary &amp; Benefits'!H$6</f>
        <v>0.16020000000000001</v>
      </c>
      <c r="S1015" s="143">
        <f>'2025-26 Salary &amp; Benefits'!I$6</f>
        <v>0.15390000000000001</v>
      </c>
      <c r="T1015" s="9">
        <f t="shared" si="186"/>
        <v>2594.4899999999998</v>
      </c>
      <c r="U1015" s="9">
        <f t="shared" si="187"/>
        <v>120.25</v>
      </c>
      <c r="V1015" s="9">
        <f t="shared" si="188"/>
        <v>18.510000000000002</v>
      </c>
      <c r="W1015" s="9">
        <f t="shared" si="189"/>
        <v>138.76</v>
      </c>
      <c r="X1015" s="22">
        <f t="shared" si="190"/>
        <v>9948.01</v>
      </c>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row>
    <row r="1016" spans="1:159" s="21" customFormat="1">
      <c r="A1016" s="77" t="s">
        <v>2389</v>
      </c>
      <c r="B1016" s="87" t="s">
        <v>2699</v>
      </c>
      <c r="C1016" s="88">
        <v>3416</v>
      </c>
      <c r="D1016" s="87" t="s">
        <v>1803</v>
      </c>
      <c r="E1016" s="107" t="str">
        <f>VLOOKUP($C1016,'2024-25 School Level AAFTE'!$C$4:$L$2372,9,FALSE)</f>
        <v>No</v>
      </c>
      <c r="F1016" s="95">
        <f>VLOOKUP($C1016,'2024-25 School Level AAFTE'!$C$4:$J$2372,8,FALSE)</f>
        <v>164.54</v>
      </c>
      <c r="G1016" s="97">
        <f>IFERROR(IF(E1016= "yes",VLOOKUP(C1016,Summary!$B:$I,6,0),0),0)</f>
        <v>0</v>
      </c>
      <c r="H1016" s="96">
        <f t="shared" si="181"/>
        <v>0</v>
      </c>
      <c r="I1016" s="154">
        <f>VLOOKUP($A1016,'2025-26 Salary &amp; Benefits'!$A:$I,3,FALSE)</f>
        <v>1</v>
      </c>
      <c r="J1016" s="154">
        <f>VLOOKUP($A1016,'2025-26 Salary &amp; Benefits'!$A:$I,4,FALSE)</f>
        <v>1</v>
      </c>
      <c r="K1016" s="141">
        <f t="shared" si="182"/>
        <v>0</v>
      </c>
      <c r="L1016" s="140">
        <f t="shared" si="183"/>
        <v>0</v>
      </c>
      <c r="M1016" s="142">
        <f>'2025-26 Salary &amp; Benefits'!$E$6</f>
        <v>78209</v>
      </c>
      <c r="N1016" s="142">
        <f>'2025-26 Salary &amp; Benefits'!$F$6</f>
        <v>80164</v>
      </c>
      <c r="O1016" s="9">
        <f t="shared" si="184"/>
        <v>0</v>
      </c>
      <c r="P1016" s="9">
        <f t="shared" si="185"/>
        <v>0</v>
      </c>
      <c r="Q1016" s="9">
        <f>'2025-26 Salary &amp; Benefits'!G$6</f>
        <v>15997.68</v>
      </c>
      <c r="R1016" s="143">
        <f>'2025-26 Salary &amp; Benefits'!H$6</f>
        <v>0.16020000000000001</v>
      </c>
      <c r="S1016" s="143">
        <f>'2025-26 Salary &amp; Benefits'!I$6</f>
        <v>0.15390000000000001</v>
      </c>
      <c r="T1016" s="9">
        <f t="shared" si="186"/>
        <v>0</v>
      </c>
      <c r="U1016" s="9">
        <f t="shared" si="187"/>
        <v>0</v>
      </c>
      <c r="V1016" s="9">
        <f t="shared" si="188"/>
        <v>0</v>
      </c>
      <c r="W1016" s="9">
        <f t="shared" si="189"/>
        <v>0</v>
      </c>
      <c r="X1016" s="22">
        <f t="shared" si="190"/>
        <v>0</v>
      </c>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row>
    <row r="1017" spans="1:159" s="21" customFormat="1">
      <c r="A1017" s="77" t="s">
        <v>2389</v>
      </c>
      <c r="B1017" s="87" t="s">
        <v>2699</v>
      </c>
      <c r="C1017" s="88">
        <v>4226</v>
      </c>
      <c r="D1017" s="87" t="s">
        <v>1804</v>
      </c>
      <c r="E1017" s="107" t="str">
        <f>VLOOKUP($C1017,'2024-25 School Level AAFTE'!$C$4:$L$2372,9,FALSE)</f>
        <v>No</v>
      </c>
      <c r="F1017" s="95">
        <f>VLOOKUP($C1017,'2024-25 School Level AAFTE'!$C$4:$J$2372,8,FALSE)</f>
        <v>435.33</v>
      </c>
      <c r="G1017" s="97">
        <f>IFERROR(IF(E1017= "yes",VLOOKUP(C1017,Summary!$B:$I,6,0),0),0)</f>
        <v>0</v>
      </c>
      <c r="H1017" s="96">
        <f t="shared" si="181"/>
        <v>0</v>
      </c>
      <c r="I1017" s="154">
        <f>VLOOKUP($A1017,'2025-26 Salary &amp; Benefits'!$A:$I,3,FALSE)</f>
        <v>1</v>
      </c>
      <c r="J1017" s="154">
        <f>VLOOKUP($A1017,'2025-26 Salary &amp; Benefits'!$A:$I,4,FALSE)</f>
        <v>1</v>
      </c>
      <c r="K1017" s="141">
        <f t="shared" si="182"/>
        <v>0</v>
      </c>
      <c r="L1017" s="140">
        <f t="shared" si="183"/>
        <v>0</v>
      </c>
      <c r="M1017" s="142">
        <f>'2025-26 Salary &amp; Benefits'!$E$6</f>
        <v>78209</v>
      </c>
      <c r="N1017" s="142">
        <f>'2025-26 Salary &amp; Benefits'!$F$6</f>
        <v>80164</v>
      </c>
      <c r="O1017" s="9">
        <f t="shared" si="184"/>
        <v>0</v>
      </c>
      <c r="P1017" s="9">
        <f t="shared" si="185"/>
        <v>0</v>
      </c>
      <c r="Q1017" s="9">
        <f>'2025-26 Salary &amp; Benefits'!G$6</f>
        <v>15997.68</v>
      </c>
      <c r="R1017" s="143">
        <f>'2025-26 Salary &amp; Benefits'!H$6</f>
        <v>0.16020000000000001</v>
      </c>
      <c r="S1017" s="143">
        <f>'2025-26 Salary &amp; Benefits'!I$6</f>
        <v>0.15390000000000001</v>
      </c>
      <c r="T1017" s="9">
        <f t="shared" si="186"/>
        <v>0</v>
      </c>
      <c r="U1017" s="9">
        <f t="shared" si="187"/>
        <v>0</v>
      </c>
      <c r="V1017" s="9">
        <f t="shared" si="188"/>
        <v>0</v>
      </c>
      <c r="W1017" s="9">
        <f t="shared" si="189"/>
        <v>0</v>
      </c>
      <c r="X1017" s="22">
        <f t="shared" si="190"/>
        <v>0</v>
      </c>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row>
    <row r="1018" spans="1:159" s="21" customFormat="1">
      <c r="A1018" s="77" t="s">
        <v>2158</v>
      </c>
      <c r="B1018" s="87" t="s">
        <v>2700</v>
      </c>
      <c r="C1018" s="88">
        <v>2903</v>
      </c>
      <c r="D1018" s="87" t="s">
        <v>13</v>
      </c>
      <c r="E1018" s="107" t="str">
        <f>VLOOKUP($C1018,'2024-25 School Level AAFTE'!$C$4:$L$2372,9,FALSE)</f>
        <v>Yes</v>
      </c>
      <c r="F1018" s="95">
        <f>VLOOKUP($C1018,'2024-25 School Level AAFTE'!$C$4:$J$2372,8,FALSE)</f>
        <v>47.44</v>
      </c>
      <c r="G1018" s="97">
        <f>IFERROR(IF(E1018= "yes",VLOOKUP(C1018,Summary!$B:$I,6,0),0),0)</f>
        <v>0</v>
      </c>
      <c r="H1018" s="96">
        <f t="shared" si="181"/>
        <v>47.44</v>
      </c>
      <c r="I1018" s="154">
        <f>VLOOKUP($A1018,'2025-26 Salary &amp; Benefits'!$A:$I,3,FALSE)</f>
        <v>1</v>
      </c>
      <c r="J1018" s="154">
        <f>VLOOKUP($A1018,'2025-26 Salary &amp; Benefits'!$A:$I,4,FALSE)</f>
        <v>1</v>
      </c>
      <c r="K1018" s="141">
        <f t="shared" si="182"/>
        <v>47.44</v>
      </c>
      <c r="L1018" s="140">
        <f t="shared" si="183"/>
        <v>0.13900000000000001</v>
      </c>
      <c r="M1018" s="142">
        <f>'2025-26 Salary &amp; Benefits'!$E$6</f>
        <v>78209</v>
      </c>
      <c r="N1018" s="142">
        <f>'2025-26 Salary &amp; Benefits'!$F$6</f>
        <v>80164</v>
      </c>
      <c r="O1018" s="9">
        <f t="shared" si="184"/>
        <v>10871.05</v>
      </c>
      <c r="P1018" s="9">
        <f t="shared" si="185"/>
        <v>271.75</v>
      </c>
      <c r="Q1018" s="9">
        <f>'2025-26 Salary &amp; Benefits'!G$6</f>
        <v>15997.68</v>
      </c>
      <c r="R1018" s="143">
        <f>'2025-26 Salary &amp; Benefits'!H$6</f>
        <v>0.16020000000000001</v>
      </c>
      <c r="S1018" s="143">
        <f>'2025-26 Salary &amp; Benefits'!I$6</f>
        <v>0.15390000000000001</v>
      </c>
      <c r="T1018" s="9">
        <f t="shared" si="186"/>
        <v>4007.04</v>
      </c>
      <c r="U1018" s="9">
        <f t="shared" si="187"/>
        <v>185.71</v>
      </c>
      <c r="V1018" s="9">
        <f t="shared" si="188"/>
        <v>28.58</v>
      </c>
      <c r="W1018" s="9">
        <f t="shared" si="189"/>
        <v>214.29000000000002</v>
      </c>
      <c r="X1018" s="22">
        <f t="shared" si="190"/>
        <v>15364.130000000001</v>
      </c>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row>
    <row r="1019" spans="1:159" s="21" customFormat="1">
      <c r="A1019" s="77" t="s">
        <v>2158</v>
      </c>
      <c r="B1019" s="87" t="s">
        <v>2700</v>
      </c>
      <c r="C1019" s="88">
        <v>3421</v>
      </c>
      <c r="D1019" s="87" t="s">
        <v>14</v>
      </c>
      <c r="E1019" s="107" t="str">
        <f>VLOOKUP($C1019,'2024-25 School Level AAFTE'!$C$4:$L$2372,9,FALSE)</f>
        <v>Yes</v>
      </c>
      <c r="F1019" s="95">
        <f>VLOOKUP($C1019,'2024-25 School Level AAFTE'!$C$4:$J$2372,8,FALSE)</f>
        <v>75.44</v>
      </c>
      <c r="G1019" s="97">
        <f>IFERROR(IF(E1019= "yes",VLOOKUP(C1019,Summary!$B:$I,6,0),0),0)</f>
        <v>0</v>
      </c>
      <c r="H1019" s="96">
        <f t="shared" si="181"/>
        <v>75.44</v>
      </c>
      <c r="I1019" s="154">
        <f>VLOOKUP($A1019,'2025-26 Salary &amp; Benefits'!$A:$I,3,FALSE)</f>
        <v>1</v>
      </c>
      <c r="J1019" s="154">
        <f>VLOOKUP($A1019,'2025-26 Salary &amp; Benefits'!$A:$I,4,FALSE)</f>
        <v>1</v>
      </c>
      <c r="K1019" s="141">
        <f t="shared" si="182"/>
        <v>75.44</v>
      </c>
      <c r="L1019" s="140">
        <f t="shared" si="183"/>
        <v>0.221</v>
      </c>
      <c r="M1019" s="142">
        <f>'2025-26 Salary &amp; Benefits'!$E$6</f>
        <v>78209</v>
      </c>
      <c r="N1019" s="142">
        <f>'2025-26 Salary &amp; Benefits'!$F$6</f>
        <v>80164</v>
      </c>
      <c r="O1019" s="9">
        <f t="shared" si="184"/>
        <v>17284.189999999999</v>
      </c>
      <c r="P1019" s="9">
        <f t="shared" si="185"/>
        <v>432.05000000000291</v>
      </c>
      <c r="Q1019" s="9">
        <f>'2025-26 Salary &amp; Benefits'!G$6</f>
        <v>15997.68</v>
      </c>
      <c r="R1019" s="143">
        <f>'2025-26 Salary &amp; Benefits'!H$6</f>
        <v>0.16020000000000001</v>
      </c>
      <c r="S1019" s="143">
        <f>'2025-26 Salary &amp; Benefits'!I$6</f>
        <v>0.15390000000000001</v>
      </c>
      <c r="T1019" s="9">
        <f t="shared" si="186"/>
        <v>6370.91</v>
      </c>
      <c r="U1019" s="9">
        <f t="shared" si="187"/>
        <v>295.27</v>
      </c>
      <c r="V1019" s="9">
        <f t="shared" si="188"/>
        <v>45.44</v>
      </c>
      <c r="W1019" s="9">
        <f t="shared" si="189"/>
        <v>340.71</v>
      </c>
      <c r="X1019" s="22">
        <f t="shared" si="190"/>
        <v>24427.86</v>
      </c>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row>
    <row r="1020" spans="1:159" s="21" customFormat="1">
      <c r="A1020" s="77" t="s">
        <v>2158</v>
      </c>
      <c r="B1020" s="87" t="s">
        <v>2700</v>
      </c>
      <c r="C1020" s="88">
        <v>5293</v>
      </c>
      <c r="D1020" s="87" t="s">
        <v>15</v>
      </c>
      <c r="E1020" s="107" t="str">
        <f>VLOOKUP($C1020,'2024-25 School Level AAFTE'!$C$4:$L$2372,9,FALSE)</f>
        <v>Yes</v>
      </c>
      <c r="F1020" s="95">
        <f>VLOOKUP($C1020,'2024-25 School Level AAFTE'!$C$4:$J$2372,8,FALSE)</f>
        <v>49.52</v>
      </c>
      <c r="G1020" s="97">
        <f>IFERROR(IF(E1020= "yes",VLOOKUP(C1020,Summary!$B:$I,6,0),0),0)</f>
        <v>0</v>
      </c>
      <c r="H1020" s="96">
        <f t="shared" si="181"/>
        <v>49.52</v>
      </c>
      <c r="I1020" s="154">
        <f>VLOOKUP($A1020,'2025-26 Salary &amp; Benefits'!$A:$I,3,FALSE)</f>
        <v>1</v>
      </c>
      <c r="J1020" s="154">
        <f>VLOOKUP($A1020,'2025-26 Salary &amp; Benefits'!$A:$I,4,FALSE)</f>
        <v>1</v>
      </c>
      <c r="K1020" s="141">
        <f t="shared" si="182"/>
        <v>49.52</v>
      </c>
      <c r="L1020" s="140">
        <f t="shared" si="183"/>
        <v>0.14499999999999999</v>
      </c>
      <c r="M1020" s="142">
        <f>'2025-26 Salary &amp; Benefits'!$E$6</f>
        <v>78209</v>
      </c>
      <c r="N1020" s="142">
        <f>'2025-26 Salary &amp; Benefits'!$F$6</f>
        <v>80164</v>
      </c>
      <c r="O1020" s="9">
        <f t="shared" si="184"/>
        <v>11340.31</v>
      </c>
      <c r="P1020" s="9">
        <f t="shared" si="185"/>
        <v>283.47000000000116</v>
      </c>
      <c r="Q1020" s="9">
        <f>'2025-26 Salary &amp; Benefits'!G$6</f>
        <v>15997.68</v>
      </c>
      <c r="R1020" s="143">
        <f>'2025-26 Salary &amp; Benefits'!H$6</f>
        <v>0.16020000000000001</v>
      </c>
      <c r="S1020" s="143">
        <f>'2025-26 Salary &amp; Benefits'!I$6</f>
        <v>0.15390000000000001</v>
      </c>
      <c r="T1020" s="9">
        <f t="shared" si="186"/>
        <v>4180.01</v>
      </c>
      <c r="U1020" s="9">
        <f t="shared" si="187"/>
        <v>193.73</v>
      </c>
      <c r="V1020" s="9">
        <f t="shared" si="188"/>
        <v>29.82</v>
      </c>
      <c r="W1020" s="9">
        <f t="shared" si="189"/>
        <v>223.54999999999998</v>
      </c>
      <c r="X1020" s="22">
        <f t="shared" si="190"/>
        <v>16027.34</v>
      </c>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row>
    <row r="1021" spans="1:159" s="21" customFormat="1">
      <c r="A1021" s="77" t="s">
        <v>2192</v>
      </c>
      <c r="B1021" s="87" t="s">
        <v>2701</v>
      </c>
      <c r="C1021" s="88">
        <v>2319</v>
      </c>
      <c r="D1021" s="87" t="s">
        <v>290</v>
      </c>
      <c r="E1021" s="107" t="str">
        <f>VLOOKUP($C1021,'2024-25 School Level AAFTE'!$C$4:$L$2372,9,FALSE)</f>
        <v>Yes</v>
      </c>
      <c r="F1021" s="95">
        <f>VLOOKUP($C1021,'2024-25 School Level AAFTE'!$C$4:$J$2372,8,FALSE)</f>
        <v>347.58</v>
      </c>
      <c r="G1021" s="97">
        <f>IFERROR(IF(E1021= "yes",VLOOKUP(C1021,Summary!$B:$I,6,0),0),0)</f>
        <v>0</v>
      </c>
      <c r="H1021" s="96">
        <f t="shared" si="181"/>
        <v>347.58</v>
      </c>
      <c r="I1021" s="154">
        <f>VLOOKUP($A1021,'2025-26 Salary &amp; Benefits'!$A:$I,3,FALSE)</f>
        <v>1</v>
      </c>
      <c r="J1021" s="154">
        <f>VLOOKUP($A1021,'2025-26 Salary &amp; Benefits'!$A:$I,4,FALSE)</f>
        <v>1</v>
      </c>
      <c r="K1021" s="141">
        <f t="shared" si="182"/>
        <v>347.58</v>
      </c>
      <c r="L1021" s="140">
        <f t="shared" si="183"/>
        <v>1.02</v>
      </c>
      <c r="M1021" s="142">
        <f>'2025-26 Salary &amp; Benefits'!$E$6</f>
        <v>78209</v>
      </c>
      <c r="N1021" s="142">
        <f>'2025-26 Salary &amp; Benefits'!$F$6</f>
        <v>80164</v>
      </c>
      <c r="O1021" s="9">
        <f t="shared" si="184"/>
        <v>79773.179999999993</v>
      </c>
      <c r="P1021" s="9">
        <f t="shared" si="185"/>
        <v>1994.1000000000058</v>
      </c>
      <c r="Q1021" s="9">
        <f>'2025-26 Salary &amp; Benefits'!G$6</f>
        <v>15997.68</v>
      </c>
      <c r="R1021" s="143">
        <f>'2025-26 Salary &amp; Benefits'!H$6</f>
        <v>0.16020000000000001</v>
      </c>
      <c r="S1021" s="143">
        <f>'2025-26 Salary &amp; Benefits'!I$6</f>
        <v>0.15390000000000001</v>
      </c>
      <c r="T1021" s="9">
        <f t="shared" si="186"/>
        <v>29404.19</v>
      </c>
      <c r="U1021" s="9">
        <f t="shared" si="187"/>
        <v>1362.79</v>
      </c>
      <c r="V1021" s="9">
        <f t="shared" si="188"/>
        <v>209.73</v>
      </c>
      <c r="W1021" s="9">
        <f t="shared" si="189"/>
        <v>1572.52</v>
      </c>
      <c r="X1021" s="22">
        <f t="shared" si="190"/>
        <v>112743.99</v>
      </c>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row>
    <row r="1022" spans="1:159" s="21" customFormat="1">
      <c r="A1022" s="77" t="s">
        <v>2192</v>
      </c>
      <c r="B1022" s="87" t="s">
        <v>2701</v>
      </c>
      <c r="C1022" s="88">
        <v>2369</v>
      </c>
      <c r="D1022" s="87" t="s">
        <v>291</v>
      </c>
      <c r="E1022" s="107" t="str">
        <f>VLOOKUP($C1022,'2024-25 School Level AAFTE'!$C$4:$L$2372,9,FALSE)</f>
        <v>Yes</v>
      </c>
      <c r="F1022" s="95">
        <f>VLOOKUP($C1022,'2024-25 School Level AAFTE'!$C$4:$J$2372,8,FALSE)</f>
        <v>368.73</v>
      </c>
      <c r="G1022" s="97">
        <f>IFERROR(IF(E1022= "yes",VLOOKUP(C1022,Summary!$B:$I,6,0),0),0)</f>
        <v>0</v>
      </c>
      <c r="H1022" s="96">
        <f t="shared" si="181"/>
        <v>368.73</v>
      </c>
      <c r="I1022" s="154">
        <f>VLOOKUP($A1022,'2025-26 Salary &amp; Benefits'!$A:$I,3,FALSE)</f>
        <v>1</v>
      </c>
      <c r="J1022" s="154">
        <f>VLOOKUP($A1022,'2025-26 Salary &amp; Benefits'!$A:$I,4,FALSE)</f>
        <v>1</v>
      </c>
      <c r="K1022" s="141">
        <f t="shared" si="182"/>
        <v>368.73</v>
      </c>
      <c r="L1022" s="140">
        <f t="shared" si="183"/>
        <v>1.0820000000000001</v>
      </c>
      <c r="M1022" s="142">
        <f>'2025-26 Salary &amp; Benefits'!$E$6</f>
        <v>78209</v>
      </c>
      <c r="N1022" s="142">
        <f>'2025-26 Salary &amp; Benefits'!$F$6</f>
        <v>80164</v>
      </c>
      <c r="O1022" s="9">
        <f t="shared" si="184"/>
        <v>84622.14</v>
      </c>
      <c r="P1022" s="9">
        <f t="shared" si="185"/>
        <v>2115.3099999999977</v>
      </c>
      <c r="Q1022" s="9">
        <f>'2025-26 Salary &amp; Benefits'!G$6</f>
        <v>15997.68</v>
      </c>
      <c r="R1022" s="143">
        <f>'2025-26 Salary &amp; Benefits'!H$6</f>
        <v>0.16020000000000001</v>
      </c>
      <c r="S1022" s="143">
        <f>'2025-26 Salary &amp; Benefits'!I$6</f>
        <v>0.15390000000000001</v>
      </c>
      <c r="T1022" s="9">
        <f t="shared" si="186"/>
        <v>31191.5</v>
      </c>
      <c r="U1022" s="9">
        <f t="shared" si="187"/>
        <v>1445.62</v>
      </c>
      <c r="V1022" s="9">
        <f t="shared" si="188"/>
        <v>222.48</v>
      </c>
      <c r="W1022" s="9">
        <f t="shared" si="189"/>
        <v>1668.1</v>
      </c>
      <c r="X1022" s="22">
        <f t="shared" si="190"/>
        <v>119597.05</v>
      </c>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row>
    <row r="1023" spans="1:159" s="21" customFormat="1">
      <c r="A1023" s="77" t="s">
        <v>2192</v>
      </c>
      <c r="B1023" s="87" t="s">
        <v>2701</v>
      </c>
      <c r="C1023" s="88">
        <v>2370</v>
      </c>
      <c r="D1023" s="87" t="s">
        <v>292</v>
      </c>
      <c r="E1023" s="107" t="str">
        <f>VLOOKUP($C1023,'2024-25 School Level AAFTE'!$C$4:$L$2372,9,FALSE)</f>
        <v>Yes</v>
      </c>
      <c r="F1023" s="95">
        <f>VLOOKUP($C1023,'2024-25 School Level AAFTE'!$C$4:$J$2372,8,FALSE)</f>
        <v>308.85999999999996</v>
      </c>
      <c r="G1023" s="97">
        <f>IFERROR(IF(E1023= "yes",VLOOKUP(C1023,Summary!$B:$I,6,0),0),0)</f>
        <v>0</v>
      </c>
      <c r="H1023" s="96">
        <f t="shared" si="181"/>
        <v>308.85999999999996</v>
      </c>
      <c r="I1023" s="154">
        <f>VLOOKUP($A1023,'2025-26 Salary &amp; Benefits'!$A:$I,3,FALSE)</f>
        <v>1</v>
      </c>
      <c r="J1023" s="154">
        <f>VLOOKUP($A1023,'2025-26 Salary &amp; Benefits'!$A:$I,4,FALSE)</f>
        <v>1</v>
      </c>
      <c r="K1023" s="141">
        <f t="shared" si="182"/>
        <v>308.85999999999996</v>
      </c>
      <c r="L1023" s="140">
        <f t="shared" si="183"/>
        <v>0.90600000000000003</v>
      </c>
      <c r="M1023" s="142">
        <f>'2025-26 Salary &amp; Benefits'!$E$6</f>
        <v>78209</v>
      </c>
      <c r="N1023" s="142">
        <f>'2025-26 Salary &amp; Benefits'!$F$6</f>
        <v>80164</v>
      </c>
      <c r="O1023" s="9">
        <f t="shared" si="184"/>
        <v>70857.350000000006</v>
      </c>
      <c r="P1023" s="9">
        <f t="shared" si="185"/>
        <v>1771.2299999999959</v>
      </c>
      <c r="Q1023" s="9">
        <f>'2025-26 Salary &amp; Benefits'!G$6</f>
        <v>15997.68</v>
      </c>
      <c r="R1023" s="143">
        <f>'2025-26 Salary &amp; Benefits'!H$6</f>
        <v>0.16020000000000001</v>
      </c>
      <c r="S1023" s="143">
        <f>'2025-26 Salary &amp; Benefits'!I$6</f>
        <v>0.15390000000000001</v>
      </c>
      <c r="T1023" s="9">
        <f t="shared" si="186"/>
        <v>26117.84</v>
      </c>
      <c r="U1023" s="9">
        <f t="shared" si="187"/>
        <v>1210.48</v>
      </c>
      <c r="V1023" s="9">
        <f t="shared" si="188"/>
        <v>186.29</v>
      </c>
      <c r="W1023" s="9">
        <f t="shared" si="189"/>
        <v>1396.77</v>
      </c>
      <c r="X1023" s="22">
        <f t="shared" si="190"/>
        <v>100143.19</v>
      </c>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row>
    <row r="1024" spans="1:159" s="21" customFormat="1">
      <c r="A1024" s="77" t="s">
        <v>2192</v>
      </c>
      <c r="B1024" s="87" t="s">
        <v>2701</v>
      </c>
      <c r="C1024" s="88">
        <v>2416</v>
      </c>
      <c r="D1024" s="87" t="s">
        <v>293</v>
      </c>
      <c r="E1024" s="107" t="str">
        <f>VLOOKUP($C1024,'2024-25 School Level AAFTE'!$C$4:$L$2372,9,FALSE)</f>
        <v>Yes</v>
      </c>
      <c r="F1024" s="95">
        <f>VLOOKUP($C1024,'2024-25 School Level AAFTE'!$C$4:$J$2372,8,FALSE)</f>
        <v>883.82999999999993</v>
      </c>
      <c r="G1024" s="97">
        <f>IFERROR(IF(E1024= "yes",VLOOKUP(C1024,Summary!$B:$I,6,0),0),0)</f>
        <v>0</v>
      </c>
      <c r="H1024" s="96">
        <f t="shared" si="181"/>
        <v>883.82999999999993</v>
      </c>
      <c r="I1024" s="154">
        <f>VLOOKUP($A1024,'2025-26 Salary &amp; Benefits'!$A:$I,3,FALSE)</f>
        <v>1</v>
      </c>
      <c r="J1024" s="154">
        <f>VLOOKUP($A1024,'2025-26 Salary &amp; Benefits'!$A:$I,4,FALSE)</f>
        <v>1</v>
      </c>
      <c r="K1024" s="141">
        <f t="shared" si="182"/>
        <v>883.82999999999993</v>
      </c>
      <c r="L1024" s="140">
        <f t="shared" si="183"/>
        <v>2.593</v>
      </c>
      <c r="M1024" s="142">
        <f>'2025-26 Salary &amp; Benefits'!$E$6</f>
        <v>78209</v>
      </c>
      <c r="N1024" s="142">
        <f>'2025-26 Salary &amp; Benefits'!$F$6</f>
        <v>80164</v>
      </c>
      <c r="O1024" s="9">
        <f t="shared" si="184"/>
        <v>202795.94</v>
      </c>
      <c r="P1024" s="9">
        <f t="shared" si="185"/>
        <v>5069.3099999999977</v>
      </c>
      <c r="Q1024" s="9">
        <f>'2025-26 Salary &amp; Benefits'!G$6</f>
        <v>15997.68</v>
      </c>
      <c r="R1024" s="143">
        <f>'2025-26 Salary &amp; Benefits'!H$6</f>
        <v>0.16020000000000001</v>
      </c>
      <c r="S1024" s="143">
        <f>'2025-26 Salary &amp; Benefits'!I$6</f>
        <v>0.15390000000000001</v>
      </c>
      <c r="T1024" s="9">
        <f t="shared" si="186"/>
        <v>74750.06</v>
      </c>
      <c r="U1024" s="9">
        <f t="shared" si="187"/>
        <v>3464.42</v>
      </c>
      <c r="V1024" s="9">
        <f t="shared" si="188"/>
        <v>533.16999999999996</v>
      </c>
      <c r="W1024" s="9">
        <f t="shared" si="189"/>
        <v>3997.59</v>
      </c>
      <c r="X1024" s="22">
        <f t="shared" si="190"/>
        <v>286612.90000000002</v>
      </c>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row>
    <row r="1025" spans="1:159" s="21" customFormat="1">
      <c r="A1025" s="77" t="s">
        <v>2192</v>
      </c>
      <c r="B1025" s="87" t="s">
        <v>2701</v>
      </c>
      <c r="C1025" s="88">
        <v>2665</v>
      </c>
      <c r="D1025" s="87" t="s">
        <v>3080</v>
      </c>
      <c r="E1025" s="107" t="str">
        <f>VLOOKUP($C1025,'2024-25 School Level AAFTE'!$C$4:$L$2372,9,FALSE)</f>
        <v>No</v>
      </c>
      <c r="F1025" s="95">
        <f>VLOOKUP($C1025,'2024-25 School Level AAFTE'!$C$4:$J$2372,8,FALSE)</f>
        <v>63.7</v>
      </c>
      <c r="G1025" s="97">
        <f>IFERROR(IF(E1025= "yes",VLOOKUP(C1025,Summary!$B:$I,6,0),0),0)</f>
        <v>0</v>
      </c>
      <c r="H1025" s="96">
        <f t="shared" si="181"/>
        <v>0</v>
      </c>
      <c r="I1025" s="154">
        <f>VLOOKUP($A1025,'2025-26 Salary &amp; Benefits'!$A:$I,3,FALSE)</f>
        <v>1</v>
      </c>
      <c r="J1025" s="154">
        <f>VLOOKUP($A1025,'2025-26 Salary &amp; Benefits'!$A:$I,4,FALSE)</f>
        <v>1</v>
      </c>
      <c r="K1025" s="141">
        <f t="shared" si="182"/>
        <v>0</v>
      </c>
      <c r="L1025" s="140">
        <f t="shared" si="183"/>
        <v>0</v>
      </c>
      <c r="M1025" s="142">
        <f>'2025-26 Salary &amp; Benefits'!$E$6</f>
        <v>78209</v>
      </c>
      <c r="N1025" s="142">
        <f>'2025-26 Salary &amp; Benefits'!$F$6</f>
        <v>80164</v>
      </c>
      <c r="O1025" s="9">
        <f t="shared" si="184"/>
        <v>0</v>
      </c>
      <c r="P1025" s="9">
        <f t="shared" si="185"/>
        <v>0</v>
      </c>
      <c r="Q1025" s="9">
        <f>'2025-26 Salary &amp; Benefits'!G$6</f>
        <v>15997.68</v>
      </c>
      <c r="R1025" s="143">
        <f>'2025-26 Salary &amp; Benefits'!H$6</f>
        <v>0.16020000000000001</v>
      </c>
      <c r="S1025" s="143">
        <f>'2025-26 Salary &amp; Benefits'!I$6</f>
        <v>0.15390000000000001</v>
      </c>
      <c r="T1025" s="9">
        <f t="shared" si="186"/>
        <v>0</v>
      </c>
      <c r="U1025" s="9">
        <f t="shared" si="187"/>
        <v>0</v>
      </c>
      <c r="V1025" s="9">
        <f t="shared" si="188"/>
        <v>0</v>
      </c>
      <c r="W1025" s="9">
        <f t="shared" si="189"/>
        <v>0</v>
      </c>
      <c r="X1025" s="22">
        <f t="shared" si="190"/>
        <v>0</v>
      </c>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row>
    <row r="1026" spans="1:159" s="21" customFormat="1">
      <c r="A1026" s="77" t="s">
        <v>2192</v>
      </c>
      <c r="B1026" s="87" t="s">
        <v>2701</v>
      </c>
      <c r="C1026" s="88">
        <v>2726</v>
      </c>
      <c r="D1026" s="2" t="s">
        <v>294</v>
      </c>
      <c r="E1026" s="107" t="str">
        <f>VLOOKUP($C1026,'2024-25 School Level AAFTE'!$C$4:$L$2372,9,FALSE)</f>
        <v>Yes</v>
      </c>
      <c r="F1026" s="95">
        <f>VLOOKUP($C1026,'2024-25 School Level AAFTE'!$C$4:$J$2372,8,FALSE)</f>
        <v>376.31</v>
      </c>
      <c r="G1026" s="97">
        <f>IFERROR(IF(E1026= "yes",VLOOKUP(C1026,Summary!$B:$I,6,0),0),0)</f>
        <v>0</v>
      </c>
      <c r="H1026" s="96">
        <f t="shared" si="181"/>
        <v>376.31</v>
      </c>
      <c r="I1026" s="154">
        <f>VLOOKUP($A1026,'2025-26 Salary &amp; Benefits'!$A:$I,3,FALSE)</f>
        <v>1</v>
      </c>
      <c r="J1026" s="154">
        <f>VLOOKUP($A1026,'2025-26 Salary &amp; Benefits'!$A:$I,4,FALSE)</f>
        <v>1</v>
      </c>
      <c r="K1026" s="141">
        <f t="shared" si="182"/>
        <v>376.31</v>
      </c>
      <c r="L1026" s="140">
        <f t="shared" si="183"/>
        <v>1.1040000000000001</v>
      </c>
      <c r="M1026" s="142">
        <f>'2025-26 Salary &amp; Benefits'!$E$6</f>
        <v>78209</v>
      </c>
      <c r="N1026" s="142">
        <f>'2025-26 Salary &amp; Benefits'!$F$6</f>
        <v>80164</v>
      </c>
      <c r="O1026" s="9">
        <f t="shared" si="184"/>
        <v>86342.74</v>
      </c>
      <c r="P1026" s="9">
        <f t="shared" si="185"/>
        <v>2158.3199999999924</v>
      </c>
      <c r="Q1026" s="9">
        <f>'2025-26 Salary &amp; Benefits'!G$6</f>
        <v>15997.68</v>
      </c>
      <c r="R1026" s="143">
        <f>'2025-26 Salary &amp; Benefits'!H$6</f>
        <v>0.16020000000000001</v>
      </c>
      <c r="S1026" s="143">
        <f>'2025-26 Salary &amp; Benefits'!I$6</f>
        <v>0.15390000000000001</v>
      </c>
      <c r="T1026" s="9">
        <f t="shared" si="186"/>
        <v>31825.71</v>
      </c>
      <c r="U1026" s="9">
        <f t="shared" si="187"/>
        <v>1475.02</v>
      </c>
      <c r="V1026" s="9">
        <f t="shared" si="188"/>
        <v>227.01</v>
      </c>
      <c r="W1026" s="9">
        <f t="shared" si="189"/>
        <v>1702.03</v>
      </c>
      <c r="X1026" s="22">
        <f t="shared" si="190"/>
        <v>122028.8</v>
      </c>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row>
    <row r="1027" spans="1:159" s="21" customFormat="1">
      <c r="A1027" s="77" t="s">
        <v>2192</v>
      </c>
      <c r="B1027" s="87" t="s">
        <v>2701</v>
      </c>
      <c r="C1027" s="86">
        <v>2831</v>
      </c>
      <c r="D1027" s="78" t="s">
        <v>295</v>
      </c>
      <c r="E1027" s="107" t="str">
        <f>VLOOKUP($C1027,'2024-25 School Level AAFTE'!$C$4:$L$2372,9,FALSE)</f>
        <v>Yes</v>
      </c>
      <c r="F1027" s="95">
        <f>VLOOKUP($C1027,'2024-25 School Level AAFTE'!$C$4:$J$2372,8,FALSE)</f>
        <v>521.29</v>
      </c>
      <c r="G1027" s="97">
        <f>IFERROR(IF(E1027= "yes",VLOOKUP(C1027,Summary!$B:$I,6,0),0),0)</f>
        <v>0</v>
      </c>
      <c r="H1027" s="96">
        <f t="shared" si="181"/>
        <v>521.29</v>
      </c>
      <c r="I1027" s="154">
        <f>VLOOKUP($A1027,'2025-26 Salary &amp; Benefits'!$A:$I,3,FALSE)</f>
        <v>1</v>
      </c>
      <c r="J1027" s="154">
        <f>VLOOKUP($A1027,'2025-26 Salary &amp; Benefits'!$A:$I,4,FALSE)</f>
        <v>1</v>
      </c>
      <c r="K1027" s="141">
        <f t="shared" si="182"/>
        <v>521.29</v>
      </c>
      <c r="L1027" s="140">
        <f t="shared" si="183"/>
        <v>1.5289999999999999</v>
      </c>
      <c r="M1027" s="142">
        <f>'2025-26 Salary &amp; Benefits'!$E$6</f>
        <v>78209</v>
      </c>
      <c r="N1027" s="142">
        <f>'2025-26 Salary &amp; Benefits'!$F$6</f>
        <v>80164</v>
      </c>
      <c r="O1027" s="9">
        <f t="shared" si="184"/>
        <v>119581.56</v>
      </c>
      <c r="P1027" s="9">
        <f t="shared" si="185"/>
        <v>2989.1999999999971</v>
      </c>
      <c r="Q1027" s="9">
        <f>'2025-26 Salary &amp; Benefits'!G$6</f>
        <v>15997.68</v>
      </c>
      <c r="R1027" s="143">
        <f>'2025-26 Salary &amp; Benefits'!H$6</f>
        <v>0.16020000000000001</v>
      </c>
      <c r="S1027" s="143">
        <f>'2025-26 Salary &amp; Benefits'!I$6</f>
        <v>0.15390000000000001</v>
      </c>
      <c r="T1027" s="9">
        <f t="shared" si="186"/>
        <v>44077.46</v>
      </c>
      <c r="U1027" s="9">
        <f t="shared" si="187"/>
        <v>2042.85</v>
      </c>
      <c r="V1027" s="9">
        <f t="shared" si="188"/>
        <v>314.39</v>
      </c>
      <c r="W1027" s="9">
        <f t="shared" si="189"/>
        <v>2357.2399999999998</v>
      </c>
      <c r="X1027" s="22">
        <f t="shared" si="190"/>
        <v>169005.45999999996</v>
      </c>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row>
    <row r="1028" spans="1:159" s="21" customFormat="1">
      <c r="A1028" s="77" t="s">
        <v>2192</v>
      </c>
      <c r="B1028" s="87" t="s">
        <v>2701</v>
      </c>
      <c r="C1028" s="88">
        <v>2914</v>
      </c>
      <c r="D1028" s="87" t="s">
        <v>296</v>
      </c>
      <c r="E1028" s="107" t="str">
        <f>VLOOKUP($C1028,'2024-25 School Level AAFTE'!$C$4:$L$2372,9,FALSE)</f>
        <v>Yes</v>
      </c>
      <c r="F1028" s="95">
        <f>VLOOKUP($C1028,'2024-25 School Level AAFTE'!$C$4:$J$2372,8,FALSE)</f>
        <v>306.74</v>
      </c>
      <c r="G1028" s="97">
        <f>IFERROR(IF(E1028= "yes",VLOOKUP(C1028,Summary!$B:$I,6,0),0),0)</f>
        <v>0</v>
      </c>
      <c r="H1028" s="96">
        <f t="shared" si="181"/>
        <v>306.74</v>
      </c>
      <c r="I1028" s="154">
        <f>VLOOKUP($A1028,'2025-26 Salary &amp; Benefits'!$A:$I,3,FALSE)</f>
        <v>1</v>
      </c>
      <c r="J1028" s="154">
        <f>VLOOKUP($A1028,'2025-26 Salary &amp; Benefits'!$A:$I,4,FALSE)</f>
        <v>1</v>
      </c>
      <c r="K1028" s="141">
        <f t="shared" si="182"/>
        <v>306.74</v>
      </c>
      <c r="L1028" s="140">
        <f t="shared" si="183"/>
        <v>0.9</v>
      </c>
      <c r="M1028" s="142">
        <f>'2025-26 Salary &amp; Benefits'!$E$6</f>
        <v>78209</v>
      </c>
      <c r="N1028" s="142">
        <f>'2025-26 Salary &amp; Benefits'!$F$6</f>
        <v>80164</v>
      </c>
      <c r="O1028" s="9">
        <f t="shared" si="184"/>
        <v>70388.100000000006</v>
      </c>
      <c r="P1028" s="9">
        <f t="shared" si="185"/>
        <v>1759.5</v>
      </c>
      <c r="Q1028" s="9">
        <f>'2025-26 Salary &amp; Benefits'!G$6</f>
        <v>15997.68</v>
      </c>
      <c r="R1028" s="143">
        <f>'2025-26 Salary &amp; Benefits'!H$6</f>
        <v>0.16020000000000001</v>
      </c>
      <c r="S1028" s="143">
        <f>'2025-26 Salary &amp; Benefits'!I$6</f>
        <v>0.15390000000000001</v>
      </c>
      <c r="T1028" s="9">
        <f t="shared" si="186"/>
        <v>25944.87</v>
      </c>
      <c r="U1028" s="9">
        <f t="shared" si="187"/>
        <v>1202.46</v>
      </c>
      <c r="V1028" s="9">
        <f t="shared" si="188"/>
        <v>185.06</v>
      </c>
      <c r="W1028" s="9">
        <f t="shared" si="189"/>
        <v>1387.52</v>
      </c>
      <c r="X1028" s="22">
        <f t="shared" si="190"/>
        <v>99479.99</v>
      </c>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row>
    <row r="1029" spans="1:159" s="21" customFormat="1">
      <c r="A1029" s="77" t="s">
        <v>2192</v>
      </c>
      <c r="B1029" s="87" t="s">
        <v>2701</v>
      </c>
      <c r="C1029" s="88">
        <v>3019</v>
      </c>
      <c r="D1029" s="87" t="s">
        <v>297</v>
      </c>
      <c r="E1029" s="107" t="str">
        <f>VLOOKUP($C1029,'2024-25 School Level AAFTE'!$C$4:$L$2372,9,FALSE)</f>
        <v>Yes</v>
      </c>
      <c r="F1029" s="95">
        <f>VLOOKUP($C1029,'2024-25 School Level AAFTE'!$C$4:$J$2372,8,FALSE)</f>
        <v>414.26</v>
      </c>
      <c r="G1029" s="97">
        <f>IFERROR(IF(E1029= "yes",VLOOKUP(C1029,Summary!$B:$I,6,0),0),0)</f>
        <v>0</v>
      </c>
      <c r="H1029" s="96">
        <f t="shared" si="181"/>
        <v>414.26</v>
      </c>
      <c r="I1029" s="154">
        <f>VLOOKUP($A1029,'2025-26 Salary &amp; Benefits'!$A:$I,3,FALSE)</f>
        <v>1</v>
      </c>
      <c r="J1029" s="154">
        <f>VLOOKUP($A1029,'2025-26 Salary &amp; Benefits'!$A:$I,4,FALSE)</f>
        <v>1</v>
      </c>
      <c r="K1029" s="141">
        <f t="shared" si="182"/>
        <v>414.26</v>
      </c>
      <c r="L1029" s="140">
        <f t="shared" si="183"/>
        <v>1.2150000000000001</v>
      </c>
      <c r="M1029" s="142">
        <f>'2025-26 Salary &amp; Benefits'!$E$6</f>
        <v>78209</v>
      </c>
      <c r="N1029" s="142">
        <f>'2025-26 Salary &amp; Benefits'!$F$6</f>
        <v>80164</v>
      </c>
      <c r="O1029" s="9">
        <f t="shared" si="184"/>
        <v>95023.94</v>
      </c>
      <c r="P1029" s="9">
        <f t="shared" si="185"/>
        <v>2375.3199999999924</v>
      </c>
      <c r="Q1029" s="9">
        <f>'2025-26 Salary &amp; Benefits'!G$6</f>
        <v>15997.68</v>
      </c>
      <c r="R1029" s="143">
        <f>'2025-26 Salary &amp; Benefits'!H$6</f>
        <v>0.16020000000000001</v>
      </c>
      <c r="S1029" s="143">
        <f>'2025-26 Salary &amp; Benefits'!I$6</f>
        <v>0.15390000000000001</v>
      </c>
      <c r="T1029" s="9">
        <f t="shared" si="186"/>
        <v>35025.58</v>
      </c>
      <c r="U1029" s="9">
        <f t="shared" si="187"/>
        <v>1623.32</v>
      </c>
      <c r="V1029" s="9">
        <f t="shared" si="188"/>
        <v>249.83</v>
      </c>
      <c r="W1029" s="9">
        <f t="shared" si="189"/>
        <v>1873.1499999999999</v>
      </c>
      <c r="X1029" s="22">
        <f t="shared" si="190"/>
        <v>134297.99</v>
      </c>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row>
    <row r="1030" spans="1:159" s="21" customFormat="1">
      <c r="A1030" s="77" t="s">
        <v>2192</v>
      </c>
      <c r="B1030" s="87" t="s">
        <v>2701</v>
      </c>
      <c r="C1030" s="88">
        <v>3151</v>
      </c>
      <c r="D1030" s="87" t="s">
        <v>298</v>
      </c>
      <c r="E1030" s="107" t="str">
        <f>VLOOKUP($C1030,'2024-25 School Level AAFTE'!$C$4:$L$2372,9,FALSE)</f>
        <v>Yes</v>
      </c>
      <c r="F1030" s="95">
        <f>VLOOKUP($C1030,'2024-25 School Level AAFTE'!$C$4:$J$2372,8,FALSE)</f>
        <v>919.42</v>
      </c>
      <c r="G1030" s="97">
        <f>IFERROR(IF(E1030= "yes",VLOOKUP(C1030,Summary!$B:$I,6,0),0),0)</f>
        <v>0</v>
      </c>
      <c r="H1030" s="96">
        <f t="shared" si="181"/>
        <v>919.42</v>
      </c>
      <c r="I1030" s="154">
        <f>VLOOKUP($A1030,'2025-26 Salary &amp; Benefits'!$A:$I,3,FALSE)</f>
        <v>1</v>
      </c>
      <c r="J1030" s="154">
        <f>VLOOKUP($A1030,'2025-26 Salary &amp; Benefits'!$A:$I,4,FALSE)</f>
        <v>1</v>
      </c>
      <c r="K1030" s="141">
        <f t="shared" si="182"/>
        <v>919.42</v>
      </c>
      <c r="L1030" s="140">
        <f t="shared" si="183"/>
        <v>2.6970000000000001</v>
      </c>
      <c r="M1030" s="142">
        <f>'2025-26 Salary &amp; Benefits'!$E$6</f>
        <v>78209</v>
      </c>
      <c r="N1030" s="142">
        <f>'2025-26 Salary &amp; Benefits'!$F$6</f>
        <v>80164</v>
      </c>
      <c r="O1030" s="9">
        <f t="shared" si="184"/>
        <v>210929.67</v>
      </c>
      <c r="P1030" s="9">
        <f t="shared" si="185"/>
        <v>5272.6399999999849</v>
      </c>
      <c r="Q1030" s="9">
        <f>'2025-26 Salary &amp; Benefits'!G$6</f>
        <v>15997.68</v>
      </c>
      <c r="R1030" s="143">
        <f>'2025-26 Salary &amp; Benefits'!H$6</f>
        <v>0.16020000000000001</v>
      </c>
      <c r="S1030" s="143">
        <f>'2025-26 Salary &amp; Benefits'!I$6</f>
        <v>0.15390000000000001</v>
      </c>
      <c r="T1030" s="9">
        <f t="shared" si="186"/>
        <v>77748.14</v>
      </c>
      <c r="U1030" s="9">
        <f t="shared" si="187"/>
        <v>3603.37</v>
      </c>
      <c r="V1030" s="9">
        <f t="shared" si="188"/>
        <v>554.55999999999995</v>
      </c>
      <c r="W1030" s="9">
        <f t="shared" si="189"/>
        <v>4157.93</v>
      </c>
      <c r="X1030" s="22">
        <f t="shared" si="190"/>
        <v>298108.37999999995</v>
      </c>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row>
    <row r="1031" spans="1:159" s="21" customFormat="1">
      <c r="A1031" s="77" t="s">
        <v>2192</v>
      </c>
      <c r="B1031" s="87" t="s">
        <v>2701</v>
      </c>
      <c r="C1031" s="88">
        <v>3211</v>
      </c>
      <c r="D1031" s="87" t="s">
        <v>299</v>
      </c>
      <c r="E1031" s="107" t="str">
        <f>VLOOKUP($C1031,'2024-25 School Level AAFTE'!$C$4:$L$2372,9,FALSE)</f>
        <v>Yes</v>
      </c>
      <c r="F1031" s="95">
        <f>VLOOKUP($C1031,'2024-25 School Level AAFTE'!$C$4:$J$2372,8,FALSE)</f>
        <v>332.55</v>
      </c>
      <c r="G1031" s="97">
        <f>IFERROR(IF(E1031= "yes",VLOOKUP(C1031,Summary!$B:$I,6,0),0),0)</f>
        <v>0</v>
      </c>
      <c r="H1031" s="96">
        <f t="shared" si="181"/>
        <v>332.55</v>
      </c>
      <c r="I1031" s="154">
        <f>VLOOKUP($A1031,'2025-26 Salary &amp; Benefits'!$A:$I,3,FALSE)</f>
        <v>1</v>
      </c>
      <c r="J1031" s="154">
        <f>VLOOKUP($A1031,'2025-26 Salary &amp; Benefits'!$A:$I,4,FALSE)</f>
        <v>1</v>
      </c>
      <c r="K1031" s="141">
        <f t="shared" si="182"/>
        <v>332.55</v>
      </c>
      <c r="L1031" s="140">
        <f t="shared" si="183"/>
        <v>0.97499999999999998</v>
      </c>
      <c r="M1031" s="142">
        <f>'2025-26 Salary &amp; Benefits'!$E$6</f>
        <v>78209</v>
      </c>
      <c r="N1031" s="142">
        <f>'2025-26 Salary &amp; Benefits'!$F$6</f>
        <v>80164</v>
      </c>
      <c r="O1031" s="9">
        <f t="shared" si="184"/>
        <v>76253.78</v>
      </c>
      <c r="P1031" s="9">
        <f t="shared" si="185"/>
        <v>1906.1199999999953</v>
      </c>
      <c r="Q1031" s="9">
        <f>'2025-26 Salary &amp; Benefits'!G$6</f>
        <v>15997.68</v>
      </c>
      <c r="R1031" s="143">
        <f>'2025-26 Salary &amp; Benefits'!H$6</f>
        <v>0.16020000000000001</v>
      </c>
      <c r="S1031" s="143">
        <f>'2025-26 Salary &amp; Benefits'!I$6</f>
        <v>0.15390000000000001</v>
      </c>
      <c r="T1031" s="9">
        <f t="shared" si="186"/>
        <v>28106.95</v>
      </c>
      <c r="U1031" s="9">
        <f t="shared" si="187"/>
        <v>1302.67</v>
      </c>
      <c r="V1031" s="9">
        <f t="shared" si="188"/>
        <v>200.48</v>
      </c>
      <c r="W1031" s="9">
        <f t="shared" si="189"/>
        <v>1503.15</v>
      </c>
      <c r="X1031" s="22">
        <f t="shared" si="190"/>
        <v>107769.99999999999</v>
      </c>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row>
    <row r="1032" spans="1:159" s="21" customFormat="1">
      <c r="A1032" s="77" t="s">
        <v>2192</v>
      </c>
      <c r="B1032" s="87" t="s">
        <v>2701</v>
      </c>
      <c r="C1032" s="88">
        <v>3475</v>
      </c>
      <c r="D1032" s="87" t="s">
        <v>225</v>
      </c>
      <c r="E1032" s="107" t="str">
        <f>VLOOKUP($C1032,'2024-25 School Level AAFTE'!$C$4:$L$2372,9,FALSE)</f>
        <v>Yes</v>
      </c>
      <c r="F1032" s="95">
        <f>VLOOKUP($C1032,'2024-25 School Level AAFTE'!$C$4:$J$2372,8,FALSE)</f>
        <v>455.84</v>
      </c>
      <c r="G1032" s="97">
        <f>IFERROR(IF(E1032= "yes",VLOOKUP(C1032,Summary!$B:$I,6,0),0),0)</f>
        <v>0</v>
      </c>
      <c r="H1032" s="96">
        <f t="shared" si="181"/>
        <v>455.84</v>
      </c>
      <c r="I1032" s="154">
        <f>VLOOKUP($A1032,'2025-26 Salary &amp; Benefits'!$A:$I,3,FALSE)</f>
        <v>1</v>
      </c>
      <c r="J1032" s="154">
        <f>VLOOKUP($A1032,'2025-26 Salary &amp; Benefits'!$A:$I,4,FALSE)</f>
        <v>1</v>
      </c>
      <c r="K1032" s="141">
        <f t="shared" si="182"/>
        <v>455.84</v>
      </c>
      <c r="L1032" s="140">
        <f t="shared" si="183"/>
        <v>1.337</v>
      </c>
      <c r="M1032" s="142">
        <f>'2025-26 Salary &amp; Benefits'!$E$6</f>
        <v>78209</v>
      </c>
      <c r="N1032" s="142">
        <f>'2025-26 Salary &amp; Benefits'!$F$6</f>
        <v>80164</v>
      </c>
      <c r="O1032" s="9">
        <f t="shared" si="184"/>
        <v>104565.43</v>
      </c>
      <c r="P1032" s="9">
        <f t="shared" si="185"/>
        <v>2613.8400000000111</v>
      </c>
      <c r="Q1032" s="9">
        <f>'2025-26 Salary &amp; Benefits'!G$6</f>
        <v>15997.68</v>
      </c>
      <c r="R1032" s="143">
        <f>'2025-26 Salary &amp; Benefits'!H$6</f>
        <v>0.16020000000000001</v>
      </c>
      <c r="S1032" s="143">
        <f>'2025-26 Salary &amp; Benefits'!I$6</f>
        <v>0.15390000000000001</v>
      </c>
      <c r="T1032" s="9">
        <f t="shared" si="186"/>
        <v>38542.550000000003</v>
      </c>
      <c r="U1032" s="9">
        <f t="shared" si="187"/>
        <v>1786.32</v>
      </c>
      <c r="V1032" s="9">
        <f t="shared" si="188"/>
        <v>274.91000000000003</v>
      </c>
      <c r="W1032" s="9">
        <f t="shared" si="189"/>
        <v>2061.23</v>
      </c>
      <c r="X1032" s="22">
        <f t="shared" si="190"/>
        <v>147783.05000000002</v>
      </c>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row>
    <row r="1033" spans="1:159" s="21" customFormat="1">
      <c r="A1033" s="77" t="s">
        <v>2192</v>
      </c>
      <c r="B1033" s="87" t="s">
        <v>2701</v>
      </c>
      <c r="C1033" s="88">
        <v>3658</v>
      </c>
      <c r="D1033" s="87" t="s">
        <v>300</v>
      </c>
      <c r="E1033" s="107" t="str">
        <f>VLOOKUP($C1033,'2024-25 School Level AAFTE'!$C$4:$L$2372,9,FALSE)</f>
        <v>Yes</v>
      </c>
      <c r="F1033" s="95">
        <f>VLOOKUP($C1033,'2024-25 School Level AAFTE'!$C$4:$J$2372,8,FALSE)</f>
        <v>373.62</v>
      </c>
      <c r="G1033" s="97">
        <f>IFERROR(IF(E1033= "yes",VLOOKUP(C1033,Summary!$B:$I,6,0),0),0)</f>
        <v>0</v>
      </c>
      <c r="H1033" s="96">
        <f t="shared" si="181"/>
        <v>373.62</v>
      </c>
      <c r="I1033" s="154">
        <f>VLOOKUP($A1033,'2025-26 Salary &amp; Benefits'!$A:$I,3,FALSE)</f>
        <v>1</v>
      </c>
      <c r="J1033" s="154">
        <f>VLOOKUP($A1033,'2025-26 Salary &amp; Benefits'!$A:$I,4,FALSE)</f>
        <v>1</v>
      </c>
      <c r="K1033" s="141">
        <f t="shared" si="182"/>
        <v>373.62</v>
      </c>
      <c r="L1033" s="140">
        <f t="shared" si="183"/>
        <v>1.0960000000000001</v>
      </c>
      <c r="M1033" s="142">
        <f>'2025-26 Salary &amp; Benefits'!$E$6</f>
        <v>78209</v>
      </c>
      <c r="N1033" s="142">
        <f>'2025-26 Salary &amp; Benefits'!$F$6</f>
        <v>80164</v>
      </c>
      <c r="O1033" s="9">
        <f t="shared" si="184"/>
        <v>85717.06</v>
      </c>
      <c r="P1033" s="9">
        <f t="shared" si="185"/>
        <v>2142.6800000000076</v>
      </c>
      <c r="Q1033" s="9">
        <f>'2025-26 Salary &amp; Benefits'!G$6</f>
        <v>15997.68</v>
      </c>
      <c r="R1033" s="143">
        <f>'2025-26 Salary &amp; Benefits'!H$6</f>
        <v>0.16020000000000001</v>
      </c>
      <c r="S1033" s="143">
        <f>'2025-26 Salary &amp; Benefits'!I$6</f>
        <v>0.15390000000000001</v>
      </c>
      <c r="T1033" s="9">
        <f t="shared" si="186"/>
        <v>31595.09</v>
      </c>
      <c r="U1033" s="9">
        <f t="shared" si="187"/>
        <v>1464.33</v>
      </c>
      <c r="V1033" s="9">
        <f t="shared" si="188"/>
        <v>225.36</v>
      </c>
      <c r="W1033" s="9">
        <f t="shared" si="189"/>
        <v>1689.69</v>
      </c>
      <c r="X1033" s="22">
        <f t="shared" si="190"/>
        <v>121144.52</v>
      </c>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row>
    <row r="1034" spans="1:159" s="21" customFormat="1">
      <c r="A1034" s="74" t="s">
        <v>2192</v>
      </c>
      <c r="B1034" s="87" t="s">
        <v>2701</v>
      </c>
      <c r="C1034" s="86">
        <v>4574</v>
      </c>
      <c r="D1034" s="78" t="s">
        <v>301</v>
      </c>
      <c r="E1034" s="107" t="str">
        <f>VLOOKUP($C1034,'2024-25 School Level AAFTE'!$C$4:$L$2372,9,FALSE)</f>
        <v>Yes</v>
      </c>
      <c r="F1034" s="95">
        <f>VLOOKUP($C1034,'2024-25 School Level AAFTE'!$C$4:$J$2372,8,FALSE)</f>
        <v>401.43</v>
      </c>
      <c r="G1034" s="97">
        <f>IFERROR(IF(E1034= "yes",VLOOKUP(C1034,Summary!$B:$I,6,0),0),0)</f>
        <v>0</v>
      </c>
      <c r="H1034" s="96">
        <f t="shared" si="181"/>
        <v>401.43</v>
      </c>
      <c r="I1034" s="154">
        <f>VLOOKUP($A1034,'2025-26 Salary &amp; Benefits'!$A:$I,3,FALSE)</f>
        <v>1</v>
      </c>
      <c r="J1034" s="154">
        <f>VLOOKUP($A1034,'2025-26 Salary &amp; Benefits'!$A:$I,4,FALSE)</f>
        <v>1</v>
      </c>
      <c r="K1034" s="141">
        <f t="shared" si="182"/>
        <v>401.43</v>
      </c>
      <c r="L1034" s="140">
        <f t="shared" si="183"/>
        <v>1.1779999999999999</v>
      </c>
      <c r="M1034" s="142">
        <f>'2025-26 Salary &amp; Benefits'!$E$6</f>
        <v>78209</v>
      </c>
      <c r="N1034" s="142">
        <f>'2025-26 Salary &amp; Benefits'!$F$6</f>
        <v>80164</v>
      </c>
      <c r="O1034" s="9">
        <f t="shared" si="184"/>
        <v>92130.2</v>
      </c>
      <c r="P1034" s="9">
        <f t="shared" si="185"/>
        <v>2302.9900000000052</v>
      </c>
      <c r="Q1034" s="9">
        <f>'2025-26 Salary &amp; Benefits'!G$6</f>
        <v>15997.68</v>
      </c>
      <c r="R1034" s="143">
        <f>'2025-26 Salary &amp; Benefits'!H$6</f>
        <v>0.16020000000000001</v>
      </c>
      <c r="S1034" s="143">
        <f>'2025-26 Salary &amp; Benefits'!I$6</f>
        <v>0.15390000000000001</v>
      </c>
      <c r="T1034" s="9">
        <f t="shared" si="186"/>
        <v>33958.959999999999</v>
      </c>
      <c r="U1034" s="9">
        <f t="shared" si="187"/>
        <v>1573.89</v>
      </c>
      <c r="V1034" s="9">
        <f t="shared" si="188"/>
        <v>242.22</v>
      </c>
      <c r="W1034" s="9">
        <f t="shared" si="189"/>
        <v>1816.1100000000001</v>
      </c>
      <c r="X1034" s="22">
        <f t="shared" si="190"/>
        <v>130208.26000000001</v>
      </c>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row>
    <row r="1035" spans="1:159" s="21" customFormat="1">
      <c r="A1035" s="77" t="s">
        <v>2192</v>
      </c>
      <c r="B1035" s="87" t="s">
        <v>2701</v>
      </c>
      <c r="C1035" s="88">
        <v>5312</v>
      </c>
      <c r="D1035" s="87" t="s">
        <v>302</v>
      </c>
      <c r="E1035" s="107" t="str">
        <f>VLOOKUP($C1035,'2024-25 School Level AAFTE'!$C$4:$L$2372,9,FALSE)</f>
        <v>Yes</v>
      </c>
      <c r="F1035" s="95">
        <f>VLOOKUP($C1035,'2024-25 School Level AAFTE'!$C$4:$J$2372,8,FALSE)</f>
        <v>56.17</v>
      </c>
      <c r="G1035" s="97">
        <f>IFERROR(IF(E1035= "yes",VLOOKUP(C1035,Summary!$B:$I,6,0),0),0)</f>
        <v>0</v>
      </c>
      <c r="H1035" s="96">
        <f t="shared" si="181"/>
        <v>56.17</v>
      </c>
      <c r="I1035" s="154">
        <f>VLOOKUP($A1035,'2025-26 Salary &amp; Benefits'!$A:$I,3,FALSE)</f>
        <v>1</v>
      </c>
      <c r="J1035" s="154">
        <f>VLOOKUP($A1035,'2025-26 Salary &amp; Benefits'!$A:$I,4,FALSE)</f>
        <v>1</v>
      </c>
      <c r="K1035" s="141">
        <f t="shared" si="182"/>
        <v>56.17</v>
      </c>
      <c r="L1035" s="140">
        <f t="shared" si="183"/>
        <v>0.16500000000000001</v>
      </c>
      <c r="M1035" s="142">
        <f>'2025-26 Salary &amp; Benefits'!$E$6</f>
        <v>78209</v>
      </c>
      <c r="N1035" s="142">
        <f>'2025-26 Salary &amp; Benefits'!$F$6</f>
        <v>80164</v>
      </c>
      <c r="O1035" s="9">
        <f t="shared" si="184"/>
        <v>12904.49</v>
      </c>
      <c r="P1035" s="9">
        <f t="shared" si="185"/>
        <v>322.56999999999971</v>
      </c>
      <c r="Q1035" s="9">
        <f>'2025-26 Salary &amp; Benefits'!G$6</f>
        <v>15997.68</v>
      </c>
      <c r="R1035" s="143">
        <f>'2025-26 Salary &amp; Benefits'!H$6</f>
        <v>0.16020000000000001</v>
      </c>
      <c r="S1035" s="143">
        <f>'2025-26 Salary &amp; Benefits'!I$6</f>
        <v>0.15390000000000001</v>
      </c>
      <c r="T1035" s="9">
        <f t="shared" si="186"/>
        <v>4756.5600000000004</v>
      </c>
      <c r="U1035" s="9">
        <f t="shared" si="187"/>
        <v>220.45</v>
      </c>
      <c r="V1035" s="9">
        <f t="shared" si="188"/>
        <v>33.93</v>
      </c>
      <c r="W1035" s="9">
        <f t="shared" si="189"/>
        <v>254.38</v>
      </c>
      <c r="X1035" s="22">
        <f t="shared" si="190"/>
        <v>18238</v>
      </c>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row>
    <row r="1036" spans="1:159" s="21" customFormat="1">
      <c r="A1036" s="77" t="s">
        <v>2192</v>
      </c>
      <c r="B1036" s="87" t="s">
        <v>2701</v>
      </c>
      <c r="C1036" s="88">
        <v>5400</v>
      </c>
      <c r="D1036" s="87" t="s">
        <v>303</v>
      </c>
      <c r="E1036" s="107" t="str">
        <f>VLOOKUP($C1036,'2024-25 School Level AAFTE'!$C$4:$L$2372,9,FALSE)</f>
        <v>Yes</v>
      </c>
      <c r="F1036" s="95">
        <f>VLOOKUP($C1036,'2024-25 School Level AAFTE'!$C$4:$J$2372,8,FALSE)</f>
        <v>65.63</v>
      </c>
      <c r="G1036" s="97">
        <f>IFERROR(IF(E1036= "yes",VLOOKUP(C1036,Summary!$B:$I,6,0),0),0)</f>
        <v>0</v>
      </c>
      <c r="H1036" s="96">
        <f t="shared" si="181"/>
        <v>65.63</v>
      </c>
      <c r="I1036" s="154">
        <f>VLOOKUP($A1036,'2025-26 Salary &amp; Benefits'!$A:$I,3,FALSE)</f>
        <v>1</v>
      </c>
      <c r="J1036" s="154">
        <f>VLOOKUP($A1036,'2025-26 Salary &amp; Benefits'!$A:$I,4,FALSE)</f>
        <v>1</v>
      </c>
      <c r="K1036" s="141">
        <f t="shared" si="182"/>
        <v>65.63</v>
      </c>
      <c r="L1036" s="140">
        <f t="shared" si="183"/>
        <v>0.193</v>
      </c>
      <c r="M1036" s="142">
        <f>'2025-26 Salary &amp; Benefits'!$E$6</f>
        <v>78209</v>
      </c>
      <c r="N1036" s="142">
        <f>'2025-26 Salary &amp; Benefits'!$F$6</f>
        <v>80164</v>
      </c>
      <c r="O1036" s="9">
        <f t="shared" si="184"/>
        <v>15094.34</v>
      </c>
      <c r="P1036" s="9">
        <f t="shared" si="185"/>
        <v>377.30999999999949</v>
      </c>
      <c r="Q1036" s="9">
        <f>'2025-26 Salary &amp; Benefits'!G$6</f>
        <v>15997.68</v>
      </c>
      <c r="R1036" s="143">
        <f>'2025-26 Salary &amp; Benefits'!H$6</f>
        <v>0.16020000000000001</v>
      </c>
      <c r="S1036" s="143">
        <f>'2025-26 Salary &amp; Benefits'!I$6</f>
        <v>0.15390000000000001</v>
      </c>
      <c r="T1036" s="9">
        <f t="shared" si="186"/>
        <v>5563.73</v>
      </c>
      <c r="U1036" s="9">
        <f t="shared" si="187"/>
        <v>257.86</v>
      </c>
      <c r="V1036" s="9">
        <f t="shared" si="188"/>
        <v>39.68</v>
      </c>
      <c r="W1036" s="9">
        <f t="shared" si="189"/>
        <v>297.54000000000002</v>
      </c>
      <c r="X1036" s="22">
        <f t="shared" si="190"/>
        <v>21332.92</v>
      </c>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row>
    <row r="1037" spans="1:159" s="21" customFormat="1">
      <c r="A1037" s="77" t="s">
        <v>2192</v>
      </c>
      <c r="B1037" s="87" t="s">
        <v>2701</v>
      </c>
      <c r="C1037" s="88">
        <v>5614</v>
      </c>
      <c r="D1037" s="87" t="s">
        <v>2973</v>
      </c>
      <c r="E1037" s="107" t="str">
        <f>VLOOKUP($C1037,'2024-25 School Level AAFTE'!$C$4:$L$2372,9,FALSE)</f>
        <v>Yes</v>
      </c>
      <c r="F1037" s="95">
        <f>VLOOKUP($C1037,'2024-25 School Level AAFTE'!$C$4:$J$2372,8,FALSE)</f>
        <v>103.33</v>
      </c>
      <c r="G1037" s="97">
        <f>IFERROR(IF(E1037= "yes",VLOOKUP(C1037,Summary!$B:$I,6,0),0),0)</f>
        <v>0</v>
      </c>
      <c r="H1037" s="96">
        <f t="shared" si="181"/>
        <v>103.33</v>
      </c>
      <c r="I1037" s="154">
        <f>VLOOKUP($A1037,'2025-26 Salary &amp; Benefits'!$A:$I,3,FALSE)</f>
        <v>1</v>
      </c>
      <c r="J1037" s="154">
        <f>VLOOKUP($A1037,'2025-26 Salary &amp; Benefits'!$A:$I,4,FALSE)</f>
        <v>1</v>
      </c>
      <c r="K1037" s="141">
        <f t="shared" si="182"/>
        <v>103.33</v>
      </c>
      <c r="L1037" s="140">
        <f t="shared" si="183"/>
        <v>0.30299999999999999</v>
      </c>
      <c r="M1037" s="142">
        <f>'2025-26 Salary &amp; Benefits'!$E$6</f>
        <v>78209</v>
      </c>
      <c r="N1037" s="142">
        <f>'2025-26 Salary &amp; Benefits'!$F$6</f>
        <v>80164</v>
      </c>
      <c r="O1037" s="9">
        <f t="shared" si="184"/>
        <v>23697.33</v>
      </c>
      <c r="P1037" s="9">
        <f t="shared" si="185"/>
        <v>592.35999999999694</v>
      </c>
      <c r="Q1037" s="9">
        <f>'2025-26 Salary &amp; Benefits'!G$6</f>
        <v>15997.68</v>
      </c>
      <c r="R1037" s="143">
        <f>'2025-26 Salary &amp; Benefits'!H$6</f>
        <v>0.16020000000000001</v>
      </c>
      <c r="S1037" s="143">
        <f>'2025-26 Salary &amp; Benefits'!I$6</f>
        <v>0.15390000000000001</v>
      </c>
      <c r="T1037" s="9">
        <f t="shared" si="186"/>
        <v>8734.77</v>
      </c>
      <c r="U1037" s="9">
        <f t="shared" si="187"/>
        <v>404.83</v>
      </c>
      <c r="V1037" s="9">
        <f t="shared" si="188"/>
        <v>62.3</v>
      </c>
      <c r="W1037" s="9">
        <f t="shared" si="189"/>
        <v>467.13</v>
      </c>
      <c r="X1037" s="22">
        <f t="shared" si="190"/>
        <v>33491.589999999997</v>
      </c>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row>
    <row r="1038" spans="1:159" s="21" customFormat="1">
      <c r="A1038" s="77" t="s">
        <v>2400</v>
      </c>
      <c r="B1038" s="87" t="s">
        <v>2702</v>
      </c>
      <c r="C1038" s="88">
        <v>1922</v>
      </c>
      <c r="D1038" s="87" t="s">
        <v>1849</v>
      </c>
      <c r="E1038" s="107" t="str">
        <f>VLOOKUP($C1038,'2024-25 School Level AAFTE'!$C$4:$L$2372,9,FALSE)</f>
        <v>No</v>
      </c>
      <c r="F1038" s="95">
        <f>VLOOKUP($C1038,'2024-25 School Level AAFTE'!$C$4:$J$2372,8,FALSE)</f>
        <v>157.11000000000001</v>
      </c>
      <c r="G1038" s="97">
        <f>IFERROR(IF(E1038= "yes",VLOOKUP(C1038,Summary!$B:$I,6,0),0),0)</f>
        <v>0</v>
      </c>
      <c r="H1038" s="96">
        <f t="shared" si="181"/>
        <v>0</v>
      </c>
      <c r="I1038" s="154">
        <f>VLOOKUP($A1038,'2025-26 Salary &amp; Benefits'!$A:$I,3,FALSE)</f>
        <v>1</v>
      </c>
      <c r="J1038" s="154">
        <f>VLOOKUP($A1038,'2025-26 Salary &amp; Benefits'!$A:$I,4,FALSE)</f>
        <v>1</v>
      </c>
      <c r="K1038" s="141">
        <f t="shared" si="182"/>
        <v>0</v>
      </c>
      <c r="L1038" s="140">
        <f t="shared" si="183"/>
        <v>0</v>
      </c>
      <c r="M1038" s="142">
        <f>'2025-26 Salary &amp; Benefits'!$E$6</f>
        <v>78209</v>
      </c>
      <c r="N1038" s="142">
        <f>'2025-26 Salary &amp; Benefits'!$F$6</f>
        <v>80164</v>
      </c>
      <c r="O1038" s="9">
        <f t="shared" si="184"/>
        <v>0</v>
      </c>
      <c r="P1038" s="9">
        <f t="shared" si="185"/>
        <v>0</v>
      </c>
      <c r="Q1038" s="9">
        <f>'2025-26 Salary &amp; Benefits'!G$6</f>
        <v>15997.68</v>
      </c>
      <c r="R1038" s="143">
        <f>'2025-26 Salary &amp; Benefits'!H$6</f>
        <v>0.16020000000000001</v>
      </c>
      <c r="S1038" s="143">
        <f>'2025-26 Salary &amp; Benefits'!I$6</f>
        <v>0.15390000000000001</v>
      </c>
      <c r="T1038" s="9">
        <f t="shared" si="186"/>
        <v>0</v>
      </c>
      <c r="U1038" s="9">
        <f t="shared" si="187"/>
        <v>0</v>
      </c>
      <c r="V1038" s="9">
        <f t="shared" si="188"/>
        <v>0</v>
      </c>
      <c r="W1038" s="9">
        <f t="shared" si="189"/>
        <v>0</v>
      </c>
      <c r="X1038" s="22">
        <f t="shared" si="190"/>
        <v>0</v>
      </c>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row>
    <row r="1039" spans="1:159" s="21" customFormat="1">
      <c r="A1039" s="77" t="s">
        <v>2400</v>
      </c>
      <c r="B1039" s="87" t="s">
        <v>2702</v>
      </c>
      <c r="C1039" s="86">
        <v>2480</v>
      </c>
      <c r="D1039" s="78" t="s">
        <v>1850</v>
      </c>
      <c r="E1039" s="107" t="str">
        <f>VLOOKUP($C1039,'2024-25 School Level AAFTE'!$C$4:$L$2372,9,FALSE)</f>
        <v>Yes</v>
      </c>
      <c r="F1039" s="95">
        <f>VLOOKUP($C1039,'2024-25 School Level AAFTE'!$C$4:$J$2372,8,FALSE)</f>
        <v>99.33</v>
      </c>
      <c r="G1039" s="97">
        <f>IFERROR(IF(E1039= "yes",VLOOKUP(C1039,Summary!$B:$I,6,0),0),0)</f>
        <v>0</v>
      </c>
      <c r="H1039" s="96">
        <f t="shared" si="181"/>
        <v>99.33</v>
      </c>
      <c r="I1039" s="154">
        <f>VLOOKUP($A1039,'2025-26 Salary &amp; Benefits'!$A:$I,3,FALSE)</f>
        <v>1</v>
      </c>
      <c r="J1039" s="154">
        <f>VLOOKUP($A1039,'2025-26 Salary &amp; Benefits'!$A:$I,4,FALSE)</f>
        <v>1</v>
      </c>
      <c r="K1039" s="141">
        <f t="shared" si="182"/>
        <v>99.33</v>
      </c>
      <c r="L1039" s="140">
        <f t="shared" si="183"/>
        <v>0.29099999999999998</v>
      </c>
      <c r="M1039" s="142">
        <f>'2025-26 Salary &amp; Benefits'!$E$6</f>
        <v>78209</v>
      </c>
      <c r="N1039" s="142">
        <f>'2025-26 Salary &amp; Benefits'!$F$6</f>
        <v>80164</v>
      </c>
      <c r="O1039" s="9">
        <f t="shared" si="184"/>
        <v>22758.82</v>
      </c>
      <c r="P1039" s="9">
        <f t="shared" si="185"/>
        <v>568.90000000000146</v>
      </c>
      <c r="Q1039" s="9">
        <f>'2025-26 Salary &amp; Benefits'!G$6</f>
        <v>15997.68</v>
      </c>
      <c r="R1039" s="143">
        <f>'2025-26 Salary &amp; Benefits'!H$6</f>
        <v>0.16020000000000001</v>
      </c>
      <c r="S1039" s="143">
        <f>'2025-26 Salary &amp; Benefits'!I$6</f>
        <v>0.15390000000000001</v>
      </c>
      <c r="T1039" s="9">
        <f t="shared" si="186"/>
        <v>8388.84</v>
      </c>
      <c r="U1039" s="9">
        <f t="shared" si="187"/>
        <v>388.8</v>
      </c>
      <c r="V1039" s="9">
        <f t="shared" si="188"/>
        <v>59.84</v>
      </c>
      <c r="W1039" s="9">
        <f t="shared" si="189"/>
        <v>448.64</v>
      </c>
      <c r="X1039" s="22">
        <f t="shared" si="190"/>
        <v>32165.200000000001</v>
      </c>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row>
    <row r="1040" spans="1:159" s="21" customFormat="1">
      <c r="A1040" s="77" t="s">
        <v>2352</v>
      </c>
      <c r="B1040" s="87" t="s">
        <v>2703</v>
      </c>
      <c r="C1040" s="89">
        <v>2632</v>
      </c>
      <c r="D1040" s="101" t="s">
        <v>1453</v>
      </c>
      <c r="E1040" s="107" t="str">
        <f>VLOOKUP($C1040,'2024-25 School Level AAFTE'!$C$4:$L$2372,9,FALSE)</f>
        <v>Yes</v>
      </c>
      <c r="F1040" s="95">
        <f>VLOOKUP($C1040,'2024-25 School Level AAFTE'!$C$4:$J$2372,8,FALSE)</f>
        <v>108.19</v>
      </c>
      <c r="G1040" s="97">
        <f>IFERROR(IF(E1040= "yes",VLOOKUP(C1040,Summary!$B:$I,6,0),0),0)</f>
        <v>0</v>
      </c>
      <c r="H1040" s="96">
        <f t="shared" si="181"/>
        <v>108.19</v>
      </c>
      <c r="I1040" s="154">
        <f>VLOOKUP($A1040,'2025-26 Salary &amp; Benefits'!$A:$I,3,FALSE)</f>
        <v>1.1200000000000001</v>
      </c>
      <c r="J1040" s="154">
        <f>VLOOKUP($A1040,'2025-26 Salary &amp; Benefits'!$A:$I,4,FALSE)</f>
        <v>1.1200000000000001</v>
      </c>
      <c r="K1040" s="141">
        <f t="shared" si="182"/>
        <v>108.19</v>
      </c>
      <c r="L1040" s="140">
        <f t="shared" si="183"/>
        <v>0.317</v>
      </c>
      <c r="M1040" s="142">
        <f>'2025-26 Salary &amp; Benefits'!$E$6</f>
        <v>78209</v>
      </c>
      <c r="N1040" s="142">
        <f>'2025-26 Salary &amp; Benefits'!$F$6</f>
        <v>80164</v>
      </c>
      <c r="O1040" s="9">
        <f t="shared" si="184"/>
        <v>27767.32</v>
      </c>
      <c r="P1040" s="9">
        <f t="shared" si="185"/>
        <v>694.11000000000058</v>
      </c>
      <c r="Q1040" s="9">
        <f>'2025-26 Salary &amp; Benefits'!G$6</f>
        <v>15997.68</v>
      </c>
      <c r="R1040" s="143">
        <f>'2025-26 Salary &amp; Benefits'!H$6</f>
        <v>0.16020000000000001</v>
      </c>
      <c r="S1040" s="143">
        <f>'2025-26 Salary &amp; Benefits'!I$6</f>
        <v>0.15390000000000001</v>
      </c>
      <c r="T1040" s="9">
        <f t="shared" si="186"/>
        <v>9626.41</v>
      </c>
      <c r="U1040" s="9">
        <f t="shared" si="187"/>
        <v>474.36</v>
      </c>
      <c r="V1040" s="9">
        <f t="shared" si="188"/>
        <v>73</v>
      </c>
      <c r="W1040" s="9">
        <f t="shared" si="189"/>
        <v>547.36</v>
      </c>
      <c r="X1040" s="22">
        <f t="shared" si="190"/>
        <v>38635.199999999997</v>
      </c>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row>
    <row r="1041" spans="1:159" s="21" customFormat="1">
      <c r="A1041" s="77" t="s">
        <v>2352</v>
      </c>
      <c r="B1041" s="87" t="s">
        <v>2703</v>
      </c>
      <c r="C1041" s="88">
        <v>4107</v>
      </c>
      <c r="D1041" s="87" t="s">
        <v>1454</v>
      </c>
      <c r="E1041" s="107" t="str">
        <f>VLOOKUP($C1041,'2024-25 School Level AAFTE'!$C$4:$L$2372,9,FALSE)</f>
        <v>Yes</v>
      </c>
      <c r="F1041" s="95">
        <f>VLOOKUP($C1041,'2024-25 School Level AAFTE'!$C$4:$J$2372,8,FALSE)</f>
        <v>88.89</v>
      </c>
      <c r="G1041" s="97">
        <f>IFERROR(IF(E1041= "yes",VLOOKUP(C1041,Summary!$B:$I,6,0),0),0)</f>
        <v>0</v>
      </c>
      <c r="H1041" s="96">
        <f t="shared" si="181"/>
        <v>88.89</v>
      </c>
      <c r="I1041" s="154">
        <f>VLOOKUP($A1041,'2025-26 Salary &amp; Benefits'!$A:$I,3,FALSE)</f>
        <v>1.1200000000000001</v>
      </c>
      <c r="J1041" s="154">
        <f>VLOOKUP($A1041,'2025-26 Salary &amp; Benefits'!$A:$I,4,FALSE)</f>
        <v>1.1200000000000001</v>
      </c>
      <c r="K1041" s="141">
        <f t="shared" si="182"/>
        <v>88.89</v>
      </c>
      <c r="L1041" s="140">
        <f t="shared" si="183"/>
        <v>0.26100000000000001</v>
      </c>
      <c r="M1041" s="142">
        <f>'2025-26 Salary &amp; Benefits'!$E$6</f>
        <v>78209</v>
      </c>
      <c r="N1041" s="142">
        <f>'2025-26 Salary &amp; Benefits'!$F$6</f>
        <v>80164</v>
      </c>
      <c r="O1041" s="9">
        <f t="shared" si="184"/>
        <v>22862.05</v>
      </c>
      <c r="P1041" s="9">
        <f t="shared" si="185"/>
        <v>571.4900000000016</v>
      </c>
      <c r="Q1041" s="9">
        <f>'2025-26 Salary &amp; Benefits'!G$6</f>
        <v>15997.68</v>
      </c>
      <c r="R1041" s="143">
        <f>'2025-26 Salary &amp; Benefits'!H$6</f>
        <v>0.16020000000000001</v>
      </c>
      <c r="S1041" s="143">
        <f>'2025-26 Salary &amp; Benefits'!I$6</f>
        <v>0.15390000000000001</v>
      </c>
      <c r="T1041" s="9">
        <f t="shared" si="186"/>
        <v>7925.85</v>
      </c>
      <c r="U1041" s="9">
        <f t="shared" si="187"/>
        <v>390.56</v>
      </c>
      <c r="V1041" s="9">
        <f t="shared" si="188"/>
        <v>60.11</v>
      </c>
      <c r="W1041" s="9">
        <f t="shared" si="189"/>
        <v>450.67</v>
      </c>
      <c r="X1041" s="22">
        <f t="shared" si="190"/>
        <v>31810.06</v>
      </c>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row>
    <row r="1042" spans="1:159" s="21" customFormat="1">
      <c r="A1042" s="74" t="s">
        <v>2352</v>
      </c>
      <c r="B1042" s="87" t="s">
        <v>2703</v>
      </c>
      <c r="C1042" s="88">
        <v>4178</v>
      </c>
      <c r="D1042" s="87" t="s">
        <v>1455</v>
      </c>
      <c r="E1042" s="107" t="str">
        <f>VLOOKUP($C1042,'2024-25 School Level AAFTE'!$C$4:$L$2372,9,FALSE)</f>
        <v>Yes</v>
      </c>
      <c r="F1042" s="95">
        <f>VLOOKUP($C1042,'2024-25 School Level AAFTE'!$C$4:$J$2372,8,FALSE)</f>
        <v>2.2200000000000002</v>
      </c>
      <c r="G1042" s="97">
        <f>IFERROR(IF(E1042= "yes",VLOOKUP(C1042,Summary!$B:$I,6,0),0),0)</f>
        <v>0</v>
      </c>
      <c r="H1042" s="96">
        <f t="shared" si="181"/>
        <v>2.2200000000000002</v>
      </c>
      <c r="I1042" s="154">
        <f>VLOOKUP($A1042,'2025-26 Salary &amp; Benefits'!$A:$I,3,FALSE)</f>
        <v>1.1200000000000001</v>
      </c>
      <c r="J1042" s="154">
        <f>VLOOKUP($A1042,'2025-26 Salary &amp; Benefits'!$A:$I,4,FALSE)</f>
        <v>1.1200000000000001</v>
      </c>
      <c r="K1042" s="141">
        <f t="shared" si="182"/>
        <v>2.2200000000000002</v>
      </c>
      <c r="L1042" s="140">
        <f t="shared" si="183"/>
        <v>7.0000000000000001E-3</v>
      </c>
      <c r="M1042" s="142">
        <f>'2025-26 Salary &amp; Benefits'!$E$6</f>
        <v>78209</v>
      </c>
      <c r="N1042" s="142">
        <f>'2025-26 Salary &amp; Benefits'!$F$6</f>
        <v>80164</v>
      </c>
      <c r="O1042" s="9">
        <f t="shared" si="184"/>
        <v>613.16</v>
      </c>
      <c r="P1042" s="9">
        <f t="shared" si="185"/>
        <v>15.330000000000041</v>
      </c>
      <c r="Q1042" s="9">
        <f>'2025-26 Salary &amp; Benefits'!G$6</f>
        <v>15997.68</v>
      </c>
      <c r="R1042" s="143">
        <f>'2025-26 Salary &amp; Benefits'!H$6</f>
        <v>0.16020000000000001</v>
      </c>
      <c r="S1042" s="143">
        <f>'2025-26 Salary &amp; Benefits'!I$6</f>
        <v>0.15390000000000001</v>
      </c>
      <c r="T1042" s="9">
        <f t="shared" si="186"/>
        <v>212.57</v>
      </c>
      <c r="U1042" s="9">
        <f t="shared" si="187"/>
        <v>10.47</v>
      </c>
      <c r="V1042" s="9">
        <f t="shared" si="188"/>
        <v>1.61</v>
      </c>
      <c r="W1042" s="9">
        <f t="shared" si="189"/>
        <v>12.08</v>
      </c>
      <c r="X1042" s="22">
        <f t="shared" si="190"/>
        <v>853.1400000000001</v>
      </c>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row>
    <row r="1043" spans="1:159" s="21" customFormat="1">
      <c r="A1043" s="77" t="s">
        <v>2944</v>
      </c>
      <c r="B1043" s="87" t="s">
        <v>2974</v>
      </c>
      <c r="C1043" s="88">
        <v>5609</v>
      </c>
      <c r="D1043" s="87" t="s">
        <v>2975</v>
      </c>
      <c r="E1043" s="107" t="str">
        <f>VLOOKUP($C1043,'2024-25 School Level AAFTE'!$C$4:$L$2372,9,FALSE)</f>
        <v>Yes</v>
      </c>
      <c r="F1043" s="95">
        <f>VLOOKUP($C1043,'2024-25 School Level AAFTE'!$C$4:$J$2372,8,FALSE)</f>
        <v>28.84</v>
      </c>
      <c r="G1043" s="97">
        <f>IFERROR(IF(E1043= "yes",VLOOKUP(C1043,Summary!$B:$I,6,0),0),0)</f>
        <v>0</v>
      </c>
      <c r="H1043" s="96">
        <f t="shared" si="181"/>
        <v>28.84</v>
      </c>
      <c r="I1043" s="154">
        <f>VLOOKUP($A1043,'2025-26 Salary &amp; Benefits'!$A:$I,3,FALSE)</f>
        <v>1</v>
      </c>
      <c r="J1043" s="154">
        <f>VLOOKUP($A1043,'2025-26 Salary &amp; Benefits'!$A:$I,4,FALSE)</f>
        <v>1</v>
      </c>
      <c r="K1043" s="141">
        <f t="shared" si="182"/>
        <v>28.84</v>
      </c>
      <c r="L1043" s="140">
        <f t="shared" si="183"/>
        <v>8.5000000000000006E-2</v>
      </c>
      <c r="M1043" s="142">
        <f>'2025-26 Salary &amp; Benefits'!$E$6</f>
        <v>78209</v>
      </c>
      <c r="N1043" s="142">
        <f>'2025-26 Salary &amp; Benefits'!$F$6</f>
        <v>80164</v>
      </c>
      <c r="O1043" s="9">
        <f t="shared" si="184"/>
        <v>6647.77</v>
      </c>
      <c r="P1043" s="9">
        <f t="shared" si="185"/>
        <v>166.16999999999916</v>
      </c>
      <c r="Q1043" s="9">
        <f>'2025-26 Salary &amp; Benefits'!G$6</f>
        <v>15997.68</v>
      </c>
      <c r="R1043" s="143">
        <f>'2025-26 Salary &amp; Benefits'!H$6</f>
        <v>0.16020000000000001</v>
      </c>
      <c r="S1043" s="143">
        <f>'2025-26 Salary &amp; Benefits'!I$6</f>
        <v>0.15390000000000001</v>
      </c>
      <c r="T1043" s="9">
        <f t="shared" si="186"/>
        <v>2450.35</v>
      </c>
      <c r="U1043" s="9">
        <f t="shared" si="187"/>
        <v>113.57</v>
      </c>
      <c r="V1043" s="9">
        <f t="shared" si="188"/>
        <v>17.48</v>
      </c>
      <c r="W1043" s="9">
        <f t="shared" si="189"/>
        <v>131.04999999999998</v>
      </c>
      <c r="X1043" s="22">
        <f t="shared" si="190"/>
        <v>9395.34</v>
      </c>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row>
    <row r="1044" spans="1:159" s="21" customFormat="1">
      <c r="A1044" s="77" t="s">
        <v>2430</v>
      </c>
      <c r="B1044" s="87" t="s">
        <v>2704</v>
      </c>
      <c r="C1044" s="88">
        <v>5373</v>
      </c>
      <c r="D1044" s="87" t="s">
        <v>2031</v>
      </c>
      <c r="E1044" s="107" t="str">
        <f>VLOOKUP($C1044,'2024-25 School Level AAFTE'!$C$4:$L$2372,9,FALSE)</f>
        <v>Yes</v>
      </c>
      <c r="F1044" s="95">
        <f>VLOOKUP($C1044,'2024-25 School Level AAFTE'!$C$4:$J$2372,8,FALSE)</f>
        <v>422.03000000000003</v>
      </c>
      <c r="G1044" s="97">
        <f>IFERROR(IF(E1044= "yes",VLOOKUP(C1044,Summary!$B:$I,6,0),0),0)</f>
        <v>0</v>
      </c>
      <c r="H1044" s="96">
        <f t="shared" si="181"/>
        <v>422.03000000000003</v>
      </c>
      <c r="I1044" s="154">
        <f>VLOOKUP($A1044,'2025-26 Salary &amp; Benefits'!$A:$I,3,FALSE)</f>
        <v>1.06</v>
      </c>
      <c r="J1044" s="154">
        <f>VLOOKUP($A1044,'2025-26 Salary &amp; Benefits'!$A:$I,4,FALSE)</f>
        <v>1.06</v>
      </c>
      <c r="K1044" s="141">
        <f t="shared" si="182"/>
        <v>422.03000000000003</v>
      </c>
      <c r="L1044" s="140">
        <f t="shared" si="183"/>
        <v>1.238</v>
      </c>
      <c r="M1044" s="142">
        <f>'2025-26 Salary &amp; Benefits'!$E$6</f>
        <v>78209</v>
      </c>
      <c r="N1044" s="142">
        <f>'2025-26 Salary &amp; Benefits'!$F$6</f>
        <v>80164</v>
      </c>
      <c r="O1044" s="9">
        <f t="shared" si="184"/>
        <v>102632.11</v>
      </c>
      <c r="P1044" s="9">
        <f t="shared" si="185"/>
        <v>2565.5</v>
      </c>
      <c r="Q1044" s="9">
        <f>'2025-26 Salary &amp; Benefits'!G$6</f>
        <v>15997.68</v>
      </c>
      <c r="R1044" s="143">
        <f>'2025-26 Salary &amp; Benefits'!H$6</f>
        <v>0.16020000000000001</v>
      </c>
      <c r="S1044" s="143">
        <f>'2025-26 Salary &amp; Benefits'!I$6</f>
        <v>0.15390000000000001</v>
      </c>
      <c r="T1044" s="9">
        <f t="shared" si="186"/>
        <v>36641.620000000003</v>
      </c>
      <c r="U1044" s="9">
        <f t="shared" si="187"/>
        <v>1753.29</v>
      </c>
      <c r="V1044" s="9">
        <f t="shared" si="188"/>
        <v>269.83</v>
      </c>
      <c r="W1044" s="9">
        <f t="shared" si="189"/>
        <v>2023.12</v>
      </c>
      <c r="X1044" s="22">
        <f t="shared" si="190"/>
        <v>143862.35</v>
      </c>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row>
    <row r="1045" spans="1:159" s="21" customFormat="1">
      <c r="A1045" s="77" t="s">
        <v>2288</v>
      </c>
      <c r="B1045" s="87" t="s">
        <v>2705</v>
      </c>
      <c r="C1045" s="88">
        <v>3049</v>
      </c>
      <c r="D1045" s="87" t="s">
        <v>1104</v>
      </c>
      <c r="E1045" s="107" t="str">
        <f>VLOOKUP($C1045,'2024-25 School Level AAFTE'!$C$4:$L$2372,9,FALSE)</f>
        <v>Yes</v>
      </c>
      <c r="F1045" s="95">
        <f>VLOOKUP($C1045,'2024-25 School Level AAFTE'!$C$4:$J$2372,8,FALSE)</f>
        <v>87.39</v>
      </c>
      <c r="G1045" s="97">
        <f>IFERROR(IF(E1045= "yes",VLOOKUP(C1045,Summary!$B:$I,6,0),0),0)</f>
        <v>0</v>
      </c>
      <c r="H1045" s="96">
        <f t="shared" si="181"/>
        <v>87.39</v>
      </c>
      <c r="I1045" s="154">
        <f>VLOOKUP($A1045,'2025-26 Salary &amp; Benefits'!$A:$I,3,FALSE)</f>
        <v>1</v>
      </c>
      <c r="J1045" s="154">
        <f>VLOOKUP($A1045,'2025-26 Salary &amp; Benefits'!$A:$I,4,FALSE)</f>
        <v>1</v>
      </c>
      <c r="K1045" s="141">
        <f t="shared" si="182"/>
        <v>87.39</v>
      </c>
      <c r="L1045" s="140">
        <f t="shared" si="183"/>
        <v>0.25600000000000001</v>
      </c>
      <c r="M1045" s="142">
        <f>'2025-26 Salary &amp; Benefits'!$E$6</f>
        <v>78209</v>
      </c>
      <c r="N1045" s="142">
        <f>'2025-26 Salary &amp; Benefits'!$F$6</f>
        <v>80164</v>
      </c>
      <c r="O1045" s="9">
        <f t="shared" si="184"/>
        <v>20021.5</v>
      </c>
      <c r="P1045" s="9">
        <f t="shared" si="185"/>
        <v>500.47999999999956</v>
      </c>
      <c r="Q1045" s="9">
        <f>'2025-26 Salary &amp; Benefits'!G$6</f>
        <v>15997.68</v>
      </c>
      <c r="R1045" s="143">
        <f>'2025-26 Salary &amp; Benefits'!H$6</f>
        <v>0.16020000000000001</v>
      </c>
      <c r="S1045" s="143">
        <f>'2025-26 Salary &amp; Benefits'!I$6</f>
        <v>0.15390000000000001</v>
      </c>
      <c r="T1045" s="9">
        <f t="shared" si="186"/>
        <v>7379.87</v>
      </c>
      <c r="U1045" s="9">
        <f t="shared" si="187"/>
        <v>342.03</v>
      </c>
      <c r="V1045" s="9">
        <f t="shared" si="188"/>
        <v>52.64</v>
      </c>
      <c r="W1045" s="9">
        <f t="shared" si="189"/>
        <v>394.66999999999996</v>
      </c>
      <c r="X1045" s="22">
        <f t="shared" si="190"/>
        <v>28296.519999999997</v>
      </c>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row>
    <row r="1046" spans="1:159" s="21" customFormat="1">
      <c r="A1046" s="77" t="s">
        <v>2288</v>
      </c>
      <c r="B1046" s="87" t="s">
        <v>2705</v>
      </c>
      <c r="C1046" s="88">
        <v>3111</v>
      </c>
      <c r="D1046" s="87" t="s">
        <v>1105</v>
      </c>
      <c r="E1046" s="107" t="str">
        <f>VLOOKUP($C1046,'2024-25 School Level AAFTE'!$C$4:$L$2372,9,FALSE)</f>
        <v>Yes</v>
      </c>
      <c r="F1046" s="95">
        <f>VLOOKUP($C1046,'2024-25 School Level AAFTE'!$C$4:$J$2372,8,FALSE)</f>
        <v>42.949999999999996</v>
      </c>
      <c r="G1046" s="97">
        <f>IFERROR(IF(E1046= "yes",VLOOKUP(C1046,Summary!$B:$I,6,0),0),0)</f>
        <v>0</v>
      </c>
      <c r="H1046" s="96">
        <f t="shared" si="181"/>
        <v>42.949999999999996</v>
      </c>
      <c r="I1046" s="154">
        <f>VLOOKUP($A1046,'2025-26 Salary &amp; Benefits'!$A:$I,3,FALSE)</f>
        <v>1</v>
      </c>
      <c r="J1046" s="154">
        <f>VLOOKUP($A1046,'2025-26 Salary &amp; Benefits'!$A:$I,4,FALSE)</f>
        <v>1</v>
      </c>
      <c r="K1046" s="141">
        <f t="shared" si="182"/>
        <v>42.949999999999996</v>
      </c>
      <c r="L1046" s="140">
        <f t="shared" si="183"/>
        <v>0.126</v>
      </c>
      <c r="M1046" s="142">
        <f>'2025-26 Salary &amp; Benefits'!$E$6</f>
        <v>78209</v>
      </c>
      <c r="N1046" s="142">
        <f>'2025-26 Salary &amp; Benefits'!$F$6</f>
        <v>80164</v>
      </c>
      <c r="O1046" s="9">
        <f t="shared" si="184"/>
        <v>9854.33</v>
      </c>
      <c r="P1046" s="9">
        <f t="shared" si="185"/>
        <v>246.32999999999993</v>
      </c>
      <c r="Q1046" s="9">
        <f>'2025-26 Salary &amp; Benefits'!G$6</f>
        <v>15997.68</v>
      </c>
      <c r="R1046" s="143">
        <f>'2025-26 Salary &amp; Benefits'!H$6</f>
        <v>0.16020000000000001</v>
      </c>
      <c r="S1046" s="143">
        <f>'2025-26 Salary &amp; Benefits'!I$6</f>
        <v>0.15390000000000001</v>
      </c>
      <c r="T1046" s="9">
        <f t="shared" si="186"/>
        <v>3632.28</v>
      </c>
      <c r="U1046" s="9">
        <f t="shared" si="187"/>
        <v>168.34</v>
      </c>
      <c r="V1046" s="9">
        <f t="shared" si="188"/>
        <v>25.91</v>
      </c>
      <c r="W1046" s="9">
        <f t="shared" si="189"/>
        <v>194.25</v>
      </c>
      <c r="X1046" s="22">
        <f t="shared" si="190"/>
        <v>13927.19</v>
      </c>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row>
    <row r="1047" spans="1:159" s="21" customFormat="1">
      <c r="A1047" s="77" t="s">
        <v>2288</v>
      </c>
      <c r="B1047" s="87" t="s">
        <v>2705</v>
      </c>
      <c r="C1047" s="88">
        <v>3643</v>
      </c>
      <c r="D1047" s="87" t="s">
        <v>1106</v>
      </c>
      <c r="E1047" s="107" t="str">
        <f>VLOOKUP($C1047,'2024-25 School Level AAFTE'!$C$4:$L$2372,9,FALSE)</f>
        <v>Yes</v>
      </c>
      <c r="F1047" s="95">
        <f>VLOOKUP($C1047,'2024-25 School Level AAFTE'!$C$4:$J$2372,8,FALSE)</f>
        <v>58.33</v>
      </c>
      <c r="G1047" s="97">
        <f>IFERROR(IF(E1047= "yes",VLOOKUP(C1047,Summary!$B:$I,6,0),0),0)</f>
        <v>0</v>
      </c>
      <c r="H1047" s="96">
        <f t="shared" si="181"/>
        <v>58.33</v>
      </c>
      <c r="I1047" s="154">
        <f>VLOOKUP($A1047,'2025-26 Salary &amp; Benefits'!$A:$I,3,FALSE)</f>
        <v>1</v>
      </c>
      <c r="J1047" s="154">
        <f>VLOOKUP($A1047,'2025-26 Salary &amp; Benefits'!$A:$I,4,FALSE)</f>
        <v>1</v>
      </c>
      <c r="K1047" s="141">
        <f t="shared" si="182"/>
        <v>58.33</v>
      </c>
      <c r="L1047" s="140">
        <f t="shared" si="183"/>
        <v>0.17100000000000001</v>
      </c>
      <c r="M1047" s="142">
        <f>'2025-26 Salary &amp; Benefits'!$E$6</f>
        <v>78209</v>
      </c>
      <c r="N1047" s="142">
        <f>'2025-26 Salary &amp; Benefits'!$F$6</f>
        <v>80164</v>
      </c>
      <c r="O1047" s="9">
        <f t="shared" si="184"/>
        <v>13373.74</v>
      </c>
      <c r="P1047" s="9">
        <f t="shared" si="185"/>
        <v>334.30000000000109</v>
      </c>
      <c r="Q1047" s="9">
        <f>'2025-26 Salary &amp; Benefits'!G$6</f>
        <v>15997.68</v>
      </c>
      <c r="R1047" s="143">
        <f>'2025-26 Salary &amp; Benefits'!H$6</f>
        <v>0.16020000000000001</v>
      </c>
      <c r="S1047" s="143">
        <f>'2025-26 Salary &amp; Benefits'!I$6</f>
        <v>0.15390000000000001</v>
      </c>
      <c r="T1047" s="9">
        <f t="shared" si="186"/>
        <v>4929.53</v>
      </c>
      <c r="U1047" s="9">
        <f t="shared" si="187"/>
        <v>228.47</v>
      </c>
      <c r="V1047" s="9">
        <f t="shared" si="188"/>
        <v>35.159999999999997</v>
      </c>
      <c r="W1047" s="9">
        <f t="shared" si="189"/>
        <v>263.63</v>
      </c>
      <c r="X1047" s="22">
        <f t="shared" si="190"/>
        <v>18901.2</v>
      </c>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row>
    <row r="1048" spans="1:159" s="21" customFormat="1">
      <c r="A1048" s="77" t="s">
        <v>2426</v>
      </c>
      <c r="B1048" s="87" t="s">
        <v>2706</v>
      </c>
      <c r="C1048" s="88">
        <v>1983</v>
      </c>
      <c r="D1048" s="87" t="s">
        <v>2006</v>
      </c>
      <c r="E1048" s="107" t="str">
        <f>VLOOKUP($C1048,'2024-25 School Level AAFTE'!$C$4:$L$2372,9,FALSE)</f>
        <v>No</v>
      </c>
      <c r="F1048" s="95">
        <f>VLOOKUP($C1048,'2024-25 School Level AAFTE'!$C$4:$J$2372,8,FALSE)</f>
        <v>419.71999999999997</v>
      </c>
      <c r="G1048" s="97">
        <f>IFERROR(IF(E1048= "yes",VLOOKUP(C1048,Summary!$B:$I,6,0),0),0)</f>
        <v>0</v>
      </c>
      <c r="H1048" s="96">
        <f t="shared" si="181"/>
        <v>0</v>
      </c>
      <c r="I1048" s="154">
        <f>VLOOKUP($A1048,'2025-26 Salary &amp; Benefits'!$A:$I,3,FALSE)</f>
        <v>1.1200000000000001</v>
      </c>
      <c r="J1048" s="154">
        <f>VLOOKUP($A1048,'2025-26 Salary &amp; Benefits'!$A:$I,4,FALSE)</f>
        <v>1.1200000000000001</v>
      </c>
      <c r="K1048" s="141">
        <f t="shared" si="182"/>
        <v>0</v>
      </c>
      <c r="L1048" s="140">
        <f t="shared" si="183"/>
        <v>0</v>
      </c>
      <c r="M1048" s="142">
        <f>'2025-26 Salary &amp; Benefits'!$E$6</f>
        <v>78209</v>
      </c>
      <c r="N1048" s="142">
        <f>'2025-26 Salary &amp; Benefits'!$F$6</f>
        <v>80164</v>
      </c>
      <c r="O1048" s="9">
        <f t="shared" si="184"/>
        <v>0</v>
      </c>
      <c r="P1048" s="9">
        <f t="shared" si="185"/>
        <v>0</v>
      </c>
      <c r="Q1048" s="9">
        <f>'2025-26 Salary &amp; Benefits'!G$6</f>
        <v>15997.68</v>
      </c>
      <c r="R1048" s="143">
        <f>'2025-26 Salary &amp; Benefits'!H$6</f>
        <v>0.16020000000000001</v>
      </c>
      <c r="S1048" s="143">
        <f>'2025-26 Salary &amp; Benefits'!I$6</f>
        <v>0.15390000000000001</v>
      </c>
      <c r="T1048" s="9">
        <f t="shared" si="186"/>
        <v>0</v>
      </c>
      <c r="U1048" s="9">
        <f t="shared" si="187"/>
        <v>0</v>
      </c>
      <c r="V1048" s="9">
        <f t="shared" si="188"/>
        <v>0</v>
      </c>
      <c r="W1048" s="9">
        <f t="shared" si="189"/>
        <v>0</v>
      </c>
      <c r="X1048" s="22">
        <f t="shared" si="190"/>
        <v>0</v>
      </c>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row>
    <row r="1049" spans="1:159" s="21" customFormat="1">
      <c r="A1049" s="77" t="s">
        <v>2426</v>
      </c>
      <c r="B1049" s="87" t="s">
        <v>2706</v>
      </c>
      <c r="C1049" s="88">
        <v>2219</v>
      </c>
      <c r="D1049" s="87" t="s">
        <v>2007</v>
      </c>
      <c r="E1049" s="107" t="str">
        <f>VLOOKUP($C1049,'2024-25 School Level AAFTE'!$C$4:$L$2372,9,FALSE)</f>
        <v>No</v>
      </c>
      <c r="F1049" s="95">
        <f>VLOOKUP($C1049,'2024-25 School Level AAFTE'!$C$4:$J$2372,8,FALSE)</f>
        <v>710.34</v>
      </c>
      <c r="G1049" s="97">
        <f>IFERROR(IF(E1049= "yes",VLOOKUP(C1049,Summary!$B:$I,6,0),0),0)</f>
        <v>0</v>
      </c>
      <c r="H1049" s="96">
        <f t="shared" si="181"/>
        <v>0</v>
      </c>
      <c r="I1049" s="154">
        <f>VLOOKUP($A1049,'2025-26 Salary &amp; Benefits'!$A:$I,3,FALSE)</f>
        <v>1.1200000000000001</v>
      </c>
      <c r="J1049" s="154">
        <f>VLOOKUP($A1049,'2025-26 Salary &amp; Benefits'!$A:$I,4,FALSE)</f>
        <v>1.1200000000000001</v>
      </c>
      <c r="K1049" s="141">
        <f t="shared" si="182"/>
        <v>0</v>
      </c>
      <c r="L1049" s="140">
        <f t="shared" si="183"/>
        <v>0</v>
      </c>
      <c r="M1049" s="142">
        <f>'2025-26 Salary &amp; Benefits'!$E$6</f>
        <v>78209</v>
      </c>
      <c r="N1049" s="142">
        <f>'2025-26 Salary &amp; Benefits'!$F$6</f>
        <v>80164</v>
      </c>
      <c r="O1049" s="9">
        <f t="shared" si="184"/>
        <v>0</v>
      </c>
      <c r="P1049" s="9">
        <f t="shared" si="185"/>
        <v>0</v>
      </c>
      <c r="Q1049" s="9">
        <f>'2025-26 Salary &amp; Benefits'!G$6</f>
        <v>15997.68</v>
      </c>
      <c r="R1049" s="143">
        <f>'2025-26 Salary &amp; Benefits'!H$6</f>
        <v>0.16020000000000001</v>
      </c>
      <c r="S1049" s="143">
        <f>'2025-26 Salary &amp; Benefits'!I$6</f>
        <v>0.15390000000000001</v>
      </c>
      <c r="T1049" s="9">
        <f t="shared" si="186"/>
        <v>0</v>
      </c>
      <c r="U1049" s="9">
        <f t="shared" si="187"/>
        <v>0</v>
      </c>
      <c r="V1049" s="9">
        <f t="shared" si="188"/>
        <v>0</v>
      </c>
      <c r="W1049" s="9">
        <f t="shared" si="189"/>
        <v>0</v>
      </c>
      <c r="X1049" s="22">
        <f t="shared" si="190"/>
        <v>0</v>
      </c>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row>
    <row r="1050" spans="1:159" s="21" customFormat="1">
      <c r="A1050" s="77" t="s">
        <v>2426</v>
      </c>
      <c r="B1050" s="87" t="s">
        <v>2706</v>
      </c>
      <c r="C1050" s="88">
        <v>3417</v>
      </c>
      <c r="D1050" s="87" t="s">
        <v>2008</v>
      </c>
      <c r="E1050" s="107" t="str">
        <f>VLOOKUP($C1050,'2024-25 School Level AAFTE'!$C$4:$L$2372,9,FALSE)</f>
        <v>No</v>
      </c>
      <c r="F1050" s="95">
        <f>VLOOKUP($C1050,'2024-25 School Level AAFTE'!$C$4:$J$2372,8,FALSE)</f>
        <v>547.04</v>
      </c>
      <c r="G1050" s="97">
        <f>IFERROR(IF(E1050= "yes",VLOOKUP(C1050,Summary!$B:$I,6,0),0),0)</f>
        <v>0</v>
      </c>
      <c r="H1050" s="96">
        <f t="shared" si="181"/>
        <v>0</v>
      </c>
      <c r="I1050" s="154">
        <f>VLOOKUP($A1050,'2025-26 Salary &amp; Benefits'!$A:$I,3,FALSE)</f>
        <v>1.1200000000000001</v>
      </c>
      <c r="J1050" s="154">
        <f>VLOOKUP($A1050,'2025-26 Salary &amp; Benefits'!$A:$I,4,FALSE)</f>
        <v>1.1200000000000001</v>
      </c>
      <c r="K1050" s="141">
        <f t="shared" si="182"/>
        <v>0</v>
      </c>
      <c r="L1050" s="140">
        <f t="shared" si="183"/>
        <v>0</v>
      </c>
      <c r="M1050" s="142">
        <f>'2025-26 Salary &amp; Benefits'!$E$6</f>
        <v>78209</v>
      </c>
      <c r="N1050" s="142">
        <f>'2025-26 Salary &amp; Benefits'!$F$6</f>
        <v>80164</v>
      </c>
      <c r="O1050" s="9">
        <f t="shared" si="184"/>
        <v>0</v>
      </c>
      <c r="P1050" s="9">
        <f t="shared" si="185"/>
        <v>0</v>
      </c>
      <c r="Q1050" s="9">
        <f>'2025-26 Salary &amp; Benefits'!G$6</f>
        <v>15997.68</v>
      </c>
      <c r="R1050" s="143">
        <f>'2025-26 Salary &amp; Benefits'!H$6</f>
        <v>0.16020000000000001</v>
      </c>
      <c r="S1050" s="143">
        <f>'2025-26 Salary &amp; Benefits'!I$6</f>
        <v>0.15390000000000001</v>
      </c>
      <c r="T1050" s="9">
        <f t="shared" si="186"/>
        <v>0</v>
      </c>
      <c r="U1050" s="9">
        <f t="shared" si="187"/>
        <v>0</v>
      </c>
      <c r="V1050" s="9">
        <f t="shared" si="188"/>
        <v>0</v>
      </c>
      <c r="W1050" s="9">
        <f t="shared" si="189"/>
        <v>0</v>
      </c>
      <c r="X1050" s="22">
        <f t="shared" si="190"/>
        <v>0</v>
      </c>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row>
    <row r="1051" spans="1:159" s="21" customFormat="1">
      <c r="A1051" s="77" t="s">
        <v>2426</v>
      </c>
      <c r="B1051" s="87" t="s">
        <v>2706</v>
      </c>
      <c r="C1051" s="88">
        <v>4201</v>
      </c>
      <c r="D1051" s="87" t="s">
        <v>2009</v>
      </c>
      <c r="E1051" s="107" t="str">
        <f>VLOOKUP($C1051,'2024-25 School Level AAFTE'!$C$4:$L$2372,9,FALSE)</f>
        <v>No</v>
      </c>
      <c r="F1051" s="95">
        <f>VLOOKUP($C1051,'2024-25 School Level AAFTE'!$C$4:$J$2372,8,FALSE)</f>
        <v>954.16</v>
      </c>
      <c r="G1051" s="97">
        <f>IFERROR(IF(E1051= "yes",VLOOKUP(C1051,Summary!$B:$I,6,0),0),0)</f>
        <v>0</v>
      </c>
      <c r="H1051" s="96">
        <f t="shared" si="181"/>
        <v>0</v>
      </c>
      <c r="I1051" s="154">
        <f>VLOOKUP($A1051,'2025-26 Salary &amp; Benefits'!$A:$I,3,FALSE)</f>
        <v>1.1200000000000001</v>
      </c>
      <c r="J1051" s="154">
        <f>VLOOKUP($A1051,'2025-26 Salary &amp; Benefits'!$A:$I,4,FALSE)</f>
        <v>1.1200000000000001</v>
      </c>
      <c r="K1051" s="141">
        <f t="shared" si="182"/>
        <v>0</v>
      </c>
      <c r="L1051" s="140">
        <f t="shared" si="183"/>
        <v>0</v>
      </c>
      <c r="M1051" s="142">
        <f>'2025-26 Salary &amp; Benefits'!$E$6</f>
        <v>78209</v>
      </c>
      <c r="N1051" s="142">
        <f>'2025-26 Salary &amp; Benefits'!$F$6</f>
        <v>80164</v>
      </c>
      <c r="O1051" s="9">
        <f t="shared" si="184"/>
        <v>0</v>
      </c>
      <c r="P1051" s="9">
        <f t="shared" si="185"/>
        <v>0</v>
      </c>
      <c r="Q1051" s="9">
        <f>'2025-26 Salary &amp; Benefits'!G$6</f>
        <v>15997.68</v>
      </c>
      <c r="R1051" s="143">
        <f>'2025-26 Salary &amp; Benefits'!H$6</f>
        <v>0.16020000000000001</v>
      </c>
      <c r="S1051" s="143">
        <f>'2025-26 Salary &amp; Benefits'!I$6</f>
        <v>0.15390000000000001</v>
      </c>
      <c r="T1051" s="9">
        <f t="shared" si="186"/>
        <v>0</v>
      </c>
      <c r="U1051" s="9">
        <f t="shared" si="187"/>
        <v>0</v>
      </c>
      <c r="V1051" s="9">
        <f t="shared" si="188"/>
        <v>0</v>
      </c>
      <c r="W1051" s="9">
        <f t="shared" si="189"/>
        <v>0</v>
      </c>
      <c r="X1051" s="22">
        <f t="shared" si="190"/>
        <v>0</v>
      </c>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row>
    <row r="1052" spans="1:159" s="21" customFormat="1">
      <c r="A1052" s="77" t="s">
        <v>2426</v>
      </c>
      <c r="B1052" s="87" t="s">
        <v>2706</v>
      </c>
      <c r="C1052" s="88">
        <v>4324</v>
      </c>
      <c r="D1052" s="87" t="s">
        <v>2010</v>
      </c>
      <c r="E1052" s="107" t="str">
        <f>VLOOKUP($C1052,'2024-25 School Level AAFTE'!$C$4:$L$2372,9,FALSE)</f>
        <v>No</v>
      </c>
      <c r="F1052" s="95">
        <f>VLOOKUP($C1052,'2024-25 School Level AAFTE'!$C$4:$J$2372,8,FALSE)</f>
        <v>409.92</v>
      </c>
      <c r="G1052" s="97">
        <f>IFERROR(IF(E1052= "yes",VLOOKUP(C1052,Summary!$B:$I,6,0),0),0)</f>
        <v>0</v>
      </c>
      <c r="H1052" s="96">
        <f t="shared" si="181"/>
        <v>0</v>
      </c>
      <c r="I1052" s="154">
        <f>VLOOKUP($A1052,'2025-26 Salary &amp; Benefits'!$A:$I,3,FALSE)</f>
        <v>1.1200000000000001</v>
      </c>
      <c r="J1052" s="154">
        <f>VLOOKUP($A1052,'2025-26 Salary &amp; Benefits'!$A:$I,4,FALSE)</f>
        <v>1.1200000000000001</v>
      </c>
      <c r="K1052" s="141">
        <f t="shared" si="182"/>
        <v>0</v>
      </c>
      <c r="L1052" s="140">
        <f t="shared" si="183"/>
        <v>0</v>
      </c>
      <c r="M1052" s="142">
        <f>'2025-26 Salary &amp; Benefits'!$E$6</f>
        <v>78209</v>
      </c>
      <c r="N1052" s="142">
        <f>'2025-26 Salary &amp; Benefits'!$F$6</f>
        <v>80164</v>
      </c>
      <c r="O1052" s="9">
        <f t="shared" si="184"/>
        <v>0</v>
      </c>
      <c r="P1052" s="9">
        <f t="shared" si="185"/>
        <v>0</v>
      </c>
      <c r="Q1052" s="9">
        <f>'2025-26 Salary &amp; Benefits'!G$6</f>
        <v>15997.68</v>
      </c>
      <c r="R1052" s="143">
        <f>'2025-26 Salary &amp; Benefits'!H$6</f>
        <v>0.16020000000000001</v>
      </c>
      <c r="S1052" s="143">
        <f>'2025-26 Salary &amp; Benefits'!I$6</f>
        <v>0.15390000000000001</v>
      </c>
      <c r="T1052" s="9">
        <f t="shared" si="186"/>
        <v>0</v>
      </c>
      <c r="U1052" s="9">
        <f t="shared" si="187"/>
        <v>0</v>
      </c>
      <c r="V1052" s="9">
        <f t="shared" si="188"/>
        <v>0</v>
      </c>
      <c r="W1052" s="9">
        <f t="shared" si="189"/>
        <v>0</v>
      </c>
      <c r="X1052" s="22">
        <f t="shared" si="190"/>
        <v>0</v>
      </c>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row>
    <row r="1053" spans="1:159" s="21" customFormat="1">
      <c r="A1053" s="77" t="s">
        <v>2426</v>
      </c>
      <c r="B1053" s="87" t="s">
        <v>2706</v>
      </c>
      <c r="C1053" s="88">
        <v>4517</v>
      </c>
      <c r="D1053" s="87" t="s">
        <v>2011</v>
      </c>
      <c r="E1053" s="107" t="str">
        <f>VLOOKUP($C1053,'2024-25 School Level AAFTE'!$C$4:$L$2372,9,FALSE)</f>
        <v>No</v>
      </c>
      <c r="F1053" s="95">
        <f>VLOOKUP($C1053,'2024-25 School Level AAFTE'!$C$4:$J$2372,8,FALSE)</f>
        <v>469.27</v>
      </c>
      <c r="G1053" s="97">
        <f>IFERROR(IF(E1053= "yes",VLOOKUP(C1053,Summary!$B:$I,6,0),0),0)</f>
        <v>0</v>
      </c>
      <c r="H1053" s="96">
        <f t="shared" si="181"/>
        <v>0</v>
      </c>
      <c r="I1053" s="154">
        <f>VLOOKUP($A1053,'2025-26 Salary &amp; Benefits'!$A:$I,3,FALSE)</f>
        <v>1.1200000000000001</v>
      </c>
      <c r="J1053" s="154">
        <f>VLOOKUP($A1053,'2025-26 Salary &amp; Benefits'!$A:$I,4,FALSE)</f>
        <v>1.1200000000000001</v>
      </c>
      <c r="K1053" s="141">
        <f t="shared" si="182"/>
        <v>0</v>
      </c>
      <c r="L1053" s="140">
        <f t="shared" si="183"/>
        <v>0</v>
      </c>
      <c r="M1053" s="142">
        <f>'2025-26 Salary &amp; Benefits'!$E$6</f>
        <v>78209</v>
      </c>
      <c r="N1053" s="142">
        <f>'2025-26 Salary &amp; Benefits'!$F$6</f>
        <v>80164</v>
      </c>
      <c r="O1053" s="9">
        <f t="shared" si="184"/>
        <v>0</v>
      </c>
      <c r="P1053" s="9">
        <f t="shared" si="185"/>
        <v>0</v>
      </c>
      <c r="Q1053" s="9">
        <f>'2025-26 Salary &amp; Benefits'!G$6</f>
        <v>15997.68</v>
      </c>
      <c r="R1053" s="143">
        <f>'2025-26 Salary &amp; Benefits'!H$6</f>
        <v>0.16020000000000001</v>
      </c>
      <c r="S1053" s="143">
        <f>'2025-26 Salary &amp; Benefits'!I$6</f>
        <v>0.15390000000000001</v>
      </c>
      <c r="T1053" s="9">
        <f t="shared" si="186"/>
        <v>0</v>
      </c>
      <c r="U1053" s="9">
        <f t="shared" si="187"/>
        <v>0</v>
      </c>
      <c r="V1053" s="9">
        <f t="shared" si="188"/>
        <v>0</v>
      </c>
      <c r="W1053" s="9">
        <f t="shared" si="189"/>
        <v>0</v>
      </c>
      <c r="X1053" s="22">
        <f t="shared" si="190"/>
        <v>0</v>
      </c>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row>
    <row r="1054" spans="1:159" s="21" customFormat="1">
      <c r="A1054" s="77" t="s">
        <v>2426</v>
      </c>
      <c r="B1054" s="87" t="s">
        <v>2706</v>
      </c>
      <c r="C1054" s="88">
        <v>5466</v>
      </c>
      <c r="D1054" s="87" t="s">
        <v>2707</v>
      </c>
      <c r="E1054" s="107" t="str">
        <f>VLOOKUP($C1054,'2024-25 School Level AAFTE'!$C$4:$L$2372,9,FALSE)</f>
        <v>No</v>
      </c>
      <c r="F1054" s="95">
        <f>VLOOKUP($C1054,'2024-25 School Level AAFTE'!$C$4:$J$2372,8,FALSE)</f>
        <v>36.78</v>
      </c>
      <c r="G1054" s="97">
        <f>IFERROR(IF(E1054= "yes",VLOOKUP(C1054,Summary!$B:$I,6,0),0),0)</f>
        <v>0</v>
      </c>
      <c r="H1054" s="96">
        <f t="shared" ref="H1054:H1117" si="191">IF(E1054= "yes", F1054,0)</f>
        <v>0</v>
      </c>
      <c r="I1054" s="154">
        <f>VLOOKUP($A1054,'2025-26 Salary &amp; Benefits'!$A:$I,3,FALSE)</f>
        <v>1.1200000000000001</v>
      </c>
      <c r="J1054" s="154">
        <f>VLOOKUP($A1054,'2025-26 Salary &amp; Benefits'!$A:$I,4,FALSE)</f>
        <v>1.1200000000000001</v>
      </c>
      <c r="K1054" s="141">
        <f t="shared" ref="K1054:K1117" si="192">IF(G1054&gt;0,G1054,H1054)</f>
        <v>0</v>
      </c>
      <c r="L1054" s="140">
        <f t="shared" ref="L1054:L1117" si="193">ROUND((($K1054*1.1*36)/15)/900,3)</f>
        <v>0</v>
      </c>
      <c r="M1054" s="142">
        <f>'2025-26 Salary &amp; Benefits'!$E$6</f>
        <v>78209</v>
      </c>
      <c r="N1054" s="142">
        <f>'2025-26 Salary &amp; Benefits'!$F$6</f>
        <v>80164</v>
      </c>
      <c r="O1054" s="9">
        <f t="shared" ref="O1054:O1117" si="194">ROUND($I1054*$M1054*$L1054,2)</f>
        <v>0</v>
      </c>
      <c r="P1054" s="9">
        <f t="shared" ref="P1054:P1117" si="195">ROUND($J1054*$N1054*$L1054,2)-O1054</f>
        <v>0</v>
      </c>
      <c r="Q1054" s="9">
        <f>'2025-26 Salary &amp; Benefits'!G$6</f>
        <v>15997.68</v>
      </c>
      <c r="R1054" s="143">
        <f>'2025-26 Salary &amp; Benefits'!H$6</f>
        <v>0.16020000000000001</v>
      </c>
      <c r="S1054" s="143">
        <f>'2025-26 Salary &amp; Benefits'!I$6</f>
        <v>0.15390000000000001</v>
      </c>
      <c r="T1054" s="9">
        <f t="shared" ref="T1054:T1117" si="196">ROUND(O1054*R1054+P1054*S1054+L1054*Q1054,2)</f>
        <v>0</v>
      </c>
      <c r="U1054" s="9">
        <f t="shared" ref="U1054:U1117" si="197">ROUND((($N1054*$J1054*$L1054)/180)*3,2)</f>
        <v>0</v>
      </c>
      <c r="V1054" s="9">
        <f t="shared" ref="V1054:V1117" si="198">ROUND(U1054*S1054,2)</f>
        <v>0</v>
      </c>
      <c r="W1054" s="9">
        <f t="shared" ref="W1054:W1117" si="199">SUM(U1054:V1054)</f>
        <v>0</v>
      </c>
      <c r="X1054" s="22">
        <f t="shared" ref="X1054:X1117" si="200">SUM(T1054,O1054:P1054,W1054)</f>
        <v>0</v>
      </c>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row>
    <row r="1055" spans="1:159" s="21" customFormat="1">
      <c r="A1055" s="77" t="s">
        <v>2449</v>
      </c>
      <c r="B1055" s="87" t="s">
        <v>2708</v>
      </c>
      <c r="C1055" s="88">
        <v>3070</v>
      </c>
      <c r="D1055" s="87" t="s">
        <v>2103</v>
      </c>
      <c r="E1055" s="107" t="str">
        <f>VLOOKUP($C1055,'2024-25 School Level AAFTE'!$C$4:$L$2372,9,FALSE)</f>
        <v>Yes</v>
      </c>
      <c r="F1055" s="95">
        <f>VLOOKUP($C1055,'2024-25 School Level AAFTE'!$C$4:$J$2372,8,FALSE)</f>
        <v>380.11</v>
      </c>
      <c r="G1055" s="97">
        <f>IFERROR(IF(E1055= "yes",VLOOKUP(C1055,Summary!$B:$I,6,0),0),0)</f>
        <v>0</v>
      </c>
      <c r="H1055" s="96">
        <f t="shared" si="191"/>
        <v>380.11</v>
      </c>
      <c r="I1055" s="154">
        <f>VLOOKUP($A1055,'2025-26 Salary &amp; Benefits'!$A:$I,3,FALSE)</f>
        <v>1</v>
      </c>
      <c r="J1055" s="154">
        <f>VLOOKUP($A1055,'2025-26 Salary &amp; Benefits'!$A:$I,4,FALSE)</f>
        <v>1</v>
      </c>
      <c r="K1055" s="141">
        <f t="shared" si="192"/>
        <v>380.11</v>
      </c>
      <c r="L1055" s="140">
        <f t="shared" si="193"/>
        <v>1.115</v>
      </c>
      <c r="M1055" s="142">
        <f>'2025-26 Salary &amp; Benefits'!$E$6</f>
        <v>78209</v>
      </c>
      <c r="N1055" s="142">
        <f>'2025-26 Salary &amp; Benefits'!$F$6</f>
        <v>80164</v>
      </c>
      <c r="O1055" s="9">
        <f t="shared" si="194"/>
        <v>87203.04</v>
      </c>
      <c r="P1055" s="9">
        <f t="shared" si="195"/>
        <v>2179.820000000007</v>
      </c>
      <c r="Q1055" s="9">
        <f>'2025-26 Salary &amp; Benefits'!G$6</f>
        <v>15997.68</v>
      </c>
      <c r="R1055" s="143">
        <f>'2025-26 Salary &amp; Benefits'!H$6</f>
        <v>0.16020000000000001</v>
      </c>
      <c r="S1055" s="143">
        <f>'2025-26 Salary &amp; Benefits'!I$6</f>
        <v>0.15390000000000001</v>
      </c>
      <c r="T1055" s="9">
        <f t="shared" si="196"/>
        <v>32142.81</v>
      </c>
      <c r="U1055" s="9">
        <f t="shared" si="197"/>
        <v>1489.71</v>
      </c>
      <c r="V1055" s="9">
        <f t="shared" si="198"/>
        <v>229.27</v>
      </c>
      <c r="W1055" s="9">
        <f t="shared" si="199"/>
        <v>1718.98</v>
      </c>
      <c r="X1055" s="22">
        <f t="shared" si="200"/>
        <v>123244.65</v>
      </c>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row>
    <row r="1056" spans="1:159" s="21" customFormat="1">
      <c r="A1056" s="77" t="s">
        <v>2449</v>
      </c>
      <c r="B1056" s="87" t="s">
        <v>2708</v>
      </c>
      <c r="C1056" s="88">
        <v>5289</v>
      </c>
      <c r="D1056" s="87" t="s">
        <v>2104</v>
      </c>
      <c r="E1056" s="107" t="str">
        <f>VLOOKUP($C1056,'2024-25 School Level AAFTE'!$C$4:$L$2372,9,FALSE)</f>
        <v>Yes</v>
      </c>
      <c r="F1056" s="95">
        <f>VLOOKUP($C1056,'2024-25 School Level AAFTE'!$C$4:$J$2372,8,FALSE)</f>
        <v>352.24999999999994</v>
      </c>
      <c r="G1056" s="97">
        <f>IFERROR(IF(E1056= "yes",VLOOKUP(C1056,Summary!$B:$I,6,0),0),0)</f>
        <v>0</v>
      </c>
      <c r="H1056" s="96">
        <f t="shared" si="191"/>
        <v>352.24999999999994</v>
      </c>
      <c r="I1056" s="154">
        <f>VLOOKUP($A1056,'2025-26 Salary &amp; Benefits'!$A:$I,3,FALSE)</f>
        <v>1</v>
      </c>
      <c r="J1056" s="154">
        <f>VLOOKUP($A1056,'2025-26 Salary &amp; Benefits'!$A:$I,4,FALSE)</f>
        <v>1</v>
      </c>
      <c r="K1056" s="141">
        <f t="shared" si="192"/>
        <v>352.24999999999994</v>
      </c>
      <c r="L1056" s="140">
        <f t="shared" si="193"/>
        <v>1.0329999999999999</v>
      </c>
      <c r="M1056" s="142">
        <f>'2025-26 Salary &amp; Benefits'!$E$6</f>
        <v>78209</v>
      </c>
      <c r="N1056" s="142">
        <f>'2025-26 Salary &amp; Benefits'!$F$6</f>
        <v>80164</v>
      </c>
      <c r="O1056" s="9">
        <f t="shared" si="194"/>
        <v>80789.899999999994</v>
      </c>
      <c r="P1056" s="9">
        <f t="shared" si="195"/>
        <v>2019.5100000000093</v>
      </c>
      <c r="Q1056" s="9">
        <f>'2025-26 Salary &amp; Benefits'!G$6</f>
        <v>15997.68</v>
      </c>
      <c r="R1056" s="143">
        <f>'2025-26 Salary &amp; Benefits'!H$6</f>
        <v>0.16020000000000001</v>
      </c>
      <c r="S1056" s="143">
        <f>'2025-26 Salary &amp; Benefits'!I$6</f>
        <v>0.15390000000000001</v>
      </c>
      <c r="T1056" s="9">
        <f t="shared" si="196"/>
        <v>29778.95</v>
      </c>
      <c r="U1056" s="9">
        <f t="shared" si="197"/>
        <v>1380.16</v>
      </c>
      <c r="V1056" s="9">
        <f t="shared" si="198"/>
        <v>212.41</v>
      </c>
      <c r="W1056" s="9">
        <f t="shared" si="199"/>
        <v>1592.5700000000002</v>
      </c>
      <c r="X1056" s="22">
        <f t="shared" si="200"/>
        <v>114180.93000000001</v>
      </c>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row>
    <row r="1057" spans="1:159" s="21" customFormat="1">
      <c r="A1057" s="77" t="s">
        <v>2449</v>
      </c>
      <c r="B1057" s="87" t="s">
        <v>2708</v>
      </c>
      <c r="C1057" s="88">
        <v>5443</v>
      </c>
      <c r="D1057" s="87" t="s">
        <v>2709</v>
      </c>
      <c r="E1057" s="107" t="str">
        <f>VLOOKUP($C1057,'2024-25 School Level AAFTE'!$C$4:$L$2372,9,FALSE)</f>
        <v>Yes</v>
      </c>
      <c r="F1057" s="95">
        <f>VLOOKUP($C1057,'2024-25 School Level AAFTE'!$C$4:$J$2372,8,FALSE)</f>
        <v>2.2200000000000002</v>
      </c>
      <c r="G1057" s="97">
        <f>IFERROR(IF(E1057= "yes",VLOOKUP(C1057,Summary!$B:$I,6,0),0),0)</f>
        <v>0</v>
      </c>
      <c r="H1057" s="96">
        <f t="shared" si="191"/>
        <v>2.2200000000000002</v>
      </c>
      <c r="I1057" s="154">
        <f>VLOOKUP($A1057,'2025-26 Salary &amp; Benefits'!$A:$I,3,FALSE)</f>
        <v>1</v>
      </c>
      <c r="J1057" s="154">
        <f>VLOOKUP($A1057,'2025-26 Salary &amp; Benefits'!$A:$I,4,FALSE)</f>
        <v>1</v>
      </c>
      <c r="K1057" s="141">
        <f t="shared" si="192"/>
        <v>2.2200000000000002</v>
      </c>
      <c r="L1057" s="140">
        <f t="shared" si="193"/>
        <v>7.0000000000000001E-3</v>
      </c>
      <c r="M1057" s="142">
        <f>'2025-26 Salary &amp; Benefits'!$E$6</f>
        <v>78209</v>
      </c>
      <c r="N1057" s="142">
        <f>'2025-26 Salary &amp; Benefits'!$F$6</f>
        <v>80164</v>
      </c>
      <c r="O1057" s="9">
        <f t="shared" si="194"/>
        <v>547.46</v>
      </c>
      <c r="P1057" s="9">
        <f t="shared" si="195"/>
        <v>13.689999999999941</v>
      </c>
      <c r="Q1057" s="9">
        <f>'2025-26 Salary &amp; Benefits'!G$6</f>
        <v>15997.68</v>
      </c>
      <c r="R1057" s="143">
        <f>'2025-26 Salary &amp; Benefits'!H$6</f>
        <v>0.16020000000000001</v>
      </c>
      <c r="S1057" s="143">
        <f>'2025-26 Salary &amp; Benefits'!I$6</f>
        <v>0.15390000000000001</v>
      </c>
      <c r="T1057" s="9">
        <f t="shared" si="196"/>
        <v>201.79</v>
      </c>
      <c r="U1057" s="9">
        <f t="shared" si="197"/>
        <v>9.35</v>
      </c>
      <c r="V1057" s="9">
        <f t="shared" si="198"/>
        <v>1.44</v>
      </c>
      <c r="W1057" s="9">
        <f t="shared" si="199"/>
        <v>10.79</v>
      </c>
      <c r="X1057" s="22">
        <f t="shared" si="200"/>
        <v>773.7299999999999</v>
      </c>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row>
    <row r="1058" spans="1:159" s="21" customFormat="1">
      <c r="A1058" s="77" t="s">
        <v>2202</v>
      </c>
      <c r="B1058" s="87" t="s">
        <v>2710</v>
      </c>
      <c r="C1058" s="88">
        <v>2233</v>
      </c>
      <c r="D1058" s="87" t="s">
        <v>347</v>
      </c>
      <c r="E1058" s="107" t="str">
        <f>VLOOKUP($C1058,'2024-25 School Level AAFTE'!$C$4:$L$2372,9,FALSE)</f>
        <v>Yes</v>
      </c>
      <c r="F1058" s="95">
        <f>VLOOKUP($C1058,'2024-25 School Level AAFTE'!$C$4:$J$2372,8,FALSE)</f>
        <v>97.06</v>
      </c>
      <c r="G1058" s="97">
        <f>IFERROR(IF(E1058= "yes",VLOOKUP(C1058,Summary!$B:$I,6,0),0),0)</f>
        <v>0</v>
      </c>
      <c r="H1058" s="96">
        <f t="shared" si="191"/>
        <v>97.06</v>
      </c>
      <c r="I1058" s="154">
        <f>VLOOKUP($A1058,'2025-26 Salary &amp; Benefits'!$A:$I,3,FALSE)</f>
        <v>1</v>
      </c>
      <c r="J1058" s="154">
        <f>VLOOKUP($A1058,'2025-26 Salary &amp; Benefits'!$A:$I,4,FALSE)</f>
        <v>1</v>
      </c>
      <c r="K1058" s="141">
        <f t="shared" si="192"/>
        <v>97.06</v>
      </c>
      <c r="L1058" s="140">
        <f t="shared" si="193"/>
        <v>0.28499999999999998</v>
      </c>
      <c r="M1058" s="142">
        <f>'2025-26 Salary &amp; Benefits'!$E$6</f>
        <v>78209</v>
      </c>
      <c r="N1058" s="142">
        <f>'2025-26 Salary &amp; Benefits'!$F$6</f>
        <v>80164</v>
      </c>
      <c r="O1058" s="9">
        <f t="shared" si="194"/>
        <v>22289.57</v>
      </c>
      <c r="P1058" s="9">
        <f t="shared" si="195"/>
        <v>557.17000000000189</v>
      </c>
      <c r="Q1058" s="9">
        <f>'2025-26 Salary &amp; Benefits'!G$6</f>
        <v>15997.68</v>
      </c>
      <c r="R1058" s="143">
        <f>'2025-26 Salary &amp; Benefits'!H$6</f>
        <v>0.16020000000000001</v>
      </c>
      <c r="S1058" s="143">
        <f>'2025-26 Salary &amp; Benefits'!I$6</f>
        <v>0.15390000000000001</v>
      </c>
      <c r="T1058" s="9">
        <f t="shared" si="196"/>
        <v>8215.8799999999992</v>
      </c>
      <c r="U1058" s="9">
        <f t="shared" si="197"/>
        <v>380.78</v>
      </c>
      <c r="V1058" s="9">
        <f t="shared" si="198"/>
        <v>58.6</v>
      </c>
      <c r="W1058" s="9">
        <f t="shared" si="199"/>
        <v>439.38</v>
      </c>
      <c r="X1058" s="22">
        <f t="shared" si="200"/>
        <v>31502</v>
      </c>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row>
    <row r="1059" spans="1:159" s="21" customFormat="1">
      <c r="A1059" s="77" t="s">
        <v>2168</v>
      </c>
      <c r="B1059" s="87" t="s">
        <v>2711</v>
      </c>
      <c r="C1059" s="88">
        <v>2196</v>
      </c>
      <c r="D1059" s="87" t="s">
        <v>95</v>
      </c>
      <c r="E1059" s="107" t="str">
        <f>VLOOKUP($C1059,'2024-25 School Level AAFTE'!$C$4:$L$2372,9,FALSE)</f>
        <v>Yes</v>
      </c>
      <c r="F1059" s="95">
        <f>VLOOKUP($C1059,'2024-25 School Level AAFTE'!$C$4:$J$2372,8,FALSE)</f>
        <v>280.88</v>
      </c>
      <c r="G1059" s="97">
        <f>IFERROR(IF(E1059= "yes",VLOOKUP(C1059,Summary!$B:$I,6,0),0),0)</f>
        <v>0</v>
      </c>
      <c r="H1059" s="96">
        <f t="shared" si="191"/>
        <v>280.88</v>
      </c>
      <c r="I1059" s="154">
        <f>VLOOKUP($A1059,'2025-26 Salary &amp; Benefits'!$A:$I,3,FALSE)</f>
        <v>1</v>
      </c>
      <c r="J1059" s="154">
        <f>VLOOKUP($A1059,'2025-26 Salary &amp; Benefits'!$A:$I,4,FALSE)</f>
        <v>1</v>
      </c>
      <c r="K1059" s="141">
        <f t="shared" si="192"/>
        <v>280.88</v>
      </c>
      <c r="L1059" s="140">
        <f t="shared" si="193"/>
        <v>0.82399999999999995</v>
      </c>
      <c r="M1059" s="142">
        <f>'2025-26 Salary &amp; Benefits'!$E$6</f>
        <v>78209</v>
      </c>
      <c r="N1059" s="142">
        <f>'2025-26 Salary &amp; Benefits'!$F$6</f>
        <v>80164</v>
      </c>
      <c r="O1059" s="9">
        <f t="shared" si="194"/>
        <v>64444.22</v>
      </c>
      <c r="P1059" s="9">
        <f t="shared" si="195"/>
        <v>1610.9199999999983</v>
      </c>
      <c r="Q1059" s="9">
        <f>'2025-26 Salary &amp; Benefits'!G$6</f>
        <v>15997.68</v>
      </c>
      <c r="R1059" s="143">
        <f>'2025-26 Salary &amp; Benefits'!H$6</f>
        <v>0.16020000000000001</v>
      </c>
      <c r="S1059" s="143">
        <f>'2025-26 Salary &amp; Benefits'!I$6</f>
        <v>0.15390000000000001</v>
      </c>
      <c r="T1059" s="9">
        <f t="shared" si="196"/>
        <v>23753.97</v>
      </c>
      <c r="U1059" s="9">
        <f t="shared" si="197"/>
        <v>1100.92</v>
      </c>
      <c r="V1059" s="9">
        <f t="shared" si="198"/>
        <v>169.43</v>
      </c>
      <c r="W1059" s="9">
        <f t="shared" si="199"/>
        <v>1270.3500000000001</v>
      </c>
      <c r="X1059" s="22">
        <f t="shared" si="200"/>
        <v>91079.46</v>
      </c>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row>
    <row r="1060" spans="1:159" s="21" customFormat="1">
      <c r="A1060" s="77" t="s">
        <v>2168</v>
      </c>
      <c r="B1060" s="87" t="s">
        <v>2711</v>
      </c>
      <c r="C1060" s="88">
        <v>2623</v>
      </c>
      <c r="D1060" s="87" t="s">
        <v>96</v>
      </c>
      <c r="E1060" s="107" t="str">
        <f>VLOOKUP($C1060,'2024-25 School Level AAFTE'!$C$4:$L$2372,9,FALSE)</f>
        <v>Yes</v>
      </c>
      <c r="F1060" s="95">
        <f>VLOOKUP($C1060,'2024-25 School Level AAFTE'!$C$4:$J$2372,8,FALSE)</f>
        <v>217.93</v>
      </c>
      <c r="G1060" s="97">
        <f>IFERROR(IF(E1060= "yes",VLOOKUP(C1060,Summary!$B:$I,6,0),0),0)</f>
        <v>0</v>
      </c>
      <c r="H1060" s="96">
        <f t="shared" si="191"/>
        <v>217.93</v>
      </c>
      <c r="I1060" s="154">
        <f>VLOOKUP($A1060,'2025-26 Salary &amp; Benefits'!$A:$I,3,FALSE)</f>
        <v>1</v>
      </c>
      <c r="J1060" s="154">
        <f>VLOOKUP($A1060,'2025-26 Salary &amp; Benefits'!$A:$I,4,FALSE)</f>
        <v>1</v>
      </c>
      <c r="K1060" s="141">
        <f t="shared" si="192"/>
        <v>217.93</v>
      </c>
      <c r="L1060" s="140">
        <f t="shared" si="193"/>
        <v>0.63900000000000001</v>
      </c>
      <c r="M1060" s="142">
        <f>'2025-26 Salary &amp; Benefits'!$E$6</f>
        <v>78209</v>
      </c>
      <c r="N1060" s="142">
        <f>'2025-26 Salary &amp; Benefits'!$F$6</f>
        <v>80164</v>
      </c>
      <c r="O1060" s="9">
        <f t="shared" si="194"/>
        <v>49975.55</v>
      </c>
      <c r="P1060" s="9">
        <f t="shared" si="195"/>
        <v>1249.25</v>
      </c>
      <c r="Q1060" s="9">
        <f>'2025-26 Salary &amp; Benefits'!G$6</f>
        <v>15997.68</v>
      </c>
      <c r="R1060" s="143">
        <f>'2025-26 Salary &amp; Benefits'!H$6</f>
        <v>0.16020000000000001</v>
      </c>
      <c r="S1060" s="143">
        <f>'2025-26 Salary &amp; Benefits'!I$6</f>
        <v>0.15390000000000001</v>
      </c>
      <c r="T1060" s="9">
        <f t="shared" si="196"/>
        <v>18420.86</v>
      </c>
      <c r="U1060" s="9">
        <f t="shared" si="197"/>
        <v>853.75</v>
      </c>
      <c r="V1060" s="9">
        <f t="shared" si="198"/>
        <v>131.38999999999999</v>
      </c>
      <c r="W1060" s="9">
        <f t="shared" si="199"/>
        <v>985.14</v>
      </c>
      <c r="X1060" s="22">
        <f t="shared" si="200"/>
        <v>70630.8</v>
      </c>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row>
    <row r="1061" spans="1:159" s="21" customFormat="1">
      <c r="A1061" s="77" t="s">
        <v>2168</v>
      </c>
      <c r="B1061" s="87" t="s">
        <v>2711</v>
      </c>
      <c r="C1061" s="88">
        <v>5286</v>
      </c>
      <c r="D1061" s="87" t="s">
        <v>97</v>
      </c>
      <c r="E1061" s="107" t="str">
        <f>VLOOKUP($C1061,'2024-25 School Level AAFTE'!$C$4:$L$2372,9,FALSE)</f>
        <v>Yes</v>
      </c>
      <c r="F1061" s="95">
        <f>VLOOKUP($C1061,'2024-25 School Level AAFTE'!$C$4:$J$2372,8,FALSE)</f>
        <v>126.37</v>
      </c>
      <c r="G1061" s="97">
        <f>IFERROR(IF(E1061= "yes",VLOOKUP(C1061,Summary!$B:$I,6,0),0),0)</f>
        <v>0</v>
      </c>
      <c r="H1061" s="96">
        <f t="shared" si="191"/>
        <v>126.37</v>
      </c>
      <c r="I1061" s="154">
        <f>VLOOKUP($A1061,'2025-26 Salary &amp; Benefits'!$A:$I,3,FALSE)</f>
        <v>1</v>
      </c>
      <c r="J1061" s="154">
        <f>VLOOKUP($A1061,'2025-26 Salary &amp; Benefits'!$A:$I,4,FALSE)</f>
        <v>1</v>
      </c>
      <c r="K1061" s="141">
        <f t="shared" si="192"/>
        <v>126.37</v>
      </c>
      <c r="L1061" s="140">
        <f t="shared" si="193"/>
        <v>0.371</v>
      </c>
      <c r="M1061" s="142">
        <f>'2025-26 Salary &amp; Benefits'!$E$6</f>
        <v>78209</v>
      </c>
      <c r="N1061" s="142">
        <f>'2025-26 Salary &amp; Benefits'!$F$6</f>
        <v>80164</v>
      </c>
      <c r="O1061" s="9">
        <f t="shared" si="194"/>
        <v>29015.54</v>
      </c>
      <c r="P1061" s="9">
        <f t="shared" si="195"/>
        <v>725.29999999999927</v>
      </c>
      <c r="Q1061" s="9">
        <f>'2025-26 Salary &amp; Benefits'!G$6</f>
        <v>15997.68</v>
      </c>
      <c r="R1061" s="143">
        <f>'2025-26 Salary &amp; Benefits'!H$6</f>
        <v>0.16020000000000001</v>
      </c>
      <c r="S1061" s="143">
        <f>'2025-26 Salary &amp; Benefits'!I$6</f>
        <v>0.15390000000000001</v>
      </c>
      <c r="T1061" s="9">
        <f t="shared" si="196"/>
        <v>10695.05</v>
      </c>
      <c r="U1061" s="9">
        <f t="shared" si="197"/>
        <v>495.68</v>
      </c>
      <c r="V1061" s="9">
        <f t="shared" si="198"/>
        <v>76.290000000000006</v>
      </c>
      <c r="W1061" s="9">
        <f t="shared" si="199"/>
        <v>571.97</v>
      </c>
      <c r="X1061" s="22">
        <f t="shared" si="200"/>
        <v>41007.86</v>
      </c>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row>
    <row r="1062" spans="1:159" s="21" customFormat="1">
      <c r="A1062" s="77" t="s">
        <v>2313</v>
      </c>
      <c r="B1062" s="87" t="s">
        <v>2712</v>
      </c>
      <c r="C1062" s="88">
        <v>5444</v>
      </c>
      <c r="D1062" s="87" t="s">
        <v>1187</v>
      </c>
      <c r="E1062" s="107" t="str">
        <f>VLOOKUP($C1062,'2024-25 School Level AAFTE'!$C$4:$L$2372,9,FALSE)</f>
        <v>Yes</v>
      </c>
      <c r="F1062" s="95">
        <f>VLOOKUP($C1062,'2024-25 School Level AAFTE'!$C$4:$J$2372,8,FALSE)</f>
        <v>178.88</v>
      </c>
      <c r="G1062" s="97">
        <f>IFERROR(IF(E1062= "yes",VLOOKUP(C1062,Summary!$B:$I,6,0),0),0)</f>
        <v>0</v>
      </c>
      <c r="H1062" s="96">
        <f t="shared" si="191"/>
        <v>178.88</v>
      </c>
      <c r="I1062" s="154">
        <f>VLOOKUP($A1062,'2025-26 Salary &amp; Benefits'!$A:$I,3,FALSE)</f>
        <v>1</v>
      </c>
      <c r="J1062" s="154">
        <f>VLOOKUP($A1062,'2025-26 Salary &amp; Benefits'!$A:$I,4,FALSE)</f>
        <v>1</v>
      </c>
      <c r="K1062" s="141">
        <f t="shared" si="192"/>
        <v>178.88</v>
      </c>
      <c r="L1062" s="140">
        <f t="shared" si="193"/>
        <v>0.52500000000000002</v>
      </c>
      <c r="M1062" s="142">
        <f>'2025-26 Salary &amp; Benefits'!$E$6</f>
        <v>78209</v>
      </c>
      <c r="N1062" s="142">
        <f>'2025-26 Salary &amp; Benefits'!$F$6</f>
        <v>80164</v>
      </c>
      <c r="O1062" s="9">
        <f t="shared" si="194"/>
        <v>41059.730000000003</v>
      </c>
      <c r="P1062" s="9">
        <f t="shared" si="195"/>
        <v>1026.3699999999953</v>
      </c>
      <c r="Q1062" s="9">
        <f>'2025-26 Salary &amp; Benefits'!G$6</f>
        <v>15997.68</v>
      </c>
      <c r="R1062" s="143">
        <f>'2025-26 Salary &amp; Benefits'!H$6</f>
        <v>0.16020000000000001</v>
      </c>
      <c r="S1062" s="143">
        <f>'2025-26 Salary &amp; Benefits'!I$6</f>
        <v>0.15390000000000001</v>
      </c>
      <c r="T1062" s="9">
        <f t="shared" si="196"/>
        <v>15134.51</v>
      </c>
      <c r="U1062" s="9">
        <f t="shared" si="197"/>
        <v>701.44</v>
      </c>
      <c r="V1062" s="9">
        <f t="shared" si="198"/>
        <v>107.95</v>
      </c>
      <c r="W1062" s="9">
        <f t="shared" si="199"/>
        <v>809.3900000000001</v>
      </c>
      <c r="X1062" s="22">
        <f t="shared" si="200"/>
        <v>58030</v>
      </c>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row>
    <row r="1063" spans="1:159" s="21" customFormat="1">
      <c r="A1063" s="77" t="s">
        <v>2313</v>
      </c>
      <c r="B1063" s="87" t="s">
        <v>2712</v>
      </c>
      <c r="C1063" s="88">
        <v>5445</v>
      </c>
      <c r="D1063" s="87" t="s">
        <v>3191</v>
      </c>
      <c r="E1063" s="107" t="str">
        <f>VLOOKUP($C1063,'2024-25 School Level AAFTE'!$C$4:$L$2372,9,FALSE)</f>
        <v>No</v>
      </c>
      <c r="F1063" s="95">
        <f>VLOOKUP($C1063,'2024-25 School Level AAFTE'!$C$4:$J$2372,8,FALSE)</f>
        <v>572.89</v>
      </c>
      <c r="G1063" s="97">
        <f>IFERROR(IF(E1063= "yes",VLOOKUP(C1063,Summary!$B:$I,6,0),0),0)</f>
        <v>0</v>
      </c>
      <c r="H1063" s="96">
        <f t="shared" si="191"/>
        <v>0</v>
      </c>
      <c r="I1063" s="154">
        <f>VLOOKUP($A1063,'2025-26 Salary &amp; Benefits'!$A:$I,3,FALSE)</f>
        <v>1</v>
      </c>
      <c r="J1063" s="154">
        <f>VLOOKUP($A1063,'2025-26 Salary &amp; Benefits'!$A:$I,4,FALSE)</f>
        <v>1</v>
      </c>
      <c r="K1063" s="141">
        <f t="shared" si="192"/>
        <v>0</v>
      </c>
      <c r="L1063" s="140">
        <f t="shared" si="193"/>
        <v>0</v>
      </c>
      <c r="M1063" s="142">
        <f>'2025-26 Salary &amp; Benefits'!$E$6</f>
        <v>78209</v>
      </c>
      <c r="N1063" s="142">
        <f>'2025-26 Salary &amp; Benefits'!$F$6</f>
        <v>80164</v>
      </c>
      <c r="O1063" s="9">
        <f t="shared" si="194"/>
        <v>0</v>
      </c>
      <c r="P1063" s="9">
        <f t="shared" si="195"/>
        <v>0</v>
      </c>
      <c r="Q1063" s="9">
        <f>'2025-26 Salary &amp; Benefits'!G$6</f>
        <v>15997.68</v>
      </c>
      <c r="R1063" s="143">
        <f>'2025-26 Salary &amp; Benefits'!H$6</f>
        <v>0.16020000000000001</v>
      </c>
      <c r="S1063" s="143">
        <f>'2025-26 Salary &amp; Benefits'!I$6</f>
        <v>0.15390000000000001</v>
      </c>
      <c r="T1063" s="9">
        <f t="shared" si="196"/>
        <v>0</v>
      </c>
      <c r="U1063" s="9">
        <f t="shared" si="197"/>
        <v>0</v>
      </c>
      <c r="V1063" s="9">
        <f t="shared" si="198"/>
        <v>0</v>
      </c>
      <c r="W1063" s="9">
        <f t="shared" si="199"/>
        <v>0</v>
      </c>
      <c r="X1063" s="22">
        <f t="shared" si="200"/>
        <v>0</v>
      </c>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row>
    <row r="1064" spans="1:159" s="21" customFormat="1">
      <c r="A1064" s="77" t="s">
        <v>2404</v>
      </c>
      <c r="B1064" s="87" t="s">
        <v>2713</v>
      </c>
      <c r="C1064" s="88">
        <v>2297</v>
      </c>
      <c r="D1064" s="87" t="s">
        <v>1858</v>
      </c>
      <c r="E1064" s="107" t="str">
        <f>VLOOKUP($C1064,'2024-25 School Level AAFTE'!$C$4:$L$2372,9,FALSE)</f>
        <v>Yes</v>
      </c>
      <c r="F1064" s="95">
        <f>VLOOKUP($C1064,'2024-25 School Level AAFTE'!$C$4:$J$2372,8,FALSE)</f>
        <v>201</v>
      </c>
      <c r="G1064" s="97">
        <f>IFERROR(IF(E1064= "yes",VLOOKUP(C1064,Summary!$B:$I,6,0),0),0)</f>
        <v>0</v>
      </c>
      <c r="H1064" s="96">
        <f t="shared" si="191"/>
        <v>201</v>
      </c>
      <c r="I1064" s="154">
        <f>VLOOKUP($A1064,'2025-26 Salary &amp; Benefits'!$A:$I,3,FALSE)</f>
        <v>1</v>
      </c>
      <c r="J1064" s="154">
        <f>VLOOKUP($A1064,'2025-26 Salary &amp; Benefits'!$A:$I,4,FALSE)</f>
        <v>1</v>
      </c>
      <c r="K1064" s="141">
        <f t="shared" si="192"/>
        <v>201</v>
      </c>
      <c r="L1064" s="140">
        <f t="shared" si="193"/>
        <v>0.59</v>
      </c>
      <c r="M1064" s="142">
        <f>'2025-26 Salary &amp; Benefits'!$E$6</f>
        <v>78209</v>
      </c>
      <c r="N1064" s="142">
        <f>'2025-26 Salary &amp; Benefits'!$F$6</f>
        <v>80164</v>
      </c>
      <c r="O1064" s="9">
        <f t="shared" si="194"/>
        <v>46143.31</v>
      </c>
      <c r="P1064" s="9">
        <f t="shared" si="195"/>
        <v>1153.4500000000044</v>
      </c>
      <c r="Q1064" s="9">
        <f>'2025-26 Salary &amp; Benefits'!G$6</f>
        <v>15997.68</v>
      </c>
      <c r="R1064" s="143">
        <f>'2025-26 Salary &amp; Benefits'!H$6</f>
        <v>0.16020000000000001</v>
      </c>
      <c r="S1064" s="143">
        <f>'2025-26 Salary &amp; Benefits'!I$6</f>
        <v>0.15390000000000001</v>
      </c>
      <c r="T1064" s="9">
        <f t="shared" si="196"/>
        <v>17008.310000000001</v>
      </c>
      <c r="U1064" s="9">
        <f t="shared" si="197"/>
        <v>788.28</v>
      </c>
      <c r="V1064" s="9">
        <f t="shared" si="198"/>
        <v>121.32</v>
      </c>
      <c r="W1064" s="9">
        <f t="shared" si="199"/>
        <v>909.59999999999991</v>
      </c>
      <c r="X1064" s="22">
        <f t="shared" si="200"/>
        <v>65214.67</v>
      </c>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row>
    <row r="1065" spans="1:159" s="21" customFormat="1">
      <c r="A1065" s="77" t="s">
        <v>2404</v>
      </c>
      <c r="B1065" s="87" t="s">
        <v>2713</v>
      </c>
      <c r="C1065" s="88">
        <v>3311</v>
      </c>
      <c r="D1065" s="87" t="s">
        <v>1859</v>
      </c>
      <c r="E1065" s="107" t="str">
        <f>VLOOKUP($C1065,'2024-25 School Level AAFTE'!$C$4:$L$2372,9,FALSE)</f>
        <v>Yes</v>
      </c>
      <c r="F1065" s="95">
        <f>VLOOKUP($C1065,'2024-25 School Level AAFTE'!$C$4:$J$2372,8,FALSE)</f>
        <v>144.84</v>
      </c>
      <c r="G1065" s="97">
        <f>IFERROR(IF(E1065= "yes",VLOOKUP(C1065,Summary!$B:$I,6,0),0),0)</f>
        <v>0</v>
      </c>
      <c r="H1065" s="96">
        <f t="shared" si="191"/>
        <v>144.84</v>
      </c>
      <c r="I1065" s="154">
        <f>VLOOKUP($A1065,'2025-26 Salary &amp; Benefits'!$A:$I,3,FALSE)</f>
        <v>1</v>
      </c>
      <c r="J1065" s="154">
        <f>VLOOKUP($A1065,'2025-26 Salary &amp; Benefits'!$A:$I,4,FALSE)</f>
        <v>1</v>
      </c>
      <c r="K1065" s="141">
        <f t="shared" si="192"/>
        <v>144.84</v>
      </c>
      <c r="L1065" s="140">
        <f t="shared" si="193"/>
        <v>0.42499999999999999</v>
      </c>
      <c r="M1065" s="142">
        <f>'2025-26 Salary &amp; Benefits'!$E$6</f>
        <v>78209</v>
      </c>
      <c r="N1065" s="142">
        <f>'2025-26 Salary &amp; Benefits'!$F$6</f>
        <v>80164</v>
      </c>
      <c r="O1065" s="9">
        <f t="shared" si="194"/>
        <v>33238.83</v>
      </c>
      <c r="P1065" s="9">
        <f t="shared" si="195"/>
        <v>830.86999999999534</v>
      </c>
      <c r="Q1065" s="9">
        <f>'2025-26 Salary &amp; Benefits'!G$6</f>
        <v>15997.68</v>
      </c>
      <c r="R1065" s="143">
        <f>'2025-26 Salary &amp; Benefits'!H$6</f>
        <v>0.16020000000000001</v>
      </c>
      <c r="S1065" s="143">
        <f>'2025-26 Salary &amp; Benefits'!I$6</f>
        <v>0.15390000000000001</v>
      </c>
      <c r="T1065" s="9">
        <f t="shared" si="196"/>
        <v>12251.75</v>
      </c>
      <c r="U1065" s="9">
        <f t="shared" si="197"/>
        <v>567.83000000000004</v>
      </c>
      <c r="V1065" s="9">
        <f t="shared" si="198"/>
        <v>87.39</v>
      </c>
      <c r="W1065" s="9">
        <f t="shared" si="199"/>
        <v>655.22</v>
      </c>
      <c r="X1065" s="22">
        <f t="shared" si="200"/>
        <v>46976.67</v>
      </c>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row>
    <row r="1066" spans="1:159" s="21" customFormat="1">
      <c r="A1066" s="77" t="s">
        <v>2404</v>
      </c>
      <c r="B1066" s="87" t="s">
        <v>2713</v>
      </c>
      <c r="C1066" s="88">
        <v>3894</v>
      </c>
      <c r="D1066" s="87" t="s">
        <v>1860</v>
      </c>
      <c r="E1066" s="107" t="str">
        <f>VLOOKUP($C1066,'2024-25 School Level AAFTE'!$C$4:$L$2372,9,FALSE)</f>
        <v>Yes</v>
      </c>
      <c r="F1066" s="95">
        <f>VLOOKUP($C1066,'2024-25 School Level AAFTE'!$C$4:$J$2372,8,FALSE)</f>
        <v>103.94</v>
      </c>
      <c r="G1066" s="97">
        <f>IFERROR(IF(E1066= "yes",VLOOKUP(C1066,Summary!$B:$I,6,0),0),0)</f>
        <v>0</v>
      </c>
      <c r="H1066" s="96">
        <f t="shared" si="191"/>
        <v>103.94</v>
      </c>
      <c r="I1066" s="154">
        <f>VLOOKUP($A1066,'2025-26 Salary &amp; Benefits'!$A:$I,3,FALSE)</f>
        <v>1</v>
      </c>
      <c r="J1066" s="154">
        <f>VLOOKUP($A1066,'2025-26 Salary &amp; Benefits'!$A:$I,4,FALSE)</f>
        <v>1</v>
      </c>
      <c r="K1066" s="141">
        <f t="shared" si="192"/>
        <v>103.94</v>
      </c>
      <c r="L1066" s="140">
        <f t="shared" si="193"/>
        <v>0.30499999999999999</v>
      </c>
      <c r="M1066" s="142">
        <f>'2025-26 Salary &amp; Benefits'!$E$6</f>
        <v>78209</v>
      </c>
      <c r="N1066" s="142">
        <f>'2025-26 Salary &amp; Benefits'!$F$6</f>
        <v>80164</v>
      </c>
      <c r="O1066" s="9">
        <f t="shared" si="194"/>
        <v>23853.75</v>
      </c>
      <c r="P1066" s="9">
        <f t="shared" si="195"/>
        <v>596.27000000000044</v>
      </c>
      <c r="Q1066" s="9">
        <f>'2025-26 Salary &amp; Benefits'!G$6</f>
        <v>15997.68</v>
      </c>
      <c r="R1066" s="143">
        <f>'2025-26 Salary &amp; Benefits'!H$6</f>
        <v>0.16020000000000001</v>
      </c>
      <c r="S1066" s="143">
        <f>'2025-26 Salary &amp; Benefits'!I$6</f>
        <v>0.15390000000000001</v>
      </c>
      <c r="T1066" s="9">
        <f t="shared" si="196"/>
        <v>8792.43</v>
      </c>
      <c r="U1066" s="9">
        <f t="shared" si="197"/>
        <v>407.5</v>
      </c>
      <c r="V1066" s="9">
        <f t="shared" si="198"/>
        <v>62.71</v>
      </c>
      <c r="W1066" s="9">
        <f t="shared" si="199"/>
        <v>470.21</v>
      </c>
      <c r="X1066" s="22">
        <f t="shared" si="200"/>
        <v>33712.659999999996</v>
      </c>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row>
    <row r="1067" spans="1:159" s="21" customFormat="1">
      <c r="A1067" s="77" t="s">
        <v>2404</v>
      </c>
      <c r="B1067" s="87" t="s">
        <v>2713</v>
      </c>
      <c r="C1067" s="88">
        <v>5446</v>
      </c>
      <c r="D1067" s="87" t="s">
        <v>2976</v>
      </c>
      <c r="E1067" s="107" t="str">
        <f>VLOOKUP($C1067,'2024-25 School Level AAFTE'!$C$4:$L$2372,9,FALSE)</f>
        <v>Yes</v>
      </c>
      <c r="F1067" s="95">
        <f>VLOOKUP($C1067,'2024-25 School Level AAFTE'!$C$4:$J$2372,8,FALSE)</f>
        <v>76.22</v>
      </c>
      <c r="G1067" s="97">
        <f>IFERROR(IF(E1067= "yes",VLOOKUP(C1067,Summary!$B:$I,6,0),0),0)</f>
        <v>0</v>
      </c>
      <c r="H1067" s="96">
        <f t="shared" si="191"/>
        <v>76.22</v>
      </c>
      <c r="I1067" s="154">
        <f>VLOOKUP($A1067,'2025-26 Salary &amp; Benefits'!$A:$I,3,FALSE)</f>
        <v>1</v>
      </c>
      <c r="J1067" s="154">
        <f>VLOOKUP($A1067,'2025-26 Salary &amp; Benefits'!$A:$I,4,FALSE)</f>
        <v>1</v>
      </c>
      <c r="K1067" s="141">
        <f t="shared" si="192"/>
        <v>76.22</v>
      </c>
      <c r="L1067" s="140">
        <f t="shared" si="193"/>
        <v>0.224</v>
      </c>
      <c r="M1067" s="142">
        <f>'2025-26 Salary &amp; Benefits'!$E$6</f>
        <v>78209</v>
      </c>
      <c r="N1067" s="142">
        <f>'2025-26 Salary &amp; Benefits'!$F$6</f>
        <v>80164</v>
      </c>
      <c r="O1067" s="9">
        <f t="shared" si="194"/>
        <v>17518.82</v>
      </c>
      <c r="P1067" s="9">
        <f t="shared" si="195"/>
        <v>437.92000000000189</v>
      </c>
      <c r="Q1067" s="9">
        <f>'2025-26 Salary &amp; Benefits'!G$6</f>
        <v>15997.68</v>
      </c>
      <c r="R1067" s="143">
        <f>'2025-26 Salary &amp; Benefits'!H$6</f>
        <v>0.16020000000000001</v>
      </c>
      <c r="S1067" s="143">
        <f>'2025-26 Salary &amp; Benefits'!I$6</f>
        <v>0.15390000000000001</v>
      </c>
      <c r="T1067" s="9">
        <f t="shared" si="196"/>
        <v>6457.39</v>
      </c>
      <c r="U1067" s="9">
        <f t="shared" si="197"/>
        <v>299.27999999999997</v>
      </c>
      <c r="V1067" s="9">
        <f t="shared" si="198"/>
        <v>46.06</v>
      </c>
      <c r="W1067" s="9">
        <f t="shared" si="199"/>
        <v>345.34</v>
      </c>
      <c r="X1067" s="22">
        <f t="shared" si="200"/>
        <v>24759.47</v>
      </c>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row>
    <row r="1068" spans="1:159" s="21" customFormat="1">
      <c r="A1068" s="77" t="s">
        <v>2370</v>
      </c>
      <c r="B1068" s="87" t="s">
        <v>2714</v>
      </c>
      <c r="C1068" s="88">
        <v>1656</v>
      </c>
      <c r="D1068" s="87" t="s">
        <v>1606</v>
      </c>
      <c r="E1068" s="107" t="str">
        <f>VLOOKUP($C1068,'2024-25 School Level AAFTE'!$C$4:$L$2372,9,FALSE)</f>
        <v>No</v>
      </c>
      <c r="F1068" s="95">
        <f>VLOOKUP($C1068,'2024-25 School Level AAFTE'!$C$4:$J$2372,8,FALSE)</f>
        <v>216.93</v>
      </c>
      <c r="G1068" s="97">
        <f>IFERROR(IF(E1068= "yes",VLOOKUP(C1068,Summary!$B:$I,6,0),0),0)</f>
        <v>0</v>
      </c>
      <c r="H1068" s="96">
        <f t="shared" si="191"/>
        <v>0</v>
      </c>
      <c r="I1068" s="154">
        <f>VLOOKUP($A1068,'2025-26 Salary &amp; Benefits'!$A:$I,3,FALSE)</f>
        <v>1.18</v>
      </c>
      <c r="J1068" s="154">
        <f>VLOOKUP($A1068,'2025-26 Salary &amp; Benefits'!$A:$I,4,FALSE)</f>
        <v>1.18</v>
      </c>
      <c r="K1068" s="141">
        <f t="shared" si="192"/>
        <v>0</v>
      </c>
      <c r="L1068" s="140">
        <f t="shared" si="193"/>
        <v>0</v>
      </c>
      <c r="M1068" s="142">
        <f>'2025-26 Salary &amp; Benefits'!$E$6</f>
        <v>78209</v>
      </c>
      <c r="N1068" s="142">
        <f>'2025-26 Salary &amp; Benefits'!$F$6</f>
        <v>80164</v>
      </c>
      <c r="O1068" s="9">
        <f t="shared" si="194"/>
        <v>0</v>
      </c>
      <c r="P1068" s="9">
        <f t="shared" si="195"/>
        <v>0</v>
      </c>
      <c r="Q1068" s="9">
        <f>'2025-26 Salary &amp; Benefits'!G$6</f>
        <v>15997.68</v>
      </c>
      <c r="R1068" s="143">
        <f>'2025-26 Salary &amp; Benefits'!H$6</f>
        <v>0.16020000000000001</v>
      </c>
      <c r="S1068" s="143">
        <f>'2025-26 Salary &amp; Benefits'!I$6</f>
        <v>0.15390000000000001</v>
      </c>
      <c r="T1068" s="9">
        <f t="shared" si="196"/>
        <v>0</v>
      </c>
      <c r="U1068" s="9">
        <f t="shared" si="197"/>
        <v>0</v>
      </c>
      <c r="V1068" s="9">
        <f t="shared" si="198"/>
        <v>0</v>
      </c>
      <c r="W1068" s="9">
        <f t="shared" si="199"/>
        <v>0</v>
      </c>
      <c r="X1068" s="22">
        <f t="shared" si="200"/>
        <v>0</v>
      </c>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row>
    <row r="1069" spans="1:159" s="21" customFormat="1">
      <c r="A1069" s="77" t="s">
        <v>2370</v>
      </c>
      <c r="B1069" s="87" t="s">
        <v>2714</v>
      </c>
      <c r="C1069" s="88">
        <v>1657</v>
      </c>
      <c r="D1069" s="87" t="s">
        <v>1607</v>
      </c>
      <c r="E1069" s="107" t="str">
        <f>VLOOKUP($C1069,'2024-25 School Level AAFTE'!$C$4:$L$2372,9,FALSE)</f>
        <v>Yes</v>
      </c>
      <c r="F1069" s="95">
        <f>VLOOKUP($C1069,'2024-25 School Level AAFTE'!$C$4:$J$2372,8,FALSE)</f>
        <v>117.26</v>
      </c>
      <c r="G1069" s="97">
        <f>IFERROR(IF(E1069= "yes",VLOOKUP(C1069,Summary!$B:$I,6,0),0),0)</f>
        <v>0</v>
      </c>
      <c r="H1069" s="96">
        <f t="shared" si="191"/>
        <v>117.26</v>
      </c>
      <c r="I1069" s="154">
        <f>VLOOKUP($A1069,'2025-26 Salary &amp; Benefits'!$A:$I,3,FALSE)</f>
        <v>1.18</v>
      </c>
      <c r="J1069" s="154">
        <f>VLOOKUP($A1069,'2025-26 Salary &amp; Benefits'!$A:$I,4,FALSE)</f>
        <v>1.18</v>
      </c>
      <c r="K1069" s="141">
        <f t="shared" si="192"/>
        <v>117.26</v>
      </c>
      <c r="L1069" s="140">
        <f t="shared" si="193"/>
        <v>0.34399999999999997</v>
      </c>
      <c r="M1069" s="142">
        <f>'2025-26 Salary &amp; Benefits'!$E$6</f>
        <v>78209</v>
      </c>
      <c r="N1069" s="142">
        <f>'2025-26 Salary &amp; Benefits'!$F$6</f>
        <v>80164</v>
      </c>
      <c r="O1069" s="9">
        <f t="shared" si="194"/>
        <v>31746.6</v>
      </c>
      <c r="P1069" s="9">
        <f t="shared" si="195"/>
        <v>793.56999999999971</v>
      </c>
      <c r="Q1069" s="9">
        <f>'2025-26 Salary &amp; Benefits'!G$6</f>
        <v>15997.68</v>
      </c>
      <c r="R1069" s="143">
        <f>'2025-26 Salary &amp; Benefits'!H$6</f>
        <v>0.16020000000000001</v>
      </c>
      <c r="S1069" s="143">
        <f>'2025-26 Salary &amp; Benefits'!I$6</f>
        <v>0.15390000000000001</v>
      </c>
      <c r="T1069" s="9">
        <f t="shared" si="196"/>
        <v>10711.14</v>
      </c>
      <c r="U1069" s="9">
        <f t="shared" si="197"/>
        <v>542.34</v>
      </c>
      <c r="V1069" s="9">
        <f t="shared" si="198"/>
        <v>83.47</v>
      </c>
      <c r="W1069" s="9">
        <f t="shared" si="199"/>
        <v>625.81000000000006</v>
      </c>
      <c r="X1069" s="22">
        <f t="shared" si="200"/>
        <v>43877.119999999995</v>
      </c>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row>
    <row r="1070" spans="1:159" s="21" customFormat="1">
      <c r="A1070" s="77" t="s">
        <v>2370</v>
      </c>
      <c r="B1070" s="87" t="s">
        <v>2714</v>
      </c>
      <c r="C1070" s="88">
        <v>1744</v>
      </c>
      <c r="D1070" s="87" t="s">
        <v>1608</v>
      </c>
      <c r="E1070" s="107" t="str">
        <f>VLOOKUP($C1070,'2024-25 School Level AAFTE'!$C$4:$L$2372,9,FALSE)</f>
        <v>No</v>
      </c>
      <c r="F1070" s="95">
        <f>VLOOKUP($C1070,'2024-25 School Level AAFTE'!$C$4:$J$2372,8,FALSE)</f>
        <v>20.69</v>
      </c>
      <c r="G1070" s="97">
        <f>IFERROR(IF(E1070= "yes",VLOOKUP(C1070,Summary!$B:$I,6,0),0),0)</f>
        <v>0</v>
      </c>
      <c r="H1070" s="96">
        <f t="shared" si="191"/>
        <v>0</v>
      </c>
      <c r="I1070" s="154">
        <f>VLOOKUP($A1070,'2025-26 Salary &amp; Benefits'!$A:$I,3,FALSE)</f>
        <v>1.18</v>
      </c>
      <c r="J1070" s="154">
        <f>VLOOKUP($A1070,'2025-26 Salary &amp; Benefits'!$A:$I,4,FALSE)</f>
        <v>1.18</v>
      </c>
      <c r="K1070" s="141">
        <f t="shared" si="192"/>
        <v>0</v>
      </c>
      <c r="L1070" s="140">
        <f t="shared" si="193"/>
        <v>0</v>
      </c>
      <c r="M1070" s="142">
        <f>'2025-26 Salary &amp; Benefits'!$E$6</f>
        <v>78209</v>
      </c>
      <c r="N1070" s="142">
        <f>'2025-26 Salary &amp; Benefits'!$F$6</f>
        <v>80164</v>
      </c>
      <c r="O1070" s="9">
        <f t="shared" si="194"/>
        <v>0</v>
      </c>
      <c r="P1070" s="9">
        <f t="shared" si="195"/>
        <v>0</v>
      </c>
      <c r="Q1070" s="9">
        <f>'2025-26 Salary &amp; Benefits'!G$6</f>
        <v>15997.68</v>
      </c>
      <c r="R1070" s="143">
        <f>'2025-26 Salary &amp; Benefits'!H$6</f>
        <v>0.16020000000000001</v>
      </c>
      <c r="S1070" s="143">
        <f>'2025-26 Salary &amp; Benefits'!I$6</f>
        <v>0.15390000000000001</v>
      </c>
      <c r="T1070" s="9">
        <f t="shared" si="196"/>
        <v>0</v>
      </c>
      <c r="U1070" s="9">
        <f t="shared" si="197"/>
        <v>0</v>
      </c>
      <c r="V1070" s="9">
        <f t="shared" si="198"/>
        <v>0</v>
      </c>
      <c r="W1070" s="9">
        <f t="shared" si="199"/>
        <v>0</v>
      </c>
      <c r="X1070" s="22">
        <f t="shared" si="200"/>
        <v>0</v>
      </c>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row>
    <row r="1071" spans="1:159" s="21" customFormat="1">
      <c r="A1071" s="77" t="s">
        <v>2370</v>
      </c>
      <c r="B1071" s="87" t="s">
        <v>2714</v>
      </c>
      <c r="C1071" s="88">
        <v>1862</v>
      </c>
      <c r="D1071" s="87" t="s">
        <v>1609</v>
      </c>
      <c r="E1071" s="107" t="str">
        <f>VLOOKUP($C1071,'2024-25 School Level AAFTE'!$C$4:$L$2372,9,FALSE)</f>
        <v>No</v>
      </c>
      <c r="F1071" s="95">
        <f>VLOOKUP($C1071,'2024-25 School Level AAFTE'!$C$4:$J$2372,8,FALSE)</f>
        <v>149.88999999999999</v>
      </c>
      <c r="G1071" s="97">
        <f>IFERROR(IF(E1071= "yes",VLOOKUP(C1071,Summary!$B:$I,6,0),0),0)</f>
        <v>0</v>
      </c>
      <c r="H1071" s="96">
        <f t="shared" si="191"/>
        <v>0</v>
      </c>
      <c r="I1071" s="154">
        <f>VLOOKUP($A1071,'2025-26 Salary &amp; Benefits'!$A:$I,3,FALSE)</f>
        <v>1.18</v>
      </c>
      <c r="J1071" s="154">
        <f>VLOOKUP($A1071,'2025-26 Salary &amp; Benefits'!$A:$I,4,FALSE)</f>
        <v>1.18</v>
      </c>
      <c r="K1071" s="141">
        <f t="shared" si="192"/>
        <v>0</v>
      </c>
      <c r="L1071" s="140">
        <f t="shared" si="193"/>
        <v>0</v>
      </c>
      <c r="M1071" s="142">
        <f>'2025-26 Salary &amp; Benefits'!$E$6</f>
        <v>78209</v>
      </c>
      <c r="N1071" s="142">
        <f>'2025-26 Salary &amp; Benefits'!$F$6</f>
        <v>80164</v>
      </c>
      <c r="O1071" s="9">
        <f t="shared" si="194"/>
        <v>0</v>
      </c>
      <c r="P1071" s="9">
        <f t="shared" si="195"/>
        <v>0</v>
      </c>
      <c r="Q1071" s="9">
        <f>'2025-26 Salary &amp; Benefits'!G$6</f>
        <v>15997.68</v>
      </c>
      <c r="R1071" s="143">
        <f>'2025-26 Salary &amp; Benefits'!H$6</f>
        <v>0.16020000000000001</v>
      </c>
      <c r="S1071" s="143">
        <f>'2025-26 Salary &amp; Benefits'!I$6</f>
        <v>0.15390000000000001</v>
      </c>
      <c r="T1071" s="9">
        <f t="shared" si="196"/>
        <v>0</v>
      </c>
      <c r="U1071" s="9">
        <f t="shared" si="197"/>
        <v>0</v>
      </c>
      <c r="V1071" s="9">
        <f t="shared" si="198"/>
        <v>0</v>
      </c>
      <c r="W1071" s="9">
        <f t="shared" si="199"/>
        <v>0</v>
      </c>
      <c r="X1071" s="22">
        <f t="shared" si="200"/>
        <v>0</v>
      </c>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row>
    <row r="1072" spans="1:159" s="21" customFormat="1">
      <c r="A1072" s="77" t="s">
        <v>2370</v>
      </c>
      <c r="B1072" s="87" t="s">
        <v>2714</v>
      </c>
      <c r="C1072" s="88">
        <v>1910</v>
      </c>
      <c r="D1072" s="87" t="s">
        <v>1610</v>
      </c>
      <c r="E1072" s="107" t="str">
        <f>VLOOKUP($C1072,'2024-25 School Level AAFTE'!$C$4:$L$2372,9,FALSE)</f>
        <v>No</v>
      </c>
      <c r="F1072" s="95">
        <f>VLOOKUP($C1072,'2024-25 School Level AAFTE'!$C$4:$J$2372,8,FALSE)</f>
        <v>16.04</v>
      </c>
      <c r="G1072" s="97">
        <f>IFERROR(IF(E1072= "yes",VLOOKUP(C1072,Summary!$B:$I,6,0),0),0)</f>
        <v>0</v>
      </c>
      <c r="H1072" s="96">
        <f t="shared" si="191"/>
        <v>0</v>
      </c>
      <c r="I1072" s="154">
        <f>VLOOKUP($A1072,'2025-26 Salary &amp; Benefits'!$A:$I,3,FALSE)</f>
        <v>1.18</v>
      </c>
      <c r="J1072" s="154">
        <f>VLOOKUP($A1072,'2025-26 Salary &amp; Benefits'!$A:$I,4,FALSE)</f>
        <v>1.18</v>
      </c>
      <c r="K1072" s="141">
        <f t="shared" si="192"/>
        <v>0</v>
      </c>
      <c r="L1072" s="140">
        <f t="shared" si="193"/>
        <v>0</v>
      </c>
      <c r="M1072" s="142">
        <f>'2025-26 Salary &amp; Benefits'!$E$6</f>
        <v>78209</v>
      </c>
      <c r="N1072" s="142">
        <f>'2025-26 Salary &amp; Benefits'!$F$6</f>
        <v>80164</v>
      </c>
      <c r="O1072" s="9">
        <f t="shared" si="194"/>
        <v>0</v>
      </c>
      <c r="P1072" s="9">
        <f t="shared" si="195"/>
        <v>0</v>
      </c>
      <c r="Q1072" s="9">
        <f>'2025-26 Salary &amp; Benefits'!G$6</f>
        <v>15997.68</v>
      </c>
      <c r="R1072" s="143">
        <f>'2025-26 Salary &amp; Benefits'!H$6</f>
        <v>0.16020000000000001</v>
      </c>
      <c r="S1072" s="143">
        <f>'2025-26 Salary &amp; Benefits'!I$6</f>
        <v>0.15390000000000001</v>
      </c>
      <c r="T1072" s="9">
        <f t="shared" si="196"/>
        <v>0</v>
      </c>
      <c r="U1072" s="9">
        <f t="shared" si="197"/>
        <v>0</v>
      </c>
      <c r="V1072" s="9">
        <f t="shared" si="198"/>
        <v>0</v>
      </c>
      <c r="W1072" s="9">
        <f t="shared" si="199"/>
        <v>0</v>
      </c>
      <c r="X1072" s="22">
        <f t="shared" si="200"/>
        <v>0</v>
      </c>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row>
    <row r="1073" spans="1:159" s="21" customFormat="1">
      <c r="A1073" s="77" t="s">
        <v>2370</v>
      </c>
      <c r="B1073" s="87" t="s">
        <v>2714</v>
      </c>
      <c r="C1073" s="88">
        <v>1927</v>
      </c>
      <c r="D1073" s="87" t="s">
        <v>34</v>
      </c>
      <c r="E1073" s="107" t="str">
        <f>VLOOKUP($C1073,'2024-25 School Level AAFTE'!$C$4:$L$2372,9,FALSE)</f>
        <v>Yes</v>
      </c>
      <c r="F1073" s="95">
        <f>VLOOKUP($C1073,'2024-25 School Level AAFTE'!$C$4:$J$2372,8,FALSE)</f>
        <v>142.55000000000001</v>
      </c>
      <c r="G1073" s="97">
        <f>IFERROR(IF(E1073= "yes",VLOOKUP(C1073,Summary!$B:$I,6,0),0),0)</f>
        <v>0</v>
      </c>
      <c r="H1073" s="96">
        <f t="shared" si="191"/>
        <v>142.55000000000001</v>
      </c>
      <c r="I1073" s="154">
        <f>VLOOKUP($A1073,'2025-26 Salary &amp; Benefits'!$A:$I,3,FALSE)</f>
        <v>1.18</v>
      </c>
      <c r="J1073" s="154">
        <f>VLOOKUP($A1073,'2025-26 Salary &amp; Benefits'!$A:$I,4,FALSE)</f>
        <v>1.18</v>
      </c>
      <c r="K1073" s="141">
        <f t="shared" si="192"/>
        <v>142.55000000000001</v>
      </c>
      <c r="L1073" s="140">
        <f t="shared" si="193"/>
        <v>0.41799999999999998</v>
      </c>
      <c r="M1073" s="142">
        <f>'2025-26 Salary &amp; Benefits'!$E$6</f>
        <v>78209</v>
      </c>
      <c r="N1073" s="142">
        <f>'2025-26 Salary &amp; Benefits'!$F$6</f>
        <v>80164</v>
      </c>
      <c r="O1073" s="9">
        <f t="shared" si="194"/>
        <v>38575.81</v>
      </c>
      <c r="P1073" s="9">
        <f t="shared" si="195"/>
        <v>964.27999999999884</v>
      </c>
      <c r="Q1073" s="9">
        <f>'2025-26 Salary &amp; Benefits'!G$6</f>
        <v>15997.68</v>
      </c>
      <c r="R1073" s="143">
        <f>'2025-26 Salary &amp; Benefits'!H$6</f>
        <v>0.16020000000000001</v>
      </c>
      <c r="S1073" s="143">
        <f>'2025-26 Salary &amp; Benefits'!I$6</f>
        <v>0.15390000000000001</v>
      </c>
      <c r="T1073" s="9">
        <f t="shared" si="196"/>
        <v>13015.28</v>
      </c>
      <c r="U1073" s="9">
        <f t="shared" si="197"/>
        <v>659</v>
      </c>
      <c r="V1073" s="9">
        <f t="shared" si="198"/>
        <v>101.42</v>
      </c>
      <c r="W1073" s="9">
        <f t="shared" si="199"/>
        <v>760.42</v>
      </c>
      <c r="X1073" s="22">
        <f t="shared" si="200"/>
        <v>53315.789999999994</v>
      </c>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row>
    <row r="1074" spans="1:159" s="21" customFormat="1">
      <c r="A1074" s="77" t="s">
        <v>2370</v>
      </c>
      <c r="B1074" s="87" t="s">
        <v>2714</v>
      </c>
      <c r="C1074" s="88">
        <v>2813</v>
      </c>
      <c r="D1074" s="87" t="s">
        <v>644</v>
      </c>
      <c r="E1074" s="107" t="str">
        <f>VLOOKUP($C1074,'2024-25 School Level AAFTE'!$C$4:$L$2372,9,FALSE)</f>
        <v>Yes</v>
      </c>
      <c r="F1074" s="95">
        <f>VLOOKUP($C1074,'2024-25 School Level AAFTE'!$C$4:$J$2372,8,FALSE)</f>
        <v>520.34</v>
      </c>
      <c r="G1074" s="97">
        <f>IFERROR(IF(E1074= "yes",VLOOKUP(C1074,Summary!$B:$I,6,0),0),0)</f>
        <v>0</v>
      </c>
      <c r="H1074" s="96">
        <f t="shared" si="191"/>
        <v>520.34</v>
      </c>
      <c r="I1074" s="154">
        <f>VLOOKUP($A1074,'2025-26 Salary &amp; Benefits'!$A:$I,3,FALSE)</f>
        <v>1.18</v>
      </c>
      <c r="J1074" s="154">
        <f>VLOOKUP($A1074,'2025-26 Salary &amp; Benefits'!$A:$I,4,FALSE)</f>
        <v>1.18</v>
      </c>
      <c r="K1074" s="141">
        <f t="shared" si="192"/>
        <v>520.34</v>
      </c>
      <c r="L1074" s="140">
        <f t="shared" si="193"/>
        <v>1.526</v>
      </c>
      <c r="M1074" s="142">
        <f>'2025-26 Salary &amp; Benefits'!$E$6</f>
        <v>78209</v>
      </c>
      <c r="N1074" s="142">
        <f>'2025-26 Salary &amp; Benefits'!$F$6</f>
        <v>80164</v>
      </c>
      <c r="O1074" s="9">
        <f t="shared" si="194"/>
        <v>140829.38</v>
      </c>
      <c r="P1074" s="9">
        <f t="shared" si="195"/>
        <v>3520.3299999999872</v>
      </c>
      <c r="Q1074" s="9">
        <f>'2025-26 Salary &amp; Benefits'!G$6</f>
        <v>15997.68</v>
      </c>
      <c r="R1074" s="143">
        <f>'2025-26 Salary &amp; Benefits'!H$6</f>
        <v>0.16020000000000001</v>
      </c>
      <c r="S1074" s="143">
        <f>'2025-26 Salary &amp; Benefits'!I$6</f>
        <v>0.15390000000000001</v>
      </c>
      <c r="T1074" s="9">
        <f t="shared" si="196"/>
        <v>47515.11</v>
      </c>
      <c r="U1074" s="9">
        <f t="shared" si="197"/>
        <v>2405.83</v>
      </c>
      <c r="V1074" s="9">
        <f t="shared" si="198"/>
        <v>370.26</v>
      </c>
      <c r="W1074" s="9">
        <f t="shared" si="199"/>
        <v>2776.09</v>
      </c>
      <c r="X1074" s="22">
        <f t="shared" si="200"/>
        <v>194640.90999999997</v>
      </c>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c r="EN1074" s="2"/>
      <c r="EO1074" s="2"/>
      <c r="EP1074" s="2"/>
      <c r="EQ1074" s="2"/>
      <c r="ER1074" s="2"/>
      <c r="ES1074" s="2"/>
      <c r="ET1074" s="2"/>
      <c r="EU1074" s="2"/>
      <c r="EV1074" s="2"/>
      <c r="EW1074" s="2"/>
      <c r="EX1074" s="2"/>
      <c r="EY1074" s="2"/>
      <c r="EZ1074" s="2"/>
      <c r="FA1074" s="2"/>
      <c r="FB1074" s="2"/>
      <c r="FC1074" s="2"/>
    </row>
    <row r="1075" spans="1:159" s="21" customFormat="1">
      <c r="A1075" s="77" t="s">
        <v>2370</v>
      </c>
      <c r="B1075" s="87" t="s">
        <v>2714</v>
      </c>
      <c r="C1075" s="88">
        <v>3059</v>
      </c>
      <c r="D1075" s="87" t="s">
        <v>345</v>
      </c>
      <c r="E1075" s="107" t="str">
        <f>VLOOKUP($C1075,'2024-25 School Level AAFTE'!$C$4:$L$2372,9,FALSE)</f>
        <v>Yes</v>
      </c>
      <c r="F1075" s="95">
        <f>VLOOKUP($C1075,'2024-25 School Level AAFTE'!$C$4:$J$2372,8,FALSE)</f>
        <v>393.62</v>
      </c>
      <c r="G1075" s="97">
        <f>IFERROR(IF(E1075= "yes",VLOOKUP(C1075,Summary!$B:$I,6,0),0),0)</f>
        <v>0</v>
      </c>
      <c r="H1075" s="96">
        <f t="shared" si="191"/>
        <v>393.62</v>
      </c>
      <c r="I1075" s="154">
        <f>VLOOKUP($A1075,'2025-26 Salary &amp; Benefits'!$A:$I,3,FALSE)</f>
        <v>1.18</v>
      </c>
      <c r="J1075" s="154">
        <f>VLOOKUP($A1075,'2025-26 Salary &amp; Benefits'!$A:$I,4,FALSE)</f>
        <v>1.18</v>
      </c>
      <c r="K1075" s="141">
        <f t="shared" si="192"/>
        <v>393.62</v>
      </c>
      <c r="L1075" s="140">
        <f t="shared" si="193"/>
        <v>1.155</v>
      </c>
      <c r="M1075" s="142">
        <f>'2025-26 Salary &amp; Benefits'!$E$6</f>
        <v>78209</v>
      </c>
      <c r="N1075" s="142">
        <f>'2025-26 Salary &amp; Benefits'!$F$6</f>
        <v>80164</v>
      </c>
      <c r="O1075" s="9">
        <f t="shared" si="194"/>
        <v>106591.05</v>
      </c>
      <c r="P1075" s="9">
        <f t="shared" si="195"/>
        <v>2664.4700000000012</v>
      </c>
      <c r="Q1075" s="9">
        <f>'2025-26 Salary &amp; Benefits'!G$6</f>
        <v>15997.68</v>
      </c>
      <c r="R1075" s="143">
        <f>'2025-26 Salary &amp; Benefits'!H$6</f>
        <v>0.16020000000000001</v>
      </c>
      <c r="S1075" s="143">
        <f>'2025-26 Salary &amp; Benefits'!I$6</f>
        <v>0.15390000000000001</v>
      </c>
      <c r="T1075" s="9">
        <f t="shared" si="196"/>
        <v>35963.269999999997</v>
      </c>
      <c r="U1075" s="9">
        <f t="shared" si="197"/>
        <v>1820.93</v>
      </c>
      <c r="V1075" s="9">
        <f t="shared" si="198"/>
        <v>280.24</v>
      </c>
      <c r="W1075" s="9">
        <f t="shared" si="199"/>
        <v>2101.17</v>
      </c>
      <c r="X1075" s="22">
        <f t="shared" si="200"/>
        <v>147319.96000000002</v>
      </c>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c r="EF1075" s="2"/>
      <c r="EG1075" s="2"/>
      <c r="EH1075" s="2"/>
      <c r="EI1075" s="2"/>
      <c r="EJ1075" s="2"/>
      <c r="EK1075" s="2"/>
      <c r="EL1075" s="2"/>
      <c r="EM1075" s="2"/>
      <c r="EN1075" s="2"/>
      <c r="EO1075" s="2"/>
      <c r="EP1075" s="2"/>
      <c r="EQ1075" s="2"/>
      <c r="ER1075" s="2"/>
      <c r="ES1075" s="2"/>
      <c r="ET1075" s="2"/>
      <c r="EU1075" s="2"/>
      <c r="EV1075" s="2"/>
      <c r="EW1075" s="2"/>
      <c r="EX1075" s="2"/>
      <c r="EY1075" s="2"/>
      <c r="EZ1075" s="2"/>
      <c r="FA1075" s="2"/>
      <c r="FB1075" s="2"/>
      <c r="FC1075" s="2"/>
    </row>
    <row r="1076" spans="1:159" s="21" customFormat="1">
      <c r="A1076" s="77" t="s">
        <v>2370</v>
      </c>
      <c r="B1076" s="87" t="s">
        <v>2714</v>
      </c>
      <c r="C1076" s="88">
        <v>3187</v>
      </c>
      <c r="D1076" s="87" t="s">
        <v>1611</v>
      </c>
      <c r="E1076" s="107" t="str">
        <f>VLOOKUP($C1076,'2024-25 School Level AAFTE'!$C$4:$L$2372,9,FALSE)</f>
        <v>Yes</v>
      </c>
      <c r="F1076" s="95">
        <f>VLOOKUP($C1076,'2024-25 School Level AAFTE'!$C$4:$J$2372,8,FALSE)</f>
        <v>358.86</v>
      </c>
      <c r="G1076" s="97">
        <f>IFERROR(IF(E1076= "yes",VLOOKUP(C1076,Summary!$B:$I,6,0),0),0)</f>
        <v>0</v>
      </c>
      <c r="H1076" s="96">
        <f t="shared" si="191"/>
        <v>358.86</v>
      </c>
      <c r="I1076" s="154">
        <f>VLOOKUP($A1076,'2025-26 Salary &amp; Benefits'!$A:$I,3,FALSE)</f>
        <v>1.18</v>
      </c>
      <c r="J1076" s="154">
        <f>VLOOKUP($A1076,'2025-26 Salary &amp; Benefits'!$A:$I,4,FALSE)</f>
        <v>1.18</v>
      </c>
      <c r="K1076" s="141">
        <f t="shared" si="192"/>
        <v>358.86</v>
      </c>
      <c r="L1076" s="140">
        <f t="shared" si="193"/>
        <v>1.0529999999999999</v>
      </c>
      <c r="M1076" s="142">
        <f>'2025-26 Salary &amp; Benefits'!$E$6</f>
        <v>78209</v>
      </c>
      <c r="N1076" s="142">
        <f>'2025-26 Salary &amp; Benefits'!$F$6</f>
        <v>80164</v>
      </c>
      <c r="O1076" s="9">
        <f t="shared" si="194"/>
        <v>97177.81</v>
      </c>
      <c r="P1076" s="9">
        <f t="shared" si="195"/>
        <v>2429.1699999999983</v>
      </c>
      <c r="Q1076" s="9">
        <f>'2025-26 Salary &amp; Benefits'!G$6</f>
        <v>15997.68</v>
      </c>
      <c r="R1076" s="143">
        <f>'2025-26 Salary &amp; Benefits'!H$6</f>
        <v>0.16020000000000001</v>
      </c>
      <c r="S1076" s="143">
        <f>'2025-26 Salary &amp; Benefits'!I$6</f>
        <v>0.15390000000000001</v>
      </c>
      <c r="T1076" s="9">
        <f t="shared" si="196"/>
        <v>32787.29</v>
      </c>
      <c r="U1076" s="9">
        <f t="shared" si="197"/>
        <v>1660.12</v>
      </c>
      <c r="V1076" s="9">
        <f t="shared" si="198"/>
        <v>255.49</v>
      </c>
      <c r="W1076" s="9">
        <f t="shared" si="199"/>
        <v>1915.61</v>
      </c>
      <c r="X1076" s="22">
        <f t="shared" si="200"/>
        <v>134309.88</v>
      </c>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c r="ED1076" s="2"/>
      <c r="EE1076" s="2"/>
      <c r="EF1076" s="2"/>
      <c r="EG1076" s="2"/>
      <c r="EH1076" s="2"/>
      <c r="EI1076" s="2"/>
      <c r="EJ1076" s="2"/>
      <c r="EK1076" s="2"/>
      <c r="EL1076" s="2"/>
      <c r="EM1076" s="2"/>
      <c r="EN1076" s="2"/>
      <c r="EO1076" s="2"/>
      <c r="EP1076" s="2"/>
      <c r="EQ1076" s="2"/>
      <c r="ER1076" s="2"/>
      <c r="ES1076" s="2"/>
      <c r="ET1076" s="2"/>
      <c r="EU1076" s="2"/>
      <c r="EV1076" s="2"/>
      <c r="EW1076" s="2"/>
      <c r="EX1076" s="2"/>
      <c r="EY1076" s="2"/>
      <c r="EZ1076" s="2"/>
      <c r="FA1076" s="2"/>
      <c r="FB1076" s="2"/>
      <c r="FC1076" s="2"/>
    </row>
    <row r="1077" spans="1:159" s="21" customFormat="1">
      <c r="A1077" s="77" t="s">
        <v>2370</v>
      </c>
      <c r="B1077" s="87" t="s">
        <v>2714</v>
      </c>
      <c r="C1077" s="88">
        <v>3355</v>
      </c>
      <c r="D1077" s="87" t="s">
        <v>1612</v>
      </c>
      <c r="E1077" s="107" t="str">
        <f>VLOOKUP($C1077,'2024-25 School Level AAFTE'!$C$4:$L$2372,9,FALSE)</f>
        <v>Yes</v>
      </c>
      <c r="F1077" s="95">
        <f>VLOOKUP($C1077,'2024-25 School Level AAFTE'!$C$4:$J$2372,8,FALSE)</f>
        <v>657.45</v>
      </c>
      <c r="G1077" s="97">
        <f>IFERROR(IF(E1077= "yes",VLOOKUP(C1077,Summary!$B:$I,6,0),0),0)</f>
        <v>0</v>
      </c>
      <c r="H1077" s="96">
        <f t="shared" si="191"/>
        <v>657.45</v>
      </c>
      <c r="I1077" s="154">
        <f>VLOOKUP($A1077,'2025-26 Salary &amp; Benefits'!$A:$I,3,FALSE)</f>
        <v>1.18</v>
      </c>
      <c r="J1077" s="154">
        <f>VLOOKUP($A1077,'2025-26 Salary &amp; Benefits'!$A:$I,4,FALSE)</f>
        <v>1.18</v>
      </c>
      <c r="K1077" s="141">
        <f t="shared" si="192"/>
        <v>657.45</v>
      </c>
      <c r="L1077" s="140">
        <f t="shared" si="193"/>
        <v>1.929</v>
      </c>
      <c r="M1077" s="142">
        <f>'2025-26 Salary &amp; Benefits'!$E$6</f>
        <v>78209</v>
      </c>
      <c r="N1077" s="142">
        <f>'2025-26 Salary &amp; Benefits'!$F$6</f>
        <v>80164</v>
      </c>
      <c r="O1077" s="9">
        <f t="shared" si="194"/>
        <v>178020.89</v>
      </c>
      <c r="P1077" s="9">
        <f t="shared" si="195"/>
        <v>4450.0099999999802</v>
      </c>
      <c r="Q1077" s="9">
        <f>'2025-26 Salary &amp; Benefits'!G$6</f>
        <v>15997.68</v>
      </c>
      <c r="R1077" s="143">
        <f>'2025-26 Salary &amp; Benefits'!H$6</f>
        <v>0.16020000000000001</v>
      </c>
      <c r="S1077" s="143">
        <f>'2025-26 Salary &amp; Benefits'!I$6</f>
        <v>0.15390000000000001</v>
      </c>
      <c r="T1077" s="9">
        <f t="shared" si="196"/>
        <v>60063.33</v>
      </c>
      <c r="U1077" s="9">
        <f t="shared" si="197"/>
        <v>3041.18</v>
      </c>
      <c r="V1077" s="9">
        <f t="shared" si="198"/>
        <v>468.04</v>
      </c>
      <c r="W1077" s="9">
        <f t="shared" si="199"/>
        <v>3509.22</v>
      </c>
      <c r="X1077" s="22">
        <f t="shared" si="200"/>
        <v>246043.45</v>
      </c>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c r="EF1077" s="2"/>
      <c r="EG1077" s="2"/>
      <c r="EH1077" s="2"/>
      <c r="EI1077" s="2"/>
      <c r="EJ1077" s="2"/>
      <c r="EK1077" s="2"/>
      <c r="EL1077" s="2"/>
      <c r="EM1077" s="2"/>
      <c r="EN1077" s="2"/>
      <c r="EO1077" s="2"/>
      <c r="EP1077" s="2"/>
      <c r="EQ1077" s="2"/>
      <c r="ER1077" s="2"/>
      <c r="ES1077" s="2"/>
      <c r="ET1077" s="2"/>
      <c r="EU1077" s="2"/>
      <c r="EV1077" s="2"/>
      <c r="EW1077" s="2"/>
      <c r="EX1077" s="2"/>
      <c r="EY1077" s="2"/>
      <c r="EZ1077" s="2"/>
      <c r="FA1077" s="2"/>
      <c r="FB1077" s="2"/>
      <c r="FC1077" s="2"/>
    </row>
    <row r="1078" spans="1:159" s="21" customFormat="1">
      <c r="A1078" s="77" t="s">
        <v>2370</v>
      </c>
      <c r="B1078" s="87" t="s">
        <v>2714</v>
      </c>
      <c r="C1078" s="88">
        <v>3537</v>
      </c>
      <c r="D1078" s="87" t="s">
        <v>1613</v>
      </c>
      <c r="E1078" s="107" t="str">
        <f>VLOOKUP($C1078,'2024-25 School Level AAFTE'!$C$4:$L$2372,9,FALSE)</f>
        <v>No</v>
      </c>
      <c r="F1078" s="95">
        <f>VLOOKUP($C1078,'2024-25 School Level AAFTE'!$C$4:$J$2372,8,FALSE)</f>
        <v>454.81</v>
      </c>
      <c r="G1078" s="97">
        <f>IFERROR(IF(E1078= "yes",VLOOKUP(C1078,Summary!$B:$I,6,0),0),0)</f>
        <v>0</v>
      </c>
      <c r="H1078" s="96">
        <f t="shared" si="191"/>
        <v>0</v>
      </c>
      <c r="I1078" s="154">
        <f>VLOOKUP($A1078,'2025-26 Salary &amp; Benefits'!$A:$I,3,FALSE)</f>
        <v>1.18</v>
      </c>
      <c r="J1078" s="154">
        <f>VLOOKUP($A1078,'2025-26 Salary &amp; Benefits'!$A:$I,4,FALSE)</f>
        <v>1.18</v>
      </c>
      <c r="K1078" s="141">
        <f t="shared" si="192"/>
        <v>0</v>
      </c>
      <c r="L1078" s="140">
        <f t="shared" si="193"/>
        <v>0</v>
      </c>
      <c r="M1078" s="142">
        <f>'2025-26 Salary &amp; Benefits'!$E$6</f>
        <v>78209</v>
      </c>
      <c r="N1078" s="142">
        <f>'2025-26 Salary &amp; Benefits'!$F$6</f>
        <v>80164</v>
      </c>
      <c r="O1078" s="9">
        <f t="shared" si="194"/>
        <v>0</v>
      </c>
      <c r="P1078" s="9">
        <f t="shared" si="195"/>
        <v>0</v>
      </c>
      <c r="Q1078" s="9">
        <f>'2025-26 Salary &amp; Benefits'!G$6</f>
        <v>15997.68</v>
      </c>
      <c r="R1078" s="143">
        <f>'2025-26 Salary &amp; Benefits'!H$6</f>
        <v>0.16020000000000001</v>
      </c>
      <c r="S1078" s="143">
        <f>'2025-26 Salary &amp; Benefits'!I$6</f>
        <v>0.15390000000000001</v>
      </c>
      <c r="T1078" s="9">
        <f t="shared" si="196"/>
        <v>0</v>
      </c>
      <c r="U1078" s="9">
        <f t="shared" si="197"/>
        <v>0</v>
      </c>
      <c r="V1078" s="9">
        <f t="shared" si="198"/>
        <v>0</v>
      </c>
      <c r="W1078" s="9">
        <f t="shared" si="199"/>
        <v>0</v>
      </c>
      <c r="X1078" s="22">
        <f t="shared" si="200"/>
        <v>0</v>
      </c>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c r="EF1078" s="2"/>
      <c r="EG1078" s="2"/>
      <c r="EH1078" s="2"/>
      <c r="EI1078" s="2"/>
      <c r="EJ1078" s="2"/>
      <c r="EK1078" s="2"/>
      <c r="EL1078" s="2"/>
      <c r="EM1078" s="2"/>
      <c r="EN1078" s="2"/>
      <c r="EO1078" s="2"/>
      <c r="EP1078" s="2"/>
      <c r="EQ1078" s="2"/>
      <c r="ER1078" s="2"/>
      <c r="ES1078" s="2"/>
      <c r="ET1078" s="2"/>
      <c r="EU1078" s="2"/>
      <c r="EV1078" s="2"/>
      <c r="EW1078" s="2"/>
      <c r="EX1078" s="2"/>
      <c r="EY1078" s="2"/>
      <c r="EZ1078" s="2"/>
      <c r="FA1078" s="2"/>
      <c r="FB1078" s="2"/>
      <c r="FC1078" s="2"/>
    </row>
    <row r="1079" spans="1:159" s="21" customFormat="1">
      <c r="A1079" s="77" t="s">
        <v>2370</v>
      </c>
      <c r="B1079" s="87" t="s">
        <v>2714</v>
      </c>
      <c r="C1079" s="89">
        <v>3651</v>
      </c>
      <c r="D1079" s="101" t="s">
        <v>1614</v>
      </c>
      <c r="E1079" s="107" t="str">
        <f>VLOOKUP($C1079,'2024-25 School Level AAFTE'!$C$4:$L$2372,9,FALSE)</f>
        <v>Yes</v>
      </c>
      <c r="F1079" s="95">
        <f>VLOOKUP($C1079,'2024-25 School Level AAFTE'!$C$4:$J$2372,8,FALSE)</f>
        <v>392.33</v>
      </c>
      <c r="G1079" s="97">
        <f>IFERROR(IF(E1079= "yes",VLOOKUP(C1079,Summary!$B:$I,6,0),0),0)</f>
        <v>0</v>
      </c>
      <c r="H1079" s="96">
        <f t="shared" si="191"/>
        <v>392.33</v>
      </c>
      <c r="I1079" s="154">
        <f>VLOOKUP($A1079,'2025-26 Salary &amp; Benefits'!$A:$I,3,FALSE)</f>
        <v>1.18</v>
      </c>
      <c r="J1079" s="154">
        <f>VLOOKUP($A1079,'2025-26 Salary &amp; Benefits'!$A:$I,4,FALSE)</f>
        <v>1.18</v>
      </c>
      <c r="K1079" s="141">
        <f t="shared" si="192"/>
        <v>392.33</v>
      </c>
      <c r="L1079" s="140">
        <f t="shared" si="193"/>
        <v>1.151</v>
      </c>
      <c r="M1079" s="142">
        <f>'2025-26 Salary &amp; Benefits'!$E$6</f>
        <v>78209</v>
      </c>
      <c r="N1079" s="142">
        <f>'2025-26 Salary &amp; Benefits'!$F$6</f>
        <v>80164</v>
      </c>
      <c r="O1079" s="9">
        <f t="shared" si="194"/>
        <v>106221.9</v>
      </c>
      <c r="P1079" s="9">
        <f t="shared" si="195"/>
        <v>2655.2400000000052</v>
      </c>
      <c r="Q1079" s="9">
        <f>'2025-26 Salary &amp; Benefits'!G$6</f>
        <v>15997.68</v>
      </c>
      <c r="R1079" s="143">
        <f>'2025-26 Salary &amp; Benefits'!H$6</f>
        <v>0.16020000000000001</v>
      </c>
      <c r="S1079" s="143">
        <f>'2025-26 Salary &amp; Benefits'!I$6</f>
        <v>0.15390000000000001</v>
      </c>
      <c r="T1079" s="9">
        <f t="shared" si="196"/>
        <v>35838.720000000001</v>
      </c>
      <c r="U1079" s="9">
        <f t="shared" si="197"/>
        <v>1814.62</v>
      </c>
      <c r="V1079" s="9">
        <f t="shared" si="198"/>
        <v>279.27</v>
      </c>
      <c r="W1079" s="9">
        <f t="shared" si="199"/>
        <v>2093.89</v>
      </c>
      <c r="X1079" s="22">
        <f t="shared" si="200"/>
        <v>146809.75</v>
      </c>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c r="EF1079" s="2"/>
      <c r="EG1079" s="2"/>
      <c r="EH1079" s="2"/>
      <c r="EI1079" s="2"/>
      <c r="EJ1079" s="2"/>
      <c r="EK1079" s="2"/>
      <c r="EL1079" s="2"/>
      <c r="EM1079" s="2"/>
      <c r="EN1079" s="2"/>
      <c r="EO1079" s="2"/>
      <c r="EP1079" s="2"/>
      <c r="EQ1079" s="2"/>
      <c r="ER1079" s="2"/>
      <c r="ES1079" s="2"/>
      <c r="ET1079" s="2"/>
      <c r="EU1079" s="2"/>
      <c r="EV1079" s="2"/>
      <c r="EW1079" s="2"/>
      <c r="EX1079" s="2"/>
      <c r="EY1079" s="2"/>
      <c r="EZ1079" s="2"/>
      <c r="FA1079" s="2"/>
      <c r="FB1079" s="2"/>
      <c r="FC1079" s="2"/>
    </row>
    <row r="1080" spans="1:159" s="21" customFormat="1">
      <c r="A1080" s="77" t="s">
        <v>2370</v>
      </c>
      <c r="B1080" s="87" t="s">
        <v>2714</v>
      </c>
      <c r="C1080" s="88">
        <v>3964</v>
      </c>
      <c r="D1080" s="87" t="s">
        <v>1615</v>
      </c>
      <c r="E1080" s="107" t="str">
        <f>VLOOKUP($C1080,'2024-25 School Level AAFTE'!$C$4:$L$2372,9,FALSE)</f>
        <v>Yes</v>
      </c>
      <c r="F1080" s="95">
        <f>VLOOKUP($C1080,'2024-25 School Level AAFTE'!$C$4:$J$2372,8,FALSE)</f>
        <v>407.96</v>
      </c>
      <c r="G1080" s="97">
        <f>IFERROR(IF(E1080= "yes",VLOOKUP(C1080,Summary!$B:$I,6,0),0),0)</f>
        <v>0</v>
      </c>
      <c r="H1080" s="96">
        <f t="shared" si="191"/>
        <v>407.96</v>
      </c>
      <c r="I1080" s="154">
        <f>VLOOKUP($A1080,'2025-26 Salary &amp; Benefits'!$A:$I,3,FALSE)</f>
        <v>1.18</v>
      </c>
      <c r="J1080" s="154">
        <f>VLOOKUP($A1080,'2025-26 Salary &amp; Benefits'!$A:$I,4,FALSE)</f>
        <v>1.18</v>
      </c>
      <c r="K1080" s="141">
        <f t="shared" si="192"/>
        <v>407.96</v>
      </c>
      <c r="L1080" s="140">
        <f t="shared" si="193"/>
        <v>1.1970000000000001</v>
      </c>
      <c r="M1080" s="142">
        <f>'2025-26 Salary &amp; Benefits'!$E$6</f>
        <v>78209</v>
      </c>
      <c r="N1080" s="142">
        <f>'2025-26 Salary &amp; Benefits'!$F$6</f>
        <v>80164</v>
      </c>
      <c r="O1080" s="9">
        <f t="shared" si="194"/>
        <v>110467.08</v>
      </c>
      <c r="P1080" s="9">
        <f t="shared" si="195"/>
        <v>2761.3600000000006</v>
      </c>
      <c r="Q1080" s="9">
        <f>'2025-26 Salary &amp; Benefits'!G$6</f>
        <v>15997.68</v>
      </c>
      <c r="R1080" s="143">
        <f>'2025-26 Salary &amp; Benefits'!H$6</f>
        <v>0.16020000000000001</v>
      </c>
      <c r="S1080" s="143">
        <f>'2025-26 Salary &amp; Benefits'!I$6</f>
        <v>0.15390000000000001</v>
      </c>
      <c r="T1080" s="9">
        <f t="shared" si="196"/>
        <v>37271.019999999997</v>
      </c>
      <c r="U1080" s="9">
        <f t="shared" si="197"/>
        <v>1887.14</v>
      </c>
      <c r="V1080" s="9">
        <f t="shared" si="198"/>
        <v>290.43</v>
      </c>
      <c r="W1080" s="9">
        <f t="shared" si="199"/>
        <v>2177.5700000000002</v>
      </c>
      <c r="X1080" s="22">
        <f t="shared" si="200"/>
        <v>152677.03000000003</v>
      </c>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row>
    <row r="1081" spans="1:159" s="21" customFormat="1">
      <c r="A1081" s="77" t="s">
        <v>2370</v>
      </c>
      <c r="B1081" s="87" t="s">
        <v>2714</v>
      </c>
      <c r="C1081" s="88">
        <v>4150</v>
      </c>
      <c r="D1081" s="87" t="s">
        <v>1616</v>
      </c>
      <c r="E1081" s="107" t="str">
        <f>VLOOKUP($C1081,'2024-25 School Level AAFTE'!$C$4:$L$2372,9,FALSE)</f>
        <v>Yes</v>
      </c>
      <c r="F1081" s="95">
        <f>VLOOKUP($C1081,'2024-25 School Level AAFTE'!$C$4:$J$2372,8,FALSE)</f>
        <v>329.34</v>
      </c>
      <c r="G1081" s="97">
        <f>IFERROR(IF(E1081= "yes",VLOOKUP(C1081,Summary!$B:$I,6,0),0),0)</f>
        <v>0</v>
      </c>
      <c r="H1081" s="96">
        <f t="shared" si="191"/>
        <v>329.34</v>
      </c>
      <c r="I1081" s="154">
        <f>VLOOKUP($A1081,'2025-26 Salary &amp; Benefits'!$A:$I,3,FALSE)</f>
        <v>1.18</v>
      </c>
      <c r="J1081" s="154">
        <f>VLOOKUP($A1081,'2025-26 Salary &amp; Benefits'!$A:$I,4,FALSE)</f>
        <v>1.18</v>
      </c>
      <c r="K1081" s="141">
        <f t="shared" si="192"/>
        <v>329.34</v>
      </c>
      <c r="L1081" s="140">
        <f t="shared" si="193"/>
        <v>0.96599999999999997</v>
      </c>
      <c r="M1081" s="142">
        <f>'2025-26 Salary &amp; Benefits'!$E$6</f>
        <v>78209</v>
      </c>
      <c r="N1081" s="142">
        <f>'2025-26 Salary &amp; Benefits'!$F$6</f>
        <v>80164</v>
      </c>
      <c r="O1081" s="9">
        <f t="shared" si="194"/>
        <v>89148.87</v>
      </c>
      <c r="P1081" s="9">
        <f t="shared" si="195"/>
        <v>2228.4700000000012</v>
      </c>
      <c r="Q1081" s="9">
        <f>'2025-26 Salary &amp; Benefits'!G$6</f>
        <v>15997.68</v>
      </c>
      <c r="R1081" s="143">
        <f>'2025-26 Salary &amp; Benefits'!H$6</f>
        <v>0.16020000000000001</v>
      </c>
      <c r="S1081" s="143">
        <f>'2025-26 Salary &amp; Benefits'!I$6</f>
        <v>0.15390000000000001</v>
      </c>
      <c r="T1081" s="9">
        <f t="shared" si="196"/>
        <v>30078.37</v>
      </c>
      <c r="U1081" s="9">
        <f t="shared" si="197"/>
        <v>1522.96</v>
      </c>
      <c r="V1081" s="9">
        <f t="shared" si="198"/>
        <v>234.38</v>
      </c>
      <c r="W1081" s="9">
        <f t="shared" si="199"/>
        <v>1757.3400000000001</v>
      </c>
      <c r="X1081" s="22">
        <f t="shared" si="200"/>
        <v>123213.04999999999</v>
      </c>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c r="ED1081" s="2"/>
      <c r="EE1081" s="2"/>
      <c r="EF1081" s="2"/>
      <c r="EG1081" s="2"/>
      <c r="EH1081" s="2"/>
      <c r="EI1081" s="2"/>
      <c r="EJ1081" s="2"/>
      <c r="EK1081" s="2"/>
      <c r="EL1081" s="2"/>
      <c r="EM1081" s="2"/>
      <c r="EN1081" s="2"/>
      <c r="EO1081" s="2"/>
      <c r="EP1081" s="2"/>
      <c r="EQ1081" s="2"/>
      <c r="ER1081" s="2"/>
      <c r="ES1081" s="2"/>
      <c r="ET1081" s="2"/>
      <c r="EU1081" s="2"/>
      <c r="EV1081" s="2"/>
      <c r="EW1081" s="2"/>
      <c r="EX1081" s="2"/>
      <c r="EY1081" s="2"/>
      <c r="EZ1081" s="2"/>
      <c r="FA1081" s="2"/>
      <c r="FB1081" s="2"/>
      <c r="FC1081" s="2"/>
    </row>
    <row r="1082" spans="1:159" s="21" customFormat="1">
      <c r="A1082" s="77" t="s">
        <v>2370</v>
      </c>
      <c r="B1082" s="87" t="s">
        <v>2714</v>
      </c>
      <c r="C1082" s="88">
        <v>4323</v>
      </c>
      <c r="D1082" s="87" t="s">
        <v>1617</v>
      </c>
      <c r="E1082" s="107" t="str">
        <f>VLOOKUP($C1082,'2024-25 School Level AAFTE'!$C$4:$L$2372,9,FALSE)</f>
        <v>Yes</v>
      </c>
      <c r="F1082" s="95">
        <f>VLOOKUP($C1082,'2024-25 School Level AAFTE'!$C$4:$J$2372,8,FALSE)</f>
        <v>465.56</v>
      </c>
      <c r="G1082" s="97">
        <f>IFERROR(IF(E1082= "yes",VLOOKUP(C1082,Summary!$B:$I,6,0),0),0)</f>
        <v>0</v>
      </c>
      <c r="H1082" s="96">
        <f t="shared" si="191"/>
        <v>465.56</v>
      </c>
      <c r="I1082" s="154">
        <f>VLOOKUP($A1082,'2025-26 Salary &amp; Benefits'!$A:$I,3,FALSE)</f>
        <v>1.18</v>
      </c>
      <c r="J1082" s="154">
        <f>VLOOKUP($A1082,'2025-26 Salary &amp; Benefits'!$A:$I,4,FALSE)</f>
        <v>1.18</v>
      </c>
      <c r="K1082" s="141">
        <f t="shared" si="192"/>
        <v>465.56</v>
      </c>
      <c r="L1082" s="140">
        <f t="shared" si="193"/>
        <v>1.3660000000000001</v>
      </c>
      <c r="M1082" s="142">
        <f>'2025-26 Salary &amp; Benefits'!$E$6</f>
        <v>78209</v>
      </c>
      <c r="N1082" s="142">
        <f>'2025-26 Salary &amp; Benefits'!$F$6</f>
        <v>80164</v>
      </c>
      <c r="O1082" s="9">
        <f t="shared" si="194"/>
        <v>126063.52</v>
      </c>
      <c r="P1082" s="9">
        <f t="shared" si="195"/>
        <v>3151.2299999999959</v>
      </c>
      <c r="Q1082" s="9">
        <f>'2025-26 Salary &amp; Benefits'!G$6</f>
        <v>15997.68</v>
      </c>
      <c r="R1082" s="143">
        <f>'2025-26 Salary &amp; Benefits'!H$6</f>
        <v>0.16020000000000001</v>
      </c>
      <c r="S1082" s="143">
        <f>'2025-26 Salary &amp; Benefits'!I$6</f>
        <v>0.15390000000000001</v>
      </c>
      <c r="T1082" s="9">
        <f t="shared" si="196"/>
        <v>42533.18</v>
      </c>
      <c r="U1082" s="9">
        <f t="shared" si="197"/>
        <v>2153.58</v>
      </c>
      <c r="V1082" s="9">
        <f t="shared" si="198"/>
        <v>331.44</v>
      </c>
      <c r="W1082" s="9">
        <f t="shared" si="199"/>
        <v>2485.02</v>
      </c>
      <c r="X1082" s="22">
        <f t="shared" si="200"/>
        <v>174232.94999999998</v>
      </c>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c r="ED1082" s="2"/>
      <c r="EE1082" s="2"/>
      <c r="EF1082" s="2"/>
      <c r="EG1082" s="2"/>
      <c r="EH1082" s="2"/>
      <c r="EI1082" s="2"/>
      <c r="EJ1082" s="2"/>
      <c r="EK1082" s="2"/>
      <c r="EL1082" s="2"/>
      <c r="EM1082" s="2"/>
      <c r="EN1082" s="2"/>
      <c r="EO1082" s="2"/>
      <c r="EP1082" s="2"/>
      <c r="EQ1082" s="2"/>
      <c r="ER1082" s="2"/>
      <c r="ES1082" s="2"/>
      <c r="ET1082" s="2"/>
      <c r="EU1082" s="2"/>
      <c r="EV1082" s="2"/>
      <c r="EW1082" s="2"/>
      <c r="EX1082" s="2"/>
      <c r="EY1082" s="2"/>
      <c r="EZ1082" s="2"/>
      <c r="FA1082" s="2"/>
      <c r="FB1082" s="2"/>
      <c r="FC1082" s="2"/>
    </row>
    <row r="1083" spans="1:159" s="21" customFormat="1">
      <c r="A1083" s="77" t="s">
        <v>2370</v>
      </c>
      <c r="B1083" s="87" t="s">
        <v>2714</v>
      </c>
      <c r="C1083" s="88">
        <v>4357</v>
      </c>
      <c r="D1083" s="87" t="s">
        <v>1618</v>
      </c>
      <c r="E1083" s="107" t="str">
        <f>VLOOKUP($C1083,'2024-25 School Level AAFTE'!$C$4:$L$2372,9,FALSE)</f>
        <v>Yes</v>
      </c>
      <c r="F1083" s="95">
        <f>VLOOKUP($C1083,'2024-25 School Level AAFTE'!$C$4:$J$2372,8,FALSE)</f>
        <v>696.28</v>
      </c>
      <c r="G1083" s="97">
        <f>IFERROR(IF(E1083= "yes",VLOOKUP(C1083,Summary!$B:$I,6,0),0),0)</f>
        <v>0</v>
      </c>
      <c r="H1083" s="96">
        <f t="shared" si="191"/>
        <v>696.28</v>
      </c>
      <c r="I1083" s="154">
        <f>VLOOKUP($A1083,'2025-26 Salary &amp; Benefits'!$A:$I,3,FALSE)</f>
        <v>1.18</v>
      </c>
      <c r="J1083" s="154">
        <f>VLOOKUP($A1083,'2025-26 Salary &amp; Benefits'!$A:$I,4,FALSE)</f>
        <v>1.18</v>
      </c>
      <c r="K1083" s="141">
        <f t="shared" si="192"/>
        <v>696.28</v>
      </c>
      <c r="L1083" s="140">
        <f t="shared" si="193"/>
        <v>2.0419999999999998</v>
      </c>
      <c r="M1083" s="142">
        <f>'2025-26 Salary &amp; Benefits'!$E$6</f>
        <v>78209</v>
      </c>
      <c r="N1083" s="142">
        <f>'2025-26 Salary &amp; Benefits'!$F$6</f>
        <v>80164</v>
      </c>
      <c r="O1083" s="9">
        <f t="shared" si="194"/>
        <v>188449.28</v>
      </c>
      <c r="P1083" s="9">
        <f t="shared" si="195"/>
        <v>4710.6900000000023</v>
      </c>
      <c r="Q1083" s="9">
        <f>'2025-26 Salary &amp; Benefits'!G$6</f>
        <v>15997.68</v>
      </c>
      <c r="R1083" s="143">
        <f>'2025-26 Salary &amp; Benefits'!H$6</f>
        <v>0.16020000000000001</v>
      </c>
      <c r="S1083" s="143">
        <f>'2025-26 Salary &amp; Benefits'!I$6</f>
        <v>0.15390000000000001</v>
      </c>
      <c r="T1083" s="9">
        <f t="shared" si="196"/>
        <v>63581.81</v>
      </c>
      <c r="U1083" s="9">
        <f t="shared" si="197"/>
        <v>3219.33</v>
      </c>
      <c r="V1083" s="9">
        <f t="shared" si="198"/>
        <v>495.45</v>
      </c>
      <c r="W1083" s="9">
        <f t="shared" si="199"/>
        <v>3714.7799999999997</v>
      </c>
      <c r="X1083" s="22">
        <f t="shared" si="200"/>
        <v>260456.56</v>
      </c>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c r="EN1083" s="2"/>
      <c r="EO1083" s="2"/>
      <c r="EP1083" s="2"/>
      <c r="EQ1083" s="2"/>
      <c r="ER1083" s="2"/>
      <c r="ES1083" s="2"/>
      <c r="ET1083" s="2"/>
      <c r="EU1083" s="2"/>
      <c r="EV1083" s="2"/>
      <c r="EW1083" s="2"/>
      <c r="EX1083" s="2"/>
      <c r="EY1083" s="2"/>
      <c r="EZ1083" s="2"/>
      <c r="FA1083" s="2"/>
      <c r="FB1083" s="2"/>
      <c r="FC1083" s="2"/>
    </row>
    <row r="1084" spans="1:159" s="21" customFormat="1">
      <c r="A1084" s="77" t="s">
        <v>2370</v>
      </c>
      <c r="B1084" s="87" t="s">
        <v>2714</v>
      </c>
      <c r="C1084" s="88">
        <v>4454</v>
      </c>
      <c r="D1084" s="87" t="s">
        <v>1619</v>
      </c>
      <c r="E1084" s="107" t="str">
        <f>VLOOKUP($C1084,'2024-25 School Level AAFTE'!$C$4:$L$2372,9,FALSE)</f>
        <v>No</v>
      </c>
      <c r="F1084" s="95">
        <f>VLOOKUP($C1084,'2024-25 School Level AAFTE'!$C$4:$J$2372,8,FALSE)</f>
        <v>437.71</v>
      </c>
      <c r="G1084" s="97">
        <f>IFERROR(IF(E1084= "yes",VLOOKUP(C1084,Summary!$B:$I,6,0),0),0)</f>
        <v>0</v>
      </c>
      <c r="H1084" s="96">
        <f t="shared" si="191"/>
        <v>0</v>
      </c>
      <c r="I1084" s="154">
        <f>VLOOKUP($A1084,'2025-26 Salary &amp; Benefits'!$A:$I,3,FALSE)</f>
        <v>1.18</v>
      </c>
      <c r="J1084" s="154">
        <f>VLOOKUP($A1084,'2025-26 Salary &amp; Benefits'!$A:$I,4,FALSE)</f>
        <v>1.18</v>
      </c>
      <c r="K1084" s="141">
        <f t="shared" si="192"/>
        <v>0</v>
      </c>
      <c r="L1084" s="140">
        <f t="shared" si="193"/>
        <v>0</v>
      </c>
      <c r="M1084" s="142">
        <f>'2025-26 Salary &amp; Benefits'!$E$6</f>
        <v>78209</v>
      </c>
      <c r="N1084" s="142">
        <f>'2025-26 Salary &amp; Benefits'!$F$6</f>
        <v>80164</v>
      </c>
      <c r="O1084" s="9">
        <f t="shared" si="194"/>
        <v>0</v>
      </c>
      <c r="P1084" s="9">
        <f t="shared" si="195"/>
        <v>0</v>
      </c>
      <c r="Q1084" s="9">
        <f>'2025-26 Salary &amp; Benefits'!G$6</f>
        <v>15997.68</v>
      </c>
      <c r="R1084" s="143">
        <f>'2025-26 Salary &amp; Benefits'!H$6</f>
        <v>0.16020000000000001</v>
      </c>
      <c r="S1084" s="143">
        <f>'2025-26 Salary &amp; Benefits'!I$6</f>
        <v>0.15390000000000001</v>
      </c>
      <c r="T1084" s="9">
        <f t="shared" si="196"/>
        <v>0</v>
      </c>
      <c r="U1084" s="9">
        <f t="shared" si="197"/>
        <v>0</v>
      </c>
      <c r="V1084" s="9">
        <f t="shared" si="198"/>
        <v>0</v>
      </c>
      <c r="W1084" s="9">
        <f t="shared" si="199"/>
        <v>0</v>
      </c>
      <c r="X1084" s="22">
        <f t="shared" si="200"/>
        <v>0</v>
      </c>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c r="ED1084" s="2"/>
      <c r="EE1084" s="2"/>
      <c r="EF1084" s="2"/>
      <c r="EG1084" s="2"/>
      <c r="EH1084" s="2"/>
      <c r="EI1084" s="2"/>
      <c r="EJ1084" s="2"/>
      <c r="EK1084" s="2"/>
      <c r="EL1084" s="2"/>
      <c r="EM1084" s="2"/>
      <c r="EN1084" s="2"/>
      <c r="EO1084" s="2"/>
      <c r="EP1084" s="2"/>
      <c r="EQ1084" s="2"/>
      <c r="ER1084" s="2"/>
      <c r="ES1084" s="2"/>
      <c r="ET1084" s="2"/>
      <c r="EU1084" s="2"/>
      <c r="EV1084" s="2"/>
      <c r="EW1084" s="2"/>
      <c r="EX1084" s="2"/>
      <c r="EY1084" s="2"/>
      <c r="EZ1084" s="2"/>
      <c r="FA1084" s="2"/>
      <c r="FB1084" s="2"/>
      <c r="FC1084" s="2"/>
    </row>
    <row r="1085" spans="1:159" s="21" customFormat="1">
      <c r="A1085" s="77" t="s">
        <v>2370</v>
      </c>
      <c r="B1085" s="87" t="s">
        <v>2714</v>
      </c>
      <c r="C1085" s="88">
        <v>5123</v>
      </c>
      <c r="D1085" s="87" t="s">
        <v>1620</v>
      </c>
      <c r="E1085" s="107" t="str">
        <f>VLOOKUP($C1085,'2024-25 School Level AAFTE'!$C$4:$L$2372,9,FALSE)</f>
        <v>No</v>
      </c>
      <c r="F1085" s="95">
        <f>VLOOKUP($C1085,'2024-25 School Level AAFTE'!$C$4:$J$2372,8,FALSE)</f>
        <v>388.49</v>
      </c>
      <c r="G1085" s="97">
        <f>IFERROR(IF(E1085= "yes",VLOOKUP(C1085,Summary!$B:$I,6,0),0),0)</f>
        <v>0</v>
      </c>
      <c r="H1085" s="96">
        <f t="shared" si="191"/>
        <v>0</v>
      </c>
      <c r="I1085" s="154">
        <f>VLOOKUP($A1085,'2025-26 Salary &amp; Benefits'!$A:$I,3,FALSE)</f>
        <v>1.18</v>
      </c>
      <c r="J1085" s="154">
        <f>VLOOKUP($A1085,'2025-26 Salary &amp; Benefits'!$A:$I,4,FALSE)</f>
        <v>1.18</v>
      </c>
      <c r="K1085" s="141">
        <f t="shared" si="192"/>
        <v>0</v>
      </c>
      <c r="L1085" s="140">
        <f t="shared" si="193"/>
        <v>0</v>
      </c>
      <c r="M1085" s="142">
        <f>'2025-26 Salary &amp; Benefits'!$E$6</f>
        <v>78209</v>
      </c>
      <c r="N1085" s="142">
        <f>'2025-26 Salary &amp; Benefits'!$F$6</f>
        <v>80164</v>
      </c>
      <c r="O1085" s="9">
        <f t="shared" si="194"/>
        <v>0</v>
      </c>
      <c r="P1085" s="9">
        <f t="shared" si="195"/>
        <v>0</v>
      </c>
      <c r="Q1085" s="9">
        <f>'2025-26 Salary &amp; Benefits'!G$6</f>
        <v>15997.68</v>
      </c>
      <c r="R1085" s="143">
        <f>'2025-26 Salary &amp; Benefits'!H$6</f>
        <v>0.16020000000000001</v>
      </c>
      <c r="S1085" s="143">
        <f>'2025-26 Salary &amp; Benefits'!I$6</f>
        <v>0.15390000000000001</v>
      </c>
      <c r="T1085" s="9">
        <f t="shared" si="196"/>
        <v>0</v>
      </c>
      <c r="U1085" s="9">
        <f t="shared" si="197"/>
        <v>0</v>
      </c>
      <c r="V1085" s="9">
        <f t="shared" si="198"/>
        <v>0</v>
      </c>
      <c r="W1085" s="9">
        <f t="shared" si="199"/>
        <v>0</v>
      </c>
      <c r="X1085" s="22">
        <f t="shared" si="200"/>
        <v>0</v>
      </c>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c r="EN1085" s="2"/>
      <c r="EO1085" s="2"/>
      <c r="EP1085" s="2"/>
      <c r="EQ1085" s="2"/>
      <c r="ER1085" s="2"/>
      <c r="ES1085" s="2"/>
      <c r="ET1085" s="2"/>
      <c r="EU1085" s="2"/>
      <c r="EV1085" s="2"/>
      <c r="EW1085" s="2"/>
      <c r="EX1085" s="2"/>
      <c r="EY1085" s="2"/>
      <c r="EZ1085" s="2"/>
      <c r="FA1085" s="2"/>
      <c r="FB1085" s="2"/>
      <c r="FC1085" s="2"/>
    </row>
    <row r="1086" spans="1:159" s="21" customFormat="1">
      <c r="A1086" s="77" t="s">
        <v>2370</v>
      </c>
      <c r="B1086" s="87" t="s">
        <v>2714</v>
      </c>
      <c r="C1086" s="88">
        <v>5213</v>
      </c>
      <c r="D1086" s="87" t="s">
        <v>1621</v>
      </c>
      <c r="E1086" s="107" t="str">
        <f>VLOOKUP($C1086,'2024-25 School Level AAFTE'!$C$4:$L$2372,9,FALSE)</f>
        <v>Yes</v>
      </c>
      <c r="F1086" s="95">
        <f>VLOOKUP($C1086,'2024-25 School Level AAFTE'!$C$4:$J$2372,8,FALSE)</f>
        <v>1092.4199999999998</v>
      </c>
      <c r="G1086" s="97">
        <f>IFERROR(IF(E1086= "yes",VLOOKUP(C1086,Summary!$B:$I,6,0),0),0)</f>
        <v>0</v>
      </c>
      <c r="H1086" s="96">
        <f t="shared" si="191"/>
        <v>1092.4199999999998</v>
      </c>
      <c r="I1086" s="154">
        <f>VLOOKUP($A1086,'2025-26 Salary &amp; Benefits'!$A:$I,3,FALSE)</f>
        <v>1.18</v>
      </c>
      <c r="J1086" s="154">
        <f>VLOOKUP($A1086,'2025-26 Salary &amp; Benefits'!$A:$I,4,FALSE)</f>
        <v>1.18</v>
      </c>
      <c r="K1086" s="141">
        <f t="shared" si="192"/>
        <v>1092.4199999999998</v>
      </c>
      <c r="L1086" s="140">
        <f t="shared" si="193"/>
        <v>3.2040000000000002</v>
      </c>
      <c r="M1086" s="142">
        <f>'2025-26 Salary &amp; Benefits'!$E$6</f>
        <v>78209</v>
      </c>
      <c r="N1086" s="142">
        <f>'2025-26 Salary &amp; Benefits'!$F$6</f>
        <v>80164</v>
      </c>
      <c r="O1086" s="9">
        <f t="shared" si="194"/>
        <v>295686.33</v>
      </c>
      <c r="P1086" s="9">
        <f t="shared" si="195"/>
        <v>7391.3099999999977</v>
      </c>
      <c r="Q1086" s="9">
        <f>'2025-26 Salary &amp; Benefits'!G$6</f>
        <v>15997.68</v>
      </c>
      <c r="R1086" s="143">
        <f>'2025-26 Salary &amp; Benefits'!H$6</f>
        <v>0.16020000000000001</v>
      </c>
      <c r="S1086" s="143">
        <f>'2025-26 Salary &amp; Benefits'!I$6</f>
        <v>0.15390000000000001</v>
      </c>
      <c r="T1086" s="9">
        <f t="shared" si="196"/>
        <v>99763.04</v>
      </c>
      <c r="U1086" s="9">
        <f t="shared" si="197"/>
        <v>5051.29</v>
      </c>
      <c r="V1086" s="9">
        <f t="shared" si="198"/>
        <v>777.39</v>
      </c>
      <c r="W1086" s="9">
        <f t="shared" si="199"/>
        <v>5828.68</v>
      </c>
      <c r="X1086" s="22">
        <f t="shared" si="200"/>
        <v>408669.36</v>
      </c>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row>
    <row r="1087" spans="1:159" s="21" customFormat="1">
      <c r="A1087" s="77" t="s">
        <v>2370</v>
      </c>
      <c r="B1087" s="87" t="s">
        <v>2714</v>
      </c>
      <c r="C1087" s="88">
        <v>5350</v>
      </c>
      <c r="D1087" s="87" t="s">
        <v>1622</v>
      </c>
      <c r="E1087" s="107" t="str">
        <f>VLOOKUP($C1087,'2024-25 School Level AAFTE'!$C$4:$L$2372,9,FALSE)</f>
        <v>Yes</v>
      </c>
      <c r="F1087" s="95">
        <f>VLOOKUP($C1087,'2024-25 School Level AAFTE'!$C$4:$J$2372,8,FALSE)</f>
        <v>494.12</v>
      </c>
      <c r="G1087" s="97">
        <f>IFERROR(IF(E1087= "yes",VLOOKUP(C1087,Summary!$B:$I,6,0),0),0)</f>
        <v>0</v>
      </c>
      <c r="H1087" s="96">
        <f t="shared" si="191"/>
        <v>494.12</v>
      </c>
      <c r="I1087" s="154">
        <f>VLOOKUP($A1087,'2025-26 Salary &amp; Benefits'!$A:$I,3,FALSE)</f>
        <v>1.18</v>
      </c>
      <c r="J1087" s="154">
        <f>VLOOKUP($A1087,'2025-26 Salary &amp; Benefits'!$A:$I,4,FALSE)</f>
        <v>1.18</v>
      </c>
      <c r="K1087" s="141">
        <f t="shared" si="192"/>
        <v>494.12</v>
      </c>
      <c r="L1087" s="140">
        <f t="shared" si="193"/>
        <v>1.4490000000000001</v>
      </c>
      <c r="M1087" s="142">
        <f>'2025-26 Salary &amp; Benefits'!$E$6</f>
        <v>78209</v>
      </c>
      <c r="N1087" s="142">
        <f>'2025-26 Salary &amp; Benefits'!$F$6</f>
        <v>80164</v>
      </c>
      <c r="O1087" s="9">
        <f t="shared" si="194"/>
        <v>133723.31</v>
      </c>
      <c r="P1087" s="9">
        <f t="shared" si="195"/>
        <v>3342.7000000000116</v>
      </c>
      <c r="Q1087" s="9">
        <f>'2025-26 Salary &amp; Benefits'!G$6</f>
        <v>15997.68</v>
      </c>
      <c r="R1087" s="143">
        <f>'2025-26 Salary &amp; Benefits'!H$6</f>
        <v>0.16020000000000001</v>
      </c>
      <c r="S1087" s="143">
        <f>'2025-26 Salary &amp; Benefits'!I$6</f>
        <v>0.15390000000000001</v>
      </c>
      <c r="T1087" s="9">
        <f t="shared" si="196"/>
        <v>45117.55</v>
      </c>
      <c r="U1087" s="9">
        <f t="shared" si="197"/>
        <v>2284.4299999999998</v>
      </c>
      <c r="V1087" s="9">
        <f t="shared" si="198"/>
        <v>351.57</v>
      </c>
      <c r="W1087" s="9">
        <f t="shared" si="199"/>
        <v>2636</v>
      </c>
      <c r="X1087" s="22">
        <f t="shared" si="200"/>
        <v>184819.56</v>
      </c>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row>
    <row r="1088" spans="1:159" s="21" customFormat="1">
      <c r="A1088" s="77" t="s">
        <v>2370</v>
      </c>
      <c r="B1088" s="87" t="s">
        <v>2714</v>
      </c>
      <c r="C1088" s="88">
        <v>5402</v>
      </c>
      <c r="D1088" s="87" t="s">
        <v>1623</v>
      </c>
      <c r="E1088" s="107" t="str">
        <f>VLOOKUP($C1088,'2024-25 School Level AAFTE'!$C$4:$L$2372,9,FALSE)</f>
        <v>Yes</v>
      </c>
      <c r="F1088" s="95">
        <f>VLOOKUP($C1088,'2024-25 School Level AAFTE'!$C$4:$J$2372,8,FALSE)</f>
        <v>157.16</v>
      </c>
      <c r="G1088" s="97">
        <f>IFERROR(IF(E1088= "yes",VLOOKUP(C1088,Summary!$B:$I,6,0),0),0)</f>
        <v>0</v>
      </c>
      <c r="H1088" s="96">
        <f t="shared" si="191"/>
        <v>157.16</v>
      </c>
      <c r="I1088" s="154">
        <f>VLOOKUP($A1088,'2025-26 Salary &amp; Benefits'!$A:$I,3,FALSE)</f>
        <v>1.18</v>
      </c>
      <c r="J1088" s="154">
        <f>VLOOKUP($A1088,'2025-26 Salary &amp; Benefits'!$A:$I,4,FALSE)</f>
        <v>1.18</v>
      </c>
      <c r="K1088" s="141">
        <f t="shared" si="192"/>
        <v>157.16</v>
      </c>
      <c r="L1088" s="140">
        <f t="shared" si="193"/>
        <v>0.46100000000000002</v>
      </c>
      <c r="M1088" s="142">
        <f>'2025-26 Salary &amp; Benefits'!$E$6</f>
        <v>78209</v>
      </c>
      <c r="N1088" s="142">
        <f>'2025-26 Salary &amp; Benefits'!$F$6</f>
        <v>80164</v>
      </c>
      <c r="O1088" s="9">
        <f t="shared" si="194"/>
        <v>42544.13</v>
      </c>
      <c r="P1088" s="9">
        <f t="shared" si="195"/>
        <v>1063.4800000000032</v>
      </c>
      <c r="Q1088" s="9">
        <f>'2025-26 Salary &amp; Benefits'!G$6</f>
        <v>15997.68</v>
      </c>
      <c r="R1088" s="143">
        <f>'2025-26 Salary &amp; Benefits'!H$6</f>
        <v>0.16020000000000001</v>
      </c>
      <c r="S1088" s="143">
        <f>'2025-26 Salary &amp; Benefits'!I$6</f>
        <v>0.15390000000000001</v>
      </c>
      <c r="T1088" s="9">
        <f t="shared" si="196"/>
        <v>14354.17</v>
      </c>
      <c r="U1088" s="9">
        <f t="shared" si="197"/>
        <v>726.79</v>
      </c>
      <c r="V1088" s="9">
        <f t="shared" si="198"/>
        <v>111.85</v>
      </c>
      <c r="W1088" s="9">
        <f t="shared" si="199"/>
        <v>838.64</v>
      </c>
      <c r="X1088" s="22">
        <f t="shared" si="200"/>
        <v>58800.42</v>
      </c>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row>
    <row r="1089" spans="1:159" s="21" customFormat="1">
      <c r="A1089" s="77" t="s">
        <v>2370</v>
      </c>
      <c r="B1089" s="87" t="s">
        <v>2714</v>
      </c>
      <c r="C1089" s="88">
        <v>5478</v>
      </c>
      <c r="D1089" s="87" t="s">
        <v>2521</v>
      </c>
      <c r="E1089" s="107" t="str">
        <f>VLOOKUP($C1089,'2024-25 School Level AAFTE'!$C$4:$L$2372,9,FALSE)</f>
        <v>No</v>
      </c>
      <c r="F1089" s="95">
        <f>VLOOKUP($C1089,'2024-25 School Level AAFTE'!$C$4:$J$2372,8,FALSE)</f>
        <v>1331.88</v>
      </c>
      <c r="G1089" s="97">
        <f>IFERROR(IF(E1089= "yes",VLOOKUP(C1089,Summary!$B:$I,6,0),0),0)</f>
        <v>0</v>
      </c>
      <c r="H1089" s="96">
        <f t="shared" si="191"/>
        <v>0</v>
      </c>
      <c r="I1089" s="154">
        <f>VLOOKUP($A1089,'2025-26 Salary &amp; Benefits'!$A:$I,3,FALSE)</f>
        <v>1.18</v>
      </c>
      <c r="J1089" s="154">
        <f>VLOOKUP($A1089,'2025-26 Salary &amp; Benefits'!$A:$I,4,FALSE)</f>
        <v>1.18</v>
      </c>
      <c r="K1089" s="141">
        <f t="shared" si="192"/>
        <v>0</v>
      </c>
      <c r="L1089" s="140">
        <f t="shared" si="193"/>
        <v>0</v>
      </c>
      <c r="M1089" s="142">
        <f>'2025-26 Salary &amp; Benefits'!$E$6</f>
        <v>78209</v>
      </c>
      <c r="N1089" s="142">
        <f>'2025-26 Salary &amp; Benefits'!$F$6</f>
        <v>80164</v>
      </c>
      <c r="O1089" s="9">
        <f t="shared" si="194"/>
        <v>0</v>
      </c>
      <c r="P1089" s="9">
        <f t="shared" si="195"/>
        <v>0</v>
      </c>
      <c r="Q1089" s="9">
        <f>'2025-26 Salary &amp; Benefits'!G$6</f>
        <v>15997.68</v>
      </c>
      <c r="R1089" s="143">
        <f>'2025-26 Salary &amp; Benefits'!H$6</f>
        <v>0.16020000000000001</v>
      </c>
      <c r="S1089" s="143">
        <f>'2025-26 Salary &amp; Benefits'!I$6</f>
        <v>0.15390000000000001</v>
      </c>
      <c r="T1089" s="9">
        <f t="shared" si="196"/>
        <v>0</v>
      </c>
      <c r="U1089" s="9">
        <f t="shared" si="197"/>
        <v>0</v>
      </c>
      <c r="V1089" s="9">
        <f t="shared" si="198"/>
        <v>0</v>
      </c>
      <c r="W1089" s="9">
        <f t="shared" si="199"/>
        <v>0</v>
      </c>
      <c r="X1089" s="22">
        <f t="shared" si="200"/>
        <v>0</v>
      </c>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row>
    <row r="1090" spans="1:159" s="21" customFormat="1">
      <c r="A1090" s="77" t="s">
        <v>2227</v>
      </c>
      <c r="B1090" s="87" t="s">
        <v>2715</v>
      </c>
      <c r="C1090" s="88">
        <v>2835</v>
      </c>
      <c r="D1090" s="87" t="s">
        <v>476</v>
      </c>
      <c r="E1090" s="107" t="str">
        <f>VLOOKUP($C1090,'2024-25 School Level AAFTE'!$C$4:$L$2372,9,FALSE)</f>
        <v>Yes</v>
      </c>
      <c r="F1090" s="95">
        <f>VLOOKUP($C1090,'2024-25 School Level AAFTE'!$C$4:$J$2372,8,FALSE)</f>
        <v>310.89999999999998</v>
      </c>
      <c r="G1090" s="97">
        <f>IFERROR(IF(E1090= "yes",VLOOKUP(C1090,Summary!$B:$I,6,0),0),0)</f>
        <v>0</v>
      </c>
      <c r="H1090" s="96">
        <f t="shared" si="191"/>
        <v>310.89999999999998</v>
      </c>
      <c r="I1090" s="154">
        <f>VLOOKUP($A1090,'2025-26 Salary &amp; Benefits'!$A:$I,3,FALSE)</f>
        <v>1</v>
      </c>
      <c r="J1090" s="154">
        <f>VLOOKUP($A1090,'2025-26 Salary &amp; Benefits'!$A:$I,4,FALSE)</f>
        <v>1</v>
      </c>
      <c r="K1090" s="141">
        <f t="shared" si="192"/>
        <v>310.89999999999998</v>
      </c>
      <c r="L1090" s="140">
        <f t="shared" si="193"/>
        <v>0.91200000000000003</v>
      </c>
      <c r="M1090" s="142">
        <f>'2025-26 Salary &amp; Benefits'!$E$6</f>
        <v>78209</v>
      </c>
      <c r="N1090" s="142">
        <f>'2025-26 Salary &amp; Benefits'!$F$6</f>
        <v>80164</v>
      </c>
      <c r="O1090" s="9">
        <f t="shared" si="194"/>
        <v>71326.61</v>
      </c>
      <c r="P1090" s="9">
        <f t="shared" si="195"/>
        <v>1782.9600000000064</v>
      </c>
      <c r="Q1090" s="9">
        <f>'2025-26 Salary &amp; Benefits'!G$6</f>
        <v>15997.68</v>
      </c>
      <c r="R1090" s="143">
        <f>'2025-26 Salary &amp; Benefits'!H$6</f>
        <v>0.16020000000000001</v>
      </c>
      <c r="S1090" s="143">
        <f>'2025-26 Salary &amp; Benefits'!I$6</f>
        <v>0.15390000000000001</v>
      </c>
      <c r="T1090" s="9">
        <f t="shared" si="196"/>
        <v>26290.799999999999</v>
      </c>
      <c r="U1090" s="9">
        <f t="shared" si="197"/>
        <v>1218.49</v>
      </c>
      <c r="V1090" s="9">
        <f t="shared" si="198"/>
        <v>187.53</v>
      </c>
      <c r="W1090" s="9">
        <f t="shared" si="199"/>
        <v>1406.02</v>
      </c>
      <c r="X1090" s="22">
        <f t="shared" si="200"/>
        <v>100806.39000000001</v>
      </c>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row>
    <row r="1091" spans="1:159" s="21" customFormat="1">
      <c r="A1091" s="77" t="s">
        <v>2384</v>
      </c>
      <c r="B1091" s="87" t="s">
        <v>2716</v>
      </c>
      <c r="C1091" s="88">
        <v>1858</v>
      </c>
      <c r="D1091" s="87" t="s">
        <v>3192</v>
      </c>
      <c r="E1091" s="107" t="str">
        <f>VLOOKUP($C1091,'2024-25 School Level AAFTE'!$C$4:$L$2372,9,FALSE)</f>
        <v>No</v>
      </c>
      <c r="F1091" s="95">
        <f>VLOOKUP($C1091,'2024-25 School Level AAFTE'!$C$4:$J$2372,8,FALSE)</f>
        <v>776.01</v>
      </c>
      <c r="G1091" s="97">
        <f>IFERROR(IF(E1091= "yes",VLOOKUP(C1091,Summary!$B:$I,6,0),0),0)</f>
        <v>0</v>
      </c>
      <c r="H1091" s="96">
        <f t="shared" si="191"/>
        <v>0</v>
      </c>
      <c r="I1091" s="154">
        <f>VLOOKUP($A1091,'2025-26 Salary &amp; Benefits'!$A:$I,3,FALSE)</f>
        <v>1</v>
      </c>
      <c r="J1091" s="154">
        <f>VLOOKUP($A1091,'2025-26 Salary &amp; Benefits'!$A:$I,4,FALSE)</f>
        <v>1.04</v>
      </c>
      <c r="K1091" s="141">
        <f t="shared" si="192"/>
        <v>0</v>
      </c>
      <c r="L1091" s="140">
        <f t="shared" si="193"/>
        <v>0</v>
      </c>
      <c r="M1091" s="142">
        <f>'2025-26 Salary &amp; Benefits'!$E$6</f>
        <v>78209</v>
      </c>
      <c r="N1091" s="142">
        <f>'2025-26 Salary &amp; Benefits'!$F$6</f>
        <v>80164</v>
      </c>
      <c r="O1091" s="9">
        <f t="shared" si="194"/>
        <v>0</v>
      </c>
      <c r="P1091" s="9">
        <f t="shared" si="195"/>
        <v>0</v>
      </c>
      <c r="Q1091" s="9">
        <f>'2025-26 Salary &amp; Benefits'!G$6</f>
        <v>15997.68</v>
      </c>
      <c r="R1091" s="143">
        <f>'2025-26 Salary &amp; Benefits'!H$6</f>
        <v>0.16020000000000001</v>
      </c>
      <c r="S1091" s="143">
        <f>'2025-26 Salary &amp; Benefits'!I$6</f>
        <v>0.15390000000000001</v>
      </c>
      <c r="T1091" s="9">
        <f t="shared" si="196"/>
        <v>0</v>
      </c>
      <c r="U1091" s="9">
        <f t="shared" si="197"/>
        <v>0</v>
      </c>
      <c r="V1091" s="9">
        <f t="shared" si="198"/>
        <v>0</v>
      </c>
      <c r="W1091" s="9">
        <f t="shared" si="199"/>
        <v>0</v>
      </c>
      <c r="X1091" s="22">
        <f t="shared" si="200"/>
        <v>0</v>
      </c>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row>
    <row r="1092" spans="1:159" s="21" customFormat="1">
      <c r="A1092" s="77" t="s">
        <v>2384</v>
      </c>
      <c r="B1092" s="87" t="s">
        <v>2716</v>
      </c>
      <c r="C1092" s="88">
        <v>2402</v>
      </c>
      <c r="D1092" s="87" t="s">
        <v>1747</v>
      </c>
      <c r="E1092" s="107" t="str">
        <f>VLOOKUP($C1092,'2024-25 School Level AAFTE'!$C$4:$L$2372,9,FALSE)</f>
        <v>No</v>
      </c>
      <c r="F1092" s="95">
        <f>VLOOKUP($C1092,'2024-25 School Level AAFTE'!$C$4:$J$2372,8,FALSE)</f>
        <v>1749.79</v>
      </c>
      <c r="G1092" s="97">
        <f>IFERROR(IF(E1092= "yes",VLOOKUP(C1092,Summary!$B:$I,6,0),0),0)</f>
        <v>0</v>
      </c>
      <c r="H1092" s="96">
        <f t="shared" si="191"/>
        <v>0</v>
      </c>
      <c r="I1092" s="154">
        <f>VLOOKUP($A1092,'2025-26 Salary &amp; Benefits'!$A:$I,3,FALSE)</f>
        <v>1</v>
      </c>
      <c r="J1092" s="154">
        <f>VLOOKUP($A1092,'2025-26 Salary &amp; Benefits'!$A:$I,4,FALSE)</f>
        <v>1.04</v>
      </c>
      <c r="K1092" s="141">
        <f t="shared" si="192"/>
        <v>0</v>
      </c>
      <c r="L1092" s="140">
        <f t="shared" si="193"/>
        <v>0</v>
      </c>
      <c r="M1092" s="142">
        <f>'2025-26 Salary &amp; Benefits'!$E$6</f>
        <v>78209</v>
      </c>
      <c r="N1092" s="142">
        <f>'2025-26 Salary &amp; Benefits'!$F$6</f>
        <v>80164</v>
      </c>
      <c r="O1092" s="9">
        <f t="shared" si="194"/>
        <v>0</v>
      </c>
      <c r="P1092" s="9">
        <f t="shared" si="195"/>
        <v>0</v>
      </c>
      <c r="Q1092" s="9">
        <f>'2025-26 Salary &amp; Benefits'!G$6</f>
        <v>15997.68</v>
      </c>
      <c r="R1092" s="143">
        <f>'2025-26 Salary &amp; Benefits'!H$6</f>
        <v>0.16020000000000001</v>
      </c>
      <c r="S1092" s="143">
        <f>'2025-26 Salary &amp; Benefits'!I$6</f>
        <v>0.15390000000000001</v>
      </c>
      <c r="T1092" s="9">
        <f t="shared" si="196"/>
        <v>0</v>
      </c>
      <c r="U1092" s="9">
        <f t="shared" si="197"/>
        <v>0</v>
      </c>
      <c r="V1092" s="9">
        <f t="shared" si="198"/>
        <v>0</v>
      </c>
      <c r="W1092" s="9">
        <f t="shared" si="199"/>
        <v>0</v>
      </c>
      <c r="X1092" s="22">
        <f t="shared" si="200"/>
        <v>0</v>
      </c>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row>
    <row r="1093" spans="1:159" s="21" customFormat="1">
      <c r="A1093" s="77" t="s">
        <v>2384</v>
      </c>
      <c r="B1093" s="87" t="s">
        <v>2716</v>
      </c>
      <c r="C1093" s="88">
        <v>3191</v>
      </c>
      <c r="D1093" s="87" t="s">
        <v>1748</v>
      </c>
      <c r="E1093" s="107" t="str">
        <f>VLOOKUP($C1093,'2024-25 School Level AAFTE'!$C$4:$L$2372,9,FALSE)</f>
        <v>No</v>
      </c>
      <c r="F1093" s="95">
        <f>VLOOKUP($C1093,'2024-25 School Level AAFTE'!$C$4:$J$2372,8,FALSE)</f>
        <v>805.47</v>
      </c>
      <c r="G1093" s="97">
        <f>IFERROR(IF(E1093= "yes",VLOOKUP(C1093,Summary!$B:$I,6,0),0),0)</f>
        <v>0</v>
      </c>
      <c r="H1093" s="96">
        <f t="shared" si="191"/>
        <v>0</v>
      </c>
      <c r="I1093" s="154">
        <f>VLOOKUP($A1093,'2025-26 Salary &amp; Benefits'!$A:$I,3,FALSE)</f>
        <v>1</v>
      </c>
      <c r="J1093" s="154">
        <f>VLOOKUP($A1093,'2025-26 Salary &amp; Benefits'!$A:$I,4,FALSE)</f>
        <v>1.04</v>
      </c>
      <c r="K1093" s="141">
        <f t="shared" si="192"/>
        <v>0</v>
      </c>
      <c r="L1093" s="140">
        <f t="shared" si="193"/>
        <v>0</v>
      </c>
      <c r="M1093" s="142">
        <f>'2025-26 Salary &amp; Benefits'!$E$6</f>
        <v>78209</v>
      </c>
      <c r="N1093" s="142">
        <f>'2025-26 Salary &amp; Benefits'!$F$6</f>
        <v>80164</v>
      </c>
      <c r="O1093" s="9">
        <f t="shared" si="194"/>
        <v>0</v>
      </c>
      <c r="P1093" s="9">
        <f t="shared" si="195"/>
        <v>0</v>
      </c>
      <c r="Q1093" s="9">
        <f>'2025-26 Salary &amp; Benefits'!G$6</f>
        <v>15997.68</v>
      </c>
      <c r="R1093" s="143">
        <f>'2025-26 Salary &amp; Benefits'!H$6</f>
        <v>0.16020000000000001</v>
      </c>
      <c r="S1093" s="143">
        <f>'2025-26 Salary &amp; Benefits'!I$6</f>
        <v>0.15390000000000001</v>
      </c>
      <c r="T1093" s="9">
        <f t="shared" si="196"/>
        <v>0</v>
      </c>
      <c r="U1093" s="9">
        <f t="shared" si="197"/>
        <v>0</v>
      </c>
      <c r="V1093" s="9">
        <f t="shared" si="198"/>
        <v>0</v>
      </c>
      <c r="W1093" s="9">
        <f t="shared" si="199"/>
        <v>0</v>
      </c>
      <c r="X1093" s="22">
        <f t="shared" si="200"/>
        <v>0</v>
      </c>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row>
    <row r="1094" spans="1:159" s="21" customFormat="1">
      <c r="A1094" s="77" t="s">
        <v>2384</v>
      </c>
      <c r="B1094" s="87" t="s">
        <v>2716</v>
      </c>
      <c r="C1094" s="88">
        <v>3414</v>
      </c>
      <c r="D1094" s="87" t="s">
        <v>1182</v>
      </c>
      <c r="E1094" s="107" t="str">
        <f>VLOOKUP($C1094,'2024-25 School Level AAFTE'!$C$4:$L$2372,9,FALSE)</f>
        <v>No</v>
      </c>
      <c r="F1094" s="95">
        <f>VLOOKUP($C1094,'2024-25 School Level AAFTE'!$C$4:$J$2372,8,FALSE)</f>
        <v>432</v>
      </c>
      <c r="G1094" s="97">
        <f>IFERROR(IF(E1094= "yes",VLOOKUP(C1094,Summary!$B:$I,6,0),0),0)</f>
        <v>0</v>
      </c>
      <c r="H1094" s="96">
        <f t="shared" si="191"/>
        <v>0</v>
      </c>
      <c r="I1094" s="154">
        <f>VLOOKUP($A1094,'2025-26 Salary &amp; Benefits'!$A:$I,3,FALSE)</f>
        <v>1</v>
      </c>
      <c r="J1094" s="154">
        <f>VLOOKUP($A1094,'2025-26 Salary &amp; Benefits'!$A:$I,4,FALSE)</f>
        <v>1.04</v>
      </c>
      <c r="K1094" s="141">
        <f t="shared" si="192"/>
        <v>0</v>
      </c>
      <c r="L1094" s="140">
        <f t="shared" si="193"/>
        <v>0</v>
      </c>
      <c r="M1094" s="142">
        <f>'2025-26 Salary &amp; Benefits'!$E$6</f>
        <v>78209</v>
      </c>
      <c r="N1094" s="142">
        <f>'2025-26 Salary &amp; Benefits'!$F$6</f>
        <v>80164</v>
      </c>
      <c r="O1094" s="9">
        <f t="shared" si="194"/>
        <v>0</v>
      </c>
      <c r="P1094" s="9">
        <f t="shared" si="195"/>
        <v>0</v>
      </c>
      <c r="Q1094" s="9">
        <f>'2025-26 Salary &amp; Benefits'!G$6</f>
        <v>15997.68</v>
      </c>
      <c r="R1094" s="143">
        <f>'2025-26 Salary &amp; Benefits'!H$6</f>
        <v>0.16020000000000001</v>
      </c>
      <c r="S1094" s="143">
        <f>'2025-26 Salary &amp; Benefits'!I$6</f>
        <v>0.15390000000000001</v>
      </c>
      <c r="T1094" s="9">
        <f t="shared" si="196"/>
        <v>0</v>
      </c>
      <c r="U1094" s="9">
        <f t="shared" si="197"/>
        <v>0</v>
      </c>
      <c r="V1094" s="9">
        <f t="shared" si="198"/>
        <v>0</v>
      </c>
      <c r="W1094" s="9">
        <f t="shared" si="199"/>
        <v>0</v>
      </c>
      <c r="X1094" s="22">
        <f t="shared" si="200"/>
        <v>0</v>
      </c>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row>
    <row r="1095" spans="1:159" s="21" customFormat="1">
      <c r="A1095" s="77" t="s">
        <v>2384</v>
      </c>
      <c r="B1095" s="87" t="s">
        <v>2716</v>
      </c>
      <c r="C1095" s="88">
        <v>3562</v>
      </c>
      <c r="D1095" s="87" t="s">
        <v>1749</v>
      </c>
      <c r="E1095" s="107" t="str">
        <f>VLOOKUP($C1095,'2024-25 School Level AAFTE'!$C$4:$L$2372,9,FALSE)</f>
        <v>No</v>
      </c>
      <c r="F1095" s="95">
        <f>VLOOKUP($C1095,'2024-25 School Level AAFTE'!$C$4:$J$2372,8,FALSE)</f>
        <v>362.44</v>
      </c>
      <c r="G1095" s="97">
        <f>IFERROR(IF(E1095= "yes",VLOOKUP(C1095,Summary!$B:$I,6,0),0),0)</f>
        <v>0</v>
      </c>
      <c r="H1095" s="96">
        <f t="shared" si="191"/>
        <v>0</v>
      </c>
      <c r="I1095" s="154">
        <f>VLOOKUP($A1095,'2025-26 Salary &amp; Benefits'!$A:$I,3,FALSE)</f>
        <v>1</v>
      </c>
      <c r="J1095" s="154">
        <f>VLOOKUP($A1095,'2025-26 Salary &amp; Benefits'!$A:$I,4,FALSE)</f>
        <v>1.04</v>
      </c>
      <c r="K1095" s="141">
        <f t="shared" si="192"/>
        <v>0</v>
      </c>
      <c r="L1095" s="140">
        <f t="shared" si="193"/>
        <v>0</v>
      </c>
      <c r="M1095" s="142">
        <f>'2025-26 Salary &amp; Benefits'!$E$6</f>
        <v>78209</v>
      </c>
      <c r="N1095" s="142">
        <f>'2025-26 Salary &amp; Benefits'!$F$6</f>
        <v>80164</v>
      </c>
      <c r="O1095" s="9">
        <f t="shared" si="194"/>
        <v>0</v>
      </c>
      <c r="P1095" s="9">
        <f t="shared" si="195"/>
        <v>0</v>
      </c>
      <c r="Q1095" s="9">
        <f>'2025-26 Salary &amp; Benefits'!G$6</f>
        <v>15997.68</v>
      </c>
      <c r="R1095" s="143">
        <f>'2025-26 Salary &amp; Benefits'!H$6</f>
        <v>0.16020000000000001</v>
      </c>
      <c r="S1095" s="143">
        <f>'2025-26 Salary &amp; Benefits'!I$6</f>
        <v>0.15390000000000001</v>
      </c>
      <c r="T1095" s="9">
        <f t="shared" si="196"/>
        <v>0</v>
      </c>
      <c r="U1095" s="9">
        <f t="shared" si="197"/>
        <v>0</v>
      </c>
      <c r="V1095" s="9">
        <f t="shared" si="198"/>
        <v>0</v>
      </c>
      <c r="W1095" s="9">
        <f t="shared" si="199"/>
        <v>0</v>
      </c>
      <c r="X1095" s="22">
        <f t="shared" si="200"/>
        <v>0</v>
      </c>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row>
    <row r="1096" spans="1:159" s="21" customFormat="1">
      <c r="A1096" s="77" t="s">
        <v>2384</v>
      </c>
      <c r="B1096" s="87" t="s">
        <v>2716</v>
      </c>
      <c r="C1096" s="88">
        <v>3693</v>
      </c>
      <c r="D1096" s="87" t="s">
        <v>1750</v>
      </c>
      <c r="E1096" s="107" t="str">
        <f>VLOOKUP($C1096,'2024-25 School Level AAFTE'!$C$4:$L$2372,9,FALSE)</f>
        <v>No</v>
      </c>
      <c r="F1096" s="95">
        <f>VLOOKUP($C1096,'2024-25 School Level AAFTE'!$C$4:$J$2372,8,FALSE)</f>
        <v>473.67</v>
      </c>
      <c r="G1096" s="97">
        <f>IFERROR(IF(E1096= "yes",VLOOKUP(C1096,Summary!$B:$I,6,0),0),0)</f>
        <v>0</v>
      </c>
      <c r="H1096" s="96">
        <f t="shared" si="191"/>
        <v>0</v>
      </c>
      <c r="I1096" s="154">
        <f>VLOOKUP($A1096,'2025-26 Salary &amp; Benefits'!$A:$I,3,FALSE)</f>
        <v>1</v>
      </c>
      <c r="J1096" s="154">
        <f>VLOOKUP($A1096,'2025-26 Salary &amp; Benefits'!$A:$I,4,FALSE)</f>
        <v>1.04</v>
      </c>
      <c r="K1096" s="141">
        <f t="shared" si="192"/>
        <v>0</v>
      </c>
      <c r="L1096" s="140">
        <f t="shared" si="193"/>
        <v>0</v>
      </c>
      <c r="M1096" s="142">
        <f>'2025-26 Salary &amp; Benefits'!$E$6</f>
        <v>78209</v>
      </c>
      <c r="N1096" s="142">
        <f>'2025-26 Salary &amp; Benefits'!$F$6</f>
        <v>80164</v>
      </c>
      <c r="O1096" s="9">
        <f t="shared" si="194"/>
        <v>0</v>
      </c>
      <c r="P1096" s="9">
        <f t="shared" si="195"/>
        <v>0</v>
      </c>
      <c r="Q1096" s="9">
        <f>'2025-26 Salary &amp; Benefits'!G$6</f>
        <v>15997.68</v>
      </c>
      <c r="R1096" s="143">
        <f>'2025-26 Salary &amp; Benefits'!H$6</f>
        <v>0.16020000000000001</v>
      </c>
      <c r="S1096" s="143">
        <f>'2025-26 Salary &amp; Benefits'!I$6</f>
        <v>0.15390000000000001</v>
      </c>
      <c r="T1096" s="9">
        <f t="shared" si="196"/>
        <v>0</v>
      </c>
      <c r="U1096" s="9">
        <f t="shared" si="197"/>
        <v>0</v>
      </c>
      <c r="V1096" s="9">
        <f t="shared" si="198"/>
        <v>0</v>
      </c>
      <c r="W1096" s="9">
        <f t="shared" si="199"/>
        <v>0</v>
      </c>
      <c r="X1096" s="22">
        <f t="shared" si="200"/>
        <v>0</v>
      </c>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row>
    <row r="1097" spans="1:159" s="21" customFormat="1">
      <c r="A1097" s="77" t="s">
        <v>2384</v>
      </c>
      <c r="B1097" s="87" t="s">
        <v>2716</v>
      </c>
      <c r="C1097" s="88">
        <v>3759</v>
      </c>
      <c r="D1097" s="87" t="s">
        <v>1751</v>
      </c>
      <c r="E1097" s="107" t="str">
        <f>VLOOKUP($C1097,'2024-25 School Level AAFTE'!$C$4:$L$2372,9,FALSE)</f>
        <v>No</v>
      </c>
      <c r="F1097" s="95">
        <f>VLOOKUP($C1097,'2024-25 School Level AAFTE'!$C$4:$J$2372,8,FALSE)</f>
        <v>463.89</v>
      </c>
      <c r="G1097" s="97">
        <f>IFERROR(IF(E1097= "yes",VLOOKUP(C1097,Summary!$B:$I,6,0),0),0)</f>
        <v>0</v>
      </c>
      <c r="H1097" s="96">
        <f t="shared" si="191"/>
        <v>0</v>
      </c>
      <c r="I1097" s="154">
        <f>VLOOKUP($A1097,'2025-26 Salary &amp; Benefits'!$A:$I,3,FALSE)</f>
        <v>1</v>
      </c>
      <c r="J1097" s="154">
        <f>VLOOKUP($A1097,'2025-26 Salary &amp; Benefits'!$A:$I,4,FALSE)</f>
        <v>1.04</v>
      </c>
      <c r="K1097" s="141">
        <f t="shared" si="192"/>
        <v>0</v>
      </c>
      <c r="L1097" s="140">
        <f t="shared" si="193"/>
        <v>0</v>
      </c>
      <c r="M1097" s="142">
        <f>'2025-26 Salary &amp; Benefits'!$E$6</f>
        <v>78209</v>
      </c>
      <c r="N1097" s="142">
        <f>'2025-26 Salary &amp; Benefits'!$F$6</f>
        <v>80164</v>
      </c>
      <c r="O1097" s="9">
        <f t="shared" si="194"/>
        <v>0</v>
      </c>
      <c r="P1097" s="9">
        <f t="shared" si="195"/>
        <v>0</v>
      </c>
      <c r="Q1097" s="9">
        <f>'2025-26 Salary &amp; Benefits'!G$6</f>
        <v>15997.68</v>
      </c>
      <c r="R1097" s="143">
        <f>'2025-26 Salary &amp; Benefits'!H$6</f>
        <v>0.16020000000000001</v>
      </c>
      <c r="S1097" s="143">
        <f>'2025-26 Salary &amp; Benefits'!I$6</f>
        <v>0.15390000000000001</v>
      </c>
      <c r="T1097" s="9">
        <f t="shared" si="196"/>
        <v>0</v>
      </c>
      <c r="U1097" s="9">
        <f t="shared" si="197"/>
        <v>0</v>
      </c>
      <c r="V1097" s="9">
        <f t="shared" si="198"/>
        <v>0</v>
      </c>
      <c r="W1097" s="9">
        <f t="shared" si="199"/>
        <v>0</v>
      </c>
      <c r="X1097" s="22">
        <f t="shared" si="200"/>
        <v>0</v>
      </c>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row>
    <row r="1098" spans="1:159" s="21" customFormat="1">
      <c r="A1098" s="77" t="s">
        <v>2384</v>
      </c>
      <c r="B1098" s="87" t="s">
        <v>2716</v>
      </c>
      <c r="C1098" s="88">
        <v>3851</v>
      </c>
      <c r="D1098" s="87" t="s">
        <v>949</v>
      </c>
      <c r="E1098" s="107" t="str">
        <f>VLOOKUP($C1098,'2024-25 School Level AAFTE'!$C$4:$L$2372,9,FALSE)</f>
        <v>No</v>
      </c>
      <c r="F1098" s="95">
        <f>VLOOKUP($C1098,'2024-25 School Level AAFTE'!$C$4:$J$2372,8,FALSE)</f>
        <v>796.25</v>
      </c>
      <c r="G1098" s="97">
        <f>IFERROR(IF(E1098= "yes",VLOOKUP(C1098,Summary!$B:$I,6,0),0),0)</f>
        <v>0</v>
      </c>
      <c r="H1098" s="96">
        <f t="shared" si="191"/>
        <v>0</v>
      </c>
      <c r="I1098" s="154">
        <f>VLOOKUP($A1098,'2025-26 Salary &amp; Benefits'!$A:$I,3,FALSE)</f>
        <v>1</v>
      </c>
      <c r="J1098" s="154">
        <f>VLOOKUP($A1098,'2025-26 Salary &amp; Benefits'!$A:$I,4,FALSE)</f>
        <v>1.04</v>
      </c>
      <c r="K1098" s="141">
        <f t="shared" si="192"/>
        <v>0</v>
      </c>
      <c r="L1098" s="140">
        <f t="shared" si="193"/>
        <v>0</v>
      </c>
      <c r="M1098" s="142">
        <f>'2025-26 Salary &amp; Benefits'!$E$6</f>
        <v>78209</v>
      </c>
      <c r="N1098" s="142">
        <f>'2025-26 Salary &amp; Benefits'!$F$6</f>
        <v>80164</v>
      </c>
      <c r="O1098" s="9">
        <f t="shared" si="194"/>
        <v>0</v>
      </c>
      <c r="P1098" s="9">
        <f t="shared" si="195"/>
        <v>0</v>
      </c>
      <c r="Q1098" s="9">
        <f>'2025-26 Salary &amp; Benefits'!G$6</f>
        <v>15997.68</v>
      </c>
      <c r="R1098" s="143">
        <f>'2025-26 Salary &amp; Benefits'!H$6</f>
        <v>0.16020000000000001</v>
      </c>
      <c r="S1098" s="143">
        <f>'2025-26 Salary &amp; Benefits'!I$6</f>
        <v>0.15390000000000001</v>
      </c>
      <c r="T1098" s="9">
        <f t="shared" si="196"/>
        <v>0</v>
      </c>
      <c r="U1098" s="9">
        <f t="shared" si="197"/>
        <v>0</v>
      </c>
      <c r="V1098" s="9">
        <f t="shared" si="198"/>
        <v>0</v>
      </c>
      <c r="W1098" s="9">
        <f t="shared" si="199"/>
        <v>0</v>
      </c>
      <c r="X1098" s="22">
        <f t="shared" si="200"/>
        <v>0</v>
      </c>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row>
    <row r="1099" spans="1:159" s="21" customFormat="1">
      <c r="A1099" s="77" t="s">
        <v>2384</v>
      </c>
      <c r="B1099" s="87" t="s">
        <v>2716</v>
      </c>
      <c r="C1099" s="88">
        <v>4133</v>
      </c>
      <c r="D1099" s="87" t="s">
        <v>433</v>
      </c>
      <c r="E1099" s="107" t="str">
        <f>VLOOKUP($C1099,'2024-25 School Level AAFTE'!$C$4:$L$2372,9,FALSE)</f>
        <v>No</v>
      </c>
      <c r="F1099" s="95">
        <f>VLOOKUP($C1099,'2024-25 School Level AAFTE'!$C$4:$J$2372,8,FALSE)</f>
        <v>421.67</v>
      </c>
      <c r="G1099" s="97">
        <f>IFERROR(IF(E1099= "yes",VLOOKUP(C1099,Summary!$B:$I,6,0),0),0)</f>
        <v>0</v>
      </c>
      <c r="H1099" s="96">
        <f t="shared" si="191"/>
        <v>0</v>
      </c>
      <c r="I1099" s="154">
        <f>VLOOKUP($A1099,'2025-26 Salary &amp; Benefits'!$A:$I,3,FALSE)</f>
        <v>1</v>
      </c>
      <c r="J1099" s="154">
        <f>VLOOKUP($A1099,'2025-26 Salary &amp; Benefits'!$A:$I,4,FALSE)</f>
        <v>1.04</v>
      </c>
      <c r="K1099" s="141">
        <f t="shared" si="192"/>
        <v>0</v>
      </c>
      <c r="L1099" s="140">
        <f t="shared" si="193"/>
        <v>0</v>
      </c>
      <c r="M1099" s="142">
        <f>'2025-26 Salary &amp; Benefits'!$E$6</f>
        <v>78209</v>
      </c>
      <c r="N1099" s="142">
        <f>'2025-26 Salary &amp; Benefits'!$F$6</f>
        <v>80164</v>
      </c>
      <c r="O1099" s="9">
        <f t="shared" si="194"/>
        <v>0</v>
      </c>
      <c r="P1099" s="9">
        <f t="shared" si="195"/>
        <v>0</v>
      </c>
      <c r="Q1099" s="9">
        <f>'2025-26 Salary &amp; Benefits'!G$6</f>
        <v>15997.68</v>
      </c>
      <c r="R1099" s="143">
        <f>'2025-26 Salary &amp; Benefits'!H$6</f>
        <v>0.16020000000000001</v>
      </c>
      <c r="S1099" s="143">
        <f>'2025-26 Salary &amp; Benefits'!I$6</f>
        <v>0.15390000000000001</v>
      </c>
      <c r="T1099" s="9">
        <f t="shared" si="196"/>
        <v>0</v>
      </c>
      <c r="U1099" s="9">
        <f t="shared" si="197"/>
        <v>0</v>
      </c>
      <c r="V1099" s="9">
        <f t="shared" si="198"/>
        <v>0</v>
      </c>
      <c r="W1099" s="9">
        <f t="shared" si="199"/>
        <v>0</v>
      </c>
      <c r="X1099" s="22">
        <f t="shared" si="200"/>
        <v>0</v>
      </c>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row>
    <row r="1100" spans="1:159" s="21" customFormat="1">
      <c r="A1100" s="77" t="s">
        <v>2384</v>
      </c>
      <c r="B1100" s="87" t="s">
        <v>2716</v>
      </c>
      <c r="C1100" s="88">
        <v>4134</v>
      </c>
      <c r="D1100" s="87" t="s">
        <v>1752</v>
      </c>
      <c r="E1100" s="107" t="str">
        <f>VLOOKUP($C1100,'2024-25 School Level AAFTE'!$C$4:$L$2372,9,FALSE)</f>
        <v>Yes</v>
      </c>
      <c r="F1100" s="95">
        <f>VLOOKUP($C1100,'2024-25 School Level AAFTE'!$C$4:$J$2372,8,FALSE)</f>
        <v>468.56</v>
      </c>
      <c r="G1100" s="97">
        <f>IFERROR(IF(E1100= "yes",VLOOKUP(C1100,Summary!$B:$I,6,0),0),0)</f>
        <v>0</v>
      </c>
      <c r="H1100" s="96">
        <f t="shared" si="191"/>
        <v>468.56</v>
      </c>
      <c r="I1100" s="154">
        <f>VLOOKUP($A1100,'2025-26 Salary &amp; Benefits'!$A:$I,3,FALSE)</f>
        <v>1</v>
      </c>
      <c r="J1100" s="154">
        <f>VLOOKUP($A1100,'2025-26 Salary &amp; Benefits'!$A:$I,4,FALSE)</f>
        <v>1.04</v>
      </c>
      <c r="K1100" s="141">
        <f t="shared" si="192"/>
        <v>468.56</v>
      </c>
      <c r="L1100" s="140">
        <f t="shared" si="193"/>
        <v>1.3740000000000001</v>
      </c>
      <c r="M1100" s="142">
        <f>'2025-26 Salary &amp; Benefits'!$E$6</f>
        <v>78209</v>
      </c>
      <c r="N1100" s="142">
        <f>'2025-26 Salary &amp; Benefits'!$F$6</f>
        <v>80164</v>
      </c>
      <c r="O1100" s="9">
        <f t="shared" si="194"/>
        <v>107459.17</v>
      </c>
      <c r="P1100" s="9">
        <f t="shared" si="195"/>
        <v>7091.9799999999959</v>
      </c>
      <c r="Q1100" s="9">
        <f>'2025-26 Salary &amp; Benefits'!G$6</f>
        <v>15997.68</v>
      </c>
      <c r="R1100" s="143">
        <f>'2025-26 Salary &amp; Benefits'!H$6</f>
        <v>0.16020000000000001</v>
      </c>
      <c r="S1100" s="143">
        <f>'2025-26 Salary &amp; Benefits'!I$6</f>
        <v>0.15390000000000001</v>
      </c>
      <c r="T1100" s="9">
        <f t="shared" si="196"/>
        <v>40287.230000000003</v>
      </c>
      <c r="U1100" s="9">
        <f t="shared" si="197"/>
        <v>1909.19</v>
      </c>
      <c r="V1100" s="9">
        <f t="shared" si="198"/>
        <v>293.82</v>
      </c>
      <c r="W1100" s="9">
        <f t="shared" si="199"/>
        <v>2203.0100000000002</v>
      </c>
      <c r="X1100" s="22">
        <f t="shared" si="200"/>
        <v>157041.39000000001</v>
      </c>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row>
    <row r="1101" spans="1:159" s="21" customFormat="1">
      <c r="A1101" s="77" t="s">
        <v>2384</v>
      </c>
      <c r="B1101" s="87" t="s">
        <v>2716</v>
      </c>
      <c r="C1101" s="88">
        <v>4400</v>
      </c>
      <c r="D1101" s="87" t="s">
        <v>1753</v>
      </c>
      <c r="E1101" s="107" t="str">
        <f>VLOOKUP($C1101,'2024-25 School Level AAFTE'!$C$4:$L$2372,9,FALSE)</f>
        <v>No</v>
      </c>
      <c r="F1101" s="95">
        <f>VLOOKUP($C1101,'2024-25 School Level AAFTE'!$C$4:$J$2372,8,FALSE)</f>
        <v>449</v>
      </c>
      <c r="G1101" s="97">
        <f>IFERROR(IF(E1101= "yes",VLOOKUP(C1101,Summary!$B:$I,6,0),0),0)</f>
        <v>0</v>
      </c>
      <c r="H1101" s="96">
        <f t="shared" si="191"/>
        <v>0</v>
      </c>
      <c r="I1101" s="154">
        <f>VLOOKUP($A1101,'2025-26 Salary &amp; Benefits'!$A:$I,3,FALSE)</f>
        <v>1</v>
      </c>
      <c r="J1101" s="154">
        <f>VLOOKUP($A1101,'2025-26 Salary &amp; Benefits'!$A:$I,4,FALSE)</f>
        <v>1.04</v>
      </c>
      <c r="K1101" s="141">
        <f t="shared" si="192"/>
        <v>0</v>
      </c>
      <c r="L1101" s="140">
        <f t="shared" si="193"/>
        <v>0</v>
      </c>
      <c r="M1101" s="142">
        <f>'2025-26 Salary &amp; Benefits'!$E$6</f>
        <v>78209</v>
      </c>
      <c r="N1101" s="142">
        <f>'2025-26 Salary &amp; Benefits'!$F$6</f>
        <v>80164</v>
      </c>
      <c r="O1101" s="9">
        <f t="shared" si="194"/>
        <v>0</v>
      </c>
      <c r="P1101" s="9">
        <f t="shared" si="195"/>
        <v>0</v>
      </c>
      <c r="Q1101" s="9">
        <f>'2025-26 Salary &amp; Benefits'!G$6</f>
        <v>15997.68</v>
      </c>
      <c r="R1101" s="143">
        <f>'2025-26 Salary &amp; Benefits'!H$6</f>
        <v>0.16020000000000001</v>
      </c>
      <c r="S1101" s="143">
        <f>'2025-26 Salary &amp; Benefits'!I$6</f>
        <v>0.15390000000000001</v>
      </c>
      <c r="T1101" s="9">
        <f t="shared" si="196"/>
        <v>0</v>
      </c>
      <c r="U1101" s="9">
        <f t="shared" si="197"/>
        <v>0</v>
      </c>
      <c r="V1101" s="9">
        <f t="shared" si="198"/>
        <v>0</v>
      </c>
      <c r="W1101" s="9">
        <f t="shared" si="199"/>
        <v>0</v>
      </c>
      <c r="X1101" s="22">
        <f t="shared" si="200"/>
        <v>0</v>
      </c>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row>
    <row r="1102" spans="1:159" s="21" customFormat="1">
      <c r="A1102" s="77" t="s">
        <v>2384</v>
      </c>
      <c r="B1102" s="87" t="s">
        <v>2716</v>
      </c>
      <c r="C1102" s="88">
        <v>4491</v>
      </c>
      <c r="D1102" s="87" t="s">
        <v>1754</v>
      </c>
      <c r="E1102" s="107" t="str">
        <f>VLOOKUP($C1102,'2024-25 School Level AAFTE'!$C$4:$L$2372,9,FALSE)</f>
        <v>No</v>
      </c>
      <c r="F1102" s="95">
        <f>VLOOKUP($C1102,'2024-25 School Level AAFTE'!$C$4:$J$2372,8,FALSE)</f>
        <v>1425.8100000000002</v>
      </c>
      <c r="G1102" s="97">
        <f>IFERROR(IF(E1102= "yes",VLOOKUP(C1102,Summary!$B:$I,6,0),0),0)</f>
        <v>0</v>
      </c>
      <c r="H1102" s="96">
        <f t="shared" si="191"/>
        <v>0</v>
      </c>
      <c r="I1102" s="154">
        <f>VLOOKUP($A1102,'2025-26 Salary &amp; Benefits'!$A:$I,3,FALSE)</f>
        <v>1</v>
      </c>
      <c r="J1102" s="154">
        <f>VLOOKUP($A1102,'2025-26 Salary &amp; Benefits'!$A:$I,4,FALSE)</f>
        <v>1.04</v>
      </c>
      <c r="K1102" s="141">
        <f t="shared" si="192"/>
        <v>0</v>
      </c>
      <c r="L1102" s="140">
        <f t="shared" si="193"/>
        <v>0</v>
      </c>
      <c r="M1102" s="142">
        <f>'2025-26 Salary &amp; Benefits'!$E$6</f>
        <v>78209</v>
      </c>
      <c r="N1102" s="142">
        <f>'2025-26 Salary &amp; Benefits'!$F$6</f>
        <v>80164</v>
      </c>
      <c r="O1102" s="9">
        <f t="shared" si="194"/>
        <v>0</v>
      </c>
      <c r="P1102" s="9">
        <f t="shared" si="195"/>
        <v>0</v>
      </c>
      <c r="Q1102" s="9">
        <f>'2025-26 Salary &amp; Benefits'!G$6</f>
        <v>15997.68</v>
      </c>
      <c r="R1102" s="143">
        <f>'2025-26 Salary &amp; Benefits'!H$6</f>
        <v>0.16020000000000001</v>
      </c>
      <c r="S1102" s="143">
        <f>'2025-26 Salary &amp; Benefits'!I$6</f>
        <v>0.15390000000000001</v>
      </c>
      <c r="T1102" s="9">
        <f t="shared" si="196"/>
        <v>0</v>
      </c>
      <c r="U1102" s="9">
        <f t="shared" si="197"/>
        <v>0</v>
      </c>
      <c r="V1102" s="9">
        <f t="shared" si="198"/>
        <v>0</v>
      </c>
      <c r="W1102" s="9">
        <f t="shared" si="199"/>
        <v>0</v>
      </c>
      <c r="X1102" s="22">
        <f t="shared" si="200"/>
        <v>0</v>
      </c>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row>
    <row r="1103" spans="1:159" s="21" customFormat="1">
      <c r="A1103" s="77" t="s">
        <v>2384</v>
      </c>
      <c r="B1103" s="87" t="s">
        <v>2716</v>
      </c>
      <c r="C1103" s="88">
        <v>5094</v>
      </c>
      <c r="D1103" s="87" t="s">
        <v>1755</v>
      </c>
      <c r="E1103" s="107" t="str">
        <f>VLOOKUP($C1103,'2024-25 School Level AAFTE'!$C$4:$L$2372,9,FALSE)</f>
        <v>No</v>
      </c>
      <c r="F1103" s="95">
        <f>VLOOKUP($C1103,'2024-25 School Level AAFTE'!$C$4:$J$2372,8,FALSE)</f>
        <v>389.33</v>
      </c>
      <c r="G1103" s="97">
        <f>IFERROR(IF(E1103= "yes",VLOOKUP(C1103,Summary!$B:$I,6,0),0),0)</f>
        <v>0</v>
      </c>
      <c r="H1103" s="96">
        <f t="shared" si="191"/>
        <v>0</v>
      </c>
      <c r="I1103" s="154">
        <f>VLOOKUP($A1103,'2025-26 Salary &amp; Benefits'!$A:$I,3,FALSE)</f>
        <v>1</v>
      </c>
      <c r="J1103" s="154">
        <f>VLOOKUP($A1103,'2025-26 Salary &amp; Benefits'!$A:$I,4,FALSE)</f>
        <v>1.04</v>
      </c>
      <c r="K1103" s="141">
        <f t="shared" si="192"/>
        <v>0</v>
      </c>
      <c r="L1103" s="140">
        <f t="shared" si="193"/>
        <v>0</v>
      </c>
      <c r="M1103" s="142">
        <f>'2025-26 Salary &amp; Benefits'!$E$6</f>
        <v>78209</v>
      </c>
      <c r="N1103" s="142">
        <f>'2025-26 Salary &amp; Benefits'!$F$6</f>
        <v>80164</v>
      </c>
      <c r="O1103" s="9">
        <f t="shared" si="194"/>
        <v>0</v>
      </c>
      <c r="P1103" s="9">
        <f t="shared" si="195"/>
        <v>0</v>
      </c>
      <c r="Q1103" s="9">
        <f>'2025-26 Salary &amp; Benefits'!G$6</f>
        <v>15997.68</v>
      </c>
      <c r="R1103" s="143">
        <f>'2025-26 Salary &amp; Benefits'!H$6</f>
        <v>0.16020000000000001</v>
      </c>
      <c r="S1103" s="143">
        <f>'2025-26 Salary &amp; Benefits'!I$6</f>
        <v>0.15390000000000001</v>
      </c>
      <c r="T1103" s="9">
        <f t="shared" si="196"/>
        <v>0</v>
      </c>
      <c r="U1103" s="9">
        <f t="shared" si="197"/>
        <v>0</v>
      </c>
      <c r="V1103" s="9">
        <f t="shared" si="198"/>
        <v>0</v>
      </c>
      <c r="W1103" s="9">
        <f t="shared" si="199"/>
        <v>0</v>
      </c>
      <c r="X1103" s="22">
        <f t="shared" si="200"/>
        <v>0</v>
      </c>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row>
    <row r="1104" spans="1:159" s="21" customFormat="1">
      <c r="A1104" s="77" t="s">
        <v>2384</v>
      </c>
      <c r="B1104" s="87" t="s">
        <v>2716</v>
      </c>
      <c r="C1104" s="88">
        <v>5401</v>
      </c>
      <c r="D1104" s="87" t="s">
        <v>1756</v>
      </c>
      <c r="E1104" s="107" t="str">
        <f>VLOOKUP($C1104,'2024-25 School Level AAFTE'!$C$4:$L$2372,9,FALSE)</f>
        <v>No</v>
      </c>
      <c r="F1104" s="95">
        <f>VLOOKUP($C1104,'2024-25 School Level AAFTE'!$C$4:$J$2372,8,FALSE)</f>
        <v>13.42</v>
      </c>
      <c r="G1104" s="97">
        <f>IFERROR(IF(E1104= "yes",VLOOKUP(C1104,Summary!$B:$I,6,0),0),0)</f>
        <v>0</v>
      </c>
      <c r="H1104" s="96">
        <f t="shared" si="191"/>
        <v>0</v>
      </c>
      <c r="I1104" s="154">
        <f>VLOOKUP($A1104,'2025-26 Salary &amp; Benefits'!$A:$I,3,FALSE)</f>
        <v>1</v>
      </c>
      <c r="J1104" s="154">
        <f>VLOOKUP($A1104,'2025-26 Salary &amp; Benefits'!$A:$I,4,FALSE)</f>
        <v>1.04</v>
      </c>
      <c r="K1104" s="141">
        <f t="shared" si="192"/>
        <v>0</v>
      </c>
      <c r="L1104" s="140">
        <f t="shared" si="193"/>
        <v>0</v>
      </c>
      <c r="M1104" s="142">
        <f>'2025-26 Salary &amp; Benefits'!$E$6</f>
        <v>78209</v>
      </c>
      <c r="N1104" s="142">
        <f>'2025-26 Salary &amp; Benefits'!$F$6</f>
        <v>80164</v>
      </c>
      <c r="O1104" s="9">
        <f t="shared" si="194"/>
        <v>0</v>
      </c>
      <c r="P1104" s="9">
        <f t="shared" si="195"/>
        <v>0</v>
      </c>
      <c r="Q1104" s="9">
        <f>'2025-26 Salary &amp; Benefits'!G$6</f>
        <v>15997.68</v>
      </c>
      <c r="R1104" s="143">
        <f>'2025-26 Salary &amp; Benefits'!H$6</f>
        <v>0.16020000000000001</v>
      </c>
      <c r="S1104" s="143">
        <f>'2025-26 Salary &amp; Benefits'!I$6</f>
        <v>0.15390000000000001</v>
      </c>
      <c r="T1104" s="9">
        <f t="shared" si="196"/>
        <v>0</v>
      </c>
      <c r="U1104" s="9">
        <f t="shared" si="197"/>
        <v>0</v>
      </c>
      <c r="V1104" s="9">
        <f t="shared" si="198"/>
        <v>0</v>
      </c>
      <c r="W1104" s="9">
        <f t="shared" si="199"/>
        <v>0</v>
      </c>
      <c r="X1104" s="22">
        <f t="shared" si="200"/>
        <v>0</v>
      </c>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row>
    <row r="1105" spans="1:159" s="21" customFormat="1">
      <c r="A1105" s="77" t="s">
        <v>2384</v>
      </c>
      <c r="B1105" s="87" t="s">
        <v>2716</v>
      </c>
      <c r="C1105" s="88">
        <v>5571</v>
      </c>
      <c r="D1105" s="87" t="s">
        <v>752</v>
      </c>
      <c r="E1105" s="107" t="str">
        <f>VLOOKUP($C1105,'2024-25 School Level AAFTE'!$C$4:$L$2372,9,FALSE)</f>
        <v>No</v>
      </c>
      <c r="F1105" s="95">
        <f>VLOOKUP($C1105,'2024-25 School Level AAFTE'!$C$4:$J$2372,8,FALSE)</f>
        <v>704.33</v>
      </c>
      <c r="G1105" s="97">
        <f>IFERROR(IF(E1105= "yes",VLOOKUP(C1105,Summary!$B:$I,6,0),0),0)</f>
        <v>0</v>
      </c>
      <c r="H1105" s="96">
        <f t="shared" si="191"/>
        <v>0</v>
      </c>
      <c r="I1105" s="154">
        <f>VLOOKUP($A1105,'2025-26 Salary &amp; Benefits'!$A:$I,3,FALSE)</f>
        <v>1</v>
      </c>
      <c r="J1105" s="154">
        <f>VLOOKUP($A1105,'2025-26 Salary &amp; Benefits'!$A:$I,4,FALSE)</f>
        <v>1.04</v>
      </c>
      <c r="K1105" s="141">
        <f t="shared" si="192"/>
        <v>0</v>
      </c>
      <c r="L1105" s="140">
        <f t="shared" si="193"/>
        <v>0</v>
      </c>
      <c r="M1105" s="142">
        <f>'2025-26 Salary &amp; Benefits'!$E$6</f>
        <v>78209</v>
      </c>
      <c r="N1105" s="142">
        <f>'2025-26 Salary &amp; Benefits'!$F$6</f>
        <v>80164</v>
      </c>
      <c r="O1105" s="9">
        <f t="shared" si="194"/>
        <v>0</v>
      </c>
      <c r="P1105" s="9">
        <f t="shared" si="195"/>
        <v>0</v>
      </c>
      <c r="Q1105" s="9">
        <f>'2025-26 Salary &amp; Benefits'!G$6</f>
        <v>15997.68</v>
      </c>
      <c r="R1105" s="143">
        <f>'2025-26 Salary &amp; Benefits'!H$6</f>
        <v>0.16020000000000001</v>
      </c>
      <c r="S1105" s="143">
        <f>'2025-26 Salary &amp; Benefits'!I$6</f>
        <v>0.15390000000000001</v>
      </c>
      <c r="T1105" s="9">
        <f t="shared" si="196"/>
        <v>0</v>
      </c>
      <c r="U1105" s="9">
        <f t="shared" si="197"/>
        <v>0</v>
      </c>
      <c r="V1105" s="9">
        <f t="shared" si="198"/>
        <v>0</v>
      </c>
      <c r="W1105" s="9">
        <f t="shared" si="199"/>
        <v>0</v>
      </c>
      <c r="X1105" s="22">
        <f t="shared" si="200"/>
        <v>0</v>
      </c>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row>
    <row r="1106" spans="1:159" s="21" customFormat="1">
      <c r="A1106" s="77" t="s">
        <v>2384</v>
      </c>
      <c r="B1106" s="87" t="s">
        <v>2716</v>
      </c>
      <c r="C1106" s="88">
        <v>5572</v>
      </c>
      <c r="D1106" s="87" t="s">
        <v>2977</v>
      </c>
      <c r="E1106" s="107" t="str">
        <f>VLOOKUP($C1106,'2024-25 School Level AAFTE'!$C$4:$L$2372,9,FALSE)</f>
        <v>Yes</v>
      </c>
      <c r="F1106" s="95">
        <f>VLOOKUP($C1106,'2024-25 School Level AAFTE'!$C$4:$J$2372,8,FALSE)</f>
        <v>223.11</v>
      </c>
      <c r="G1106" s="97">
        <f>IFERROR(IF(E1106= "yes",VLOOKUP(C1106,Summary!$B:$I,6,0),0),0)</f>
        <v>0</v>
      </c>
      <c r="H1106" s="96">
        <f t="shared" si="191"/>
        <v>223.11</v>
      </c>
      <c r="I1106" s="154">
        <f>VLOOKUP($A1106,'2025-26 Salary &amp; Benefits'!$A:$I,3,FALSE)</f>
        <v>1</v>
      </c>
      <c r="J1106" s="154">
        <f>VLOOKUP($A1106,'2025-26 Salary &amp; Benefits'!$A:$I,4,FALSE)</f>
        <v>1.04</v>
      </c>
      <c r="K1106" s="141">
        <f t="shared" si="192"/>
        <v>223.11</v>
      </c>
      <c r="L1106" s="140">
        <f t="shared" si="193"/>
        <v>0.65400000000000003</v>
      </c>
      <c r="M1106" s="142">
        <f>'2025-26 Salary &amp; Benefits'!$E$6</f>
        <v>78209</v>
      </c>
      <c r="N1106" s="142">
        <f>'2025-26 Salary &amp; Benefits'!$F$6</f>
        <v>80164</v>
      </c>
      <c r="O1106" s="9">
        <f t="shared" si="194"/>
        <v>51148.69</v>
      </c>
      <c r="P1106" s="9">
        <f t="shared" si="195"/>
        <v>3375.6599999999962</v>
      </c>
      <c r="Q1106" s="9">
        <f>'2025-26 Salary &amp; Benefits'!G$6</f>
        <v>15997.68</v>
      </c>
      <c r="R1106" s="143">
        <f>'2025-26 Salary &amp; Benefits'!H$6</f>
        <v>0.16020000000000001</v>
      </c>
      <c r="S1106" s="143">
        <f>'2025-26 Salary &amp; Benefits'!I$6</f>
        <v>0.15390000000000001</v>
      </c>
      <c r="T1106" s="9">
        <f t="shared" si="196"/>
        <v>19176.02</v>
      </c>
      <c r="U1106" s="9">
        <f t="shared" si="197"/>
        <v>908.74</v>
      </c>
      <c r="V1106" s="9">
        <f t="shared" si="198"/>
        <v>139.86000000000001</v>
      </c>
      <c r="W1106" s="9">
        <f t="shared" si="199"/>
        <v>1048.5999999999999</v>
      </c>
      <c r="X1106" s="22">
        <f t="shared" si="200"/>
        <v>74748.97</v>
      </c>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row>
    <row r="1107" spans="1:159" s="21" customFormat="1">
      <c r="A1107" s="77" t="s">
        <v>2384</v>
      </c>
      <c r="B1107" s="87" t="s">
        <v>2716</v>
      </c>
      <c r="C1107" s="88">
        <v>5658</v>
      </c>
      <c r="D1107" s="87" t="s">
        <v>1542</v>
      </c>
      <c r="E1107" s="107" t="str">
        <f>VLOOKUP($C1107,'2024-25 School Level AAFTE'!$C$4:$L$2372,9,FALSE)</f>
        <v>No</v>
      </c>
      <c r="F1107" s="95">
        <f>VLOOKUP($C1107,'2024-25 School Level AAFTE'!$C$4:$J$2372,8,FALSE)</f>
        <v>418.78</v>
      </c>
      <c r="G1107" s="97">
        <f>IFERROR(IF(E1107= "yes",VLOOKUP(C1107,Summary!$B:$I,6,0),0),0)</f>
        <v>0</v>
      </c>
      <c r="H1107" s="96">
        <f t="shared" si="191"/>
        <v>0</v>
      </c>
      <c r="I1107" s="154">
        <f>VLOOKUP($A1107,'2025-26 Salary &amp; Benefits'!$A:$I,3,FALSE)</f>
        <v>1</v>
      </c>
      <c r="J1107" s="154">
        <f>VLOOKUP($A1107,'2025-26 Salary &amp; Benefits'!$A:$I,4,FALSE)</f>
        <v>1.04</v>
      </c>
      <c r="K1107" s="141">
        <f t="shared" si="192"/>
        <v>0</v>
      </c>
      <c r="L1107" s="140">
        <f t="shared" si="193"/>
        <v>0</v>
      </c>
      <c r="M1107" s="142">
        <f>'2025-26 Salary &amp; Benefits'!$E$6</f>
        <v>78209</v>
      </c>
      <c r="N1107" s="142">
        <f>'2025-26 Salary &amp; Benefits'!$F$6</f>
        <v>80164</v>
      </c>
      <c r="O1107" s="9">
        <f t="shared" si="194"/>
        <v>0</v>
      </c>
      <c r="P1107" s="9">
        <f t="shared" si="195"/>
        <v>0</v>
      </c>
      <c r="Q1107" s="9">
        <f>'2025-26 Salary &amp; Benefits'!G$6</f>
        <v>15997.68</v>
      </c>
      <c r="R1107" s="143">
        <f>'2025-26 Salary &amp; Benefits'!H$6</f>
        <v>0.16020000000000001</v>
      </c>
      <c r="S1107" s="143">
        <f>'2025-26 Salary &amp; Benefits'!I$6</f>
        <v>0.15390000000000001</v>
      </c>
      <c r="T1107" s="9">
        <f t="shared" si="196"/>
        <v>0</v>
      </c>
      <c r="U1107" s="9">
        <f t="shared" si="197"/>
        <v>0</v>
      </c>
      <c r="V1107" s="9">
        <f t="shared" si="198"/>
        <v>0</v>
      </c>
      <c r="W1107" s="9">
        <f t="shared" si="199"/>
        <v>0</v>
      </c>
      <c r="X1107" s="22">
        <f t="shared" si="200"/>
        <v>0</v>
      </c>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row>
    <row r="1108" spans="1:159" s="21" customFormat="1">
      <c r="A1108" s="77" t="s">
        <v>2383</v>
      </c>
      <c r="B1108" s="87" t="s">
        <v>2717</v>
      </c>
      <c r="C1108" s="88">
        <v>2890</v>
      </c>
      <c r="D1108" s="87" t="s">
        <v>1744</v>
      </c>
      <c r="E1108" s="107" t="str">
        <f>VLOOKUP($C1108,'2024-25 School Level AAFTE'!$C$4:$L$2372,9,FALSE)</f>
        <v>No</v>
      </c>
      <c r="F1108" s="95">
        <f>VLOOKUP($C1108,'2024-25 School Level AAFTE'!$C$4:$J$2372,8,FALSE)</f>
        <v>489.36</v>
      </c>
      <c r="G1108" s="97">
        <f>IFERROR(IF(E1108= "yes",VLOOKUP(C1108,Summary!$B:$I,6,0),0),0)</f>
        <v>0</v>
      </c>
      <c r="H1108" s="96">
        <f t="shared" si="191"/>
        <v>0</v>
      </c>
      <c r="I1108" s="154">
        <f>VLOOKUP($A1108,'2025-26 Salary &amp; Benefits'!$A:$I,3,FALSE)</f>
        <v>1</v>
      </c>
      <c r="J1108" s="154">
        <f>VLOOKUP($A1108,'2025-26 Salary &amp; Benefits'!$A:$I,4,FALSE)</f>
        <v>1</v>
      </c>
      <c r="K1108" s="141">
        <f t="shared" si="192"/>
        <v>0</v>
      </c>
      <c r="L1108" s="140">
        <f t="shared" si="193"/>
        <v>0</v>
      </c>
      <c r="M1108" s="142">
        <f>'2025-26 Salary &amp; Benefits'!$E$6</f>
        <v>78209</v>
      </c>
      <c r="N1108" s="142">
        <f>'2025-26 Salary &amp; Benefits'!$F$6</f>
        <v>80164</v>
      </c>
      <c r="O1108" s="9">
        <f t="shared" si="194"/>
        <v>0</v>
      </c>
      <c r="P1108" s="9">
        <f t="shared" si="195"/>
        <v>0</v>
      </c>
      <c r="Q1108" s="9">
        <f>'2025-26 Salary &amp; Benefits'!G$6</f>
        <v>15997.68</v>
      </c>
      <c r="R1108" s="143">
        <f>'2025-26 Salary &amp; Benefits'!H$6</f>
        <v>0.16020000000000001</v>
      </c>
      <c r="S1108" s="143">
        <f>'2025-26 Salary &amp; Benefits'!I$6</f>
        <v>0.15390000000000001</v>
      </c>
      <c r="T1108" s="9">
        <f t="shared" si="196"/>
        <v>0</v>
      </c>
      <c r="U1108" s="9">
        <f t="shared" si="197"/>
        <v>0</v>
      </c>
      <c r="V1108" s="9">
        <f t="shared" si="198"/>
        <v>0</v>
      </c>
      <c r="W1108" s="9">
        <f t="shared" si="199"/>
        <v>0</v>
      </c>
      <c r="X1108" s="22">
        <f t="shared" si="200"/>
        <v>0</v>
      </c>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row>
    <row r="1109" spans="1:159" s="21" customFormat="1">
      <c r="A1109" s="77" t="s">
        <v>2383</v>
      </c>
      <c r="B1109" s="87" t="s">
        <v>2717</v>
      </c>
      <c r="C1109" s="88">
        <v>3965</v>
      </c>
      <c r="D1109" s="87" t="s">
        <v>1745</v>
      </c>
      <c r="E1109" s="107" t="str">
        <f>VLOOKUP($C1109,'2024-25 School Level AAFTE'!$C$4:$L$2372,9,FALSE)</f>
        <v>No</v>
      </c>
      <c r="F1109" s="95">
        <f>VLOOKUP($C1109,'2024-25 School Level AAFTE'!$C$4:$J$2372,8,FALSE)</f>
        <v>382.56</v>
      </c>
      <c r="G1109" s="97">
        <f>IFERROR(IF(E1109= "yes",VLOOKUP(C1109,Summary!$B:$I,6,0),0),0)</f>
        <v>0</v>
      </c>
      <c r="H1109" s="96">
        <f t="shared" si="191"/>
        <v>0</v>
      </c>
      <c r="I1109" s="154">
        <f>VLOOKUP($A1109,'2025-26 Salary &amp; Benefits'!$A:$I,3,FALSE)</f>
        <v>1</v>
      </c>
      <c r="J1109" s="154">
        <f>VLOOKUP($A1109,'2025-26 Salary &amp; Benefits'!$A:$I,4,FALSE)</f>
        <v>1</v>
      </c>
      <c r="K1109" s="141">
        <f t="shared" si="192"/>
        <v>0</v>
      </c>
      <c r="L1109" s="140">
        <f t="shared" si="193"/>
        <v>0</v>
      </c>
      <c r="M1109" s="142">
        <f>'2025-26 Salary &amp; Benefits'!$E$6</f>
        <v>78209</v>
      </c>
      <c r="N1109" s="142">
        <f>'2025-26 Salary &amp; Benefits'!$F$6</f>
        <v>80164</v>
      </c>
      <c r="O1109" s="9">
        <f t="shared" si="194"/>
        <v>0</v>
      </c>
      <c r="P1109" s="9">
        <f t="shared" si="195"/>
        <v>0</v>
      </c>
      <c r="Q1109" s="9">
        <f>'2025-26 Salary &amp; Benefits'!G$6</f>
        <v>15997.68</v>
      </c>
      <c r="R1109" s="143">
        <f>'2025-26 Salary &amp; Benefits'!H$6</f>
        <v>0.16020000000000001</v>
      </c>
      <c r="S1109" s="143">
        <f>'2025-26 Salary &amp; Benefits'!I$6</f>
        <v>0.15390000000000001</v>
      </c>
      <c r="T1109" s="9">
        <f t="shared" si="196"/>
        <v>0</v>
      </c>
      <c r="U1109" s="9">
        <f t="shared" si="197"/>
        <v>0</v>
      </c>
      <c r="V1109" s="9">
        <f t="shared" si="198"/>
        <v>0</v>
      </c>
      <c r="W1109" s="9">
        <f t="shared" si="199"/>
        <v>0</v>
      </c>
      <c r="X1109" s="22">
        <f t="shared" si="200"/>
        <v>0</v>
      </c>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row>
    <row r="1110" spans="1:159" s="21" customFormat="1">
      <c r="A1110" s="77" t="s">
        <v>2383</v>
      </c>
      <c r="B1110" s="87" t="s">
        <v>2717</v>
      </c>
      <c r="C1110" s="88">
        <v>4483</v>
      </c>
      <c r="D1110" s="87" t="s">
        <v>3193</v>
      </c>
      <c r="E1110" s="107" t="str">
        <f>VLOOKUP($C1110,'2024-25 School Level AAFTE'!$C$4:$L$2372,9,FALSE)</f>
        <v>No</v>
      </c>
      <c r="F1110" s="95">
        <f>VLOOKUP($C1110,'2024-25 School Level AAFTE'!$C$4:$J$2372,8,FALSE)</f>
        <v>481.55</v>
      </c>
      <c r="G1110" s="97">
        <f>IFERROR(IF(E1110= "yes",VLOOKUP(C1110,Summary!$B:$I,6,0),0),0)</f>
        <v>0</v>
      </c>
      <c r="H1110" s="96">
        <f t="shared" si="191"/>
        <v>0</v>
      </c>
      <c r="I1110" s="154">
        <f>VLOOKUP($A1110,'2025-26 Salary &amp; Benefits'!$A:$I,3,FALSE)</f>
        <v>1</v>
      </c>
      <c r="J1110" s="154">
        <f>VLOOKUP($A1110,'2025-26 Salary &amp; Benefits'!$A:$I,4,FALSE)</f>
        <v>1</v>
      </c>
      <c r="K1110" s="141">
        <f t="shared" si="192"/>
        <v>0</v>
      </c>
      <c r="L1110" s="140">
        <f t="shared" si="193"/>
        <v>0</v>
      </c>
      <c r="M1110" s="142">
        <f>'2025-26 Salary &amp; Benefits'!$E$6</f>
        <v>78209</v>
      </c>
      <c r="N1110" s="142">
        <f>'2025-26 Salary &amp; Benefits'!$F$6</f>
        <v>80164</v>
      </c>
      <c r="O1110" s="9">
        <f t="shared" si="194"/>
        <v>0</v>
      </c>
      <c r="P1110" s="9">
        <f t="shared" si="195"/>
        <v>0</v>
      </c>
      <c r="Q1110" s="9">
        <f>'2025-26 Salary &amp; Benefits'!G$6</f>
        <v>15997.68</v>
      </c>
      <c r="R1110" s="143">
        <f>'2025-26 Salary &amp; Benefits'!H$6</f>
        <v>0.16020000000000001</v>
      </c>
      <c r="S1110" s="143">
        <f>'2025-26 Salary &amp; Benefits'!I$6</f>
        <v>0.15390000000000001</v>
      </c>
      <c r="T1110" s="9">
        <f t="shared" si="196"/>
        <v>0</v>
      </c>
      <c r="U1110" s="9">
        <f t="shared" si="197"/>
        <v>0</v>
      </c>
      <c r="V1110" s="9">
        <f t="shared" si="198"/>
        <v>0</v>
      </c>
      <c r="W1110" s="9">
        <f t="shared" si="199"/>
        <v>0</v>
      </c>
      <c r="X1110" s="22">
        <f t="shared" si="200"/>
        <v>0</v>
      </c>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row>
    <row r="1111" spans="1:159" s="21" customFormat="1">
      <c r="A1111" s="77" t="s">
        <v>2383</v>
      </c>
      <c r="B1111" s="87" t="s">
        <v>2717</v>
      </c>
      <c r="C1111" s="88">
        <v>4577</v>
      </c>
      <c r="D1111" s="87" t="s">
        <v>3194</v>
      </c>
      <c r="E1111" s="107" t="str">
        <f>VLOOKUP($C1111,'2024-25 School Level AAFTE'!$C$4:$L$2372,9,FALSE)</f>
        <v>No</v>
      </c>
      <c r="F1111" s="95">
        <f>VLOOKUP($C1111,'2024-25 School Level AAFTE'!$C$4:$J$2372,8,FALSE)</f>
        <v>374.33000000000004</v>
      </c>
      <c r="G1111" s="97">
        <f>IFERROR(IF(E1111= "yes",VLOOKUP(C1111,Summary!$B:$I,6,0),0),0)</f>
        <v>0</v>
      </c>
      <c r="H1111" s="96">
        <f t="shared" si="191"/>
        <v>0</v>
      </c>
      <c r="I1111" s="154">
        <f>VLOOKUP($A1111,'2025-26 Salary &amp; Benefits'!$A:$I,3,FALSE)</f>
        <v>1</v>
      </c>
      <c r="J1111" s="154">
        <f>VLOOKUP($A1111,'2025-26 Salary &amp; Benefits'!$A:$I,4,FALSE)</f>
        <v>1</v>
      </c>
      <c r="K1111" s="141">
        <f t="shared" si="192"/>
        <v>0</v>
      </c>
      <c r="L1111" s="140">
        <f t="shared" si="193"/>
        <v>0</v>
      </c>
      <c r="M1111" s="142">
        <f>'2025-26 Salary &amp; Benefits'!$E$6</f>
        <v>78209</v>
      </c>
      <c r="N1111" s="142">
        <f>'2025-26 Salary &amp; Benefits'!$F$6</f>
        <v>80164</v>
      </c>
      <c r="O1111" s="9">
        <f t="shared" si="194"/>
        <v>0</v>
      </c>
      <c r="P1111" s="9">
        <f t="shared" si="195"/>
        <v>0</v>
      </c>
      <c r="Q1111" s="9">
        <f>'2025-26 Salary &amp; Benefits'!G$6</f>
        <v>15997.68</v>
      </c>
      <c r="R1111" s="143">
        <f>'2025-26 Salary &amp; Benefits'!H$6</f>
        <v>0.16020000000000001</v>
      </c>
      <c r="S1111" s="143">
        <f>'2025-26 Salary &amp; Benefits'!I$6</f>
        <v>0.15390000000000001</v>
      </c>
      <c r="T1111" s="9">
        <f t="shared" si="196"/>
        <v>0</v>
      </c>
      <c r="U1111" s="9">
        <f t="shared" si="197"/>
        <v>0</v>
      </c>
      <c r="V1111" s="9">
        <f t="shared" si="198"/>
        <v>0</v>
      </c>
      <c r="W1111" s="9">
        <f t="shared" si="199"/>
        <v>0</v>
      </c>
      <c r="X1111" s="22">
        <f t="shared" si="200"/>
        <v>0</v>
      </c>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row>
    <row r="1112" spans="1:159" s="21" customFormat="1">
      <c r="A1112" s="77" t="s">
        <v>2248</v>
      </c>
      <c r="B1112" s="87" t="s">
        <v>2718</v>
      </c>
      <c r="C1112" s="88">
        <v>2981</v>
      </c>
      <c r="D1112" s="87" t="s">
        <v>683</v>
      </c>
      <c r="E1112" s="107" t="str">
        <f>VLOOKUP($C1112,'2024-25 School Level AAFTE'!$C$4:$L$2372,9,FALSE)</f>
        <v>No</v>
      </c>
      <c r="F1112" s="95">
        <f>VLOOKUP($C1112,'2024-25 School Level AAFTE'!$C$4:$J$2372,8,FALSE)</f>
        <v>398.61</v>
      </c>
      <c r="G1112" s="97">
        <f>IFERROR(IF(E1112= "yes",VLOOKUP(C1112,Summary!$B:$I,6,0),0),0)</f>
        <v>0</v>
      </c>
      <c r="H1112" s="96">
        <f t="shared" si="191"/>
        <v>0</v>
      </c>
      <c r="I1112" s="154">
        <f>VLOOKUP($A1112,'2025-26 Salary &amp; Benefits'!$A:$I,3,FALSE)</f>
        <v>1.18</v>
      </c>
      <c r="J1112" s="154">
        <f>VLOOKUP($A1112,'2025-26 Salary &amp; Benefits'!$A:$I,4,FALSE)</f>
        <v>1.18</v>
      </c>
      <c r="K1112" s="141">
        <f t="shared" si="192"/>
        <v>0</v>
      </c>
      <c r="L1112" s="140">
        <f t="shared" si="193"/>
        <v>0</v>
      </c>
      <c r="M1112" s="142">
        <f>'2025-26 Salary &amp; Benefits'!$E$6</f>
        <v>78209</v>
      </c>
      <c r="N1112" s="142">
        <f>'2025-26 Salary &amp; Benefits'!$F$6</f>
        <v>80164</v>
      </c>
      <c r="O1112" s="9">
        <f t="shared" si="194"/>
        <v>0</v>
      </c>
      <c r="P1112" s="9">
        <f t="shared" si="195"/>
        <v>0</v>
      </c>
      <c r="Q1112" s="9">
        <f>'2025-26 Salary &amp; Benefits'!G$6</f>
        <v>15997.68</v>
      </c>
      <c r="R1112" s="143">
        <f>'2025-26 Salary &amp; Benefits'!H$6</f>
        <v>0.16020000000000001</v>
      </c>
      <c r="S1112" s="143">
        <f>'2025-26 Salary &amp; Benefits'!I$6</f>
        <v>0.15390000000000001</v>
      </c>
      <c r="T1112" s="9">
        <f t="shared" si="196"/>
        <v>0</v>
      </c>
      <c r="U1112" s="9">
        <f t="shared" si="197"/>
        <v>0</v>
      </c>
      <c r="V1112" s="9">
        <f t="shared" si="198"/>
        <v>0</v>
      </c>
      <c r="W1112" s="9">
        <f t="shared" si="199"/>
        <v>0</v>
      </c>
      <c r="X1112" s="22">
        <f t="shared" si="200"/>
        <v>0</v>
      </c>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c r="EN1112" s="2"/>
      <c r="EO1112" s="2"/>
      <c r="EP1112" s="2"/>
      <c r="EQ1112" s="2"/>
      <c r="ER1112" s="2"/>
      <c r="ES1112" s="2"/>
      <c r="ET1112" s="2"/>
      <c r="EU1112" s="2"/>
      <c r="EV1112" s="2"/>
      <c r="EW1112" s="2"/>
      <c r="EX1112" s="2"/>
      <c r="EY1112" s="2"/>
      <c r="EZ1112" s="2"/>
      <c r="FA1112" s="2"/>
      <c r="FB1112" s="2"/>
      <c r="FC1112" s="2"/>
    </row>
    <row r="1113" spans="1:159" s="21" customFormat="1">
      <c r="A1113" s="77" t="s">
        <v>2248</v>
      </c>
      <c r="B1113" s="87" t="s">
        <v>2718</v>
      </c>
      <c r="C1113" s="88">
        <v>3029</v>
      </c>
      <c r="D1113" s="87" t="s">
        <v>684</v>
      </c>
      <c r="E1113" s="107" t="str">
        <f>VLOOKUP($C1113,'2024-25 School Level AAFTE'!$C$4:$L$2372,9,FALSE)</f>
        <v>No</v>
      </c>
      <c r="F1113" s="95">
        <f>VLOOKUP($C1113,'2024-25 School Level AAFTE'!$C$4:$J$2372,8,FALSE)</f>
        <v>1433.64</v>
      </c>
      <c r="G1113" s="97">
        <f>IFERROR(IF(E1113= "yes",VLOOKUP(C1113,Summary!$B:$I,6,0),0),0)</f>
        <v>0</v>
      </c>
      <c r="H1113" s="96">
        <f t="shared" si="191"/>
        <v>0</v>
      </c>
      <c r="I1113" s="154">
        <f>VLOOKUP($A1113,'2025-26 Salary &amp; Benefits'!$A:$I,3,FALSE)</f>
        <v>1.18</v>
      </c>
      <c r="J1113" s="154">
        <f>VLOOKUP($A1113,'2025-26 Salary &amp; Benefits'!$A:$I,4,FALSE)</f>
        <v>1.18</v>
      </c>
      <c r="K1113" s="141">
        <f t="shared" si="192"/>
        <v>0</v>
      </c>
      <c r="L1113" s="140">
        <f t="shared" si="193"/>
        <v>0</v>
      </c>
      <c r="M1113" s="142">
        <f>'2025-26 Salary &amp; Benefits'!$E$6</f>
        <v>78209</v>
      </c>
      <c r="N1113" s="142">
        <f>'2025-26 Salary &amp; Benefits'!$F$6</f>
        <v>80164</v>
      </c>
      <c r="O1113" s="9">
        <f t="shared" si="194"/>
        <v>0</v>
      </c>
      <c r="P1113" s="9">
        <f t="shared" si="195"/>
        <v>0</v>
      </c>
      <c r="Q1113" s="9">
        <f>'2025-26 Salary &amp; Benefits'!G$6</f>
        <v>15997.68</v>
      </c>
      <c r="R1113" s="143">
        <f>'2025-26 Salary &amp; Benefits'!H$6</f>
        <v>0.16020000000000001</v>
      </c>
      <c r="S1113" s="143">
        <f>'2025-26 Salary &amp; Benefits'!I$6</f>
        <v>0.15390000000000001</v>
      </c>
      <c r="T1113" s="9">
        <f t="shared" si="196"/>
        <v>0</v>
      </c>
      <c r="U1113" s="9">
        <f t="shared" si="197"/>
        <v>0</v>
      </c>
      <c r="V1113" s="9">
        <f t="shared" si="198"/>
        <v>0</v>
      </c>
      <c r="W1113" s="9">
        <f t="shared" si="199"/>
        <v>0</v>
      </c>
      <c r="X1113" s="22">
        <f t="shared" si="200"/>
        <v>0</v>
      </c>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c r="EN1113" s="2"/>
      <c r="EO1113" s="2"/>
      <c r="EP1113" s="2"/>
      <c r="EQ1113" s="2"/>
      <c r="ER1113" s="2"/>
      <c r="ES1113" s="2"/>
      <c r="ET1113" s="2"/>
      <c r="EU1113" s="2"/>
      <c r="EV1113" s="2"/>
      <c r="EW1113" s="2"/>
      <c r="EX1113" s="2"/>
      <c r="EY1113" s="2"/>
      <c r="EZ1113" s="2"/>
      <c r="FA1113" s="2"/>
      <c r="FB1113" s="2"/>
      <c r="FC1113" s="2"/>
    </row>
    <row r="1114" spans="1:159" s="21" customFormat="1">
      <c r="A1114" s="77" t="s">
        <v>2248</v>
      </c>
      <c r="B1114" s="87" t="s">
        <v>2718</v>
      </c>
      <c r="C1114" s="88">
        <v>3162</v>
      </c>
      <c r="D1114" s="87" t="s">
        <v>685</v>
      </c>
      <c r="E1114" s="107" t="str">
        <f>VLOOKUP($C1114,'2024-25 School Level AAFTE'!$C$4:$L$2372,9,FALSE)</f>
        <v>No</v>
      </c>
      <c r="F1114" s="95">
        <f>VLOOKUP($C1114,'2024-25 School Level AAFTE'!$C$4:$J$2372,8,FALSE)</f>
        <v>366.15</v>
      </c>
      <c r="G1114" s="97">
        <f>IFERROR(IF(E1114= "yes",VLOOKUP(C1114,Summary!$B:$I,6,0),0),0)</f>
        <v>0</v>
      </c>
      <c r="H1114" s="96">
        <f t="shared" si="191"/>
        <v>0</v>
      </c>
      <c r="I1114" s="154">
        <f>VLOOKUP($A1114,'2025-26 Salary &amp; Benefits'!$A:$I,3,FALSE)</f>
        <v>1.18</v>
      </c>
      <c r="J1114" s="154">
        <f>VLOOKUP($A1114,'2025-26 Salary &amp; Benefits'!$A:$I,4,FALSE)</f>
        <v>1.18</v>
      </c>
      <c r="K1114" s="141">
        <f t="shared" si="192"/>
        <v>0</v>
      </c>
      <c r="L1114" s="140">
        <f t="shared" si="193"/>
        <v>0</v>
      </c>
      <c r="M1114" s="142">
        <f>'2025-26 Salary &amp; Benefits'!$E$6</f>
        <v>78209</v>
      </c>
      <c r="N1114" s="142">
        <f>'2025-26 Salary &amp; Benefits'!$F$6</f>
        <v>80164</v>
      </c>
      <c r="O1114" s="9">
        <f t="shared" si="194"/>
        <v>0</v>
      </c>
      <c r="P1114" s="9">
        <f t="shared" si="195"/>
        <v>0</v>
      </c>
      <c r="Q1114" s="9">
        <f>'2025-26 Salary &amp; Benefits'!G$6</f>
        <v>15997.68</v>
      </c>
      <c r="R1114" s="143">
        <f>'2025-26 Salary &amp; Benefits'!H$6</f>
        <v>0.16020000000000001</v>
      </c>
      <c r="S1114" s="143">
        <f>'2025-26 Salary &amp; Benefits'!I$6</f>
        <v>0.15390000000000001</v>
      </c>
      <c r="T1114" s="9">
        <f t="shared" si="196"/>
        <v>0</v>
      </c>
      <c r="U1114" s="9">
        <f t="shared" si="197"/>
        <v>0</v>
      </c>
      <c r="V1114" s="9">
        <f t="shared" si="198"/>
        <v>0</v>
      </c>
      <c r="W1114" s="9">
        <f t="shared" si="199"/>
        <v>0</v>
      </c>
      <c r="X1114" s="22">
        <f t="shared" si="200"/>
        <v>0</v>
      </c>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c r="EN1114" s="2"/>
      <c r="EO1114" s="2"/>
      <c r="EP1114" s="2"/>
      <c r="EQ1114" s="2"/>
      <c r="ER1114" s="2"/>
      <c r="ES1114" s="2"/>
      <c r="ET1114" s="2"/>
      <c r="EU1114" s="2"/>
      <c r="EV1114" s="2"/>
      <c r="EW1114" s="2"/>
      <c r="EX1114" s="2"/>
      <c r="EY1114" s="2"/>
      <c r="EZ1114" s="2"/>
      <c r="FA1114" s="2"/>
      <c r="FB1114" s="2"/>
      <c r="FC1114" s="2"/>
    </row>
    <row r="1115" spans="1:159" s="21" customFormat="1">
      <c r="A1115" t="s">
        <v>2248</v>
      </c>
      <c r="B1115" s="87" t="s">
        <v>2718</v>
      </c>
      <c r="C1115" s="3">
        <v>3219</v>
      </c>
      <c r="D1115" t="s">
        <v>686</v>
      </c>
      <c r="E1115" s="107" t="str">
        <f>VLOOKUP($C1115,'2024-25 School Level AAFTE'!$C$4:$L$2372,9,FALSE)</f>
        <v>No</v>
      </c>
      <c r="F1115" s="95">
        <f>VLOOKUP($C1115,'2024-25 School Level AAFTE'!$C$4:$J$2372,8,FALSE)</f>
        <v>951.16</v>
      </c>
      <c r="G1115" s="97">
        <f>IFERROR(IF(E1115= "yes",VLOOKUP(C1115,Summary!$B:$I,6,0),0),0)</f>
        <v>0</v>
      </c>
      <c r="H1115" s="96">
        <f t="shared" si="191"/>
        <v>0</v>
      </c>
      <c r="I1115" s="154">
        <f>VLOOKUP($A1115,'2025-26 Salary &amp; Benefits'!$A:$I,3,FALSE)</f>
        <v>1.18</v>
      </c>
      <c r="J1115" s="154">
        <f>VLOOKUP($A1115,'2025-26 Salary &amp; Benefits'!$A:$I,4,FALSE)</f>
        <v>1.18</v>
      </c>
      <c r="K1115" s="141">
        <f t="shared" si="192"/>
        <v>0</v>
      </c>
      <c r="L1115" s="140">
        <f t="shared" si="193"/>
        <v>0</v>
      </c>
      <c r="M1115" s="142">
        <f>'2025-26 Salary &amp; Benefits'!$E$6</f>
        <v>78209</v>
      </c>
      <c r="N1115" s="142">
        <f>'2025-26 Salary &amp; Benefits'!$F$6</f>
        <v>80164</v>
      </c>
      <c r="O1115" s="9">
        <f t="shared" si="194"/>
        <v>0</v>
      </c>
      <c r="P1115" s="9">
        <f t="shared" si="195"/>
        <v>0</v>
      </c>
      <c r="Q1115" s="9">
        <f>'2025-26 Salary &amp; Benefits'!G$6</f>
        <v>15997.68</v>
      </c>
      <c r="R1115" s="143">
        <f>'2025-26 Salary &amp; Benefits'!H$6</f>
        <v>0.16020000000000001</v>
      </c>
      <c r="S1115" s="143">
        <f>'2025-26 Salary &amp; Benefits'!I$6</f>
        <v>0.15390000000000001</v>
      </c>
      <c r="T1115" s="9">
        <f t="shared" si="196"/>
        <v>0</v>
      </c>
      <c r="U1115" s="9">
        <f t="shared" si="197"/>
        <v>0</v>
      </c>
      <c r="V1115" s="9">
        <f t="shared" si="198"/>
        <v>0</v>
      </c>
      <c r="W1115" s="9">
        <f t="shared" si="199"/>
        <v>0</v>
      </c>
      <c r="X1115" s="22">
        <f t="shared" si="200"/>
        <v>0</v>
      </c>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row>
    <row r="1116" spans="1:159" s="21" customFormat="1">
      <c r="A1116" s="77" t="s">
        <v>2248</v>
      </c>
      <c r="B1116" s="87" t="s">
        <v>2718</v>
      </c>
      <c r="C1116" s="88">
        <v>3433</v>
      </c>
      <c r="D1116" s="87" t="s">
        <v>687</v>
      </c>
      <c r="E1116" s="107" t="str">
        <f>VLOOKUP($C1116,'2024-25 School Level AAFTE'!$C$4:$L$2372,9,FALSE)</f>
        <v>No</v>
      </c>
      <c r="F1116" s="95">
        <f>VLOOKUP($C1116,'2024-25 School Level AAFTE'!$C$4:$J$2372,8,FALSE)</f>
        <v>430.07</v>
      </c>
      <c r="G1116" s="97">
        <f>IFERROR(IF(E1116= "yes",VLOOKUP(C1116,Summary!$B:$I,6,0),0),0)</f>
        <v>0</v>
      </c>
      <c r="H1116" s="96">
        <f t="shared" si="191"/>
        <v>0</v>
      </c>
      <c r="I1116" s="154">
        <f>VLOOKUP($A1116,'2025-26 Salary &amp; Benefits'!$A:$I,3,FALSE)</f>
        <v>1.18</v>
      </c>
      <c r="J1116" s="154">
        <f>VLOOKUP($A1116,'2025-26 Salary &amp; Benefits'!$A:$I,4,FALSE)</f>
        <v>1.18</v>
      </c>
      <c r="K1116" s="141">
        <f t="shared" si="192"/>
        <v>0</v>
      </c>
      <c r="L1116" s="140">
        <f t="shared" si="193"/>
        <v>0</v>
      </c>
      <c r="M1116" s="142">
        <f>'2025-26 Salary &amp; Benefits'!$E$6</f>
        <v>78209</v>
      </c>
      <c r="N1116" s="142">
        <f>'2025-26 Salary &amp; Benefits'!$F$6</f>
        <v>80164</v>
      </c>
      <c r="O1116" s="9">
        <f t="shared" si="194"/>
        <v>0</v>
      </c>
      <c r="P1116" s="9">
        <f t="shared" si="195"/>
        <v>0</v>
      </c>
      <c r="Q1116" s="9">
        <f>'2025-26 Salary &amp; Benefits'!G$6</f>
        <v>15997.68</v>
      </c>
      <c r="R1116" s="143">
        <f>'2025-26 Salary &amp; Benefits'!H$6</f>
        <v>0.16020000000000001</v>
      </c>
      <c r="S1116" s="143">
        <f>'2025-26 Salary &amp; Benefits'!I$6</f>
        <v>0.15390000000000001</v>
      </c>
      <c r="T1116" s="9">
        <f t="shared" si="196"/>
        <v>0</v>
      </c>
      <c r="U1116" s="9">
        <f t="shared" si="197"/>
        <v>0</v>
      </c>
      <c r="V1116" s="9">
        <f t="shared" si="198"/>
        <v>0</v>
      </c>
      <c r="W1116" s="9">
        <f t="shared" si="199"/>
        <v>0</v>
      </c>
      <c r="X1116" s="22">
        <f t="shared" si="200"/>
        <v>0</v>
      </c>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row>
    <row r="1117" spans="1:159" s="21" customFormat="1">
      <c r="A1117" s="77" t="s">
        <v>2248</v>
      </c>
      <c r="B1117" s="87" t="s">
        <v>2718</v>
      </c>
      <c r="C1117" s="88">
        <v>5447</v>
      </c>
      <c r="D1117" s="87" t="s">
        <v>688</v>
      </c>
      <c r="E1117" s="107" t="str">
        <f>VLOOKUP($C1117,'2024-25 School Level AAFTE'!$C$4:$L$2372,9,FALSE)</f>
        <v>No</v>
      </c>
      <c r="F1117" s="95">
        <f>VLOOKUP($C1117,'2024-25 School Level AAFTE'!$C$4:$J$2372,8,FALSE)</f>
        <v>373.88</v>
      </c>
      <c r="G1117" s="97">
        <f>IFERROR(IF(E1117= "yes",VLOOKUP(C1117,Summary!$B:$I,6,0),0),0)</f>
        <v>0</v>
      </c>
      <c r="H1117" s="96">
        <f t="shared" si="191"/>
        <v>0</v>
      </c>
      <c r="I1117" s="154">
        <f>VLOOKUP($A1117,'2025-26 Salary &amp; Benefits'!$A:$I,3,FALSE)</f>
        <v>1.18</v>
      </c>
      <c r="J1117" s="154">
        <f>VLOOKUP($A1117,'2025-26 Salary &amp; Benefits'!$A:$I,4,FALSE)</f>
        <v>1.18</v>
      </c>
      <c r="K1117" s="141">
        <f t="shared" si="192"/>
        <v>0</v>
      </c>
      <c r="L1117" s="140">
        <f t="shared" si="193"/>
        <v>0</v>
      </c>
      <c r="M1117" s="142">
        <f>'2025-26 Salary &amp; Benefits'!$E$6</f>
        <v>78209</v>
      </c>
      <c r="N1117" s="142">
        <f>'2025-26 Salary &amp; Benefits'!$F$6</f>
        <v>80164</v>
      </c>
      <c r="O1117" s="9">
        <f t="shared" si="194"/>
        <v>0</v>
      </c>
      <c r="P1117" s="9">
        <f t="shared" si="195"/>
        <v>0</v>
      </c>
      <c r="Q1117" s="9">
        <f>'2025-26 Salary &amp; Benefits'!G$6</f>
        <v>15997.68</v>
      </c>
      <c r="R1117" s="143">
        <f>'2025-26 Salary &amp; Benefits'!H$6</f>
        <v>0.16020000000000001</v>
      </c>
      <c r="S1117" s="143">
        <f>'2025-26 Salary &amp; Benefits'!I$6</f>
        <v>0.15390000000000001</v>
      </c>
      <c r="T1117" s="9">
        <f t="shared" si="196"/>
        <v>0</v>
      </c>
      <c r="U1117" s="9">
        <f t="shared" si="197"/>
        <v>0</v>
      </c>
      <c r="V1117" s="9">
        <f t="shared" si="198"/>
        <v>0</v>
      </c>
      <c r="W1117" s="9">
        <f t="shared" si="199"/>
        <v>0</v>
      </c>
      <c r="X1117" s="22">
        <f t="shared" si="200"/>
        <v>0</v>
      </c>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row>
    <row r="1118" spans="1:159" s="21" customFormat="1">
      <c r="A1118" s="77" t="s">
        <v>2427</v>
      </c>
      <c r="B1118" s="87" t="s">
        <v>2719</v>
      </c>
      <c r="C1118" s="88">
        <v>1743</v>
      </c>
      <c r="D1118" s="87" t="s">
        <v>3148</v>
      </c>
      <c r="E1118" s="107" t="str">
        <f>VLOOKUP($C1118,'2024-25 School Level AAFTE'!$C$4:$L$2372,9,FALSE)</f>
        <v>No</v>
      </c>
      <c r="F1118" s="95">
        <f>VLOOKUP($C1118,'2024-25 School Level AAFTE'!$C$4:$J$2372,8,FALSE)</f>
        <v>0</v>
      </c>
      <c r="G1118" s="97">
        <f>IFERROR(IF(E1118= "yes",VLOOKUP(C1118,Summary!$B:$I,6,0),0),0)</f>
        <v>0</v>
      </c>
      <c r="H1118" s="96">
        <f t="shared" ref="H1118:H1181" si="201">IF(E1118= "yes", F1118,0)</f>
        <v>0</v>
      </c>
      <c r="I1118" s="154">
        <f>VLOOKUP($A1118,'2025-26 Salary &amp; Benefits'!$A:$I,3,FALSE)</f>
        <v>1.1200000000000001</v>
      </c>
      <c r="J1118" s="154">
        <f>VLOOKUP($A1118,'2025-26 Salary &amp; Benefits'!$A:$I,4,FALSE)</f>
        <v>1.1200000000000001</v>
      </c>
      <c r="K1118" s="141">
        <f t="shared" ref="K1118:K1181" si="202">IF(G1118&gt;0,G1118,H1118)</f>
        <v>0</v>
      </c>
      <c r="L1118" s="140">
        <f t="shared" ref="L1118:L1181" si="203">ROUND((($K1118*1.1*36)/15)/900,3)</f>
        <v>0</v>
      </c>
      <c r="M1118" s="142">
        <f>'2025-26 Salary &amp; Benefits'!$E$6</f>
        <v>78209</v>
      </c>
      <c r="N1118" s="142">
        <f>'2025-26 Salary &amp; Benefits'!$F$6</f>
        <v>80164</v>
      </c>
      <c r="O1118" s="9">
        <f t="shared" ref="O1118:O1181" si="204">ROUND($I1118*$M1118*$L1118,2)</f>
        <v>0</v>
      </c>
      <c r="P1118" s="9">
        <f t="shared" ref="P1118:P1181" si="205">ROUND($J1118*$N1118*$L1118,2)-O1118</f>
        <v>0</v>
      </c>
      <c r="Q1118" s="9">
        <f>'2025-26 Salary &amp; Benefits'!G$6</f>
        <v>15997.68</v>
      </c>
      <c r="R1118" s="143">
        <f>'2025-26 Salary &amp; Benefits'!H$6</f>
        <v>0.16020000000000001</v>
      </c>
      <c r="S1118" s="143">
        <f>'2025-26 Salary &amp; Benefits'!I$6</f>
        <v>0.15390000000000001</v>
      </c>
      <c r="T1118" s="9">
        <f t="shared" ref="T1118:T1181" si="206">ROUND(O1118*R1118+P1118*S1118+L1118*Q1118,2)</f>
        <v>0</v>
      </c>
      <c r="U1118" s="9">
        <f t="shared" ref="U1118:U1181" si="207">ROUND((($N1118*$J1118*$L1118)/180)*3,2)</f>
        <v>0</v>
      </c>
      <c r="V1118" s="9">
        <f t="shared" ref="V1118:V1181" si="208">ROUND(U1118*S1118,2)</f>
        <v>0</v>
      </c>
      <c r="W1118" s="9">
        <f t="shared" ref="W1118:W1181" si="209">SUM(U1118:V1118)</f>
        <v>0</v>
      </c>
      <c r="X1118" s="22">
        <f t="shared" ref="X1118:X1181" si="210">SUM(T1118,O1118:P1118,W1118)</f>
        <v>0</v>
      </c>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row>
    <row r="1119" spans="1:159" s="21" customFormat="1">
      <c r="A1119" s="77" t="s">
        <v>2427</v>
      </c>
      <c r="B1119" s="87" t="s">
        <v>2719</v>
      </c>
      <c r="C1119" s="88">
        <v>2554</v>
      </c>
      <c r="D1119" s="87" t="s">
        <v>2013</v>
      </c>
      <c r="E1119" s="107" t="str">
        <f>VLOOKUP($C1119,'2024-25 School Level AAFTE'!$C$4:$L$2372,9,FALSE)</f>
        <v>No</v>
      </c>
      <c r="F1119" s="95">
        <f>VLOOKUP($C1119,'2024-25 School Level AAFTE'!$C$4:$J$2372,8,FALSE)</f>
        <v>524.93999999999994</v>
      </c>
      <c r="G1119" s="97">
        <f>IFERROR(IF(E1119= "yes",VLOOKUP(C1119,Summary!$B:$I,6,0),0),0)</f>
        <v>0</v>
      </c>
      <c r="H1119" s="96">
        <f t="shared" si="201"/>
        <v>0</v>
      </c>
      <c r="I1119" s="154">
        <f>VLOOKUP($A1119,'2025-26 Salary &amp; Benefits'!$A:$I,3,FALSE)</f>
        <v>1.1200000000000001</v>
      </c>
      <c r="J1119" s="154">
        <f>VLOOKUP($A1119,'2025-26 Salary &amp; Benefits'!$A:$I,4,FALSE)</f>
        <v>1.1200000000000001</v>
      </c>
      <c r="K1119" s="141">
        <f t="shared" si="202"/>
        <v>0</v>
      </c>
      <c r="L1119" s="140">
        <f t="shared" si="203"/>
        <v>0</v>
      </c>
      <c r="M1119" s="142">
        <f>'2025-26 Salary &amp; Benefits'!$E$6</f>
        <v>78209</v>
      </c>
      <c r="N1119" s="142">
        <f>'2025-26 Salary &amp; Benefits'!$F$6</f>
        <v>80164</v>
      </c>
      <c r="O1119" s="9">
        <f t="shared" si="204"/>
        <v>0</v>
      </c>
      <c r="P1119" s="9">
        <f t="shared" si="205"/>
        <v>0</v>
      </c>
      <c r="Q1119" s="9">
        <f>'2025-26 Salary &amp; Benefits'!G$6</f>
        <v>15997.68</v>
      </c>
      <c r="R1119" s="143">
        <f>'2025-26 Salary &amp; Benefits'!H$6</f>
        <v>0.16020000000000001</v>
      </c>
      <c r="S1119" s="143">
        <f>'2025-26 Salary &amp; Benefits'!I$6</f>
        <v>0.15390000000000001</v>
      </c>
      <c r="T1119" s="9">
        <f t="shared" si="206"/>
        <v>0</v>
      </c>
      <c r="U1119" s="9">
        <f t="shared" si="207"/>
        <v>0</v>
      </c>
      <c r="V1119" s="9">
        <f t="shared" si="208"/>
        <v>0</v>
      </c>
      <c r="W1119" s="9">
        <f t="shared" si="209"/>
        <v>0</v>
      </c>
      <c r="X1119" s="22">
        <f t="shared" si="210"/>
        <v>0</v>
      </c>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row>
    <row r="1120" spans="1:159" s="21" customFormat="1">
      <c r="A1120" s="77" t="s">
        <v>2427</v>
      </c>
      <c r="B1120" s="87" t="s">
        <v>2719</v>
      </c>
      <c r="C1120" s="88">
        <v>2584</v>
      </c>
      <c r="D1120" s="87" t="s">
        <v>2014</v>
      </c>
      <c r="E1120" s="107" t="str">
        <f>VLOOKUP($C1120,'2024-25 School Level AAFTE'!$C$4:$L$2372,9,FALSE)</f>
        <v>No</v>
      </c>
      <c r="F1120" s="95">
        <f>VLOOKUP($C1120,'2024-25 School Level AAFTE'!$C$4:$J$2372,8,FALSE)</f>
        <v>767.66000000000008</v>
      </c>
      <c r="G1120" s="97">
        <f>IFERROR(IF(E1120= "yes",VLOOKUP(C1120,Summary!$B:$I,6,0),0),0)</f>
        <v>0</v>
      </c>
      <c r="H1120" s="96">
        <f t="shared" si="201"/>
        <v>0</v>
      </c>
      <c r="I1120" s="154">
        <f>VLOOKUP($A1120,'2025-26 Salary &amp; Benefits'!$A:$I,3,FALSE)</f>
        <v>1.1200000000000001</v>
      </c>
      <c r="J1120" s="154">
        <f>VLOOKUP($A1120,'2025-26 Salary &amp; Benefits'!$A:$I,4,FALSE)</f>
        <v>1.1200000000000001</v>
      </c>
      <c r="K1120" s="141">
        <f t="shared" si="202"/>
        <v>0</v>
      </c>
      <c r="L1120" s="140">
        <f t="shared" si="203"/>
        <v>0</v>
      </c>
      <c r="M1120" s="142">
        <f>'2025-26 Salary &amp; Benefits'!$E$6</f>
        <v>78209</v>
      </c>
      <c r="N1120" s="142">
        <f>'2025-26 Salary &amp; Benefits'!$F$6</f>
        <v>80164</v>
      </c>
      <c r="O1120" s="9">
        <f t="shared" si="204"/>
        <v>0</v>
      </c>
      <c r="P1120" s="9">
        <f t="shared" si="205"/>
        <v>0</v>
      </c>
      <c r="Q1120" s="9">
        <f>'2025-26 Salary &amp; Benefits'!G$6</f>
        <v>15997.68</v>
      </c>
      <c r="R1120" s="143">
        <f>'2025-26 Salary &amp; Benefits'!H$6</f>
        <v>0.16020000000000001</v>
      </c>
      <c r="S1120" s="143">
        <f>'2025-26 Salary &amp; Benefits'!I$6</f>
        <v>0.15390000000000001</v>
      </c>
      <c r="T1120" s="9">
        <f t="shared" si="206"/>
        <v>0</v>
      </c>
      <c r="U1120" s="9">
        <f t="shared" si="207"/>
        <v>0</v>
      </c>
      <c r="V1120" s="9">
        <f t="shared" si="208"/>
        <v>0</v>
      </c>
      <c r="W1120" s="9">
        <f t="shared" si="209"/>
        <v>0</v>
      </c>
      <c r="X1120" s="22">
        <f t="shared" si="210"/>
        <v>0</v>
      </c>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row>
    <row r="1121" spans="1:159" s="21" customFormat="1">
      <c r="A1121" s="77" t="s">
        <v>2427</v>
      </c>
      <c r="B1121" s="87" t="s">
        <v>2719</v>
      </c>
      <c r="C1121" s="88">
        <v>3930</v>
      </c>
      <c r="D1121" s="87" t="s">
        <v>922</v>
      </c>
      <c r="E1121" s="107" t="str">
        <f>VLOOKUP($C1121,'2024-25 School Level AAFTE'!$C$4:$L$2372,9,FALSE)</f>
        <v>No</v>
      </c>
      <c r="F1121" s="95">
        <f>VLOOKUP($C1121,'2024-25 School Level AAFTE'!$C$4:$J$2372,8,FALSE)</f>
        <v>344.17</v>
      </c>
      <c r="G1121" s="97">
        <f>IFERROR(IF(E1121= "yes",VLOOKUP(C1121,Summary!$B:$I,6,0),0),0)</f>
        <v>0</v>
      </c>
      <c r="H1121" s="96">
        <f t="shared" si="201"/>
        <v>0</v>
      </c>
      <c r="I1121" s="154">
        <f>VLOOKUP($A1121,'2025-26 Salary &amp; Benefits'!$A:$I,3,FALSE)</f>
        <v>1.1200000000000001</v>
      </c>
      <c r="J1121" s="154">
        <f>VLOOKUP($A1121,'2025-26 Salary &amp; Benefits'!$A:$I,4,FALSE)</f>
        <v>1.1200000000000001</v>
      </c>
      <c r="K1121" s="141">
        <f t="shared" si="202"/>
        <v>0</v>
      </c>
      <c r="L1121" s="140">
        <f t="shared" si="203"/>
        <v>0</v>
      </c>
      <c r="M1121" s="142">
        <f>'2025-26 Salary &amp; Benefits'!$E$6</f>
        <v>78209</v>
      </c>
      <c r="N1121" s="142">
        <f>'2025-26 Salary &amp; Benefits'!$F$6</f>
        <v>80164</v>
      </c>
      <c r="O1121" s="9">
        <f t="shared" si="204"/>
        <v>0</v>
      </c>
      <c r="P1121" s="9">
        <f t="shared" si="205"/>
        <v>0</v>
      </c>
      <c r="Q1121" s="9">
        <f>'2025-26 Salary &amp; Benefits'!G$6</f>
        <v>15997.68</v>
      </c>
      <c r="R1121" s="143">
        <f>'2025-26 Salary &amp; Benefits'!H$6</f>
        <v>0.16020000000000001</v>
      </c>
      <c r="S1121" s="143">
        <f>'2025-26 Salary &amp; Benefits'!I$6</f>
        <v>0.15390000000000001</v>
      </c>
      <c r="T1121" s="9">
        <f t="shared" si="206"/>
        <v>0</v>
      </c>
      <c r="U1121" s="9">
        <f t="shared" si="207"/>
        <v>0</v>
      </c>
      <c r="V1121" s="9">
        <f t="shared" si="208"/>
        <v>0</v>
      </c>
      <c r="W1121" s="9">
        <f t="shared" si="209"/>
        <v>0</v>
      </c>
      <c r="X1121" s="22">
        <f t="shared" si="210"/>
        <v>0</v>
      </c>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row>
    <row r="1122" spans="1:159" s="21" customFormat="1">
      <c r="A1122" s="77" t="s">
        <v>2427</v>
      </c>
      <c r="B1122" s="87" t="s">
        <v>2719</v>
      </c>
      <c r="C1122" s="88">
        <v>5047</v>
      </c>
      <c r="D1122" s="87" t="s">
        <v>2015</v>
      </c>
      <c r="E1122" s="107" t="str">
        <f>VLOOKUP($C1122,'2024-25 School Level AAFTE'!$C$4:$L$2372,9,FALSE)</f>
        <v>No</v>
      </c>
      <c r="F1122" s="95">
        <f>VLOOKUP($C1122,'2024-25 School Level AAFTE'!$C$4:$J$2372,8,FALSE)</f>
        <v>214.18</v>
      </c>
      <c r="G1122" s="97">
        <f>IFERROR(IF(E1122= "yes",VLOOKUP(C1122,Summary!$B:$I,6,0),0),0)</f>
        <v>0</v>
      </c>
      <c r="H1122" s="96">
        <f t="shared" si="201"/>
        <v>0</v>
      </c>
      <c r="I1122" s="154">
        <f>VLOOKUP($A1122,'2025-26 Salary &amp; Benefits'!$A:$I,3,FALSE)</f>
        <v>1.1200000000000001</v>
      </c>
      <c r="J1122" s="154">
        <f>VLOOKUP($A1122,'2025-26 Salary &amp; Benefits'!$A:$I,4,FALSE)</f>
        <v>1.1200000000000001</v>
      </c>
      <c r="K1122" s="141">
        <f t="shared" si="202"/>
        <v>0</v>
      </c>
      <c r="L1122" s="140">
        <f t="shared" si="203"/>
        <v>0</v>
      </c>
      <c r="M1122" s="142">
        <f>'2025-26 Salary &amp; Benefits'!$E$6</f>
        <v>78209</v>
      </c>
      <c r="N1122" s="142">
        <f>'2025-26 Salary &amp; Benefits'!$F$6</f>
        <v>80164</v>
      </c>
      <c r="O1122" s="9">
        <f t="shared" si="204"/>
        <v>0</v>
      </c>
      <c r="P1122" s="9">
        <f t="shared" si="205"/>
        <v>0</v>
      </c>
      <c r="Q1122" s="9">
        <f>'2025-26 Salary &amp; Benefits'!G$6</f>
        <v>15997.68</v>
      </c>
      <c r="R1122" s="143">
        <f>'2025-26 Salary &amp; Benefits'!H$6</f>
        <v>0.16020000000000001</v>
      </c>
      <c r="S1122" s="143">
        <f>'2025-26 Salary &amp; Benefits'!I$6</f>
        <v>0.15390000000000001</v>
      </c>
      <c r="T1122" s="9">
        <f t="shared" si="206"/>
        <v>0</v>
      </c>
      <c r="U1122" s="9">
        <f t="shared" si="207"/>
        <v>0</v>
      </c>
      <c r="V1122" s="9">
        <f t="shared" si="208"/>
        <v>0</v>
      </c>
      <c r="W1122" s="9">
        <f t="shared" si="209"/>
        <v>0</v>
      </c>
      <c r="X1122" s="22">
        <f t="shared" si="210"/>
        <v>0</v>
      </c>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row>
    <row r="1123" spans="1:159" s="21" customFormat="1">
      <c r="A1123" s="77" t="s">
        <v>2427</v>
      </c>
      <c r="B1123" s="87" t="s">
        <v>2719</v>
      </c>
      <c r="C1123" s="88">
        <v>5448</v>
      </c>
      <c r="D1123" s="87" t="s">
        <v>2016</v>
      </c>
      <c r="E1123" s="107" t="str">
        <f>VLOOKUP($C1123,'2024-25 School Level AAFTE'!$C$4:$L$2372,9,FALSE)</f>
        <v>No</v>
      </c>
      <c r="F1123" s="95">
        <f>VLOOKUP($C1123,'2024-25 School Level AAFTE'!$C$4:$J$2372,8,FALSE)</f>
        <v>21</v>
      </c>
      <c r="G1123" s="97">
        <f>IFERROR(IF(E1123= "yes",VLOOKUP(C1123,Summary!$B:$I,6,0),0),0)</f>
        <v>0</v>
      </c>
      <c r="H1123" s="96">
        <f t="shared" si="201"/>
        <v>0</v>
      </c>
      <c r="I1123" s="154">
        <f>VLOOKUP($A1123,'2025-26 Salary &amp; Benefits'!$A:$I,3,FALSE)</f>
        <v>1.1200000000000001</v>
      </c>
      <c r="J1123" s="154">
        <f>VLOOKUP($A1123,'2025-26 Salary &amp; Benefits'!$A:$I,4,FALSE)</f>
        <v>1.1200000000000001</v>
      </c>
      <c r="K1123" s="141">
        <f t="shared" si="202"/>
        <v>0</v>
      </c>
      <c r="L1123" s="140">
        <f t="shared" si="203"/>
        <v>0</v>
      </c>
      <c r="M1123" s="142">
        <f>'2025-26 Salary &amp; Benefits'!$E$6</f>
        <v>78209</v>
      </c>
      <c r="N1123" s="142">
        <f>'2025-26 Salary &amp; Benefits'!$F$6</f>
        <v>80164</v>
      </c>
      <c r="O1123" s="9">
        <f t="shared" si="204"/>
        <v>0</v>
      </c>
      <c r="P1123" s="9">
        <f t="shared" si="205"/>
        <v>0</v>
      </c>
      <c r="Q1123" s="9">
        <f>'2025-26 Salary &amp; Benefits'!G$6</f>
        <v>15997.68</v>
      </c>
      <c r="R1123" s="143">
        <f>'2025-26 Salary &amp; Benefits'!H$6</f>
        <v>0.16020000000000001</v>
      </c>
      <c r="S1123" s="143">
        <f>'2025-26 Salary &amp; Benefits'!I$6</f>
        <v>0.15390000000000001</v>
      </c>
      <c r="T1123" s="9">
        <f t="shared" si="206"/>
        <v>0</v>
      </c>
      <c r="U1123" s="9">
        <f t="shared" si="207"/>
        <v>0</v>
      </c>
      <c r="V1123" s="9">
        <f t="shared" si="208"/>
        <v>0</v>
      </c>
      <c r="W1123" s="9">
        <f t="shared" si="209"/>
        <v>0</v>
      </c>
      <c r="X1123" s="22">
        <f t="shared" si="210"/>
        <v>0</v>
      </c>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row>
    <row r="1124" spans="1:159" s="21" customFormat="1">
      <c r="A1124" s="77" t="s">
        <v>2322</v>
      </c>
      <c r="B1124" s="87" t="s">
        <v>2720</v>
      </c>
      <c r="C1124" s="88">
        <v>1621</v>
      </c>
      <c r="D1124" s="87" t="s">
        <v>3195</v>
      </c>
      <c r="E1124" s="107" t="str">
        <f>VLOOKUP($C1124,'2024-25 School Level AAFTE'!$C$4:$L$2372,9,FALSE)</f>
        <v>Yes</v>
      </c>
      <c r="F1124" s="95">
        <f>VLOOKUP($C1124,'2024-25 School Level AAFTE'!$C$4:$J$2372,8,FALSE)</f>
        <v>34.06</v>
      </c>
      <c r="G1124" s="97">
        <f>IFERROR(IF(E1124= "yes",VLOOKUP(C1124,Summary!$B:$I,6,0),0),0)</f>
        <v>0</v>
      </c>
      <c r="H1124" s="96">
        <f t="shared" si="201"/>
        <v>34.06</v>
      </c>
      <c r="I1124" s="154">
        <f>VLOOKUP($A1124,'2025-26 Salary &amp; Benefits'!$A:$I,3,FALSE)</f>
        <v>1</v>
      </c>
      <c r="J1124" s="154">
        <f>VLOOKUP($A1124,'2025-26 Salary &amp; Benefits'!$A:$I,4,FALSE)</f>
        <v>1</v>
      </c>
      <c r="K1124" s="141">
        <f t="shared" si="202"/>
        <v>34.06</v>
      </c>
      <c r="L1124" s="140">
        <f t="shared" si="203"/>
        <v>0.1</v>
      </c>
      <c r="M1124" s="142">
        <f>'2025-26 Salary &amp; Benefits'!$E$6</f>
        <v>78209</v>
      </c>
      <c r="N1124" s="142">
        <f>'2025-26 Salary &amp; Benefits'!$F$6</f>
        <v>80164</v>
      </c>
      <c r="O1124" s="9">
        <f t="shared" si="204"/>
        <v>7820.9</v>
      </c>
      <c r="P1124" s="9">
        <f t="shared" si="205"/>
        <v>195.5</v>
      </c>
      <c r="Q1124" s="9">
        <f>'2025-26 Salary &amp; Benefits'!G$6</f>
        <v>15997.68</v>
      </c>
      <c r="R1124" s="143">
        <f>'2025-26 Salary &amp; Benefits'!H$6</f>
        <v>0.16020000000000001</v>
      </c>
      <c r="S1124" s="143">
        <f>'2025-26 Salary &amp; Benefits'!I$6</f>
        <v>0.15390000000000001</v>
      </c>
      <c r="T1124" s="9">
        <f t="shared" si="206"/>
        <v>2882.76</v>
      </c>
      <c r="U1124" s="9">
        <f t="shared" si="207"/>
        <v>133.61000000000001</v>
      </c>
      <c r="V1124" s="9">
        <f t="shared" si="208"/>
        <v>20.56</v>
      </c>
      <c r="W1124" s="9">
        <f t="shared" si="209"/>
        <v>154.17000000000002</v>
      </c>
      <c r="X1124" s="22">
        <f t="shared" si="210"/>
        <v>11053.33</v>
      </c>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row>
    <row r="1125" spans="1:159" s="21" customFormat="1">
      <c r="A1125" s="77" t="s">
        <v>2322</v>
      </c>
      <c r="B1125" s="87" t="s">
        <v>2720</v>
      </c>
      <c r="C1125" s="88">
        <v>1845</v>
      </c>
      <c r="D1125" s="87" t="s">
        <v>1222</v>
      </c>
      <c r="E1125" s="107" t="str">
        <f>VLOOKUP($C1125,'2024-25 School Level AAFTE'!$C$4:$L$2372,9,FALSE)</f>
        <v>No</v>
      </c>
      <c r="F1125" s="95">
        <f>VLOOKUP($C1125,'2024-25 School Level AAFTE'!$C$4:$J$2372,8,FALSE)</f>
        <v>28.35</v>
      </c>
      <c r="G1125" s="97">
        <f>IFERROR(IF(E1125= "yes",VLOOKUP(C1125,Summary!$B:$I,6,0),0),0)</f>
        <v>0</v>
      </c>
      <c r="H1125" s="96">
        <f t="shared" si="201"/>
        <v>0</v>
      </c>
      <c r="I1125" s="154">
        <f>VLOOKUP($A1125,'2025-26 Salary &amp; Benefits'!$A:$I,3,FALSE)</f>
        <v>1</v>
      </c>
      <c r="J1125" s="154">
        <f>VLOOKUP($A1125,'2025-26 Salary &amp; Benefits'!$A:$I,4,FALSE)</f>
        <v>1</v>
      </c>
      <c r="K1125" s="141">
        <f t="shared" si="202"/>
        <v>0</v>
      </c>
      <c r="L1125" s="140">
        <f t="shared" si="203"/>
        <v>0</v>
      </c>
      <c r="M1125" s="142">
        <f>'2025-26 Salary &amp; Benefits'!$E$6</f>
        <v>78209</v>
      </c>
      <c r="N1125" s="142">
        <f>'2025-26 Salary &amp; Benefits'!$F$6</f>
        <v>80164</v>
      </c>
      <c r="O1125" s="9">
        <f t="shared" si="204"/>
        <v>0</v>
      </c>
      <c r="P1125" s="9">
        <f t="shared" si="205"/>
        <v>0</v>
      </c>
      <c r="Q1125" s="9">
        <f>'2025-26 Salary &amp; Benefits'!G$6</f>
        <v>15997.68</v>
      </c>
      <c r="R1125" s="143">
        <f>'2025-26 Salary &amp; Benefits'!H$6</f>
        <v>0.16020000000000001</v>
      </c>
      <c r="S1125" s="143">
        <f>'2025-26 Salary &amp; Benefits'!I$6</f>
        <v>0.15390000000000001</v>
      </c>
      <c r="T1125" s="9">
        <f t="shared" si="206"/>
        <v>0</v>
      </c>
      <c r="U1125" s="9">
        <f t="shared" si="207"/>
        <v>0</v>
      </c>
      <c r="V1125" s="9">
        <f t="shared" si="208"/>
        <v>0</v>
      </c>
      <c r="W1125" s="9">
        <f t="shared" si="209"/>
        <v>0</v>
      </c>
      <c r="X1125" s="22">
        <f t="shared" si="210"/>
        <v>0</v>
      </c>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row>
    <row r="1126" spans="1:159" s="21" customFormat="1">
      <c r="A1126" s="77" t="s">
        <v>2322</v>
      </c>
      <c r="B1126" s="87" t="s">
        <v>2720</v>
      </c>
      <c r="C1126" s="88">
        <v>2146</v>
      </c>
      <c r="D1126" s="87" t="s">
        <v>1223</v>
      </c>
      <c r="E1126" s="107" t="str">
        <f>VLOOKUP($C1126,'2024-25 School Level AAFTE'!$C$4:$L$2372,9,FALSE)</f>
        <v>No</v>
      </c>
      <c r="F1126" s="95">
        <f>VLOOKUP($C1126,'2024-25 School Level AAFTE'!$C$4:$J$2372,8,FALSE)</f>
        <v>352.89</v>
      </c>
      <c r="G1126" s="97">
        <f>IFERROR(IF(E1126= "yes",VLOOKUP(C1126,Summary!$B:$I,6,0),0),0)</f>
        <v>0</v>
      </c>
      <c r="H1126" s="96">
        <f t="shared" si="201"/>
        <v>0</v>
      </c>
      <c r="I1126" s="154">
        <f>VLOOKUP($A1126,'2025-26 Salary &amp; Benefits'!$A:$I,3,FALSE)</f>
        <v>1</v>
      </c>
      <c r="J1126" s="154">
        <f>VLOOKUP($A1126,'2025-26 Salary &amp; Benefits'!$A:$I,4,FALSE)</f>
        <v>1</v>
      </c>
      <c r="K1126" s="141">
        <f t="shared" si="202"/>
        <v>0</v>
      </c>
      <c r="L1126" s="140">
        <f t="shared" si="203"/>
        <v>0</v>
      </c>
      <c r="M1126" s="142">
        <f>'2025-26 Salary &amp; Benefits'!$E$6</f>
        <v>78209</v>
      </c>
      <c r="N1126" s="142">
        <f>'2025-26 Salary &amp; Benefits'!$F$6</f>
        <v>80164</v>
      </c>
      <c r="O1126" s="9">
        <f t="shared" si="204"/>
        <v>0</v>
      </c>
      <c r="P1126" s="9">
        <f t="shared" si="205"/>
        <v>0</v>
      </c>
      <c r="Q1126" s="9">
        <f>'2025-26 Salary &amp; Benefits'!G$6</f>
        <v>15997.68</v>
      </c>
      <c r="R1126" s="143">
        <f>'2025-26 Salary &amp; Benefits'!H$6</f>
        <v>0.16020000000000001</v>
      </c>
      <c r="S1126" s="143">
        <f>'2025-26 Salary &amp; Benefits'!I$6</f>
        <v>0.15390000000000001</v>
      </c>
      <c r="T1126" s="9">
        <f t="shared" si="206"/>
        <v>0</v>
      </c>
      <c r="U1126" s="9">
        <f t="shared" si="207"/>
        <v>0</v>
      </c>
      <c r="V1126" s="9">
        <f t="shared" si="208"/>
        <v>0</v>
      </c>
      <c r="W1126" s="9">
        <f t="shared" si="209"/>
        <v>0</v>
      </c>
      <c r="X1126" s="22">
        <f t="shared" si="210"/>
        <v>0</v>
      </c>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row>
    <row r="1127" spans="1:159" s="21" customFormat="1">
      <c r="A1127" s="77" t="s">
        <v>2322</v>
      </c>
      <c r="B1127" s="87" t="s">
        <v>2720</v>
      </c>
      <c r="C1127" s="88">
        <v>4501</v>
      </c>
      <c r="D1127" s="87" t="s">
        <v>1224</v>
      </c>
      <c r="E1127" s="107" t="str">
        <f>VLOOKUP($C1127,'2024-25 School Level AAFTE'!$C$4:$L$2372,9,FALSE)</f>
        <v>No</v>
      </c>
      <c r="F1127" s="95">
        <f>VLOOKUP($C1127,'2024-25 School Level AAFTE'!$C$4:$J$2372,8,FALSE)</f>
        <v>347.78</v>
      </c>
      <c r="G1127" s="97">
        <f>IFERROR(IF(E1127= "yes",VLOOKUP(C1127,Summary!$B:$I,6,0),0),0)</f>
        <v>0</v>
      </c>
      <c r="H1127" s="96">
        <f t="shared" si="201"/>
        <v>0</v>
      </c>
      <c r="I1127" s="154">
        <f>VLOOKUP($A1127,'2025-26 Salary &amp; Benefits'!$A:$I,3,FALSE)</f>
        <v>1</v>
      </c>
      <c r="J1127" s="154">
        <f>VLOOKUP($A1127,'2025-26 Salary &amp; Benefits'!$A:$I,4,FALSE)</f>
        <v>1</v>
      </c>
      <c r="K1127" s="141">
        <f t="shared" si="202"/>
        <v>0</v>
      </c>
      <c r="L1127" s="140">
        <f t="shared" si="203"/>
        <v>0</v>
      </c>
      <c r="M1127" s="142">
        <f>'2025-26 Salary &amp; Benefits'!$E$6</f>
        <v>78209</v>
      </c>
      <c r="N1127" s="142">
        <f>'2025-26 Salary &amp; Benefits'!$F$6</f>
        <v>80164</v>
      </c>
      <c r="O1127" s="9">
        <f t="shared" si="204"/>
        <v>0</v>
      </c>
      <c r="P1127" s="9">
        <f t="shared" si="205"/>
        <v>0</v>
      </c>
      <c r="Q1127" s="9">
        <f>'2025-26 Salary &amp; Benefits'!G$6</f>
        <v>15997.68</v>
      </c>
      <c r="R1127" s="143">
        <f>'2025-26 Salary &amp; Benefits'!H$6</f>
        <v>0.16020000000000001</v>
      </c>
      <c r="S1127" s="143">
        <f>'2025-26 Salary &amp; Benefits'!I$6</f>
        <v>0.15390000000000001</v>
      </c>
      <c r="T1127" s="9">
        <f t="shared" si="206"/>
        <v>0</v>
      </c>
      <c r="U1127" s="9">
        <f t="shared" si="207"/>
        <v>0</v>
      </c>
      <c r="V1127" s="9">
        <f t="shared" si="208"/>
        <v>0</v>
      </c>
      <c r="W1127" s="9">
        <f t="shared" si="209"/>
        <v>0</v>
      </c>
      <c r="X1127" s="22">
        <f t="shared" si="210"/>
        <v>0</v>
      </c>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row>
    <row r="1128" spans="1:159" s="21" customFormat="1">
      <c r="A1128" s="77" t="s">
        <v>2363</v>
      </c>
      <c r="B1128" s="87" t="s">
        <v>2721</v>
      </c>
      <c r="C1128" s="88">
        <v>3406</v>
      </c>
      <c r="D1128" s="87" t="s">
        <v>1507</v>
      </c>
      <c r="E1128" s="107" t="str">
        <f>VLOOKUP($C1128,'2024-25 School Level AAFTE'!$C$4:$L$2372,9,FALSE)</f>
        <v>No</v>
      </c>
      <c r="F1128" s="95">
        <f>VLOOKUP($C1128,'2024-25 School Level AAFTE'!$C$4:$J$2372,8,FALSE)</f>
        <v>41</v>
      </c>
      <c r="G1128" s="97">
        <f>IFERROR(IF(E1128= "yes",VLOOKUP(C1128,Summary!$B:$I,6,0),0),0)</f>
        <v>0</v>
      </c>
      <c r="H1128" s="96">
        <f t="shared" si="201"/>
        <v>0</v>
      </c>
      <c r="I1128" s="154">
        <f>VLOOKUP($A1128,'2025-26 Salary &amp; Benefits'!$A:$I,3,FALSE)</f>
        <v>1</v>
      </c>
      <c r="J1128" s="154">
        <f>VLOOKUP($A1128,'2025-26 Salary &amp; Benefits'!$A:$I,4,FALSE)</f>
        <v>1</v>
      </c>
      <c r="K1128" s="141">
        <f t="shared" si="202"/>
        <v>0</v>
      </c>
      <c r="L1128" s="140">
        <f t="shared" si="203"/>
        <v>0</v>
      </c>
      <c r="M1128" s="142">
        <f>'2025-26 Salary &amp; Benefits'!$E$6</f>
        <v>78209</v>
      </c>
      <c r="N1128" s="142">
        <f>'2025-26 Salary &amp; Benefits'!$F$6</f>
        <v>80164</v>
      </c>
      <c r="O1128" s="9">
        <f t="shared" si="204"/>
        <v>0</v>
      </c>
      <c r="P1128" s="9">
        <f t="shared" si="205"/>
        <v>0</v>
      </c>
      <c r="Q1128" s="9">
        <f>'2025-26 Salary &amp; Benefits'!G$6</f>
        <v>15997.68</v>
      </c>
      <c r="R1128" s="143">
        <f>'2025-26 Salary &amp; Benefits'!H$6</f>
        <v>0.16020000000000001</v>
      </c>
      <c r="S1128" s="143">
        <f>'2025-26 Salary &amp; Benefits'!I$6</f>
        <v>0.15390000000000001</v>
      </c>
      <c r="T1128" s="9">
        <f t="shared" si="206"/>
        <v>0</v>
      </c>
      <c r="U1128" s="9">
        <f t="shared" si="207"/>
        <v>0</v>
      </c>
      <c r="V1128" s="9">
        <f t="shared" si="208"/>
        <v>0</v>
      </c>
      <c r="W1128" s="9">
        <f t="shared" si="209"/>
        <v>0</v>
      </c>
      <c r="X1128" s="22">
        <f t="shared" si="210"/>
        <v>0</v>
      </c>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row>
    <row r="1129" spans="1:159" s="21" customFormat="1">
      <c r="A1129" s="77" t="s">
        <v>2363</v>
      </c>
      <c r="B1129" s="87" t="s">
        <v>2721</v>
      </c>
      <c r="C1129" s="88">
        <v>5480</v>
      </c>
      <c r="D1129" s="87" t="s">
        <v>2522</v>
      </c>
      <c r="E1129" s="107" t="str">
        <f>VLOOKUP($C1129,'2024-25 School Level AAFTE'!$C$4:$L$2372,9,FALSE)</f>
        <v>No</v>
      </c>
      <c r="F1129" s="95">
        <f>VLOOKUP($C1129,'2024-25 School Level AAFTE'!$C$4:$J$2372,8,FALSE)</f>
        <v>17.989999999999998</v>
      </c>
      <c r="G1129" s="97">
        <f>IFERROR(IF(E1129= "yes",VLOOKUP(C1129,Summary!$B:$I,6,0),0),0)</f>
        <v>0</v>
      </c>
      <c r="H1129" s="96">
        <f t="shared" si="201"/>
        <v>0</v>
      </c>
      <c r="I1129" s="154">
        <f>VLOOKUP($A1129,'2025-26 Salary &amp; Benefits'!$A:$I,3,FALSE)</f>
        <v>1</v>
      </c>
      <c r="J1129" s="154">
        <f>VLOOKUP($A1129,'2025-26 Salary &amp; Benefits'!$A:$I,4,FALSE)</f>
        <v>1</v>
      </c>
      <c r="K1129" s="141">
        <f t="shared" si="202"/>
        <v>0</v>
      </c>
      <c r="L1129" s="140">
        <f t="shared" si="203"/>
        <v>0</v>
      </c>
      <c r="M1129" s="142">
        <f>'2025-26 Salary &amp; Benefits'!$E$6</f>
        <v>78209</v>
      </c>
      <c r="N1129" s="142">
        <f>'2025-26 Salary &amp; Benefits'!$F$6</f>
        <v>80164</v>
      </c>
      <c r="O1129" s="9">
        <f t="shared" si="204"/>
        <v>0</v>
      </c>
      <c r="P1129" s="9">
        <f t="shared" si="205"/>
        <v>0</v>
      </c>
      <c r="Q1129" s="9">
        <f>'2025-26 Salary &amp; Benefits'!G$6</f>
        <v>15997.68</v>
      </c>
      <c r="R1129" s="143">
        <f>'2025-26 Salary &amp; Benefits'!H$6</f>
        <v>0.16020000000000001</v>
      </c>
      <c r="S1129" s="143">
        <f>'2025-26 Salary &amp; Benefits'!I$6</f>
        <v>0.15390000000000001</v>
      </c>
      <c r="T1129" s="9">
        <f t="shared" si="206"/>
        <v>0</v>
      </c>
      <c r="U1129" s="9">
        <f t="shared" si="207"/>
        <v>0</v>
      </c>
      <c r="V1129" s="9">
        <f t="shared" si="208"/>
        <v>0</v>
      </c>
      <c r="W1129" s="9">
        <f t="shared" si="209"/>
        <v>0</v>
      </c>
      <c r="X1129" s="22">
        <f t="shared" si="210"/>
        <v>0</v>
      </c>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row>
    <row r="1130" spans="1:159" s="21" customFormat="1">
      <c r="A1130" s="77" t="s">
        <v>2372</v>
      </c>
      <c r="B1130" s="87" t="s">
        <v>2722</v>
      </c>
      <c r="C1130" s="88">
        <v>1570</v>
      </c>
      <c r="D1130" s="87" t="s">
        <v>2936</v>
      </c>
      <c r="E1130" s="107" t="str">
        <f>VLOOKUP($C1130,'2024-25 School Level AAFTE'!$C$4:$L$2372,9,FALSE)</f>
        <v>No</v>
      </c>
      <c r="F1130" s="95">
        <f>VLOOKUP($C1130,'2024-25 School Level AAFTE'!$C$4:$J$2372,8,FALSE)</f>
        <v>0</v>
      </c>
      <c r="G1130" s="97">
        <f>IFERROR(IF(E1130= "yes",VLOOKUP(C1130,Summary!$B:$I,6,0),0),0)</f>
        <v>0</v>
      </c>
      <c r="H1130" s="96">
        <f t="shared" si="201"/>
        <v>0</v>
      </c>
      <c r="I1130" s="154">
        <f>VLOOKUP($A1130,'2025-26 Salary &amp; Benefits'!$A:$I,3,FALSE)</f>
        <v>1.18</v>
      </c>
      <c r="J1130" s="154">
        <f>VLOOKUP($A1130,'2025-26 Salary &amp; Benefits'!$A:$I,4,FALSE)</f>
        <v>1.18</v>
      </c>
      <c r="K1130" s="141">
        <f t="shared" si="202"/>
        <v>0</v>
      </c>
      <c r="L1130" s="140">
        <f t="shared" si="203"/>
        <v>0</v>
      </c>
      <c r="M1130" s="142">
        <f>'2025-26 Salary &amp; Benefits'!$E$6</f>
        <v>78209</v>
      </c>
      <c r="N1130" s="142">
        <f>'2025-26 Salary &amp; Benefits'!$F$6</f>
        <v>80164</v>
      </c>
      <c r="O1130" s="9">
        <f t="shared" si="204"/>
        <v>0</v>
      </c>
      <c r="P1130" s="9">
        <f t="shared" si="205"/>
        <v>0</v>
      </c>
      <c r="Q1130" s="9">
        <f>'2025-26 Salary &amp; Benefits'!G$6</f>
        <v>15997.68</v>
      </c>
      <c r="R1130" s="143">
        <f>'2025-26 Salary &amp; Benefits'!H$6</f>
        <v>0.16020000000000001</v>
      </c>
      <c r="S1130" s="143">
        <f>'2025-26 Salary &amp; Benefits'!I$6</f>
        <v>0.15390000000000001</v>
      </c>
      <c r="T1130" s="9">
        <f t="shared" si="206"/>
        <v>0</v>
      </c>
      <c r="U1130" s="9">
        <f t="shared" si="207"/>
        <v>0</v>
      </c>
      <c r="V1130" s="9">
        <f t="shared" si="208"/>
        <v>0</v>
      </c>
      <c r="W1130" s="9">
        <f t="shared" si="209"/>
        <v>0</v>
      </c>
      <c r="X1130" s="22">
        <f t="shared" si="210"/>
        <v>0</v>
      </c>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row>
    <row r="1131" spans="1:159" s="21" customFormat="1">
      <c r="A1131" s="77" t="s">
        <v>2372</v>
      </c>
      <c r="B1131" s="87" t="s">
        <v>2722</v>
      </c>
      <c r="C1131" s="88">
        <v>1643</v>
      </c>
      <c r="D1131" s="87" t="s">
        <v>1627</v>
      </c>
      <c r="E1131" s="107" t="str">
        <f>VLOOKUP($C1131,'2024-25 School Level AAFTE'!$C$4:$L$2372,9,FALSE)</f>
        <v>No</v>
      </c>
      <c r="F1131" s="95">
        <f>VLOOKUP($C1131,'2024-25 School Level AAFTE'!$C$4:$J$2372,8,FALSE)</f>
        <v>21.89</v>
      </c>
      <c r="G1131" s="97">
        <f>IFERROR(IF(E1131= "yes",VLOOKUP(C1131,Summary!$B:$I,6,0),0),0)</f>
        <v>0</v>
      </c>
      <c r="H1131" s="96">
        <f t="shared" si="201"/>
        <v>0</v>
      </c>
      <c r="I1131" s="154">
        <f>VLOOKUP($A1131,'2025-26 Salary &amp; Benefits'!$A:$I,3,FALSE)</f>
        <v>1.18</v>
      </c>
      <c r="J1131" s="154">
        <f>VLOOKUP($A1131,'2025-26 Salary &amp; Benefits'!$A:$I,4,FALSE)</f>
        <v>1.18</v>
      </c>
      <c r="K1131" s="141">
        <f t="shared" si="202"/>
        <v>0</v>
      </c>
      <c r="L1131" s="140">
        <f t="shared" si="203"/>
        <v>0</v>
      </c>
      <c r="M1131" s="142">
        <f>'2025-26 Salary &amp; Benefits'!$E$6</f>
        <v>78209</v>
      </c>
      <c r="N1131" s="142">
        <f>'2025-26 Salary &amp; Benefits'!$F$6</f>
        <v>80164</v>
      </c>
      <c r="O1131" s="9">
        <f t="shared" si="204"/>
        <v>0</v>
      </c>
      <c r="P1131" s="9">
        <f t="shared" si="205"/>
        <v>0</v>
      </c>
      <c r="Q1131" s="9">
        <f>'2025-26 Salary &amp; Benefits'!G$6</f>
        <v>15997.68</v>
      </c>
      <c r="R1131" s="143">
        <f>'2025-26 Salary &amp; Benefits'!H$6</f>
        <v>0.16020000000000001</v>
      </c>
      <c r="S1131" s="143">
        <f>'2025-26 Salary &amp; Benefits'!I$6</f>
        <v>0.15390000000000001</v>
      </c>
      <c r="T1131" s="9">
        <f t="shared" si="206"/>
        <v>0</v>
      </c>
      <c r="U1131" s="9">
        <f t="shared" si="207"/>
        <v>0</v>
      </c>
      <c r="V1131" s="9">
        <f t="shared" si="208"/>
        <v>0</v>
      </c>
      <c r="W1131" s="9">
        <f t="shared" si="209"/>
        <v>0</v>
      </c>
      <c r="X1131" s="22">
        <f t="shared" si="210"/>
        <v>0</v>
      </c>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row>
    <row r="1132" spans="1:159" s="21" customFormat="1">
      <c r="A1132" s="77" t="s">
        <v>2372</v>
      </c>
      <c r="B1132" s="87" t="s">
        <v>2722</v>
      </c>
      <c r="C1132" s="88">
        <v>1777</v>
      </c>
      <c r="D1132" s="87" t="s">
        <v>1628</v>
      </c>
      <c r="E1132" s="107" t="str">
        <f>VLOOKUP($C1132,'2024-25 School Level AAFTE'!$C$4:$L$2372,9,FALSE)</f>
        <v>No</v>
      </c>
      <c r="F1132" s="95">
        <f>VLOOKUP($C1132,'2024-25 School Level AAFTE'!$C$4:$J$2372,8,FALSE)</f>
        <v>919.30000000000007</v>
      </c>
      <c r="G1132" s="97">
        <f>IFERROR(IF(E1132= "yes",VLOOKUP(C1132,Summary!$B:$I,6,0),0),0)</f>
        <v>0</v>
      </c>
      <c r="H1132" s="96">
        <f t="shared" si="201"/>
        <v>0</v>
      </c>
      <c r="I1132" s="154">
        <f>VLOOKUP($A1132,'2025-26 Salary &amp; Benefits'!$A:$I,3,FALSE)</f>
        <v>1.18</v>
      </c>
      <c r="J1132" s="154">
        <f>VLOOKUP($A1132,'2025-26 Salary &amp; Benefits'!$A:$I,4,FALSE)</f>
        <v>1.18</v>
      </c>
      <c r="K1132" s="141">
        <f t="shared" si="202"/>
        <v>0</v>
      </c>
      <c r="L1132" s="140">
        <f t="shared" si="203"/>
        <v>0</v>
      </c>
      <c r="M1132" s="142">
        <f>'2025-26 Salary &amp; Benefits'!$E$6</f>
        <v>78209</v>
      </c>
      <c r="N1132" s="142">
        <f>'2025-26 Salary &amp; Benefits'!$F$6</f>
        <v>80164</v>
      </c>
      <c r="O1132" s="9">
        <f t="shared" si="204"/>
        <v>0</v>
      </c>
      <c r="P1132" s="9">
        <f t="shared" si="205"/>
        <v>0</v>
      </c>
      <c r="Q1132" s="9">
        <f>'2025-26 Salary &amp; Benefits'!G$6</f>
        <v>15997.68</v>
      </c>
      <c r="R1132" s="143">
        <f>'2025-26 Salary &amp; Benefits'!H$6</f>
        <v>0.16020000000000001</v>
      </c>
      <c r="S1132" s="143">
        <f>'2025-26 Salary &amp; Benefits'!I$6</f>
        <v>0.15390000000000001</v>
      </c>
      <c r="T1132" s="9">
        <f t="shared" si="206"/>
        <v>0</v>
      </c>
      <c r="U1132" s="9">
        <f t="shared" si="207"/>
        <v>0</v>
      </c>
      <c r="V1132" s="9">
        <f t="shared" si="208"/>
        <v>0</v>
      </c>
      <c r="W1132" s="9">
        <f t="shared" si="209"/>
        <v>0</v>
      </c>
      <c r="X1132" s="22">
        <f t="shared" si="210"/>
        <v>0</v>
      </c>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row>
    <row r="1133" spans="1:159" s="21" customFormat="1">
      <c r="A1133" s="77" t="s">
        <v>2372</v>
      </c>
      <c r="B1133" s="87" t="s">
        <v>2722</v>
      </c>
      <c r="C1133" s="93">
        <v>1806</v>
      </c>
      <c r="D1133" s="79" t="s">
        <v>1629</v>
      </c>
      <c r="E1133" s="107" t="str">
        <f>VLOOKUP($C1133,'2024-25 School Level AAFTE'!$C$4:$L$2372,9,FALSE)</f>
        <v>Yes</v>
      </c>
      <c r="F1133" s="95">
        <f>VLOOKUP($C1133,'2024-25 School Level AAFTE'!$C$4:$J$2372,8,FALSE)</f>
        <v>41.37</v>
      </c>
      <c r="G1133" s="97">
        <f>IFERROR(IF(E1133= "yes",VLOOKUP(C1133,Summary!$B:$I,6,0),0),0)</f>
        <v>0</v>
      </c>
      <c r="H1133" s="96">
        <f t="shared" si="201"/>
        <v>41.37</v>
      </c>
      <c r="I1133" s="154">
        <f>VLOOKUP($A1133,'2025-26 Salary &amp; Benefits'!$A:$I,3,FALSE)</f>
        <v>1.18</v>
      </c>
      <c r="J1133" s="154">
        <f>VLOOKUP($A1133,'2025-26 Salary &amp; Benefits'!$A:$I,4,FALSE)</f>
        <v>1.18</v>
      </c>
      <c r="K1133" s="141">
        <f t="shared" si="202"/>
        <v>41.37</v>
      </c>
      <c r="L1133" s="140">
        <f t="shared" si="203"/>
        <v>0.121</v>
      </c>
      <c r="M1133" s="142">
        <f>'2025-26 Salary &amp; Benefits'!$E$6</f>
        <v>78209</v>
      </c>
      <c r="N1133" s="142">
        <f>'2025-26 Salary &amp; Benefits'!$F$6</f>
        <v>80164</v>
      </c>
      <c r="O1133" s="9">
        <f t="shared" si="204"/>
        <v>11166.68</v>
      </c>
      <c r="P1133" s="9">
        <f t="shared" si="205"/>
        <v>279.13999999999942</v>
      </c>
      <c r="Q1133" s="9">
        <f>'2025-26 Salary &amp; Benefits'!G$6</f>
        <v>15997.68</v>
      </c>
      <c r="R1133" s="143">
        <f>'2025-26 Salary &amp; Benefits'!H$6</f>
        <v>0.16020000000000001</v>
      </c>
      <c r="S1133" s="143">
        <f>'2025-26 Salary &amp; Benefits'!I$6</f>
        <v>0.15390000000000001</v>
      </c>
      <c r="T1133" s="9">
        <f t="shared" si="206"/>
        <v>3767.58</v>
      </c>
      <c r="U1133" s="9">
        <f t="shared" si="207"/>
        <v>190.76</v>
      </c>
      <c r="V1133" s="9">
        <f t="shared" si="208"/>
        <v>29.36</v>
      </c>
      <c r="W1133" s="9">
        <f t="shared" si="209"/>
        <v>220.12</v>
      </c>
      <c r="X1133" s="22">
        <f t="shared" si="210"/>
        <v>15433.52</v>
      </c>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row>
    <row r="1134" spans="1:159" s="21" customFormat="1">
      <c r="A1134" s="77" t="s">
        <v>2372</v>
      </c>
      <c r="B1134" s="87" t="s">
        <v>2722</v>
      </c>
      <c r="C1134" s="88">
        <v>2546</v>
      </c>
      <c r="D1134" s="87" t="s">
        <v>1630</v>
      </c>
      <c r="E1134" s="107" t="str">
        <f>VLOOKUP($C1134,'2024-25 School Level AAFTE'!$C$4:$L$2372,9,FALSE)</f>
        <v>No</v>
      </c>
      <c r="F1134" s="95">
        <f>VLOOKUP($C1134,'2024-25 School Level AAFTE'!$C$4:$J$2372,8,FALSE)</f>
        <v>334.91</v>
      </c>
      <c r="G1134" s="97">
        <f>IFERROR(IF(E1134= "yes",VLOOKUP(C1134,Summary!$B:$I,6,0),0),0)</f>
        <v>0</v>
      </c>
      <c r="H1134" s="96">
        <f t="shared" si="201"/>
        <v>0</v>
      </c>
      <c r="I1134" s="154">
        <f>VLOOKUP($A1134,'2025-26 Salary &amp; Benefits'!$A:$I,3,FALSE)</f>
        <v>1.18</v>
      </c>
      <c r="J1134" s="154">
        <f>VLOOKUP($A1134,'2025-26 Salary &amp; Benefits'!$A:$I,4,FALSE)</f>
        <v>1.18</v>
      </c>
      <c r="K1134" s="141">
        <f t="shared" si="202"/>
        <v>0</v>
      </c>
      <c r="L1134" s="140">
        <f t="shared" si="203"/>
        <v>0</v>
      </c>
      <c r="M1134" s="142">
        <f>'2025-26 Salary &amp; Benefits'!$E$6</f>
        <v>78209</v>
      </c>
      <c r="N1134" s="142">
        <f>'2025-26 Salary &amp; Benefits'!$F$6</f>
        <v>80164</v>
      </c>
      <c r="O1134" s="9">
        <f t="shared" si="204"/>
        <v>0</v>
      </c>
      <c r="P1134" s="9">
        <f t="shared" si="205"/>
        <v>0</v>
      </c>
      <c r="Q1134" s="9">
        <f>'2025-26 Salary &amp; Benefits'!G$6</f>
        <v>15997.68</v>
      </c>
      <c r="R1134" s="143">
        <f>'2025-26 Salary &amp; Benefits'!H$6</f>
        <v>0.16020000000000001</v>
      </c>
      <c r="S1134" s="143">
        <f>'2025-26 Salary &amp; Benefits'!I$6</f>
        <v>0.15390000000000001</v>
      </c>
      <c r="T1134" s="9">
        <f t="shared" si="206"/>
        <v>0</v>
      </c>
      <c r="U1134" s="9">
        <f t="shared" si="207"/>
        <v>0</v>
      </c>
      <c r="V1134" s="9">
        <f t="shared" si="208"/>
        <v>0</v>
      </c>
      <c r="W1134" s="9">
        <f t="shared" si="209"/>
        <v>0</v>
      </c>
      <c r="X1134" s="22">
        <f t="shared" si="210"/>
        <v>0</v>
      </c>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row>
    <row r="1135" spans="1:159" s="21" customFormat="1">
      <c r="A1135" s="77" t="s">
        <v>2372</v>
      </c>
      <c r="B1135" s="87" t="s">
        <v>2722</v>
      </c>
      <c r="C1135" s="88">
        <v>3060</v>
      </c>
      <c r="D1135" s="87" t="s">
        <v>1631</v>
      </c>
      <c r="E1135" s="107" t="str">
        <f>VLOOKUP($C1135,'2024-25 School Level AAFTE'!$C$4:$L$2372,9,FALSE)</f>
        <v>Yes</v>
      </c>
      <c r="F1135" s="95">
        <f>VLOOKUP($C1135,'2024-25 School Level AAFTE'!$C$4:$J$2372,8,FALSE)</f>
        <v>539.13</v>
      </c>
      <c r="G1135" s="97">
        <f>IFERROR(IF(E1135= "yes",VLOOKUP(C1135,Summary!$B:$I,6,0),0),0)</f>
        <v>0</v>
      </c>
      <c r="H1135" s="96">
        <f t="shared" si="201"/>
        <v>539.13</v>
      </c>
      <c r="I1135" s="154">
        <f>VLOOKUP($A1135,'2025-26 Salary &amp; Benefits'!$A:$I,3,FALSE)</f>
        <v>1.18</v>
      </c>
      <c r="J1135" s="154">
        <f>VLOOKUP($A1135,'2025-26 Salary &amp; Benefits'!$A:$I,4,FALSE)</f>
        <v>1.18</v>
      </c>
      <c r="K1135" s="141">
        <f t="shared" si="202"/>
        <v>539.13</v>
      </c>
      <c r="L1135" s="140">
        <f t="shared" si="203"/>
        <v>1.581</v>
      </c>
      <c r="M1135" s="142">
        <f>'2025-26 Salary &amp; Benefits'!$E$6</f>
        <v>78209</v>
      </c>
      <c r="N1135" s="142">
        <f>'2025-26 Salary &amp; Benefits'!$F$6</f>
        <v>80164</v>
      </c>
      <c r="O1135" s="9">
        <f t="shared" si="204"/>
        <v>145905.15</v>
      </c>
      <c r="P1135" s="9">
        <f t="shared" si="205"/>
        <v>3647.2099999999919</v>
      </c>
      <c r="Q1135" s="9">
        <f>'2025-26 Salary &amp; Benefits'!G$6</f>
        <v>15997.68</v>
      </c>
      <c r="R1135" s="143">
        <f>'2025-26 Salary &amp; Benefits'!H$6</f>
        <v>0.16020000000000001</v>
      </c>
      <c r="S1135" s="143">
        <f>'2025-26 Salary &amp; Benefits'!I$6</f>
        <v>0.15390000000000001</v>
      </c>
      <c r="T1135" s="9">
        <f t="shared" si="206"/>
        <v>49227.64</v>
      </c>
      <c r="U1135" s="9">
        <f t="shared" si="207"/>
        <v>2492.54</v>
      </c>
      <c r="V1135" s="9">
        <f t="shared" si="208"/>
        <v>383.6</v>
      </c>
      <c r="W1135" s="9">
        <f t="shared" si="209"/>
        <v>2876.14</v>
      </c>
      <c r="X1135" s="22">
        <f t="shared" si="210"/>
        <v>201656.13999999998</v>
      </c>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row>
    <row r="1136" spans="1:159" s="21" customFormat="1">
      <c r="A1136" s="77" t="s">
        <v>2372</v>
      </c>
      <c r="B1136" s="87" t="s">
        <v>2722</v>
      </c>
      <c r="C1136" s="88">
        <v>4159</v>
      </c>
      <c r="D1136" s="87" t="s">
        <v>1632</v>
      </c>
      <c r="E1136" s="107" t="str">
        <f>VLOOKUP($C1136,'2024-25 School Level AAFTE'!$C$4:$L$2372,9,FALSE)</f>
        <v>No</v>
      </c>
      <c r="F1136" s="95">
        <f>VLOOKUP($C1136,'2024-25 School Level AAFTE'!$C$4:$J$2372,8,FALSE)</f>
        <v>516.94000000000005</v>
      </c>
      <c r="G1136" s="97">
        <f>IFERROR(IF(E1136= "yes",VLOOKUP(C1136,Summary!$B:$I,6,0),0),0)</f>
        <v>0</v>
      </c>
      <c r="H1136" s="96">
        <f t="shared" si="201"/>
        <v>0</v>
      </c>
      <c r="I1136" s="154">
        <f>VLOOKUP($A1136,'2025-26 Salary &amp; Benefits'!$A:$I,3,FALSE)</f>
        <v>1.18</v>
      </c>
      <c r="J1136" s="154">
        <f>VLOOKUP($A1136,'2025-26 Salary &amp; Benefits'!$A:$I,4,FALSE)</f>
        <v>1.18</v>
      </c>
      <c r="K1136" s="141">
        <f t="shared" si="202"/>
        <v>0</v>
      </c>
      <c r="L1136" s="140">
        <f t="shared" si="203"/>
        <v>0</v>
      </c>
      <c r="M1136" s="142">
        <f>'2025-26 Salary &amp; Benefits'!$E$6</f>
        <v>78209</v>
      </c>
      <c r="N1136" s="142">
        <f>'2025-26 Salary &amp; Benefits'!$F$6</f>
        <v>80164</v>
      </c>
      <c r="O1136" s="9">
        <f t="shared" si="204"/>
        <v>0</v>
      </c>
      <c r="P1136" s="9">
        <f t="shared" si="205"/>
        <v>0</v>
      </c>
      <c r="Q1136" s="9">
        <f>'2025-26 Salary &amp; Benefits'!G$6</f>
        <v>15997.68</v>
      </c>
      <c r="R1136" s="143">
        <f>'2025-26 Salary &amp; Benefits'!H$6</f>
        <v>0.16020000000000001</v>
      </c>
      <c r="S1136" s="143">
        <f>'2025-26 Salary &amp; Benefits'!I$6</f>
        <v>0.15390000000000001</v>
      </c>
      <c r="T1136" s="9">
        <f t="shared" si="206"/>
        <v>0</v>
      </c>
      <c r="U1136" s="9">
        <f t="shared" si="207"/>
        <v>0</v>
      </c>
      <c r="V1136" s="9">
        <f t="shared" si="208"/>
        <v>0</v>
      </c>
      <c r="W1136" s="9">
        <f t="shared" si="209"/>
        <v>0</v>
      </c>
      <c r="X1136" s="22">
        <f t="shared" si="210"/>
        <v>0</v>
      </c>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row>
    <row r="1137" spans="1:159" s="21" customFormat="1">
      <c r="A1137" s="77" t="s">
        <v>2372</v>
      </c>
      <c r="B1137" s="87" t="s">
        <v>2722</v>
      </c>
      <c r="C1137" s="88">
        <v>4362</v>
      </c>
      <c r="D1137" s="87" t="s">
        <v>1633</v>
      </c>
      <c r="E1137" s="107" t="str">
        <f>VLOOKUP($C1137,'2024-25 School Level AAFTE'!$C$4:$L$2372,9,FALSE)</f>
        <v>No</v>
      </c>
      <c r="F1137" s="95">
        <f>VLOOKUP($C1137,'2024-25 School Level AAFTE'!$C$4:$J$2372,8,FALSE)</f>
        <v>432.93</v>
      </c>
      <c r="G1137" s="97">
        <f>IFERROR(IF(E1137= "yes",VLOOKUP(C1137,Summary!$B:$I,6,0),0),0)</f>
        <v>0</v>
      </c>
      <c r="H1137" s="96">
        <f t="shared" si="201"/>
        <v>0</v>
      </c>
      <c r="I1137" s="154">
        <f>VLOOKUP($A1137,'2025-26 Salary &amp; Benefits'!$A:$I,3,FALSE)</f>
        <v>1.18</v>
      </c>
      <c r="J1137" s="154">
        <f>VLOOKUP($A1137,'2025-26 Salary &amp; Benefits'!$A:$I,4,FALSE)</f>
        <v>1.18</v>
      </c>
      <c r="K1137" s="141">
        <f t="shared" si="202"/>
        <v>0</v>
      </c>
      <c r="L1137" s="140">
        <f t="shared" si="203"/>
        <v>0</v>
      </c>
      <c r="M1137" s="142">
        <f>'2025-26 Salary &amp; Benefits'!$E$6</f>
        <v>78209</v>
      </c>
      <c r="N1137" s="142">
        <f>'2025-26 Salary &amp; Benefits'!$F$6</f>
        <v>80164</v>
      </c>
      <c r="O1137" s="9">
        <f t="shared" si="204"/>
        <v>0</v>
      </c>
      <c r="P1137" s="9">
        <f t="shared" si="205"/>
        <v>0</v>
      </c>
      <c r="Q1137" s="9">
        <f>'2025-26 Salary &amp; Benefits'!G$6</f>
        <v>15997.68</v>
      </c>
      <c r="R1137" s="143">
        <f>'2025-26 Salary &amp; Benefits'!H$6</f>
        <v>0.16020000000000001</v>
      </c>
      <c r="S1137" s="143">
        <f>'2025-26 Salary &amp; Benefits'!I$6</f>
        <v>0.15390000000000001</v>
      </c>
      <c r="T1137" s="9">
        <f t="shared" si="206"/>
        <v>0</v>
      </c>
      <c r="U1137" s="9">
        <f t="shared" si="207"/>
        <v>0</v>
      </c>
      <c r="V1137" s="9">
        <f t="shared" si="208"/>
        <v>0</v>
      </c>
      <c r="W1137" s="9">
        <f t="shared" si="209"/>
        <v>0</v>
      </c>
      <c r="X1137" s="22">
        <f t="shared" si="210"/>
        <v>0</v>
      </c>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row>
    <row r="1138" spans="1:159" s="21" customFormat="1">
      <c r="A1138" s="77" t="s">
        <v>2372</v>
      </c>
      <c r="B1138" s="87" t="s">
        <v>2722</v>
      </c>
      <c r="C1138" s="88">
        <v>4528</v>
      </c>
      <c r="D1138" s="87" t="s">
        <v>1634</v>
      </c>
      <c r="E1138" s="107" t="str">
        <f>VLOOKUP($C1138,'2024-25 School Level AAFTE'!$C$4:$L$2372,9,FALSE)</f>
        <v>No</v>
      </c>
      <c r="F1138" s="95">
        <f>VLOOKUP($C1138,'2024-25 School Level AAFTE'!$C$4:$J$2372,8,FALSE)</f>
        <v>1406.9199999999998</v>
      </c>
      <c r="G1138" s="97">
        <f>IFERROR(IF(E1138= "yes",VLOOKUP(C1138,Summary!$B:$I,6,0),0),0)</f>
        <v>0</v>
      </c>
      <c r="H1138" s="96">
        <f t="shared" si="201"/>
        <v>0</v>
      </c>
      <c r="I1138" s="154">
        <f>VLOOKUP($A1138,'2025-26 Salary &amp; Benefits'!$A:$I,3,FALSE)</f>
        <v>1.18</v>
      </c>
      <c r="J1138" s="154">
        <f>VLOOKUP($A1138,'2025-26 Salary &amp; Benefits'!$A:$I,4,FALSE)</f>
        <v>1.18</v>
      </c>
      <c r="K1138" s="141">
        <f t="shared" si="202"/>
        <v>0</v>
      </c>
      <c r="L1138" s="140">
        <f t="shared" si="203"/>
        <v>0</v>
      </c>
      <c r="M1138" s="142">
        <f>'2025-26 Salary &amp; Benefits'!$E$6</f>
        <v>78209</v>
      </c>
      <c r="N1138" s="142">
        <f>'2025-26 Salary &amp; Benefits'!$F$6</f>
        <v>80164</v>
      </c>
      <c r="O1138" s="9">
        <f t="shared" si="204"/>
        <v>0</v>
      </c>
      <c r="P1138" s="9">
        <f t="shared" si="205"/>
        <v>0</v>
      </c>
      <c r="Q1138" s="9">
        <f>'2025-26 Salary &amp; Benefits'!G$6</f>
        <v>15997.68</v>
      </c>
      <c r="R1138" s="143">
        <f>'2025-26 Salary &amp; Benefits'!H$6</f>
        <v>0.16020000000000001</v>
      </c>
      <c r="S1138" s="143">
        <f>'2025-26 Salary &amp; Benefits'!I$6</f>
        <v>0.15390000000000001</v>
      </c>
      <c r="T1138" s="9">
        <f t="shared" si="206"/>
        <v>0</v>
      </c>
      <c r="U1138" s="9">
        <f t="shared" si="207"/>
        <v>0</v>
      </c>
      <c r="V1138" s="9">
        <f t="shared" si="208"/>
        <v>0</v>
      </c>
      <c r="W1138" s="9">
        <f t="shared" si="209"/>
        <v>0</v>
      </c>
      <c r="X1138" s="22">
        <f t="shared" si="210"/>
        <v>0</v>
      </c>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row>
    <row r="1139" spans="1:159" s="21" customFormat="1">
      <c r="A1139" s="77" t="s">
        <v>2372</v>
      </c>
      <c r="B1139" s="87" t="s">
        <v>2722</v>
      </c>
      <c r="C1139" s="88">
        <v>4544</v>
      </c>
      <c r="D1139" s="87" t="s">
        <v>1635</v>
      </c>
      <c r="E1139" s="107" t="str">
        <f>VLOOKUP($C1139,'2024-25 School Level AAFTE'!$C$4:$L$2372,9,FALSE)</f>
        <v>No</v>
      </c>
      <c r="F1139" s="95">
        <f>VLOOKUP($C1139,'2024-25 School Level AAFTE'!$C$4:$J$2372,8,FALSE)</f>
        <v>308.83999999999997</v>
      </c>
      <c r="G1139" s="97">
        <f>IFERROR(IF(E1139= "yes",VLOOKUP(C1139,Summary!$B:$I,6,0),0),0)</f>
        <v>0</v>
      </c>
      <c r="H1139" s="96">
        <f t="shared" si="201"/>
        <v>0</v>
      </c>
      <c r="I1139" s="154">
        <f>VLOOKUP($A1139,'2025-26 Salary &amp; Benefits'!$A:$I,3,FALSE)</f>
        <v>1.18</v>
      </c>
      <c r="J1139" s="154">
        <f>VLOOKUP($A1139,'2025-26 Salary &amp; Benefits'!$A:$I,4,FALSE)</f>
        <v>1.18</v>
      </c>
      <c r="K1139" s="141">
        <f t="shared" si="202"/>
        <v>0</v>
      </c>
      <c r="L1139" s="140">
        <f t="shared" si="203"/>
        <v>0</v>
      </c>
      <c r="M1139" s="142">
        <f>'2025-26 Salary &amp; Benefits'!$E$6</f>
        <v>78209</v>
      </c>
      <c r="N1139" s="142">
        <f>'2025-26 Salary &amp; Benefits'!$F$6</f>
        <v>80164</v>
      </c>
      <c r="O1139" s="9">
        <f t="shared" si="204"/>
        <v>0</v>
      </c>
      <c r="P1139" s="9">
        <f t="shared" si="205"/>
        <v>0</v>
      </c>
      <c r="Q1139" s="9">
        <f>'2025-26 Salary &amp; Benefits'!G$6</f>
        <v>15997.68</v>
      </c>
      <c r="R1139" s="143">
        <f>'2025-26 Salary &amp; Benefits'!H$6</f>
        <v>0.16020000000000001</v>
      </c>
      <c r="S1139" s="143">
        <f>'2025-26 Salary &amp; Benefits'!I$6</f>
        <v>0.15390000000000001</v>
      </c>
      <c r="T1139" s="9">
        <f t="shared" si="206"/>
        <v>0</v>
      </c>
      <c r="U1139" s="9">
        <f t="shared" si="207"/>
        <v>0</v>
      </c>
      <c r="V1139" s="9">
        <f t="shared" si="208"/>
        <v>0</v>
      </c>
      <c r="W1139" s="9">
        <f t="shared" si="209"/>
        <v>0</v>
      </c>
      <c r="X1139" s="22">
        <f t="shared" si="210"/>
        <v>0</v>
      </c>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row>
    <row r="1140" spans="1:159" s="21" customFormat="1">
      <c r="A1140" s="77" t="s">
        <v>2372</v>
      </c>
      <c r="B1140" s="87" t="s">
        <v>2722</v>
      </c>
      <c r="C1140" s="88">
        <v>4594</v>
      </c>
      <c r="D1140" s="87" t="s">
        <v>1636</v>
      </c>
      <c r="E1140" s="107" t="str">
        <f>VLOOKUP($C1140,'2024-25 School Level AAFTE'!$C$4:$L$2372,9,FALSE)</f>
        <v>No</v>
      </c>
      <c r="F1140" s="95">
        <f>VLOOKUP($C1140,'2024-25 School Level AAFTE'!$C$4:$J$2372,8,FALSE)</f>
        <v>373.44</v>
      </c>
      <c r="G1140" s="97">
        <f>IFERROR(IF(E1140= "yes",VLOOKUP(C1140,Summary!$B:$I,6,0),0),0)</f>
        <v>0</v>
      </c>
      <c r="H1140" s="96">
        <f t="shared" si="201"/>
        <v>0</v>
      </c>
      <c r="I1140" s="154">
        <f>VLOOKUP($A1140,'2025-26 Salary &amp; Benefits'!$A:$I,3,FALSE)</f>
        <v>1.18</v>
      </c>
      <c r="J1140" s="154">
        <f>VLOOKUP($A1140,'2025-26 Salary &amp; Benefits'!$A:$I,4,FALSE)</f>
        <v>1.18</v>
      </c>
      <c r="K1140" s="141">
        <f t="shared" si="202"/>
        <v>0</v>
      </c>
      <c r="L1140" s="140">
        <f t="shared" si="203"/>
        <v>0</v>
      </c>
      <c r="M1140" s="142">
        <f>'2025-26 Salary &amp; Benefits'!$E$6</f>
        <v>78209</v>
      </c>
      <c r="N1140" s="142">
        <f>'2025-26 Salary &amp; Benefits'!$F$6</f>
        <v>80164</v>
      </c>
      <c r="O1140" s="9">
        <f t="shared" si="204"/>
        <v>0</v>
      </c>
      <c r="P1140" s="9">
        <f t="shared" si="205"/>
        <v>0</v>
      </c>
      <c r="Q1140" s="9">
        <f>'2025-26 Salary &amp; Benefits'!G$6</f>
        <v>15997.68</v>
      </c>
      <c r="R1140" s="143">
        <f>'2025-26 Salary &amp; Benefits'!H$6</f>
        <v>0.16020000000000001</v>
      </c>
      <c r="S1140" s="143">
        <f>'2025-26 Salary &amp; Benefits'!I$6</f>
        <v>0.15390000000000001</v>
      </c>
      <c r="T1140" s="9">
        <f t="shared" si="206"/>
        <v>0</v>
      </c>
      <c r="U1140" s="9">
        <f t="shared" si="207"/>
        <v>0</v>
      </c>
      <c r="V1140" s="9">
        <f t="shared" si="208"/>
        <v>0</v>
      </c>
      <c r="W1140" s="9">
        <f t="shared" si="209"/>
        <v>0</v>
      </c>
      <c r="X1140" s="22">
        <f t="shared" si="210"/>
        <v>0</v>
      </c>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row>
    <row r="1141" spans="1:159" s="21" customFormat="1">
      <c r="A1141" s="77" t="s">
        <v>2372</v>
      </c>
      <c r="B1141" s="87" t="s">
        <v>2722</v>
      </c>
      <c r="C1141" s="88">
        <v>5040</v>
      </c>
      <c r="D1141" s="87" t="s">
        <v>1637</v>
      </c>
      <c r="E1141" s="107" t="str">
        <f>VLOOKUP($C1141,'2024-25 School Level AAFTE'!$C$4:$L$2372,9,FALSE)</f>
        <v>No</v>
      </c>
      <c r="F1141" s="95">
        <f>VLOOKUP($C1141,'2024-25 School Level AAFTE'!$C$4:$J$2372,8,FALSE)</f>
        <v>753.83</v>
      </c>
      <c r="G1141" s="97">
        <f>IFERROR(IF(E1141= "yes",VLOOKUP(C1141,Summary!$B:$I,6,0),0),0)</f>
        <v>0</v>
      </c>
      <c r="H1141" s="96">
        <f t="shared" si="201"/>
        <v>0</v>
      </c>
      <c r="I1141" s="154">
        <f>VLOOKUP($A1141,'2025-26 Salary &amp; Benefits'!$A:$I,3,FALSE)</f>
        <v>1.18</v>
      </c>
      <c r="J1141" s="154">
        <f>VLOOKUP($A1141,'2025-26 Salary &amp; Benefits'!$A:$I,4,FALSE)</f>
        <v>1.18</v>
      </c>
      <c r="K1141" s="141">
        <f t="shared" si="202"/>
        <v>0</v>
      </c>
      <c r="L1141" s="140">
        <f t="shared" si="203"/>
        <v>0</v>
      </c>
      <c r="M1141" s="142">
        <f>'2025-26 Salary &amp; Benefits'!$E$6</f>
        <v>78209</v>
      </c>
      <c r="N1141" s="142">
        <f>'2025-26 Salary &amp; Benefits'!$F$6</f>
        <v>80164</v>
      </c>
      <c r="O1141" s="9">
        <f t="shared" si="204"/>
        <v>0</v>
      </c>
      <c r="P1141" s="9">
        <f t="shared" si="205"/>
        <v>0</v>
      </c>
      <c r="Q1141" s="9">
        <f>'2025-26 Salary &amp; Benefits'!G$6</f>
        <v>15997.68</v>
      </c>
      <c r="R1141" s="143">
        <f>'2025-26 Salary &amp; Benefits'!H$6</f>
        <v>0.16020000000000001</v>
      </c>
      <c r="S1141" s="143">
        <f>'2025-26 Salary &amp; Benefits'!I$6</f>
        <v>0.15390000000000001</v>
      </c>
      <c r="T1141" s="9">
        <f t="shared" si="206"/>
        <v>0</v>
      </c>
      <c r="U1141" s="9">
        <f t="shared" si="207"/>
        <v>0</v>
      </c>
      <c r="V1141" s="9">
        <f t="shared" si="208"/>
        <v>0</v>
      </c>
      <c r="W1141" s="9">
        <f t="shared" si="209"/>
        <v>0</v>
      </c>
      <c r="X1141" s="22">
        <f t="shared" si="210"/>
        <v>0</v>
      </c>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row>
    <row r="1142" spans="1:159" s="21" customFormat="1">
      <c r="A1142" s="77" t="s">
        <v>2228</v>
      </c>
      <c r="B1142" s="87" t="s">
        <v>2723</v>
      </c>
      <c r="C1142" s="88">
        <v>2180</v>
      </c>
      <c r="D1142" s="87" t="s">
        <v>478</v>
      </c>
      <c r="E1142" s="107" t="str">
        <f>VLOOKUP($C1142,'2024-25 School Level AAFTE'!$C$4:$L$2372,9,FALSE)</f>
        <v>No</v>
      </c>
      <c r="F1142" s="95">
        <f>VLOOKUP($C1142,'2024-25 School Level AAFTE'!$C$4:$J$2372,8,FALSE)</f>
        <v>742.07999999999993</v>
      </c>
      <c r="G1142" s="97">
        <f>IFERROR(IF(E1142= "yes",VLOOKUP(C1142,Summary!$B:$I,6,0),0),0)</f>
        <v>0</v>
      </c>
      <c r="H1142" s="96">
        <f t="shared" si="201"/>
        <v>0</v>
      </c>
      <c r="I1142" s="154">
        <f>VLOOKUP($A1142,'2025-26 Salary &amp; Benefits'!$A:$I,3,FALSE)</f>
        <v>1</v>
      </c>
      <c r="J1142" s="154">
        <f>VLOOKUP($A1142,'2025-26 Salary &amp; Benefits'!$A:$I,4,FALSE)</f>
        <v>1.04</v>
      </c>
      <c r="K1142" s="141">
        <f t="shared" si="202"/>
        <v>0</v>
      </c>
      <c r="L1142" s="140">
        <f t="shared" si="203"/>
        <v>0</v>
      </c>
      <c r="M1142" s="142">
        <f>'2025-26 Salary &amp; Benefits'!$E$6</f>
        <v>78209</v>
      </c>
      <c r="N1142" s="142">
        <f>'2025-26 Salary &amp; Benefits'!$F$6</f>
        <v>80164</v>
      </c>
      <c r="O1142" s="9">
        <f t="shared" si="204"/>
        <v>0</v>
      </c>
      <c r="P1142" s="9">
        <f t="shared" si="205"/>
        <v>0</v>
      </c>
      <c r="Q1142" s="9">
        <f>'2025-26 Salary &amp; Benefits'!G$6</f>
        <v>15997.68</v>
      </c>
      <c r="R1142" s="143">
        <f>'2025-26 Salary &amp; Benefits'!H$6</f>
        <v>0.16020000000000001</v>
      </c>
      <c r="S1142" s="143">
        <f>'2025-26 Salary &amp; Benefits'!I$6</f>
        <v>0.15390000000000001</v>
      </c>
      <c r="T1142" s="9">
        <f t="shared" si="206"/>
        <v>0</v>
      </c>
      <c r="U1142" s="9">
        <f t="shared" si="207"/>
        <v>0</v>
      </c>
      <c r="V1142" s="9">
        <f t="shared" si="208"/>
        <v>0</v>
      </c>
      <c r="W1142" s="9">
        <f t="shared" si="209"/>
        <v>0</v>
      </c>
      <c r="X1142" s="22">
        <f t="shared" si="210"/>
        <v>0</v>
      </c>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row>
    <row r="1143" spans="1:159" s="21" customFormat="1">
      <c r="A1143" s="77" t="s">
        <v>2228</v>
      </c>
      <c r="B1143" s="87" t="s">
        <v>2723</v>
      </c>
      <c r="C1143" s="88">
        <v>3374</v>
      </c>
      <c r="D1143" s="87" t="s">
        <v>479</v>
      </c>
      <c r="E1143" s="107" t="str">
        <f>VLOOKUP($C1143,'2024-25 School Level AAFTE'!$C$4:$L$2372,9,FALSE)</f>
        <v>No</v>
      </c>
      <c r="F1143" s="95">
        <f>VLOOKUP($C1143,'2024-25 School Level AAFTE'!$C$4:$J$2372,8,FALSE)</f>
        <v>402.79</v>
      </c>
      <c r="G1143" s="97">
        <f>IFERROR(IF(E1143= "yes",VLOOKUP(C1143,Summary!$B:$I,6,0),0),0)</f>
        <v>0</v>
      </c>
      <c r="H1143" s="96">
        <f t="shared" si="201"/>
        <v>0</v>
      </c>
      <c r="I1143" s="154">
        <f>VLOOKUP($A1143,'2025-26 Salary &amp; Benefits'!$A:$I,3,FALSE)</f>
        <v>1</v>
      </c>
      <c r="J1143" s="154">
        <f>VLOOKUP($A1143,'2025-26 Salary &amp; Benefits'!$A:$I,4,FALSE)</f>
        <v>1.04</v>
      </c>
      <c r="K1143" s="141">
        <f t="shared" si="202"/>
        <v>0</v>
      </c>
      <c r="L1143" s="140">
        <f t="shared" si="203"/>
        <v>0</v>
      </c>
      <c r="M1143" s="142">
        <f>'2025-26 Salary &amp; Benefits'!$E$6</f>
        <v>78209</v>
      </c>
      <c r="N1143" s="142">
        <f>'2025-26 Salary &amp; Benefits'!$F$6</f>
        <v>80164</v>
      </c>
      <c r="O1143" s="9">
        <f t="shared" si="204"/>
        <v>0</v>
      </c>
      <c r="P1143" s="9">
        <f t="shared" si="205"/>
        <v>0</v>
      </c>
      <c r="Q1143" s="9">
        <f>'2025-26 Salary &amp; Benefits'!G$6</f>
        <v>15997.68</v>
      </c>
      <c r="R1143" s="143">
        <f>'2025-26 Salary &amp; Benefits'!H$6</f>
        <v>0.16020000000000001</v>
      </c>
      <c r="S1143" s="143">
        <f>'2025-26 Salary &amp; Benefits'!I$6</f>
        <v>0.15390000000000001</v>
      </c>
      <c r="T1143" s="9">
        <f t="shared" si="206"/>
        <v>0</v>
      </c>
      <c r="U1143" s="9">
        <f t="shared" si="207"/>
        <v>0</v>
      </c>
      <c r="V1143" s="9">
        <f t="shared" si="208"/>
        <v>0</v>
      </c>
      <c r="W1143" s="9">
        <f t="shared" si="209"/>
        <v>0</v>
      </c>
      <c r="X1143" s="22">
        <f t="shared" si="210"/>
        <v>0</v>
      </c>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row>
    <row r="1144" spans="1:159" s="21" customFormat="1">
      <c r="A1144" s="77" t="s">
        <v>2228</v>
      </c>
      <c r="B1144" s="87" t="s">
        <v>2723</v>
      </c>
      <c r="C1144" s="88">
        <v>3661</v>
      </c>
      <c r="D1144" s="87" t="s">
        <v>480</v>
      </c>
      <c r="E1144" s="107" t="str">
        <f>VLOOKUP($C1144,'2024-25 School Level AAFTE'!$C$4:$L$2372,9,FALSE)</f>
        <v>No</v>
      </c>
      <c r="F1144" s="95">
        <f>VLOOKUP($C1144,'2024-25 School Level AAFTE'!$C$4:$J$2372,8,FALSE)</f>
        <v>322.77999999999997</v>
      </c>
      <c r="G1144" s="97">
        <f>IFERROR(IF(E1144= "yes",VLOOKUP(C1144,Summary!$B:$I,6,0),0),0)</f>
        <v>0</v>
      </c>
      <c r="H1144" s="96">
        <f t="shared" si="201"/>
        <v>0</v>
      </c>
      <c r="I1144" s="154">
        <f>VLOOKUP($A1144,'2025-26 Salary &amp; Benefits'!$A:$I,3,FALSE)</f>
        <v>1</v>
      </c>
      <c r="J1144" s="154">
        <f>VLOOKUP($A1144,'2025-26 Salary &amp; Benefits'!$A:$I,4,FALSE)</f>
        <v>1.04</v>
      </c>
      <c r="K1144" s="141">
        <f t="shared" si="202"/>
        <v>0</v>
      </c>
      <c r="L1144" s="140">
        <f t="shared" si="203"/>
        <v>0</v>
      </c>
      <c r="M1144" s="142">
        <f>'2025-26 Salary &amp; Benefits'!$E$6</f>
        <v>78209</v>
      </c>
      <c r="N1144" s="142">
        <f>'2025-26 Salary &amp; Benefits'!$F$6</f>
        <v>80164</v>
      </c>
      <c r="O1144" s="9">
        <f t="shared" si="204"/>
        <v>0</v>
      </c>
      <c r="P1144" s="9">
        <f t="shared" si="205"/>
        <v>0</v>
      </c>
      <c r="Q1144" s="9">
        <f>'2025-26 Salary &amp; Benefits'!G$6</f>
        <v>15997.68</v>
      </c>
      <c r="R1144" s="143">
        <f>'2025-26 Salary &amp; Benefits'!H$6</f>
        <v>0.16020000000000001</v>
      </c>
      <c r="S1144" s="143">
        <f>'2025-26 Salary &amp; Benefits'!I$6</f>
        <v>0.15390000000000001</v>
      </c>
      <c r="T1144" s="9">
        <f t="shared" si="206"/>
        <v>0</v>
      </c>
      <c r="U1144" s="9">
        <f t="shared" si="207"/>
        <v>0</v>
      </c>
      <c r="V1144" s="9">
        <f t="shared" si="208"/>
        <v>0</v>
      </c>
      <c r="W1144" s="9">
        <f t="shared" si="209"/>
        <v>0</v>
      </c>
      <c r="X1144" s="22">
        <f t="shared" si="210"/>
        <v>0</v>
      </c>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row>
    <row r="1145" spans="1:159" s="21" customFormat="1">
      <c r="A1145" s="77" t="s">
        <v>2292</v>
      </c>
      <c r="B1145" s="87" t="s">
        <v>2724</v>
      </c>
      <c r="C1145" s="88">
        <v>2678</v>
      </c>
      <c r="D1145" s="87" t="s">
        <v>1117</v>
      </c>
      <c r="E1145" s="107" t="str">
        <f>VLOOKUP($C1145,'2024-25 School Level AAFTE'!$C$4:$L$2372,9,FALSE)</f>
        <v>Yes</v>
      </c>
      <c r="F1145" s="95">
        <f>VLOOKUP($C1145,'2024-25 School Level AAFTE'!$C$4:$J$2372,8,FALSE)</f>
        <v>200.77</v>
      </c>
      <c r="G1145" s="97">
        <f>IFERROR(IF(E1145= "yes",VLOOKUP(C1145,Summary!$B:$I,6,0),0),0)</f>
        <v>0</v>
      </c>
      <c r="H1145" s="96">
        <f t="shared" si="201"/>
        <v>200.77</v>
      </c>
      <c r="I1145" s="154">
        <f>VLOOKUP($A1145,'2025-26 Salary &amp; Benefits'!$A:$I,3,FALSE)</f>
        <v>1</v>
      </c>
      <c r="J1145" s="154">
        <f>VLOOKUP($A1145,'2025-26 Salary &amp; Benefits'!$A:$I,4,FALSE)</f>
        <v>1</v>
      </c>
      <c r="K1145" s="141">
        <f t="shared" si="202"/>
        <v>200.77</v>
      </c>
      <c r="L1145" s="140">
        <f t="shared" si="203"/>
        <v>0.58899999999999997</v>
      </c>
      <c r="M1145" s="142">
        <f>'2025-26 Salary &amp; Benefits'!$E$6</f>
        <v>78209</v>
      </c>
      <c r="N1145" s="142">
        <f>'2025-26 Salary &amp; Benefits'!$F$6</f>
        <v>80164</v>
      </c>
      <c r="O1145" s="9">
        <f t="shared" si="204"/>
        <v>46065.1</v>
      </c>
      <c r="P1145" s="9">
        <f t="shared" si="205"/>
        <v>1151.5</v>
      </c>
      <c r="Q1145" s="9">
        <f>'2025-26 Salary &amp; Benefits'!G$6</f>
        <v>15997.68</v>
      </c>
      <c r="R1145" s="143">
        <f>'2025-26 Salary &amp; Benefits'!H$6</f>
        <v>0.16020000000000001</v>
      </c>
      <c r="S1145" s="143">
        <f>'2025-26 Salary &amp; Benefits'!I$6</f>
        <v>0.15390000000000001</v>
      </c>
      <c r="T1145" s="9">
        <f t="shared" si="206"/>
        <v>16979.48</v>
      </c>
      <c r="U1145" s="9">
        <f t="shared" si="207"/>
        <v>786.94</v>
      </c>
      <c r="V1145" s="9">
        <f t="shared" si="208"/>
        <v>121.11</v>
      </c>
      <c r="W1145" s="9">
        <f t="shared" si="209"/>
        <v>908.05000000000007</v>
      </c>
      <c r="X1145" s="22">
        <f t="shared" si="210"/>
        <v>65104.130000000005</v>
      </c>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row>
    <row r="1146" spans="1:159" s="4" customFormat="1">
      <c r="A1146" s="77" t="s">
        <v>2292</v>
      </c>
      <c r="B1146" s="87" t="s">
        <v>2724</v>
      </c>
      <c r="C1146" s="88">
        <v>3112</v>
      </c>
      <c r="D1146" s="87" t="s">
        <v>1118</v>
      </c>
      <c r="E1146" s="107" t="str">
        <f>VLOOKUP($C1146,'2024-25 School Level AAFTE'!$C$4:$L$2372,9,FALSE)</f>
        <v>Yes</v>
      </c>
      <c r="F1146" s="95">
        <f>VLOOKUP($C1146,'2024-25 School Level AAFTE'!$C$4:$J$2372,8,FALSE)</f>
        <v>195.46</v>
      </c>
      <c r="G1146" s="97">
        <f>IFERROR(IF(E1146= "yes",VLOOKUP(C1146,Summary!$B:$I,6,0),0),0)</f>
        <v>0</v>
      </c>
      <c r="H1146" s="96">
        <f t="shared" si="201"/>
        <v>195.46</v>
      </c>
      <c r="I1146" s="154">
        <f>VLOOKUP($A1146,'2025-26 Salary &amp; Benefits'!$A:$I,3,FALSE)</f>
        <v>1</v>
      </c>
      <c r="J1146" s="154">
        <f>VLOOKUP($A1146,'2025-26 Salary &amp; Benefits'!$A:$I,4,FALSE)</f>
        <v>1</v>
      </c>
      <c r="K1146" s="141">
        <f t="shared" si="202"/>
        <v>195.46</v>
      </c>
      <c r="L1146" s="140">
        <f t="shared" si="203"/>
        <v>0.57299999999999995</v>
      </c>
      <c r="M1146" s="142">
        <f>'2025-26 Salary &amp; Benefits'!$E$6</f>
        <v>78209</v>
      </c>
      <c r="N1146" s="142">
        <f>'2025-26 Salary &amp; Benefits'!$F$6</f>
        <v>80164</v>
      </c>
      <c r="O1146" s="9">
        <f t="shared" si="204"/>
        <v>44813.760000000002</v>
      </c>
      <c r="P1146" s="9">
        <f t="shared" si="205"/>
        <v>1120.2099999999991</v>
      </c>
      <c r="Q1146" s="9">
        <f>'2025-26 Salary &amp; Benefits'!G$6</f>
        <v>15997.68</v>
      </c>
      <c r="R1146" s="143">
        <f>'2025-26 Salary &amp; Benefits'!H$6</f>
        <v>0.16020000000000001</v>
      </c>
      <c r="S1146" s="143">
        <f>'2025-26 Salary &amp; Benefits'!I$6</f>
        <v>0.15390000000000001</v>
      </c>
      <c r="T1146" s="9">
        <f t="shared" si="206"/>
        <v>16518.240000000002</v>
      </c>
      <c r="U1146" s="9">
        <f t="shared" si="207"/>
        <v>765.57</v>
      </c>
      <c r="V1146" s="9">
        <f t="shared" si="208"/>
        <v>117.82</v>
      </c>
      <c r="W1146" s="9">
        <f t="shared" si="209"/>
        <v>883.3900000000001</v>
      </c>
      <c r="X1146" s="22">
        <f t="shared" si="210"/>
        <v>63335.6</v>
      </c>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row>
    <row r="1147" spans="1:159" s="4" customFormat="1">
      <c r="A1147" s="77" t="s">
        <v>2292</v>
      </c>
      <c r="B1147" s="87" t="s">
        <v>2724</v>
      </c>
      <c r="C1147" s="88">
        <v>5758</v>
      </c>
      <c r="D1147" s="87" t="s">
        <v>3284</v>
      </c>
      <c r="E1147" s="107" t="str">
        <f>VLOOKUP($C1147,'2024-25 School Level AAFTE'!$C$4:$L$2372,9,FALSE)</f>
        <v>No</v>
      </c>
      <c r="F1147" s="95">
        <f>VLOOKUP($C1147,'2024-25 School Level AAFTE'!$C$4:$J$2372,8,FALSE)</f>
        <v>35.56</v>
      </c>
      <c r="G1147" s="97">
        <f>IFERROR(IF(E1147= "yes",VLOOKUP(C1147,Summary!$B:$I,6,0),0),0)</f>
        <v>0</v>
      </c>
      <c r="H1147" s="96">
        <f t="shared" si="201"/>
        <v>0</v>
      </c>
      <c r="I1147" s="154">
        <f>VLOOKUP($A1147,'2025-26 Salary &amp; Benefits'!$A:$I,3,FALSE)</f>
        <v>1</v>
      </c>
      <c r="J1147" s="154">
        <f>VLOOKUP($A1147,'2025-26 Salary &amp; Benefits'!$A:$I,4,FALSE)</f>
        <v>1</v>
      </c>
      <c r="K1147" s="141">
        <f t="shared" si="202"/>
        <v>0</v>
      </c>
      <c r="L1147" s="140">
        <f t="shared" si="203"/>
        <v>0</v>
      </c>
      <c r="M1147" s="142">
        <f>'2025-26 Salary &amp; Benefits'!$E$6</f>
        <v>78209</v>
      </c>
      <c r="N1147" s="142">
        <f>'2025-26 Salary &amp; Benefits'!$F$6</f>
        <v>80164</v>
      </c>
      <c r="O1147" s="9">
        <f t="shared" si="204"/>
        <v>0</v>
      </c>
      <c r="P1147" s="9">
        <f t="shared" si="205"/>
        <v>0</v>
      </c>
      <c r="Q1147" s="9">
        <f>'2025-26 Salary &amp; Benefits'!G$6</f>
        <v>15997.68</v>
      </c>
      <c r="R1147" s="143">
        <f>'2025-26 Salary &amp; Benefits'!H$6</f>
        <v>0.16020000000000001</v>
      </c>
      <c r="S1147" s="143">
        <f>'2025-26 Salary &amp; Benefits'!I$6</f>
        <v>0.15390000000000001</v>
      </c>
      <c r="T1147" s="9">
        <f t="shared" si="206"/>
        <v>0</v>
      </c>
      <c r="U1147" s="9">
        <f t="shared" si="207"/>
        <v>0</v>
      </c>
      <c r="V1147" s="9">
        <f t="shared" si="208"/>
        <v>0</v>
      </c>
      <c r="W1147" s="9">
        <f t="shared" si="209"/>
        <v>0</v>
      </c>
      <c r="X1147" s="22">
        <f t="shared" si="210"/>
        <v>0</v>
      </c>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row>
    <row r="1148" spans="1:159" s="4" customFormat="1">
      <c r="A1148" s="77" t="s">
        <v>2220</v>
      </c>
      <c r="B1148" s="87" t="s">
        <v>2725</v>
      </c>
      <c r="C1148" s="88">
        <v>2673</v>
      </c>
      <c r="D1148" s="87" t="s">
        <v>239</v>
      </c>
      <c r="E1148" s="107" t="str">
        <f>VLOOKUP($C1148,'2024-25 School Level AAFTE'!$C$4:$L$2372,9,FALSE)</f>
        <v>Yes</v>
      </c>
      <c r="F1148" s="95">
        <f>VLOOKUP($C1148,'2024-25 School Level AAFTE'!$C$4:$J$2372,8,FALSE)</f>
        <v>688.34</v>
      </c>
      <c r="G1148" s="97">
        <f>IFERROR(IF(E1148= "yes",VLOOKUP(C1148,Summary!$B:$I,6,0),0),0)</f>
        <v>0</v>
      </c>
      <c r="H1148" s="96">
        <f t="shared" si="201"/>
        <v>688.34</v>
      </c>
      <c r="I1148" s="154">
        <f>VLOOKUP($A1148,'2025-26 Salary &amp; Benefits'!$A:$I,3,FALSE)</f>
        <v>1</v>
      </c>
      <c r="J1148" s="154">
        <f>VLOOKUP($A1148,'2025-26 Salary &amp; Benefits'!$A:$I,4,FALSE)</f>
        <v>1</v>
      </c>
      <c r="K1148" s="141">
        <f t="shared" si="202"/>
        <v>688.34</v>
      </c>
      <c r="L1148" s="140">
        <f t="shared" si="203"/>
        <v>2.0190000000000001</v>
      </c>
      <c r="M1148" s="142">
        <f>'2025-26 Salary &amp; Benefits'!$E$6</f>
        <v>78209</v>
      </c>
      <c r="N1148" s="142">
        <f>'2025-26 Salary &amp; Benefits'!$F$6</f>
        <v>80164</v>
      </c>
      <c r="O1148" s="9">
        <f t="shared" si="204"/>
        <v>157903.97</v>
      </c>
      <c r="P1148" s="9">
        <f t="shared" si="205"/>
        <v>3947.1499999999942</v>
      </c>
      <c r="Q1148" s="9">
        <f>'2025-26 Salary &amp; Benefits'!G$6</f>
        <v>15997.68</v>
      </c>
      <c r="R1148" s="143">
        <f>'2025-26 Salary &amp; Benefits'!H$6</f>
        <v>0.16020000000000001</v>
      </c>
      <c r="S1148" s="143">
        <f>'2025-26 Salary &amp; Benefits'!I$6</f>
        <v>0.15390000000000001</v>
      </c>
      <c r="T1148" s="9">
        <f t="shared" si="206"/>
        <v>58203</v>
      </c>
      <c r="U1148" s="9">
        <f t="shared" si="207"/>
        <v>2697.52</v>
      </c>
      <c r="V1148" s="9">
        <f t="shared" si="208"/>
        <v>415.15</v>
      </c>
      <c r="W1148" s="9">
        <f t="shared" si="209"/>
        <v>3112.67</v>
      </c>
      <c r="X1148" s="22">
        <f t="shared" si="210"/>
        <v>223166.79</v>
      </c>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row>
    <row r="1149" spans="1:159" s="4" customFormat="1">
      <c r="A1149" s="77" t="s">
        <v>2220</v>
      </c>
      <c r="B1149" s="87" t="s">
        <v>2725</v>
      </c>
      <c r="C1149" s="88">
        <v>2832</v>
      </c>
      <c r="D1149" s="87" t="s">
        <v>430</v>
      </c>
      <c r="E1149" s="107" t="str">
        <f>VLOOKUP($C1149,'2024-25 School Level AAFTE'!$C$4:$L$2372,9,FALSE)</f>
        <v>Yes</v>
      </c>
      <c r="F1149" s="95">
        <f>VLOOKUP($C1149,'2024-25 School Level AAFTE'!$C$4:$J$2372,8,FALSE)</f>
        <v>384.77</v>
      </c>
      <c r="G1149" s="97">
        <f>IFERROR(IF(E1149= "yes",VLOOKUP(C1149,Summary!$B:$I,6,0),0),0)</f>
        <v>0</v>
      </c>
      <c r="H1149" s="96">
        <f t="shared" si="201"/>
        <v>384.77</v>
      </c>
      <c r="I1149" s="154">
        <f>VLOOKUP($A1149,'2025-26 Salary &amp; Benefits'!$A:$I,3,FALSE)</f>
        <v>1</v>
      </c>
      <c r="J1149" s="154">
        <f>VLOOKUP($A1149,'2025-26 Salary &amp; Benefits'!$A:$I,4,FALSE)</f>
        <v>1</v>
      </c>
      <c r="K1149" s="141">
        <f t="shared" si="202"/>
        <v>384.77</v>
      </c>
      <c r="L1149" s="140">
        <f t="shared" si="203"/>
        <v>1.129</v>
      </c>
      <c r="M1149" s="142">
        <f>'2025-26 Salary &amp; Benefits'!$E$6</f>
        <v>78209</v>
      </c>
      <c r="N1149" s="142">
        <f>'2025-26 Salary &amp; Benefits'!$F$6</f>
        <v>80164</v>
      </c>
      <c r="O1149" s="9">
        <f t="shared" si="204"/>
        <v>88297.96</v>
      </c>
      <c r="P1149" s="9">
        <f t="shared" si="205"/>
        <v>2207.1999999999971</v>
      </c>
      <c r="Q1149" s="9">
        <f>'2025-26 Salary &amp; Benefits'!G$6</f>
        <v>15997.68</v>
      </c>
      <c r="R1149" s="143">
        <f>'2025-26 Salary &amp; Benefits'!H$6</f>
        <v>0.16020000000000001</v>
      </c>
      <c r="S1149" s="143">
        <f>'2025-26 Salary &amp; Benefits'!I$6</f>
        <v>0.15390000000000001</v>
      </c>
      <c r="T1149" s="9">
        <f t="shared" si="206"/>
        <v>32546.400000000001</v>
      </c>
      <c r="U1149" s="9">
        <f t="shared" si="207"/>
        <v>1508.42</v>
      </c>
      <c r="V1149" s="9">
        <f t="shared" si="208"/>
        <v>232.15</v>
      </c>
      <c r="W1149" s="9">
        <f t="shared" si="209"/>
        <v>1740.5700000000002</v>
      </c>
      <c r="X1149" s="22">
        <f t="shared" si="210"/>
        <v>124792.13000000002</v>
      </c>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row>
    <row r="1150" spans="1:159" s="4" customFormat="1">
      <c r="A1150" s="77" t="s">
        <v>2220</v>
      </c>
      <c r="B1150" s="87" t="s">
        <v>2725</v>
      </c>
      <c r="C1150" s="88">
        <v>2833</v>
      </c>
      <c r="D1150" s="87" t="s">
        <v>431</v>
      </c>
      <c r="E1150" s="107" t="str">
        <f>VLOOKUP($C1150,'2024-25 School Level AAFTE'!$C$4:$L$2372,9,FALSE)</f>
        <v>Yes</v>
      </c>
      <c r="F1150" s="95">
        <f>VLOOKUP($C1150,'2024-25 School Level AAFTE'!$C$4:$J$2372,8,FALSE)</f>
        <v>286.29000000000002</v>
      </c>
      <c r="G1150" s="97">
        <f>IFERROR(IF(E1150= "yes",VLOOKUP(C1150,Summary!$B:$I,6,0),0),0)</f>
        <v>0</v>
      </c>
      <c r="H1150" s="96">
        <f t="shared" si="201"/>
        <v>286.29000000000002</v>
      </c>
      <c r="I1150" s="154">
        <f>VLOOKUP($A1150,'2025-26 Salary &amp; Benefits'!$A:$I,3,FALSE)</f>
        <v>1</v>
      </c>
      <c r="J1150" s="154">
        <f>VLOOKUP($A1150,'2025-26 Salary &amp; Benefits'!$A:$I,4,FALSE)</f>
        <v>1</v>
      </c>
      <c r="K1150" s="141">
        <f t="shared" si="202"/>
        <v>286.29000000000002</v>
      </c>
      <c r="L1150" s="140">
        <f t="shared" si="203"/>
        <v>0.84</v>
      </c>
      <c r="M1150" s="142">
        <f>'2025-26 Salary &amp; Benefits'!$E$6</f>
        <v>78209</v>
      </c>
      <c r="N1150" s="142">
        <f>'2025-26 Salary &amp; Benefits'!$F$6</f>
        <v>80164</v>
      </c>
      <c r="O1150" s="9">
        <f t="shared" si="204"/>
        <v>65695.56</v>
      </c>
      <c r="P1150" s="9">
        <f t="shared" si="205"/>
        <v>1642.1999999999971</v>
      </c>
      <c r="Q1150" s="9">
        <f>'2025-26 Salary &amp; Benefits'!G$6</f>
        <v>15997.68</v>
      </c>
      <c r="R1150" s="143">
        <f>'2025-26 Salary &amp; Benefits'!H$6</f>
        <v>0.16020000000000001</v>
      </c>
      <c r="S1150" s="143">
        <f>'2025-26 Salary &amp; Benefits'!I$6</f>
        <v>0.15390000000000001</v>
      </c>
      <c r="T1150" s="9">
        <f t="shared" si="206"/>
        <v>24215.21</v>
      </c>
      <c r="U1150" s="9">
        <f t="shared" si="207"/>
        <v>1122.3</v>
      </c>
      <c r="V1150" s="9">
        <f t="shared" si="208"/>
        <v>172.72</v>
      </c>
      <c r="W1150" s="9">
        <f t="shared" si="209"/>
        <v>1295.02</v>
      </c>
      <c r="X1150" s="22">
        <f t="shared" si="210"/>
        <v>92847.989999999991</v>
      </c>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row>
    <row r="1151" spans="1:159" s="4" customFormat="1">
      <c r="A1151" s="77" t="s">
        <v>2220</v>
      </c>
      <c r="B1151" s="87" t="s">
        <v>2725</v>
      </c>
      <c r="C1151" s="88">
        <v>2969</v>
      </c>
      <c r="D1151" s="87" t="s">
        <v>432</v>
      </c>
      <c r="E1151" s="107" t="str">
        <f>VLOOKUP($C1151,'2024-25 School Level AAFTE'!$C$4:$L$2372,9,FALSE)</f>
        <v>Yes</v>
      </c>
      <c r="F1151" s="95">
        <f>VLOOKUP($C1151,'2024-25 School Level AAFTE'!$C$4:$J$2372,8,FALSE)</f>
        <v>316.02</v>
      </c>
      <c r="G1151" s="97">
        <f>IFERROR(IF(E1151= "yes",VLOOKUP(C1151,Summary!$B:$I,6,0),0),0)</f>
        <v>0</v>
      </c>
      <c r="H1151" s="96">
        <f t="shared" si="201"/>
        <v>316.02</v>
      </c>
      <c r="I1151" s="154">
        <f>VLOOKUP($A1151,'2025-26 Salary &amp; Benefits'!$A:$I,3,FALSE)</f>
        <v>1</v>
      </c>
      <c r="J1151" s="154">
        <f>VLOOKUP($A1151,'2025-26 Salary &amp; Benefits'!$A:$I,4,FALSE)</f>
        <v>1</v>
      </c>
      <c r="K1151" s="141">
        <f t="shared" si="202"/>
        <v>316.02</v>
      </c>
      <c r="L1151" s="140">
        <f t="shared" si="203"/>
        <v>0.92700000000000005</v>
      </c>
      <c r="M1151" s="142">
        <f>'2025-26 Salary &amp; Benefits'!$E$6</f>
        <v>78209</v>
      </c>
      <c r="N1151" s="142">
        <f>'2025-26 Salary &amp; Benefits'!$F$6</f>
        <v>80164</v>
      </c>
      <c r="O1151" s="9">
        <f t="shared" si="204"/>
        <v>72499.740000000005</v>
      </c>
      <c r="P1151" s="9">
        <f t="shared" si="205"/>
        <v>1812.2899999999936</v>
      </c>
      <c r="Q1151" s="9">
        <f>'2025-26 Salary &amp; Benefits'!G$6</f>
        <v>15997.68</v>
      </c>
      <c r="R1151" s="143">
        <f>'2025-26 Salary &amp; Benefits'!H$6</f>
        <v>0.16020000000000001</v>
      </c>
      <c r="S1151" s="143">
        <f>'2025-26 Salary &amp; Benefits'!I$6</f>
        <v>0.15390000000000001</v>
      </c>
      <c r="T1151" s="9">
        <f t="shared" si="206"/>
        <v>26723.22</v>
      </c>
      <c r="U1151" s="9">
        <f t="shared" si="207"/>
        <v>1238.53</v>
      </c>
      <c r="V1151" s="9">
        <f t="shared" si="208"/>
        <v>190.61</v>
      </c>
      <c r="W1151" s="9">
        <f t="shared" si="209"/>
        <v>1429.1399999999999</v>
      </c>
      <c r="X1151" s="22">
        <f t="shared" si="210"/>
        <v>102464.39</v>
      </c>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c r="EU1151" s="2"/>
      <c r="EV1151" s="2"/>
      <c r="EW1151" s="2"/>
      <c r="EX1151" s="2"/>
      <c r="EY1151" s="2"/>
      <c r="EZ1151" s="2"/>
      <c r="FA1151" s="2"/>
      <c r="FB1151" s="2"/>
      <c r="FC1151" s="2"/>
    </row>
    <row r="1152" spans="1:159" s="4" customFormat="1">
      <c r="A1152" s="77" t="s">
        <v>2220</v>
      </c>
      <c r="B1152" s="87" t="s">
        <v>2725</v>
      </c>
      <c r="C1152" s="88">
        <v>2970</v>
      </c>
      <c r="D1152" s="87" t="s">
        <v>433</v>
      </c>
      <c r="E1152" s="107" t="str">
        <f>VLOOKUP($C1152,'2024-25 School Level AAFTE'!$C$4:$L$2372,9,FALSE)</f>
        <v>Yes</v>
      </c>
      <c r="F1152" s="95">
        <f>VLOOKUP($C1152,'2024-25 School Level AAFTE'!$C$4:$J$2372,8,FALSE)</f>
        <v>227.04</v>
      </c>
      <c r="G1152" s="97">
        <f>IFERROR(IF(E1152= "yes",VLOOKUP(C1152,Summary!$B:$I,6,0),0),0)</f>
        <v>0</v>
      </c>
      <c r="H1152" s="96">
        <f t="shared" si="201"/>
        <v>227.04</v>
      </c>
      <c r="I1152" s="154">
        <f>VLOOKUP($A1152,'2025-26 Salary &amp; Benefits'!$A:$I,3,FALSE)</f>
        <v>1</v>
      </c>
      <c r="J1152" s="154">
        <f>VLOOKUP($A1152,'2025-26 Salary &amp; Benefits'!$A:$I,4,FALSE)</f>
        <v>1</v>
      </c>
      <c r="K1152" s="141">
        <f t="shared" si="202"/>
        <v>227.04</v>
      </c>
      <c r="L1152" s="140">
        <f t="shared" si="203"/>
        <v>0.66600000000000004</v>
      </c>
      <c r="M1152" s="142">
        <f>'2025-26 Salary &amp; Benefits'!$E$6</f>
        <v>78209</v>
      </c>
      <c r="N1152" s="142">
        <f>'2025-26 Salary &amp; Benefits'!$F$6</f>
        <v>80164</v>
      </c>
      <c r="O1152" s="9">
        <f t="shared" si="204"/>
        <v>52087.19</v>
      </c>
      <c r="P1152" s="9">
        <f t="shared" si="205"/>
        <v>1302.0299999999988</v>
      </c>
      <c r="Q1152" s="9">
        <f>'2025-26 Salary &amp; Benefits'!G$6</f>
        <v>15997.68</v>
      </c>
      <c r="R1152" s="143">
        <f>'2025-26 Salary &amp; Benefits'!H$6</f>
        <v>0.16020000000000001</v>
      </c>
      <c r="S1152" s="143">
        <f>'2025-26 Salary &amp; Benefits'!I$6</f>
        <v>0.15390000000000001</v>
      </c>
      <c r="T1152" s="9">
        <f t="shared" si="206"/>
        <v>19199.21</v>
      </c>
      <c r="U1152" s="9">
        <f t="shared" si="207"/>
        <v>889.82</v>
      </c>
      <c r="V1152" s="9">
        <f t="shared" si="208"/>
        <v>136.94</v>
      </c>
      <c r="W1152" s="9">
        <f t="shared" si="209"/>
        <v>1026.76</v>
      </c>
      <c r="X1152" s="22">
        <f t="shared" si="210"/>
        <v>73615.189999999988</v>
      </c>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c r="EN1152" s="2"/>
      <c r="EO1152" s="2"/>
      <c r="EP1152" s="2"/>
      <c r="EQ1152" s="2"/>
      <c r="ER1152" s="2"/>
      <c r="ES1152" s="2"/>
      <c r="ET1152" s="2"/>
      <c r="EU1152" s="2"/>
      <c r="EV1152" s="2"/>
      <c r="EW1152" s="2"/>
      <c r="EX1152" s="2"/>
      <c r="EY1152" s="2"/>
      <c r="EZ1152" s="2"/>
      <c r="FA1152" s="2"/>
      <c r="FB1152" s="2"/>
      <c r="FC1152" s="2"/>
    </row>
    <row r="1153" spans="1:159" s="4" customFormat="1">
      <c r="A1153" s="77" t="s">
        <v>2220</v>
      </c>
      <c r="B1153" s="87" t="s">
        <v>2725</v>
      </c>
      <c r="C1153" s="88">
        <v>3021</v>
      </c>
      <c r="D1153" s="87" t="s">
        <v>434</v>
      </c>
      <c r="E1153" s="107" t="str">
        <f>VLOOKUP($C1153,'2024-25 School Level AAFTE'!$C$4:$L$2372,9,FALSE)</f>
        <v>Yes</v>
      </c>
      <c r="F1153" s="95">
        <f>VLOOKUP($C1153,'2024-25 School Level AAFTE'!$C$4:$J$2372,8,FALSE)</f>
        <v>291.14999999999998</v>
      </c>
      <c r="G1153" s="97">
        <f>IFERROR(IF(E1153= "yes",VLOOKUP(C1153,Summary!$B:$I,6,0),0),0)</f>
        <v>0</v>
      </c>
      <c r="H1153" s="96">
        <f t="shared" si="201"/>
        <v>291.14999999999998</v>
      </c>
      <c r="I1153" s="154">
        <f>VLOOKUP($A1153,'2025-26 Salary &amp; Benefits'!$A:$I,3,FALSE)</f>
        <v>1</v>
      </c>
      <c r="J1153" s="154">
        <f>VLOOKUP($A1153,'2025-26 Salary &amp; Benefits'!$A:$I,4,FALSE)</f>
        <v>1</v>
      </c>
      <c r="K1153" s="141">
        <f t="shared" si="202"/>
        <v>291.14999999999998</v>
      </c>
      <c r="L1153" s="140">
        <f t="shared" si="203"/>
        <v>0.85399999999999998</v>
      </c>
      <c r="M1153" s="142">
        <f>'2025-26 Salary &amp; Benefits'!$E$6</f>
        <v>78209</v>
      </c>
      <c r="N1153" s="142">
        <f>'2025-26 Salary &amp; Benefits'!$F$6</f>
        <v>80164</v>
      </c>
      <c r="O1153" s="9">
        <f t="shared" si="204"/>
        <v>66790.490000000005</v>
      </c>
      <c r="P1153" s="9">
        <f t="shared" si="205"/>
        <v>1669.5699999999924</v>
      </c>
      <c r="Q1153" s="9">
        <f>'2025-26 Salary &amp; Benefits'!G$6</f>
        <v>15997.68</v>
      </c>
      <c r="R1153" s="143">
        <f>'2025-26 Salary &amp; Benefits'!H$6</f>
        <v>0.16020000000000001</v>
      </c>
      <c r="S1153" s="143">
        <f>'2025-26 Salary &amp; Benefits'!I$6</f>
        <v>0.15390000000000001</v>
      </c>
      <c r="T1153" s="9">
        <f t="shared" si="206"/>
        <v>24618.799999999999</v>
      </c>
      <c r="U1153" s="9">
        <f t="shared" si="207"/>
        <v>1141</v>
      </c>
      <c r="V1153" s="9">
        <f t="shared" si="208"/>
        <v>175.6</v>
      </c>
      <c r="W1153" s="9">
        <f t="shared" si="209"/>
        <v>1316.6</v>
      </c>
      <c r="X1153" s="22">
        <f t="shared" si="210"/>
        <v>94395.46</v>
      </c>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c r="DY1153" s="2"/>
      <c r="DZ1153" s="2"/>
      <c r="EA1153" s="2"/>
      <c r="EB1153" s="2"/>
      <c r="EC1153" s="2"/>
      <c r="ED1153" s="2"/>
      <c r="EE1153" s="2"/>
      <c r="EF1153" s="2"/>
      <c r="EG1153" s="2"/>
      <c r="EH1153" s="2"/>
      <c r="EI1153" s="2"/>
      <c r="EJ1153" s="2"/>
      <c r="EK1153" s="2"/>
      <c r="EL1153" s="2"/>
      <c r="EM1153" s="2"/>
      <c r="EN1153" s="2"/>
      <c r="EO1153" s="2"/>
      <c r="EP1153" s="2"/>
      <c r="EQ1153" s="2"/>
      <c r="ER1153" s="2"/>
      <c r="ES1153" s="2"/>
      <c r="ET1153" s="2"/>
      <c r="EU1153" s="2"/>
      <c r="EV1153" s="2"/>
      <c r="EW1153" s="2"/>
      <c r="EX1153" s="2"/>
      <c r="EY1153" s="2"/>
      <c r="EZ1153" s="2"/>
      <c r="FA1153" s="2"/>
      <c r="FB1153" s="2"/>
      <c r="FC1153" s="2"/>
    </row>
    <row r="1154" spans="1:159" s="4" customFormat="1">
      <c r="A1154" s="77" t="s">
        <v>2220</v>
      </c>
      <c r="B1154" s="87" t="s">
        <v>2725</v>
      </c>
      <c r="C1154" s="88">
        <v>3022</v>
      </c>
      <c r="D1154" s="87" t="s">
        <v>1960</v>
      </c>
      <c r="E1154" s="107" t="str">
        <f>VLOOKUP($C1154,'2024-25 School Level AAFTE'!$C$4:$L$2372,9,FALSE)</f>
        <v>Yes</v>
      </c>
      <c r="F1154" s="95">
        <f>VLOOKUP($C1154,'2024-25 School Level AAFTE'!$C$4:$J$2372,8,FALSE)</f>
        <v>891.2</v>
      </c>
      <c r="G1154" s="97">
        <f>IFERROR(IF(E1154= "yes",VLOOKUP(C1154,Summary!$B:$I,6,0),0),0)</f>
        <v>0</v>
      </c>
      <c r="H1154" s="96">
        <f t="shared" si="201"/>
        <v>891.2</v>
      </c>
      <c r="I1154" s="154">
        <f>VLOOKUP($A1154,'2025-26 Salary &amp; Benefits'!$A:$I,3,FALSE)</f>
        <v>1</v>
      </c>
      <c r="J1154" s="154">
        <f>VLOOKUP($A1154,'2025-26 Salary &amp; Benefits'!$A:$I,4,FALSE)</f>
        <v>1</v>
      </c>
      <c r="K1154" s="141">
        <f t="shared" si="202"/>
        <v>891.2</v>
      </c>
      <c r="L1154" s="140">
        <f t="shared" si="203"/>
        <v>2.6139999999999999</v>
      </c>
      <c r="M1154" s="142">
        <f>'2025-26 Salary &amp; Benefits'!$E$6</f>
        <v>78209</v>
      </c>
      <c r="N1154" s="142">
        <f>'2025-26 Salary &amp; Benefits'!$F$6</f>
        <v>80164</v>
      </c>
      <c r="O1154" s="9">
        <f t="shared" si="204"/>
        <v>204438.33</v>
      </c>
      <c r="P1154" s="9">
        <f t="shared" si="205"/>
        <v>5110.3700000000244</v>
      </c>
      <c r="Q1154" s="9">
        <f>'2025-26 Salary &amp; Benefits'!G$6</f>
        <v>15997.68</v>
      </c>
      <c r="R1154" s="143">
        <f>'2025-26 Salary &amp; Benefits'!H$6</f>
        <v>0.16020000000000001</v>
      </c>
      <c r="S1154" s="143">
        <f>'2025-26 Salary &amp; Benefits'!I$6</f>
        <v>0.15390000000000001</v>
      </c>
      <c r="T1154" s="9">
        <f t="shared" si="206"/>
        <v>75355.44</v>
      </c>
      <c r="U1154" s="9">
        <f t="shared" si="207"/>
        <v>3492.48</v>
      </c>
      <c r="V1154" s="9">
        <f t="shared" si="208"/>
        <v>537.49</v>
      </c>
      <c r="W1154" s="9">
        <f t="shared" si="209"/>
        <v>4029.9700000000003</v>
      </c>
      <c r="X1154" s="22">
        <f t="shared" si="210"/>
        <v>288934.11</v>
      </c>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c r="EF1154" s="2"/>
      <c r="EG1154" s="2"/>
      <c r="EH1154" s="2"/>
      <c r="EI1154" s="2"/>
      <c r="EJ1154" s="2"/>
      <c r="EK1154" s="2"/>
      <c r="EL1154" s="2"/>
      <c r="EM1154" s="2"/>
      <c r="EN1154" s="2"/>
      <c r="EO1154" s="2"/>
      <c r="EP1154" s="2"/>
      <c r="EQ1154" s="2"/>
      <c r="ER1154" s="2"/>
      <c r="ES1154" s="2"/>
      <c r="ET1154" s="2"/>
      <c r="EU1154" s="2"/>
      <c r="EV1154" s="2"/>
      <c r="EW1154" s="2"/>
      <c r="EX1154" s="2"/>
      <c r="EY1154" s="2"/>
      <c r="EZ1154" s="2"/>
      <c r="FA1154" s="2"/>
      <c r="FB1154" s="2"/>
      <c r="FC1154" s="2"/>
    </row>
    <row r="1155" spans="1:159" s="4" customFormat="1">
      <c r="A1155" s="77" t="s">
        <v>2220</v>
      </c>
      <c r="B1155" s="87" t="s">
        <v>2725</v>
      </c>
      <c r="C1155" s="88">
        <v>3091</v>
      </c>
      <c r="D1155" s="87" t="s">
        <v>435</v>
      </c>
      <c r="E1155" s="107" t="str">
        <f>VLOOKUP($C1155,'2024-25 School Level AAFTE'!$C$4:$L$2372,9,FALSE)</f>
        <v>Yes</v>
      </c>
      <c r="F1155" s="95">
        <f>VLOOKUP($C1155,'2024-25 School Level AAFTE'!$C$4:$J$2372,8,FALSE)</f>
        <v>331.45</v>
      </c>
      <c r="G1155" s="97">
        <f>IFERROR(IF(E1155= "yes",VLOOKUP(C1155,Summary!$B:$I,6,0),0),0)</f>
        <v>0</v>
      </c>
      <c r="H1155" s="96">
        <f t="shared" si="201"/>
        <v>331.45</v>
      </c>
      <c r="I1155" s="154">
        <f>VLOOKUP($A1155,'2025-26 Salary &amp; Benefits'!$A:$I,3,FALSE)</f>
        <v>1</v>
      </c>
      <c r="J1155" s="154">
        <f>VLOOKUP($A1155,'2025-26 Salary &amp; Benefits'!$A:$I,4,FALSE)</f>
        <v>1</v>
      </c>
      <c r="K1155" s="141">
        <f t="shared" si="202"/>
        <v>331.45</v>
      </c>
      <c r="L1155" s="140">
        <f t="shared" si="203"/>
        <v>0.97199999999999998</v>
      </c>
      <c r="M1155" s="142">
        <f>'2025-26 Salary &amp; Benefits'!$E$6</f>
        <v>78209</v>
      </c>
      <c r="N1155" s="142">
        <f>'2025-26 Salary &amp; Benefits'!$F$6</f>
        <v>80164</v>
      </c>
      <c r="O1155" s="9">
        <f t="shared" si="204"/>
        <v>76019.149999999994</v>
      </c>
      <c r="P1155" s="9">
        <f t="shared" si="205"/>
        <v>1900.2600000000093</v>
      </c>
      <c r="Q1155" s="9">
        <f>'2025-26 Salary &amp; Benefits'!G$6</f>
        <v>15997.68</v>
      </c>
      <c r="R1155" s="143">
        <f>'2025-26 Salary &amp; Benefits'!H$6</f>
        <v>0.16020000000000001</v>
      </c>
      <c r="S1155" s="143">
        <f>'2025-26 Salary &amp; Benefits'!I$6</f>
        <v>0.15390000000000001</v>
      </c>
      <c r="T1155" s="9">
        <f t="shared" si="206"/>
        <v>28020.46</v>
      </c>
      <c r="U1155" s="9">
        <f t="shared" si="207"/>
        <v>1298.6600000000001</v>
      </c>
      <c r="V1155" s="9">
        <f t="shared" si="208"/>
        <v>199.86</v>
      </c>
      <c r="W1155" s="9">
        <f t="shared" si="209"/>
        <v>1498.52</v>
      </c>
      <c r="X1155" s="22">
        <f t="shared" si="210"/>
        <v>107438.39</v>
      </c>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c r="EF1155" s="2"/>
      <c r="EG1155" s="2"/>
      <c r="EH1155" s="2"/>
      <c r="EI1155" s="2"/>
      <c r="EJ1155" s="2"/>
      <c r="EK1155" s="2"/>
      <c r="EL1155" s="2"/>
      <c r="EM1155" s="2"/>
      <c r="EN1155" s="2"/>
      <c r="EO1155" s="2"/>
      <c r="EP1155" s="2"/>
      <c r="EQ1155" s="2"/>
      <c r="ER1155" s="2"/>
      <c r="ES1155" s="2"/>
      <c r="ET1155" s="2"/>
      <c r="EU1155" s="2"/>
      <c r="EV1155" s="2"/>
      <c r="EW1155" s="2"/>
      <c r="EX1155" s="2"/>
      <c r="EY1155" s="2"/>
      <c r="EZ1155" s="2"/>
      <c r="FA1155" s="2"/>
      <c r="FB1155" s="2"/>
      <c r="FC1155" s="2"/>
    </row>
    <row r="1156" spans="1:159" s="4" customFormat="1">
      <c r="A1156" s="77" t="s">
        <v>2220</v>
      </c>
      <c r="B1156" s="87" t="s">
        <v>2725</v>
      </c>
      <c r="C1156" s="86">
        <v>3153</v>
      </c>
      <c r="D1156" s="78" t="s">
        <v>436</v>
      </c>
      <c r="E1156" s="107" t="str">
        <f>VLOOKUP($C1156,'2024-25 School Level AAFTE'!$C$4:$L$2372,9,FALSE)</f>
        <v>Yes</v>
      </c>
      <c r="F1156" s="95">
        <f>VLOOKUP($C1156,'2024-25 School Level AAFTE'!$C$4:$J$2372,8,FALSE)</f>
        <v>371.33</v>
      </c>
      <c r="G1156" s="97">
        <f>IFERROR(IF(E1156= "yes",VLOOKUP(C1156,Summary!$B:$I,6,0),0),0)</f>
        <v>0</v>
      </c>
      <c r="H1156" s="96">
        <f t="shared" si="201"/>
        <v>371.33</v>
      </c>
      <c r="I1156" s="154">
        <f>VLOOKUP($A1156,'2025-26 Salary &amp; Benefits'!$A:$I,3,FALSE)</f>
        <v>1</v>
      </c>
      <c r="J1156" s="154">
        <f>VLOOKUP($A1156,'2025-26 Salary &amp; Benefits'!$A:$I,4,FALSE)</f>
        <v>1</v>
      </c>
      <c r="K1156" s="141">
        <f t="shared" si="202"/>
        <v>371.33</v>
      </c>
      <c r="L1156" s="140">
        <f t="shared" si="203"/>
        <v>1.089</v>
      </c>
      <c r="M1156" s="142">
        <f>'2025-26 Salary &amp; Benefits'!$E$6</f>
        <v>78209</v>
      </c>
      <c r="N1156" s="142">
        <f>'2025-26 Salary &amp; Benefits'!$F$6</f>
        <v>80164</v>
      </c>
      <c r="O1156" s="9">
        <f t="shared" si="204"/>
        <v>85169.600000000006</v>
      </c>
      <c r="P1156" s="9">
        <f t="shared" si="205"/>
        <v>2129</v>
      </c>
      <c r="Q1156" s="9">
        <f>'2025-26 Salary &amp; Benefits'!G$6</f>
        <v>15997.68</v>
      </c>
      <c r="R1156" s="143">
        <f>'2025-26 Salary &amp; Benefits'!H$6</f>
        <v>0.16020000000000001</v>
      </c>
      <c r="S1156" s="143">
        <f>'2025-26 Salary &amp; Benefits'!I$6</f>
        <v>0.15390000000000001</v>
      </c>
      <c r="T1156" s="9">
        <f t="shared" si="206"/>
        <v>31393.3</v>
      </c>
      <c r="U1156" s="9">
        <f t="shared" si="207"/>
        <v>1454.98</v>
      </c>
      <c r="V1156" s="9">
        <f t="shared" si="208"/>
        <v>223.92</v>
      </c>
      <c r="W1156" s="9">
        <f t="shared" si="209"/>
        <v>1678.9</v>
      </c>
      <c r="X1156" s="22">
        <f t="shared" si="210"/>
        <v>120370.8</v>
      </c>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c r="EY1156" s="2"/>
      <c r="EZ1156" s="2"/>
      <c r="FA1156" s="2"/>
      <c r="FB1156" s="2"/>
      <c r="FC1156" s="2"/>
    </row>
    <row r="1157" spans="1:159" s="4" customFormat="1">
      <c r="A1157" s="77" t="s">
        <v>2220</v>
      </c>
      <c r="B1157" s="87" t="s">
        <v>2725</v>
      </c>
      <c r="C1157" s="88">
        <v>3215</v>
      </c>
      <c r="D1157" s="87" t="s">
        <v>437</v>
      </c>
      <c r="E1157" s="107" t="str">
        <f>VLOOKUP($C1157,'2024-25 School Level AAFTE'!$C$4:$L$2372,9,FALSE)</f>
        <v>Yes</v>
      </c>
      <c r="F1157" s="95">
        <f>VLOOKUP($C1157,'2024-25 School Level AAFTE'!$C$4:$J$2372,8,FALSE)</f>
        <v>1773.23</v>
      </c>
      <c r="G1157" s="97">
        <f>IFERROR(IF(E1157= "yes",VLOOKUP(C1157,Summary!$B:$I,6,0),0),0)</f>
        <v>0</v>
      </c>
      <c r="H1157" s="96">
        <f t="shared" si="201"/>
        <v>1773.23</v>
      </c>
      <c r="I1157" s="154">
        <f>VLOOKUP($A1157,'2025-26 Salary &amp; Benefits'!$A:$I,3,FALSE)</f>
        <v>1</v>
      </c>
      <c r="J1157" s="154">
        <f>VLOOKUP($A1157,'2025-26 Salary &amp; Benefits'!$A:$I,4,FALSE)</f>
        <v>1</v>
      </c>
      <c r="K1157" s="141">
        <f t="shared" si="202"/>
        <v>1773.23</v>
      </c>
      <c r="L1157" s="140">
        <f t="shared" si="203"/>
        <v>5.2009999999999996</v>
      </c>
      <c r="M1157" s="142">
        <f>'2025-26 Salary &amp; Benefits'!$E$6</f>
        <v>78209</v>
      </c>
      <c r="N1157" s="142">
        <f>'2025-26 Salary &amp; Benefits'!$F$6</f>
        <v>80164</v>
      </c>
      <c r="O1157" s="9">
        <f t="shared" si="204"/>
        <v>406765.01</v>
      </c>
      <c r="P1157" s="9">
        <f t="shared" si="205"/>
        <v>10167.950000000012</v>
      </c>
      <c r="Q1157" s="9">
        <f>'2025-26 Salary &amp; Benefits'!G$6</f>
        <v>15997.68</v>
      </c>
      <c r="R1157" s="143">
        <f>'2025-26 Salary &amp; Benefits'!H$6</f>
        <v>0.16020000000000001</v>
      </c>
      <c r="S1157" s="143">
        <f>'2025-26 Salary &amp; Benefits'!I$6</f>
        <v>0.15390000000000001</v>
      </c>
      <c r="T1157" s="9">
        <f t="shared" si="206"/>
        <v>149932.54</v>
      </c>
      <c r="U1157" s="9">
        <f t="shared" si="207"/>
        <v>6948.88</v>
      </c>
      <c r="V1157" s="9">
        <f t="shared" si="208"/>
        <v>1069.43</v>
      </c>
      <c r="W1157" s="9">
        <f t="shared" si="209"/>
        <v>8018.31</v>
      </c>
      <c r="X1157" s="22">
        <f t="shared" si="210"/>
        <v>574883.81000000006</v>
      </c>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row>
    <row r="1158" spans="1:159" s="4" customFormat="1">
      <c r="A1158" s="77" t="s">
        <v>2220</v>
      </c>
      <c r="B1158" s="87" t="s">
        <v>2725</v>
      </c>
      <c r="C1158" s="88">
        <v>3779</v>
      </c>
      <c r="D1158" s="87" t="s">
        <v>438</v>
      </c>
      <c r="E1158" s="107" t="str">
        <f>VLOOKUP($C1158,'2024-25 School Level AAFTE'!$C$4:$L$2372,9,FALSE)</f>
        <v>Yes</v>
      </c>
      <c r="F1158" s="95">
        <f>VLOOKUP($C1158,'2024-25 School Level AAFTE'!$C$4:$J$2372,8,FALSE)</f>
        <v>294.56</v>
      </c>
      <c r="G1158" s="97">
        <f>IFERROR(IF(E1158= "yes",VLOOKUP(C1158,Summary!$B:$I,6,0),0),0)</f>
        <v>0</v>
      </c>
      <c r="H1158" s="96">
        <f t="shared" si="201"/>
        <v>294.56</v>
      </c>
      <c r="I1158" s="154">
        <f>VLOOKUP($A1158,'2025-26 Salary &amp; Benefits'!$A:$I,3,FALSE)</f>
        <v>1</v>
      </c>
      <c r="J1158" s="154">
        <f>VLOOKUP($A1158,'2025-26 Salary &amp; Benefits'!$A:$I,4,FALSE)</f>
        <v>1</v>
      </c>
      <c r="K1158" s="141">
        <f t="shared" si="202"/>
        <v>294.56</v>
      </c>
      <c r="L1158" s="140">
        <f t="shared" si="203"/>
        <v>0.86399999999999999</v>
      </c>
      <c r="M1158" s="142">
        <f>'2025-26 Salary &amp; Benefits'!$E$6</f>
        <v>78209</v>
      </c>
      <c r="N1158" s="142">
        <f>'2025-26 Salary &amp; Benefits'!$F$6</f>
        <v>80164</v>
      </c>
      <c r="O1158" s="9">
        <f t="shared" si="204"/>
        <v>67572.58</v>
      </c>
      <c r="P1158" s="9">
        <f t="shared" si="205"/>
        <v>1689.1199999999953</v>
      </c>
      <c r="Q1158" s="9">
        <f>'2025-26 Salary &amp; Benefits'!G$6</f>
        <v>15997.68</v>
      </c>
      <c r="R1158" s="143">
        <f>'2025-26 Salary &amp; Benefits'!H$6</f>
        <v>0.16020000000000001</v>
      </c>
      <c r="S1158" s="143">
        <f>'2025-26 Salary &amp; Benefits'!I$6</f>
        <v>0.15390000000000001</v>
      </c>
      <c r="T1158" s="9">
        <f t="shared" si="206"/>
        <v>24907.08</v>
      </c>
      <c r="U1158" s="9">
        <f t="shared" si="207"/>
        <v>1154.3599999999999</v>
      </c>
      <c r="V1158" s="9">
        <f t="shared" si="208"/>
        <v>177.66</v>
      </c>
      <c r="W1158" s="9">
        <f t="shared" si="209"/>
        <v>1332.02</v>
      </c>
      <c r="X1158" s="22">
        <f t="shared" si="210"/>
        <v>95500.800000000003</v>
      </c>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c r="EY1158" s="2"/>
      <c r="EZ1158" s="2"/>
      <c r="FA1158" s="2"/>
      <c r="FB1158" s="2"/>
      <c r="FC1158" s="2"/>
    </row>
    <row r="1159" spans="1:159" s="4" customFormat="1">
      <c r="A1159" s="77" t="s">
        <v>2220</v>
      </c>
      <c r="B1159" s="87" t="s">
        <v>2725</v>
      </c>
      <c r="C1159" s="88">
        <v>5173</v>
      </c>
      <c r="D1159" s="87" t="s">
        <v>439</v>
      </c>
      <c r="E1159" s="107" t="str">
        <f>VLOOKUP($C1159,'2024-25 School Level AAFTE'!$C$4:$L$2372,9,FALSE)</f>
        <v>No</v>
      </c>
      <c r="F1159" s="95">
        <f>VLOOKUP($C1159,'2024-25 School Level AAFTE'!$C$4:$J$2372,8,FALSE)</f>
        <v>335.68</v>
      </c>
      <c r="G1159" s="97">
        <f>IFERROR(IF(E1159= "yes",VLOOKUP(C1159,Summary!$B:$I,6,0),0),0)</f>
        <v>0</v>
      </c>
      <c r="H1159" s="96">
        <f t="shared" si="201"/>
        <v>0</v>
      </c>
      <c r="I1159" s="154">
        <f>VLOOKUP($A1159,'2025-26 Salary &amp; Benefits'!$A:$I,3,FALSE)</f>
        <v>1</v>
      </c>
      <c r="J1159" s="154">
        <f>VLOOKUP($A1159,'2025-26 Salary &amp; Benefits'!$A:$I,4,FALSE)</f>
        <v>1</v>
      </c>
      <c r="K1159" s="141">
        <f t="shared" si="202"/>
        <v>0</v>
      </c>
      <c r="L1159" s="140">
        <f t="shared" si="203"/>
        <v>0</v>
      </c>
      <c r="M1159" s="142">
        <f>'2025-26 Salary &amp; Benefits'!$E$6</f>
        <v>78209</v>
      </c>
      <c r="N1159" s="142">
        <f>'2025-26 Salary &amp; Benefits'!$F$6</f>
        <v>80164</v>
      </c>
      <c r="O1159" s="9">
        <f t="shared" si="204"/>
        <v>0</v>
      </c>
      <c r="P1159" s="9">
        <f t="shared" si="205"/>
        <v>0</v>
      </c>
      <c r="Q1159" s="9">
        <f>'2025-26 Salary &amp; Benefits'!G$6</f>
        <v>15997.68</v>
      </c>
      <c r="R1159" s="143">
        <f>'2025-26 Salary &amp; Benefits'!H$6</f>
        <v>0.16020000000000001</v>
      </c>
      <c r="S1159" s="143">
        <f>'2025-26 Salary &amp; Benefits'!I$6</f>
        <v>0.15390000000000001</v>
      </c>
      <c r="T1159" s="9">
        <f t="shared" si="206"/>
        <v>0</v>
      </c>
      <c r="U1159" s="9">
        <f t="shared" si="207"/>
        <v>0</v>
      </c>
      <c r="V1159" s="9">
        <f t="shared" si="208"/>
        <v>0</v>
      </c>
      <c r="W1159" s="9">
        <f t="shared" si="209"/>
        <v>0</v>
      </c>
      <c r="X1159" s="22">
        <f t="shared" si="210"/>
        <v>0</v>
      </c>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c r="EU1159" s="2"/>
      <c r="EV1159" s="2"/>
      <c r="EW1159" s="2"/>
      <c r="EX1159" s="2"/>
      <c r="EY1159" s="2"/>
      <c r="EZ1159" s="2"/>
      <c r="FA1159" s="2"/>
      <c r="FB1159" s="2"/>
      <c r="FC1159" s="2"/>
    </row>
    <row r="1160" spans="1:159" s="4" customFormat="1">
      <c r="A1160" s="77" t="s">
        <v>2220</v>
      </c>
      <c r="B1160" s="87" t="s">
        <v>2725</v>
      </c>
      <c r="C1160" s="88">
        <v>5251</v>
      </c>
      <c r="D1160" s="87" t="s">
        <v>440</v>
      </c>
      <c r="E1160" s="107" t="str">
        <f>VLOOKUP($C1160,'2024-25 School Level AAFTE'!$C$4:$L$2372,9,FALSE)</f>
        <v>Yes</v>
      </c>
      <c r="F1160" s="95">
        <f>VLOOKUP($C1160,'2024-25 School Level AAFTE'!$C$4:$J$2372,8,FALSE)</f>
        <v>461.13</v>
      </c>
      <c r="G1160" s="97">
        <f>IFERROR(IF(E1160= "yes",VLOOKUP(C1160,Summary!$B:$I,6,0),0),0)</f>
        <v>0</v>
      </c>
      <c r="H1160" s="96">
        <f t="shared" si="201"/>
        <v>461.13</v>
      </c>
      <c r="I1160" s="154">
        <f>VLOOKUP($A1160,'2025-26 Salary &amp; Benefits'!$A:$I,3,FALSE)</f>
        <v>1</v>
      </c>
      <c r="J1160" s="154">
        <f>VLOOKUP($A1160,'2025-26 Salary &amp; Benefits'!$A:$I,4,FALSE)</f>
        <v>1</v>
      </c>
      <c r="K1160" s="141">
        <f t="shared" si="202"/>
        <v>461.13</v>
      </c>
      <c r="L1160" s="140">
        <f t="shared" si="203"/>
        <v>1.353</v>
      </c>
      <c r="M1160" s="142">
        <f>'2025-26 Salary &amp; Benefits'!$E$6</f>
        <v>78209</v>
      </c>
      <c r="N1160" s="142">
        <f>'2025-26 Salary &amp; Benefits'!$F$6</f>
        <v>80164</v>
      </c>
      <c r="O1160" s="9">
        <f t="shared" si="204"/>
        <v>105816.78</v>
      </c>
      <c r="P1160" s="9">
        <f t="shared" si="205"/>
        <v>2645.1100000000006</v>
      </c>
      <c r="Q1160" s="9">
        <f>'2025-26 Salary &amp; Benefits'!G$6</f>
        <v>15997.68</v>
      </c>
      <c r="R1160" s="143">
        <f>'2025-26 Salary &amp; Benefits'!H$6</f>
        <v>0.16020000000000001</v>
      </c>
      <c r="S1160" s="143">
        <f>'2025-26 Salary &amp; Benefits'!I$6</f>
        <v>0.15390000000000001</v>
      </c>
      <c r="T1160" s="9">
        <f t="shared" si="206"/>
        <v>39003.79</v>
      </c>
      <c r="U1160" s="9">
        <f t="shared" si="207"/>
        <v>1807.7</v>
      </c>
      <c r="V1160" s="9">
        <f t="shared" si="208"/>
        <v>278.20999999999998</v>
      </c>
      <c r="W1160" s="9">
        <f t="shared" si="209"/>
        <v>2085.91</v>
      </c>
      <c r="X1160" s="22">
        <f t="shared" si="210"/>
        <v>149551.59</v>
      </c>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c r="ED1160" s="2"/>
      <c r="EE1160" s="2"/>
      <c r="EF1160" s="2"/>
      <c r="EG1160" s="2"/>
      <c r="EH1160" s="2"/>
      <c r="EI1160" s="2"/>
      <c r="EJ1160" s="2"/>
      <c r="EK1160" s="2"/>
      <c r="EL1160" s="2"/>
      <c r="EM1160" s="2"/>
      <c r="EN1160" s="2"/>
      <c r="EO1160" s="2"/>
      <c r="EP1160" s="2"/>
      <c r="EQ1160" s="2"/>
      <c r="ER1160" s="2"/>
      <c r="ES1160" s="2"/>
      <c r="ET1160" s="2"/>
      <c r="EU1160" s="2"/>
      <c r="EV1160" s="2"/>
      <c r="EW1160" s="2"/>
      <c r="EX1160" s="2"/>
      <c r="EY1160" s="2"/>
      <c r="EZ1160" s="2"/>
      <c r="FA1160" s="2"/>
      <c r="FB1160" s="2"/>
      <c r="FC1160" s="2"/>
    </row>
    <row r="1161" spans="1:159" s="4" customFormat="1">
      <c r="A1161" s="77" t="s">
        <v>2220</v>
      </c>
      <c r="B1161" s="87" t="s">
        <v>2725</v>
      </c>
      <c r="C1161" s="88">
        <v>5273</v>
      </c>
      <c r="D1161" s="87" t="s">
        <v>441</v>
      </c>
      <c r="E1161" s="107" t="str">
        <f>VLOOKUP($C1161,'2024-25 School Level AAFTE'!$C$4:$L$2372,9,FALSE)</f>
        <v>No</v>
      </c>
      <c r="F1161" s="95">
        <f>VLOOKUP($C1161,'2024-25 School Level AAFTE'!$C$4:$J$2372,8,FALSE)</f>
        <v>281.36</v>
      </c>
      <c r="G1161" s="97">
        <f>IFERROR(IF(E1161= "yes",VLOOKUP(C1161,Summary!$B:$I,6,0),0),0)</f>
        <v>0</v>
      </c>
      <c r="H1161" s="96">
        <f t="shared" si="201"/>
        <v>0</v>
      </c>
      <c r="I1161" s="154">
        <f>VLOOKUP($A1161,'2025-26 Salary &amp; Benefits'!$A:$I,3,FALSE)</f>
        <v>1</v>
      </c>
      <c r="J1161" s="154">
        <f>VLOOKUP($A1161,'2025-26 Salary &amp; Benefits'!$A:$I,4,FALSE)</f>
        <v>1</v>
      </c>
      <c r="K1161" s="141">
        <f t="shared" si="202"/>
        <v>0</v>
      </c>
      <c r="L1161" s="140">
        <f t="shared" si="203"/>
        <v>0</v>
      </c>
      <c r="M1161" s="142">
        <f>'2025-26 Salary &amp; Benefits'!$E$6</f>
        <v>78209</v>
      </c>
      <c r="N1161" s="142">
        <f>'2025-26 Salary &amp; Benefits'!$F$6</f>
        <v>80164</v>
      </c>
      <c r="O1161" s="9">
        <f t="shared" si="204"/>
        <v>0</v>
      </c>
      <c r="P1161" s="9">
        <f t="shared" si="205"/>
        <v>0</v>
      </c>
      <c r="Q1161" s="9">
        <f>'2025-26 Salary &amp; Benefits'!G$6</f>
        <v>15997.68</v>
      </c>
      <c r="R1161" s="143">
        <f>'2025-26 Salary &amp; Benefits'!H$6</f>
        <v>0.16020000000000001</v>
      </c>
      <c r="S1161" s="143">
        <f>'2025-26 Salary &amp; Benefits'!I$6</f>
        <v>0.15390000000000001</v>
      </c>
      <c r="T1161" s="9">
        <f t="shared" si="206"/>
        <v>0</v>
      </c>
      <c r="U1161" s="9">
        <f t="shared" si="207"/>
        <v>0</v>
      </c>
      <c r="V1161" s="9">
        <f t="shared" si="208"/>
        <v>0</v>
      </c>
      <c r="W1161" s="9">
        <f t="shared" si="209"/>
        <v>0</v>
      </c>
      <c r="X1161" s="22">
        <f t="shared" si="210"/>
        <v>0</v>
      </c>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c r="EF1161" s="2"/>
      <c r="EG1161" s="2"/>
      <c r="EH1161" s="2"/>
      <c r="EI1161" s="2"/>
      <c r="EJ1161" s="2"/>
      <c r="EK1161" s="2"/>
      <c r="EL1161" s="2"/>
      <c r="EM1161" s="2"/>
      <c r="EN1161" s="2"/>
      <c r="EO1161" s="2"/>
      <c r="EP1161" s="2"/>
      <c r="EQ1161" s="2"/>
      <c r="ER1161" s="2"/>
      <c r="ES1161" s="2"/>
      <c r="ET1161" s="2"/>
      <c r="EU1161" s="2"/>
      <c r="EV1161" s="2"/>
      <c r="EW1161" s="2"/>
      <c r="EX1161" s="2"/>
      <c r="EY1161" s="2"/>
      <c r="EZ1161" s="2"/>
      <c r="FA1161" s="2"/>
      <c r="FB1161" s="2"/>
      <c r="FC1161" s="2"/>
    </row>
    <row r="1162" spans="1:159" s="4" customFormat="1">
      <c r="A1162" s="77" t="s">
        <v>2220</v>
      </c>
      <c r="B1162" s="87" t="s">
        <v>2725</v>
      </c>
      <c r="C1162" s="88">
        <v>5323</v>
      </c>
      <c r="D1162" s="87" t="s">
        <v>3197</v>
      </c>
      <c r="E1162" s="107" t="str">
        <f>VLOOKUP($C1162,'2024-25 School Level AAFTE'!$C$4:$L$2372,9,FALSE)</f>
        <v>Yes</v>
      </c>
      <c r="F1162" s="95">
        <f>VLOOKUP($C1162,'2024-25 School Level AAFTE'!$C$4:$J$2372,8,FALSE)</f>
        <v>62.55</v>
      </c>
      <c r="G1162" s="97">
        <f>IFERROR(IF(E1162= "yes",VLOOKUP(C1162,Summary!$B:$I,6,0),0),0)</f>
        <v>0</v>
      </c>
      <c r="H1162" s="96">
        <f t="shared" si="201"/>
        <v>62.55</v>
      </c>
      <c r="I1162" s="154">
        <f>VLOOKUP($A1162,'2025-26 Salary &amp; Benefits'!$A:$I,3,FALSE)</f>
        <v>1</v>
      </c>
      <c r="J1162" s="154">
        <f>VLOOKUP($A1162,'2025-26 Salary &amp; Benefits'!$A:$I,4,FALSE)</f>
        <v>1</v>
      </c>
      <c r="K1162" s="141">
        <f t="shared" si="202"/>
        <v>62.55</v>
      </c>
      <c r="L1162" s="140">
        <f t="shared" si="203"/>
        <v>0.183</v>
      </c>
      <c r="M1162" s="142">
        <f>'2025-26 Salary &amp; Benefits'!$E$6</f>
        <v>78209</v>
      </c>
      <c r="N1162" s="142">
        <f>'2025-26 Salary &amp; Benefits'!$F$6</f>
        <v>80164</v>
      </c>
      <c r="O1162" s="9">
        <f t="shared" si="204"/>
        <v>14312.25</v>
      </c>
      <c r="P1162" s="9">
        <f t="shared" si="205"/>
        <v>357.76000000000022</v>
      </c>
      <c r="Q1162" s="9">
        <f>'2025-26 Salary &amp; Benefits'!G$6</f>
        <v>15997.68</v>
      </c>
      <c r="R1162" s="143">
        <f>'2025-26 Salary &amp; Benefits'!H$6</f>
        <v>0.16020000000000001</v>
      </c>
      <c r="S1162" s="143">
        <f>'2025-26 Salary &amp; Benefits'!I$6</f>
        <v>0.15390000000000001</v>
      </c>
      <c r="T1162" s="9">
        <f t="shared" si="206"/>
        <v>5275.46</v>
      </c>
      <c r="U1162" s="9">
        <f t="shared" si="207"/>
        <v>244.5</v>
      </c>
      <c r="V1162" s="9">
        <f t="shared" si="208"/>
        <v>37.630000000000003</v>
      </c>
      <c r="W1162" s="9">
        <f t="shared" si="209"/>
        <v>282.13</v>
      </c>
      <c r="X1162" s="22">
        <f t="shared" si="210"/>
        <v>20227.600000000002</v>
      </c>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row>
    <row r="1163" spans="1:159" s="4" customFormat="1">
      <c r="A1163" s="77" t="s">
        <v>2220</v>
      </c>
      <c r="B1163" s="87" t="s">
        <v>2725</v>
      </c>
      <c r="C1163" s="88">
        <v>5354</v>
      </c>
      <c r="D1163" s="87" t="s">
        <v>442</v>
      </c>
      <c r="E1163" s="107" t="str">
        <f>VLOOKUP($C1163,'2024-25 School Level AAFTE'!$C$4:$L$2372,9,FALSE)</f>
        <v>Yes</v>
      </c>
      <c r="F1163" s="95">
        <f>VLOOKUP($C1163,'2024-25 School Level AAFTE'!$C$4:$J$2372,8,FALSE)</f>
        <v>269.08999999999997</v>
      </c>
      <c r="G1163" s="97">
        <f>IFERROR(IF(E1163= "yes",VLOOKUP(C1163,Summary!$B:$I,6,0),0),0)</f>
        <v>0</v>
      </c>
      <c r="H1163" s="96">
        <f t="shared" si="201"/>
        <v>269.08999999999997</v>
      </c>
      <c r="I1163" s="154">
        <f>VLOOKUP($A1163,'2025-26 Salary &amp; Benefits'!$A:$I,3,FALSE)</f>
        <v>1</v>
      </c>
      <c r="J1163" s="154">
        <f>VLOOKUP($A1163,'2025-26 Salary &amp; Benefits'!$A:$I,4,FALSE)</f>
        <v>1</v>
      </c>
      <c r="K1163" s="141">
        <f t="shared" si="202"/>
        <v>269.08999999999997</v>
      </c>
      <c r="L1163" s="140">
        <f t="shared" si="203"/>
        <v>0.78900000000000003</v>
      </c>
      <c r="M1163" s="142">
        <f>'2025-26 Salary &amp; Benefits'!$E$6</f>
        <v>78209</v>
      </c>
      <c r="N1163" s="142">
        <f>'2025-26 Salary &amp; Benefits'!$F$6</f>
        <v>80164</v>
      </c>
      <c r="O1163" s="9">
        <f t="shared" si="204"/>
        <v>61706.9</v>
      </c>
      <c r="P1163" s="9">
        <f t="shared" si="205"/>
        <v>1542.5</v>
      </c>
      <c r="Q1163" s="9">
        <f>'2025-26 Salary &amp; Benefits'!G$6</f>
        <v>15997.68</v>
      </c>
      <c r="R1163" s="143">
        <f>'2025-26 Salary &amp; Benefits'!H$6</f>
        <v>0.16020000000000001</v>
      </c>
      <c r="S1163" s="143">
        <f>'2025-26 Salary &amp; Benefits'!I$6</f>
        <v>0.15390000000000001</v>
      </c>
      <c r="T1163" s="9">
        <f t="shared" si="206"/>
        <v>22745.01</v>
      </c>
      <c r="U1163" s="9">
        <f t="shared" si="207"/>
        <v>1054.1600000000001</v>
      </c>
      <c r="V1163" s="9">
        <f t="shared" si="208"/>
        <v>162.24</v>
      </c>
      <c r="W1163" s="9">
        <f t="shared" si="209"/>
        <v>1216.4000000000001</v>
      </c>
      <c r="X1163" s="22">
        <f t="shared" si="210"/>
        <v>87210.81</v>
      </c>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row>
    <row r="1164" spans="1:159" s="4" customFormat="1">
      <c r="A1164" s="77" t="s">
        <v>2220</v>
      </c>
      <c r="B1164" s="87" t="s">
        <v>2725</v>
      </c>
      <c r="C1164" s="88">
        <v>5679</v>
      </c>
      <c r="D1164" s="87" t="s">
        <v>3082</v>
      </c>
      <c r="E1164" s="107" t="str">
        <f>VLOOKUP($C1164,'2024-25 School Level AAFTE'!$C$4:$L$2372,9,FALSE)</f>
        <v>Yes</v>
      </c>
      <c r="F1164" s="95">
        <f>VLOOKUP($C1164,'2024-25 School Level AAFTE'!$C$4:$J$2372,8,FALSE)</f>
        <v>389.33</v>
      </c>
      <c r="G1164" s="97">
        <f>IFERROR(IF(E1164= "yes",VLOOKUP(C1164,Summary!$B:$I,6,0),0),0)</f>
        <v>0</v>
      </c>
      <c r="H1164" s="96">
        <f t="shared" si="201"/>
        <v>389.33</v>
      </c>
      <c r="I1164" s="154">
        <f>VLOOKUP($A1164,'2025-26 Salary &amp; Benefits'!$A:$I,3,FALSE)</f>
        <v>1</v>
      </c>
      <c r="J1164" s="154">
        <f>VLOOKUP($A1164,'2025-26 Salary &amp; Benefits'!$A:$I,4,FALSE)</f>
        <v>1</v>
      </c>
      <c r="K1164" s="141">
        <f t="shared" si="202"/>
        <v>389.33</v>
      </c>
      <c r="L1164" s="140">
        <f t="shared" si="203"/>
        <v>1.1419999999999999</v>
      </c>
      <c r="M1164" s="142">
        <f>'2025-26 Salary &amp; Benefits'!$E$6</f>
        <v>78209</v>
      </c>
      <c r="N1164" s="142">
        <f>'2025-26 Salary &amp; Benefits'!$F$6</f>
        <v>80164</v>
      </c>
      <c r="O1164" s="9">
        <f t="shared" si="204"/>
        <v>89314.68</v>
      </c>
      <c r="P1164" s="9">
        <f t="shared" si="205"/>
        <v>2232.6100000000006</v>
      </c>
      <c r="Q1164" s="9">
        <f>'2025-26 Salary &amp; Benefits'!G$6</f>
        <v>15997.68</v>
      </c>
      <c r="R1164" s="143">
        <f>'2025-26 Salary &amp; Benefits'!H$6</f>
        <v>0.16020000000000001</v>
      </c>
      <c r="S1164" s="143">
        <f>'2025-26 Salary &amp; Benefits'!I$6</f>
        <v>0.15390000000000001</v>
      </c>
      <c r="T1164" s="9">
        <f t="shared" si="206"/>
        <v>32921.160000000003</v>
      </c>
      <c r="U1164" s="9">
        <f t="shared" si="207"/>
        <v>1525.79</v>
      </c>
      <c r="V1164" s="9">
        <f t="shared" si="208"/>
        <v>234.82</v>
      </c>
      <c r="W1164" s="9">
        <f t="shared" si="209"/>
        <v>1760.61</v>
      </c>
      <c r="X1164" s="22">
        <f t="shared" si="210"/>
        <v>126229.06</v>
      </c>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c r="EY1164" s="2"/>
      <c r="EZ1164" s="2"/>
      <c r="FA1164" s="2"/>
      <c r="FB1164" s="2"/>
      <c r="FC1164" s="2"/>
    </row>
    <row r="1165" spans="1:159" s="4" customFormat="1">
      <c r="A1165" s="77" t="s">
        <v>2220</v>
      </c>
      <c r="B1165" s="87" t="s">
        <v>2725</v>
      </c>
      <c r="C1165" s="88">
        <v>5680</v>
      </c>
      <c r="D1165" s="87" t="s">
        <v>3196</v>
      </c>
      <c r="E1165" s="107" t="str">
        <f>VLOOKUP($C1165,'2024-25 School Level AAFTE'!$C$4:$L$2372,9,FALSE)</f>
        <v>No</v>
      </c>
      <c r="F1165" s="95">
        <f>VLOOKUP($C1165,'2024-25 School Level AAFTE'!$C$4:$J$2372,8,FALSE)</f>
        <v>415.64</v>
      </c>
      <c r="G1165" s="97">
        <f>IFERROR(IF(E1165= "yes",VLOOKUP(C1165,Summary!$B:$I,6,0),0),0)</f>
        <v>0</v>
      </c>
      <c r="H1165" s="96">
        <f t="shared" si="201"/>
        <v>0</v>
      </c>
      <c r="I1165" s="154">
        <f>VLOOKUP($A1165,'2025-26 Salary &amp; Benefits'!$A:$I,3,FALSE)</f>
        <v>1</v>
      </c>
      <c r="J1165" s="154">
        <f>VLOOKUP($A1165,'2025-26 Salary &amp; Benefits'!$A:$I,4,FALSE)</f>
        <v>1</v>
      </c>
      <c r="K1165" s="141">
        <f t="shared" si="202"/>
        <v>0</v>
      </c>
      <c r="L1165" s="140">
        <f t="shared" si="203"/>
        <v>0</v>
      </c>
      <c r="M1165" s="142">
        <f>'2025-26 Salary &amp; Benefits'!$E$6</f>
        <v>78209</v>
      </c>
      <c r="N1165" s="142">
        <f>'2025-26 Salary &amp; Benefits'!$F$6</f>
        <v>80164</v>
      </c>
      <c r="O1165" s="9">
        <f t="shared" si="204"/>
        <v>0</v>
      </c>
      <c r="P1165" s="9">
        <f t="shared" si="205"/>
        <v>0</v>
      </c>
      <c r="Q1165" s="9">
        <f>'2025-26 Salary &amp; Benefits'!G$6</f>
        <v>15997.68</v>
      </c>
      <c r="R1165" s="143">
        <f>'2025-26 Salary &amp; Benefits'!H$6</f>
        <v>0.16020000000000001</v>
      </c>
      <c r="S1165" s="143">
        <f>'2025-26 Salary &amp; Benefits'!I$6</f>
        <v>0.15390000000000001</v>
      </c>
      <c r="T1165" s="9">
        <f t="shared" si="206"/>
        <v>0</v>
      </c>
      <c r="U1165" s="9">
        <f t="shared" si="207"/>
        <v>0</v>
      </c>
      <c r="V1165" s="9">
        <f t="shared" si="208"/>
        <v>0</v>
      </c>
      <c r="W1165" s="9">
        <f t="shared" si="209"/>
        <v>0</v>
      </c>
      <c r="X1165" s="22">
        <f t="shared" si="210"/>
        <v>0</v>
      </c>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c r="EY1165" s="2"/>
      <c r="EZ1165" s="2"/>
      <c r="FA1165" s="2"/>
      <c r="FB1165" s="2"/>
      <c r="FC1165" s="2"/>
    </row>
    <row r="1166" spans="1:159" s="4" customFormat="1">
      <c r="A1166" s="77" t="s">
        <v>2220</v>
      </c>
      <c r="B1166" s="87" t="s">
        <v>2725</v>
      </c>
      <c r="C1166" s="86">
        <v>5726</v>
      </c>
      <c r="D1166" s="78" t="s">
        <v>3083</v>
      </c>
      <c r="E1166" s="107" t="str">
        <f>VLOOKUP($C1166,'2024-25 School Level AAFTE'!$C$4:$L$2372,9,FALSE)</f>
        <v>Yes</v>
      </c>
      <c r="F1166" s="95">
        <f>VLOOKUP($C1166,'2024-25 School Level AAFTE'!$C$4:$J$2372,8,FALSE)</f>
        <v>358.66</v>
      </c>
      <c r="G1166" s="97">
        <f>IFERROR(IF(E1166= "yes",VLOOKUP(C1166,Summary!$B:$I,6,0),0),0)</f>
        <v>0</v>
      </c>
      <c r="H1166" s="96">
        <f t="shared" si="201"/>
        <v>358.66</v>
      </c>
      <c r="I1166" s="154">
        <f>VLOOKUP($A1166,'2025-26 Salary &amp; Benefits'!$A:$I,3,FALSE)</f>
        <v>1</v>
      </c>
      <c r="J1166" s="154">
        <f>VLOOKUP($A1166,'2025-26 Salary &amp; Benefits'!$A:$I,4,FALSE)</f>
        <v>1</v>
      </c>
      <c r="K1166" s="141">
        <f t="shared" si="202"/>
        <v>358.66</v>
      </c>
      <c r="L1166" s="140">
        <f t="shared" si="203"/>
        <v>1.052</v>
      </c>
      <c r="M1166" s="142">
        <f>'2025-26 Salary &amp; Benefits'!$E$6</f>
        <v>78209</v>
      </c>
      <c r="N1166" s="142">
        <f>'2025-26 Salary &amp; Benefits'!$F$6</f>
        <v>80164</v>
      </c>
      <c r="O1166" s="9">
        <f t="shared" si="204"/>
        <v>82275.87</v>
      </c>
      <c r="P1166" s="9">
        <f t="shared" si="205"/>
        <v>2056.6600000000035</v>
      </c>
      <c r="Q1166" s="9">
        <f>'2025-26 Salary &amp; Benefits'!G$6</f>
        <v>15997.68</v>
      </c>
      <c r="R1166" s="143">
        <f>'2025-26 Salary &amp; Benefits'!H$6</f>
        <v>0.16020000000000001</v>
      </c>
      <c r="S1166" s="143">
        <f>'2025-26 Salary &amp; Benefits'!I$6</f>
        <v>0.15390000000000001</v>
      </c>
      <c r="T1166" s="9">
        <f t="shared" si="206"/>
        <v>30326.67</v>
      </c>
      <c r="U1166" s="9">
        <f t="shared" si="207"/>
        <v>1405.54</v>
      </c>
      <c r="V1166" s="9">
        <f t="shared" si="208"/>
        <v>216.31</v>
      </c>
      <c r="W1166" s="9">
        <f t="shared" si="209"/>
        <v>1621.85</v>
      </c>
      <c r="X1166" s="22">
        <f t="shared" si="210"/>
        <v>116281.05</v>
      </c>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c r="EY1166" s="2"/>
      <c r="EZ1166" s="2"/>
      <c r="FA1166" s="2"/>
      <c r="FB1166" s="2"/>
      <c r="FC1166" s="2"/>
    </row>
    <row r="1167" spans="1:159" s="4" customFormat="1">
      <c r="A1167" s="77" t="s">
        <v>2291</v>
      </c>
      <c r="B1167" s="87" t="s">
        <v>2726</v>
      </c>
      <c r="C1167" s="88">
        <v>2572</v>
      </c>
      <c r="D1167" s="87" t="s">
        <v>1113</v>
      </c>
      <c r="E1167" s="107" t="str">
        <f>VLOOKUP($C1167,'2024-25 School Level AAFTE'!$C$4:$L$2372,9,FALSE)</f>
        <v>Yes</v>
      </c>
      <c r="F1167" s="95">
        <f>VLOOKUP($C1167,'2024-25 School Level AAFTE'!$C$4:$J$2372,8,FALSE)</f>
        <v>349.11</v>
      </c>
      <c r="G1167" s="97">
        <f>IFERROR(IF(E1167= "yes",VLOOKUP(C1167,Summary!$B:$I,6,0),0),0)</f>
        <v>0</v>
      </c>
      <c r="H1167" s="96">
        <f t="shared" si="201"/>
        <v>349.11</v>
      </c>
      <c r="I1167" s="154">
        <f>VLOOKUP($A1167,'2025-26 Salary &amp; Benefits'!$A:$I,3,FALSE)</f>
        <v>1</v>
      </c>
      <c r="J1167" s="154">
        <f>VLOOKUP($A1167,'2025-26 Salary &amp; Benefits'!$A:$I,4,FALSE)</f>
        <v>1</v>
      </c>
      <c r="K1167" s="141">
        <f t="shared" si="202"/>
        <v>349.11</v>
      </c>
      <c r="L1167" s="140">
        <f t="shared" si="203"/>
        <v>1.024</v>
      </c>
      <c r="M1167" s="142">
        <f>'2025-26 Salary &amp; Benefits'!$E$6</f>
        <v>78209</v>
      </c>
      <c r="N1167" s="142">
        <f>'2025-26 Salary &amp; Benefits'!$F$6</f>
        <v>80164</v>
      </c>
      <c r="O1167" s="9">
        <f t="shared" si="204"/>
        <v>80086.02</v>
      </c>
      <c r="P1167" s="9">
        <f t="shared" si="205"/>
        <v>2001.9199999999983</v>
      </c>
      <c r="Q1167" s="9">
        <f>'2025-26 Salary &amp; Benefits'!G$6</f>
        <v>15997.68</v>
      </c>
      <c r="R1167" s="143">
        <f>'2025-26 Salary &amp; Benefits'!H$6</f>
        <v>0.16020000000000001</v>
      </c>
      <c r="S1167" s="143">
        <f>'2025-26 Salary &amp; Benefits'!I$6</f>
        <v>0.15390000000000001</v>
      </c>
      <c r="T1167" s="9">
        <f t="shared" si="206"/>
        <v>29519.5</v>
      </c>
      <c r="U1167" s="9">
        <f t="shared" si="207"/>
        <v>1368.13</v>
      </c>
      <c r="V1167" s="9">
        <f t="shared" si="208"/>
        <v>210.56</v>
      </c>
      <c r="W1167" s="9">
        <f t="shared" si="209"/>
        <v>1578.69</v>
      </c>
      <c r="X1167" s="22">
        <f t="shared" si="210"/>
        <v>113186.13</v>
      </c>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c r="EY1167" s="2"/>
      <c r="EZ1167" s="2"/>
      <c r="FA1167" s="2"/>
      <c r="FB1167" s="2"/>
      <c r="FC1167" s="2"/>
    </row>
    <row r="1168" spans="1:159" s="4" customFormat="1">
      <c r="A1168" s="77" t="s">
        <v>2291</v>
      </c>
      <c r="B1168" s="87" t="s">
        <v>2726</v>
      </c>
      <c r="C1168" s="88">
        <v>3238</v>
      </c>
      <c r="D1168" s="87" t="s">
        <v>1114</v>
      </c>
      <c r="E1168" s="107" t="str">
        <f>VLOOKUP($C1168,'2024-25 School Level AAFTE'!$C$4:$L$2372,9,FALSE)</f>
        <v>Yes</v>
      </c>
      <c r="F1168" s="95">
        <f>VLOOKUP($C1168,'2024-25 School Level AAFTE'!$C$4:$J$2372,8,FALSE)</f>
        <v>284.20999999999998</v>
      </c>
      <c r="G1168" s="97">
        <f>IFERROR(IF(E1168= "yes",VLOOKUP(C1168,Summary!$B:$I,6,0),0),0)</f>
        <v>0</v>
      </c>
      <c r="H1168" s="96">
        <f t="shared" si="201"/>
        <v>284.20999999999998</v>
      </c>
      <c r="I1168" s="154">
        <f>VLOOKUP($A1168,'2025-26 Salary &amp; Benefits'!$A:$I,3,FALSE)</f>
        <v>1</v>
      </c>
      <c r="J1168" s="154">
        <f>VLOOKUP($A1168,'2025-26 Salary &amp; Benefits'!$A:$I,4,FALSE)</f>
        <v>1</v>
      </c>
      <c r="K1168" s="141">
        <f t="shared" si="202"/>
        <v>284.20999999999998</v>
      </c>
      <c r="L1168" s="140">
        <f t="shared" si="203"/>
        <v>0.83399999999999996</v>
      </c>
      <c r="M1168" s="142">
        <f>'2025-26 Salary &amp; Benefits'!$E$6</f>
        <v>78209</v>
      </c>
      <c r="N1168" s="142">
        <f>'2025-26 Salary &amp; Benefits'!$F$6</f>
        <v>80164</v>
      </c>
      <c r="O1168" s="9">
        <f t="shared" si="204"/>
        <v>65226.31</v>
      </c>
      <c r="P1168" s="9">
        <f t="shared" si="205"/>
        <v>1630.4700000000012</v>
      </c>
      <c r="Q1168" s="9">
        <f>'2025-26 Salary &amp; Benefits'!G$6</f>
        <v>15997.68</v>
      </c>
      <c r="R1168" s="143">
        <f>'2025-26 Salary &amp; Benefits'!H$6</f>
        <v>0.16020000000000001</v>
      </c>
      <c r="S1168" s="143">
        <f>'2025-26 Salary &amp; Benefits'!I$6</f>
        <v>0.15390000000000001</v>
      </c>
      <c r="T1168" s="9">
        <f t="shared" si="206"/>
        <v>24042.25</v>
      </c>
      <c r="U1168" s="9">
        <f t="shared" si="207"/>
        <v>1114.28</v>
      </c>
      <c r="V1168" s="9">
        <f t="shared" si="208"/>
        <v>171.49</v>
      </c>
      <c r="W1168" s="9">
        <f t="shared" si="209"/>
        <v>1285.77</v>
      </c>
      <c r="X1168" s="22">
        <f t="shared" si="210"/>
        <v>92184.8</v>
      </c>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row>
    <row r="1169" spans="1:159" s="4" customFormat="1">
      <c r="A1169" s="77" t="s">
        <v>2291</v>
      </c>
      <c r="B1169" s="87" t="s">
        <v>2726</v>
      </c>
      <c r="C1169" s="88">
        <v>5415</v>
      </c>
      <c r="D1169" s="87" t="s">
        <v>1115</v>
      </c>
      <c r="E1169" s="107" t="str">
        <f>VLOOKUP($C1169,'2024-25 School Level AAFTE'!$C$4:$L$2372,9,FALSE)</f>
        <v>Yes</v>
      </c>
      <c r="F1169" s="95">
        <f>VLOOKUP($C1169,'2024-25 School Level AAFTE'!$C$4:$J$2372,8,FALSE)</f>
        <v>10.01</v>
      </c>
      <c r="G1169" s="97">
        <f>IFERROR(IF(E1169= "yes",VLOOKUP(C1169,Summary!$B:$I,6,0),0),0)</f>
        <v>0</v>
      </c>
      <c r="H1169" s="96">
        <f t="shared" si="201"/>
        <v>10.01</v>
      </c>
      <c r="I1169" s="154">
        <f>VLOOKUP($A1169,'2025-26 Salary &amp; Benefits'!$A:$I,3,FALSE)</f>
        <v>1</v>
      </c>
      <c r="J1169" s="154">
        <f>VLOOKUP($A1169,'2025-26 Salary &amp; Benefits'!$A:$I,4,FALSE)</f>
        <v>1</v>
      </c>
      <c r="K1169" s="141">
        <f t="shared" si="202"/>
        <v>10.01</v>
      </c>
      <c r="L1169" s="140">
        <f t="shared" si="203"/>
        <v>2.9000000000000001E-2</v>
      </c>
      <c r="M1169" s="142">
        <f>'2025-26 Salary &amp; Benefits'!$E$6</f>
        <v>78209</v>
      </c>
      <c r="N1169" s="142">
        <f>'2025-26 Salary &amp; Benefits'!$F$6</f>
        <v>80164</v>
      </c>
      <c r="O1169" s="9">
        <f t="shared" si="204"/>
        <v>2268.06</v>
      </c>
      <c r="P1169" s="9">
        <f t="shared" si="205"/>
        <v>56.700000000000273</v>
      </c>
      <c r="Q1169" s="9">
        <f>'2025-26 Salary &amp; Benefits'!G$6</f>
        <v>15997.68</v>
      </c>
      <c r="R1169" s="143">
        <f>'2025-26 Salary &amp; Benefits'!H$6</f>
        <v>0.16020000000000001</v>
      </c>
      <c r="S1169" s="143">
        <f>'2025-26 Salary &amp; Benefits'!I$6</f>
        <v>0.15390000000000001</v>
      </c>
      <c r="T1169" s="9">
        <f t="shared" si="206"/>
        <v>836</v>
      </c>
      <c r="U1169" s="9">
        <f t="shared" si="207"/>
        <v>38.75</v>
      </c>
      <c r="V1169" s="9">
        <f t="shared" si="208"/>
        <v>5.96</v>
      </c>
      <c r="W1169" s="9">
        <f t="shared" si="209"/>
        <v>44.71</v>
      </c>
      <c r="X1169" s="22">
        <f t="shared" si="210"/>
        <v>3205.4700000000003</v>
      </c>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row>
    <row r="1170" spans="1:159" s="4" customFormat="1">
      <c r="A1170" s="77" t="s">
        <v>2458</v>
      </c>
      <c r="B1170" s="87" t="s">
        <v>2727</v>
      </c>
      <c r="C1170" s="88">
        <v>2389</v>
      </c>
      <c r="D1170" s="87" t="s">
        <v>2152</v>
      </c>
      <c r="E1170" s="107" t="str">
        <f>VLOOKUP($C1170,'2024-25 School Level AAFTE'!$C$4:$L$2372,9,FALSE)</f>
        <v>Yes</v>
      </c>
      <c r="F1170" s="95">
        <f>VLOOKUP($C1170,'2024-25 School Level AAFTE'!$C$4:$J$2372,8,FALSE)</f>
        <v>134.56</v>
      </c>
      <c r="G1170" s="97">
        <f>IFERROR(IF(E1170= "yes",VLOOKUP(C1170,Summary!$B:$I,6,0),0),0)</f>
        <v>0</v>
      </c>
      <c r="H1170" s="96">
        <f t="shared" si="201"/>
        <v>134.56</v>
      </c>
      <c r="I1170" s="154">
        <f>VLOOKUP($A1170,'2025-26 Salary &amp; Benefits'!$A:$I,3,FALSE)</f>
        <v>1</v>
      </c>
      <c r="J1170" s="154">
        <f>VLOOKUP($A1170,'2025-26 Salary &amp; Benefits'!$A:$I,4,FALSE)</f>
        <v>1</v>
      </c>
      <c r="K1170" s="141">
        <f t="shared" si="202"/>
        <v>134.56</v>
      </c>
      <c r="L1170" s="140">
        <f t="shared" si="203"/>
        <v>0.39500000000000002</v>
      </c>
      <c r="M1170" s="142">
        <f>'2025-26 Salary &amp; Benefits'!$E$6</f>
        <v>78209</v>
      </c>
      <c r="N1170" s="142">
        <f>'2025-26 Salary &amp; Benefits'!$F$6</f>
        <v>80164</v>
      </c>
      <c r="O1170" s="9">
        <f t="shared" si="204"/>
        <v>30892.560000000001</v>
      </c>
      <c r="P1170" s="9">
        <f t="shared" si="205"/>
        <v>772.21999999999753</v>
      </c>
      <c r="Q1170" s="9">
        <f>'2025-26 Salary &amp; Benefits'!G$6</f>
        <v>15997.68</v>
      </c>
      <c r="R1170" s="143">
        <f>'2025-26 Salary &amp; Benefits'!H$6</f>
        <v>0.16020000000000001</v>
      </c>
      <c r="S1170" s="143">
        <f>'2025-26 Salary &amp; Benefits'!I$6</f>
        <v>0.15390000000000001</v>
      </c>
      <c r="T1170" s="9">
        <f t="shared" si="206"/>
        <v>11386.92</v>
      </c>
      <c r="U1170" s="9">
        <f t="shared" si="207"/>
        <v>527.75</v>
      </c>
      <c r="V1170" s="9">
        <f t="shared" si="208"/>
        <v>81.22</v>
      </c>
      <c r="W1170" s="9">
        <f t="shared" si="209"/>
        <v>608.97</v>
      </c>
      <c r="X1170" s="22">
        <f t="shared" si="210"/>
        <v>43660.67</v>
      </c>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row>
    <row r="1171" spans="1:159" s="4" customFormat="1">
      <c r="A1171" s="77" t="s">
        <v>2458</v>
      </c>
      <c r="B1171" s="87" t="s">
        <v>2727</v>
      </c>
      <c r="C1171" s="88">
        <v>2506</v>
      </c>
      <c r="D1171" s="87" t="s">
        <v>2153</v>
      </c>
      <c r="E1171" s="107" t="str">
        <f>VLOOKUP($C1171,'2024-25 School Level AAFTE'!$C$4:$L$2372,9,FALSE)</f>
        <v>Yes</v>
      </c>
      <c r="F1171" s="95">
        <f>VLOOKUP($C1171,'2024-25 School Level AAFTE'!$C$4:$J$2372,8,FALSE)</f>
        <v>436.56</v>
      </c>
      <c r="G1171" s="97">
        <f>IFERROR(IF(E1171= "yes",VLOOKUP(C1171,Summary!$B:$I,6,0),0),0)</f>
        <v>0</v>
      </c>
      <c r="H1171" s="96">
        <f t="shared" si="201"/>
        <v>436.56</v>
      </c>
      <c r="I1171" s="154">
        <f>VLOOKUP($A1171,'2025-26 Salary &amp; Benefits'!$A:$I,3,FALSE)</f>
        <v>1</v>
      </c>
      <c r="J1171" s="154">
        <f>VLOOKUP($A1171,'2025-26 Salary &amp; Benefits'!$A:$I,4,FALSE)</f>
        <v>1</v>
      </c>
      <c r="K1171" s="141">
        <f t="shared" si="202"/>
        <v>436.56</v>
      </c>
      <c r="L1171" s="140">
        <f t="shared" si="203"/>
        <v>1.2809999999999999</v>
      </c>
      <c r="M1171" s="142">
        <f>'2025-26 Salary &amp; Benefits'!$E$6</f>
        <v>78209</v>
      </c>
      <c r="N1171" s="142">
        <f>'2025-26 Salary &amp; Benefits'!$F$6</f>
        <v>80164</v>
      </c>
      <c r="O1171" s="9">
        <f t="shared" si="204"/>
        <v>100185.73</v>
      </c>
      <c r="P1171" s="9">
        <f t="shared" si="205"/>
        <v>2504.3500000000058</v>
      </c>
      <c r="Q1171" s="9">
        <f>'2025-26 Salary &amp; Benefits'!G$6</f>
        <v>15997.68</v>
      </c>
      <c r="R1171" s="143">
        <f>'2025-26 Salary &amp; Benefits'!H$6</f>
        <v>0.16020000000000001</v>
      </c>
      <c r="S1171" s="143">
        <f>'2025-26 Salary &amp; Benefits'!I$6</f>
        <v>0.15390000000000001</v>
      </c>
      <c r="T1171" s="9">
        <f t="shared" si="206"/>
        <v>36928.199999999997</v>
      </c>
      <c r="U1171" s="9">
        <f t="shared" si="207"/>
        <v>1711.5</v>
      </c>
      <c r="V1171" s="9">
        <f t="shared" si="208"/>
        <v>263.39999999999998</v>
      </c>
      <c r="W1171" s="9">
        <f t="shared" si="209"/>
        <v>1974.9</v>
      </c>
      <c r="X1171" s="22">
        <f t="shared" si="210"/>
        <v>141593.18</v>
      </c>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row>
    <row r="1172" spans="1:159" s="4" customFormat="1">
      <c r="A1172" s="77" t="s">
        <v>2458</v>
      </c>
      <c r="B1172" s="87" t="s">
        <v>2727</v>
      </c>
      <c r="C1172" s="88">
        <v>2532</v>
      </c>
      <c r="D1172" s="87" t="s">
        <v>2154</v>
      </c>
      <c r="E1172" s="107" t="str">
        <f>VLOOKUP($C1172,'2024-25 School Level AAFTE'!$C$4:$L$2372,9,FALSE)</f>
        <v>Yes</v>
      </c>
      <c r="F1172" s="95">
        <f>VLOOKUP($C1172,'2024-25 School Level AAFTE'!$C$4:$J$2372,8,FALSE)</f>
        <v>254.6</v>
      </c>
      <c r="G1172" s="97">
        <f>IFERROR(IF(E1172= "yes",VLOOKUP(C1172,Summary!$B:$I,6,0),0),0)</f>
        <v>0</v>
      </c>
      <c r="H1172" s="96">
        <f t="shared" si="201"/>
        <v>254.6</v>
      </c>
      <c r="I1172" s="154">
        <f>VLOOKUP($A1172,'2025-26 Salary &amp; Benefits'!$A:$I,3,FALSE)</f>
        <v>1</v>
      </c>
      <c r="J1172" s="154">
        <f>VLOOKUP($A1172,'2025-26 Salary &amp; Benefits'!$A:$I,4,FALSE)</f>
        <v>1</v>
      </c>
      <c r="K1172" s="141">
        <f t="shared" si="202"/>
        <v>254.6</v>
      </c>
      <c r="L1172" s="140">
        <f t="shared" si="203"/>
        <v>0.747</v>
      </c>
      <c r="M1172" s="142">
        <f>'2025-26 Salary &amp; Benefits'!$E$6</f>
        <v>78209</v>
      </c>
      <c r="N1172" s="142">
        <f>'2025-26 Salary &amp; Benefits'!$F$6</f>
        <v>80164</v>
      </c>
      <c r="O1172" s="9">
        <f t="shared" si="204"/>
        <v>58422.12</v>
      </c>
      <c r="P1172" s="9">
        <f t="shared" si="205"/>
        <v>1460.3899999999994</v>
      </c>
      <c r="Q1172" s="9">
        <f>'2025-26 Salary &amp; Benefits'!G$6</f>
        <v>15997.68</v>
      </c>
      <c r="R1172" s="143">
        <f>'2025-26 Salary &amp; Benefits'!H$6</f>
        <v>0.16020000000000001</v>
      </c>
      <c r="S1172" s="143">
        <f>'2025-26 Salary &amp; Benefits'!I$6</f>
        <v>0.15390000000000001</v>
      </c>
      <c r="T1172" s="9">
        <f t="shared" si="206"/>
        <v>21534.240000000002</v>
      </c>
      <c r="U1172" s="9">
        <f t="shared" si="207"/>
        <v>998.04</v>
      </c>
      <c r="V1172" s="9">
        <f t="shared" si="208"/>
        <v>153.6</v>
      </c>
      <c r="W1172" s="9">
        <f t="shared" si="209"/>
        <v>1151.6399999999999</v>
      </c>
      <c r="X1172" s="22">
        <f t="shared" si="210"/>
        <v>82568.39</v>
      </c>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row>
    <row r="1173" spans="1:159" s="4" customFormat="1">
      <c r="A1173" s="77" t="s">
        <v>2429</v>
      </c>
      <c r="B1173" s="87" t="s">
        <v>2728</v>
      </c>
      <c r="C1173" s="88">
        <v>2343</v>
      </c>
      <c r="D1173" s="87" t="s">
        <v>2024</v>
      </c>
      <c r="E1173" s="107" t="str">
        <f>VLOOKUP($C1173,'2024-25 School Level AAFTE'!$C$4:$L$2372,9,FALSE)</f>
        <v>No</v>
      </c>
      <c r="F1173" s="95">
        <f>VLOOKUP($C1173,'2024-25 School Level AAFTE'!$C$4:$J$2372,8,FALSE)</f>
        <v>498.99</v>
      </c>
      <c r="G1173" s="97">
        <f>IFERROR(IF(E1173= "yes",VLOOKUP(C1173,Summary!$B:$I,6,0),0),0)</f>
        <v>0</v>
      </c>
      <c r="H1173" s="96">
        <f t="shared" si="201"/>
        <v>0</v>
      </c>
      <c r="I1173" s="154">
        <f>VLOOKUP($A1173,'2025-26 Salary &amp; Benefits'!$A:$I,3,FALSE)</f>
        <v>1.06</v>
      </c>
      <c r="J1173" s="154">
        <f>VLOOKUP($A1173,'2025-26 Salary &amp; Benefits'!$A:$I,4,FALSE)</f>
        <v>1.06</v>
      </c>
      <c r="K1173" s="141">
        <f t="shared" si="202"/>
        <v>0</v>
      </c>
      <c r="L1173" s="140">
        <f t="shared" si="203"/>
        <v>0</v>
      </c>
      <c r="M1173" s="142">
        <f>'2025-26 Salary &amp; Benefits'!$E$6</f>
        <v>78209</v>
      </c>
      <c r="N1173" s="142">
        <f>'2025-26 Salary &amp; Benefits'!$F$6</f>
        <v>80164</v>
      </c>
      <c r="O1173" s="9">
        <f t="shared" si="204"/>
        <v>0</v>
      </c>
      <c r="P1173" s="9">
        <f t="shared" si="205"/>
        <v>0</v>
      </c>
      <c r="Q1173" s="9">
        <f>'2025-26 Salary &amp; Benefits'!G$6</f>
        <v>15997.68</v>
      </c>
      <c r="R1173" s="143">
        <f>'2025-26 Salary &amp; Benefits'!H$6</f>
        <v>0.16020000000000001</v>
      </c>
      <c r="S1173" s="143">
        <f>'2025-26 Salary &amp; Benefits'!I$6</f>
        <v>0.15390000000000001</v>
      </c>
      <c r="T1173" s="9">
        <f t="shared" si="206"/>
        <v>0</v>
      </c>
      <c r="U1173" s="9">
        <f t="shared" si="207"/>
        <v>0</v>
      </c>
      <c r="V1173" s="9">
        <f t="shared" si="208"/>
        <v>0</v>
      </c>
      <c r="W1173" s="9">
        <f t="shared" si="209"/>
        <v>0</v>
      </c>
      <c r="X1173" s="22">
        <f t="shared" si="210"/>
        <v>0</v>
      </c>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c r="EY1173" s="2"/>
      <c r="EZ1173" s="2"/>
      <c r="FA1173" s="2"/>
      <c r="FB1173" s="2"/>
      <c r="FC1173" s="2"/>
    </row>
    <row r="1174" spans="1:159" s="4" customFormat="1">
      <c r="A1174" s="77" t="s">
        <v>2429</v>
      </c>
      <c r="B1174" s="87" t="s">
        <v>2728</v>
      </c>
      <c r="C1174" s="88">
        <v>2585</v>
      </c>
      <c r="D1174" s="87" t="s">
        <v>2025</v>
      </c>
      <c r="E1174" s="107" t="str">
        <f>VLOOKUP($C1174,'2024-25 School Level AAFTE'!$C$4:$L$2372,9,FALSE)</f>
        <v>Yes</v>
      </c>
      <c r="F1174" s="95">
        <f>VLOOKUP($C1174,'2024-25 School Level AAFTE'!$C$4:$J$2372,8,FALSE)</f>
        <v>168.1</v>
      </c>
      <c r="G1174" s="97">
        <f>IFERROR(IF(E1174= "yes",VLOOKUP(C1174,Summary!$B:$I,6,0),0),0)</f>
        <v>0</v>
      </c>
      <c r="H1174" s="96">
        <f t="shared" si="201"/>
        <v>168.1</v>
      </c>
      <c r="I1174" s="154">
        <f>VLOOKUP($A1174,'2025-26 Salary &amp; Benefits'!$A:$I,3,FALSE)</f>
        <v>1.06</v>
      </c>
      <c r="J1174" s="154">
        <f>VLOOKUP($A1174,'2025-26 Salary &amp; Benefits'!$A:$I,4,FALSE)</f>
        <v>1.06</v>
      </c>
      <c r="K1174" s="141">
        <f t="shared" si="202"/>
        <v>168.1</v>
      </c>
      <c r="L1174" s="140">
        <f t="shared" si="203"/>
        <v>0.49299999999999999</v>
      </c>
      <c r="M1174" s="142">
        <f>'2025-26 Salary &amp; Benefits'!$E$6</f>
        <v>78209</v>
      </c>
      <c r="N1174" s="142">
        <f>'2025-26 Salary &amp; Benefits'!$F$6</f>
        <v>80164</v>
      </c>
      <c r="O1174" s="9">
        <f t="shared" si="204"/>
        <v>40870.46</v>
      </c>
      <c r="P1174" s="9">
        <f t="shared" si="205"/>
        <v>1021.6399999999994</v>
      </c>
      <c r="Q1174" s="9">
        <f>'2025-26 Salary &amp; Benefits'!G$6</f>
        <v>15997.68</v>
      </c>
      <c r="R1174" s="143">
        <f>'2025-26 Salary &amp; Benefits'!H$6</f>
        <v>0.16020000000000001</v>
      </c>
      <c r="S1174" s="143">
        <f>'2025-26 Salary &amp; Benefits'!I$6</f>
        <v>0.15390000000000001</v>
      </c>
      <c r="T1174" s="9">
        <f t="shared" si="206"/>
        <v>14591.53</v>
      </c>
      <c r="U1174" s="9">
        <f t="shared" si="207"/>
        <v>698.2</v>
      </c>
      <c r="V1174" s="9">
        <f t="shared" si="208"/>
        <v>107.45</v>
      </c>
      <c r="W1174" s="9">
        <f t="shared" si="209"/>
        <v>805.65000000000009</v>
      </c>
      <c r="X1174" s="22">
        <f t="shared" si="210"/>
        <v>57289.279999999999</v>
      </c>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c r="EY1174" s="2"/>
      <c r="EZ1174" s="2"/>
      <c r="FA1174" s="2"/>
      <c r="FB1174" s="2"/>
      <c r="FC1174" s="2"/>
    </row>
    <row r="1175" spans="1:159" s="4" customFormat="1">
      <c r="A1175" s="77" t="s">
        <v>2429</v>
      </c>
      <c r="B1175" s="87" t="s">
        <v>2728</v>
      </c>
      <c r="C1175" s="86">
        <v>3003</v>
      </c>
      <c r="D1175" s="78" t="s">
        <v>2026</v>
      </c>
      <c r="E1175" s="107" t="str">
        <f>VLOOKUP($C1175,'2024-25 School Level AAFTE'!$C$4:$L$2372,9,FALSE)</f>
        <v>Yes</v>
      </c>
      <c r="F1175" s="95">
        <f>VLOOKUP($C1175,'2024-25 School Level AAFTE'!$C$4:$J$2372,8,FALSE)</f>
        <v>245.05</v>
      </c>
      <c r="G1175" s="97">
        <f>IFERROR(IF(E1175= "yes",VLOOKUP(C1175,Summary!$B:$I,6,0),0),0)</f>
        <v>0</v>
      </c>
      <c r="H1175" s="96">
        <f t="shared" si="201"/>
        <v>245.05</v>
      </c>
      <c r="I1175" s="154">
        <f>VLOOKUP($A1175,'2025-26 Salary &amp; Benefits'!$A:$I,3,FALSE)</f>
        <v>1.06</v>
      </c>
      <c r="J1175" s="154">
        <f>VLOOKUP($A1175,'2025-26 Salary &amp; Benefits'!$A:$I,4,FALSE)</f>
        <v>1.06</v>
      </c>
      <c r="K1175" s="141">
        <f t="shared" si="202"/>
        <v>245.05</v>
      </c>
      <c r="L1175" s="140">
        <f t="shared" si="203"/>
        <v>0.71899999999999997</v>
      </c>
      <c r="M1175" s="142">
        <f>'2025-26 Salary &amp; Benefits'!$E$6</f>
        <v>78209</v>
      </c>
      <c r="N1175" s="142">
        <f>'2025-26 Salary &amp; Benefits'!$F$6</f>
        <v>80164</v>
      </c>
      <c r="O1175" s="9">
        <f t="shared" si="204"/>
        <v>59606.21</v>
      </c>
      <c r="P1175" s="9">
        <f t="shared" si="205"/>
        <v>1489.9800000000032</v>
      </c>
      <c r="Q1175" s="9">
        <f>'2025-26 Salary &amp; Benefits'!G$6</f>
        <v>15997.68</v>
      </c>
      <c r="R1175" s="143">
        <f>'2025-26 Salary &amp; Benefits'!H$6</f>
        <v>0.16020000000000001</v>
      </c>
      <c r="S1175" s="143">
        <f>'2025-26 Salary &amp; Benefits'!I$6</f>
        <v>0.15390000000000001</v>
      </c>
      <c r="T1175" s="9">
        <f t="shared" si="206"/>
        <v>21280.55</v>
      </c>
      <c r="U1175" s="9">
        <f t="shared" si="207"/>
        <v>1018.27</v>
      </c>
      <c r="V1175" s="9">
        <f t="shared" si="208"/>
        <v>156.71</v>
      </c>
      <c r="W1175" s="9">
        <f t="shared" si="209"/>
        <v>1174.98</v>
      </c>
      <c r="X1175" s="22">
        <f t="shared" si="210"/>
        <v>83551.719999999987</v>
      </c>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row>
    <row r="1176" spans="1:159" s="4" customFormat="1">
      <c r="A1176" s="77" t="s">
        <v>2429</v>
      </c>
      <c r="B1176" s="87" t="s">
        <v>2728</v>
      </c>
      <c r="C1176" s="88">
        <v>3365</v>
      </c>
      <c r="D1176" s="87" t="s">
        <v>2027</v>
      </c>
      <c r="E1176" s="107" t="str">
        <f>VLOOKUP($C1176,'2024-25 School Level AAFTE'!$C$4:$L$2372,9,FALSE)</f>
        <v>No</v>
      </c>
      <c r="F1176" s="95">
        <f>VLOOKUP($C1176,'2024-25 School Level AAFTE'!$C$4:$J$2372,8,FALSE)</f>
        <v>286.89999999999998</v>
      </c>
      <c r="G1176" s="97">
        <f>IFERROR(IF(E1176= "yes",VLOOKUP(C1176,Summary!$B:$I,6,0),0),0)</f>
        <v>0</v>
      </c>
      <c r="H1176" s="96">
        <f t="shared" si="201"/>
        <v>0</v>
      </c>
      <c r="I1176" s="154">
        <f>VLOOKUP($A1176,'2025-26 Salary &amp; Benefits'!$A:$I,3,FALSE)</f>
        <v>1.06</v>
      </c>
      <c r="J1176" s="154">
        <f>VLOOKUP($A1176,'2025-26 Salary &amp; Benefits'!$A:$I,4,FALSE)</f>
        <v>1.06</v>
      </c>
      <c r="K1176" s="141">
        <f t="shared" si="202"/>
        <v>0</v>
      </c>
      <c r="L1176" s="140">
        <f t="shared" si="203"/>
        <v>0</v>
      </c>
      <c r="M1176" s="142">
        <f>'2025-26 Salary &amp; Benefits'!$E$6</f>
        <v>78209</v>
      </c>
      <c r="N1176" s="142">
        <f>'2025-26 Salary &amp; Benefits'!$F$6</f>
        <v>80164</v>
      </c>
      <c r="O1176" s="9">
        <f t="shared" si="204"/>
        <v>0</v>
      </c>
      <c r="P1176" s="9">
        <f t="shared" si="205"/>
        <v>0</v>
      </c>
      <c r="Q1176" s="9">
        <f>'2025-26 Salary &amp; Benefits'!G$6</f>
        <v>15997.68</v>
      </c>
      <c r="R1176" s="143">
        <f>'2025-26 Salary &amp; Benefits'!H$6</f>
        <v>0.16020000000000001</v>
      </c>
      <c r="S1176" s="143">
        <f>'2025-26 Salary &amp; Benefits'!I$6</f>
        <v>0.15390000000000001</v>
      </c>
      <c r="T1176" s="9">
        <f t="shared" si="206"/>
        <v>0</v>
      </c>
      <c r="U1176" s="9">
        <f t="shared" si="207"/>
        <v>0</v>
      </c>
      <c r="V1176" s="9">
        <f t="shared" si="208"/>
        <v>0</v>
      </c>
      <c r="W1176" s="9">
        <f t="shared" si="209"/>
        <v>0</v>
      </c>
      <c r="X1176" s="22">
        <f t="shared" si="210"/>
        <v>0</v>
      </c>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c r="EY1176" s="2"/>
      <c r="EZ1176" s="2"/>
      <c r="FA1176" s="2"/>
      <c r="FB1176" s="2"/>
      <c r="FC1176" s="2"/>
    </row>
    <row r="1177" spans="1:159" s="4" customFormat="1">
      <c r="A1177" s="77" t="s">
        <v>2429</v>
      </c>
      <c r="B1177" s="87" t="s">
        <v>2728</v>
      </c>
      <c r="C1177" s="88">
        <v>4533</v>
      </c>
      <c r="D1177" s="87" t="s">
        <v>2028</v>
      </c>
      <c r="E1177" s="107" t="str">
        <f>VLOOKUP($C1177,'2024-25 School Level AAFTE'!$C$4:$L$2372,9,FALSE)</f>
        <v>Yes</v>
      </c>
      <c r="F1177" s="95">
        <f>VLOOKUP($C1177,'2024-25 School Level AAFTE'!$C$4:$J$2372,8,FALSE)</f>
        <v>321.51</v>
      </c>
      <c r="G1177" s="97">
        <f>IFERROR(IF(E1177= "yes",VLOOKUP(C1177,Summary!$B:$I,6,0),0),0)</f>
        <v>0</v>
      </c>
      <c r="H1177" s="96">
        <f t="shared" si="201"/>
        <v>321.51</v>
      </c>
      <c r="I1177" s="154">
        <f>VLOOKUP($A1177,'2025-26 Salary &amp; Benefits'!$A:$I,3,FALSE)</f>
        <v>1.06</v>
      </c>
      <c r="J1177" s="154">
        <f>VLOOKUP($A1177,'2025-26 Salary &amp; Benefits'!$A:$I,4,FALSE)</f>
        <v>1.06</v>
      </c>
      <c r="K1177" s="141">
        <f t="shared" si="202"/>
        <v>321.51</v>
      </c>
      <c r="L1177" s="140">
        <f t="shared" si="203"/>
        <v>0.94299999999999995</v>
      </c>
      <c r="M1177" s="142">
        <f>'2025-26 Salary &amp; Benefits'!$E$6</f>
        <v>78209</v>
      </c>
      <c r="N1177" s="142">
        <f>'2025-26 Salary &amp; Benefits'!$F$6</f>
        <v>80164</v>
      </c>
      <c r="O1177" s="9">
        <f t="shared" si="204"/>
        <v>78176.149999999994</v>
      </c>
      <c r="P1177" s="9">
        <f t="shared" si="205"/>
        <v>1954.1800000000076</v>
      </c>
      <c r="Q1177" s="9">
        <f>'2025-26 Salary &amp; Benefits'!G$6</f>
        <v>15997.68</v>
      </c>
      <c r="R1177" s="143">
        <f>'2025-26 Salary &amp; Benefits'!H$6</f>
        <v>0.16020000000000001</v>
      </c>
      <c r="S1177" s="143">
        <f>'2025-26 Salary &amp; Benefits'!I$6</f>
        <v>0.15390000000000001</v>
      </c>
      <c r="T1177" s="9">
        <f t="shared" si="206"/>
        <v>27910.38</v>
      </c>
      <c r="U1177" s="9">
        <f t="shared" si="207"/>
        <v>1335.51</v>
      </c>
      <c r="V1177" s="9">
        <f t="shared" si="208"/>
        <v>205.53</v>
      </c>
      <c r="W1177" s="9">
        <f t="shared" si="209"/>
        <v>1541.04</v>
      </c>
      <c r="X1177" s="22">
        <f t="shared" si="210"/>
        <v>109581.75</v>
      </c>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c r="EY1177" s="2"/>
      <c r="EZ1177" s="2"/>
      <c r="FA1177" s="2"/>
      <c r="FB1177" s="2"/>
      <c r="FC1177" s="2"/>
    </row>
    <row r="1178" spans="1:159" s="4" customFormat="1">
      <c r="A1178" s="77" t="s">
        <v>2429</v>
      </c>
      <c r="B1178" s="87" t="s">
        <v>2728</v>
      </c>
      <c r="C1178" s="88">
        <v>5112</v>
      </c>
      <c r="D1178" s="87" t="s">
        <v>2029</v>
      </c>
      <c r="E1178" s="107" t="str">
        <f>VLOOKUP($C1178,'2024-25 School Level AAFTE'!$C$4:$L$2372,9,FALSE)</f>
        <v>Yes</v>
      </c>
      <c r="F1178" s="95">
        <f>VLOOKUP($C1178,'2024-25 School Level AAFTE'!$C$4:$J$2372,8,FALSE)</f>
        <v>28.49</v>
      </c>
      <c r="G1178" s="97">
        <f>IFERROR(IF(E1178= "yes",VLOOKUP(C1178,Summary!$B:$I,6,0),0),0)</f>
        <v>0</v>
      </c>
      <c r="H1178" s="96">
        <f t="shared" si="201"/>
        <v>28.49</v>
      </c>
      <c r="I1178" s="154">
        <f>VLOOKUP($A1178,'2025-26 Salary &amp; Benefits'!$A:$I,3,FALSE)</f>
        <v>1.06</v>
      </c>
      <c r="J1178" s="154">
        <f>VLOOKUP($A1178,'2025-26 Salary &amp; Benefits'!$A:$I,4,FALSE)</f>
        <v>1.06</v>
      </c>
      <c r="K1178" s="141">
        <f t="shared" si="202"/>
        <v>28.49</v>
      </c>
      <c r="L1178" s="140">
        <f t="shared" si="203"/>
        <v>8.4000000000000005E-2</v>
      </c>
      <c r="M1178" s="142">
        <f>'2025-26 Salary &amp; Benefits'!$E$6</f>
        <v>78209</v>
      </c>
      <c r="N1178" s="142">
        <f>'2025-26 Salary &amp; Benefits'!$F$6</f>
        <v>80164</v>
      </c>
      <c r="O1178" s="9">
        <f t="shared" si="204"/>
        <v>6963.73</v>
      </c>
      <c r="P1178" s="9">
        <f t="shared" si="205"/>
        <v>174.07000000000062</v>
      </c>
      <c r="Q1178" s="9">
        <f>'2025-26 Salary &amp; Benefits'!G$6</f>
        <v>15997.68</v>
      </c>
      <c r="R1178" s="143">
        <f>'2025-26 Salary &amp; Benefits'!H$6</f>
        <v>0.16020000000000001</v>
      </c>
      <c r="S1178" s="143">
        <f>'2025-26 Salary &amp; Benefits'!I$6</f>
        <v>0.15390000000000001</v>
      </c>
      <c r="T1178" s="9">
        <f t="shared" si="206"/>
        <v>2486.1799999999998</v>
      </c>
      <c r="U1178" s="9">
        <f t="shared" si="207"/>
        <v>118.96</v>
      </c>
      <c r="V1178" s="9">
        <f t="shared" si="208"/>
        <v>18.309999999999999</v>
      </c>
      <c r="W1178" s="9">
        <f t="shared" si="209"/>
        <v>137.26999999999998</v>
      </c>
      <c r="X1178" s="22">
        <f t="shared" si="210"/>
        <v>9761.25</v>
      </c>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c r="EN1178" s="2"/>
      <c r="EO1178" s="2"/>
      <c r="EP1178" s="2"/>
      <c r="EQ1178" s="2"/>
      <c r="ER1178" s="2"/>
      <c r="ES1178" s="2"/>
      <c r="ET1178" s="2"/>
      <c r="EU1178" s="2"/>
      <c r="EV1178" s="2"/>
      <c r="EW1178" s="2"/>
      <c r="EX1178" s="2"/>
      <c r="EY1178" s="2"/>
      <c r="EZ1178" s="2"/>
      <c r="FA1178" s="2"/>
      <c r="FB1178" s="2"/>
      <c r="FC1178" s="2"/>
    </row>
    <row r="1179" spans="1:159" s="4" customFormat="1">
      <c r="A1179" s="77" t="s">
        <v>2362</v>
      </c>
      <c r="B1179" s="87" t="s">
        <v>2729</v>
      </c>
      <c r="C1179" s="88">
        <v>3459</v>
      </c>
      <c r="D1179" s="87" t="s">
        <v>1505</v>
      </c>
      <c r="E1179" s="107" t="str">
        <f>VLOOKUP($C1179,'2024-25 School Level AAFTE'!$C$4:$L$2372,9,FALSE)</f>
        <v>No</v>
      </c>
      <c r="F1179" s="95">
        <f>VLOOKUP($C1179,'2024-25 School Level AAFTE'!$C$4:$J$2372,8,FALSE)</f>
        <v>71.67</v>
      </c>
      <c r="G1179" s="97">
        <f>IFERROR(IF(E1179= "yes",VLOOKUP(C1179,Summary!$B:$I,6,0),0),0)</f>
        <v>0</v>
      </c>
      <c r="H1179" s="96">
        <f t="shared" si="201"/>
        <v>0</v>
      </c>
      <c r="I1179" s="154">
        <f>VLOOKUP($A1179,'2025-26 Salary &amp; Benefits'!$A:$I,3,FALSE)</f>
        <v>1.06</v>
      </c>
      <c r="J1179" s="154">
        <f>VLOOKUP($A1179,'2025-26 Salary &amp; Benefits'!$A:$I,4,FALSE)</f>
        <v>1.06</v>
      </c>
      <c r="K1179" s="141">
        <f t="shared" si="202"/>
        <v>0</v>
      </c>
      <c r="L1179" s="140">
        <f t="shared" si="203"/>
        <v>0</v>
      </c>
      <c r="M1179" s="142">
        <f>'2025-26 Salary &amp; Benefits'!$E$6</f>
        <v>78209</v>
      </c>
      <c r="N1179" s="142">
        <f>'2025-26 Salary &amp; Benefits'!$F$6</f>
        <v>80164</v>
      </c>
      <c r="O1179" s="9">
        <f t="shared" si="204"/>
        <v>0</v>
      </c>
      <c r="P1179" s="9">
        <f t="shared" si="205"/>
        <v>0</v>
      </c>
      <c r="Q1179" s="9">
        <f>'2025-26 Salary &amp; Benefits'!G$6</f>
        <v>15997.68</v>
      </c>
      <c r="R1179" s="143">
        <f>'2025-26 Salary &amp; Benefits'!H$6</f>
        <v>0.16020000000000001</v>
      </c>
      <c r="S1179" s="143">
        <f>'2025-26 Salary &amp; Benefits'!I$6</f>
        <v>0.15390000000000001</v>
      </c>
      <c r="T1179" s="9">
        <f t="shared" si="206"/>
        <v>0</v>
      </c>
      <c r="U1179" s="9">
        <f t="shared" si="207"/>
        <v>0</v>
      </c>
      <c r="V1179" s="9">
        <f t="shared" si="208"/>
        <v>0</v>
      </c>
      <c r="W1179" s="9">
        <f t="shared" si="209"/>
        <v>0</v>
      </c>
      <c r="X1179" s="22">
        <f t="shared" si="210"/>
        <v>0</v>
      </c>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c r="EN1179" s="2"/>
      <c r="EO1179" s="2"/>
      <c r="EP1179" s="2"/>
      <c r="EQ1179" s="2"/>
      <c r="ER1179" s="2"/>
      <c r="ES1179" s="2"/>
      <c r="ET1179" s="2"/>
      <c r="EU1179" s="2"/>
      <c r="EV1179" s="2"/>
      <c r="EW1179" s="2"/>
      <c r="EX1179" s="2"/>
      <c r="EY1179" s="2"/>
      <c r="EZ1179" s="2"/>
      <c r="FA1179" s="2"/>
      <c r="FB1179" s="2"/>
      <c r="FC1179" s="2"/>
    </row>
    <row r="1180" spans="1:159" s="4" customFormat="1">
      <c r="A1180" s="77" t="s">
        <v>2360</v>
      </c>
      <c r="B1180" s="87" t="s">
        <v>2730</v>
      </c>
      <c r="C1180" s="88">
        <v>1992</v>
      </c>
      <c r="D1180" s="87" t="s">
        <v>2731</v>
      </c>
      <c r="E1180" s="107" t="str">
        <f>VLOOKUP($C1180,'2024-25 School Level AAFTE'!$C$4:$L$2372,9,FALSE)</f>
        <v>No</v>
      </c>
      <c r="F1180" s="95">
        <f>VLOOKUP($C1180,'2024-25 School Level AAFTE'!$C$4:$J$2372,8,FALSE)</f>
        <v>254.18</v>
      </c>
      <c r="G1180" s="97">
        <f>IFERROR(IF(E1180= "yes",VLOOKUP(C1180,Summary!$B:$I,6,0),0),0)</f>
        <v>0</v>
      </c>
      <c r="H1180" s="96">
        <f t="shared" si="201"/>
        <v>0</v>
      </c>
      <c r="I1180" s="154">
        <f>VLOOKUP($A1180,'2025-26 Salary &amp; Benefits'!$A:$I,3,FALSE)</f>
        <v>1.1200000000000001</v>
      </c>
      <c r="J1180" s="154">
        <f>VLOOKUP($A1180,'2025-26 Salary &amp; Benefits'!$A:$I,4,FALSE)</f>
        <v>1.1200000000000001</v>
      </c>
      <c r="K1180" s="141">
        <f t="shared" si="202"/>
        <v>0</v>
      </c>
      <c r="L1180" s="140">
        <f t="shared" si="203"/>
        <v>0</v>
      </c>
      <c r="M1180" s="142">
        <f>'2025-26 Salary &amp; Benefits'!$E$6</f>
        <v>78209</v>
      </c>
      <c r="N1180" s="142">
        <f>'2025-26 Salary &amp; Benefits'!$F$6</f>
        <v>80164</v>
      </c>
      <c r="O1180" s="9">
        <f t="shared" si="204"/>
        <v>0</v>
      </c>
      <c r="P1180" s="9">
        <f t="shared" si="205"/>
        <v>0</v>
      </c>
      <c r="Q1180" s="9">
        <f>'2025-26 Salary &amp; Benefits'!G$6</f>
        <v>15997.68</v>
      </c>
      <c r="R1180" s="143">
        <f>'2025-26 Salary &amp; Benefits'!H$6</f>
        <v>0.16020000000000001</v>
      </c>
      <c r="S1180" s="143">
        <f>'2025-26 Salary &amp; Benefits'!I$6</f>
        <v>0.15390000000000001</v>
      </c>
      <c r="T1180" s="9">
        <f t="shared" si="206"/>
        <v>0</v>
      </c>
      <c r="U1180" s="9">
        <f t="shared" si="207"/>
        <v>0</v>
      </c>
      <c r="V1180" s="9">
        <f t="shared" si="208"/>
        <v>0</v>
      </c>
      <c r="W1180" s="9">
        <f t="shared" si="209"/>
        <v>0</v>
      </c>
      <c r="X1180" s="22">
        <f t="shared" si="210"/>
        <v>0</v>
      </c>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c r="EN1180" s="2"/>
      <c r="EO1180" s="2"/>
      <c r="EP1180" s="2"/>
      <c r="EQ1180" s="2"/>
      <c r="ER1180" s="2"/>
      <c r="ES1180" s="2"/>
      <c r="ET1180" s="2"/>
      <c r="EU1180" s="2"/>
      <c r="EV1180" s="2"/>
      <c r="EW1180" s="2"/>
      <c r="EX1180" s="2"/>
      <c r="EY1180" s="2"/>
      <c r="EZ1180" s="2"/>
      <c r="FA1180" s="2"/>
      <c r="FB1180" s="2"/>
      <c r="FC1180" s="2"/>
    </row>
    <row r="1181" spans="1:159" s="4" customFormat="1">
      <c r="A1181" s="77" t="s">
        <v>2360</v>
      </c>
      <c r="B1181" s="87" t="s">
        <v>2730</v>
      </c>
      <c r="C1181" s="88">
        <v>2295</v>
      </c>
      <c r="D1181" s="87" t="s">
        <v>1494</v>
      </c>
      <c r="E1181" s="107" t="str">
        <f>VLOOKUP($C1181,'2024-25 School Level AAFTE'!$C$4:$L$2372,9,FALSE)</f>
        <v>Yes</v>
      </c>
      <c r="F1181" s="95">
        <f>VLOOKUP($C1181,'2024-25 School Level AAFTE'!$C$4:$J$2372,8,FALSE)</f>
        <v>1805.05</v>
      </c>
      <c r="G1181" s="97">
        <f>IFERROR(IF(E1181= "yes",VLOOKUP(C1181,Summary!$B:$I,6,0),0),0)</f>
        <v>0</v>
      </c>
      <c r="H1181" s="96">
        <f t="shared" si="201"/>
        <v>1805.05</v>
      </c>
      <c r="I1181" s="154">
        <f>VLOOKUP($A1181,'2025-26 Salary &amp; Benefits'!$A:$I,3,FALSE)</f>
        <v>1.1200000000000001</v>
      </c>
      <c r="J1181" s="154">
        <f>VLOOKUP($A1181,'2025-26 Salary &amp; Benefits'!$A:$I,4,FALSE)</f>
        <v>1.1200000000000001</v>
      </c>
      <c r="K1181" s="141">
        <f t="shared" si="202"/>
        <v>1805.05</v>
      </c>
      <c r="L1181" s="140">
        <f t="shared" si="203"/>
        <v>5.2949999999999999</v>
      </c>
      <c r="M1181" s="142">
        <f>'2025-26 Salary &amp; Benefits'!$E$6</f>
        <v>78209</v>
      </c>
      <c r="N1181" s="142">
        <f>'2025-26 Salary &amp; Benefits'!$F$6</f>
        <v>80164</v>
      </c>
      <c r="O1181" s="9">
        <f t="shared" si="204"/>
        <v>463810.65</v>
      </c>
      <c r="P1181" s="9">
        <f t="shared" si="205"/>
        <v>11593.940000000002</v>
      </c>
      <c r="Q1181" s="9">
        <f>'2025-26 Salary &amp; Benefits'!G$6</f>
        <v>15997.68</v>
      </c>
      <c r="R1181" s="143">
        <f>'2025-26 Salary &amp; Benefits'!H$6</f>
        <v>0.16020000000000001</v>
      </c>
      <c r="S1181" s="143">
        <f>'2025-26 Salary &amp; Benefits'!I$6</f>
        <v>0.15390000000000001</v>
      </c>
      <c r="T1181" s="9">
        <f t="shared" si="206"/>
        <v>160794.49</v>
      </c>
      <c r="U1181" s="9">
        <f t="shared" si="207"/>
        <v>7923.41</v>
      </c>
      <c r="V1181" s="9">
        <f t="shared" si="208"/>
        <v>1219.4100000000001</v>
      </c>
      <c r="W1181" s="9">
        <f t="shared" si="209"/>
        <v>9142.82</v>
      </c>
      <c r="X1181" s="22">
        <f t="shared" si="210"/>
        <v>645341.9</v>
      </c>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c r="EY1181" s="2"/>
      <c r="EZ1181" s="2"/>
      <c r="FA1181" s="2"/>
      <c r="FB1181" s="2"/>
      <c r="FC1181" s="2"/>
    </row>
    <row r="1182" spans="1:159" s="4" customFormat="1">
      <c r="A1182" s="77" t="s">
        <v>2360</v>
      </c>
      <c r="B1182" s="87" t="s">
        <v>2730</v>
      </c>
      <c r="C1182" s="88">
        <v>2880</v>
      </c>
      <c r="D1182" s="87" t="s">
        <v>40</v>
      </c>
      <c r="E1182" s="107" t="str">
        <f>VLOOKUP($C1182,'2024-25 School Level AAFTE'!$C$4:$L$2372,9,FALSE)</f>
        <v>Yes</v>
      </c>
      <c r="F1182" s="95">
        <f>VLOOKUP($C1182,'2024-25 School Level AAFTE'!$C$4:$J$2372,8,FALSE)</f>
        <v>342.11</v>
      </c>
      <c r="G1182" s="97">
        <f>IFERROR(IF(E1182= "yes",VLOOKUP(C1182,Summary!$B:$I,6,0),0),0)</f>
        <v>0</v>
      </c>
      <c r="H1182" s="96">
        <f t="shared" ref="H1182:H1245" si="211">IF(E1182= "yes", F1182,0)</f>
        <v>342.11</v>
      </c>
      <c r="I1182" s="154">
        <f>VLOOKUP($A1182,'2025-26 Salary &amp; Benefits'!$A:$I,3,FALSE)</f>
        <v>1.1200000000000001</v>
      </c>
      <c r="J1182" s="154">
        <f>VLOOKUP($A1182,'2025-26 Salary &amp; Benefits'!$A:$I,4,FALSE)</f>
        <v>1.1200000000000001</v>
      </c>
      <c r="K1182" s="141">
        <f t="shared" ref="K1182:K1245" si="212">IF(G1182&gt;0,G1182,H1182)</f>
        <v>342.11</v>
      </c>
      <c r="L1182" s="140">
        <f t="shared" ref="L1182:L1245" si="213">ROUND((($K1182*1.1*36)/15)/900,3)</f>
        <v>1.004</v>
      </c>
      <c r="M1182" s="142">
        <f>'2025-26 Salary &amp; Benefits'!$E$6</f>
        <v>78209</v>
      </c>
      <c r="N1182" s="142">
        <f>'2025-26 Salary &amp; Benefits'!$F$6</f>
        <v>80164</v>
      </c>
      <c r="O1182" s="9">
        <f t="shared" ref="O1182:O1245" si="214">ROUND($I1182*$M1182*$L1182,2)</f>
        <v>87944.46</v>
      </c>
      <c r="P1182" s="9">
        <f t="shared" ref="P1182:P1245" si="215">ROUND($J1182*$N1182*$L1182,2)-O1182</f>
        <v>2198.3499999999913</v>
      </c>
      <c r="Q1182" s="9">
        <f>'2025-26 Salary &amp; Benefits'!G$6</f>
        <v>15997.68</v>
      </c>
      <c r="R1182" s="143">
        <f>'2025-26 Salary &amp; Benefits'!H$6</f>
        <v>0.16020000000000001</v>
      </c>
      <c r="S1182" s="143">
        <f>'2025-26 Salary &amp; Benefits'!I$6</f>
        <v>0.15390000000000001</v>
      </c>
      <c r="T1182" s="9">
        <f t="shared" ref="T1182:T1245" si="216">ROUND(O1182*R1182+P1182*S1182+L1182*Q1182,2)</f>
        <v>30488.7</v>
      </c>
      <c r="U1182" s="9">
        <f t="shared" ref="U1182:U1245" si="217">ROUND((($N1182*$J1182*$L1182)/180)*3,2)</f>
        <v>1502.38</v>
      </c>
      <c r="V1182" s="9">
        <f t="shared" ref="V1182:V1245" si="218">ROUND(U1182*S1182,2)</f>
        <v>231.22</v>
      </c>
      <c r="W1182" s="9">
        <f t="shared" ref="W1182:W1245" si="219">SUM(U1182:V1182)</f>
        <v>1733.6000000000001</v>
      </c>
      <c r="X1182" s="22">
        <f t="shared" ref="X1182:X1245" si="220">SUM(T1182,O1182:P1182,W1182)</f>
        <v>122365.11</v>
      </c>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row>
    <row r="1183" spans="1:159" s="4" customFormat="1">
      <c r="A1183" s="77" t="s">
        <v>2360</v>
      </c>
      <c r="B1183" s="87" t="s">
        <v>2730</v>
      </c>
      <c r="C1183" s="88">
        <v>3001</v>
      </c>
      <c r="D1183" s="87" t="s">
        <v>1495</v>
      </c>
      <c r="E1183" s="107" t="str">
        <f>VLOOKUP($C1183,'2024-25 School Level AAFTE'!$C$4:$L$2372,9,FALSE)</f>
        <v>Yes</v>
      </c>
      <c r="F1183" s="95">
        <f>VLOOKUP($C1183,'2024-25 School Level AAFTE'!$C$4:$J$2372,8,FALSE)</f>
        <v>523.77</v>
      </c>
      <c r="G1183" s="97">
        <f>IFERROR(IF(E1183= "yes",VLOOKUP(C1183,Summary!$B:$I,6,0),0),0)</f>
        <v>0</v>
      </c>
      <c r="H1183" s="96">
        <f t="shared" si="211"/>
        <v>523.77</v>
      </c>
      <c r="I1183" s="154">
        <f>VLOOKUP($A1183,'2025-26 Salary &amp; Benefits'!$A:$I,3,FALSE)</f>
        <v>1.1200000000000001</v>
      </c>
      <c r="J1183" s="154">
        <f>VLOOKUP($A1183,'2025-26 Salary &amp; Benefits'!$A:$I,4,FALSE)</f>
        <v>1.1200000000000001</v>
      </c>
      <c r="K1183" s="141">
        <f t="shared" si="212"/>
        <v>523.77</v>
      </c>
      <c r="L1183" s="140">
        <f t="shared" si="213"/>
        <v>1.536</v>
      </c>
      <c r="M1183" s="142">
        <f>'2025-26 Salary &amp; Benefits'!$E$6</f>
        <v>78209</v>
      </c>
      <c r="N1183" s="142">
        <f>'2025-26 Salary &amp; Benefits'!$F$6</f>
        <v>80164</v>
      </c>
      <c r="O1183" s="9">
        <f t="shared" si="214"/>
        <v>134544.51</v>
      </c>
      <c r="P1183" s="9">
        <f t="shared" si="215"/>
        <v>3363.2200000000012</v>
      </c>
      <c r="Q1183" s="9">
        <f>'2025-26 Salary &amp; Benefits'!G$6</f>
        <v>15997.68</v>
      </c>
      <c r="R1183" s="143">
        <f>'2025-26 Salary &amp; Benefits'!H$6</f>
        <v>0.16020000000000001</v>
      </c>
      <c r="S1183" s="143">
        <f>'2025-26 Salary &amp; Benefits'!I$6</f>
        <v>0.15390000000000001</v>
      </c>
      <c r="T1183" s="9">
        <f t="shared" si="216"/>
        <v>46644.07</v>
      </c>
      <c r="U1183" s="9">
        <f t="shared" si="217"/>
        <v>2298.46</v>
      </c>
      <c r="V1183" s="9">
        <f t="shared" si="218"/>
        <v>353.73</v>
      </c>
      <c r="W1183" s="9">
        <f t="shared" si="219"/>
        <v>2652.19</v>
      </c>
      <c r="X1183" s="22">
        <f t="shared" si="220"/>
        <v>187203.99000000002</v>
      </c>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row>
    <row r="1184" spans="1:159" s="4" customFormat="1">
      <c r="A1184" s="77" t="s">
        <v>2360</v>
      </c>
      <c r="B1184" s="87" t="s">
        <v>2730</v>
      </c>
      <c r="C1184" s="88">
        <v>3183</v>
      </c>
      <c r="D1184" s="79" t="s">
        <v>77</v>
      </c>
      <c r="E1184" s="107" t="str">
        <f>VLOOKUP($C1184,'2024-25 School Level AAFTE'!$C$4:$L$2372,9,FALSE)</f>
        <v>Yes</v>
      </c>
      <c r="F1184" s="95">
        <f>VLOOKUP($C1184,'2024-25 School Level AAFTE'!$C$4:$J$2372,8,FALSE)</f>
        <v>469.65999999999997</v>
      </c>
      <c r="G1184" s="97">
        <f>IFERROR(IF(E1184= "yes",VLOOKUP(C1184,Summary!$B:$I,6,0),0),0)</f>
        <v>0</v>
      </c>
      <c r="H1184" s="96">
        <f t="shared" si="211"/>
        <v>469.65999999999997</v>
      </c>
      <c r="I1184" s="154">
        <f>VLOOKUP($A1184,'2025-26 Salary &amp; Benefits'!$A:$I,3,FALSE)</f>
        <v>1.1200000000000001</v>
      </c>
      <c r="J1184" s="154">
        <f>VLOOKUP($A1184,'2025-26 Salary &amp; Benefits'!$A:$I,4,FALSE)</f>
        <v>1.1200000000000001</v>
      </c>
      <c r="K1184" s="141">
        <f t="shared" si="212"/>
        <v>469.65999999999997</v>
      </c>
      <c r="L1184" s="140">
        <f t="shared" si="213"/>
        <v>1.3779999999999999</v>
      </c>
      <c r="M1184" s="142">
        <f>'2025-26 Salary &amp; Benefits'!$E$6</f>
        <v>78209</v>
      </c>
      <c r="N1184" s="142">
        <f>'2025-26 Salary &amp; Benefits'!$F$6</f>
        <v>80164</v>
      </c>
      <c r="O1184" s="9">
        <f t="shared" si="214"/>
        <v>120704.64</v>
      </c>
      <c r="P1184" s="9">
        <f t="shared" si="215"/>
        <v>3017.2700000000041</v>
      </c>
      <c r="Q1184" s="9">
        <f>'2025-26 Salary &amp; Benefits'!G$6</f>
        <v>15997.68</v>
      </c>
      <c r="R1184" s="143">
        <f>'2025-26 Salary &amp; Benefits'!H$6</f>
        <v>0.16020000000000001</v>
      </c>
      <c r="S1184" s="143">
        <f>'2025-26 Salary &amp; Benefits'!I$6</f>
        <v>0.15390000000000001</v>
      </c>
      <c r="T1184" s="9">
        <f t="shared" si="216"/>
        <v>41846.04</v>
      </c>
      <c r="U1184" s="9">
        <f t="shared" si="217"/>
        <v>2062.0300000000002</v>
      </c>
      <c r="V1184" s="9">
        <f t="shared" si="218"/>
        <v>317.35000000000002</v>
      </c>
      <c r="W1184" s="9">
        <f t="shared" si="219"/>
        <v>2379.38</v>
      </c>
      <c r="X1184" s="22">
        <f t="shared" si="220"/>
        <v>167947.33000000002</v>
      </c>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row>
    <row r="1185" spans="1:159" s="4" customFormat="1">
      <c r="A1185" s="77" t="s">
        <v>2360</v>
      </c>
      <c r="B1185" s="87" t="s">
        <v>2730</v>
      </c>
      <c r="C1185" s="88">
        <v>3821</v>
      </c>
      <c r="D1185" s="87" t="s">
        <v>1496</v>
      </c>
      <c r="E1185" s="107" t="str">
        <f>VLOOKUP($C1185,'2024-25 School Level AAFTE'!$C$4:$L$2372,9,FALSE)</f>
        <v>Yes</v>
      </c>
      <c r="F1185" s="95">
        <f>VLOOKUP($C1185,'2024-25 School Level AAFTE'!$C$4:$J$2372,8,FALSE)</f>
        <v>662.35</v>
      </c>
      <c r="G1185" s="97">
        <f>IFERROR(IF(E1185= "yes",VLOOKUP(C1185,Summary!$B:$I,6,0),0),0)</f>
        <v>0</v>
      </c>
      <c r="H1185" s="96">
        <f t="shared" si="211"/>
        <v>662.35</v>
      </c>
      <c r="I1185" s="154">
        <f>VLOOKUP($A1185,'2025-26 Salary &amp; Benefits'!$A:$I,3,FALSE)</f>
        <v>1.1200000000000001</v>
      </c>
      <c r="J1185" s="154">
        <f>VLOOKUP($A1185,'2025-26 Salary &amp; Benefits'!$A:$I,4,FALSE)</f>
        <v>1.1200000000000001</v>
      </c>
      <c r="K1185" s="141">
        <f t="shared" si="212"/>
        <v>662.35</v>
      </c>
      <c r="L1185" s="140">
        <f t="shared" si="213"/>
        <v>1.9430000000000001</v>
      </c>
      <c r="M1185" s="142">
        <f>'2025-26 Salary &amp; Benefits'!$E$6</f>
        <v>78209</v>
      </c>
      <c r="N1185" s="142">
        <f>'2025-26 Salary &amp; Benefits'!$F$6</f>
        <v>80164</v>
      </c>
      <c r="O1185" s="9">
        <f t="shared" si="214"/>
        <v>170195.3</v>
      </c>
      <c r="P1185" s="9">
        <f t="shared" si="215"/>
        <v>4254.390000000014</v>
      </c>
      <c r="Q1185" s="9">
        <f>'2025-26 Salary &amp; Benefits'!G$6</f>
        <v>15997.68</v>
      </c>
      <c r="R1185" s="143">
        <f>'2025-26 Salary &amp; Benefits'!H$6</f>
        <v>0.16020000000000001</v>
      </c>
      <c r="S1185" s="143">
        <f>'2025-26 Salary &amp; Benefits'!I$6</f>
        <v>0.15390000000000001</v>
      </c>
      <c r="T1185" s="9">
        <f t="shared" si="216"/>
        <v>59003.53</v>
      </c>
      <c r="U1185" s="9">
        <f t="shared" si="217"/>
        <v>2907.49</v>
      </c>
      <c r="V1185" s="9">
        <f t="shared" si="218"/>
        <v>447.46</v>
      </c>
      <c r="W1185" s="9">
        <f t="shared" si="219"/>
        <v>3354.95</v>
      </c>
      <c r="X1185" s="22">
        <f t="shared" si="220"/>
        <v>236808.17</v>
      </c>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row>
    <row r="1186" spans="1:159" s="4" customFormat="1">
      <c r="A1186" s="77" t="s">
        <v>2360</v>
      </c>
      <c r="B1186" s="87" t="s">
        <v>2730</v>
      </c>
      <c r="C1186" s="88">
        <v>3829</v>
      </c>
      <c r="D1186" s="87" t="s">
        <v>1497</v>
      </c>
      <c r="E1186" s="107" t="str">
        <f>VLOOKUP($C1186,'2024-25 School Level AAFTE'!$C$4:$L$2372,9,FALSE)</f>
        <v>Yes</v>
      </c>
      <c r="F1186" s="95">
        <f>VLOOKUP($C1186,'2024-25 School Level AAFTE'!$C$4:$J$2372,8,FALSE)</f>
        <v>41.16</v>
      </c>
      <c r="G1186" s="97">
        <f>IFERROR(IF(E1186= "yes",VLOOKUP(C1186,Summary!$B:$I,6,0),0),0)</f>
        <v>0</v>
      </c>
      <c r="H1186" s="96">
        <f t="shared" si="211"/>
        <v>41.16</v>
      </c>
      <c r="I1186" s="154">
        <f>VLOOKUP($A1186,'2025-26 Salary &amp; Benefits'!$A:$I,3,FALSE)</f>
        <v>1.1200000000000001</v>
      </c>
      <c r="J1186" s="154">
        <f>VLOOKUP($A1186,'2025-26 Salary &amp; Benefits'!$A:$I,4,FALSE)</f>
        <v>1.1200000000000001</v>
      </c>
      <c r="K1186" s="141">
        <f t="shared" si="212"/>
        <v>41.16</v>
      </c>
      <c r="L1186" s="140">
        <f t="shared" si="213"/>
        <v>0.121</v>
      </c>
      <c r="M1186" s="142">
        <f>'2025-26 Salary &amp; Benefits'!$E$6</f>
        <v>78209</v>
      </c>
      <c r="N1186" s="142">
        <f>'2025-26 Salary &amp; Benefits'!$F$6</f>
        <v>80164</v>
      </c>
      <c r="O1186" s="9">
        <f t="shared" si="214"/>
        <v>10598.88</v>
      </c>
      <c r="P1186" s="9">
        <f t="shared" si="215"/>
        <v>264.95000000000073</v>
      </c>
      <c r="Q1186" s="9">
        <f>'2025-26 Salary &amp; Benefits'!G$6</f>
        <v>15997.68</v>
      </c>
      <c r="R1186" s="143">
        <f>'2025-26 Salary &amp; Benefits'!H$6</f>
        <v>0.16020000000000001</v>
      </c>
      <c r="S1186" s="143">
        <f>'2025-26 Salary &amp; Benefits'!I$6</f>
        <v>0.15390000000000001</v>
      </c>
      <c r="T1186" s="9">
        <f t="shared" si="216"/>
        <v>3674.44</v>
      </c>
      <c r="U1186" s="9">
        <f t="shared" si="217"/>
        <v>181.06</v>
      </c>
      <c r="V1186" s="9">
        <f t="shared" si="218"/>
        <v>27.87</v>
      </c>
      <c r="W1186" s="9">
        <f t="shared" si="219"/>
        <v>208.93</v>
      </c>
      <c r="X1186" s="22">
        <f t="shared" si="220"/>
        <v>14747.2</v>
      </c>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row>
    <row r="1187" spans="1:159" s="4" customFormat="1">
      <c r="A1187" s="77" t="s">
        <v>2360</v>
      </c>
      <c r="B1187" s="87" t="s">
        <v>2730</v>
      </c>
      <c r="C1187" s="88">
        <v>4013</v>
      </c>
      <c r="D1187" s="87" t="s">
        <v>1498</v>
      </c>
      <c r="E1187" s="107" t="str">
        <f>VLOOKUP($C1187,'2024-25 School Level AAFTE'!$C$4:$L$2372,9,FALSE)</f>
        <v>Yes</v>
      </c>
      <c r="F1187" s="95">
        <f>VLOOKUP($C1187,'2024-25 School Level AAFTE'!$C$4:$J$2372,8,FALSE)</f>
        <v>410.78000000000003</v>
      </c>
      <c r="G1187" s="97">
        <f>IFERROR(IF(E1187= "yes",VLOOKUP(C1187,Summary!$B:$I,6,0),0),0)</f>
        <v>0</v>
      </c>
      <c r="H1187" s="96">
        <f t="shared" si="211"/>
        <v>410.78000000000003</v>
      </c>
      <c r="I1187" s="154">
        <f>VLOOKUP($A1187,'2025-26 Salary &amp; Benefits'!$A:$I,3,FALSE)</f>
        <v>1.1200000000000001</v>
      </c>
      <c r="J1187" s="154">
        <f>VLOOKUP($A1187,'2025-26 Salary &amp; Benefits'!$A:$I,4,FALSE)</f>
        <v>1.1200000000000001</v>
      </c>
      <c r="K1187" s="141">
        <f t="shared" si="212"/>
        <v>410.78000000000003</v>
      </c>
      <c r="L1187" s="140">
        <f t="shared" si="213"/>
        <v>1.2050000000000001</v>
      </c>
      <c r="M1187" s="142">
        <f>'2025-26 Salary &amp; Benefits'!$E$6</f>
        <v>78209</v>
      </c>
      <c r="N1187" s="142">
        <f>'2025-26 Salary &amp; Benefits'!$F$6</f>
        <v>80164</v>
      </c>
      <c r="O1187" s="9">
        <f t="shared" si="214"/>
        <v>105550.87</v>
      </c>
      <c r="P1187" s="9">
        <f t="shared" si="215"/>
        <v>2638.4600000000064</v>
      </c>
      <c r="Q1187" s="9">
        <f>'2025-26 Salary &amp; Benefits'!G$6</f>
        <v>15997.68</v>
      </c>
      <c r="R1187" s="143">
        <f>'2025-26 Salary &amp; Benefits'!H$6</f>
        <v>0.16020000000000001</v>
      </c>
      <c r="S1187" s="143">
        <f>'2025-26 Salary &amp; Benefits'!I$6</f>
        <v>0.15390000000000001</v>
      </c>
      <c r="T1187" s="9">
        <f t="shared" si="216"/>
        <v>36592.51</v>
      </c>
      <c r="U1187" s="9">
        <f t="shared" si="217"/>
        <v>1803.16</v>
      </c>
      <c r="V1187" s="9">
        <f t="shared" si="218"/>
        <v>277.51</v>
      </c>
      <c r="W1187" s="9">
        <f t="shared" si="219"/>
        <v>2080.67</v>
      </c>
      <c r="X1187" s="22">
        <f t="shared" si="220"/>
        <v>146862.51000000004</v>
      </c>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row>
    <row r="1188" spans="1:159" s="4" customFormat="1">
      <c r="A1188" s="77" t="s">
        <v>2360</v>
      </c>
      <c r="B1188" s="87" t="s">
        <v>2730</v>
      </c>
      <c r="C1188" s="88">
        <v>4329</v>
      </c>
      <c r="D1188" s="87" t="s">
        <v>2979</v>
      </c>
      <c r="E1188" s="107" t="str">
        <f>VLOOKUP($C1188,'2024-25 School Level AAFTE'!$C$4:$L$2372,9,FALSE)</f>
        <v>Yes</v>
      </c>
      <c r="F1188" s="95">
        <f>VLOOKUP($C1188,'2024-25 School Level AAFTE'!$C$4:$J$2372,8,FALSE)</f>
        <v>456</v>
      </c>
      <c r="G1188" s="97">
        <f>IFERROR(IF(E1188= "yes",VLOOKUP(C1188,Summary!$B:$I,6,0),0),0)</f>
        <v>0</v>
      </c>
      <c r="H1188" s="96">
        <f t="shared" si="211"/>
        <v>456</v>
      </c>
      <c r="I1188" s="154">
        <f>VLOOKUP($A1188,'2025-26 Salary &amp; Benefits'!$A:$I,3,FALSE)</f>
        <v>1.1200000000000001</v>
      </c>
      <c r="J1188" s="154">
        <f>VLOOKUP($A1188,'2025-26 Salary &amp; Benefits'!$A:$I,4,FALSE)</f>
        <v>1.1200000000000001</v>
      </c>
      <c r="K1188" s="141">
        <f t="shared" si="212"/>
        <v>456</v>
      </c>
      <c r="L1188" s="140">
        <f t="shared" si="213"/>
        <v>1.3380000000000001</v>
      </c>
      <c r="M1188" s="142">
        <f>'2025-26 Salary &amp; Benefits'!$E$6</f>
        <v>78209</v>
      </c>
      <c r="N1188" s="142">
        <f>'2025-26 Salary &amp; Benefits'!$F$6</f>
        <v>80164</v>
      </c>
      <c r="O1188" s="9">
        <f t="shared" si="214"/>
        <v>117200.88</v>
      </c>
      <c r="P1188" s="9">
        <f t="shared" si="215"/>
        <v>2929.679999999993</v>
      </c>
      <c r="Q1188" s="9">
        <f>'2025-26 Salary &amp; Benefits'!G$6</f>
        <v>15997.68</v>
      </c>
      <c r="R1188" s="143">
        <f>'2025-26 Salary &amp; Benefits'!H$6</f>
        <v>0.16020000000000001</v>
      </c>
      <c r="S1188" s="143">
        <f>'2025-26 Salary &amp; Benefits'!I$6</f>
        <v>0.15390000000000001</v>
      </c>
      <c r="T1188" s="9">
        <f t="shared" si="216"/>
        <v>40631.35</v>
      </c>
      <c r="U1188" s="9">
        <f t="shared" si="217"/>
        <v>2002.18</v>
      </c>
      <c r="V1188" s="9">
        <f t="shared" si="218"/>
        <v>308.14</v>
      </c>
      <c r="W1188" s="9">
        <f t="shared" si="219"/>
        <v>2310.3200000000002</v>
      </c>
      <c r="X1188" s="22">
        <f t="shared" si="220"/>
        <v>163072.23000000001</v>
      </c>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row>
    <row r="1189" spans="1:159" s="4" customFormat="1">
      <c r="A1189" s="77" t="s">
        <v>2360</v>
      </c>
      <c r="B1189" s="87" t="s">
        <v>2730</v>
      </c>
      <c r="C1189" s="88">
        <v>4511</v>
      </c>
      <c r="D1189" s="87" t="s">
        <v>1499</v>
      </c>
      <c r="E1189" s="107" t="str">
        <f>VLOOKUP($C1189,'2024-25 School Level AAFTE'!$C$4:$L$2372,9,FALSE)</f>
        <v>Yes</v>
      </c>
      <c r="F1189" s="95">
        <f>VLOOKUP($C1189,'2024-25 School Level AAFTE'!$C$4:$J$2372,8,FALSE)</f>
        <v>567.16</v>
      </c>
      <c r="G1189" s="97">
        <f>IFERROR(IF(E1189= "yes",VLOOKUP(C1189,Summary!$B:$I,6,0),0),0)</f>
        <v>0</v>
      </c>
      <c r="H1189" s="96">
        <f t="shared" si="211"/>
        <v>567.16</v>
      </c>
      <c r="I1189" s="154">
        <f>VLOOKUP($A1189,'2025-26 Salary &amp; Benefits'!$A:$I,3,FALSE)</f>
        <v>1.1200000000000001</v>
      </c>
      <c r="J1189" s="154">
        <f>VLOOKUP($A1189,'2025-26 Salary &amp; Benefits'!$A:$I,4,FALSE)</f>
        <v>1.1200000000000001</v>
      </c>
      <c r="K1189" s="141">
        <f t="shared" si="212"/>
        <v>567.16</v>
      </c>
      <c r="L1189" s="140">
        <f t="shared" si="213"/>
        <v>1.6639999999999999</v>
      </c>
      <c r="M1189" s="142">
        <f>'2025-26 Salary &amp; Benefits'!$E$6</f>
        <v>78209</v>
      </c>
      <c r="N1189" s="142">
        <f>'2025-26 Salary &amp; Benefits'!$F$6</f>
        <v>80164</v>
      </c>
      <c r="O1189" s="9">
        <f t="shared" si="214"/>
        <v>145756.54999999999</v>
      </c>
      <c r="P1189" s="9">
        <f t="shared" si="215"/>
        <v>3643.4900000000198</v>
      </c>
      <c r="Q1189" s="9">
        <f>'2025-26 Salary &amp; Benefits'!G$6</f>
        <v>15997.68</v>
      </c>
      <c r="R1189" s="143">
        <f>'2025-26 Salary &amp; Benefits'!H$6</f>
        <v>0.16020000000000001</v>
      </c>
      <c r="S1189" s="143">
        <f>'2025-26 Salary &amp; Benefits'!I$6</f>
        <v>0.15390000000000001</v>
      </c>
      <c r="T1189" s="9">
        <f t="shared" si="216"/>
        <v>50531.07</v>
      </c>
      <c r="U1189" s="9">
        <f t="shared" si="217"/>
        <v>2490</v>
      </c>
      <c r="V1189" s="9">
        <f t="shared" si="218"/>
        <v>383.21</v>
      </c>
      <c r="W1189" s="9">
        <f t="shared" si="219"/>
        <v>2873.21</v>
      </c>
      <c r="X1189" s="22">
        <f t="shared" si="220"/>
        <v>202804.32</v>
      </c>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row>
    <row r="1190" spans="1:159" s="4" customFormat="1">
      <c r="A1190" s="77" t="s">
        <v>2360</v>
      </c>
      <c r="B1190" s="87" t="s">
        <v>2730</v>
      </c>
      <c r="C1190" s="88">
        <v>5449</v>
      </c>
      <c r="D1190" s="87" t="s">
        <v>1500</v>
      </c>
      <c r="E1190" s="107" t="str">
        <f>VLOOKUP($C1190,'2024-25 School Level AAFTE'!$C$4:$L$2372,9,FALSE)</f>
        <v>Yes</v>
      </c>
      <c r="F1190" s="95">
        <f>VLOOKUP($C1190,'2024-25 School Level AAFTE'!$C$4:$J$2372,8,FALSE)</f>
        <v>58.46</v>
      </c>
      <c r="G1190" s="97">
        <f>IFERROR(IF(E1190= "yes",VLOOKUP(C1190,Summary!$B:$I,6,0),0),0)</f>
        <v>0</v>
      </c>
      <c r="H1190" s="96">
        <f t="shared" si="211"/>
        <v>58.46</v>
      </c>
      <c r="I1190" s="154">
        <f>VLOOKUP($A1190,'2025-26 Salary &amp; Benefits'!$A:$I,3,FALSE)</f>
        <v>1.1200000000000001</v>
      </c>
      <c r="J1190" s="154">
        <f>VLOOKUP($A1190,'2025-26 Salary &amp; Benefits'!$A:$I,4,FALSE)</f>
        <v>1.1200000000000001</v>
      </c>
      <c r="K1190" s="141">
        <f t="shared" si="212"/>
        <v>58.46</v>
      </c>
      <c r="L1190" s="140">
        <f t="shared" si="213"/>
        <v>0.17100000000000001</v>
      </c>
      <c r="M1190" s="142">
        <f>'2025-26 Salary &amp; Benefits'!$E$6</f>
        <v>78209</v>
      </c>
      <c r="N1190" s="142">
        <f>'2025-26 Salary &amp; Benefits'!$F$6</f>
        <v>80164</v>
      </c>
      <c r="O1190" s="9">
        <f t="shared" si="214"/>
        <v>14978.59</v>
      </c>
      <c r="P1190" s="9">
        <f t="shared" si="215"/>
        <v>374.42000000000007</v>
      </c>
      <c r="Q1190" s="9">
        <f>'2025-26 Salary &amp; Benefits'!G$6</f>
        <v>15997.68</v>
      </c>
      <c r="R1190" s="143">
        <f>'2025-26 Salary &amp; Benefits'!H$6</f>
        <v>0.16020000000000001</v>
      </c>
      <c r="S1190" s="143">
        <f>'2025-26 Salary &amp; Benefits'!I$6</f>
        <v>0.15390000000000001</v>
      </c>
      <c r="T1190" s="9">
        <f t="shared" si="216"/>
        <v>5192.8</v>
      </c>
      <c r="U1190" s="9">
        <f t="shared" si="217"/>
        <v>255.88</v>
      </c>
      <c r="V1190" s="9">
        <f t="shared" si="218"/>
        <v>39.380000000000003</v>
      </c>
      <c r="W1190" s="9">
        <f t="shared" si="219"/>
        <v>295.26</v>
      </c>
      <c r="X1190" s="22">
        <f t="shared" si="220"/>
        <v>20841.069999999996</v>
      </c>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row>
    <row r="1191" spans="1:159" s="4" customFormat="1">
      <c r="A1191" s="77" t="s">
        <v>2360</v>
      </c>
      <c r="B1191" s="87" t="s">
        <v>2730</v>
      </c>
      <c r="C1191" s="88">
        <v>5589</v>
      </c>
      <c r="D1191" s="87" t="s">
        <v>2925</v>
      </c>
      <c r="E1191" s="107" t="str">
        <f>VLOOKUP($C1191,'2024-25 School Level AAFTE'!$C$4:$L$2372,9,FALSE)</f>
        <v>Yes</v>
      </c>
      <c r="F1191" s="95">
        <f>VLOOKUP($C1191,'2024-25 School Level AAFTE'!$C$4:$J$2372,8,FALSE)</f>
        <v>455.73</v>
      </c>
      <c r="G1191" s="97">
        <f>IFERROR(IF(E1191= "yes",VLOOKUP(C1191,Summary!$B:$I,6,0),0),0)</f>
        <v>0</v>
      </c>
      <c r="H1191" s="96">
        <f t="shared" si="211"/>
        <v>455.73</v>
      </c>
      <c r="I1191" s="154">
        <f>VLOOKUP($A1191,'2025-26 Salary &amp; Benefits'!$A:$I,3,FALSE)</f>
        <v>1.1200000000000001</v>
      </c>
      <c r="J1191" s="154">
        <f>VLOOKUP($A1191,'2025-26 Salary &amp; Benefits'!$A:$I,4,FALSE)</f>
        <v>1.1200000000000001</v>
      </c>
      <c r="K1191" s="141">
        <f t="shared" si="212"/>
        <v>455.73</v>
      </c>
      <c r="L1191" s="140">
        <f t="shared" si="213"/>
        <v>1.337</v>
      </c>
      <c r="M1191" s="142">
        <f>'2025-26 Salary &amp; Benefits'!$E$6</f>
        <v>78209</v>
      </c>
      <c r="N1191" s="142">
        <f>'2025-26 Salary &amp; Benefits'!$F$6</f>
        <v>80164</v>
      </c>
      <c r="O1191" s="9">
        <f t="shared" si="214"/>
        <v>117113.28</v>
      </c>
      <c r="P1191" s="9">
        <f t="shared" si="215"/>
        <v>2927.5</v>
      </c>
      <c r="Q1191" s="9">
        <f>'2025-26 Salary &amp; Benefits'!G$6</f>
        <v>15997.68</v>
      </c>
      <c r="R1191" s="143">
        <f>'2025-26 Salary &amp; Benefits'!H$6</f>
        <v>0.16020000000000001</v>
      </c>
      <c r="S1191" s="143">
        <f>'2025-26 Salary &amp; Benefits'!I$6</f>
        <v>0.15390000000000001</v>
      </c>
      <c r="T1191" s="9">
        <f t="shared" si="216"/>
        <v>40600.99</v>
      </c>
      <c r="U1191" s="9">
        <f t="shared" si="217"/>
        <v>2000.68</v>
      </c>
      <c r="V1191" s="9">
        <f t="shared" si="218"/>
        <v>307.89999999999998</v>
      </c>
      <c r="W1191" s="9">
        <f t="shared" si="219"/>
        <v>2308.58</v>
      </c>
      <c r="X1191" s="22">
        <f t="shared" si="220"/>
        <v>162950.34999999998</v>
      </c>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c r="EY1191" s="2"/>
      <c r="EZ1191" s="2"/>
      <c r="FA1191" s="2"/>
      <c r="FB1191" s="2"/>
      <c r="FC1191" s="2"/>
    </row>
    <row r="1192" spans="1:159" s="4" customFormat="1">
      <c r="A1192" s="77" t="s">
        <v>2360</v>
      </c>
      <c r="B1192" s="87" t="s">
        <v>2730</v>
      </c>
      <c r="C1192" s="88">
        <v>5625</v>
      </c>
      <c r="D1192" s="87" t="s">
        <v>2978</v>
      </c>
      <c r="E1192" s="107" t="str">
        <f>VLOOKUP($C1192,'2024-25 School Level AAFTE'!$C$4:$L$2372,9,FALSE)</f>
        <v>Yes</v>
      </c>
      <c r="F1192" s="95">
        <f>VLOOKUP($C1192,'2024-25 School Level AAFTE'!$C$4:$J$2372,8,FALSE)</f>
        <v>157.34</v>
      </c>
      <c r="G1192" s="97">
        <f>IFERROR(IF(E1192= "yes",VLOOKUP(C1192,Summary!$B:$I,6,0),0),0)</f>
        <v>0</v>
      </c>
      <c r="H1192" s="96">
        <f t="shared" si="211"/>
        <v>157.34</v>
      </c>
      <c r="I1192" s="154">
        <f>VLOOKUP($A1192,'2025-26 Salary &amp; Benefits'!$A:$I,3,FALSE)</f>
        <v>1.1200000000000001</v>
      </c>
      <c r="J1192" s="154">
        <f>VLOOKUP($A1192,'2025-26 Salary &amp; Benefits'!$A:$I,4,FALSE)</f>
        <v>1.1200000000000001</v>
      </c>
      <c r="K1192" s="141">
        <f t="shared" si="212"/>
        <v>157.34</v>
      </c>
      <c r="L1192" s="140">
        <f t="shared" si="213"/>
        <v>0.46200000000000002</v>
      </c>
      <c r="M1192" s="142">
        <f>'2025-26 Salary &amp; Benefits'!$E$6</f>
        <v>78209</v>
      </c>
      <c r="N1192" s="142">
        <f>'2025-26 Salary &amp; Benefits'!$F$6</f>
        <v>80164</v>
      </c>
      <c r="O1192" s="9">
        <f t="shared" si="214"/>
        <v>40468.46</v>
      </c>
      <c r="P1192" s="9">
        <f t="shared" si="215"/>
        <v>1011.5999999999985</v>
      </c>
      <c r="Q1192" s="9">
        <f>'2025-26 Salary &amp; Benefits'!G$6</f>
        <v>15997.68</v>
      </c>
      <c r="R1192" s="143">
        <f>'2025-26 Salary &amp; Benefits'!H$6</f>
        <v>0.16020000000000001</v>
      </c>
      <c r="S1192" s="143">
        <f>'2025-26 Salary &amp; Benefits'!I$6</f>
        <v>0.15390000000000001</v>
      </c>
      <c r="T1192" s="9">
        <f t="shared" si="216"/>
        <v>14029.66</v>
      </c>
      <c r="U1192" s="9">
        <f t="shared" si="217"/>
        <v>691.33</v>
      </c>
      <c r="V1192" s="9">
        <f t="shared" si="218"/>
        <v>106.4</v>
      </c>
      <c r="W1192" s="9">
        <f t="shared" si="219"/>
        <v>797.73</v>
      </c>
      <c r="X1192" s="22">
        <f t="shared" si="220"/>
        <v>56307.45</v>
      </c>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row>
    <row r="1193" spans="1:159" s="4" customFormat="1">
      <c r="A1193" s="77" t="s">
        <v>2360</v>
      </c>
      <c r="B1193" s="87" t="s">
        <v>2730</v>
      </c>
      <c r="C1193" s="88">
        <v>5960</v>
      </c>
      <c r="D1193" s="87" t="s">
        <v>1501</v>
      </c>
      <c r="E1193" s="107" t="str">
        <f>VLOOKUP($C1193,'2024-25 School Level AAFTE'!$C$4:$L$2372,9,FALSE)</f>
        <v>No</v>
      </c>
      <c r="F1193" s="95">
        <f>VLOOKUP($C1193,'2024-25 School Level AAFTE'!$C$4:$J$2372,8,FALSE)</f>
        <v>317.08</v>
      </c>
      <c r="G1193" s="97">
        <f>IFERROR(IF(E1193= "yes",VLOOKUP(C1193,Summary!$B:$I,6,0),0),0)</f>
        <v>0</v>
      </c>
      <c r="H1193" s="96">
        <f t="shared" si="211"/>
        <v>0</v>
      </c>
      <c r="I1193" s="154">
        <f>VLOOKUP($A1193,'2025-26 Salary &amp; Benefits'!$A:$I,3,FALSE)</f>
        <v>1.1200000000000001</v>
      </c>
      <c r="J1193" s="154">
        <f>VLOOKUP($A1193,'2025-26 Salary &amp; Benefits'!$A:$I,4,FALSE)</f>
        <v>1.1200000000000001</v>
      </c>
      <c r="K1193" s="141">
        <f t="shared" si="212"/>
        <v>0</v>
      </c>
      <c r="L1193" s="140">
        <f t="shared" si="213"/>
        <v>0</v>
      </c>
      <c r="M1193" s="142">
        <f>'2025-26 Salary &amp; Benefits'!$E$6</f>
        <v>78209</v>
      </c>
      <c r="N1193" s="142">
        <f>'2025-26 Salary &amp; Benefits'!$F$6</f>
        <v>80164</v>
      </c>
      <c r="O1193" s="9">
        <f t="shared" si="214"/>
        <v>0</v>
      </c>
      <c r="P1193" s="9">
        <f t="shared" si="215"/>
        <v>0</v>
      </c>
      <c r="Q1193" s="9">
        <f>'2025-26 Salary &amp; Benefits'!G$6</f>
        <v>15997.68</v>
      </c>
      <c r="R1193" s="143">
        <f>'2025-26 Salary &amp; Benefits'!H$6</f>
        <v>0.16020000000000001</v>
      </c>
      <c r="S1193" s="143">
        <f>'2025-26 Salary &amp; Benefits'!I$6</f>
        <v>0.15390000000000001</v>
      </c>
      <c r="T1193" s="9">
        <f t="shared" si="216"/>
        <v>0</v>
      </c>
      <c r="U1193" s="9">
        <f t="shared" si="217"/>
        <v>0</v>
      </c>
      <c r="V1193" s="9">
        <f t="shared" si="218"/>
        <v>0</v>
      </c>
      <c r="W1193" s="9">
        <f t="shared" si="219"/>
        <v>0</v>
      </c>
      <c r="X1193" s="22">
        <f t="shared" si="220"/>
        <v>0</v>
      </c>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row>
    <row r="1194" spans="1:159" s="4" customFormat="1">
      <c r="A1194" s="77" t="s">
        <v>2265</v>
      </c>
      <c r="B1194" s="87" t="s">
        <v>2732</v>
      </c>
      <c r="C1194" s="88">
        <v>1986</v>
      </c>
      <c r="D1194" s="87" t="s">
        <v>991</v>
      </c>
      <c r="E1194" s="107" t="str">
        <f>VLOOKUP($C1194,'2024-25 School Level AAFTE'!$C$4:$L$2372,9,FALSE)</f>
        <v>Yes</v>
      </c>
      <c r="F1194" s="95">
        <f>VLOOKUP($C1194,'2024-25 School Level AAFTE'!$C$4:$J$2372,8,FALSE)</f>
        <v>465.16</v>
      </c>
      <c r="G1194" s="97">
        <f>IFERROR(IF(E1194= "yes",VLOOKUP(C1194,Summary!$B:$I,6,0),0),0)</f>
        <v>0</v>
      </c>
      <c r="H1194" s="96">
        <f t="shared" si="211"/>
        <v>465.16</v>
      </c>
      <c r="I1194" s="154">
        <f>VLOOKUP($A1194,'2025-26 Salary &amp; Benefits'!$A:$I,3,FALSE)</f>
        <v>1.1200000000000001</v>
      </c>
      <c r="J1194" s="154">
        <f>VLOOKUP($A1194,'2025-26 Salary &amp; Benefits'!$A:$I,4,FALSE)</f>
        <v>1.1200000000000001</v>
      </c>
      <c r="K1194" s="141">
        <f t="shared" si="212"/>
        <v>465.16</v>
      </c>
      <c r="L1194" s="140">
        <f t="shared" si="213"/>
        <v>1.3640000000000001</v>
      </c>
      <c r="M1194" s="142">
        <f>'2025-26 Salary &amp; Benefits'!$E$6</f>
        <v>78209</v>
      </c>
      <c r="N1194" s="142">
        <f>'2025-26 Salary &amp; Benefits'!$F$6</f>
        <v>80164</v>
      </c>
      <c r="O1194" s="9">
        <f t="shared" si="214"/>
        <v>119478.33</v>
      </c>
      <c r="P1194" s="9">
        <f t="shared" si="215"/>
        <v>2986.6100000000006</v>
      </c>
      <c r="Q1194" s="9">
        <f>'2025-26 Salary &amp; Benefits'!G$6</f>
        <v>15997.68</v>
      </c>
      <c r="R1194" s="143">
        <f>'2025-26 Salary &amp; Benefits'!H$6</f>
        <v>0.16020000000000001</v>
      </c>
      <c r="S1194" s="143">
        <f>'2025-26 Salary &amp; Benefits'!I$6</f>
        <v>0.15390000000000001</v>
      </c>
      <c r="T1194" s="9">
        <f t="shared" si="216"/>
        <v>41420.9</v>
      </c>
      <c r="U1194" s="9">
        <f t="shared" si="217"/>
        <v>2041.08</v>
      </c>
      <c r="V1194" s="9">
        <f t="shared" si="218"/>
        <v>314.12</v>
      </c>
      <c r="W1194" s="9">
        <f t="shared" si="219"/>
        <v>2355.1999999999998</v>
      </c>
      <c r="X1194" s="22">
        <f t="shared" si="220"/>
        <v>166241.04000000004</v>
      </c>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c r="DY1194" s="2"/>
      <c r="DZ1194" s="2"/>
      <c r="EA1194" s="2"/>
      <c r="EB1194" s="2"/>
      <c r="EC1194" s="2"/>
      <c r="ED1194" s="2"/>
      <c r="EE1194" s="2"/>
      <c r="EF1194" s="2"/>
      <c r="EG1194" s="2"/>
      <c r="EH1194" s="2"/>
      <c r="EI1194" s="2"/>
      <c r="EJ1194" s="2"/>
      <c r="EK1194" s="2"/>
      <c r="EL1194" s="2"/>
      <c r="EM1194" s="2"/>
      <c r="EN1194" s="2"/>
      <c r="EO1194" s="2"/>
      <c r="EP1194" s="2"/>
      <c r="EQ1194" s="2"/>
      <c r="ER1194" s="2"/>
      <c r="ES1194" s="2"/>
      <c r="ET1194" s="2"/>
      <c r="EU1194" s="2"/>
      <c r="EV1194" s="2"/>
      <c r="EW1194" s="2"/>
      <c r="EX1194" s="2"/>
      <c r="EY1194" s="2"/>
      <c r="EZ1194" s="2"/>
      <c r="FA1194" s="2"/>
      <c r="FB1194" s="2"/>
      <c r="FC1194" s="2"/>
    </row>
    <row r="1195" spans="1:159" s="4" customFormat="1">
      <c r="A1195" s="77" t="s">
        <v>2367</v>
      </c>
      <c r="B1195" s="87" t="s">
        <v>2733</v>
      </c>
      <c r="C1195" s="88">
        <v>1848</v>
      </c>
      <c r="D1195" s="87" t="s">
        <v>27</v>
      </c>
      <c r="E1195" s="107" t="str">
        <f>VLOOKUP($C1195,'2024-25 School Level AAFTE'!$C$4:$L$2372,9,FALSE)</f>
        <v>No</v>
      </c>
      <c r="F1195" s="95">
        <f>VLOOKUP($C1195,'2024-25 School Level AAFTE'!$C$4:$J$2372,8,FALSE)</f>
        <v>28.64</v>
      </c>
      <c r="G1195" s="97">
        <f>IFERROR(IF(E1195= "yes",VLOOKUP(C1195,Summary!$B:$I,6,0),0),0)</f>
        <v>0</v>
      </c>
      <c r="H1195" s="96">
        <f t="shared" si="211"/>
        <v>0</v>
      </c>
      <c r="I1195" s="154">
        <f>VLOOKUP($A1195,'2025-26 Salary &amp; Benefits'!$A:$I,3,FALSE)</f>
        <v>1.18</v>
      </c>
      <c r="J1195" s="154">
        <f>VLOOKUP($A1195,'2025-26 Salary &amp; Benefits'!$A:$I,4,FALSE)</f>
        <v>1.18</v>
      </c>
      <c r="K1195" s="141">
        <f t="shared" si="212"/>
        <v>0</v>
      </c>
      <c r="L1195" s="140">
        <f t="shared" si="213"/>
        <v>0</v>
      </c>
      <c r="M1195" s="142">
        <f>'2025-26 Salary &amp; Benefits'!$E$6</f>
        <v>78209</v>
      </c>
      <c r="N1195" s="142">
        <f>'2025-26 Salary &amp; Benefits'!$F$6</f>
        <v>80164</v>
      </c>
      <c r="O1195" s="9">
        <f t="shared" si="214"/>
        <v>0</v>
      </c>
      <c r="P1195" s="9">
        <f t="shared" si="215"/>
        <v>0</v>
      </c>
      <c r="Q1195" s="9">
        <f>'2025-26 Salary &amp; Benefits'!G$6</f>
        <v>15997.68</v>
      </c>
      <c r="R1195" s="143">
        <f>'2025-26 Salary &amp; Benefits'!H$6</f>
        <v>0.16020000000000001</v>
      </c>
      <c r="S1195" s="143">
        <f>'2025-26 Salary &amp; Benefits'!I$6</f>
        <v>0.15390000000000001</v>
      </c>
      <c r="T1195" s="9">
        <f t="shared" si="216"/>
        <v>0</v>
      </c>
      <c r="U1195" s="9">
        <f t="shared" si="217"/>
        <v>0</v>
      </c>
      <c r="V1195" s="9">
        <f t="shared" si="218"/>
        <v>0</v>
      </c>
      <c r="W1195" s="9">
        <f t="shared" si="219"/>
        <v>0</v>
      </c>
      <c r="X1195" s="22">
        <f t="shared" si="220"/>
        <v>0</v>
      </c>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c r="DY1195" s="2"/>
      <c r="DZ1195" s="2"/>
      <c r="EA1195" s="2"/>
      <c r="EB1195" s="2"/>
      <c r="EC1195" s="2"/>
      <c r="ED1195" s="2"/>
      <c r="EE1195" s="2"/>
      <c r="EF1195" s="2"/>
      <c r="EG1195" s="2"/>
      <c r="EH1195" s="2"/>
      <c r="EI1195" s="2"/>
      <c r="EJ1195" s="2"/>
      <c r="EK1195" s="2"/>
      <c r="EL1195" s="2"/>
      <c r="EM1195" s="2"/>
      <c r="EN1195" s="2"/>
      <c r="EO1195" s="2"/>
      <c r="EP1195" s="2"/>
      <c r="EQ1195" s="2"/>
      <c r="ER1195" s="2"/>
      <c r="ES1195" s="2"/>
      <c r="ET1195" s="2"/>
      <c r="EU1195" s="2"/>
      <c r="EV1195" s="2"/>
      <c r="EW1195" s="2"/>
      <c r="EX1195" s="2"/>
      <c r="EY1195" s="2"/>
      <c r="EZ1195" s="2"/>
      <c r="FA1195" s="2"/>
      <c r="FB1195" s="2"/>
      <c r="FC1195" s="2"/>
    </row>
    <row r="1196" spans="1:159" s="4" customFormat="1">
      <c r="A1196" s="77" t="s">
        <v>2367</v>
      </c>
      <c r="B1196" s="87" t="s">
        <v>2733</v>
      </c>
      <c r="C1196" s="88">
        <v>2886</v>
      </c>
      <c r="D1196" s="87" t="s">
        <v>1545</v>
      </c>
      <c r="E1196" s="107" t="str">
        <f>VLOOKUP($C1196,'2024-25 School Level AAFTE'!$C$4:$L$2372,9,FALSE)</f>
        <v>Yes</v>
      </c>
      <c r="F1196" s="95">
        <f>VLOOKUP($C1196,'2024-25 School Level AAFTE'!$C$4:$J$2372,8,FALSE)</f>
        <v>503.56</v>
      </c>
      <c r="G1196" s="97">
        <f>IFERROR(IF(E1196= "yes",VLOOKUP(C1196,Summary!$B:$I,6,0),0),0)</f>
        <v>0</v>
      </c>
      <c r="H1196" s="96">
        <f t="shared" si="211"/>
        <v>503.56</v>
      </c>
      <c r="I1196" s="154">
        <f>VLOOKUP($A1196,'2025-26 Salary &amp; Benefits'!$A:$I,3,FALSE)</f>
        <v>1.18</v>
      </c>
      <c r="J1196" s="154">
        <f>VLOOKUP($A1196,'2025-26 Salary &amp; Benefits'!$A:$I,4,FALSE)</f>
        <v>1.18</v>
      </c>
      <c r="K1196" s="141">
        <f t="shared" si="212"/>
        <v>503.56</v>
      </c>
      <c r="L1196" s="140">
        <f t="shared" si="213"/>
        <v>1.4770000000000001</v>
      </c>
      <c r="M1196" s="142">
        <f>'2025-26 Salary &amp; Benefits'!$E$6</f>
        <v>78209</v>
      </c>
      <c r="N1196" s="142">
        <f>'2025-26 Salary &amp; Benefits'!$F$6</f>
        <v>80164</v>
      </c>
      <c r="O1196" s="9">
        <f t="shared" si="214"/>
        <v>136307.34</v>
      </c>
      <c r="P1196" s="9">
        <f t="shared" si="215"/>
        <v>3407.2900000000081</v>
      </c>
      <c r="Q1196" s="9">
        <f>'2025-26 Salary &amp; Benefits'!G$6</f>
        <v>15997.68</v>
      </c>
      <c r="R1196" s="143">
        <f>'2025-26 Salary &amp; Benefits'!H$6</f>
        <v>0.16020000000000001</v>
      </c>
      <c r="S1196" s="143">
        <f>'2025-26 Salary &amp; Benefits'!I$6</f>
        <v>0.15390000000000001</v>
      </c>
      <c r="T1196" s="9">
        <f t="shared" si="216"/>
        <v>45989.39</v>
      </c>
      <c r="U1196" s="9">
        <f t="shared" si="217"/>
        <v>2328.58</v>
      </c>
      <c r="V1196" s="9">
        <f t="shared" si="218"/>
        <v>358.37</v>
      </c>
      <c r="W1196" s="9">
        <f t="shared" si="219"/>
        <v>2686.95</v>
      </c>
      <c r="X1196" s="22">
        <f t="shared" si="220"/>
        <v>188390.97</v>
      </c>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c r="DY1196" s="2"/>
      <c r="DZ1196" s="2"/>
      <c r="EA1196" s="2"/>
      <c r="EB1196" s="2"/>
      <c r="EC1196" s="2"/>
      <c r="ED1196" s="2"/>
      <c r="EE1196" s="2"/>
      <c r="EF1196" s="2"/>
      <c r="EG1196" s="2"/>
      <c r="EH1196" s="2"/>
      <c r="EI1196" s="2"/>
      <c r="EJ1196" s="2"/>
      <c r="EK1196" s="2"/>
      <c r="EL1196" s="2"/>
      <c r="EM1196" s="2"/>
      <c r="EN1196" s="2"/>
      <c r="EO1196" s="2"/>
      <c r="EP1196" s="2"/>
      <c r="EQ1196" s="2"/>
      <c r="ER1196" s="2"/>
      <c r="ES1196" s="2"/>
      <c r="ET1196" s="2"/>
      <c r="EU1196" s="2"/>
      <c r="EV1196" s="2"/>
      <c r="EW1196" s="2"/>
      <c r="EX1196" s="2"/>
      <c r="EY1196" s="2"/>
      <c r="EZ1196" s="2"/>
      <c r="FA1196" s="2"/>
      <c r="FB1196" s="2"/>
      <c r="FC1196" s="2"/>
    </row>
    <row r="1197" spans="1:159" s="4" customFormat="1">
      <c r="A1197" s="77" t="s">
        <v>2367</v>
      </c>
      <c r="B1197" s="87" t="s">
        <v>2733</v>
      </c>
      <c r="C1197" s="88">
        <v>3120</v>
      </c>
      <c r="D1197" s="87" t="s">
        <v>1546</v>
      </c>
      <c r="E1197" s="107" t="str">
        <f>VLOOKUP($C1197,'2024-25 School Level AAFTE'!$C$4:$L$2372,9,FALSE)</f>
        <v>No</v>
      </c>
      <c r="F1197" s="95">
        <f>VLOOKUP($C1197,'2024-25 School Level AAFTE'!$C$4:$J$2372,8,FALSE)</f>
        <v>842.97</v>
      </c>
      <c r="G1197" s="97">
        <f>IFERROR(IF(E1197= "yes",VLOOKUP(C1197,Summary!$B:$I,6,0),0),0)</f>
        <v>0</v>
      </c>
      <c r="H1197" s="96">
        <f t="shared" si="211"/>
        <v>0</v>
      </c>
      <c r="I1197" s="154">
        <f>VLOOKUP($A1197,'2025-26 Salary &amp; Benefits'!$A:$I,3,FALSE)</f>
        <v>1.18</v>
      </c>
      <c r="J1197" s="154">
        <f>VLOOKUP($A1197,'2025-26 Salary &amp; Benefits'!$A:$I,4,FALSE)</f>
        <v>1.18</v>
      </c>
      <c r="K1197" s="141">
        <f t="shared" si="212"/>
        <v>0</v>
      </c>
      <c r="L1197" s="140">
        <f t="shared" si="213"/>
        <v>0</v>
      </c>
      <c r="M1197" s="142">
        <f>'2025-26 Salary &amp; Benefits'!$E$6</f>
        <v>78209</v>
      </c>
      <c r="N1197" s="142">
        <f>'2025-26 Salary &amp; Benefits'!$F$6</f>
        <v>80164</v>
      </c>
      <c r="O1197" s="9">
        <f t="shared" si="214"/>
        <v>0</v>
      </c>
      <c r="P1197" s="9">
        <f t="shared" si="215"/>
        <v>0</v>
      </c>
      <c r="Q1197" s="9">
        <f>'2025-26 Salary &amp; Benefits'!G$6</f>
        <v>15997.68</v>
      </c>
      <c r="R1197" s="143">
        <f>'2025-26 Salary &amp; Benefits'!H$6</f>
        <v>0.16020000000000001</v>
      </c>
      <c r="S1197" s="143">
        <f>'2025-26 Salary &amp; Benefits'!I$6</f>
        <v>0.15390000000000001</v>
      </c>
      <c r="T1197" s="9">
        <f t="shared" si="216"/>
        <v>0</v>
      </c>
      <c r="U1197" s="9">
        <f t="shared" si="217"/>
        <v>0</v>
      </c>
      <c r="V1197" s="9">
        <f t="shared" si="218"/>
        <v>0</v>
      </c>
      <c r="W1197" s="9">
        <f t="shared" si="219"/>
        <v>0</v>
      </c>
      <c r="X1197" s="22">
        <f t="shared" si="220"/>
        <v>0</v>
      </c>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c r="ED1197" s="2"/>
      <c r="EE1197" s="2"/>
      <c r="EF1197" s="2"/>
      <c r="EG1197" s="2"/>
      <c r="EH1197" s="2"/>
      <c r="EI1197" s="2"/>
      <c r="EJ1197" s="2"/>
      <c r="EK1197" s="2"/>
      <c r="EL1197" s="2"/>
      <c r="EM1197" s="2"/>
      <c r="EN1197" s="2"/>
      <c r="EO1197" s="2"/>
      <c r="EP1197" s="2"/>
      <c r="EQ1197" s="2"/>
      <c r="ER1197" s="2"/>
      <c r="ES1197" s="2"/>
      <c r="ET1197" s="2"/>
      <c r="EU1197" s="2"/>
      <c r="EV1197" s="2"/>
      <c r="EW1197" s="2"/>
      <c r="EX1197" s="2"/>
      <c r="EY1197" s="2"/>
      <c r="EZ1197" s="2"/>
      <c r="FA1197" s="2"/>
      <c r="FB1197" s="2"/>
      <c r="FC1197" s="2"/>
    </row>
    <row r="1198" spans="1:159" s="4" customFormat="1">
      <c r="A1198" s="137" t="s">
        <v>2367</v>
      </c>
      <c r="B1198" s="87" t="s">
        <v>2733</v>
      </c>
      <c r="C1198" s="88">
        <v>3121</v>
      </c>
      <c r="D1198" s="87" t="s">
        <v>1547</v>
      </c>
      <c r="E1198" s="107" t="str">
        <f>VLOOKUP($C1198,'2024-25 School Level AAFTE'!$C$4:$L$2372,9,FALSE)</f>
        <v>Yes</v>
      </c>
      <c r="F1198" s="95">
        <f>VLOOKUP($C1198,'2024-25 School Level AAFTE'!$C$4:$J$2372,8,FALSE)</f>
        <v>554.22</v>
      </c>
      <c r="G1198" s="97">
        <f>IFERROR(IF(E1198= "yes",VLOOKUP(C1198,Summary!$B:$I,6,0),0),0)</f>
        <v>0</v>
      </c>
      <c r="H1198" s="96">
        <f t="shared" si="211"/>
        <v>554.22</v>
      </c>
      <c r="I1198" s="154">
        <f>VLOOKUP($A1198,'2025-26 Salary &amp; Benefits'!$A:$I,3,FALSE)</f>
        <v>1.18</v>
      </c>
      <c r="J1198" s="154">
        <f>VLOOKUP($A1198,'2025-26 Salary &amp; Benefits'!$A:$I,4,FALSE)</f>
        <v>1.18</v>
      </c>
      <c r="K1198" s="141">
        <f t="shared" si="212"/>
        <v>554.22</v>
      </c>
      <c r="L1198" s="140">
        <f t="shared" si="213"/>
        <v>1.6259999999999999</v>
      </c>
      <c r="M1198" s="142">
        <f>'2025-26 Salary &amp; Benefits'!$E$6</f>
        <v>78209</v>
      </c>
      <c r="N1198" s="142">
        <f>'2025-26 Salary &amp; Benefits'!$F$6</f>
        <v>80164</v>
      </c>
      <c r="O1198" s="9">
        <f t="shared" si="214"/>
        <v>150058.04</v>
      </c>
      <c r="P1198" s="9">
        <f t="shared" si="215"/>
        <v>3751.0199999999895</v>
      </c>
      <c r="Q1198" s="9">
        <f>'2025-26 Salary &amp; Benefits'!G$6</f>
        <v>15997.68</v>
      </c>
      <c r="R1198" s="143">
        <f>'2025-26 Salary &amp; Benefits'!H$6</f>
        <v>0.16020000000000001</v>
      </c>
      <c r="S1198" s="143">
        <f>'2025-26 Salary &amp; Benefits'!I$6</f>
        <v>0.15390000000000001</v>
      </c>
      <c r="T1198" s="9">
        <f t="shared" si="216"/>
        <v>50628.81</v>
      </c>
      <c r="U1198" s="9">
        <f t="shared" si="217"/>
        <v>2563.48</v>
      </c>
      <c r="V1198" s="9">
        <f t="shared" si="218"/>
        <v>394.52</v>
      </c>
      <c r="W1198" s="9">
        <f t="shared" si="219"/>
        <v>2958</v>
      </c>
      <c r="X1198" s="22">
        <f t="shared" si="220"/>
        <v>207395.87</v>
      </c>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c r="DX1198" s="2"/>
      <c r="DY1198" s="2"/>
      <c r="DZ1198" s="2"/>
      <c r="EA1198" s="2"/>
      <c r="EB1198" s="2"/>
      <c r="EC1198" s="2"/>
      <c r="ED1198" s="2"/>
      <c r="EE1198" s="2"/>
      <c r="EF1198" s="2"/>
      <c r="EG1198" s="2"/>
      <c r="EH1198" s="2"/>
      <c r="EI1198" s="2"/>
      <c r="EJ1198" s="2"/>
      <c r="EK1198" s="2"/>
      <c r="EL1198" s="2"/>
      <c r="EM1198" s="2"/>
      <c r="EN1198" s="2"/>
      <c r="EO1198" s="2"/>
      <c r="EP1198" s="2"/>
      <c r="EQ1198" s="2"/>
      <c r="ER1198" s="2"/>
      <c r="ES1198" s="2"/>
      <c r="ET1198" s="2"/>
      <c r="EU1198" s="2"/>
      <c r="EV1198" s="2"/>
      <c r="EW1198" s="2"/>
      <c r="EX1198" s="2"/>
      <c r="EY1198" s="2"/>
      <c r="EZ1198" s="2"/>
      <c r="FA1198" s="2"/>
      <c r="FB1198" s="2"/>
      <c r="FC1198" s="2"/>
    </row>
    <row r="1199" spans="1:159" s="4" customFormat="1">
      <c r="A1199" s="77" t="s">
        <v>2367</v>
      </c>
      <c r="B1199" s="87" t="s">
        <v>2733</v>
      </c>
      <c r="C1199" s="88">
        <v>3687</v>
      </c>
      <c r="D1199" s="87" t="s">
        <v>1548</v>
      </c>
      <c r="E1199" s="107" t="str">
        <f>VLOOKUP($C1199,'2024-25 School Level AAFTE'!$C$4:$L$2372,9,FALSE)</f>
        <v>No</v>
      </c>
      <c r="F1199" s="95">
        <f>VLOOKUP($C1199,'2024-25 School Level AAFTE'!$C$4:$J$2372,8,FALSE)</f>
        <v>453.67</v>
      </c>
      <c r="G1199" s="97">
        <f>IFERROR(IF(E1199= "yes",VLOOKUP(C1199,Summary!$B:$I,6,0),0),0)</f>
        <v>0</v>
      </c>
      <c r="H1199" s="96">
        <f t="shared" si="211"/>
        <v>0</v>
      </c>
      <c r="I1199" s="154">
        <f>VLOOKUP($A1199,'2025-26 Salary &amp; Benefits'!$A:$I,3,FALSE)</f>
        <v>1.18</v>
      </c>
      <c r="J1199" s="154">
        <f>VLOOKUP($A1199,'2025-26 Salary &amp; Benefits'!$A:$I,4,FALSE)</f>
        <v>1.18</v>
      </c>
      <c r="K1199" s="141">
        <f t="shared" si="212"/>
        <v>0</v>
      </c>
      <c r="L1199" s="140">
        <f t="shared" si="213"/>
        <v>0</v>
      </c>
      <c r="M1199" s="142">
        <f>'2025-26 Salary &amp; Benefits'!$E$6</f>
        <v>78209</v>
      </c>
      <c r="N1199" s="142">
        <f>'2025-26 Salary &amp; Benefits'!$F$6</f>
        <v>80164</v>
      </c>
      <c r="O1199" s="9">
        <f t="shared" si="214"/>
        <v>0</v>
      </c>
      <c r="P1199" s="9">
        <f t="shared" si="215"/>
        <v>0</v>
      </c>
      <c r="Q1199" s="9">
        <f>'2025-26 Salary &amp; Benefits'!G$6</f>
        <v>15997.68</v>
      </c>
      <c r="R1199" s="143">
        <f>'2025-26 Salary &amp; Benefits'!H$6</f>
        <v>0.16020000000000001</v>
      </c>
      <c r="S1199" s="143">
        <f>'2025-26 Salary &amp; Benefits'!I$6</f>
        <v>0.15390000000000001</v>
      </c>
      <c r="T1199" s="9">
        <f t="shared" si="216"/>
        <v>0</v>
      </c>
      <c r="U1199" s="9">
        <f t="shared" si="217"/>
        <v>0</v>
      </c>
      <c r="V1199" s="9">
        <f t="shared" si="218"/>
        <v>0</v>
      </c>
      <c r="W1199" s="9">
        <f t="shared" si="219"/>
        <v>0</v>
      </c>
      <c r="X1199" s="22">
        <f t="shared" si="220"/>
        <v>0</v>
      </c>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c r="DY1199" s="2"/>
      <c r="DZ1199" s="2"/>
      <c r="EA1199" s="2"/>
      <c r="EB1199" s="2"/>
      <c r="EC1199" s="2"/>
      <c r="ED1199" s="2"/>
      <c r="EE1199" s="2"/>
      <c r="EF1199" s="2"/>
      <c r="EG1199" s="2"/>
      <c r="EH1199" s="2"/>
      <c r="EI1199" s="2"/>
      <c r="EJ1199" s="2"/>
      <c r="EK1199" s="2"/>
      <c r="EL1199" s="2"/>
      <c r="EM1199" s="2"/>
      <c r="EN1199" s="2"/>
      <c r="EO1199" s="2"/>
      <c r="EP1199" s="2"/>
      <c r="EQ1199" s="2"/>
      <c r="ER1199" s="2"/>
      <c r="ES1199" s="2"/>
      <c r="ET1199" s="2"/>
      <c r="EU1199" s="2"/>
      <c r="EV1199" s="2"/>
      <c r="EW1199" s="2"/>
      <c r="EX1199" s="2"/>
      <c r="EY1199" s="2"/>
      <c r="EZ1199" s="2"/>
      <c r="FA1199" s="2"/>
      <c r="FB1199" s="2"/>
      <c r="FC1199" s="2"/>
    </row>
    <row r="1200" spans="1:159" s="4" customFormat="1">
      <c r="A1200" s="77" t="s">
        <v>2367</v>
      </c>
      <c r="B1200" s="87" t="s">
        <v>2733</v>
      </c>
      <c r="C1200" s="88">
        <v>3688</v>
      </c>
      <c r="D1200" s="87" t="s">
        <v>1549</v>
      </c>
      <c r="E1200" s="107" t="str">
        <f>VLOOKUP($C1200,'2024-25 School Level AAFTE'!$C$4:$L$2372,9,FALSE)</f>
        <v>Yes</v>
      </c>
      <c r="F1200" s="95">
        <f>VLOOKUP($C1200,'2024-25 School Level AAFTE'!$C$4:$J$2372,8,FALSE)</f>
        <v>2013.0200000000002</v>
      </c>
      <c r="G1200" s="97">
        <f>IFERROR(IF(E1200= "yes",VLOOKUP(C1200,Summary!$B:$I,6,0),0),0)</f>
        <v>0</v>
      </c>
      <c r="H1200" s="96">
        <f t="shared" si="211"/>
        <v>2013.0200000000002</v>
      </c>
      <c r="I1200" s="154">
        <f>VLOOKUP($A1200,'2025-26 Salary &amp; Benefits'!$A:$I,3,FALSE)</f>
        <v>1.18</v>
      </c>
      <c r="J1200" s="154">
        <f>VLOOKUP($A1200,'2025-26 Salary &amp; Benefits'!$A:$I,4,FALSE)</f>
        <v>1.18</v>
      </c>
      <c r="K1200" s="141">
        <f t="shared" si="212"/>
        <v>2013.0200000000002</v>
      </c>
      <c r="L1200" s="140">
        <f t="shared" si="213"/>
        <v>5.9050000000000002</v>
      </c>
      <c r="M1200" s="142">
        <f>'2025-26 Salary &amp; Benefits'!$E$6</f>
        <v>78209</v>
      </c>
      <c r="N1200" s="142">
        <f>'2025-26 Salary &amp; Benefits'!$F$6</f>
        <v>80164</v>
      </c>
      <c r="O1200" s="9">
        <f t="shared" si="214"/>
        <v>544952.49</v>
      </c>
      <c r="P1200" s="9">
        <f t="shared" si="215"/>
        <v>13622.25</v>
      </c>
      <c r="Q1200" s="9">
        <f>'2025-26 Salary &amp; Benefits'!G$6</f>
        <v>15997.68</v>
      </c>
      <c r="R1200" s="143">
        <f>'2025-26 Salary &amp; Benefits'!H$6</f>
        <v>0.16020000000000001</v>
      </c>
      <c r="S1200" s="143">
        <f>'2025-26 Salary &amp; Benefits'!I$6</f>
        <v>0.15390000000000001</v>
      </c>
      <c r="T1200" s="9">
        <f t="shared" si="216"/>
        <v>183864.15</v>
      </c>
      <c r="U1200" s="9">
        <f t="shared" si="217"/>
        <v>9309.58</v>
      </c>
      <c r="V1200" s="9">
        <f t="shared" si="218"/>
        <v>1432.74</v>
      </c>
      <c r="W1200" s="9">
        <f t="shared" si="219"/>
        <v>10742.32</v>
      </c>
      <c r="X1200" s="22">
        <f t="shared" si="220"/>
        <v>753181.21</v>
      </c>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c r="DY1200" s="2"/>
      <c r="DZ1200" s="2"/>
      <c r="EA1200" s="2"/>
      <c r="EB1200" s="2"/>
      <c r="EC1200" s="2"/>
      <c r="ED1200" s="2"/>
      <c r="EE1200" s="2"/>
      <c r="EF1200" s="2"/>
      <c r="EG1200" s="2"/>
      <c r="EH1200" s="2"/>
      <c r="EI1200" s="2"/>
      <c r="EJ1200" s="2"/>
      <c r="EK1200" s="2"/>
      <c r="EL1200" s="2"/>
      <c r="EM1200" s="2"/>
      <c r="EN1200" s="2"/>
      <c r="EO1200" s="2"/>
      <c r="EP1200" s="2"/>
      <c r="EQ1200" s="2"/>
      <c r="ER1200" s="2"/>
      <c r="ES1200" s="2"/>
      <c r="ET1200" s="2"/>
      <c r="EU1200" s="2"/>
      <c r="EV1200" s="2"/>
      <c r="EW1200" s="2"/>
      <c r="EX1200" s="2"/>
      <c r="EY1200" s="2"/>
      <c r="EZ1200" s="2"/>
      <c r="FA1200" s="2"/>
      <c r="FB1200" s="2"/>
      <c r="FC1200" s="2"/>
    </row>
    <row r="1201" spans="1:159" s="4" customFormat="1">
      <c r="A1201" s="77" t="s">
        <v>2367</v>
      </c>
      <c r="B1201" s="87" t="s">
        <v>2733</v>
      </c>
      <c r="C1201" s="88">
        <v>4164</v>
      </c>
      <c r="D1201" s="87" t="s">
        <v>1550</v>
      </c>
      <c r="E1201" s="107" t="str">
        <f>VLOOKUP($C1201,'2024-25 School Level AAFTE'!$C$4:$L$2372,9,FALSE)</f>
        <v>No</v>
      </c>
      <c r="F1201" s="95">
        <f>VLOOKUP($C1201,'2024-25 School Level AAFTE'!$C$4:$J$2372,8,FALSE)</f>
        <v>521</v>
      </c>
      <c r="G1201" s="97">
        <f>IFERROR(IF(E1201= "yes",VLOOKUP(C1201,Summary!$B:$I,6,0),0),0)</f>
        <v>0</v>
      </c>
      <c r="H1201" s="96">
        <f t="shared" si="211"/>
        <v>0</v>
      </c>
      <c r="I1201" s="154">
        <f>VLOOKUP($A1201,'2025-26 Salary &amp; Benefits'!$A:$I,3,FALSE)</f>
        <v>1.18</v>
      </c>
      <c r="J1201" s="154">
        <f>VLOOKUP($A1201,'2025-26 Salary &amp; Benefits'!$A:$I,4,FALSE)</f>
        <v>1.18</v>
      </c>
      <c r="K1201" s="141">
        <f t="shared" si="212"/>
        <v>0</v>
      </c>
      <c r="L1201" s="140">
        <f t="shared" si="213"/>
        <v>0</v>
      </c>
      <c r="M1201" s="142">
        <f>'2025-26 Salary &amp; Benefits'!$E$6</f>
        <v>78209</v>
      </c>
      <c r="N1201" s="142">
        <f>'2025-26 Salary &amp; Benefits'!$F$6</f>
        <v>80164</v>
      </c>
      <c r="O1201" s="9">
        <f t="shared" si="214"/>
        <v>0</v>
      </c>
      <c r="P1201" s="9">
        <f t="shared" si="215"/>
        <v>0</v>
      </c>
      <c r="Q1201" s="9">
        <f>'2025-26 Salary &amp; Benefits'!G$6</f>
        <v>15997.68</v>
      </c>
      <c r="R1201" s="143">
        <f>'2025-26 Salary &amp; Benefits'!H$6</f>
        <v>0.16020000000000001</v>
      </c>
      <c r="S1201" s="143">
        <f>'2025-26 Salary &amp; Benefits'!I$6</f>
        <v>0.15390000000000001</v>
      </c>
      <c r="T1201" s="9">
        <f t="shared" si="216"/>
        <v>0</v>
      </c>
      <c r="U1201" s="9">
        <f t="shared" si="217"/>
        <v>0</v>
      </c>
      <c r="V1201" s="9">
        <f t="shared" si="218"/>
        <v>0</v>
      </c>
      <c r="W1201" s="9">
        <f t="shared" si="219"/>
        <v>0</v>
      </c>
      <c r="X1201" s="22">
        <f t="shared" si="220"/>
        <v>0</v>
      </c>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c r="DY1201" s="2"/>
      <c r="DZ1201" s="2"/>
      <c r="EA1201" s="2"/>
      <c r="EB1201" s="2"/>
      <c r="EC1201" s="2"/>
      <c r="ED1201" s="2"/>
      <c r="EE1201" s="2"/>
      <c r="EF1201" s="2"/>
      <c r="EG1201" s="2"/>
      <c r="EH1201" s="2"/>
      <c r="EI1201" s="2"/>
      <c r="EJ1201" s="2"/>
      <c r="EK1201" s="2"/>
      <c r="EL1201" s="2"/>
      <c r="EM1201" s="2"/>
      <c r="EN1201" s="2"/>
      <c r="EO1201" s="2"/>
      <c r="EP1201" s="2"/>
      <c r="EQ1201" s="2"/>
      <c r="ER1201" s="2"/>
      <c r="ES1201" s="2"/>
      <c r="ET1201" s="2"/>
      <c r="EU1201" s="2"/>
      <c r="EV1201" s="2"/>
      <c r="EW1201" s="2"/>
      <c r="EX1201" s="2"/>
      <c r="EY1201" s="2"/>
      <c r="EZ1201" s="2"/>
      <c r="FA1201" s="2"/>
      <c r="FB1201" s="2"/>
      <c r="FC1201" s="2"/>
    </row>
    <row r="1202" spans="1:159" s="4" customFormat="1">
      <c r="A1202" s="77" t="s">
        <v>2367</v>
      </c>
      <c r="B1202" s="87" t="s">
        <v>2733</v>
      </c>
      <c r="C1202" s="86">
        <v>4165</v>
      </c>
      <c r="D1202" s="78" t="s">
        <v>1551</v>
      </c>
      <c r="E1202" s="107" t="str">
        <f>VLOOKUP($C1202,'2024-25 School Level AAFTE'!$C$4:$L$2372,9,FALSE)</f>
        <v>No</v>
      </c>
      <c r="F1202" s="95">
        <f>VLOOKUP($C1202,'2024-25 School Level AAFTE'!$C$4:$J$2372,8,FALSE)</f>
        <v>454.54</v>
      </c>
      <c r="G1202" s="97">
        <f>IFERROR(IF(E1202= "yes",VLOOKUP(C1202,Summary!$B:$I,6,0),0),0)</f>
        <v>0</v>
      </c>
      <c r="H1202" s="96">
        <f t="shared" si="211"/>
        <v>0</v>
      </c>
      <c r="I1202" s="154">
        <f>VLOOKUP($A1202,'2025-26 Salary &amp; Benefits'!$A:$I,3,FALSE)</f>
        <v>1.18</v>
      </c>
      <c r="J1202" s="154">
        <f>VLOOKUP($A1202,'2025-26 Salary &amp; Benefits'!$A:$I,4,FALSE)</f>
        <v>1.18</v>
      </c>
      <c r="K1202" s="141">
        <f t="shared" si="212"/>
        <v>0</v>
      </c>
      <c r="L1202" s="140">
        <f t="shared" si="213"/>
        <v>0</v>
      </c>
      <c r="M1202" s="142">
        <f>'2025-26 Salary &amp; Benefits'!$E$6</f>
        <v>78209</v>
      </c>
      <c r="N1202" s="142">
        <f>'2025-26 Salary &amp; Benefits'!$F$6</f>
        <v>80164</v>
      </c>
      <c r="O1202" s="9">
        <f t="shared" si="214"/>
        <v>0</v>
      </c>
      <c r="P1202" s="9">
        <f t="shared" si="215"/>
        <v>0</v>
      </c>
      <c r="Q1202" s="9">
        <f>'2025-26 Salary &amp; Benefits'!G$6</f>
        <v>15997.68</v>
      </c>
      <c r="R1202" s="143">
        <f>'2025-26 Salary &amp; Benefits'!H$6</f>
        <v>0.16020000000000001</v>
      </c>
      <c r="S1202" s="143">
        <f>'2025-26 Salary &amp; Benefits'!I$6</f>
        <v>0.15390000000000001</v>
      </c>
      <c r="T1202" s="9">
        <f t="shared" si="216"/>
        <v>0</v>
      </c>
      <c r="U1202" s="9">
        <f t="shared" si="217"/>
        <v>0</v>
      </c>
      <c r="V1202" s="9">
        <f t="shared" si="218"/>
        <v>0</v>
      </c>
      <c r="W1202" s="9">
        <f t="shared" si="219"/>
        <v>0</v>
      </c>
      <c r="X1202" s="22">
        <f t="shared" si="220"/>
        <v>0</v>
      </c>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c r="DX1202" s="2"/>
      <c r="DY1202" s="2"/>
      <c r="DZ1202" s="2"/>
      <c r="EA1202" s="2"/>
      <c r="EB1202" s="2"/>
      <c r="EC1202" s="2"/>
      <c r="ED1202" s="2"/>
      <c r="EE1202" s="2"/>
      <c r="EF1202" s="2"/>
      <c r="EG1202" s="2"/>
      <c r="EH1202" s="2"/>
      <c r="EI1202" s="2"/>
      <c r="EJ1202" s="2"/>
      <c r="EK1202" s="2"/>
      <c r="EL1202" s="2"/>
      <c r="EM1202" s="2"/>
      <c r="EN1202" s="2"/>
      <c r="EO1202" s="2"/>
      <c r="EP1202" s="2"/>
      <c r="EQ1202" s="2"/>
      <c r="ER1202" s="2"/>
      <c r="ES1202" s="2"/>
      <c r="ET1202" s="2"/>
      <c r="EU1202" s="2"/>
      <c r="EV1202" s="2"/>
      <c r="EW1202" s="2"/>
      <c r="EX1202" s="2"/>
      <c r="EY1202" s="2"/>
      <c r="EZ1202" s="2"/>
      <c r="FA1202" s="2"/>
      <c r="FB1202" s="2"/>
      <c r="FC1202" s="2"/>
    </row>
    <row r="1203" spans="1:159" s="4" customFormat="1">
      <c r="A1203" s="77" t="s">
        <v>2367</v>
      </c>
      <c r="B1203" s="87" t="s">
        <v>2733</v>
      </c>
      <c r="C1203" s="88">
        <v>4231</v>
      </c>
      <c r="D1203" s="87" t="s">
        <v>1552</v>
      </c>
      <c r="E1203" s="107" t="str">
        <f>VLOOKUP($C1203,'2024-25 School Level AAFTE'!$C$4:$L$2372,9,FALSE)</f>
        <v>Yes</v>
      </c>
      <c r="F1203" s="95">
        <f>VLOOKUP($C1203,'2024-25 School Level AAFTE'!$C$4:$J$2372,8,FALSE)</f>
        <v>781.04</v>
      </c>
      <c r="G1203" s="97">
        <f>IFERROR(IF(E1203= "yes",VLOOKUP(C1203,Summary!$B:$I,6,0),0),0)</f>
        <v>0</v>
      </c>
      <c r="H1203" s="96">
        <f t="shared" si="211"/>
        <v>781.04</v>
      </c>
      <c r="I1203" s="154">
        <f>VLOOKUP($A1203,'2025-26 Salary &amp; Benefits'!$A:$I,3,FALSE)</f>
        <v>1.18</v>
      </c>
      <c r="J1203" s="154">
        <f>VLOOKUP($A1203,'2025-26 Salary &amp; Benefits'!$A:$I,4,FALSE)</f>
        <v>1.18</v>
      </c>
      <c r="K1203" s="141">
        <f t="shared" si="212"/>
        <v>781.04</v>
      </c>
      <c r="L1203" s="140">
        <f t="shared" si="213"/>
        <v>2.2909999999999999</v>
      </c>
      <c r="M1203" s="142">
        <f>'2025-26 Salary &amp; Benefits'!$E$6</f>
        <v>78209</v>
      </c>
      <c r="N1203" s="142">
        <f>'2025-26 Salary &amp; Benefits'!$F$6</f>
        <v>80164</v>
      </c>
      <c r="O1203" s="9">
        <f t="shared" si="214"/>
        <v>211428.65</v>
      </c>
      <c r="P1203" s="9">
        <f t="shared" si="215"/>
        <v>5285.1000000000058</v>
      </c>
      <c r="Q1203" s="9">
        <f>'2025-26 Salary &amp; Benefits'!G$6</f>
        <v>15997.68</v>
      </c>
      <c r="R1203" s="143">
        <f>'2025-26 Salary &amp; Benefits'!H$6</f>
        <v>0.16020000000000001</v>
      </c>
      <c r="S1203" s="143">
        <f>'2025-26 Salary &amp; Benefits'!I$6</f>
        <v>0.15390000000000001</v>
      </c>
      <c r="T1203" s="9">
        <f t="shared" si="216"/>
        <v>71334.929999999993</v>
      </c>
      <c r="U1203" s="9">
        <f t="shared" si="217"/>
        <v>3611.9</v>
      </c>
      <c r="V1203" s="9">
        <f t="shared" si="218"/>
        <v>555.87</v>
      </c>
      <c r="W1203" s="9">
        <f t="shared" si="219"/>
        <v>4167.7700000000004</v>
      </c>
      <c r="X1203" s="22">
        <f t="shared" si="220"/>
        <v>292216.44999999995</v>
      </c>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c r="DX1203" s="2"/>
      <c r="DY1203" s="2"/>
      <c r="DZ1203" s="2"/>
      <c r="EA1203" s="2"/>
      <c r="EB1203" s="2"/>
      <c r="EC1203" s="2"/>
      <c r="ED1203" s="2"/>
      <c r="EE1203" s="2"/>
      <c r="EF1203" s="2"/>
      <c r="EG1203" s="2"/>
      <c r="EH1203" s="2"/>
      <c r="EI1203" s="2"/>
      <c r="EJ1203" s="2"/>
      <c r="EK1203" s="2"/>
      <c r="EL1203" s="2"/>
      <c r="EM1203" s="2"/>
      <c r="EN1203" s="2"/>
      <c r="EO1203" s="2"/>
      <c r="EP1203" s="2"/>
      <c r="EQ1203" s="2"/>
      <c r="ER1203" s="2"/>
      <c r="ES1203" s="2"/>
      <c r="ET1203" s="2"/>
      <c r="EU1203" s="2"/>
      <c r="EV1203" s="2"/>
      <c r="EW1203" s="2"/>
      <c r="EX1203" s="2"/>
      <c r="EY1203" s="2"/>
      <c r="EZ1203" s="2"/>
      <c r="FA1203" s="2"/>
      <c r="FB1203" s="2"/>
      <c r="FC1203" s="2"/>
    </row>
    <row r="1204" spans="1:159" s="4" customFormat="1">
      <c r="A1204" s="77" t="s">
        <v>2367</v>
      </c>
      <c r="B1204" s="87" t="s">
        <v>2733</v>
      </c>
      <c r="C1204" s="88">
        <v>4247</v>
      </c>
      <c r="D1204" s="87" t="s">
        <v>1553</v>
      </c>
      <c r="E1204" s="107" t="str">
        <f>VLOOKUP($C1204,'2024-25 School Level AAFTE'!$C$4:$L$2372,9,FALSE)</f>
        <v>Yes</v>
      </c>
      <c r="F1204" s="95">
        <f>VLOOKUP($C1204,'2024-25 School Level AAFTE'!$C$4:$J$2372,8,FALSE)</f>
        <v>124.92</v>
      </c>
      <c r="G1204" s="97">
        <f>IFERROR(IF(E1204= "yes",VLOOKUP(C1204,Summary!$B:$I,6,0),0),0)</f>
        <v>0</v>
      </c>
      <c r="H1204" s="96">
        <f t="shared" si="211"/>
        <v>124.92</v>
      </c>
      <c r="I1204" s="154">
        <f>VLOOKUP($A1204,'2025-26 Salary &amp; Benefits'!$A:$I,3,FALSE)</f>
        <v>1.18</v>
      </c>
      <c r="J1204" s="154">
        <f>VLOOKUP($A1204,'2025-26 Salary &amp; Benefits'!$A:$I,4,FALSE)</f>
        <v>1.18</v>
      </c>
      <c r="K1204" s="141">
        <f t="shared" si="212"/>
        <v>124.92</v>
      </c>
      <c r="L1204" s="140">
        <f t="shared" si="213"/>
        <v>0.36599999999999999</v>
      </c>
      <c r="M1204" s="142">
        <f>'2025-26 Salary &amp; Benefits'!$E$6</f>
        <v>78209</v>
      </c>
      <c r="N1204" s="142">
        <f>'2025-26 Salary &amp; Benefits'!$F$6</f>
        <v>80164</v>
      </c>
      <c r="O1204" s="9">
        <f t="shared" si="214"/>
        <v>33776.9</v>
      </c>
      <c r="P1204" s="9">
        <f t="shared" si="215"/>
        <v>844.33000000000175</v>
      </c>
      <c r="Q1204" s="9">
        <f>'2025-26 Salary &amp; Benefits'!G$6</f>
        <v>15997.68</v>
      </c>
      <c r="R1204" s="143">
        <f>'2025-26 Salary &amp; Benefits'!H$6</f>
        <v>0.16020000000000001</v>
      </c>
      <c r="S1204" s="143">
        <f>'2025-26 Salary &amp; Benefits'!I$6</f>
        <v>0.15390000000000001</v>
      </c>
      <c r="T1204" s="9">
        <f t="shared" si="216"/>
        <v>11396.15</v>
      </c>
      <c r="U1204" s="9">
        <f t="shared" si="217"/>
        <v>577.02</v>
      </c>
      <c r="V1204" s="9">
        <f t="shared" si="218"/>
        <v>88.8</v>
      </c>
      <c r="W1204" s="9">
        <f t="shared" si="219"/>
        <v>665.81999999999994</v>
      </c>
      <c r="X1204" s="22">
        <f t="shared" si="220"/>
        <v>46683.200000000004</v>
      </c>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c r="DX1204" s="2"/>
      <c r="DY1204" s="2"/>
      <c r="DZ1204" s="2"/>
      <c r="EA1204" s="2"/>
      <c r="EB1204" s="2"/>
      <c r="EC1204" s="2"/>
      <c r="ED1204" s="2"/>
      <c r="EE1204" s="2"/>
      <c r="EF1204" s="2"/>
      <c r="EG1204" s="2"/>
      <c r="EH1204" s="2"/>
      <c r="EI1204" s="2"/>
      <c r="EJ1204" s="2"/>
      <c r="EK1204" s="2"/>
      <c r="EL1204" s="2"/>
      <c r="EM1204" s="2"/>
      <c r="EN1204" s="2"/>
      <c r="EO1204" s="2"/>
      <c r="EP1204" s="2"/>
      <c r="EQ1204" s="2"/>
      <c r="ER1204" s="2"/>
      <c r="ES1204" s="2"/>
      <c r="ET1204" s="2"/>
      <c r="EU1204" s="2"/>
      <c r="EV1204" s="2"/>
      <c r="EW1204" s="2"/>
      <c r="EX1204" s="2"/>
      <c r="EY1204" s="2"/>
      <c r="EZ1204" s="2"/>
      <c r="FA1204" s="2"/>
      <c r="FB1204" s="2"/>
      <c r="FC1204" s="2"/>
    </row>
    <row r="1205" spans="1:159" s="4" customFormat="1">
      <c r="A1205" s="77" t="s">
        <v>2367</v>
      </c>
      <c r="B1205" s="87" t="s">
        <v>2733</v>
      </c>
      <c r="C1205" s="88">
        <v>4303</v>
      </c>
      <c r="D1205" s="87" t="s">
        <v>840</v>
      </c>
      <c r="E1205" s="107" t="str">
        <f>VLOOKUP($C1205,'2024-25 School Level AAFTE'!$C$4:$L$2372,9,FALSE)</f>
        <v>Yes</v>
      </c>
      <c r="F1205" s="95">
        <f>VLOOKUP($C1205,'2024-25 School Level AAFTE'!$C$4:$J$2372,8,FALSE)</f>
        <v>598.62</v>
      </c>
      <c r="G1205" s="97">
        <f>IFERROR(IF(E1205= "yes",VLOOKUP(C1205,Summary!$B:$I,6,0),0),0)</f>
        <v>0</v>
      </c>
      <c r="H1205" s="96">
        <f t="shared" si="211"/>
        <v>598.62</v>
      </c>
      <c r="I1205" s="154">
        <f>VLOOKUP($A1205,'2025-26 Salary &amp; Benefits'!$A:$I,3,FALSE)</f>
        <v>1.18</v>
      </c>
      <c r="J1205" s="154">
        <f>VLOOKUP($A1205,'2025-26 Salary &amp; Benefits'!$A:$I,4,FALSE)</f>
        <v>1.18</v>
      </c>
      <c r="K1205" s="141">
        <f t="shared" si="212"/>
        <v>598.62</v>
      </c>
      <c r="L1205" s="140">
        <f t="shared" si="213"/>
        <v>1.756</v>
      </c>
      <c r="M1205" s="142">
        <f>'2025-26 Salary &amp; Benefits'!$E$6</f>
        <v>78209</v>
      </c>
      <c r="N1205" s="142">
        <f>'2025-26 Salary &amp; Benefits'!$F$6</f>
        <v>80164</v>
      </c>
      <c r="O1205" s="9">
        <f t="shared" si="214"/>
        <v>162055.29999999999</v>
      </c>
      <c r="P1205" s="9">
        <f t="shared" si="215"/>
        <v>4050.9200000000128</v>
      </c>
      <c r="Q1205" s="9">
        <f>'2025-26 Salary &amp; Benefits'!G$6</f>
        <v>15997.68</v>
      </c>
      <c r="R1205" s="143">
        <f>'2025-26 Salary &amp; Benefits'!H$6</f>
        <v>0.16020000000000001</v>
      </c>
      <c r="S1205" s="143">
        <f>'2025-26 Salary &amp; Benefits'!I$6</f>
        <v>0.15390000000000001</v>
      </c>
      <c r="T1205" s="9">
        <f t="shared" si="216"/>
        <v>54676.62</v>
      </c>
      <c r="U1205" s="9">
        <f t="shared" si="217"/>
        <v>2768.44</v>
      </c>
      <c r="V1205" s="9">
        <f t="shared" si="218"/>
        <v>426.06</v>
      </c>
      <c r="W1205" s="9">
        <f t="shared" si="219"/>
        <v>3194.5</v>
      </c>
      <c r="X1205" s="22">
        <f t="shared" si="220"/>
        <v>223977.34</v>
      </c>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row>
    <row r="1206" spans="1:159" s="4" customFormat="1">
      <c r="A1206" s="77" t="s">
        <v>2367</v>
      </c>
      <c r="B1206" s="87" t="s">
        <v>2733</v>
      </c>
      <c r="C1206" s="88">
        <v>4304</v>
      </c>
      <c r="D1206" s="87" t="s">
        <v>842</v>
      </c>
      <c r="E1206" s="107" t="str">
        <f>VLOOKUP($C1206,'2024-25 School Level AAFTE'!$C$4:$L$2372,9,FALSE)</f>
        <v>Yes</v>
      </c>
      <c r="F1206" s="95">
        <f>VLOOKUP($C1206,'2024-25 School Level AAFTE'!$C$4:$J$2372,8,FALSE)</f>
        <v>647.33000000000004</v>
      </c>
      <c r="G1206" s="97">
        <f>IFERROR(IF(E1206= "yes",VLOOKUP(C1206,Summary!$B:$I,6,0),0),0)</f>
        <v>0</v>
      </c>
      <c r="H1206" s="96">
        <f t="shared" si="211"/>
        <v>647.33000000000004</v>
      </c>
      <c r="I1206" s="154">
        <f>VLOOKUP($A1206,'2025-26 Salary &amp; Benefits'!$A:$I,3,FALSE)</f>
        <v>1.18</v>
      </c>
      <c r="J1206" s="154">
        <f>VLOOKUP($A1206,'2025-26 Salary &amp; Benefits'!$A:$I,4,FALSE)</f>
        <v>1.18</v>
      </c>
      <c r="K1206" s="141">
        <f t="shared" si="212"/>
        <v>647.33000000000004</v>
      </c>
      <c r="L1206" s="140">
        <f t="shared" si="213"/>
        <v>1.899</v>
      </c>
      <c r="M1206" s="142">
        <f>'2025-26 Salary &amp; Benefits'!$E$6</f>
        <v>78209</v>
      </c>
      <c r="N1206" s="142">
        <f>'2025-26 Salary &amp; Benefits'!$F$6</f>
        <v>80164</v>
      </c>
      <c r="O1206" s="9">
        <f t="shared" si="214"/>
        <v>175252.29</v>
      </c>
      <c r="P1206" s="9">
        <f t="shared" si="215"/>
        <v>4380.7999999999884</v>
      </c>
      <c r="Q1206" s="9">
        <f>'2025-26 Salary &amp; Benefits'!G$6</f>
        <v>15997.68</v>
      </c>
      <c r="R1206" s="143">
        <f>'2025-26 Salary &amp; Benefits'!H$6</f>
        <v>0.16020000000000001</v>
      </c>
      <c r="S1206" s="143">
        <f>'2025-26 Salary &amp; Benefits'!I$6</f>
        <v>0.15390000000000001</v>
      </c>
      <c r="T1206" s="9">
        <f t="shared" si="216"/>
        <v>59129.22</v>
      </c>
      <c r="U1206" s="9">
        <f t="shared" si="217"/>
        <v>2993.88</v>
      </c>
      <c r="V1206" s="9">
        <f t="shared" si="218"/>
        <v>460.76</v>
      </c>
      <c r="W1206" s="9">
        <f t="shared" si="219"/>
        <v>3454.6400000000003</v>
      </c>
      <c r="X1206" s="22">
        <f t="shared" si="220"/>
        <v>242216.95</v>
      </c>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row>
    <row r="1207" spans="1:159" s="4" customFormat="1">
      <c r="A1207" s="77" t="s">
        <v>2367</v>
      </c>
      <c r="B1207" s="87" t="s">
        <v>2733</v>
      </c>
      <c r="C1207" s="86">
        <v>4342</v>
      </c>
      <c r="D1207" s="85" t="s">
        <v>1554</v>
      </c>
      <c r="E1207" s="107" t="str">
        <f>VLOOKUP($C1207,'2024-25 School Level AAFTE'!$C$4:$L$2372,9,FALSE)</f>
        <v>No</v>
      </c>
      <c r="F1207" s="95">
        <f>VLOOKUP($C1207,'2024-25 School Level AAFTE'!$C$4:$J$2372,8,FALSE)</f>
        <v>504.05</v>
      </c>
      <c r="G1207" s="97">
        <f>IFERROR(IF(E1207= "yes",VLOOKUP(C1207,Summary!$B:$I,6,0),0),0)</f>
        <v>0</v>
      </c>
      <c r="H1207" s="96">
        <f t="shared" si="211"/>
        <v>0</v>
      </c>
      <c r="I1207" s="154">
        <f>VLOOKUP($A1207,'2025-26 Salary &amp; Benefits'!$A:$I,3,FALSE)</f>
        <v>1.18</v>
      </c>
      <c r="J1207" s="154">
        <f>VLOOKUP($A1207,'2025-26 Salary &amp; Benefits'!$A:$I,4,FALSE)</f>
        <v>1.18</v>
      </c>
      <c r="K1207" s="141">
        <f t="shared" si="212"/>
        <v>0</v>
      </c>
      <c r="L1207" s="140">
        <f t="shared" si="213"/>
        <v>0</v>
      </c>
      <c r="M1207" s="142">
        <f>'2025-26 Salary &amp; Benefits'!$E$6</f>
        <v>78209</v>
      </c>
      <c r="N1207" s="142">
        <f>'2025-26 Salary &amp; Benefits'!$F$6</f>
        <v>80164</v>
      </c>
      <c r="O1207" s="9">
        <f t="shared" si="214"/>
        <v>0</v>
      </c>
      <c r="P1207" s="9">
        <f t="shared" si="215"/>
        <v>0</v>
      </c>
      <c r="Q1207" s="9">
        <f>'2025-26 Salary &amp; Benefits'!G$6</f>
        <v>15997.68</v>
      </c>
      <c r="R1207" s="143">
        <f>'2025-26 Salary &amp; Benefits'!H$6</f>
        <v>0.16020000000000001</v>
      </c>
      <c r="S1207" s="143">
        <f>'2025-26 Salary &amp; Benefits'!I$6</f>
        <v>0.15390000000000001</v>
      </c>
      <c r="T1207" s="9">
        <f t="shared" si="216"/>
        <v>0</v>
      </c>
      <c r="U1207" s="9">
        <f t="shared" si="217"/>
        <v>0</v>
      </c>
      <c r="V1207" s="9">
        <f t="shared" si="218"/>
        <v>0</v>
      </c>
      <c r="W1207" s="9">
        <f t="shared" si="219"/>
        <v>0</v>
      </c>
      <c r="X1207" s="22">
        <f t="shared" si="220"/>
        <v>0</v>
      </c>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row>
    <row r="1208" spans="1:159" s="4" customFormat="1">
      <c r="A1208" s="77" t="s">
        <v>2367</v>
      </c>
      <c r="B1208" s="87" t="s">
        <v>2733</v>
      </c>
      <c r="C1208" s="88">
        <v>4344</v>
      </c>
      <c r="D1208" s="87" t="s">
        <v>1555</v>
      </c>
      <c r="E1208" s="107" t="str">
        <f>VLOOKUP($C1208,'2024-25 School Level AAFTE'!$C$4:$L$2372,9,FALSE)</f>
        <v>Yes</v>
      </c>
      <c r="F1208" s="95">
        <f>VLOOKUP($C1208,'2024-25 School Level AAFTE'!$C$4:$J$2372,8,FALSE)</f>
        <v>552.89</v>
      </c>
      <c r="G1208" s="97">
        <f>IFERROR(IF(E1208= "yes",VLOOKUP(C1208,Summary!$B:$I,6,0),0),0)</f>
        <v>0</v>
      </c>
      <c r="H1208" s="96">
        <f t="shared" si="211"/>
        <v>552.89</v>
      </c>
      <c r="I1208" s="154">
        <f>VLOOKUP($A1208,'2025-26 Salary &amp; Benefits'!$A:$I,3,FALSE)</f>
        <v>1.18</v>
      </c>
      <c r="J1208" s="154">
        <f>VLOOKUP($A1208,'2025-26 Salary &amp; Benefits'!$A:$I,4,FALSE)</f>
        <v>1.18</v>
      </c>
      <c r="K1208" s="141">
        <f t="shared" si="212"/>
        <v>552.89</v>
      </c>
      <c r="L1208" s="140">
        <f t="shared" si="213"/>
        <v>1.6220000000000001</v>
      </c>
      <c r="M1208" s="142">
        <f>'2025-26 Salary &amp; Benefits'!$E$6</f>
        <v>78209</v>
      </c>
      <c r="N1208" s="142">
        <f>'2025-26 Salary &amp; Benefits'!$F$6</f>
        <v>80164</v>
      </c>
      <c r="O1208" s="9">
        <f t="shared" si="214"/>
        <v>149688.9</v>
      </c>
      <c r="P1208" s="9">
        <f t="shared" si="215"/>
        <v>3741.7900000000081</v>
      </c>
      <c r="Q1208" s="9">
        <f>'2025-26 Salary &amp; Benefits'!G$6</f>
        <v>15997.68</v>
      </c>
      <c r="R1208" s="143">
        <f>'2025-26 Salary &amp; Benefits'!H$6</f>
        <v>0.16020000000000001</v>
      </c>
      <c r="S1208" s="143">
        <f>'2025-26 Salary &amp; Benefits'!I$6</f>
        <v>0.15390000000000001</v>
      </c>
      <c r="T1208" s="9">
        <f t="shared" si="216"/>
        <v>50504.26</v>
      </c>
      <c r="U1208" s="9">
        <f t="shared" si="217"/>
        <v>2557.1799999999998</v>
      </c>
      <c r="V1208" s="9">
        <f t="shared" si="218"/>
        <v>393.55</v>
      </c>
      <c r="W1208" s="9">
        <f t="shared" si="219"/>
        <v>2950.73</v>
      </c>
      <c r="X1208" s="22">
        <f t="shared" si="220"/>
        <v>206885.68000000002</v>
      </c>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row>
    <row r="1209" spans="1:159" s="4" customFormat="1">
      <c r="A1209" s="77" t="s">
        <v>2367</v>
      </c>
      <c r="B1209" s="87" t="s">
        <v>2733</v>
      </c>
      <c r="C1209" s="88">
        <v>4425</v>
      </c>
      <c r="D1209" s="87" t="s">
        <v>1556</v>
      </c>
      <c r="E1209" s="107" t="str">
        <f>VLOOKUP($C1209,'2024-25 School Level AAFTE'!$C$4:$L$2372,9,FALSE)</f>
        <v>Yes</v>
      </c>
      <c r="F1209" s="95">
        <f>VLOOKUP($C1209,'2024-25 School Level AAFTE'!$C$4:$J$2372,8,FALSE)</f>
        <v>895.06</v>
      </c>
      <c r="G1209" s="97">
        <f>IFERROR(IF(E1209= "yes",VLOOKUP(C1209,Summary!$B:$I,6,0),0),0)</f>
        <v>0</v>
      </c>
      <c r="H1209" s="96">
        <f t="shared" si="211"/>
        <v>895.06</v>
      </c>
      <c r="I1209" s="154">
        <f>VLOOKUP($A1209,'2025-26 Salary &amp; Benefits'!$A:$I,3,FALSE)</f>
        <v>1.18</v>
      </c>
      <c r="J1209" s="154">
        <f>VLOOKUP($A1209,'2025-26 Salary &amp; Benefits'!$A:$I,4,FALSE)</f>
        <v>1.18</v>
      </c>
      <c r="K1209" s="141">
        <f t="shared" si="212"/>
        <v>895.06</v>
      </c>
      <c r="L1209" s="140">
        <f t="shared" si="213"/>
        <v>2.6259999999999999</v>
      </c>
      <c r="M1209" s="142">
        <f>'2025-26 Salary &amp; Benefits'!$E$6</f>
        <v>78209</v>
      </c>
      <c r="N1209" s="142">
        <f>'2025-26 Salary &amp; Benefits'!$F$6</f>
        <v>80164</v>
      </c>
      <c r="O1209" s="9">
        <f t="shared" si="214"/>
        <v>242344.66</v>
      </c>
      <c r="P1209" s="9">
        <f t="shared" si="215"/>
        <v>6057.9199999999837</v>
      </c>
      <c r="Q1209" s="9">
        <f>'2025-26 Salary &amp; Benefits'!G$6</f>
        <v>15997.68</v>
      </c>
      <c r="R1209" s="143">
        <f>'2025-26 Salary &amp; Benefits'!H$6</f>
        <v>0.16020000000000001</v>
      </c>
      <c r="S1209" s="143">
        <f>'2025-26 Salary &amp; Benefits'!I$6</f>
        <v>0.15390000000000001</v>
      </c>
      <c r="T1209" s="9">
        <f t="shared" si="216"/>
        <v>81765.84</v>
      </c>
      <c r="U1209" s="9">
        <f t="shared" si="217"/>
        <v>4140.04</v>
      </c>
      <c r="V1209" s="9">
        <f t="shared" si="218"/>
        <v>637.15</v>
      </c>
      <c r="W1209" s="9">
        <f t="shared" si="219"/>
        <v>4777.1899999999996</v>
      </c>
      <c r="X1209" s="22">
        <f t="shared" si="220"/>
        <v>334945.61</v>
      </c>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row>
    <row r="1210" spans="1:159" s="4" customFormat="1">
      <c r="A1210" s="77" t="s">
        <v>2367</v>
      </c>
      <c r="B1210" s="87" t="s">
        <v>2733</v>
      </c>
      <c r="C1210" s="88">
        <v>4430</v>
      </c>
      <c r="D1210" s="87" t="s">
        <v>1557</v>
      </c>
      <c r="E1210" s="107" t="str">
        <f>VLOOKUP($C1210,'2024-25 School Level AAFTE'!$C$4:$L$2372,9,FALSE)</f>
        <v>No</v>
      </c>
      <c r="F1210" s="95">
        <f>VLOOKUP($C1210,'2024-25 School Level AAFTE'!$C$4:$J$2372,8,FALSE)</f>
        <v>809.06</v>
      </c>
      <c r="G1210" s="97">
        <f>IFERROR(IF(E1210= "yes",VLOOKUP(C1210,Summary!$B:$I,6,0),0),0)</f>
        <v>0</v>
      </c>
      <c r="H1210" s="96">
        <f t="shared" si="211"/>
        <v>0</v>
      </c>
      <c r="I1210" s="154">
        <f>VLOOKUP($A1210,'2025-26 Salary &amp; Benefits'!$A:$I,3,FALSE)</f>
        <v>1.18</v>
      </c>
      <c r="J1210" s="154">
        <f>VLOOKUP($A1210,'2025-26 Salary &amp; Benefits'!$A:$I,4,FALSE)</f>
        <v>1.18</v>
      </c>
      <c r="K1210" s="141">
        <f t="shared" si="212"/>
        <v>0</v>
      </c>
      <c r="L1210" s="140">
        <f t="shared" si="213"/>
        <v>0</v>
      </c>
      <c r="M1210" s="142">
        <f>'2025-26 Salary &amp; Benefits'!$E$6</f>
        <v>78209</v>
      </c>
      <c r="N1210" s="142">
        <f>'2025-26 Salary &amp; Benefits'!$F$6</f>
        <v>80164</v>
      </c>
      <c r="O1210" s="9">
        <f t="shared" si="214"/>
        <v>0</v>
      </c>
      <c r="P1210" s="9">
        <f t="shared" si="215"/>
        <v>0</v>
      </c>
      <c r="Q1210" s="9">
        <f>'2025-26 Salary &amp; Benefits'!G$6</f>
        <v>15997.68</v>
      </c>
      <c r="R1210" s="143">
        <f>'2025-26 Salary &amp; Benefits'!H$6</f>
        <v>0.16020000000000001</v>
      </c>
      <c r="S1210" s="143">
        <f>'2025-26 Salary &amp; Benefits'!I$6</f>
        <v>0.15390000000000001</v>
      </c>
      <c r="T1210" s="9">
        <f t="shared" si="216"/>
        <v>0</v>
      </c>
      <c r="U1210" s="9">
        <f t="shared" si="217"/>
        <v>0</v>
      </c>
      <c r="V1210" s="9">
        <f t="shared" si="218"/>
        <v>0</v>
      </c>
      <c r="W1210" s="9">
        <f t="shared" si="219"/>
        <v>0</v>
      </c>
      <c r="X1210" s="22">
        <f t="shared" si="220"/>
        <v>0</v>
      </c>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row>
    <row r="1211" spans="1:159" s="4" customFormat="1">
      <c r="A1211" t="s">
        <v>2367</v>
      </c>
      <c r="B1211" s="87" t="s">
        <v>2733</v>
      </c>
      <c r="C1211" s="3">
        <v>4433</v>
      </c>
      <c r="D1211" t="s">
        <v>1558</v>
      </c>
      <c r="E1211" s="107" t="str">
        <f>VLOOKUP($C1211,'2024-25 School Level AAFTE'!$C$4:$L$2372,9,FALSE)</f>
        <v>No</v>
      </c>
      <c r="F1211" s="95">
        <f>VLOOKUP($C1211,'2024-25 School Level AAFTE'!$C$4:$J$2372,8,FALSE)</f>
        <v>2302.9</v>
      </c>
      <c r="G1211" s="97">
        <f>IFERROR(IF(E1211= "yes",VLOOKUP(C1211,Summary!$B:$I,6,0),0),0)</f>
        <v>0</v>
      </c>
      <c r="H1211" s="96">
        <f t="shared" si="211"/>
        <v>0</v>
      </c>
      <c r="I1211" s="154">
        <f>VLOOKUP($A1211,'2025-26 Salary &amp; Benefits'!$A:$I,3,FALSE)</f>
        <v>1.18</v>
      </c>
      <c r="J1211" s="154">
        <f>VLOOKUP($A1211,'2025-26 Salary &amp; Benefits'!$A:$I,4,FALSE)</f>
        <v>1.18</v>
      </c>
      <c r="K1211" s="141">
        <f t="shared" si="212"/>
        <v>0</v>
      </c>
      <c r="L1211" s="140">
        <f t="shared" si="213"/>
        <v>0</v>
      </c>
      <c r="M1211" s="142">
        <f>'2025-26 Salary &amp; Benefits'!$E$6</f>
        <v>78209</v>
      </c>
      <c r="N1211" s="142">
        <f>'2025-26 Salary &amp; Benefits'!$F$6</f>
        <v>80164</v>
      </c>
      <c r="O1211" s="9">
        <f t="shared" si="214"/>
        <v>0</v>
      </c>
      <c r="P1211" s="9">
        <f t="shared" si="215"/>
        <v>0</v>
      </c>
      <c r="Q1211" s="9">
        <f>'2025-26 Salary &amp; Benefits'!G$6</f>
        <v>15997.68</v>
      </c>
      <c r="R1211" s="143">
        <f>'2025-26 Salary &amp; Benefits'!H$6</f>
        <v>0.16020000000000001</v>
      </c>
      <c r="S1211" s="143">
        <f>'2025-26 Salary &amp; Benefits'!I$6</f>
        <v>0.15390000000000001</v>
      </c>
      <c r="T1211" s="9">
        <f t="shared" si="216"/>
        <v>0</v>
      </c>
      <c r="U1211" s="9">
        <f t="shared" si="217"/>
        <v>0</v>
      </c>
      <c r="V1211" s="9">
        <f t="shared" si="218"/>
        <v>0</v>
      </c>
      <c r="W1211" s="9">
        <f t="shared" si="219"/>
        <v>0</v>
      </c>
      <c r="X1211" s="22">
        <f t="shared" si="220"/>
        <v>0</v>
      </c>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row>
    <row r="1212" spans="1:159" s="4" customFormat="1">
      <c r="A1212" s="77" t="s">
        <v>2367</v>
      </c>
      <c r="B1212" s="87" t="s">
        <v>2733</v>
      </c>
      <c r="C1212" s="88">
        <v>4469</v>
      </c>
      <c r="D1212" s="87" t="s">
        <v>1559</v>
      </c>
      <c r="E1212" s="107" t="str">
        <f>VLOOKUP($C1212,'2024-25 School Level AAFTE'!$C$4:$L$2372,9,FALSE)</f>
        <v>No</v>
      </c>
      <c r="F1212" s="95">
        <f>VLOOKUP($C1212,'2024-25 School Level AAFTE'!$C$4:$J$2372,8,FALSE)</f>
        <v>435.78</v>
      </c>
      <c r="G1212" s="97">
        <f>IFERROR(IF(E1212= "yes",VLOOKUP(C1212,Summary!$B:$I,6,0),0),0)</f>
        <v>0</v>
      </c>
      <c r="H1212" s="96">
        <f t="shared" si="211"/>
        <v>0</v>
      </c>
      <c r="I1212" s="154">
        <f>VLOOKUP($A1212,'2025-26 Salary &amp; Benefits'!$A:$I,3,FALSE)</f>
        <v>1.18</v>
      </c>
      <c r="J1212" s="154">
        <f>VLOOKUP($A1212,'2025-26 Salary &amp; Benefits'!$A:$I,4,FALSE)</f>
        <v>1.18</v>
      </c>
      <c r="K1212" s="141">
        <f t="shared" si="212"/>
        <v>0</v>
      </c>
      <c r="L1212" s="140">
        <f t="shared" si="213"/>
        <v>0</v>
      </c>
      <c r="M1212" s="142">
        <f>'2025-26 Salary &amp; Benefits'!$E$6</f>
        <v>78209</v>
      </c>
      <c r="N1212" s="142">
        <f>'2025-26 Salary &amp; Benefits'!$F$6</f>
        <v>80164</v>
      </c>
      <c r="O1212" s="9">
        <f t="shared" si="214"/>
        <v>0</v>
      </c>
      <c r="P1212" s="9">
        <f t="shared" si="215"/>
        <v>0</v>
      </c>
      <c r="Q1212" s="9">
        <f>'2025-26 Salary &amp; Benefits'!G$6</f>
        <v>15997.68</v>
      </c>
      <c r="R1212" s="143">
        <f>'2025-26 Salary &amp; Benefits'!H$6</f>
        <v>0.16020000000000001</v>
      </c>
      <c r="S1212" s="143">
        <f>'2025-26 Salary &amp; Benefits'!I$6</f>
        <v>0.15390000000000001</v>
      </c>
      <c r="T1212" s="9">
        <f t="shared" si="216"/>
        <v>0</v>
      </c>
      <c r="U1212" s="9">
        <f t="shared" si="217"/>
        <v>0</v>
      </c>
      <c r="V1212" s="9">
        <f t="shared" si="218"/>
        <v>0</v>
      </c>
      <c r="W1212" s="9">
        <f t="shared" si="219"/>
        <v>0</v>
      </c>
      <c r="X1212" s="22">
        <f t="shared" si="220"/>
        <v>0</v>
      </c>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row>
    <row r="1213" spans="1:159" s="4" customFormat="1">
      <c r="A1213" s="77" t="s">
        <v>2367</v>
      </c>
      <c r="B1213" s="87" t="s">
        <v>2733</v>
      </c>
      <c r="C1213" s="88">
        <v>4583</v>
      </c>
      <c r="D1213" s="87" t="s">
        <v>1560</v>
      </c>
      <c r="E1213" s="107" t="str">
        <f>VLOOKUP($C1213,'2024-25 School Level AAFTE'!$C$4:$L$2372,9,FALSE)</f>
        <v>Yes</v>
      </c>
      <c r="F1213" s="95">
        <f>VLOOKUP($C1213,'2024-25 School Level AAFTE'!$C$4:$J$2372,8,FALSE)</f>
        <v>527.55999999999995</v>
      </c>
      <c r="G1213" s="97">
        <f>IFERROR(IF(E1213= "yes",VLOOKUP(C1213,Summary!$B:$I,6,0),0),0)</f>
        <v>0</v>
      </c>
      <c r="H1213" s="96">
        <f t="shared" si="211"/>
        <v>527.55999999999995</v>
      </c>
      <c r="I1213" s="154">
        <f>VLOOKUP($A1213,'2025-26 Salary &amp; Benefits'!$A:$I,3,FALSE)</f>
        <v>1.18</v>
      </c>
      <c r="J1213" s="154">
        <f>VLOOKUP($A1213,'2025-26 Salary &amp; Benefits'!$A:$I,4,FALSE)</f>
        <v>1.18</v>
      </c>
      <c r="K1213" s="141">
        <f t="shared" si="212"/>
        <v>527.55999999999995</v>
      </c>
      <c r="L1213" s="140">
        <f t="shared" si="213"/>
        <v>1.548</v>
      </c>
      <c r="M1213" s="142">
        <f>'2025-26 Salary &amp; Benefits'!$E$6</f>
        <v>78209</v>
      </c>
      <c r="N1213" s="142">
        <f>'2025-26 Salary &amp; Benefits'!$F$6</f>
        <v>80164</v>
      </c>
      <c r="O1213" s="9">
        <f t="shared" si="214"/>
        <v>142859.69</v>
      </c>
      <c r="P1213" s="9">
        <f t="shared" si="215"/>
        <v>3571.0799999999872</v>
      </c>
      <c r="Q1213" s="9">
        <f>'2025-26 Salary &amp; Benefits'!G$6</f>
        <v>15997.68</v>
      </c>
      <c r="R1213" s="143">
        <f>'2025-26 Salary &amp; Benefits'!H$6</f>
        <v>0.16020000000000001</v>
      </c>
      <c r="S1213" s="143">
        <f>'2025-26 Salary &amp; Benefits'!I$6</f>
        <v>0.15390000000000001</v>
      </c>
      <c r="T1213" s="9">
        <f t="shared" si="216"/>
        <v>48200.12</v>
      </c>
      <c r="U1213" s="9">
        <f t="shared" si="217"/>
        <v>2440.5100000000002</v>
      </c>
      <c r="V1213" s="9">
        <f t="shared" si="218"/>
        <v>375.59</v>
      </c>
      <c r="W1213" s="9">
        <f t="shared" si="219"/>
        <v>2816.1000000000004</v>
      </c>
      <c r="X1213" s="22">
        <f t="shared" si="220"/>
        <v>197446.99</v>
      </c>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row>
    <row r="1214" spans="1:159" s="4" customFormat="1">
      <c r="A1214" s="77" t="s">
        <v>2367</v>
      </c>
      <c r="B1214" s="87" t="s">
        <v>2733</v>
      </c>
      <c r="C1214" s="88">
        <v>5450</v>
      </c>
      <c r="D1214" s="87" t="s">
        <v>1561</v>
      </c>
      <c r="E1214" s="107" t="str">
        <f>VLOOKUP($C1214,'2024-25 School Level AAFTE'!$C$4:$L$2372,9,FALSE)</f>
        <v>Yes</v>
      </c>
      <c r="F1214" s="95">
        <f>VLOOKUP($C1214,'2024-25 School Level AAFTE'!$C$4:$J$2372,8,FALSE)</f>
        <v>611.66999999999996</v>
      </c>
      <c r="G1214" s="97">
        <f>IFERROR(IF(E1214= "yes",VLOOKUP(C1214,Summary!$B:$I,6,0),0),0)</f>
        <v>0</v>
      </c>
      <c r="H1214" s="96">
        <f t="shared" si="211"/>
        <v>611.66999999999996</v>
      </c>
      <c r="I1214" s="154">
        <f>VLOOKUP($A1214,'2025-26 Salary &amp; Benefits'!$A:$I,3,FALSE)</f>
        <v>1.18</v>
      </c>
      <c r="J1214" s="154">
        <f>VLOOKUP($A1214,'2025-26 Salary &amp; Benefits'!$A:$I,4,FALSE)</f>
        <v>1.18</v>
      </c>
      <c r="K1214" s="141">
        <f t="shared" si="212"/>
        <v>611.66999999999996</v>
      </c>
      <c r="L1214" s="140">
        <f t="shared" si="213"/>
        <v>1.794</v>
      </c>
      <c r="M1214" s="142">
        <f>'2025-26 Salary &amp; Benefits'!$E$6</f>
        <v>78209</v>
      </c>
      <c r="N1214" s="142">
        <f>'2025-26 Salary &amp; Benefits'!$F$6</f>
        <v>80164</v>
      </c>
      <c r="O1214" s="9">
        <f t="shared" si="214"/>
        <v>165562.20000000001</v>
      </c>
      <c r="P1214" s="9">
        <f t="shared" si="215"/>
        <v>4138.5699999999779</v>
      </c>
      <c r="Q1214" s="9">
        <f>'2025-26 Salary &amp; Benefits'!G$6</f>
        <v>15997.68</v>
      </c>
      <c r="R1214" s="143">
        <f>'2025-26 Salary &amp; Benefits'!H$6</f>
        <v>0.16020000000000001</v>
      </c>
      <c r="S1214" s="143">
        <f>'2025-26 Salary &amp; Benefits'!I$6</f>
        <v>0.15390000000000001</v>
      </c>
      <c r="T1214" s="9">
        <f t="shared" si="216"/>
        <v>55859.83</v>
      </c>
      <c r="U1214" s="9">
        <f t="shared" si="217"/>
        <v>2828.35</v>
      </c>
      <c r="V1214" s="9">
        <f t="shared" si="218"/>
        <v>435.28</v>
      </c>
      <c r="W1214" s="9">
        <f t="shared" si="219"/>
        <v>3263.63</v>
      </c>
      <c r="X1214" s="22">
        <f t="shared" si="220"/>
        <v>228824.23</v>
      </c>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c r="EY1214" s="2"/>
      <c r="EZ1214" s="2"/>
      <c r="FA1214" s="2"/>
      <c r="FB1214" s="2"/>
      <c r="FC1214" s="2"/>
    </row>
    <row r="1215" spans="1:159" s="4" customFormat="1">
      <c r="A1215" s="77" t="s">
        <v>2367</v>
      </c>
      <c r="B1215" s="87" t="s">
        <v>2733</v>
      </c>
      <c r="C1215" s="88">
        <v>5482</v>
      </c>
      <c r="D1215" s="87" t="s">
        <v>2524</v>
      </c>
      <c r="E1215" s="107" t="str">
        <f>VLOOKUP($C1215,'2024-25 School Level AAFTE'!$C$4:$L$2372,9,FALSE)</f>
        <v>Yes</v>
      </c>
      <c r="F1215" s="95">
        <f>VLOOKUP($C1215,'2024-25 School Level AAFTE'!$C$4:$J$2372,8,FALSE)</f>
        <v>363.56</v>
      </c>
      <c r="G1215" s="97">
        <f>IFERROR(IF(E1215= "yes",VLOOKUP(C1215,Summary!$B:$I,6,0),0),0)</f>
        <v>0</v>
      </c>
      <c r="H1215" s="96">
        <f t="shared" si="211"/>
        <v>363.56</v>
      </c>
      <c r="I1215" s="154">
        <f>VLOOKUP($A1215,'2025-26 Salary &amp; Benefits'!$A:$I,3,FALSE)</f>
        <v>1.18</v>
      </c>
      <c r="J1215" s="154">
        <f>VLOOKUP($A1215,'2025-26 Salary &amp; Benefits'!$A:$I,4,FALSE)</f>
        <v>1.18</v>
      </c>
      <c r="K1215" s="141">
        <f t="shared" si="212"/>
        <v>363.56</v>
      </c>
      <c r="L1215" s="140">
        <f t="shared" si="213"/>
        <v>1.0660000000000001</v>
      </c>
      <c r="M1215" s="142">
        <f>'2025-26 Salary &amp; Benefits'!$E$6</f>
        <v>78209</v>
      </c>
      <c r="N1215" s="142">
        <f>'2025-26 Salary &amp; Benefits'!$F$6</f>
        <v>80164</v>
      </c>
      <c r="O1215" s="9">
        <f t="shared" si="214"/>
        <v>98377.54</v>
      </c>
      <c r="P1215" s="9">
        <f t="shared" si="215"/>
        <v>2459.1500000000087</v>
      </c>
      <c r="Q1215" s="9">
        <f>'2025-26 Salary &amp; Benefits'!G$6</f>
        <v>15997.68</v>
      </c>
      <c r="R1215" s="143">
        <f>'2025-26 Salary &amp; Benefits'!H$6</f>
        <v>0.16020000000000001</v>
      </c>
      <c r="S1215" s="143">
        <f>'2025-26 Salary &amp; Benefits'!I$6</f>
        <v>0.15390000000000001</v>
      </c>
      <c r="T1215" s="9">
        <f t="shared" si="216"/>
        <v>33192.07</v>
      </c>
      <c r="U1215" s="9">
        <f t="shared" si="217"/>
        <v>1680.61</v>
      </c>
      <c r="V1215" s="9">
        <f t="shared" si="218"/>
        <v>258.64999999999998</v>
      </c>
      <c r="W1215" s="9">
        <f t="shared" si="219"/>
        <v>1939.2599999999998</v>
      </c>
      <c r="X1215" s="22">
        <f t="shared" si="220"/>
        <v>135968.02000000002</v>
      </c>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c r="EN1215" s="2"/>
      <c r="EO1215" s="2"/>
      <c r="EP1215" s="2"/>
      <c r="EQ1215" s="2"/>
      <c r="ER1215" s="2"/>
      <c r="ES1215" s="2"/>
      <c r="ET1215" s="2"/>
      <c r="EU1215" s="2"/>
      <c r="EV1215" s="2"/>
      <c r="EW1215" s="2"/>
      <c r="EX1215" s="2"/>
      <c r="EY1215" s="2"/>
      <c r="EZ1215" s="2"/>
      <c r="FA1215" s="2"/>
      <c r="FB1215" s="2"/>
      <c r="FC1215" s="2"/>
    </row>
    <row r="1216" spans="1:159" s="4" customFormat="1">
      <c r="A1216" s="77" t="s">
        <v>2367</v>
      </c>
      <c r="B1216" s="87" t="s">
        <v>2733</v>
      </c>
      <c r="C1216" s="88">
        <v>5498</v>
      </c>
      <c r="D1216" s="87" t="s">
        <v>2523</v>
      </c>
      <c r="E1216" s="107" t="str">
        <f>VLOOKUP($C1216,'2024-25 School Level AAFTE'!$C$4:$L$2372,9,FALSE)</f>
        <v>Yes</v>
      </c>
      <c r="F1216" s="95">
        <f>VLOOKUP($C1216,'2024-25 School Level AAFTE'!$C$4:$J$2372,8,FALSE)</f>
        <v>83.67</v>
      </c>
      <c r="G1216" s="97">
        <f>IFERROR(IF(E1216= "yes",VLOOKUP(C1216,Summary!$B:$I,6,0),0),0)</f>
        <v>0</v>
      </c>
      <c r="H1216" s="96">
        <f t="shared" si="211"/>
        <v>83.67</v>
      </c>
      <c r="I1216" s="154">
        <f>VLOOKUP($A1216,'2025-26 Salary &amp; Benefits'!$A:$I,3,FALSE)</f>
        <v>1.18</v>
      </c>
      <c r="J1216" s="154">
        <f>VLOOKUP($A1216,'2025-26 Salary &amp; Benefits'!$A:$I,4,FALSE)</f>
        <v>1.18</v>
      </c>
      <c r="K1216" s="141">
        <f t="shared" si="212"/>
        <v>83.67</v>
      </c>
      <c r="L1216" s="140">
        <f t="shared" si="213"/>
        <v>0.245</v>
      </c>
      <c r="M1216" s="142">
        <f>'2025-26 Salary &amp; Benefits'!$E$6</f>
        <v>78209</v>
      </c>
      <c r="N1216" s="142">
        <f>'2025-26 Salary &amp; Benefits'!$F$6</f>
        <v>80164</v>
      </c>
      <c r="O1216" s="9">
        <f t="shared" si="214"/>
        <v>22610.22</v>
      </c>
      <c r="P1216" s="9">
        <f t="shared" si="215"/>
        <v>565.18999999999869</v>
      </c>
      <c r="Q1216" s="9">
        <f>'2025-26 Salary &amp; Benefits'!G$6</f>
        <v>15997.68</v>
      </c>
      <c r="R1216" s="143">
        <f>'2025-26 Salary &amp; Benefits'!H$6</f>
        <v>0.16020000000000001</v>
      </c>
      <c r="S1216" s="143">
        <f>'2025-26 Salary &amp; Benefits'!I$6</f>
        <v>0.15390000000000001</v>
      </c>
      <c r="T1216" s="9">
        <f t="shared" si="216"/>
        <v>7628.57</v>
      </c>
      <c r="U1216" s="9">
        <f t="shared" si="217"/>
        <v>386.26</v>
      </c>
      <c r="V1216" s="9">
        <f t="shared" si="218"/>
        <v>59.45</v>
      </c>
      <c r="W1216" s="9">
        <f t="shared" si="219"/>
        <v>445.71</v>
      </c>
      <c r="X1216" s="22">
        <f t="shared" si="220"/>
        <v>31249.69</v>
      </c>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row>
    <row r="1217" spans="1:159" s="4" customFormat="1">
      <c r="A1217" s="77" t="s">
        <v>2445</v>
      </c>
      <c r="B1217" s="87" t="s">
        <v>2734</v>
      </c>
      <c r="C1217" s="88">
        <v>2591</v>
      </c>
      <c r="D1217" s="87" t="s">
        <v>2069</v>
      </c>
      <c r="E1217" s="107" t="str">
        <f>VLOOKUP($C1217,'2024-25 School Level AAFTE'!$C$4:$L$2372,9,FALSE)</f>
        <v>Yes</v>
      </c>
      <c r="F1217" s="95">
        <f>VLOOKUP($C1217,'2024-25 School Level AAFTE'!$C$4:$J$2372,8,FALSE)</f>
        <v>394.62</v>
      </c>
      <c r="G1217" s="97">
        <f>IFERROR(IF(E1217= "yes",VLOOKUP(C1217,Summary!$B:$I,6,0),0),0)</f>
        <v>0</v>
      </c>
      <c r="H1217" s="96">
        <f t="shared" si="211"/>
        <v>394.62</v>
      </c>
      <c r="I1217" s="154">
        <f>VLOOKUP($A1217,'2025-26 Salary &amp; Benefits'!$A:$I,3,FALSE)</f>
        <v>1</v>
      </c>
      <c r="J1217" s="154">
        <f>VLOOKUP($A1217,'2025-26 Salary &amp; Benefits'!$A:$I,4,FALSE)</f>
        <v>1</v>
      </c>
      <c r="K1217" s="141">
        <f t="shared" si="212"/>
        <v>394.62</v>
      </c>
      <c r="L1217" s="140">
        <f t="shared" si="213"/>
        <v>1.1579999999999999</v>
      </c>
      <c r="M1217" s="142">
        <f>'2025-26 Salary &amp; Benefits'!$E$6</f>
        <v>78209</v>
      </c>
      <c r="N1217" s="142">
        <f>'2025-26 Salary &amp; Benefits'!$F$6</f>
        <v>80164</v>
      </c>
      <c r="O1217" s="9">
        <f t="shared" si="214"/>
        <v>90566.02</v>
      </c>
      <c r="P1217" s="9">
        <f t="shared" si="215"/>
        <v>2263.8899999999994</v>
      </c>
      <c r="Q1217" s="9">
        <f>'2025-26 Salary &amp; Benefits'!G$6</f>
        <v>15997.68</v>
      </c>
      <c r="R1217" s="143">
        <f>'2025-26 Salary &amp; Benefits'!H$6</f>
        <v>0.16020000000000001</v>
      </c>
      <c r="S1217" s="143">
        <f>'2025-26 Salary &amp; Benefits'!I$6</f>
        <v>0.15390000000000001</v>
      </c>
      <c r="T1217" s="9">
        <f t="shared" si="216"/>
        <v>33382.400000000001</v>
      </c>
      <c r="U1217" s="9">
        <f t="shared" si="217"/>
        <v>1547.17</v>
      </c>
      <c r="V1217" s="9">
        <f t="shared" si="218"/>
        <v>238.11</v>
      </c>
      <c r="W1217" s="9">
        <f t="shared" si="219"/>
        <v>1785.2800000000002</v>
      </c>
      <c r="X1217" s="22">
        <f t="shared" si="220"/>
        <v>127997.59000000001</v>
      </c>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row>
    <row r="1218" spans="1:159" s="4" customFormat="1">
      <c r="A1218" s="77" t="s">
        <v>2445</v>
      </c>
      <c r="B1218" s="87" t="s">
        <v>2734</v>
      </c>
      <c r="C1218" s="88">
        <v>2898</v>
      </c>
      <c r="D1218" s="87" t="s">
        <v>2070</v>
      </c>
      <c r="E1218" s="107" t="str">
        <f>VLOOKUP($C1218,'2024-25 School Level AAFTE'!$C$4:$L$2372,9,FALSE)</f>
        <v>Yes</v>
      </c>
      <c r="F1218" s="95">
        <f>VLOOKUP($C1218,'2024-25 School Level AAFTE'!$C$4:$J$2372,8,FALSE)</f>
        <v>412.83</v>
      </c>
      <c r="G1218" s="97">
        <f>IFERROR(IF(E1218= "yes",VLOOKUP(C1218,Summary!$B:$I,6,0),0),0)</f>
        <v>0</v>
      </c>
      <c r="H1218" s="96">
        <f t="shared" si="211"/>
        <v>412.83</v>
      </c>
      <c r="I1218" s="154">
        <f>VLOOKUP($A1218,'2025-26 Salary &amp; Benefits'!$A:$I,3,FALSE)</f>
        <v>1</v>
      </c>
      <c r="J1218" s="154">
        <f>VLOOKUP($A1218,'2025-26 Salary &amp; Benefits'!$A:$I,4,FALSE)</f>
        <v>1</v>
      </c>
      <c r="K1218" s="141">
        <f t="shared" si="212"/>
        <v>412.83</v>
      </c>
      <c r="L1218" s="140">
        <f t="shared" si="213"/>
        <v>1.2110000000000001</v>
      </c>
      <c r="M1218" s="142">
        <f>'2025-26 Salary &amp; Benefits'!$E$6</f>
        <v>78209</v>
      </c>
      <c r="N1218" s="142">
        <f>'2025-26 Salary &amp; Benefits'!$F$6</f>
        <v>80164</v>
      </c>
      <c r="O1218" s="9">
        <f t="shared" si="214"/>
        <v>94711.1</v>
      </c>
      <c r="P1218" s="9">
        <f t="shared" si="215"/>
        <v>2367.5</v>
      </c>
      <c r="Q1218" s="9">
        <f>'2025-26 Salary &amp; Benefits'!G$6</f>
        <v>15997.68</v>
      </c>
      <c r="R1218" s="143">
        <f>'2025-26 Salary &amp; Benefits'!H$6</f>
        <v>0.16020000000000001</v>
      </c>
      <c r="S1218" s="143">
        <f>'2025-26 Salary &amp; Benefits'!I$6</f>
        <v>0.15390000000000001</v>
      </c>
      <c r="T1218" s="9">
        <f t="shared" si="216"/>
        <v>34910.269999999997</v>
      </c>
      <c r="U1218" s="9">
        <f t="shared" si="217"/>
        <v>1617.98</v>
      </c>
      <c r="V1218" s="9">
        <f t="shared" si="218"/>
        <v>249.01</v>
      </c>
      <c r="W1218" s="9">
        <f t="shared" si="219"/>
        <v>1866.99</v>
      </c>
      <c r="X1218" s="22">
        <f t="shared" si="220"/>
        <v>133855.85999999999</v>
      </c>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row>
    <row r="1219" spans="1:159" s="4" customFormat="1">
      <c r="A1219" s="77" t="s">
        <v>2445</v>
      </c>
      <c r="B1219" s="87" t="s">
        <v>2734</v>
      </c>
      <c r="C1219" s="88">
        <v>5451</v>
      </c>
      <c r="D1219" s="87" t="s">
        <v>2071</v>
      </c>
      <c r="E1219" s="107" t="str">
        <f>VLOOKUP($C1219,'2024-25 School Level AAFTE'!$C$4:$L$2372,9,FALSE)</f>
        <v>Yes</v>
      </c>
      <c r="F1219" s="95">
        <f>VLOOKUP($C1219,'2024-25 School Level AAFTE'!$C$4:$J$2372,8,FALSE)</f>
        <v>488.95</v>
      </c>
      <c r="G1219" s="97">
        <f>IFERROR(IF(E1219= "yes",VLOOKUP(C1219,Summary!$B:$I,6,0),0),0)</f>
        <v>0</v>
      </c>
      <c r="H1219" s="96">
        <f t="shared" si="211"/>
        <v>488.95</v>
      </c>
      <c r="I1219" s="154">
        <f>VLOOKUP($A1219,'2025-26 Salary &amp; Benefits'!$A:$I,3,FALSE)</f>
        <v>1</v>
      </c>
      <c r="J1219" s="154">
        <f>VLOOKUP($A1219,'2025-26 Salary &amp; Benefits'!$A:$I,4,FALSE)</f>
        <v>1</v>
      </c>
      <c r="K1219" s="141">
        <f t="shared" si="212"/>
        <v>488.95</v>
      </c>
      <c r="L1219" s="140">
        <f t="shared" si="213"/>
        <v>1.4339999999999999</v>
      </c>
      <c r="M1219" s="142">
        <f>'2025-26 Salary &amp; Benefits'!$E$6</f>
        <v>78209</v>
      </c>
      <c r="N1219" s="142">
        <f>'2025-26 Salary &amp; Benefits'!$F$6</f>
        <v>80164</v>
      </c>
      <c r="O1219" s="9">
        <f t="shared" si="214"/>
        <v>112151.71</v>
      </c>
      <c r="P1219" s="9">
        <f t="shared" si="215"/>
        <v>2803.4699999999866</v>
      </c>
      <c r="Q1219" s="9">
        <f>'2025-26 Salary &amp; Benefits'!G$6</f>
        <v>15997.68</v>
      </c>
      <c r="R1219" s="143">
        <f>'2025-26 Salary &amp; Benefits'!H$6</f>
        <v>0.16020000000000001</v>
      </c>
      <c r="S1219" s="143">
        <f>'2025-26 Salary &amp; Benefits'!I$6</f>
        <v>0.15390000000000001</v>
      </c>
      <c r="T1219" s="9">
        <f t="shared" si="216"/>
        <v>41338.83</v>
      </c>
      <c r="U1219" s="9">
        <f t="shared" si="217"/>
        <v>1915.92</v>
      </c>
      <c r="V1219" s="9">
        <f t="shared" si="218"/>
        <v>294.86</v>
      </c>
      <c r="W1219" s="9">
        <f t="shared" si="219"/>
        <v>2210.7800000000002</v>
      </c>
      <c r="X1219" s="22">
        <f t="shared" si="220"/>
        <v>158504.79</v>
      </c>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row>
    <row r="1220" spans="1:159" s="4" customFormat="1">
      <c r="A1220" s="77" t="s">
        <v>2289</v>
      </c>
      <c r="B1220" s="87" t="s">
        <v>2735</v>
      </c>
      <c r="C1220" s="88">
        <v>2273</v>
      </c>
      <c r="D1220" s="87" t="s">
        <v>1108</v>
      </c>
      <c r="E1220" s="107" t="str">
        <f>VLOOKUP($C1220,'2024-25 School Level AAFTE'!$C$4:$L$2372,9,FALSE)</f>
        <v>No</v>
      </c>
      <c r="F1220" s="95">
        <f>VLOOKUP($C1220,'2024-25 School Level AAFTE'!$C$4:$J$2372,8,FALSE)</f>
        <v>418.1</v>
      </c>
      <c r="G1220" s="97">
        <f>IFERROR(IF(E1220= "yes",VLOOKUP(C1220,Summary!$B:$I,6,0),0),0)</f>
        <v>0</v>
      </c>
      <c r="H1220" s="96">
        <f t="shared" si="211"/>
        <v>0</v>
      </c>
      <c r="I1220" s="154">
        <f>VLOOKUP($A1220,'2025-26 Salary &amp; Benefits'!$A:$I,3,FALSE)</f>
        <v>1</v>
      </c>
      <c r="J1220" s="154">
        <f>VLOOKUP($A1220,'2025-26 Salary &amp; Benefits'!$A:$I,4,FALSE)</f>
        <v>1</v>
      </c>
      <c r="K1220" s="141">
        <f t="shared" si="212"/>
        <v>0</v>
      </c>
      <c r="L1220" s="140">
        <f t="shared" si="213"/>
        <v>0</v>
      </c>
      <c r="M1220" s="142">
        <f>'2025-26 Salary &amp; Benefits'!$E$6</f>
        <v>78209</v>
      </c>
      <c r="N1220" s="142">
        <f>'2025-26 Salary &amp; Benefits'!$F$6</f>
        <v>80164</v>
      </c>
      <c r="O1220" s="9">
        <f t="shared" si="214"/>
        <v>0</v>
      </c>
      <c r="P1220" s="9">
        <f t="shared" si="215"/>
        <v>0</v>
      </c>
      <c r="Q1220" s="9">
        <f>'2025-26 Salary &amp; Benefits'!G$6</f>
        <v>15997.68</v>
      </c>
      <c r="R1220" s="143">
        <f>'2025-26 Salary &amp; Benefits'!H$6</f>
        <v>0.16020000000000001</v>
      </c>
      <c r="S1220" s="143">
        <f>'2025-26 Salary &amp; Benefits'!I$6</f>
        <v>0.15390000000000001</v>
      </c>
      <c r="T1220" s="9">
        <f t="shared" si="216"/>
        <v>0</v>
      </c>
      <c r="U1220" s="9">
        <f t="shared" si="217"/>
        <v>0</v>
      </c>
      <c r="V1220" s="9">
        <f t="shared" si="218"/>
        <v>0</v>
      </c>
      <c r="W1220" s="9">
        <f t="shared" si="219"/>
        <v>0</v>
      </c>
      <c r="X1220" s="22">
        <f t="shared" si="220"/>
        <v>0</v>
      </c>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row>
    <row r="1221" spans="1:159" s="4" customFormat="1">
      <c r="A1221" t="s">
        <v>2289</v>
      </c>
      <c r="B1221" s="87" t="s">
        <v>2735</v>
      </c>
      <c r="C1221" s="3">
        <v>3288</v>
      </c>
      <c r="D1221" t="s">
        <v>1109</v>
      </c>
      <c r="E1221" s="107" t="str">
        <f>VLOOKUP($C1221,'2024-25 School Level AAFTE'!$C$4:$L$2372,9,FALSE)</f>
        <v>No</v>
      </c>
      <c r="F1221" s="95">
        <f>VLOOKUP($C1221,'2024-25 School Level AAFTE'!$C$4:$J$2372,8,FALSE)</f>
        <v>397.78</v>
      </c>
      <c r="G1221" s="97">
        <f>IFERROR(IF(E1221= "yes",VLOOKUP(C1221,Summary!$B:$I,6,0),0),0)</f>
        <v>0</v>
      </c>
      <c r="H1221" s="96">
        <f t="shared" si="211"/>
        <v>0</v>
      </c>
      <c r="I1221" s="154">
        <f>VLOOKUP($A1221,'2025-26 Salary &amp; Benefits'!$A:$I,3,FALSE)</f>
        <v>1</v>
      </c>
      <c r="J1221" s="154">
        <f>VLOOKUP($A1221,'2025-26 Salary &amp; Benefits'!$A:$I,4,FALSE)</f>
        <v>1</v>
      </c>
      <c r="K1221" s="141">
        <f t="shared" si="212"/>
        <v>0</v>
      </c>
      <c r="L1221" s="140">
        <f t="shared" si="213"/>
        <v>0</v>
      </c>
      <c r="M1221" s="142">
        <f>'2025-26 Salary &amp; Benefits'!$E$6</f>
        <v>78209</v>
      </c>
      <c r="N1221" s="142">
        <f>'2025-26 Salary &amp; Benefits'!$F$6</f>
        <v>80164</v>
      </c>
      <c r="O1221" s="9">
        <f t="shared" si="214"/>
        <v>0</v>
      </c>
      <c r="P1221" s="9">
        <f t="shared" si="215"/>
        <v>0</v>
      </c>
      <c r="Q1221" s="9">
        <f>'2025-26 Salary &amp; Benefits'!G$6</f>
        <v>15997.68</v>
      </c>
      <c r="R1221" s="143">
        <f>'2025-26 Salary &amp; Benefits'!H$6</f>
        <v>0.16020000000000001</v>
      </c>
      <c r="S1221" s="143">
        <f>'2025-26 Salary &amp; Benefits'!I$6</f>
        <v>0.15390000000000001</v>
      </c>
      <c r="T1221" s="9">
        <f t="shared" si="216"/>
        <v>0</v>
      </c>
      <c r="U1221" s="9">
        <f t="shared" si="217"/>
        <v>0</v>
      </c>
      <c r="V1221" s="9">
        <f t="shared" si="218"/>
        <v>0</v>
      </c>
      <c r="W1221" s="9">
        <f t="shared" si="219"/>
        <v>0</v>
      </c>
      <c r="X1221" s="22">
        <f t="shared" si="220"/>
        <v>0</v>
      </c>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row>
    <row r="1222" spans="1:159" s="4" customFormat="1">
      <c r="A1222" s="77" t="s">
        <v>2328</v>
      </c>
      <c r="B1222" s="87" t="s">
        <v>2736</v>
      </c>
      <c r="C1222" s="88">
        <v>2868</v>
      </c>
      <c r="D1222" s="87" t="s">
        <v>1243</v>
      </c>
      <c r="E1222" s="107" t="str">
        <f>VLOOKUP($C1222,'2024-25 School Level AAFTE'!$C$4:$L$2372,9,FALSE)</f>
        <v>Yes</v>
      </c>
      <c r="F1222" s="95">
        <f>VLOOKUP($C1222,'2024-25 School Level AAFTE'!$C$4:$J$2372,8,FALSE)</f>
        <v>128.33000000000001</v>
      </c>
      <c r="G1222" s="97">
        <f>IFERROR(IF(E1222= "yes",VLOOKUP(C1222,Summary!$B:$I,6,0),0),0)</f>
        <v>0</v>
      </c>
      <c r="H1222" s="96">
        <f t="shared" si="211"/>
        <v>128.33000000000001</v>
      </c>
      <c r="I1222" s="154">
        <f>VLOOKUP($A1222,'2025-26 Salary &amp; Benefits'!$A:$I,3,FALSE)</f>
        <v>1</v>
      </c>
      <c r="J1222" s="154">
        <f>VLOOKUP($A1222,'2025-26 Salary &amp; Benefits'!$A:$I,4,FALSE)</f>
        <v>1</v>
      </c>
      <c r="K1222" s="141">
        <f t="shared" si="212"/>
        <v>128.33000000000001</v>
      </c>
      <c r="L1222" s="140">
        <f t="shared" si="213"/>
        <v>0.376</v>
      </c>
      <c r="M1222" s="142">
        <f>'2025-26 Salary &amp; Benefits'!$E$6</f>
        <v>78209</v>
      </c>
      <c r="N1222" s="142">
        <f>'2025-26 Salary &amp; Benefits'!$F$6</f>
        <v>80164</v>
      </c>
      <c r="O1222" s="9">
        <f t="shared" si="214"/>
        <v>29406.58</v>
      </c>
      <c r="P1222" s="9">
        <f t="shared" si="215"/>
        <v>735.07999999999811</v>
      </c>
      <c r="Q1222" s="9">
        <f>'2025-26 Salary &amp; Benefits'!G$6</f>
        <v>15997.68</v>
      </c>
      <c r="R1222" s="143">
        <f>'2025-26 Salary &amp; Benefits'!H$6</f>
        <v>0.16020000000000001</v>
      </c>
      <c r="S1222" s="143">
        <f>'2025-26 Salary &amp; Benefits'!I$6</f>
        <v>0.15390000000000001</v>
      </c>
      <c r="T1222" s="9">
        <f t="shared" si="216"/>
        <v>10839.19</v>
      </c>
      <c r="U1222" s="9">
        <f t="shared" si="217"/>
        <v>502.36</v>
      </c>
      <c r="V1222" s="9">
        <f t="shared" si="218"/>
        <v>77.31</v>
      </c>
      <c r="W1222" s="9">
        <f t="shared" si="219"/>
        <v>579.67000000000007</v>
      </c>
      <c r="X1222" s="22">
        <f t="shared" si="220"/>
        <v>41560.520000000004</v>
      </c>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row>
    <row r="1223" spans="1:159" s="4" customFormat="1">
      <c r="A1223" s="77" t="s">
        <v>2328</v>
      </c>
      <c r="B1223" s="87" t="s">
        <v>2736</v>
      </c>
      <c r="C1223" s="88">
        <v>3295</v>
      </c>
      <c r="D1223" s="87" t="s">
        <v>1244</v>
      </c>
      <c r="E1223" s="107" t="str">
        <f>VLOOKUP($C1223,'2024-25 School Level AAFTE'!$C$4:$L$2372,9,FALSE)</f>
        <v>Yes</v>
      </c>
      <c r="F1223" s="95">
        <f>VLOOKUP($C1223,'2024-25 School Level AAFTE'!$C$4:$J$2372,8,FALSE)</f>
        <v>187.60999999999999</v>
      </c>
      <c r="G1223" s="97">
        <f>IFERROR(IF(E1223= "yes",VLOOKUP(C1223,Summary!$B:$I,6,0),0),0)</f>
        <v>0</v>
      </c>
      <c r="H1223" s="96">
        <f t="shared" si="211"/>
        <v>187.60999999999999</v>
      </c>
      <c r="I1223" s="154">
        <f>VLOOKUP($A1223,'2025-26 Salary &amp; Benefits'!$A:$I,3,FALSE)</f>
        <v>1</v>
      </c>
      <c r="J1223" s="154">
        <f>VLOOKUP($A1223,'2025-26 Salary &amp; Benefits'!$A:$I,4,FALSE)</f>
        <v>1</v>
      </c>
      <c r="K1223" s="141">
        <f t="shared" si="212"/>
        <v>187.60999999999999</v>
      </c>
      <c r="L1223" s="140">
        <f t="shared" si="213"/>
        <v>0.55000000000000004</v>
      </c>
      <c r="M1223" s="142">
        <f>'2025-26 Salary &amp; Benefits'!$E$6</f>
        <v>78209</v>
      </c>
      <c r="N1223" s="142">
        <f>'2025-26 Salary &amp; Benefits'!$F$6</f>
        <v>80164</v>
      </c>
      <c r="O1223" s="9">
        <f t="shared" si="214"/>
        <v>43014.95</v>
      </c>
      <c r="P1223" s="9">
        <f t="shared" si="215"/>
        <v>1075.25</v>
      </c>
      <c r="Q1223" s="9">
        <f>'2025-26 Salary &amp; Benefits'!G$6</f>
        <v>15997.68</v>
      </c>
      <c r="R1223" s="143">
        <f>'2025-26 Salary &amp; Benefits'!H$6</f>
        <v>0.16020000000000001</v>
      </c>
      <c r="S1223" s="143">
        <f>'2025-26 Salary &amp; Benefits'!I$6</f>
        <v>0.15390000000000001</v>
      </c>
      <c r="T1223" s="9">
        <f t="shared" si="216"/>
        <v>15855.2</v>
      </c>
      <c r="U1223" s="9">
        <f t="shared" si="217"/>
        <v>734.84</v>
      </c>
      <c r="V1223" s="9">
        <f t="shared" si="218"/>
        <v>113.09</v>
      </c>
      <c r="W1223" s="9">
        <f t="shared" si="219"/>
        <v>847.93000000000006</v>
      </c>
      <c r="X1223" s="22">
        <f t="shared" si="220"/>
        <v>60793.329999999994</v>
      </c>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row>
    <row r="1224" spans="1:159" s="4" customFormat="1">
      <c r="A1224" s="77" t="s">
        <v>2317</v>
      </c>
      <c r="B1224" s="87" t="s">
        <v>2737</v>
      </c>
      <c r="C1224" s="88">
        <v>2494</v>
      </c>
      <c r="D1224" s="87" t="s">
        <v>1198</v>
      </c>
      <c r="E1224" s="107" t="str">
        <f>VLOOKUP($C1224,'2024-25 School Level AAFTE'!$C$4:$L$2372,9,FALSE)</f>
        <v>Yes</v>
      </c>
      <c r="F1224" s="95">
        <f>VLOOKUP($C1224,'2024-25 School Level AAFTE'!$C$4:$J$2372,8,FALSE)</f>
        <v>134.33999999999997</v>
      </c>
      <c r="G1224" s="97">
        <f>IFERROR(IF(E1224= "yes",VLOOKUP(C1224,Summary!$B:$I,6,0),0),0)</f>
        <v>0</v>
      </c>
      <c r="H1224" s="96">
        <f t="shared" si="211"/>
        <v>134.33999999999997</v>
      </c>
      <c r="I1224" s="154">
        <f>VLOOKUP($A1224,'2025-26 Salary &amp; Benefits'!$A:$I,3,FALSE)</f>
        <v>1</v>
      </c>
      <c r="J1224" s="154">
        <f>VLOOKUP($A1224,'2025-26 Salary &amp; Benefits'!$A:$I,4,FALSE)</f>
        <v>1</v>
      </c>
      <c r="K1224" s="141">
        <f t="shared" si="212"/>
        <v>134.33999999999997</v>
      </c>
      <c r="L1224" s="140">
        <f t="shared" si="213"/>
        <v>0.39400000000000002</v>
      </c>
      <c r="M1224" s="142">
        <f>'2025-26 Salary &amp; Benefits'!$E$6</f>
        <v>78209</v>
      </c>
      <c r="N1224" s="142">
        <f>'2025-26 Salary &amp; Benefits'!$F$6</f>
        <v>80164</v>
      </c>
      <c r="O1224" s="9">
        <f t="shared" si="214"/>
        <v>30814.35</v>
      </c>
      <c r="P1224" s="9">
        <f t="shared" si="215"/>
        <v>770.27000000000044</v>
      </c>
      <c r="Q1224" s="9">
        <f>'2025-26 Salary &amp; Benefits'!G$6</f>
        <v>15997.68</v>
      </c>
      <c r="R1224" s="143">
        <f>'2025-26 Salary &amp; Benefits'!H$6</f>
        <v>0.16020000000000001</v>
      </c>
      <c r="S1224" s="143">
        <f>'2025-26 Salary &amp; Benefits'!I$6</f>
        <v>0.15390000000000001</v>
      </c>
      <c r="T1224" s="9">
        <f t="shared" si="216"/>
        <v>11358.09</v>
      </c>
      <c r="U1224" s="9">
        <f t="shared" si="217"/>
        <v>526.41</v>
      </c>
      <c r="V1224" s="9">
        <f t="shared" si="218"/>
        <v>81.010000000000005</v>
      </c>
      <c r="W1224" s="9">
        <f t="shared" si="219"/>
        <v>607.41999999999996</v>
      </c>
      <c r="X1224" s="22">
        <f t="shared" si="220"/>
        <v>43550.130000000005</v>
      </c>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row>
    <row r="1225" spans="1:159" s="4" customFormat="1">
      <c r="A1225" s="77" t="s">
        <v>2317</v>
      </c>
      <c r="B1225" s="87" t="s">
        <v>2737</v>
      </c>
      <c r="C1225" s="88">
        <v>5740</v>
      </c>
      <c r="D1225" s="87" t="s">
        <v>3149</v>
      </c>
      <c r="E1225" s="107" t="str">
        <f>VLOOKUP($C1225,'2024-25 School Level AAFTE'!$C$4:$L$2372,9,FALSE)</f>
        <v>Yes</v>
      </c>
      <c r="F1225" s="95">
        <f>VLOOKUP($C1225,'2024-25 School Level AAFTE'!$C$4:$J$2372,8,FALSE)</f>
        <v>41.67</v>
      </c>
      <c r="G1225" s="97">
        <f>IFERROR(IF(E1225= "yes",VLOOKUP(C1225,Summary!$B:$I,6,0),0),0)</f>
        <v>0</v>
      </c>
      <c r="H1225" s="96">
        <f t="shared" si="211"/>
        <v>41.67</v>
      </c>
      <c r="I1225" s="154">
        <f>VLOOKUP($A1225,'2025-26 Salary &amp; Benefits'!$A:$I,3,FALSE)</f>
        <v>1</v>
      </c>
      <c r="J1225" s="154">
        <f>VLOOKUP($A1225,'2025-26 Salary &amp; Benefits'!$A:$I,4,FALSE)</f>
        <v>1</v>
      </c>
      <c r="K1225" s="141">
        <f t="shared" si="212"/>
        <v>41.67</v>
      </c>
      <c r="L1225" s="140">
        <f t="shared" si="213"/>
        <v>0.122</v>
      </c>
      <c r="M1225" s="142">
        <f>'2025-26 Salary &amp; Benefits'!$E$6</f>
        <v>78209</v>
      </c>
      <c r="N1225" s="142">
        <f>'2025-26 Salary &amp; Benefits'!$F$6</f>
        <v>80164</v>
      </c>
      <c r="O1225" s="9">
        <f t="shared" si="214"/>
        <v>9541.5</v>
      </c>
      <c r="P1225" s="9">
        <f t="shared" si="215"/>
        <v>238.51000000000022</v>
      </c>
      <c r="Q1225" s="9">
        <f>'2025-26 Salary &amp; Benefits'!G$6</f>
        <v>15997.68</v>
      </c>
      <c r="R1225" s="143">
        <f>'2025-26 Salary &amp; Benefits'!H$6</f>
        <v>0.16020000000000001</v>
      </c>
      <c r="S1225" s="143">
        <f>'2025-26 Salary &amp; Benefits'!I$6</f>
        <v>0.15390000000000001</v>
      </c>
      <c r="T1225" s="9">
        <f t="shared" si="216"/>
        <v>3516.97</v>
      </c>
      <c r="U1225" s="9">
        <f t="shared" si="217"/>
        <v>163</v>
      </c>
      <c r="V1225" s="9">
        <f t="shared" si="218"/>
        <v>25.09</v>
      </c>
      <c r="W1225" s="9">
        <f t="shared" si="219"/>
        <v>188.09</v>
      </c>
      <c r="X1225" s="22">
        <f t="shared" si="220"/>
        <v>13485.07</v>
      </c>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row>
    <row r="1226" spans="1:159" s="4" customFormat="1">
      <c r="A1226" s="77" t="s">
        <v>2331</v>
      </c>
      <c r="B1226" s="87" t="s">
        <v>2738</v>
      </c>
      <c r="C1226" s="88">
        <v>2518</v>
      </c>
      <c r="D1226" s="87" t="s">
        <v>1251</v>
      </c>
      <c r="E1226" s="107" t="str">
        <f>VLOOKUP($C1226,'2024-25 School Level AAFTE'!$C$4:$L$2372,9,FALSE)</f>
        <v>Yes</v>
      </c>
      <c r="F1226" s="95">
        <f>VLOOKUP($C1226,'2024-25 School Level AAFTE'!$C$4:$J$2372,8,FALSE)</f>
        <v>284.83</v>
      </c>
      <c r="G1226" s="97">
        <f>IFERROR(IF(E1226= "yes",VLOOKUP(C1226,Summary!$B:$I,6,0),0),0)</f>
        <v>0</v>
      </c>
      <c r="H1226" s="96">
        <f t="shared" si="211"/>
        <v>284.83</v>
      </c>
      <c r="I1226" s="154">
        <f>VLOOKUP($A1226,'2025-26 Salary &amp; Benefits'!$A:$I,3,FALSE)</f>
        <v>1</v>
      </c>
      <c r="J1226" s="154">
        <f>VLOOKUP($A1226,'2025-26 Salary &amp; Benefits'!$A:$I,4,FALSE)</f>
        <v>1</v>
      </c>
      <c r="K1226" s="141">
        <f t="shared" si="212"/>
        <v>284.83</v>
      </c>
      <c r="L1226" s="140">
        <f t="shared" si="213"/>
        <v>0.83599999999999997</v>
      </c>
      <c r="M1226" s="142">
        <f>'2025-26 Salary &amp; Benefits'!$E$6</f>
        <v>78209</v>
      </c>
      <c r="N1226" s="142">
        <f>'2025-26 Salary &amp; Benefits'!$F$6</f>
        <v>80164</v>
      </c>
      <c r="O1226" s="9">
        <f t="shared" si="214"/>
        <v>65382.720000000001</v>
      </c>
      <c r="P1226" s="9">
        <f t="shared" si="215"/>
        <v>1634.3800000000047</v>
      </c>
      <c r="Q1226" s="9">
        <f>'2025-26 Salary &amp; Benefits'!G$6</f>
        <v>15997.68</v>
      </c>
      <c r="R1226" s="143">
        <f>'2025-26 Salary &amp; Benefits'!H$6</f>
        <v>0.16020000000000001</v>
      </c>
      <c r="S1226" s="143">
        <f>'2025-26 Salary &amp; Benefits'!I$6</f>
        <v>0.15390000000000001</v>
      </c>
      <c r="T1226" s="9">
        <f t="shared" si="216"/>
        <v>24099.9</v>
      </c>
      <c r="U1226" s="9">
        <f t="shared" si="217"/>
        <v>1116.95</v>
      </c>
      <c r="V1226" s="9">
        <f t="shared" si="218"/>
        <v>171.9</v>
      </c>
      <c r="W1226" s="9">
        <f t="shared" si="219"/>
        <v>1288.8500000000001</v>
      </c>
      <c r="X1226" s="22">
        <f t="shared" si="220"/>
        <v>92405.85</v>
      </c>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row>
    <row r="1227" spans="1:159" s="4" customFormat="1">
      <c r="A1227" s="77" t="s">
        <v>2331</v>
      </c>
      <c r="B1227" s="87" t="s">
        <v>2738</v>
      </c>
      <c r="C1227" s="88">
        <v>3968</v>
      </c>
      <c r="D1227" s="87" t="s">
        <v>1252</v>
      </c>
      <c r="E1227" s="107" t="str">
        <f>VLOOKUP($C1227,'2024-25 School Level AAFTE'!$C$4:$L$2372,9,FALSE)</f>
        <v>Yes</v>
      </c>
      <c r="F1227" s="95">
        <f>VLOOKUP($C1227,'2024-25 School Level AAFTE'!$C$4:$J$2372,8,FALSE)</f>
        <v>279.05</v>
      </c>
      <c r="G1227" s="97">
        <f>IFERROR(IF(E1227= "yes",VLOOKUP(C1227,Summary!$B:$I,6,0),0),0)</f>
        <v>0</v>
      </c>
      <c r="H1227" s="96">
        <f t="shared" si="211"/>
        <v>279.05</v>
      </c>
      <c r="I1227" s="154">
        <f>VLOOKUP($A1227,'2025-26 Salary &amp; Benefits'!$A:$I,3,FALSE)</f>
        <v>1</v>
      </c>
      <c r="J1227" s="154">
        <f>VLOOKUP($A1227,'2025-26 Salary &amp; Benefits'!$A:$I,4,FALSE)</f>
        <v>1</v>
      </c>
      <c r="K1227" s="141">
        <f t="shared" si="212"/>
        <v>279.05</v>
      </c>
      <c r="L1227" s="140">
        <f t="shared" si="213"/>
        <v>0.81899999999999995</v>
      </c>
      <c r="M1227" s="142">
        <f>'2025-26 Salary &amp; Benefits'!$E$6</f>
        <v>78209</v>
      </c>
      <c r="N1227" s="142">
        <f>'2025-26 Salary &amp; Benefits'!$F$6</f>
        <v>80164</v>
      </c>
      <c r="O1227" s="9">
        <f t="shared" si="214"/>
        <v>64053.17</v>
      </c>
      <c r="P1227" s="9">
        <f t="shared" si="215"/>
        <v>1601.1500000000087</v>
      </c>
      <c r="Q1227" s="9">
        <f>'2025-26 Salary &amp; Benefits'!G$6</f>
        <v>15997.68</v>
      </c>
      <c r="R1227" s="143">
        <f>'2025-26 Salary &amp; Benefits'!H$6</f>
        <v>0.16020000000000001</v>
      </c>
      <c r="S1227" s="143">
        <f>'2025-26 Salary &amp; Benefits'!I$6</f>
        <v>0.15390000000000001</v>
      </c>
      <c r="T1227" s="9">
        <f t="shared" si="216"/>
        <v>23609.83</v>
      </c>
      <c r="U1227" s="9">
        <f t="shared" si="217"/>
        <v>1094.24</v>
      </c>
      <c r="V1227" s="9">
        <f t="shared" si="218"/>
        <v>168.4</v>
      </c>
      <c r="W1227" s="9">
        <f t="shared" si="219"/>
        <v>1262.6400000000001</v>
      </c>
      <c r="X1227" s="22">
        <f t="shared" si="220"/>
        <v>90526.790000000008</v>
      </c>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row>
    <row r="1228" spans="1:159" s="4" customFormat="1">
      <c r="A1228" t="s">
        <v>2331</v>
      </c>
      <c r="B1228" t="s">
        <v>2738</v>
      </c>
      <c r="C1228" s="3">
        <v>4478</v>
      </c>
      <c r="D1228" t="s">
        <v>1253</v>
      </c>
      <c r="E1228" s="107" t="str">
        <f>VLOOKUP($C1228,'2024-25 School Level AAFTE'!$C$4:$L$2372,9,FALSE)</f>
        <v>Yes</v>
      </c>
      <c r="F1228" s="95">
        <f>VLOOKUP($C1228,'2024-25 School Level AAFTE'!$C$4:$J$2372,8,FALSE)</f>
        <v>370.74</v>
      </c>
      <c r="G1228" s="97">
        <f>IFERROR(IF(E1228= "yes",VLOOKUP(C1228,Summary!$B:$I,6,0),0),0)</f>
        <v>0</v>
      </c>
      <c r="H1228" s="96">
        <f t="shared" si="211"/>
        <v>370.74</v>
      </c>
      <c r="I1228" s="154">
        <f>VLOOKUP($A1228,'2025-26 Salary &amp; Benefits'!$A:$I,3,FALSE)</f>
        <v>1</v>
      </c>
      <c r="J1228" s="154">
        <f>VLOOKUP($A1228,'2025-26 Salary &amp; Benefits'!$A:$I,4,FALSE)</f>
        <v>1</v>
      </c>
      <c r="K1228" s="141">
        <f t="shared" si="212"/>
        <v>370.74</v>
      </c>
      <c r="L1228" s="140">
        <f t="shared" si="213"/>
        <v>1.0880000000000001</v>
      </c>
      <c r="M1228" s="142">
        <f>'2025-26 Salary &amp; Benefits'!$E$6</f>
        <v>78209</v>
      </c>
      <c r="N1228" s="142">
        <f>'2025-26 Salary &amp; Benefits'!$F$6</f>
        <v>80164</v>
      </c>
      <c r="O1228" s="9">
        <f t="shared" si="214"/>
        <v>85091.39</v>
      </c>
      <c r="P1228" s="9">
        <f t="shared" si="215"/>
        <v>2127.0399999999936</v>
      </c>
      <c r="Q1228" s="9">
        <f>'2025-26 Salary &amp; Benefits'!G$6</f>
        <v>15997.68</v>
      </c>
      <c r="R1228" s="143">
        <f>'2025-26 Salary &amp; Benefits'!H$6</f>
        <v>0.16020000000000001</v>
      </c>
      <c r="S1228" s="143">
        <f>'2025-26 Salary &amp; Benefits'!I$6</f>
        <v>0.15390000000000001</v>
      </c>
      <c r="T1228" s="9">
        <f t="shared" si="216"/>
        <v>31364.47</v>
      </c>
      <c r="U1228" s="9">
        <f t="shared" si="217"/>
        <v>1453.64</v>
      </c>
      <c r="V1228" s="9">
        <f t="shared" si="218"/>
        <v>223.72</v>
      </c>
      <c r="W1228" s="9">
        <f t="shared" si="219"/>
        <v>1677.3600000000001</v>
      </c>
      <c r="X1228" s="22">
        <f t="shared" si="220"/>
        <v>120260.26</v>
      </c>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c r="EY1228" s="2"/>
      <c r="EZ1228" s="2"/>
      <c r="FA1228" s="2"/>
      <c r="FB1228" s="2"/>
      <c r="FC1228" s="2"/>
    </row>
    <row r="1229" spans="1:159" s="4" customFormat="1">
      <c r="A1229" s="77" t="s">
        <v>2331</v>
      </c>
      <c r="B1229" s="87" t="s">
        <v>2738</v>
      </c>
      <c r="C1229" s="86">
        <v>5118</v>
      </c>
      <c r="D1229" s="78" t="s">
        <v>1254</v>
      </c>
      <c r="E1229" s="107" t="str">
        <f>VLOOKUP($C1229,'2024-25 School Level AAFTE'!$C$4:$L$2372,9,FALSE)</f>
        <v>Yes</v>
      </c>
      <c r="F1229" s="95">
        <f>VLOOKUP($C1229,'2024-25 School Level AAFTE'!$C$4:$J$2372,8,FALSE)</f>
        <v>53.309999999999995</v>
      </c>
      <c r="G1229" s="97">
        <f>IFERROR(IF(E1229= "yes",VLOOKUP(C1229,Summary!$B:$I,6,0),0),0)</f>
        <v>0</v>
      </c>
      <c r="H1229" s="96">
        <f t="shared" si="211"/>
        <v>53.309999999999995</v>
      </c>
      <c r="I1229" s="154">
        <f>VLOOKUP($A1229,'2025-26 Salary &amp; Benefits'!$A:$I,3,FALSE)</f>
        <v>1</v>
      </c>
      <c r="J1229" s="154">
        <f>VLOOKUP($A1229,'2025-26 Salary &amp; Benefits'!$A:$I,4,FALSE)</f>
        <v>1</v>
      </c>
      <c r="K1229" s="141">
        <f t="shared" si="212"/>
        <v>53.309999999999995</v>
      </c>
      <c r="L1229" s="140">
        <f t="shared" si="213"/>
        <v>0.156</v>
      </c>
      <c r="M1229" s="142">
        <f>'2025-26 Salary &amp; Benefits'!$E$6</f>
        <v>78209</v>
      </c>
      <c r="N1229" s="142">
        <f>'2025-26 Salary &amp; Benefits'!$F$6</f>
        <v>80164</v>
      </c>
      <c r="O1229" s="9">
        <f t="shared" si="214"/>
        <v>12200.6</v>
      </c>
      <c r="P1229" s="9">
        <f t="shared" si="215"/>
        <v>304.97999999999956</v>
      </c>
      <c r="Q1229" s="9">
        <f>'2025-26 Salary &amp; Benefits'!G$6</f>
        <v>15997.68</v>
      </c>
      <c r="R1229" s="143">
        <f>'2025-26 Salary &amp; Benefits'!H$6</f>
        <v>0.16020000000000001</v>
      </c>
      <c r="S1229" s="143">
        <f>'2025-26 Salary &amp; Benefits'!I$6</f>
        <v>0.15390000000000001</v>
      </c>
      <c r="T1229" s="9">
        <f t="shared" si="216"/>
        <v>4497.1099999999997</v>
      </c>
      <c r="U1229" s="9">
        <f t="shared" si="217"/>
        <v>208.43</v>
      </c>
      <c r="V1229" s="9">
        <f t="shared" si="218"/>
        <v>32.08</v>
      </c>
      <c r="W1229" s="9">
        <f t="shared" si="219"/>
        <v>240.51</v>
      </c>
      <c r="X1229" s="22">
        <f t="shared" si="220"/>
        <v>17243.199999999997</v>
      </c>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c r="EY1229" s="2"/>
      <c r="EZ1229" s="2"/>
      <c r="FA1229" s="2"/>
      <c r="FB1229" s="2"/>
      <c r="FC1229" s="2"/>
    </row>
    <row r="1230" spans="1:159" s="4" customFormat="1">
      <c r="A1230" s="77" t="s">
        <v>2331</v>
      </c>
      <c r="B1230" s="87" t="s">
        <v>2738</v>
      </c>
      <c r="C1230" s="88">
        <v>5681</v>
      </c>
      <c r="D1230" s="87" t="s">
        <v>3084</v>
      </c>
      <c r="E1230" s="107" t="str">
        <f>VLOOKUP($C1230,'2024-25 School Level AAFTE'!$C$4:$L$2372,9,FALSE)</f>
        <v>Yes</v>
      </c>
      <c r="F1230" s="95">
        <f>VLOOKUP($C1230,'2024-25 School Level AAFTE'!$C$4:$J$2372,8,FALSE)</f>
        <v>178.55</v>
      </c>
      <c r="G1230" s="97">
        <f>IFERROR(IF(E1230= "yes",VLOOKUP(C1230,Summary!$B:$I,6,0),0),0)</f>
        <v>0</v>
      </c>
      <c r="H1230" s="96">
        <f t="shared" si="211"/>
        <v>178.55</v>
      </c>
      <c r="I1230" s="154">
        <f>VLOOKUP($A1230,'2025-26 Salary &amp; Benefits'!$A:$I,3,FALSE)</f>
        <v>1</v>
      </c>
      <c r="J1230" s="154">
        <f>VLOOKUP($A1230,'2025-26 Salary &amp; Benefits'!$A:$I,4,FALSE)</f>
        <v>1</v>
      </c>
      <c r="K1230" s="141">
        <f t="shared" si="212"/>
        <v>178.55</v>
      </c>
      <c r="L1230" s="140">
        <f t="shared" si="213"/>
        <v>0.52400000000000002</v>
      </c>
      <c r="M1230" s="142">
        <f>'2025-26 Salary &amp; Benefits'!$E$6</f>
        <v>78209</v>
      </c>
      <c r="N1230" s="142">
        <f>'2025-26 Salary &amp; Benefits'!$F$6</f>
        <v>80164</v>
      </c>
      <c r="O1230" s="9">
        <f t="shared" si="214"/>
        <v>40981.519999999997</v>
      </c>
      <c r="P1230" s="9">
        <f t="shared" si="215"/>
        <v>1024.4200000000055</v>
      </c>
      <c r="Q1230" s="9">
        <f>'2025-26 Salary &amp; Benefits'!G$6</f>
        <v>15997.68</v>
      </c>
      <c r="R1230" s="143">
        <f>'2025-26 Salary &amp; Benefits'!H$6</f>
        <v>0.16020000000000001</v>
      </c>
      <c r="S1230" s="143">
        <f>'2025-26 Salary &amp; Benefits'!I$6</f>
        <v>0.15390000000000001</v>
      </c>
      <c r="T1230" s="9">
        <f t="shared" si="216"/>
        <v>15105.68</v>
      </c>
      <c r="U1230" s="9">
        <f t="shared" si="217"/>
        <v>700.1</v>
      </c>
      <c r="V1230" s="9">
        <f t="shared" si="218"/>
        <v>107.75</v>
      </c>
      <c r="W1230" s="9">
        <f t="shared" si="219"/>
        <v>807.85</v>
      </c>
      <c r="X1230" s="22">
        <f t="shared" si="220"/>
        <v>57919.47</v>
      </c>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row>
    <row r="1231" spans="1:159" s="4" customFormat="1">
      <c r="A1231" s="77" t="s">
        <v>2382</v>
      </c>
      <c r="B1231" s="87" t="s">
        <v>2739</v>
      </c>
      <c r="C1231" s="88">
        <v>2341</v>
      </c>
      <c r="D1231" s="87" t="s">
        <v>1738</v>
      </c>
      <c r="E1231" s="107" t="str">
        <f>VLOOKUP($C1231,'2024-25 School Level AAFTE'!$C$4:$L$2372,9,FALSE)</f>
        <v>No</v>
      </c>
      <c r="F1231" s="95">
        <f>VLOOKUP($C1231,'2024-25 School Level AAFTE'!$C$4:$J$2372,8,FALSE)</f>
        <v>135.89000000000001</v>
      </c>
      <c r="G1231" s="97">
        <f>IFERROR(IF(E1231= "yes",VLOOKUP(C1231,Summary!$B:$I,6,0),0),0)</f>
        <v>0</v>
      </c>
      <c r="H1231" s="96">
        <f t="shared" si="211"/>
        <v>0</v>
      </c>
      <c r="I1231" s="154">
        <f>VLOOKUP($A1231,'2025-26 Salary &amp; Benefits'!$A:$I,3,FALSE)</f>
        <v>1</v>
      </c>
      <c r="J1231" s="154">
        <f>VLOOKUP($A1231,'2025-26 Salary &amp; Benefits'!$A:$I,4,FALSE)</f>
        <v>1.04</v>
      </c>
      <c r="K1231" s="141">
        <f t="shared" si="212"/>
        <v>0</v>
      </c>
      <c r="L1231" s="140">
        <f t="shared" si="213"/>
        <v>0</v>
      </c>
      <c r="M1231" s="142">
        <f>'2025-26 Salary &amp; Benefits'!$E$6</f>
        <v>78209</v>
      </c>
      <c r="N1231" s="142">
        <f>'2025-26 Salary &amp; Benefits'!$F$6</f>
        <v>80164</v>
      </c>
      <c r="O1231" s="9">
        <f t="shared" si="214"/>
        <v>0</v>
      </c>
      <c r="P1231" s="9">
        <f t="shared" si="215"/>
        <v>0</v>
      </c>
      <c r="Q1231" s="9">
        <f>'2025-26 Salary &amp; Benefits'!G$6</f>
        <v>15997.68</v>
      </c>
      <c r="R1231" s="143">
        <f>'2025-26 Salary &amp; Benefits'!H$6</f>
        <v>0.16020000000000001</v>
      </c>
      <c r="S1231" s="143">
        <f>'2025-26 Salary &amp; Benefits'!I$6</f>
        <v>0.15390000000000001</v>
      </c>
      <c r="T1231" s="9">
        <f t="shared" si="216"/>
        <v>0</v>
      </c>
      <c r="U1231" s="9">
        <f t="shared" si="217"/>
        <v>0</v>
      </c>
      <c r="V1231" s="9">
        <f t="shared" si="218"/>
        <v>0</v>
      </c>
      <c r="W1231" s="9">
        <f t="shared" si="219"/>
        <v>0</v>
      </c>
      <c r="X1231" s="22">
        <f t="shared" si="220"/>
        <v>0</v>
      </c>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row>
    <row r="1232" spans="1:159" s="4" customFormat="1">
      <c r="A1232" s="77" t="s">
        <v>2382</v>
      </c>
      <c r="B1232" s="87" t="s">
        <v>2739</v>
      </c>
      <c r="C1232" s="88">
        <v>4036</v>
      </c>
      <c r="D1232" s="87" t="s">
        <v>1739</v>
      </c>
      <c r="E1232" s="107" t="str">
        <f>VLOOKUP($C1232,'2024-25 School Level AAFTE'!$C$4:$L$2372,9,FALSE)</f>
        <v>No</v>
      </c>
      <c r="F1232" s="95">
        <f>VLOOKUP($C1232,'2024-25 School Level AAFTE'!$C$4:$J$2372,8,FALSE)</f>
        <v>441.58000000000004</v>
      </c>
      <c r="G1232" s="97">
        <f>IFERROR(IF(E1232= "yes",VLOOKUP(C1232,Summary!$B:$I,6,0),0),0)</f>
        <v>0</v>
      </c>
      <c r="H1232" s="96">
        <f t="shared" si="211"/>
        <v>0</v>
      </c>
      <c r="I1232" s="154">
        <f>VLOOKUP($A1232,'2025-26 Salary &amp; Benefits'!$A:$I,3,FALSE)</f>
        <v>1</v>
      </c>
      <c r="J1232" s="154">
        <f>VLOOKUP($A1232,'2025-26 Salary &amp; Benefits'!$A:$I,4,FALSE)</f>
        <v>1.04</v>
      </c>
      <c r="K1232" s="141">
        <f t="shared" si="212"/>
        <v>0</v>
      </c>
      <c r="L1232" s="140">
        <f t="shared" si="213"/>
        <v>0</v>
      </c>
      <c r="M1232" s="142">
        <f>'2025-26 Salary &amp; Benefits'!$E$6</f>
        <v>78209</v>
      </c>
      <c r="N1232" s="142">
        <f>'2025-26 Salary &amp; Benefits'!$F$6</f>
        <v>80164</v>
      </c>
      <c r="O1232" s="9">
        <f t="shared" si="214"/>
        <v>0</v>
      </c>
      <c r="P1232" s="9">
        <f t="shared" si="215"/>
        <v>0</v>
      </c>
      <c r="Q1232" s="9">
        <f>'2025-26 Salary &amp; Benefits'!G$6</f>
        <v>15997.68</v>
      </c>
      <c r="R1232" s="143">
        <f>'2025-26 Salary &amp; Benefits'!H$6</f>
        <v>0.16020000000000001</v>
      </c>
      <c r="S1232" s="143">
        <f>'2025-26 Salary &amp; Benefits'!I$6</f>
        <v>0.15390000000000001</v>
      </c>
      <c r="T1232" s="9">
        <f t="shared" si="216"/>
        <v>0</v>
      </c>
      <c r="U1232" s="9">
        <f t="shared" si="217"/>
        <v>0</v>
      </c>
      <c r="V1232" s="9">
        <f t="shared" si="218"/>
        <v>0</v>
      </c>
      <c r="W1232" s="9">
        <f t="shared" si="219"/>
        <v>0</v>
      </c>
      <c r="X1232" s="22">
        <f t="shared" si="220"/>
        <v>0</v>
      </c>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row>
    <row r="1233" spans="1:159" s="4" customFormat="1">
      <c r="A1233" s="77" t="s">
        <v>2382</v>
      </c>
      <c r="B1233" s="87" t="s">
        <v>2739</v>
      </c>
      <c r="C1233" s="88">
        <v>4333</v>
      </c>
      <c r="D1233" s="87" t="s">
        <v>1740</v>
      </c>
      <c r="E1233" s="107" t="str">
        <f>VLOOKUP($C1233,'2024-25 School Level AAFTE'!$C$4:$L$2372,9,FALSE)</f>
        <v>No</v>
      </c>
      <c r="F1233" s="95">
        <f>VLOOKUP($C1233,'2024-25 School Level AAFTE'!$C$4:$J$2372,8,FALSE)</f>
        <v>478.87</v>
      </c>
      <c r="G1233" s="97">
        <f>IFERROR(IF(E1233= "yes",VLOOKUP(C1233,Summary!$B:$I,6,0),0),0)</f>
        <v>0</v>
      </c>
      <c r="H1233" s="96">
        <f t="shared" si="211"/>
        <v>0</v>
      </c>
      <c r="I1233" s="154">
        <f>VLOOKUP($A1233,'2025-26 Salary &amp; Benefits'!$A:$I,3,FALSE)</f>
        <v>1</v>
      </c>
      <c r="J1233" s="154">
        <f>VLOOKUP($A1233,'2025-26 Salary &amp; Benefits'!$A:$I,4,FALSE)</f>
        <v>1.04</v>
      </c>
      <c r="K1233" s="141">
        <f t="shared" si="212"/>
        <v>0</v>
      </c>
      <c r="L1233" s="140">
        <f t="shared" si="213"/>
        <v>0</v>
      </c>
      <c r="M1233" s="142">
        <f>'2025-26 Salary &amp; Benefits'!$E$6</f>
        <v>78209</v>
      </c>
      <c r="N1233" s="142">
        <f>'2025-26 Salary &amp; Benefits'!$F$6</f>
        <v>80164</v>
      </c>
      <c r="O1233" s="9">
        <f t="shared" si="214"/>
        <v>0</v>
      </c>
      <c r="P1233" s="9">
        <f t="shared" si="215"/>
        <v>0</v>
      </c>
      <c r="Q1233" s="9">
        <f>'2025-26 Salary &amp; Benefits'!G$6</f>
        <v>15997.68</v>
      </c>
      <c r="R1233" s="143">
        <f>'2025-26 Salary &amp; Benefits'!H$6</f>
        <v>0.16020000000000001</v>
      </c>
      <c r="S1233" s="143">
        <f>'2025-26 Salary &amp; Benefits'!I$6</f>
        <v>0.15390000000000001</v>
      </c>
      <c r="T1233" s="9">
        <f t="shared" si="216"/>
        <v>0</v>
      </c>
      <c r="U1233" s="9">
        <f t="shared" si="217"/>
        <v>0</v>
      </c>
      <c r="V1233" s="9">
        <f t="shared" si="218"/>
        <v>0</v>
      </c>
      <c r="W1233" s="9">
        <f t="shared" si="219"/>
        <v>0</v>
      </c>
      <c r="X1233" s="22">
        <f t="shared" si="220"/>
        <v>0</v>
      </c>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row>
    <row r="1234" spans="1:159" s="4" customFormat="1">
      <c r="A1234" s="77" t="s">
        <v>2382</v>
      </c>
      <c r="B1234" s="87" t="s">
        <v>2739</v>
      </c>
      <c r="C1234" s="88">
        <v>4521</v>
      </c>
      <c r="D1234" s="87" t="s">
        <v>1741</v>
      </c>
      <c r="E1234" s="107" t="str">
        <f>VLOOKUP($C1234,'2024-25 School Level AAFTE'!$C$4:$L$2372,9,FALSE)</f>
        <v>No</v>
      </c>
      <c r="F1234" s="95">
        <f>VLOOKUP($C1234,'2024-25 School Level AAFTE'!$C$4:$J$2372,8,FALSE)</f>
        <v>296.24</v>
      </c>
      <c r="G1234" s="97">
        <f>IFERROR(IF(E1234= "yes",VLOOKUP(C1234,Summary!$B:$I,6,0),0),0)</f>
        <v>0</v>
      </c>
      <c r="H1234" s="96">
        <f t="shared" si="211"/>
        <v>0</v>
      </c>
      <c r="I1234" s="154">
        <f>VLOOKUP($A1234,'2025-26 Salary &amp; Benefits'!$A:$I,3,FALSE)</f>
        <v>1</v>
      </c>
      <c r="J1234" s="154">
        <f>VLOOKUP($A1234,'2025-26 Salary &amp; Benefits'!$A:$I,4,FALSE)</f>
        <v>1.04</v>
      </c>
      <c r="K1234" s="141">
        <f t="shared" si="212"/>
        <v>0</v>
      </c>
      <c r="L1234" s="140">
        <f t="shared" si="213"/>
        <v>0</v>
      </c>
      <c r="M1234" s="142">
        <f>'2025-26 Salary &amp; Benefits'!$E$6</f>
        <v>78209</v>
      </c>
      <c r="N1234" s="142">
        <f>'2025-26 Salary &amp; Benefits'!$F$6</f>
        <v>80164</v>
      </c>
      <c r="O1234" s="9">
        <f t="shared" si="214"/>
        <v>0</v>
      </c>
      <c r="P1234" s="9">
        <f t="shared" si="215"/>
        <v>0</v>
      </c>
      <c r="Q1234" s="9">
        <f>'2025-26 Salary &amp; Benefits'!G$6</f>
        <v>15997.68</v>
      </c>
      <c r="R1234" s="143">
        <f>'2025-26 Salary &amp; Benefits'!H$6</f>
        <v>0.16020000000000001</v>
      </c>
      <c r="S1234" s="143">
        <f>'2025-26 Salary &amp; Benefits'!I$6</f>
        <v>0.15390000000000001</v>
      </c>
      <c r="T1234" s="9">
        <f t="shared" si="216"/>
        <v>0</v>
      </c>
      <c r="U1234" s="9">
        <f t="shared" si="217"/>
        <v>0</v>
      </c>
      <c r="V1234" s="9">
        <f t="shared" si="218"/>
        <v>0</v>
      </c>
      <c r="W1234" s="9">
        <f t="shared" si="219"/>
        <v>0</v>
      </c>
      <c r="X1234" s="22">
        <f t="shared" si="220"/>
        <v>0</v>
      </c>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row>
    <row r="1235" spans="1:159" s="4" customFormat="1">
      <c r="A1235" s="77" t="s">
        <v>2382</v>
      </c>
      <c r="B1235" s="87" t="s">
        <v>2739</v>
      </c>
      <c r="C1235" s="89">
        <v>5417</v>
      </c>
      <c r="D1235" s="101" t="s">
        <v>1742</v>
      </c>
      <c r="E1235" s="107" t="str">
        <f>VLOOKUP($C1235,'2024-25 School Level AAFTE'!$C$4:$L$2372,9,FALSE)</f>
        <v>Yes</v>
      </c>
      <c r="F1235" s="95">
        <f>VLOOKUP($C1235,'2024-25 School Level AAFTE'!$C$4:$J$2372,8,FALSE)</f>
        <v>6.02</v>
      </c>
      <c r="G1235" s="97">
        <f>IFERROR(IF(E1235= "yes",VLOOKUP(C1235,Summary!$B:$I,6,0),0),0)</f>
        <v>0</v>
      </c>
      <c r="H1235" s="96">
        <f t="shared" si="211"/>
        <v>6.02</v>
      </c>
      <c r="I1235" s="154">
        <f>VLOOKUP($A1235,'2025-26 Salary &amp; Benefits'!$A:$I,3,FALSE)</f>
        <v>1</v>
      </c>
      <c r="J1235" s="154">
        <f>VLOOKUP($A1235,'2025-26 Salary &amp; Benefits'!$A:$I,4,FALSE)</f>
        <v>1.04</v>
      </c>
      <c r="K1235" s="141">
        <f t="shared" si="212"/>
        <v>6.02</v>
      </c>
      <c r="L1235" s="140">
        <f t="shared" si="213"/>
        <v>1.7999999999999999E-2</v>
      </c>
      <c r="M1235" s="142">
        <f>'2025-26 Salary &amp; Benefits'!$E$6</f>
        <v>78209</v>
      </c>
      <c r="N1235" s="142">
        <f>'2025-26 Salary &amp; Benefits'!$F$6</f>
        <v>80164</v>
      </c>
      <c r="O1235" s="9">
        <f t="shared" si="214"/>
        <v>1407.76</v>
      </c>
      <c r="P1235" s="9">
        <f t="shared" si="215"/>
        <v>92.910000000000082</v>
      </c>
      <c r="Q1235" s="9">
        <f>'2025-26 Salary &amp; Benefits'!G$6</f>
        <v>15997.68</v>
      </c>
      <c r="R1235" s="143">
        <f>'2025-26 Salary &amp; Benefits'!H$6</f>
        <v>0.16020000000000001</v>
      </c>
      <c r="S1235" s="143">
        <f>'2025-26 Salary &amp; Benefits'!I$6</f>
        <v>0.15390000000000001</v>
      </c>
      <c r="T1235" s="9">
        <f t="shared" si="216"/>
        <v>527.78</v>
      </c>
      <c r="U1235" s="9">
        <f t="shared" si="217"/>
        <v>25.01</v>
      </c>
      <c r="V1235" s="9">
        <f t="shared" si="218"/>
        <v>3.85</v>
      </c>
      <c r="W1235" s="9">
        <f t="shared" si="219"/>
        <v>28.860000000000003</v>
      </c>
      <c r="X1235" s="22">
        <f t="shared" si="220"/>
        <v>2057.31</v>
      </c>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c r="DX1235" s="2"/>
      <c r="DY1235" s="2"/>
      <c r="DZ1235" s="2"/>
      <c r="EA1235" s="2"/>
      <c r="EB1235" s="2"/>
      <c r="EC1235" s="2"/>
      <c r="ED1235" s="2"/>
      <c r="EE1235" s="2"/>
      <c r="EF1235" s="2"/>
      <c r="EG1235" s="2"/>
      <c r="EH1235" s="2"/>
      <c r="EI1235" s="2"/>
      <c r="EJ1235" s="2"/>
      <c r="EK1235" s="2"/>
      <c r="EL1235" s="2"/>
      <c r="EM1235" s="2"/>
      <c r="EN1235" s="2"/>
      <c r="EO1235" s="2"/>
      <c r="EP1235" s="2"/>
      <c r="EQ1235" s="2"/>
      <c r="ER1235" s="2"/>
      <c r="ES1235" s="2"/>
      <c r="ET1235" s="2"/>
      <c r="EU1235" s="2"/>
      <c r="EV1235" s="2"/>
      <c r="EW1235" s="2"/>
      <c r="EX1235" s="2"/>
      <c r="EY1235" s="2"/>
      <c r="EZ1235" s="2"/>
      <c r="FA1235" s="2"/>
      <c r="FB1235" s="2"/>
      <c r="FC1235" s="2"/>
    </row>
    <row r="1236" spans="1:159" s="4" customFormat="1">
      <c r="A1236" s="77" t="s">
        <v>2382</v>
      </c>
      <c r="B1236" s="87" t="s">
        <v>2739</v>
      </c>
      <c r="C1236" s="88">
        <v>5752</v>
      </c>
      <c r="D1236" s="87" t="s">
        <v>3150</v>
      </c>
      <c r="E1236" s="107" t="str">
        <f>VLOOKUP($C1236,'2024-25 School Level AAFTE'!$C$4:$L$2372,9,FALSE)</f>
        <v>No</v>
      </c>
      <c r="F1236" s="95">
        <f>VLOOKUP($C1236,'2024-25 School Level AAFTE'!$C$4:$J$2372,8,FALSE)</f>
        <v>51.98</v>
      </c>
      <c r="G1236" s="97">
        <f>IFERROR(IF(E1236= "yes",VLOOKUP(C1236,Summary!$B:$I,6,0),0),0)</f>
        <v>0</v>
      </c>
      <c r="H1236" s="96">
        <f t="shared" si="211"/>
        <v>0</v>
      </c>
      <c r="I1236" s="154">
        <f>VLOOKUP($A1236,'2025-26 Salary &amp; Benefits'!$A:$I,3,FALSE)</f>
        <v>1</v>
      </c>
      <c r="J1236" s="154">
        <f>VLOOKUP($A1236,'2025-26 Salary &amp; Benefits'!$A:$I,4,FALSE)</f>
        <v>1.04</v>
      </c>
      <c r="K1236" s="141">
        <f t="shared" si="212"/>
        <v>0</v>
      </c>
      <c r="L1236" s="140">
        <f t="shared" si="213"/>
        <v>0</v>
      </c>
      <c r="M1236" s="142">
        <f>'2025-26 Salary &amp; Benefits'!$E$6</f>
        <v>78209</v>
      </c>
      <c r="N1236" s="142">
        <f>'2025-26 Salary &amp; Benefits'!$F$6</f>
        <v>80164</v>
      </c>
      <c r="O1236" s="9">
        <f t="shared" si="214"/>
        <v>0</v>
      </c>
      <c r="P1236" s="9">
        <f t="shared" si="215"/>
        <v>0</v>
      </c>
      <c r="Q1236" s="9">
        <f>'2025-26 Salary &amp; Benefits'!G$6</f>
        <v>15997.68</v>
      </c>
      <c r="R1236" s="143">
        <f>'2025-26 Salary &amp; Benefits'!H$6</f>
        <v>0.16020000000000001</v>
      </c>
      <c r="S1236" s="143">
        <f>'2025-26 Salary &amp; Benefits'!I$6</f>
        <v>0.15390000000000001</v>
      </c>
      <c r="T1236" s="9">
        <f t="shared" si="216"/>
        <v>0</v>
      </c>
      <c r="U1236" s="9">
        <f t="shared" si="217"/>
        <v>0</v>
      </c>
      <c r="V1236" s="9">
        <f t="shared" si="218"/>
        <v>0</v>
      </c>
      <c r="W1236" s="9">
        <f t="shared" si="219"/>
        <v>0</v>
      </c>
      <c r="X1236" s="22">
        <f t="shared" si="220"/>
        <v>0</v>
      </c>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c r="DX1236" s="2"/>
      <c r="DY1236" s="2"/>
      <c r="DZ1236" s="2"/>
      <c r="EA1236" s="2"/>
      <c r="EB1236" s="2"/>
      <c r="EC1236" s="2"/>
      <c r="ED1236" s="2"/>
      <c r="EE1236" s="2"/>
      <c r="EF1236" s="2"/>
      <c r="EG1236" s="2"/>
      <c r="EH1236" s="2"/>
      <c r="EI1236" s="2"/>
      <c r="EJ1236" s="2"/>
      <c r="EK1236" s="2"/>
      <c r="EL1236" s="2"/>
      <c r="EM1236" s="2"/>
      <c r="EN1236" s="2"/>
      <c r="EO1236" s="2"/>
      <c r="EP1236" s="2"/>
      <c r="EQ1236" s="2"/>
      <c r="ER1236" s="2"/>
      <c r="ES1236" s="2"/>
      <c r="ET1236" s="2"/>
      <c r="EU1236" s="2"/>
      <c r="EV1236" s="2"/>
      <c r="EW1236" s="2"/>
      <c r="EX1236" s="2"/>
      <c r="EY1236" s="2"/>
      <c r="EZ1236" s="2"/>
      <c r="FA1236" s="2"/>
      <c r="FB1236" s="2"/>
      <c r="FC1236" s="2"/>
    </row>
    <row r="1237" spans="1:159" s="4" customFormat="1">
      <c r="A1237" s="77" t="s">
        <v>2428</v>
      </c>
      <c r="B1237" s="87" t="s">
        <v>2740</v>
      </c>
      <c r="C1237" s="88">
        <v>2459</v>
      </c>
      <c r="D1237" s="87" t="s">
        <v>2018</v>
      </c>
      <c r="E1237" s="107" t="str">
        <f>VLOOKUP($C1237,'2024-25 School Level AAFTE'!$C$4:$L$2372,9,FALSE)</f>
        <v>Yes</v>
      </c>
      <c r="F1237" s="95">
        <f>VLOOKUP($C1237,'2024-25 School Level AAFTE'!$C$4:$J$2372,8,FALSE)</f>
        <v>520.13</v>
      </c>
      <c r="G1237" s="97">
        <f>IFERROR(IF(E1237= "yes",VLOOKUP(C1237,Summary!$B:$I,6,0),0),0)</f>
        <v>0</v>
      </c>
      <c r="H1237" s="96">
        <f t="shared" si="211"/>
        <v>520.13</v>
      </c>
      <c r="I1237" s="154">
        <f>VLOOKUP($A1237,'2025-26 Salary &amp; Benefits'!$A:$I,3,FALSE)</f>
        <v>1.06</v>
      </c>
      <c r="J1237" s="154">
        <f>VLOOKUP($A1237,'2025-26 Salary &amp; Benefits'!$A:$I,4,FALSE)</f>
        <v>1.06</v>
      </c>
      <c r="K1237" s="141">
        <f t="shared" si="212"/>
        <v>520.13</v>
      </c>
      <c r="L1237" s="140">
        <f t="shared" si="213"/>
        <v>1.526</v>
      </c>
      <c r="M1237" s="142">
        <f>'2025-26 Salary &amp; Benefits'!$E$6</f>
        <v>78209</v>
      </c>
      <c r="N1237" s="142">
        <f>'2025-26 Salary &amp; Benefits'!$F$6</f>
        <v>80164</v>
      </c>
      <c r="O1237" s="9">
        <f t="shared" si="214"/>
        <v>126507.75</v>
      </c>
      <c r="P1237" s="9">
        <f t="shared" si="215"/>
        <v>3162.3300000000017</v>
      </c>
      <c r="Q1237" s="9">
        <f>'2025-26 Salary &amp; Benefits'!G$6</f>
        <v>15997.68</v>
      </c>
      <c r="R1237" s="143">
        <f>'2025-26 Salary &amp; Benefits'!H$6</f>
        <v>0.16020000000000001</v>
      </c>
      <c r="S1237" s="143">
        <f>'2025-26 Salary &amp; Benefits'!I$6</f>
        <v>0.15390000000000001</v>
      </c>
      <c r="T1237" s="9">
        <f t="shared" si="216"/>
        <v>45165.68</v>
      </c>
      <c r="U1237" s="9">
        <f t="shared" si="217"/>
        <v>2161.17</v>
      </c>
      <c r="V1237" s="9">
        <f t="shared" si="218"/>
        <v>332.6</v>
      </c>
      <c r="W1237" s="9">
        <f t="shared" si="219"/>
        <v>2493.77</v>
      </c>
      <c r="X1237" s="22">
        <f t="shared" si="220"/>
        <v>177329.53</v>
      </c>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c r="DX1237" s="2"/>
      <c r="DY1237" s="2"/>
      <c r="DZ1237" s="2"/>
      <c r="EA1237" s="2"/>
      <c r="EB1237" s="2"/>
      <c r="EC1237" s="2"/>
      <c r="ED1237" s="2"/>
      <c r="EE1237" s="2"/>
      <c r="EF1237" s="2"/>
      <c r="EG1237" s="2"/>
      <c r="EH1237" s="2"/>
      <c r="EI1237" s="2"/>
      <c r="EJ1237" s="2"/>
      <c r="EK1237" s="2"/>
      <c r="EL1237" s="2"/>
      <c r="EM1237" s="2"/>
      <c r="EN1237" s="2"/>
      <c r="EO1237" s="2"/>
      <c r="EP1237" s="2"/>
      <c r="EQ1237" s="2"/>
      <c r="ER1237" s="2"/>
      <c r="ES1237" s="2"/>
      <c r="ET1237" s="2"/>
      <c r="EU1237" s="2"/>
      <c r="EV1237" s="2"/>
      <c r="EW1237" s="2"/>
      <c r="EX1237" s="2"/>
      <c r="EY1237" s="2"/>
      <c r="EZ1237" s="2"/>
      <c r="FA1237" s="2"/>
      <c r="FB1237" s="2"/>
      <c r="FC1237" s="2"/>
    </row>
    <row r="1238" spans="1:159" s="4" customFormat="1">
      <c r="A1238" s="77" t="s">
        <v>2428</v>
      </c>
      <c r="B1238" s="87" t="s">
        <v>2740</v>
      </c>
      <c r="C1238" s="88">
        <v>2489</v>
      </c>
      <c r="D1238" s="87" t="s">
        <v>2019</v>
      </c>
      <c r="E1238" s="107" t="str">
        <f>VLOOKUP($C1238,'2024-25 School Level AAFTE'!$C$4:$L$2372,9,FALSE)</f>
        <v>Yes</v>
      </c>
      <c r="F1238" s="95">
        <f>VLOOKUP($C1238,'2024-25 School Level AAFTE'!$C$4:$J$2372,8,FALSE)</f>
        <v>292.86</v>
      </c>
      <c r="G1238" s="97">
        <f>IFERROR(IF(E1238= "yes",VLOOKUP(C1238,Summary!$B:$I,6,0),0),0)</f>
        <v>0</v>
      </c>
      <c r="H1238" s="96">
        <f t="shared" si="211"/>
        <v>292.86</v>
      </c>
      <c r="I1238" s="154">
        <f>VLOOKUP($A1238,'2025-26 Salary &amp; Benefits'!$A:$I,3,FALSE)</f>
        <v>1.06</v>
      </c>
      <c r="J1238" s="154">
        <f>VLOOKUP($A1238,'2025-26 Salary &amp; Benefits'!$A:$I,4,FALSE)</f>
        <v>1.06</v>
      </c>
      <c r="K1238" s="141">
        <f t="shared" si="212"/>
        <v>292.86</v>
      </c>
      <c r="L1238" s="140">
        <f t="shared" si="213"/>
        <v>0.85899999999999999</v>
      </c>
      <c r="M1238" s="142">
        <f>'2025-26 Salary &amp; Benefits'!$E$6</f>
        <v>78209</v>
      </c>
      <c r="N1238" s="142">
        <f>'2025-26 Salary &amp; Benefits'!$F$6</f>
        <v>80164</v>
      </c>
      <c r="O1238" s="9">
        <f t="shared" si="214"/>
        <v>71212.42</v>
      </c>
      <c r="P1238" s="9">
        <f t="shared" si="215"/>
        <v>1780.1100000000006</v>
      </c>
      <c r="Q1238" s="9">
        <f>'2025-26 Salary &amp; Benefits'!G$6</f>
        <v>15997.68</v>
      </c>
      <c r="R1238" s="143">
        <f>'2025-26 Salary &amp; Benefits'!H$6</f>
        <v>0.16020000000000001</v>
      </c>
      <c r="S1238" s="143">
        <f>'2025-26 Salary &amp; Benefits'!I$6</f>
        <v>0.15390000000000001</v>
      </c>
      <c r="T1238" s="9">
        <f t="shared" si="216"/>
        <v>25424.2</v>
      </c>
      <c r="U1238" s="9">
        <f t="shared" si="217"/>
        <v>1216.54</v>
      </c>
      <c r="V1238" s="9">
        <f t="shared" si="218"/>
        <v>187.23</v>
      </c>
      <c r="W1238" s="9">
        <f t="shared" si="219"/>
        <v>1403.77</v>
      </c>
      <c r="X1238" s="22">
        <f t="shared" si="220"/>
        <v>99820.5</v>
      </c>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c r="DX1238" s="2"/>
      <c r="DY1238" s="2"/>
      <c r="DZ1238" s="2"/>
      <c r="EA1238" s="2"/>
      <c r="EB1238" s="2"/>
      <c r="EC1238" s="2"/>
      <c r="ED1238" s="2"/>
      <c r="EE1238" s="2"/>
      <c r="EF1238" s="2"/>
      <c r="EG1238" s="2"/>
      <c r="EH1238" s="2"/>
      <c r="EI1238" s="2"/>
      <c r="EJ1238" s="2"/>
      <c r="EK1238" s="2"/>
      <c r="EL1238" s="2"/>
      <c r="EM1238" s="2"/>
      <c r="EN1238" s="2"/>
      <c r="EO1238" s="2"/>
      <c r="EP1238" s="2"/>
      <c r="EQ1238" s="2"/>
      <c r="ER1238" s="2"/>
      <c r="ES1238" s="2"/>
      <c r="ET1238" s="2"/>
      <c r="EU1238" s="2"/>
      <c r="EV1238" s="2"/>
      <c r="EW1238" s="2"/>
      <c r="EX1238" s="2"/>
      <c r="EY1238" s="2"/>
      <c r="EZ1238" s="2"/>
      <c r="FA1238" s="2"/>
      <c r="FB1238" s="2"/>
      <c r="FC1238" s="2"/>
    </row>
    <row r="1239" spans="1:159" s="4" customFormat="1">
      <c r="A1239" s="77" t="s">
        <v>2428</v>
      </c>
      <c r="B1239" s="87" t="s">
        <v>2740</v>
      </c>
      <c r="C1239" s="88">
        <v>2687</v>
      </c>
      <c r="D1239" s="87" t="s">
        <v>2020</v>
      </c>
      <c r="E1239" s="107" t="str">
        <f>VLOOKUP($C1239,'2024-25 School Level AAFTE'!$C$4:$L$2372,9,FALSE)</f>
        <v>Yes</v>
      </c>
      <c r="F1239" s="95">
        <f>VLOOKUP($C1239,'2024-25 School Level AAFTE'!$C$4:$J$2372,8,FALSE)</f>
        <v>465.28</v>
      </c>
      <c r="G1239" s="97">
        <f>IFERROR(IF(E1239= "yes",VLOOKUP(C1239,Summary!$B:$I,6,0),0),0)</f>
        <v>0</v>
      </c>
      <c r="H1239" s="96">
        <f t="shared" si="211"/>
        <v>465.28</v>
      </c>
      <c r="I1239" s="154">
        <f>VLOOKUP($A1239,'2025-26 Salary &amp; Benefits'!$A:$I,3,FALSE)</f>
        <v>1.06</v>
      </c>
      <c r="J1239" s="154">
        <f>VLOOKUP($A1239,'2025-26 Salary &amp; Benefits'!$A:$I,4,FALSE)</f>
        <v>1.06</v>
      </c>
      <c r="K1239" s="141">
        <f t="shared" si="212"/>
        <v>465.28</v>
      </c>
      <c r="L1239" s="140">
        <f t="shared" si="213"/>
        <v>1.365</v>
      </c>
      <c r="M1239" s="142">
        <f>'2025-26 Salary &amp; Benefits'!$E$6</f>
        <v>78209</v>
      </c>
      <c r="N1239" s="142">
        <f>'2025-26 Salary &amp; Benefits'!$F$6</f>
        <v>80164</v>
      </c>
      <c r="O1239" s="9">
        <f t="shared" si="214"/>
        <v>113160.6</v>
      </c>
      <c r="P1239" s="9">
        <f t="shared" si="215"/>
        <v>2828.6899999999878</v>
      </c>
      <c r="Q1239" s="9">
        <f>'2025-26 Salary &amp; Benefits'!G$6</f>
        <v>15997.68</v>
      </c>
      <c r="R1239" s="143">
        <f>'2025-26 Salary &amp; Benefits'!H$6</f>
        <v>0.16020000000000001</v>
      </c>
      <c r="S1239" s="143">
        <f>'2025-26 Salary &amp; Benefits'!I$6</f>
        <v>0.15390000000000001</v>
      </c>
      <c r="T1239" s="9">
        <f t="shared" si="216"/>
        <v>40400.5</v>
      </c>
      <c r="U1239" s="9">
        <f t="shared" si="217"/>
        <v>1933.15</v>
      </c>
      <c r="V1239" s="9">
        <f t="shared" si="218"/>
        <v>297.51</v>
      </c>
      <c r="W1239" s="9">
        <f t="shared" si="219"/>
        <v>2230.66</v>
      </c>
      <c r="X1239" s="22">
        <f t="shared" si="220"/>
        <v>158620.44999999998</v>
      </c>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c r="DX1239" s="2"/>
      <c r="DY1239" s="2"/>
      <c r="DZ1239" s="2"/>
      <c r="EA1239" s="2"/>
      <c r="EB1239" s="2"/>
      <c r="EC1239" s="2"/>
      <c r="ED1239" s="2"/>
      <c r="EE1239" s="2"/>
      <c r="EF1239" s="2"/>
      <c r="EG1239" s="2"/>
      <c r="EH1239" s="2"/>
      <c r="EI1239" s="2"/>
      <c r="EJ1239" s="2"/>
      <c r="EK1239" s="2"/>
      <c r="EL1239" s="2"/>
      <c r="EM1239" s="2"/>
      <c r="EN1239" s="2"/>
      <c r="EO1239" s="2"/>
      <c r="EP1239" s="2"/>
      <c r="EQ1239" s="2"/>
      <c r="ER1239" s="2"/>
      <c r="ES1239" s="2"/>
      <c r="ET1239" s="2"/>
      <c r="EU1239" s="2"/>
      <c r="EV1239" s="2"/>
      <c r="EW1239" s="2"/>
      <c r="EX1239" s="2"/>
      <c r="EY1239" s="2"/>
      <c r="EZ1239" s="2"/>
      <c r="FA1239" s="2"/>
      <c r="FB1239" s="2"/>
      <c r="FC1239" s="2"/>
    </row>
    <row r="1240" spans="1:159" s="4" customFormat="1">
      <c r="A1240" s="77" t="s">
        <v>2428</v>
      </c>
      <c r="B1240" s="87" t="s">
        <v>2740</v>
      </c>
      <c r="C1240" s="88">
        <v>4428</v>
      </c>
      <c r="D1240" s="87" t="s">
        <v>2021</v>
      </c>
      <c r="E1240" s="107" t="str">
        <f>VLOOKUP($C1240,'2024-25 School Level AAFTE'!$C$4:$L$2372,9,FALSE)</f>
        <v>Yes</v>
      </c>
      <c r="F1240" s="95">
        <f>VLOOKUP($C1240,'2024-25 School Level AAFTE'!$C$4:$J$2372,8,FALSE)</f>
        <v>287.70000000000005</v>
      </c>
      <c r="G1240" s="97">
        <f>IFERROR(IF(E1240= "yes",VLOOKUP(C1240,Summary!$B:$I,6,0),0),0)</f>
        <v>0</v>
      </c>
      <c r="H1240" s="96">
        <f t="shared" si="211"/>
        <v>287.70000000000005</v>
      </c>
      <c r="I1240" s="154">
        <f>VLOOKUP($A1240,'2025-26 Salary &amp; Benefits'!$A:$I,3,FALSE)</f>
        <v>1.06</v>
      </c>
      <c r="J1240" s="154">
        <f>VLOOKUP($A1240,'2025-26 Salary &amp; Benefits'!$A:$I,4,FALSE)</f>
        <v>1.06</v>
      </c>
      <c r="K1240" s="141">
        <f t="shared" si="212"/>
        <v>287.70000000000005</v>
      </c>
      <c r="L1240" s="140">
        <f t="shared" si="213"/>
        <v>0.84399999999999997</v>
      </c>
      <c r="M1240" s="142">
        <f>'2025-26 Salary &amp; Benefits'!$E$6</f>
        <v>78209</v>
      </c>
      <c r="N1240" s="142">
        <f>'2025-26 Salary &amp; Benefits'!$F$6</f>
        <v>80164</v>
      </c>
      <c r="O1240" s="9">
        <f t="shared" si="214"/>
        <v>69968.899999999994</v>
      </c>
      <c r="P1240" s="9">
        <f t="shared" si="215"/>
        <v>1749.0200000000041</v>
      </c>
      <c r="Q1240" s="9">
        <f>'2025-26 Salary &amp; Benefits'!G$6</f>
        <v>15997.68</v>
      </c>
      <c r="R1240" s="143">
        <f>'2025-26 Salary &amp; Benefits'!H$6</f>
        <v>0.16020000000000001</v>
      </c>
      <c r="S1240" s="143">
        <f>'2025-26 Salary &amp; Benefits'!I$6</f>
        <v>0.15390000000000001</v>
      </c>
      <c r="T1240" s="9">
        <f t="shared" si="216"/>
        <v>24980.23</v>
      </c>
      <c r="U1240" s="9">
        <f t="shared" si="217"/>
        <v>1195.3</v>
      </c>
      <c r="V1240" s="9">
        <f t="shared" si="218"/>
        <v>183.96</v>
      </c>
      <c r="W1240" s="9">
        <f t="shared" si="219"/>
        <v>1379.26</v>
      </c>
      <c r="X1240" s="22">
        <f t="shared" si="220"/>
        <v>98077.409999999989</v>
      </c>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c r="DX1240" s="2"/>
      <c r="DY1240" s="2"/>
      <c r="DZ1240" s="2"/>
      <c r="EA1240" s="2"/>
      <c r="EB1240" s="2"/>
      <c r="EC1240" s="2"/>
      <c r="ED1240" s="2"/>
      <c r="EE1240" s="2"/>
      <c r="EF1240" s="2"/>
      <c r="EG1240" s="2"/>
      <c r="EH1240" s="2"/>
      <c r="EI1240" s="2"/>
      <c r="EJ1240" s="2"/>
      <c r="EK1240" s="2"/>
      <c r="EL1240" s="2"/>
      <c r="EM1240" s="2"/>
      <c r="EN1240" s="2"/>
      <c r="EO1240" s="2"/>
      <c r="EP1240" s="2"/>
      <c r="EQ1240" s="2"/>
      <c r="ER1240" s="2"/>
      <c r="ES1240" s="2"/>
      <c r="ET1240" s="2"/>
      <c r="EU1240" s="2"/>
      <c r="EV1240" s="2"/>
      <c r="EW1240" s="2"/>
      <c r="EX1240" s="2"/>
      <c r="EY1240" s="2"/>
      <c r="EZ1240" s="2"/>
      <c r="FA1240" s="2"/>
      <c r="FB1240" s="2"/>
      <c r="FC1240" s="2"/>
    </row>
    <row r="1241" spans="1:159" s="4" customFormat="1">
      <c r="A1241" s="77" t="s">
        <v>2428</v>
      </c>
      <c r="B1241" s="87" t="s">
        <v>2740</v>
      </c>
      <c r="C1241" s="88">
        <v>4525</v>
      </c>
      <c r="D1241" s="87" t="s">
        <v>2022</v>
      </c>
      <c r="E1241" s="107" t="str">
        <f>VLOOKUP($C1241,'2024-25 School Level AAFTE'!$C$4:$L$2372,9,FALSE)</f>
        <v>Yes</v>
      </c>
      <c r="F1241" s="95">
        <f>VLOOKUP($C1241,'2024-25 School Level AAFTE'!$C$4:$J$2372,8,FALSE)</f>
        <v>409.28000000000003</v>
      </c>
      <c r="G1241" s="97">
        <f>IFERROR(IF(E1241= "yes",VLOOKUP(C1241,Summary!$B:$I,6,0),0),0)</f>
        <v>0</v>
      </c>
      <c r="H1241" s="96">
        <f t="shared" si="211"/>
        <v>409.28000000000003</v>
      </c>
      <c r="I1241" s="154">
        <f>VLOOKUP($A1241,'2025-26 Salary &amp; Benefits'!$A:$I,3,FALSE)</f>
        <v>1.06</v>
      </c>
      <c r="J1241" s="154">
        <f>VLOOKUP($A1241,'2025-26 Salary &amp; Benefits'!$A:$I,4,FALSE)</f>
        <v>1.06</v>
      </c>
      <c r="K1241" s="141">
        <f t="shared" si="212"/>
        <v>409.28000000000003</v>
      </c>
      <c r="L1241" s="140">
        <f t="shared" si="213"/>
        <v>1.2010000000000001</v>
      </c>
      <c r="M1241" s="142">
        <f>'2025-26 Salary &amp; Benefits'!$E$6</f>
        <v>78209</v>
      </c>
      <c r="N1241" s="142">
        <f>'2025-26 Salary &amp; Benefits'!$F$6</f>
        <v>80164</v>
      </c>
      <c r="O1241" s="9">
        <f t="shared" si="214"/>
        <v>99564.75</v>
      </c>
      <c r="P1241" s="9">
        <f t="shared" si="215"/>
        <v>2488.8300000000017</v>
      </c>
      <c r="Q1241" s="9">
        <f>'2025-26 Salary &amp; Benefits'!G$6</f>
        <v>15997.68</v>
      </c>
      <c r="R1241" s="143">
        <f>'2025-26 Salary &amp; Benefits'!H$6</f>
        <v>0.16020000000000001</v>
      </c>
      <c r="S1241" s="143">
        <f>'2025-26 Salary &amp; Benefits'!I$6</f>
        <v>0.15390000000000001</v>
      </c>
      <c r="T1241" s="9">
        <f t="shared" si="216"/>
        <v>35546.519999999997</v>
      </c>
      <c r="U1241" s="9">
        <f t="shared" si="217"/>
        <v>1700.89</v>
      </c>
      <c r="V1241" s="9">
        <f t="shared" si="218"/>
        <v>261.77</v>
      </c>
      <c r="W1241" s="9">
        <f t="shared" si="219"/>
        <v>1962.66</v>
      </c>
      <c r="X1241" s="22">
        <f t="shared" si="220"/>
        <v>139562.75999999998</v>
      </c>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c r="DX1241" s="2"/>
      <c r="DY1241" s="2"/>
      <c r="DZ1241" s="2"/>
      <c r="EA1241" s="2"/>
      <c r="EB1241" s="2"/>
      <c r="EC1241" s="2"/>
      <c r="ED1241" s="2"/>
      <c r="EE1241" s="2"/>
      <c r="EF1241" s="2"/>
      <c r="EG1241" s="2"/>
      <c r="EH1241" s="2"/>
      <c r="EI1241" s="2"/>
      <c r="EJ1241" s="2"/>
      <c r="EK1241" s="2"/>
      <c r="EL1241" s="2"/>
      <c r="EM1241" s="2"/>
      <c r="EN1241" s="2"/>
      <c r="EO1241" s="2"/>
      <c r="EP1241" s="2"/>
      <c r="EQ1241" s="2"/>
      <c r="ER1241" s="2"/>
      <c r="ES1241" s="2"/>
      <c r="ET1241" s="2"/>
      <c r="EU1241" s="2"/>
      <c r="EV1241" s="2"/>
      <c r="EW1241" s="2"/>
      <c r="EX1241" s="2"/>
      <c r="EY1241" s="2"/>
      <c r="EZ1241" s="2"/>
      <c r="FA1241" s="2"/>
      <c r="FB1241" s="2"/>
      <c r="FC1241" s="2"/>
    </row>
    <row r="1242" spans="1:159" s="4" customFormat="1">
      <c r="A1242" s="77" t="s">
        <v>2428</v>
      </c>
      <c r="B1242" s="87" t="s">
        <v>2740</v>
      </c>
      <c r="C1242" s="88">
        <v>5554</v>
      </c>
      <c r="D1242" s="87" t="s">
        <v>2932</v>
      </c>
      <c r="E1242" s="107" t="str">
        <f>VLOOKUP($C1242,'2024-25 School Level AAFTE'!$C$4:$L$2372,9,FALSE)</f>
        <v>Yes</v>
      </c>
      <c r="F1242" s="95">
        <f>VLOOKUP($C1242,'2024-25 School Level AAFTE'!$C$4:$J$2372,8,FALSE)</f>
        <v>14.989999999999998</v>
      </c>
      <c r="G1242" s="97">
        <f>IFERROR(IF(E1242= "yes",VLOOKUP(C1242,Summary!$B:$I,6,0),0),0)</f>
        <v>0</v>
      </c>
      <c r="H1242" s="96">
        <f t="shared" si="211"/>
        <v>14.989999999999998</v>
      </c>
      <c r="I1242" s="154">
        <f>VLOOKUP($A1242,'2025-26 Salary &amp; Benefits'!$A:$I,3,FALSE)</f>
        <v>1.06</v>
      </c>
      <c r="J1242" s="154">
        <f>VLOOKUP($A1242,'2025-26 Salary &amp; Benefits'!$A:$I,4,FALSE)</f>
        <v>1.06</v>
      </c>
      <c r="K1242" s="141">
        <f t="shared" si="212"/>
        <v>14.989999999999998</v>
      </c>
      <c r="L1242" s="140">
        <f t="shared" si="213"/>
        <v>4.3999999999999997E-2</v>
      </c>
      <c r="M1242" s="142">
        <f>'2025-26 Salary &amp; Benefits'!$E$6</f>
        <v>78209</v>
      </c>
      <c r="N1242" s="142">
        <f>'2025-26 Salary &amp; Benefits'!$F$6</f>
        <v>80164</v>
      </c>
      <c r="O1242" s="9">
        <f t="shared" si="214"/>
        <v>3647.67</v>
      </c>
      <c r="P1242" s="9">
        <f t="shared" si="215"/>
        <v>91.179999999999836</v>
      </c>
      <c r="Q1242" s="9">
        <f>'2025-26 Salary &amp; Benefits'!G$6</f>
        <v>15997.68</v>
      </c>
      <c r="R1242" s="143">
        <f>'2025-26 Salary &amp; Benefits'!H$6</f>
        <v>0.16020000000000001</v>
      </c>
      <c r="S1242" s="143">
        <f>'2025-26 Salary &amp; Benefits'!I$6</f>
        <v>0.15390000000000001</v>
      </c>
      <c r="T1242" s="9">
        <f t="shared" si="216"/>
        <v>1302.29</v>
      </c>
      <c r="U1242" s="9">
        <f t="shared" si="217"/>
        <v>62.31</v>
      </c>
      <c r="V1242" s="9">
        <f t="shared" si="218"/>
        <v>9.59</v>
      </c>
      <c r="W1242" s="9">
        <f t="shared" si="219"/>
        <v>71.900000000000006</v>
      </c>
      <c r="X1242" s="22">
        <f t="shared" si="220"/>
        <v>5113.0399999999991</v>
      </c>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c r="DX1242" s="2"/>
      <c r="DY1242" s="2"/>
      <c r="DZ1242" s="2"/>
      <c r="EA1242" s="2"/>
      <c r="EB1242" s="2"/>
      <c r="EC1242" s="2"/>
      <c r="ED1242" s="2"/>
      <c r="EE1242" s="2"/>
      <c r="EF1242" s="2"/>
      <c r="EG1242" s="2"/>
      <c r="EH1242" s="2"/>
      <c r="EI1242" s="2"/>
      <c r="EJ1242" s="2"/>
      <c r="EK1242" s="2"/>
      <c r="EL1242" s="2"/>
      <c r="EM1242" s="2"/>
      <c r="EN1242" s="2"/>
      <c r="EO1242" s="2"/>
      <c r="EP1242" s="2"/>
      <c r="EQ1242" s="2"/>
      <c r="ER1242" s="2"/>
      <c r="ES1242" s="2"/>
      <c r="ET1242" s="2"/>
      <c r="EU1242" s="2"/>
      <c r="EV1242" s="2"/>
      <c r="EW1242" s="2"/>
      <c r="EX1242" s="2"/>
      <c r="EY1242" s="2"/>
      <c r="EZ1242" s="2"/>
      <c r="FA1242" s="2"/>
      <c r="FB1242" s="2"/>
      <c r="FC1242" s="2"/>
    </row>
    <row r="1243" spans="1:159" s="4" customFormat="1">
      <c r="A1243" s="77" t="s">
        <v>2226</v>
      </c>
      <c r="B1243" s="87" t="s">
        <v>2741</v>
      </c>
      <c r="C1243" s="86">
        <v>2728</v>
      </c>
      <c r="D1243" s="78" t="s">
        <v>471</v>
      </c>
      <c r="E1243" s="107" t="str">
        <f>VLOOKUP($C1243,'2024-25 School Level AAFTE'!$C$4:$L$2372,9,FALSE)</f>
        <v>Yes</v>
      </c>
      <c r="F1243" s="95">
        <f>VLOOKUP($C1243,'2024-25 School Level AAFTE'!$C$4:$J$2372,8,FALSE)</f>
        <v>201.99</v>
      </c>
      <c r="G1243" s="97">
        <f>IFERROR(IF(E1243= "yes",VLOOKUP(C1243,Summary!$B:$I,6,0),0),0)</f>
        <v>0</v>
      </c>
      <c r="H1243" s="96">
        <f t="shared" si="211"/>
        <v>201.99</v>
      </c>
      <c r="I1243" s="154">
        <f>VLOOKUP($A1243,'2025-26 Salary &amp; Benefits'!$A:$I,3,FALSE)</f>
        <v>1</v>
      </c>
      <c r="J1243" s="154">
        <f>VLOOKUP($A1243,'2025-26 Salary &amp; Benefits'!$A:$I,4,FALSE)</f>
        <v>1</v>
      </c>
      <c r="K1243" s="141">
        <f t="shared" si="212"/>
        <v>201.99</v>
      </c>
      <c r="L1243" s="140">
        <f t="shared" si="213"/>
        <v>0.59299999999999997</v>
      </c>
      <c r="M1243" s="142">
        <f>'2025-26 Salary &amp; Benefits'!$E$6</f>
        <v>78209</v>
      </c>
      <c r="N1243" s="142">
        <f>'2025-26 Salary &amp; Benefits'!$F$6</f>
        <v>80164</v>
      </c>
      <c r="O1243" s="9">
        <f t="shared" si="214"/>
        <v>46377.94</v>
      </c>
      <c r="P1243" s="9">
        <f t="shared" si="215"/>
        <v>1159.3099999999977</v>
      </c>
      <c r="Q1243" s="9">
        <f>'2025-26 Salary &amp; Benefits'!G$6</f>
        <v>15997.68</v>
      </c>
      <c r="R1243" s="143">
        <f>'2025-26 Salary &amp; Benefits'!H$6</f>
        <v>0.16020000000000001</v>
      </c>
      <c r="S1243" s="143">
        <f>'2025-26 Salary &amp; Benefits'!I$6</f>
        <v>0.15390000000000001</v>
      </c>
      <c r="T1243" s="9">
        <f t="shared" si="216"/>
        <v>17094.79</v>
      </c>
      <c r="U1243" s="9">
        <f t="shared" si="217"/>
        <v>792.29</v>
      </c>
      <c r="V1243" s="9">
        <f t="shared" si="218"/>
        <v>121.93</v>
      </c>
      <c r="W1243" s="9">
        <f t="shared" si="219"/>
        <v>914.22</v>
      </c>
      <c r="X1243" s="22">
        <f t="shared" si="220"/>
        <v>65546.259999999995</v>
      </c>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c r="DY1243" s="2"/>
      <c r="DZ1243" s="2"/>
      <c r="EA1243" s="2"/>
      <c r="EB1243" s="2"/>
      <c r="EC1243" s="2"/>
      <c r="ED1243" s="2"/>
      <c r="EE1243" s="2"/>
      <c r="EF1243" s="2"/>
      <c r="EG1243" s="2"/>
      <c r="EH1243" s="2"/>
      <c r="EI1243" s="2"/>
      <c r="EJ1243" s="2"/>
      <c r="EK1243" s="2"/>
      <c r="EL1243" s="2"/>
      <c r="EM1243" s="2"/>
      <c r="EN1243" s="2"/>
      <c r="EO1243" s="2"/>
      <c r="EP1243" s="2"/>
      <c r="EQ1243" s="2"/>
      <c r="ER1243" s="2"/>
      <c r="ES1243" s="2"/>
      <c r="ET1243" s="2"/>
      <c r="EU1243" s="2"/>
      <c r="EV1243" s="2"/>
      <c r="EW1243" s="2"/>
      <c r="EX1243" s="2"/>
      <c r="EY1243" s="2"/>
      <c r="EZ1243" s="2"/>
      <c r="FA1243" s="2"/>
      <c r="FB1243" s="2"/>
      <c r="FC1243" s="2"/>
    </row>
    <row r="1244" spans="1:159" s="4" customFormat="1">
      <c r="A1244" s="77" t="s">
        <v>2226</v>
      </c>
      <c r="B1244" s="87" t="s">
        <v>2741</v>
      </c>
      <c r="C1244" s="88">
        <v>3155</v>
      </c>
      <c r="D1244" s="87" t="s">
        <v>472</v>
      </c>
      <c r="E1244" s="107" t="str">
        <f>VLOOKUP($C1244,'2024-25 School Level AAFTE'!$C$4:$L$2372,9,FALSE)</f>
        <v>Yes</v>
      </c>
      <c r="F1244" s="95">
        <f>VLOOKUP($C1244,'2024-25 School Level AAFTE'!$C$4:$J$2372,8,FALSE)</f>
        <v>92.55</v>
      </c>
      <c r="G1244" s="97">
        <f>IFERROR(IF(E1244= "yes",VLOOKUP(C1244,Summary!$B:$I,6,0),0),0)</f>
        <v>0</v>
      </c>
      <c r="H1244" s="96">
        <f t="shared" si="211"/>
        <v>92.55</v>
      </c>
      <c r="I1244" s="154">
        <f>VLOOKUP($A1244,'2025-26 Salary &amp; Benefits'!$A:$I,3,FALSE)</f>
        <v>1</v>
      </c>
      <c r="J1244" s="154">
        <f>VLOOKUP($A1244,'2025-26 Salary &amp; Benefits'!$A:$I,4,FALSE)</f>
        <v>1</v>
      </c>
      <c r="K1244" s="141">
        <f t="shared" si="212"/>
        <v>92.55</v>
      </c>
      <c r="L1244" s="140">
        <f t="shared" si="213"/>
        <v>0.27100000000000002</v>
      </c>
      <c r="M1244" s="142">
        <f>'2025-26 Salary &amp; Benefits'!$E$6</f>
        <v>78209</v>
      </c>
      <c r="N1244" s="142">
        <f>'2025-26 Salary &amp; Benefits'!$F$6</f>
        <v>80164</v>
      </c>
      <c r="O1244" s="9">
        <f t="shared" si="214"/>
        <v>21194.639999999999</v>
      </c>
      <c r="P1244" s="9">
        <f t="shared" si="215"/>
        <v>529.79999999999927</v>
      </c>
      <c r="Q1244" s="9">
        <f>'2025-26 Salary &amp; Benefits'!G$6</f>
        <v>15997.68</v>
      </c>
      <c r="R1244" s="143">
        <f>'2025-26 Salary &amp; Benefits'!H$6</f>
        <v>0.16020000000000001</v>
      </c>
      <c r="S1244" s="143">
        <f>'2025-26 Salary &amp; Benefits'!I$6</f>
        <v>0.15390000000000001</v>
      </c>
      <c r="T1244" s="9">
        <f t="shared" si="216"/>
        <v>7812.29</v>
      </c>
      <c r="U1244" s="9">
        <f t="shared" si="217"/>
        <v>362.07</v>
      </c>
      <c r="V1244" s="9">
        <f t="shared" si="218"/>
        <v>55.72</v>
      </c>
      <c r="W1244" s="9">
        <f t="shared" si="219"/>
        <v>417.78999999999996</v>
      </c>
      <c r="X1244" s="22">
        <f t="shared" si="220"/>
        <v>29954.52</v>
      </c>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c r="DX1244" s="2"/>
      <c r="DY1244" s="2"/>
      <c r="DZ1244" s="2"/>
      <c r="EA1244" s="2"/>
      <c r="EB1244" s="2"/>
      <c r="EC1244" s="2"/>
      <c r="ED1244" s="2"/>
      <c r="EE1244" s="2"/>
      <c r="EF1244" s="2"/>
      <c r="EG1244" s="2"/>
      <c r="EH1244" s="2"/>
      <c r="EI1244" s="2"/>
      <c r="EJ1244" s="2"/>
      <c r="EK1244" s="2"/>
      <c r="EL1244" s="2"/>
      <c r="EM1244" s="2"/>
      <c r="EN1244" s="2"/>
      <c r="EO1244" s="2"/>
      <c r="EP1244" s="2"/>
      <c r="EQ1244" s="2"/>
      <c r="ER1244" s="2"/>
      <c r="ES1244" s="2"/>
      <c r="ET1244" s="2"/>
      <c r="EU1244" s="2"/>
      <c r="EV1244" s="2"/>
      <c r="EW1244" s="2"/>
      <c r="EX1244" s="2"/>
      <c r="EY1244" s="2"/>
      <c r="EZ1244" s="2"/>
      <c r="FA1244" s="2"/>
      <c r="FB1244" s="2"/>
      <c r="FC1244" s="2"/>
    </row>
    <row r="1245" spans="1:159" s="4" customFormat="1">
      <c r="A1245" s="77" t="s">
        <v>2226</v>
      </c>
      <c r="B1245" s="87" t="s">
        <v>2741</v>
      </c>
      <c r="C1245" s="88">
        <v>3787</v>
      </c>
      <c r="D1245" s="87" t="s">
        <v>473</v>
      </c>
      <c r="E1245" s="107" t="str">
        <f>VLOOKUP($C1245,'2024-25 School Level AAFTE'!$C$4:$L$2372,9,FALSE)</f>
        <v>Yes</v>
      </c>
      <c r="F1245" s="95">
        <f>VLOOKUP($C1245,'2024-25 School Level AAFTE'!$C$4:$J$2372,8,FALSE)</f>
        <v>237.25</v>
      </c>
      <c r="G1245" s="97">
        <f>IFERROR(IF(E1245= "yes",VLOOKUP(C1245,Summary!$B:$I,6,0),0),0)</f>
        <v>0</v>
      </c>
      <c r="H1245" s="96">
        <f t="shared" si="211"/>
        <v>237.25</v>
      </c>
      <c r="I1245" s="154">
        <f>VLOOKUP($A1245,'2025-26 Salary &amp; Benefits'!$A:$I,3,FALSE)</f>
        <v>1</v>
      </c>
      <c r="J1245" s="154">
        <f>VLOOKUP($A1245,'2025-26 Salary &amp; Benefits'!$A:$I,4,FALSE)</f>
        <v>1</v>
      </c>
      <c r="K1245" s="141">
        <f t="shared" si="212"/>
        <v>237.25</v>
      </c>
      <c r="L1245" s="140">
        <f t="shared" si="213"/>
        <v>0.69599999999999995</v>
      </c>
      <c r="M1245" s="142">
        <f>'2025-26 Salary &amp; Benefits'!$E$6</f>
        <v>78209</v>
      </c>
      <c r="N1245" s="142">
        <f>'2025-26 Salary &amp; Benefits'!$F$6</f>
        <v>80164</v>
      </c>
      <c r="O1245" s="9">
        <f t="shared" si="214"/>
        <v>54433.46</v>
      </c>
      <c r="P1245" s="9">
        <f t="shared" si="215"/>
        <v>1360.6800000000003</v>
      </c>
      <c r="Q1245" s="9">
        <f>'2025-26 Salary &amp; Benefits'!G$6</f>
        <v>15997.68</v>
      </c>
      <c r="R1245" s="143">
        <f>'2025-26 Salary &amp; Benefits'!H$6</f>
        <v>0.16020000000000001</v>
      </c>
      <c r="S1245" s="143">
        <f>'2025-26 Salary &amp; Benefits'!I$6</f>
        <v>0.15390000000000001</v>
      </c>
      <c r="T1245" s="9">
        <f t="shared" si="216"/>
        <v>20064.03</v>
      </c>
      <c r="U1245" s="9">
        <f t="shared" si="217"/>
        <v>929.9</v>
      </c>
      <c r="V1245" s="9">
        <f t="shared" si="218"/>
        <v>143.11000000000001</v>
      </c>
      <c r="W1245" s="9">
        <f t="shared" si="219"/>
        <v>1073.01</v>
      </c>
      <c r="X1245" s="22">
        <f t="shared" si="220"/>
        <v>76931.179999999978</v>
      </c>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c r="DX1245" s="2"/>
      <c r="DY1245" s="2"/>
      <c r="DZ1245" s="2"/>
      <c r="EA1245" s="2"/>
      <c r="EB1245" s="2"/>
      <c r="EC1245" s="2"/>
      <c r="ED1245" s="2"/>
      <c r="EE1245" s="2"/>
      <c r="EF1245" s="2"/>
      <c r="EG1245" s="2"/>
      <c r="EH1245" s="2"/>
      <c r="EI1245" s="2"/>
      <c r="EJ1245" s="2"/>
      <c r="EK1245" s="2"/>
      <c r="EL1245" s="2"/>
      <c r="EM1245" s="2"/>
      <c r="EN1245" s="2"/>
      <c r="EO1245" s="2"/>
      <c r="EP1245" s="2"/>
      <c r="EQ1245" s="2"/>
      <c r="ER1245" s="2"/>
      <c r="ES1245" s="2"/>
      <c r="ET1245" s="2"/>
      <c r="EU1245" s="2"/>
      <c r="EV1245" s="2"/>
      <c r="EW1245" s="2"/>
      <c r="EX1245" s="2"/>
      <c r="EY1245" s="2"/>
      <c r="EZ1245" s="2"/>
      <c r="FA1245" s="2"/>
      <c r="FB1245" s="2"/>
      <c r="FC1245" s="2"/>
    </row>
    <row r="1246" spans="1:159" s="4" customFormat="1">
      <c r="A1246" s="77" t="s">
        <v>2226</v>
      </c>
      <c r="B1246" s="87" t="s">
        <v>2741</v>
      </c>
      <c r="C1246" s="88">
        <v>3788</v>
      </c>
      <c r="D1246" s="87" t="s">
        <v>474</v>
      </c>
      <c r="E1246" s="107" t="str">
        <f>VLOOKUP($C1246,'2024-25 School Level AAFTE'!$C$4:$L$2372,9,FALSE)</f>
        <v>Yes</v>
      </c>
      <c r="F1246" s="95">
        <f>VLOOKUP($C1246,'2024-25 School Level AAFTE'!$C$4:$J$2372,8,FALSE)</f>
        <v>92.9</v>
      </c>
      <c r="G1246" s="97">
        <f>IFERROR(IF(E1246= "yes",VLOOKUP(C1246,Summary!$B:$I,6,0),0),0)</f>
        <v>0</v>
      </c>
      <c r="H1246" s="96">
        <f t="shared" ref="H1246:H1309" si="221">IF(E1246= "yes", F1246,0)</f>
        <v>92.9</v>
      </c>
      <c r="I1246" s="154">
        <f>VLOOKUP($A1246,'2025-26 Salary &amp; Benefits'!$A:$I,3,FALSE)</f>
        <v>1</v>
      </c>
      <c r="J1246" s="154">
        <f>VLOOKUP($A1246,'2025-26 Salary &amp; Benefits'!$A:$I,4,FALSE)</f>
        <v>1</v>
      </c>
      <c r="K1246" s="141">
        <f t="shared" ref="K1246:K1309" si="222">IF(G1246&gt;0,G1246,H1246)</f>
        <v>92.9</v>
      </c>
      <c r="L1246" s="140">
        <f t="shared" ref="L1246:L1309" si="223">ROUND((($K1246*1.1*36)/15)/900,3)</f>
        <v>0.27300000000000002</v>
      </c>
      <c r="M1246" s="142">
        <f>'2025-26 Salary &amp; Benefits'!$E$6</f>
        <v>78209</v>
      </c>
      <c r="N1246" s="142">
        <f>'2025-26 Salary &amp; Benefits'!$F$6</f>
        <v>80164</v>
      </c>
      <c r="O1246" s="9">
        <f t="shared" ref="O1246:O1309" si="224">ROUND($I1246*$M1246*$L1246,2)</f>
        <v>21351.06</v>
      </c>
      <c r="P1246" s="9">
        <f t="shared" ref="P1246:P1309" si="225">ROUND($J1246*$N1246*$L1246,2)-O1246</f>
        <v>533.70999999999913</v>
      </c>
      <c r="Q1246" s="9">
        <f>'2025-26 Salary &amp; Benefits'!G$6</f>
        <v>15997.68</v>
      </c>
      <c r="R1246" s="143">
        <f>'2025-26 Salary &amp; Benefits'!H$6</f>
        <v>0.16020000000000001</v>
      </c>
      <c r="S1246" s="143">
        <f>'2025-26 Salary &amp; Benefits'!I$6</f>
        <v>0.15390000000000001</v>
      </c>
      <c r="T1246" s="9">
        <f t="shared" ref="T1246:T1309" si="226">ROUND(O1246*R1246+P1246*S1246+L1246*Q1246,2)</f>
        <v>7869.94</v>
      </c>
      <c r="U1246" s="9">
        <f t="shared" ref="U1246:U1309" si="227">ROUND((($N1246*$J1246*$L1246)/180)*3,2)</f>
        <v>364.75</v>
      </c>
      <c r="V1246" s="9">
        <f t="shared" ref="V1246:V1309" si="228">ROUND(U1246*S1246,2)</f>
        <v>56.14</v>
      </c>
      <c r="W1246" s="9">
        <f t="shared" ref="W1246:W1309" si="229">SUM(U1246:V1246)</f>
        <v>420.89</v>
      </c>
      <c r="X1246" s="22">
        <f t="shared" ref="X1246:X1309" si="230">SUM(T1246,O1246:P1246,W1246)</f>
        <v>30175.599999999999</v>
      </c>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row>
    <row r="1247" spans="1:159" s="4" customFormat="1">
      <c r="A1247" s="77" t="s">
        <v>2210</v>
      </c>
      <c r="B1247" s="87" t="s">
        <v>2742</v>
      </c>
      <c r="C1247" s="88">
        <v>1754</v>
      </c>
      <c r="D1247" s="87" t="s">
        <v>387</v>
      </c>
      <c r="E1247" s="107" t="str">
        <f>VLOOKUP($C1247,'2024-25 School Level AAFTE'!$C$4:$L$2372,9,FALSE)</f>
        <v>Yes</v>
      </c>
      <c r="F1247" s="95">
        <f>VLOOKUP($C1247,'2024-25 School Level AAFTE'!$C$4:$J$2372,8,FALSE)</f>
        <v>34.31</v>
      </c>
      <c r="G1247" s="97">
        <f>IFERROR(IF(E1247= "yes",VLOOKUP(C1247,Summary!$B:$I,6,0),0),0)</f>
        <v>0</v>
      </c>
      <c r="H1247" s="96">
        <f t="shared" si="221"/>
        <v>34.31</v>
      </c>
      <c r="I1247" s="154">
        <f>VLOOKUP($A1247,'2025-26 Salary &amp; Benefits'!$A:$I,3,FALSE)</f>
        <v>1</v>
      </c>
      <c r="J1247" s="154">
        <f>VLOOKUP($A1247,'2025-26 Salary &amp; Benefits'!$A:$I,4,FALSE)</f>
        <v>1</v>
      </c>
      <c r="K1247" s="141">
        <f t="shared" si="222"/>
        <v>34.31</v>
      </c>
      <c r="L1247" s="140">
        <f t="shared" si="223"/>
        <v>0.10100000000000001</v>
      </c>
      <c r="M1247" s="142">
        <f>'2025-26 Salary &amp; Benefits'!$E$6</f>
        <v>78209</v>
      </c>
      <c r="N1247" s="142">
        <f>'2025-26 Salary &amp; Benefits'!$F$6</f>
        <v>80164</v>
      </c>
      <c r="O1247" s="9">
        <f t="shared" si="224"/>
        <v>7899.11</v>
      </c>
      <c r="P1247" s="9">
        <f t="shared" si="225"/>
        <v>197.45000000000073</v>
      </c>
      <c r="Q1247" s="9">
        <f>'2025-26 Salary &amp; Benefits'!G$6</f>
        <v>15997.68</v>
      </c>
      <c r="R1247" s="143">
        <f>'2025-26 Salary &amp; Benefits'!H$6</f>
        <v>0.16020000000000001</v>
      </c>
      <c r="S1247" s="143">
        <f>'2025-26 Salary &amp; Benefits'!I$6</f>
        <v>0.15390000000000001</v>
      </c>
      <c r="T1247" s="9">
        <f t="shared" si="226"/>
        <v>2911.59</v>
      </c>
      <c r="U1247" s="9">
        <f t="shared" si="227"/>
        <v>134.94</v>
      </c>
      <c r="V1247" s="9">
        <f t="shared" si="228"/>
        <v>20.77</v>
      </c>
      <c r="W1247" s="9">
        <f t="shared" si="229"/>
        <v>155.71</v>
      </c>
      <c r="X1247" s="22">
        <f t="shared" si="230"/>
        <v>11163.86</v>
      </c>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row>
    <row r="1248" spans="1:159" s="4" customFormat="1">
      <c r="A1248" s="77" t="s">
        <v>2210</v>
      </c>
      <c r="B1248" s="87" t="s">
        <v>2742</v>
      </c>
      <c r="C1248" s="88">
        <v>2198</v>
      </c>
      <c r="D1248" s="87" t="s">
        <v>388</v>
      </c>
      <c r="E1248" s="107" t="str">
        <f>VLOOKUP($C1248,'2024-25 School Level AAFTE'!$C$4:$L$2372,9,FALSE)</f>
        <v>Yes</v>
      </c>
      <c r="F1248" s="95">
        <f>VLOOKUP($C1248,'2024-25 School Level AAFTE'!$C$4:$J$2372,8,FALSE)</f>
        <v>319.35000000000002</v>
      </c>
      <c r="G1248" s="97">
        <f>IFERROR(IF(E1248= "yes",VLOOKUP(C1248,Summary!$B:$I,6,0),0),0)</f>
        <v>0</v>
      </c>
      <c r="H1248" s="96">
        <f t="shared" si="221"/>
        <v>319.35000000000002</v>
      </c>
      <c r="I1248" s="154">
        <f>VLOOKUP($A1248,'2025-26 Salary &amp; Benefits'!$A:$I,3,FALSE)</f>
        <v>1</v>
      </c>
      <c r="J1248" s="154">
        <f>VLOOKUP($A1248,'2025-26 Salary &amp; Benefits'!$A:$I,4,FALSE)</f>
        <v>1</v>
      </c>
      <c r="K1248" s="141">
        <f t="shared" si="222"/>
        <v>319.35000000000002</v>
      </c>
      <c r="L1248" s="140">
        <f t="shared" si="223"/>
        <v>0.93700000000000006</v>
      </c>
      <c r="M1248" s="142">
        <f>'2025-26 Salary &amp; Benefits'!$E$6</f>
        <v>78209</v>
      </c>
      <c r="N1248" s="142">
        <f>'2025-26 Salary &amp; Benefits'!$F$6</f>
        <v>80164</v>
      </c>
      <c r="O1248" s="9">
        <f t="shared" si="224"/>
        <v>73281.83</v>
      </c>
      <c r="P1248" s="9">
        <f t="shared" si="225"/>
        <v>1831.8399999999965</v>
      </c>
      <c r="Q1248" s="9">
        <f>'2025-26 Salary &amp; Benefits'!G$6</f>
        <v>15997.68</v>
      </c>
      <c r="R1248" s="143">
        <f>'2025-26 Salary &amp; Benefits'!H$6</f>
        <v>0.16020000000000001</v>
      </c>
      <c r="S1248" s="143">
        <f>'2025-26 Salary &amp; Benefits'!I$6</f>
        <v>0.15390000000000001</v>
      </c>
      <c r="T1248" s="9">
        <f t="shared" si="226"/>
        <v>27011.5</v>
      </c>
      <c r="U1248" s="9">
        <f t="shared" si="227"/>
        <v>1251.8900000000001</v>
      </c>
      <c r="V1248" s="9">
        <f t="shared" si="228"/>
        <v>192.67</v>
      </c>
      <c r="W1248" s="9">
        <f t="shared" si="229"/>
        <v>1444.5600000000002</v>
      </c>
      <c r="X1248" s="22">
        <f t="shared" si="230"/>
        <v>103569.73</v>
      </c>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row>
    <row r="1249" spans="1:159" s="4" customFormat="1">
      <c r="A1249" s="77" t="s">
        <v>2210</v>
      </c>
      <c r="B1249" s="87" t="s">
        <v>2742</v>
      </c>
      <c r="C1249" s="88">
        <v>2918</v>
      </c>
      <c r="D1249" s="87" t="s">
        <v>389</v>
      </c>
      <c r="E1249" s="107" t="str">
        <f>VLOOKUP($C1249,'2024-25 School Level AAFTE'!$C$4:$L$2372,9,FALSE)</f>
        <v>Yes</v>
      </c>
      <c r="F1249" s="95">
        <f>VLOOKUP($C1249,'2024-25 School Level AAFTE'!$C$4:$J$2372,8,FALSE)</f>
        <v>494</v>
      </c>
      <c r="G1249" s="97">
        <f>IFERROR(IF(E1249= "yes",VLOOKUP(C1249,Summary!$B:$I,6,0),0),0)</f>
        <v>0</v>
      </c>
      <c r="H1249" s="96">
        <f t="shared" si="221"/>
        <v>494</v>
      </c>
      <c r="I1249" s="154">
        <f>VLOOKUP($A1249,'2025-26 Salary &amp; Benefits'!$A:$I,3,FALSE)</f>
        <v>1</v>
      </c>
      <c r="J1249" s="154">
        <f>VLOOKUP($A1249,'2025-26 Salary &amp; Benefits'!$A:$I,4,FALSE)</f>
        <v>1</v>
      </c>
      <c r="K1249" s="141">
        <f t="shared" si="222"/>
        <v>494</v>
      </c>
      <c r="L1249" s="140">
        <f t="shared" si="223"/>
        <v>1.4490000000000001</v>
      </c>
      <c r="M1249" s="142">
        <f>'2025-26 Salary &amp; Benefits'!$E$6</f>
        <v>78209</v>
      </c>
      <c r="N1249" s="142">
        <f>'2025-26 Salary &amp; Benefits'!$F$6</f>
        <v>80164</v>
      </c>
      <c r="O1249" s="9">
        <f t="shared" si="224"/>
        <v>113324.84</v>
      </c>
      <c r="P1249" s="9">
        <f t="shared" si="225"/>
        <v>2832.8000000000029</v>
      </c>
      <c r="Q1249" s="9">
        <f>'2025-26 Salary &amp; Benefits'!G$6</f>
        <v>15997.68</v>
      </c>
      <c r="R1249" s="143">
        <f>'2025-26 Salary &amp; Benefits'!H$6</f>
        <v>0.16020000000000001</v>
      </c>
      <c r="S1249" s="143">
        <f>'2025-26 Salary &amp; Benefits'!I$6</f>
        <v>0.15390000000000001</v>
      </c>
      <c r="T1249" s="9">
        <f t="shared" si="226"/>
        <v>41771.25</v>
      </c>
      <c r="U1249" s="9">
        <f t="shared" si="227"/>
        <v>1935.96</v>
      </c>
      <c r="V1249" s="9">
        <f t="shared" si="228"/>
        <v>297.94</v>
      </c>
      <c r="W1249" s="9">
        <f t="shared" si="229"/>
        <v>2233.9</v>
      </c>
      <c r="X1249" s="22">
        <f t="shared" si="230"/>
        <v>160162.79</v>
      </c>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row>
    <row r="1250" spans="1:159" s="4" customFormat="1">
      <c r="A1250" s="77" t="s">
        <v>2210</v>
      </c>
      <c r="B1250" s="87" t="s">
        <v>2742</v>
      </c>
      <c r="C1250" s="88">
        <v>3086</v>
      </c>
      <c r="D1250" s="87" t="s">
        <v>390</v>
      </c>
      <c r="E1250" s="107" t="str">
        <f>VLOOKUP($C1250,'2024-25 School Level AAFTE'!$C$4:$L$2372,9,FALSE)</f>
        <v>Yes</v>
      </c>
      <c r="F1250" s="95">
        <f>VLOOKUP($C1250,'2024-25 School Level AAFTE'!$C$4:$J$2372,8,FALSE)</f>
        <v>217.11</v>
      </c>
      <c r="G1250" s="97">
        <f>IFERROR(IF(E1250= "yes",VLOOKUP(C1250,Summary!$B:$I,6,0),0),0)</f>
        <v>0</v>
      </c>
      <c r="H1250" s="96">
        <f t="shared" si="221"/>
        <v>217.11</v>
      </c>
      <c r="I1250" s="154">
        <f>VLOOKUP($A1250,'2025-26 Salary &amp; Benefits'!$A:$I,3,FALSE)</f>
        <v>1</v>
      </c>
      <c r="J1250" s="154">
        <f>VLOOKUP($A1250,'2025-26 Salary &amp; Benefits'!$A:$I,4,FALSE)</f>
        <v>1</v>
      </c>
      <c r="K1250" s="141">
        <f t="shared" si="222"/>
        <v>217.11</v>
      </c>
      <c r="L1250" s="140">
        <f t="shared" si="223"/>
        <v>0.63700000000000001</v>
      </c>
      <c r="M1250" s="142">
        <f>'2025-26 Salary &amp; Benefits'!$E$6</f>
        <v>78209</v>
      </c>
      <c r="N1250" s="142">
        <f>'2025-26 Salary &amp; Benefits'!$F$6</f>
        <v>80164</v>
      </c>
      <c r="O1250" s="9">
        <f t="shared" si="224"/>
        <v>49819.13</v>
      </c>
      <c r="P1250" s="9">
        <f t="shared" si="225"/>
        <v>1245.3400000000038</v>
      </c>
      <c r="Q1250" s="9">
        <f>'2025-26 Salary &amp; Benefits'!G$6</f>
        <v>15997.68</v>
      </c>
      <c r="R1250" s="143">
        <f>'2025-26 Salary &amp; Benefits'!H$6</f>
        <v>0.16020000000000001</v>
      </c>
      <c r="S1250" s="143">
        <f>'2025-26 Salary &amp; Benefits'!I$6</f>
        <v>0.15390000000000001</v>
      </c>
      <c r="T1250" s="9">
        <f t="shared" si="226"/>
        <v>18363.2</v>
      </c>
      <c r="U1250" s="9">
        <f t="shared" si="227"/>
        <v>851.07</v>
      </c>
      <c r="V1250" s="9">
        <f t="shared" si="228"/>
        <v>130.97999999999999</v>
      </c>
      <c r="W1250" s="9">
        <f t="shared" si="229"/>
        <v>982.05000000000007</v>
      </c>
      <c r="X1250" s="22">
        <f t="shared" si="230"/>
        <v>70409.720000000016</v>
      </c>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row>
    <row r="1251" spans="1:159" s="4" customFormat="1">
      <c r="A1251" s="77" t="s">
        <v>2210</v>
      </c>
      <c r="B1251" s="87" t="s">
        <v>2742</v>
      </c>
      <c r="C1251" s="88">
        <v>3272</v>
      </c>
      <c r="D1251" s="87" t="s">
        <v>391</v>
      </c>
      <c r="E1251" s="107" t="str">
        <f>VLOOKUP($C1251,'2024-25 School Level AAFTE'!$C$4:$L$2372,9,FALSE)</f>
        <v>Yes</v>
      </c>
      <c r="F1251" s="95">
        <f>VLOOKUP($C1251,'2024-25 School Level AAFTE'!$C$4:$J$2372,8,FALSE)</f>
        <v>578.95000000000005</v>
      </c>
      <c r="G1251" s="97">
        <f>IFERROR(IF(E1251= "yes",VLOOKUP(C1251,Summary!$B:$I,6,0),0),0)</f>
        <v>0</v>
      </c>
      <c r="H1251" s="96">
        <f t="shared" si="221"/>
        <v>578.95000000000005</v>
      </c>
      <c r="I1251" s="154">
        <f>VLOOKUP($A1251,'2025-26 Salary &amp; Benefits'!$A:$I,3,FALSE)</f>
        <v>1</v>
      </c>
      <c r="J1251" s="154">
        <f>VLOOKUP($A1251,'2025-26 Salary &amp; Benefits'!$A:$I,4,FALSE)</f>
        <v>1</v>
      </c>
      <c r="K1251" s="141">
        <f t="shared" si="222"/>
        <v>578.95000000000005</v>
      </c>
      <c r="L1251" s="140">
        <f t="shared" si="223"/>
        <v>1.698</v>
      </c>
      <c r="M1251" s="142">
        <f>'2025-26 Salary &amp; Benefits'!$E$6</f>
        <v>78209</v>
      </c>
      <c r="N1251" s="142">
        <f>'2025-26 Salary &amp; Benefits'!$F$6</f>
        <v>80164</v>
      </c>
      <c r="O1251" s="9">
        <f t="shared" si="224"/>
        <v>132798.88</v>
      </c>
      <c r="P1251" s="9">
        <f t="shared" si="225"/>
        <v>3319.5899999999965</v>
      </c>
      <c r="Q1251" s="9">
        <f>'2025-26 Salary &amp; Benefits'!G$6</f>
        <v>15997.68</v>
      </c>
      <c r="R1251" s="143">
        <f>'2025-26 Salary &amp; Benefits'!H$6</f>
        <v>0.16020000000000001</v>
      </c>
      <c r="S1251" s="143">
        <f>'2025-26 Salary &amp; Benefits'!I$6</f>
        <v>0.15390000000000001</v>
      </c>
      <c r="T1251" s="9">
        <f t="shared" si="226"/>
        <v>48949.33</v>
      </c>
      <c r="U1251" s="9">
        <f t="shared" si="227"/>
        <v>2268.64</v>
      </c>
      <c r="V1251" s="9">
        <f t="shared" si="228"/>
        <v>349.14</v>
      </c>
      <c r="W1251" s="9">
        <f t="shared" si="229"/>
        <v>2617.7799999999997</v>
      </c>
      <c r="X1251" s="22">
        <f t="shared" si="230"/>
        <v>187685.58000000002</v>
      </c>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row>
    <row r="1252" spans="1:159" s="4" customFormat="1">
      <c r="A1252" s="77" t="s">
        <v>2210</v>
      </c>
      <c r="B1252" s="87" t="s">
        <v>2742</v>
      </c>
      <c r="C1252" s="88">
        <v>3325</v>
      </c>
      <c r="D1252" s="87" t="s">
        <v>392</v>
      </c>
      <c r="E1252" s="107" t="str">
        <f>VLOOKUP($C1252,'2024-25 School Level AAFTE'!$C$4:$L$2372,9,FALSE)</f>
        <v>Yes</v>
      </c>
      <c r="F1252" s="95">
        <f>VLOOKUP($C1252,'2024-25 School Level AAFTE'!$C$4:$J$2372,8,FALSE)</f>
        <v>325.60000000000002</v>
      </c>
      <c r="G1252" s="97">
        <f>IFERROR(IF(E1252= "yes",VLOOKUP(C1252,Summary!$B:$I,6,0),0),0)</f>
        <v>0</v>
      </c>
      <c r="H1252" s="96">
        <f t="shared" si="221"/>
        <v>325.60000000000002</v>
      </c>
      <c r="I1252" s="154">
        <f>VLOOKUP($A1252,'2025-26 Salary &amp; Benefits'!$A:$I,3,FALSE)</f>
        <v>1</v>
      </c>
      <c r="J1252" s="154">
        <f>VLOOKUP($A1252,'2025-26 Salary &amp; Benefits'!$A:$I,4,FALSE)</f>
        <v>1</v>
      </c>
      <c r="K1252" s="141">
        <f t="shared" si="222"/>
        <v>325.60000000000002</v>
      </c>
      <c r="L1252" s="140">
        <f t="shared" si="223"/>
        <v>0.95499999999999996</v>
      </c>
      <c r="M1252" s="142">
        <f>'2025-26 Salary &amp; Benefits'!$E$6</f>
        <v>78209</v>
      </c>
      <c r="N1252" s="142">
        <f>'2025-26 Salary &amp; Benefits'!$F$6</f>
        <v>80164</v>
      </c>
      <c r="O1252" s="9">
        <f t="shared" si="224"/>
        <v>74689.600000000006</v>
      </c>
      <c r="P1252" s="9">
        <f t="shared" si="225"/>
        <v>1867.0199999999895</v>
      </c>
      <c r="Q1252" s="9">
        <f>'2025-26 Salary &amp; Benefits'!G$6</f>
        <v>15997.68</v>
      </c>
      <c r="R1252" s="143">
        <f>'2025-26 Salary &amp; Benefits'!H$6</f>
        <v>0.16020000000000001</v>
      </c>
      <c r="S1252" s="143">
        <f>'2025-26 Salary &amp; Benefits'!I$6</f>
        <v>0.15390000000000001</v>
      </c>
      <c r="T1252" s="9">
        <f t="shared" si="226"/>
        <v>27530.39</v>
      </c>
      <c r="U1252" s="9">
        <f t="shared" si="227"/>
        <v>1275.94</v>
      </c>
      <c r="V1252" s="9">
        <f t="shared" si="228"/>
        <v>196.37</v>
      </c>
      <c r="W1252" s="9">
        <f t="shared" si="229"/>
        <v>1472.31</v>
      </c>
      <c r="X1252" s="22">
        <f t="shared" si="230"/>
        <v>105559.31999999999</v>
      </c>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row>
    <row r="1253" spans="1:159" s="4" customFormat="1">
      <c r="A1253" s="77" t="s">
        <v>2210</v>
      </c>
      <c r="B1253" s="87" t="s">
        <v>2742</v>
      </c>
      <c r="C1253" s="88">
        <v>5499</v>
      </c>
      <c r="D1253" s="87" t="s">
        <v>2525</v>
      </c>
      <c r="E1253" s="107" t="str">
        <f>VLOOKUP($C1253,'2024-25 School Level AAFTE'!$C$4:$L$2372,9,FALSE)</f>
        <v>No</v>
      </c>
      <c r="F1253" s="95">
        <f>VLOOKUP($C1253,'2024-25 School Level AAFTE'!$C$4:$J$2372,8,FALSE)</f>
        <v>10.44</v>
      </c>
      <c r="G1253" s="97">
        <f>IFERROR(IF(E1253= "yes",VLOOKUP(C1253,Summary!$B:$I,6,0),0),0)</f>
        <v>0</v>
      </c>
      <c r="H1253" s="96">
        <f t="shared" si="221"/>
        <v>0</v>
      </c>
      <c r="I1253" s="154">
        <f>VLOOKUP($A1253,'2025-26 Salary &amp; Benefits'!$A:$I,3,FALSE)</f>
        <v>1</v>
      </c>
      <c r="J1253" s="154">
        <f>VLOOKUP($A1253,'2025-26 Salary &amp; Benefits'!$A:$I,4,FALSE)</f>
        <v>1</v>
      </c>
      <c r="K1253" s="141">
        <f t="shared" si="222"/>
        <v>0</v>
      </c>
      <c r="L1253" s="140">
        <f t="shared" si="223"/>
        <v>0</v>
      </c>
      <c r="M1253" s="142">
        <f>'2025-26 Salary &amp; Benefits'!$E$6</f>
        <v>78209</v>
      </c>
      <c r="N1253" s="142">
        <f>'2025-26 Salary &amp; Benefits'!$F$6</f>
        <v>80164</v>
      </c>
      <c r="O1253" s="9">
        <f t="shared" si="224"/>
        <v>0</v>
      </c>
      <c r="P1253" s="9">
        <f t="shared" si="225"/>
        <v>0</v>
      </c>
      <c r="Q1253" s="9">
        <f>'2025-26 Salary &amp; Benefits'!G$6</f>
        <v>15997.68</v>
      </c>
      <c r="R1253" s="143">
        <f>'2025-26 Salary &amp; Benefits'!H$6</f>
        <v>0.16020000000000001</v>
      </c>
      <c r="S1253" s="143">
        <f>'2025-26 Salary &amp; Benefits'!I$6</f>
        <v>0.15390000000000001</v>
      </c>
      <c r="T1253" s="9">
        <f t="shared" si="226"/>
        <v>0</v>
      </c>
      <c r="U1253" s="9">
        <f t="shared" si="227"/>
        <v>0</v>
      </c>
      <c r="V1253" s="9">
        <f t="shared" si="228"/>
        <v>0</v>
      </c>
      <c r="W1253" s="9">
        <f t="shared" si="229"/>
        <v>0</v>
      </c>
      <c r="X1253" s="22">
        <f t="shared" si="230"/>
        <v>0</v>
      </c>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row>
    <row r="1254" spans="1:159" s="4" customFormat="1">
      <c r="A1254" s="77" t="s">
        <v>2210</v>
      </c>
      <c r="B1254" s="87" t="s">
        <v>2742</v>
      </c>
      <c r="C1254" s="88">
        <v>5653</v>
      </c>
      <c r="D1254" s="87" t="s">
        <v>393</v>
      </c>
      <c r="E1254" s="107" t="str">
        <f>VLOOKUP($C1254,'2024-25 School Level AAFTE'!$C$4:$L$2372,9,FALSE)</f>
        <v>Yes</v>
      </c>
      <c r="F1254" s="95">
        <f>VLOOKUP($C1254,'2024-25 School Level AAFTE'!$C$4:$J$2372,8,FALSE)</f>
        <v>46.57</v>
      </c>
      <c r="G1254" s="97">
        <f>IFERROR(IF(E1254= "yes",VLOOKUP(C1254,Summary!$B:$I,6,0),0),0)</f>
        <v>0</v>
      </c>
      <c r="H1254" s="96">
        <f t="shared" si="221"/>
        <v>46.57</v>
      </c>
      <c r="I1254" s="154">
        <f>VLOOKUP($A1254,'2025-26 Salary &amp; Benefits'!$A:$I,3,FALSE)</f>
        <v>1</v>
      </c>
      <c r="J1254" s="154">
        <f>VLOOKUP($A1254,'2025-26 Salary &amp; Benefits'!$A:$I,4,FALSE)</f>
        <v>1</v>
      </c>
      <c r="K1254" s="141">
        <f t="shared" si="222"/>
        <v>46.57</v>
      </c>
      <c r="L1254" s="140">
        <f t="shared" si="223"/>
        <v>0.13700000000000001</v>
      </c>
      <c r="M1254" s="142">
        <f>'2025-26 Salary &amp; Benefits'!$E$6</f>
        <v>78209</v>
      </c>
      <c r="N1254" s="142">
        <f>'2025-26 Salary &amp; Benefits'!$F$6</f>
        <v>80164</v>
      </c>
      <c r="O1254" s="9">
        <f t="shared" si="224"/>
        <v>10714.63</v>
      </c>
      <c r="P1254" s="9">
        <f t="shared" si="225"/>
        <v>267.84000000000015</v>
      </c>
      <c r="Q1254" s="9">
        <f>'2025-26 Salary &amp; Benefits'!G$6</f>
        <v>15997.68</v>
      </c>
      <c r="R1254" s="143">
        <f>'2025-26 Salary &amp; Benefits'!H$6</f>
        <v>0.16020000000000001</v>
      </c>
      <c r="S1254" s="143">
        <f>'2025-26 Salary &amp; Benefits'!I$6</f>
        <v>0.15390000000000001</v>
      </c>
      <c r="T1254" s="9">
        <f t="shared" si="226"/>
        <v>3949.39</v>
      </c>
      <c r="U1254" s="9">
        <f t="shared" si="227"/>
        <v>183.04</v>
      </c>
      <c r="V1254" s="9">
        <f t="shared" si="228"/>
        <v>28.17</v>
      </c>
      <c r="W1254" s="9">
        <f t="shared" si="229"/>
        <v>211.20999999999998</v>
      </c>
      <c r="X1254" s="22">
        <f t="shared" si="230"/>
        <v>15143.069999999998</v>
      </c>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row>
    <row r="1255" spans="1:159" s="4" customFormat="1">
      <c r="A1255" s="77" t="s">
        <v>2269</v>
      </c>
      <c r="B1255" s="87" t="s">
        <v>2743</v>
      </c>
      <c r="C1255" s="88">
        <v>1677</v>
      </c>
      <c r="D1255" s="87" t="s">
        <v>3199</v>
      </c>
      <c r="E1255" s="107" t="str">
        <f>VLOOKUP($C1255,'2024-25 School Level AAFTE'!$C$4:$L$2372,9,FALSE)</f>
        <v>No</v>
      </c>
      <c r="F1255" s="95">
        <f>VLOOKUP($C1255,'2024-25 School Level AAFTE'!$C$4:$J$2372,8,FALSE)</f>
        <v>2.2200000000000002</v>
      </c>
      <c r="G1255" s="97">
        <f>IFERROR(IF(E1255= "yes",VLOOKUP(C1255,Summary!$B:$I,6,0),0),0)</f>
        <v>0</v>
      </c>
      <c r="H1255" s="96">
        <f t="shared" si="221"/>
        <v>0</v>
      </c>
      <c r="I1255" s="154">
        <f>VLOOKUP($A1255,'2025-26 Salary &amp; Benefits'!$A:$I,3,FALSE)</f>
        <v>1.18</v>
      </c>
      <c r="J1255" s="154">
        <f>VLOOKUP($A1255,'2025-26 Salary &amp; Benefits'!$A:$I,4,FALSE)</f>
        <v>1.22</v>
      </c>
      <c r="K1255" s="141">
        <f t="shared" si="222"/>
        <v>0</v>
      </c>
      <c r="L1255" s="140">
        <f t="shared" si="223"/>
        <v>0</v>
      </c>
      <c r="M1255" s="142">
        <f>'2025-26 Salary &amp; Benefits'!$E$6</f>
        <v>78209</v>
      </c>
      <c r="N1255" s="142">
        <f>'2025-26 Salary &amp; Benefits'!$F$6</f>
        <v>80164</v>
      </c>
      <c r="O1255" s="9">
        <f t="shared" si="224"/>
        <v>0</v>
      </c>
      <c r="P1255" s="9">
        <f t="shared" si="225"/>
        <v>0</v>
      </c>
      <c r="Q1255" s="9">
        <f>'2025-26 Salary &amp; Benefits'!G$6</f>
        <v>15997.68</v>
      </c>
      <c r="R1255" s="143">
        <f>'2025-26 Salary &amp; Benefits'!H$6</f>
        <v>0.16020000000000001</v>
      </c>
      <c r="S1255" s="143">
        <f>'2025-26 Salary &amp; Benefits'!I$6</f>
        <v>0.15390000000000001</v>
      </c>
      <c r="T1255" s="9">
        <f t="shared" si="226"/>
        <v>0</v>
      </c>
      <c r="U1255" s="9">
        <f t="shared" si="227"/>
        <v>0</v>
      </c>
      <c r="V1255" s="9">
        <f t="shared" si="228"/>
        <v>0</v>
      </c>
      <c r="W1255" s="9">
        <f t="shared" si="229"/>
        <v>0</v>
      </c>
      <c r="X1255" s="22">
        <f t="shared" si="230"/>
        <v>0</v>
      </c>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row>
    <row r="1256" spans="1:159" s="4" customFormat="1">
      <c r="A1256" s="77" t="s">
        <v>2269</v>
      </c>
      <c r="B1256" s="87" t="s">
        <v>2743</v>
      </c>
      <c r="C1256" s="88">
        <v>1733</v>
      </c>
      <c r="D1256" s="87" t="s">
        <v>3200</v>
      </c>
      <c r="E1256" s="107" t="str">
        <f>VLOOKUP($C1256,'2024-25 School Level AAFTE'!$C$4:$L$2372,9,FALSE)</f>
        <v>No</v>
      </c>
      <c r="F1256" s="95">
        <f>VLOOKUP($C1256,'2024-25 School Level AAFTE'!$C$4:$J$2372,8,FALSE)</f>
        <v>55.13</v>
      </c>
      <c r="G1256" s="97">
        <f>IFERROR(IF(E1256= "yes",VLOOKUP(C1256,Summary!$B:$I,6,0),0),0)</f>
        <v>0</v>
      </c>
      <c r="H1256" s="96">
        <f t="shared" si="221"/>
        <v>0</v>
      </c>
      <c r="I1256" s="154">
        <f>VLOOKUP($A1256,'2025-26 Salary &amp; Benefits'!$A:$I,3,FALSE)</f>
        <v>1.18</v>
      </c>
      <c r="J1256" s="154">
        <f>VLOOKUP($A1256,'2025-26 Salary &amp; Benefits'!$A:$I,4,FALSE)</f>
        <v>1.22</v>
      </c>
      <c r="K1256" s="141">
        <f t="shared" si="222"/>
        <v>0</v>
      </c>
      <c r="L1256" s="140">
        <f t="shared" si="223"/>
        <v>0</v>
      </c>
      <c r="M1256" s="142">
        <f>'2025-26 Salary &amp; Benefits'!$E$6</f>
        <v>78209</v>
      </c>
      <c r="N1256" s="142">
        <f>'2025-26 Salary &amp; Benefits'!$F$6</f>
        <v>80164</v>
      </c>
      <c r="O1256" s="9">
        <f t="shared" si="224"/>
        <v>0</v>
      </c>
      <c r="P1256" s="9">
        <f t="shared" si="225"/>
        <v>0</v>
      </c>
      <c r="Q1256" s="9">
        <f>'2025-26 Salary &amp; Benefits'!G$6</f>
        <v>15997.68</v>
      </c>
      <c r="R1256" s="143">
        <f>'2025-26 Salary &amp; Benefits'!H$6</f>
        <v>0.16020000000000001</v>
      </c>
      <c r="S1256" s="143">
        <f>'2025-26 Salary &amp; Benefits'!I$6</f>
        <v>0.15390000000000001</v>
      </c>
      <c r="T1256" s="9">
        <f t="shared" si="226"/>
        <v>0</v>
      </c>
      <c r="U1256" s="9">
        <f t="shared" si="227"/>
        <v>0</v>
      </c>
      <c r="V1256" s="9">
        <f t="shared" si="228"/>
        <v>0</v>
      </c>
      <c r="W1256" s="9">
        <f t="shared" si="229"/>
        <v>0</v>
      </c>
      <c r="X1256" s="22">
        <f t="shared" si="230"/>
        <v>0</v>
      </c>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row>
    <row r="1257" spans="1:159" s="4" customFormat="1">
      <c r="A1257" s="77" t="s">
        <v>2269</v>
      </c>
      <c r="B1257" s="87" t="s">
        <v>2743</v>
      </c>
      <c r="C1257" s="88">
        <v>2026</v>
      </c>
      <c r="D1257" s="87" t="s">
        <v>1015</v>
      </c>
      <c r="E1257" s="107" t="str">
        <f>VLOOKUP($C1257,'2024-25 School Level AAFTE'!$C$4:$L$2372,9,FALSE)</f>
        <v>No</v>
      </c>
      <c r="F1257" s="95">
        <f>VLOOKUP($C1257,'2024-25 School Level AAFTE'!$C$4:$J$2372,8,FALSE)</f>
        <v>454.91</v>
      </c>
      <c r="G1257" s="97">
        <f>IFERROR(IF(E1257= "yes",VLOOKUP(C1257,Summary!$B:$I,6,0),0),0)</f>
        <v>0</v>
      </c>
      <c r="H1257" s="96">
        <f t="shared" si="221"/>
        <v>0</v>
      </c>
      <c r="I1257" s="154">
        <f>VLOOKUP($A1257,'2025-26 Salary &amp; Benefits'!$A:$I,3,FALSE)</f>
        <v>1.18</v>
      </c>
      <c r="J1257" s="154">
        <f>VLOOKUP($A1257,'2025-26 Salary &amp; Benefits'!$A:$I,4,FALSE)</f>
        <v>1.22</v>
      </c>
      <c r="K1257" s="141">
        <f t="shared" si="222"/>
        <v>0</v>
      </c>
      <c r="L1257" s="140">
        <f t="shared" si="223"/>
        <v>0</v>
      </c>
      <c r="M1257" s="142">
        <f>'2025-26 Salary &amp; Benefits'!$E$6</f>
        <v>78209</v>
      </c>
      <c r="N1257" s="142">
        <f>'2025-26 Salary &amp; Benefits'!$F$6</f>
        <v>80164</v>
      </c>
      <c r="O1257" s="9">
        <f t="shared" si="224"/>
        <v>0</v>
      </c>
      <c r="P1257" s="9">
        <f t="shared" si="225"/>
        <v>0</v>
      </c>
      <c r="Q1257" s="9">
        <f>'2025-26 Salary &amp; Benefits'!G$6</f>
        <v>15997.68</v>
      </c>
      <c r="R1257" s="143">
        <f>'2025-26 Salary &amp; Benefits'!H$6</f>
        <v>0.16020000000000001</v>
      </c>
      <c r="S1257" s="143">
        <f>'2025-26 Salary &amp; Benefits'!I$6</f>
        <v>0.15390000000000001</v>
      </c>
      <c r="T1257" s="9">
        <f t="shared" si="226"/>
        <v>0</v>
      </c>
      <c r="U1257" s="9">
        <f t="shared" si="227"/>
        <v>0</v>
      </c>
      <c r="V1257" s="9">
        <f t="shared" si="228"/>
        <v>0</v>
      </c>
      <c r="W1257" s="9">
        <f t="shared" si="229"/>
        <v>0</v>
      </c>
      <c r="X1257" s="22">
        <f t="shared" si="230"/>
        <v>0</v>
      </c>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row>
    <row r="1258" spans="1:159" s="4" customFormat="1">
      <c r="A1258" s="77" t="s">
        <v>2269</v>
      </c>
      <c r="B1258" s="87" t="s">
        <v>2743</v>
      </c>
      <c r="C1258" s="88">
        <v>2476</v>
      </c>
      <c r="D1258" s="87" t="s">
        <v>1016</v>
      </c>
      <c r="E1258" s="107" t="str">
        <f>VLOOKUP($C1258,'2024-25 School Level AAFTE'!$C$4:$L$2372,9,FALSE)</f>
        <v>No</v>
      </c>
      <c r="F1258" s="95">
        <f>VLOOKUP($C1258,'2024-25 School Level AAFTE'!$C$4:$J$2372,8,FALSE)</f>
        <v>718.77</v>
      </c>
      <c r="G1258" s="97">
        <f>IFERROR(IF(E1258= "yes",VLOOKUP(C1258,Summary!$B:$I,6,0),0),0)</f>
        <v>0</v>
      </c>
      <c r="H1258" s="96">
        <f t="shared" si="221"/>
        <v>0</v>
      </c>
      <c r="I1258" s="154">
        <f>VLOOKUP($A1258,'2025-26 Salary &amp; Benefits'!$A:$I,3,FALSE)</f>
        <v>1.18</v>
      </c>
      <c r="J1258" s="154">
        <f>VLOOKUP($A1258,'2025-26 Salary &amp; Benefits'!$A:$I,4,FALSE)</f>
        <v>1.22</v>
      </c>
      <c r="K1258" s="141">
        <f t="shared" si="222"/>
        <v>0</v>
      </c>
      <c r="L1258" s="140">
        <f t="shared" si="223"/>
        <v>0</v>
      </c>
      <c r="M1258" s="142">
        <f>'2025-26 Salary &amp; Benefits'!$E$6</f>
        <v>78209</v>
      </c>
      <c r="N1258" s="142">
        <f>'2025-26 Salary &amp; Benefits'!$F$6</f>
        <v>80164</v>
      </c>
      <c r="O1258" s="9">
        <f t="shared" si="224"/>
        <v>0</v>
      </c>
      <c r="P1258" s="9">
        <f t="shared" si="225"/>
        <v>0</v>
      </c>
      <c r="Q1258" s="9">
        <f>'2025-26 Salary &amp; Benefits'!G$6</f>
        <v>15997.68</v>
      </c>
      <c r="R1258" s="143">
        <f>'2025-26 Salary &amp; Benefits'!H$6</f>
        <v>0.16020000000000001</v>
      </c>
      <c r="S1258" s="143">
        <f>'2025-26 Salary &amp; Benefits'!I$6</f>
        <v>0.15390000000000001</v>
      </c>
      <c r="T1258" s="9">
        <f t="shared" si="226"/>
        <v>0</v>
      </c>
      <c r="U1258" s="9">
        <f t="shared" si="227"/>
        <v>0</v>
      </c>
      <c r="V1258" s="9">
        <f t="shared" si="228"/>
        <v>0</v>
      </c>
      <c r="W1258" s="9">
        <f t="shared" si="229"/>
        <v>0</v>
      </c>
      <c r="X1258" s="22">
        <f t="shared" si="230"/>
        <v>0</v>
      </c>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row>
    <row r="1259" spans="1:159" s="4" customFormat="1">
      <c r="A1259" s="77" t="s">
        <v>2269</v>
      </c>
      <c r="B1259" s="87" t="s">
        <v>2743</v>
      </c>
      <c r="C1259" s="88">
        <v>2798</v>
      </c>
      <c r="D1259" s="87" t="s">
        <v>1017</v>
      </c>
      <c r="E1259" s="107" t="str">
        <f>VLOOKUP($C1259,'2024-25 School Level AAFTE'!$C$4:$L$2372,9,FALSE)</f>
        <v>Yes</v>
      </c>
      <c r="F1259" s="95">
        <f>VLOOKUP($C1259,'2024-25 School Level AAFTE'!$C$4:$J$2372,8,FALSE)</f>
        <v>272.8</v>
      </c>
      <c r="G1259" s="97">
        <f>IFERROR(IF(E1259= "yes",VLOOKUP(C1259,Summary!$B:$I,6,0),0),0)</f>
        <v>0</v>
      </c>
      <c r="H1259" s="96">
        <f t="shared" si="221"/>
        <v>272.8</v>
      </c>
      <c r="I1259" s="154">
        <f>VLOOKUP($A1259,'2025-26 Salary &amp; Benefits'!$A:$I,3,FALSE)</f>
        <v>1.18</v>
      </c>
      <c r="J1259" s="154">
        <f>VLOOKUP($A1259,'2025-26 Salary &amp; Benefits'!$A:$I,4,FALSE)</f>
        <v>1.22</v>
      </c>
      <c r="K1259" s="141">
        <f t="shared" si="222"/>
        <v>272.8</v>
      </c>
      <c r="L1259" s="140">
        <f t="shared" si="223"/>
        <v>0.8</v>
      </c>
      <c r="M1259" s="142">
        <f>'2025-26 Salary &amp; Benefits'!$E$6</f>
        <v>78209</v>
      </c>
      <c r="N1259" s="142">
        <f>'2025-26 Salary &amp; Benefits'!$F$6</f>
        <v>80164</v>
      </c>
      <c r="O1259" s="9">
        <f t="shared" si="224"/>
        <v>73829.3</v>
      </c>
      <c r="P1259" s="9">
        <f t="shared" si="225"/>
        <v>4410.7599999999948</v>
      </c>
      <c r="Q1259" s="9">
        <f>'2025-26 Salary &amp; Benefits'!G$6</f>
        <v>15997.68</v>
      </c>
      <c r="R1259" s="143">
        <f>'2025-26 Salary &amp; Benefits'!H$6</f>
        <v>0.16020000000000001</v>
      </c>
      <c r="S1259" s="143">
        <f>'2025-26 Salary &amp; Benefits'!I$6</f>
        <v>0.15390000000000001</v>
      </c>
      <c r="T1259" s="9">
        <f t="shared" si="226"/>
        <v>25304.41</v>
      </c>
      <c r="U1259" s="9">
        <f t="shared" si="227"/>
        <v>1304</v>
      </c>
      <c r="V1259" s="9">
        <f t="shared" si="228"/>
        <v>200.69</v>
      </c>
      <c r="W1259" s="9">
        <f t="shared" si="229"/>
        <v>1504.69</v>
      </c>
      <c r="X1259" s="22">
        <f t="shared" si="230"/>
        <v>105049.16</v>
      </c>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row>
    <row r="1260" spans="1:159" s="4" customFormat="1">
      <c r="A1260" s="77" t="s">
        <v>2269</v>
      </c>
      <c r="B1260" s="87" t="s">
        <v>2743</v>
      </c>
      <c r="C1260" s="88">
        <v>2854</v>
      </c>
      <c r="D1260" s="87" t="s">
        <v>1018</v>
      </c>
      <c r="E1260" s="107" t="str">
        <f>VLOOKUP($C1260,'2024-25 School Level AAFTE'!$C$4:$L$2372,9,FALSE)</f>
        <v>No</v>
      </c>
      <c r="F1260" s="95">
        <f>VLOOKUP($C1260,'2024-25 School Level AAFTE'!$C$4:$J$2372,8,FALSE)</f>
        <v>280.42</v>
      </c>
      <c r="G1260" s="97">
        <f>IFERROR(IF(E1260= "yes",VLOOKUP(C1260,Summary!$B:$I,6,0),0),0)</f>
        <v>0</v>
      </c>
      <c r="H1260" s="96">
        <f t="shared" si="221"/>
        <v>0</v>
      </c>
      <c r="I1260" s="154">
        <f>VLOOKUP($A1260,'2025-26 Salary &amp; Benefits'!$A:$I,3,FALSE)</f>
        <v>1.18</v>
      </c>
      <c r="J1260" s="154">
        <f>VLOOKUP($A1260,'2025-26 Salary &amp; Benefits'!$A:$I,4,FALSE)</f>
        <v>1.22</v>
      </c>
      <c r="K1260" s="141">
        <f t="shared" si="222"/>
        <v>0</v>
      </c>
      <c r="L1260" s="140">
        <f t="shared" si="223"/>
        <v>0</v>
      </c>
      <c r="M1260" s="142">
        <f>'2025-26 Salary &amp; Benefits'!$E$6</f>
        <v>78209</v>
      </c>
      <c r="N1260" s="142">
        <f>'2025-26 Salary &amp; Benefits'!$F$6</f>
        <v>80164</v>
      </c>
      <c r="O1260" s="9">
        <f t="shared" si="224"/>
        <v>0</v>
      </c>
      <c r="P1260" s="9">
        <f t="shared" si="225"/>
        <v>0</v>
      </c>
      <c r="Q1260" s="9">
        <f>'2025-26 Salary &amp; Benefits'!G$6</f>
        <v>15997.68</v>
      </c>
      <c r="R1260" s="143">
        <f>'2025-26 Salary &amp; Benefits'!H$6</f>
        <v>0.16020000000000001</v>
      </c>
      <c r="S1260" s="143">
        <f>'2025-26 Salary &amp; Benefits'!I$6</f>
        <v>0.15390000000000001</v>
      </c>
      <c r="T1260" s="9">
        <f t="shared" si="226"/>
        <v>0</v>
      </c>
      <c r="U1260" s="9">
        <f t="shared" si="227"/>
        <v>0</v>
      </c>
      <c r="V1260" s="9">
        <f t="shared" si="228"/>
        <v>0</v>
      </c>
      <c r="W1260" s="9">
        <f t="shared" si="229"/>
        <v>0</v>
      </c>
      <c r="X1260" s="22">
        <f t="shared" si="230"/>
        <v>0</v>
      </c>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c r="EY1260" s="2"/>
      <c r="EZ1260" s="2"/>
      <c r="FA1260" s="2"/>
      <c r="FB1260" s="2"/>
      <c r="FC1260" s="2"/>
    </row>
    <row r="1261" spans="1:159" s="4" customFormat="1">
      <c r="A1261" s="77" t="s">
        <v>2269</v>
      </c>
      <c r="B1261" s="87" t="s">
        <v>2743</v>
      </c>
      <c r="C1261" s="88">
        <v>3236</v>
      </c>
      <c r="D1261" s="87" t="s">
        <v>1019</v>
      </c>
      <c r="E1261" s="107" t="str">
        <f>VLOOKUP($C1261,'2024-25 School Level AAFTE'!$C$4:$L$2372,9,FALSE)</f>
        <v>No</v>
      </c>
      <c r="F1261" s="95">
        <f>VLOOKUP($C1261,'2024-25 School Level AAFTE'!$C$4:$J$2372,8,FALSE)</f>
        <v>1069.97</v>
      </c>
      <c r="G1261" s="97">
        <f>IFERROR(IF(E1261= "yes",VLOOKUP(C1261,Summary!$B:$I,6,0),0),0)</f>
        <v>0</v>
      </c>
      <c r="H1261" s="96">
        <f t="shared" si="221"/>
        <v>0</v>
      </c>
      <c r="I1261" s="154">
        <f>VLOOKUP($A1261,'2025-26 Salary &amp; Benefits'!$A:$I,3,FALSE)</f>
        <v>1.18</v>
      </c>
      <c r="J1261" s="154">
        <f>VLOOKUP($A1261,'2025-26 Salary &amp; Benefits'!$A:$I,4,FALSE)</f>
        <v>1.22</v>
      </c>
      <c r="K1261" s="141">
        <f t="shared" si="222"/>
        <v>0</v>
      </c>
      <c r="L1261" s="140">
        <f t="shared" si="223"/>
        <v>0</v>
      </c>
      <c r="M1261" s="142">
        <f>'2025-26 Salary &amp; Benefits'!$E$6</f>
        <v>78209</v>
      </c>
      <c r="N1261" s="142">
        <f>'2025-26 Salary &amp; Benefits'!$F$6</f>
        <v>80164</v>
      </c>
      <c r="O1261" s="9">
        <f t="shared" si="224"/>
        <v>0</v>
      </c>
      <c r="P1261" s="9">
        <f t="shared" si="225"/>
        <v>0</v>
      </c>
      <c r="Q1261" s="9">
        <f>'2025-26 Salary &amp; Benefits'!G$6</f>
        <v>15997.68</v>
      </c>
      <c r="R1261" s="143">
        <f>'2025-26 Salary &amp; Benefits'!H$6</f>
        <v>0.16020000000000001</v>
      </c>
      <c r="S1261" s="143">
        <f>'2025-26 Salary &amp; Benefits'!I$6</f>
        <v>0.15390000000000001</v>
      </c>
      <c r="T1261" s="9">
        <f t="shared" si="226"/>
        <v>0</v>
      </c>
      <c r="U1261" s="9">
        <f t="shared" si="227"/>
        <v>0</v>
      </c>
      <c r="V1261" s="9">
        <f t="shared" si="228"/>
        <v>0</v>
      </c>
      <c r="W1261" s="9">
        <f t="shared" si="229"/>
        <v>0</v>
      </c>
      <c r="X1261" s="22">
        <f t="shared" si="230"/>
        <v>0</v>
      </c>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c r="EY1261" s="2"/>
      <c r="EZ1261" s="2"/>
      <c r="FA1261" s="2"/>
      <c r="FB1261" s="2"/>
      <c r="FC1261" s="2"/>
    </row>
    <row r="1262" spans="1:159" s="4" customFormat="1">
      <c r="A1262" s="77" t="s">
        <v>2269</v>
      </c>
      <c r="B1262" s="87" t="s">
        <v>2743</v>
      </c>
      <c r="C1262" s="88">
        <v>3391</v>
      </c>
      <c r="D1262" s="87" t="s">
        <v>1020</v>
      </c>
      <c r="E1262" s="107" t="str">
        <f>VLOOKUP($C1262,'2024-25 School Level AAFTE'!$C$4:$L$2372,9,FALSE)</f>
        <v>No</v>
      </c>
      <c r="F1262" s="95">
        <f>VLOOKUP($C1262,'2024-25 School Level AAFTE'!$C$4:$J$2372,8,FALSE)</f>
        <v>296.64999999999998</v>
      </c>
      <c r="G1262" s="97">
        <f>IFERROR(IF(E1262= "yes",VLOOKUP(C1262,Summary!$B:$I,6,0),0),0)</f>
        <v>0</v>
      </c>
      <c r="H1262" s="96">
        <f t="shared" si="221"/>
        <v>0</v>
      </c>
      <c r="I1262" s="154">
        <f>VLOOKUP($A1262,'2025-26 Salary &amp; Benefits'!$A:$I,3,FALSE)</f>
        <v>1.18</v>
      </c>
      <c r="J1262" s="154">
        <f>VLOOKUP($A1262,'2025-26 Salary &amp; Benefits'!$A:$I,4,FALSE)</f>
        <v>1.22</v>
      </c>
      <c r="K1262" s="141">
        <f t="shared" si="222"/>
        <v>0</v>
      </c>
      <c r="L1262" s="140">
        <f t="shared" si="223"/>
        <v>0</v>
      </c>
      <c r="M1262" s="142">
        <f>'2025-26 Salary &amp; Benefits'!$E$6</f>
        <v>78209</v>
      </c>
      <c r="N1262" s="142">
        <f>'2025-26 Salary &amp; Benefits'!$F$6</f>
        <v>80164</v>
      </c>
      <c r="O1262" s="9">
        <f t="shared" si="224"/>
        <v>0</v>
      </c>
      <c r="P1262" s="9">
        <f t="shared" si="225"/>
        <v>0</v>
      </c>
      <c r="Q1262" s="9">
        <f>'2025-26 Salary &amp; Benefits'!G$6</f>
        <v>15997.68</v>
      </c>
      <c r="R1262" s="143">
        <f>'2025-26 Salary &amp; Benefits'!H$6</f>
        <v>0.16020000000000001</v>
      </c>
      <c r="S1262" s="143">
        <f>'2025-26 Salary &amp; Benefits'!I$6</f>
        <v>0.15390000000000001</v>
      </c>
      <c r="T1262" s="9">
        <f t="shared" si="226"/>
        <v>0</v>
      </c>
      <c r="U1262" s="9">
        <f t="shared" si="227"/>
        <v>0</v>
      </c>
      <c r="V1262" s="9">
        <f t="shared" si="228"/>
        <v>0</v>
      </c>
      <c r="W1262" s="9">
        <f t="shared" si="229"/>
        <v>0</v>
      </c>
      <c r="X1262" s="22">
        <f t="shared" si="230"/>
        <v>0</v>
      </c>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row>
    <row r="1263" spans="1:159" s="4" customFormat="1">
      <c r="A1263" s="77" t="s">
        <v>2269</v>
      </c>
      <c r="B1263" s="87" t="s">
        <v>2743</v>
      </c>
      <c r="C1263" s="88">
        <v>4359</v>
      </c>
      <c r="D1263" s="87" t="s">
        <v>1021</v>
      </c>
      <c r="E1263" s="107" t="str">
        <f>VLOOKUP($C1263,'2024-25 School Level AAFTE'!$C$4:$L$2372,9,FALSE)</f>
        <v>No</v>
      </c>
      <c r="F1263" s="95">
        <f>VLOOKUP($C1263,'2024-25 School Level AAFTE'!$C$4:$J$2372,8,FALSE)</f>
        <v>454.03</v>
      </c>
      <c r="G1263" s="97">
        <f>IFERROR(IF(E1263= "yes",VLOOKUP(C1263,Summary!$B:$I,6,0),0),0)</f>
        <v>0</v>
      </c>
      <c r="H1263" s="96">
        <f t="shared" si="221"/>
        <v>0</v>
      </c>
      <c r="I1263" s="154">
        <f>VLOOKUP($A1263,'2025-26 Salary &amp; Benefits'!$A:$I,3,FALSE)</f>
        <v>1.18</v>
      </c>
      <c r="J1263" s="154">
        <f>VLOOKUP($A1263,'2025-26 Salary &amp; Benefits'!$A:$I,4,FALSE)</f>
        <v>1.22</v>
      </c>
      <c r="K1263" s="141">
        <f t="shared" si="222"/>
        <v>0</v>
      </c>
      <c r="L1263" s="140">
        <f t="shared" si="223"/>
        <v>0</v>
      </c>
      <c r="M1263" s="142">
        <f>'2025-26 Salary &amp; Benefits'!$E$6</f>
        <v>78209</v>
      </c>
      <c r="N1263" s="142">
        <f>'2025-26 Salary &amp; Benefits'!$F$6</f>
        <v>80164</v>
      </c>
      <c r="O1263" s="9">
        <f t="shared" si="224"/>
        <v>0</v>
      </c>
      <c r="P1263" s="9">
        <f t="shared" si="225"/>
        <v>0</v>
      </c>
      <c r="Q1263" s="9">
        <f>'2025-26 Salary &amp; Benefits'!G$6</f>
        <v>15997.68</v>
      </c>
      <c r="R1263" s="143">
        <f>'2025-26 Salary &amp; Benefits'!H$6</f>
        <v>0.16020000000000001</v>
      </c>
      <c r="S1263" s="143">
        <f>'2025-26 Salary &amp; Benefits'!I$6</f>
        <v>0.15390000000000001</v>
      </c>
      <c r="T1263" s="9">
        <f t="shared" si="226"/>
        <v>0</v>
      </c>
      <c r="U1263" s="9">
        <f t="shared" si="227"/>
        <v>0</v>
      </c>
      <c r="V1263" s="9">
        <f t="shared" si="228"/>
        <v>0</v>
      </c>
      <c r="W1263" s="9">
        <f t="shared" si="229"/>
        <v>0</v>
      </c>
      <c r="X1263" s="22">
        <f t="shared" si="230"/>
        <v>0</v>
      </c>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row>
    <row r="1264" spans="1:159" s="4" customFormat="1">
      <c r="A1264" s="77" t="s">
        <v>2269</v>
      </c>
      <c r="B1264" s="87" t="s">
        <v>2743</v>
      </c>
      <c r="C1264" s="88">
        <v>4461</v>
      </c>
      <c r="D1264" s="87" t="s">
        <v>1022</v>
      </c>
      <c r="E1264" s="107" t="str">
        <f>VLOOKUP($C1264,'2024-25 School Level AAFTE'!$C$4:$L$2372,9,FALSE)</f>
        <v>No</v>
      </c>
      <c r="F1264" s="95">
        <f>VLOOKUP($C1264,'2024-25 School Level AAFTE'!$C$4:$J$2372,8,FALSE)</f>
        <v>526.95000000000005</v>
      </c>
      <c r="G1264" s="97">
        <f>IFERROR(IF(E1264= "yes",VLOOKUP(C1264,Summary!$B:$I,6,0),0),0)</f>
        <v>0</v>
      </c>
      <c r="H1264" s="96">
        <f t="shared" si="221"/>
        <v>0</v>
      </c>
      <c r="I1264" s="154">
        <f>VLOOKUP($A1264,'2025-26 Salary &amp; Benefits'!$A:$I,3,FALSE)</f>
        <v>1.18</v>
      </c>
      <c r="J1264" s="154">
        <f>VLOOKUP($A1264,'2025-26 Salary &amp; Benefits'!$A:$I,4,FALSE)</f>
        <v>1.22</v>
      </c>
      <c r="K1264" s="141">
        <f t="shared" si="222"/>
        <v>0</v>
      </c>
      <c r="L1264" s="140">
        <f t="shared" si="223"/>
        <v>0</v>
      </c>
      <c r="M1264" s="142">
        <f>'2025-26 Salary &amp; Benefits'!$E$6</f>
        <v>78209</v>
      </c>
      <c r="N1264" s="142">
        <f>'2025-26 Salary &amp; Benefits'!$F$6</f>
        <v>80164</v>
      </c>
      <c r="O1264" s="9">
        <f t="shared" si="224"/>
        <v>0</v>
      </c>
      <c r="P1264" s="9">
        <f t="shared" si="225"/>
        <v>0</v>
      </c>
      <c r="Q1264" s="9">
        <f>'2025-26 Salary &amp; Benefits'!G$6</f>
        <v>15997.68</v>
      </c>
      <c r="R1264" s="143">
        <f>'2025-26 Salary &amp; Benefits'!H$6</f>
        <v>0.16020000000000001</v>
      </c>
      <c r="S1264" s="143">
        <f>'2025-26 Salary &amp; Benefits'!I$6</f>
        <v>0.15390000000000001</v>
      </c>
      <c r="T1264" s="9">
        <f t="shared" si="226"/>
        <v>0</v>
      </c>
      <c r="U1264" s="9">
        <f t="shared" si="227"/>
        <v>0</v>
      </c>
      <c r="V1264" s="9">
        <f t="shared" si="228"/>
        <v>0</v>
      </c>
      <c r="W1264" s="9">
        <f t="shared" si="229"/>
        <v>0</v>
      </c>
      <c r="X1264" s="22">
        <f t="shared" si="230"/>
        <v>0</v>
      </c>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row>
    <row r="1265" spans="1:159" s="4" customFormat="1">
      <c r="A1265" s="77" t="s">
        <v>2269</v>
      </c>
      <c r="B1265" s="87" t="s">
        <v>2743</v>
      </c>
      <c r="C1265" s="88">
        <v>4467</v>
      </c>
      <c r="D1265" s="87" t="s">
        <v>1023</v>
      </c>
      <c r="E1265" s="107" t="str">
        <f>VLOOKUP($C1265,'2024-25 School Level AAFTE'!$C$4:$L$2372,9,FALSE)</f>
        <v>No</v>
      </c>
      <c r="F1265" s="95">
        <f>VLOOKUP($C1265,'2024-25 School Level AAFTE'!$C$4:$J$2372,8,FALSE)</f>
        <v>359.44</v>
      </c>
      <c r="G1265" s="97">
        <f>IFERROR(IF(E1265= "yes",VLOOKUP(C1265,Summary!$B:$I,6,0),0),0)</f>
        <v>0</v>
      </c>
      <c r="H1265" s="96">
        <f t="shared" si="221"/>
        <v>0</v>
      </c>
      <c r="I1265" s="154">
        <f>VLOOKUP($A1265,'2025-26 Salary &amp; Benefits'!$A:$I,3,FALSE)</f>
        <v>1.18</v>
      </c>
      <c r="J1265" s="154">
        <f>VLOOKUP($A1265,'2025-26 Salary &amp; Benefits'!$A:$I,4,FALSE)</f>
        <v>1.22</v>
      </c>
      <c r="K1265" s="141">
        <f t="shared" si="222"/>
        <v>0</v>
      </c>
      <c r="L1265" s="140">
        <f t="shared" si="223"/>
        <v>0</v>
      </c>
      <c r="M1265" s="142">
        <f>'2025-26 Salary &amp; Benefits'!$E$6</f>
        <v>78209</v>
      </c>
      <c r="N1265" s="142">
        <f>'2025-26 Salary &amp; Benefits'!$F$6</f>
        <v>80164</v>
      </c>
      <c r="O1265" s="9">
        <f t="shared" si="224"/>
        <v>0</v>
      </c>
      <c r="P1265" s="9">
        <f t="shared" si="225"/>
        <v>0</v>
      </c>
      <c r="Q1265" s="9">
        <f>'2025-26 Salary &amp; Benefits'!G$6</f>
        <v>15997.68</v>
      </c>
      <c r="R1265" s="143">
        <f>'2025-26 Salary &amp; Benefits'!H$6</f>
        <v>0.16020000000000001</v>
      </c>
      <c r="S1265" s="143">
        <f>'2025-26 Salary &amp; Benefits'!I$6</f>
        <v>0.15390000000000001</v>
      </c>
      <c r="T1265" s="9">
        <f t="shared" si="226"/>
        <v>0</v>
      </c>
      <c r="U1265" s="9">
        <f t="shared" si="227"/>
        <v>0</v>
      </c>
      <c r="V1265" s="9">
        <f t="shared" si="228"/>
        <v>0</v>
      </c>
      <c r="W1265" s="9">
        <f t="shared" si="229"/>
        <v>0</v>
      </c>
      <c r="X1265" s="22">
        <f t="shared" si="230"/>
        <v>0</v>
      </c>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row>
    <row r="1266" spans="1:159" s="4" customFormat="1">
      <c r="A1266" t="s">
        <v>2269</v>
      </c>
      <c r="B1266" s="87" t="s">
        <v>2743</v>
      </c>
      <c r="C1266" s="3">
        <v>5085</v>
      </c>
      <c r="D1266" t="s">
        <v>1024</v>
      </c>
      <c r="E1266" s="107" t="str">
        <f>VLOOKUP($C1266,'2024-25 School Level AAFTE'!$C$4:$L$2372,9,FALSE)</f>
        <v>No</v>
      </c>
      <c r="F1266" s="95">
        <f>VLOOKUP($C1266,'2024-25 School Level AAFTE'!$C$4:$J$2372,8,FALSE)</f>
        <v>583.58000000000004</v>
      </c>
      <c r="G1266" s="97">
        <f>IFERROR(IF(E1266= "yes",VLOOKUP(C1266,Summary!$B:$I,6,0),0),0)</f>
        <v>0</v>
      </c>
      <c r="H1266" s="96">
        <f t="shared" si="221"/>
        <v>0</v>
      </c>
      <c r="I1266" s="154">
        <f>VLOOKUP($A1266,'2025-26 Salary &amp; Benefits'!$A:$I,3,FALSE)</f>
        <v>1.18</v>
      </c>
      <c r="J1266" s="154">
        <f>VLOOKUP($A1266,'2025-26 Salary &amp; Benefits'!$A:$I,4,FALSE)</f>
        <v>1.22</v>
      </c>
      <c r="K1266" s="141">
        <f t="shared" si="222"/>
        <v>0</v>
      </c>
      <c r="L1266" s="140">
        <f t="shared" si="223"/>
        <v>0</v>
      </c>
      <c r="M1266" s="142">
        <f>'2025-26 Salary &amp; Benefits'!$E$6</f>
        <v>78209</v>
      </c>
      <c r="N1266" s="142">
        <f>'2025-26 Salary &amp; Benefits'!$F$6</f>
        <v>80164</v>
      </c>
      <c r="O1266" s="9">
        <f t="shared" si="224"/>
        <v>0</v>
      </c>
      <c r="P1266" s="9">
        <f t="shared" si="225"/>
        <v>0</v>
      </c>
      <c r="Q1266" s="9">
        <f>'2025-26 Salary &amp; Benefits'!G$6</f>
        <v>15997.68</v>
      </c>
      <c r="R1266" s="143">
        <f>'2025-26 Salary &amp; Benefits'!H$6</f>
        <v>0.16020000000000001</v>
      </c>
      <c r="S1266" s="143">
        <f>'2025-26 Salary &amp; Benefits'!I$6</f>
        <v>0.15390000000000001</v>
      </c>
      <c r="T1266" s="9">
        <f t="shared" si="226"/>
        <v>0</v>
      </c>
      <c r="U1266" s="9">
        <f t="shared" si="227"/>
        <v>0</v>
      </c>
      <c r="V1266" s="9">
        <f t="shared" si="228"/>
        <v>0</v>
      </c>
      <c r="W1266" s="9">
        <f t="shared" si="229"/>
        <v>0</v>
      </c>
      <c r="X1266" s="22">
        <f t="shared" si="230"/>
        <v>0</v>
      </c>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row>
    <row r="1267" spans="1:159" s="4" customFormat="1">
      <c r="A1267" s="77" t="s">
        <v>2269</v>
      </c>
      <c r="B1267" s="87" t="s">
        <v>2743</v>
      </c>
      <c r="C1267" s="88">
        <v>5546</v>
      </c>
      <c r="D1267" s="87" t="s">
        <v>3313</v>
      </c>
      <c r="E1267" s="107" t="str">
        <f>VLOOKUP($C1267,'2024-25 School Level AAFTE'!$C$4:$L$2372,9,FALSE)</f>
        <v>Yes</v>
      </c>
      <c r="F1267" s="95">
        <f>VLOOKUP($C1267,'2024-25 School Level AAFTE'!$C$4:$J$2372,8,FALSE)</f>
        <v>53.91</v>
      </c>
      <c r="G1267" s="97">
        <f>IFERROR(IF(E1267= "yes",VLOOKUP(C1267,Summary!$B:$I,6,0),0),0)</f>
        <v>0</v>
      </c>
      <c r="H1267" s="96">
        <f t="shared" si="221"/>
        <v>53.91</v>
      </c>
      <c r="I1267" s="154">
        <f>VLOOKUP($A1267,'2025-26 Salary &amp; Benefits'!$A:$I,3,FALSE)</f>
        <v>1.18</v>
      </c>
      <c r="J1267" s="154">
        <f>VLOOKUP($A1267,'2025-26 Salary &amp; Benefits'!$A:$I,4,FALSE)</f>
        <v>1.22</v>
      </c>
      <c r="K1267" s="141">
        <f t="shared" si="222"/>
        <v>53.91</v>
      </c>
      <c r="L1267" s="140">
        <f t="shared" si="223"/>
        <v>0.158</v>
      </c>
      <c r="M1267" s="142">
        <f>'2025-26 Salary &amp; Benefits'!$E$6</f>
        <v>78209</v>
      </c>
      <c r="N1267" s="142">
        <f>'2025-26 Salary &amp; Benefits'!$F$6</f>
        <v>80164</v>
      </c>
      <c r="O1267" s="9">
        <f t="shared" si="224"/>
        <v>14581.29</v>
      </c>
      <c r="P1267" s="9">
        <f t="shared" si="225"/>
        <v>871.11999999999898</v>
      </c>
      <c r="Q1267" s="9">
        <f>'2025-26 Salary &amp; Benefits'!G$6</f>
        <v>15997.68</v>
      </c>
      <c r="R1267" s="143">
        <f>'2025-26 Salary &amp; Benefits'!H$6</f>
        <v>0.16020000000000001</v>
      </c>
      <c r="S1267" s="143">
        <f>'2025-26 Salary &amp; Benefits'!I$6</f>
        <v>0.15390000000000001</v>
      </c>
      <c r="T1267" s="9">
        <f t="shared" si="226"/>
        <v>4997.62</v>
      </c>
      <c r="U1267" s="9">
        <f t="shared" si="227"/>
        <v>257.54000000000002</v>
      </c>
      <c r="V1267" s="9">
        <f t="shared" si="228"/>
        <v>39.64</v>
      </c>
      <c r="W1267" s="9">
        <f t="shared" si="229"/>
        <v>297.18</v>
      </c>
      <c r="X1267" s="22">
        <f t="shared" si="230"/>
        <v>20747.21</v>
      </c>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row>
    <row r="1268" spans="1:159" s="4" customFormat="1">
      <c r="A1268" s="77" t="s">
        <v>2269</v>
      </c>
      <c r="B1268" s="87" t="s">
        <v>2743</v>
      </c>
      <c r="C1268" s="88">
        <v>5646</v>
      </c>
      <c r="D1268" s="87" t="s">
        <v>2980</v>
      </c>
      <c r="E1268" s="107" t="str">
        <f>VLOOKUP($C1268,'2024-25 School Level AAFTE'!$C$4:$L$2372,9,FALSE)</f>
        <v>No</v>
      </c>
      <c r="F1268" s="95">
        <f>VLOOKUP($C1268,'2024-25 School Level AAFTE'!$C$4:$J$2372,8,FALSE)</f>
        <v>85.67</v>
      </c>
      <c r="G1268" s="97">
        <f>IFERROR(IF(E1268= "yes",VLOOKUP(C1268,Summary!$B:$I,6,0),0),0)</f>
        <v>0</v>
      </c>
      <c r="H1268" s="96">
        <f t="shared" si="221"/>
        <v>0</v>
      </c>
      <c r="I1268" s="154">
        <f>VLOOKUP($A1268,'2025-26 Salary &amp; Benefits'!$A:$I,3,FALSE)</f>
        <v>1.18</v>
      </c>
      <c r="J1268" s="154">
        <f>VLOOKUP($A1268,'2025-26 Salary &amp; Benefits'!$A:$I,4,FALSE)</f>
        <v>1.22</v>
      </c>
      <c r="K1268" s="141">
        <f t="shared" si="222"/>
        <v>0</v>
      </c>
      <c r="L1268" s="140">
        <f t="shared" si="223"/>
        <v>0</v>
      </c>
      <c r="M1268" s="142">
        <f>'2025-26 Salary &amp; Benefits'!$E$6</f>
        <v>78209</v>
      </c>
      <c r="N1268" s="142">
        <f>'2025-26 Salary &amp; Benefits'!$F$6</f>
        <v>80164</v>
      </c>
      <c r="O1268" s="9">
        <f t="shared" si="224"/>
        <v>0</v>
      </c>
      <c r="P1268" s="9">
        <f t="shared" si="225"/>
        <v>0</v>
      </c>
      <c r="Q1268" s="9">
        <f>'2025-26 Salary &amp; Benefits'!G$6</f>
        <v>15997.68</v>
      </c>
      <c r="R1268" s="143">
        <f>'2025-26 Salary &amp; Benefits'!H$6</f>
        <v>0.16020000000000001</v>
      </c>
      <c r="S1268" s="143">
        <f>'2025-26 Salary &amp; Benefits'!I$6</f>
        <v>0.15390000000000001</v>
      </c>
      <c r="T1268" s="9">
        <f t="shared" si="226"/>
        <v>0</v>
      </c>
      <c r="U1268" s="9">
        <f t="shared" si="227"/>
        <v>0</v>
      </c>
      <c r="V1268" s="9">
        <f t="shared" si="228"/>
        <v>0</v>
      </c>
      <c r="W1268" s="9">
        <f t="shared" si="229"/>
        <v>0</v>
      </c>
      <c r="X1268" s="22">
        <f t="shared" si="230"/>
        <v>0</v>
      </c>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row>
    <row r="1269" spans="1:159" s="4" customFormat="1">
      <c r="A1269" s="77" t="s">
        <v>2315</v>
      </c>
      <c r="B1269" s="87" t="s">
        <v>2744</v>
      </c>
      <c r="C1269" s="88">
        <v>1680</v>
      </c>
      <c r="D1269" s="87" t="s">
        <v>1190</v>
      </c>
      <c r="E1269" s="107" t="str">
        <f>VLOOKUP($C1269,'2024-25 School Level AAFTE'!$C$4:$L$2372,9,FALSE)</f>
        <v>Yes</v>
      </c>
      <c r="F1269" s="95">
        <f>VLOOKUP($C1269,'2024-25 School Level AAFTE'!$C$4:$J$2372,8,FALSE)</f>
        <v>68.290000000000006</v>
      </c>
      <c r="G1269" s="97">
        <f>IFERROR(IF(E1269= "yes",VLOOKUP(C1269,Summary!$B:$I,6,0),0),0)</f>
        <v>0</v>
      </c>
      <c r="H1269" s="96">
        <f t="shared" si="221"/>
        <v>68.290000000000006</v>
      </c>
      <c r="I1269" s="154">
        <f>VLOOKUP($A1269,'2025-26 Salary &amp; Benefits'!$A:$I,3,FALSE)</f>
        <v>1.1200000000000001</v>
      </c>
      <c r="J1269" s="154">
        <f>VLOOKUP($A1269,'2025-26 Salary &amp; Benefits'!$A:$I,4,FALSE)</f>
        <v>1.1200000000000001</v>
      </c>
      <c r="K1269" s="141">
        <f t="shared" si="222"/>
        <v>68.290000000000006</v>
      </c>
      <c r="L1269" s="140">
        <f t="shared" si="223"/>
        <v>0.2</v>
      </c>
      <c r="M1269" s="142">
        <f>'2025-26 Salary &amp; Benefits'!$E$6</f>
        <v>78209</v>
      </c>
      <c r="N1269" s="142">
        <f>'2025-26 Salary &amp; Benefits'!$F$6</f>
        <v>80164</v>
      </c>
      <c r="O1269" s="9">
        <f t="shared" si="224"/>
        <v>17518.82</v>
      </c>
      <c r="P1269" s="9">
        <f t="shared" si="225"/>
        <v>437.92000000000189</v>
      </c>
      <c r="Q1269" s="9">
        <f>'2025-26 Salary &amp; Benefits'!G$6</f>
        <v>15997.68</v>
      </c>
      <c r="R1269" s="143">
        <f>'2025-26 Salary &amp; Benefits'!H$6</f>
        <v>0.16020000000000001</v>
      </c>
      <c r="S1269" s="143">
        <f>'2025-26 Salary &amp; Benefits'!I$6</f>
        <v>0.15390000000000001</v>
      </c>
      <c r="T1269" s="9">
        <f t="shared" si="226"/>
        <v>6073.45</v>
      </c>
      <c r="U1269" s="9">
        <f t="shared" si="227"/>
        <v>299.27999999999997</v>
      </c>
      <c r="V1269" s="9">
        <f t="shared" si="228"/>
        <v>46.06</v>
      </c>
      <c r="W1269" s="9">
        <f t="shared" si="229"/>
        <v>345.34</v>
      </c>
      <c r="X1269" s="22">
        <f t="shared" si="230"/>
        <v>24375.530000000002</v>
      </c>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row>
    <row r="1270" spans="1:159" s="4" customFormat="1">
      <c r="A1270" s="77" t="s">
        <v>2315</v>
      </c>
      <c r="B1270" s="87" t="s">
        <v>2744</v>
      </c>
      <c r="C1270" s="88">
        <v>1861</v>
      </c>
      <c r="D1270" s="87" t="s">
        <v>1191</v>
      </c>
      <c r="E1270" s="107" t="str">
        <f>VLOOKUP($C1270,'2024-25 School Level AAFTE'!$C$4:$L$2372,9,FALSE)</f>
        <v>No</v>
      </c>
      <c r="F1270" s="95">
        <f>VLOOKUP($C1270,'2024-25 School Level AAFTE'!$C$4:$J$2372,8,FALSE)</f>
        <v>70.959999999999994</v>
      </c>
      <c r="G1270" s="97">
        <f>IFERROR(IF(E1270= "yes",VLOOKUP(C1270,Summary!$B:$I,6,0),0),0)</f>
        <v>0</v>
      </c>
      <c r="H1270" s="96">
        <f t="shared" si="221"/>
        <v>0</v>
      </c>
      <c r="I1270" s="154">
        <f>VLOOKUP($A1270,'2025-26 Salary &amp; Benefits'!$A:$I,3,FALSE)</f>
        <v>1.1200000000000001</v>
      </c>
      <c r="J1270" s="154">
        <f>VLOOKUP($A1270,'2025-26 Salary &amp; Benefits'!$A:$I,4,FALSE)</f>
        <v>1.1200000000000001</v>
      </c>
      <c r="K1270" s="141">
        <f t="shared" si="222"/>
        <v>0</v>
      </c>
      <c r="L1270" s="140">
        <f t="shared" si="223"/>
        <v>0</v>
      </c>
      <c r="M1270" s="142">
        <f>'2025-26 Salary &amp; Benefits'!$E$6</f>
        <v>78209</v>
      </c>
      <c r="N1270" s="142">
        <f>'2025-26 Salary &amp; Benefits'!$F$6</f>
        <v>80164</v>
      </c>
      <c r="O1270" s="9">
        <f t="shared" si="224"/>
        <v>0</v>
      </c>
      <c r="P1270" s="9">
        <f t="shared" si="225"/>
        <v>0</v>
      </c>
      <c r="Q1270" s="9">
        <f>'2025-26 Salary &amp; Benefits'!G$6</f>
        <v>15997.68</v>
      </c>
      <c r="R1270" s="143">
        <f>'2025-26 Salary &amp; Benefits'!H$6</f>
        <v>0.16020000000000001</v>
      </c>
      <c r="S1270" s="143">
        <f>'2025-26 Salary &amp; Benefits'!I$6</f>
        <v>0.15390000000000001</v>
      </c>
      <c r="T1270" s="9">
        <f t="shared" si="226"/>
        <v>0</v>
      </c>
      <c r="U1270" s="9">
        <f t="shared" si="227"/>
        <v>0</v>
      </c>
      <c r="V1270" s="9">
        <f t="shared" si="228"/>
        <v>0</v>
      </c>
      <c r="W1270" s="9">
        <f t="shared" si="229"/>
        <v>0</v>
      </c>
      <c r="X1270" s="22">
        <f t="shared" si="230"/>
        <v>0</v>
      </c>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row>
    <row r="1271" spans="1:159" s="4" customFormat="1">
      <c r="A1271" s="77" t="s">
        <v>2315</v>
      </c>
      <c r="B1271" s="87" t="s">
        <v>2744</v>
      </c>
      <c r="C1271" s="88">
        <v>2662</v>
      </c>
      <c r="D1271" s="87" t="s">
        <v>1192</v>
      </c>
      <c r="E1271" s="107" t="str">
        <f>VLOOKUP($C1271,'2024-25 School Level AAFTE'!$C$4:$L$2372,9,FALSE)</f>
        <v>Yes</v>
      </c>
      <c r="F1271" s="95">
        <f>VLOOKUP($C1271,'2024-25 School Level AAFTE'!$C$4:$J$2372,8,FALSE)</f>
        <v>404.24</v>
      </c>
      <c r="G1271" s="97">
        <f>IFERROR(IF(E1271= "yes",VLOOKUP(C1271,Summary!$B:$I,6,0),0),0)</f>
        <v>0</v>
      </c>
      <c r="H1271" s="96">
        <f t="shared" si="221"/>
        <v>404.24</v>
      </c>
      <c r="I1271" s="154">
        <f>VLOOKUP($A1271,'2025-26 Salary &amp; Benefits'!$A:$I,3,FALSE)</f>
        <v>1.1200000000000001</v>
      </c>
      <c r="J1271" s="154">
        <f>VLOOKUP($A1271,'2025-26 Salary &amp; Benefits'!$A:$I,4,FALSE)</f>
        <v>1.1200000000000001</v>
      </c>
      <c r="K1271" s="141">
        <f t="shared" si="222"/>
        <v>404.24</v>
      </c>
      <c r="L1271" s="140">
        <f t="shared" si="223"/>
        <v>1.1859999999999999</v>
      </c>
      <c r="M1271" s="142">
        <f>'2025-26 Salary &amp; Benefits'!$E$6</f>
        <v>78209</v>
      </c>
      <c r="N1271" s="142">
        <f>'2025-26 Salary &amp; Benefits'!$F$6</f>
        <v>80164</v>
      </c>
      <c r="O1271" s="9">
        <f t="shared" si="224"/>
        <v>103886.58</v>
      </c>
      <c r="P1271" s="9">
        <f t="shared" si="225"/>
        <v>2596.8600000000006</v>
      </c>
      <c r="Q1271" s="9">
        <f>'2025-26 Salary &amp; Benefits'!G$6</f>
        <v>15997.68</v>
      </c>
      <c r="R1271" s="143">
        <f>'2025-26 Salary &amp; Benefits'!H$6</f>
        <v>0.16020000000000001</v>
      </c>
      <c r="S1271" s="143">
        <f>'2025-26 Salary &amp; Benefits'!I$6</f>
        <v>0.15390000000000001</v>
      </c>
      <c r="T1271" s="9">
        <f t="shared" si="226"/>
        <v>36015.54</v>
      </c>
      <c r="U1271" s="9">
        <f t="shared" si="227"/>
        <v>1774.72</v>
      </c>
      <c r="V1271" s="9">
        <f t="shared" si="228"/>
        <v>273.13</v>
      </c>
      <c r="W1271" s="9">
        <f t="shared" si="229"/>
        <v>2047.85</v>
      </c>
      <c r="X1271" s="22">
        <f t="shared" si="230"/>
        <v>144546.82999999999</v>
      </c>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row>
    <row r="1272" spans="1:159" s="4" customFormat="1">
      <c r="A1272" s="77" t="s">
        <v>2315</v>
      </c>
      <c r="B1272" s="87" t="s">
        <v>2744</v>
      </c>
      <c r="C1272" s="88">
        <v>3174</v>
      </c>
      <c r="D1272" s="87" t="s">
        <v>1193</v>
      </c>
      <c r="E1272" s="107" t="str">
        <f>VLOOKUP($C1272,'2024-25 School Level AAFTE'!$C$4:$L$2372,9,FALSE)</f>
        <v>Yes</v>
      </c>
      <c r="F1272" s="95">
        <f>VLOOKUP($C1272,'2024-25 School Level AAFTE'!$C$4:$J$2372,8,FALSE)</f>
        <v>482.53</v>
      </c>
      <c r="G1272" s="97">
        <f>IFERROR(IF(E1272= "yes",VLOOKUP(C1272,Summary!$B:$I,6,0),0),0)</f>
        <v>0</v>
      </c>
      <c r="H1272" s="96">
        <f t="shared" si="221"/>
        <v>482.53</v>
      </c>
      <c r="I1272" s="154">
        <f>VLOOKUP($A1272,'2025-26 Salary &amp; Benefits'!$A:$I,3,FALSE)</f>
        <v>1.1200000000000001</v>
      </c>
      <c r="J1272" s="154">
        <f>VLOOKUP($A1272,'2025-26 Salary &amp; Benefits'!$A:$I,4,FALSE)</f>
        <v>1.1200000000000001</v>
      </c>
      <c r="K1272" s="141">
        <f t="shared" si="222"/>
        <v>482.53</v>
      </c>
      <c r="L1272" s="140">
        <f t="shared" si="223"/>
        <v>1.415</v>
      </c>
      <c r="M1272" s="142">
        <f>'2025-26 Salary &amp; Benefits'!$E$6</f>
        <v>78209</v>
      </c>
      <c r="N1272" s="142">
        <f>'2025-26 Salary &amp; Benefits'!$F$6</f>
        <v>80164</v>
      </c>
      <c r="O1272" s="9">
        <f t="shared" si="224"/>
        <v>123945.62</v>
      </c>
      <c r="P1272" s="9">
        <f t="shared" si="225"/>
        <v>3098.2900000000081</v>
      </c>
      <c r="Q1272" s="9">
        <f>'2025-26 Salary &amp; Benefits'!G$6</f>
        <v>15997.68</v>
      </c>
      <c r="R1272" s="143">
        <f>'2025-26 Salary &amp; Benefits'!H$6</f>
        <v>0.16020000000000001</v>
      </c>
      <c r="S1272" s="143">
        <f>'2025-26 Salary &amp; Benefits'!I$6</f>
        <v>0.15390000000000001</v>
      </c>
      <c r="T1272" s="9">
        <f t="shared" si="226"/>
        <v>42969.63</v>
      </c>
      <c r="U1272" s="9">
        <f t="shared" si="227"/>
        <v>2117.4</v>
      </c>
      <c r="V1272" s="9">
        <f t="shared" si="228"/>
        <v>325.87</v>
      </c>
      <c r="W1272" s="9">
        <f t="shared" si="229"/>
        <v>2443.27</v>
      </c>
      <c r="X1272" s="22">
        <f t="shared" si="230"/>
        <v>172456.81</v>
      </c>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row>
    <row r="1273" spans="1:159" s="4" customFormat="1">
      <c r="A1273" s="77" t="s">
        <v>2315</v>
      </c>
      <c r="B1273" s="87" t="s">
        <v>2744</v>
      </c>
      <c r="C1273" s="88">
        <v>3175</v>
      </c>
      <c r="D1273" s="87" t="s">
        <v>1194</v>
      </c>
      <c r="E1273" s="107" t="str">
        <f>VLOOKUP($C1273,'2024-25 School Level AAFTE'!$C$4:$L$2372,9,FALSE)</f>
        <v>No</v>
      </c>
      <c r="F1273" s="95">
        <f>VLOOKUP($C1273,'2024-25 School Level AAFTE'!$C$4:$J$2372,8,FALSE)</f>
        <v>710.81000000000006</v>
      </c>
      <c r="G1273" s="97">
        <f>IFERROR(IF(E1273= "yes",VLOOKUP(C1273,Summary!$B:$I,6,0),0),0)</f>
        <v>0</v>
      </c>
      <c r="H1273" s="96">
        <f t="shared" si="221"/>
        <v>0</v>
      </c>
      <c r="I1273" s="154">
        <f>VLOOKUP($A1273,'2025-26 Salary &amp; Benefits'!$A:$I,3,FALSE)</f>
        <v>1.1200000000000001</v>
      </c>
      <c r="J1273" s="154">
        <f>VLOOKUP($A1273,'2025-26 Salary &amp; Benefits'!$A:$I,4,FALSE)</f>
        <v>1.1200000000000001</v>
      </c>
      <c r="K1273" s="141">
        <f t="shared" si="222"/>
        <v>0</v>
      </c>
      <c r="L1273" s="140">
        <f t="shared" si="223"/>
        <v>0</v>
      </c>
      <c r="M1273" s="142">
        <f>'2025-26 Salary &amp; Benefits'!$E$6</f>
        <v>78209</v>
      </c>
      <c r="N1273" s="142">
        <f>'2025-26 Salary &amp; Benefits'!$F$6</f>
        <v>80164</v>
      </c>
      <c r="O1273" s="9">
        <f t="shared" si="224"/>
        <v>0</v>
      </c>
      <c r="P1273" s="9">
        <f t="shared" si="225"/>
        <v>0</v>
      </c>
      <c r="Q1273" s="9">
        <f>'2025-26 Salary &amp; Benefits'!G$6</f>
        <v>15997.68</v>
      </c>
      <c r="R1273" s="143">
        <f>'2025-26 Salary &amp; Benefits'!H$6</f>
        <v>0.16020000000000001</v>
      </c>
      <c r="S1273" s="143">
        <f>'2025-26 Salary &amp; Benefits'!I$6</f>
        <v>0.15390000000000001</v>
      </c>
      <c r="T1273" s="9">
        <f t="shared" si="226"/>
        <v>0</v>
      </c>
      <c r="U1273" s="9">
        <f t="shared" si="227"/>
        <v>0</v>
      </c>
      <c r="V1273" s="9">
        <f t="shared" si="228"/>
        <v>0</v>
      </c>
      <c r="W1273" s="9">
        <f t="shared" si="229"/>
        <v>0</v>
      </c>
      <c r="X1273" s="22">
        <f t="shared" si="230"/>
        <v>0</v>
      </c>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row>
    <row r="1274" spans="1:159" s="4" customFormat="1">
      <c r="A1274" s="77" t="s">
        <v>2315</v>
      </c>
      <c r="B1274" s="87" t="s">
        <v>2744</v>
      </c>
      <c r="C1274" s="88">
        <v>4320</v>
      </c>
      <c r="D1274" s="87" t="s">
        <v>1195</v>
      </c>
      <c r="E1274" s="107" t="str">
        <f>VLOOKUP($C1274,'2024-25 School Level AAFTE'!$C$4:$L$2372,9,FALSE)</f>
        <v>Yes</v>
      </c>
      <c r="F1274" s="95">
        <f>VLOOKUP($C1274,'2024-25 School Level AAFTE'!$C$4:$J$2372,8,FALSE)</f>
        <v>540.58000000000004</v>
      </c>
      <c r="G1274" s="97">
        <f>IFERROR(IF(E1274= "yes",VLOOKUP(C1274,Summary!$B:$I,6,0),0),0)</f>
        <v>0</v>
      </c>
      <c r="H1274" s="96">
        <f t="shared" si="221"/>
        <v>540.58000000000004</v>
      </c>
      <c r="I1274" s="154">
        <f>VLOOKUP($A1274,'2025-26 Salary &amp; Benefits'!$A:$I,3,FALSE)</f>
        <v>1.1200000000000001</v>
      </c>
      <c r="J1274" s="154">
        <f>VLOOKUP($A1274,'2025-26 Salary &amp; Benefits'!$A:$I,4,FALSE)</f>
        <v>1.1200000000000001</v>
      </c>
      <c r="K1274" s="141">
        <f t="shared" si="222"/>
        <v>540.58000000000004</v>
      </c>
      <c r="L1274" s="140">
        <f t="shared" si="223"/>
        <v>1.5860000000000001</v>
      </c>
      <c r="M1274" s="142">
        <f>'2025-26 Salary &amp; Benefits'!$E$6</f>
        <v>78209</v>
      </c>
      <c r="N1274" s="142">
        <f>'2025-26 Salary &amp; Benefits'!$F$6</f>
        <v>80164</v>
      </c>
      <c r="O1274" s="9">
        <f t="shared" si="224"/>
        <v>138924.21</v>
      </c>
      <c r="P1274" s="9">
        <f t="shared" si="225"/>
        <v>3472.710000000021</v>
      </c>
      <c r="Q1274" s="9">
        <f>'2025-26 Salary &amp; Benefits'!G$6</f>
        <v>15997.68</v>
      </c>
      <c r="R1274" s="143">
        <f>'2025-26 Salary &amp; Benefits'!H$6</f>
        <v>0.16020000000000001</v>
      </c>
      <c r="S1274" s="143">
        <f>'2025-26 Salary &amp; Benefits'!I$6</f>
        <v>0.15390000000000001</v>
      </c>
      <c r="T1274" s="9">
        <f t="shared" si="226"/>
        <v>48162.43</v>
      </c>
      <c r="U1274" s="9">
        <f t="shared" si="227"/>
        <v>2373.2800000000002</v>
      </c>
      <c r="V1274" s="9">
        <f t="shared" si="228"/>
        <v>365.25</v>
      </c>
      <c r="W1274" s="9">
        <f t="shared" si="229"/>
        <v>2738.53</v>
      </c>
      <c r="X1274" s="22">
        <f t="shared" si="230"/>
        <v>193297.88</v>
      </c>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row>
    <row r="1275" spans="1:159" s="4" customFormat="1">
      <c r="A1275" s="77" t="s">
        <v>2315</v>
      </c>
      <c r="B1275" s="87" t="s">
        <v>2744</v>
      </c>
      <c r="C1275" s="88">
        <v>5513</v>
      </c>
      <c r="D1275" s="87" t="s">
        <v>3116</v>
      </c>
      <c r="E1275" s="107" t="str">
        <f>VLOOKUP($C1275,'2024-25 School Level AAFTE'!$C$4:$L$2372,9,FALSE)</f>
        <v>No</v>
      </c>
      <c r="F1275" s="95">
        <f>VLOOKUP($C1275,'2024-25 School Level AAFTE'!$C$4:$J$2372,8,FALSE)</f>
        <v>33.89</v>
      </c>
      <c r="G1275" s="97">
        <f>IFERROR(IF(E1275= "yes",VLOOKUP(C1275,Summary!$B:$I,6,0),0),0)</f>
        <v>0</v>
      </c>
      <c r="H1275" s="96">
        <f t="shared" si="221"/>
        <v>0</v>
      </c>
      <c r="I1275" s="154">
        <f>VLOOKUP($A1275,'2025-26 Salary &amp; Benefits'!$A:$I,3,FALSE)</f>
        <v>1.1200000000000001</v>
      </c>
      <c r="J1275" s="154">
        <f>VLOOKUP($A1275,'2025-26 Salary &amp; Benefits'!$A:$I,4,FALSE)</f>
        <v>1.1200000000000001</v>
      </c>
      <c r="K1275" s="141">
        <f t="shared" si="222"/>
        <v>0</v>
      </c>
      <c r="L1275" s="140">
        <f t="shared" si="223"/>
        <v>0</v>
      </c>
      <c r="M1275" s="142">
        <f>'2025-26 Salary &amp; Benefits'!$E$6</f>
        <v>78209</v>
      </c>
      <c r="N1275" s="142">
        <f>'2025-26 Salary &amp; Benefits'!$F$6</f>
        <v>80164</v>
      </c>
      <c r="O1275" s="9">
        <f t="shared" si="224"/>
        <v>0</v>
      </c>
      <c r="P1275" s="9">
        <f t="shared" si="225"/>
        <v>0</v>
      </c>
      <c r="Q1275" s="9">
        <f>'2025-26 Salary &amp; Benefits'!G$6</f>
        <v>15997.68</v>
      </c>
      <c r="R1275" s="143">
        <f>'2025-26 Salary &amp; Benefits'!H$6</f>
        <v>0.16020000000000001</v>
      </c>
      <c r="S1275" s="143">
        <f>'2025-26 Salary &amp; Benefits'!I$6</f>
        <v>0.15390000000000001</v>
      </c>
      <c r="T1275" s="9">
        <f t="shared" si="226"/>
        <v>0</v>
      </c>
      <c r="U1275" s="9">
        <f t="shared" si="227"/>
        <v>0</v>
      </c>
      <c r="V1275" s="9">
        <f t="shared" si="228"/>
        <v>0</v>
      </c>
      <c r="W1275" s="9">
        <f t="shared" si="229"/>
        <v>0</v>
      </c>
      <c r="X1275" s="22">
        <f t="shared" si="230"/>
        <v>0</v>
      </c>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c r="DY1275" s="2"/>
      <c r="DZ1275" s="2"/>
      <c r="EA1275" s="2"/>
      <c r="EB1275" s="2"/>
      <c r="EC1275" s="2"/>
      <c r="ED1275" s="2"/>
      <c r="EE1275" s="2"/>
      <c r="EF1275" s="2"/>
      <c r="EG1275" s="2"/>
      <c r="EH1275" s="2"/>
      <c r="EI1275" s="2"/>
      <c r="EJ1275" s="2"/>
      <c r="EK1275" s="2"/>
      <c r="EL1275" s="2"/>
      <c r="EM1275" s="2"/>
      <c r="EN1275" s="2"/>
      <c r="EO1275" s="2"/>
      <c r="EP1275" s="2"/>
      <c r="EQ1275" s="2"/>
      <c r="ER1275" s="2"/>
      <c r="ES1275" s="2"/>
      <c r="ET1275" s="2"/>
      <c r="EU1275" s="2"/>
      <c r="EV1275" s="2"/>
      <c r="EW1275" s="2"/>
      <c r="EX1275" s="2"/>
      <c r="EY1275" s="2"/>
      <c r="EZ1275" s="2"/>
      <c r="FA1275" s="2"/>
      <c r="FB1275" s="2"/>
      <c r="FC1275" s="2"/>
    </row>
    <row r="1276" spans="1:159" s="4" customFormat="1">
      <c r="A1276" s="77" t="s">
        <v>2330</v>
      </c>
      <c r="B1276" s="87" t="s">
        <v>2745</v>
      </c>
      <c r="C1276" s="88">
        <v>2292</v>
      </c>
      <c r="D1276" s="87" t="s">
        <v>1249</v>
      </c>
      <c r="E1276" s="107" t="str">
        <f>VLOOKUP($C1276,'2024-25 School Level AAFTE'!$C$4:$L$2372,9,FALSE)</f>
        <v>Yes</v>
      </c>
      <c r="F1276" s="95">
        <f>VLOOKUP($C1276,'2024-25 School Level AAFTE'!$C$4:$J$2372,8,FALSE)</f>
        <v>52.6</v>
      </c>
      <c r="G1276" s="97">
        <f>IFERROR(IF(E1276= "yes",VLOOKUP(C1276,Summary!$B:$I,6,0),0),0)</f>
        <v>0</v>
      </c>
      <c r="H1276" s="96">
        <f t="shared" si="221"/>
        <v>52.6</v>
      </c>
      <c r="I1276" s="154">
        <f>VLOOKUP($A1276,'2025-26 Salary &amp; Benefits'!$A:$I,3,FALSE)</f>
        <v>1</v>
      </c>
      <c r="J1276" s="154">
        <f>VLOOKUP($A1276,'2025-26 Salary &amp; Benefits'!$A:$I,4,FALSE)</f>
        <v>1</v>
      </c>
      <c r="K1276" s="141">
        <f t="shared" si="222"/>
        <v>52.6</v>
      </c>
      <c r="L1276" s="140">
        <f t="shared" si="223"/>
        <v>0.154</v>
      </c>
      <c r="M1276" s="142">
        <f>'2025-26 Salary &amp; Benefits'!$E$6</f>
        <v>78209</v>
      </c>
      <c r="N1276" s="142">
        <f>'2025-26 Salary &amp; Benefits'!$F$6</f>
        <v>80164</v>
      </c>
      <c r="O1276" s="9">
        <f t="shared" si="224"/>
        <v>12044.19</v>
      </c>
      <c r="P1276" s="9">
        <f t="shared" si="225"/>
        <v>301.06999999999971</v>
      </c>
      <c r="Q1276" s="9">
        <f>'2025-26 Salary &amp; Benefits'!G$6</f>
        <v>15997.68</v>
      </c>
      <c r="R1276" s="143">
        <f>'2025-26 Salary &amp; Benefits'!H$6</f>
        <v>0.16020000000000001</v>
      </c>
      <c r="S1276" s="143">
        <f>'2025-26 Salary &amp; Benefits'!I$6</f>
        <v>0.15390000000000001</v>
      </c>
      <c r="T1276" s="9">
        <f t="shared" si="226"/>
        <v>4439.46</v>
      </c>
      <c r="U1276" s="9">
        <f t="shared" si="227"/>
        <v>205.75</v>
      </c>
      <c r="V1276" s="9">
        <f t="shared" si="228"/>
        <v>31.66</v>
      </c>
      <c r="W1276" s="9">
        <f t="shared" si="229"/>
        <v>237.41</v>
      </c>
      <c r="X1276" s="22">
        <f t="shared" si="230"/>
        <v>17022.13</v>
      </c>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c r="DY1276" s="2"/>
      <c r="DZ1276" s="2"/>
      <c r="EA1276" s="2"/>
      <c r="EB1276" s="2"/>
      <c r="EC1276" s="2"/>
      <c r="ED1276" s="2"/>
      <c r="EE1276" s="2"/>
      <c r="EF1276" s="2"/>
      <c r="EG1276" s="2"/>
      <c r="EH1276" s="2"/>
      <c r="EI1276" s="2"/>
      <c r="EJ1276" s="2"/>
      <c r="EK1276" s="2"/>
      <c r="EL1276" s="2"/>
      <c r="EM1276" s="2"/>
      <c r="EN1276" s="2"/>
      <c r="EO1276" s="2"/>
      <c r="EP1276" s="2"/>
      <c r="EQ1276" s="2"/>
      <c r="ER1276" s="2"/>
      <c r="ES1276" s="2"/>
      <c r="ET1276" s="2"/>
      <c r="EU1276" s="2"/>
      <c r="EV1276" s="2"/>
      <c r="EW1276" s="2"/>
      <c r="EX1276" s="2"/>
      <c r="EY1276" s="2"/>
      <c r="EZ1276" s="2"/>
      <c r="FA1276" s="2"/>
      <c r="FB1276" s="2"/>
      <c r="FC1276" s="2"/>
    </row>
    <row r="1277" spans="1:159" s="4" customFormat="1">
      <c r="A1277" s="77" t="s">
        <v>2408</v>
      </c>
      <c r="B1277" s="87" t="s">
        <v>2746</v>
      </c>
      <c r="C1277" s="88">
        <v>2754</v>
      </c>
      <c r="D1277" s="87" t="s">
        <v>1882</v>
      </c>
      <c r="E1277" s="107" t="str">
        <f>VLOOKUP($C1277,'2024-25 School Level AAFTE'!$C$4:$L$2372,9,FALSE)</f>
        <v>No</v>
      </c>
      <c r="F1277" s="95">
        <f>VLOOKUP($C1277,'2024-25 School Level AAFTE'!$C$4:$J$2372,8,FALSE)</f>
        <v>580.09</v>
      </c>
      <c r="G1277" s="97">
        <f>IFERROR(IF(E1277= "yes",VLOOKUP(C1277,Summary!$B:$I,6,0),0),0)</f>
        <v>0</v>
      </c>
      <c r="H1277" s="96">
        <f t="shared" si="221"/>
        <v>0</v>
      </c>
      <c r="I1277" s="154">
        <f>VLOOKUP($A1277,'2025-26 Salary &amp; Benefits'!$A:$I,3,FALSE)</f>
        <v>1</v>
      </c>
      <c r="J1277" s="154">
        <f>VLOOKUP($A1277,'2025-26 Salary &amp; Benefits'!$A:$I,4,FALSE)</f>
        <v>1</v>
      </c>
      <c r="K1277" s="141">
        <f t="shared" si="222"/>
        <v>0</v>
      </c>
      <c r="L1277" s="140">
        <f t="shared" si="223"/>
        <v>0</v>
      </c>
      <c r="M1277" s="142">
        <f>'2025-26 Salary &amp; Benefits'!$E$6</f>
        <v>78209</v>
      </c>
      <c r="N1277" s="142">
        <f>'2025-26 Salary &amp; Benefits'!$F$6</f>
        <v>80164</v>
      </c>
      <c r="O1277" s="9">
        <f t="shared" si="224"/>
        <v>0</v>
      </c>
      <c r="P1277" s="9">
        <f t="shared" si="225"/>
        <v>0</v>
      </c>
      <c r="Q1277" s="9">
        <f>'2025-26 Salary &amp; Benefits'!G$6</f>
        <v>15997.68</v>
      </c>
      <c r="R1277" s="143">
        <f>'2025-26 Salary &amp; Benefits'!H$6</f>
        <v>0.16020000000000001</v>
      </c>
      <c r="S1277" s="143">
        <f>'2025-26 Salary &amp; Benefits'!I$6</f>
        <v>0.15390000000000001</v>
      </c>
      <c r="T1277" s="9">
        <f t="shared" si="226"/>
        <v>0</v>
      </c>
      <c r="U1277" s="9">
        <f t="shared" si="227"/>
        <v>0</v>
      </c>
      <c r="V1277" s="9">
        <f t="shared" si="228"/>
        <v>0</v>
      </c>
      <c r="W1277" s="9">
        <f t="shared" si="229"/>
        <v>0</v>
      </c>
      <c r="X1277" s="22">
        <f t="shared" si="230"/>
        <v>0</v>
      </c>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c r="DY1277" s="2"/>
      <c r="DZ1277" s="2"/>
      <c r="EA1277" s="2"/>
      <c r="EB1277" s="2"/>
      <c r="EC1277" s="2"/>
      <c r="ED1277" s="2"/>
      <c r="EE1277" s="2"/>
      <c r="EF1277" s="2"/>
      <c r="EG1277" s="2"/>
      <c r="EH1277" s="2"/>
      <c r="EI1277" s="2"/>
      <c r="EJ1277" s="2"/>
      <c r="EK1277" s="2"/>
      <c r="EL1277" s="2"/>
      <c r="EM1277" s="2"/>
      <c r="EN1277" s="2"/>
      <c r="EO1277" s="2"/>
      <c r="EP1277" s="2"/>
      <c r="EQ1277" s="2"/>
      <c r="ER1277" s="2"/>
      <c r="ES1277" s="2"/>
      <c r="ET1277" s="2"/>
      <c r="EU1277" s="2"/>
      <c r="EV1277" s="2"/>
      <c r="EW1277" s="2"/>
      <c r="EX1277" s="2"/>
      <c r="EY1277" s="2"/>
      <c r="EZ1277" s="2"/>
      <c r="FA1277" s="2"/>
      <c r="FB1277" s="2"/>
      <c r="FC1277" s="2"/>
    </row>
    <row r="1278" spans="1:159" s="4" customFormat="1">
      <c r="A1278" s="77" t="s">
        <v>2408</v>
      </c>
      <c r="B1278" s="87" t="s">
        <v>2746</v>
      </c>
      <c r="C1278" s="88">
        <v>3010</v>
      </c>
      <c r="D1278" s="87" t="s">
        <v>1883</v>
      </c>
      <c r="E1278" s="107" t="str">
        <f>VLOOKUP($C1278,'2024-25 School Level AAFTE'!$C$4:$L$2372,9,FALSE)</f>
        <v>No</v>
      </c>
      <c r="F1278" s="95">
        <f>VLOOKUP($C1278,'2024-25 School Level AAFTE'!$C$4:$J$2372,8,FALSE)</f>
        <v>1321.96</v>
      </c>
      <c r="G1278" s="97">
        <f>IFERROR(IF(E1278= "yes",VLOOKUP(C1278,Summary!$B:$I,6,0),0),0)</f>
        <v>0</v>
      </c>
      <c r="H1278" s="96">
        <f t="shared" si="221"/>
        <v>0</v>
      </c>
      <c r="I1278" s="154">
        <f>VLOOKUP($A1278,'2025-26 Salary &amp; Benefits'!$A:$I,3,FALSE)</f>
        <v>1</v>
      </c>
      <c r="J1278" s="154">
        <f>VLOOKUP($A1278,'2025-26 Salary &amp; Benefits'!$A:$I,4,FALSE)</f>
        <v>1</v>
      </c>
      <c r="K1278" s="141">
        <f t="shared" si="222"/>
        <v>0</v>
      </c>
      <c r="L1278" s="140">
        <f t="shared" si="223"/>
        <v>0</v>
      </c>
      <c r="M1278" s="142">
        <f>'2025-26 Salary &amp; Benefits'!$E$6</f>
        <v>78209</v>
      </c>
      <c r="N1278" s="142">
        <f>'2025-26 Salary &amp; Benefits'!$F$6</f>
        <v>80164</v>
      </c>
      <c r="O1278" s="9">
        <f t="shared" si="224"/>
        <v>0</v>
      </c>
      <c r="P1278" s="9">
        <f t="shared" si="225"/>
        <v>0</v>
      </c>
      <c r="Q1278" s="9">
        <f>'2025-26 Salary &amp; Benefits'!G$6</f>
        <v>15997.68</v>
      </c>
      <c r="R1278" s="143">
        <f>'2025-26 Salary &amp; Benefits'!H$6</f>
        <v>0.16020000000000001</v>
      </c>
      <c r="S1278" s="143">
        <f>'2025-26 Salary &amp; Benefits'!I$6</f>
        <v>0.15390000000000001</v>
      </c>
      <c r="T1278" s="9">
        <f t="shared" si="226"/>
        <v>0</v>
      </c>
      <c r="U1278" s="9">
        <f t="shared" si="227"/>
        <v>0</v>
      </c>
      <c r="V1278" s="9">
        <f t="shared" si="228"/>
        <v>0</v>
      </c>
      <c r="W1278" s="9">
        <f t="shared" si="229"/>
        <v>0</v>
      </c>
      <c r="X1278" s="22">
        <f t="shared" si="230"/>
        <v>0</v>
      </c>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c r="DX1278" s="2"/>
      <c r="DY1278" s="2"/>
      <c r="DZ1278" s="2"/>
      <c r="EA1278" s="2"/>
      <c r="EB1278" s="2"/>
      <c r="EC1278" s="2"/>
      <c r="ED1278" s="2"/>
      <c r="EE1278" s="2"/>
      <c r="EF1278" s="2"/>
      <c r="EG1278" s="2"/>
      <c r="EH1278" s="2"/>
      <c r="EI1278" s="2"/>
      <c r="EJ1278" s="2"/>
      <c r="EK1278" s="2"/>
      <c r="EL1278" s="2"/>
      <c r="EM1278" s="2"/>
      <c r="EN1278" s="2"/>
      <c r="EO1278" s="2"/>
      <c r="EP1278" s="2"/>
      <c r="EQ1278" s="2"/>
      <c r="ER1278" s="2"/>
      <c r="ES1278" s="2"/>
      <c r="ET1278" s="2"/>
      <c r="EU1278" s="2"/>
      <c r="EV1278" s="2"/>
      <c r="EW1278" s="2"/>
      <c r="EX1278" s="2"/>
      <c r="EY1278" s="2"/>
      <c r="EZ1278" s="2"/>
      <c r="FA1278" s="2"/>
      <c r="FB1278" s="2"/>
      <c r="FC1278" s="2"/>
    </row>
    <row r="1279" spans="1:159" s="4" customFormat="1">
      <c r="A1279" s="77" t="s">
        <v>2408</v>
      </c>
      <c r="B1279" s="87" t="s">
        <v>2746</v>
      </c>
      <c r="C1279" s="88">
        <v>3130</v>
      </c>
      <c r="D1279" s="87" t="s">
        <v>410</v>
      </c>
      <c r="E1279" s="107" t="str">
        <f>VLOOKUP($C1279,'2024-25 School Level AAFTE'!$C$4:$L$2372,9,FALSE)</f>
        <v>Yes</v>
      </c>
      <c r="F1279" s="95">
        <f>VLOOKUP($C1279,'2024-25 School Level AAFTE'!$C$4:$J$2372,8,FALSE)</f>
        <v>640.16</v>
      </c>
      <c r="G1279" s="97">
        <f>IFERROR(IF(E1279= "yes",VLOOKUP(C1279,Summary!$B:$I,6,0),0),0)</f>
        <v>0</v>
      </c>
      <c r="H1279" s="96">
        <f t="shared" si="221"/>
        <v>640.16</v>
      </c>
      <c r="I1279" s="154">
        <f>VLOOKUP($A1279,'2025-26 Salary &amp; Benefits'!$A:$I,3,FALSE)</f>
        <v>1</v>
      </c>
      <c r="J1279" s="154">
        <f>VLOOKUP($A1279,'2025-26 Salary &amp; Benefits'!$A:$I,4,FALSE)</f>
        <v>1</v>
      </c>
      <c r="K1279" s="141">
        <f t="shared" si="222"/>
        <v>640.16</v>
      </c>
      <c r="L1279" s="140">
        <f t="shared" si="223"/>
        <v>1.8779999999999999</v>
      </c>
      <c r="M1279" s="142">
        <f>'2025-26 Salary &amp; Benefits'!$E$6</f>
        <v>78209</v>
      </c>
      <c r="N1279" s="142">
        <f>'2025-26 Salary &amp; Benefits'!$F$6</f>
        <v>80164</v>
      </c>
      <c r="O1279" s="9">
        <f t="shared" si="224"/>
        <v>146876.5</v>
      </c>
      <c r="P1279" s="9">
        <f t="shared" si="225"/>
        <v>3671.4899999999907</v>
      </c>
      <c r="Q1279" s="9">
        <f>'2025-26 Salary &amp; Benefits'!G$6</f>
        <v>15997.68</v>
      </c>
      <c r="R1279" s="143">
        <f>'2025-26 Salary &amp; Benefits'!H$6</f>
        <v>0.16020000000000001</v>
      </c>
      <c r="S1279" s="143">
        <f>'2025-26 Salary &amp; Benefits'!I$6</f>
        <v>0.15390000000000001</v>
      </c>
      <c r="T1279" s="9">
        <f t="shared" si="226"/>
        <v>54138.3</v>
      </c>
      <c r="U1279" s="9">
        <f t="shared" si="227"/>
        <v>2509.13</v>
      </c>
      <c r="V1279" s="9">
        <f t="shared" si="228"/>
        <v>386.16</v>
      </c>
      <c r="W1279" s="9">
        <f t="shared" si="229"/>
        <v>2895.29</v>
      </c>
      <c r="X1279" s="22">
        <f t="shared" si="230"/>
        <v>207581.58</v>
      </c>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c r="DX1279" s="2"/>
      <c r="DY1279" s="2"/>
      <c r="DZ1279" s="2"/>
      <c r="EA1279" s="2"/>
      <c r="EB1279" s="2"/>
      <c r="EC1279" s="2"/>
      <c r="ED1279" s="2"/>
      <c r="EE1279" s="2"/>
      <c r="EF1279" s="2"/>
      <c r="EG1279" s="2"/>
      <c r="EH1279" s="2"/>
      <c r="EI1279" s="2"/>
      <c r="EJ1279" s="2"/>
      <c r="EK1279" s="2"/>
      <c r="EL1279" s="2"/>
      <c r="EM1279" s="2"/>
      <c r="EN1279" s="2"/>
      <c r="EO1279" s="2"/>
      <c r="EP1279" s="2"/>
      <c r="EQ1279" s="2"/>
      <c r="ER1279" s="2"/>
      <c r="ES1279" s="2"/>
      <c r="ET1279" s="2"/>
      <c r="EU1279" s="2"/>
      <c r="EV1279" s="2"/>
      <c r="EW1279" s="2"/>
      <c r="EX1279" s="2"/>
      <c r="EY1279" s="2"/>
      <c r="EZ1279" s="2"/>
      <c r="FA1279" s="2"/>
      <c r="FB1279" s="2"/>
      <c r="FC1279" s="2"/>
    </row>
    <row r="1280" spans="1:159" s="4" customFormat="1">
      <c r="A1280" s="77" t="s">
        <v>2408</v>
      </c>
      <c r="B1280" s="87" t="s">
        <v>2746</v>
      </c>
      <c r="C1280" s="88">
        <v>3262</v>
      </c>
      <c r="D1280" s="87" t="s">
        <v>1884</v>
      </c>
      <c r="E1280" s="107" t="str">
        <f>VLOOKUP($C1280,'2024-25 School Level AAFTE'!$C$4:$L$2372,9,FALSE)</f>
        <v>Yes</v>
      </c>
      <c r="F1280" s="95">
        <f>VLOOKUP($C1280,'2024-25 School Level AAFTE'!$C$4:$J$2372,8,FALSE)</f>
        <v>509.7</v>
      </c>
      <c r="G1280" s="97">
        <f>IFERROR(IF(E1280= "yes",VLOOKUP(C1280,Summary!$B:$I,6,0),0),0)</f>
        <v>0</v>
      </c>
      <c r="H1280" s="96">
        <f t="shared" si="221"/>
        <v>509.7</v>
      </c>
      <c r="I1280" s="154">
        <f>VLOOKUP($A1280,'2025-26 Salary &amp; Benefits'!$A:$I,3,FALSE)</f>
        <v>1</v>
      </c>
      <c r="J1280" s="154">
        <f>VLOOKUP($A1280,'2025-26 Salary &amp; Benefits'!$A:$I,4,FALSE)</f>
        <v>1</v>
      </c>
      <c r="K1280" s="141">
        <f t="shared" si="222"/>
        <v>509.7</v>
      </c>
      <c r="L1280" s="140">
        <f t="shared" si="223"/>
        <v>1.4950000000000001</v>
      </c>
      <c r="M1280" s="142">
        <f>'2025-26 Salary &amp; Benefits'!$E$6</f>
        <v>78209</v>
      </c>
      <c r="N1280" s="142">
        <f>'2025-26 Salary &amp; Benefits'!$F$6</f>
        <v>80164</v>
      </c>
      <c r="O1280" s="9">
        <f t="shared" si="224"/>
        <v>116922.46</v>
      </c>
      <c r="P1280" s="9">
        <f t="shared" si="225"/>
        <v>2922.7199999999866</v>
      </c>
      <c r="Q1280" s="9">
        <f>'2025-26 Salary &amp; Benefits'!G$6</f>
        <v>15997.68</v>
      </c>
      <c r="R1280" s="143">
        <f>'2025-26 Salary &amp; Benefits'!H$6</f>
        <v>0.16020000000000001</v>
      </c>
      <c r="S1280" s="143">
        <f>'2025-26 Salary &amp; Benefits'!I$6</f>
        <v>0.15390000000000001</v>
      </c>
      <c r="T1280" s="9">
        <f t="shared" si="226"/>
        <v>43097.32</v>
      </c>
      <c r="U1280" s="9">
        <f t="shared" si="227"/>
        <v>1997.42</v>
      </c>
      <c r="V1280" s="9">
        <f t="shared" si="228"/>
        <v>307.39999999999998</v>
      </c>
      <c r="W1280" s="9">
        <f t="shared" si="229"/>
        <v>2304.8200000000002</v>
      </c>
      <c r="X1280" s="22">
        <f t="shared" si="230"/>
        <v>165247.32</v>
      </c>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c r="DX1280" s="2"/>
      <c r="DY1280" s="2"/>
      <c r="DZ1280" s="2"/>
      <c r="EA1280" s="2"/>
      <c r="EB1280" s="2"/>
      <c r="EC1280" s="2"/>
      <c r="ED1280" s="2"/>
      <c r="EE1280" s="2"/>
      <c r="EF1280" s="2"/>
      <c r="EG1280" s="2"/>
      <c r="EH1280" s="2"/>
      <c r="EI1280" s="2"/>
      <c r="EJ1280" s="2"/>
      <c r="EK1280" s="2"/>
      <c r="EL1280" s="2"/>
      <c r="EM1280" s="2"/>
      <c r="EN1280" s="2"/>
      <c r="EO1280" s="2"/>
      <c r="EP1280" s="2"/>
      <c r="EQ1280" s="2"/>
      <c r="ER1280" s="2"/>
      <c r="ES1280" s="2"/>
      <c r="ET1280" s="2"/>
      <c r="EU1280" s="2"/>
      <c r="EV1280" s="2"/>
      <c r="EW1280" s="2"/>
      <c r="EX1280" s="2"/>
      <c r="EY1280" s="2"/>
      <c r="EZ1280" s="2"/>
      <c r="FA1280" s="2"/>
      <c r="FB1280" s="2"/>
      <c r="FC1280" s="2"/>
    </row>
    <row r="1281" spans="1:159" s="4" customFormat="1">
      <c r="A1281" s="77" t="s">
        <v>2408</v>
      </c>
      <c r="B1281" s="87" t="s">
        <v>2746</v>
      </c>
      <c r="C1281" s="88">
        <v>3361</v>
      </c>
      <c r="D1281" s="87" t="s">
        <v>59</v>
      </c>
      <c r="E1281" s="107" t="str">
        <f>VLOOKUP($C1281,'2024-25 School Level AAFTE'!$C$4:$L$2372,9,FALSE)</f>
        <v>Yes</v>
      </c>
      <c r="F1281" s="95">
        <f>VLOOKUP($C1281,'2024-25 School Level AAFTE'!$C$4:$J$2372,8,FALSE)</f>
        <v>743.27</v>
      </c>
      <c r="G1281" s="97">
        <f>IFERROR(IF(E1281= "yes",VLOOKUP(C1281,Summary!$B:$I,6,0),0),0)</f>
        <v>0</v>
      </c>
      <c r="H1281" s="96">
        <f t="shared" si="221"/>
        <v>743.27</v>
      </c>
      <c r="I1281" s="154">
        <f>VLOOKUP($A1281,'2025-26 Salary &amp; Benefits'!$A:$I,3,FALSE)</f>
        <v>1</v>
      </c>
      <c r="J1281" s="154">
        <f>VLOOKUP($A1281,'2025-26 Salary &amp; Benefits'!$A:$I,4,FALSE)</f>
        <v>1</v>
      </c>
      <c r="K1281" s="141">
        <f t="shared" si="222"/>
        <v>743.27</v>
      </c>
      <c r="L1281" s="140">
        <f t="shared" si="223"/>
        <v>2.1800000000000002</v>
      </c>
      <c r="M1281" s="142">
        <f>'2025-26 Salary &amp; Benefits'!$E$6</f>
        <v>78209</v>
      </c>
      <c r="N1281" s="142">
        <f>'2025-26 Salary &amp; Benefits'!$F$6</f>
        <v>80164</v>
      </c>
      <c r="O1281" s="9">
        <f t="shared" si="224"/>
        <v>170495.62</v>
      </c>
      <c r="P1281" s="9">
        <f t="shared" si="225"/>
        <v>4261.8999999999942</v>
      </c>
      <c r="Q1281" s="9">
        <f>'2025-26 Salary &amp; Benefits'!G$6</f>
        <v>15997.68</v>
      </c>
      <c r="R1281" s="143">
        <f>'2025-26 Salary &amp; Benefits'!H$6</f>
        <v>0.16020000000000001</v>
      </c>
      <c r="S1281" s="143">
        <f>'2025-26 Salary &amp; Benefits'!I$6</f>
        <v>0.15390000000000001</v>
      </c>
      <c r="T1281" s="9">
        <f t="shared" si="226"/>
        <v>62844.25</v>
      </c>
      <c r="U1281" s="9">
        <f t="shared" si="227"/>
        <v>2912.63</v>
      </c>
      <c r="V1281" s="9">
        <f t="shared" si="228"/>
        <v>448.25</v>
      </c>
      <c r="W1281" s="9">
        <f t="shared" si="229"/>
        <v>3360.88</v>
      </c>
      <c r="X1281" s="22">
        <f t="shared" si="230"/>
        <v>240962.65</v>
      </c>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c r="DY1281" s="2"/>
      <c r="DZ1281" s="2"/>
      <c r="EA1281" s="2"/>
      <c r="EB1281" s="2"/>
      <c r="EC1281" s="2"/>
      <c r="ED1281" s="2"/>
      <c r="EE1281" s="2"/>
      <c r="EF1281" s="2"/>
      <c r="EG1281" s="2"/>
      <c r="EH1281" s="2"/>
      <c r="EI1281" s="2"/>
      <c r="EJ1281" s="2"/>
      <c r="EK1281" s="2"/>
      <c r="EL1281" s="2"/>
      <c r="EM1281" s="2"/>
      <c r="EN1281" s="2"/>
      <c r="EO1281" s="2"/>
      <c r="EP1281" s="2"/>
      <c r="EQ1281" s="2"/>
      <c r="ER1281" s="2"/>
      <c r="ES1281" s="2"/>
      <c r="ET1281" s="2"/>
      <c r="EU1281" s="2"/>
      <c r="EV1281" s="2"/>
      <c r="EW1281" s="2"/>
      <c r="EX1281" s="2"/>
      <c r="EY1281" s="2"/>
      <c r="EZ1281" s="2"/>
      <c r="FA1281" s="2"/>
      <c r="FB1281" s="2"/>
      <c r="FC1281" s="2"/>
    </row>
    <row r="1282" spans="1:159" s="4" customFormat="1">
      <c r="A1282" s="77" t="s">
        <v>2408</v>
      </c>
      <c r="B1282" s="87" t="s">
        <v>2746</v>
      </c>
      <c r="C1282" s="88">
        <v>3539</v>
      </c>
      <c r="D1282" s="87" t="s">
        <v>1885</v>
      </c>
      <c r="E1282" s="107" t="str">
        <f>VLOOKUP($C1282,'2024-25 School Level AAFTE'!$C$4:$L$2372,9,FALSE)</f>
        <v>No</v>
      </c>
      <c r="F1282" s="95">
        <f>VLOOKUP($C1282,'2024-25 School Level AAFTE'!$C$4:$J$2372,8,FALSE)</f>
        <v>522.29</v>
      </c>
      <c r="G1282" s="97">
        <f>IFERROR(IF(E1282= "yes",VLOOKUP(C1282,Summary!$B:$I,6,0),0),0)</f>
        <v>0</v>
      </c>
      <c r="H1282" s="96">
        <f t="shared" si="221"/>
        <v>0</v>
      </c>
      <c r="I1282" s="154">
        <f>VLOOKUP($A1282,'2025-26 Salary &amp; Benefits'!$A:$I,3,FALSE)</f>
        <v>1</v>
      </c>
      <c r="J1282" s="154">
        <f>VLOOKUP($A1282,'2025-26 Salary &amp; Benefits'!$A:$I,4,FALSE)</f>
        <v>1</v>
      </c>
      <c r="K1282" s="141">
        <f t="shared" si="222"/>
        <v>0</v>
      </c>
      <c r="L1282" s="140">
        <f t="shared" si="223"/>
        <v>0</v>
      </c>
      <c r="M1282" s="142">
        <f>'2025-26 Salary &amp; Benefits'!$E$6</f>
        <v>78209</v>
      </c>
      <c r="N1282" s="142">
        <f>'2025-26 Salary &amp; Benefits'!$F$6</f>
        <v>80164</v>
      </c>
      <c r="O1282" s="9">
        <f t="shared" si="224"/>
        <v>0</v>
      </c>
      <c r="P1282" s="9">
        <f t="shared" si="225"/>
        <v>0</v>
      </c>
      <c r="Q1282" s="9">
        <f>'2025-26 Salary &amp; Benefits'!G$6</f>
        <v>15997.68</v>
      </c>
      <c r="R1282" s="143">
        <f>'2025-26 Salary &amp; Benefits'!H$6</f>
        <v>0.16020000000000001</v>
      </c>
      <c r="S1282" s="143">
        <f>'2025-26 Salary &amp; Benefits'!I$6</f>
        <v>0.15390000000000001</v>
      </c>
      <c r="T1282" s="9">
        <f t="shared" si="226"/>
        <v>0</v>
      </c>
      <c r="U1282" s="9">
        <f t="shared" si="227"/>
        <v>0</v>
      </c>
      <c r="V1282" s="9">
        <f t="shared" si="228"/>
        <v>0</v>
      </c>
      <c r="W1282" s="9">
        <f t="shared" si="229"/>
        <v>0</v>
      </c>
      <c r="X1282" s="22">
        <f t="shared" si="230"/>
        <v>0</v>
      </c>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c r="DX1282" s="2"/>
      <c r="DY1282" s="2"/>
      <c r="DZ1282" s="2"/>
      <c r="EA1282" s="2"/>
      <c r="EB1282" s="2"/>
      <c r="EC1282" s="2"/>
      <c r="ED1282" s="2"/>
      <c r="EE1282" s="2"/>
      <c r="EF1282" s="2"/>
      <c r="EG1282" s="2"/>
      <c r="EH1282" s="2"/>
      <c r="EI1282" s="2"/>
      <c r="EJ1282" s="2"/>
      <c r="EK1282" s="2"/>
      <c r="EL1282" s="2"/>
      <c r="EM1282" s="2"/>
      <c r="EN1282" s="2"/>
      <c r="EO1282" s="2"/>
      <c r="EP1282" s="2"/>
      <c r="EQ1282" s="2"/>
      <c r="ER1282" s="2"/>
      <c r="ES1282" s="2"/>
      <c r="ET1282" s="2"/>
      <c r="EU1282" s="2"/>
      <c r="EV1282" s="2"/>
      <c r="EW1282" s="2"/>
      <c r="EX1282" s="2"/>
      <c r="EY1282" s="2"/>
      <c r="EZ1282" s="2"/>
      <c r="FA1282" s="2"/>
      <c r="FB1282" s="2"/>
      <c r="FC1282" s="2"/>
    </row>
    <row r="1283" spans="1:159" s="4" customFormat="1">
      <c r="A1283" s="77" t="s">
        <v>2408</v>
      </c>
      <c r="B1283" s="87" t="s">
        <v>2746</v>
      </c>
      <c r="C1283" s="88">
        <v>3611</v>
      </c>
      <c r="D1283" s="87" t="s">
        <v>1886</v>
      </c>
      <c r="E1283" s="107" t="str">
        <f>VLOOKUP($C1283,'2024-25 School Level AAFTE'!$C$4:$L$2372,9,FALSE)</f>
        <v>Yes</v>
      </c>
      <c r="F1283" s="95">
        <f>VLOOKUP($C1283,'2024-25 School Level AAFTE'!$C$4:$J$2372,8,FALSE)</f>
        <v>775.82</v>
      </c>
      <c r="G1283" s="97">
        <f>IFERROR(IF(E1283= "yes",VLOOKUP(C1283,Summary!$B:$I,6,0),0),0)</f>
        <v>0</v>
      </c>
      <c r="H1283" s="96">
        <f t="shared" si="221"/>
        <v>775.82</v>
      </c>
      <c r="I1283" s="154">
        <f>VLOOKUP($A1283,'2025-26 Salary &amp; Benefits'!$A:$I,3,FALSE)</f>
        <v>1</v>
      </c>
      <c r="J1283" s="154">
        <f>VLOOKUP($A1283,'2025-26 Salary &amp; Benefits'!$A:$I,4,FALSE)</f>
        <v>1</v>
      </c>
      <c r="K1283" s="141">
        <f t="shared" si="222"/>
        <v>775.82</v>
      </c>
      <c r="L1283" s="140">
        <f t="shared" si="223"/>
        <v>2.2759999999999998</v>
      </c>
      <c r="M1283" s="142">
        <f>'2025-26 Salary &amp; Benefits'!$E$6</f>
        <v>78209</v>
      </c>
      <c r="N1283" s="142">
        <f>'2025-26 Salary &amp; Benefits'!$F$6</f>
        <v>80164</v>
      </c>
      <c r="O1283" s="9">
        <f t="shared" si="224"/>
        <v>178003.68</v>
      </c>
      <c r="P1283" s="9">
        <f t="shared" si="225"/>
        <v>4449.5800000000163</v>
      </c>
      <c r="Q1283" s="9">
        <f>'2025-26 Salary &amp; Benefits'!G$6</f>
        <v>15997.68</v>
      </c>
      <c r="R1283" s="143">
        <f>'2025-26 Salary &amp; Benefits'!H$6</f>
        <v>0.16020000000000001</v>
      </c>
      <c r="S1283" s="143">
        <f>'2025-26 Salary &amp; Benefits'!I$6</f>
        <v>0.15390000000000001</v>
      </c>
      <c r="T1283" s="9">
        <f t="shared" si="226"/>
        <v>65611.7</v>
      </c>
      <c r="U1283" s="9">
        <f t="shared" si="227"/>
        <v>3040.89</v>
      </c>
      <c r="V1283" s="9">
        <f t="shared" si="228"/>
        <v>467.99</v>
      </c>
      <c r="W1283" s="9">
        <f t="shared" si="229"/>
        <v>3508.88</v>
      </c>
      <c r="X1283" s="22">
        <f t="shared" si="230"/>
        <v>251573.84000000003</v>
      </c>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c r="DY1283" s="2"/>
      <c r="DZ1283" s="2"/>
      <c r="EA1283" s="2"/>
      <c r="EB1283" s="2"/>
      <c r="EC1283" s="2"/>
      <c r="ED1283" s="2"/>
      <c r="EE1283" s="2"/>
      <c r="EF1283" s="2"/>
      <c r="EG1283" s="2"/>
      <c r="EH1283" s="2"/>
      <c r="EI1283" s="2"/>
      <c r="EJ1283" s="2"/>
      <c r="EK1283" s="2"/>
      <c r="EL1283" s="2"/>
      <c r="EM1283" s="2"/>
      <c r="EN1283" s="2"/>
      <c r="EO1283" s="2"/>
      <c r="EP1283" s="2"/>
      <c r="EQ1283" s="2"/>
      <c r="ER1283" s="2"/>
      <c r="ES1283" s="2"/>
      <c r="ET1283" s="2"/>
      <c r="EU1283" s="2"/>
      <c r="EV1283" s="2"/>
      <c r="EW1283" s="2"/>
      <c r="EX1283" s="2"/>
      <c r="EY1283" s="2"/>
      <c r="EZ1283" s="2"/>
      <c r="FA1283" s="2"/>
      <c r="FB1283" s="2"/>
      <c r="FC1283" s="2"/>
    </row>
    <row r="1284" spans="1:159" s="4" customFormat="1">
      <c r="A1284" s="77" t="s">
        <v>2408</v>
      </c>
      <c r="B1284" s="87" t="s">
        <v>2746</v>
      </c>
      <c r="C1284" s="88">
        <v>3653</v>
      </c>
      <c r="D1284" s="87" t="s">
        <v>1887</v>
      </c>
      <c r="E1284" s="107" t="str">
        <f>VLOOKUP($C1284,'2024-25 School Level AAFTE'!$C$4:$L$2372,9,FALSE)</f>
        <v>Yes</v>
      </c>
      <c r="F1284" s="95">
        <f>VLOOKUP($C1284,'2024-25 School Level AAFTE'!$C$4:$J$2372,8,FALSE)</f>
        <v>370.71000000000004</v>
      </c>
      <c r="G1284" s="97">
        <f>IFERROR(IF(E1284= "yes",VLOOKUP(C1284,Summary!$B:$I,6,0),0),0)</f>
        <v>0</v>
      </c>
      <c r="H1284" s="96">
        <f t="shared" si="221"/>
        <v>370.71000000000004</v>
      </c>
      <c r="I1284" s="154">
        <f>VLOOKUP($A1284,'2025-26 Salary &amp; Benefits'!$A:$I,3,FALSE)</f>
        <v>1</v>
      </c>
      <c r="J1284" s="154">
        <f>VLOOKUP($A1284,'2025-26 Salary &amp; Benefits'!$A:$I,4,FALSE)</f>
        <v>1</v>
      </c>
      <c r="K1284" s="141">
        <f t="shared" si="222"/>
        <v>370.71000000000004</v>
      </c>
      <c r="L1284" s="140">
        <f t="shared" si="223"/>
        <v>1.087</v>
      </c>
      <c r="M1284" s="142">
        <f>'2025-26 Salary &amp; Benefits'!$E$6</f>
        <v>78209</v>
      </c>
      <c r="N1284" s="142">
        <f>'2025-26 Salary &amp; Benefits'!$F$6</f>
        <v>80164</v>
      </c>
      <c r="O1284" s="9">
        <f t="shared" si="224"/>
        <v>85013.18</v>
      </c>
      <c r="P1284" s="9">
        <f t="shared" si="225"/>
        <v>2125.0900000000111</v>
      </c>
      <c r="Q1284" s="9">
        <f>'2025-26 Salary &amp; Benefits'!G$6</f>
        <v>15997.68</v>
      </c>
      <c r="R1284" s="143">
        <f>'2025-26 Salary &amp; Benefits'!H$6</f>
        <v>0.16020000000000001</v>
      </c>
      <c r="S1284" s="143">
        <f>'2025-26 Salary &amp; Benefits'!I$6</f>
        <v>0.15390000000000001</v>
      </c>
      <c r="T1284" s="9">
        <f t="shared" si="226"/>
        <v>31335.64</v>
      </c>
      <c r="U1284" s="9">
        <f t="shared" si="227"/>
        <v>1452.3</v>
      </c>
      <c r="V1284" s="9">
        <f t="shared" si="228"/>
        <v>223.51</v>
      </c>
      <c r="W1284" s="9">
        <f t="shared" si="229"/>
        <v>1675.81</v>
      </c>
      <c r="X1284" s="22">
        <f t="shared" si="230"/>
        <v>120149.72</v>
      </c>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c r="ED1284" s="2"/>
      <c r="EE1284" s="2"/>
      <c r="EF1284" s="2"/>
      <c r="EG1284" s="2"/>
      <c r="EH1284" s="2"/>
      <c r="EI1284" s="2"/>
      <c r="EJ1284" s="2"/>
      <c r="EK1284" s="2"/>
      <c r="EL1284" s="2"/>
      <c r="EM1284" s="2"/>
      <c r="EN1284" s="2"/>
      <c r="EO1284" s="2"/>
      <c r="EP1284" s="2"/>
      <c r="EQ1284" s="2"/>
      <c r="ER1284" s="2"/>
      <c r="ES1284" s="2"/>
      <c r="ET1284" s="2"/>
      <c r="EU1284" s="2"/>
      <c r="EV1284" s="2"/>
      <c r="EW1284" s="2"/>
      <c r="EX1284" s="2"/>
      <c r="EY1284" s="2"/>
      <c r="EZ1284" s="2"/>
      <c r="FA1284" s="2"/>
      <c r="FB1284" s="2"/>
      <c r="FC1284" s="2"/>
    </row>
    <row r="1285" spans="1:159" s="4" customFormat="1">
      <c r="A1285" s="77" t="s">
        <v>2408</v>
      </c>
      <c r="B1285" s="87" t="s">
        <v>2746</v>
      </c>
      <c r="C1285" s="88">
        <v>3709</v>
      </c>
      <c r="D1285" s="87" t="s">
        <v>1888</v>
      </c>
      <c r="E1285" s="107" t="str">
        <f>VLOOKUP($C1285,'2024-25 School Level AAFTE'!$C$4:$L$2372,9,FALSE)</f>
        <v>No</v>
      </c>
      <c r="F1285" s="95">
        <f>VLOOKUP($C1285,'2024-25 School Level AAFTE'!$C$4:$J$2372,8,FALSE)</f>
        <v>568.91000000000008</v>
      </c>
      <c r="G1285" s="97">
        <f>IFERROR(IF(E1285= "yes",VLOOKUP(C1285,Summary!$B:$I,6,0),0),0)</f>
        <v>0</v>
      </c>
      <c r="H1285" s="96">
        <f t="shared" si="221"/>
        <v>0</v>
      </c>
      <c r="I1285" s="154">
        <f>VLOOKUP($A1285,'2025-26 Salary &amp; Benefits'!$A:$I,3,FALSE)</f>
        <v>1</v>
      </c>
      <c r="J1285" s="154">
        <f>VLOOKUP($A1285,'2025-26 Salary &amp; Benefits'!$A:$I,4,FALSE)</f>
        <v>1</v>
      </c>
      <c r="K1285" s="141">
        <f t="shared" si="222"/>
        <v>0</v>
      </c>
      <c r="L1285" s="140">
        <f t="shared" si="223"/>
        <v>0</v>
      </c>
      <c r="M1285" s="142">
        <f>'2025-26 Salary &amp; Benefits'!$E$6</f>
        <v>78209</v>
      </c>
      <c r="N1285" s="142">
        <f>'2025-26 Salary &amp; Benefits'!$F$6</f>
        <v>80164</v>
      </c>
      <c r="O1285" s="9">
        <f t="shared" si="224"/>
        <v>0</v>
      </c>
      <c r="P1285" s="9">
        <f t="shared" si="225"/>
        <v>0</v>
      </c>
      <c r="Q1285" s="9">
        <f>'2025-26 Salary &amp; Benefits'!G$6</f>
        <v>15997.68</v>
      </c>
      <c r="R1285" s="143">
        <f>'2025-26 Salary &amp; Benefits'!H$6</f>
        <v>0.16020000000000001</v>
      </c>
      <c r="S1285" s="143">
        <f>'2025-26 Salary &amp; Benefits'!I$6</f>
        <v>0.15390000000000001</v>
      </c>
      <c r="T1285" s="9">
        <f t="shared" si="226"/>
        <v>0</v>
      </c>
      <c r="U1285" s="9">
        <f t="shared" si="227"/>
        <v>0</v>
      </c>
      <c r="V1285" s="9">
        <f t="shared" si="228"/>
        <v>0</v>
      </c>
      <c r="W1285" s="9">
        <f t="shared" si="229"/>
        <v>0</v>
      </c>
      <c r="X1285" s="22">
        <f t="shared" si="230"/>
        <v>0</v>
      </c>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c r="ED1285" s="2"/>
      <c r="EE1285" s="2"/>
      <c r="EF1285" s="2"/>
      <c r="EG1285" s="2"/>
      <c r="EH1285" s="2"/>
      <c r="EI1285" s="2"/>
      <c r="EJ1285" s="2"/>
      <c r="EK1285" s="2"/>
      <c r="EL1285" s="2"/>
      <c r="EM1285" s="2"/>
      <c r="EN1285" s="2"/>
      <c r="EO1285" s="2"/>
      <c r="EP1285" s="2"/>
      <c r="EQ1285" s="2"/>
      <c r="ER1285" s="2"/>
      <c r="ES1285" s="2"/>
      <c r="ET1285" s="2"/>
      <c r="EU1285" s="2"/>
      <c r="EV1285" s="2"/>
      <c r="EW1285" s="2"/>
      <c r="EX1285" s="2"/>
      <c r="EY1285" s="2"/>
      <c r="EZ1285" s="2"/>
      <c r="FA1285" s="2"/>
      <c r="FB1285" s="2"/>
      <c r="FC1285" s="2"/>
    </row>
    <row r="1286" spans="1:159" s="4" customFormat="1">
      <c r="A1286" s="77" t="s">
        <v>2408</v>
      </c>
      <c r="B1286" s="87" t="s">
        <v>2746</v>
      </c>
      <c r="C1286" s="88">
        <v>3710</v>
      </c>
      <c r="D1286" s="87" t="s">
        <v>1889</v>
      </c>
      <c r="E1286" s="107" t="str">
        <f>VLOOKUP($C1286,'2024-25 School Level AAFTE'!$C$4:$L$2372,9,FALSE)</f>
        <v>No</v>
      </c>
      <c r="F1286" s="95">
        <f>VLOOKUP($C1286,'2024-25 School Level AAFTE'!$C$4:$J$2372,8,FALSE)</f>
        <v>1373.11</v>
      </c>
      <c r="G1286" s="97">
        <f>IFERROR(IF(E1286= "yes",VLOOKUP(C1286,Summary!$B:$I,6,0),0),0)</f>
        <v>0</v>
      </c>
      <c r="H1286" s="96">
        <f t="shared" si="221"/>
        <v>0</v>
      </c>
      <c r="I1286" s="154">
        <f>VLOOKUP($A1286,'2025-26 Salary &amp; Benefits'!$A:$I,3,FALSE)</f>
        <v>1</v>
      </c>
      <c r="J1286" s="154">
        <f>VLOOKUP($A1286,'2025-26 Salary &amp; Benefits'!$A:$I,4,FALSE)</f>
        <v>1</v>
      </c>
      <c r="K1286" s="141">
        <f t="shared" si="222"/>
        <v>0</v>
      </c>
      <c r="L1286" s="140">
        <f t="shared" si="223"/>
        <v>0</v>
      </c>
      <c r="M1286" s="142">
        <f>'2025-26 Salary &amp; Benefits'!$E$6</f>
        <v>78209</v>
      </c>
      <c r="N1286" s="142">
        <f>'2025-26 Salary &amp; Benefits'!$F$6</f>
        <v>80164</v>
      </c>
      <c r="O1286" s="9">
        <f t="shared" si="224"/>
        <v>0</v>
      </c>
      <c r="P1286" s="9">
        <f t="shared" si="225"/>
        <v>0</v>
      </c>
      <c r="Q1286" s="9">
        <f>'2025-26 Salary &amp; Benefits'!G$6</f>
        <v>15997.68</v>
      </c>
      <c r="R1286" s="143">
        <f>'2025-26 Salary &amp; Benefits'!H$6</f>
        <v>0.16020000000000001</v>
      </c>
      <c r="S1286" s="143">
        <f>'2025-26 Salary &amp; Benefits'!I$6</f>
        <v>0.15390000000000001</v>
      </c>
      <c r="T1286" s="9">
        <f t="shared" si="226"/>
        <v>0</v>
      </c>
      <c r="U1286" s="9">
        <f t="shared" si="227"/>
        <v>0</v>
      </c>
      <c r="V1286" s="9">
        <f t="shared" si="228"/>
        <v>0</v>
      </c>
      <c r="W1286" s="9">
        <f t="shared" si="229"/>
        <v>0</v>
      </c>
      <c r="X1286" s="22">
        <f t="shared" si="230"/>
        <v>0</v>
      </c>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row>
    <row r="1287" spans="1:159" s="4" customFormat="1">
      <c r="A1287" s="77" t="s">
        <v>2408</v>
      </c>
      <c r="B1287" s="87" t="s">
        <v>2746</v>
      </c>
      <c r="C1287" s="86">
        <v>4058</v>
      </c>
      <c r="D1287" s="85" t="s">
        <v>1890</v>
      </c>
      <c r="E1287" s="107" t="str">
        <f>VLOOKUP($C1287,'2024-25 School Level AAFTE'!$C$4:$L$2372,9,FALSE)</f>
        <v>No</v>
      </c>
      <c r="F1287" s="95">
        <f>VLOOKUP($C1287,'2024-25 School Level AAFTE'!$C$4:$J$2372,8,FALSE)</f>
        <v>444.72</v>
      </c>
      <c r="G1287" s="97">
        <f>IFERROR(IF(E1287= "yes",VLOOKUP(C1287,Summary!$B:$I,6,0),0),0)</f>
        <v>0</v>
      </c>
      <c r="H1287" s="96">
        <f t="shared" si="221"/>
        <v>0</v>
      </c>
      <c r="I1287" s="154">
        <f>VLOOKUP($A1287,'2025-26 Salary &amp; Benefits'!$A:$I,3,FALSE)</f>
        <v>1</v>
      </c>
      <c r="J1287" s="154">
        <f>VLOOKUP($A1287,'2025-26 Salary &amp; Benefits'!$A:$I,4,FALSE)</f>
        <v>1</v>
      </c>
      <c r="K1287" s="141">
        <f t="shared" si="222"/>
        <v>0</v>
      </c>
      <c r="L1287" s="140">
        <f t="shared" si="223"/>
        <v>0</v>
      </c>
      <c r="M1287" s="142">
        <f>'2025-26 Salary &amp; Benefits'!$E$6</f>
        <v>78209</v>
      </c>
      <c r="N1287" s="142">
        <f>'2025-26 Salary &amp; Benefits'!$F$6</f>
        <v>80164</v>
      </c>
      <c r="O1287" s="9">
        <f t="shared" si="224"/>
        <v>0</v>
      </c>
      <c r="P1287" s="9">
        <f t="shared" si="225"/>
        <v>0</v>
      </c>
      <c r="Q1287" s="9">
        <f>'2025-26 Salary &amp; Benefits'!G$6</f>
        <v>15997.68</v>
      </c>
      <c r="R1287" s="143">
        <f>'2025-26 Salary &amp; Benefits'!H$6</f>
        <v>0.16020000000000001</v>
      </c>
      <c r="S1287" s="143">
        <f>'2025-26 Salary &amp; Benefits'!I$6</f>
        <v>0.15390000000000001</v>
      </c>
      <c r="T1287" s="9">
        <f t="shared" si="226"/>
        <v>0</v>
      </c>
      <c r="U1287" s="9">
        <f t="shared" si="227"/>
        <v>0</v>
      </c>
      <c r="V1287" s="9">
        <f t="shared" si="228"/>
        <v>0</v>
      </c>
      <c r="W1287" s="9">
        <f t="shared" si="229"/>
        <v>0</v>
      </c>
      <c r="X1287" s="22">
        <f t="shared" si="230"/>
        <v>0</v>
      </c>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row>
    <row r="1288" spans="1:159" s="4" customFormat="1">
      <c r="A1288" s="77" t="s">
        <v>2408</v>
      </c>
      <c r="B1288" s="87" t="s">
        <v>2746</v>
      </c>
      <c r="C1288" s="88">
        <v>4122</v>
      </c>
      <c r="D1288" s="87" t="s">
        <v>1277</v>
      </c>
      <c r="E1288" s="107" t="str">
        <f>VLOOKUP($C1288,'2024-25 School Level AAFTE'!$C$4:$L$2372,9,FALSE)</f>
        <v>No</v>
      </c>
      <c r="F1288" s="95">
        <f>VLOOKUP($C1288,'2024-25 School Level AAFTE'!$C$4:$J$2372,8,FALSE)</f>
        <v>399.64</v>
      </c>
      <c r="G1288" s="97">
        <f>IFERROR(IF(E1288= "yes",VLOOKUP(C1288,Summary!$B:$I,6,0),0),0)</f>
        <v>0</v>
      </c>
      <c r="H1288" s="96">
        <f t="shared" si="221"/>
        <v>0</v>
      </c>
      <c r="I1288" s="154">
        <f>VLOOKUP($A1288,'2025-26 Salary &amp; Benefits'!$A:$I,3,FALSE)</f>
        <v>1</v>
      </c>
      <c r="J1288" s="154">
        <f>VLOOKUP($A1288,'2025-26 Salary &amp; Benefits'!$A:$I,4,FALSE)</f>
        <v>1</v>
      </c>
      <c r="K1288" s="141">
        <f t="shared" si="222"/>
        <v>0</v>
      </c>
      <c r="L1288" s="140">
        <f t="shared" si="223"/>
        <v>0</v>
      </c>
      <c r="M1288" s="142">
        <f>'2025-26 Salary &amp; Benefits'!$E$6</f>
        <v>78209</v>
      </c>
      <c r="N1288" s="142">
        <f>'2025-26 Salary &amp; Benefits'!$F$6</f>
        <v>80164</v>
      </c>
      <c r="O1288" s="9">
        <f t="shared" si="224"/>
        <v>0</v>
      </c>
      <c r="P1288" s="9">
        <f t="shared" si="225"/>
        <v>0</v>
      </c>
      <c r="Q1288" s="9">
        <f>'2025-26 Salary &amp; Benefits'!G$6</f>
        <v>15997.68</v>
      </c>
      <c r="R1288" s="143">
        <f>'2025-26 Salary &amp; Benefits'!H$6</f>
        <v>0.16020000000000001</v>
      </c>
      <c r="S1288" s="143">
        <f>'2025-26 Salary &amp; Benefits'!I$6</f>
        <v>0.15390000000000001</v>
      </c>
      <c r="T1288" s="9">
        <f t="shared" si="226"/>
        <v>0</v>
      </c>
      <c r="U1288" s="9">
        <f t="shared" si="227"/>
        <v>0</v>
      </c>
      <c r="V1288" s="9">
        <f t="shared" si="228"/>
        <v>0</v>
      </c>
      <c r="W1288" s="9">
        <f t="shared" si="229"/>
        <v>0</v>
      </c>
      <c r="X1288" s="22">
        <f t="shared" si="230"/>
        <v>0</v>
      </c>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row>
    <row r="1289" spans="1:159" s="4" customFormat="1">
      <c r="A1289" s="77" t="s">
        <v>2408</v>
      </c>
      <c r="B1289" s="87" t="s">
        <v>2746</v>
      </c>
      <c r="C1289" s="88">
        <v>4255</v>
      </c>
      <c r="D1289" s="87" t="s">
        <v>1891</v>
      </c>
      <c r="E1289" s="107" t="str">
        <f>VLOOKUP($C1289,'2024-25 School Level AAFTE'!$C$4:$L$2372,9,FALSE)</f>
        <v>No</v>
      </c>
      <c r="F1289" s="95">
        <f>VLOOKUP($C1289,'2024-25 School Level AAFTE'!$C$4:$J$2372,8,FALSE)</f>
        <v>666.96</v>
      </c>
      <c r="G1289" s="97">
        <f>IFERROR(IF(E1289= "yes",VLOOKUP(C1289,Summary!$B:$I,6,0),0),0)</f>
        <v>0</v>
      </c>
      <c r="H1289" s="96">
        <f t="shared" si="221"/>
        <v>0</v>
      </c>
      <c r="I1289" s="154">
        <f>VLOOKUP($A1289,'2025-26 Salary &amp; Benefits'!$A:$I,3,FALSE)</f>
        <v>1</v>
      </c>
      <c r="J1289" s="154">
        <f>VLOOKUP($A1289,'2025-26 Salary &amp; Benefits'!$A:$I,4,FALSE)</f>
        <v>1</v>
      </c>
      <c r="K1289" s="141">
        <f t="shared" si="222"/>
        <v>0</v>
      </c>
      <c r="L1289" s="140">
        <f t="shared" si="223"/>
        <v>0</v>
      </c>
      <c r="M1289" s="142">
        <f>'2025-26 Salary &amp; Benefits'!$E$6</f>
        <v>78209</v>
      </c>
      <c r="N1289" s="142">
        <f>'2025-26 Salary &amp; Benefits'!$F$6</f>
        <v>80164</v>
      </c>
      <c r="O1289" s="9">
        <f t="shared" si="224"/>
        <v>0</v>
      </c>
      <c r="P1289" s="9">
        <f t="shared" si="225"/>
        <v>0</v>
      </c>
      <c r="Q1289" s="9">
        <f>'2025-26 Salary &amp; Benefits'!G$6</f>
        <v>15997.68</v>
      </c>
      <c r="R1289" s="143">
        <f>'2025-26 Salary &amp; Benefits'!H$6</f>
        <v>0.16020000000000001</v>
      </c>
      <c r="S1289" s="143">
        <f>'2025-26 Salary &amp; Benefits'!I$6</f>
        <v>0.15390000000000001</v>
      </c>
      <c r="T1289" s="9">
        <f t="shared" si="226"/>
        <v>0</v>
      </c>
      <c r="U1289" s="9">
        <f t="shared" si="227"/>
        <v>0</v>
      </c>
      <c r="V1289" s="9">
        <f t="shared" si="228"/>
        <v>0</v>
      </c>
      <c r="W1289" s="9">
        <f t="shared" si="229"/>
        <v>0</v>
      </c>
      <c r="X1289" s="22">
        <f t="shared" si="230"/>
        <v>0</v>
      </c>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row>
    <row r="1290" spans="1:159" s="4" customFormat="1">
      <c r="A1290" s="77" t="s">
        <v>2408</v>
      </c>
      <c r="B1290" s="87" t="s">
        <v>2746</v>
      </c>
      <c r="C1290" s="88">
        <v>4271</v>
      </c>
      <c r="D1290" s="87" t="s">
        <v>1892</v>
      </c>
      <c r="E1290" s="107" t="str">
        <f>VLOOKUP($C1290,'2024-25 School Level AAFTE'!$C$4:$L$2372,9,FALSE)</f>
        <v>Yes</v>
      </c>
      <c r="F1290" s="95">
        <f>VLOOKUP($C1290,'2024-25 School Level AAFTE'!$C$4:$J$2372,8,FALSE)</f>
        <v>487.27</v>
      </c>
      <c r="G1290" s="97">
        <f>IFERROR(IF(E1290= "yes",VLOOKUP(C1290,Summary!$B:$I,6,0),0),0)</f>
        <v>0</v>
      </c>
      <c r="H1290" s="96">
        <f t="shared" si="221"/>
        <v>487.27</v>
      </c>
      <c r="I1290" s="154">
        <f>VLOOKUP($A1290,'2025-26 Salary &amp; Benefits'!$A:$I,3,FALSE)</f>
        <v>1</v>
      </c>
      <c r="J1290" s="154">
        <f>VLOOKUP($A1290,'2025-26 Salary &amp; Benefits'!$A:$I,4,FALSE)</f>
        <v>1</v>
      </c>
      <c r="K1290" s="141">
        <f t="shared" si="222"/>
        <v>487.27</v>
      </c>
      <c r="L1290" s="140">
        <f t="shared" si="223"/>
        <v>1.429</v>
      </c>
      <c r="M1290" s="142">
        <f>'2025-26 Salary &amp; Benefits'!$E$6</f>
        <v>78209</v>
      </c>
      <c r="N1290" s="142">
        <f>'2025-26 Salary &amp; Benefits'!$F$6</f>
        <v>80164</v>
      </c>
      <c r="O1290" s="9">
        <f t="shared" si="224"/>
        <v>111760.66</v>
      </c>
      <c r="P1290" s="9">
        <f t="shared" si="225"/>
        <v>2793.6999999999971</v>
      </c>
      <c r="Q1290" s="9">
        <f>'2025-26 Salary &amp; Benefits'!G$6</f>
        <v>15997.68</v>
      </c>
      <c r="R1290" s="143">
        <f>'2025-26 Salary &amp; Benefits'!H$6</f>
        <v>0.16020000000000001</v>
      </c>
      <c r="S1290" s="143">
        <f>'2025-26 Salary &amp; Benefits'!I$6</f>
        <v>0.15390000000000001</v>
      </c>
      <c r="T1290" s="9">
        <f t="shared" si="226"/>
        <v>41194.69</v>
      </c>
      <c r="U1290" s="9">
        <f t="shared" si="227"/>
        <v>1909.24</v>
      </c>
      <c r="V1290" s="9">
        <f t="shared" si="228"/>
        <v>293.83</v>
      </c>
      <c r="W1290" s="9">
        <f t="shared" si="229"/>
        <v>2203.0700000000002</v>
      </c>
      <c r="X1290" s="22">
        <f t="shared" si="230"/>
        <v>157952.12</v>
      </c>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row>
    <row r="1291" spans="1:159" s="4" customFormat="1">
      <c r="A1291" s="77" t="s">
        <v>2408</v>
      </c>
      <c r="B1291" s="87" t="s">
        <v>2746</v>
      </c>
      <c r="C1291" s="88">
        <v>4368</v>
      </c>
      <c r="D1291" s="79" t="s">
        <v>1893</v>
      </c>
      <c r="E1291" s="107" t="str">
        <f>VLOOKUP($C1291,'2024-25 School Level AAFTE'!$C$4:$L$2372,9,FALSE)</f>
        <v>No</v>
      </c>
      <c r="F1291" s="95">
        <f>VLOOKUP($C1291,'2024-25 School Level AAFTE'!$C$4:$J$2372,8,FALSE)</f>
        <v>442.42</v>
      </c>
      <c r="G1291" s="97">
        <f>IFERROR(IF(E1291= "yes",VLOOKUP(C1291,Summary!$B:$I,6,0),0),0)</f>
        <v>0</v>
      </c>
      <c r="H1291" s="96">
        <f t="shared" si="221"/>
        <v>0</v>
      </c>
      <c r="I1291" s="154">
        <f>VLOOKUP($A1291,'2025-26 Salary &amp; Benefits'!$A:$I,3,FALSE)</f>
        <v>1</v>
      </c>
      <c r="J1291" s="154">
        <f>VLOOKUP($A1291,'2025-26 Salary &amp; Benefits'!$A:$I,4,FALSE)</f>
        <v>1</v>
      </c>
      <c r="K1291" s="141">
        <f t="shared" si="222"/>
        <v>0</v>
      </c>
      <c r="L1291" s="140">
        <f t="shared" si="223"/>
        <v>0</v>
      </c>
      <c r="M1291" s="142">
        <f>'2025-26 Salary &amp; Benefits'!$E$6</f>
        <v>78209</v>
      </c>
      <c r="N1291" s="142">
        <f>'2025-26 Salary &amp; Benefits'!$F$6</f>
        <v>80164</v>
      </c>
      <c r="O1291" s="9">
        <f t="shared" si="224"/>
        <v>0</v>
      </c>
      <c r="P1291" s="9">
        <f t="shared" si="225"/>
        <v>0</v>
      </c>
      <c r="Q1291" s="9">
        <f>'2025-26 Salary &amp; Benefits'!G$6</f>
        <v>15997.68</v>
      </c>
      <c r="R1291" s="143">
        <f>'2025-26 Salary &amp; Benefits'!H$6</f>
        <v>0.16020000000000001</v>
      </c>
      <c r="S1291" s="143">
        <f>'2025-26 Salary &amp; Benefits'!I$6</f>
        <v>0.15390000000000001</v>
      </c>
      <c r="T1291" s="9">
        <f t="shared" si="226"/>
        <v>0</v>
      </c>
      <c r="U1291" s="9">
        <f t="shared" si="227"/>
        <v>0</v>
      </c>
      <c r="V1291" s="9">
        <f t="shared" si="228"/>
        <v>0</v>
      </c>
      <c r="W1291" s="9">
        <f t="shared" si="229"/>
        <v>0</v>
      </c>
      <c r="X1291" s="22">
        <f t="shared" si="230"/>
        <v>0</v>
      </c>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row>
    <row r="1292" spans="1:159" s="4" customFormat="1">
      <c r="A1292" s="77" t="s">
        <v>2408</v>
      </c>
      <c r="B1292" s="87" t="s">
        <v>2746</v>
      </c>
      <c r="C1292" s="88">
        <v>4408</v>
      </c>
      <c r="D1292" s="87" t="s">
        <v>1894</v>
      </c>
      <c r="E1292" s="107" t="str">
        <f>VLOOKUP($C1292,'2024-25 School Level AAFTE'!$C$4:$L$2372,9,FALSE)</f>
        <v>No</v>
      </c>
      <c r="F1292" s="95">
        <f>VLOOKUP($C1292,'2024-25 School Level AAFTE'!$C$4:$J$2372,8,FALSE)</f>
        <v>577.25</v>
      </c>
      <c r="G1292" s="97">
        <f>IFERROR(IF(E1292= "yes",VLOOKUP(C1292,Summary!$B:$I,6,0),0),0)</f>
        <v>0</v>
      </c>
      <c r="H1292" s="96">
        <f t="shared" si="221"/>
        <v>0</v>
      </c>
      <c r="I1292" s="154">
        <f>VLOOKUP($A1292,'2025-26 Salary &amp; Benefits'!$A:$I,3,FALSE)</f>
        <v>1</v>
      </c>
      <c r="J1292" s="154">
        <f>VLOOKUP($A1292,'2025-26 Salary &amp; Benefits'!$A:$I,4,FALSE)</f>
        <v>1</v>
      </c>
      <c r="K1292" s="141">
        <f t="shared" si="222"/>
        <v>0</v>
      </c>
      <c r="L1292" s="140">
        <f t="shared" si="223"/>
        <v>0</v>
      </c>
      <c r="M1292" s="142">
        <f>'2025-26 Salary &amp; Benefits'!$E$6</f>
        <v>78209</v>
      </c>
      <c r="N1292" s="142">
        <f>'2025-26 Salary &amp; Benefits'!$F$6</f>
        <v>80164</v>
      </c>
      <c r="O1292" s="9">
        <f t="shared" si="224"/>
        <v>0</v>
      </c>
      <c r="P1292" s="9">
        <f t="shared" si="225"/>
        <v>0</v>
      </c>
      <c r="Q1292" s="9">
        <f>'2025-26 Salary &amp; Benefits'!G$6</f>
        <v>15997.68</v>
      </c>
      <c r="R1292" s="143">
        <f>'2025-26 Salary &amp; Benefits'!H$6</f>
        <v>0.16020000000000001</v>
      </c>
      <c r="S1292" s="143">
        <f>'2025-26 Salary &amp; Benefits'!I$6</f>
        <v>0.15390000000000001</v>
      </c>
      <c r="T1292" s="9">
        <f t="shared" si="226"/>
        <v>0</v>
      </c>
      <c r="U1292" s="9">
        <f t="shared" si="227"/>
        <v>0</v>
      </c>
      <c r="V1292" s="9">
        <f t="shared" si="228"/>
        <v>0</v>
      </c>
      <c r="W1292" s="9">
        <f t="shared" si="229"/>
        <v>0</v>
      </c>
      <c r="X1292" s="22">
        <f t="shared" si="230"/>
        <v>0</v>
      </c>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row>
    <row r="1293" spans="1:159" s="4" customFormat="1">
      <c r="A1293" s="77" t="s">
        <v>2408</v>
      </c>
      <c r="B1293" s="87" t="s">
        <v>2746</v>
      </c>
      <c r="C1293" s="88">
        <v>4409</v>
      </c>
      <c r="D1293" s="87" t="s">
        <v>1895</v>
      </c>
      <c r="E1293" s="107" t="str">
        <f>VLOOKUP($C1293,'2024-25 School Level AAFTE'!$C$4:$L$2372,9,FALSE)</f>
        <v>No</v>
      </c>
      <c r="F1293" s="95">
        <f>VLOOKUP($C1293,'2024-25 School Level AAFTE'!$C$4:$J$2372,8,FALSE)</f>
        <v>636.96</v>
      </c>
      <c r="G1293" s="97">
        <f>IFERROR(IF(E1293= "yes",VLOOKUP(C1293,Summary!$B:$I,6,0),0),0)</f>
        <v>0</v>
      </c>
      <c r="H1293" s="96">
        <f t="shared" si="221"/>
        <v>0</v>
      </c>
      <c r="I1293" s="154">
        <f>VLOOKUP($A1293,'2025-26 Salary &amp; Benefits'!$A:$I,3,FALSE)</f>
        <v>1</v>
      </c>
      <c r="J1293" s="154">
        <f>VLOOKUP($A1293,'2025-26 Salary &amp; Benefits'!$A:$I,4,FALSE)</f>
        <v>1</v>
      </c>
      <c r="K1293" s="141">
        <f t="shared" si="222"/>
        <v>0</v>
      </c>
      <c r="L1293" s="140">
        <f t="shared" si="223"/>
        <v>0</v>
      </c>
      <c r="M1293" s="142">
        <f>'2025-26 Salary &amp; Benefits'!$E$6</f>
        <v>78209</v>
      </c>
      <c r="N1293" s="142">
        <f>'2025-26 Salary &amp; Benefits'!$F$6</f>
        <v>80164</v>
      </c>
      <c r="O1293" s="9">
        <f t="shared" si="224"/>
        <v>0</v>
      </c>
      <c r="P1293" s="9">
        <f t="shared" si="225"/>
        <v>0</v>
      </c>
      <c r="Q1293" s="9">
        <f>'2025-26 Salary &amp; Benefits'!G$6</f>
        <v>15997.68</v>
      </c>
      <c r="R1293" s="143">
        <f>'2025-26 Salary &amp; Benefits'!H$6</f>
        <v>0.16020000000000001</v>
      </c>
      <c r="S1293" s="143">
        <f>'2025-26 Salary &amp; Benefits'!I$6</f>
        <v>0.15390000000000001</v>
      </c>
      <c r="T1293" s="9">
        <f t="shared" si="226"/>
        <v>0</v>
      </c>
      <c r="U1293" s="9">
        <f t="shared" si="227"/>
        <v>0</v>
      </c>
      <c r="V1293" s="9">
        <f t="shared" si="228"/>
        <v>0</v>
      </c>
      <c r="W1293" s="9">
        <f t="shared" si="229"/>
        <v>0</v>
      </c>
      <c r="X1293" s="22">
        <f t="shared" si="230"/>
        <v>0</v>
      </c>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row>
    <row r="1294" spans="1:159" s="4" customFormat="1">
      <c r="A1294" s="77" t="s">
        <v>2408</v>
      </c>
      <c r="B1294" s="87" t="s">
        <v>2746</v>
      </c>
      <c r="C1294" s="88">
        <v>4427</v>
      </c>
      <c r="D1294" s="87" t="s">
        <v>1896</v>
      </c>
      <c r="E1294" s="107" t="str">
        <f>VLOOKUP($C1294,'2024-25 School Level AAFTE'!$C$4:$L$2372,9,FALSE)</f>
        <v>No</v>
      </c>
      <c r="F1294" s="95">
        <f>VLOOKUP($C1294,'2024-25 School Level AAFTE'!$C$4:$J$2372,8,FALSE)</f>
        <v>1496.77</v>
      </c>
      <c r="G1294" s="97">
        <f>IFERROR(IF(E1294= "yes",VLOOKUP(C1294,Summary!$B:$I,6,0),0),0)</f>
        <v>0</v>
      </c>
      <c r="H1294" s="96">
        <f t="shared" si="221"/>
        <v>0</v>
      </c>
      <c r="I1294" s="154">
        <f>VLOOKUP($A1294,'2025-26 Salary &amp; Benefits'!$A:$I,3,FALSE)</f>
        <v>1</v>
      </c>
      <c r="J1294" s="154">
        <f>VLOOKUP($A1294,'2025-26 Salary &amp; Benefits'!$A:$I,4,FALSE)</f>
        <v>1</v>
      </c>
      <c r="K1294" s="141">
        <f t="shared" si="222"/>
        <v>0</v>
      </c>
      <c r="L1294" s="140">
        <f t="shared" si="223"/>
        <v>0</v>
      </c>
      <c r="M1294" s="142">
        <f>'2025-26 Salary &amp; Benefits'!$E$6</f>
        <v>78209</v>
      </c>
      <c r="N1294" s="142">
        <f>'2025-26 Salary &amp; Benefits'!$F$6</f>
        <v>80164</v>
      </c>
      <c r="O1294" s="9">
        <f t="shared" si="224"/>
        <v>0</v>
      </c>
      <c r="P1294" s="9">
        <f t="shared" si="225"/>
        <v>0</v>
      </c>
      <c r="Q1294" s="9">
        <f>'2025-26 Salary &amp; Benefits'!G$6</f>
        <v>15997.68</v>
      </c>
      <c r="R1294" s="143">
        <f>'2025-26 Salary &amp; Benefits'!H$6</f>
        <v>0.16020000000000001</v>
      </c>
      <c r="S1294" s="143">
        <f>'2025-26 Salary &amp; Benefits'!I$6</f>
        <v>0.15390000000000001</v>
      </c>
      <c r="T1294" s="9">
        <f t="shared" si="226"/>
        <v>0</v>
      </c>
      <c r="U1294" s="9">
        <f t="shared" si="227"/>
        <v>0</v>
      </c>
      <c r="V1294" s="9">
        <f t="shared" si="228"/>
        <v>0</v>
      </c>
      <c r="W1294" s="9">
        <f t="shared" si="229"/>
        <v>0</v>
      </c>
      <c r="X1294" s="22">
        <f t="shared" si="230"/>
        <v>0</v>
      </c>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row>
    <row r="1295" spans="1:159" s="4" customFormat="1">
      <c r="A1295" s="77" t="s">
        <v>2408</v>
      </c>
      <c r="B1295" s="87" t="s">
        <v>2746</v>
      </c>
      <c r="C1295" s="88">
        <v>5167</v>
      </c>
      <c r="D1295" s="87" t="s">
        <v>1897</v>
      </c>
      <c r="E1295" s="107" t="str">
        <f>VLOOKUP($C1295,'2024-25 School Level AAFTE'!$C$4:$L$2372,9,FALSE)</f>
        <v>Yes</v>
      </c>
      <c r="F1295" s="95">
        <f>VLOOKUP($C1295,'2024-25 School Level AAFTE'!$C$4:$J$2372,8,FALSE)</f>
        <v>513</v>
      </c>
      <c r="G1295" s="97">
        <f>IFERROR(IF(E1295= "yes",VLOOKUP(C1295,Summary!$B:$I,6,0),0),0)</f>
        <v>0</v>
      </c>
      <c r="H1295" s="96">
        <f t="shared" si="221"/>
        <v>513</v>
      </c>
      <c r="I1295" s="154">
        <f>VLOOKUP($A1295,'2025-26 Salary &amp; Benefits'!$A:$I,3,FALSE)</f>
        <v>1</v>
      </c>
      <c r="J1295" s="154">
        <f>VLOOKUP($A1295,'2025-26 Salary &amp; Benefits'!$A:$I,4,FALSE)</f>
        <v>1</v>
      </c>
      <c r="K1295" s="141">
        <f t="shared" si="222"/>
        <v>513</v>
      </c>
      <c r="L1295" s="140">
        <f t="shared" si="223"/>
        <v>1.5049999999999999</v>
      </c>
      <c r="M1295" s="142">
        <f>'2025-26 Salary &amp; Benefits'!$E$6</f>
        <v>78209</v>
      </c>
      <c r="N1295" s="142">
        <f>'2025-26 Salary &amp; Benefits'!$F$6</f>
        <v>80164</v>
      </c>
      <c r="O1295" s="9">
        <f t="shared" si="224"/>
        <v>117704.55</v>
      </c>
      <c r="P1295" s="9">
        <f t="shared" si="225"/>
        <v>2942.2700000000041</v>
      </c>
      <c r="Q1295" s="9">
        <f>'2025-26 Salary &amp; Benefits'!G$6</f>
        <v>15997.68</v>
      </c>
      <c r="R1295" s="143">
        <f>'2025-26 Salary &amp; Benefits'!H$6</f>
        <v>0.16020000000000001</v>
      </c>
      <c r="S1295" s="143">
        <f>'2025-26 Salary &amp; Benefits'!I$6</f>
        <v>0.15390000000000001</v>
      </c>
      <c r="T1295" s="9">
        <f t="shared" si="226"/>
        <v>43385.59</v>
      </c>
      <c r="U1295" s="9">
        <f t="shared" si="227"/>
        <v>2010.78</v>
      </c>
      <c r="V1295" s="9">
        <f t="shared" si="228"/>
        <v>309.45999999999998</v>
      </c>
      <c r="W1295" s="9">
        <f t="shared" si="229"/>
        <v>2320.2399999999998</v>
      </c>
      <c r="X1295" s="22">
        <f t="shared" si="230"/>
        <v>166352.65000000002</v>
      </c>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row>
    <row r="1296" spans="1:159" s="4" customFormat="1">
      <c r="A1296" s="77" t="s">
        <v>2408</v>
      </c>
      <c r="B1296" s="87" t="s">
        <v>2746</v>
      </c>
      <c r="C1296" s="88">
        <v>5168</v>
      </c>
      <c r="D1296" s="87" t="s">
        <v>3314</v>
      </c>
      <c r="E1296" s="107" t="str">
        <f>VLOOKUP($C1296,'2024-25 School Level AAFTE'!$C$4:$L$2372,9,FALSE)</f>
        <v>No</v>
      </c>
      <c r="F1296" s="95">
        <f>VLOOKUP($C1296,'2024-25 School Level AAFTE'!$C$4:$J$2372,8,FALSE)</f>
        <v>319.97000000000003</v>
      </c>
      <c r="G1296" s="97">
        <f>IFERROR(IF(E1296= "yes",VLOOKUP(C1296,Summary!$B:$I,6,0),0),0)</f>
        <v>0</v>
      </c>
      <c r="H1296" s="96">
        <f t="shared" si="221"/>
        <v>0</v>
      </c>
      <c r="I1296" s="154">
        <f>VLOOKUP($A1296,'2025-26 Salary &amp; Benefits'!$A:$I,3,FALSE)</f>
        <v>1</v>
      </c>
      <c r="J1296" s="154">
        <f>VLOOKUP($A1296,'2025-26 Salary &amp; Benefits'!$A:$I,4,FALSE)</f>
        <v>1</v>
      </c>
      <c r="K1296" s="141">
        <f t="shared" si="222"/>
        <v>0</v>
      </c>
      <c r="L1296" s="140">
        <f t="shared" si="223"/>
        <v>0</v>
      </c>
      <c r="M1296" s="142">
        <f>'2025-26 Salary &amp; Benefits'!$E$6</f>
        <v>78209</v>
      </c>
      <c r="N1296" s="142">
        <f>'2025-26 Salary &amp; Benefits'!$F$6</f>
        <v>80164</v>
      </c>
      <c r="O1296" s="9">
        <f t="shared" si="224"/>
        <v>0</v>
      </c>
      <c r="P1296" s="9">
        <f t="shared" si="225"/>
        <v>0</v>
      </c>
      <c r="Q1296" s="9">
        <f>'2025-26 Salary &amp; Benefits'!G$6</f>
        <v>15997.68</v>
      </c>
      <c r="R1296" s="143">
        <f>'2025-26 Salary &amp; Benefits'!H$6</f>
        <v>0.16020000000000001</v>
      </c>
      <c r="S1296" s="143">
        <f>'2025-26 Salary &amp; Benefits'!I$6</f>
        <v>0.15390000000000001</v>
      </c>
      <c r="T1296" s="9">
        <f t="shared" si="226"/>
        <v>0</v>
      </c>
      <c r="U1296" s="9">
        <f t="shared" si="227"/>
        <v>0</v>
      </c>
      <c r="V1296" s="9">
        <f t="shared" si="228"/>
        <v>0</v>
      </c>
      <c r="W1296" s="9">
        <f t="shared" si="229"/>
        <v>0</v>
      </c>
      <c r="X1296" s="22">
        <f t="shared" si="230"/>
        <v>0</v>
      </c>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c r="EN1296" s="2"/>
      <c r="EO1296" s="2"/>
      <c r="EP1296" s="2"/>
      <c r="EQ1296" s="2"/>
      <c r="ER1296" s="2"/>
      <c r="ES1296" s="2"/>
      <c r="ET1296" s="2"/>
      <c r="EU1296" s="2"/>
      <c r="EV1296" s="2"/>
      <c r="EW1296" s="2"/>
      <c r="EX1296" s="2"/>
      <c r="EY1296" s="2"/>
      <c r="EZ1296" s="2"/>
      <c r="FA1296" s="2"/>
      <c r="FB1296" s="2"/>
      <c r="FC1296" s="2"/>
    </row>
    <row r="1297" spans="1:159" s="4" customFormat="1">
      <c r="A1297" s="77" t="s">
        <v>2408</v>
      </c>
      <c r="B1297" s="87" t="s">
        <v>2746</v>
      </c>
      <c r="C1297" s="88">
        <v>5452</v>
      </c>
      <c r="D1297" s="87" t="s">
        <v>1899</v>
      </c>
      <c r="E1297" s="107" t="str">
        <f>VLOOKUP($C1297,'2024-25 School Level AAFTE'!$C$4:$L$2372,9,FALSE)</f>
        <v>No</v>
      </c>
      <c r="F1297" s="95">
        <f>VLOOKUP($C1297,'2024-25 School Level AAFTE'!$C$4:$J$2372,8,FALSE)</f>
        <v>750.84</v>
      </c>
      <c r="G1297" s="97">
        <f>IFERROR(IF(E1297= "yes",VLOOKUP(C1297,Summary!$B:$I,6,0),0),0)</f>
        <v>0</v>
      </c>
      <c r="H1297" s="96">
        <f t="shared" si="221"/>
        <v>0</v>
      </c>
      <c r="I1297" s="154">
        <f>VLOOKUP($A1297,'2025-26 Salary &amp; Benefits'!$A:$I,3,FALSE)</f>
        <v>1</v>
      </c>
      <c r="J1297" s="154">
        <f>VLOOKUP($A1297,'2025-26 Salary &amp; Benefits'!$A:$I,4,FALSE)</f>
        <v>1</v>
      </c>
      <c r="K1297" s="141">
        <f t="shared" si="222"/>
        <v>0</v>
      </c>
      <c r="L1297" s="140">
        <f t="shared" si="223"/>
        <v>0</v>
      </c>
      <c r="M1297" s="142">
        <f>'2025-26 Salary &amp; Benefits'!$E$6</f>
        <v>78209</v>
      </c>
      <c r="N1297" s="142">
        <f>'2025-26 Salary &amp; Benefits'!$F$6</f>
        <v>80164</v>
      </c>
      <c r="O1297" s="9">
        <f t="shared" si="224"/>
        <v>0</v>
      </c>
      <c r="P1297" s="9">
        <f t="shared" si="225"/>
        <v>0</v>
      </c>
      <c r="Q1297" s="9">
        <f>'2025-26 Salary &amp; Benefits'!G$6</f>
        <v>15997.68</v>
      </c>
      <c r="R1297" s="143">
        <f>'2025-26 Salary &amp; Benefits'!H$6</f>
        <v>0.16020000000000001</v>
      </c>
      <c r="S1297" s="143">
        <f>'2025-26 Salary &amp; Benefits'!I$6</f>
        <v>0.15390000000000001</v>
      </c>
      <c r="T1297" s="9">
        <f t="shared" si="226"/>
        <v>0</v>
      </c>
      <c r="U1297" s="9">
        <f t="shared" si="227"/>
        <v>0</v>
      </c>
      <c r="V1297" s="9">
        <f t="shared" si="228"/>
        <v>0</v>
      </c>
      <c r="W1297" s="9">
        <f t="shared" si="229"/>
        <v>0</v>
      </c>
      <c r="X1297" s="22">
        <f t="shared" si="230"/>
        <v>0</v>
      </c>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row>
    <row r="1298" spans="1:159" s="4" customFormat="1">
      <c r="A1298" s="77" t="s">
        <v>2408</v>
      </c>
      <c r="B1298" s="87" t="s">
        <v>2746</v>
      </c>
      <c r="C1298" s="88">
        <v>5654</v>
      </c>
      <c r="D1298" s="87" t="s">
        <v>2981</v>
      </c>
      <c r="E1298" s="107" t="str">
        <f>VLOOKUP($C1298,'2024-25 School Level AAFTE'!$C$4:$L$2372,9,FALSE)</f>
        <v>Yes</v>
      </c>
      <c r="F1298" s="95">
        <f>VLOOKUP($C1298,'2024-25 School Level AAFTE'!$C$4:$J$2372,8,FALSE)</f>
        <v>239.17000000000002</v>
      </c>
      <c r="G1298" s="97">
        <f>IFERROR(IF(E1298= "yes",VLOOKUP(C1298,Summary!$B:$I,6,0),0),0)</f>
        <v>0</v>
      </c>
      <c r="H1298" s="96">
        <f t="shared" si="221"/>
        <v>239.17000000000002</v>
      </c>
      <c r="I1298" s="154">
        <f>VLOOKUP($A1298,'2025-26 Salary &amp; Benefits'!$A:$I,3,FALSE)</f>
        <v>1</v>
      </c>
      <c r="J1298" s="154">
        <f>VLOOKUP($A1298,'2025-26 Salary &amp; Benefits'!$A:$I,4,FALSE)</f>
        <v>1</v>
      </c>
      <c r="K1298" s="141">
        <f t="shared" si="222"/>
        <v>239.17000000000002</v>
      </c>
      <c r="L1298" s="140">
        <f t="shared" si="223"/>
        <v>0.70199999999999996</v>
      </c>
      <c r="M1298" s="142">
        <f>'2025-26 Salary &amp; Benefits'!$E$6</f>
        <v>78209</v>
      </c>
      <c r="N1298" s="142">
        <f>'2025-26 Salary &amp; Benefits'!$F$6</f>
        <v>80164</v>
      </c>
      <c r="O1298" s="9">
        <f t="shared" si="224"/>
        <v>54902.720000000001</v>
      </c>
      <c r="P1298" s="9">
        <f t="shared" si="225"/>
        <v>1372.4099999999962</v>
      </c>
      <c r="Q1298" s="9">
        <f>'2025-26 Salary &amp; Benefits'!G$6</f>
        <v>15997.68</v>
      </c>
      <c r="R1298" s="143">
        <f>'2025-26 Salary &amp; Benefits'!H$6</f>
        <v>0.16020000000000001</v>
      </c>
      <c r="S1298" s="143">
        <f>'2025-26 Salary &amp; Benefits'!I$6</f>
        <v>0.15390000000000001</v>
      </c>
      <c r="T1298" s="9">
        <f t="shared" si="226"/>
        <v>20237</v>
      </c>
      <c r="U1298" s="9">
        <f t="shared" si="227"/>
        <v>937.92</v>
      </c>
      <c r="V1298" s="9">
        <f t="shared" si="228"/>
        <v>144.35</v>
      </c>
      <c r="W1298" s="9">
        <f t="shared" si="229"/>
        <v>1082.27</v>
      </c>
      <c r="X1298" s="22">
        <f t="shared" si="230"/>
        <v>77594.400000000009</v>
      </c>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c r="EY1298" s="2"/>
      <c r="EZ1298" s="2"/>
      <c r="FA1298" s="2"/>
      <c r="FB1298" s="2"/>
      <c r="FC1298" s="2"/>
    </row>
    <row r="1299" spans="1:159" s="4" customFormat="1">
      <c r="A1299" s="77" t="s">
        <v>2408</v>
      </c>
      <c r="B1299" s="87" t="s">
        <v>2746</v>
      </c>
      <c r="C1299" s="88">
        <v>5682</v>
      </c>
      <c r="D1299" s="87" t="s">
        <v>3085</v>
      </c>
      <c r="E1299" s="107" t="str">
        <f>VLOOKUP($C1299,'2024-25 School Level AAFTE'!$C$4:$L$2372,9,FALSE)</f>
        <v>No</v>
      </c>
      <c r="F1299" s="95">
        <f>VLOOKUP($C1299,'2024-25 School Level AAFTE'!$C$4:$J$2372,8,FALSE)</f>
        <v>98.87</v>
      </c>
      <c r="G1299" s="97">
        <f>IFERROR(IF(E1299= "yes",VLOOKUP(C1299,Summary!$B:$I,6,0),0),0)</f>
        <v>0</v>
      </c>
      <c r="H1299" s="96">
        <f t="shared" si="221"/>
        <v>0</v>
      </c>
      <c r="I1299" s="154">
        <f>VLOOKUP($A1299,'2025-26 Salary &amp; Benefits'!$A:$I,3,FALSE)</f>
        <v>1</v>
      </c>
      <c r="J1299" s="154">
        <f>VLOOKUP($A1299,'2025-26 Salary &amp; Benefits'!$A:$I,4,FALSE)</f>
        <v>1</v>
      </c>
      <c r="K1299" s="141">
        <f t="shared" si="222"/>
        <v>0</v>
      </c>
      <c r="L1299" s="140">
        <f t="shared" si="223"/>
        <v>0</v>
      </c>
      <c r="M1299" s="142">
        <f>'2025-26 Salary &amp; Benefits'!$E$6</f>
        <v>78209</v>
      </c>
      <c r="N1299" s="142">
        <f>'2025-26 Salary &amp; Benefits'!$F$6</f>
        <v>80164</v>
      </c>
      <c r="O1299" s="9">
        <f t="shared" si="224"/>
        <v>0</v>
      </c>
      <c r="P1299" s="9">
        <f t="shared" si="225"/>
        <v>0</v>
      </c>
      <c r="Q1299" s="9">
        <f>'2025-26 Salary &amp; Benefits'!G$6</f>
        <v>15997.68</v>
      </c>
      <c r="R1299" s="143">
        <f>'2025-26 Salary &amp; Benefits'!H$6</f>
        <v>0.16020000000000001</v>
      </c>
      <c r="S1299" s="143">
        <f>'2025-26 Salary &amp; Benefits'!I$6</f>
        <v>0.15390000000000001</v>
      </c>
      <c r="T1299" s="9">
        <f t="shared" si="226"/>
        <v>0</v>
      </c>
      <c r="U1299" s="9">
        <f t="shared" si="227"/>
        <v>0</v>
      </c>
      <c r="V1299" s="9">
        <f t="shared" si="228"/>
        <v>0</v>
      </c>
      <c r="W1299" s="9">
        <f t="shared" si="229"/>
        <v>0</v>
      </c>
      <c r="X1299" s="22">
        <f t="shared" si="230"/>
        <v>0</v>
      </c>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c r="EY1299" s="2"/>
      <c r="EZ1299" s="2"/>
      <c r="FA1299" s="2"/>
      <c r="FB1299" s="2"/>
      <c r="FC1299" s="2"/>
    </row>
    <row r="1300" spans="1:159" s="4" customFormat="1">
      <c r="A1300" s="77" t="s">
        <v>2408</v>
      </c>
      <c r="B1300" s="87" t="s">
        <v>2746</v>
      </c>
      <c r="C1300" s="88">
        <v>5683</v>
      </c>
      <c r="D1300" s="87" t="s">
        <v>3086</v>
      </c>
      <c r="E1300" s="107" t="str">
        <f>VLOOKUP($C1300,'2024-25 School Level AAFTE'!$C$4:$L$2372,9,FALSE)</f>
        <v>Yes</v>
      </c>
      <c r="F1300" s="95">
        <f>VLOOKUP($C1300,'2024-25 School Level AAFTE'!$C$4:$J$2372,8,FALSE)</f>
        <v>376.21</v>
      </c>
      <c r="G1300" s="97">
        <f>IFERROR(IF(E1300= "yes",VLOOKUP(C1300,Summary!$B:$I,6,0),0),0)</f>
        <v>0</v>
      </c>
      <c r="H1300" s="96">
        <f t="shared" si="221"/>
        <v>376.21</v>
      </c>
      <c r="I1300" s="154">
        <f>VLOOKUP($A1300,'2025-26 Salary &amp; Benefits'!$A:$I,3,FALSE)</f>
        <v>1</v>
      </c>
      <c r="J1300" s="154">
        <f>VLOOKUP($A1300,'2025-26 Salary &amp; Benefits'!$A:$I,4,FALSE)</f>
        <v>1</v>
      </c>
      <c r="K1300" s="141">
        <f t="shared" si="222"/>
        <v>376.21</v>
      </c>
      <c r="L1300" s="140">
        <f t="shared" si="223"/>
        <v>1.1040000000000001</v>
      </c>
      <c r="M1300" s="142">
        <f>'2025-26 Salary &amp; Benefits'!$E$6</f>
        <v>78209</v>
      </c>
      <c r="N1300" s="142">
        <f>'2025-26 Salary &amp; Benefits'!$F$6</f>
        <v>80164</v>
      </c>
      <c r="O1300" s="9">
        <f t="shared" si="224"/>
        <v>86342.74</v>
      </c>
      <c r="P1300" s="9">
        <f t="shared" si="225"/>
        <v>2158.3199999999924</v>
      </c>
      <c r="Q1300" s="9">
        <f>'2025-26 Salary &amp; Benefits'!G$6</f>
        <v>15997.68</v>
      </c>
      <c r="R1300" s="143">
        <f>'2025-26 Salary &amp; Benefits'!H$6</f>
        <v>0.16020000000000001</v>
      </c>
      <c r="S1300" s="143">
        <f>'2025-26 Salary &amp; Benefits'!I$6</f>
        <v>0.15390000000000001</v>
      </c>
      <c r="T1300" s="9">
        <f t="shared" si="226"/>
        <v>31825.71</v>
      </c>
      <c r="U1300" s="9">
        <f t="shared" si="227"/>
        <v>1475.02</v>
      </c>
      <c r="V1300" s="9">
        <f t="shared" si="228"/>
        <v>227.01</v>
      </c>
      <c r="W1300" s="9">
        <f t="shared" si="229"/>
        <v>1702.03</v>
      </c>
      <c r="X1300" s="22">
        <f t="shared" si="230"/>
        <v>122028.8</v>
      </c>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row>
    <row r="1301" spans="1:159" s="4" customFormat="1">
      <c r="A1301" t="s">
        <v>2405</v>
      </c>
      <c r="B1301" s="87" t="s">
        <v>2747</v>
      </c>
      <c r="C1301" s="3">
        <v>2062</v>
      </c>
      <c r="D1301" t="s">
        <v>1862</v>
      </c>
      <c r="E1301" s="107" t="str">
        <f>VLOOKUP($C1301,'2024-25 School Level AAFTE'!$C$4:$L$2372,9,FALSE)</f>
        <v>Yes</v>
      </c>
      <c r="F1301" s="95">
        <f>VLOOKUP($C1301,'2024-25 School Level AAFTE'!$C$4:$J$2372,8,FALSE)</f>
        <v>107.33</v>
      </c>
      <c r="G1301" s="97">
        <f>IFERROR(IF(E1301= "yes",VLOOKUP(C1301,Summary!$B:$I,6,0),0),0)</f>
        <v>0</v>
      </c>
      <c r="H1301" s="96">
        <f t="shared" si="221"/>
        <v>107.33</v>
      </c>
      <c r="I1301" s="154">
        <f>VLOOKUP($A1301,'2025-26 Salary &amp; Benefits'!$A:$I,3,FALSE)</f>
        <v>1</v>
      </c>
      <c r="J1301" s="154">
        <f>VLOOKUP($A1301,'2025-26 Salary &amp; Benefits'!$A:$I,4,FALSE)</f>
        <v>1</v>
      </c>
      <c r="K1301" s="141">
        <f t="shared" si="222"/>
        <v>107.33</v>
      </c>
      <c r="L1301" s="140">
        <f t="shared" si="223"/>
        <v>0.315</v>
      </c>
      <c r="M1301" s="142">
        <f>'2025-26 Salary &amp; Benefits'!$E$6</f>
        <v>78209</v>
      </c>
      <c r="N1301" s="142">
        <f>'2025-26 Salary &amp; Benefits'!$F$6</f>
        <v>80164</v>
      </c>
      <c r="O1301" s="9">
        <f t="shared" si="224"/>
        <v>24635.84</v>
      </c>
      <c r="P1301" s="9">
        <f t="shared" si="225"/>
        <v>615.81999999999971</v>
      </c>
      <c r="Q1301" s="9">
        <f>'2025-26 Salary &amp; Benefits'!G$6</f>
        <v>15997.68</v>
      </c>
      <c r="R1301" s="143">
        <f>'2025-26 Salary &amp; Benefits'!H$6</f>
        <v>0.16020000000000001</v>
      </c>
      <c r="S1301" s="143">
        <f>'2025-26 Salary &amp; Benefits'!I$6</f>
        <v>0.15390000000000001</v>
      </c>
      <c r="T1301" s="9">
        <f t="shared" si="226"/>
        <v>9080.7099999999991</v>
      </c>
      <c r="U1301" s="9">
        <f t="shared" si="227"/>
        <v>420.86</v>
      </c>
      <c r="V1301" s="9">
        <f t="shared" si="228"/>
        <v>64.77</v>
      </c>
      <c r="W1301" s="9">
        <f t="shared" si="229"/>
        <v>485.63</v>
      </c>
      <c r="X1301" s="22">
        <f t="shared" si="230"/>
        <v>34818</v>
      </c>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row>
    <row r="1302" spans="1:159" s="4" customFormat="1">
      <c r="A1302" s="77" t="s">
        <v>2405</v>
      </c>
      <c r="B1302" s="87" t="s">
        <v>2747</v>
      </c>
      <c r="C1302" s="88">
        <v>2958</v>
      </c>
      <c r="D1302" s="87" t="s">
        <v>1863</v>
      </c>
      <c r="E1302" s="107" t="str">
        <f>VLOOKUP($C1302,'2024-25 School Level AAFTE'!$C$4:$L$2372,9,FALSE)</f>
        <v>Yes</v>
      </c>
      <c r="F1302" s="95">
        <f>VLOOKUP($C1302,'2024-25 School Level AAFTE'!$C$4:$J$2372,8,FALSE)</f>
        <v>60.53</v>
      </c>
      <c r="G1302" s="97">
        <f>IFERROR(IF(E1302= "yes",VLOOKUP(C1302,Summary!$B:$I,6,0),0),0)</f>
        <v>0</v>
      </c>
      <c r="H1302" s="96">
        <f t="shared" si="221"/>
        <v>60.53</v>
      </c>
      <c r="I1302" s="154">
        <f>VLOOKUP($A1302,'2025-26 Salary &amp; Benefits'!$A:$I,3,FALSE)</f>
        <v>1</v>
      </c>
      <c r="J1302" s="154">
        <f>VLOOKUP($A1302,'2025-26 Salary &amp; Benefits'!$A:$I,4,FALSE)</f>
        <v>1</v>
      </c>
      <c r="K1302" s="141">
        <f t="shared" si="222"/>
        <v>60.53</v>
      </c>
      <c r="L1302" s="140">
        <f t="shared" si="223"/>
        <v>0.17799999999999999</v>
      </c>
      <c r="M1302" s="142">
        <f>'2025-26 Salary &amp; Benefits'!$E$6</f>
        <v>78209</v>
      </c>
      <c r="N1302" s="142">
        <f>'2025-26 Salary &amp; Benefits'!$F$6</f>
        <v>80164</v>
      </c>
      <c r="O1302" s="9">
        <f t="shared" si="224"/>
        <v>13921.2</v>
      </c>
      <c r="P1302" s="9">
        <f t="shared" si="225"/>
        <v>347.98999999999978</v>
      </c>
      <c r="Q1302" s="9">
        <f>'2025-26 Salary &amp; Benefits'!G$6</f>
        <v>15997.68</v>
      </c>
      <c r="R1302" s="143">
        <f>'2025-26 Salary &amp; Benefits'!H$6</f>
        <v>0.16020000000000001</v>
      </c>
      <c r="S1302" s="143">
        <f>'2025-26 Salary &amp; Benefits'!I$6</f>
        <v>0.15390000000000001</v>
      </c>
      <c r="T1302" s="9">
        <f t="shared" si="226"/>
        <v>5131.32</v>
      </c>
      <c r="U1302" s="9">
        <f t="shared" si="227"/>
        <v>237.82</v>
      </c>
      <c r="V1302" s="9">
        <f t="shared" si="228"/>
        <v>36.6</v>
      </c>
      <c r="W1302" s="9">
        <f t="shared" si="229"/>
        <v>274.42</v>
      </c>
      <c r="X1302" s="22">
        <f t="shared" si="230"/>
        <v>19674.93</v>
      </c>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row>
    <row r="1303" spans="1:159" s="4" customFormat="1">
      <c r="A1303" s="77" t="s">
        <v>2405</v>
      </c>
      <c r="B1303" s="87" t="s">
        <v>2747</v>
      </c>
      <c r="C1303" s="88">
        <v>5252</v>
      </c>
      <c r="D1303" s="87" t="s">
        <v>1864</v>
      </c>
      <c r="E1303" s="107" t="str">
        <f>VLOOKUP($C1303,'2024-25 School Level AAFTE'!$C$4:$L$2372,9,FALSE)</f>
        <v>No</v>
      </c>
      <c r="F1303" s="95">
        <f>VLOOKUP($C1303,'2024-25 School Level AAFTE'!$C$4:$J$2372,8,FALSE)</f>
        <v>99.699999999999989</v>
      </c>
      <c r="G1303" s="97">
        <f>IFERROR(IF(E1303= "yes",VLOOKUP(C1303,Summary!$B:$I,6,0),0),0)</f>
        <v>0</v>
      </c>
      <c r="H1303" s="96">
        <f t="shared" si="221"/>
        <v>0</v>
      </c>
      <c r="I1303" s="154">
        <f>VLOOKUP($A1303,'2025-26 Salary &amp; Benefits'!$A:$I,3,FALSE)</f>
        <v>1</v>
      </c>
      <c r="J1303" s="154">
        <f>VLOOKUP($A1303,'2025-26 Salary &amp; Benefits'!$A:$I,4,FALSE)</f>
        <v>1</v>
      </c>
      <c r="K1303" s="141">
        <f t="shared" si="222"/>
        <v>0</v>
      </c>
      <c r="L1303" s="140">
        <f t="shared" si="223"/>
        <v>0</v>
      </c>
      <c r="M1303" s="142">
        <f>'2025-26 Salary &amp; Benefits'!$E$6</f>
        <v>78209</v>
      </c>
      <c r="N1303" s="142">
        <f>'2025-26 Salary &amp; Benefits'!$F$6</f>
        <v>80164</v>
      </c>
      <c r="O1303" s="9">
        <f t="shared" si="224"/>
        <v>0</v>
      </c>
      <c r="P1303" s="9">
        <f t="shared" si="225"/>
        <v>0</v>
      </c>
      <c r="Q1303" s="9">
        <f>'2025-26 Salary &amp; Benefits'!G$6</f>
        <v>15997.68</v>
      </c>
      <c r="R1303" s="143">
        <f>'2025-26 Salary &amp; Benefits'!H$6</f>
        <v>0.16020000000000001</v>
      </c>
      <c r="S1303" s="143">
        <f>'2025-26 Salary &amp; Benefits'!I$6</f>
        <v>0.15390000000000001</v>
      </c>
      <c r="T1303" s="9">
        <f t="shared" si="226"/>
        <v>0</v>
      </c>
      <c r="U1303" s="9">
        <f t="shared" si="227"/>
        <v>0</v>
      </c>
      <c r="V1303" s="9">
        <f t="shared" si="228"/>
        <v>0</v>
      </c>
      <c r="W1303" s="9">
        <f t="shared" si="229"/>
        <v>0</v>
      </c>
      <c r="X1303" s="22">
        <f t="shared" si="230"/>
        <v>0</v>
      </c>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row>
    <row r="1304" spans="1:159" s="4" customFormat="1">
      <c r="A1304" s="77" t="s">
        <v>2263</v>
      </c>
      <c r="B1304" s="87" t="s">
        <v>2748</v>
      </c>
      <c r="C1304" s="88">
        <v>1815</v>
      </c>
      <c r="D1304" s="87" t="s">
        <v>959</v>
      </c>
      <c r="E1304" s="107" t="str">
        <f>VLOOKUP($C1304,'2024-25 School Level AAFTE'!$C$4:$L$2372,9,FALSE)</f>
        <v>No</v>
      </c>
      <c r="F1304" s="95">
        <f>VLOOKUP($C1304,'2024-25 School Level AAFTE'!$C$4:$J$2372,8,FALSE)</f>
        <v>24.82</v>
      </c>
      <c r="G1304" s="97">
        <f>IFERROR(IF(E1304= "yes",VLOOKUP(C1304,Summary!$B:$I,6,0),0),0)</f>
        <v>0</v>
      </c>
      <c r="H1304" s="96">
        <f t="shared" si="221"/>
        <v>0</v>
      </c>
      <c r="I1304" s="154">
        <f>VLOOKUP($A1304,'2025-26 Salary &amp; Benefits'!$A:$I,3,FALSE)</f>
        <v>1.18</v>
      </c>
      <c r="J1304" s="154">
        <f>VLOOKUP($A1304,'2025-26 Salary &amp; Benefits'!$A:$I,4,FALSE)</f>
        <v>1.18</v>
      </c>
      <c r="K1304" s="141">
        <f t="shared" si="222"/>
        <v>0</v>
      </c>
      <c r="L1304" s="140">
        <f t="shared" si="223"/>
        <v>0</v>
      </c>
      <c r="M1304" s="142">
        <f>'2025-26 Salary &amp; Benefits'!$E$6</f>
        <v>78209</v>
      </c>
      <c r="N1304" s="142">
        <f>'2025-26 Salary &amp; Benefits'!$F$6</f>
        <v>80164</v>
      </c>
      <c r="O1304" s="9">
        <f t="shared" si="224"/>
        <v>0</v>
      </c>
      <c r="P1304" s="9">
        <f t="shared" si="225"/>
        <v>0</v>
      </c>
      <c r="Q1304" s="9">
        <f>'2025-26 Salary &amp; Benefits'!G$6</f>
        <v>15997.68</v>
      </c>
      <c r="R1304" s="143">
        <f>'2025-26 Salary &amp; Benefits'!H$6</f>
        <v>0.16020000000000001</v>
      </c>
      <c r="S1304" s="143">
        <f>'2025-26 Salary &amp; Benefits'!I$6</f>
        <v>0.15390000000000001</v>
      </c>
      <c r="T1304" s="9">
        <f t="shared" si="226"/>
        <v>0</v>
      </c>
      <c r="U1304" s="9">
        <f t="shared" si="227"/>
        <v>0</v>
      </c>
      <c r="V1304" s="9">
        <f t="shared" si="228"/>
        <v>0</v>
      </c>
      <c r="W1304" s="9">
        <f t="shared" si="229"/>
        <v>0</v>
      </c>
      <c r="X1304" s="22">
        <f t="shared" si="230"/>
        <v>0</v>
      </c>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c r="EY1304" s="2"/>
      <c r="EZ1304" s="2"/>
      <c r="FA1304" s="2"/>
      <c r="FB1304" s="2"/>
      <c r="FC1304" s="2"/>
    </row>
    <row r="1305" spans="1:159" s="4" customFormat="1">
      <c r="A1305" s="77" t="s">
        <v>2263</v>
      </c>
      <c r="B1305" s="87" t="s">
        <v>2748</v>
      </c>
      <c r="C1305" s="88">
        <v>2993</v>
      </c>
      <c r="D1305" s="87" t="s">
        <v>960</v>
      </c>
      <c r="E1305" s="107" t="str">
        <f>VLOOKUP($C1305,'2024-25 School Level AAFTE'!$C$4:$L$2372,9,FALSE)</f>
        <v>No</v>
      </c>
      <c r="F1305" s="95">
        <f>VLOOKUP($C1305,'2024-25 School Level AAFTE'!$C$4:$J$2372,8,FALSE)</f>
        <v>389.69</v>
      </c>
      <c r="G1305" s="97">
        <f>IFERROR(IF(E1305= "yes",VLOOKUP(C1305,Summary!$B:$I,6,0),0),0)</f>
        <v>0</v>
      </c>
      <c r="H1305" s="96">
        <f t="shared" si="221"/>
        <v>0</v>
      </c>
      <c r="I1305" s="154">
        <f>VLOOKUP($A1305,'2025-26 Salary &amp; Benefits'!$A:$I,3,FALSE)</f>
        <v>1.18</v>
      </c>
      <c r="J1305" s="154">
        <f>VLOOKUP($A1305,'2025-26 Salary &amp; Benefits'!$A:$I,4,FALSE)</f>
        <v>1.18</v>
      </c>
      <c r="K1305" s="141">
        <f t="shared" si="222"/>
        <v>0</v>
      </c>
      <c r="L1305" s="140">
        <f t="shared" si="223"/>
        <v>0</v>
      </c>
      <c r="M1305" s="142">
        <f>'2025-26 Salary &amp; Benefits'!$E$6</f>
        <v>78209</v>
      </c>
      <c r="N1305" s="142">
        <f>'2025-26 Salary &amp; Benefits'!$F$6</f>
        <v>80164</v>
      </c>
      <c r="O1305" s="9">
        <f t="shared" si="224"/>
        <v>0</v>
      </c>
      <c r="P1305" s="9">
        <f t="shared" si="225"/>
        <v>0</v>
      </c>
      <c r="Q1305" s="9">
        <f>'2025-26 Salary &amp; Benefits'!G$6</f>
        <v>15997.68</v>
      </c>
      <c r="R1305" s="143">
        <f>'2025-26 Salary &amp; Benefits'!H$6</f>
        <v>0.16020000000000001</v>
      </c>
      <c r="S1305" s="143">
        <f>'2025-26 Salary &amp; Benefits'!I$6</f>
        <v>0.15390000000000001</v>
      </c>
      <c r="T1305" s="9">
        <f t="shared" si="226"/>
        <v>0</v>
      </c>
      <c r="U1305" s="9">
        <f t="shared" si="227"/>
        <v>0</v>
      </c>
      <c r="V1305" s="9">
        <f t="shared" si="228"/>
        <v>0</v>
      </c>
      <c r="W1305" s="9">
        <f t="shared" si="229"/>
        <v>0</v>
      </c>
      <c r="X1305" s="22">
        <f t="shared" si="230"/>
        <v>0</v>
      </c>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c r="EY1305" s="2"/>
      <c r="EZ1305" s="2"/>
      <c r="FA1305" s="2"/>
      <c r="FB1305" s="2"/>
      <c r="FC1305" s="2"/>
    </row>
    <row r="1306" spans="1:159" s="4" customFormat="1">
      <c r="A1306" s="77" t="s">
        <v>2263</v>
      </c>
      <c r="B1306" s="87" t="s">
        <v>2748</v>
      </c>
      <c r="C1306" s="88">
        <v>3105</v>
      </c>
      <c r="D1306" s="87" t="s">
        <v>961</v>
      </c>
      <c r="E1306" s="107" t="str">
        <f>VLOOKUP($C1306,'2024-25 School Level AAFTE'!$C$4:$L$2372,9,FALSE)</f>
        <v>No</v>
      </c>
      <c r="F1306" s="95">
        <f>VLOOKUP($C1306,'2024-25 School Level AAFTE'!$C$4:$J$2372,8,FALSE)</f>
        <v>492.27</v>
      </c>
      <c r="G1306" s="97">
        <f>IFERROR(IF(E1306= "yes",VLOOKUP(C1306,Summary!$B:$I,6,0),0),0)</f>
        <v>0</v>
      </c>
      <c r="H1306" s="96">
        <f t="shared" si="221"/>
        <v>0</v>
      </c>
      <c r="I1306" s="154">
        <f>VLOOKUP($A1306,'2025-26 Salary &amp; Benefits'!$A:$I,3,FALSE)</f>
        <v>1.18</v>
      </c>
      <c r="J1306" s="154">
        <f>VLOOKUP($A1306,'2025-26 Salary &amp; Benefits'!$A:$I,4,FALSE)</f>
        <v>1.18</v>
      </c>
      <c r="K1306" s="141">
        <f t="shared" si="222"/>
        <v>0</v>
      </c>
      <c r="L1306" s="140">
        <f t="shared" si="223"/>
        <v>0</v>
      </c>
      <c r="M1306" s="142">
        <f>'2025-26 Salary &amp; Benefits'!$E$6</f>
        <v>78209</v>
      </c>
      <c r="N1306" s="142">
        <f>'2025-26 Salary &amp; Benefits'!$F$6</f>
        <v>80164</v>
      </c>
      <c r="O1306" s="9">
        <f t="shared" si="224"/>
        <v>0</v>
      </c>
      <c r="P1306" s="9">
        <f t="shared" si="225"/>
        <v>0</v>
      </c>
      <c r="Q1306" s="9">
        <f>'2025-26 Salary &amp; Benefits'!G$6</f>
        <v>15997.68</v>
      </c>
      <c r="R1306" s="143">
        <f>'2025-26 Salary &amp; Benefits'!H$6</f>
        <v>0.16020000000000001</v>
      </c>
      <c r="S1306" s="143">
        <f>'2025-26 Salary &amp; Benefits'!I$6</f>
        <v>0.15390000000000001</v>
      </c>
      <c r="T1306" s="9">
        <f t="shared" si="226"/>
        <v>0</v>
      </c>
      <c r="U1306" s="9">
        <f t="shared" si="227"/>
        <v>0</v>
      </c>
      <c r="V1306" s="9">
        <f t="shared" si="228"/>
        <v>0</v>
      </c>
      <c r="W1306" s="9">
        <f t="shared" si="229"/>
        <v>0</v>
      </c>
      <c r="X1306" s="22">
        <f t="shared" si="230"/>
        <v>0</v>
      </c>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row>
    <row r="1307" spans="1:159" s="4" customFormat="1">
      <c r="A1307" s="77" t="s">
        <v>2263</v>
      </c>
      <c r="B1307" s="87" t="s">
        <v>2748</v>
      </c>
      <c r="C1307" s="88">
        <v>3106</v>
      </c>
      <c r="D1307" s="87" t="s">
        <v>962</v>
      </c>
      <c r="E1307" s="107" t="str">
        <f>VLOOKUP($C1307,'2024-25 School Level AAFTE'!$C$4:$L$2372,9,FALSE)</f>
        <v>No</v>
      </c>
      <c r="F1307" s="95">
        <f>VLOOKUP($C1307,'2024-25 School Level AAFTE'!$C$4:$J$2372,8,FALSE)</f>
        <v>1714.02</v>
      </c>
      <c r="G1307" s="97">
        <f>IFERROR(IF(E1307= "yes",VLOOKUP(C1307,Summary!$B:$I,6,0),0),0)</f>
        <v>0</v>
      </c>
      <c r="H1307" s="96">
        <f t="shared" si="221"/>
        <v>0</v>
      </c>
      <c r="I1307" s="154">
        <f>VLOOKUP($A1307,'2025-26 Salary &amp; Benefits'!$A:$I,3,FALSE)</f>
        <v>1.18</v>
      </c>
      <c r="J1307" s="154">
        <f>VLOOKUP($A1307,'2025-26 Salary &amp; Benefits'!$A:$I,4,FALSE)</f>
        <v>1.18</v>
      </c>
      <c r="K1307" s="141">
        <f t="shared" si="222"/>
        <v>0</v>
      </c>
      <c r="L1307" s="140">
        <f t="shared" si="223"/>
        <v>0</v>
      </c>
      <c r="M1307" s="142">
        <f>'2025-26 Salary &amp; Benefits'!$E$6</f>
        <v>78209</v>
      </c>
      <c r="N1307" s="142">
        <f>'2025-26 Salary &amp; Benefits'!$F$6</f>
        <v>80164</v>
      </c>
      <c r="O1307" s="9">
        <f t="shared" si="224"/>
        <v>0</v>
      </c>
      <c r="P1307" s="9">
        <f t="shared" si="225"/>
        <v>0</v>
      </c>
      <c r="Q1307" s="9">
        <f>'2025-26 Salary &amp; Benefits'!G$6</f>
        <v>15997.68</v>
      </c>
      <c r="R1307" s="143">
        <f>'2025-26 Salary &amp; Benefits'!H$6</f>
        <v>0.16020000000000001</v>
      </c>
      <c r="S1307" s="143">
        <f>'2025-26 Salary &amp; Benefits'!I$6</f>
        <v>0.15390000000000001</v>
      </c>
      <c r="T1307" s="9">
        <f t="shared" si="226"/>
        <v>0</v>
      </c>
      <c r="U1307" s="9">
        <f t="shared" si="227"/>
        <v>0</v>
      </c>
      <c r="V1307" s="9">
        <f t="shared" si="228"/>
        <v>0</v>
      </c>
      <c r="W1307" s="9">
        <f t="shared" si="229"/>
        <v>0</v>
      </c>
      <c r="X1307" s="22">
        <f t="shared" si="230"/>
        <v>0</v>
      </c>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c r="EY1307" s="2"/>
      <c r="EZ1307" s="2"/>
      <c r="FA1307" s="2"/>
      <c r="FB1307" s="2"/>
      <c r="FC1307" s="2"/>
    </row>
    <row r="1308" spans="1:159" s="4" customFormat="1">
      <c r="A1308" s="77" t="s">
        <v>2263</v>
      </c>
      <c r="B1308" s="87" t="s">
        <v>2748</v>
      </c>
      <c r="C1308" s="88">
        <v>3107</v>
      </c>
      <c r="D1308" s="79" t="s">
        <v>963</v>
      </c>
      <c r="E1308" s="107" t="str">
        <f>VLOOKUP($C1308,'2024-25 School Level AAFTE'!$C$4:$L$2372,9,FALSE)</f>
        <v>No</v>
      </c>
      <c r="F1308" s="95">
        <f>VLOOKUP($C1308,'2024-25 School Level AAFTE'!$C$4:$J$2372,8,FALSE)</f>
        <v>290.63</v>
      </c>
      <c r="G1308" s="97">
        <f>IFERROR(IF(E1308= "yes",VLOOKUP(C1308,Summary!$B:$I,6,0),0),0)</f>
        <v>0</v>
      </c>
      <c r="H1308" s="96">
        <f t="shared" si="221"/>
        <v>0</v>
      </c>
      <c r="I1308" s="154">
        <f>VLOOKUP($A1308,'2025-26 Salary &amp; Benefits'!$A:$I,3,FALSE)</f>
        <v>1.18</v>
      </c>
      <c r="J1308" s="154">
        <f>VLOOKUP($A1308,'2025-26 Salary &amp; Benefits'!$A:$I,4,FALSE)</f>
        <v>1.18</v>
      </c>
      <c r="K1308" s="141">
        <f t="shared" si="222"/>
        <v>0</v>
      </c>
      <c r="L1308" s="140">
        <f t="shared" si="223"/>
        <v>0</v>
      </c>
      <c r="M1308" s="142">
        <f>'2025-26 Salary &amp; Benefits'!$E$6</f>
        <v>78209</v>
      </c>
      <c r="N1308" s="142">
        <f>'2025-26 Salary &amp; Benefits'!$F$6</f>
        <v>80164</v>
      </c>
      <c r="O1308" s="9">
        <f t="shared" si="224"/>
        <v>0</v>
      </c>
      <c r="P1308" s="9">
        <f t="shared" si="225"/>
        <v>0</v>
      </c>
      <c r="Q1308" s="9">
        <f>'2025-26 Salary &amp; Benefits'!G$6</f>
        <v>15997.68</v>
      </c>
      <c r="R1308" s="143">
        <f>'2025-26 Salary &amp; Benefits'!H$6</f>
        <v>0.16020000000000001</v>
      </c>
      <c r="S1308" s="143">
        <f>'2025-26 Salary &amp; Benefits'!I$6</f>
        <v>0.15390000000000001</v>
      </c>
      <c r="T1308" s="9">
        <f t="shared" si="226"/>
        <v>0</v>
      </c>
      <c r="U1308" s="9">
        <f t="shared" si="227"/>
        <v>0</v>
      </c>
      <c r="V1308" s="9">
        <f t="shared" si="228"/>
        <v>0</v>
      </c>
      <c r="W1308" s="9">
        <f t="shared" si="229"/>
        <v>0</v>
      </c>
      <c r="X1308" s="22">
        <f t="shared" si="230"/>
        <v>0</v>
      </c>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c r="EY1308" s="2"/>
      <c r="EZ1308" s="2"/>
      <c r="FA1308" s="2"/>
      <c r="FB1308" s="2"/>
      <c r="FC1308" s="2"/>
    </row>
    <row r="1309" spans="1:159" s="4" customFormat="1">
      <c r="A1309" s="77" t="s">
        <v>2263</v>
      </c>
      <c r="B1309" s="87" t="s">
        <v>2748</v>
      </c>
      <c r="C1309" s="88">
        <v>3234</v>
      </c>
      <c r="D1309" s="87" t="s">
        <v>964</v>
      </c>
      <c r="E1309" s="107" t="str">
        <f>VLOOKUP($C1309,'2024-25 School Level AAFTE'!$C$4:$L$2372,9,FALSE)</f>
        <v>No</v>
      </c>
      <c r="F1309" s="95">
        <f>VLOOKUP($C1309,'2024-25 School Level AAFTE'!$C$4:$J$2372,8,FALSE)</f>
        <v>257.31</v>
      </c>
      <c r="G1309" s="97">
        <f>IFERROR(IF(E1309= "yes",VLOOKUP(C1309,Summary!$B:$I,6,0),0),0)</f>
        <v>0</v>
      </c>
      <c r="H1309" s="96">
        <f t="shared" si="221"/>
        <v>0</v>
      </c>
      <c r="I1309" s="154">
        <f>VLOOKUP($A1309,'2025-26 Salary &amp; Benefits'!$A:$I,3,FALSE)</f>
        <v>1.18</v>
      </c>
      <c r="J1309" s="154">
        <f>VLOOKUP($A1309,'2025-26 Salary &amp; Benefits'!$A:$I,4,FALSE)</f>
        <v>1.18</v>
      </c>
      <c r="K1309" s="141">
        <f t="shared" si="222"/>
        <v>0</v>
      </c>
      <c r="L1309" s="140">
        <f t="shared" si="223"/>
        <v>0</v>
      </c>
      <c r="M1309" s="142">
        <f>'2025-26 Salary &amp; Benefits'!$E$6</f>
        <v>78209</v>
      </c>
      <c r="N1309" s="142">
        <f>'2025-26 Salary &amp; Benefits'!$F$6</f>
        <v>80164</v>
      </c>
      <c r="O1309" s="9">
        <f t="shared" si="224"/>
        <v>0</v>
      </c>
      <c r="P1309" s="9">
        <f t="shared" si="225"/>
        <v>0</v>
      </c>
      <c r="Q1309" s="9">
        <f>'2025-26 Salary &amp; Benefits'!G$6</f>
        <v>15997.68</v>
      </c>
      <c r="R1309" s="143">
        <f>'2025-26 Salary &amp; Benefits'!H$6</f>
        <v>0.16020000000000001</v>
      </c>
      <c r="S1309" s="143">
        <f>'2025-26 Salary &amp; Benefits'!I$6</f>
        <v>0.15390000000000001</v>
      </c>
      <c r="T1309" s="9">
        <f t="shared" si="226"/>
        <v>0</v>
      </c>
      <c r="U1309" s="9">
        <f t="shared" si="227"/>
        <v>0</v>
      </c>
      <c r="V1309" s="9">
        <f t="shared" si="228"/>
        <v>0</v>
      </c>
      <c r="W1309" s="9">
        <f t="shared" si="229"/>
        <v>0</v>
      </c>
      <c r="X1309" s="22">
        <f t="shared" si="230"/>
        <v>0</v>
      </c>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row>
    <row r="1310" spans="1:159" s="4" customFormat="1">
      <c r="A1310" s="77" t="s">
        <v>2263</v>
      </c>
      <c r="B1310" s="87" t="s">
        <v>2748</v>
      </c>
      <c r="C1310" s="88">
        <v>3287</v>
      </c>
      <c r="D1310" s="87" t="s">
        <v>965</v>
      </c>
      <c r="E1310" s="107" t="str">
        <f>VLOOKUP($C1310,'2024-25 School Level AAFTE'!$C$4:$L$2372,9,FALSE)</f>
        <v>No</v>
      </c>
      <c r="F1310" s="95">
        <f>VLOOKUP($C1310,'2024-25 School Level AAFTE'!$C$4:$J$2372,8,FALSE)</f>
        <v>419.24</v>
      </c>
      <c r="G1310" s="97">
        <f>IFERROR(IF(E1310= "yes",VLOOKUP(C1310,Summary!$B:$I,6,0),0),0)</f>
        <v>0</v>
      </c>
      <c r="H1310" s="96">
        <f t="shared" ref="H1310:H1373" si="231">IF(E1310= "yes", F1310,0)</f>
        <v>0</v>
      </c>
      <c r="I1310" s="154">
        <f>VLOOKUP($A1310,'2025-26 Salary &amp; Benefits'!$A:$I,3,FALSE)</f>
        <v>1.18</v>
      </c>
      <c r="J1310" s="154">
        <f>VLOOKUP($A1310,'2025-26 Salary &amp; Benefits'!$A:$I,4,FALSE)</f>
        <v>1.18</v>
      </c>
      <c r="K1310" s="141">
        <f t="shared" ref="K1310:K1373" si="232">IF(G1310&gt;0,G1310,H1310)</f>
        <v>0</v>
      </c>
      <c r="L1310" s="140">
        <f t="shared" ref="L1310:L1373" si="233">ROUND((($K1310*1.1*36)/15)/900,3)</f>
        <v>0</v>
      </c>
      <c r="M1310" s="142">
        <f>'2025-26 Salary &amp; Benefits'!$E$6</f>
        <v>78209</v>
      </c>
      <c r="N1310" s="142">
        <f>'2025-26 Salary &amp; Benefits'!$F$6</f>
        <v>80164</v>
      </c>
      <c r="O1310" s="9">
        <f t="shared" ref="O1310:O1373" si="234">ROUND($I1310*$M1310*$L1310,2)</f>
        <v>0</v>
      </c>
      <c r="P1310" s="9">
        <f t="shared" ref="P1310:P1373" si="235">ROUND($J1310*$N1310*$L1310,2)-O1310</f>
        <v>0</v>
      </c>
      <c r="Q1310" s="9">
        <f>'2025-26 Salary &amp; Benefits'!G$6</f>
        <v>15997.68</v>
      </c>
      <c r="R1310" s="143">
        <f>'2025-26 Salary &amp; Benefits'!H$6</f>
        <v>0.16020000000000001</v>
      </c>
      <c r="S1310" s="143">
        <f>'2025-26 Salary &amp; Benefits'!I$6</f>
        <v>0.15390000000000001</v>
      </c>
      <c r="T1310" s="9">
        <f t="shared" ref="T1310:T1373" si="236">ROUND(O1310*R1310+P1310*S1310+L1310*Q1310,2)</f>
        <v>0</v>
      </c>
      <c r="U1310" s="9">
        <f t="shared" ref="U1310:U1373" si="237">ROUND((($N1310*$J1310*$L1310)/180)*3,2)</f>
        <v>0</v>
      </c>
      <c r="V1310" s="9">
        <f t="shared" ref="V1310:V1373" si="238">ROUND(U1310*S1310,2)</f>
        <v>0</v>
      </c>
      <c r="W1310" s="9">
        <f t="shared" ref="W1310:W1373" si="239">SUM(U1310:V1310)</f>
        <v>0</v>
      </c>
      <c r="X1310" s="22">
        <f t="shared" ref="X1310:X1373" si="240">SUM(T1310,O1310:P1310,W1310)</f>
        <v>0</v>
      </c>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row>
    <row r="1311" spans="1:159" s="4" customFormat="1">
      <c r="A1311" s="77" t="s">
        <v>2263</v>
      </c>
      <c r="B1311" s="87" t="s">
        <v>2748</v>
      </c>
      <c r="C1311" s="88">
        <v>3344</v>
      </c>
      <c r="D1311" s="87" t="s">
        <v>966</v>
      </c>
      <c r="E1311" s="107" t="str">
        <f>VLOOKUP($C1311,'2024-25 School Level AAFTE'!$C$4:$L$2372,9,FALSE)</f>
        <v>No</v>
      </c>
      <c r="F1311" s="95">
        <f>VLOOKUP($C1311,'2024-25 School Level AAFTE'!$C$4:$J$2372,8,FALSE)</f>
        <v>462.89</v>
      </c>
      <c r="G1311" s="97">
        <f>IFERROR(IF(E1311= "yes",VLOOKUP(C1311,Summary!$B:$I,6,0),0),0)</f>
        <v>0</v>
      </c>
      <c r="H1311" s="96">
        <f t="shared" si="231"/>
        <v>0</v>
      </c>
      <c r="I1311" s="154">
        <f>VLOOKUP($A1311,'2025-26 Salary &amp; Benefits'!$A:$I,3,FALSE)</f>
        <v>1.18</v>
      </c>
      <c r="J1311" s="154">
        <f>VLOOKUP($A1311,'2025-26 Salary &amp; Benefits'!$A:$I,4,FALSE)</f>
        <v>1.18</v>
      </c>
      <c r="K1311" s="141">
        <f t="shared" si="232"/>
        <v>0</v>
      </c>
      <c r="L1311" s="140">
        <f t="shared" si="233"/>
        <v>0</v>
      </c>
      <c r="M1311" s="142">
        <f>'2025-26 Salary &amp; Benefits'!$E$6</f>
        <v>78209</v>
      </c>
      <c r="N1311" s="142">
        <f>'2025-26 Salary &amp; Benefits'!$F$6</f>
        <v>80164</v>
      </c>
      <c r="O1311" s="9">
        <f t="shared" si="234"/>
        <v>0</v>
      </c>
      <c r="P1311" s="9">
        <f t="shared" si="235"/>
        <v>0</v>
      </c>
      <c r="Q1311" s="9">
        <f>'2025-26 Salary &amp; Benefits'!G$6</f>
        <v>15997.68</v>
      </c>
      <c r="R1311" s="143">
        <f>'2025-26 Salary &amp; Benefits'!H$6</f>
        <v>0.16020000000000001</v>
      </c>
      <c r="S1311" s="143">
        <f>'2025-26 Salary &amp; Benefits'!I$6</f>
        <v>0.15390000000000001</v>
      </c>
      <c r="T1311" s="9">
        <f t="shared" si="236"/>
        <v>0</v>
      </c>
      <c r="U1311" s="9">
        <f t="shared" si="237"/>
        <v>0</v>
      </c>
      <c r="V1311" s="9">
        <f t="shared" si="238"/>
        <v>0</v>
      </c>
      <c r="W1311" s="9">
        <f t="shared" si="239"/>
        <v>0</v>
      </c>
      <c r="X1311" s="22">
        <f t="shared" si="240"/>
        <v>0</v>
      </c>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row>
    <row r="1312" spans="1:159" s="4" customFormat="1">
      <c r="A1312" s="77" t="s">
        <v>2263</v>
      </c>
      <c r="B1312" s="87" t="s">
        <v>2748</v>
      </c>
      <c r="C1312" s="88">
        <v>3345</v>
      </c>
      <c r="D1312" s="87" t="s">
        <v>967</v>
      </c>
      <c r="E1312" s="107" t="str">
        <f>VLOOKUP($C1312,'2024-25 School Level AAFTE'!$C$4:$L$2372,9,FALSE)</f>
        <v>No</v>
      </c>
      <c r="F1312" s="95">
        <f>VLOOKUP($C1312,'2024-25 School Level AAFTE'!$C$4:$J$2372,8,FALSE)</f>
        <v>730.16</v>
      </c>
      <c r="G1312" s="97">
        <f>IFERROR(IF(E1312= "yes",VLOOKUP(C1312,Summary!$B:$I,6,0),0),0)</f>
        <v>0</v>
      </c>
      <c r="H1312" s="96">
        <f t="shared" si="231"/>
        <v>0</v>
      </c>
      <c r="I1312" s="154">
        <f>VLOOKUP($A1312,'2025-26 Salary &amp; Benefits'!$A:$I,3,FALSE)</f>
        <v>1.18</v>
      </c>
      <c r="J1312" s="154">
        <f>VLOOKUP($A1312,'2025-26 Salary &amp; Benefits'!$A:$I,4,FALSE)</f>
        <v>1.18</v>
      </c>
      <c r="K1312" s="141">
        <f t="shared" si="232"/>
        <v>0</v>
      </c>
      <c r="L1312" s="140">
        <f t="shared" si="233"/>
        <v>0</v>
      </c>
      <c r="M1312" s="142">
        <f>'2025-26 Salary &amp; Benefits'!$E$6</f>
        <v>78209</v>
      </c>
      <c r="N1312" s="142">
        <f>'2025-26 Salary &amp; Benefits'!$F$6</f>
        <v>80164</v>
      </c>
      <c r="O1312" s="9">
        <f t="shared" si="234"/>
        <v>0</v>
      </c>
      <c r="P1312" s="9">
        <f t="shared" si="235"/>
        <v>0</v>
      </c>
      <c r="Q1312" s="9">
        <f>'2025-26 Salary &amp; Benefits'!G$6</f>
        <v>15997.68</v>
      </c>
      <c r="R1312" s="143">
        <f>'2025-26 Salary &amp; Benefits'!H$6</f>
        <v>0.16020000000000001</v>
      </c>
      <c r="S1312" s="143">
        <f>'2025-26 Salary &amp; Benefits'!I$6</f>
        <v>0.15390000000000001</v>
      </c>
      <c r="T1312" s="9">
        <f t="shared" si="236"/>
        <v>0</v>
      </c>
      <c r="U1312" s="9">
        <f t="shared" si="237"/>
        <v>0</v>
      </c>
      <c r="V1312" s="9">
        <f t="shared" si="238"/>
        <v>0</v>
      </c>
      <c r="W1312" s="9">
        <f t="shared" si="239"/>
        <v>0</v>
      </c>
      <c r="X1312" s="22">
        <f t="shared" si="240"/>
        <v>0</v>
      </c>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row>
    <row r="1313" spans="1:159" s="4" customFormat="1">
      <c r="A1313" s="77" t="s">
        <v>2263</v>
      </c>
      <c r="B1313" s="87" t="s">
        <v>2748</v>
      </c>
      <c r="C1313" s="88">
        <v>3390</v>
      </c>
      <c r="D1313" s="87" t="s">
        <v>968</v>
      </c>
      <c r="E1313" s="107" t="str">
        <f>VLOOKUP($C1313,'2024-25 School Level AAFTE'!$C$4:$L$2372,9,FALSE)</f>
        <v>No</v>
      </c>
      <c r="F1313" s="95">
        <f>VLOOKUP($C1313,'2024-25 School Level AAFTE'!$C$4:$J$2372,8,FALSE)</f>
        <v>526.05999999999995</v>
      </c>
      <c r="G1313" s="97">
        <f>IFERROR(IF(E1313= "yes",VLOOKUP(C1313,Summary!$B:$I,6,0),0),0)</f>
        <v>0</v>
      </c>
      <c r="H1313" s="96">
        <f t="shared" si="231"/>
        <v>0</v>
      </c>
      <c r="I1313" s="154">
        <f>VLOOKUP($A1313,'2025-26 Salary &amp; Benefits'!$A:$I,3,FALSE)</f>
        <v>1.18</v>
      </c>
      <c r="J1313" s="154">
        <f>VLOOKUP($A1313,'2025-26 Salary &amp; Benefits'!$A:$I,4,FALSE)</f>
        <v>1.18</v>
      </c>
      <c r="K1313" s="141">
        <f t="shared" si="232"/>
        <v>0</v>
      </c>
      <c r="L1313" s="140">
        <f t="shared" si="233"/>
        <v>0</v>
      </c>
      <c r="M1313" s="142">
        <f>'2025-26 Salary &amp; Benefits'!$E$6</f>
        <v>78209</v>
      </c>
      <c r="N1313" s="142">
        <f>'2025-26 Salary &amp; Benefits'!$F$6</f>
        <v>80164</v>
      </c>
      <c r="O1313" s="9">
        <f t="shared" si="234"/>
        <v>0</v>
      </c>
      <c r="P1313" s="9">
        <f t="shared" si="235"/>
        <v>0</v>
      </c>
      <c r="Q1313" s="9">
        <f>'2025-26 Salary &amp; Benefits'!G$6</f>
        <v>15997.68</v>
      </c>
      <c r="R1313" s="143">
        <f>'2025-26 Salary &amp; Benefits'!H$6</f>
        <v>0.16020000000000001</v>
      </c>
      <c r="S1313" s="143">
        <f>'2025-26 Salary &amp; Benefits'!I$6</f>
        <v>0.15390000000000001</v>
      </c>
      <c r="T1313" s="9">
        <f t="shared" si="236"/>
        <v>0</v>
      </c>
      <c r="U1313" s="9">
        <f t="shared" si="237"/>
        <v>0</v>
      </c>
      <c r="V1313" s="9">
        <f t="shared" si="238"/>
        <v>0</v>
      </c>
      <c r="W1313" s="9">
        <f t="shared" si="239"/>
        <v>0</v>
      </c>
      <c r="X1313" s="22">
        <f t="shared" si="240"/>
        <v>0</v>
      </c>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row>
    <row r="1314" spans="1:159" s="4" customFormat="1">
      <c r="A1314" s="77" t="s">
        <v>2263</v>
      </c>
      <c r="B1314" s="87" t="s">
        <v>2748</v>
      </c>
      <c r="C1314" s="88">
        <v>3442</v>
      </c>
      <c r="D1314" s="87" t="s">
        <v>969</v>
      </c>
      <c r="E1314" s="107" t="str">
        <f>VLOOKUP($C1314,'2024-25 School Level AAFTE'!$C$4:$L$2372,9,FALSE)</f>
        <v>No</v>
      </c>
      <c r="F1314" s="95">
        <f>VLOOKUP($C1314,'2024-25 School Level AAFTE'!$C$4:$J$2372,8,FALSE)</f>
        <v>578.24</v>
      </c>
      <c r="G1314" s="97">
        <f>IFERROR(IF(E1314= "yes",VLOOKUP(C1314,Summary!$B:$I,6,0),0),0)</f>
        <v>0</v>
      </c>
      <c r="H1314" s="96">
        <f t="shared" si="231"/>
        <v>0</v>
      </c>
      <c r="I1314" s="154">
        <f>VLOOKUP($A1314,'2025-26 Salary &amp; Benefits'!$A:$I,3,FALSE)</f>
        <v>1.18</v>
      </c>
      <c r="J1314" s="154">
        <f>VLOOKUP($A1314,'2025-26 Salary &amp; Benefits'!$A:$I,4,FALSE)</f>
        <v>1.18</v>
      </c>
      <c r="K1314" s="141">
        <f t="shared" si="232"/>
        <v>0</v>
      </c>
      <c r="L1314" s="140">
        <f t="shared" si="233"/>
        <v>0</v>
      </c>
      <c r="M1314" s="142">
        <f>'2025-26 Salary &amp; Benefits'!$E$6</f>
        <v>78209</v>
      </c>
      <c r="N1314" s="142">
        <f>'2025-26 Salary &amp; Benefits'!$F$6</f>
        <v>80164</v>
      </c>
      <c r="O1314" s="9">
        <f t="shared" si="234"/>
        <v>0</v>
      </c>
      <c r="P1314" s="9">
        <f t="shared" si="235"/>
        <v>0</v>
      </c>
      <c r="Q1314" s="9">
        <f>'2025-26 Salary &amp; Benefits'!G$6</f>
        <v>15997.68</v>
      </c>
      <c r="R1314" s="143">
        <f>'2025-26 Salary &amp; Benefits'!H$6</f>
        <v>0.16020000000000001</v>
      </c>
      <c r="S1314" s="143">
        <f>'2025-26 Salary &amp; Benefits'!I$6</f>
        <v>0.15390000000000001</v>
      </c>
      <c r="T1314" s="9">
        <f t="shared" si="236"/>
        <v>0</v>
      </c>
      <c r="U1314" s="9">
        <f t="shared" si="237"/>
        <v>0</v>
      </c>
      <c r="V1314" s="9">
        <f t="shared" si="238"/>
        <v>0</v>
      </c>
      <c r="W1314" s="9">
        <f t="shared" si="239"/>
        <v>0</v>
      </c>
      <c r="X1314" s="22">
        <f t="shared" si="240"/>
        <v>0</v>
      </c>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row>
    <row r="1315" spans="1:159" s="4" customFormat="1">
      <c r="A1315" s="77" t="s">
        <v>2263</v>
      </c>
      <c r="B1315" s="87" t="s">
        <v>2748</v>
      </c>
      <c r="C1315" s="88">
        <v>3492</v>
      </c>
      <c r="D1315" s="87" t="s">
        <v>970</v>
      </c>
      <c r="E1315" s="107" t="str">
        <f>VLOOKUP($C1315,'2024-25 School Level AAFTE'!$C$4:$L$2372,9,FALSE)</f>
        <v>No</v>
      </c>
      <c r="F1315" s="95">
        <f>VLOOKUP($C1315,'2024-25 School Level AAFTE'!$C$4:$J$2372,8,FALSE)</f>
        <v>1419.98</v>
      </c>
      <c r="G1315" s="97">
        <f>IFERROR(IF(E1315= "yes",VLOOKUP(C1315,Summary!$B:$I,6,0),0),0)</f>
        <v>0</v>
      </c>
      <c r="H1315" s="96">
        <f t="shared" si="231"/>
        <v>0</v>
      </c>
      <c r="I1315" s="154">
        <f>VLOOKUP($A1315,'2025-26 Salary &amp; Benefits'!$A:$I,3,FALSE)</f>
        <v>1.18</v>
      </c>
      <c r="J1315" s="154">
        <f>VLOOKUP($A1315,'2025-26 Salary &amp; Benefits'!$A:$I,4,FALSE)</f>
        <v>1.18</v>
      </c>
      <c r="K1315" s="141">
        <f t="shared" si="232"/>
        <v>0</v>
      </c>
      <c r="L1315" s="140">
        <f t="shared" si="233"/>
        <v>0</v>
      </c>
      <c r="M1315" s="142">
        <f>'2025-26 Salary &amp; Benefits'!$E$6</f>
        <v>78209</v>
      </c>
      <c r="N1315" s="142">
        <f>'2025-26 Salary &amp; Benefits'!$F$6</f>
        <v>80164</v>
      </c>
      <c r="O1315" s="9">
        <f t="shared" si="234"/>
        <v>0</v>
      </c>
      <c r="P1315" s="9">
        <f t="shared" si="235"/>
        <v>0</v>
      </c>
      <c r="Q1315" s="9">
        <f>'2025-26 Salary &amp; Benefits'!G$6</f>
        <v>15997.68</v>
      </c>
      <c r="R1315" s="143">
        <f>'2025-26 Salary &amp; Benefits'!H$6</f>
        <v>0.16020000000000001</v>
      </c>
      <c r="S1315" s="143">
        <f>'2025-26 Salary &amp; Benefits'!I$6</f>
        <v>0.15390000000000001</v>
      </c>
      <c r="T1315" s="9">
        <f t="shared" si="236"/>
        <v>0</v>
      </c>
      <c r="U1315" s="9">
        <f t="shared" si="237"/>
        <v>0</v>
      </c>
      <c r="V1315" s="9">
        <f t="shared" si="238"/>
        <v>0</v>
      </c>
      <c r="W1315" s="9">
        <f t="shared" si="239"/>
        <v>0</v>
      </c>
      <c r="X1315" s="22">
        <f t="shared" si="240"/>
        <v>0</v>
      </c>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row>
    <row r="1316" spans="1:159" s="4" customFormat="1">
      <c r="A1316" s="77" t="s">
        <v>2263</v>
      </c>
      <c r="B1316" s="87" t="s">
        <v>2748</v>
      </c>
      <c r="C1316" s="88">
        <v>3493</v>
      </c>
      <c r="D1316" s="87" t="s">
        <v>971</v>
      </c>
      <c r="E1316" s="107" t="str">
        <f>VLOOKUP($C1316,'2024-25 School Level AAFTE'!$C$4:$L$2372,9,FALSE)</f>
        <v>No</v>
      </c>
      <c r="F1316" s="95">
        <f>VLOOKUP($C1316,'2024-25 School Level AAFTE'!$C$4:$J$2372,8,FALSE)</f>
        <v>904.02</v>
      </c>
      <c r="G1316" s="97">
        <f>IFERROR(IF(E1316= "yes",VLOOKUP(C1316,Summary!$B:$I,6,0),0),0)</f>
        <v>0</v>
      </c>
      <c r="H1316" s="96">
        <f t="shared" si="231"/>
        <v>0</v>
      </c>
      <c r="I1316" s="154">
        <f>VLOOKUP($A1316,'2025-26 Salary &amp; Benefits'!$A:$I,3,FALSE)</f>
        <v>1.18</v>
      </c>
      <c r="J1316" s="154">
        <f>VLOOKUP($A1316,'2025-26 Salary &amp; Benefits'!$A:$I,4,FALSE)</f>
        <v>1.18</v>
      </c>
      <c r="K1316" s="141">
        <f t="shared" si="232"/>
        <v>0</v>
      </c>
      <c r="L1316" s="140">
        <f t="shared" si="233"/>
        <v>0</v>
      </c>
      <c r="M1316" s="142">
        <f>'2025-26 Salary &amp; Benefits'!$E$6</f>
        <v>78209</v>
      </c>
      <c r="N1316" s="142">
        <f>'2025-26 Salary &amp; Benefits'!$F$6</f>
        <v>80164</v>
      </c>
      <c r="O1316" s="9">
        <f t="shared" si="234"/>
        <v>0</v>
      </c>
      <c r="P1316" s="9">
        <f t="shared" si="235"/>
        <v>0</v>
      </c>
      <c r="Q1316" s="9">
        <f>'2025-26 Salary &amp; Benefits'!G$6</f>
        <v>15997.68</v>
      </c>
      <c r="R1316" s="143">
        <f>'2025-26 Salary &amp; Benefits'!H$6</f>
        <v>0.16020000000000001</v>
      </c>
      <c r="S1316" s="143">
        <f>'2025-26 Salary &amp; Benefits'!I$6</f>
        <v>0.15390000000000001</v>
      </c>
      <c r="T1316" s="9">
        <f t="shared" si="236"/>
        <v>0</v>
      </c>
      <c r="U1316" s="9">
        <f t="shared" si="237"/>
        <v>0</v>
      </c>
      <c r="V1316" s="9">
        <f t="shared" si="238"/>
        <v>0</v>
      </c>
      <c r="W1316" s="9">
        <f t="shared" si="239"/>
        <v>0</v>
      </c>
      <c r="X1316" s="22">
        <f t="shared" si="240"/>
        <v>0</v>
      </c>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c r="DY1316" s="2"/>
      <c r="DZ1316" s="2"/>
      <c r="EA1316" s="2"/>
      <c r="EB1316" s="2"/>
      <c r="EC1316" s="2"/>
      <c r="ED1316" s="2"/>
      <c r="EE1316" s="2"/>
      <c r="EF1316" s="2"/>
      <c r="EG1316" s="2"/>
      <c r="EH1316" s="2"/>
      <c r="EI1316" s="2"/>
      <c r="EJ1316" s="2"/>
      <c r="EK1316" s="2"/>
      <c r="EL1316" s="2"/>
      <c r="EM1316" s="2"/>
      <c r="EN1316" s="2"/>
      <c r="EO1316" s="2"/>
      <c r="EP1316" s="2"/>
      <c r="EQ1316" s="2"/>
      <c r="ER1316" s="2"/>
      <c r="ES1316" s="2"/>
      <c r="ET1316" s="2"/>
      <c r="EU1316" s="2"/>
      <c r="EV1316" s="2"/>
      <c r="EW1316" s="2"/>
      <c r="EX1316" s="2"/>
      <c r="EY1316" s="2"/>
      <c r="EZ1316" s="2"/>
      <c r="FA1316" s="2"/>
      <c r="FB1316" s="2"/>
      <c r="FC1316" s="2"/>
    </row>
    <row r="1317" spans="1:159" s="4" customFormat="1">
      <c r="A1317" s="77" t="s">
        <v>2263</v>
      </c>
      <c r="B1317" s="87" t="s">
        <v>2748</v>
      </c>
      <c r="C1317" s="88">
        <v>3679</v>
      </c>
      <c r="D1317" s="87" t="s">
        <v>972</v>
      </c>
      <c r="E1317" s="107" t="str">
        <f>VLOOKUP($C1317,'2024-25 School Level AAFTE'!$C$4:$L$2372,9,FALSE)</f>
        <v>No</v>
      </c>
      <c r="F1317" s="95">
        <f>VLOOKUP($C1317,'2024-25 School Level AAFTE'!$C$4:$J$2372,8,FALSE)</f>
        <v>502.68</v>
      </c>
      <c r="G1317" s="97">
        <f>IFERROR(IF(E1317= "yes",VLOOKUP(C1317,Summary!$B:$I,6,0),0),0)</f>
        <v>0</v>
      </c>
      <c r="H1317" s="96">
        <f t="shared" si="231"/>
        <v>0</v>
      </c>
      <c r="I1317" s="154">
        <f>VLOOKUP($A1317,'2025-26 Salary &amp; Benefits'!$A:$I,3,FALSE)</f>
        <v>1.18</v>
      </c>
      <c r="J1317" s="154">
        <f>VLOOKUP($A1317,'2025-26 Salary &amp; Benefits'!$A:$I,4,FALSE)</f>
        <v>1.18</v>
      </c>
      <c r="K1317" s="141">
        <f t="shared" si="232"/>
        <v>0</v>
      </c>
      <c r="L1317" s="140">
        <f t="shared" si="233"/>
        <v>0</v>
      </c>
      <c r="M1317" s="142">
        <f>'2025-26 Salary &amp; Benefits'!$E$6</f>
        <v>78209</v>
      </c>
      <c r="N1317" s="142">
        <f>'2025-26 Salary &amp; Benefits'!$F$6</f>
        <v>80164</v>
      </c>
      <c r="O1317" s="9">
        <f t="shared" si="234"/>
        <v>0</v>
      </c>
      <c r="P1317" s="9">
        <f t="shared" si="235"/>
        <v>0</v>
      </c>
      <c r="Q1317" s="9">
        <f>'2025-26 Salary &amp; Benefits'!G$6</f>
        <v>15997.68</v>
      </c>
      <c r="R1317" s="143">
        <f>'2025-26 Salary &amp; Benefits'!H$6</f>
        <v>0.16020000000000001</v>
      </c>
      <c r="S1317" s="143">
        <f>'2025-26 Salary &amp; Benefits'!I$6</f>
        <v>0.15390000000000001</v>
      </c>
      <c r="T1317" s="9">
        <f t="shared" si="236"/>
        <v>0</v>
      </c>
      <c r="U1317" s="9">
        <f t="shared" si="237"/>
        <v>0</v>
      </c>
      <c r="V1317" s="9">
        <f t="shared" si="238"/>
        <v>0</v>
      </c>
      <c r="W1317" s="9">
        <f t="shared" si="239"/>
        <v>0</v>
      </c>
      <c r="X1317" s="22">
        <f t="shared" si="240"/>
        <v>0</v>
      </c>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c r="DY1317" s="2"/>
      <c r="DZ1317" s="2"/>
      <c r="EA1317" s="2"/>
      <c r="EB1317" s="2"/>
      <c r="EC1317" s="2"/>
      <c r="ED1317" s="2"/>
      <c r="EE1317" s="2"/>
      <c r="EF1317" s="2"/>
      <c r="EG1317" s="2"/>
      <c r="EH1317" s="2"/>
      <c r="EI1317" s="2"/>
      <c r="EJ1317" s="2"/>
      <c r="EK1317" s="2"/>
      <c r="EL1317" s="2"/>
      <c r="EM1317" s="2"/>
      <c r="EN1317" s="2"/>
      <c r="EO1317" s="2"/>
      <c r="EP1317" s="2"/>
      <c r="EQ1317" s="2"/>
      <c r="ER1317" s="2"/>
      <c r="ES1317" s="2"/>
      <c r="ET1317" s="2"/>
      <c r="EU1317" s="2"/>
      <c r="EV1317" s="2"/>
      <c r="EW1317" s="2"/>
      <c r="EX1317" s="2"/>
      <c r="EY1317" s="2"/>
      <c r="EZ1317" s="2"/>
      <c r="FA1317" s="2"/>
      <c r="FB1317" s="2"/>
      <c r="FC1317" s="2"/>
    </row>
    <row r="1318" spans="1:159" s="4" customFormat="1">
      <c r="A1318" s="77" t="s">
        <v>2263</v>
      </c>
      <c r="B1318" s="87" t="s">
        <v>2748</v>
      </c>
      <c r="C1318" s="88">
        <v>3749</v>
      </c>
      <c r="D1318" s="87" t="s">
        <v>973</v>
      </c>
      <c r="E1318" s="107" t="str">
        <f>VLOOKUP($C1318,'2024-25 School Level AAFTE'!$C$4:$L$2372,9,FALSE)</f>
        <v>No</v>
      </c>
      <c r="F1318" s="95">
        <f>VLOOKUP($C1318,'2024-25 School Level AAFTE'!$C$4:$J$2372,8,FALSE)</f>
        <v>466.58</v>
      </c>
      <c r="G1318" s="97">
        <f>IFERROR(IF(E1318= "yes",VLOOKUP(C1318,Summary!$B:$I,6,0),0),0)</f>
        <v>0</v>
      </c>
      <c r="H1318" s="96">
        <f t="shared" si="231"/>
        <v>0</v>
      </c>
      <c r="I1318" s="154">
        <f>VLOOKUP($A1318,'2025-26 Salary &amp; Benefits'!$A:$I,3,FALSE)</f>
        <v>1.18</v>
      </c>
      <c r="J1318" s="154">
        <f>VLOOKUP($A1318,'2025-26 Salary &amp; Benefits'!$A:$I,4,FALSE)</f>
        <v>1.18</v>
      </c>
      <c r="K1318" s="141">
        <f t="shared" si="232"/>
        <v>0</v>
      </c>
      <c r="L1318" s="140">
        <f t="shared" si="233"/>
        <v>0</v>
      </c>
      <c r="M1318" s="142">
        <f>'2025-26 Salary &amp; Benefits'!$E$6</f>
        <v>78209</v>
      </c>
      <c r="N1318" s="142">
        <f>'2025-26 Salary &amp; Benefits'!$F$6</f>
        <v>80164</v>
      </c>
      <c r="O1318" s="9">
        <f t="shared" si="234"/>
        <v>0</v>
      </c>
      <c r="P1318" s="9">
        <f t="shared" si="235"/>
        <v>0</v>
      </c>
      <c r="Q1318" s="9">
        <f>'2025-26 Salary &amp; Benefits'!G$6</f>
        <v>15997.68</v>
      </c>
      <c r="R1318" s="143">
        <f>'2025-26 Salary &amp; Benefits'!H$6</f>
        <v>0.16020000000000001</v>
      </c>
      <c r="S1318" s="143">
        <f>'2025-26 Salary &amp; Benefits'!I$6</f>
        <v>0.15390000000000001</v>
      </c>
      <c r="T1318" s="9">
        <f t="shared" si="236"/>
        <v>0</v>
      </c>
      <c r="U1318" s="9">
        <f t="shared" si="237"/>
        <v>0</v>
      </c>
      <c r="V1318" s="9">
        <f t="shared" si="238"/>
        <v>0</v>
      </c>
      <c r="W1318" s="9">
        <f t="shared" si="239"/>
        <v>0</v>
      </c>
      <c r="X1318" s="22">
        <f t="shared" si="240"/>
        <v>0</v>
      </c>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c r="DY1318" s="2"/>
      <c r="DZ1318" s="2"/>
      <c r="EA1318" s="2"/>
      <c r="EB1318" s="2"/>
      <c r="EC1318" s="2"/>
      <c r="ED1318" s="2"/>
      <c r="EE1318" s="2"/>
      <c r="EF1318" s="2"/>
      <c r="EG1318" s="2"/>
      <c r="EH1318" s="2"/>
      <c r="EI1318" s="2"/>
      <c r="EJ1318" s="2"/>
      <c r="EK1318" s="2"/>
      <c r="EL1318" s="2"/>
      <c r="EM1318" s="2"/>
      <c r="EN1318" s="2"/>
      <c r="EO1318" s="2"/>
      <c r="EP1318" s="2"/>
      <c r="EQ1318" s="2"/>
      <c r="ER1318" s="2"/>
      <c r="ES1318" s="2"/>
      <c r="ET1318" s="2"/>
      <c r="EU1318" s="2"/>
      <c r="EV1318" s="2"/>
      <c r="EW1318" s="2"/>
      <c r="EX1318" s="2"/>
      <c r="EY1318" s="2"/>
      <c r="EZ1318" s="2"/>
      <c r="FA1318" s="2"/>
      <c r="FB1318" s="2"/>
      <c r="FC1318" s="2"/>
    </row>
    <row r="1319" spans="1:159" s="4" customFormat="1">
      <c r="A1319" s="77" t="s">
        <v>2263</v>
      </c>
      <c r="B1319" s="87" t="s">
        <v>2748</v>
      </c>
      <c r="C1319" s="88">
        <v>3790</v>
      </c>
      <c r="D1319" s="87" t="s">
        <v>974</v>
      </c>
      <c r="E1319" s="107" t="str">
        <f>VLOOKUP($C1319,'2024-25 School Level AAFTE'!$C$4:$L$2372,9,FALSE)</f>
        <v>No</v>
      </c>
      <c r="F1319" s="95">
        <f>VLOOKUP($C1319,'2024-25 School Level AAFTE'!$C$4:$J$2372,8,FALSE)</f>
        <v>852.5</v>
      </c>
      <c r="G1319" s="97">
        <f>IFERROR(IF(E1319= "yes",VLOOKUP(C1319,Summary!$B:$I,6,0),0),0)</f>
        <v>0</v>
      </c>
      <c r="H1319" s="96">
        <f t="shared" si="231"/>
        <v>0</v>
      </c>
      <c r="I1319" s="154">
        <f>VLOOKUP($A1319,'2025-26 Salary &amp; Benefits'!$A:$I,3,FALSE)</f>
        <v>1.18</v>
      </c>
      <c r="J1319" s="154">
        <f>VLOOKUP($A1319,'2025-26 Salary &amp; Benefits'!$A:$I,4,FALSE)</f>
        <v>1.18</v>
      </c>
      <c r="K1319" s="141">
        <f t="shared" si="232"/>
        <v>0</v>
      </c>
      <c r="L1319" s="140">
        <f t="shared" si="233"/>
        <v>0</v>
      </c>
      <c r="M1319" s="142">
        <f>'2025-26 Salary &amp; Benefits'!$E$6</f>
        <v>78209</v>
      </c>
      <c r="N1319" s="142">
        <f>'2025-26 Salary &amp; Benefits'!$F$6</f>
        <v>80164</v>
      </c>
      <c r="O1319" s="9">
        <f t="shared" si="234"/>
        <v>0</v>
      </c>
      <c r="P1319" s="9">
        <f t="shared" si="235"/>
        <v>0</v>
      </c>
      <c r="Q1319" s="9">
        <f>'2025-26 Salary &amp; Benefits'!G$6</f>
        <v>15997.68</v>
      </c>
      <c r="R1319" s="143">
        <f>'2025-26 Salary &amp; Benefits'!H$6</f>
        <v>0.16020000000000001</v>
      </c>
      <c r="S1319" s="143">
        <f>'2025-26 Salary &amp; Benefits'!I$6</f>
        <v>0.15390000000000001</v>
      </c>
      <c r="T1319" s="9">
        <f t="shared" si="236"/>
        <v>0</v>
      </c>
      <c r="U1319" s="9">
        <f t="shared" si="237"/>
        <v>0</v>
      </c>
      <c r="V1319" s="9">
        <f t="shared" si="238"/>
        <v>0</v>
      </c>
      <c r="W1319" s="9">
        <f t="shared" si="239"/>
        <v>0</v>
      </c>
      <c r="X1319" s="22">
        <f t="shared" si="240"/>
        <v>0</v>
      </c>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c r="DY1319" s="2"/>
      <c r="DZ1319" s="2"/>
      <c r="EA1319" s="2"/>
      <c r="EB1319" s="2"/>
      <c r="EC1319" s="2"/>
      <c r="ED1319" s="2"/>
      <c r="EE1319" s="2"/>
      <c r="EF1319" s="2"/>
      <c r="EG1319" s="2"/>
      <c r="EH1319" s="2"/>
      <c r="EI1319" s="2"/>
      <c r="EJ1319" s="2"/>
      <c r="EK1319" s="2"/>
      <c r="EL1319" s="2"/>
      <c r="EM1319" s="2"/>
      <c r="EN1319" s="2"/>
      <c r="EO1319" s="2"/>
      <c r="EP1319" s="2"/>
      <c r="EQ1319" s="2"/>
      <c r="ER1319" s="2"/>
      <c r="ES1319" s="2"/>
      <c r="ET1319" s="2"/>
      <c r="EU1319" s="2"/>
      <c r="EV1319" s="2"/>
      <c r="EW1319" s="2"/>
      <c r="EX1319" s="2"/>
      <c r="EY1319" s="2"/>
      <c r="EZ1319" s="2"/>
      <c r="FA1319" s="2"/>
      <c r="FB1319" s="2"/>
      <c r="FC1319" s="2"/>
    </row>
    <row r="1320" spans="1:159" s="4" customFormat="1">
      <c r="A1320" s="77" t="s">
        <v>2263</v>
      </c>
      <c r="B1320" s="87" t="s">
        <v>2748</v>
      </c>
      <c r="C1320" s="89">
        <v>3811</v>
      </c>
      <c r="D1320" s="101" t="s">
        <v>975</v>
      </c>
      <c r="E1320" s="107" t="str">
        <f>VLOOKUP($C1320,'2024-25 School Level AAFTE'!$C$4:$L$2372,9,FALSE)</f>
        <v>No</v>
      </c>
      <c r="F1320" s="95">
        <f>VLOOKUP($C1320,'2024-25 School Level AAFTE'!$C$4:$J$2372,8,FALSE)</f>
        <v>82.61</v>
      </c>
      <c r="G1320" s="97">
        <f>IFERROR(IF(E1320= "yes",VLOOKUP(C1320,Summary!$B:$I,6,0),0),0)</f>
        <v>0</v>
      </c>
      <c r="H1320" s="96">
        <f t="shared" si="231"/>
        <v>0</v>
      </c>
      <c r="I1320" s="154">
        <f>VLOOKUP($A1320,'2025-26 Salary &amp; Benefits'!$A:$I,3,FALSE)</f>
        <v>1.18</v>
      </c>
      <c r="J1320" s="154">
        <f>VLOOKUP($A1320,'2025-26 Salary &amp; Benefits'!$A:$I,4,FALSE)</f>
        <v>1.18</v>
      </c>
      <c r="K1320" s="141">
        <f t="shared" si="232"/>
        <v>0</v>
      </c>
      <c r="L1320" s="140">
        <f t="shared" si="233"/>
        <v>0</v>
      </c>
      <c r="M1320" s="142">
        <f>'2025-26 Salary &amp; Benefits'!$E$6</f>
        <v>78209</v>
      </c>
      <c r="N1320" s="142">
        <f>'2025-26 Salary &amp; Benefits'!$F$6</f>
        <v>80164</v>
      </c>
      <c r="O1320" s="9">
        <f t="shared" si="234"/>
        <v>0</v>
      </c>
      <c r="P1320" s="9">
        <f t="shared" si="235"/>
        <v>0</v>
      </c>
      <c r="Q1320" s="9">
        <f>'2025-26 Salary &amp; Benefits'!G$6</f>
        <v>15997.68</v>
      </c>
      <c r="R1320" s="143">
        <f>'2025-26 Salary &amp; Benefits'!H$6</f>
        <v>0.16020000000000001</v>
      </c>
      <c r="S1320" s="143">
        <f>'2025-26 Salary &amp; Benefits'!I$6</f>
        <v>0.15390000000000001</v>
      </c>
      <c r="T1320" s="9">
        <f t="shared" si="236"/>
        <v>0</v>
      </c>
      <c r="U1320" s="9">
        <f t="shared" si="237"/>
        <v>0</v>
      </c>
      <c r="V1320" s="9">
        <f t="shared" si="238"/>
        <v>0</v>
      </c>
      <c r="W1320" s="9">
        <f t="shared" si="239"/>
        <v>0</v>
      </c>
      <c r="X1320" s="22">
        <f t="shared" si="240"/>
        <v>0</v>
      </c>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c r="EN1320" s="2"/>
      <c r="EO1320" s="2"/>
      <c r="EP1320" s="2"/>
      <c r="EQ1320" s="2"/>
      <c r="ER1320" s="2"/>
      <c r="ES1320" s="2"/>
      <c r="ET1320" s="2"/>
      <c r="EU1320" s="2"/>
      <c r="EV1320" s="2"/>
      <c r="EW1320" s="2"/>
      <c r="EX1320" s="2"/>
      <c r="EY1320" s="2"/>
      <c r="EZ1320" s="2"/>
      <c r="FA1320" s="2"/>
      <c r="FB1320" s="2"/>
      <c r="FC1320" s="2"/>
    </row>
    <row r="1321" spans="1:159" s="4" customFormat="1">
      <c r="A1321" s="77" t="s">
        <v>2263</v>
      </c>
      <c r="B1321" s="87" t="s">
        <v>2748</v>
      </c>
      <c r="C1321" s="88">
        <v>4017</v>
      </c>
      <c r="D1321" s="87" t="s">
        <v>976</v>
      </c>
      <c r="E1321" s="107" t="str">
        <f>VLOOKUP($C1321,'2024-25 School Level AAFTE'!$C$4:$L$2372,9,FALSE)</f>
        <v>No</v>
      </c>
      <c r="F1321" s="95">
        <f>VLOOKUP($C1321,'2024-25 School Level AAFTE'!$C$4:$J$2372,8,FALSE)</f>
        <v>865.28</v>
      </c>
      <c r="G1321" s="97">
        <f>IFERROR(IF(E1321= "yes",VLOOKUP(C1321,Summary!$B:$I,6,0),0),0)</f>
        <v>0</v>
      </c>
      <c r="H1321" s="96">
        <f t="shared" si="231"/>
        <v>0</v>
      </c>
      <c r="I1321" s="154">
        <f>VLOOKUP($A1321,'2025-26 Salary &amp; Benefits'!$A:$I,3,FALSE)</f>
        <v>1.18</v>
      </c>
      <c r="J1321" s="154">
        <f>VLOOKUP($A1321,'2025-26 Salary &amp; Benefits'!$A:$I,4,FALSE)</f>
        <v>1.18</v>
      </c>
      <c r="K1321" s="141">
        <f t="shared" si="232"/>
        <v>0</v>
      </c>
      <c r="L1321" s="140">
        <f t="shared" si="233"/>
        <v>0</v>
      </c>
      <c r="M1321" s="142">
        <f>'2025-26 Salary &amp; Benefits'!$E$6</f>
        <v>78209</v>
      </c>
      <c r="N1321" s="142">
        <f>'2025-26 Salary &amp; Benefits'!$F$6</f>
        <v>80164</v>
      </c>
      <c r="O1321" s="9">
        <f t="shared" si="234"/>
        <v>0</v>
      </c>
      <c r="P1321" s="9">
        <f t="shared" si="235"/>
        <v>0</v>
      </c>
      <c r="Q1321" s="9">
        <f>'2025-26 Salary &amp; Benefits'!G$6</f>
        <v>15997.68</v>
      </c>
      <c r="R1321" s="143">
        <f>'2025-26 Salary &amp; Benefits'!H$6</f>
        <v>0.16020000000000001</v>
      </c>
      <c r="S1321" s="143">
        <f>'2025-26 Salary &amp; Benefits'!I$6</f>
        <v>0.15390000000000001</v>
      </c>
      <c r="T1321" s="9">
        <f t="shared" si="236"/>
        <v>0</v>
      </c>
      <c r="U1321" s="9">
        <f t="shared" si="237"/>
        <v>0</v>
      </c>
      <c r="V1321" s="9">
        <f t="shared" si="238"/>
        <v>0</v>
      </c>
      <c r="W1321" s="9">
        <f t="shared" si="239"/>
        <v>0</v>
      </c>
      <c r="X1321" s="22">
        <f t="shared" si="240"/>
        <v>0</v>
      </c>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c r="ED1321" s="2"/>
      <c r="EE1321" s="2"/>
      <c r="EF1321" s="2"/>
      <c r="EG1321" s="2"/>
      <c r="EH1321" s="2"/>
      <c r="EI1321" s="2"/>
      <c r="EJ1321" s="2"/>
      <c r="EK1321" s="2"/>
      <c r="EL1321" s="2"/>
      <c r="EM1321" s="2"/>
      <c r="EN1321" s="2"/>
      <c r="EO1321" s="2"/>
      <c r="EP1321" s="2"/>
      <c r="EQ1321" s="2"/>
      <c r="ER1321" s="2"/>
      <c r="ES1321" s="2"/>
      <c r="ET1321" s="2"/>
      <c r="EU1321" s="2"/>
      <c r="EV1321" s="2"/>
      <c r="EW1321" s="2"/>
      <c r="EX1321" s="2"/>
      <c r="EY1321" s="2"/>
      <c r="EZ1321" s="2"/>
      <c r="FA1321" s="2"/>
      <c r="FB1321" s="2"/>
      <c r="FC1321" s="2"/>
    </row>
    <row r="1322" spans="1:159" s="4" customFormat="1">
      <c r="A1322" s="77" t="s">
        <v>2263</v>
      </c>
      <c r="B1322" s="87" t="s">
        <v>2748</v>
      </c>
      <c r="C1322" s="88">
        <v>4021</v>
      </c>
      <c r="D1322" s="87" t="s">
        <v>977</v>
      </c>
      <c r="E1322" s="107" t="str">
        <f>VLOOKUP($C1322,'2024-25 School Level AAFTE'!$C$4:$L$2372,9,FALSE)</f>
        <v>No</v>
      </c>
      <c r="F1322" s="95">
        <f>VLOOKUP($C1322,'2024-25 School Level AAFTE'!$C$4:$J$2372,8,FALSE)</f>
        <v>755.59</v>
      </c>
      <c r="G1322" s="97">
        <f>IFERROR(IF(E1322= "yes",VLOOKUP(C1322,Summary!$B:$I,6,0),0),0)</f>
        <v>0</v>
      </c>
      <c r="H1322" s="96">
        <f t="shared" si="231"/>
        <v>0</v>
      </c>
      <c r="I1322" s="154">
        <f>VLOOKUP($A1322,'2025-26 Salary &amp; Benefits'!$A:$I,3,FALSE)</f>
        <v>1.18</v>
      </c>
      <c r="J1322" s="154">
        <f>VLOOKUP($A1322,'2025-26 Salary &amp; Benefits'!$A:$I,4,FALSE)</f>
        <v>1.18</v>
      </c>
      <c r="K1322" s="141">
        <f t="shared" si="232"/>
        <v>0</v>
      </c>
      <c r="L1322" s="140">
        <f t="shared" si="233"/>
        <v>0</v>
      </c>
      <c r="M1322" s="142">
        <f>'2025-26 Salary &amp; Benefits'!$E$6</f>
        <v>78209</v>
      </c>
      <c r="N1322" s="142">
        <f>'2025-26 Salary &amp; Benefits'!$F$6</f>
        <v>80164</v>
      </c>
      <c r="O1322" s="9">
        <f t="shared" si="234"/>
        <v>0</v>
      </c>
      <c r="P1322" s="9">
        <f t="shared" si="235"/>
        <v>0</v>
      </c>
      <c r="Q1322" s="9">
        <f>'2025-26 Salary &amp; Benefits'!G$6</f>
        <v>15997.68</v>
      </c>
      <c r="R1322" s="143">
        <f>'2025-26 Salary &amp; Benefits'!H$6</f>
        <v>0.16020000000000001</v>
      </c>
      <c r="S1322" s="143">
        <f>'2025-26 Salary &amp; Benefits'!I$6</f>
        <v>0.15390000000000001</v>
      </c>
      <c r="T1322" s="9">
        <f t="shared" si="236"/>
        <v>0</v>
      </c>
      <c r="U1322" s="9">
        <f t="shared" si="237"/>
        <v>0</v>
      </c>
      <c r="V1322" s="9">
        <f t="shared" si="238"/>
        <v>0</v>
      </c>
      <c r="W1322" s="9">
        <f t="shared" si="239"/>
        <v>0</v>
      </c>
      <c r="X1322" s="22">
        <f t="shared" si="240"/>
        <v>0</v>
      </c>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c r="DY1322" s="2"/>
      <c r="DZ1322" s="2"/>
      <c r="EA1322" s="2"/>
      <c r="EB1322" s="2"/>
      <c r="EC1322" s="2"/>
      <c r="ED1322" s="2"/>
      <c r="EE1322" s="2"/>
      <c r="EF1322" s="2"/>
      <c r="EG1322" s="2"/>
      <c r="EH1322" s="2"/>
      <c r="EI1322" s="2"/>
      <c r="EJ1322" s="2"/>
      <c r="EK1322" s="2"/>
      <c r="EL1322" s="2"/>
      <c r="EM1322" s="2"/>
      <c r="EN1322" s="2"/>
      <c r="EO1322" s="2"/>
      <c r="EP1322" s="2"/>
      <c r="EQ1322" s="2"/>
      <c r="ER1322" s="2"/>
      <c r="ES1322" s="2"/>
      <c r="ET1322" s="2"/>
      <c r="EU1322" s="2"/>
      <c r="EV1322" s="2"/>
      <c r="EW1322" s="2"/>
      <c r="EX1322" s="2"/>
      <c r="EY1322" s="2"/>
      <c r="EZ1322" s="2"/>
      <c r="FA1322" s="2"/>
      <c r="FB1322" s="2"/>
      <c r="FC1322" s="2"/>
    </row>
    <row r="1323" spans="1:159" s="4" customFormat="1">
      <c r="A1323" s="77" t="s">
        <v>2263</v>
      </c>
      <c r="B1323" s="87" t="s">
        <v>2748</v>
      </c>
      <c r="C1323" s="88">
        <v>4069</v>
      </c>
      <c r="D1323" s="87" t="s">
        <v>978</v>
      </c>
      <c r="E1323" s="107" t="str">
        <f>VLOOKUP($C1323,'2024-25 School Level AAFTE'!$C$4:$L$2372,9,FALSE)</f>
        <v>No</v>
      </c>
      <c r="F1323" s="95">
        <f>VLOOKUP($C1323,'2024-25 School Level AAFTE'!$C$4:$J$2372,8,FALSE)</f>
        <v>377.11</v>
      </c>
      <c r="G1323" s="97">
        <f>IFERROR(IF(E1323= "yes",VLOOKUP(C1323,Summary!$B:$I,6,0),0),0)</f>
        <v>0</v>
      </c>
      <c r="H1323" s="96">
        <f t="shared" si="231"/>
        <v>0</v>
      </c>
      <c r="I1323" s="154">
        <f>VLOOKUP($A1323,'2025-26 Salary &amp; Benefits'!$A:$I,3,FALSE)</f>
        <v>1.18</v>
      </c>
      <c r="J1323" s="154">
        <f>VLOOKUP($A1323,'2025-26 Salary &amp; Benefits'!$A:$I,4,FALSE)</f>
        <v>1.18</v>
      </c>
      <c r="K1323" s="141">
        <f t="shared" si="232"/>
        <v>0</v>
      </c>
      <c r="L1323" s="140">
        <f t="shared" si="233"/>
        <v>0</v>
      </c>
      <c r="M1323" s="142">
        <f>'2025-26 Salary &amp; Benefits'!$E$6</f>
        <v>78209</v>
      </c>
      <c r="N1323" s="142">
        <f>'2025-26 Salary &amp; Benefits'!$F$6</f>
        <v>80164</v>
      </c>
      <c r="O1323" s="9">
        <f t="shared" si="234"/>
        <v>0</v>
      </c>
      <c r="P1323" s="9">
        <f t="shared" si="235"/>
        <v>0</v>
      </c>
      <c r="Q1323" s="9">
        <f>'2025-26 Salary &amp; Benefits'!G$6</f>
        <v>15997.68</v>
      </c>
      <c r="R1323" s="143">
        <f>'2025-26 Salary &amp; Benefits'!H$6</f>
        <v>0.16020000000000001</v>
      </c>
      <c r="S1323" s="143">
        <f>'2025-26 Salary &amp; Benefits'!I$6</f>
        <v>0.15390000000000001</v>
      </c>
      <c r="T1323" s="9">
        <f t="shared" si="236"/>
        <v>0</v>
      </c>
      <c r="U1323" s="9">
        <f t="shared" si="237"/>
        <v>0</v>
      </c>
      <c r="V1323" s="9">
        <f t="shared" si="238"/>
        <v>0</v>
      </c>
      <c r="W1323" s="9">
        <f t="shared" si="239"/>
        <v>0</v>
      </c>
      <c r="X1323" s="22">
        <f t="shared" si="240"/>
        <v>0</v>
      </c>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c r="DX1323" s="2"/>
      <c r="DY1323" s="2"/>
      <c r="DZ1323" s="2"/>
      <c r="EA1323" s="2"/>
      <c r="EB1323" s="2"/>
      <c r="EC1323" s="2"/>
      <c r="ED1323" s="2"/>
      <c r="EE1323" s="2"/>
      <c r="EF1323" s="2"/>
      <c r="EG1323" s="2"/>
      <c r="EH1323" s="2"/>
      <c r="EI1323" s="2"/>
      <c r="EJ1323" s="2"/>
      <c r="EK1323" s="2"/>
      <c r="EL1323" s="2"/>
      <c r="EM1323" s="2"/>
      <c r="EN1323" s="2"/>
      <c r="EO1323" s="2"/>
      <c r="EP1323" s="2"/>
      <c r="EQ1323" s="2"/>
      <c r="ER1323" s="2"/>
      <c r="ES1323" s="2"/>
      <c r="ET1323" s="2"/>
      <c r="EU1323" s="2"/>
      <c r="EV1323" s="2"/>
      <c r="EW1323" s="2"/>
      <c r="EX1323" s="2"/>
      <c r="EY1323" s="2"/>
      <c r="EZ1323" s="2"/>
      <c r="FA1323" s="2"/>
      <c r="FB1323" s="2"/>
      <c r="FC1323" s="2"/>
    </row>
    <row r="1324" spans="1:159" s="4" customFormat="1">
      <c r="A1324" s="77" t="s">
        <v>2263</v>
      </c>
      <c r="B1324" s="87" t="s">
        <v>2748</v>
      </c>
      <c r="C1324" s="88">
        <v>4124</v>
      </c>
      <c r="D1324" s="87" t="s">
        <v>979</v>
      </c>
      <c r="E1324" s="107" t="str">
        <f>VLOOKUP($C1324,'2024-25 School Level AAFTE'!$C$4:$L$2372,9,FALSE)</f>
        <v>No</v>
      </c>
      <c r="F1324" s="95">
        <f>VLOOKUP($C1324,'2024-25 School Level AAFTE'!$C$4:$J$2372,8,FALSE)</f>
        <v>327.44</v>
      </c>
      <c r="G1324" s="97">
        <f>IFERROR(IF(E1324= "yes",VLOOKUP(C1324,Summary!$B:$I,6,0),0),0)</f>
        <v>0</v>
      </c>
      <c r="H1324" s="96">
        <f t="shared" si="231"/>
        <v>0</v>
      </c>
      <c r="I1324" s="154">
        <f>VLOOKUP($A1324,'2025-26 Salary &amp; Benefits'!$A:$I,3,FALSE)</f>
        <v>1.18</v>
      </c>
      <c r="J1324" s="154">
        <f>VLOOKUP($A1324,'2025-26 Salary &amp; Benefits'!$A:$I,4,FALSE)</f>
        <v>1.18</v>
      </c>
      <c r="K1324" s="141">
        <f t="shared" si="232"/>
        <v>0</v>
      </c>
      <c r="L1324" s="140">
        <f t="shared" si="233"/>
        <v>0</v>
      </c>
      <c r="M1324" s="142">
        <f>'2025-26 Salary &amp; Benefits'!$E$6</f>
        <v>78209</v>
      </c>
      <c r="N1324" s="142">
        <f>'2025-26 Salary &amp; Benefits'!$F$6</f>
        <v>80164</v>
      </c>
      <c r="O1324" s="9">
        <f t="shared" si="234"/>
        <v>0</v>
      </c>
      <c r="P1324" s="9">
        <f t="shared" si="235"/>
        <v>0</v>
      </c>
      <c r="Q1324" s="9">
        <f>'2025-26 Salary &amp; Benefits'!G$6</f>
        <v>15997.68</v>
      </c>
      <c r="R1324" s="143">
        <f>'2025-26 Salary &amp; Benefits'!H$6</f>
        <v>0.16020000000000001</v>
      </c>
      <c r="S1324" s="143">
        <f>'2025-26 Salary &amp; Benefits'!I$6</f>
        <v>0.15390000000000001</v>
      </c>
      <c r="T1324" s="9">
        <f t="shared" si="236"/>
        <v>0</v>
      </c>
      <c r="U1324" s="9">
        <f t="shared" si="237"/>
        <v>0</v>
      </c>
      <c r="V1324" s="9">
        <f t="shared" si="238"/>
        <v>0</v>
      </c>
      <c r="W1324" s="9">
        <f t="shared" si="239"/>
        <v>0</v>
      </c>
      <c r="X1324" s="22">
        <f t="shared" si="240"/>
        <v>0</v>
      </c>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c r="DX1324" s="2"/>
      <c r="DY1324" s="2"/>
      <c r="DZ1324" s="2"/>
      <c r="EA1324" s="2"/>
      <c r="EB1324" s="2"/>
      <c r="EC1324" s="2"/>
      <c r="ED1324" s="2"/>
      <c r="EE1324" s="2"/>
      <c r="EF1324" s="2"/>
      <c r="EG1324" s="2"/>
      <c r="EH1324" s="2"/>
      <c r="EI1324" s="2"/>
      <c r="EJ1324" s="2"/>
      <c r="EK1324" s="2"/>
      <c r="EL1324" s="2"/>
      <c r="EM1324" s="2"/>
      <c r="EN1324" s="2"/>
      <c r="EO1324" s="2"/>
      <c r="EP1324" s="2"/>
      <c r="EQ1324" s="2"/>
      <c r="ER1324" s="2"/>
      <c r="ES1324" s="2"/>
      <c r="ET1324" s="2"/>
      <c r="EU1324" s="2"/>
      <c r="EV1324" s="2"/>
      <c r="EW1324" s="2"/>
      <c r="EX1324" s="2"/>
      <c r="EY1324" s="2"/>
      <c r="EZ1324" s="2"/>
      <c r="FA1324" s="2"/>
      <c r="FB1324" s="2"/>
      <c r="FC1324" s="2"/>
    </row>
    <row r="1325" spans="1:159" s="4" customFormat="1">
      <c r="A1325" s="77" t="s">
        <v>2263</v>
      </c>
      <c r="B1325" s="87" t="s">
        <v>2748</v>
      </c>
      <c r="C1325" s="88">
        <v>4187</v>
      </c>
      <c r="D1325" s="87" t="s">
        <v>680</v>
      </c>
      <c r="E1325" s="107" t="str">
        <f>VLOOKUP($C1325,'2024-25 School Level AAFTE'!$C$4:$L$2372,9,FALSE)</f>
        <v>No</v>
      </c>
      <c r="F1325" s="95">
        <f>VLOOKUP($C1325,'2024-25 School Level AAFTE'!$C$4:$J$2372,8,FALSE)</f>
        <v>324.7</v>
      </c>
      <c r="G1325" s="97">
        <f>IFERROR(IF(E1325= "yes",VLOOKUP(C1325,Summary!$B:$I,6,0),0),0)</f>
        <v>0</v>
      </c>
      <c r="H1325" s="96">
        <f t="shared" si="231"/>
        <v>0</v>
      </c>
      <c r="I1325" s="154">
        <f>VLOOKUP($A1325,'2025-26 Salary &amp; Benefits'!$A:$I,3,FALSE)</f>
        <v>1.18</v>
      </c>
      <c r="J1325" s="154">
        <f>VLOOKUP($A1325,'2025-26 Salary &amp; Benefits'!$A:$I,4,FALSE)</f>
        <v>1.18</v>
      </c>
      <c r="K1325" s="141">
        <f t="shared" si="232"/>
        <v>0</v>
      </c>
      <c r="L1325" s="140">
        <f t="shared" si="233"/>
        <v>0</v>
      </c>
      <c r="M1325" s="142">
        <f>'2025-26 Salary &amp; Benefits'!$E$6</f>
        <v>78209</v>
      </c>
      <c r="N1325" s="142">
        <f>'2025-26 Salary &amp; Benefits'!$F$6</f>
        <v>80164</v>
      </c>
      <c r="O1325" s="9">
        <f t="shared" si="234"/>
        <v>0</v>
      </c>
      <c r="P1325" s="9">
        <f t="shared" si="235"/>
        <v>0</v>
      </c>
      <c r="Q1325" s="9">
        <f>'2025-26 Salary &amp; Benefits'!G$6</f>
        <v>15997.68</v>
      </c>
      <c r="R1325" s="143">
        <f>'2025-26 Salary &amp; Benefits'!H$6</f>
        <v>0.16020000000000001</v>
      </c>
      <c r="S1325" s="143">
        <f>'2025-26 Salary &amp; Benefits'!I$6</f>
        <v>0.15390000000000001</v>
      </c>
      <c r="T1325" s="9">
        <f t="shared" si="236"/>
        <v>0</v>
      </c>
      <c r="U1325" s="9">
        <f t="shared" si="237"/>
        <v>0</v>
      </c>
      <c r="V1325" s="9">
        <f t="shared" si="238"/>
        <v>0</v>
      </c>
      <c r="W1325" s="9">
        <f t="shared" si="239"/>
        <v>0</v>
      </c>
      <c r="X1325" s="22">
        <f t="shared" si="240"/>
        <v>0</v>
      </c>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c r="DX1325" s="2"/>
      <c r="DY1325" s="2"/>
      <c r="DZ1325" s="2"/>
      <c r="EA1325" s="2"/>
      <c r="EB1325" s="2"/>
      <c r="EC1325" s="2"/>
      <c r="ED1325" s="2"/>
      <c r="EE1325" s="2"/>
      <c r="EF1325" s="2"/>
      <c r="EG1325" s="2"/>
      <c r="EH1325" s="2"/>
      <c r="EI1325" s="2"/>
      <c r="EJ1325" s="2"/>
      <c r="EK1325" s="2"/>
      <c r="EL1325" s="2"/>
      <c r="EM1325" s="2"/>
      <c r="EN1325" s="2"/>
      <c r="EO1325" s="2"/>
      <c r="EP1325" s="2"/>
      <c r="EQ1325" s="2"/>
      <c r="ER1325" s="2"/>
      <c r="ES1325" s="2"/>
      <c r="ET1325" s="2"/>
      <c r="EU1325" s="2"/>
      <c r="EV1325" s="2"/>
      <c r="EW1325" s="2"/>
      <c r="EX1325" s="2"/>
      <c r="EY1325" s="2"/>
      <c r="EZ1325" s="2"/>
      <c r="FA1325" s="2"/>
      <c r="FB1325" s="2"/>
      <c r="FC1325" s="2"/>
    </row>
    <row r="1326" spans="1:159" s="4" customFormat="1">
      <c r="A1326" s="77" t="s">
        <v>2263</v>
      </c>
      <c r="B1326" s="87" t="s">
        <v>2748</v>
      </c>
      <c r="C1326" s="88">
        <v>4208</v>
      </c>
      <c r="D1326" s="87" t="s">
        <v>980</v>
      </c>
      <c r="E1326" s="107" t="str">
        <f>VLOOKUP($C1326,'2024-25 School Level AAFTE'!$C$4:$L$2372,9,FALSE)</f>
        <v>No</v>
      </c>
      <c r="F1326" s="95">
        <f>VLOOKUP($C1326,'2024-25 School Level AAFTE'!$C$4:$J$2372,8,FALSE)</f>
        <v>1618.75</v>
      </c>
      <c r="G1326" s="97">
        <f>IFERROR(IF(E1326= "yes",VLOOKUP(C1326,Summary!$B:$I,6,0),0),0)</f>
        <v>0</v>
      </c>
      <c r="H1326" s="96">
        <f t="shared" si="231"/>
        <v>0</v>
      </c>
      <c r="I1326" s="154">
        <f>VLOOKUP($A1326,'2025-26 Salary &amp; Benefits'!$A:$I,3,FALSE)</f>
        <v>1.18</v>
      </c>
      <c r="J1326" s="154">
        <f>VLOOKUP($A1326,'2025-26 Salary &amp; Benefits'!$A:$I,4,FALSE)</f>
        <v>1.18</v>
      </c>
      <c r="K1326" s="141">
        <f t="shared" si="232"/>
        <v>0</v>
      </c>
      <c r="L1326" s="140">
        <f t="shared" si="233"/>
        <v>0</v>
      </c>
      <c r="M1326" s="142">
        <f>'2025-26 Salary &amp; Benefits'!$E$6</f>
        <v>78209</v>
      </c>
      <c r="N1326" s="142">
        <f>'2025-26 Salary &amp; Benefits'!$F$6</f>
        <v>80164</v>
      </c>
      <c r="O1326" s="9">
        <f t="shared" si="234"/>
        <v>0</v>
      </c>
      <c r="P1326" s="9">
        <f t="shared" si="235"/>
        <v>0</v>
      </c>
      <c r="Q1326" s="9">
        <f>'2025-26 Salary &amp; Benefits'!G$6</f>
        <v>15997.68</v>
      </c>
      <c r="R1326" s="143">
        <f>'2025-26 Salary &amp; Benefits'!H$6</f>
        <v>0.16020000000000001</v>
      </c>
      <c r="S1326" s="143">
        <f>'2025-26 Salary &amp; Benefits'!I$6</f>
        <v>0.15390000000000001</v>
      </c>
      <c r="T1326" s="9">
        <f t="shared" si="236"/>
        <v>0</v>
      </c>
      <c r="U1326" s="9">
        <f t="shared" si="237"/>
        <v>0</v>
      </c>
      <c r="V1326" s="9">
        <f t="shared" si="238"/>
        <v>0</v>
      </c>
      <c r="W1326" s="9">
        <f t="shared" si="239"/>
        <v>0</v>
      </c>
      <c r="X1326" s="22">
        <f t="shared" si="240"/>
        <v>0</v>
      </c>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c r="DX1326" s="2"/>
      <c r="DY1326" s="2"/>
      <c r="DZ1326" s="2"/>
      <c r="EA1326" s="2"/>
      <c r="EB1326" s="2"/>
      <c r="EC1326" s="2"/>
      <c r="ED1326" s="2"/>
      <c r="EE1326" s="2"/>
      <c r="EF1326" s="2"/>
      <c r="EG1326" s="2"/>
      <c r="EH1326" s="2"/>
      <c r="EI1326" s="2"/>
      <c r="EJ1326" s="2"/>
      <c r="EK1326" s="2"/>
      <c r="EL1326" s="2"/>
      <c r="EM1326" s="2"/>
      <c r="EN1326" s="2"/>
      <c r="EO1326" s="2"/>
      <c r="EP1326" s="2"/>
      <c r="EQ1326" s="2"/>
      <c r="ER1326" s="2"/>
      <c r="ES1326" s="2"/>
      <c r="ET1326" s="2"/>
      <c r="EU1326" s="2"/>
      <c r="EV1326" s="2"/>
      <c r="EW1326" s="2"/>
      <c r="EX1326" s="2"/>
      <c r="EY1326" s="2"/>
      <c r="EZ1326" s="2"/>
      <c r="FA1326" s="2"/>
      <c r="FB1326" s="2"/>
      <c r="FC1326" s="2"/>
    </row>
    <row r="1327" spans="1:159" s="4" customFormat="1">
      <c r="A1327" s="77" t="s">
        <v>2263</v>
      </c>
      <c r="B1327" s="87" t="s">
        <v>2748</v>
      </c>
      <c r="C1327" s="88">
        <v>4306</v>
      </c>
      <c r="D1327" s="87" t="s">
        <v>981</v>
      </c>
      <c r="E1327" s="107" t="str">
        <f>VLOOKUP($C1327,'2024-25 School Level AAFTE'!$C$4:$L$2372,9,FALSE)</f>
        <v>No</v>
      </c>
      <c r="F1327" s="95">
        <f>VLOOKUP($C1327,'2024-25 School Level AAFTE'!$C$4:$J$2372,8,FALSE)</f>
        <v>711.93</v>
      </c>
      <c r="G1327" s="97">
        <f>IFERROR(IF(E1327= "yes",VLOOKUP(C1327,Summary!$B:$I,6,0),0),0)</f>
        <v>0</v>
      </c>
      <c r="H1327" s="96">
        <f t="shared" si="231"/>
        <v>0</v>
      </c>
      <c r="I1327" s="154">
        <f>VLOOKUP($A1327,'2025-26 Salary &amp; Benefits'!$A:$I,3,FALSE)</f>
        <v>1.18</v>
      </c>
      <c r="J1327" s="154">
        <f>VLOOKUP($A1327,'2025-26 Salary &amp; Benefits'!$A:$I,4,FALSE)</f>
        <v>1.18</v>
      </c>
      <c r="K1327" s="141">
        <f t="shared" si="232"/>
        <v>0</v>
      </c>
      <c r="L1327" s="140">
        <f t="shared" si="233"/>
        <v>0</v>
      </c>
      <c r="M1327" s="142">
        <f>'2025-26 Salary &amp; Benefits'!$E$6</f>
        <v>78209</v>
      </c>
      <c r="N1327" s="142">
        <f>'2025-26 Salary &amp; Benefits'!$F$6</f>
        <v>80164</v>
      </c>
      <c r="O1327" s="9">
        <f t="shared" si="234"/>
        <v>0</v>
      </c>
      <c r="P1327" s="9">
        <f t="shared" si="235"/>
        <v>0</v>
      </c>
      <c r="Q1327" s="9">
        <f>'2025-26 Salary &amp; Benefits'!G$6</f>
        <v>15997.68</v>
      </c>
      <c r="R1327" s="143">
        <f>'2025-26 Salary &amp; Benefits'!H$6</f>
        <v>0.16020000000000001</v>
      </c>
      <c r="S1327" s="143">
        <f>'2025-26 Salary &amp; Benefits'!I$6</f>
        <v>0.15390000000000001</v>
      </c>
      <c r="T1327" s="9">
        <f t="shared" si="236"/>
        <v>0</v>
      </c>
      <c r="U1327" s="9">
        <f t="shared" si="237"/>
        <v>0</v>
      </c>
      <c r="V1327" s="9">
        <f t="shared" si="238"/>
        <v>0</v>
      </c>
      <c r="W1327" s="9">
        <f t="shared" si="239"/>
        <v>0</v>
      </c>
      <c r="X1327" s="22">
        <f t="shared" si="240"/>
        <v>0</v>
      </c>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c r="DX1327" s="2"/>
      <c r="DY1327" s="2"/>
      <c r="DZ1327" s="2"/>
      <c r="EA1327" s="2"/>
      <c r="EB1327" s="2"/>
      <c r="EC1327" s="2"/>
      <c r="ED1327" s="2"/>
      <c r="EE1327" s="2"/>
      <c r="EF1327" s="2"/>
      <c r="EG1327" s="2"/>
      <c r="EH1327" s="2"/>
      <c r="EI1327" s="2"/>
      <c r="EJ1327" s="2"/>
      <c r="EK1327" s="2"/>
      <c r="EL1327" s="2"/>
      <c r="EM1327" s="2"/>
      <c r="EN1327" s="2"/>
      <c r="EO1327" s="2"/>
      <c r="EP1327" s="2"/>
      <c r="EQ1327" s="2"/>
      <c r="ER1327" s="2"/>
      <c r="ES1327" s="2"/>
      <c r="ET1327" s="2"/>
      <c r="EU1327" s="2"/>
      <c r="EV1327" s="2"/>
      <c r="EW1327" s="2"/>
      <c r="EX1327" s="2"/>
      <c r="EY1327" s="2"/>
      <c r="EZ1327" s="2"/>
      <c r="FA1327" s="2"/>
      <c r="FB1327" s="2"/>
      <c r="FC1327" s="2"/>
    </row>
    <row r="1328" spans="1:159" s="4" customFormat="1">
      <c r="A1328" s="77" t="s">
        <v>2263</v>
      </c>
      <c r="B1328" s="87" t="s">
        <v>2748</v>
      </c>
      <c r="C1328" s="88">
        <v>4355</v>
      </c>
      <c r="D1328" s="87" t="s">
        <v>982</v>
      </c>
      <c r="E1328" s="107" t="str">
        <f>VLOOKUP($C1328,'2024-25 School Level AAFTE'!$C$4:$L$2372,9,FALSE)</f>
        <v>No</v>
      </c>
      <c r="F1328" s="95">
        <f>VLOOKUP($C1328,'2024-25 School Level AAFTE'!$C$4:$J$2372,8,FALSE)</f>
        <v>495.37</v>
      </c>
      <c r="G1328" s="97">
        <f>IFERROR(IF(E1328= "yes",VLOOKUP(C1328,Summary!$B:$I,6,0),0),0)</f>
        <v>0</v>
      </c>
      <c r="H1328" s="96">
        <f t="shared" si="231"/>
        <v>0</v>
      </c>
      <c r="I1328" s="154">
        <f>VLOOKUP($A1328,'2025-26 Salary &amp; Benefits'!$A:$I,3,FALSE)</f>
        <v>1.18</v>
      </c>
      <c r="J1328" s="154">
        <f>VLOOKUP($A1328,'2025-26 Salary &amp; Benefits'!$A:$I,4,FALSE)</f>
        <v>1.18</v>
      </c>
      <c r="K1328" s="141">
        <f t="shared" si="232"/>
        <v>0</v>
      </c>
      <c r="L1328" s="140">
        <f t="shared" si="233"/>
        <v>0</v>
      </c>
      <c r="M1328" s="142">
        <f>'2025-26 Salary &amp; Benefits'!$E$6</f>
        <v>78209</v>
      </c>
      <c r="N1328" s="142">
        <f>'2025-26 Salary &amp; Benefits'!$F$6</f>
        <v>80164</v>
      </c>
      <c r="O1328" s="9">
        <f t="shared" si="234"/>
        <v>0</v>
      </c>
      <c r="P1328" s="9">
        <f t="shared" si="235"/>
        <v>0</v>
      </c>
      <c r="Q1328" s="9">
        <f>'2025-26 Salary &amp; Benefits'!G$6</f>
        <v>15997.68</v>
      </c>
      <c r="R1328" s="143">
        <f>'2025-26 Salary &amp; Benefits'!H$6</f>
        <v>0.16020000000000001</v>
      </c>
      <c r="S1328" s="143">
        <f>'2025-26 Salary &amp; Benefits'!I$6</f>
        <v>0.15390000000000001</v>
      </c>
      <c r="T1328" s="9">
        <f t="shared" si="236"/>
        <v>0</v>
      </c>
      <c r="U1328" s="9">
        <f t="shared" si="237"/>
        <v>0</v>
      </c>
      <c r="V1328" s="9">
        <f t="shared" si="238"/>
        <v>0</v>
      </c>
      <c r="W1328" s="9">
        <f t="shared" si="239"/>
        <v>0</v>
      </c>
      <c r="X1328" s="22">
        <f t="shared" si="240"/>
        <v>0</v>
      </c>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c r="EY1328" s="2"/>
      <c r="EZ1328" s="2"/>
      <c r="FA1328" s="2"/>
      <c r="FB1328" s="2"/>
      <c r="FC1328" s="2"/>
    </row>
    <row r="1329" spans="1:159" s="4" customFormat="1">
      <c r="A1329" s="77" t="s">
        <v>2263</v>
      </c>
      <c r="B1329" s="87" t="s">
        <v>2748</v>
      </c>
      <c r="C1329" s="88">
        <v>4371</v>
      </c>
      <c r="D1329" s="87" t="s">
        <v>983</v>
      </c>
      <c r="E1329" s="107" t="str">
        <f>VLOOKUP($C1329,'2024-25 School Level AAFTE'!$C$4:$L$2372,9,FALSE)</f>
        <v>No</v>
      </c>
      <c r="F1329" s="95">
        <f>VLOOKUP($C1329,'2024-25 School Level AAFTE'!$C$4:$J$2372,8,FALSE)</f>
        <v>1210.96</v>
      </c>
      <c r="G1329" s="97">
        <f>IFERROR(IF(E1329= "yes",VLOOKUP(C1329,Summary!$B:$I,6,0),0),0)</f>
        <v>0</v>
      </c>
      <c r="H1329" s="96">
        <f t="shared" si="231"/>
        <v>0</v>
      </c>
      <c r="I1329" s="154">
        <f>VLOOKUP($A1329,'2025-26 Salary &amp; Benefits'!$A:$I,3,FALSE)</f>
        <v>1.18</v>
      </c>
      <c r="J1329" s="154">
        <f>VLOOKUP($A1329,'2025-26 Salary &amp; Benefits'!$A:$I,4,FALSE)</f>
        <v>1.18</v>
      </c>
      <c r="K1329" s="141">
        <f t="shared" si="232"/>
        <v>0</v>
      </c>
      <c r="L1329" s="140">
        <f t="shared" si="233"/>
        <v>0</v>
      </c>
      <c r="M1329" s="142">
        <f>'2025-26 Salary &amp; Benefits'!$E$6</f>
        <v>78209</v>
      </c>
      <c r="N1329" s="142">
        <f>'2025-26 Salary &amp; Benefits'!$F$6</f>
        <v>80164</v>
      </c>
      <c r="O1329" s="9">
        <f t="shared" si="234"/>
        <v>0</v>
      </c>
      <c r="P1329" s="9">
        <f t="shared" si="235"/>
        <v>0</v>
      </c>
      <c r="Q1329" s="9">
        <f>'2025-26 Salary &amp; Benefits'!G$6</f>
        <v>15997.68</v>
      </c>
      <c r="R1329" s="143">
        <f>'2025-26 Salary &amp; Benefits'!H$6</f>
        <v>0.16020000000000001</v>
      </c>
      <c r="S1329" s="143">
        <f>'2025-26 Salary &amp; Benefits'!I$6</f>
        <v>0.15390000000000001</v>
      </c>
      <c r="T1329" s="9">
        <f t="shared" si="236"/>
        <v>0</v>
      </c>
      <c r="U1329" s="9">
        <f t="shared" si="237"/>
        <v>0</v>
      </c>
      <c r="V1329" s="9">
        <f t="shared" si="238"/>
        <v>0</v>
      </c>
      <c r="W1329" s="9">
        <f t="shared" si="239"/>
        <v>0</v>
      </c>
      <c r="X1329" s="22">
        <f t="shared" si="240"/>
        <v>0</v>
      </c>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c r="EY1329" s="2"/>
      <c r="EZ1329" s="2"/>
      <c r="FA1329" s="2"/>
      <c r="FB1329" s="2"/>
      <c r="FC1329" s="2"/>
    </row>
    <row r="1330" spans="1:159" s="4" customFormat="1">
      <c r="A1330" s="77" t="s">
        <v>2263</v>
      </c>
      <c r="B1330" s="87" t="s">
        <v>2748</v>
      </c>
      <c r="C1330" s="88">
        <v>4377</v>
      </c>
      <c r="D1330" s="87" t="s">
        <v>984</v>
      </c>
      <c r="E1330" s="107" t="str">
        <f>VLOOKUP($C1330,'2024-25 School Level AAFTE'!$C$4:$L$2372,9,FALSE)</f>
        <v>No</v>
      </c>
      <c r="F1330" s="95">
        <f>VLOOKUP($C1330,'2024-25 School Level AAFTE'!$C$4:$J$2372,8,FALSE)</f>
        <v>486.33</v>
      </c>
      <c r="G1330" s="97">
        <f>IFERROR(IF(E1330= "yes",VLOOKUP(C1330,Summary!$B:$I,6,0),0),0)</f>
        <v>0</v>
      </c>
      <c r="H1330" s="96">
        <f t="shared" si="231"/>
        <v>0</v>
      </c>
      <c r="I1330" s="154">
        <f>VLOOKUP($A1330,'2025-26 Salary &amp; Benefits'!$A:$I,3,FALSE)</f>
        <v>1.18</v>
      </c>
      <c r="J1330" s="154">
        <f>VLOOKUP($A1330,'2025-26 Salary &amp; Benefits'!$A:$I,4,FALSE)</f>
        <v>1.18</v>
      </c>
      <c r="K1330" s="141">
        <f t="shared" si="232"/>
        <v>0</v>
      </c>
      <c r="L1330" s="140">
        <f t="shared" si="233"/>
        <v>0</v>
      </c>
      <c r="M1330" s="142">
        <f>'2025-26 Salary &amp; Benefits'!$E$6</f>
        <v>78209</v>
      </c>
      <c r="N1330" s="142">
        <f>'2025-26 Salary &amp; Benefits'!$F$6</f>
        <v>80164</v>
      </c>
      <c r="O1330" s="9">
        <f t="shared" si="234"/>
        <v>0</v>
      </c>
      <c r="P1330" s="9">
        <f t="shared" si="235"/>
        <v>0</v>
      </c>
      <c r="Q1330" s="9">
        <f>'2025-26 Salary &amp; Benefits'!G$6</f>
        <v>15997.68</v>
      </c>
      <c r="R1330" s="143">
        <f>'2025-26 Salary &amp; Benefits'!H$6</f>
        <v>0.16020000000000001</v>
      </c>
      <c r="S1330" s="143">
        <f>'2025-26 Salary &amp; Benefits'!I$6</f>
        <v>0.15390000000000001</v>
      </c>
      <c r="T1330" s="9">
        <f t="shared" si="236"/>
        <v>0</v>
      </c>
      <c r="U1330" s="9">
        <f t="shared" si="237"/>
        <v>0</v>
      </c>
      <c r="V1330" s="9">
        <f t="shared" si="238"/>
        <v>0</v>
      </c>
      <c r="W1330" s="9">
        <f t="shared" si="239"/>
        <v>0</v>
      </c>
      <c r="X1330" s="22">
        <f t="shared" si="240"/>
        <v>0</v>
      </c>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c r="EY1330" s="2"/>
      <c r="EZ1330" s="2"/>
      <c r="FA1330" s="2"/>
      <c r="FB1330" s="2"/>
      <c r="FC1330" s="2"/>
    </row>
    <row r="1331" spans="1:159" s="4" customFormat="1">
      <c r="A1331" s="77" t="s">
        <v>2263</v>
      </c>
      <c r="B1331" s="87" t="s">
        <v>2748</v>
      </c>
      <c r="C1331" s="88">
        <v>4379</v>
      </c>
      <c r="D1331" s="87" t="s">
        <v>985</v>
      </c>
      <c r="E1331" s="107" t="str">
        <f>VLOOKUP($C1331,'2024-25 School Level AAFTE'!$C$4:$L$2372,9,FALSE)</f>
        <v>No</v>
      </c>
      <c r="F1331" s="95">
        <f>VLOOKUP($C1331,'2024-25 School Level AAFTE'!$C$4:$J$2372,8,FALSE)</f>
        <v>427.22</v>
      </c>
      <c r="G1331" s="97">
        <f>IFERROR(IF(E1331= "yes",VLOOKUP(C1331,Summary!$B:$I,6,0),0),0)</f>
        <v>0</v>
      </c>
      <c r="H1331" s="96">
        <f t="shared" si="231"/>
        <v>0</v>
      </c>
      <c r="I1331" s="154">
        <f>VLOOKUP($A1331,'2025-26 Salary &amp; Benefits'!$A:$I,3,FALSE)</f>
        <v>1.18</v>
      </c>
      <c r="J1331" s="154">
        <f>VLOOKUP($A1331,'2025-26 Salary &amp; Benefits'!$A:$I,4,FALSE)</f>
        <v>1.18</v>
      </c>
      <c r="K1331" s="141">
        <f t="shared" si="232"/>
        <v>0</v>
      </c>
      <c r="L1331" s="140">
        <f t="shared" si="233"/>
        <v>0</v>
      </c>
      <c r="M1331" s="142">
        <f>'2025-26 Salary &amp; Benefits'!$E$6</f>
        <v>78209</v>
      </c>
      <c r="N1331" s="142">
        <f>'2025-26 Salary &amp; Benefits'!$F$6</f>
        <v>80164</v>
      </c>
      <c r="O1331" s="9">
        <f t="shared" si="234"/>
        <v>0</v>
      </c>
      <c r="P1331" s="9">
        <f t="shared" si="235"/>
        <v>0</v>
      </c>
      <c r="Q1331" s="9">
        <f>'2025-26 Salary &amp; Benefits'!G$6</f>
        <v>15997.68</v>
      </c>
      <c r="R1331" s="143">
        <f>'2025-26 Salary &amp; Benefits'!H$6</f>
        <v>0.16020000000000001</v>
      </c>
      <c r="S1331" s="143">
        <f>'2025-26 Salary &amp; Benefits'!I$6</f>
        <v>0.15390000000000001</v>
      </c>
      <c r="T1331" s="9">
        <f t="shared" si="236"/>
        <v>0</v>
      </c>
      <c r="U1331" s="9">
        <f t="shared" si="237"/>
        <v>0</v>
      </c>
      <c r="V1331" s="9">
        <f t="shared" si="238"/>
        <v>0</v>
      </c>
      <c r="W1331" s="9">
        <f t="shared" si="239"/>
        <v>0</v>
      </c>
      <c r="X1331" s="22">
        <f t="shared" si="240"/>
        <v>0</v>
      </c>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c r="EY1331" s="2"/>
      <c r="EZ1331" s="2"/>
      <c r="FA1331" s="2"/>
      <c r="FB1331" s="2"/>
      <c r="FC1331" s="2"/>
    </row>
    <row r="1332" spans="1:159" s="4" customFormat="1">
      <c r="A1332" s="77" t="s">
        <v>2263</v>
      </c>
      <c r="B1332" s="87" t="s">
        <v>2748</v>
      </c>
      <c r="C1332" s="88">
        <v>4455</v>
      </c>
      <c r="D1332" s="87" t="s">
        <v>986</v>
      </c>
      <c r="E1332" s="107" t="str">
        <f>VLOOKUP($C1332,'2024-25 School Level AAFTE'!$C$4:$L$2372,9,FALSE)</f>
        <v>No</v>
      </c>
      <c r="F1332" s="95">
        <f>VLOOKUP($C1332,'2024-25 School Level AAFTE'!$C$4:$J$2372,8,FALSE)</f>
        <v>653.42999999999995</v>
      </c>
      <c r="G1332" s="97">
        <f>IFERROR(IF(E1332= "yes",VLOOKUP(C1332,Summary!$B:$I,6,0),0),0)</f>
        <v>0</v>
      </c>
      <c r="H1332" s="96">
        <f t="shared" si="231"/>
        <v>0</v>
      </c>
      <c r="I1332" s="154">
        <f>VLOOKUP($A1332,'2025-26 Salary &amp; Benefits'!$A:$I,3,FALSE)</f>
        <v>1.18</v>
      </c>
      <c r="J1332" s="154">
        <f>VLOOKUP($A1332,'2025-26 Salary &amp; Benefits'!$A:$I,4,FALSE)</f>
        <v>1.18</v>
      </c>
      <c r="K1332" s="141">
        <f t="shared" si="232"/>
        <v>0</v>
      </c>
      <c r="L1332" s="140">
        <f t="shared" si="233"/>
        <v>0</v>
      </c>
      <c r="M1332" s="142">
        <f>'2025-26 Salary &amp; Benefits'!$E$6</f>
        <v>78209</v>
      </c>
      <c r="N1332" s="142">
        <f>'2025-26 Salary &amp; Benefits'!$F$6</f>
        <v>80164</v>
      </c>
      <c r="O1332" s="9">
        <f t="shared" si="234"/>
        <v>0</v>
      </c>
      <c r="P1332" s="9">
        <f t="shared" si="235"/>
        <v>0</v>
      </c>
      <c r="Q1332" s="9">
        <f>'2025-26 Salary &amp; Benefits'!G$6</f>
        <v>15997.68</v>
      </c>
      <c r="R1332" s="143">
        <f>'2025-26 Salary &amp; Benefits'!H$6</f>
        <v>0.16020000000000001</v>
      </c>
      <c r="S1332" s="143">
        <f>'2025-26 Salary &amp; Benefits'!I$6</f>
        <v>0.15390000000000001</v>
      </c>
      <c r="T1332" s="9">
        <f t="shared" si="236"/>
        <v>0</v>
      </c>
      <c r="U1332" s="9">
        <f t="shared" si="237"/>
        <v>0</v>
      </c>
      <c r="V1332" s="9">
        <f t="shared" si="238"/>
        <v>0</v>
      </c>
      <c r="W1332" s="9">
        <f t="shared" si="239"/>
        <v>0</v>
      </c>
      <c r="X1332" s="22">
        <f t="shared" si="240"/>
        <v>0</v>
      </c>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row>
    <row r="1333" spans="1:159" s="4" customFormat="1">
      <c r="A1333" s="77" t="s">
        <v>2263</v>
      </c>
      <c r="B1333" s="87" t="s">
        <v>2748</v>
      </c>
      <c r="C1333" s="88">
        <v>4516</v>
      </c>
      <c r="D1333" s="87" t="s">
        <v>987</v>
      </c>
      <c r="E1333" s="107" t="str">
        <f>VLOOKUP($C1333,'2024-25 School Level AAFTE'!$C$4:$L$2372,9,FALSE)</f>
        <v>No</v>
      </c>
      <c r="F1333" s="95">
        <f>VLOOKUP($C1333,'2024-25 School Level AAFTE'!$C$4:$J$2372,8,FALSE)</f>
        <v>664.08</v>
      </c>
      <c r="G1333" s="97">
        <f>IFERROR(IF(E1333= "yes",VLOOKUP(C1333,Summary!$B:$I,6,0),0),0)</f>
        <v>0</v>
      </c>
      <c r="H1333" s="96">
        <f t="shared" si="231"/>
        <v>0</v>
      </c>
      <c r="I1333" s="154">
        <f>VLOOKUP($A1333,'2025-26 Salary &amp; Benefits'!$A:$I,3,FALSE)</f>
        <v>1.18</v>
      </c>
      <c r="J1333" s="154">
        <f>VLOOKUP($A1333,'2025-26 Salary &amp; Benefits'!$A:$I,4,FALSE)</f>
        <v>1.18</v>
      </c>
      <c r="K1333" s="141">
        <f t="shared" si="232"/>
        <v>0</v>
      </c>
      <c r="L1333" s="140">
        <f t="shared" si="233"/>
        <v>0</v>
      </c>
      <c r="M1333" s="142">
        <f>'2025-26 Salary &amp; Benefits'!$E$6</f>
        <v>78209</v>
      </c>
      <c r="N1333" s="142">
        <f>'2025-26 Salary &amp; Benefits'!$F$6</f>
        <v>80164</v>
      </c>
      <c r="O1333" s="9">
        <f t="shared" si="234"/>
        <v>0</v>
      </c>
      <c r="P1333" s="9">
        <f t="shared" si="235"/>
        <v>0</v>
      </c>
      <c r="Q1333" s="9">
        <f>'2025-26 Salary &amp; Benefits'!G$6</f>
        <v>15997.68</v>
      </c>
      <c r="R1333" s="143">
        <f>'2025-26 Salary &amp; Benefits'!H$6</f>
        <v>0.16020000000000001</v>
      </c>
      <c r="S1333" s="143">
        <f>'2025-26 Salary &amp; Benefits'!I$6</f>
        <v>0.15390000000000001</v>
      </c>
      <c r="T1333" s="9">
        <f t="shared" si="236"/>
        <v>0</v>
      </c>
      <c r="U1333" s="9">
        <f t="shared" si="237"/>
        <v>0</v>
      </c>
      <c r="V1333" s="9">
        <f t="shared" si="238"/>
        <v>0</v>
      </c>
      <c r="W1333" s="9">
        <f t="shared" si="239"/>
        <v>0</v>
      </c>
      <c r="X1333" s="22">
        <f t="shared" si="240"/>
        <v>0</v>
      </c>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row>
    <row r="1334" spans="1:159" s="4" customFormat="1">
      <c r="A1334" s="77" t="s">
        <v>2263</v>
      </c>
      <c r="B1334" s="87" t="s">
        <v>2748</v>
      </c>
      <c r="C1334" s="88">
        <v>5331</v>
      </c>
      <c r="D1334" s="87" t="s">
        <v>988</v>
      </c>
      <c r="E1334" s="107" t="str">
        <f>VLOOKUP($C1334,'2024-25 School Level AAFTE'!$C$4:$L$2372,9,FALSE)</f>
        <v>No</v>
      </c>
      <c r="F1334" s="95">
        <f>VLOOKUP($C1334,'2024-25 School Level AAFTE'!$C$4:$J$2372,8,FALSE)</f>
        <v>12.78</v>
      </c>
      <c r="G1334" s="97">
        <f>IFERROR(IF(E1334= "yes",VLOOKUP(C1334,Summary!$B:$I,6,0),0),0)</f>
        <v>0</v>
      </c>
      <c r="H1334" s="96">
        <f t="shared" si="231"/>
        <v>0</v>
      </c>
      <c r="I1334" s="154">
        <f>VLOOKUP($A1334,'2025-26 Salary &amp; Benefits'!$A:$I,3,FALSE)</f>
        <v>1.18</v>
      </c>
      <c r="J1334" s="154">
        <f>VLOOKUP($A1334,'2025-26 Salary &amp; Benefits'!$A:$I,4,FALSE)</f>
        <v>1.18</v>
      </c>
      <c r="K1334" s="141">
        <f t="shared" si="232"/>
        <v>0</v>
      </c>
      <c r="L1334" s="140">
        <f t="shared" si="233"/>
        <v>0</v>
      </c>
      <c r="M1334" s="142">
        <f>'2025-26 Salary &amp; Benefits'!$E$6</f>
        <v>78209</v>
      </c>
      <c r="N1334" s="142">
        <f>'2025-26 Salary &amp; Benefits'!$F$6</f>
        <v>80164</v>
      </c>
      <c r="O1334" s="9">
        <f t="shared" si="234"/>
        <v>0</v>
      </c>
      <c r="P1334" s="9">
        <f t="shared" si="235"/>
        <v>0</v>
      </c>
      <c r="Q1334" s="9">
        <f>'2025-26 Salary &amp; Benefits'!G$6</f>
        <v>15997.68</v>
      </c>
      <c r="R1334" s="143">
        <f>'2025-26 Salary &amp; Benefits'!H$6</f>
        <v>0.16020000000000001</v>
      </c>
      <c r="S1334" s="143">
        <f>'2025-26 Salary &amp; Benefits'!I$6</f>
        <v>0.15390000000000001</v>
      </c>
      <c r="T1334" s="9">
        <f t="shared" si="236"/>
        <v>0</v>
      </c>
      <c r="U1334" s="9">
        <f t="shared" si="237"/>
        <v>0</v>
      </c>
      <c r="V1334" s="9">
        <f t="shared" si="238"/>
        <v>0</v>
      </c>
      <c r="W1334" s="9">
        <f t="shared" si="239"/>
        <v>0</v>
      </c>
      <c r="X1334" s="22">
        <f t="shared" si="240"/>
        <v>0</v>
      </c>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row>
    <row r="1335" spans="1:159" s="4" customFormat="1">
      <c r="A1335" s="77" t="s">
        <v>2263</v>
      </c>
      <c r="B1335" s="87" t="s">
        <v>2748</v>
      </c>
      <c r="C1335" s="88">
        <v>5481</v>
      </c>
      <c r="D1335" s="87" t="s">
        <v>2526</v>
      </c>
      <c r="E1335" s="107" t="str">
        <f>VLOOKUP($C1335,'2024-25 School Level AAFTE'!$C$4:$L$2372,9,FALSE)</f>
        <v>No</v>
      </c>
      <c r="F1335" s="95">
        <f>VLOOKUP($C1335,'2024-25 School Level AAFTE'!$C$4:$J$2372,8,FALSE)</f>
        <v>1914.29</v>
      </c>
      <c r="G1335" s="97">
        <f>IFERROR(IF(E1335= "yes",VLOOKUP(C1335,Summary!$B:$I,6,0),0),0)</f>
        <v>0</v>
      </c>
      <c r="H1335" s="96">
        <f t="shared" si="231"/>
        <v>0</v>
      </c>
      <c r="I1335" s="154">
        <f>VLOOKUP($A1335,'2025-26 Salary &amp; Benefits'!$A:$I,3,FALSE)</f>
        <v>1.18</v>
      </c>
      <c r="J1335" s="154">
        <f>VLOOKUP($A1335,'2025-26 Salary &amp; Benefits'!$A:$I,4,FALSE)</f>
        <v>1.18</v>
      </c>
      <c r="K1335" s="141">
        <f t="shared" si="232"/>
        <v>0</v>
      </c>
      <c r="L1335" s="140">
        <f t="shared" si="233"/>
        <v>0</v>
      </c>
      <c r="M1335" s="142">
        <f>'2025-26 Salary &amp; Benefits'!$E$6</f>
        <v>78209</v>
      </c>
      <c r="N1335" s="142">
        <f>'2025-26 Salary &amp; Benefits'!$F$6</f>
        <v>80164</v>
      </c>
      <c r="O1335" s="9">
        <f t="shared" si="234"/>
        <v>0</v>
      </c>
      <c r="P1335" s="9">
        <f t="shared" si="235"/>
        <v>0</v>
      </c>
      <c r="Q1335" s="9">
        <f>'2025-26 Salary &amp; Benefits'!G$6</f>
        <v>15997.68</v>
      </c>
      <c r="R1335" s="143">
        <f>'2025-26 Salary &amp; Benefits'!H$6</f>
        <v>0.16020000000000001</v>
      </c>
      <c r="S1335" s="143">
        <f>'2025-26 Salary &amp; Benefits'!I$6</f>
        <v>0.15390000000000001</v>
      </c>
      <c r="T1335" s="9">
        <f t="shared" si="236"/>
        <v>0</v>
      </c>
      <c r="U1335" s="9">
        <f t="shared" si="237"/>
        <v>0</v>
      </c>
      <c r="V1335" s="9">
        <f t="shared" si="238"/>
        <v>0</v>
      </c>
      <c r="W1335" s="9">
        <f t="shared" si="239"/>
        <v>0</v>
      </c>
      <c r="X1335" s="22">
        <f t="shared" si="240"/>
        <v>0</v>
      </c>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row>
    <row r="1336" spans="1:159" s="4" customFormat="1">
      <c r="A1336" s="77" t="s">
        <v>2263</v>
      </c>
      <c r="B1336" s="87" t="s">
        <v>2748</v>
      </c>
      <c r="C1336" s="88">
        <v>5605</v>
      </c>
      <c r="D1336" s="87" t="s">
        <v>2983</v>
      </c>
      <c r="E1336" s="107" t="str">
        <f>VLOOKUP($C1336,'2024-25 School Level AAFTE'!$C$4:$L$2372,9,FALSE)</f>
        <v>No</v>
      </c>
      <c r="F1336" s="95">
        <f>VLOOKUP($C1336,'2024-25 School Level AAFTE'!$C$4:$J$2372,8,FALSE)</f>
        <v>499.05</v>
      </c>
      <c r="G1336" s="97">
        <f>IFERROR(IF(E1336= "yes",VLOOKUP(C1336,Summary!$B:$I,6,0),0),0)</f>
        <v>0</v>
      </c>
      <c r="H1336" s="96">
        <f t="shared" si="231"/>
        <v>0</v>
      </c>
      <c r="I1336" s="154">
        <f>VLOOKUP($A1336,'2025-26 Salary &amp; Benefits'!$A:$I,3,FALSE)</f>
        <v>1.18</v>
      </c>
      <c r="J1336" s="154">
        <f>VLOOKUP($A1336,'2025-26 Salary &amp; Benefits'!$A:$I,4,FALSE)</f>
        <v>1.18</v>
      </c>
      <c r="K1336" s="141">
        <f t="shared" si="232"/>
        <v>0</v>
      </c>
      <c r="L1336" s="140">
        <f t="shared" si="233"/>
        <v>0</v>
      </c>
      <c r="M1336" s="142">
        <f>'2025-26 Salary &amp; Benefits'!$E$6</f>
        <v>78209</v>
      </c>
      <c r="N1336" s="142">
        <f>'2025-26 Salary &amp; Benefits'!$F$6</f>
        <v>80164</v>
      </c>
      <c r="O1336" s="9">
        <f t="shared" si="234"/>
        <v>0</v>
      </c>
      <c r="P1336" s="9">
        <f t="shared" si="235"/>
        <v>0</v>
      </c>
      <c r="Q1336" s="9">
        <f>'2025-26 Salary &amp; Benefits'!G$6</f>
        <v>15997.68</v>
      </c>
      <c r="R1336" s="143">
        <f>'2025-26 Salary &amp; Benefits'!H$6</f>
        <v>0.16020000000000001</v>
      </c>
      <c r="S1336" s="143">
        <f>'2025-26 Salary &amp; Benefits'!I$6</f>
        <v>0.15390000000000001</v>
      </c>
      <c r="T1336" s="9">
        <f t="shared" si="236"/>
        <v>0</v>
      </c>
      <c r="U1336" s="9">
        <f t="shared" si="237"/>
        <v>0</v>
      </c>
      <c r="V1336" s="9">
        <f t="shared" si="238"/>
        <v>0</v>
      </c>
      <c r="W1336" s="9">
        <f t="shared" si="239"/>
        <v>0</v>
      </c>
      <c r="X1336" s="22">
        <f t="shared" si="240"/>
        <v>0</v>
      </c>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c r="EY1336" s="2"/>
      <c r="EZ1336" s="2"/>
      <c r="FA1336" s="2"/>
      <c r="FB1336" s="2"/>
      <c r="FC1336" s="2"/>
    </row>
    <row r="1337" spans="1:159" s="4" customFormat="1">
      <c r="A1337" s="77" t="s">
        <v>2263</v>
      </c>
      <c r="B1337" s="87" t="s">
        <v>2748</v>
      </c>
      <c r="C1337" s="88">
        <v>5606</v>
      </c>
      <c r="D1337" s="87" t="s">
        <v>2982</v>
      </c>
      <c r="E1337" s="107" t="str">
        <f>VLOOKUP($C1337,'2024-25 School Level AAFTE'!$C$4:$L$2372,9,FALSE)</f>
        <v>No</v>
      </c>
      <c r="F1337" s="95">
        <f>VLOOKUP($C1337,'2024-25 School Level AAFTE'!$C$4:$J$2372,8,FALSE)</f>
        <v>254.17</v>
      </c>
      <c r="G1337" s="97">
        <f>IFERROR(IF(E1337= "yes",VLOOKUP(C1337,Summary!$B:$I,6,0),0),0)</f>
        <v>0</v>
      </c>
      <c r="H1337" s="96">
        <f t="shared" si="231"/>
        <v>0</v>
      </c>
      <c r="I1337" s="154">
        <f>VLOOKUP($A1337,'2025-26 Salary &amp; Benefits'!$A:$I,3,FALSE)</f>
        <v>1.18</v>
      </c>
      <c r="J1337" s="154">
        <f>VLOOKUP($A1337,'2025-26 Salary &amp; Benefits'!$A:$I,4,FALSE)</f>
        <v>1.18</v>
      </c>
      <c r="K1337" s="141">
        <f t="shared" si="232"/>
        <v>0</v>
      </c>
      <c r="L1337" s="140">
        <f t="shared" si="233"/>
        <v>0</v>
      </c>
      <c r="M1337" s="142">
        <f>'2025-26 Salary &amp; Benefits'!$E$6</f>
        <v>78209</v>
      </c>
      <c r="N1337" s="142">
        <f>'2025-26 Salary &amp; Benefits'!$F$6</f>
        <v>80164</v>
      </c>
      <c r="O1337" s="9">
        <f t="shared" si="234"/>
        <v>0</v>
      </c>
      <c r="P1337" s="9">
        <f t="shared" si="235"/>
        <v>0</v>
      </c>
      <c r="Q1337" s="9">
        <f>'2025-26 Salary &amp; Benefits'!G$6</f>
        <v>15997.68</v>
      </c>
      <c r="R1337" s="143">
        <f>'2025-26 Salary &amp; Benefits'!H$6</f>
        <v>0.16020000000000001</v>
      </c>
      <c r="S1337" s="143">
        <f>'2025-26 Salary &amp; Benefits'!I$6</f>
        <v>0.15390000000000001</v>
      </c>
      <c r="T1337" s="9">
        <f t="shared" si="236"/>
        <v>0</v>
      </c>
      <c r="U1337" s="9">
        <f t="shared" si="237"/>
        <v>0</v>
      </c>
      <c r="V1337" s="9">
        <f t="shared" si="238"/>
        <v>0</v>
      </c>
      <c r="W1337" s="9">
        <f t="shared" si="239"/>
        <v>0</v>
      </c>
      <c r="X1337" s="22">
        <f t="shared" si="240"/>
        <v>0</v>
      </c>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c r="EY1337" s="2"/>
      <c r="EZ1337" s="2"/>
      <c r="FA1337" s="2"/>
      <c r="FB1337" s="2"/>
      <c r="FC1337" s="2"/>
    </row>
    <row r="1338" spans="1:159" s="4" customFormat="1">
      <c r="A1338" s="77" t="s">
        <v>2263</v>
      </c>
      <c r="B1338" s="87" t="s">
        <v>2748</v>
      </c>
      <c r="C1338" s="88">
        <v>5753</v>
      </c>
      <c r="D1338" s="87" t="s">
        <v>3151</v>
      </c>
      <c r="E1338" s="107" t="str">
        <f>VLOOKUP($C1338,'2024-25 School Level AAFTE'!$C$4:$L$2372,9,FALSE)</f>
        <v>No</v>
      </c>
      <c r="F1338" s="95">
        <f>VLOOKUP($C1338,'2024-25 School Level AAFTE'!$C$4:$J$2372,8,FALSE)</f>
        <v>419.59999999999997</v>
      </c>
      <c r="G1338" s="97">
        <f>IFERROR(IF(E1338= "yes",VLOOKUP(C1338,Summary!$B:$I,6,0),0),0)</f>
        <v>0</v>
      </c>
      <c r="H1338" s="96">
        <f t="shared" si="231"/>
        <v>0</v>
      </c>
      <c r="I1338" s="154">
        <f>VLOOKUP($A1338,'2025-26 Salary &amp; Benefits'!$A:$I,3,FALSE)</f>
        <v>1.18</v>
      </c>
      <c r="J1338" s="154">
        <f>VLOOKUP($A1338,'2025-26 Salary &amp; Benefits'!$A:$I,4,FALSE)</f>
        <v>1.18</v>
      </c>
      <c r="K1338" s="141">
        <f t="shared" si="232"/>
        <v>0</v>
      </c>
      <c r="L1338" s="140">
        <f t="shared" si="233"/>
        <v>0</v>
      </c>
      <c r="M1338" s="142">
        <f>'2025-26 Salary &amp; Benefits'!$E$6</f>
        <v>78209</v>
      </c>
      <c r="N1338" s="142">
        <f>'2025-26 Salary &amp; Benefits'!$F$6</f>
        <v>80164</v>
      </c>
      <c r="O1338" s="9">
        <f t="shared" si="234"/>
        <v>0</v>
      </c>
      <c r="P1338" s="9">
        <f t="shared" si="235"/>
        <v>0</v>
      </c>
      <c r="Q1338" s="9">
        <f>'2025-26 Salary &amp; Benefits'!G$6</f>
        <v>15997.68</v>
      </c>
      <c r="R1338" s="143">
        <f>'2025-26 Salary &amp; Benefits'!H$6</f>
        <v>0.16020000000000001</v>
      </c>
      <c r="S1338" s="143">
        <f>'2025-26 Salary &amp; Benefits'!I$6</f>
        <v>0.15390000000000001</v>
      </c>
      <c r="T1338" s="9">
        <f t="shared" si="236"/>
        <v>0</v>
      </c>
      <c r="U1338" s="9">
        <f t="shared" si="237"/>
        <v>0</v>
      </c>
      <c r="V1338" s="9">
        <f t="shared" si="238"/>
        <v>0</v>
      </c>
      <c r="W1338" s="9">
        <f t="shared" si="239"/>
        <v>0</v>
      </c>
      <c r="X1338" s="22">
        <f t="shared" si="240"/>
        <v>0</v>
      </c>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row>
    <row r="1339" spans="1:159" s="4" customFormat="1">
      <c r="A1339" s="77" t="s">
        <v>2237</v>
      </c>
      <c r="B1339" s="87" t="s">
        <v>2749</v>
      </c>
      <c r="C1339" s="88">
        <v>1758</v>
      </c>
      <c r="D1339" s="87" t="s">
        <v>2750</v>
      </c>
      <c r="E1339" s="107" t="str">
        <f>VLOOKUP($C1339,'2024-25 School Level AAFTE'!$C$4:$L$2372,9,FALSE)</f>
        <v>No</v>
      </c>
      <c r="F1339" s="95">
        <f>VLOOKUP($C1339,'2024-25 School Level AAFTE'!$C$4:$J$2372,8,FALSE)</f>
        <v>352.48</v>
      </c>
      <c r="G1339" s="97">
        <f>IFERROR(IF(E1339= "yes",VLOOKUP(C1339,Summary!$B:$I,6,0),0),0)</f>
        <v>0</v>
      </c>
      <c r="H1339" s="96">
        <f t="shared" si="231"/>
        <v>0</v>
      </c>
      <c r="I1339" s="154">
        <f>VLOOKUP($A1339,'2025-26 Salary &amp; Benefits'!$A:$I,3,FALSE)</f>
        <v>1.1200000000000001</v>
      </c>
      <c r="J1339" s="154">
        <f>VLOOKUP($A1339,'2025-26 Salary &amp; Benefits'!$A:$I,4,FALSE)</f>
        <v>1.1200000000000001</v>
      </c>
      <c r="K1339" s="141">
        <f t="shared" si="232"/>
        <v>0</v>
      </c>
      <c r="L1339" s="140">
        <f t="shared" si="233"/>
        <v>0</v>
      </c>
      <c r="M1339" s="142">
        <f>'2025-26 Salary &amp; Benefits'!$E$6</f>
        <v>78209</v>
      </c>
      <c r="N1339" s="142">
        <f>'2025-26 Salary &amp; Benefits'!$F$6</f>
        <v>80164</v>
      </c>
      <c r="O1339" s="9">
        <f t="shared" si="234"/>
        <v>0</v>
      </c>
      <c r="P1339" s="9">
        <f t="shared" si="235"/>
        <v>0</v>
      </c>
      <c r="Q1339" s="9">
        <f>'2025-26 Salary &amp; Benefits'!G$6</f>
        <v>15997.68</v>
      </c>
      <c r="R1339" s="143">
        <f>'2025-26 Salary &amp; Benefits'!H$6</f>
        <v>0.16020000000000001</v>
      </c>
      <c r="S1339" s="143">
        <f>'2025-26 Salary &amp; Benefits'!I$6</f>
        <v>0.15390000000000001</v>
      </c>
      <c r="T1339" s="9">
        <f t="shared" si="236"/>
        <v>0</v>
      </c>
      <c r="U1339" s="9">
        <f t="shared" si="237"/>
        <v>0</v>
      </c>
      <c r="V1339" s="9">
        <f t="shared" si="238"/>
        <v>0</v>
      </c>
      <c r="W1339" s="9">
        <f t="shared" si="239"/>
        <v>0</v>
      </c>
      <c r="X1339" s="22">
        <f t="shared" si="240"/>
        <v>0</v>
      </c>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c r="EY1339" s="2"/>
      <c r="EZ1339" s="2"/>
      <c r="FA1339" s="2"/>
      <c r="FB1339" s="2"/>
      <c r="FC1339" s="2"/>
    </row>
    <row r="1340" spans="1:159" s="4" customFormat="1">
      <c r="A1340" s="77" t="s">
        <v>2237</v>
      </c>
      <c r="B1340" s="87" t="s">
        <v>2749</v>
      </c>
      <c r="C1340" s="88">
        <v>2696</v>
      </c>
      <c r="D1340" s="87" t="s">
        <v>504</v>
      </c>
      <c r="E1340" s="107" t="str">
        <f>VLOOKUP($C1340,'2024-25 School Level AAFTE'!$C$4:$L$2372,9,FALSE)</f>
        <v>No</v>
      </c>
      <c r="F1340" s="95">
        <f>VLOOKUP($C1340,'2024-25 School Level AAFTE'!$C$4:$J$2372,8,FALSE)</f>
        <v>403.13</v>
      </c>
      <c r="G1340" s="97">
        <f>IFERROR(IF(E1340= "yes",VLOOKUP(C1340,Summary!$B:$I,6,0),0),0)</f>
        <v>0</v>
      </c>
      <c r="H1340" s="96">
        <f t="shared" si="231"/>
        <v>0</v>
      </c>
      <c r="I1340" s="154">
        <f>VLOOKUP($A1340,'2025-26 Salary &amp; Benefits'!$A:$I,3,FALSE)</f>
        <v>1.1200000000000001</v>
      </c>
      <c r="J1340" s="154">
        <f>VLOOKUP($A1340,'2025-26 Salary &amp; Benefits'!$A:$I,4,FALSE)</f>
        <v>1.1200000000000001</v>
      </c>
      <c r="K1340" s="141">
        <f t="shared" si="232"/>
        <v>0</v>
      </c>
      <c r="L1340" s="140">
        <f t="shared" si="233"/>
        <v>0</v>
      </c>
      <c r="M1340" s="142">
        <f>'2025-26 Salary &amp; Benefits'!$E$6</f>
        <v>78209</v>
      </c>
      <c r="N1340" s="142">
        <f>'2025-26 Salary &amp; Benefits'!$F$6</f>
        <v>80164</v>
      </c>
      <c r="O1340" s="9">
        <f t="shared" si="234"/>
        <v>0</v>
      </c>
      <c r="P1340" s="9">
        <f t="shared" si="235"/>
        <v>0</v>
      </c>
      <c r="Q1340" s="9">
        <f>'2025-26 Salary &amp; Benefits'!G$6</f>
        <v>15997.68</v>
      </c>
      <c r="R1340" s="143">
        <f>'2025-26 Salary &amp; Benefits'!H$6</f>
        <v>0.16020000000000001</v>
      </c>
      <c r="S1340" s="143">
        <f>'2025-26 Salary &amp; Benefits'!I$6</f>
        <v>0.15390000000000001</v>
      </c>
      <c r="T1340" s="9">
        <f t="shared" si="236"/>
        <v>0</v>
      </c>
      <c r="U1340" s="9">
        <f t="shared" si="237"/>
        <v>0</v>
      </c>
      <c r="V1340" s="9">
        <f t="shared" si="238"/>
        <v>0</v>
      </c>
      <c r="W1340" s="9">
        <f t="shared" si="239"/>
        <v>0</v>
      </c>
      <c r="X1340" s="22">
        <f t="shared" si="240"/>
        <v>0</v>
      </c>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c r="EY1340" s="2"/>
      <c r="EZ1340" s="2"/>
      <c r="FA1340" s="2"/>
      <c r="FB1340" s="2"/>
      <c r="FC1340" s="2"/>
    </row>
    <row r="1341" spans="1:159" s="4" customFormat="1">
      <c r="A1341" s="77" t="s">
        <v>2237</v>
      </c>
      <c r="B1341" s="87" t="s">
        <v>2749</v>
      </c>
      <c r="C1341" s="88">
        <v>2974</v>
      </c>
      <c r="D1341" s="87" t="s">
        <v>505</v>
      </c>
      <c r="E1341" s="107" t="str">
        <f>VLOOKUP($C1341,'2024-25 School Level AAFTE'!$C$4:$L$2372,9,FALSE)</f>
        <v>No</v>
      </c>
      <c r="F1341" s="95">
        <f>VLOOKUP($C1341,'2024-25 School Level AAFTE'!$C$4:$J$2372,8,FALSE)</f>
        <v>1572.0900000000001</v>
      </c>
      <c r="G1341" s="97">
        <f>IFERROR(IF(E1341= "yes",VLOOKUP(C1341,Summary!$B:$I,6,0),0),0)</f>
        <v>0</v>
      </c>
      <c r="H1341" s="96">
        <f t="shared" si="231"/>
        <v>0</v>
      </c>
      <c r="I1341" s="154">
        <f>VLOOKUP($A1341,'2025-26 Salary &amp; Benefits'!$A:$I,3,FALSE)</f>
        <v>1.1200000000000001</v>
      </c>
      <c r="J1341" s="154">
        <f>VLOOKUP($A1341,'2025-26 Salary &amp; Benefits'!$A:$I,4,FALSE)</f>
        <v>1.1200000000000001</v>
      </c>
      <c r="K1341" s="141">
        <f t="shared" si="232"/>
        <v>0</v>
      </c>
      <c r="L1341" s="140">
        <f t="shared" si="233"/>
        <v>0</v>
      </c>
      <c r="M1341" s="142">
        <f>'2025-26 Salary &amp; Benefits'!$E$6</f>
        <v>78209</v>
      </c>
      <c r="N1341" s="142">
        <f>'2025-26 Salary &amp; Benefits'!$F$6</f>
        <v>80164</v>
      </c>
      <c r="O1341" s="9">
        <f t="shared" si="234"/>
        <v>0</v>
      </c>
      <c r="P1341" s="9">
        <f t="shared" si="235"/>
        <v>0</v>
      </c>
      <c r="Q1341" s="9">
        <f>'2025-26 Salary &amp; Benefits'!G$6</f>
        <v>15997.68</v>
      </c>
      <c r="R1341" s="143">
        <f>'2025-26 Salary &amp; Benefits'!H$6</f>
        <v>0.16020000000000001</v>
      </c>
      <c r="S1341" s="143">
        <f>'2025-26 Salary &amp; Benefits'!I$6</f>
        <v>0.15390000000000001</v>
      </c>
      <c r="T1341" s="9">
        <f t="shared" si="236"/>
        <v>0</v>
      </c>
      <c r="U1341" s="9">
        <f t="shared" si="237"/>
        <v>0</v>
      </c>
      <c r="V1341" s="9">
        <f t="shared" si="238"/>
        <v>0</v>
      </c>
      <c r="W1341" s="9">
        <f t="shared" si="239"/>
        <v>0</v>
      </c>
      <c r="X1341" s="22">
        <f t="shared" si="240"/>
        <v>0</v>
      </c>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c r="EY1341" s="2"/>
      <c r="EZ1341" s="2"/>
      <c r="FA1341" s="2"/>
      <c r="FB1341" s="2"/>
      <c r="FC1341" s="2"/>
    </row>
    <row r="1342" spans="1:159" s="4" customFormat="1">
      <c r="A1342" s="77" t="s">
        <v>2237</v>
      </c>
      <c r="B1342" s="87" t="s">
        <v>2749</v>
      </c>
      <c r="C1342" s="88">
        <v>3274</v>
      </c>
      <c r="D1342" s="87" t="s">
        <v>2527</v>
      </c>
      <c r="E1342" s="107" t="str">
        <f>VLOOKUP($C1342,'2024-25 School Level AAFTE'!$C$4:$L$2372,9,FALSE)</f>
        <v>No</v>
      </c>
      <c r="F1342" s="95">
        <f>VLOOKUP($C1342,'2024-25 School Level AAFTE'!$C$4:$J$2372,8,FALSE)</f>
        <v>763.12</v>
      </c>
      <c r="G1342" s="97">
        <f>IFERROR(IF(E1342= "yes",VLOOKUP(C1342,Summary!$B:$I,6,0),0),0)</f>
        <v>0</v>
      </c>
      <c r="H1342" s="96">
        <f t="shared" si="231"/>
        <v>0</v>
      </c>
      <c r="I1342" s="154">
        <f>VLOOKUP($A1342,'2025-26 Salary &amp; Benefits'!$A:$I,3,FALSE)</f>
        <v>1.1200000000000001</v>
      </c>
      <c r="J1342" s="154">
        <f>VLOOKUP($A1342,'2025-26 Salary &amp; Benefits'!$A:$I,4,FALSE)</f>
        <v>1.1200000000000001</v>
      </c>
      <c r="K1342" s="141">
        <f t="shared" si="232"/>
        <v>0</v>
      </c>
      <c r="L1342" s="140">
        <f t="shared" si="233"/>
        <v>0</v>
      </c>
      <c r="M1342" s="142">
        <f>'2025-26 Salary &amp; Benefits'!$E$6</f>
        <v>78209</v>
      </c>
      <c r="N1342" s="142">
        <f>'2025-26 Salary &amp; Benefits'!$F$6</f>
        <v>80164</v>
      </c>
      <c r="O1342" s="9">
        <f t="shared" si="234"/>
        <v>0</v>
      </c>
      <c r="P1342" s="9">
        <f t="shared" si="235"/>
        <v>0</v>
      </c>
      <c r="Q1342" s="9">
        <f>'2025-26 Salary &amp; Benefits'!G$6</f>
        <v>15997.68</v>
      </c>
      <c r="R1342" s="143">
        <f>'2025-26 Salary &amp; Benefits'!H$6</f>
        <v>0.16020000000000001</v>
      </c>
      <c r="S1342" s="143">
        <f>'2025-26 Salary &amp; Benefits'!I$6</f>
        <v>0.15390000000000001</v>
      </c>
      <c r="T1342" s="9">
        <f t="shared" si="236"/>
        <v>0</v>
      </c>
      <c r="U1342" s="9">
        <f t="shared" si="237"/>
        <v>0</v>
      </c>
      <c r="V1342" s="9">
        <f t="shared" si="238"/>
        <v>0</v>
      </c>
      <c r="W1342" s="9">
        <f t="shared" si="239"/>
        <v>0</v>
      </c>
      <c r="X1342" s="22">
        <f t="shared" si="240"/>
        <v>0</v>
      </c>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row>
    <row r="1343" spans="1:159" s="4" customFormat="1">
      <c r="A1343" s="77" t="s">
        <v>2237</v>
      </c>
      <c r="B1343" s="87" t="s">
        <v>2749</v>
      </c>
      <c r="C1343" s="88">
        <v>3377</v>
      </c>
      <c r="D1343" s="87" t="s">
        <v>506</v>
      </c>
      <c r="E1343" s="107" t="str">
        <f>VLOOKUP($C1343,'2024-25 School Level AAFTE'!$C$4:$L$2372,9,FALSE)</f>
        <v>Yes</v>
      </c>
      <c r="F1343" s="95">
        <f>VLOOKUP($C1343,'2024-25 School Level AAFTE'!$C$4:$J$2372,8,FALSE)</f>
        <v>421.63</v>
      </c>
      <c r="G1343" s="97">
        <f>IFERROR(IF(E1343= "yes",VLOOKUP(C1343,Summary!$B:$I,6,0),0),0)</f>
        <v>0</v>
      </c>
      <c r="H1343" s="96">
        <f t="shared" si="231"/>
        <v>421.63</v>
      </c>
      <c r="I1343" s="154">
        <f>VLOOKUP($A1343,'2025-26 Salary &amp; Benefits'!$A:$I,3,FALSE)</f>
        <v>1.1200000000000001</v>
      </c>
      <c r="J1343" s="154">
        <f>VLOOKUP($A1343,'2025-26 Salary &amp; Benefits'!$A:$I,4,FALSE)</f>
        <v>1.1200000000000001</v>
      </c>
      <c r="K1343" s="141">
        <f t="shared" si="232"/>
        <v>421.63</v>
      </c>
      <c r="L1343" s="140">
        <f t="shared" si="233"/>
        <v>1.2370000000000001</v>
      </c>
      <c r="M1343" s="142">
        <f>'2025-26 Salary &amp; Benefits'!$E$6</f>
        <v>78209</v>
      </c>
      <c r="N1343" s="142">
        <f>'2025-26 Salary &amp; Benefits'!$F$6</f>
        <v>80164</v>
      </c>
      <c r="O1343" s="9">
        <f t="shared" si="234"/>
        <v>108353.88</v>
      </c>
      <c r="P1343" s="9">
        <f t="shared" si="235"/>
        <v>2708.5299999999988</v>
      </c>
      <c r="Q1343" s="9">
        <f>'2025-26 Salary &amp; Benefits'!G$6</f>
        <v>15997.68</v>
      </c>
      <c r="R1343" s="143">
        <f>'2025-26 Salary &amp; Benefits'!H$6</f>
        <v>0.16020000000000001</v>
      </c>
      <c r="S1343" s="143">
        <f>'2025-26 Salary &amp; Benefits'!I$6</f>
        <v>0.15390000000000001</v>
      </c>
      <c r="T1343" s="9">
        <f t="shared" si="236"/>
        <v>37564.26</v>
      </c>
      <c r="U1343" s="9">
        <f t="shared" si="237"/>
        <v>1851.04</v>
      </c>
      <c r="V1343" s="9">
        <f t="shared" si="238"/>
        <v>284.88</v>
      </c>
      <c r="W1343" s="9">
        <f t="shared" si="239"/>
        <v>2135.92</v>
      </c>
      <c r="X1343" s="22">
        <f t="shared" si="240"/>
        <v>150762.59000000003</v>
      </c>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c r="EN1343" s="2"/>
      <c r="EO1343" s="2"/>
      <c r="EP1343" s="2"/>
      <c r="EQ1343" s="2"/>
      <c r="ER1343" s="2"/>
      <c r="ES1343" s="2"/>
      <c r="ET1343" s="2"/>
      <c r="EU1343" s="2"/>
      <c r="EV1343" s="2"/>
      <c r="EW1343" s="2"/>
      <c r="EX1343" s="2"/>
      <c r="EY1343" s="2"/>
      <c r="EZ1343" s="2"/>
      <c r="FA1343" s="2"/>
      <c r="FB1343" s="2"/>
      <c r="FC1343" s="2"/>
    </row>
    <row r="1344" spans="1:159" s="4" customFormat="1">
      <c r="A1344" s="77" t="s">
        <v>2237</v>
      </c>
      <c r="B1344" s="87" t="s">
        <v>2749</v>
      </c>
      <c r="C1344" s="88">
        <v>3477</v>
      </c>
      <c r="D1344" s="87" t="s">
        <v>3201</v>
      </c>
      <c r="E1344" s="107" t="str">
        <f>VLOOKUP($C1344,'2024-25 School Level AAFTE'!$C$4:$L$2372,9,FALSE)</f>
        <v>No</v>
      </c>
      <c r="F1344" s="95">
        <f>VLOOKUP($C1344,'2024-25 School Level AAFTE'!$C$4:$J$2372,8,FALSE)</f>
        <v>367.09999999999997</v>
      </c>
      <c r="G1344" s="97">
        <f>IFERROR(IF(E1344= "yes",VLOOKUP(C1344,Summary!$B:$I,6,0),0),0)</f>
        <v>0</v>
      </c>
      <c r="H1344" s="96">
        <f t="shared" si="231"/>
        <v>0</v>
      </c>
      <c r="I1344" s="154">
        <f>VLOOKUP($A1344,'2025-26 Salary &amp; Benefits'!$A:$I,3,FALSE)</f>
        <v>1.1200000000000001</v>
      </c>
      <c r="J1344" s="154">
        <f>VLOOKUP($A1344,'2025-26 Salary &amp; Benefits'!$A:$I,4,FALSE)</f>
        <v>1.1200000000000001</v>
      </c>
      <c r="K1344" s="141">
        <f t="shared" si="232"/>
        <v>0</v>
      </c>
      <c r="L1344" s="140">
        <f t="shared" si="233"/>
        <v>0</v>
      </c>
      <c r="M1344" s="142">
        <f>'2025-26 Salary &amp; Benefits'!$E$6</f>
        <v>78209</v>
      </c>
      <c r="N1344" s="142">
        <f>'2025-26 Salary &amp; Benefits'!$F$6</f>
        <v>80164</v>
      </c>
      <c r="O1344" s="9">
        <f t="shared" si="234"/>
        <v>0</v>
      </c>
      <c r="P1344" s="9">
        <f t="shared" si="235"/>
        <v>0</v>
      </c>
      <c r="Q1344" s="9">
        <f>'2025-26 Salary &amp; Benefits'!G$6</f>
        <v>15997.68</v>
      </c>
      <c r="R1344" s="143">
        <f>'2025-26 Salary &amp; Benefits'!H$6</f>
        <v>0.16020000000000001</v>
      </c>
      <c r="S1344" s="143">
        <f>'2025-26 Salary &amp; Benefits'!I$6</f>
        <v>0.15390000000000001</v>
      </c>
      <c r="T1344" s="9">
        <f t="shared" si="236"/>
        <v>0</v>
      </c>
      <c r="U1344" s="9">
        <f t="shared" si="237"/>
        <v>0</v>
      </c>
      <c r="V1344" s="9">
        <f t="shared" si="238"/>
        <v>0</v>
      </c>
      <c r="W1344" s="9">
        <f t="shared" si="239"/>
        <v>0</v>
      </c>
      <c r="X1344" s="22">
        <f t="shared" si="240"/>
        <v>0</v>
      </c>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row>
    <row r="1345" spans="1:159" s="4" customFormat="1">
      <c r="A1345" s="74" t="s">
        <v>2237</v>
      </c>
      <c r="B1345" s="87" t="s">
        <v>2749</v>
      </c>
      <c r="C1345" s="88">
        <v>3566</v>
      </c>
      <c r="D1345" s="87" t="s">
        <v>507</v>
      </c>
      <c r="E1345" s="107" t="str">
        <f>VLOOKUP($C1345,'2024-25 School Level AAFTE'!$C$4:$L$2372,9,FALSE)</f>
        <v>Yes</v>
      </c>
      <c r="F1345" s="95">
        <f>VLOOKUP($C1345,'2024-25 School Level AAFTE'!$C$4:$J$2372,8,FALSE)</f>
        <v>404.92</v>
      </c>
      <c r="G1345" s="97">
        <f>IFERROR(IF(E1345= "yes",VLOOKUP(C1345,Summary!$B:$I,6,0),0),0)</f>
        <v>0</v>
      </c>
      <c r="H1345" s="96">
        <f t="shared" si="231"/>
        <v>404.92</v>
      </c>
      <c r="I1345" s="154">
        <f>VLOOKUP($A1345,'2025-26 Salary &amp; Benefits'!$A:$I,3,FALSE)</f>
        <v>1.1200000000000001</v>
      </c>
      <c r="J1345" s="154">
        <f>VLOOKUP($A1345,'2025-26 Salary &amp; Benefits'!$A:$I,4,FALSE)</f>
        <v>1.1200000000000001</v>
      </c>
      <c r="K1345" s="141">
        <f t="shared" si="232"/>
        <v>404.92</v>
      </c>
      <c r="L1345" s="140">
        <f t="shared" si="233"/>
        <v>1.1879999999999999</v>
      </c>
      <c r="M1345" s="142">
        <f>'2025-26 Salary &amp; Benefits'!$E$6</f>
        <v>78209</v>
      </c>
      <c r="N1345" s="142">
        <f>'2025-26 Salary &amp; Benefits'!$F$6</f>
        <v>80164</v>
      </c>
      <c r="O1345" s="9">
        <f t="shared" si="234"/>
        <v>104061.77</v>
      </c>
      <c r="P1345" s="9">
        <f t="shared" si="235"/>
        <v>2601.2399999999907</v>
      </c>
      <c r="Q1345" s="9">
        <f>'2025-26 Salary &amp; Benefits'!G$6</f>
        <v>15997.68</v>
      </c>
      <c r="R1345" s="143">
        <f>'2025-26 Salary &amp; Benefits'!H$6</f>
        <v>0.16020000000000001</v>
      </c>
      <c r="S1345" s="143">
        <f>'2025-26 Salary &amp; Benefits'!I$6</f>
        <v>0.15390000000000001</v>
      </c>
      <c r="T1345" s="9">
        <f t="shared" si="236"/>
        <v>36076.269999999997</v>
      </c>
      <c r="U1345" s="9">
        <f t="shared" si="237"/>
        <v>1777.72</v>
      </c>
      <c r="V1345" s="9">
        <f t="shared" si="238"/>
        <v>273.58999999999997</v>
      </c>
      <c r="W1345" s="9">
        <f t="shared" si="239"/>
        <v>2051.31</v>
      </c>
      <c r="X1345" s="22">
        <f t="shared" si="240"/>
        <v>144790.59</v>
      </c>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row>
    <row r="1346" spans="1:159" s="4" customFormat="1">
      <c r="A1346" s="77" t="s">
        <v>2237</v>
      </c>
      <c r="B1346" s="87" t="s">
        <v>2749</v>
      </c>
      <c r="C1346" s="88">
        <v>3939</v>
      </c>
      <c r="D1346" s="87" t="s">
        <v>508</v>
      </c>
      <c r="E1346" s="107" t="str">
        <f>VLOOKUP($C1346,'2024-25 School Level AAFTE'!$C$4:$L$2372,9,FALSE)</f>
        <v>No</v>
      </c>
      <c r="F1346" s="95">
        <f>VLOOKUP($C1346,'2024-25 School Level AAFTE'!$C$4:$J$2372,8,FALSE)</f>
        <v>713.95</v>
      </c>
      <c r="G1346" s="97">
        <f>IFERROR(IF(E1346= "yes",VLOOKUP(C1346,Summary!$B:$I,6,0),0),0)</f>
        <v>0</v>
      </c>
      <c r="H1346" s="96">
        <f t="shared" si="231"/>
        <v>0</v>
      </c>
      <c r="I1346" s="154">
        <f>VLOOKUP($A1346,'2025-26 Salary &amp; Benefits'!$A:$I,3,FALSE)</f>
        <v>1.1200000000000001</v>
      </c>
      <c r="J1346" s="154">
        <f>VLOOKUP($A1346,'2025-26 Salary &amp; Benefits'!$A:$I,4,FALSE)</f>
        <v>1.1200000000000001</v>
      </c>
      <c r="K1346" s="141">
        <f t="shared" si="232"/>
        <v>0</v>
      </c>
      <c r="L1346" s="140">
        <f t="shared" si="233"/>
        <v>0</v>
      </c>
      <c r="M1346" s="142">
        <f>'2025-26 Salary &amp; Benefits'!$E$6</f>
        <v>78209</v>
      </c>
      <c r="N1346" s="142">
        <f>'2025-26 Salary &amp; Benefits'!$F$6</f>
        <v>80164</v>
      </c>
      <c r="O1346" s="9">
        <f t="shared" si="234"/>
        <v>0</v>
      </c>
      <c r="P1346" s="9">
        <f t="shared" si="235"/>
        <v>0</v>
      </c>
      <c r="Q1346" s="9">
        <f>'2025-26 Salary &amp; Benefits'!G$6</f>
        <v>15997.68</v>
      </c>
      <c r="R1346" s="143">
        <f>'2025-26 Salary &amp; Benefits'!H$6</f>
        <v>0.16020000000000001</v>
      </c>
      <c r="S1346" s="143">
        <f>'2025-26 Salary &amp; Benefits'!I$6</f>
        <v>0.15390000000000001</v>
      </c>
      <c r="T1346" s="9">
        <f t="shared" si="236"/>
        <v>0</v>
      </c>
      <c r="U1346" s="9">
        <f t="shared" si="237"/>
        <v>0</v>
      </c>
      <c r="V1346" s="9">
        <f t="shared" si="238"/>
        <v>0</v>
      </c>
      <c r="W1346" s="9">
        <f t="shared" si="239"/>
        <v>0</v>
      </c>
      <c r="X1346" s="22">
        <f t="shared" si="240"/>
        <v>0</v>
      </c>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row>
    <row r="1347" spans="1:159" s="4" customFormat="1">
      <c r="A1347" s="77" t="s">
        <v>2237</v>
      </c>
      <c r="B1347" s="87" t="s">
        <v>2749</v>
      </c>
      <c r="C1347" s="88">
        <v>4328</v>
      </c>
      <c r="D1347" s="87" t="s">
        <v>509</v>
      </c>
      <c r="E1347" s="107" t="str">
        <f>VLOOKUP($C1347,'2024-25 School Level AAFTE'!$C$4:$L$2372,9,FALSE)</f>
        <v>No</v>
      </c>
      <c r="F1347" s="95">
        <f>VLOOKUP($C1347,'2024-25 School Level AAFTE'!$C$4:$J$2372,8,FALSE)</f>
        <v>461.5</v>
      </c>
      <c r="G1347" s="97">
        <f>IFERROR(IF(E1347= "yes",VLOOKUP(C1347,Summary!$B:$I,6,0),0),0)</f>
        <v>0</v>
      </c>
      <c r="H1347" s="96">
        <f t="shared" si="231"/>
        <v>0</v>
      </c>
      <c r="I1347" s="154">
        <f>VLOOKUP($A1347,'2025-26 Salary &amp; Benefits'!$A:$I,3,FALSE)</f>
        <v>1.1200000000000001</v>
      </c>
      <c r="J1347" s="154">
        <f>VLOOKUP($A1347,'2025-26 Salary &amp; Benefits'!$A:$I,4,FALSE)</f>
        <v>1.1200000000000001</v>
      </c>
      <c r="K1347" s="141">
        <f t="shared" si="232"/>
        <v>0</v>
      </c>
      <c r="L1347" s="140">
        <f t="shared" si="233"/>
        <v>0</v>
      </c>
      <c r="M1347" s="142">
        <f>'2025-26 Salary &amp; Benefits'!$E$6</f>
        <v>78209</v>
      </c>
      <c r="N1347" s="142">
        <f>'2025-26 Salary &amp; Benefits'!$F$6</f>
        <v>80164</v>
      </c>
      <c r="O1347" s="9">
        <f t="shared" si="234"/>
        <v>0</v>
      </c>
      <c r="P1347" s="9">
        <f t="shared" si="235"/>
        <v>0</v>
      </c>
      <c r="Q1347" s="9">
        <f>'2025-26 Salary &amp; Benefits'!G$6</f>
        <v>15997.68</v>
      </c>
      <c r="R1347" s="143">
        <f>'2025-26 Salary &amp; Benefits'!H$6</f>
        <v>0.16020000000000001</v>
      </c>
      <c r="S1347" s="143">
        <f>'2025-26 Salary &amp; Benefits'!I$6</f>
        <v>0.15390000000000001</v>
      </c>
      <c r="T1347" s="9">
        <f t="shared" si="236"/>
        <v>0</v>
      </c>
      <c r="U1347" s="9">
        <f t="shared" si="237"/>
        <v>0</v>
      </c>
      <c r="V1347" s="9">
        <f t="shared" si="238"/>
        <v>0</v>
      </c>
      <c r="W1347" s="9">
        <f t="shared" si="239"/>
        <v>0</v>
      </c>
      <c r="X1347" s="22">
        <f t="shared" si="240"/>
        <v>0</v>
      </c>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row>
    <row r="1348" spans="1:159" s="4" customFormat="1">
      <c r="A1348" s="77" t="s">
        <v>2237</v>
      </c>
      <c r="B1348" s="87" t="s">
        <v>2749</v>
      </c>
      <c r="C1348" s="88">
        <v>5343</v>
      </c>
      <c r="D1348" s="87" t="s">
        <v>510</v>
      </c>
      <c r="E1348" s="107" t="str">
        <f>VLOOKUP($C1348,'2024-25 School Level AAFTE'!$C$4:$L$2372,9,FALSE)</f>
        <v>Yes</v>
      </c>
      <c r="F1348" s="95">
        <f>VLOOKUP($C1348,'2024-25 School Level AAFTE'!$C$4:$J$2372,8,FALSE)</f>
        <v>11.67</v>
      </c>
      <c r="G1348" s="97">
        <f>IFERROR(IF(E1348= "yes",VLOOKUP(C1348,Summary!$B:$I,6,0),0),0)</f>
        <v>0</v>
      </c>
      <c r="H1348" s="96">
        <f t="shared" si="231"/>
        <v>11.67</v>
      </c>
      <c r="I1348" s="154">
        <f>VLOOKUP($A1348,'2025-26 Salary &amp; Benefits'!$A:$I,3,FALSE)</f>
        <v>1.1200000000000001</v>
      </c>
      <c r="J1348" s="154">
        <f>VLOOKUP($A1348,'2025-26 Salary &amp; Benefits'!$A:$I,4,FALSE)</f>
        <v>1.1200000000000001</v>
      </c>
      <c r="K1348" s="141">
        <f t="shared" si="232"/>
        <v>11.67</v>
      </c>
      <c r="L1348" s="140">
        <f t="shared" si="233"/>
        <v>3.4000000000000002E-2</v>
      </c>
      <c r="M1348" s="142">
        <f>'2025-26 Salary &amp; Benefits'!$E$6</f>
        <v>78209</v>
      </c>
      <c r="N1348" s="142">
        <f>'2025-26 Salary &amp; Benefits'!$F$6</f>
        <v>80164</v>
      </c>
      <c r="O1348" s="9">
        <f t="shared" si="234"/>
        <v>2978.2</v>
      </c>
      <c r="P1348" s="9">
        <f t="shared" si="235"/>
        <v>74.450000000000273</v>
      </c>
      <c r="Q1348" s="9">
        <f>'2025-26 Salary &amp; Benefits'!G$6</f>
        <v>15997.68</v>
      </c>
      <c r="R1348" s="143">
        <f>'2025-26 Salary &amp; Benefits'!H$6</f>
        <v>0.16020000000000001</v>
      </c>
      <c r="S1348" s="143">
        <f>'2025-26 Salary &amp; Benefits'!I$6</f>
        <v>0.15390000000000001</v>
      </c>
      <c r="T1348" s="9">
        <f t="shared" si="236"/>
        <v>1032.49</v>
      </c>
      <c r="U1348" s="9">
        <f t="shared" si="237"/>
        <v>50.88</v>
      </c>
      <c r="V1348" s="9">
        <f t="shared" si="238"/>
        <v>7.83</v>
      </c>
      <c r="W1348" s="9">
        <f t="shared" si="239"/>
        <v>58.71</v>
      </c>
      <c r="X1348" s="22">
        <f t="shared" si="240"/>
        <v>4143.8499999999995</v>
      </c>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row>
    <row r="1349" spans="1:159" s="4" customFormat="1">
      <c r="A1349" s="77" t="s">
        <v>2443</v>
      </c>
      <c r="B1349" s="87" t="s">
        <v>2751</v>
      </c>
      <c r="C1349" s="88">
        <v>2432</v>
      </c>
      <c r="D1349" s="87" t="s">
        <v>2064</v>
      </c>
      <c r="E1349" s="107" t="str">
        <f>VLOOKUP($C1349,'2024-25 School Level AAFTE'!$C$4:$L$2372,9,FALSE)</f>
        <v>No</v>
      </c>
      <c r="F1349" s="95">
        <f>VLOOKUP($C1349,'2024-25 School Level AAFTE'!$C$4:$J$2372,8,FALSE)</f>
        <v>81.27</v>
      </c>
      <c r="G1349" s="97">
        <f>IFERROR(IF(E1349= "yes",VLOOKUP(C1349,Summary!$B:$I,6,0),0),0)</f>
        <v>0</v>
      </c>
      <c r="H1349" s="96">
        <f t="shared" si="231"/>
        <v>0</v>
      </c>
      <c r="I1349" s="154">
        <f>VLOOKUP($A1349,'2025-26 Salary &amp; Benefits'!$A:$I,3,FALSE)</f>
        <v>1</v>
      </c>
      <c r="J1349" s="154">
        <f>VLOOKUP($A1349,'2025-26 Salary &amp; Benefits'!$A:$I,4,FALSE)</f>
        <v>1</v>
      </c>
      <c r="K1349" s="141">
        <f t="shared" si="232"/>
        <v>0</v>
      </c>
      <c r="L1349" s="140">
        <f t="shared" si="233"/>
        <v>0</v>
      </c>
      <c r="M1349" s="142">
        <f>'2025-26 Salary &amp; Benefits'!$E$6</f>
        <v>78209</v>
      </c>
      <c r="N1349" s="142">
        <f>'2025-26 Salary &amp; Benefits'!$F$6</f>
        <v>80164</v>
      </c>
      <c r="O1349" s="9">
        <f t="shared" si="234"/>
        <v>0</v>
      </c>
      <c r="P1349" s="9">
        <f t="shared" si="235"/>
        <v>0</v>
      </c>
      <c r="Q1349" s="9">
        <f>'2025-26 Salary &amp; Benefits'!G$6</f>
        <v>15997.68</v>
      </c>
      <c r="R1349" s="143">
        <f>'2025-26 Salary &amp; Benefits'!H$6</f>
        <v>0.16020000000000001</v>
      </c>
      <c r="S1349" s="143">
        <f>'2025-26 Salary &amp; Benefits'!I$6</f>
        <v>0.15390000000000001</v>
      </c>
      <c r="T1349" s="9">
        <f t="shared" si="236"/>
        <v>0</v>
      </c>
      <c r="U1349" s="9">
        <f t="shared" si="237"/>
        <v>0</v>
      </c>
      <c r="V1349" s="9">
        <f t="shared" si="238"/>
        <v>0</v>
      </c>
      <c r="W1349" s="9">
        <f t="shared" si="239"/>
        <v>0</v>
      </c>
      <c r="X1349" s="22">
        <f t="shared" si="240"/>
        <v>0</v>
      </c>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row>
    <row r="1350" spans="1:159" s="4" customFormat="1">
      <c r="A1350" s="77" t="s">
        <v>2443</v>
      </c>
      <c r="B1350" s="87" t="s">
        <v>2751</v>
      </c>
      <c r="C1350" s="88">
        <v>3205</v>
      </c>
      <c r="D1350" s="87" t="s">
        <v>2065</v>
      </c>
      <c r="E1350" s="107" t="str">
        <f>VLOOKUP($C1350,'2024-25 School Level AAFTE'!$C$4:$L$2372,9,FALSE)</f>
        <v>No</v>
      </c>
      <c r="F1350" s="95">
        <f>VLOOKUP($C1350,'2024-25 School Level AAFTE'!$C$4:$J$2372,8,FALSE)</f>
        <v>65.64</v>
      </c>
      <c r="G1350" s="97">
        <f>IFERROR(IF(E1350= "yes",VLOOKUP(C1350,Summary!$B:$I,6,0),0),0)</f>
        <v>0</v>
      </c>
      <c r="H1350" s="96">
        <f t="shared" si="231"/>
        <v>0</v>
      </c>
      <c r="I1350" s="154">
        <f>VLOOKUP($A1350,'2025-26 Salary &amp; Benefits'!$A:$I,3,FALSE)</f>
        <v>1</v>
      </c>
      <c r="J1350" s="154">
        <f>VLOOKUP($A1350,'2025-26 Salary &amp; Benefits'!$A:$I,4,FALSE)</f>
        <v>1</v>
      </c>
      <c r="K1350" s="141">
        <f t="shared" si="232"/>
        <v>0</v>
      </c>
      <c r="L1350" s="140">
        <f t="shared" si="233"/>
        <v>0</v>
      </c>
      <c r="M1350" s="142">
        <f>'2025-26 Salary &amp; Benefits'!$E$6</f>
        <v>78209</v>
      </c>
      <c r="N1350" s="142">
        <f>'2025-26 Salary &amp; Benefits'!$F$6</f>
        <v>80164</v>
      </c>
      <c r="O1350" s="9">
        <f t="shared" si="234"/>
        <v>0</v>
      </c>
      <c r="P1350" s="9">
        <f t="shared" si="235"/>
        <v>0</v>
      </c>
      <c r="Q1350" s="9">
        <f>'2025-26 Salary &amp; Benefits'!G$6</f>
        <v>15997.68</v>
      </c>
      <c r="R1350" s="143">
        <f>'2025-26 Salary &amp; Benefits'!H$6</f>
        <v>0.16020000000000001</v>
      </c>
      <c r="S1350" s="143">
        <f>'2025-26 Salary &amp; Benefits'!I$6</f>
        <v>0.15390000000000001</v>
      </c>
      <c r="T1350" s="9">
        <f t="shared" si="236"/>
        <v>0</v>
      </c>
      <c r="U1350" s="9">
        <f t="shared" si="237"/>
        <v>0</v>
      </c>
      <c r="V1350" s="9">
        <f t="shared" si="238"/>
        <v>0</v>
      </c>
      <c r="W1350" s="9">
        <f t="shared" si="239"/>
        <v>0</v>
      </c>
      <c r="X1350" s="22">
        <f t="shared" si="240"/>
        <v>0</v>
      </c>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row>
    <row r="1351" spans="1:159" s="4" customFormat="1">
      <c r="A1351" s="77" t="s">
        <v>2236</v>
      </c>
      <c r="B1351" s="87" t="s">
        <v>2752</v>
      </c>
      <c r="C1351" s="88">
        <v>2283</v>
      </c>
      <c r="D1351" s="87" t="s">
        <v>501</v>
      </c>
      <c r="E1351" s="107" t="str">
        <f>VLOOKUP($C1351,'2024-25 School Level AAFTE'!$C$4:$L$2372,9,FALSE)</f>
        <v>Yes</v>
      </c>
      <c r="F1351" s="95">
        <f>VLOOKUP($C1351,'2024-25 School Level AAFTE'!$C$4:$J$2372,8,FALSE)</f>
        <v>138.73000000000002</v>
      </c>
      <c r="G1351" s="97">
        <f>IFERROR(IF(E1351= "yes",VLOOKUP(C1351,Summary!$B:$I,6,0),0),0)</f>
        <v>0</v>
      </c>
      <c r="H1351" s="96">
        <f t="shared" si="231"/>
        <v>138.73000000000002</v>
      </c>
      <c r="I1351" s="154">
        <f>VLOOKUP($A1351,'2025-26 Salary &amp; Benefits'!$A:$I,3,FALSE)</f>
        <v>1</v>
      </c>
      <c r="J1351" s="154">
        <f>VLOOKUP($A1351,'2025-26 Salary &amp; Benefits'!$A:$I,4,FALSE)</f>
        <v>1</v>
      </c>
      <c r="K1351" s="141">
        <f t="shared" si="232"/>
        <v>138.73000000000002</v>
      </c>
      <c r="L1351" s="140">
        <f t="shared" si="233"/>
        <v>0.40699999999999997</v>
      </c>
      <c r="M1351" s="142">
        <f>'2025-26 Salary &amp; Benefits'!$E$6</f>
        <v>78209</v>
      </c>
      <c r="N1351" s="142">
        <f>'2025-26 Salary &amp; Benefits'!$F$6</f>
        <v>80164</v>
      </c>
      <c r="O1351" s="9">
        <f t="shared" si="234"/>
        <v>31831.06</v>
      </c>
      <c r="P1351" s="9">
        <f t="shared" si="235"/>
        <v>795.68999999999869</v>
      </c>
      <c r="Q1351" s="9">
        <f>'2025-26 Salary &amp; Benefits'!G$6</f>
        <v>15997.68</v>
      </c>
      <c r="R1351" s="143">
        <f>'2025-26 Salary &amp; Benefits'!H$6</f>
        <v>0.16020000000000001</v>
      </c>
      <c r="S1351" s="143">
        <f>'2025-26 Salary &amp; Benefits'!I$6</f>
        <v>0.15390000000000001</v>
      </c>
      <c r="T1351" s="9">
        <f t="shared" si="236"/>
        <v>11732.85</v>
      </c>
      <c r="U1351" s="9">
        <f t="shared" si="237"/>
        <v>543.78</v>
      </c>
      <c r="V1351" s="9">
        <f t="shared" si="238"/>
        <v>83.69</v>
      </c>
      <c r="W1351" s="9">
        <f t="shared" si="239"/>
        <v>627.47</v>
      </c>
      <c r="X1351" s="22">
        <f t="shared" si="240"/>
        <v>44987.070000000007</v>
      </c>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row>
    <row r="1352" spans="1:159" s="4" customFormat="1">
      <c r="A1352" s="77" t="s">
        <v>2236</v>
      </c>
      <c r="B1352" s="87" t="s">
        <v>2752</v>
      </c>
      <c r="C1352" s="88">
        <v>2922</v>
      </c>
      <c r="D1352" s="87" t="s">
        <v>502</v>
      </c>
      <c r="E1352" s="107" t="str">
        <f>VLOOKUP($C1352,'2024-25 School Level AAFTE'!$C$4:$L$2372,9,FALSE)</f>
        <v>Yes</v>
      </c>
      <c r="F1352" s="95">
        <f>VLOOKUP($C1352,'2024-25 School Level AAFTE'!$C$4:$J$2372,8,FALSE)</f>
        <v>159.76999999999998</v>
      </c>
      <c r="G1352" s="97">
        <f>IFERROR(IF(E1352= "yes",VLOOKUP(C1352,Summary!$B:$I,6,0),0),0)</f>
        <v>0</v>
      </c>
      <c r="H1352" s="96">
        <f t="shared" si="231"/>
        <v>159.76999999999998</v>
      </c>
      <c r="I1352" s="154">
        <f>VLOOKUP($A1352,'2025-26 Salary &amp; Benefits'!$A:$I,3,FALSE)</f>
        <v>1</v>
      </c>
      <c r="J1352" s="154">
        <f>VLOOKUP($A1352,'2025-26 Salary &amp; Benefits'!$A:$I,4,FALSE)</f>
        <v>1</v>
      </c>
      <c r="K1352" s="141">
        <f t="shared" si="232"/>
        <v>159.76999999999998</v>
      </c>
      <c r="L1352" s="140">
        <f t="shared" si="233"/>
        <v>0.46899999999999997</v>
      </c>
      <c r="M1352" s="142">
        <f>'2025-26 Salary &amp; Benefits'!$E$6</f>
        <v>78209</v>
      </c>
      <c r="N1352" s="142">
        <f>'2025-26 Salary &amp; Benefits'!$F$6</f>
        <v>80164</v>
      </c>
      <c r="O1352" s="9">
        <f t="shared" si="234"/>
        <v>36680.019999999997</v>
      </c>
      <c r="P1352" s="9">
        <f t="shared" si="235"/>
        <v>916.90000000000146</v>
      </c>
      <c r="Q1352" s="9">
        <f>'2025-26 Salary &amp; Benefits'!G$6</f>
        <v>15997.68</v>
      </c>
      <c r="R1352" s="143">
        <f>'2025-26 Salary &amp; Benefits'!H$6</f>
        <v>0.16020000000000001</v>
      </c>
      <c r="S1352" s="143">
        <f>'2025-26 Salary &amp; Benefits'!I$6</f>
        <v>0.15390000000000001</v>
      </c>
      <c r="T1352" s="9">
        <f t="shared" si="236"/>
        <v>13520.16</v>
      </c>
      <c r="U1352" s="9">
        <f t="shared" si="237"/>
        <v>626.62</v>
      </c>
      <c r="V1352" s="9">
        <f t="shared" si="238"/>
        <v>96.44</v>
      </c>
      <c r="W1352" s="9">
        <f t="shared" si="239"/>
        <v>723.06</v>
      </c>
      <c r="X1352" s="22">
        <f t="shared" si="240"/>
        <v>51840.139999999992</v>
      </c>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row>
    <row r="1353" spans="1:159" s="4" customFormat="1">
      <c r="A1353" s="77" t="s">
        <v>2236</v>
      </c>
      <c r="B1353" s="87" t="s">
        <v>2752</v>
      </c>
      <c r="C1353" s="88">
        <v>5584</v>
      </c>
      <c r="D1353" s="87" t="s">
        <v>2917</v>
      </c>
      <c r="E1353" s="107" t="str">
        <f>VLOOKUP($C1353,'2024-25 School Level AAFTE'!$C$4:$L$2372,9,FALSE)</f>
        <v>Yes</v>
      </c>
      <c r="F1353" s="95">
        <f>VLOOKUP($C1353,'2024-25 School Level AAFTE'!$C$4:$J$2372,8,FALSE)</f>
        <v>22.16</v>
      </c>
      <c r="G1353" s="97">
        <f>IFERROR(IF(E1353= "yes",VLOOKUP(C1353,Summary!$B:$I,6,0),0),0)</f>
        <v>0</v>
      </c>
      <c r="H1353" s="96">
        <f t="shared" si="231"/>
        <v>22.16</v>
      </c>
      <c r="I1353" s="154">
        <f>VLOOKUP($A1353,'2025-26 Salary &amp; Benefits'!$A:$I,3,FALSE)</f>
        <v>1</v>
      </c>
      <c r="J1353" s="154">
        <f>VLOOKUP($A1353,'2025-26 Salary &amp; Benefits'!$A:$I,4,FALSE)</f>
        <v>1</v>
      </c>
      <c r="K1353" s="141">
        <f t="shared" si="232"/>
        <v>22.16</v>
      </c>
      <c r="L1353" s="140">
        <f t="shared" si="233"/>
        <v>6.5000000000000002E-2</v>
      </c>
      <c r="M1353" s="142">
        <f>'2025-26 Salary &amp; Benefits'!$E$6</f>
        <v>78209</v>
      </c>
      <c r="N1353" s="142">
        <f>'2025-26 Salary &amp; Benefits'!$F$6</f>
        <v>80164</v>
      </c>
      <c r="O1353" s="9">
        <f t="shared" si="234"/>
        <v>5083.59</v>
      </c>
      <c r="P1353" s="9">
        <f t="shared" si="235"/>
        <v>127.06999999999971</v>
      </c>
      <c r="Q1353" s="9">
        <f>'2025-26 Salary &amp; Benefits'!G$6</f>
        <v>15997.68</v>
      </c>
      <c r="R1353" s="143">
        <f>'2025-26 Salary &amp; Benefits'!H$6</f>
        <v>0.16020000000000001</v>
      </c>
      <c r="S1353" s="143">
        <f>'2025-26 Salary &amp; Benefits'!I$6</f>
        <v>0.15390000000000001</v>
      </c>
      <c r="T1353" s="9">
        <f t="shared" si="236"/>
        <v>1873.8</v>
      </c>
      <c r="U1353" s="9">
        <f t="shared" si="237"/>
        <v>86.84</v>
      </c>
      <c r="V1353" s="9">
        <f t="shared" si="238"/>
        <v>13.36</v>
      </c>
      <c r="W1353" s="9">
        <f t="shared" si="239"/>
        <v>100.2</v>
      </c>
      <c r="X1353" s="22">
        <f t="shared" si="240"/>
        <v>7184.66</v>
      </c>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row>
    <row r="1354" spans="1:159" s="4" customFormat="1">
      <c r="A1354" s="77" t="s">
        <v>2325</v>
      </c>
      <c r="B1354" s="87" t="s">
        <v>2753</v>
      </c>
      <c r="C1354" s="88">
        <v>2517</v>
      </c>
      <c r="D1354" s="87" t="s">
        <v>1233</v>
      </c>
      <c r="E1354" s="107" t="str">
        <f>VLOOKUP($C1354,'2024-25 School Level AAFTE'!$C$4:$L$2372,9,FALSE)</f>
        <v>Yes</v>
      </c>
      <c r="F1354" s="95">
        <f>VLOOKUP($C1354,'2024-25 School Level AAFTE'!$C$4:$J$2372,8,FALSE)</f>
        <v>189.85</v>
      </c>
      <c r="G1354" s="97">
        <f>IFERROR(IF(E1354= "yes",VLOOKUP(C1354,Summary!$B:$I,6,0),0),0)</f>
        <v>0</v>
      </c>
      <c r="H1354" s="96">
        <f t="shared" si="231"/>
        <v>189.85</v>
      </c>
      <c r="I1354" s="154">
        <f>VLOOKUP($A1354,'2025-26 Salary &amp; Benefits'!$A:$I,3,FALSE)</f>
        <v>1</v>
      </c>
      <c r="J1354" s="154">
        <f>VLOOKUP($A1354,'2025-26 Salary &amp; Benefits'!$A:$I,4,FALSE)</f>
        <v>1</v>
      </c>
      <c r="K1354" s="141">
        <f t="shared" si="232"/>
        <v>189.85</v>
      </c>
      <c r="L1354" s="140">
        <f t="shared" si="233"/>
        <v>0.55700000000000005</v>
      </c>
      <c r="M1354" s="142">
        <f>'2025-26 Salary &amp; Benefits'!$E$6</f>
        <v>78209</v>
      </c>
      <c r="N1354" s="142">
        <f>'2025-26 Salary &amp; Benefits'!$F$6</f>
        <v>80164</v>
      </c>
      <c r="O1354" s="9">
        <f t="shared" si="234"/>
        <v>43562.41</v>
      </c>
      <c r="P1354" s="9">
        <f t="shared" si="235"/>
        <v>1088.9399999999951</v>
      </c>
      <c r="Q1354" s="9">
        <f>'2025-26 Salary &amp; Benefits'!G$6</f>
        <v>15997.68</v>
      </c>
      <c r="R1354" s="143">
        <f>'2025-26 Salary &amp; Benefits'!H$6</f>
        <v>0.16020000000000001</v>
      </c>
      <c r="S1354" s="143">
        <f>'2025-26 Salary &amp; Benefits'!I$6</f>
        <v>0.15390000000000001</v>
      </c>
      <c r="T1354" s="9">
        <f t="shared" si="236"/>
        <v>16056.99</v>
      </c>
      <c r="U1354" s="9">
        <f t="shared" si="237"/>
        <v>744.19</v>
      </c>
      <c r="V1354" s="9">
        <f t="shared" si="238"/>
        <v>114.53</v>
      </c>
      <c r="W1354" s="9">
        <f t="shared" si="239"/>
        <v>858.72</v>
      </c>
      <c r="X1354" s="22">
        <f t="shared" si="240"/>
        <v>61567.06</v>
      </c>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row>
    <row r="1355" spans="1:159" s="4" customFormat="1">
      <c r="A1355" s="77" t="s">
        <v>2325</v>
      </c>
      <c r="B1355" s="87" t="s">
        <v>2753</v>
      </c>
      <c r="C1355" s="88">
        <v>3531</v>
      </c>
      <c r="D1355" s="87" t="s">
        <v>1234</v>
      </c>
      <c r="E1355" s="107" t="str">
        <f>VLOOKUP($C1355,'2024-25 School Level AAFTE'!$C$4:$L$2372,9,FALSE)</f>
        <v>Yes</v>
      </c>
      <c r="F1355" s="95">
        <f>VLOOKUP($C1355,'2024-25 School Level AAFTE'!$C$4:$J$2372,8,FALSE)</f>
        <v>188.22</v>
      </c>
      <c r="G1355" s="97">
        <f>IFERROR(IF(E1355= "yes",VLOOKUP(C1355,Summary!$B:$I,6,0),0),0)</f>
        <v>0</v>
      </c>
      <c r="H1355" s="96">
        <f t="shared" si="231"/>
        <v>188.22</v>
      </c>
      <c r="I1355" s="154">
        <f>VLOOKUP($A1355,'2025-26 Salary &amp; Benefits'!$A:$I,3,FALSE)</f>
        <v>1</v>
      </c>
      <c r="J1355" s="154">
        <f>VLOOKUP($A1355,'2025-26 Salary &amp; Benefits'!$A:$I,4,FALSE)</f>
        <v>1</v>
      </c>
      <c r="K1355" s="141">
        <f t="shared" si="232"/>
        <v>188.22</v>
      </c>
      <c r="L1355" s="140">
        <f t="shared" si="233"/>
        <v>0.55200000000000005</v>
      </c>
      <c r="M1355" s="142">
        <f>'2025-26 Salary &amp; Benefits'!$E$6</f>
        <v>78209</v>
      </c>
      <c r="N1355" s="142">
        <f>'2025-26 Salary &amp; Benefits'!$F$6</f>
        <v>80164</v>
      </c>
      <c r="O1355" s="9">
        <f t="shared" si="234"/>
        <v>43171.37</v>
      </c>
      <c r="P1355" s="9">
        <f t="shared" si="235"/>
        <v>1079.1599999999962</v>
      </c>
      <c r="Q1355" s="9">
        <f>'2025-26 Salary &amp; Benefits'!G$6</f>
        <v>15997.68</v>
      </c>
      <c r="R1355" s="143">
        <f>'2025-26 Salary &amp; Benefits'!H$6</f>
        <v>0.16020000000000001</v>
      </c>
      <c r="S1355" s="143">
        <f>'2025-26 Salary &amp; Benefits'!I$6</f>
        <v>0.15390000000000001</v>
      </c>
      <c r="T1355" s="9">
        <f t="shared" si="236"/>
        <v>15912.86</v>
      </c>
      <c r="U1355" s="9">
        <f t="shared" si="237"/>
        <v>737.51</v>
      </c>
      <c r="V1355" s="9">
        <f t="shared" si="238"/>
        <v>113.5</v>
      </c>
      <c r="W1355" s="9">
        <f t="shared" si="239"/>
        <v>851.01</v>
      </c>
      <c r="X1355" s="22">
        <f t="shared" si="240"/>
        <v>61014.400000000001</v>
      </c>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row>
    <row r="1356" spans="1:159" s="4" customFormat="1">
      <c r="A1356" s="77" t="s">
        <v>2325</v>
      </c>
      <c r="B1356" s="87" t="s">
        <v>2753</v>
      </c>
      <c r="C1356" s="88">
        <v>4039</v>
      </c>
      <c r="D1356" s="87" t="s">
        <v>1235</v>
      </c>
      <c r="E1356" s="107" t="str">
        <f>VLOOKUP($C1356,'2024-25 School Level AAFTE'!$C$4:$L$2372,9,FALSE)</f>
        <v>Yes</v>
      </c>
      <c r="F1356" s="95">
        <f>VLOOKUP($C1356,'2024-25 School Level AAFTE'!$C$4:$J$2372,8,FALSE)</f>
        <v>208.97</v>
      </c>
      <c r="G1356" s="97">
        <f>IFERROR(IF(E1356= "yes",VLOOKUP(C1356,Summary!$B:$I,6,0),0),0)</f>
        <v>0</v>
      </c>
      <c r="H1356" s="96">
        <f t="shared" si="231"/>
        <v>208.97</v>
      </c>
      <c r="I1356" s="154">
        <f>VLOOKUP($A1356,'2025-26 Salary &amp; Benefits'!$A:$I,3,FALSE)</f>
        <v>1</v>
      </c>
      <c r="J1356" s="154">
        <f>VLOOKUP($A1356,'2025-26 Salary &amp; Benefits'!$A:$I,4,FALSE)</f>
        <v>1</v>
      </c>
      <c r="K1356" s="141">
        <f t="shared" si="232"/>
        <v>208.97</v>
      </c>
      <c r="L1356" s="140">
        <f t="shared" si="233"/>
        <v>0.61299999999999999</v>
      </c>
      <c r="M1356" s="142">
        <f>'2025-26 Salary &amp; Benefits'!$E$6</f>
        <v>78209</v>
      </c>
      <c r="N1356" s="142">
        <f>'2025-26 Salary &amp; Benefits'!$F$6</f>
        <v>80164</v>
      </c>
      <c r="O1356" s="9">
        <f t="shared" si="234"/>
        <v>47942.12</v>
      </c>
      <c r="P1356" s="9">
        <f t="shared" si="235"/>
        <v>1198.4099999999962</v>
      </c>
      <c r="Q1356" s="9">
        <f>'2025-26 Salary &amp; Benefits'!G$6</f>
        <v>15997.68</v>
      </c>
      <c r="R1356" s="143">
        <f>'2025-26 Salary &amp; Benefits'!H$6</f>
        <v>0.16020000000000001</v>
      </c>
      <c r="S1356" s="143">
        <f>'2025-26 Salary &amp; Benefits'!I$6</f>
        <v>0.15390000000000001</v>
      </c>
      <c r="T1356" s="9">
        <f t="shared" si="236"/>
        <v>17671.34</v>
      </c>
      <c r="U1356" s="9">
        <f t="shared" si="237"/>
        <v>819.01</v>
      </c>
      <c r="V1356" s="9">
        <f t="shared" si="238"/>
        <v>126.05</v>
      </c>
      <c r="W1356" s="9">
        <f t="shared" si="239"/>
        <v>945.06</v>
      </c>
      <c r="X1356" s="22">
        <f t="shared" si="240"/>
        <v>67756.929999999993</v>
      </c>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row>
    <row r="1357" spans="1:159" s="4" customFormat="1">
      <c r="A1357" s="77" t="s">
        <v>2325</v>
      </c>
      <c r="B1357" s="87" t="s">
        <v>2753</v>
      </c>
      <c r="C1357" s="88">
        <v>4220</v>
      </c>
      <c r="D1357" s="87" t="s">
        <v>1236</v>
      </c>
      <c r="E1357" s="107" t="str">
        <f>VLOOKUP($C1357,'2024-25 School Level AAFTE'!$C$4:$L$2372,9,FALSE)</f>
        <v>Yes</v>
      </c>
      <c r="F1357" s="95">
        <f>VLOOKUP($C1357,'2024-25 School Level AAFTE'!$C$4:$J$2372,8,FALSE)</f>
        <v>292.57</v>
      </c>
      <c r="G1357" s="97">
        <f>IFERROR(IF(E1357= "yes",VLOOKUP(C1357,Summary!$B:$I,6,0),0),0)</f>
        <v>0</v>
      </c>
      <c r="H1357" s="96">
        <f t="shared" si="231"/>
        <v>292.57</v>
      </c>
      <c r="I1357" s="154">
        <f>VLOOKUP($A1357,'2025-26 Salary &amp; Benefits'!$A:$I,3,FALSE)</f>
        <v>1</v>
      </c>
      <c r="J1357" s="154">
        <f>VLOOKUP($A1357,'2025-26 Salary &amp; Benefits'!$A:$I,4,FALSE)</f>
        <v>1</v>
      </c>
      <c r="K1357" s="141">
        <f t="shared" si="232"/>
        <v>292.57</v>
      </c>
      <c r="L1357" s="140">
        <f t="shared" si="233"/>
        <v>0.85799999999999998</v>
      </c>
      <c r="M1357" s="142">
        <f>'2025-26 Salary &amp; Benefits'!$E$6</f>
        <v>78209</v>
      </c>
      <c r="N1357" s="142">
        <f>'2025-26 Salary &amp; Benefits'!$F$6</f>
        <v>80164</v>
      </c>
      <c r="O1357" s="9">
        <f t="shared" si="234"/>
        <v>67103.320000000007</v>
      </c>
      <c r="P1357" s="9">
        <f t="shared" si="235"/>
        <v>1677.3899999999994</v>
      </c>
      <c r="Q1357" s="9">
        <f>'2025-26 Salary &amp; Benefits'!G$6</f>
        <v>15997.68</v>
      </c>
      <c r="R1357" s="143">
        <f>'2025-26 Salary &amp; Benefits'!H$6</f>
        <v>0.16020000000000001</v>
      </c>
      <c r="S1357" s="143">
        <f>'2025-26 Salary &amp; Benefits'!I$6</f>
        <v>0.15390000000000001</v>
      </c>
      <c r="T1357" s="9">
        <f t="shared" si="236"/>
        <v>24734.11</v>
      </c>
      <c r="U1357" s="9">
        <f t="shared" si="237"/>
        <v>1146.3499999999999</v>
      </c>
      <c r="V1357" s="9">
        <f t="shared" si="238"/>
        <v>176.42</v>
      </c>
      <c r="W1357" s="9">
        <f t="shared" si="239"/>
        <v>1322.77</v>
      </c>
      <c r="X1357" s="22">
        <f t="shared" si="240"/>
        <v>94837.590000000011</v>
      </c>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row>
    <row r="1358" spans="1:159" s="4" customFormat="1">
      <c r="A1358" s="77" t="s">
        <v>2325</v>
      </c>
      <c r="B1358" s="87" t="s">
        <v>2753</v>
      </c>
      <c r="C1358" s="88">
        <v>5647</v>
      </c>
      <c r="D1358" s="87" t="s">
        <v>3202</v>
      </c>
      <c r="E1358" s="107" t="str">
        <f>VLOOKUP($C1358,'2024-25 School Level AAFTE'!$C$4:$L$2372,9,FALSE)</f>
        <v>Yes</v>
      </c>
      <c r="F1358" s="95">
        <f>VLOOKUP($C1358,'2024-25 School Level AAFTE'!$C$4:$J$2372,8,FALSE)</f>
        <v>58.71</v>
      </c>
      <c r="G1358" s="97">
        <f>IFERROR(IF(E1358= "yes",VLOOKUP(C1358,Summary!$B:$I,6,0),0),0)</f>
        <v>0</v>
      </c>
      <c r="H1358" s="96">
        <f t="shared" si="231"/>
        <v>58.71</v>
      </c>
      <c r="I1358" s="154">
        <f>VLOOKUP($A1358,'2025-26 Salary &amp; Benefits'!$A:$I,3,FALSE)</f>
        <v>1</v>
      </c>
      <c r="J1358" s="154">
        <f>VLOOKUP($A1358,'2025-26 Salary &amp; Benefits'!$A:$I,4,FALSE)</f>
        <v>1</v>
      </c>
      <c r="K1358" s="141">
        <f t="shared" si="232"/>
        <v>58.71</v>
      </c>
      <c r="L1358" s="140">
        <f t="shared" si="233"/>
        <v>0.17199999999999999</v>
      </c>
      <c r="M1358" s="142">
        <f>'2025-26 Salary &amp; Benefits'!$E$6</f>
        <v>78209</v>
      </c>
      <c r="N1358" s="142">
        <f>'2025-26 Salary &amp; Benefits'!$F$6</f>
        <v>80164</v>
      </c>
      <c r="O1358" s="9">
        <f t="shared" si="234"/>
        <v>13451.95</v>
      </c>
      <c r="P1358" s="9">
        <f t="shared" si="235"/>
        <v>336.2599999999984</v>
      </c>
      <c r="Q1358" s="9">
        <f>'2025-26 Salary &amp; Benefits'!G$6</f>
        <v>15997.68</v>
      </c>
      <c r="R1358" s="143">
        <f>'2025-26 Salary &amp; Benefits'!H$6</f>
        <v>0.16020000000000001</v>
      </c>
      <c r="S1358" s="143">
        <f>'2025-26 Salary &amp; Benefits'!I$6</f>
        <v>0.15390000000000001</v>
      </c>
      <c r="T1358" s="9">
        <f t="shared" si="236"/>
        <v>4958.3500000000004</v>
      </c>
      <c r="U1358" s="9">
        <f t="shared" si="237"/>
        <v>229.8</v>
      </c>
      <c r="V1358" s="9">
        <f t="shared" si="238"/>
        <v>35.369999999999997</v>
      </c>
      <c r="W1358" s="9">
        <f t="shared" si="239"/>
        <v>265.17</v>
      </c>
      <c r="X1358" s="22">
        <f t="shared" si="240"/>
        <v>19011.73</v>
      </c>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c r="DX1358" s="2"/>
      <c r="DY1358" s="2"/>
      <c r="DZ1358" s="2"/>
      <c r="EA1358" s="2"/>
      <c r="EB1358" s="2"/>
      <c r="EC1358" s="2"/>
      <c r="ED1358" s="2"/>
      <c r="EE1358" s="2"/>
      <c r="EF1358" s="2"/>
      <c r="EG1358" s="2"/>
      <c r="EH1358" s="2"/>
      <c r="EI1358" s="2"/>
      <c r="EJ1358" s="2"/>
      <c r="EK1358" s="2"/>
      <c r="EL1358" s="2"/>
      <c r="EM1358" s="2"/>
      <c r="EN1358" s="2"/>
      <c r="EO1358" s="2"/>
      <c r="EP1358" s="2"/>
      <c r="EQ1358" s="2"/>
      <c r="ER1358" s="2"/>
      <c r="ES1358" s="2"/>
      <c r="ET1358" s="2"/>
      <c r="EU1358" s="2"/>
      <c r="EV1358" s="2"/>
      <c r="EW1358" s="2"/>
      <c r="EX1358" s="2"/>
      <c r="EY1358" s="2"/>
      <c r="EZ1358" s="2"/>
      <c r="FA1358" s="2"/>
      <c r="FB1358" s="2"/>
      <c r="FC1358" s="2"/>
    </row>
    <row r="1359" spans="1:159" s="4" customFormat="1">
      <c r="A1359" s="77" t="s">
        <v>2235</v>
      </c>
      <c r="B1359" s="87" t="s">
        <v>2754</v>
      </c>
      <c r="C1359" s="88">
        <v>3024</v>
      </c>
      <c r="D1359" s="87" t="s">
        <v>498</v>
      </c>
      <c r="E1359" s="107" t="str">
        <f>VLOOKUP($C1359,'2024-25 School Level AAFTE'!$C$4:$L$2372,9,FALSE)</f>
        <v>Yes</v>
      </c>
      <c r="F1359" s="95">
        <f>VLOOKUP($C1359,'2024-25 School Level AAFTE'!$C$4:$J$2372,8,FALSE)</f>
        <v>269.78999999999996</v>
      </c>
      <c r="G1359" s="97">
        <f>IFERROR(IF(E1359= "yes",VLOOKUP(C1359,Summary!$B:$I,6,0),0),0)</f>
        <v>0</v>
      </c>
      <c r="H1359" s="96">
        <f t="shared" si="231"/>
        <v>269.78999999999996</v>
      </c>
      <c r="I1359" s="154">
        <f>VLOOKUP($A1359,'2025-26 Salary &amp; Benefits'!$A:$I,3,FALSE)</f>
        <v>1</v>
      </c>
      <c r="J1359" s="154">
        <f>VLOOKUP($A1359,'2025-26 Salary &amp; Benefits'!$A:$I,4,FALSE)</f>
        <v>1</v>
      </c>
      <c r="K1359" s="141">
        <f t="shared" si="232"/>
        <v>269.78999999999996</v>
      </c>
      <c r="L1359" s="140">
        <f t="shared" si="233"/>
        <v>0.79100000000000004</v>
      </c>
      <c r="M1359" s="142">
        <f>'2025-26 Salary &amp; Benefits'!$E$6</f>
        <v>78209</v>
      </c>
      <c r="N1359" s="142">
        <f>'2025-26 Salary &amp; Benefits'!$F$6</f>
        <v>80164</v>
      </c>
      <c r="O1359" s="9">
        <f t="shared" si="234"/>
        <v>61863.32</v>
      </c>
      <c r="P1359" s="9">
        <f t="shared" si="235"/>
        <v>1546.4000000000015</v>
      </c>
      <c r="Q1359" s="9">
        <f>'2025-26 Salary &amp; Benefits'!G$6</f>
        <v>15997.68</v>
      </c>
      <c r="R1359" s="143">
        <f>'2025-26 Salary &amp; Benefits'!H$6</f>
        <v>0.16020000000000001</v>
      </c>
      <c r="S1359" s="143">
        <f>'2025-26 Salary &amp; Benefits'!I$6</f>
        <v>0.15390000000000001</v>
      </c>
      <c r="T1359" s="9">
        <f t="shared" si="236"/>
        <v>22802.66</v>
      </c>
      <c r="U1359" s="9">
        <f t="shared" si="237"/>
        <v>1056.83</v>
      </c>
      <c r="V1359" s="9">
        <f t="shared" si="238"/>
        <v>162.65</v>
      </c>
      <c r="W1359" s="9">
        <f t="shared" si="239"/>
        <v>1219.48</v>
      </c>
      <c r="X1359" s="22">
        <f t="shared" si="240"/>
        <v>87431.86</v>
      </c>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c r="DX1359" s="2"/>
      <c r="DY1359" s="2"/>
      <c r="DZ1359" s="2"/>
      <c r="EA1359" s="2"/>
      <c r="EB1359" s="2"/>
      <c r="EC1359" s="2"/>
      <c r="ED1359" s="2"/>
      <c r="EE1359" s="2"/>
      <c r="EF1359" s="2"/>
      <c r="EG1359" s="2"/>
      <c r="EH1359" s="2"/>
      <c r="EI1359" s="2"/>
      <c r="EJ1359" s="2"/>
      <c r="EK1359" s="2"/>
      <c r="EL1359" s="2"/>
      <c r="EM1359" s="2"/>
      <c r="EN1359" s="2"/>
      <c r="EO1359" s="2"/>
      <c r="EP1359" s="2"/>
      <c r="EQ1359" s="2"/>
      <c r="ER1359" s="2"/>
      <c r="ES1359" s="2"/>
      <c r="ET1359" s="2"/>
      <c r="EU1359" s="2"/>
      <c r="EV1359" s="2"/>
      <c r="EW1359" s="2"/>
      <c r="EX1359" s="2"/>
      <c r="EY1359" s="2"/>
      <c r="EZ1359" s="2"/>
      <c r="FA1359" s="2"/>
      <c r="FB1359" s="2"/>
      <c r="FC1359" s="2"/>
    </row>
    <row r="1360" spans="1:159" s="4" customFormat="1">
      <c r="A1360" s="77" t="s">
        <v>2235</v>
      </c>
      <c r="B1360" s="87" t="s">
        <v>2754</v>
      </c>
      <c r="C1360" s="88">
        <v>3025</v>
      </c>
      <c r="D1360" s="87" t="s">
        <v>499</v>
      </c>
      <c r="E1360" s="107" t="str">
        <f>VLOOKUP($C1360,'2024-25 School Level AAFTE'!$C$4:$L$2372,9,FALSE)</f>
        <v>Yes</v>
      </c>
      <c r="F1360" s="95">
        <f>VLOOKUP($C1360,'2024-25 School Level AAFTE'!$C$4:$J$2372,8,FALSE)</f>
        <v>306.39</v>
      </c>
      <c r="G1360" s="97">
        <f>IFERROR(IF(E1360= "yes",VLOOKUP(C1360,Summary!$B:$I,6,0),0),0)</f>
        <v>0</v>
      </c>
      <c r="H1360" s="96">
        <f t="shared" si="231"/>
        <v>306.39</v>
      </c>
      <c r="I1360" s="154">
        <f>VLOOKUP($A1360,'2025-26 Salary &amp; Benefits'!$A:$I,3,FALSE)</f>
        <v>1</v>
      </c>
      <c r="J1360" s="154">
        <f>VLOOKUP($A1360,'2025-26 Salary &amp; Benefits'!$A:$I,4,FALSE)</f>
        <v>1</v>
      </c>
      <c r="K1360" s="141">
        <f t="shared" si="232"/>
        <v>306.39</v>
      </c>
      <c r="L1360" s="140">
        <f t="shared" si="233"/>
        <v>0.89900000000000002</v>
      </c>
      <c r="M1360" s="142">
        <f>'2025-26 Salary &amp; Benefits'!$E$6</f>
        <v>78209</v>
      </c>
      <c r="N1360" s="142">
        <f>'2025-26 Salary &amp; Benefits'!$F$6</f>
        <v>80164</v>
      </c>
      <c r="O1360" s="9">
        <f t="shared" si="234"/>
        <v>70309.89</v>
      </c>
      <c r="P1360" s="9">
        <f t="shared" si="235"/>
        <v>1757.5500000000029</v>
      </c>
      <c r="Q1360" s="9">
        <f>'2025-26 Salary &amp; Benefits'!G$6</f>
        <v>15997.68</v>
      </c>
      <c r="R1360" s="143">
        <f>'2025-26 Salary &amp; Benefits'!H$6</f>
        <v>0.16020000000000001</v>
      </c>
      <c r="S1360" s="143">
        <f>'2025-26 Salary &amp; Benefits'!I$6</f>
        <v>0.15390000000000001</v>
      </c>
      <c r="T1360" s="9">
        <f t="shared" si="236"/>
        <v>25916.05</v>
      </c>
      <c r="U1360" s="9">
        <f t="shared" si="237"/>
        <v>1201.1199999999999</v>
      </c>
      <c r="V1360" s="9">
        <f t="shared" si="238"/>
        <v>184.85</v>
      </c>
      <c r="W1360" s="9">
        <f t="shared" si="239"/>
        <v>1385.9699999999998</v>
      </c>
      <c r="X1360" s="22">
        <f t="shared" si="240"/>
        <v>99369.46</v>
      </c>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c r="DX1360" s="2"/>
      <c r="DY1360" s="2"/>
      <c r="DZ1360" s="2"/>
      <c r="EA1360" s="2"/>
      <c r="EB1360" s="2"/>
      <c r="EC1360" s="2"/>
      <c r="ED1360" s="2"/>
      <c r="EE1360" s="2"/>
      <c r="EF1360" s="2"/>
      <c r="EG1360" s="2"/>
      <c r="EH1360" s="2"/>
      <c r="EI1360" s="2"/>
      <c r="EJ1360" s="2"/>
      <c r="EK1360" s="2"/>
      <c r="EL1360" s="2"/>
      <c r="EM1360" s="2"/>
      <c r="EN1360" s="2"/>
      <c r="EO1360" s="2"/>
      <c r="EP1360" s="2"/>
      <c r="EQ1360" s="2"/>
      <c r="ER1360" s="2"/>
      <c r="ES1360" s="2"/>
      <c r="ET1360" s="2"/>
      <c r="EU1360" s="2"/>
      <c r="EV1360" s="2"/>
      <c r="EW1360" s="2"/>
      <c r="EX1360" s="2"/>
      <c r="EY1360" s="2"/>
      <c r="EZ1360" s="2"/>
      <c r="FA1360" s="2"/>
      <c r="FB1360" s="2"/>
      <c r="FC1360" s="2"/>
    </row>
    <row r="1361" spans="1:159" s="4" customFormat="1">
      <c r="A1361" s="77" t="s">
        <v>2235</v>
      </c>
      <c r="B1361" s="87" t="s">
        <v>2754</v>
      </c>
      <c r="C1361" s="88">
        <v>5708</v>
      </c>
      <c r="D1361" s="87" t="s">
        <v>3087</v>
      </c>
      <c r="E1361" s="107" t="str">
        <f>VLOOKUP($C1361,'2024-25 School Level AAFTE'!$C$4:$L$2372,9,FALSE)</f>
        <v>Yes</v>
      </c>
      <c r="F1361" s="95">
        <f>VLOOKUP($C1361,'2024-25 School Level AAFTE'!$C$4:$J$2372,8,FALSE)</f>
        <v>5.34</v>
      </c>
      <c r="G1361" s="97">
        <f>IFERROR(IF(E1361= "yes",VLOOKUP(C1361,Summary!$B:$I,6,0),0),0)</f>
        <v>0</v>
      </c>
      <c r="H1361" s="96">
        <f t="shared" si="231"/>
        <v>5.34</v>
      </c>
      <c r="I1361" s="154">
        <f>VLOOKUP($A1361,'2025-26 Salary &amp; Benefits'!$A:$I,3,FALSE)</f>
        <v>1</v>
      </c>
      <c r="J1361" s="154">
        <f>VLOOKUP($A1361,'2025-26 Salary &amp; Benefits'!$A:$I,4,FALSE)</f>
        <v>1</v>
      </c>
      <c r="K1361" s="141">
        <f t="shared" si="232"/>
        <v>5.34</v>
      </c>
      <c r="L1361" s="140">
        <f t="shared" si="233"/>
        <v>1.6E-2</v>
      </c>
      <c r="M1361" s="142">
        <f>'2025-26 Salary &amp; Benefits'!$E$6</f>
        <v>78209</v>
      </c>
      <c r="N1361" s="142">
        <f>'2025-26 Salary &amp; Benefits'!$F$6</f>
        <v>80164</v>
      </c>
      <c r="O1361" s="9">
        <f t="shared" si="234"/>
        <v>1251.3399999999999</v>
      </c>
      <c r="P1361" s="9">
        <f t="shared" si="235"/>
        <v>31.279999999999973</v>
      </c>
      <c r="Q1361" s="9">
        <f>'2025-26 Salary &amp; Benefits'!G$6</f>
        <v>15997.68</v>
      </c>
      <c r="R1361" s="143">
        <f>'2025-26 Salary &amp; Benefits'!H$6</f>
        <v>0.16020000000000001</v>
      </c>
      <c r="S1361" s="143">
        <f>'2025-26 Salary &amp; Benefits'!I$6</f>
        <v>0.15390000000000001</v>
      </c>
      <c r="T1361" s="9">
        <f t="shared" si="236"/>
        <v>461.24</v>
      </c>
      <c r="U1361" s="9">
        <f t="shared" si="237"/>
        <v>21.38</v>
      </c>
      <c r="V1361" s="9">
        <f t="shared" si="238"/>
        <v>3.29</v>
      </c>
      <c r="W1361" s="9">
        <f t="shared" si="239"/>
        <v>24.669999999999998</v>
      </c>
      <c r="X1361" s="22">
        <f t="shared" si="240"/>
        <v>1768.53</v>
      </c>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c r="DX1361" s="2"/>
      <c r="DY1361" s="2"/>
      <c r="DZ1361" s="2"/>
      <c r="EA1361" s="2"/>
      <c r="EB1361" s="2"/>
      <c r="EC1361" s="2"/>
      <c r="ED1361" s="2"/>
      <c r="EE1361" s="2"/>
      <c r="EF1361" s="2"/>
      <c r="EG1361" s="2"/>
      <c r="EH1361" s="2"/>
      <c r="EI1361" s="2"/>
      <c r="EJ1361" s="2"/>
      <c r="EK1361" s="2"/>
      <c r="EL1361" s="2"/>
      <c r="EM1361" s="2"/>
      <c r="EN1361" s="2"/>
      <c r="EO1361" s="2"/>
      <c r="EP1361" s="2"/>
      <c r="EQ1361" s="2"/>
      <c r="ER1361" s="2"/>
      <c r="ES1361" s="2"/>
      <c r="ET1361" s="2"/>
      <c r="EU1361" s="2"/>
      <c r="EV1361" s="2"/>
      <c r="EW1361" s="2"/>
      <c r="EX1361" s="2"/>
      <c r="EY1361" s="2"/>
      <c r="EZ1361" s="2"/>
      <c r="FA1361" s="2"/>
      <c r="FB1361" s="2"/>
      <c r="FC1361" s="2"/>
    </row>
    <row r="1362" spans="1:159" s="4" customFormat="1">
      <c r="A1362" s="77" t="s">
        <v>2306</v>
      </c>
      <c r="B1362" s="87" t="s">
        <v>2755</v>
      </c>
      <c r="C1362" s="88">
        <v>2443</v>
      </c>
      <c r="D1362" s="87" t="s">
        <v>1166</v>
      </c>
      <c r="E1362" s="107" t="str">
        <f>VLOOKUP($C1362,'2024-25 School Level AAFTE'!$C$4:$L$2372,9,FALSE)</f>
        <v>Yes</v>
      </c>
      <c r="F1362" s="95">
        <f>VLOOKUP($C1362,'2024-25 School Level AAFTE'!$C$4:$J$2372,8,FALSE)</f>
        <v>98.059999999999988</v>
      </c>
      <c r="G1362" s="97">
        <f>IFERROR(IF(E1362= "yes",VLOOKUP(C1362,Summary!$B:$I,6,0),0),0)</f>
        <v>0</v>
      </c>
      <c r="H1362" s="96">
        <f t="shared" si="231"/>
        <v>98.059999999999988</v>
      </c>
      <c r="I1362" s="154">
        <f>VLOOKUP($A1362,'2025-26 Salary &amp; Benefits'!$A:$I,3,FALSE)</f>
        <v>1</v>
      </c>
      <c r="J1362" s="154">
        <f>VLOOKUP($A1362,'2025-26 Salary &amp; Benefits'!$A:$I,4,FALSE)</f>
        <v>1.04</v>
      </c>
      <c r="K1362" s="141">
        <f t="shared" si="232"/>
        <v>98.059999999999988</v>
      </c>
      <c r="L1362" s="140">
        <f t="shared" si="233"/>
        <v>0.28799999999999998</v>
      </c>
      <c r="M1362" s="142">
        <f>'2025-26 Salary &amp; Benefits'!$E$6</f>
        <v>78209</v>
      </c>
      <c r="N1362" s="142">
        <f>'2025-26 Salary &amp; Benefits'!$F$6</f>
        <v>80164</v>
      </c>
      <c r="O1362" s="9">
        <f t="shared" si="234"/>
        <v>22524.19</v>
      </c>
      <c r="P1362" s="9">
        <f t="shared" si="235"/>
        <v>1486.5300000000025</v>
      </c>
      <c r="Q1362" s="9">
        <f>'2025-26 Salary &amp; Benefits'!G$6</f>
        <v>15997.68</v>
      </c>
      <c r="R1362" s="143">
        <f>'2025-26 Salary &amp; Benefits'!H$6</f>
        <v>0.16020000000000001</v>
      </c>
      <c r="S1362" s="143">
        <f>'2025-26 Salary &amp; Benefits'!I$6</f>
        <v>0.15390000000000001</v>
      </c>
      <c r="T1362" s="9">
        <f t="shared" si="236"/>
        <v>8444.48</v>
      </c>
      <c r="U1362" s="9">
        <f t="shared" si="237"/>
        <v>400.18</v>
      </c>
      <c r="V1362" s="9">
        <f t="shared" si="238"/>
        <v>61.59</v>
      </c>
      <c r="W1362" s="9">
        <f t="shared" si="239"/>
        <v>461.77</v>
      </c>
      <c r="X1362" s="22">
        <f t="shared" si="240"/>
        <v>32916.97</v>
      </c>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c r="DX1362" s="2"/>
      <c r="DY1362" s="2"/>
      <c r="DZ1362" s="2"/>
      <c r="EA1362" s="2"/>
      <c r="EB1362" s="2"/>
      <c r="EC1362" s="2"/>
      <c r="ED1362" s="2"/>
      <c r="EE1362" s="2"/>
      <c r="EF1362" s="2"/>
      <c r="EG1362" s="2"/>
      <c r="EH1362" s="2"/>
      <c r="EI1362" s="2"/>
      <c r="EJ1362" s="2"/>
      <c r="EK1362" s="2"/>
      <c r="EL1362" s="2"/>
      <c r="EM1362" s="2"/>
      <c r="EN1362" s="2"/>
      <c r="EO1362" s="2"/>
      <c r="EP1362" s="2"/>
      <c r="EQ1362" s="2"/>
      <c r="ER1362" s="2"/>
      <c r="ES1362" s="2"/>
      <c r="ET1362" s="2"/>
      <c r="EU1362" s="2"/>
      <c r="EV1362" s="2"/>
      <c r="EW1362" s="2"/>
      <c r="EX1362" s="2"/>
      <c r="EY1362" s="2"/>
      <c r="EZ1362" s="2"/>
      <c r="FA1362" s="2"/>
      <c r="FB1362" s="2"/>
      <c r="FC1362" s="2"/>
    </row>
    <row r="1363" spans="1:159" s="4" customFormat="1">
      <c r="A1363" s="77" t="s">
        <v>2306</v>
      </c>
      <c r="B1363" s="87" t="s">
        <v>2755</v>
      </c>
      <c r="C1363" s="88">
        <v>2769</v>
      </c>
      <c r="D1363" s="87" t="s">
        <v>1167</v>
      </c>
      <c r="E1363" s="107" t="str">
        <f>VLOOKUP($C1363,'2024-25 School Level AAFTE'!$C$4:$L$2372,9,FALSE)</f>
        <v>Yes</v>
      </c>
      <c r="F1363" s="95">
        <f>VLOOKUP($C1363,'2024-25 School Level AAFTE'!$C$4:$J$2372,8,FALSE)</f>
        <v>118.73</v>
      </c>
      <c r="G1363" s="97">
        <f>IFERROR(IF(E1363= "yes",VLOOKUP(C1363,Summary!$B:$I,6,0),0),0)</f>
        <v>0</v>
      </c>
      <c r="H1363" s="96">
        <f t="shared" si="231"/>
        <v>118.73</v>
      </c>
      <c r="I1363" s="154">
        <f>VLOOKUP($A1363,'2025-26 Salary &amp; Benefits'!$A:$I,3,FALSE)</f>
        <v>1</v>
      </c>
      <c r="J1363" s="154">
        <f>VLOOKUP($A1363,'2025-26 Salary &amp; Benefits'!$A:$I,4,FALSE)</f>
        <v>1.04</v>
      </c>
      <c r="K1363" s="141">
        <f t="shared" si="232"/>
        <v>118.73</v>
      </c>
      <c r="L1363" s="140">
        <f t="shared" si="233"/>
        <v>0.34799999999999998</v>
      </c>
      <c r="M1363" s="142">
        <f>'2025-26 Salary &amp; Benefits'!$E$6</f>
        <v>78209</v>
      </c>
      <c r="N1363" s="142">
        <f>'2025-26 Salary &amp; Benefits'!$F$6</f>
        <v>80164</v>
      </c>
      <c r="O1363" s="9">
        <f t="shared" si="234"/>
        <v>27216.73</v>
      </c>
      <c r="P1363" s="9">
        <f t="shared" si="235"/>
        <v>1796.2200000000012</v>
      </c>
      <c r="Q1363" s="9">
        <f>'2025-26 Salary &amp; Benefits'!G$6</f>
        <v>15997.68</v>
      </c>
      <c r="R1363" s="143">
        <f>'2025-26 Salary &amp; Benefits'!H$6</f>
        <v>0.16020000000000001</v>
      </c>
      <c r="S1363" s="143">
        <f>'2025-26 Salary &amp; Benefits'!I$6</f>
        <v>0.15390000000000001</v>
      </c>
      <c r="T1363" s="9">
        <f t="shared" si="236"/>
        <v>10203.75</v>
      </c>
      <c r="U1363" s="9">
        <f t="shared" si="237"/>
        <v>483.55</v>
      </c>
      <c r="V1363" s="9">
        <f t="shared" si="238"/>
        <v>74.42</v>
      </c>
      <c r="W1363" s="9">
        <f t="shared" si="239"/>
        <v>557.97</v>
      </c>
      <c r="X1363" s="22">
        <f t="shared" si="240"/>
        <v>39774.67</v>
      </c>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c r="DX1363" s="2"/>
      <c r="DY1363" s="2"/>
      <c r="DZ1363" s="2"/>
      <c r="EA1363" s="2"/>
      <c r="EB1363" s="2"/>
      <c r="EC1363" s="2"/>
      <c r="ED1363" s="2"/>
      <c r="EE1363" s="2"/>
      <c r="EF1363" s="2"/>
      <c r="EG1363" s="2"/>
      <c r="EH1363" s="2"/>
      <c r="EI1363" s="2"/>
      <c r="EJ1363" s="2"/>
      <c r="EK1363" s="2"/>
      <c r="EL1363" s="2"/>
      <c r="EM1363" s="2"/>
      <c r="EN1363" s="2"/>
      <c r="EO1363" s="2"/>
      <c r="EP1363" s="2"/>
      <c r="EQ1363" s="2"/>
      <c r="ER1363" s="2"/>
      <c r="ES1363" s="2"/>
      <c r="ET1363" s="2"/>
      <c r="EU1363" s="2"/>
      <c r="EV1363" s="2"/>
      <c r="EW1363" s="2"/>
      <c r="EX1363" s="2"/>
      <c r="EY1363" s="2"/>
      <c r="EZ1363" s="2"/>
      <c r="FA1363" s="2"/>
      <c r="FB1363" s="2"/>
      <c r="FC1363" s="2"/>
    </row>
    <row r="1364" spans="1:159" s="4" customFormat="1">
      <c r="A1364" s="77" t="s">
        <v>2319</v>
      </c>
      <c r="B1364" s="87" t="s">
        <v>2756</v>
      </c>
      <c r="C1364" s="88">
        <v>1980</v>
      </c>
      <c r="D1364" s="87" t="s">
        <v>1208</v>
      </c>
      <c r="E1364" s="107" t="str">
        <f>VLOOKUP($C1364,'2024-25 School Level AAFTE'!$C$4:$L$2372,9,FALSE)</f>
        <v>Yes</v>
      </c>
      <c r="F1364" s="95">
        <f>VLOOKUP($C1364,'2024-25 School Level AAFTE'!$C$4:$J$2372,8,FALSE)</f>
        <v>33.56</v>
      </c>
      <c r="G1364" s="97">
        <f>IFERROR(IF(E1364= "yes",VLOOKUP(C1364,Summary!$B:$I,6,0),0),0)</f>
        <v>0</v>
      </c>
      <c r="H1364" s="96">
        <f t="shared" si="231"/>
        <v>33.56</v>
      </c>
      <c r="I1364" s="154">
        <f>VLOOKUP($A1364,'2025-26 Salary &amp; Benefits'!$A:$I,3,FALSE)</f>
        <v>1</v>
      </c>
      <c r="J1364" s="154">
        <f>VLOOKUP($A1364,'2025-26 Salary &amp; Benefits'!$A:$I,4,FALSE)</f>
        <v>1</v>
      </c>
      <c r="K1364" s="141">
        <f t="shared" si="232"/>
        <v>33.56</v>
      </c>
      <c r="L1364" s="140">
        <f t="shared" si="233"/>
        <v>9.8000000000000004E-2</v>
      </c>
      <c r="M1364" s="142">
        <f>'2025-26 Salary &amp; Benefits'!$E$6</f>
        <v>78209</v>
      </c>
      <c r="N1364" s="142">
        <f>'2025-26 Salary &amp; Benefits'!$F$6</f>
        <v>80164</v>
      </c>
      <c r="O1364" s="9">
        <f t="shared" si="234"/>
        <v>7664.48</v>
      </c>
      <c r="P1364" s="9">
        <f t="shared" si="235"/>
        <v>191.59000000000015</v>
      </c>
      <c r="Q1364" s="9">
        <f>'2025-26 Salary &amp; Benefits'!G$6</f>
        <v>15997.68</v>
      </c>
      <c r="R1364" s="143">
        <f>'2025-26 Salary &amp; Benefits'!H$6</f>
        <v>0.16020000000000001</v>
      </c>
      <c r="S1364" s="143">
        <f>'2025-26 Salary &amp; Benefits'!I$6</f>
        <v>0.15390000000000001</v>
      </c>
      <c r="T1364" s="9">
        <f t="shared" si="236"/>
        <v>2825.11</v>
      </c>
      <c r="U1364" s="9">
        <f t="shared" si="237"/>
        <v>130.93</v>
      </c>
      <c r="V1364" s="9">
        <f t="shared" si="238"/>
        <v>20.149999999999999</v>
      </c>
      <c r="W1364" s="9">
        <f t="shared" si="239"/>
        <v>151.08000000000001</v>
      </c>
      <c r="X1364" s="22">
        <f t="shared" si="240"/>
        <v>10832.26</v>
      </c>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c r="DX1364" s="2"/>
      <c r="DY1364" s="2"/>
      <c r="DZ1364" s="2"/>
      <c r="EA1364" s="2"/>
      <c r="EB1364" s="2"/>
      <c r="EC1364" s="2"/>
      <c r="ED1364" s="2"/>
      <c r="EE1364" s="2"/>
      <c r="EF1364" s="2"/>
      <c r="EG1364" s="2"/>
      <c r="EH1364" s="2"/>
      <c r="EI1364" s="2"/>
      <c r="EJ1364" s="2"/>
      <c r="EK1364" s="2"/>
      <c r="EL1364" s="2"/>
      <c r="EM1364" s="2"/>
      <c r="EN1364" s="2"/>
      <c r="EO1364" s="2"/>
      <c r="EP1364" s="2"/>
      <c r="EQ1364" s="2"/>
      <c r="ER1364" s="2"/>
      <c r="ES1364" s="2"/>
      <c r="ET1364" s="2"/>
      <c r="EU1364" s="2"/>
      <c r="EV1364" s="2"/>
      <c r="EW1364" s="2"/>
      <c r="EX1364" s="2"/>
      <c r="EY1364" s="2"/>
      <c r="EZ1364" s="2"/>
      <c r="FA1364" s="2"/>
      <c r="FB1364" s="2"/>
      <c r="FC1364" s="2"/>
    </row>
    <row r="1365" spans="1:159" s="4" customFormat="1">
      <c r="A1365" s="77" t="s">
        <v>2319</v>
      </c>
      <c r="B1365" s="87" t="s">
        <v>2756</v>
      </c>
      <c r="C1365" s="88">
        <v>2245</v>
      </c>
      <c r="D1365" s="87" t="s">
        <v>1209</v>
      </c>
      <c r="E1365" s="107" t="str">
        <f>VLOOKUP($C1365,'2024-25 School Level AAFTE'!$C$4:$L$2372,9,FALSE)</f>
        <v>Yes</v>
      </c>
      <c r="F1365" s="95">
        <f>VLOOKUP($C1365,'2024-25 School Level AAFTE'!$C$4:$J$2372,8,FALSE)</f>
        <v>238.72</v>
      </c>
      <c r="G1365" s="97">
        <f>IFERROR(IF(E1365= "yes",VLOOKUP(C1365,Summary!$B:$I,6,0),0),0)</f>
        <v>0</v>
      </c>
      <c r="H1365" s="96">
        <f t="shared" si="231"/>
        <v>238.72</v>
      </c>
      <c r="I1365" s="154">
        <f>VLOOKUP($A1365,'2025-26 Salary &amp; Benefits'!$A:$I,3,FALSE)</f>
        <v>1</v>
      </c>
      <c r="J1365" s="154">
        <f>VLOOKUP($A1365,'2025-26 Salary &amp; Benefits'!$A:$I,4,FALSE)</f>
        <v>1</v>
      </c>
      <c r="K1365" s="141">
        <f t="shared" si="232"/>
        <v>238.72</v>
      </c>
      <c r="L1365" s="140">
        <f t="shared" si="233"/>
        <v>0.7</v>
      </c>
      <c r="M1365" s="142">
        <f>'2025-26 Salary &amp; Benefits'!$E$6</f>
        <v>78209</v>
      </c>
      <c r="N1365" s="142">
        <f>'2025-26 Salary &amp; Benefits'!$F$6</f>
        <v>80164</v>
      </c>
      <c r="O1365" s="9">
        <f t="shared" si="234"/>
        <v>54746.3</v>
      </c>
      <c r="P1365" s="9">
        <f t="shared" si="235"/>
        <v>1368.5</v>
      </c>
      <c r="Q1365" s="9">
        <f>'2025-26 Salary &amp; Benefits'!G$6</f>
        <v>15997.68</v>
      </c>
      <c r="R1365" s="143">
        <f>'2025-26 Salary &amp; Benefits'!H$6</f>
        <v>0.16020000000000001</v>
      </c>
      <c r="S1365" s="143">
        <f>'2025-26 Salary &amp; Benefits'!I$6</f>
        <v>0.15390000000000001</v>
      </c>
      <c r="T1365" s="9">
        <f t="shared" si="236"/>
        <v>20179.349999999999</v>
      </c>
      <c r="U1365" s="9">
        <f t="shared" si="237"/>
        <v>935.25</v>
      </c>
      <c r="V1365" s="9">
        <f t="shared" si="238"/>
        <v>143.93</v>
      </c>
      <c r="W1365" s="9">
        <f t="shared" si="239"/>
        <v>1079.18</v>
      </c>
      <c r="X1365" s="22">
        <f t="shared" si="240"/>
        <v>77373.329999999987</v>
      </c>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c r="DY1365" s="2"/>
      <c r="DZ1365" s="2"/>
      <c r="EA1365" s="2"/>
      <c r="EB1365" s="2"/>
      <c r="EC1365" s="2"/>
      <c r="ED1365" s="2"/>
      <c r="EE1365" s="2"/>
      <c r="EF1365" s="2"/>
      <c r="EG1365" s="2"/>
      <c r="EH1365" s="2"/>
      <c r="EI1365" s="2"/>
      <c r="EJ1365" s="2"/>
      <c r="EK1365" s="2"/>
      <c r="EL1365" s="2"/>
      <c r="EM1365" s="2"/>
      <c r="EN1365" s="2"/>
      <c r="EO1365" s="2"/>
      <c r="EP1365" s="2"/>
      <c r="EQ1365" s="2"/>
      <c r="ER1365" s="2"/>
      <c r="ES1365" s="2"/>
      <c r="ET1365" s="2"/>
      <c r="EU1365" s="2"/>
      <c r="EV1365" s="2"/>
      <c r="EW1365" s="2"/>
      <c r="EX1365" s="2"/>
      <c r="EY1365" s="2"/>
      <c r="EZ1365" s="2"/>
      <c r="FA1365" s="2"/>
      <c r="FB1365" s="2"/>
      <c r="FC1365" s="2"/>
    </row>
    <row r="1366" spans="1:159" s="4" customFormat="1">
      <c r="A1366" s="77" t="s">
        <v>2319</v>
      </c>
      <c r="B1366" s="87" t="s">
        <v>2756</v>
      </c>
      <c r="C1366" s="88">
        <v>2246</v>
      </c>
      <c r="D1366" s="87" t="s">
        <v>1210</v>
      </c>
      <c r="E1366" s="107" t="str">
        <f>VLOOKUP($C1366,'2024-25 School Level AAFTE'!$C$4:$L$2372,9,FALSE)</f>
        <v>Yes</v>
      </c>
      <c r="F1366" s="95">
        <f>VLOOKUP($C1366,'2024-25 School Level AAFTE'!$C$4:$J$2372,8,FALSE)</f>
        <v>299.91999999999996</v>
      </c>
      <c r="G1366" s="97">
        <f>IFERROR(IF(E1366= "yes",VLOOKUP(C1366,Summary!$B:$I,6,0),0),0)</f>
        <v>0</v>
      </c>
      <c r="H1366" s="96">
        <f t="shared" si="231"/>
        <v>299.91999999999996</v>
      </c>
      <c r="I1366" s="154">
        <f>VLOOKUP($A1366,'2025-26 Salary &amp; Benefits'!$A:$I,3,FALSE)</f>
        <v>1</v>
      </c>
      <c r="J1366" s="154">
        <f>VLOOKUP($A1366,'2025-26 Salary &amp; Benefits'!$A:$I,4,FALSE)</f>
        <v>1</v>
      </c>
      <c r="K1366" s="141">
        <f t="shared" si="232"/>
        <v>299.91999999999996</v>
      </c>
      <c r="L1366" s="140">
        <f t="shared" si="233"/>
        <v>0.88</v>
      </c>
      <c r="M1366" s="142">
        <f>'2025-26 Salary &amp; Benefits'!$E$6</f>
        <v>78209</v>
      </c>
      <c r="N1366" s="142">
        <f>'2025-26 Salary &amp; Benefits'!$F$6</f>
        <v>80164</v>
      </c>
      <c r="O1366" s="9">
        <f t="shared" si="234"/>
        <v>68823.92</v>
      </c>
      <c r="P1366" s="9">
        <f t="shared" si="235"/>
        <v>1720.4000000000087</v>
      </c>
      <c r="Q1366" s="9">
        <f>'2025-26 Salary &amp; Benefits'!G$6</f>
        <v>15997.68</v>
      </c>
      <c r="R1366" s="143">
        <f>'2025-26 Salary &amp; Benefits'!H$6</f>
        <v>0.16020000000000001</v>
      </c>
      <c r="S1366" s="143">
        <f>'2025-26 Salary &amp; Benefits'!I$6</f>
        <v>0.15390000000000001</v>
      </c>
      <c r="T1366" s="9">
        <f t="shared" si="236"/>
        <v>25368.32</v>
      </c>
      <c r="U1366" s="9">
        <f t="shared" si="237"/>
        <v>1175.74</v>
      </c>
      <c r="V1366" s="9">
        <f t="shared" si="238"/>
        <v>180.95</v>
      </c>
      <c r="W1366" s="9">
        <f t="shared" si="239"/>
        <v>1356.69</v>
      </c>
      <c r="X1366" s="22">
        <f t="shared" si="240"/>
        <v>97269.33</v>
      </c>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c r="DY1366" s="2"/>
      <c r="DZ1366" s="2"/>
      <c r="EA1366" s="2"/>
      <c r="EB1366" s="2"/>
      <c r="EC1366" s="2"/>
      <c r="ED1366" s="2"/>
      <c r="EE1366" s="2"/>
      <c r="EF1366" s="2"/>
      <c r="EG1366" s="2"/>
      <c r="EH1366" s="2"/>
      <c r="EI1366" s="2"/>
      <c r="EJ1366" s="2"/>
      <c r="EK1366" s="2"/>
      <c r="EL1366" s="2"/>
      <c r="EM1366" s="2"/>
      <c r="EN1366" s="2"/>
      <c r="EO1366" s="2"/>
      <c r="EP1366" s="2"/>
      <c r="EQ1366" s="2"/>
      <c r="ER1366" s="2"/>
      <c r="ES1366" s="2"/>
      <c r="ET1366" s="2"/>
      <c r="EU1366" s="2"/>
      <c r="EV1366" s="2"/>
      <c r="EW1366" s="2"/>
      <c r="EX1366" s="2"/>
      <c r="EY1366" s="2"/>
      <c r="EZ1366" s="2"/>
      <c r="FA1366" s="2"/>
      <c r="FB1366" s="2"/>
      <c r="FC1366" s="2"/>
    </row>
    <row r="1367" spans="1:159" s="4" customFormat="1">
      <c r="A1367" s="77" t="s">
        <v>2319</v>
      </c>
      <c r="B1367" s="87" t="s">
        <v>2756</v>
      </c>
      <c r="C1367" s="88">
        <v>2539</v>
      </c>
      <c r="D1367" s="87" t="s">
        <v>1211</v>
      </c>
      <c r="E1367" s="107" t="str">
        <f>VLOOKUP($C1367,'2024-25 School Level AAFTE'!$C$4:$L$2372,9,FALSE)</f>
        <v>Yes</v>
      </c>
      <c r="F1367" s="95">
        <f>VLOOKUP($C1367,'2024-25 School Level AAFTE'!$C$4:$J$2372,8,FALSE)</f>
        <v>410.33</v>
      </c>
      <c r="G1367" s="97">
        <f>IFERROR(IF(E1367= "yes",VLOOKUP(C1367,Summary!$B:$I,6,0),0),0)</f>
        <v>0</v>
      </c>
      <c r="H1367" s="96">
        <f t="shared" si="231"/>
        <v>410.33</v>
      </c>
      <c r="I1367" s="154">
        <f>VLOOKUP($A1367,'2025-26 Salary &amp; Benefits'!$A:$I,3,FALSE)</f>
        <v>1</v>
      </c>
      <c r="J1367" s="154">
        <f>VLOOKUP($A1367,'2025-26 Salary &amp; Benefits'!$A:$I,4,FALSE)</f>
        <v>1</v>
      </c>
      <c r="K1367" s="141">
        <f t="shared" si="232"/>
        <v>410.33</v>
      </c>
      <c r="L1367" s="140">
        <f t="shared" si="233"/>
        <v>1.204</v>
      </c>
      <c r="M1367" s="142">
        <f>'2025-26 Salary &amp; Benefits'!$E$6</f>
        <v>78209</v>
      </c>
      <c r="N1367" s="142">
        <f>'2025-26 Salary &amp; Benefits'!$F$6</f>
        <v>80164</v>
      </c>
      <c r="O1367" s="9">
        <f t="shared" si="234"/>
        <v>94163.64</v>
      </c>
      <c r="P1367" s="9">
        <f t="shared" si="235"/>
        <v>2353.820000000007</v>
      </c>
      <c r="Q1367" s="9">
        <f>'2025-26 Salary &amp; Benefits'!G$6</f>
        <v>15997.68</v>
      </c>
      <c r="R1367" s="143">
        <f>'2025-26 Salary &amp; Benefits'!H$6</f>
        <v>0.16020000000000001</v>
      </c>
      <c r="S1367" s="143">
        <f>'2025-26 Salary &amp; Benefits'!I$6</f>
        <v>0.15390000000000001</v>
      </c>
      <c r="T1367" s="9">
        <f t="shared" si="236"/>
        <v>34708.47</v>
      </c>
      <c r="U1367" s="9">
        <f t="shared" si="237"/>
        <v>1608.62</v>
      </c>
      <c r="V1367" s="9">
        <f t="shared" si="238"/>
        <v>247.57</v>
      </c>
      <c r="W1367" s="9">
        <f t="shared" si="239"/>
        <v>1856.1899999999998</v>
      </c>
      <c r="X1367" s="22">
        <f t="shared" si="240"/>
        <v>133082.12</v>
      </c>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c r="DY1367" s="2"/>
      <c r="DZ1367" s="2"/>
      <c r="EA1367" s="2"/>
      <c r="EB1367" s="2"/>
      <c r="EC1367" s="2"/>
      <c r="ED1367" s="2"/>
      <c r="EE1367" s="2"/>
      <c r="EF1367" s="2"/>
      <c r="EG1367" s="2"/>
      <c r="EH1367" s="2"/>
      <c r="EI1367" s="2"/>
      <c r="EJ1367" s="2"/>
      <c r="EK1367" s="2"/>
      <c r="EL1367" s="2"/>
      <c r="EM1367" s="2"/>
      <c r="EN1367" s="2"/>
      <c r="EO1367" s="2"/>
      <c r="EP1367" s="2"/>
      <c r="EQ1367" s="2"/>
      <c r="ER1367" s="2"/>
      <c r="ES1367" s="2"/>
      <c r="ET1367" s="2"/>
      <c r="EU1367" s="2"/>
      <c r="EV1367" s="2"/>
      <c r="EW1367" s="2"/>
      <c r="EX1367" s="2"/>
      <c r="EY1367" s="2"/>
      <c r="EZ1367" s="2"/>
      <c r="FA1367" s="2"/>
      <c r="FB1367" s="2"/>
      <c r="FC1367" s="2"/>
    </row>
    <row r="1368" spans="1:159" s="4" customFormat="1">
      <c r="A1368" s="77" t="s">
        <v>2319</v>
      </c>
      <c r="B1368" s="87" t="s">
        <v>2756</v>
      </c>
      <c r="C1368" s="88">
        <v>5151</v>
      </c>
      <c r="D1368" s="87" t="s">
        <v>1212</v>
      </c>
      <c r="E1368" s="107" t="str">
        <f>VLOOKUP($C1368,'2024-25 School Level AAFTE'!$C$4:$L$2372,9,FALSE)</f>
        <v>Yes</v>
      </c>
      <c r="F1368" s="95">
        <f>VLOOKUP($C1368,'2024-25 School Level AAFTE'!$C$4:$J$2372,8,FALSE)</f>
        <v>83.65</v>
      </c>
      <c r="G1368" s="97">
        <f>IFERROR(IF(E1368= "yes",VLOOKUP(C1368,Summary!$B:$I,6,0),0),0)</f>
        <v>0</v>
      </c>
      <c r="H1368" s="96">
        <f t="shared" si="231"/>
        <v>83.65</v>
      </c>
      <c r="I1368" s="154">
        <f>VLOOKUP($A1368,'2025-26 Salary &amp; Benefits'!$A:$I,3,FALSE)</f>
        <v>1</v>
      </c>
      <c r="J1368" s="154">
        <f>VLOOKUP($A1368,'2025-26 Salary &amp; Benefits'!$A:$I,4,FALSE)</f>
        <v>1</v>
      </c>
      <c r="K1368" s="141">
        <f t="shared" si="232"/>
        <v>83.65</v>
      </c>
      <c r="L1368" s="140">
        <f t="shared" si="233"/>
        <v>0.245</v>
      </c>
      <c r="M1368" s="142">
        <f>'2025-26 Salary &amp; Benefits'!$E$6</f>
        <v>78209</v>
      </c>
      <c r="N1368" s="142">
        <f>'2025-26 Salary &amp; Benefits'!$F$6</f>
        <v>80164</v>
      </c>
      <c r="O1368" s="9">
        <f t="shared" si="234"/>
        <v>19161.21</v>
      </c>
      <c r="P1368" s="9">
        <f t="shared" si="235"/>
        <v>478.97000000000116</v>
      </c>
      <c r="Q1368" s="9">
        <f>'2025-26 Salary &amp; Benefits'!G$6</f>
        <v>15997.68</v>
      </c>
      <c r="R1368" s="143">
        <f>'2025-26 Salary &amp; Benefits'!H$6</f>
        <v>0.16020000000000001</v>
      </c>
      <c r="S1368" s="143">
        <f>'2025-26 Salary &amp; Benefits'!I$6</f>
        <v>0.15390000000000001</v>
      </c>
      <c r="T1368" s="9">
        <f t="shared" si="236"/>
        <v>7062.77</v>
      </c>
      <c r="U1368" s="9">
        <f t="shared" si="237"/>
        <v>327.33999999999997</v>
      </c>
      <c r="V1368" s="9">
        <f t="shared" si="238"/>
        <v>50.38</v>
      </c>
      <c r="W1368" s="9">
        <f t="shared" si="239"/>
        <v>377.71999999999997</v>
      </c>
      <c r="X1368" s="22">
        <f t="shared" si="240"/>
        <v>27080.670000000002</v>
      </c>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c r="ED1368" s="2"/>
      <c r="EE1368" s="2"/>
      <c r="EF1368" s="2"/>
      <c r="EG1368" s="2"/>
      <c r="EH1368" s="2"/>
      <c r="EI1368" s="2"/>
      <c r="EJ1368" s="2"/>
      <c r="EK1368" s="2"/>
      <c r="EL1368" s="2"/>
      <c r="EM1368" s="2"/>
      <c r="EN1368" s="2"/>
      <c r="EO1368" s="2"/>
      <c r="EP1368" s="2"/>
      <c r="EQ1368" s="2"/>
      <c r="ER1368" s="2"/>
      <c r="ES1368" s="2"/>
      <c r="ET1368" s="2"/>
      <c r="EU1368" s="2"/>
      <c r="EV1368" s="2"/>
      <c r="EW1368" s="2"/>
      <c r="EX1368" s="2"/>
      <c r="EY1368" s="2"/>
      <c r="EZ1368" s="2"/>
      <c r="FA1368" s="2"/>
      <c r="FB1368" s="2"/>
      <c r="FC1368" s="2"/>
    </row>
    <row r="1369" spans="1:159" s="4" customFormat="1">
      <c r="A1369" s="77" t="s">
        <v>2410</v>
      </c>
      <c r="B1369" s="87" t="s">
        <v>2757</v>
      </c>
      <c r="C1369" s="88">
        <v>1768</v>
      </c>
      <c r="D1369" s="87" t="s">
        <v>1913</v>
      </c>
      <c r="E1369" s="107" t="str">
        <f>VLOOKUP($C1369,'2024-25 School Level AAFTE'!$C$4:$L$2372,9,FALSE)</f>
        <v>No</v>
      </c>
      <c r="F1369" s="95">
        <f>VLOOKUP($C1369,'2024-25 School Level AAFTE'!$C$4:$J$2372,8,FALSE)</f>
        <v>240.8</v>
      </c>
      <c r="G1369" s="97">
        <f>IFERROR(IF(E1369= "yes",VLOOKUP(C1369,Summary!$B:$I,6,0),0),0)</f>
        <v>0</v>
      </c>
      <c r="H1369" s="96">
        <f t="shared" si="231"/>
        <v>0</v>
      </c>
      <c r="I1369" s="154">
        <f>VLOOKUP($A1369,'2025-26 Salary &amp; Benefits'!$A:$I,3,FALSE)</f>
        <v>1</v>
      </c>
      <c r="J1369" s="154">
        <f>VLOOKUP($A1369,'2025-26 Salary &amp; Benefits'!$A:$I,4,FALSE)</f>
        <v>1.04</v>
      </c>
      <c r="K1369" s="141">
        <f t="shared" si="232"/>
        <v>0</v>
      </c>
      <c r="L1369" s="140">
        <f t="shared" si="233"/>
        <v>0</v>
      </c>
      <c r="M1369" s="142">
        <f>'2025-26 Salary &amp; Benefits'!$E$6</f>
        <v>78209</v>
      </c>
      <c r="N1369" s="142">
        <f>'2025-26 Salary &amp; Benefits'!$F$6</f>
        <v>80164</v>
      </c>
      <c r="O1369" s="9">
        <f t="shared" si="234"/>
        <v>0</v>
      </c>
      <c r="P1369" s="9">
        <f t="shared" si="235"/>
        <v>0</v>
      </c>
      <c r="Q1369" s="9">
        <f>'2025-26 Salary &amp; Benefits'!G$6</f>
        <v>15997.68</v>
      </c>
      <c r="R1369" s="143">
        <f>'2025-26 Salary &amp; Benefits'!H$6</f>
        <v>0.16020000000000001</v>
      </c>
      <c r="S1369" s="143">
        <f>'2025-26 Salary &amp; Benefits'!I$6</f>
        <v>0.15390000000000001</v>
      </c>
      <c r="T1369" s="9">
        <f t="shared" si="236"/>
        <v>0</v>
      </c>
      <c r="U1369" s="9">
        <f t="shared" si="237"/>
        <v>0</v>
      </c>
      <c r="V1369" s="9">
        <f t="shared" si="238"/>
        <v>0</v>
      </c>
      <c r="W1369" s="9">
        <f t="shared" si="239"/>
        <v>0</v>
      </c>
      <c r="X1369" s="22">
        <f t="shared" si="240"/>
        <v>0</v>
      </c>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row>
    <row r="1370" spans="1:159" s="4" customFormat="1">
      <c r="A1370" s="77" t="s">
        <v>2410</v>
      </c>
      <c r="B1370" s="87" t="s">
        <v>2757</v>
      </c>
      <c r="C1370" s="88">
        <v>2342</v>
      </c>
      <c r="D1370" s="87" t="s">
        <v>50</v>
      </c>
      <c r="E1370" s="107" t="str">
        <f>VLOOKUP($C1370,'2024-25 School Level AAFTE'!$C$4:$L$2372,9,FALSE)</f>
        <v>No</v>
      </c>
      <c r="F1370" s="95">
        <f>VLOOKUP($C1370,'2024-25 School Level AAFTE'!$C$4:$J$2372,8,FALSE)</f>
        <v>301.54000000000002</v>
      </c>
      <c r="G1370" s="97">
        <f>IFERROR(IF(E1370= "yes",VLOOKUP(C1370,Summary!$B:$I,6,0),0),0)</f>
        <v>0</v>
      </c>
      <c r="H1370" s="96">
        <f t="shared" si="231"/>
        <v>0</v>
      </c>
      <c r="I1370" s="154">
        <f>VLOOKUP($A1370,'2025-26 Salary &amp; Benefits'!$A:$I,3,FALSE)</f>
        <v>1</v>
      </c>
      <c r="J1370" s="154">
        <f>VLOOKUP($A1370,'2025-26 Salary &amp; Benefits'!$A:$I,4,FALSE)</f>
        <v>1.04</v>
      </c>
      <c r="K1370" s="141">
        <f t="shared" si="232"/>
        <v>0</v>
      </c>
      <c r="L1370" s="140">
        <f t="shared" si="233"/>
        <v>0</v>
      </c>
      <c r="M1370" s="142">
        <f>'2025-26 Salary &amp; Benefits'!$E$6</f>
        <v>78209</v>
      </c>
      <c r="N1370" s="142">
        <f>'2025-26 Salary &amp; Benefits'!$F$6</f>
        <v>80164</v>
      </c>
      <c r="O1370" s="9">
        <f t="shared" si="234"/>
        <v>0</v>
      </c>
      <c r="P1370" s="9">
        <f t="shared" si="235"/>
        <v>0</v>
      </c>
      <c r="Q1370" s="9">
        <f>'2025-26 Salary &amp; Benefits'!G$6</f>
        <v>15997.68</v>
      </c>
      <c r="R1370" s="143">
        <f>'2025-26 Salary &amp; Benefits'!H$6</f>
        <v>0.16020000000000001</v>
      </c>
      <c r="S1370" s="143">
        <f>'2025-26 Salary &amp; Benefits'!I$6</f>
        <v>0.15390000000000001</v>
      </c>
      <c r="T1370" s="9">
        <f t="shared" si="236"/>
        <v>0</v>
      </c>
      <c r="U1370" s="9">
        <f t="shared" si="237"/>
        <v>0</v>
      </c>
      <c r="V1370" s="9">
        <f t="shared" si="238"/>
        <v>0</v>
      </c>
      <c r="W1370" s="9">
        <f t="shared" si="239"/>
        <v>0</v>
      </c>
      <c r="X1370" s="22">
        <f t="shared" si="240"/>
        <v>0</v>
      </c>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row>
    <row r="1371" spans="1:159" s="4" customFormat="1">
      <c r="A1371" s="77" t="s">
        <v>2410</v>
      </c>
      <c r="B1371" s="87" t="s">
        <v>2757</v>
      </c>
      <c r="C1371" s="88">
        <v>2448</v>
      </c>
      <c r="D1371" s="87" t="s">
        <v>1514</v>
      </c>
      <c r="E1371" s="107" t="str">
        <f>VLOOKUP($C1371,'2024-25 School Level AAFTE'!$C$4:$L$2372,9,FALSE)</f>
        <v>Yes</v>
      </c>
      <c r="F1371" s="95">
        <f>VLOOKUP($C1371,'2024-25 School Level AAFTE'!$C$4:$J$2372,8,FALSE)</f>
        <v>282.97000000000003</v>
      </c>
      <c r="G1371" s="97">
        <f>IFERROR(IF(E1371= "yes",VLOOKUP(C1371,Summary!$B:$I,6,0),0),0)</f>
        <v>0</v>
      </c>
      <c r="H1371" s="96">
        <f t="shared" si="231"/>
        <v>282.97000000000003</v>
      </c>
      <c r="I1371" s="154">
        <f>VLOOKUP($A1371,'2025-26 Salary &amp; Benefits'!$A:$I,3,FALSE)</f>
        <v>1</v>
      </c>
      <c r="J1371" s="154">
        <f>VLOOKUP($A1371,'2025-26 Salary &amp; Benefits'!$A:$I,4,FALSE)</f>
        <v>1.04</v>
      </c>
      <c r="K1371" s="141">
        <f t="shared" si="232"/>
        <v>282.97000000000003</v>
      </c>
      <c r="L1371" s="140">
        <f t="shared" si="233"/>
        <v>0.83</v>
      </c>
      <c r="M1371" s="142">
        <f>'2025-26 Salary &amp; Benefits'!$E$6</f>
        <v>78209</v>
      </c>
      <c r="N1371" s="142">
        <f>'2025-26 Salary &amp; Benefits'!$F$6</f>
        <v>80164</v>
      </c>
      <c r="O1371" s="9">
        <f t="shared" si="234"/>
        <v>64913.47</v>
      </c>
      <c r="P1371" s="9">
        <f t="shared" si="235"/>
        <v>4284.0899999999965</v>
      </c>
      <c r="Q1371" s="9">
        <f>'2025-26 Salary &amp; Benefits'!G$6</f>
        <v>15997.68</v>
      </c>
      <c r="R1371" s="143">
        <f>'2025-26 Salary &amp; Benefits'!H$6</f>
        <v>0.16020000000000001</v>
      </c>
      <c r="S1371" s="143">
        <f>'2025-26 Salary &amp; Benefits'!I$6</f>
        <v>0.15390000000000001</v>
      </c>
      <c r="T1371" s="9">
        <f t="shared" si="236"/>
        <v>24336.53</v>
      </c>
      <c r="U1371" s="9">
        <f t="shared" si="237"/>
        <v>1153.29</v>
      </c>
      <c r="V1371" s="9">
        <f t="shared" si="238"/>
        <v>177.49</v>
      </c>
      <c r="W1371" s="9">
        <f t="shared" si="239"/>
        <v>1330.78</v>
      </c>
      <c r="X1371" s="22">
        <f t="shared" si="240"/>
        <v>94864.87</v>
      </c>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row>
    <row r="1372" spans="1:159" s="4" customFormat="1">
      <c r="A1372" s="77" t="s">
        <v>2410</v>
      </c>
      <c r="B1372" s="87" t="s">
        <v>2757</v>
      </c>
      <c r="C1372" s="88">
        <v>2487</v>
      </c>
      <c r="D1372" s="87" t="s">
        <v>1914</v>
      </c>
      <c r="E1372" s="107" t="str">
        <f>VLOOKUP($C1372,'2024-25 School Level AAFTE'!$C$4:$L$2372,9,FALSE)</f>
        <v>No</v>
      </c>
      <c r="F1372" s="95">
        <f>VLOOKUP($C1372,'2024-25 School Level AAFTE'!$C$4:$J$2372,8,FALSE)</f>
        <v>179.45</v>
      </c>
      <c r="G1372" s="97">
        <f>IFERROR(IF(E1372= "yes",VLOOKUP(C1372,Summary!$B:$I,6,0),0),0)</f>
        <v>0</v>
      </c>
      <c r="H1372" s="96">
        <f t="shared" si="231"/>
        <v>0</v>
      </c>
      <c r="I1372" s="154">
        <f>VLOOKUP($A1372,'2025-26 Salary &amp; Benefits'!$A:$I,3,FALSE)</f>
        <v>1</v>
      </c>
      <c r="J1372" s="154">
        <f>VLOOKUP($A1372,'2025-26 Salary &amp; Benefits'!$A:$I,4,FALSE)</f>
        <v>1.04</v>
      </c>
      <c r="K1372" s="141">
        <f t="shared" si="232"/>
        <v>0</v>
      </c>
      <c r="L1372" s="140">
        <f t="shared" si="233"/>
        <v>0</v>
      </c>
      <c r="M1372" s="142">
        <f>'2025-26 Salary &amp; Benefits'!$E$6</f>
        <v>78209</v>
      </c>
      <c r="N1372" s="142">
        <f>'2025-26 Salary &amp; Benefits'!$F$6</f>
        <v>80164</v>
      </c>
      <c r="O1372" s="9">
        <f t="shared" si="234"/>
        <v>0</v>
      </c>
      <c r="P1372" s="9">
        <f t="shared" si="235"/>
        <v>0</v>
      </c>
      <c r="Q1372" s="9">
        <f>'2025-26 Salary &amp; Benefits'!G$6</f>
        <v>15997.68</v>
      </c>
      <c r="R1372" s="143">
        <f>'2025-26 Salary &amp; Benefits'!H$6</f>
        <v>0.16020000000000001</v>
      </c>
      <c r="S1372" s="143">
        <f>'2025-26 Salary &amp; Benefits'!I$6</f>
        <v>0.15390000000000001</v>
      </c>
      <c r="T1372" s="9">
        <f t="shared" si="236"/>
        <v>0</v>
      </c>
      <c r="U1372" s="9">
        <f t="shared" si="237"/>
        <v>0</v>
      </c>
      <c r="V1372" s="9">
        <f t="shared" si="238"/>
        <v>0</v>
      </c>
      <c r="W1372" s="9">
        <f t="shared" si="239"/>
        <v>0</v>
      </c>
      <c r="X1372" s="22">
        <f t="shared" si="240"/>
        <v>0</v>
      </c>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row>
    <row r="1373" spans="1:159" s="4" customFormat="1">
      <c r="A1373" s="77" t="s">
        <v>2410</v>
      </c>
      <c r="B1373" s="87" t="s">
        <v>2757</v>
      </c>
      <c r="C1373" s="88">
        <v>2621</v>
      </c>
      <c r="D1373" s="87" t="s">
        <v>1915</v>
      </c>
      <c r="E1373" s="107" t="str">
        <f>VLOOKUP($C1373,'2024-25 School Level AAFTE'!$C$4:$L$2372,9,FALSE)</f>
        <v>No</v>
      </c>
      <c r="F1373" s="95">
        <f>VLOOKUP($C1373,'2024-25 School Level AAFTE'!$C$4:$J$2372,8,FALSE)</f>
        <v>386.26</v>
      </c>
      <c r="G1373" s="97">
        <f>IFERROR(IF(E1373= "yes",VLOOKUP(C1373,Summary!$B:$I,6,0),0),0)</f>
        <v>0</v>
      </c>
      <c r="H1373" s="96">
        <f t="shared" si="231"/>
        <v>0</v>
      </c>
      <c r="I1373" s="154">
        <f>VLOOKUP($A1373,'2025-26 Salary &amp; Benefits'!$A:$I,3,FALSE)</f>
        <v>1</v>
      </c>
      <c r="J1373" s="154">
        <f>VLOOKUP($A1373,'2025-26 Salary &amp; Benefits'!$A:$I,4,FALSE)</f>
        <v>1.04</v>
      </c>
      <c r="K1373" s="141">
        <f t="shared" si="232"/>
        <v>0</v>
      </c>
      <c r="L1373" s="140">
        <f t="shared" si="233"/>
        <v>0</v>
      </c>
      <c r="M1373" s="142">
        <f>'2025-26 Salary &amp; Benefits'!$E$6</f>
        <v>78209</v>
      </c>
      <c r="N1373" s="142">
        <f>'2025-26 Salary &amp; Benefits'!$F$6</f>
        <v>80164</v>
      </c>
      <c r="O1373" s="9">
        <f t="shared" si="234"/>
        <v>0</v>
      </c>
      <c r="P1373" s="9">
        <f t="shared" si="235"/>
        <v>0</v>
      </c>
      <c r="Q1373" s="9">
        <f>'2025-26 Salary &amp; Benefits'!G$6</f>
        <v>15997.68</v>
      </c>
      <c r="R1373" s="143">
        <f>'2025-26 Salary &amp; Benefits'!H$6</f>
        <v>0.16020000000000001</v>
      </c>
      <c r="S1373" s="143">
        <f>'2025-26 Salary &amp; Benefits'!I$6</f>
        <v>0.15390000000000001</v>
      </c>
      <c r="T1373" s="9">
        <f t="shared" si="236"/>
        <v>0</v>
      </c>
      <c r="U1373" s="9">
        <f t="shared" si="237"/>
        <v>0</v>
      </c>
      <c r="V1373" s="9">
        <f t="shared" si="238"/>
        <v>0</v>
      </c>
      <c r="W1373" s="9">
        <f t="shared" si="239"/>
        <v>0</v>
      </c>
      <c r="X1373" s="22">
        <f t="shared" si="240"/>
        <v>0</v>
      </c>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c r="EY1373" s="2"/>
      <c r="EZ1373" s="2"/>
      <c r="FA1373" s="2"/>
      <c r="FB1373" s="2"/>
      <c r="FC1373" s="2"/>
    </row>
    <row r="1374" spans="1:159" s="4" customFormat="1">
      <c r="A1374" s="77" t="s">
        <v>2410</v>
      </c>
      <c r="B1374" s="87" t="s">
        <v>2757</v>
      </c>
      <c r="C1374" s="88">
        <v>2778</v>
      </c>
      <c r="D1374" s="87" t="s">
        <v>142</v>
      </c>
      <c r="E1374" s="107" t="str">
        <f>VLOOKUP($C1374,'2024-25 School Level AAFTE'!$C$4:$L$2372,9,FALSE)</f>
        <v>No</v>
      </c>
      <c r="F1374" s="95">
        <f>VLOOKUP($C1374,'2024-25 School Level AAFTE'!$C$4:$J$2372,8,FALSE)</f>
        <v>341.83</v>
      </c>
      <c r="G1374" s="97">
        <f>IFERROR(IF(E1374= "yes",VLOOKUP(C1374,Summary!$B:$I,6,0),0),0)</f>
        <v>0</v>
      </c>
      <c r="H1374" s="96">
        <f t="shared" ref="H1374:H1437" si="241">IF(E1374= "yes", F1374,0)</f>
        <v>0</v>
      </c>
      <c r="I1374" s="154">
        <f>VLOOKUP($A1374,'2025-26 Salary &amp; Benefits'!$A:$I,3,FALSE)</f>
        <v>1</v>
      </c>
      <c r="J1374" s="154">
        <f>VLOOKUP($A1374,'2025-26 Salary &amp; Benefits'!$A:$I,4,FALSE)</f>
        <v>1.04</v>
      </c>
      <c r="K1374" s="141">
        <f t="shared" ref="K1374:K1437" si="242">IF(G1374&gt;0,G1374,H1374)</f>
        <v>0</v>
      </c>
      <c r="L1374" s="140">
        <f t="shared" ref="L1374:L1437" si="243">ROUND((($K1374*1.1*36)/15)/900,3)</f>
        <v>0</v>
      </c>
      <c r="M1374" s="142">
        <f>'2025-26 Salary &amp; Benefits'!$E$6</f>
        <v>78209</v>
      </c>
      <c r="N1374" s="142">
        <f>'2025-26 Salary &amp; Benefits'!$F$6</f>
        <v>80164</v>
      </c>
      <c r="O1374" s="9">
        <f t="shared" ref="O1374:O1437" si="244">ROUND($I1374*$M1374*$L1374,2)</f>
        <v>0</v>
      </c>
      <c r="P1374" s="9">
        <f t="shared" ref="P1374:P1437" si="245">ROUND($J1374*$N1374*$L1374,2)-O1374</f>
        <v>0</v>
      </c>
      <c r="Q1374" s="9">
        <f>'2025-26 Salary &amp; Benefits'!G$6</f>
        <v>15997.68</v>
      </c>
      <c r="R1374" s="143">
        <f>'2025-26 Salary &amp; Benefits'!H$6</f>
        <v>0.16020000000000001</v>
      </c>
      <c r="S1374" s="143">
        <f>'2025-26 Salary &amp; Benefits'!I$6</f>
        <v>0.15390000000000001</v>
      </c>
      <c r="T1374" s="9">
        <f t="shared" ref="T1374:T1437" si="246">ROUND(O1374*R1374+P1374*S1374+L1374*Q1374,2)</f>
        <v>0</v>
      </c>
      <c r="U1374" s="9">
        <f t="shared" ref="U1374:U1437" si="247">ROUND((($N1374*$J1374*$L1374)/180)*3,2)</f>
        <v>0</v>
      </c>
      <c r="V1374" s="9">
        <f t="shared" ref="V1374:V1437" si="248">ROUND(U1374*S1374,2)</f>
        <v>0</v>
      </c>
      <c r="W1374" s="9">
        <f t="shared" ref="W1374:W1437" si="249">SUM(U1374:V1374)</f>
        <v>0</v>
      </c>
      <c r="X1374" s="22">
        <f t="shared" ref="X1374:X1437" si="250">SUM(T1374,O1374:P1374,W1374)</f>
        <v>0</v>
      </c>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c r="EY1374" s="2"/>
      <c r="EZ1374" s="2"/>
      <c r="FA1374" s="2"/>
      <c r="FB1374" s="2"/>
      <c r="FC1374" s="2"/>
    </row>
    <row r="1375" spans="1:159" s="4" customFormat="1">
      <c r="A1375" s="77" t="s">
        <v>2410</v>
      </c>
      <c r="B1375" s="87" t="s">
        <v>2757</v>
      </c>
      <c r="C1375" s="88">
        <v>3066</v>
      </c>
      <c r="D1375" s="87" t="s">
        <v>1916</v>
      </c>
      <c r="E1375" s="107" t="str">
        <f>VLOOKUP($C1375,'2024-25 School Level AAFTE'!$C$4:$L$2372,9,FALSE)</f>
        <v>No</v>
      </c>
      <c r="F1375" s="95">
        <f>VLOOKUP($C1375,'2024-25 School Level AAFTE'!$C$4:$J$2372,8,FALSE)</f>
        <v>204.89</v>
      </c>
      <c r="G1375" s="97">
        <f>IFERROR(IF(E1375= "yes",VLOOKUP(C1375,Summary!$B:$I,6,0),0),0)</f>
        <v>0</v>
      </c>
      <c r="H1375" s="96">
        <f t="shared" si="241"/>
        <v>0</v>
      </c>
      <c r="I1375" s="154">
        <f>VLOOKUP($A1375,'2025-26 Salary &amp; Benefits'!$A:$I,3,FALSE)</f>
        <v>1</v>
      </c>
      <c r="J1375" s="154">
        <f>VLOOKUP($A1375,'2025-26 Salary &amp; Benefits'!$A:$I,4,FALSE)</f>
        <v>1.04</v>
      </c>
      <c r="K1375" s="141">
        <f t="shared" si="242"/>
        <v>0</v>
      </c>
      <c r="L1375" s="140">
        <f t="shared" si="243"/>
        <v>0</v>
      </c>
      <c r="M1375" s="142">
        <f>'2025-26 Salary &amp; Benefits'!$E$6</f>
        <v>78209</v>
      </c>
      <c r="N1375" s="142">
        <f>'2025-26 Salary &amp; Benefits'!$F$6</f>
        <v>80164</v>
      </c>
      <c r="O1375" s="9">
        <f t="shared" si="244"/>
        <v>0</v>
      </c>
      <c r="P1375" s="9">
        <f t="shared" si="245"/>
        <v>0</v>
      </c>
      <c r="Q1375" s="9">
        <f>'2025-26 Salary &amp; Benefits'!G$6</f>
        <v>15997.68</v>
      </c>
      <c r="R1375" s="143">
        <f>'2025-26 Salary &amp; Benefits'!H$6</f>
        <v>0.16020000000000001</v>
      </c>
      <c r="S1375" s="143">
        <f>'2025-26 Salary &amp; Benefits'!I$6</f>
        <v>0.15390000000000001</v>
      </c>
      <c r="T1375" s="9">
        <f t="shared" si="246"/>
        <v>0</v>
      </c>
      <c r="U1375" s="9">
        <f t="shared" si="247"/>
        <v>0</v>
      </c>
      <c r="V1375" s="9">
        <f t="shared" si="248"/>
        <v>0</v>
      </c>
      <c r="W1375" s="9">
        <f t="shared" si="249"/>
        <v>0</v>
      </c>
      <c r="X1375" s="22">
        <f t="shared" si="250"/>
        <v>0</v>
      </c>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c r="EQ1375" s="2"/>
      <c r="ER1375" s="2"/>
      <c r="ES1375" s="2"/>
      <c r="ET1375" s="2"/>
      <c r="EU1375" s="2"/>
      <c r="EV1375" s="2"/>
      <c r="EW1375" s="2"/>
      <c r="EX1375" s="2"/>
      <c r="EY1375" s="2"/>
      <c r="EZ1375" s="2"/>
      <c r="FA1375" s="2"/>
      <c r="FB1375" s="2"/>
      <c r="FC1375" s="2"/>
    </row>
    <row r="1376" spans="1:159" s="4" customFormat="1">
      <c r="A1376" s="77" t="s">
        <v>2410</v>
      </c>
      <c r="B1376" s="87" t="s">
        <v>2757</v>
      </c>
      <c r="C1376" s="88">
        <v>3132</v>
      </c>
      <c r="D1376" s="87" t="s">
        <v>1917</v>
      </c>
      <c r="E1376" s="107" t="str">
        <f>VLOOKUP($C1376,'2024-25 School Level AAFTE'!$C$4:$L$2372,9,FALSE)</f>
        <v>No</v>
      </c>
      <c r="F1376" s="95">
        <f>VLOOKUP($C1376,'2024-25 School Level AAFTE'!$C$4:$J$2372,8,FALSE)</f>
        <v>1891.25</v>
      </c>
      <c r="G1376" s="97">
        <f>IFERROR(IF(E1376= "yes",VLOOKUP(C1376,Summary!$B:$I,6,0),0),0)</f>
        <v>0</v>
      </c>
      <c r="H1376" s="96">
        <f t="shared" si="241"/>
        <v>0</v>
      </c>
      <c r="I1376" s="154">
        <f>VLOOKUP($A1376,'2025-26 Salary &amp; Benefits'!$A:$I,3,FALSE)</f>
        <v>1</v>
      </c>
      <c r="J1376" s="154">
        <f>VLOOKUP($A1376,'2025-26 Salary &amp; Benefits'!$A:$I,4,FALSE)</f>
        <v>1.04</v>
      </c>
      <c r="K1376" s="141">
        <f t="shared" si="242"/>
        <v>0</v>
      </c>
      <c r="L1376" s="140">
        <f t="shared" si="243"/>
        <v>0</v>
      </c>
      <c r="M1376" s="142">
        <f>'2025-26 Salary &amp; Benefits'!$E$6</f>
        <v>78209</v>
      </c>
      <c r="N1376" s="142">
        <f>'2025-26 Salary &amp; Benefits'!$F$6</f>
        <v>80164</v>
      </c>
      <c r="O1376" s="9">
        <f t="shared" si="244"/>
        <v>0</v>
      </c>
      <c r="P1376" s="9">
        <f t="shared" si="245"/>
        <v>0</v>
      </c>
      <c r="Q1376" s="9">
        <f>'2025-26 Salary &amp; Benefits'!G$6</f>
        <v>15997.68</v>
      </c>
      <c r="R1376" s="143">
        <f>'2025-26 Salary &amp; Benefits'!H$6</f>
        <v>0.16020000000000001</v>
      </c>
      <c r="S1376" s="143">
        <f>'2025-26 Salary &amp; Benefits'!I$6</f>
        <v>0.15390000000000001</v>
      </c>
      <c r="T1376" s="9">
        <f t="shared" si="246"/>
        <v>0</v>
      </c>
      <c r="U1376" s="9">
        <f t="shared" si="247"/>
        <v>0</v>
      </c>
      <c r="V1376" s="9">
        <f t="shared" si="248"/>
        <v>0</v>
      </c>
      <c r="W1376" s="9">
        <f t="shared" si="249"/>
        <v>0</v>
      </c>
      <c r="X1376" s="22">
        <f t="shared" si="250"/>
        <v>0</v>
      </c>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c r="EY1376" s="2"/>
      <c r="EZ1376" s="2"/>
      <c r="FA1376" s="2"/>
      <c r="FB1376" s="2"/>
      <c r="FC1376" s="2"/>
    </row>
    <row r="1377" spans="1:159" s="4" customFormat="1">
      <c r="A1377" s="77" t="s">
        <v>2410</v>
      </c>
      <c r="B1377" s="87" t="s">
        <v>2757</v>
      </c>
      <c r="C1377" s="88">
        <v>3133</v>
      </c>
      <c r="D1377" s="87" t="s">
        <v>194</v>
      </c>
      <c r="E1377" s="107" t="str">
        <f>VLOOKUP($C1377,'2024-25 School Level AAFTE'!$C$4:$L$2372,9,FALSE)</f>
        <v>No</v>
      </c>
      <c r="F1377" s="95">
        <f>VLOOKUP($C1377,'2024-25 School Level AAFTE'!$C$4:$J$2372,8,FALSE)</f>
        <v>458.83</v>
      </c>
      <c r="G1377" s="97">
        <f>IFERROR(IF(E1377= "yes",VLOOKUP(C1377,Summary!$B:$I,6,0),0),0)</f>
        <v>0</v>
      </c>
      <c r="H1377" s="96">
        <f t="shared" si="241"/>
        <v>0</v>
      </c>
      <c r="I1377" s="154">
        <f>VLOOKUP($A1377,'2025-26 Salary &amp; Benefits'!$A:$I,3,FALSE)</f>
        <v>1</v>
      </c>
      <c r="J1377" s="154">
        <f>VLOOKUP($A1377,'2025-26 Salary &amp; Benefits'!$A:$I,4,FALSE)</f>
        <v>1.04</v>
      </c>
      <c r="K1377" s="141">
        <f t="shared" si="242"/>
        <v>0</v>
      </c>
      <c r="L1377" s="140">
        <f t="shared" si="243"/>
        <v>0</v>
      </c>
      <c r="M1377" s="142">
        <f>'2025-26 Salary &amp; Benefits'!$E$6</f>
        <v>78209</v>
      </c>
      <c r="N1377" s="142">
        <f>'2025-26 Salary &amp; Benefits'!$F$6</f>
        <v>80164</v>
      </c>
      <c r="O1377" s="9">
        <f t="shared" si="244"/>
        <v>0</v>
      </c>
      <c r="P1377" s="9">
        <f t="shared" si="245"/>
        <v>0</v>
      </c>
      <c r="Q1377" s="9">
        <f>'2025-26 Salary &amp; Benefits'!G$6</f>
        <v>15997.68</v>
      </c>
      <c r="R1377" s="143">
        <f>'2025-26 Salary &amp; Benefits'!H$6</f>
        <v>0.16020000000000001</v>
      </c>
      <c r="S1377" s="143">
        <f>'2025-26 Salary &amp; Benefits'!I$6</f>
        <v>0.15390000000000001</v>
      </c>
      <c r="T1377" s="9">
        <f t="shared" si="246"/>
        <v>0</v>
      </c>
      <c r="U1377" s="9">
        <f t="shared" si="247"/>
        <v>0</v>
      </c>
      <c r="V1377" s="9">
        <f t="shared" si="248"/>
        <v>0</v>
      </c>
      <c r="W1377" s="9">
        <f t="shared" si="249"/>
        <v>0</v>
      </c>
      <c r="X1377" s="22">
        <f t="shared" si="250"/>
        <v>0</v>
      </c>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c r="EQ1377" s="2"/>
      <c r="ER1377" s="2"/>
      <c r="ES1377" s="2"/>
      <c r="ET1377" s="2"/>
      <c r="EU1377" s="2"/>
      <c r="EV1377" s="2"/>
      <c r="EW1377" s="2"/>
      <c r="EX1377" s="2"/>
      <c r="EY1377" s="2"/>
      <c r="EZ1377" s="2"/>
      <c r="FA1377" s="2"/>
      <c r="FB1377" s="2"/>
      <c r="FC1377" s="2"/>
    </row>
    <row r="1378" spans="1:159" s="4" customFormat="1">
      <c r="A1378" s="77" t="s">
        <v>2410</v>
      </c>
      <c r="B1378" s="87" t="s">
        <v>2757</v>
      </c>
      <c r="C1378" s="88">
        <v>3540</v>
      </c>
      <c r="D1378" s="87" t="s">
        <v>1918</v>
      </c>
      <c r="E1378" s="107" t="str">
        <f>VLOOKUP($C1378,'2024-25 School Level AAFTE'!$C$4:$L$2372,9,FALSE)</f>
        <v>Yes</v>
      </c>
      <c r="F1378" s="95">
        <f>VLOOKUP($C1378,'2024-25 School Level AAFTE'!$C$4:$J$2372,8,FALSE)</f>
        <v>333.22</v>
      </c>
      <c r="G1378" s="97">
        <f>IFERROR(IF(E1378= "yes",VLOOKUP(C1378,Summary!$B:$I,6,0),0),0)</f>
        <v>0</v>
      </c>
      <c r="H1378" s="96">
        <f t="shared" si="241"/>
        <v>333.22</v>
      </c>
      <c r="I1378" s="154">
        <f>VLOOKUP($A1378,'2025-26 Salary &amp; Benefits'!$A:$I,3,FALSE)</f>
        <v>1</v>
      </c>
      <c r="J1378" s="154">
        <f>VLOOKUP($A1378,'2025-26 Salary &amp; Benefits'!$A:$I,4,FALSE)</f>
        <v>1.04</v>
      </c>
      <c r="K1378" s="141">
        <f t="shared" si="242"/>
        <v>333.22</v>
      </c>
      <c r="L1378" s="140">
        <f t="shared" si="243"/>
        <v>0.97699999999999998</v>
      </c>
      <c r="M1378" s="142">
        <f>'2025-26 Salary &amp; Benefits'!$E$6</f>
        <v>78209</v>
      </c>
      <c r="N1378" s="142">
        <f>'2025-26 Salary &amp; Benefits'!$F$6</f>
        <v>80164</v>
      </c>
      <c r="O1378" s="9">
        <f t="shared" si="244"/>
        <v>76410.19</v>
      </c>
      <c r="P1378" s="9">
        <f t="shared" si="245"/>
        <v>5042.8499999999913</v>
      </c>
      <c r="Q1378" s="9">
        <f>'2025-26 Salary &amp; Benefits'!G$6</f>
        <v>15997.68</v>
      </c>
      <c r="R1378" s="143">
        <f>'2025-26 Salary &amp; Benefits'!H$6</f>
        <v>0.16020000000000001</v>
      </c>
      <c r="S1378" s="143">
        <f>'2025-26 Salary &amp; Benefits'!I$6</f>
        <v>0.15390000000000001</v>
      </c>
      <c r="T1378" s="9">
        <f t="shared" si="246"/>
        <v>28646.74</v>
      </c>
      <c r="U1378" s="9">
        <f t="shared" si="247"/>
        <v>1357.55</v>
      </c>
      <c r="V1378" s="9">
        <f t="shared" si="248"/>
        <v>208.93</v>
      </c>
      <c r="W1378" s="9">
        <f t="shared" si="249"/>
        <v>1566.48</v>
      </c>
      <c r="X1378" s="22">
        <f t="shared" si="250"/>
        <v>111666.26</v>
      </c>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c r="EY1378" s="2"/>
      <c r="EZ1378" s="2"/>
      <c r="FA1378" s="2"/>
      <c r="FB1378" s="2"/>
      <c r="FC1378" s="2"/>
    </row>
    <row r="1379" spans="1:159" s="4" customFormat="1">
      <c r="A1379" s="77" t="s">
        <v>2410</v>
      </c>
      <c r="B1379" s="87" t="s">
        <v>2757</v>
      </c>
      <c r="C1379" s="88">
        <v>3696</v>
      </c>
      <c r="D1379" s="87" t="s">
        <v>1919</v>
      </c>
      <c r="E1379" s="107" t="str">
        <f>VLOOKUP($C1379,'2024-25 School Level AAFTE'!$C$4:$L$2372,9,FALSE)</f>
        <v>No</v>
      </c>
      <c r="F1379" s="95">
        <f>VLOOKUP($C1379,'2024-25 School Level AAFTE'!$C$4:$J$2372,8,FALSE)</f>
        <v>401.12</v>
      </c>
      <c r="G1379" s="97">
        <f>IFERROR(IF(E1379= "yes",VLOOKUP(C1379,Summary!$B:$I,6,0),0),0)</f>
        <v>0</v>
      </c>
      <c r="H1379" s="96">
        <f t="shared" si="241"/>
        <v>0</v>
      </c>
      <c r="I1379" s="154">
        <f>VLOOKUP($A1379,'2025-26 Salary &amp; Benefits'!$A:$I,3,FALSE)</f>
        <v>1</v>
      </c>
      <c r="J1379" s="154">
        <f>VLOOKUP($A1379,'2025-26 Salary &amp; Benefits'!$A:$I,4,FALSE)</f>
        <v>1.04</v>
      </c>
      <c r="K1379" s="141">
        <f t="shared" si="242"/>
        <v>0</v>
      </c>
      <c r="L1379" s="140">
        <f t="shared" si="243"/>
        <v>0</v>
      </c>
      <c r="M1379" s="142">
        <f>'2025-26 Salary &amp; Benefits'!$E$6</f>
        <v>78209</v>
      </c>
      <c r="N1379" s="142">
        <f>'2025-26 Salary &amp; Benefits'!$F$6</f>
        <v>80164</v>
      </c>
      <c r="O1379" s="9">
        <f t="shared" si="244"/>
        <v>0</v>
      </c>
      <c r="P1379" s="9">
        <f t="shared" si="245"/>
        <v>0</v>
      </c>
      <c r="Q1379" s="9">
        <f>'2025-26 Salary &amp; Benefits'!G$6</f>
        <v>15997.68</v>
      </c>
      <c r="R1379" s="143">
        <f>'2025-26 Salary &amp; Benefits'!H$6</f>
        <v>0.16020000000000001</v>
      </c>
      <c r="S1379" s="143">
        <f>'2025-26 Salary &amp; Benefits'!I$6</f>
        <v>0.15390000000000001</v>
      </c>
      <c r="T1379" s="9">
        <f t="shared" si="246"/>
        <v>0</v>
      </c>
      <c r="U1379" s="9">
        <f t="shared" si="247"/>
        <v>0</v>
      </c>
      <c r="V1379" s="9">
        <f t="shared" si="248"/>
        <v>0</v>
      </c>
      <c r="W1379" s="9">
        <f t="shared" si="249"/>
        <v>0</v>
      </c>
      <c r="X1379" s="22">
        <f t="shared" si="250"/>
        <v>0</v>
      </c>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row>
    <row r="1380" spans="1:159" s="4" customFormat="1">
      <c r="A1380" s="77" t="s">
        <v>2410</v>
      </c>
      <c r="B1380" s="87" t="s">
        <v>2757</v>
      </c>
      <c r="C1380" s="88">
        <v>3697</v>
      </c>
      <c r="D1380" s="87" t="s">
        <v>238</v>
      </c>
      <c r="E1380" s="107" t="str">
        <f>VLOOKUP($C1380,'2024-25 School Level AAFTE'!$C$4:$L$2372,9,FALSE)</f>
        <v>No</v>
      </c>
      <c r="F1380" s="95">
        <f>VLOOKUP($C1380,'2024-25 School Level AAFTE'!$C$4:$J$2372,8,FALSE)</f>
        <v>381.95</v>
      </c>
      <c r="G1380" s="97">
        <f>IFERROR(IF(E1380= "yes",VLOOKUP(C1380,Summary!$B:$I,6,0),0),0)</f>
        <v>0</v>
      </c>
      <c r="H1380" s="96">
        <f t="shared" si="241"/>
        <v>0</v>
      </c>
      <c r="I1380" s="154">
        <f>VLOOKUP($A1380,'2025-26 Salary &amp; Benefits'!$A:$I,3,FALSE)</f>
        <v>1</v>
      </c>
      <c r="J1380" s="154">
        <f>VLOOKUP($A1380,'2025-26 Salary &amp; Benefits'!$A:$I,4,FALSE)</f>
        <v>1.04</v>
      </c>
      <c r="K1380" s="141">
        <f t="shared" si="242"/>
        <v>0</v>
      </c>
      <c r="L1380" s="140">
        <f t="shared" si="243"/>
        <v>0</v>
      </c>
      <c r="M1380" s="142">
        <f>'2025-26 Salary &amp; Benefits'!$E$6</f>
        <v>78209</v>
      </c>
      <c r="N1380" s="142">
        <f>'2025-26 Salary &amp; Benefits'!$F$6</f>
        <v>80164</v>
      </c>
      <c r="O1380" s="9">
        <f t="shared" si="244"/>
        <v>0</v>
      </c>
      <c r="P1380" s="9">
        <f t="shared" si="245"/>
        <v>0</v>
      </c>
      <c r="Q1380" s="9">
        <f>'2025-26 Salary &amp; Benefits'!G$6</f>
        <v>15997.68</v>
      </c>
      <c r="R1380" s="143">
        <f>'2025-26 Salary &amp; Benefits'!H$6</f>
        <v>0.16020000000000001</v>
      </c>
      <c r="S1380" s="143">
        <f>'2025-26 Salary &amp; Benefits'!I$6</f>
        <v>0.15390000000000001</v>
      </c>
      <c r="T1380" s="9">
        <f t="shared" si="246"/>
        <v>0</v>
      </c>
      <c r="U1380" s="9">
        <f t="shared" si="247"/>
        <v>0</v>
      </c>
      <c r="V1380" s="9">
        <f t="shared" si="248"/>
        <v>0</v>
      </c>
      <c r="W1380" s="9">
        <f t="shared" si="249"/>
        <v>0</v>
      </c>
      <c r="X1380" s="22">
        <f t="shared" si="250"/>
        <v>0</v>
      </c>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row>
    <row r="1381" spans="1:159" s="4" customFormat="1">
      <c r="A1381" s="77" t="s">
        <v>2410</v>
      </c>
      <c r="B1381" s="87" t="s">
        <v>2757</v>
      </c>
      <c r="C1381" s="88">
        <v>3711</v>
      </c>
      <c r="D1381" s="87" t="s">
        <v>618</v>
      </c>
      <c r="E1381" s="107" t="str">
        <f>VLOOKUP($C1381,'2024-25 School Level AAFTE'!$C$4:$L$2372,9,FALSE)</f>
        <v>No</v>
      </c>
      <c r="F1381" s="95">
        <f>VLOOKUP($C1381,'2024-25 School Level AAFTE'!$C$4:$J$2372,8,FALSE)</f>
        <v>707.08</v>
      </c>
      <c r="G1381" s="97">
        <f>IFERROR(IF(E1381= "yes",VLOOKUP(C1381,Summary!$B:$I,6,0),0),0)</f>
        <v>0</v>
      </c>
      <c r="H1381" s="96">
        <f t="shared" si="241"/>
        <v>0</v>
      </c>
      <c r="I1381" s="154">
        <f>VLOOKUP($A1381,'2025-26 Salary &amp; Benefits'!$A:$I,3,FALSE)</f>
        <v>1</v>
      </c>
      <c r="J1381" s="154">
        <f>VLOOKUP($A1381,'2025-26 Salary &amp; Benefits'!$A:$I,4,FALSE)</f>
        <v>1.04</v>
      </c>
      <c r="K1381" s="141">
        <f t="shared" si="242"/>
        <v>0</v>
      </c>
      <c r="L1381" s="140">
        <f t="shared" si="243"/>
        <v>0</v>
      </c>
      <c r="M1381" s="142">
        <f>'2025-26 Salary &amp; Benefits'!$E$6</f>
        <v>78209</v>
      </c>
      <c r="N1381" s="142">
        <f>'2025-26 Salary &amp; Benefits'!$F$6</f>
        <v>80164</v>
      </c>
      <c r="O1381" s="9">
        <f t="shared" si="244"/>
        <v>0</v>
      </c>
      <c r="P1381" s="9">
        <f t="shared" si="245"/>
        <v>0</v>
      </c>
      <c r="Q1381" s="9">
        <f>'2025-26 Salary &amp; Benefits'!G$6</f>
        <v>15997.68</v>
      </c>
      <c r="R1381" s="143">
        <f>'2025-26 Salary &amp; Benefits'!H$6</f>
        <v>0.16020000000000001</v>
      </c>
      <c r="S1381" s="143">
        <f>'2025-26 Salary &amp; Benefits'!I$6</f>
        <v>0.15390000000000001</v>
      </c>
      <c r="T1381" s="9">
        <f t="shared" si="246"/>
        <v>0</v>
      </c>
      <c r="U1381" s="9">
        <f t="shared" si="247"/>
        <v>0</v>
      </c>
      <c r="V1381" s="9">
        <f t="shared" si="248"/>
        <v>0</v>
      </c>
      <c r="W1381" s="9">
        <f t="shared" si="249"/>
        <v>0</v>
      </c>
      <c r="X1381" s="22">
        <f t="shared" si="250"/>
        <v>0</v>
      </c>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row>
    <row r="1382" spans="1:159" s="4" customFormat="1">
      <c r="A1382" s="77" t="s">
        <v>2410</v>
      </c>
      <c r="B1382" s="87" t="s">
        <v>2757</v>
      </c>
      <c r="C1382" s="86">
        <v>3960</v>
      </c>
      <c r="D1382" s="78" t="s">
        <v>1920</v>
      </c>
      <c r="E1382" s="107" t="str">
        <f>VLOOKUP($C1382,'2024-25 School Level AAFTE'!$C$4:$L$2372,9,FALSE)</f>
        <v>No</v>
      </c>
      <c r="F1382" s="95">
        <f>VLOOKUP($C1382,'2024-25 School Level AAFTE'!$C$4:$J$2372,8,FALSE)</f>
        <v>1312.09</v>
      </c>
      <c r="G1382" s="97">
        <f>IFERROR(IF(E1382= "yes",VLOOKUP(C1382,Summary!$B:$I,6,0),0),0)</f>
        <v>0</v>
      </c>
      <c r="H1382" s="96">
        <f t="shared" si="241"/>
        <v>0</v>
      </c>
      <c r="I1382" s="154">
        <f>VLOOKUP($A1382,'2025-26 Salary &amp; Benefits'!$A:$I,3,FALSE)</f>
        <v>1</v>
      </c>
      <c r="J1382" s="154">
        <f>VLOOKUP($A1382,'2025-26 Salary &amp; Benefits'!$A:$I,4,FALSE)</f>
        <v>1.04</v>
      </c>
      <c r="K1382" s="141">
        <f t="shared" si="242"/>
        <v>0</v>
      </c>
      <c r="L1382" s="140">
        <f t="shared" si="243"/>
        <v>0</v>
      </c>
      <c r="M1382" s="142">
        <f>'2025-26 Salary &amp; Benefits'!$E$6</f>
        <v>78209</v>
      </c>
      <c r="N1382" s="142">
        <f>'2025-26 Salary &amp; Benefits'!$F$6</f>
        <v>80164</v>
      </c>
      <c r="O1382" s="9">
        <f t="shared" si="244"/>
        <v>0</v>
      </c>
      <c r="P1382" s="9">
        <f t="shared" si="245"/>
        <v>0</v>
      </c>
      <c r="Q1382" s="9">
        <f>'2025-26 Salary &amp; Benefits'!G$6</f>
        <v>15997.68</v>
      </c>
      <c r="R1382" s="143">
        <f>'2025-26 Salary &amp; Benefits'!H$6</f>
        <v>0.16020000000000001</v>
      </c>
      <c r="S1382" s="143">
        <f>'2025-26 Salary &amp; Benefits'!I$6</f>
        <v>0.15390000000000001</v>
      </c>
      <c r="T1382" s="9">
        <f t="shared" si="246"/>
        <v>0</v>
      </c>
      <c r="U1382" s="9">
        <f t="shared" si="247"/>
        <v>0</v>
      </c>
      <c r="V1382" s="9">
        <f t="shared" si="248"/>
        <v>0</v>
      </c>
      <c r="W1382" s="9">
        <f t="shared" si="249"/>
        <v>0</v>
      </c>
      <c r="X1382" s="22">
        <f t="shared" si="250"/>
        <v>0</v>
      </c>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row>
    <row r="1383" spans="1:159" s="4" customFormat="1">
      <c r="A1383" s="77" t="s">
        <v>2410</v>
      </c>
      <c r="B1383" s="87" t="s">
        <v>2757</v>
      </c>
      <c r="C1383" s="88">
        <v>4367</v>
      </c>
      <c r="D1383" s="87" t="s">
        <v>1921</v>
      </c>
      <c r="E1383" s="107" t="str">
        <f>VLOOKUP($C1383,'2024-25 School Level AAFTE'!$C$4:$L$2372,9,FALSE)</f>
        <v>No</v>
      </c>
      <c r="F1383" s="95">
        <f>VLOOKUP($C1383,'2024-25 School Level AAFTE'!$C$4:$J$2372,8,FALSE)</f>
        <v>439.66</v>
      </c>
      <c r="G1383" s="97">
        <f>IFERROR(IF(E1383= "yes",VLOOKUP(C1383,Summary!$B:$I,6,0),0),0)</f>
        <v>0</v>
      </c>
      <c r="H1383" s="96">
        <f t="shared" si="241"/>
        <v>0</v>
      </c>
      <c r="I1383" s="154">
        <f>VLOOKUP($A1383,'2025-26 Salary &amp; Benefits'!$A:$I,3,FALSE)</f>
        <v>1</v>
      </c>
      <c r="J1383" s="154">
        <f>VLOOKUP($A1383,'2025-26 Salary &amp; Benefits'!$A:$I,4,FALSE)</f>
        <v>1.04</v>
      </c>
      <c r="K1383" s="141">
        <f t="shared" si="242"/>
        <v>0</v>
      </c>
      <c r="L1383" s="140">
        <f t="shared" si="243"/>
        <v>0</v>
      </c>
      <c r="M1383" s="142">
        <f>'2025-26 Salary &amp; Benefits'!$E$6</f>
        <v>78209</v>
      </c>
      <c r="N1383" s="142">
        <f>'2025-26 Salary &amp; Benefits'!$F$6</f>
        <v>80164</v>
      </c>
      <c r="O1383" s="9">
        <f t="shared" si="244"/>
        <v>0</v>
      </c>
      <c r="P1383" s="9">
        <f t="shared" si="245"/>
        <v>0</v>
      </c>
      <c r="Q1383" s="9">
        <f>'2025-26 Salary &amp; Benefits'!G$6</f>
        <v>15997.68</v>
      </c>
      <c r="R1383" s="143">
        <f>'2025-26 Salary &amp; Benefits'!H$6</f>
        <v>0.16020000000000001</v>
      </c>
      <c r="S1383" s="143">
        <f>'2025-26 Salary &amp; Benefits'!I$6</f>
        <v>0.15390000000000001</v>
      </c>
      <c r="T1383" s="9">
        <f t="shared" si="246"/>
        <v>0</v>
      </c>
      <c r="U1383" s="9">
        <f t="shared" si="247"/>
        <v>0</v>
      </c>
      <c r="V1383" s="9">
        <f t="shared" si="248"/>
        <v>0</v>
      </c>
      <c r="W1383" s="9">
        <f t="shared" si="249"/>
        <v>0</v>
      </c>
      <c r="X1383" s="22">
        <f t="shared" si="250"/>
        <v>0</v>
      </c>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row>
    <row r="1384" spans="1:159" s="4" customFormat="1">
      <c r="A1384" s="77" t="s">
        <v>2410</v>
      </c>
      <c r="B1384" s="87" t="s">
        <v>2757</v>
      </c>
      <c r="C1384" s="88">
        <v>4458</v>
      </c>
      <c r="D1384" s="87" t="s">
        <v>1922</v>
      </c>
      <c r="E1384" s="107" t="str">
        <f>VLOOKUP($C1384,'2024-25 School Level AAFTE'!$C$4:$L$2372,9,FALSE)</f>
        <v>No</v>
      </c>
      <c r="F1384" s="95">
        <f>VLOOKUP($C1384,'2024-25 School Level AAFTE'!$C$4:$J$2372,8,FALSE)</f>
        <v>271.89</v>
      </c>
      <c r="G1384" s="97">
        <f>IFERROR(IF(E1384= "yes",VLOOKUP(C1384,Summary!$B:$I,6,0),0),0)</f>
        <v>0</v>
      </c>
      <c r="H1384" s="96">
        <f t="shared" si="241"/>
        <v>0</v>
      </c>
      <c r="I1384" s="154">
        <f>VLOOKUP($A1384,'2025-26 Salary &amp; Benefits'!$A:$I,3,FALSE)</f>
        <v>1</v>
      </c>
      <c r="J1384" s="154">
        <f>VLOOKUP($A1384,'2025-26 Salary &amp; Benefits'!$A:$I,4,FALSE)</f>
        <v>1.04</v>
      </c>
      <c r="K1384" s="141">
        <f t="shared" si="242"/>
        <v>0</v>
      </c>
      <c r="L1384" s="140">
        <f t="shared" si="243"/>
        <v>0</v>
      </c>
      <c r="M1384" s="142">
        <f>'2025-26 Salary &amp; Benefits'!$E$6</f>
        <v>78209</v>
      </c>
      <c r="N1384" s="142">
        <f>'2025-26 Salary &amp; Benefits'!$F$6</f>
        <v>80164</v>
      </c>
      <c r="O1384" s="9">
        <f t="shared" si="244"/>
        <v>0</v>
      </c>
      <c r="P1384" s="9">
        <f t="shared" si="245"/>
        <v>0</v>
      </c>
      <c r="Q1384" s="9">
        <f>'2025-26 Salary &amp; Benefits'!G$6</f>
        <v>15997.68</v>
      </c>
      <c r="R1384" s="143">
        <f>'2025-26 Salary &amp; Benefits'!H$6</f>
        <v>0.16020000000000001</v>
      </c>
      <c r="S1384" s="143">
        <f>'2025-26 Salary &amp; Benefits'!I$6</f>
        <v>0.15390000000000001</v>
      </c>
      <c r="T1384" s="9">
        <f t="shared" si="246"/>
        <v>0</v>
      </c>
      <c r="U1384" s="9">
        <f t="shared" si="247"/>
        <v>0</v>
      </c>
      <c r="V1384" s="9">
        <f t="shared" si="248"/>
        <v>0</v>
      </c>
      <c r="W1384" s="9">
        <f t="shared" si="249"/>
        <v>0</v>
      </c>
      <c r="X1384" s="22">
        <f t="shared" si="250"/>
        <v>0</v>
      </c>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row>
    <row r="1385" spans="1:159" s="4" customFormat="1">
      <c r="A1385" s="77" t="s">
        <v>2410</v>
      </c>
      <c r="B1385" s="87" t="s">
        <v>2757</v>
      </c>
      <c r="C1385" s="88">
        <v>4472</v>
      </c>
      <c r="D1385" s="87" t="s">
        <v>1923</v>
      </c>
      <c r="E1385" s="107" t="str">
        <f>VLOOKUP($C1385,'2024-25 School Level AAFTE'!$C$4:$L$2372,9,FALSE)</f>
        <v>No</v>
      </c>
      <c r="F1385" s="95">
        <f>VLOOKUP($C1385,'2024-25 School Level AAFTE'!$C$4:$J$2372,8,FALSE)</f>
        <v>379.57</v>
      </c>
      <c r="G1385" s="97">
        <f>IFERROR(IF(E1385= "yes",VLOOKUP(C1385,Summary!$B:$I,6,0),0),0)</f>
        <v>0</v>
      </c>
      <c r="H1385" s="96">
        <f t="shared" si="241"/>
        <v>0</v>
      </c>
      <c r="I1385" s="154">
        <f>VLOOKUP($A1385,'2025-26 Salary &amp; Benefits'!$A:$I,3,FALSE)</f>
        <v>1</v>
      </c>
      <c r="J1385" s="154">
        <f>VLOOKUP($A1385,'2025-26 Salary &amp; Benefits'!$A:$I,4,FALSE)</f>
        <v>1.04</v>
      </c>
      <c r="K1385" s="141">
        <f t="shared" si="242"/>
        <v>0</v>
      </c>
      <c r="L1385" s="140">
        <f t="shared" si="243"/>
        <v>0</v>
      </c>
      <c r="M1385" s="142">
        <f>'2025-26 Salary &amp; Benefits'!$E$6</f>
        <v>78209</v>
      </c>
      <c r="N1385" s="142">
        <f>'2025-26 Salary &amp; Benefits'!$F$6</f>
        <v>80164</v>
      </c>
      <c r="O1385" s="9">
        <f t="shared" si="244"/>
        <v>0</v>
      </c>
      <c r="P1385" s="9">
        <f t="shared" si="245"/>
        <v>0</v>
      </c>
      <c r="Q1385" s="9">
        <f>'2025-26 Salary &amp; Benefits'!G$6</f>
        <v>15997.68</v>
      </c>
      <c r="R1385" s="143">
        <f>'2025-26 Salary &amp; Benefits'!H$6</f>
        <v>0.16020000000000001</v>
      </c>
      <c r="S1385" s="143">
        <f>'2025-26 Salary &amp; Benefits'!I$6</f>
        <v>0.15390000000000001</v>
      </c>
      <c r="T1385" s="9">
        <f t="shared" si="246"/>
        <v>0</v>
      </c>
      <c r="U1385" s="9">
        <f t="shared" si="247"/>
        <v>0</v>
      </c>
      <c r="V1385" s="9">
        <f t="shared" si="248"/>
        <v>0</v>
      </c>
      <c r="W1385" s="9">
        <f t="shared" si="249"/>
        <v>0</v>
      </c>
      <c r="X1385" s="22">
        <f t="shared" si="250"/>
        <v>0</v>
      </c>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row>
    <row r="1386" spans="1:159" s="4" customFormat="1">
      <c r="A1386" t="s">
        <v>2410</v>
      </c>
      <c r="B1386" s="87" t="s">
        <v>2757</v>
      </c>
      <c r="C1386" s="3">
        <v>4473</v>
      </c>
      <c r="D1386" t="s">
        <v>1924</v>
      </c>
      <c r="E1386" s="107" t="str">
        <f>VLOOKUP($C1386,'2024-25 School Level AAFTE'!$C$4:$L$2372,9,FALSE)</f>
        <v>No</v>
      </c>
      <c r="F1386" s="95">
        <f>VLOOKUP($C1386,'2024-25 School Level AAFTE'!$C$4:$J$2372,8,FALSE)</f>
        <v>485.13</v>
      </c>
      <c r="G1386" s="97">
        <f>IFERROR(IF(E1386= "yes",VLOOKUP(C1386,Summary!$B:$I,6,0),0),0)</f>
        <v>0</v>
      </c>
      <c r="H1386" s="96">
        <f t="shared" si="241"/>
        <v>0</v>
      </c>
      <c r="I1386" s="154">
        <f>VLOOKUP($A1386,'2025-26 Salary &amp; Benefits'!$A:$I,3,FALSE)</f>
        <v>1</v>
      </c>
      <c r="J1386" s="154">
        <f>VLOOKUP($A1386,'2025-26 Salary &amp; Benefits'!$A:$I,4,FALSE)</f>
        <v>1.04</v>
      </c>
      <c r="K1386" s="141">
        <f t="shared" si="242"/>
        <v>0</v>
      </c>
      <c r="L1386" s="140">
        <f t="shared" si="243"/>
        <v>0</v>
      </c>
      <c r="M1386" s="142">
        <f>'2025-26 Salary &amp; Benefits'!$E$6</f>
        <v>78209</v>
      </c>
      <c r="N1386" s="142">
        <f>'2025-26 Salary &amp; Benefits'!$F$6</f>
        <v>80164</v>
      </c>
      <c r="O1386" s="9">
        <f t="shared" si="244"/>
        <v>0</v>
      </c>
      <c r="P1386" s="9">
        <f t="shared" si="245"/>
        <v>0</v>
      </c>
      <c r="Q1386" s="9">
        <f>'2025-26 Salary &amp; Benefits'!G$6</f>
        <v>15997.68</v>
      </c>
      <c r="R1386" s="143">
        <f>'2025-26 Salary &amp; Benefits'!H$6</f>
        <v>0.16020000000000001</v>
      </c>
      <c r="S1386" s="143">
        <f>'2025-26 Salary &amp; Benefits'!I$6</f>
        <v>0.15390000000000001</v>
      </c>
      <c r="T1386" s="9">
        <f t="shared" si="246"/>
        <v>0</v>
      </c>
      <c r="U1386" s="9">
        <f t="shared" si="247"/>
        <v>0</v>
      </c>
      <c r="V1386" s="9">
        <f t="shared" si="248"/>
        <v>0</v>
      </c>
      <c r="W1386" s="9">
        <f t="shared" si="249"/>
        <v>0</v>
      </c>
      <c r="X1386" s="22">
        <f t="shared" si="250"/>
        <v>0</v>
      </c>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row>
    <row r="1387" spans="1:159" s="4" customFormat="1">
      <c r="A1387" s="77" t="s">
        <v>2410</v>
      </c>
      <c r="B1387" s="87" t="s">
        <v>2757</v>
      </c>
      <c r="C1387" s="88">
        <v>5078</v>
      </c>
      <c r="D1387" s="87" t="s">
        <v>1925</v>
      </c>
      <c r="E1387" s="107" t="str">
        <f>VLOOKUP($C1387,'2024-25 School Level AAFTE'!$C$4:$L$2372,9,FALSE)</f>
        <v>No</v>
      </c>
      <c r="F1387" s="95">
        <f>VLOOKUP($C1387,'2024-25 School Level AAFTE'!$C$4:$J$2372,8,FALSE)</f>
        <v>525.28</v>
      </c>
      <c r="G1387" s="97">
        <f>IFERROR(IF(E1387= "yes",VLOOKUP(C1387,Summary!$B:$I,6,0),0),0)</f>
        <v>0</v>
      </c>
      <c r="H1387" s="96">
        <f t="shared" si="241"/>
        <v>0</v>
      </c>
      <c r="I1387" s="154">
        <f>VLOOKUP($A1387,'2025-26 Salary &amp; Benefits'!$A:$I,3,FALSE)</f>
        <v>1</v>
      </c>
      <c r="J1387" s="154">
        <f>VLOOKUP($A1387,'2025-26 Salary &amp; Benefits'!$A:$I,4,FALSE)</f>
        <v>1.04</v>
      </c>
      <c r="K1387" s="141">
        <f t="shared" si="242"/>
        <v>0</v>
      </c>
      <c r="L1387" s="140">
        <f t="shared" si="243"/>
        <v>0</v>
      </c>
      <c r="M1387" s="142">
        <f>'2025-26 Salary &amp; Benefits'!$E$6</f>
        <v>78209</v>
      </c>
      <c r="N1387" s="142">
        <f>'2025-26 Salary &amp; Benefits'!$F$6</f>
        <v>80164</v>
      </c>
      <c r="O1387" s="9">
        <f t="shared" si="244"/>
        <v>0</v>
      </c>
      <c r="P1387" s="9">
        <f t="shared" si="245"/>
        <v>0</v>
      </c>
      <c r="Q1387" s="9">
        <f>'2025-26 Salary &amp; Benefits'!G$6</f>
        <v>15997.68</v>
      </c>
      <c r="R1387" s="143">
        <f>'2025-26 Salary &amp; Benefits'!H$6</f>
        <v>0.16020000000000001</v>
      </c>
      <c r="S1387" s="143">
        <f>'2025-26 Salary &amp; Benefits'!I$6</f>
        <v>0.15390000000000001</v>
      </c>
      <c r="T1387" s="9">
        <f t="shared" si="246"/>
        <v>0</v>
      </c>
      <c r="U1387" s="9">
        <f t="shared" si="247"/>
        <v>0</v>
      </c>
      <c r="V1387" s="9">
        <f t="shared" si="248"/>
        <v>0</v>
      </c>
      <c r="W1387" s="9">
        <f t="shared" si="249"/>
        <v>0</v>
      </c>
      <c r="X1387" s="22">
        <f t="shared" si="250"/>
        <v>0</v>
      </c>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row>
    <row r="1388" spans="1:159" s="4" customFormat="1">
      <c r="A1388" s="77" t="s">
        <v>2318</v>
      </c>
      <c r="B1388" s="87" t="s">
        <v>2758</v>
      </c>
      <c r="C1388" s="88">
        <v>2031</v>
      </c>
      <c r="D1388" s="87" t="s">
        <v>1200</v>
      </c>
      <c r="E1388" s="107" t="str">
        <f>VLOOKUP($C1388,'2024-25 School Level AAFTE'!$C$4:$L$2372,9,FALSE)</f>
        <v>Yes</v>
      </c>
      <c r="F1388" s="95">
        <f>VLOOKUP($C1388,'2024-25 School Level AAFTE'!$C$4:$J$2372,8,FALSE)</f>
        <v>417.48</v>
      </c>
      <c r="G1388" s="97">
        <f>IFERROR(IF(E1388= "yes",VLOOKUP(C1388,Summary!$B:$I,6,0),0),0)</f>
        <v>0</v>
      </c>
      <c r="H1388" s="96">
        <f t="shared" si="241"/>
        <v>417.48</v>
      </c>
      <c r="I1388" s="154">
        <f>VLOOKUP($A1388,'2025-26 Salary &amp; Benefits'!$A:$I,3,FALSE)</f>
        <v>1</v>
      </c>
      <c r="J1388" s="154">
        <f>VLOOKUP($A1388,'2025-26 Salary &amp; Benefits'!$A:$I,4,FALSE)</f>
        <v>1</v>
      </c>
      <c r="K1388" s="141">
        <f t="shared" si="242"/>
        <v>417.48</v>
      </c>
      <c r="L1388" s="140">
        <f t="shared" si="243"/>
        <v>1.2250000000000001</v>
      </c>
      <c r="M1388" s="142">
        <f>'2025-26 Salary &amp; Benefits'!$E$6</f>
        <v>78209</v>
      </c>
      <c r="N1388" s="142">
        <f>'2025-26 Salary &amp; Benefits'!$F$6</f>
        <v>80164</v>
      </c>
      <c r="O1388" s="9">
        <f t="shared" si="244"/>
        <v>95806.03</v>
      </c>
      <c r="P1388" s="9">
        <f t="shared" si="245"/>
        <v>2394.8699999999953</v>
      </c>
      <c r="Q1388" s="9">
        <f>'2025-26 Salary &amp; Benefits'!G$6</f>
        <v>15997.68</v>
      </c>
      <c r="R1388" s="143">
        <f>'2025-26 Salary &amp; Benefits'!H$6</f>
        <v>0.16020000000000001</v>
      </c>
      <c r="S1388" s="143">
        <f>'2025-26 Salary &amp; Benefits'!I$6</f>
        <v>0.15390000000000001</v>
      </c>
      <c r="T1388" s="9">
        <f t="shared" si="246"/>
        <v>35313.85</v>
      </c>
      <c r="U1388" s="9">
        <f t="shared" si="247"/>
        <v>1636.68</v>
      </c>
      <c r="V1388" s="9">
        <f t="shared" si="248"/>
        <v>251.89</v>
      </c>
      <c r="W1388" s="9">
        <f t="shared" si="249"/>
        <v>1888.5700000000002</v>
      </c>
      <c r="X1388" s="22">
        <f t="shared" si="250"/>
        <v>135403.32</v>
      </c>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row>
    <row r="1389" spans="1:159" s="4" customFormat="1">
      <c r="A1389" s="77" t="s">
        <v>2318</v>
      </c>
      <c r="B1389" s="87" t="s">
        <v>2758</v>
      </c>
      <c r="C1389" s="88">
        <v>2999</v>
      </c>
      <c r="D1389" s="87" t="s">
        <v>1201</v>
      </c>
      <c r="E1389" s="107" t="str">
        <f>VLOOKUP($C1389,'2024-25 School Level AAFTE'!$C$4:$L$2372,9,FALSE)</f>
        <v>Yes</v>
      </c>
      <c r="F1389" s="95">
        <f>VLOOKUP($C1389,'2024-25 School Level AAFTE'!$C$4:$J$2372,8,FALSE)</f>
        <v>316.55</v>
      </c>
      <c r="G1389" s="97">
        <f>IFERROR(IF(E1389= "yes",VLOOKUP(C1389,Summary!$B:$I,6,0),0),0)</f>
        <v>0</v>
      </c>
      <c r="H1389" s="96">
        <f t="shared" si="241"/>
        <v>316.55</v>
      </c>
      <c r="I1389" s="154">
        <f>VLOOKUP($A1389,'2025-26 Salary &amp; Benefits'!$A:$I,3,FALSE)</f>
        <v>1</v>
      </c>
      <c r="J1389" s="154">
        <f>VLOOKUP($A1389,'2025-26 Salary &amp; Benefits'!$A:$I,4,FALSE)</f>
        <v>1</v>
      </c>
      <c r="K1389" s="141">
        <f t="shared" si="242"/>
        <v>316.55</v>
      </c>
      <c r="L1389" s="140">
        <f t="shared" si="243"/>
        <v>0.92900000000000005</v>
      </c>
      <c r="M1389" s="142">
        <f>'2025-26 Salary &amp; Benefits'!$E$6</f>
        <v>78209</v>
      </c>
      <c r="N1389" s="142">
        <f>'2025-26 Salary &amp; Benefits'!$F$6</f>
        <v>80164</v>
      </c>
      <c r="O1389" s="9">
        <f t="shared" si="244"/>
        <v>72656.160000000003</v>
      </c>
      <c r="P1389" s="9">
        <f t="shared" si="245"/>
        <v>1816.1999999999971</v>
      </c>
      <c r="Q1389" s="9">
        <f>'2025-26 Salary &amp; Benefits'!G$6</f>
        <v>15997.68</v>
      </c>
      <c r="R1389" s="143">
        <f>'2025-26 Salary &amp; Benefits'!H$6</f>
        <v>0.16020000000000001</v>
      </c>
      <c r="S1389" s="143">
        <f>'2025-26 Salary &amp; Benefits'!I$6</f>
        <v>0.15390000000000001</v>
      </c>
      <c r="T1389" s="9">
        <f t="shared" si="246"/>
        <v>26780.87</v>
      </c>
      <c r="U1389" s="9">
        <f t="shared" si="247"/>
        <v>1241.21</v>
      </c>
      <c r="V1389" s="9">
        <f t="shared" si="248"/>
        <v>191.02</v>
      </c>
      <c r="W1389" s="9">
        <f t="shared" si="249"/>
        <v>1432.23</v>
      </c>
      <c r="X1389" s="22">
        <f t="shared" si="250"/>
        <v>102685.45999999999</v>
      </c>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c r="EN1389" s="2"/>
      <c r="EO1389" s="2"/>
      <c r="EP1389" s="2"/>
      <c r="EQ1389" s="2"/>
      <c r="ER1389" s="2"/>
      <c r="ES1389" s="2"/>
      <c r="ET1389" s="2"/>
      <c r="EU1389" s="2"/>
      <c r="EV1389" s="2"/>
      <c r="EW1389" s="2"/>
      <c r="EX1389" s="2"/>
      <c r="EY1389" s="2"/>
      <c r="EZ1389" s="2"/>
      <c r="FA1389" s="2"/>
      <c r="FB1389" s="2"/>
      <c r="FC1389" s="2"/>
    </row>
    <row r="1390" spans="1:159" s="4" customFormat="1">
      <c r="A1390" s="77" t="s">
        <v>2318</v>
      </c>
      <c r="B1390" s="87" t="s">
        <v>2758</v>
      </c>
      <c r="C1390" s="88">
        <v>3051</v>
      </c>
      <c r="D1390" s="87" t="s">
        <v>1202</v>
      </c>
      <c r="E1390" s="107" t="str">
        <f>VLOOKUP($C1390,'2024-25 School Level AAFTE'!$C$4:$L$2372,9,FALSE)</f>
        <v>Yes</v>
      </c>
      <c r="F1390" s="95">
        <f>VLOOKUP($C1390,'2024-25 School Level AAFTE'!$C$4:$J$2372,8,FALSE)</f>
        <v>329.01</v>
      </c>
      <c r="G1390" s="97">
        <f>IFERROR(IF(E1390= "yes",VLOOKUP(C1390,Summary!$B:$I,6,0),0),0)</f>
        <v>0</v>
      </c>
      <c r="H1390" s="96">
        <f t="shared" si="241"/>
        <v>329.01</v>
      </c>
      <c r="I1390" s="154">
        <f>VLOOKUP($A1390,'2025-26 Salary &amp; Benefits'!$A:$I,3,FALSE)</f>
        <v>1</v>
      </c>
      <c r="J1390" s="154">
        <f>VLOOKUP($A1390,'2025-26 Salary &amp; Benefits'!$A:$I,4,FALSE)</f>
        <v>1</v>
      </c>
      <c r="K1390" s="141">
        <f t="shared" si="242"/>
        <v>329.01</v>
      </c>
      <c r="L1390" s="140">
        <f t="shared" si="243"/>
        <v>0.96499999999999997</v>
      </c>
      <c r="M1390" s="142">
        <f>'2025-26 Salary &amp; Benefits'!$E$6</f>
        <v>78209</v>
      </c>
      <c r="N1390" s="142">
        <f>'2025-26 Salary &amp; Benefits'!$F$6</f>
        <v>80164</v>
      </c>
      <c r="O1390" s="9">
        <f t="shared" si="244"/>
        <v>75471.69</v>
      </c>
      <c r="P1390" s="9">
        <f t="shared" si="245"/>
        <v>1886.5699999999924</v>
      </c>
      <c r="Q1390" s="9">
        <f>'2025-26 Salary &amp; Benefits'!G$6</f>
        <v>15997.68</v>
      </c>
      <c r="R1390" s="143">
        <f>'2025-26 Salary &amp; Benefits'!H$6</f>
        <v>0.16020000000000001</v>
      </c>
      <c r="S1390" s="143">
        <f>'2025-26 Salary &amp; Benefits'!I$6</f>
        <v>0.15390000000000001</v>
      </c>
      <c r="T1390" s="9">
        <f t="shared" si="246"/>
        <v>27818.67</v>
      </c>
      <c r="U1390" s="9">
        <f t="shared" si="247"/>
        <v>1289.3</v>
      </c>
      <c r="V1390" s="9">
        <f t="shared" si="248"/>
        <v>198.42</v>
      </c>
      <c r="W1390" s="9">
        <f t="shared" si="249"/>
        <v>1487.72</v>
      </c>
      <c r="X1390" s="22">
        <f t="shared" si="250"/>
        <v>106664.65</v>
      </c>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row>
    <row r="1391" spans="1:159" s="4" customFormat="1">
      <c r="A1391" s="77" t="s">
        <v>2318</v>
      </c>
      <c r="B1391" s="87" t="s">
        <v>2758</v>
      </c>
      <c r="C1391" s="88">
        <v>4237</v>
      </c>
      <c r="D1391" s="87" t="s">
        <v>1203</v>
      </c>
      <c r="E1391" s="107" t="str">
        <f>VLOOKUP($C1391,'2024-25 School Level AAFTE'!$C$4:$L$2372,9,FALSE)</f>
        <v>Yes</v>
      </c>
      <c r="F1391" s="95">
        <f>VLOOKUP($C1391,'2024-25 School Level AAFTE'!$C$4:$J$2372,8,FALSE)</f>
        <v>309.89</v>
      </c>
      <c r="G1391" s="97">
        <f>IFERROR(IF(E1391= "yes",VLOOKUP(C1391,Summary!$B:$I,6,0),0),0)</f>
        <v>0</v>
      </c>
      <c r="H1391" s="96">
        <f t="shared" si="241"/>
        <v>309.89</v>
      </c>
      <c r="I1391" s="154">
        <f>VLOOKUP($A1391,'2025-26 Salary &amp; Benefits'!$A:$I,3,FALSE)</f>
        <v>1</v>
      </c>
      <c r="J1391" s="154">
        <f>VLOOKUP($A1391,'2025-26 Salary &amp; Benefits'!$A:$I,4,FALSE)</f>
        <v>1</v>
      </c>
      <c r="K1391" s="141">
        <f t="shared" si="242"/>
        <v>309.89</v>
      </c>
      <c r="L1391" s="140">
        <f t="shared" si="243"/>
        <v>0.90900000000000003</v>
      </c>
      <c r="M1391" s="142">
        <f>'2025-26 Salary &amp; Benefits'!$E$6</f>
        <v>78209</v>
      </c>
      <c r="N1391" s="142">
        <f>'2025-26 Salary &amp; Benefits'!$F$6</f>
        <v>80164</v>
      </c>
      <c r="O1391" s="9">
        <f t="shared" si="244"/>
        <v>71091.98</v>
      </c>
      <c r="P1391" s="9">
        <f t="shared" si="245"/>
        <v>1777.1000000000058</v>
      </c>
      <c r="Q1391" s="9">
        <f>'2025-26 Salary &amp; Benefits'!G$6</f>
        <v>15997.68</v>
      </c>
      <c r="R1391" s="143">
        <f>'2025-26 Salary &amp; Benefits'!H$6</f>
        <v>0.16020000000000001</v>
      </c>
      <c r="S1391" s="143">
        <f>'2025-26 Salary &amp; Benefits'!I$6</f>
        <v>0.15390000000000001</v>
      </c>
      <c r="T1391" s="9">
        <f t="shared" si="246"/>
        <v>26204.32</v>
      </c>
      <c r="U1391" s="9">
        <f t="shared" si="247"/>
        <v>1214.48</v>
      </c>
      <c r="V1391" s="9">
        <f t="shared" si="248"/>
        <v>186.91</v>
      </c>
      <c r="W1391" s="9">
        <f t="shared" si="249"/>
        <v>1401.39</v>
      </c>
      <c r="X1391" s="22">
        <f t="shared" si="250"/>
        <v>100474.79</v>
      </c>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row>
    <row r="1392" spans="1:159" s="4" customFormat="1">
      <c r="A1392" s="77" t="s">
        <v>2318</v>
      </c>
      <c r="B1392" s="87" t="s">
        <v>2758</v>
      </c>
      <c r="C1392" s="88">
        <v>5195</v>
      </c>
      <c r="D1392" s="87" t="s">
        <v>1204</v>
      </c>
      <c r="E1392" s="107" t="str">
        <f>VLOOKUP($C1392,'2024-25 School Level AAFTE'!$C$4:$L$2372,9,FALSE)</f>
        <v>Yes</v>
      </c>
      <c r="F1392" s="95">
        <f>VLOOKUP($C1392,'2024-25 School Level AAFTE'!$C$4:$J$2372,8,FALSE)</f>
        <v>1354.43</v>
      </c>
      <c r="G1392" s="97">
        <f>IFERROR(IF(E1392= "yes",VLOOKUP(C1392,Summary!$B:$I,6,0),0),0)</f>
        <v>0</v>
      </c>
      <c r="H1392" s="96">
        <f t="shared" si="241"/>
        <v>1354.43</v>
      </c>
      <c r="I1392" s="154">
        <f>VLOOKUP($A1392,'2025-26 Salary &amp; Benefits'!$A:$I,3,FALSE)</f>
        <v>1</v>
      </c>
      <c r="J1392" s="154">
        <f>VLOOKUP($A1392,'2025-26 Salary &amp; Benefits'!$A:$I,4,FALSE)</f>
        <v>1</v>
      </c>
      <c r="K1392" s="141">
        <f t="shared" si="242"/>
        <v>1354.43</v>
      </c>
      <c r="L1392" s="140">
        <f t="shared" si="243"/>
        <v>3.9729999999999999</v>
      </c>
      <c r="M1392" s="142">
        <f>'2025-26 Salary &amp; Benefits'!$E$6</f>
        <v>78209</v>
      </c>
      <c r="N1392" s="142">
        <f>'2025-26 Salary &amp; Benefits'!$F$6</f>
        <v>80164</v>
      </c>
      <c r="O1392" s="9">
        <f t="shared" si="244"/>
        <v>310724.36</v>
      </c>
      <c r="P1392" s="9">
        <f t="shared" si="245"/>
        <v>7767.210000000021</v>
      </c>
      <c r="Q1392" s="9">
        <f>'2025-26 Salary &amp; Benefits'!G$6</f>
        <v>15997.68</v>
      </c>
      <c r="R1392" s="143">
        <f>'2025-26 Salary &amp; Benefits'!H$6</f>
        <v>0.16020000000000001</v>
      </c>
      <c r="S1392" s="143">
        <f>'2025-26 Salary &amp; Benefits'!I$6</f>
        <v>0.15390000000000001</v>
      </c>
      <c r="T1392" s="9">
        <f t="shared" si="246"/>
        <v>114532.2</v>
      </c>
      <c r="U1392" s="9">
        <f t="shared" si="247"/>
        <v>5308.19</v>
      </c>
      <c r="V1392" s="9">
        <f t="shared" si="248"/>
        <v>816.93</v>
      </c>
      <c r="W1392" s="9">
        <f t="shared" si="249"/>
        <v>6125.12</v>
      </c>
      <c r="X1392" s="22">
        <f t="shared" si="250"/>
        <v>439148.89</v>
      </c>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row>
    <row r="1393" spans="1:159" s="4" customFormat="1">
      <c r="A1393" s="77" t="s">
        <v>2318</v>
      </c>
      <c r="B1393" s="87" t="s">
        <v>2758</v>
      </c>
      <c r="C1393" s="88">
        <v>5196</v>
      </c>
      <c r="D1393" s="87" t="s">
        <v>1205</v>
      </c>
      <c r="E1393" s="107" t="str">
        <f>VLOOKUP($C1393,'2024-25 School Level AAFTE'!$C$4:$L$2372,9,FALSE)</f>
        <v>Yes</v>
      </c>
      <c r="F1393" s="95">
        <f>VLOOKUP($C1393,'2024-25 School Level AAFTE'!$C$4:$J$2372,8,FALSE)</f>
        <v>1297.21</v>
      </c>
      <c r="G1393" s="97">
        <f>IFERROR(IF(E1393= "yes",VLOOKUP(C1393,Summary!$B:$I,6,0),0),0)</f>
        <v>0</v>
      </c>
      <c r="H1393" s="96">
        <f t="shared" si="241"/>
        <v>1297.21</v>
      </c>
      <c r="I1393" s="154">
        <f>VLOOKUP($A1393,'2025-26 Salary &amp; Benefits'!$A:$I,3,FALSE)</f>
        <v>1</v>
      </c>
      <c r="J1393" s="154">
        <f>VLOOKUP($A1393,'2025-26 Salary &amp; Benefits'!$A:$I,4,FALSE)</f>
        <v>1</v>
      </c>
      <c r="K1393" s="141">
        <f t="shared" si="242"/>
        <v>1297.21</v>
      </c>
      <c r="L1393" s="140">
        <f t="shared" si="243"/>
        <v>3.8050000000000002</v>
      </c>
      <c r="M1393" s="142">
        <f>'2025-26 Salary &amp; Benefits'!$E$6</f>
        <v>78209</v>
      </c>
      <c r="N1393" s="142">
        <f>'2025-26 Salary &amp; Benefits'!$F$6</f>
        <v>80164</v>
      </c>
      <c r="O1393" s="9">
        <f t="shared" si="244"/>
        <v>297585.25</v>
      </c>
      <c r="P1393" s="9">
        <f t="shared" si="245"/>
        <v>7438.7700000000186</v>
      </c>
      <c r="Q1393" s="9">
        <f>'2025-26 Salary &amp; Benefits'!G$6</f>
        <v>15997.68</v>
      </c>
      <c r="R1393" s="143">
        <f>'2025-26 Salary &amp; Benefits'!H$6</f>
        <v>0.16020000000000001</v>
      </c>
      <c r="S1393" s="143">
        <f>'2025-26 Salary &amp; Benefits'!I$6</f>
        <v>0.15390000000000001</v>
      </c>
      <c r="T1393" s="9">
        <f t="shared" si="246"/>
        <v>109689.16</v>
      </c>
      <c r="U1393" s="9">
        <f t="shared" si="247"/>
        <v>5083.7299999999996</v>
      </c>
      <c r="V1393" s="9">
        <f t="shared" si="248"/>
        <v>782.39</v>
      </c>
      <c r="W1393" s="9">
        <f t="shared" si="249"/>
        <v>5866.12</v>
      </c>
      <c r="X1393" s="22">
        <f t="shared" si="250"/>
        <v>420579.30000000005</v>
      </c>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row>
    <row r="1394" spans="1:159" s="4" customFormat="1">
      <c r="A1394" s="77" t="s">
        <v>2318</v>
      </c>
      <c r="B1394" s="87" t="s">
        <v>2758</v>
      </c>
      <c r="C1394" s="88">
        <v>5197</v>
      </c>
      <c r="D1394" s="87" t="s">
        <v>1206</v>
      </c>
      <c r="E1394" s="107" t="str">
        <f>VLOOKUP($C1394,'2024-25 School Level AAFTE'!$C$4:$L$2372,9,FALSE)</f>
        <v>Yes</v>
      </c>
      <c r="F1394" s="95">
        <f>VLOOKUP($C1394,'2024-25 School Level AAFTE'!$C$4:$J$2372,8,FALSE)</f>
        <v>1915.53</v>
      </c>
      <c r="G1394" s="97">
        <f>IFERROR(IF(E1394= "yes",VLOOKUP(C1394,Summary!$B:$I,6,0),0),0)</f>
        <v>0</v>
      </c>
      <c r="H1394" s="96">
        <f t="shared" si="241"/>
        <v>1915.53</v>
      </c>
      <c r="I1394" s="154">
        <f>VLOOKUP($A1394,'2025-26 Salary &amp; Benefits'!$A:$I,3,FALSE)</f>
        <v>1</v>
      </c>
      <c r="J1394" s="154">
        <f>VLOOKUP($A1394,'2025-26 Salary &amp; Benefits'!$A:$I,4,FALSE)</f>
        <v>1</v>
      </c>
      <c r="K1394" s="141">
        <f t="shared" si="242"/>
        <v>1915.53</v>
      </c>
      <c r="L1394" s="140">
        <f t="shared" si="243"/>
        <v>5.6189999999999998</v>
      </c>
      <c r="M1394" s="142">
        <f>'2025-26 Salary &amp; Benefits'!$E$6</f>
        <v>78209</v>
      </c>
      <c r="N1394" s="142">
        <f>'2025-26 Salary &amp; Benefits'!$F$6</f>
        <v>80164</v>
      </c>
      <c r="O1394" s="9">
        <f t="shared" si="244"/>
        <v>439456.37</v>
      </c>
      <c r="P1394" s="9">
        <f t="shared" si="245"/>
        <v>10985.150000000023</v>
      </c>
      <c r="Q1394" s="9">
        <f>'2025-26 Salary &amp; Benefits'!G$6</f>
        <v>15997.68</v>
      </c>
      <c r="R1394" s="143">
        <f>'2025-26 Salary &amp; Benefits'!H$6</f>
        <v>0.16020000000000001</v>
      </c>
      <c r="S1394" s="143">
        <f>'2025-26 Salary &amp; Benefits'!I$6</f>
        <v>0.15390000000000001</v>
      </c>
      <c r="T1394" s="9">
        <f t="shared" si="246"/>
        <v>161982.49</v>
      </c>
      <c r="U1394" s="9">
        <f t="shared" si="247"/>
        <v>7507.36</v>
      </c>
      <c r="V1394" s="9">
        <f t="shared" si="248"/>
        <v>1155.3800000000001</v>
      </c>
      <c r="W1394" s="9">
        <f t="shared" si="249"/>
        <v>8662.74</v>
      </c>
      <c r="X1394" s="22">
        <f t="shared" si="250"/>
        <v>621086.75</v>
      </c>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row>
    <row r="1395" spans="1:159" s="4" customFormat="1">
      <c r="A1395" s="77" t="s">
        <v>2318</v>
      </c>
      <c r="B1395" s="87" t="s">
        <v>2758</v>
      </c>
      <c r="C1395" s="88">
        <v>5746</v>
      </c>
      <c r="D1395" s="87" t="s">
        <v>3152</v>
      </c>
      <c r="E1395" s="107" t="str">
        <f>VLOOKUP($C1395,'2024-25 School Level AAFTE'!$C$4:$L$2372,9,FALSE)</f>
        <v>Yes</v>
      </c>
      <c r="F1395" s="95">
        <f>VLOOKUP($C1395,'2024-25 School Level AAFTE'!$C$4:$J$2372,8,FALSE)</f>
        <v>102.25</v>
      </c>
      <c r="G1395" s="97">
        <f>IFERROR(IF(E1395= "yes",VLOOKUP(C1395,Summary!$B:$I,6,0),0),0)</f>
        <v>0</v>
      </c>
      <c r="H1395" s="96">
        <f t="shared" si="241"/>
        <v>102.25</v>
      </c>
      <c r="I1395" s="154">
        <f>VLOOKUP($A1395,'2025-26 Salary &amp; Benefits'!$A:$I,3,FALSE)</f>
        <v>1</v>
      </c>
      <c r="J1395" s="154">
        <f>VLOOKUP($A1395,'2025-26 Salary &amp; Benefits'!$A:$I,4,FALSE)</f>
        <v>1</v>
      </c>
      <c r="K1395" s="141">
        <f t="shared" si="242"/>
        <v>102.25</v>
      </c>
      <c r="L1395" s="140">
        <f t="shared" si="243"/>
        <v>0.3</v>
      </c>
      <c r="M1395" s="142">
        <f>'2025-26 Salary &amp; Benefits'!$E$6</f>
        <v>78209</v>
      </c>
      <c r="N1395" s="142">
        <f>'2025-26 Salary &amp; Benefits'!$F$6</f>
        <v>80164</v>
      </c>
      <c r="O1395" s="9">
        <f t="shared" si="244"/>
        <v>23462.7</v>
      </c>
      <c r="P1395" s="9">
        <f t="shared" si="245"/>
        <v>586.5</v>
      </c>
      <c r="Q1395" s="9">
        <f>'2025-26 Salary &amp; Benefits'!G$6</f>
        <v>15997.68</v>
      </c>
      <c r="R1395" s="143">
        <f>'2025-26 Salary &amp; Benefits'!H$6</f>
        <v>0.16020000000000001</v>
      </c>
      <c r="S1395" s="143">
        <f>'2025-26 Salary &amp; Benefits'!I$6</f>
        <v>0.15390000000000001</v>
      </c>
      <c r="T1395" s="9">
        <f t="shared" si="246"/>
        <v>8648.2900000000009</v>
      </c>
      <c r="U1395" s="9">
        <f t="shared" si="247"/>
        <v>400.82</v>
      </c>
      <c r="V1395" s="9">
        <f t="shared" si="248"/>
        <v>61.69</v>
      </c>
      <c r="W1395" s="9">
        <f t="shared" si="249"/>
        <v>462.51</v>
      </c>
      <c r="X1395" s="22">
        <f t="shared" si="250"/>
        <v>33160</v>
      </c>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row>
    <row r="1396" spans="1:159" s="4" customFormat="1">
      <c r="A1396" s="77" t="s">
        <v>2297</v>
      </c>
      <c r="B1396" s="87" t="s">
        <v>2759</v>
      </c>
      <c r="C1396" s="88">
        <v>2331</v>
      </c>
      <c r="D1396" s="87" t="s">
        <v>1134</v>
      </c>
      <c r="E1396" s="107" t="str">
        <f>VLOOKUP($C1396,'2024-25 School Level AAFTE'!$C$4:$L$2372,9,FALSE)</f>
        <v>Yes</v>
      </c>
      <c r="F1396" s="95">
        <f>VLOOKUP($C1396,'2024-25 School Level AAFTE'!$C$4:$J$2372,8,FALSE)</f>
        <v>279.12000000000006</v>
      </c>
      <c r="G1396" s="97">
        <f>IFERROR(IF(E1396= "yes",VLOOKUP(C1396,Summary!$B:$I,6,0),0),0)</f>
        <v>0</v>
      </c>
      <c r="H1396" s="96">
        <f t="shared" si="241"/>
        <v>279.12000000000006</v>
      </c>
      <c r="I1396" s="154">
        <f>VLOOKUP($A1396,'2025-26 Salary &amp; Benefits'!$A:$I,3,FALSE)</f>
        <v>1</v>
      </c>
      <c r="J1396" s="154">
        <f>VLOOKUP($A1396,'2025-26 Salary &amp; Benefits'!$A:$I,4,FALSE)</f>
        <v>1</v>
      </c>
      <c r="K1396" s="141">
        <f t="shared" si="242"/>
        <v>279.12000000000006</v>
      </c>
      <c r="L1396" s="140">
        <f t="shared" si="243"/>
        <v>0.81899999999999995</v>
      </c>
      <c r="M1396" s="142">
        <f>'2025-26 Salary &amp; Benefits'!$E$6</f>
        <v>78209</v>
      </c>
      <c r="N1396" s="142">
        <f>'2025-26 Salary &amp; Benefits'!$F$6</f>
        <v>80164</v>
      </c>
      <c r="O1396" s="9">
        <f t="shared" si="244"/>
        <v>64053.17</v>
      </c>
      <c r="P1396" s="9">
        <f t="shared" si="245"/>
        <v>1601.1500000000087</v>
      </c>
      <c r="Q1396" s="9">
        <f>'2025-26 Salary &amp; Benefits'!G$6</f>
        <v>15997.68</v>
      </c>
      <c r="R1396" s="143">
        <f>'2025-26 Salary &amp; Benefits'!H$6</f>
        <v>0.16020000000000001</v>
      </c>
      <c r="S1396" s="143">
        <f>'2025-26 Salary &amp; Benefits'!I$6</f>
        <v>0.15390000000000001</v>
      </c>
      <c r="T1396" s="9">
        <f t="shared" si="246"/>
        <v>23609.83</v>
      </c>
      <c r="U1396" s="9">
        <f t="shared" si="247"/>
        <v>1094.24</v>
      </c>
      <c r="V1396" s="9">
        <f t="shared" si="248"/>
        <v>168.4</v>
      </c>
      <c r="W1396" s="9">
        <f t="shared" si="249"/>
        <v>1262.6400000000001</v>
      </c>
      <c r="X1396" s="22">
        <f t="shared" si="250"/>
        <v>90526.790000000008</v>
      </c>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c r="EY1396" s="2"/>
      <c r="EZ1396" s="2"/>
      <c r="FA1396" s="2"/>
      <c r="FB1396" s="2"/>
      <c r="FC1396" s="2"/>
    </row>
    <row r="1397" spans="1:159" s="4" customFormat="1">
      <c r="A1397" s="77" t="s">
        <v>2297</v>
      </c>
      <c r="B1397" s="87" t="s">
        <v>2759</v>
      </c>
      <c r="C1397" s="88">
        <v>3239</v>
      </c>
      <c r="D1397" s="87" t="s">
        <v>1135</v>
      </c>
      <c r="E1397" s="107" t="str">
        <f>VLOOKUP($C1397,'2024-25 School Level AAFTE'!$C$4:$L$2372,9,FALSE)</f>
        <v>Yes</v>
      </c>
      <c r="F1397" s="95">
        <f>VLOOKUP($C1397,'2024-25 School Level AAFTE'!$C$4:$J$2372,8,FALSE)</f>
        <v>400.89000000000004</v>
      </c>
      <c r="G1397" s="97">
        <f>IFERROR(IF(E1397= "yes",VLOOKUP(C1397,Summary!$B:$I,6,0),0),0)</f>
        <v>0</v>
      </c>
      <c r="H1397" s="96">
        <f t="shared" si="241"/>
        <v>400.89000000000004</v>
      </c>
      <c r="I1397" s="154">
        <f>VLOOKUP($A1397,'2025-26 Salary &amp; Benefits'!$A:$I,3,FALSE)</f>
        <v>1</v>
      </c>
      <c r="J1397" s="154">
        <f>VLOOKUP($A1397,'2025-26 Salary &amp; Benefits'!$A:$I,4,FALSE)</f>
        <v>1</v>
      </c>
      <c r="K1397" s="141">
        <f t="shared" si="242"/>
        <v>400.89000000000004</v>
      </c>
      <c r="L1397" s="140">
        <f t="shared" si="243"/>
        <v>1.1759999999999999</v>
      </c>
      <c r="M1397" s="142">
        <f>'2025-26 Salary &amp; Benefits'!$E$6</f>
        <v>78209</v>
      </c>
      <c r="N1397" s="142">
        <f>'2025-26 Salary &amp; Benefits'!$F$6</f>
        <v>80164</v>
      </c>
      <c r="O1397" s="9">
        <f t="shared" si="244"/>
        <v>91973.78</v>
      </c>
      <c r="P1397" s="9">
        <f t="shared" si="245"/>
        <v>2299.0800000000017</v>
      </c>
      <c r="Q1397" s="9">
        <f>'2025-26 Salary &amp; Benefits'!G$6</f>
        <v>15997.68</v>
      </c>
      <c r="R1397" s="143">
        <f>'2025-26 Salary &amp; Benefits'!H$6</f>
        <v>0.16020000000000001</v>
      </c>
      <c r="S1397" s="143">
        <f>'2025-26 Salary &amp; Benefits'!I$6</f>
        <v>0.15390000000000001</v>
      </c>
      <c r="T1397" s="9">
        <f t="shared" si="246"/>
        <v>33901.300000000003</v>
      </c>
      <c r="U1397" s="9">
        <f t="shared" si="247"/>
        <v>1571.21</v>
      </c>
      <c r="V1397" s="9">
        <f t="shared" si="248"/>
        <v>241.81</v>
      </c>
      <c r="W1397" s="9">
        <f t="shared" si="249"/>
        <v>1813.02</v>
      </c>
      <c r="X1397" s="22">
        <f t="shared" si="250"/>
        <v>129987.18000000001</v>
      </c>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c r="ED1397" s="2"/>
      <c r="EE1397" s="2"/>
      <c r="EF1397" s="2"/>
      <c r="EG1397" s="2"/>
      <c r="EH1397" s="2"/>
      <c r="EI1397" s="2"/>
      <c r="EJ1397" s="2"/>
      <c r="EK1397" s="2"/>
      <c r="EL1397" s="2"/>
      <c r="EM1397" s="2"/>
      <c r="EN1397" s="2"/>
      <c r="EO1397" s="2"/>
      <c r="EP1397" s="2"/>
      <c r="EQ1397" s="2"/>
      <c r="ER1397" s="2"/>
      <c r="ES1397" s="2"/>
      <c r="ET1397" s="2"/>
      <c r="EU1397" s="2"/>
      <c r="EV1397" s="2"/>
      <c r="EW1397" s="2"/>
      <c r="EX1397" s="2"/>
      <c r="EY1397" s="2"/>
      <c r="EZ1397" s="2"/>
      <c r="FA1397" s="2"/>
      <c r="FB1397" s="2"/>
      <c r="FC1397" s="2"/>
    </row>
    <row r="1398" spans="1:159" s="4" customFormat="1">
      <c r="A1398" s="77" t="s">
        <v>2297</v>
      </c>
      <c r="B1398" s="87" t="s">
        <v>2759</v>
      </c>
      <c r="C1398" s="88">
        <v>4335</v>
      </c>
      <c r="D1398" s="87" t="s">
        <v>1136</v>
      </c>
      <c r="E1398" s="107" t="str">
        <f>VLOOKUP($C1398,'2024-25 School Level AAFTE'!$C$4:$L$2372,9,FALSE)</f>
        <v>Yes</v>
      </c>
      <c r="F1398" s="95">
        <f>VLOOKUP($C1398,'2024-25 School Level AAFTE'!$C$4:$J$2372,8,FALSE)</f>
        <v>193.11</v>
      </c>
      <c r="G1398" s="97">
        <f>IFERROR(IF(E1398= "yes",VLOOKUP(C1398,Summary!$B:$I,6,0),0),0)</f>
        <v>0</v>
      </c>
      <c r="H1398" s="96">
        <f t="shared" si="241"/>
        <v>193.11</v>
      </c>
      <c r="I1398" s="154">
        <f>VLOOKUP($A1398,'2025-26 Salary &amp; Benefits'!$A:$I,3,FALSE)</f>
        <v>1</v>
      </c>
      <c r="J1398" s="154">
        <f>VLOOKUP($A1398,'2025-26 Salary &amp; Benefits'!$A:$I,4,FALSE)</f>
        <v>1</v>
      </c>
      <c r="K1398" s="141">
        <f t="shared" si="242"/>
        <v>193.11</v>
      </c>
      <c r="L1398" s="140">
        <f t="shared" si="243"/>
        <v>0.56599999999999995</v>
      </c>
      <c r="M1398" s="142">
        <f>'2025-26 Salary &amp; Benefits'!$E$6</f>
        <v>78209</v>
      </c>
      <c r="N1398" s="142">
        <f>'2025-26 Salary &amp; Benefits'!$F$6</f>
        <v>80164</v>
      </c>
      <c r="O1398" s="9">
        <f t="shared" si="244"/>
        <v>44266.29</v>
      </c>
      <c r="P1398" s="9">
        <f t="shared" si="245"/>
        <v>1106.5299999999988</v>
      </c>
      <c r="Q1398" s="9">
        <f>'2025-26 Salary &amp; Benefits'!G$6</f>
        <v>15997.68</v>
      </c>
      <c r="R1398" s="143">
        <f>'2025-26 Salary &amp; Benefits'!H$6</f>
        <v>0.16020000000000001</v>
      </c>
      <c r="S1398" s="143">
        <f>'2025-26 Salary &amp; Benefits'!I$6</f>
        <v>0.15390000000000001</v>
      </c>
      <c r="T1398" s="9">
        <f t="shared" si="246"/>
        <v>16316.44</v>
      </c>
      <c r="U1398" s="9">
        <f t="shared" si="247"/>
        <v>756.21</v>
      </c>
      <c r="V1398" s="9">
        <f t="shared" si="248"/>
        <v>116.38</v>
      </c>
      <c r="W1398" s="9">
        <f t="shared" si="249"/>
        <v>872.59</v>
      </c>
      <c r="X1398" s="22">
        <f t="shared" si="250"/>
        <v>62561.85</v>
      </c>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c r="ED1398" s="2"/>
      <c r="EE1398" s="2"/>
      <c r="EF1398" s="2"/>
      <c r="EG1398" s="2"/>
      <c r="EH1398" s="2"/>
      <c r="EI1398" s="2"/>
      <c r="EJ1398" s="2"/>
      <c r="EK1398" s="2"/>
      <c r="EL1398" s="2"/>
      <c r="EM1398" s="2"/>
      <c r="EN1398" s="2"/>
      <c r="EO1398" s="2"/>
      <c r="EP1398" s="2"/>
      <c r="EQ1398" s="2"/>
      <c r="ER1398" s="2"/>
      <c r="ES1398" s="2"/>
      <c r="ET1398" s="2"/>
      <c r="EU1398" s="2"/>
      <c r="EV1398" s="2"/>
      <c r="EW1398" s="2"/>
      <c r="EX1398" s="2"/>
      <c r="EY1398" s="2"/>
      <c r="EZ1398" s="2"/>
      <c r="FA1398" s="2"/>
      <c r="FB1398" s="2"/>
      <c r="FC1398" s="2"/>
    </row>
    <row r="1399" spans="1:159" s="4" customFormat="1">
      <c r="A1399" s="77" t="s">
        <v>2395</v>
      </c>
      <c r="B1399" s="87" t="s">
        <v>2760</v>
      </c>
      <c r="C1399" s="88">
        <v>2049</v>
      </c>
      <c r="D1399" s="87" t="s">
        <v>1830</v>
      </c>
      <c r="E1399" s="107" t="str">
        <f>VLOOKUP($C1399,'2024-25 School Level AAFTE'!$C$4:$L$2372,9,FALSE)</f>
        <v>Yes</v>
      </c>
      <c r="F1399" s="95">
        <f>VLOOKUP($C1399,'2024-25 School Level AAFTE'!$C$4:$J$2372,8,FALSE)</f>
        <v>40.619999999999997</v>
      </c>
      <c r="G1399" s="97">
        <f>IFERROR(IF(E1399= "yes",VLOOKUP(C1399,Summary!$B:$I,6,0),0),0)</f>
        <v>0</v>
      </c>
      <c r="H1399" s="96">
        <f t="shared" si="241"/>
        <v>40.619999999999997</v>
      </c>
      <c r="I1399" s="154">
        <f>VLOOKUP($A1399,'2025-26 Salary &amp; Benefits'!$A:$I,3,FALSE)</f>
        <v>1</v>
      </c>
      <c r="J1399" s="154">
        <f>VLOOKUP($A1399,'2025-26 Salary &amp; Benefits'!$A:$I,4,FALSE)</f>
        <v>1</v>
      </c>
      <c r="K1399" s="141">
        <f t="shared" si="242"/>
        <v>40.619999999999997</v>
      </c>
      <c r="L1399" s="140">
        <f t="shared" si="243"/>
        <v>0.11899999999999999</v>
      </c>
      <c r="M1399" s="142">
        <f>'2025-26 Salary &amp; Benefits'!$E$6</f>
        <v>78209</v>
      </c>
      <c r="N1399" s="142">
        <f>'2025-26 Salary &amp; Benefits'!$F$6</f>
        <v>80164</v>
      </c>
      <c r="O1399" s="9">
        <f t="shared" si="244"/>
        <v>9306.8700000000008</v>
      </c>
      <c r="P1399" s="9">
        <f t="shared" si="245"/>
        <v>232.64999999999964</v>
      </c>
      <c r="Q1399" s="9">
        <f>'2025-26 Salary &amp; Benefits'!G$6</f>
        <v>15997.68</v>
      </c>
      <c r="R1399" s="143">
        <f>'2025-26 Salary &amp; Benefits'!H$6</f>
        <v>0.16020000000000001</v>
      </c>
      <c r="S1399" s="143">
        <f>'2025-26 Salary &amp; Benefits'!I$6</f>
        <v>0.15390000000000001</v>
      </c>
      <c r="T1399" s="9">
        <f t="shared" si="246"/>
        <v>3430.49</v>
      </c>
      <c r="U1399" s="9">
        <f t="shared" si="247"/>
        <v>158.99</v>
      </c>
      <c r="V1399" s="9">
        <f t="shared" si="248"/>
        <v>24.47</v>
      </c>
      <c r="W1399" s="9">
        <f t="shared" si="249"/>
        <v>183.46</v>
      </c>
      <c r="X1399" s="22">
        <f t="shared" si="250"/>
        <v>13153.47</v>
      </c>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c r="DX1399" s="2"/>
      <c r="DY1399" s="2"/>
      <c r="DZ1399" s="2"/>
      <c r="EA1399" s="2"/>
      <c r="EB1399" s="2"/>
      <c r="EC1399" s="2"/>
      <c r="ED1399" s="2"/>
      <c r="EE1399" s="2"/>
      <c r="EF1399" s="2"/>
      <c r="EG1399" s="2"/>
      <c r="EH1399" s="2"/>
      <c r="EI1399" s="2"/>
      <c r="EJ1399" s="2"/>
      <c r="EK1399" s="2"/>
      <c r="EL1399" s="2"/>
      <c r="EM1399" s="2"/>
      <c r="EN1399" s="2"/>
      <c r="EO1399" s="2"/>
      <c r="EP1399" s="2"/>
      <c r="EQ1399" s="2"/>
      <c r="ER1399" s="2"/>
      <c r="ES1399" s="2"/>
      <c r="ET1399" s="2"/>
      <c r="EU1399" s="2"/>
      <c r="EV1399" s="2"/>
      <c r="EW1399" s="2"/>
      <c r="EX1399" s="2"/>
      <c r="EY1399" s="2"/>
      <c r="EZ1399" s="2"/>
      <c r="FA1399" s="2"/>
      <c r="FB1399" s="2"/>
      <c r="FC1399" s="2"/>
    </row>
    <row r="1400" spans="1:159" s="4" customFormat="1">
      <c r="A1400" s="77" t="s">
        <v>2351</v>
      </c>
      <c r="B1400" s="87" t="s">
        <v>2761</v>
      </c>
      <c r="C1400" s="88">
        <v>1892</v>
      </c>
      <c r="D1400" s="87" t="s">
        <v>1447</v>
      </c>
      <c r="E1400" s="107" t="str">
        <f>VLOOKUP($C1400,'2024-25 School Level AAFTE'!$C$4:$L$2372,9,FALSE)</f>
        <v>No</v>
      </c>
      <c r="F1400" s="95">
        <f>VLOOKUP($C1400,'2024-25 School Level AAFTE'!$C$4:$J$2372,8,FALSE)</f>
        <v>328.04</v>
      </c>
      <c r="G1400" s="97">
        <f>IFERROR(IF(E1400= "yes",VLOOKUP(C1400,Summary!$B:$I,6,0),0),0)</f>
        <v>0</v>
      </c>
      <c r="H1400" s="96">
        <f t="shared" si="241"/>
        <v>0</v>
      </c>
      <c r="I1400" s="154">
        <f>VLOOKUP($A1400,'2025-26 Salary &amp; Benefits'!$A:$I,3,FALSE)</f>
        <v>1.1200000000000001</v>
      </c>
      <c r="J1400" s="154">
        <f>VLOOKUP($A1400,'2025-26 Salary &amp; Benefits'!$A:$I,4,FALSE)</f>
        <v>1.1200000000000001</v>
      </c>
      <c r="K1400" s="141">
        <f t="shared" si="242"/>
        <v>0</v>
      </c>
      <c r="L1400" s="140">
        <f t="shared" si="243"/>
        <v>0</v>
      </c>
      <c r="M1400" s="142">
        <f>'2025-26 Salary &amp; Benefits'!$E$6</f>
        <v>78209</v>
      </c>
      <c r="N1400" s="142">
        <f>'2025-26 Salary &amp; Benefits'!$F$6</f>
        <v>80164</v>
      </c>
      <c r="O1400" s="9">
        <f t="shared" si="244"/>
        <v>0</v>
      </c>
      <c r="P1400" s="9">
        <f t="shared" si="245"/>
        <v>0</v>
      </c>
      <c r="Q1400" s="9">
        <f>'2025-26 Salary &amp; Benefits'!G$6</f>
        <v>15997.68</v>
      </c>
      <c r="R1400" s="143">
        <f>'2025-26 Salary &amp; Benefits'!H$6</f>
        <v>0.16020000000000001</v>
      </c>
      <c r="S1400" s="143">
        <f>'2025-26 Salary &amp; Benefits'!I$6</f>
        <v>0.15390000000000001</v>
      </c>
      <c r="T1400" s="9">
        <f t="shared" si="246"/>
        <v>0</v>
      </c>
      <c r="U1400" s="9">
        <f t="shared" si="247"/>
        <v>0</v>
      </c>
      <c r="V1400" s="9">
        <f t="shared" si="248"/>
        <v>0</v>
      </c>
      <c r="W1400" s="9">
        <f t="shared" si="249"/>
        <v>0</v>
      </c>
      <c r="X1400" s="22">
        <f t="shared" si="250"/>
        <v>0</v>
      </c>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c r="DY1400" s="2"/>
      <c r="DZ1400" s="2"/>
      <c r="EA1400" s="2"/>
      <c r="EB1400" s="2"/>
      <c r="EC1400" s="2"/>
      <c r="ED1400" s="2"/>
      <c r="EE1400" s="2"/>
      <c r="EF1400" s="2"/>
      <c r="EG1400" s="2"/>
      <c r="EH1400" s="2"/>
      <c r="EI1400" s="2"/>
      <c r="EJ1400" s="2"/>
      <c r="EK1400" s="2"/>
      <c r="EL1400" s="2"/>
      <c r="EM1400" s="2"/>
      <c r="EN1400" s="2"/>
      <c r="EO1400" s="2"/>
      <c r="EP1400" s="2"/>
      <c r="EQ1400" s="2"/>
      <c r="ER1400" s="2"/>
      <c r="ES1400" s="2"/>
      <c r="ET1400" s="2"/>
      <c r="EU1400" s="2"/>
      <c r="EV1400" s="2"/>
      <c r="EW1400" s="2"/>
      <c r="EX1400" s="2"/>
      <c r="EY1400" s="2"/>
      <c r="EZ1400" s="2"/>
      <c r="FA1400" s="2"/>
      <c r="FB1400" s="2"/>
      <c r="FC1400" s="2"/>
    </row>
    <row r="1401" spans="1:159" s="4" customFormat="1">
      <c r="A1401" s="77" t="s">
        <v>2351</v>
      </c>
      <c r="B1401" s="87" t="s">
        <v>2761</v>
      </c>
      <c r="C1401" s="88">
        <v>2749</v>
      </c>
      <c r="D1401" s="87" t="s">
        <v>1448</v>
      </c>
      <c r="E1401" s="107" t="str">
        <f>VLOOKUP($C1401,'2024-25 School Level AAFTE'!$C$4:$L$2372,9,FALSE)</f>
        <v>No</v>
      </c>
      <c r="F1401" s="95">
        <f>VLOOKUP($C1401,'2024-25 School Level AAFTE'!$C$4:$J$2372,8,FALSE)</f>
        <v>151.97</v>
      </c>
      <c r="G1401" s="97">
        <f>IFERROR(IF(E1401= "yes",VLOOKUP(C1401,Summary!$B:$I,6,0),0),0)</f>
        <v>0</v>
      </c>
      <c r="H1401" s="96">
        <f t="shared" si="241"/>
        <v>0</v>
      </c>
      <c r="I1401" s="154">
        <f>VLOOKUP($A1401,'2025-26 Salary &amp; Benefits'!$A:$I,3,FALSE)</f>
        <v>1.1200000000000001</v>
      </c>
      <c r="J1401" s="154">
        <f>VLOOKUP($A1401,'2025-26 Salary &amp; Benefits'!$A:$I,4,FALSE)</f>
        <v>1.1200000000000001</v>
      </c>
      <c r="K1401" s="141">
        <f t="shared" si="242"/>
        <v>0</v>
      </c>
      <c r="L1401" s="140">
        <f t="shared" si="243"/>
        <v>0</v>
      </c>
      <c r="M1401" s="142">
        <f>'2025-26 Salary &amp; Benefits'!$E$6</f>
        <v>78209</v>
      </c>
      <c r="N1401" s="142">
        <f>'2025-26 Salary &amp; Benefits'!$F$6</f>
        <v>80164</v>
      </c>
      <c r="O1401" s="9">
        <f t="shared" si="244"/>
        <v>0</v>
      </c>
      <c r="P1401" s="9">
        <f t="shared" si="245"/>
        <v>0</v>
      </c>
      <c r="Q1401" s="9">
        <f>'2025-26 Salary &amp; Benefits'!G$6</f>
        <v>15997.68</v>
      </c>
      <c r="R1401" s="143">
        <f>'2025-26 Salary &amp; Benefits'!H$6</f>
        <v>0.16020000000000001</v>
      </c>
      <c r="S1401" s="143">
        <f>'2025-26 Salary &amp; Benefits'!I$6</f>
        <v>0.15390000000000001</v>
      </c>
      <c r="T1401" s="9">
        <f t="shared" si="246"/>
        <v>0</v>
      </c>
      <c r="U1401" s="9">
        <f t="shared" si="247"/>
        <v>0</v>
      </c>
      <c r="V1401" s="9">
        <f t="shared" si="248"/>
        <v>0</v>
      </c>
      <c r="W1401" s="9">
        <f t="shared" si="249"/>
        <v>0</v>
      </c>
      <c r="X1401" s="22">
        <f t="shared" si="250"/>
        <v>0</v>
      </c>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c r="DY1401" s="2"/>
      <c r="DZ1401" s="2"/>
      <c r="EA1401" s="2"/>
      <c r="EB1401" s="2"/>
      <c r="EC1401" s="2"/>
      <c r="ED1401" s="2"/>
      <c r="EE1401" s="2"/>
      <c r="EF1401" s="2"/>
      <c r="EG1401" s="2"/>
      <c r="EH1401" s="2"/>
      <c r="EI1401" s="2"/>
      <c r="EJ1401" s="2"/>
      <c r="EK1401" s="2"/>
      <c r="EL1401" s="2"/>
      <c r="EM1401" s="2"/>
      <c r="EN1401" s="2"/>
      <c r="EO1401" s="2"/>
      <c r="EP1401" s="2"/>
      <c r="EQ1401" s="2"/>
      <c r="ER1401" s="2"/>
      <c r="ES1401" s="2"/>
      <c r="ET1401" s="2"/>
      <c r="EU1401" s="2"/>
      <c r="EV1401" s="2"/>
      <c r="EW1401" s="2"/>
      <c r="EX1401" s="2"/>
      <c r="EY1401" s="2"/>
      <c r="EZ1401" s="2"/>
      <c r="FA1401" s="2"/>
      <c r="FB1401" s="2"/>
      <c r="FC1401" s="2"/>
    </row>
    <row r="1402" spans="1:159" s="4" customFormat="1">
      <c r="A1402" s="77" t="s">
        <v>2351</v>
      </c>
      <c r="B1402" s="87" t="s">
        <v>2761</v>
      </c>
      <c r="C1402" s="88">
        <v>2750</v>
      </c>
      <c r="D1402" s="87" t="s">
        <v>1449</v>
      </c>
      <c r="E1402" s="107" t="str">
        <f>VLOOKUP($C1402,'2024-25 School Level AAFTE'!$C$4:$L$2372,9,FALSE)</f>
        <v>No</v>
      </c>
      <c r="F1402" s="95">
        <f>VLOOKUP($C1402,'2024-25 School Level AAFTE'!$C$4:$J$2372,8,FALSE)</f>
        <v>170.44</v>
      </c>
      <c r="G1402" s="97">
        <f>IFERROR(IF(E1402= "yes",VLOOKUP(C1402,Summary!$B:$I,6,0),0),0)</f>
        <v>0</v>
      </c>
      <c r="H1402" s="96">
        <f t="shared" si="241"/>
        <v>0</v>
      </c>
      <c r="I1402" s="154">
        <f>VLOOKUP($A1402,'2025-26 Salary &amp; Benefits'!$A:$I,3,FALSE)</f>
        <v>1.1200000000000001</v>
      </c>
      <c r="J1402" s="154">
        <f>VLOOKUP($A1402,'2025-26 Salary &amp; Benefits'!$A:$I,4,FALSE)</f>
        <v>1.1200000000000001</v>
      </c>
      <c r="K1402" s="141">
        <f t="shared" si="242"/>
        <v>0</v>
      </c>
      <c r="L1402" s="140">
        <f t="shared" si="243"/>
        <v>0</v>
      </c>
      <c r="M1402" s="142">
        <f>'2025-26 Salary &amp; Benefits'!$E$6</f>
        <v>78209</v>
      </c>
      <c r="N1402" s="142">
        <f>'2025-26 Salary &amp; Benefits'!$F$6</f>
        <v>80164</v>
      </c>
      <c r="O1402" s="9">
        <f t="shared" si="244"/>
        <v>0</v>
      </c>
      <c r="P1402" s="9">
        <f t="shared" si="245"/>
        <v>0</v>
      </c>
      <c r="Q1402" s="9">
        <f>'2025-26 Salary &amp; Benefits'!G$6</f>
        <v>15997.68</v>
      </c>
      <c r="R1402" s="143">
        <f>'2025-26 Salary &amp; Benefits'!H$6</f>
        <v>0.16020000000000001</v>
      </c>
      <c r="S1402" s="143">
        <f>'2025-26 Salary &amp; Benefits'!I$6</f>
        <v>0.15390000000000001</v>
      </c>
      <c r="T1402" s="9">
        <f t="shared" si="246"/>
        <v>0</v>
      </c>
      <c r="U1402" s="9">
        <f t="shared" si="247"/>
        <v>0</v>
      </c>
      <c r="V1402" s="9">
        <f t="shared" si="248"/>
        <v>0</v>
      </c>
      <c r="W1402" s="9">
        <f t="shared" si="249"/>
        <v>0</v>
      </c>
      <c r="X1402" s="22">
        <f t="shared" si="250"/>
        <v>0</v>
      </c>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c r="ED1402" s="2"/>
      <c r="EE1402" s="2"/>
      <c r="EF1402" s="2"/>
      <c r="EG1402" s="2"/>
      <c r="EH1402" s="2"/>
      <c r="EI1402" s="2"/>
      <c r="EJ1402" s="2"/>
      <c r="EK1402" s="2"/>
      <c r="EL1402" s="2"/>
      <c r="EM1402" s="2"/>
      <c r="EN1402" s="2"/>
      <c r="EO1402" s="2"/>
      <c r="EP1402" s="2"/>
      <c r="EQ1402" s="2"/>
      <c r="ER1402" s="2"/>
      <c r="ES1402" s="2"/>
      <c r="ET1402" s="2"/>
      <c r="EU1402" s="2"/>
      <c r="EV1402" s="2"/>
      <c r="EW1402" s="2"/>
      <c r="EX1402" s="2"/>
      <c r="EY1402" s="2"/>
      <c r="EZ1402" s="2"/>
      <c r="FA1402" s="2"/>
      <c r="FB1402" s="2"/>
      <c r="FC1402" s="2"/>
    </row>
    <row r="1403" spans="1:159" s="4" customFormat="1">
      <c r="A1403" s="77" t="s">
        <v>2351</v>
      </c>
      <c r="B1403" s="87" t="s">
        <v>2761</v>
      </c>
      <c r="C1403" s="88">
        <v>3808</v>
      </c>
      <c r="D1403" s="87" t="s">
        <v>1450</v>
      </c>
      <c r="E1403" s="107" t="str">
        <f>VLOOKUP($C1403,'2024-25 School Level AAFTE'!$C$4:$L$2372,9,FALSE)</f>
        <v>No</v>
      </c>
      <c r="F1403" s="95">
        <f>VLOOKUP($C1403,'2024-25 School Level AAFTE'!$C$4:$J$2372,8,FALSE)</f>
        <v>6</v>
      </c>
      <c r="G1403" s="97">
        <f>IFERROR(IF(E1403= "yes",VLOOKUP(C1403,Summary!$B:$I,6,0),0),0)</f>
        <v>0</v>
      </c>
      <c r="H1403" s="96">
        <f t="shared" si="241"/>
        <v>0</v>
      </c>
      <c r="I1403" s="154">
        <f>VLOOKUP($A1403,'2025-26 Salary &amp; Benefits'!$A:$I,3,FALSE)</f>
        <v>1.1200000000000001</v>
      </c>
      <c r="J1403" s="154">
        <f>VLOOKUP($A1403,'2025-26 Salary &amp; Benefits'!$A:$I,4,FALSE)</f>
        <v>1.1200000000000001</v>
      </c>
      <c r="K1403" s="141">
        <f t="shared" si="242"/>
        <v>0</v>
      </c>
      <c r="L1403" s="140">
        <f t="shared" si="243"/>
        <v>0</v>
      </c>
      <c r="M1403" s="142">
        <f>'2025-26 Salary &amp; Benefits'!$E$6</f>
        <v>78209</v>
      </c>
      <c r="N1403" s="142">
        <f>'2025-26 Salary &amp; Benefits'!$F$6</f>
        <v>80164</v>
      </c>
      <c r="O1403" s="9">
        <f t="shared" si="244"/>
        <v>0</v>
      </c>
      <c r="P1403" s="9">
        <f t="shared" si="245"/>
        <v>0</v>
      </c>
      <c r="Q1403" s="9">
        <f>'2025-26 Salary &amp; Benefits'!G$6</f>
        <v>15997.68</v>
      </c>
      <c r="R1403" s="143">
        <f>'2025-26 Salary &amp; Benefits'!H$6</f>
        <v>0.16020000000000001</v>
      </c>
      <c r="S1403" s="143">
        <f>'2025-26 Salary &amp; Benefits'!I$6</f>
        <v>0.15390000000000001</v>
      </c>
      <c r="T1403" s="9">
        <f t="shared" si="246"/>
        <v>0</v>
      </c>
      <c r="U1403" s="9">
        <f t="shared" si="247"/>
        <v>0</v>
      </c>
      <c r="V1403" s="9">
        <f t="shared" si="248"/>
        <v>0</v>
      </c>
      <c r="W1403" s="9">
        <f t="shared" si="249"/>
        <v>0</v>
      </c>
      <c r="X1403" s="22">
        <f t="shared" si="250"/>
        <v>0</v>
      </c>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c r="DY1403" s="2"/>
      <c r="DZ1403" s="2"/>
      <c r="EA1403" s="2"/>
      <c r="EB1403" s="2"/>
      <c r="EC1403" s="2"/>
      <c r="ED1403" s="2"/>
      <c r="EE1403" s="2"/>
      <c r="EF1403" s="2"/>
      <c r="EG1403" s="2"/>
      <c r="EH1403" s="2"/>
      <c r="EI1403" s="2"/>
      <c r="EJ1403" s="2"/>
      <c r="EK1403" s="2"/>
      <c r="EL1403" s="2"/>
      <c r="EM1403" s="2"/>
      <c r="EN1403" s="2"/>
      <c r="EO1403" s="2"/>
      <c r="EP1403" s="2"/>
      <c r="EQ1403" s="2"/>
      <c r="ER1403" s="2"/>
      <c r="ES1403" s="2"/>
      <c r="ET1403" s="2"/>
      <c r="EU1403" s="2"/>
      <c r="EV1403" s="2"/>
      <c r="EW1403" s="2"/>
      <c r="EX1403" s="2"/>
      <c r="EY1403" s="2"/>
      <c r="EZ1403" s="2"/>
      <c r="FA1403" s="2"/>
      <c r="FB1403" s="2"/>
      <c r="FC1403" s="2"/>
    </row>
    <row r="1404" spans="1:159" s="4" customFormat="1">
      <c r="A1404" s="77" t="s">
        <v>2351</v>
      </c>
      <c r="B1404" s="87" t="s">
        <v>2761</v>
      </c>
      <c r="C1404" s="88">
        <v>4558</v>
      </c>
      <c r="D1404" s="87" t="s">
        <v>1451</v>
      </c>
      <c r="E1404" s="107" t="str">
        <f>VLOOKUP($C1404,'2024-25 School Level AAFTE'!$C$4:$L$2372,9,FALSE)</f>
        <v>No</v>
      </c>
      <c r="F1404" s="95">
        <f>VLOOKUP($C1404,'2024-25 School Level AAFTE'!$C$4:$J$2372,8,FALSE)</f>
        <v>99.17</v>
      </c>
      <c r="G1404" s="97">
        <f>IFERROR(IF(E1404= "yes",VLOOKUP(C1404,Summary!$B:$I,6,0),0),0)</f>
        <v>0</v>
      </c>
      <c r="H1404" s="96">
        <f t="shared" si="241"/>
        <v>0</v>
      </c>
      <c r="I1404" s="154">
        <f>VLOOKUP($A1404,'2025-26 Salary &amp; Benefits'!$A:$I,3,FALSE)</f>
        <v>1.1200000000000001</v>
      </c>
      <c r="J1404" s="154">
        <f>VLOOKUP($A1404,'2025-26 Salary &amp; Benefits'!$A:$I,4,FALSE)</f>
        <v>1.1200000000000001</v>
      </c>
      <c r="K1404" s="141">
        <f t="shared" si="242"/>
        <v>0</v>
      </c>
      <c r="L1404" s="140">
        <f t="shared" si="243"/>
        <v>0</v>
      </c>
      <c r="M1404" s="142">
        <f>'2025-26 Salary &amp; Benefits'!$E$6</f>
        <v>78209</v>
      </c>
      <c r="N1404" s="142">
        <f>'2025-26 Salary &amp; Benefits'!$F$6</f>
        <v>80164</v>
      </c>
      <c r="O1404" s="9">
        <f t="shared" si="244"/>
        <v>0</v>
      </c>
      <c r="P1404" s="9">
        <f t="shared" si="245"/>
        <v>0</v>
      </c>
      <c r="Q1404" s="9">
        <f>'2025-26 Salary &amp; Benefits'!G$6</f>
        <v>15997.68</v>
      </c>
      <c r="R1404" s="143">
        <f>'2025-26 Salary &amp; Benefits'!H$6</f>
        <v>0.16020000000000001</v>
      </c>
      <c r="S1404" s="143">
        <f>'2025-26 Salary &amp; Benefits'!I$6</f>
        <v>0.15390000000000001</v>
      </c>
      <c r="T1404" s="9">
        <f t="shared" si="246"/>
        <v>0</v>
      </c>
      <c r="U1404" s="9">
        <f t="shared" si="247"/>
        <v>0</v>
      </c>
      <c r="V1404" s="9">
        <f t="shared" si="248"/>
        <v>0</v>
      </c>
      <c r="W1404" s="9">
        <f t="shared" si="249"/>
        <v>0</v>
      </c>
      <c r="X1404" s="22">
        <f t="shared" si="250"/>
        <v>0</v>
      </c>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c r="DX1404" s="2"/>
      <c r="DY1404" s="2"/>
      <c r="DZ1404" s="2"/>
      <c r="EA1404" s="2"/>
      <c r="EB1404" s="2"/>
      <c r="EC1404" s="2"/>
      <c r="ED1404" s="2"/>
      <c r="EE1404" s="2"/>
      <c r="EF1404" s="2"/>
      <c r="EG1404" s="2"/>
      <c r="EH1404" s="2"/>
      <c r="EI1404" s="2"/>
      <c r="EJ1404" s="2"/>
      <c r="EK1404" s="2"/>
      <c r="EL1404" s="2"/>
      <c r="EM1404" s="2"/>
      <c r="EN1404" s="2"/>
      <c r="EO1404" s="2"/>
      <c r="EP1404" s="2"/>
      <c r="EQ1404" s="2"/>
      <c r="ER1404" s="2"/>
      <c r="ES1404" s="2"/>
      <c r="ET1404" s="2"/>
      <c r="EU1404" s="2"/>
      <c r="EV1404" s="2"/>
      <c r="EW1404" s="2"/>
      <c r="EX1404" s="2"/>
      <c r="EY1404" s="2"/>
      <c r="EZ1404" s="2"/>
      <c r="FA1404" s="2"/>
      <c r="FB1404" s="2"/>
      <c r="FC1404" s="2"/>
    </row>
    <row r="1405" spans="1:159" s="4" customFormat="1">
      <c r="A1405" s="77" t="s">
        <v>2351</v>
      </c>
      <c r="B1405" s="87" t="s">
        <v>2761</v>
      </c>
      <c r="C1405" s="88">
        <v>5555</v>
      </c>
      <c r="D1405" s="87" t="s">
        <v>2924</v>
      </c>
      <c r="E1405" s="107" t="str">
        <f>VLOOKUP($C1405,'2024-25 School Level AAFTE'!$C$4:$L$2372,9,FALSE)</f>
        <v>No</v>
      </c>
      <c r="F1405" s="95">
        <f>VLOOKUP($C1405,'2024-25 School Level AAFTE'!$C$4:$J$2372,8,FALSE)</f>
        <v>23.44</v>
      </c>
      <c r="G1405" s="97">
        <f>IFERROR(IF(E1405= "yes",VLOOKUP(C1405,Summary!$B:$I,6,0),0),0)</f>
        <v>0</v>
      </c>
      <c r="H1405" s="96">
        <f t="shared" si="241"/>
        <v>0</v>
      </c>
      <c r="I1405" s="154">
        <f>VLOOKUP($A1405,'2025-26 Salary &amp; Benefits'!$A:$I,3,FALSE)</f>
        <v>1.1200000000000001</v>
      </c>
      <c r="J1405" s="154">
        <f>VLOOKUP($A1405,'2025-26 Salary &amp; Benefits'!$A:$I,4,FALSE)</f>
        <v>1.1200000000000001</v>
      </c>
      <c r="K1405" s="141">
        <f t="shared" si="242"/>
        <v>0</v>
      </c>
      <c r="L1405" s="140">
        <f t="shared" si="243"/>
        <v>0</v>
      </c>
      <c r="M1405" s="142">
        <f>'2025-26 Salary &amp; Benefits'!$E$6</f>
        <v>78209</v>
      </c>
      <c r="N1405" s="142">
        <f>'2025-26 Salary &amp; Benefits'!$F$6</f>
        <v>80164</v>
      </c>
      <c r="O1405" s="9">
        <f t="shared" si="244"/>
        <v>0</v>
      </c>
      <c r="P1405" s="9">
        <f t="shared" si="245"/>
        <v>0</v>
      </c>
      <c r="Q1405" s="9">
        <f>'2025-26 Salary &amp; Benefits'!G$6</f>
        <v>15997.68</v>
      </c>
      <c r="R1405" s="143">
        <f>'2025-26 Salary &amp; Benefits'!H$6</f>
        <v>0.16020000000000001</v>
      </c>
      <c r="S1405" s="143">
        <f>'2025-26 Salary &amp; Benefits'!I$6</f>
        <v>0.15390000000000001</v>
      </c>
      <c r="T1405" s="9">
        <f t="shared" si="246"/>
        <v>0</v>
      </c>
      <c r="U1405" s="9">
        <f t="shared" si="247"/>
        <v>0</v>
      </c>
      <c r="V1405" s="9">
        <f t="shared" si="248"/>
        <v>0</v>
      </c>
      <c r="W1405" s="9">
        <f t="shared" si="249"/>
        <v>0</v>
      </c>
      <c r="X1405" s="22">
        <f t="shared" si="250"/>
        <v>0</v>
      </c>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c r="DX1405" s="2"/>
      <c r="DY1405" s="2"/>
      <c r="DZ1405" s="2"/>
      <c r="EA1405" s="2"/>
      <c r="EB1405" s="2"/>
      <c r="EC1405" s="2"/>
      <c r="ED1405" s="2"/>
      <c r="EE1405" s="2"/>
      <c r="EF1405" s="2"/>
      <c r="EG1405" s="2"/>
      <c r="EH1405" s="2"/>
      <c r="EI1405" s="2"/>
      <c r="EJ1405" s="2"/>
      <c r="EK1405" s="2"/>
      <c r="EL1405" s="2"/>
      <c r="EM1405" s="2"/>
      <c r="EN1405" s="2"/>
      <c r="EO1405" s="2"/>
      <c r="EP1405" s="2"/>
      <c r="EQ1405" s="2"/>
      <c r="ER1405" s="2"/>
      <c r="ES1405" s="2"/>
      <c r="ET1405" s="2"/>
      <c r="EU1405" s="2"/>
      <c r="EV1405" s="2"/>
      <c r="EW1405" s="2"/>
      <c r="EX1405" s="2"/>
      <c r="EY1405" s="2"/>
      <c r="EZ1405" s="2"/>
      <c r="FA1405" s="2"/>
      <c r="FB1405" s="2"/>
      <c r="FC1405" s="2"/>
    </row>
    <row r="1406" spans="1:159" s="4" customFormat="1">
      <c r="A1406" s="77" t="s">
        <v>2380</v>
      </c>
      <c r="B1406" s="87" t="s">
        <v>2762</v>
      </c>
      <c r="C1406" s="88">
        <v>3723</v>
      </c>
      <c r="D1406" s="87" t="s">
        <v>1734</v>
      </c>
      <c r="E1406" s="107" t="str">
        <f>VLOOKUP($C1406,'2024-25 School Level AAFTE'!$C$4:$L$2372,9,FALSE)</f>
        <v>No</v>
      </c>
      <c r="F1406" s="95">
        <f>VLOOKUP($C1406,'2024-25 School Level AAFTE'!$C$4:$J$2372,8,FALSE)</f>
        <v>76.89</v>
      </c>
      <c r="G1406" s="97">
        <f>IFERROR(IF(E1406= "yes",VLOOKUP(C1406,Summary!$B:$I,6,0),0),0)</f>
        <v>0</v>
      </c>
      <c r="H1406" s="96">
        <f t="shared" si="241"/>
        <v>0</v>
      </c>
      <c r="I1406" s="154">
        <f>VLOOKUP($A1406,'2025-26 Salary &amp; Benefits'!$A:$I,3,FALSE)</f>
        <v>1</v>
      </c>
      <c r="J1406" s="154">
        <f>VLOOKUP($A1406,'2025-26 Salary &amp; Benefits'!$A:$I,4,FALSE)</f>
        <v>1</v>
      </c>
      <c r="K1406" s="141">
        <f t="shared" si="242"/>
        <v>0</v>
      </c>
      <c r="L1406" s="140">
        <f t="shared" si="243"/>
        <v>0</v>
      </c>
      <c r="M1406" s="142">
        <f>'2025-26 Salary &amp; Benefits'!$E$6</f>
        <v>78209</v>
      </c>
      <c r="N1406" s="142">
        <f>'2025-26 Salary &amp; Benefits'!$F$6</f>
        <v>80164</v>
      </c>
      <c r="O1406" s="9">
        <f t="shared" si="244"/>
        <v>0</v>
      </c>
      <c r="P1406" s="9">
        <f t="shared" si="245"/>
        <v>0</v>
      </c>
      <c r="Q1406" s="9">
        <f>'2025-26 Salary &amp; Benefits'!G$6</f>
        <v>15997.68</v>
      </c>
      <c r="R1406" s="143">
        <f>'2025-26 Salary &amp; Benefits'!H$6</f>
        <v>0.16020000000000001</v>
      </c>
      <c r="S1406" s="143">
        <f>'2025-26 Salary &amp; Benefits'!I$6</f>
        <v>0.15390000000000001</v>
      </c>
      <c r="T1406" s="9">
        <f t="shared" si="246"/>
        <v>0</v>
      </c>
      <c r="U1406" s="9">
        <f t="shared" si="247"/>
        <v>0</v>
      </c>
      <c r="V1406" s="9">
        <f t="shared" si="248"/>
        <v>0</v>
      </c>
      <c r="W1406" s="9">
        <f t="shared" si="249"/>
        <v>0</v>
      </c>
      <c r="X1406" s="22">
        <f t="shared" si="250"/>
        <v>0</v>
      </c>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c r="DX1406" s="2"/>
      <c r="DY1406" s="2"/>
      <c r="DZ1406" s="2"/>
      <c r="EA1406" s="2"/>
      <c r="EB1406" s="2"/>
      <c r="EC1406" s="2"/>
      <c r="ED1406" s="2"/>
      <c r="EE1406" s="2"/>
      <c r="EF1406" s="2"/>
      <c r="EG1406" s="2"/>
      <c r="EH1406" s="2"/>
      <c r="EI1406" s="2"/>
      <c r="EJ1406" s="2"/>
      <c r="EK1406" s="2"/>
      <c r="EL1406" s="2"/>
      <c r="EM1406" s="2"/>
      <c r="EN1406" s="2"/>
      <c r="EO1406" s="2"/>
      <c r="EP1406" s="2"/>
      <c r="EQ1406" s="2"/>
      <c r="ER1406" s="2"/>
      <c r="ES1406" s="2"/>
      <c r="ET1406" s="2"/>
      <c r="EU1406" s="2"/>
      <c r="EV1406" s="2"/>
      <c r="EW1406" s="2"/>
      <c r="EX1406" s="2"/>
      <c r="EY1406" s="2"/>
      <c r="EZ1406" s="2"/>
      <c r="FA1406" s="2"/>
      <c r="FB1406" s="2"/>
      <c r="FC1406" s="2"/>
    </row>
    <row r="1407" spans="1:159" s="4" customFormat="1">
      <c r="A1407" s="77" t="s">
        <v>2206</v>
      </c>
      <c r="B1407" s="87" t="s">
        <v>2763</v>
      </c>
      <c r="C1407" s="88">
        <v>2136</v>
      </c>
      <c r="D1407" s="87" t="s">
        <v>2985</v>
      </c>
      <c r="E1407" s="107" t="str">
        <f>VLOOKUP($C1407,'2024-25 School Level AAFTE'!$C$4:$L$2372,9,FALSE)</f>
        <v>Yes</v>
      </c>
      <c r="F1407" s="95">
        <f>VLOOKUP($C1407,'2024-25 School Level AAFTE'!$C$4:$J$2372,8,FALSE)</f>
        <v>42.93</v>
      </c>
      <c r="G1407" s="97">
        <f>IFERROR(IF(E1407= "yes",VLOOKUP(C1407,Summary!$B:$I,6,0),0),0)</f>
        <v>0</v>
      </c>
      <c r="H1407" s="96">
        <f t="shared" si="241"/>
        <v>42.93</v>
      </c>
      <c r="I1407" s="154">
        <f>VLOOKUP($A1407,'2025-26 Salary &amp; Benefits'!$A:$I,3,FALSE)</f>
        <v>1</v>
      </c>
      <c r="J1407" s="154">
        <f>VLOOKUP($A1407,'2025-26 Salary &amp; Benefits'!$A:$I,4,FALSE)</f>
        <v>1</v>
      </c>
      <c r="K1407" s="141">
        <f t="shared" si="242"/>
        <v>42.93</v>
      </c>
      <c r="L1407" s="140">
        <f t="shared" si="243"/>
        <v>0.126</v>
      </c>
      <c r="M1407" s="142">
        <f>'2025-26 Salary &amp; Benefits'!$E$6</f>
        <v>78209</v>
      </c>
      <c r="N1407" s="142">
        <f>'2025-26 Salary &amp; Benefits'!$F$6</f>
        <v>80164</v>
      </c>
      <c r="O1407" s="9">
        <f t="shared" si="244"/>
        <v>9854.33</v>
      </c>
      <c r="P1407" s="9">
        <f t="shared" si="245"/>
        <v>246.32999999999993</v>
      </c>
      <c r="Q1407" s="9">
        <f>'2025-26 Salary &amp; Benefits'!G$6</f>
        <v>15997.68</v>
      </c>
      <c r="R1407" s="143">
        <f>'2025-26 Salary &amp; Benefits'!H$6</f>
        <v>0.16020000000000001</v>
      </c>
      <c r="S1407" s="143">
        <f>'2025-26 Salary &amp; Benefits'!I$6</f>
        <v>0.15390000000000001</v>
      </c>
      <c r="T1407" s="9">
        <f t="shared" si="246"/>
        <v>3632.28</v>
      </c>
      <c r="U1407" s="9">
        <f t="shared" si="247"/>
        <v>168.34</v>
      </c>
      <c r="V1407" s="9">
        <f t="shared" si="248"/>
        <v>25.91</v>
      </c>
      <c r="W1407" s="9">
        <f t="shared" si="249"/>
        <v>194.25</v>
      </c>
      <c r="X1407" s="22">
        <f t="shared" si="250"/>
        <v>13927.19</v>
      </c>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c r="DX1407" s="2"/>
      <c r="DY1407" s="2"/>
      <c r="DZ1407" s="2"/>
      <c r="EA1407" s="2"/>
      <c r="EB1407" s="2"/>
      <c r="EC1407" s="2"/>
      <c r="ED1407" s="2"/>
      <c r="EE1407" s="2"/>
      <c r="EF1407" s="2"/>
      <c r="EG1407" s="2"/>
      <c r="EH1407" s="2"/>
      <c r="EI1407" s="2"/>
      <c r="EJ1407" s="2"/>
      <c r="EK1407" s="2"/>
      <c r="EL1407" s="2"/>
      <c r="EM1407" s="2"/>
      <c r="EN1407" s="2"/>
      <c r="EO1407" s="2"/>
      <c r="EP1407" s="2"/>
      <c r="EQ1407" s="2"/>
      <c r="ER1407" s="2"/>
      <c r="ES1407" s="2"/>
      <c r="ET1407" s="2"/>
      <c r="EU1407" s="2"/>
      <c r="EV1407" s="2"/>
      <c r="EW1407" s="2"/>
      <c r="EX1407" s="2"/>
      <c r="EY1407" s="2"/>
      <c r="EZ1407" s="2"/>
      <c r="FA1407" s="2"/>
      <c r="FB1407" s="2"/>
      <c r="FC1407" s="2"/>
    </row>
    <row r="1408" spans="1:159" s="4" customFormat="1">
      <c r="A1408" s="74" t="s">
        <v>2198</v>
      </c>
      <c r="B1408" s="87" t="s">
        <v>2764</v>
      </c>
      <c r="C1408" s="88">
        <v>2666</v>
      </c>
      <c r="D1408" s="87" t="s">
        <v>331</v>
      </c>
      <c r="E1408" s="107" t="str">
        <f>VLOOKUP($C1408,'2024-25 School Level AAFTE'!$C$4:$L$2372,9,FALSE)</f>
        <v>Yes</v>
      </c>
      <c r="F1408" s="95">
        <f>VLOOKUP($C1408,'2024-25 School Level AAFTE'!$C$4:$J$2372,8,FALSE)</f>
        <v>108.11</v>
      </c>
      <c r="G1408" s="97">
        <f>IFERROR(IF(E1408= "yes",VLOOKUP(C1408,Summary!$B:$I,6,0),0),0)</f>
        <v>0</v>
      </c>
      <c r="H1408" s="96">
        <f t="shared" si="241"/>
        <v>108.11</v>
      </c>
      <c r="I1408" s="154">
        <f>VLOOKUP($A1408,'2025-26 Salary &amp; Benefits'!$A:$I,3,FALSE)</f>
        <v>1</v>
      </c>
      <c r="J1408" s="154">
        <f>VLOOKUP($A1408,'2025-26 Salary &amp; Benefits'!$A:$I,4,FALSE)</f>
        <v>1</v>
      </c>
      <c r="K1408" s="141">
        <f t="shared" si="242"/>
        <v>108.11</v>
      </c>
      <c r="L1408" s="140">
        <f t="shared" si="243"/>
        <v>0.317</v>
      </c>
      <c r="M1408" s="142">
        <f>'2025-26 Salary &amp; Benefits'!$E$6</f>
        <v>78209</v>
      </c>
      <c r="N1408" s="142">
        <f>'2025-26 Salary &amp; Benefits'!$F$6</f>
        <v>80164</v>
      </c>
      <c r="O1408" s="9">
        <f t="shared" si="244"/>
        <v>24792.25</v>
      </c>
      <c r="P1408" s="9">
        <f t="shared" si="245"/>
        <v>619.7400000000016</v>
      </c>
      <c r="Q1408" s="9">
        <f>'2025-26 Salary &amp; Benefits'!G$6</f>
        <v>15997.68</v>
      </c>
      <c r="R1408" s="143">
        <f>'2025-26 Salary &amp; Benefits'!H$6</f>
        <v>0.16020000000000001</v>
      </c>
      <c r="S1408" s="143">
        <f>'2025-26 Salary &amp; Benefits'!I$6</f>
        <v>0.15390000000000001</v>
      </c>
      <c r="T1408" s="9">
        <f t="shared" si="246"/>
        <v>9138.36</v>
      </c>
      <c r="U1408" s="9">
        <f t="shared" si="247"/>
        <v>423.53</v>
      </c>
      <c r="V1408" s="9">
        <f t="shared" si="248"/>
        <v>65.180000000000007</v>
      </c>
      <c r="W1408" s="9">
        <f t="shared" si="249"/>
        <v>488.71</v>
      </c>
      <c r="X1408" s="22">
        <f t="shared" si="250"/>
        <v>35039.060000000005</v>
      </c>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c r="DX1408" s="2"/>
      <c r="DY1408" s="2"/>
      <c r="DZ1408" s="2"/>
      <c r="EA1408" s="2"/>
      <c r="EB1408" s="2"/>
      <c r="EC1408" s="2"/>
      <c r="ED1408" s="2"/>
      <c r="EE1408" s="2"/>
      <c r="EF1408" s="2"/>
      <c r="EG1408" s="2"/>
      <c r="EH1408" s="2"/>
      <c r="EI1408" s="2"/>
      <c r="EJ1408" s="2"/>
      <c r="EK1408" s="2"/>
      <c r="EL1408" s="2"/>
      <c r="EM1408" s="2"/>
      <c r="EN1408" s="2"/>
      <c r="EO1408" s="2"/>
      <c r="EP1408" s="2"/>
      <c r="EQ1408" s="2"/>
      <c r="ER1408" s="2"/>
      <c r="ES1408" s="2"/>
      <c r="ET1408" s="2"/>
      <c r="EU1408" s="2"/>
      <c r="EV1408" s="2"/>
      <c r="EW1408" s="2"/>
      <c r="EX1408" s="2"/>
      <c r="EY1408" s="2"/>
      <c r="EZ1408" s="2"/>
      <c r="FA1408" s="2"/>
      <c r="FB1408" s="2"/>
      <c r="FC1408" s="2"/>
    </row>
    <row r="1409" spans="1:159" s="4" customFormat="1">
      <c r="A1409" s="77" t="s">
        <v>2324</v>
      </c>
      <c r="B1409" s="87" t="s">
        <v>2765</v>
      </c>
      <c r="C1409" s="88">
        <v>2422</v>
      </c>
      <c r="D1409" s="87" t="s">
        <v>1230</v>
      </c>
      <c r="E1409" s="107" t="str">
        <f>VLOOKUP($C1409,'2024-25 School Level AAFTE'!$C$4:$L$2372,9,FALSE)</f>
        <v>Yes</v>
      </c>
      <c r="F1409" s="95">
        <f>VLOOKUP($C1409,'2024-25 School Level AAFTE'!$C$4:$J$2372,8,FALSE)</f>
        <v>271.35000000000002</v>
      </c>
      <c r="G1409" s="97">
        <f>IFERROR(IF(E1409= "yes",VLOOKUP(C1409,Summary!$B:$I,6,0),0),0)</f>
        <v>0</v>
      </c>
      <c r="H1409" s="96">
        <f t="shared" si="241"/>
        <v>271.35000000000002</v>
      </c>
      <c r="I1409" s="154">
        <f>VLOOKUP($A1409,'2025-26 Salary &amp; Benefits'!$A:$I,3,FALSE)</f>
        <v>1</v>
      </c>
      <c r="J1409" s="154">
        <f>VLOOKUP($A1409,'2025-26 Salary &amp; Benefits'!$A:$I,4,FALSE)</f>
        <v>1</v>
      </c>
      <c r="K1409" s="141">
        <f t="shared" si="242"/>
        <v>271.35000000000002</v>
      </c>
      <c r="L1409" s="140">
        <f t="shared" si="243"/>
        <v>0.79600000000000004</v>
      </c>
      <c r="M1409" s="142">
        <f>'2025-26 Salary &amp; Benefits'!$E$6</f>
        <v>78209</v>
      </c>
      <c r="N1409" s="142">
        <f>'2025-26 Salary &amp; Benefits'!$F$6</f>
        <v>80164</v>
      </c>
      <c r="O1409" s="9">
        <f t="shared" si="244"/>
        <v>62254.36</v>
      </c>
      <c r="P1409" s="9">
        <f t="shared" si="245"/>
        <v>1556.1800000000003</v>
      </c>
      <c r="Q1409" s="9">
        <f>'2025-26 Salary &amp; Benefits'!G$6</f>
        <v>15997.68</v>
      </c>
      <c r="R1409" s="143">
        <f>'2025-26 Salary &amp; Benefits'!H$6</f>
        <v>0.16020000000000001</v>
      </c>
      <c r="S1409" s="143">
        <f>'2025-26 Salary &amp; Benefits'!I$6</f>
        <v>0.15390000000000001</v>
      </c>
      <c r="T1409" s="9">
        <f t="shared" si="246"/>
        <v>22946.799999999999</v>
      </c>
      <c r="U1409" s="9">
        <f t="shared" si="247"/>
        <v>1063.51</v>
      </c>
      <c r="V1409" s="9">
        <f t="shared" si="248"/>
        <v>163.66999999999999</v>
      </c>
      <c r="W1409" s="9">
        <f t="shared" si="249"/>
        <v>1227.18</v>
      </c>
      <c r="X1409" s="22">
        <f t="shared" si="250"/>
        <v>87984.51999999999</v>
      </c>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c r="DX1409" s="2"/>
      <c r="DY1409" s="2"/>
      <c r="DZ1409" s="2"/>
      <c r="EA1409" s="2"/>
      <c r="EB1409" s="2"/>
      <c r="EC1409" s="2"/>
      <c r="ED1409" s="2"/>
      <c r="EE1409" s="2"/>
      <c r="EF1409" s="2"/>
      <c r="EG1409" s="2"/>
      <c r="EH1409" s="2"/>
      <c r="EI1409" s="2"/>
      <c r="EJ1409" s="2"/>
      <c r="EK1409" s="2"/>
      <c r="EL1409" s="2"/>
      <c r="EM1409" s="2"/>
      <c r="EN1409" s="2"/>
      <c r="EO1409" s="2"/>
      <c r="EP1409" s="2"/>
      <c r="EQ1409" s="2"/>
      <c r="ER1409" s="2"/>
      <c r="ES1409" s="2"/>
      <c r="ET1409" s="2"/>
      <c r="EU1409" s="2"/>
      <c r="EV1409" s="2"/>
      <c r="EW1409" s="2"/>
      <c r="EX1409" s="2"/>
      <c r="EY1409" s="2"/>
      <c r="EZ1409" s="2"/>
      <c r="FA1409" s="2"/>
      <c r="FB1409" s="2"/>
      <c r="FC1409" s="2"/>
    </row>
    <row r="1410" spans="1:159" s="4" customFormat="1">
      <c r="A1410" s="77" t="s">
        <v>2324</v>
      </c>
      <c r="B1410" s="87" t="s">
        <v>2765</v>
      </c>
      <c r="C1410" s="88">
        <v>2706</v>
      </c>
      <c r="D1410" s="87" t="s">
        <v>1231</v>
      </c>
      <c r="E1410" s="107" t="str">
        <f>VLOOKUP($C1410,'2024-25 School Level AAFTE'!$C$4:$L$2372,9,FALSE)</f>
        <v>Yes</v>
      </c>
      <c r="F1410" s="95">
        <f>VLOOKUP($C1410,'2024-25 School Level AAFTE'!$C$4:$J$2372,8,FALSE)</f>
        <v>240.75</v>
      </c>
      <c r="G1410" s="97">
        <f>IFERROR(IF(E1410= "yes",VLOOKUP(C1410,Summary!$B:$I,6,0),0),0)</f>
        <v>0</v>
      </c>
      <c r="H1410" s="96">
        <f t="shared" si="241"/>
        <v>240.75</v>
      </c>
      <c r="I1410" s="154">
        <f>VLOOKUP($A1410,'2025-26 Salary &amp; Benefits'!$A:$I,3,FALSE)</f>
        <v>1</v>
      </c>
      <c r="J1410" s="154">
        <f>VLOOKUP($A1410,'2025-26 Salary &amp; Benefits'!$A:$I,4,FALSE)</f>
        <v>1</v>
      </c>
      <c r="K1410" s="141">
        <f t="shared" si="242"/>
        <v>240.75</v>
      </c>
      <c r="L1410" s="140">
        <f t="shared" si="243"/>
        <v>0.70599999999999996</v>
      </c>
      <c r="M1410" s="142">
        <f>'2025-26 Salary &amp; Benefits'!$E$6</f>
        <v>78209</v>
      </c>
      <c r="N1410" s="142">
        <f>'2025-26 Salary &amp; Benefits'!$F$6</f>
        <v>80164</v>
      </c>
      <c r="O1410" s="9">
        <f t="shared" si="244"/>
        <v>55215.55</v>
      </c>
      <c r="P1410" s="9">
        <f t="shared" si="245"/>
        <v>1380.2299999999959</v>
      </c>
      <c r="Q1410" s="9">
        <f>'2025-26 Salary &amp; Benefits'!G$6</f>
        <v>15997.68</v>
      </c>
      <c r="R1410" s="143">
        <f>'2025-26 Salary &amp; Benefits'!H$6</f>
        <v>0.16020000000000001</v>
      </c>
      <c r="S1410" s="143">
        <f>'2025-26 Salary &amp; Benefits'!I$6</f>
        <v>0.15390000000000001</v>
      </c>
      <c r="T1410" s="9">
        <f t="shared" si="246"/>
        <v>20352.310000000001</v>
      </c>
      <c r="U1410" s="9">
        <f t="shared" si="247"/>
        <v>943.26</v>
      </c>
      <c r="V1410" s="9">
        <f t="shared" si="248"/>
        <v>145.16999999999999</v>
      </c>
      <c r="W1410" s="9">
        <f t="shared" si="249"/>
        <v>1088.43</v>
      </c>
      <c r="X1410" s="22">
        <f t="shared" si="250"/>
        <v>78036.51999999999</v>
      </c>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c r="DX1410" s="2"/>
      <c r="DY1410" s="2"/>
      <c r="DZ1410" s="2"/>
      <c r="EA1410" s="2"/>
      <c r="EB1410" s="2"/>
      <c r="EC1410" s="2"/>
      <c r="ED1410" s="2"/>
      <c r="EE1410" s="2"/>
      <c r="EF1410" s="2"/>
      <c r="EG1410" s="2"/>
      <c r="EH1410" s="2"/>
      <c r="EI1410" s="2"/>
      <c r="EJ1410" s="2"/>
      <c r="EK1410" s="2"/>
      <c r="EL1410" s="2"/>
      <c r="EM1410" s="2"/>
      <c r="EN1410" s="2"/>
      <c r="EO1410" s="2"/>
      <c r="EP1410" s="2"/>
      <c r="EQ1410" s="2"/>
      <c r="ER1410" s="2"/>
      <c r="ES1410" s="2"/>
      <c r="ET1410" s="2"/>
      <c r="EU1410" s="2"/>
      <c r="EV1410" s="2"/>
      <c r="EW1410" s="2"/>
      <c r="EX1410" s="2"/>
      <c r="EY1410" s="2"/>
      <c r="EZ1410" s="2"/>
      <c r="FA1410" s="2"/>
      <c r="FB1410" s="2"/>
      <c r="FC1410" s="2"/>
    </row>
    <row r="1411" spans="1:159" s="4" customFormat="1">
      <c r="A1411" s="77" t="s">
        <v>2341</v>
      </c>
      <c r="B1411" s="87" t="s">
        <v>2766</v>
      </c>
      <c r="C1411" s="88">
        <v>2360</v>
      </c>
      <c r="D1411" s="87" t="s">
        <v>3203</v>
      </c>
      <c r="E1411" s="107" t="str">
        <f>VLOOKUP($C1411,'2024-25 School Level AAFTE'!$C$4:$L$2372,9,FALSE)</f>
        <v>No</v>
      </c>
      <c r="F1411" s="95">
        <f>VLOOKUP($C1411,'2024-25 School Level AAFTE'!$C$4:$J$2372,8,FALSE)</f>
        <v>572.03</v>
      </c>
      <c r="G1411" s="97">
        <f>IFERROR(IF(E1411= "yes",VLOOKUP(C1411,Summary!$B:$I,6,0),0),0)</f>
        <v>0</v>
      </c>
      <c r="H1411" s="96">
        <f t="shared" si="241"/>
        <v>0</v>
      </c>
      <c r="I1411" s="154">
        <f>VLOOKUP($A1411,'2025-26 Salary &amp; Benefits'!$A:$I,3,FALSE)</f>
        <v>1.06</v>
      </c>
      <c r="J1411" s="154">
        <f>VLOOKUP($A1411,'2025-26 Salary &amp; Benefits'!$A:$I,4,FALSE)</f>
        <v>1.06</v>
      </c>
      <c r="K1411" s="141">
        <f t="shared" si="242"/>
        <v>0</v>
      </c>
      <c r="L1411" s="140">
        <f t="shared" si="243"/>
        <v>0</v>
      </c>
      <c r="M1411" s="142">
        <f>'2025-26 Salary &amp; Benefits'!$E$6</f>
        <v>78209</v>
      </c>
      <c r="N1411" s="142">
        <f>'2025-26 Salary &amp; Benefits'!$F$6</f>
        <v>80164</v>
      </c>
      <c r="O1411" s="9">
        <f t="shared" si="244"/>
        <v>0</v>
      </c>
      <c r="P1411" s="9">
        <f t="shared" si="245"/>
        <v>0</v>
      </c>
      <c r="Q1411" s="9">
        <f>'2025-26 Salary &amp; Benefits'!G$6</f>
        <v>15997.68</v>
      </c>
      <c r="R1411" s="143">
        <f>'2025-26 Salary &amp; Benefits'!H$6</f>
        <v>0.16020000000000001</v>
      </c>
      <c r="S1411" s="143">
        <f>'2025-26 Salary &amp; Benefits'!I$6</f>
        <v>0.15390000000000001</v>
      </c>
      <c r="T1411" s="9">
        <f t="shared" si="246"/>
        <v>0</v>
      </c>
      <c r="U1411" s="9">
        <f t="shared" si="247"/>
        <v>0</v>
      </c>
      <c r="V1411" s="9">
        <f t="shared" si="248"/>
        <v>0</v>
      </c>
      <c r="W1411" s="9">
        <f t="shared" si="249"/>
        <v>0</v>
      </c>
      <c r="X1411" s="22">
        <f t="shared" si="250"/>
        <v>0</v>
      </c>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c r="EY1411" s="2"/>
      <c r="EZ1411" s="2"/>
      <c r="FA1411" s="2"/>
      <c r="FB1411" s="2"/>
      <c r="FC1411" s="2"/>
    </row>
    <row r="1412" spans="1:159" s="4" customFormat="1">
      <c r="A1412" s="77" t="s">
        <v>2341</v>
      </c>
      <c r="B1412" s="87" t="s">
        <v>2766</v>
      </c>
      <c r="C1412" s="88">
        <v>2942</v>
      </c>
      <c r="D1412" s="87" t="s">
        <v>1337</v>
      </c>
      <c r="E1412" s="107" t="str">
        <f>VLOOKUP($C1412,'2024-25 School Level AAFTE'!$C$4:$L$2372,9,FALSE)</f>
        <v>No</v>
      </c>
      <c r="F1412" s="95">
        <f>VLOOKUP($C1412,'2024-25 School Level AAFTE'!$C$4:$J$2372,8,FALSE)</f>
        <v>888.82</v>
      </c>
      <c r="G1412" s="97">
        <f>IFERROR(IF(E1412= "yes",VLOOKUP(C1412,Summary!$B:$I,6,0),0),0)</f>
        <v>0</v>
      </c>
      <c r="H1412" s="96">
        <f t="shared" si="241"/>
        <v>0</v>
      </c>
      <c r="I1412" s="154">
        <f>VLOOKUP($A1412,'2025-26 Salary &amp; Benefits'!$A:$I,3,FALSE)</f>
        <v>1.06</v>
      </c>
      <c r="J1412" s="154">
        <f>VLOOKUP($A1412,'2025-26 Salary &amp; Benefits'!$A:$I,4,FALSE)</f>
        <v>1.06</v>
      </c>
      <c r="K1412" s="141">
        <f t="shared" si="242"/>
        <v>0</v>
      </c>
      <c r="L1412" s="140">
        <f t="shared" si="243"/>
        <v>0</v>
      </c>
      <c r="M1412" s="142">
        <f>'2025-26 Salary &amp; Benefits'!$E$6</f>
        <v>78209</v>
      </c>
      <c r="N1412" s="142">
        <f>'2025-26 Salary &amp; Benefits'!$F$6</f>
        <v>80164</v>
      </c>
      <c r="O1412" s="9">
        <f t="shared" si="244"/>
        <v>0</v>
      </c>
      <c r="P1412" s="9">
        <f t="shared" si="245"/>
        <v>0</v>
      </c>
      <c r="Q1412" s="9">
        <f>'2025-26 Salary &amp; Benefits'!G$6</f>
        <v>15997.68</v>
      </c>
      <c r="R1412" s="143">
        <f>'2025-26 Salary &amp; Benefits'!H$6</f>
        <v>0.16020000000000001</v>
      </c>
      <c r="S1412" s="143">
        <f>'2025-26 Salary &amp; Benefits'!I$6</f>
        <v>0.15390000000000001</v>
      </c>
      <c r="T1412" s="9">
        <f t="shared" si="246"/>
        <v>0</v>
      </c>
      <c r="U1412" s="9">
        <f t="shared" si="247"/>
        <v>0</v>
      </c>
      <c r="V1412" s="9">
        <f t="shared" si="248"/>
        <v>0</v>
      </c>
      <c r="W1412" s="9">
        <f t="shared" si="249"/>
        <v>0</v>
      </c>
      <c r="X1412" s="22">
        <f t="shared" si="250"/>
        <v>0</v>
      </c>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c r="EY1412" s="2"/>
      <c r="EZ1412" s="2"/>
      <c r="FA1412" s="2"/>
      <c r="FB1412" s="2"/>
      <c r="FC1412" s="2"/>
    </row>
    <row r="1413" spans="1:159" s="4" customFormat="1">
      <c r="A1413" s="77" t="s">
        <v>2341</v>
      </c>
      <c r="B1413" s="87" t="s">
        <v>2766</v>
      </c>
      <c r="C1413" s="88">
        <v>4262</v>
      </c>
      <c r="D1413" s="87" t="s">
        <v>1338</v>
      </c>
      <c r="E1413" s="107" t="str">
        <f>VLOOKUP($C1413,'2024-25 School Level AAFTE'!$C$4:$L$2372,9,FALSE)</f>
        <v>No</v>
      </c>
      <c r="F1413" s="95">
        <f>VLOOKUP($C1413,'2024-25 School Level AAFTE'!$C$4:$J$2372,8,FALSE)</f>
        <v>646.33000000000004</v>
      </c>
      <c r="G1413" s="97">
        <f>IFERROR(IF(E1413= "yes",VLOOKUP(C1413,Summary!$B:$I,6,0),0),0)</f>
        <v>0</v>
      </c>
      <c r="H1413" s="96">
        <f t="shared" si="241"/>
        <v>0</v>
      </c>
      <c r="I1413" s="154">
        <f>VLOOKUP($A1413,'2025-26 Salary &amp; Benefits'!$A:$I,3,FALSE)</f>
        <v>1.06</v>
      </c>
      <c r="J1413" s="154">
        <f>VLOOKUP($A1413,'2025-26 Salary &amp; Benefits'!$A:$I,4,FALSE)</f>
        <v>1.06</v>
      </c>
      <c r="K1413" s="141">
        <f t="shared" si="242"/>
        <v>0</v>
      </c>
      <c r="L1413" s="140">
        <f t="shared" si="243"/>
        <v>0</v>
      </c>
      <c r="M1413" s="142">
        <f>'2025-26 Salary &amp; Benefits'!$E$6</f>
        <v>78209</v>
      </c>
      <c r="N1413" s="142">
        <f>'2025-26 Salary &amp; Benefits'!$F$6</f>
        <v>80164</v>
      </c>
      <c r="O1413" s="9">
        <f t="shared" si="244"/>
        <v>0</v>
      </c>
      <c r="P1413" s="9">
        <f t="shared" si="245"/>
        <v>0</v>
      </c>
      <c r="Q1413" s="9">
        <f>'2025-26 Salary &amp; Benefits'!G$6</f>
        <v>15997.68</v>
      </c>
      <c r="R1413" s="143">
        <f>'2025-26 Salary &amp; Benefits'!H$6</f>
        <v>0.16020000000000001</v>
      </c>
      <c r="S1413" s="143">
        <f>'2025-26 Salary &amp; Benefits'!I$6</f>
        <v>0.15390000000000001</v>
      </c>
      <c r="T1413" s="9">
        <f t="shared" si="246"/>
        <v>0</v>
      </c>
      <c r="U1413" s="9">
        <f t="shared" si="247"/>
        <v>0</v>
      </c>
      <c r="V1413" s="9">
        <f t="shared" si="248"/>
        <v>0</v>
      </c>
      <c r="W1413" s="9">
        <f t="shared" si="249"/>
        <v>0</v>
      </c>
      <c r="X1413" s="22">
        <f t="shared" si="250"/>
        <v>0</v>
      </c>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row>
    <row r="1414" spans="1:159" s="4" customFormat="1">
      <c r="A1414" s="77" t="s">
        <v>2341</v>
      </c>
      <c r="B1414" s="87" t="s">
        <v>2766</v>
      </c>
      <c r="C1414" s="88">
        <v>4547</v>
      </c>
      <c r="D1414" s="87" t="s">
        <v>1339</v>
      </c>
      <c r="E1414" s="107" t="str">
        <f>VLOOKUP($C1414,'2024-25 School Level AAFTE'!$C$4:$L$2372,9,FALSE)</f>
        <v>No</v>
      </c>
      <c r="F1414" s="95">
        <f>VLOOKUP($C1414,'2024-25 School Level AAFTE'!$C$4:$J$2372,8,FALSE)</f>
        <v>680.09</v>
      </c>
      <c r="G1414" s="97">
        <f>IFERROR(IF(E1414= "yes",VLOOKUP(C1414,Summary!$B:$I,6,0),0),0)</f>
        <v>0</v>
      </c>
      <c r="H1414" s="96">
        <f t="shared" si="241"/>
        <v>0</v>
      </c>
      <c r="I1414" s="154">
        <f>VLOOKUP($A1414,'2025-26 Salary &amp; Benefits'!$A:$I,3,FALSE)</f>
        <v>1.06</v>
      </c>
      <c r="J1414" s="154">
        <f>VLOOKUP($A1414,'2025-26 Salary &amp; Benefits'!$A:$I,4,FALSE)</f>
        <v>1.06</v>
      </c>
      <c r="K1414" s="141">
        <f t="shared" si="242"/>
        <v>0</v>
      </c>
      <c r="L1414" s="140">
        <f t="shared" si="243"/>
        <v>0</v>
      </c>
      <c r="M1414" s="142">
        <f>'2025-26 Salary &amp; Benefits'!$E$6</f>
        <v>78209</v>
      </c>
      <c r="N1414" s="142">
        <f>'2025-26 Salary &amp; Benefits'!$F$6</f>
        <v>80164</v>
      </c>
      <c r="O1414" s="9">
        <f t="shared" si="244"/>
        <v>0</v>
      </c>
      <c r="P1414" s="9">
        <f t="shared" si="245"/>
        <v>0</v>
      </c>
      <c r="Q1414" s="9">
        <f>'2025-26 Salary &amp; Benefits'!G$6</f>
        <v>15997.68</v>
      </c>
      <c r="R1414" s="143">
        <f>'2025-26 Salary &amp; Benefits'!H$6</f>
        <v>0.16020000000000001</v>
      </c>
      <c r="S1414" s="143">
        <f>'2025-26 Salary &amp; Benefits'!I$6</f>
        <v>0.15390000000000001</v>
      </c>
      <c r="T1414" s="9">
        <f t="shared" si="246"/>
        <v>0</v>
      </c>
      <c r="U1414" s="9">
        <f t="shared" si="247"/>
        <v>0</v>
      </c>
      <c r="V1414" s="9">
        <f t="shared" si="248"/>
        <v>0</v>
      </c>
      <c r="W1414" s="9">
        <f t="shared" si="249"/>
        <v>0</v>
      </c>
      <c r="X1414" s="22">
        <f t="shared" si="250"/>
        <v>0</v>
      </c>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c r="DY1414" s="2"/>
      <c r="DZ1414" s="2"/>
      <c r="EA1414" s="2"/>
      <c r="EB1414" s="2"/>
      <c r="EC1414" s="2"/>
      <c r="ED1414" s="2"/>
      <c r="EE1414" s="2"/>
      <c r="EF1414" s="2"/>
      <c r="EG1414" s="2"/>
      <c r="EH1414" s="2"/>
      <c r="EI1414" s="2"/>
      <c r="EJ1414" s="2"/>
      <c r="EK1414" s="2"/>
      <c r="EL1414" s="2"/>
      <c r="EM1414" s="2"/>
      <c r="EN1414" s="2"/>
      <c r="EO1414" s="2"/>
      <c r="EP1414" s="2"/>
      <c r="EQ1414" s="2"/>
      <c r="ER1414" s="2"/>
      <c r="ES1414" s="2"/>
      <c r="ET1414" s="2"/>
      <c r="EU1414" s="2"/>
      <c r="EV1414" s="2"/>
      <c r="EW1414" s="2"/>
      <c r="EX1414" s="2"/>
      <c r="EY1414" s="2"/>
      <c r="EZ1414" s="2"/>
      <c r="FA1414" s="2"/>
      <c r="FB1414" s="2"/>
      <c r="FC1414" s="2"/>
    </row>
    <row r="1415" spans="1:159" s="4" customFormat="1">
      <c r="A1415" s="77" t="s">
        <v>2157</v>
      </c>
      <c r="B1415" s="87" t="s">
        <v>2767</v>
      </c>
      <c r="C1415" s="88">
        <v>2902</v>
      </c>
      <c r="D1415" s="87" t="s">
        <v>5</v>
      </c>
      <c r="E1415" s="107" t="str">
        <f>VLOOKUP($C1415,'2024-25 School Level AAFTE'!$C$4:$L$2372,9,FALSE)</f>
        <v>Yes</v>
      </c>
      <c r="F1415" s="95">
        <f>VLOOKUP($C1415,'2024-25 School Level AAFTE'!$C$4:$J$2372,8,FALSE)</f>
        <v>532.73</v>
      </c>
      <c r="G1415" s="97">
        <f>IFERROR(IF(E1415= "yes",VLOOKUP(C1415,Summary!$B:$I,6,0),0),0)</f>
        <v>0</v>
      </c>
      <c r="H1415" s="96">
        <f t="shared" si="241"/>
        <v>532.73</v>
      </c>
      <c r="I1415" s="154">
        <f>VLOOKUP($A1415,'2025-26 Salary &amp; Benefits'!$A:$I,3,FALSE)</f>
        <v>1</v>
      </c>
      <c r="J1415" s="154">
        <f>VLOOKUP($A1415,'2025-26 Salary &amp; Benefits'!$A:$I,4,FALSE)</f>
        <v>1</v>
      </c>
      <c r="K1415" s="141">
        <f t="shared" si="242"/>
        <v>532.73</v>
      </c>
      <c r="L1415" s="140">
        <f t="shared" si="243"/>
        <v>1.5629999999999999</v>
      </c>
      <c r="M1415" s="142">
        <f>'2025-26 Salary &amp; Benefits'!$E$6</f>
        <v>78209</v>
      </c>
      <c r="N1415" s="142">
        <f>'2025-26 Salary &amp; Benefits'!$F$6</f>
        <v>80164</v>
      </c>
      <c r="O1415" s="9">
        <f t="shared" si="244"/>
        <v>122240.67</v>
      </c>
      <c r="P1415" s="9">
        <f t="shared" si="245"/>
        <v>3055.6600000000035</v>
      </c>
      <c r="Q1415" s="9">
        <f>'2025-26 Salary &amp; Benefits'!G$6</f>
        <v>15997.68</v>
      </c>
      <c r="R1415" s="143">
        <f>'2025-26 Salary &amp; Benefits'!H$6</f>
        <v>0.16020000000000001</v>
      </c>
      <c r="S1415" s="143">
        <f>'2025-26 Salary &amp; Benefits'!I$6</f>
        <v>0.15390000000000001</v>
      </c>
      <c r="T1415" s="9">
        <f t="shared" si="246"/>
        <v>45057.599999999999</v>
      </c>
      <c r="U1415" s="9">
        <f t="shared" si="247"/>
        <v>2088.27</v>
      </c>
      <c r="V1415" s="9">
        <f t="shared" si="248"/>
        <v>321.38</v>
      </c>
      <c r="W1415" s="9">
        <f t="shared" si="249"/>
        <v>2409.65</v>
      </c>
      <c r="X1415" s="22">
        <f t="shared" si="250"/>
        <v>172763.58</v>
      </c>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c r="DX1415" s="2"/>
      <c r="DY1415" s="2"/>
      <c r="DZ1415" s="2"/>
      <c r="EA1415" s="2"/>
      <c r="EB1415" s="2"/>
      <c r="EC1415" s="2"/>
      <c r="ED1415" s="2"/>
      <c r="EE1415" s="2"/>
      <c r="EF1415" s="2"/>
      <c r="EG1415" s="2"/>
      <c r="EH1415" s="2"/>
      <c r="EI1415" s="2"/>
      <c r="EJ1415" s="2"/>
      <c r="EK1415" s="2"/>
      <c r="EL1415" s="2"/>
      <c r="EM1415" s="2"/>
      <c r="EN1415" s="2"/>
      <c r="EO1415" s="2"/>
      <c r="EP1415" s="2"/>
      <c r="EQ1415" s="2"/>
      <c r="ER1415" s="2"/>
      <c r="ES1415" s="2"/>
      <c r="ET1415" s="2"/>
      <c r="EU1415" s="2"/>
      <c r="EV1415" s="2"/>
      <c r="EW1415" s="2"/>
      <c r="EX1415" s="2"/>
      <c r="EY1415" s="2"/>
      <c r="EZ1415" s="2"/>
      <c r="FA1415" s="2"/>
      <c r="FB1415" s="2"/>
      <c r="FC1415" s="2"/>
    </row>
    <row r="1416" spans="1:159" s="4" customFormat="1">
      <c r="A1416" s="77" t="s">
        <v>2157</v>
      </c>
      <c r="B1416" s="87" t="s">
        <v>2767</v>
      </c>
      <c r="C1416" s="88">
        <v>2961</v>
      </c>
      <c r="D1416" s="87" t="s">
        <v>6</v>
      </c>
      <c r="E1416" s="107" t="str">
        <f>VLOOKUP($C1416,'2024-25 School Level AAFTE'!$C$4:$L$2372,9,FALSE)</f>
        <v>Yes</v>
      </c>
      <c r="F1416" s="95">
        <f>VLOOKUP($C1416,'2024-25 School Level AAFTE'!$C$4:$J$2372,8,FALSE)</f>
        <v>591.37</v>
      </c>
      <c r="G1416" s="97">
        <f>IFERROR(IF(E1416= "yes",VLOOKUP(C1416,Summary!$B:$I,6,0),0),0)</f>
        <v>0</v>
      </c>
      <c r="H1416" s="96">
        <f t="shared" si="241"/>
        <v>591.37</v>
      </c>
      <c r="I1416" s="154">
        <f>VLOOKUP($A1416,'2025-26 Salary &amp; Benefits'!$A:$I,3,FALSE)</f>
        <v>1</v>
      </c>
      <c r="J1416" s="154">
        <f>VLOOKUP($A1416,'2025-26 Salary &amp; Benefits'!$A:$I,4,FALSE)</f>
        <v>1</v>
      </c>
      <c r="K1416" s="141">
        <f t="shared" si="242"/>
        <v>591.37</v>
      </c>
      <c r="L1416" s="140">
        <f t="shared" si="243"/>
        <v>1.7350000000000001</v>
      </c>
      <c r="M1416" s="142">
        <f>'2025-26 Salary &amp; Benefits'!$E$6</f>
        <v>78209</v>
      </c>
      <c r="N1416" s="142">
        <f>'2025-26 Salary &amp; Benefits'!$F$6</f>
        <v>80164</v>
      </c>
      <c r="O1416" s="9">
        <f t="shared" si="244"/>
        <v>135692.62</v>
      </c>
      <c r="P1416" s="9">
        <f t="shared" si="245"/>
        <v>3391.9200000000128</v>
      </c>
      <c r="Q1416" s="9">
        <f>'2025-26 Salary &amp; Benefits'!G$6</f>
        <v>15997.68</v>
      </c>
      <c r="R1416" s="143">
        <f>'2025-26 Salary &amp; Benefits'!H$6</f>
        <v>0.16020000000000001</v>
      </c>
      <c r="S1416" s="143">
        <f>'2025-26 Salary &amp; Benefits'!I$6</f>
        <v>0.15390000000000001</v>
      </c>
      <c r="T1416" s="9">
        <f t="shared" si="246"/>
        <v>50015.95</v>
      </c>
      <c r="U1416" s="9">
        <f t="shared" si="247"/>
        <v>2318.08</v>
      </c>
      <c r="V1416" s="9">
        <f t="shared" si="248"/>
        <v>356.75</v>
      </c>
      <c r="W1416" s="9">
        <f t="shared" si="249"/>
        <v>2674.83</v>
      </c>
      <c r="X1416" s="22">
        <f t="shared" si="250"/>
        <v>191775.32</v>
      </c>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c r="DX1416" s="2"/>
      <c r="DY1416" s="2"/>
      <c r="DZ1416" s="2"/>
      <c r="EA1416" s="2"/>
      <c r="EB1416" s="2"/>
      <c r="EC1416" s="2"/>
      <c r="ED1416" s="2"/>
      <c r="EE1416" s="2"/>
      <c r="EF1416" s="2"/>
      <c r="EG1416" s="2"/>
      <c r="EH1416" s="2"/>
      <c r="EI1416" s="2"/>
      <c r="EJ1416" s="2"/>
      <c r="EK1416" s="2"/>
      <c r="EL1416" s="2"/>
      <c r="EM1416" s="2"/>
      <c r="EN1416" s="2"/>
      <c r="EO1416" s="2"/>
      <c r="EP1416" s="2"/>
      <c r="EQ1416" s="2"/>
      <c r="ER1416" s="2"/>
      <c r="ES1416" s="2"/>
      <c r="ET1416" s="2"/>
      <c r="EU1416" s="2"/>
      <c r="EV1416" s="2"/>
      <c r="EW1416" s="2"/>
      <c r="EX1416" s="2"/>
      <c r="EY1416" s="2"/>
      <c r="EZ1416" s="2"/>
      <c r="FA1416" s="2"/>
      <c r="FB1416" s="2"/>
      <c r="FC1416" s="2"/>
    </row>
    <row r="1417" spans="1:159" s="4" customFormat="1">
      <c r="A1417" s="77" t="s">
        <v>2157</v>
      </c>
      <c r="B1417" s="87" t="s">
        <v>2767</v>
      </c>
      <c r="C1417" s="88">
        <v>3015</v>
      </c>
      <c r="D1417" s="87" t="s">
        <v>7</v>
      </c>
      <c r="E1417" s="107" t="str">
        <f>VLOOKUP($C1417,'2024-25 School Level AAFTE'!$C$4:$L$2372,9,FALSE)</f>
        <v>Yes</v>
      </c>
      <c r="F1417" s="95">
        <f>VLOOKUP($C1417,'2024-25 School Level AAFTE'!$C$4:$J$2372,8,FALSE)</f>
        <v>1321.48</v>
      </c>
      <c r="G1417" s="97">
        <f>IFERROR(IF(E1417= "yes",VLOOKUP(C1417,Summary!$B:$I,6,0),0),0)</f>
        <v>0</v>
      </c>
      <c r="H1417" s="96">
        <f t="shared" si="241"/>
        <v>1321.48</v>
      </c>
      <c r="I1417" s="154">
        <f>VLOOKUP($A1417,'2025-26 Salary &amp; Benefits'!$A:$I,3,FALSE)</f>
        <v>1</v>
      </c>
      <c r="J1417" s="154">
        <f>VLOOKUP($A1417,'2025-26 Salary &amp; Benefits'!$A:$I,4,FALSE)</f>
        <v>1</v>
      </c>
      <c r="K1417" s="141">
        <f t="shared" si="242"/>
        <v>1321.48</v>
      </c>
      <c r="L1417" s="140">
        <f t="shared" si="243"/>
        <v>3.8759999999999999</v>
      </c>
      <c r="M1417" s="142">
        <f>'2025-26 Salary &amp; Benefits'!$E$6</f>
        <v>78209</v>
      </c>
      <c r="N1417" s="142">
        <f>'2025-26 Salary &amp; Benefits'!$F$6</f>
        <v>80164</v>
      </c>
      <c r="O1417" s="9">
        <f t="shared" si="244"/>
        <v>303138.08</v>
      </c>
      <c r="P1417" s="9">
        <f t="shared" si="245"/>
        <v>7577.5799999999581</v>
      </c>
      <c r="Q1417" s="9">
        <f>'2025-26 Salary &amp; Benefits'!G$6</f>
        <v>15997.68</v>
      </c>
      <c r="R1417" s="143">
        <f>'2025-26 Salary &amp; Benefits'!H$6</f>
        <v>0.16020000000000001</v>
      </c>
      <c r="S1417" s="143">
        <f>'2025-26 Salary &amp; Benefits'!I$6</f>
        <v>0.15390000000000001</v>
      </c>
      <c r="T1417" s="9">
        <f t="shared" si="246"/>
        <v>111735.92</v>
      </c>
      <c r="U1417" s="9">
        <f t="shared" si="247"/>
        <v>5178.59</v>
      </c>
      <c r="V1417" s="9">
        <f t="shared" si="248"/>
        <v>796.99</v>
      </c>
      <c r="W1417" s="9">
        <f t="shared" si="249"/>
        <v>5975.58</v>
      </c>
      <c r="X1417" s="22">
        <f t="shared" si="250"/>
        <v>428427.16</v>
      </c>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c r="DX1417" s="2"/>
      <c r="DY1417" s="2"/>
      <c r="DZ1417" s="2"/>
      <c r="EA1417" s="2"/>
      <c r="EB1417" s="2"/>
      <c r="EC1417" s="2"/>
      <c r="ED1417" s="2"/>
      <c r="EE1417" s="2"/>
      <c r="EF1417" s="2"/>
      <c r="EG1417" s="2"/>
      <c r="EH1417" s="2"/>
      <c r="EI1417" s="2"/>
      <c r="EJ1417" s="2"/>
      <c r="EK1417" s="2"/>
      <c r="EL1417" s="2"/>
      <c r="EM1417" s="2"/>
      <c r="EN1417" s="2"/>
      <c r="EO1417" s="2"/>
      <c r="EP1417" s="2"/>
      <c r="EQ1417" s="2"/>
      <c r="ER1417" s="2"/>
      <c r="ES1417" s="2"/>
      <c r="ET1417" s="2"/>
      <c r="EU1417" s="2"/>
      <c r="EV1417" s="2"/>
      <c r="EW1417" s="2"/>
      <c r="EX1417" s="2"/>
      <c r="EY1417" s="2"/>
      <c r="EZ1417" s="2"/>
      <c r="FA1417" s="2"/>
      <c r="FB1417" s="2"/>
      <c r="FC1417" s="2"/>
    </row>
    <row r="1418" spans="1:159" s="4" customFormat="1">
      <c r="A1418" s="77" t="s">
        <v>2157</v>
      </c>
      <c r="B1418" s="87" t="s">
        <v>2767</v>
      </c>
      <c r="C1418" s="88">
        <v>3471</v>
      </c>
      <c r="D1418" s="87" t="s">
        <v>8</v>
      </c>
      <c r="E1418" s="107" t="str">
        <f>VLOOKUP($C1418,'2024-25 School Level AAFTE'!$C$4:$L$2372,9,FALSE)</f>
        <v>Yes</v>
      </c>
      <c r="F1418" s="95">
        <f>VLOOKUP($C1418,'2024-25 School Level AAFTE'!$C$4:$J$2372,8,FALSE)</f>
        <v>702.62</v>
      </c>
      <c r="G1418" s="97">
        <f>IFERROR(IF(E1418= "yes",VLOOKUP(C1418,Summary!$B:$I,6,0),0),0)</f>
        <v>0</v>
      </c>
      <c r="H1418" s="96">
        <f t="shared" si="241"/>
        <v>702.62</v>
      </c>
      <c r="I1418" s="154">
        <f>VLOOKUP($A1418,'2025-26 Salary &amp; Benefits'!$A:$I,3,FALSE)</f>
        <v>1</v>
      </c>
      <c r="J1418" s="154">
        <f>VLOOKUP($A1418,'2025-26 Salary &amp; Benefits'!$A:$I,4,FALSE)</f>
        <v>1</v>
      </c>
      <c r="K1418" s="141">
        <f t="shared" si="242"/>
        <v>702.62</v>
      </c>
      <c r="L1418" s="140">
        <f t="shared" si="243"/>
        <v>2.0609999999999999</v>
      </c>
      <c r="M1418" s="142">
        <f>'2025-26 Salary &amp; Benefits'!$E$6</f>
        <v>78209</v>
      </c>
      <c r="N1418" s="142">
        <f>'2025-26 Salary &amp; Benefits'!$F$6</f>
        <v>80164</v>
      </c>
      <c r="O1418" s="9">
        <f t="shared" si="244"/>
        <v>161188.75</v>
      </c>
      <c r="P1418" s="9">
        <f t="shared" si="245"/>
        <v>4029.25</v>
      </c>
      <c r="Q1418" s="9">
        <f>'2025-26 Salary &amp; Benefits'!G$6</f>
        <v>15997.68</v>
      </c>
      <c r="R1418" s="143">
        <f>'2025-26 Salary &amp; Benefits'!H$6</f>
        <v>0.16020000000000001</v>
      </c>
      <c r="S1418" s="143">
        <f>'2025-26 Salary &amp; Benefits'!I$6</f>
        <v>0.15390000000000001</v>
      </c>
      <c r="T1418" s="9">
        <f t="shared" si="246"/>
        <v>59413.760000000002</v>
      </c>
      <c r="U1418" s="9">
        <f t="shared" si="247"/>
        <v>2753.63</v>
      </c>
      <c r="V1418" s="9">
        <f t="shared" si="248"/>
        <v>423.78</v>
      </c>
      <c r="W1418" s="9">
        <f t="shared" si="249"/>
        <v>3177.41</v>
      </c>
      <c r="X1418" s="22">
        <f t="shared" si="250"/>
        <v>227809.17</v>
      </c>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c r="DX1418" s="2"/>
      <c r="DY1418" s="2"/>
      <c r="DZ1418" s="2"/>
      <c r="EA1418" s="2"/>
      <c r="EB1418" s="2"/>
      <c r="EC1418" s="2"/>
      <c r="ED1418" s="2"/>
      <c r="EE1418" s="2"/>
      <c r="EF1418" s="2"/>
      <c r="EG1418" s="2"/>
      <c r="EH1418" s="2"/>
      <c r="EI1418" s="2"/>
      <c r="EJ1418" s="2"/>
      <c r="EK1418" s="2"/>
      <c r="EL1418" s="2"/>
      <c r="EM1418" s="2"/>
      <c r="EN1418" s="2"/>
      <c r="EO1418" s="2"/>
      <c r="EP1418" s="2"/>
      <c r="EQ1418" s="2"/>
      <c r="ER1418" s="2"/>
      <c r="ES1418" s="2"/>
      <c r="ET1418" s="2"/>
      <c r="EU1418" s="2"/>
      <c r="EV1418" s="2"/>
      <c r="EW1418" s="2"/>
      <c r="EX1418" s="2"/>
      <c r="EY1418" s="2"/>
      <c r="EZ1418" s="2"/>
      <c r="FA1418" s="2"/>
      <c r="FB1418" s="2"/>
      <c r="FC1418" s="2"/>
    </row>
    <row r="1419" spans="1:159" s="4" customFormat="1">
      <c r="A1419" s="77" t="s">
        <v>2157</v>
      </c>
      <c r="B1419" s="87" t="s">
        <v>2767</v>
      </c>
      <c r="C1419" s="88">
        <v>3730</v>
      </c>
      <c r="D1419" s="87" t="s">
        <v>9</v>
      </c>
      <c r="E1419" s="107" t="str">
        <f>VLOOKUP($C1419,'2024-25 School Level AAFTE'!$C$4:$L$2372,9,FALSE)</f>
        <v>Yes</v>
      </c>
      <c r="F1419" s="95">
        <f>VLOOKUP($C1419,'2024-25 School Level AAFTE'!$C$4:$J$2372,8,FALSE)</f>
        <v>603.26</v>
      </c>
      <c r="G1419" s="97">
        <f>IFERROR(IF(E1419= "yes",VLOOKUP(C1419,Summary!$B:$I,6,0),0),0)</f>
        <v>0</v>
      </c>
      <c r="H1419" s="96">
        <f t="shared" si="241"/>
        <v>603.26</v>
      </c>
      <c r="I1419" s="154">
        <f>VLOOKUP($A1419,'2025-26 Salary &amp; Benefits'!$A:$I,3,FALSE)</f>
        <v>1</v>
      </c>
      <c r="J1419" s="154">
        <f>VLOOKUP($A1419,'2025-26 Salary &amp; Benefits'!$A:$I,4,FALSE)</f>
        <v>1</v>
      </c>
      <c r="K1419" s="141">
        <f t="shared" si="242"/>
        <v>603.26</v>
      </c>
      <c r="L1419" s="140">
        <f t="shared" si="243"/>
        <v>1.77</v>
      </c>
      <c r="M1419" s="142">
        <f>'2025-26 Salary &amp; Benefits'!$E$6</f>
        <v>78209</v>
      </c>
      <c r="N1419" s="142">
        <f>'2025-26 Salary &amp; Benefits'!$F$6</f>
        <v>80164</v>
      </c>
      <c r="O1419" s="9">
        <f t="shared" si="244"/>
        <v>138429.93</v>
      </c>
      <c r="P1419" s="9">
        <f t="shared" si="245"/>
        <v>3460.3500000000058</v>
      </c>
      <c r="Q1419" s="9">
        <f>'2025-26 Salary &amp; Benefits'!G$6</f>
        <v>15997.68</v>
      </c>
      <c r="R1419" s="143">
        <f>'2025-26 Salary &amp; Benefits'!H$6</f>
        <v>0.16020000000000001</v>
      </c>
      <c r="S1419" s="143">
        <f>'2025-26 Salary &amp; Benefits'!I$6</f>
        <v>0.15390000000000001</v>
      </c>
      <c r="T1419" s="9">
        <f t="shared" si="246"/>
        <v>51024.92</v>
      </c>
      <c r="U1419" s="9">
        <f t="shared" si="247"/>
        <v>2364.84</v>
      </c>
      <c r="V1419" s="9">
        <f t="shared" si="248"/>
        <v>363.95</v>
      </c>
      <c r="W1419" s="9">
        <f t="shared" si="249"/>
        <v>2728.79</v>
      </c>
      <c r="X1419" s="22">
        <f t="shared" si="250"/>
        <v>195643.99</v>
      </c>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c r="DX1419" s="2"/>
      <c r="DY1419" s="2"/>
      <c r="DZ1419" s="2"/>
      <c r="EA1419" s="2"/>
      <c r="EB1419" s="2"/>
      <c r="EC1419" s="2"/>
      <c r="ED1419" s="2"/>
      <c r="EE1419" s="2"/>
      <c r="EF1419" s="2"/>
      <c r="EG1419" s="2"/>
      <c r="EH1419" s="2"/>
      <c r="EI1419" s="2"/>
      <c r="EJ1419" s="2"/>
      <c r="EK1419" s="2"/>
      <c r="EL1419" s="2"/>
      <c r="EM1419" s="2"/>
      <c r="EN1419" s="2"/>
      <c r="EO1419" s="2"/>
      <c r="EP1419" s="2"/>
      <c r="EQ1419" s="2"/>
      <c r="ER1419" s="2"/>
      <c r="ES1419" s="2"/>
      <c r="ET1419" s="2"/>
      <c r="EU1419" s="2"/>
      <c r="EV1419" s="2"/>
      <c r="EW1419" s="2"/>
      <c r="EX1419" s="2"/>
      <c r="EY1419" s="2"/>
      <c r="EZ1419" s="2"/>
      <c r="FA1419" s="2"/>
      <c r="FB1419" s="2"/>
      <c r="FC1419" s="2"/>
    </row>
    <row r="1420" spans="1:159" s="4" customFormat="1">
      <c r="A1420" s="77" t="s">
        <v>2157</v>
      </c>
      <c r="B1420" s="87" t="s">
        <v>2767</v>
      </c>
      <c r="C1420" s="88">
        <v>5285</v>
      </c>
      <c r="D1420" s="87" t="s">
        <v>10</v>
      </c>
      <c r="E1420" s="107" t="str">
        <f>VLOOKUP($C1420,'2024-25 School Level AAFTE'!$C$4:$L$2372,9,FALSE)</f>
        <v>Yes</v>
      </c>
      <c r="F1420" s="95">
        <f>VLOOKUP($C1420,'2024-25 School Level AAFTE'!$C$4:$J$2372,8,FALSE)</f>
        <v>612.11</v>
      </c>
      <c r="G1420" s="97">
        <f>IFERROR(IF(E1420= "yes",VLOOKUP(C1420,Summary!$B:$I,6,0),0),0)</f>
        <v>0</v>
      </c>
      <c r="H1420" s="96">
        <f t="shared" si="241"/>
        <v>612.11</v>
      </c>
      <c r="I1420" s="154">
        <f>VLOOKUP($A1420,'2025-26 Salary &amp; Benefits'!$A:$I,3,FALSE)</f>
        <v>1</v>
      </c>
      <c r="J1420" s="154">
        <f>VLOOKUP($A1420,'2025-26 Salary &amp; Benefits'!$A:$I,4,FALSE)</f>
        <v>1</v>
      </c>
      <c r="K1420" s="141">
        <f t="shared" si="242"/>
        <v>612.11</v>
      </c>
      <c r="L1420" s="140">
        <f t="shared" si="243"/>
        <v>1.796</v>
      </c>
      <c r="M1420" s="142">
        <f>'2025-26 Salary &amp; Benefits'!$E$6</f>
        <v>78209</v>
      </c>
      <c r="N1420" s="142">
        <f>'2025-26 Salary &amp; Benefits'!$F$6</f>
        <v>80164</v>
      </c>
      <c r="O1420" s="9">
        <f t="shared" si="244"/>
        <v>140463.35999999999</v>
      </c>
      <c r="P1420" s="9">
        <f t="shared" si="245"/>
        <v>3511.1800000000221</v>
      </c>
      <c r="Q1420" s="9">
        <f>'2025-26 Salary &amp; Benefits'!G$6</f>
        <v>15997.68</v>
      </c>
      <c r="R1420" s="143">
        <f>'2025-26 Salary &amp; Benefits'!H$6</f>
        <v>0.16020000000000001</v>
      </c>
      <c r="S1420" s="143">
        <f>'2025-26 Salary &amp; Benefits'!I$6</f>
        <v>0.15390000000000001</v>
      </c>
      <c r="T1420" s="9">
        <f t="shared" si="246"/>
        <v>51774.43</v>
      </c>
      <c r="U1420" s="9">
        <f t="shared" si="247"/>
        <v>2399.58</v>
      </c>
      <c r="V1420" s="9">
        <f t="shared" si="248"/>
        <v>369.3</v>
      </c>
      <c r="W1420" s="9">
        <f t="shared" si="249"/>
        <v>2768.88</v>
      </c>
      <c r="X1420" s="22">
        <f t="shared" si="250"/>
        <v>198517.85</v>
      </c>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c r="DY1420" s="2"/>
      <c r="DZ1420" s="2"/>
      <c r="EA1420" s="2"/>
      <c r="EB1420" s="2"/>
      <c r="EC1420" s="2"/>
      <c r="ED1420" s="2"/>
      <c r="EE1420" s="2"/>
      <c r="EF1420" s="2"/>
      <c r="EG1420" s="2"/>
      <c r="EH1420" s="2"/>
      <c r="EI1420" s="2"/>
      <c r="EJ1420" s="2"/>
      <c r="EK1420" s="2"/>
      <c r="EL1420" s="2"/>
      <c r="EM1420" s="2"/>
      <c r="EN1420" s="2"/>
      <c r="EO1420" s="2"/>
      <c r="EP1420" s="2"/>
      <c r="EQ1420" s="2"/>
      <c r="ER1420" s="2"/>
      <c r="ES1420" s="2"/>
      <c r="ET1420" s="2"/>
      <c r="EU1420" s="2"/>
      <c r="EV1420" s="2"/>
      <c r="EW1420" s="2"/>
      <c r="EX1420" s="2"/>
      <c r="EY1420" s="2"/>
      <c r="EZ1420" s="2"/>
      <c r="FA1420" s="2"/>
      <c r="FB1420" s="2"/>
      <c r="FC1420" s="2"/>
    </row>
    <row r="1421" spans="1:159" s="4" customFormat="1">
      <c r="A1421" s="77" t="s">
        <v>2157</v>
      </c>
      <c r="B1421" s="87" t="s">
        <v>2767</v>
      </c>
      <c r="C1421" s="88">
        <v>5367</v>
      </c>
      <c r="D1421" s="87" t="s">
        <v>11</v>
      </c>
      <c r="E1421" s="107" t="str">
        <f>VLOOKUP($C1421,'2024-25 School Level AAFTE'!$C$4:$L$2372,9,FALSE)</f>
        <v>Yes</v>
      </c>
      <c r="F1421" s="95">
        <f>VLOOKUP($C1421,'2024-25 School Level AAFTE'!$C$4:$J$2372,8,FALSE)</f>
        <v>127.36</v>
      </c>
      <c r="G1421" s="97">
        <f>IFERROR(IF(E1421= "yes",VLOOKUP(C1421,Summary!$B:$I,6,0),0),0)</f>
        <v>0</v>
      </c>
      <c r="H1421" s="96">
        <f t="shared" si="241"/>
        <v>127.36</v>
      </c>
      <c r="I1421" s="154">
        <f>VLOOKUP($A1421,'2025-26 Salary &amp; Benefits'!$A:$I,3,FALSE)</f>
        <v>1</v>
      </c>
      <c r="J1421" s="154">
        <f>VLOOKUP($A1421,'2025-26 Salary &amp; Benefits'!$A:$I,4,FALSE)</f>
        <v>1</v>
      </c>
      <c r="K1421" s="141">
        <f t="shared" si="242"/>
        <v>127.36</v>
      </c>
      <c r="L1421" s="140">
        <f t="shared" si="243"/>
        <v>0.374</v>
      </c>
      <c r="M1421" s="142">
        <f>'2025-26 Salary &amp; Benefits'!$E$6</f>
        <v>78209</v>
      </c>
      <c r="N1421" s="142">
        <f>'2025-26 Salary &amp; Benefits'!$F$6</f>
        <v>80164</v>
      </c>
      <c r="O1421" s="9">
        <f t="shared" si="244"/>
        <v>29250.17</v>
      </c>
      <c r="P1421" s="9">
        <f t="shared" si="245"/>
        <v>731.17000000000189</v>
      </c>
      <c r="Q1421" s="9">
        <f>'2025-26 Salary &amp; Benefits'!G$6</f>
        <v>15997.68</v>
      </c>
      <c r="R1421" s="143">
        <f>'2025-26 Salary &amp; Benefits'!H$6</f>
        <v>0.16020000000000001</v>
      </c>
      <c r="S1421" s="143">
        <f>'2025-26 Salary &amp; Benefits'!I$6</f>
        <v>0.15390000000000001</v>
      </c>
      <c r="T1421" s="9">
        <f t="shared" si="246"/>
        <v>10781.54</v>
      </c>
      <c r="U1421" s="9">
        <f t="shared" si="247"/>
        <v>499.69</v>
      </c>
      <c r="V1421" s="9">
        <f t="shared" si="248"/>
        <v>76.900000000000006</v>
      </c>
      <c r="W1421" s="9">
        <f t="shared" si="249"/>
        <v>576.59</v>
      </c>
      <c r="X1421" s="22">
        <f t="shared" si="250"/>
        <v>41339.47</v>
      </c>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c r="DX1421" s="2"/>
      <c r="DY1421" s="2"/>
      <c r="DZ1421" s="2"/>
      <c r="EA1421" s="2"/>
      <c r="EB1421" s="2"/>
      <c r="EC1421" s="2"/>
      <c r="ED1421" s="2"/>
      <c r="EE1421" s="2"/>
      <c r="EF1421" s="2"/>
      <c r="EG1421" s="2"/>
      <c r="EH1421" s="2"/>
      <c r="EI1421" s="2"/>
      <c r="EJ1421" s="2"/>
      <c r="EK1421" s="2"/>
      <c r="EL1421" s="2"/>
      <c r="EM1421" s="2"/>
      <c r="EN1421" s="2"/>
      <c r="EO1421" s="2"/>
      <c r="EP1421" s="2"/>
      <c r="EQ1421" s="2"/>
      <c r="ER1421" s="2"/>
      <c r="ES1421" s="2"/>
      <c r="ET1421" s="2"/>
      <c r="EU1421" s="2"/>
      <c r="EV1421" s="2"/>
      <c r="EW1421" s="2"/>
      <c r="EX1421" s="2"/>
      <c r="EY1421" s="2"/>
      <c r="EZ1421" s="2"/>
      <c r="FA1421" s="2"/>
      <c r="FB1421" s="2"/>
      <c r="FC1421" s="2"/>
    </row>
    <row r="1422" spans="1:159" s="4" customFormat="1">
      <c r="A1422" s="77" t="s">
        <v>2157</v>
      </c>
      <c r="B1422" s="87" t="s">
        <v>2767</v>
      </c>
      <c r="C1422" s="88">
        <v>5528</v>
      </c>
      <c r="D1422" s="2" t="s">
        <v>3046</v>
      </c>
      <c r="E1422" s="107" t="str">
        <f>VLOOKUP($C1422,'2024-25 School Level AAFTE'!$C$4:$L$2372,9,FALSE)</f>
        <v>Yes</v>
      </c>
      <c r="F1422" s="95">
        <f>VLOOKUP($C1422,'2024-25 School Level AAFTE'!$C$4:$J$2372,8,FALSE)</f>
        <v>22.46</v>
      </c>
      <c r="G1422" s="97">
        <f>IFERROR(IF(E1422= "yes",VLOOKUP(C1422,Summary!$B:$I,6,0),0),0)</f>
        <v>0</v>
      </c>
      <c r="H1422" s="96">
        <f t="shared" si="241"/>
        <v>22.46</v>
      </c>
      <c r="I1422" s="154">
        <f>VLOOKUP($A1422,'2025-26 Salary &amp; Benefits'!$A:$I,3,FALSE)</f>
        <v>1</v>
      </c>
      <c r="J1422" s="154">
        <f>VLOOKUP($A1422,'2025-26 Salary &amp; Benefits'!$A:$I,4,FALSE)</f>
        <v>1</v>
      </c>
      <c r="K1422" s="141">
        <f t="shared" si="242"/>
        <v>22.46</v>
      </c>
      <c r="L1422" s="140">
        <f t="shared" si="243"/>
        <v>6.6000000000000003E-2</v>
      </c>
      <c r="M1422" s="142">
        <f>'2025-26 Salary &amp; Benefits'!$E$6</f>
        <v>78209</v>
      </c>
      <c r="N1422" s="142">
        <f>'2025-26 Salary &amp; Benefits'!$F$6</f>
        <v>80164</v>
      </c>
      <c r="O1422" s="9">
        <f t="shared" si="244"/>
        <v>5161.79</v>
      </c>
      <c r="P1422" s="9">
        <f t="shared" si="245"/>
        <v>129.02999999999975</v>
      </c>
      <c r="Q1422" s="9">
        <f>'2025-26 Salary &amp; Benefits'!G$6</f>
        <v>15997.68</v>
      </c>
      <c r="R1422" s="143">
        <f>'2025-26 Salary &amp; Benefits'!H$6</f>
        <v>0.16020000000000001</v>
      </c>
      <c r="S1422" s="143">
        <f>'2025-26 Salary &amp; Benefits'!I$6</f>
        <v>0.15390000000000001</v>
      </c>
      <c r="T1422" s="9">
        <f t="shared" si="246"/>
        <v>1902.62</v>
      </c>
      <c r="U1422" s="9">
        <f t="shared" si="247"/>
        <v>88.18</v>
      </c>
      <c r="V1422" s="9">
        <f t="shared" si="248"/>
        <v>13.57</v>
      </c>
      <c r="W1422" s="9">
        <f t="shared" si="249"/>
        <v>101.75</v>
      </c>
      <c r="X1422" s="22">
        <f t="shared" si="250"/>
        <v>7295.19</v>
      </c>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c r="DX1422" s="2"/>
      <c r="DY1422" s="2"/>
      <c r="DZ1422" s="2"/>
      <c r="EA1422" s="2"/>
      <c r="EB1422" s="2"/>
      <c r="EC1422" s="2"/>
      <c r="ED1422" s="2"/>
      <c r="EE1422" s="2"/>
      <c r="EF1422" s="2"/>
      <c r="EG1422" s="2"/>
      <c r="EH1422" s="2"/>
      <c r="EI1422" s="2"/>
      <c r="EJ1422" s="2"/>
      <c r="EK1422" s="2"/>
      <c r="EL1422" s="2"/>
      <c r="EM1422" s="2"/>
      <c r="EN1422" s="2"/>
      <c r="EO1422" s="2"/>
      <c r="EP1422" s="2"/>
      <c r="EQ1422" s="2"/>
      <c r="ER1422" s="2"/>
      <c r="ES1422" s="2"/>
      <c r="ET1422" s="2"/>
      <c r="EU1422" s="2"/>
      <c r="EV1422" s="2"/>
      <c r="EW1422" s="2"/>
      <c r="EX1422" s="2"/>
      <c r="EY1422" s="2"/>
      <c r="EZ1422" s="2"/>
      <c r="FA1422" s="2"/>
      <c r="FB1422" s="2"/>
      <c r="FC1422" s="2"/>
    </row>
    <row r="1423" spans="1:159" s="4" customFormat="1">
      <c r="A1423" s="77" t="s">
        <v>2157</v>
      </c>
      <c r="B1423" s="87" t="s">
        <v>2767</v>
      </c>
      <c r="C1423" s="88">
        <v>5634</v>
      </c>
      <c r="D1423" s="87" t="s">
        <v>3037</v>
      </c>
      <c r="E1423" s="107" t="str">
        <f>VLOOKUP($C1423,'2024-25 School Level AAFTE'!$C$4:$L$2372,9,FALSE)</f>
        <v>Yes</v>
      </c>
      <c r="F1423" s="95">
        <f>VLOOKUP($C1423,'2024-25 School Level AAFTE'!$C$4:$J$2372,8,FALSE)</f>
        <v>20.11</v>
      </c>
      <c r="G1423" s="97">
        <f>IFERROR(IF(E1423= "yes",VLOOKUP(C1423,Summary!$B:$I,6,0),0),0)</f>
        <v>0</v>
      </c>
      <c r="H1423" s="96">
        <f t="shared" si="241"/>
        <v>20.11</v>
      </c>
      <c r="I1423" s="154">
        <f>VLOOKUP($A1423,'2025-26 Salary &amp; Benefits'!$A:$I,3,FALSE)</f>
        <v>1</v>
      </c>
      <c r="J1423" s="154">
        <f>VLOOKUP($A1423,'2025-26 Salary &amp; Benefits'!$A:$I,4,FALSE)</f>
        <v>1</v>
      </c>
      <c r="K1423" s="141">
        <f t="shared" si="242"/>
        <v>20.11</v>
      </c>
      <c r="L1423" s="140">
        <f t="shared" si="243"/>
        <v>5.8999999999999997E-2</v>
      </c>
      <c r="M1423" s="142">
        <f>'2025-26 Salary &amp; Benefits'!$E$6</f>
        <v>78209</v>
      </c>
      <c r="N1423" s="142">
        <f>'2025-26 Salary &amp; Benefits'!$F$6</f>
        <v>80164</v>
      </c>
      <c r="O1423" s="9">
        <f t="shared" si="244"/>
        <v>4614.33</v>
      </c>
      <c r="P1423" s="9">
        <f t="shared" si="245"/>
        <v>115.35000000000036</v>
      </c>
      <c r="Q1423" s="9">
        <f>'2025-26 Salary &amp; Benefits'!G$6</f>
        <v>15997.68</v>
      </c>
      <c r="R1423" s="143">
        <f>'2025-26 Salary &amp; Benefits'!H$6</f>
        <v>0.16020000000000001</v>
      </c>
      <c r="S1423" s="143">
        <f>'2025-26 Salary &amp; Benefits'!I$6</f>
        <v>0.15390000000000001</v>
      </c>
      <c r="T1423" s="9">
        <f t="shared" si="246"/>
        <v>1700.83</v>
      </c>
      <c r="U1423" s="9">
        <f t="shared" si="247"/>
        <v>78.83</v>
      </c>
      <c r="V1423" s="9">
        <f t="shared" si="248"/>
        <v>12.13</v>
      </c>
      <c r="W1423" s="9">
        <f t="shared" si="249"/>
        <v>90.96</v>
      </c>
      <c r="X1423" s="22">
        <f t="shared" si="250"/>
        <v>6521.47</v>
      </c>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c r="DX1423" s="2"/>
      <c r="DY1423" s="2"/>
      <c r="DZ1423" s="2"/>
      <c r="EA1423" s="2"/>
      <c r="EB1423" s="2"/>
      <c r="EC1423" s="2"/>
      <c r="ED1423" s="2"/>
      <c r="EE1423" s="2"/>
      <c r="EF1423" s="2"/>
      <c r="EG1423" s="2"/>
      <c r="EH1423" s="2"/>
      <c r="EI1423" s="2"/>
      <c r="EJ1423" s="2"/>
      <c r="EK1423" s="2"/>
      <c r="EL1423" s="2"/>
      <c r="EM1423" s="2"/>
      <c r="EN1423" s="2"/>
      <c r="EO1423" s="2"/>
      <c r="EP1423" s="2"/>
      <c r="EQ1423" s="2"/>
      <c r="ER1423" s="2"/>
      <c r="ES1423" s="2"/>
      <c r="ET1423" s="2"/>
      <c r="EU1423" s="2"/>
      <c r="EV1423" s="2"/>
      <c r="EW1423" s="2"/>
      <c r="EX1423" s="2"/>
      <c r="EY1423" s="2"/>
      <c r="EZ1423" s="2"/>
      <c r="FA1423" s="2"/>
      <c r="FB1423" s="2"/>
      <c r="FC1423" s="2"/>
    </row>
    <row r="1424" spans="1:159" s="4" customFormat="1">
      <c r="A1424" s="77" t="s">
        <v>2200</v>
      </c>
      <c r="B1424" s="87" t="s">
        <v>2768</v>
      </c>
      <c r="C1424" s="88">
        <v>2502</v>
      </c>
      <c r="D1424" s="87" t="s">
        <v>338</v>
      </c>
      <c r="E1424" s="107" t="str">
        <f>VLOOKUP($C1424,'2024-25 School Level AAFTE'!$C$4:$L$2372,9,FALSE)</f>
        <v>Yes</v>
      </c>
      <c r="F1424" s="95">
        <f>VLOOKUP($C1424,'2024-25 School Level AAFTE'!$C$4:$J$2372,8,FALSE)</f>
        <v>31.11</v>
      </c>
      <c r="G1424" s="97">
        <f>IFERROR(IF(E1424= "yes",VLOOKUP(C1424,Summary!$B:$I,6,0),0),0)</f>
        <v>0</v>
      </c>
      <c r="H1424" s="96">
        <f t="shared" si="241"/>
        <v>31.11</v>
      </c>
      <c r="I1424" s="154">
        <f>VLOOKUP($A1424,'2025-26 Salary &amp; Benefits'!$A:$I,3,FALSE)</f>
        <v>1</v>
      </c>
      <c r="J1424" s="154">
        <f>VLOOKUP($A1424,'2025-26 Salary &amp; Benefits'!$A:$I,4,FALSE)</f>
        <v>1</v>
      </c>
      <c r="K1424" s="141">
        <f t="shared" si="242"/>
        <v>31.11</v>
      </c>
      <c r="L1424" s="140">
        <f t="shared" si="243"/>
        <v>9.0999999999999998E-2</v>
      </c>
      <c r="M1424" s="142">
        <f>'2025-26 Salary &amp; Benefits'!$E$6</f>
        <v>78209</v>
      </c>
      <c r="N1424" s="142">
        <f>'2025-26 Salary &amp; Benefits'!$F$6</f>
        <v>80164</v>
      </c>
      <c r="O1424" s="9">
        <f t="shared" si="244"/>
        <v>7117.02</v>
      </c>
      <c r="P1424" s="9">
        <f t="shared" si="245"/>
        <v>177.89999999999964</v>
      </c>
      <c r="Q1424" s="9">
        <f>'2025-26 Salary &amp; Benefits'!G$6</f>
        <v>15997.68</v>
      </c>
      <c r="R1424" s="143">
        <f>'2025-26 Salary &amp; Benefits'!H$6</f>
        <v>0.16020000000000001</v>
      </c>
      <c r="S1424" s="143">
        <f>'2025-26 Salary &amp; Benefits'!I$6</f>
        <v>0.15390000000000001</v>
      </c>
      <c r="T1424" s="9">
        <f t="shared" si="246"/>
        <v>2623.31</v>
      </c>
      <c r="U1424" s="9">
        <f t="shared" si="247"/>
        <v>121.58</v>
      </c>
      <c r="V1424" s="9">
        <f t="shared" si="248"/>
        <v>18.71</v>
      </c>
      <c r="W1424" s="9">
        <f t="shared" si="249"/>
        <v>140.29</v>
      </c>
      <c r="X1424" s="22">
        <f t="shared" si="250"/>
        <v>10058.52</v>
      </c>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c r="DY1424" s="2"/>
      <c r="DZ1424" s="2"/>
      <c r="EA1424" s="2"/>
      <c r="EB1424" s="2"/>
      <c r="EC1424" s="2"/>
      <c r="ED1424" s="2"/>
      <c r="EE1424" s="2"/>
      <c r="EF1424" s="2"/>
      <c r="EG1424" s="2"/>
      <c r="EH1424" s="2"/>
      <c r="EI1424" s="2"/>
      <c r="EJ1424" s="2"/>
      <c r="EK1424" s="2"/>
      <c r="EL1424" s="2"/>
      <c r="EM1424" s="2"/>
      <c r="EN1424" s="2"/>
      <c r="EO1424" s="2"/>
      <c r="EP1424" s="2"/>
      <c r="EQ1424" s="2"/>
      <c r="ER1424" s="2"/>
      <c r="ES1424" s="2"/>
      <c r="ET1424" s="2"/>
      <c r="EU1424" s="2"/>
      <c r="EV1424" s="2"/>
      <c r="EW1424" s="2"/>
      <c r="EX1424" s="2"/>
      <c r="EY1424" s="2"/>
      <c r="EZ1424" s="2"/>
      <c r="FA1424" s="2"/>
      <c r="FB1424" s="2"/>
      <c r="FC1424" s="2"/>
    </row>
    <row r="1425" spans="1:159" s="4" customFormat="1">
      <c r="A1425" s="77" t="s">
        <v>2436</v>
      </c>
      <c r="B1425" s="87" t="s">
        <v>2769</v>
      </c>
      <c r="C1425" s="88">
        <v>1961</v>
      </c>
      <c r="D1425" s="87" t="s">
        <v>2046</v>
      </c>
      <c r="E1425" s="107" t="str">
        <f>VLOOKUP($C1425,'2024-25 School Level AAFTE'!$C$4:$L$2372,9,FALSE)</f>
        <v>No</v>
      </c>
      <c r="F1425" s="95">
        <f>VLOOKUP($C1425,'2024-25 School Level AAFTE'!$C$4:$J$2372,8,FALSE)</f>
        <v>32</v>
      </c>
      <c r="G1425" s="97">
        <f>IFERROR(IF(E1425= "yes",VLOOKUP(C1425,Summary!$B:$I,6,0),0),0)</f>
        <v>0</v>
      </c>
      <c r="H1425" s="96">
        <f t="shared" si="241"/>
        <v>0</v>
      </c>
      <c r="I1425" s="154">
        <f>VLOOKUP($A1425,'2025-26 Salary &amp; Benefits'!$A:$I,3,FALSE)</f>
        <v>1</v>
      </c>
      <c r="J1425" s="154">
        <f>VLOOKUP($A1425,'2025-26 Salary &amp; Benefits'!$A:$I,4,FALSE)</f>
        <v>1</v>
      </c>
      <c r="K1425" s="141">
        <f t="shared" si="242"/>
        <v>0</v>
      </c>
      <c r="L1425" s="140">
        <f t="shared" si="243"/>
        <v>0</v>
      </c>
      <c r="M1425" s="142">
        <f>'2025-26 Salary &amp; Benefits'!$E$6</f>
        <v>78209</v>
      </c>
      <c r="N1425" s="142">
        <f>'2025-26 Salary &amp; Benefits'!$F$6</f>
        <v>80164</v>
      </c>
      <c r="O1425" s="9">
        <f t="shared" si="244"/>
        <v>0</v>
      </c>
      <c r="P1425" s="9">
        <f t="shared" si="245"/>
        <v>0</v>
      </c>
      <c r="Q1425" s="9">
        <f>'2025-26 Salary &amp; Benefits'!G$6</f>
        <v>15997.68</v>
      </c>
      <c r="R1425" s="143">
        <f>'2025-26 Salary &amp; Benefits'!H$6</f>
        <v>0.16020000000000001</v>
      </c>
      <c r="S1425" s="143">
        <f>'2025-26 Salary &amp; Benefits'!I$6</f>
        <v>0.15390000000000001</v>
      </c>
      <c r="T1425" s="9">
        <f t="shared" si="246"/>
        <v>0</v>
      </c>
      <c r="U1425" s="9">
        <f t="shared" si="247"/>
        <v>0</v>
      </c>
      <c r="V1425" s="9">
        <f t="shared" si="248"/>
        <v>0</v>
      </c>
      <c r="W1425" s="9">
        <f t="shared" si="249"/>
        <v>0</v>
      </c>
      <c r="X1425" s="22">
        <f t="shared" si="250"/>
        <v>0</v>
      </c>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c r="DY1425" s="2"/>
      <c r="DZ1425" s="2"/>
      <c r="EA1425" s="2"/>
      <c r="EB1425" s="2"/>
      <c r="EC1425" s="2"/>
      <c r="ED1425" s="2"/>
      <c r="EE1425" s="2"/>
      <c r="EF1425" s="2"/>
      <c r="EG1425" s="2"/>
      <c r="EH1425" s="2"/>
      <c r="EI1425" s="2"/>
      <c r="EJ1425" s="2"/>
      <c r="EK1425" s="2"/>
      <c r="EL1425" s="2"/>
      <c r="EM1425" s="2"/>
      <c r="EN1425" s="2"/>
      <c r="EO1425" s="2"/>
      <c r="EP1425" s="2"/>
      <c r="EQ1425" s="2"/>
      <c r="ER1425" s="2"/>
      <c r="ES1425" s="2"/>
      <c r="ET1425" s="2"/>
      <c r="EU1425" s="2"/>
      <c r="EV1425" s="2"/>
      <c r="EW1425" s="2"/>
      <c r="EX1425" s="2"/>
      <c r="EY1425" s="2"/>
      <c r="EZ1425" s="2"/>
      <c r="FA1425" s="2"/>
      <c r="FB1425" s="2"/>
      <c r="FC1425" s="2"/>
    </row>
    <row r="1426" spans="1:159" s="4" customFormat="1">
      <c r="A1426" s="77" t="s">
        <v>2436</v>
      </c>
      <c r="B1426" s="87" t="s">
        <v>2769</v>
      </c>
      <c r="C1426" s="88">
        <v>2622</v>
      </c>
      <c r="D1426" s="87" t="s">
        <v>2047</v>
      </c>
      <c r="E1426" s="107" t="str">
        <f>VLOOKUP($C1426,'2024-25 School Level AAFTE'!$C$4:$L$2372,9,FALSE)</f>
        <v>No</v>
      </c>
      <c r="F1426" s="95">
        <f>VLOOKUP($C1426,'2024-25 School Level AAFTE'!$C$4:$J$2372,8,FALSE)</f>
        <v>90.929999999999993</v>
      </c>
      <c r="G1426" s="97">
        <f>IFERROR(IF(E1426= "yes",VLOOKUP(C1426,Summary!$B:$I,6,0),0),0)</f>
        <v>0</v>
      </c>
      <c r="H1426" s="96">
        <f t="shared" si="241"/>
        <v>0</v>
      </c>
      <c r="I1426" s="154">
        <f>VLOOKUP($A1426,'2025-26 Salary &amp; Benefits'!$A:$I,3,FALSE)</f>
        <v>1</v>
      </c>
      <c r="J1426" s="154">
        <f>VLOOKUP($A1426,'2025-26 Salary &amp; Benefits'!$A:$I,4,FALSE)</f>
        <v>1</v>
      </c>
      <c r="K1426" s="141">
        <f t="shared" si="242"/>
        <v>0</v>
      </c>
      <c r="L1426" s="140">
        <f t="shared" si="243"/>
        <v>0</v>
      </c>
      <c r="M1426" s="142">
        <f>'2025-26 Salary &amp; Benefits'!$E$6</f>
        <v>78209</v>
      </c>
      <c r="N1426" s="142">
        <f>'2025-26 Salary &amp; Benefits'!$F$6</f>
        <v>80164</v>
      </c>
      <c r="O1426" s="9">
        <f t="shared" si="244"/>
        <v>0</v>
      </c>
      <c r="P1426" s="9">
        <f t="shared" si="245"/>
        <v>0</v>
      </c>
      <c r="Q1426" s="9">
        <f>'2025-26 Salary &amp; Benefits'!G$6</f>
        <v>15997.68</v>
      </c>
      <c r="R1426" s="143">
        <f>'2025-26 Salary &amp; Benefits'!H$6</f>
        <v>0.16020000000000001</v>
      </c>
      <c r="S1426" s="143">
        <f>'2025-26 Salary &amp; Benefits'!I$6</f>
        <v>0.15390000000000001</v>
      </c>
      <c r="T1426" s="9">
        <f t="shared" si="246"/>
        <v>0</v>
      </c>
      <c r="U1426" s="9">
        <f t="shared" si="247"/>
        <v>0</v>
      </c>
      <c r="V1426" s="9">
        <f t="shared" si="248"/>
        <v>0</v>
      </c>
      <c r="W1426" s="9">
        <f t="shared" si="249"/>
        <v>0</v>
      </c>
      <c r="X1426" s="22">
        <f t="shared" si="250"/>
        <v>0</v>
      </c>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c r="DY1426" s="2"/>
      <c r="DZ1426" s="2"/>
      <c r="EA1426" s="2"/>
      <c r="EB1426" s="2"/>
      <c r="EC1426" s="2"/>
      <c r="ED1426" s="2"/>
      <c r="EE1426" s="2"/>
      <c r="EF1426" s="2"/>
      <c r="EG1426" s="2"/>
      <c r="EH1426" s="2"/>
      <c r="EI1426" s="2"/>
      <c r="EJ1426" s="2"/>
      <c r="EK1426" s="2"/>
      <c r="EL1426" s="2"/>
      <c r="EM1426" s="2"/>
      <c r="EN1426" s="2"/>
      <c r="EO1426" s="2"/>
      <c r="EP1426" s="2"/>
      <c r="EQ1426" s="2"/>
      <c r="ER1426" s="2"/>
      <c r="ES1426" s="2"/>
      <c r="ET1426" s="2"/>
      <c r="EU1426" s="2"/>
      <c r="EV1426" s="2"/>
      <c r="EW1426" s="2"/>
      <c r="EX1426" s="2"/>
      <c r="EY1426" s="2"/>
      <c r="EZ1426" s="2"/>
      <c r="FA1426" s="2"/>
      <c r="FB1426" s="2"/>
      <c r="FC1426" s="2"/>
    </row>
    <row r="1427" spans="1:159" s="4" customFormat="1">
      <c r="A1427" t="s">
        <v>2436</v>
      </c>
      <c r="B1427" t="s">
        <v>2769</v>
      </c>
      <c r="C1427" s="3">
        <v>2634</v>
      </c>
      <c r="D1427" t="s">
        <v>2048</v>
      </c>
      <c r="E1427" s="107" t="str">
        <f>VLOOKUP($C1427,'2024-25 School Level AAFTE'!$C$4:$L$2372,9,FALSE)</f>
        <v>No</v>
      </c>
      <c r="F1427" s="95">
        <f>VLOOKUP($C1427,'2024-25 School Level AAFTE'!$C$4:$J$2372,8,FALSE)</f>
        <v>54.910000000000004</v>
      </c>
      <c r="G1427" s="97">
        <f>IFERROR(IF(E1427= "yes",VLOOKUP(C1427,Summary!$B:$I,6,0),0),0)</f>
        <v>0</v>
      </c>
      <c r="H1427" s="96">
        <f t="shared" si="241"/>
        <v>0</v>
      </c>
      <c r="I1427" s="154">
        <f>VLOOKUP($A1427,'2025-26 Salary &amp; Benefits'!$A:$I,3,FALSE)</f>
        <v>1</v>
      </c>
      <c r="J1427" s="154">
        <f>VLOOKUP($A1427,'2025-26 Salary &amp; Benefits'!$A:$I,4,FALSE)</f>
        <v>1</v>
      </c>
      <c r="K1427" s="141">
        <f t="shared" si="242"/>
        <v>0</v>
      </c>
      <c r="L1427" s="140">
        <f t="shared" si="243"/>
        <v>0</v>
      </c>
      <c r="M1427" s="142">
        <f>'2025-26 Salary &amp; Benefits'!$E$6</f>
        <v>78209</v>
      </c>
      <c r="N1427" s="142">
        <f>'2025-26 Salary &amp; Benefits'!$F$6</f>
        <v>80164</v>
      </c>
      <c r="O1427" s="9">
        <f t="shared" si="244"/>
        <v>0</v>
      </c>
      <c r="P1427" s="9">
        <f t="shared" si="245"/>
        <v>0</v>
      </c>
      <c r="Q1427" s="9">
        <f>'2025-26 Salary &amp; Benefits'!G$6</f>
        <v>15997.68</v>
      </c>
      <c r="R1427" s="143">
        <f>'2025-26 Salary &amp; Benefits'!H$6</f>
        <v>0.16020000000000001</v>
      </c>
      <c r="S1427" s="143">
        <f>'2025-26 Salary &amp; Benefits'!I$6</f>
        <v>0.15390000000000001</v>
      </c>
      <c r="T1427" s="9">
        <f t="shared" si="246"/>
        <v>0</v>
      </c>
      <c r="U1427" s="9">
        <f t="shared" si="247"/>
        <v>0</v>
      </c>
      <c r="V1427" s="9">
        <f t="shared" si="248"/>
        <v>0</v>
      </c>
      <c r="W1427" s="9">
        <f t="shared" si="249"/>
        <v>0</v>
      </c>
      <c r="X1427" s="22">
        <f t="shared" si="250"/>
        <v>0</v>
      </c>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c r="DX1427" s="2"/>
      <c r="DY1427" s="2"/>
      <c r="DZ1427" s="2"/>
      <c r="EA1427" s="2"/>
      <c r="EB1427" s="2"/>
      <c r="EC1427" s="2"/>
      <c r="ED1427" s="2"/>
      <c r="EE1427" s="2"/>
      <c r="EF1427" s="2"/>
      <c r="EG1427" s="2"/>
      <c r="EH1427" s="2"/>
      <c r="EI1427" s="2"/>
      <c r="EJ1427" s="2"/>
      <c r="EK1427" s="2"/>
      <c r="EL1427" s="2"/>
      <c r="EM1427" s="2"/>
      <c r="EN1427" s="2"/>
      <c r="EO1427" s="2"/>
      <c r="EP1427" s="2"/>
      <c r="EQ1427" s="2"/>
      <c r="ER1427" s="2"/>
      <c r="ES1427" s="2"/>
      <c r="ET1427" s="2"/>
      <c r="EU1427" s="2"/>
      <c r="EV1427" s="2"/>
      <c r="EW1427" s="2"/>
      <c r="EX1427" s="2"/>
      <c r="EY1427" s="2"/>
      <c r="EZ1427" s="2"/>
      <c r="FA1427" s="2"/>
      <c r="FB1427" s="2"/>
      <c r="FC1427" s="2"/>
    </row>
    <row r="1428" spans="1:159" s="4" customFormat="1">
      <c r="A1428" s="77" t="s">
        <v>3153</v>
      </c>
      <c r="B1428" s="87" t="s">
        <v>3126</v>
      </c>
      <c r="C1428" s="88">
        <v>5756</v>
      </c>
      <c r="D1428" s="87" t="s">
        <v>3204</v>
      </c>
      <c r="E1428" s="107" t="str">
        <f>VLOOKUP($C1428,'2024-25 School Level AAFTE'!$C$4:$L$2372,9,FALSE)</f>
        <v>Yes</v>
      </c>
      <c r="F1428" s="95">
        <f>VLOOKUP($C1428,'2024-25 School Level AAFTE'!$C$4:$J$2372,8,FALSE)</f>
        <v>147.97</v>
      </c>
      <c r="G1428" s="97">
        <f>IFERROR(IF(E1428= "yes",VLOOKUP(C1428,Summary!$B:$I,6,0),0),0)</f>
        <v>0</v>
      </c>
      <c r="H1428" s="96">
        <f t="shared" si="241"/>
        <v>147.97</v>
      </c>
      <c r="I1428" s="154">
        <f>VLOOKUP($A1428,'2025-26 Salary &amp; Benefits'!$A:$I,3,FALSE)</f>
        <v>1</v>
      </c>
      <c r="J1428" s="154">
        <f>VLOOKUP($A1428,'2025-26 Salary &amp; Benefits'!$A:$I,4,FALSE)</f>
        <v>1</v>
      </c>
      <c r="K1428" s="141">
        <f t="shared" si="242"/>
        <v>147.97</v>
      </c>
      <c r="L1428" s="140">
        <f t="shared" si="243"/>
        <v>0.434</v>
      </c>
      <c r="M1428" s="142">
        <f>'2025-26 Salary &amp; Benefits'!$E$6</f>
        <v>78209</v>
      </c>
      <c r="N1428" s="142">
        <f>'2025-26 Salary &amp; Benefits'!$F$6</f>
        <v>80164</v>
      </c>
      <c r="O1428" s="9">
        <f t="shared" si="244"/>
        <v>33942.71</v>
      </c>
      <c r="P1428" s="9">
        <f t="shared" si="245"/>
        <v>848.47000000000116</v>
      </c>
      <c r="Q1428" s="9">
        <f>'2025-26 Salary &amp; Benefits'!G$6</f>
        <v>15997.68</v>
      </c>
      <c r="R1428" s="143">
        <f>'2025-26 Salary &amp; Benefits'!H$6</f>
        <v>0.16020000000000001</v>
      </c>
      <c r="S1428" s="143">
        <f>'2025-26 Salary &amp; Benefits'!I$6</f>
        <v>0.15390000000000001</v>
      </c>
      <c r="T1428" s="9">
        <f t="shared" si="246"/>
        <v>12511.19</v>
      </c>
      <c r="U1428" s="9">
        <f t="shared" si="247"/>
        <v>579.85</v>
      </c>
      <c r="V1428" s="9">
        <f t="shared" si="248"/>
        <v>89.24</v>
      </c>
      <c r="W1428" s="9">
        <f t="shared" si="249"/>
        <v>669.09</v>
      </c>
      <c r="X1428" s="22">
        <f t="shared" si="250"/>
        <v>47971.46</v>
      </c>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c r="DX1428" s="2"/>
      <c r="DY1428" s="2"/>
      <c r="DZ1428" s="2"/>
      <c r="EA1428" s="2"/>
      <c r="EB1428" s="2"/>
      <c r="EC1428" s="2"/>
      <c r="ED1428" s="2"/>
      <c r="EE1428" s="2"/>
      <c r="EF1428" s="2"/>
      <c r="EG1428" s="2"/>
      <c r="EH1428" s="2"/>
      <c r="EI1428" s="2"/>
      <c r="EJ1428" s="2"/>
      <c r="EK1428" s="2"/>
      <c r="EL1428" s="2"/>
      <c r="EM1428" s="2"/>
      <c r="EN1428" s="2"/>
      <c r="EO1428" s="2"/>
      <c r="EP1428" s="2"/>
      <c r="EQ1428" s="2"/>
      <c r="ER1428" s="2"/>
      <c r="ES1428" s="2"/>
      <c r="ET1428" s="2"/>
      <c r="EU1428" s="2"/>
      <c r="EV1428" s="2"/>
      <c r="EW1428" s="2"/>
      <c r="EX1428" s="2"/>
      <c r="EY1428" s="2"/>
      <c r="EZ1428" s="2"/>
      <c r="FA1428" s="2"/>
      <c r="FB1428" s="2"/>
      <c r="FC1428" s="2"/>
    </row>
    <row r="1429" spans="1:159" s="4" customFormat="1">
      <c r="A1429" s="77" t="s">
        <v>2209</v>
      </c>
      <c r="B1429" s="87" t="s">
        <v>2770</v>
      </c>
      <c r="C1429" s="88">
        <v>2267</v>
      </c>
      <c r="D1429" s="87" t="s">
        <v>177</v>
      </c>
      <c r="E1429" s="107" t="str">
        <f>VLOOKUP($C1429,'2024-25 School Level AAFTE'!$C$4:$L$2372,9,FALSE)</f>
        <v>Yes</v>
      </c>
      <c r="F1429" s="95">
        <f>VLOOKUP($C1429,'2024-25 School Level AAFTE'!$C$4:$J$2372,8,FALSE)</f>
        <v>1164.9000000000001</v>
      </c>
      <c r="G1429" s="97">
        <f>IFERROR(IF(E1429= "yes",VLOOKUP(C1429,Summary!$B:$I,6,0),0),0)</f>
        <v>0</v>
      </c>
      <c r="H1429" s="96">
        <f t="shared" si="241"/>
        <v>1164.9000000000001</v>
      </c>
      <c r="I1429" s="154">
        <f>VLOOKUP($A1429,'2025-26 Salary &amp; Benefits'!$A:$I,3,FALSE)</f>
        <v>1</v>
      </c>
      <c r="J1429" s="154">
        <f>VLOOKUP($A1429,'2025-26 Salary &amp; Benefits'!$A:$I,4,FALSE)</f>
        <v>1</v>
      </c>
      <c r="K1429" s="141">
        <f t="shared" si="242"/>
        <v>1164.9000000000001</v>
      </c>
      <c r="L1429" s="140">
        <f t="shared" si="243"/>
        <v>3.4169999999999998</v>
      </c>
      <c r="M1429" s="142">
        <f>'2025-26 Salary &amp; Benefits'!$E$6</f>
        <v>78209</v>
      </c>
      <c r="N1429" s="142">
        <f>'2025-26 Salary &amp; Benefits'!$F$6</f>
        <v>80164</v>
      </c>
      <c r="O1429" s="9">
        <f t="shared" si="244"/>
        <v>267240.15000000002</v>
      </c>
      <c r="P1429" s="9">
        <f t="shared" si="245"/>
        <v>6680.2399999999907</v>
      </c>
      <c r="Q1429" s="9">
        <f>'2025-26 Salary &amp; Benefits'!G$6</f>
        <v>15997.68</v>
      </c>
      <c r="R1429" s="143">
        <f>'2025-26 Salary &amp; Benefits'!H$6</f>
        <v>0.16020000000000001</v>
      </c>
      <c r="S1429" s="143">
        <f>'2025-26 Salary &amp; Benefits'!I$6</f>
        <v>0.15390000000000001</v>
      </c>
      <c r="T1429" s="9">
        <f t="shared" si="246"/>
        <v>98504.03</v>
      </c>
      <c r="U1429" s="9">
        <f t="shared" si="247"/>
        <v>4565.34</v>
      </c>
      <c r="V1429" s="9">
        <f t="shared" si="248"/>
        <v>702.61</v>
      </c>
      <c r="W1429" s="9">
        <f t="shared" si="249"/>
        <v>5267.95</v>
      </c>
      <c r="X1429" s="22">
        <f t="shared" si="250"/>
        <v>377692.37000000005</v>
      </c>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c r="DX1429" s="2"/>
      <c r="DY1429" s="2"/>
      <c r="DZ1429" s="2"/>
      <c r="EA1429" s="2"/>
      <c r="EB1429" s="2"/>
      <c r="EC1429" s="2"/>
      <c r="ED1429" s="2"/>
      <c r="EE1429" s="2"/>
      <c r="EF1429" s="2"/>
      <c r="EG1429" s="2"/>
      <c r="EH1429" s="2"/>
      <c r="EI1429" s="2"/>
      <c r="EJ1429" s="2"/>
      <c r="EK1429" s="2"/>
      <c r="EL1429" s="2"/>
      <c r="EM1429" s="2"/>
      <c r="EN1429" s="2"/>
      <c r="EO1429" s="2"/>
      <c r="EP1429" s="2"/>
      <c r="EQ1429" s="2"/>
      <c r="ER1429" s="2"/>
      <c r="ES1429" s="2"/>
      <c r="ET1429" s="2"/>
      <c r="EU1429" s="2"/>
      <c r="EV1429" s="2"/>
      <c r="EW1429" s="2"/>
      <c r="EX1429" s="2"/>
      <c r="EY1429" s="2"/>
      <c r="EZ1429" s="2"/>
      <c r="FA1429" s="2"/>
      <c r="FB1429" s="2"/>
      <c r="FC1429" s="2"/>
    </row>
    <row r="1430" spans="1:159" s="4" customFormat="1">
      <c r="A1430" s="77" t="s">
        <v>2209</v>
      </c>
      <c r="B1430" s="87" t="s">
        <v>2770</v>
      </c>
      <c r="C1430" s="88">
        <v>2790</v>
      </c>
      <c r="D1430" s="87" t="s">
        <v>366</v>
      </c>
      <c r="E1430" s="107" t="str">
        <f>VLOOKUP($C1430,'2024-25 School Level AAFTE'!$C$4:$L$2372,9,FALSE)</f>
        <v>Yes</v>
      </c>
      <c r="F1430" s="95">
        <f>VLOOKUP($C1430,'2024-25 School Level AAFTE'!$C$4:$J$2372,8,FALSE)</f>
        <v>305.69</v>
      </c>
      <c r="G1430" s="97">
        <f>IFERROR(IF(E1430= "yes",VLOOKUP(C1430,Summary!$B:$I,6,0),0),0)</f>
        <v>0</v>
      </c>
      <c r="H1430" s="96">
        <f t="shared" si="241"/>
        <v>305.69</v>
      </c>
      <c r="I1430" s="154">
        <f>VLOOKUP($A1430,'2025-26 Salary &amp; Benefits'!$A:$I,3,FALSE)</f>
        <v>1</v>
      </c>
      <c r="J1430" s="154">
        <f>VLOOKUP($A1430,'2025-26 Salary &amp; Benefits'!$A:$I,4,FALSE)</f>
        <v>1</v>
      </c>
      <c r="K1430" s="141">
        <f t="shared" si="242"/>
        <v>305.69</v>
      </c>
      <c r="L1430" s="140">
        <f t="shared" si="243"/>
        <v>0.89700000000000002</v>
      </c>
      <c r="M1430" s="142">
        <f>'2025-26 Salary &amp; Benefits'!$E$6</f>
        <v>78209</v>
      </c>
      <c r="N1430" s="142">
        <f>'2025-26 Salary &amp; Benefits'!$F$6</f>
        <v>80164</v>
      </c>
      <c r="O1430" s="9">
        <f t="shared" si="244"/>
        <v>70153.47</v>
      </c>
      <c r="P1430" s="9">
        <f t="shared" si="245"/>
        <v>1753.6399999999994</v>
      </c>
      <c r="Q1430" s="9">
        <f>'2025-26 Salary &amp; Benefits'!G$6</f>
        <v>15997.68</v>
      </c>
      <c r="R1430" s="143">
        <f>'2025-26 Salary &amp; Benefits'!H$6</f>
        <v>0.16020000000000001</v>
      </c>
      <c r="S1430" s="143">
        <f>'2025-26 Salary &amp; Benefits'!I$6</f>
        <v>0.15390000000000001</v>
      </c>
      <c r="T1430" s="9">
        <f t="shared" si="246"/>
        <v>25858.39</v>
      </c>
      <c r="U1430" s="9">
        <f t="shared" si="247"/>
        <v>1198.45</v>
      </c>
      <c r="V1430" s="9">
        <f t="shared" si="248"/>
        <v>184.44</v>
      </c>
      <c r="W1430" s="9">
        <f t="shared" si="249"/>
        <v>1382.89</v>
      </c>
      <c r="X1430" s="22">
        <f t="shared" si="250"/>
        <v>99148.39</v>
      </c>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c r="DX1430" s="2"/>
      <c r="DY1430" s="2"/>
      <c r="DZ1430" s="2"/>
      <c r="EA1430" s="2"/>
      <c r="EB1430" s="2"/>
      <c r="EC1430" s="2"/>
      <c r="ED1430" s="2"/>
      <c r="EE1430" s="2"/>
      <c r="EF1430" s="2"/>
      <c r="EG1430" s="2"/>
      <c r="EH1430" s="2"/>
      <c r="EI1430" s="2"/>
      <c r="EJ1430" s="2"/>
      <c r="EK1430" s="2"/>
      <c r="EL1430" s="2"/>
      <c r="EM1430" s="2"/>
      <c r="EN1430" s="2"/>
      <c r="EO1430" s="2"/>
      <c r="EP1430" s="2"/>
      <c r="EQ1430" s="2"/>
      <c r="ER1430" s="2"/>
      <c r="ES1430" s="2"/>
      <c r="ET1430" s="2"/>
      <c r="EU1430" s="2"/>
      <c r="EV1430" s="2"/>
      <c r="EW1430" s="2"/>
      <c r="EX1430" s="2"/>
      <c r="EY1430" s="2"/>
      <c r="EZ1430" s="2"/>
      <c r="FA1430" s="2"/>
      <c r="FB1430" s="2"/>
      <c r="FC1430" s="2"/>
    </row>
    <row r="1431" spans="1:159" s="4" customFormat="1">
      <c r="A1431" s="77" t="s">
        <v>2209</v>
      </c>
      <c r="B1431" s="87" t="s">
        <v>2770</v>
      </c>
      <c r="C1431" s="88">
        <v>2917</v>
      </c>
      <c r="D1431" s="87" t="s">
        <v>367</v>
      </c>
      <c r="E1431" s="107" t="str">
        <f>VLOOKUP($C1431,'2024-25 School Level AAFTE'!$C$4:$L$2372,9,FALSE)</f>
        <v>Yes</v>
      </c>
      <c r="F1431" s="95">
        <f>VLOOKUP($C1431,'2024-25 School Level AAFTE'!$C$4:$J$2372,8,FALSE)</f>
        <v>2472.2400000000002</v>
      </c>
      <c r="G1431" s="97">
        <f>IFERROR(IF(E1431= "yes",VLOOKUP(C1431,Summary!$B:$I,6,0),0),0)</f>
        <v>0</v>
      </c>
      <c r="H1431" s="96">
        <f t="shared" si="241"/>
        <v>2472.2400000000002</v>
      </c>
      <c r="I1431" s="154">
        <f>VLOOKUP($A1431,'2025-26 Salary &amp; Benefits'!$A:$I,3,FALSE)</f>
        <v>1</v>
      </c>
      <c r="J1431" s="154">
        <f>VLOOKUP($A1431,'2025-26 Salary &amp; Benefits'!$A:$I,4,FALSE)</f>
        <v>1</v>
      </c>
      <c r="K1431" s="141">
        <f t="shared" si="242"/>
        <v>2472.2400000000002</v>
      </c>
      <c r="L1431" s="140">
        <f t="shared" si="243"/>
        <v>7.2519999999999998</v>
      </c>
      <c r="M1431" s="142">
        <f>'2025-26 Salary &amp; Benefits'!$E$6</f>
        <v>78209</v>
      </c>
      <c r="N1431" s="142">
        <f>'2025-26 Salary &amp; Benefits'!$F$6</f>
        <v>80164</v>
      </c>
      <c r="O1431" s="9">
        <f t="shared" si="244"/>
        <v>567171.67000000004</v>
      </c>
      <c r="P1431" s="9">
        <f t="shared" si="245"/>
        <v>14177.659999999916</v>
      </c>
      <c r="Q1431" s="9">
        <f>'2025-26 Salary &amp; Benefits'!G$6</f>
        <v>15997.68</v>
      </c>
      <c r="R1431" s="143">
        <f>'2025-26 Salary &amp; Benefits'!H$6</f>
        <v>0.16020000000000001</v>
      </c>
      <c r="S1431" s="143">
        <f>'2025-26 Salary &amp; Benefits'!I$6</f>
        <v>0.15390000000000001</v>
      </c>
      <c r="T1431" s="9">
        <f t="shared" si="246"/>
        <v>209058.02</v>
      </c>
      <c r="U1431" s="9">
        <f t="shared" si="247"/>
        <v>9689.16</v>
      </c>
      <c r="V1431" s="9">
        <f t="shared" si="248"/>
        <v>1491.16</v>
      </c>
      <c r="W1431" s="9">
        <f t="shared" si="249"/>
        <v>11180.32</v>
      </c>
      <c r="X1431" s="22">
        <f t="shared" si="250"/>
        <v>801587.66999999993</v>
      </c>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c r="DX1431" s="2"/>
      <c r="DY1431" s="2"/>
      <c r="DZ1431" s="2"/>
      <c r="EA1431" s="2"/>
      <c r="EB1431" s="2"/>
      <c r="EC1431" s="2"/>
      <c r="ED1431" s="2"/>
      <c r="EE1431" s="2"/>
      <c r="EF1431" s="2"/>
      <c r="EG1431" s="2"/>
      <c r="EH1431" s="2"/>
      <c r="EI1431" s="2"/>
      <c r="EJ1431" s="2"/>
      <c r="EK1431" s="2"/>
      <c r="EL1431" s="2"/>
      <c r="EM1431" s="2"/>
      <c r="EN1431" s="2"/>
      <c r="EO1431" s="2"/>
      <c r="EP1431" s="2"/>
      <c r="EQ1431" s="2"/>
      <c r="ER1431" s="2"/>
      <c r="ES1431" s="2"/>
      <c r="ET1431" s="2"/>
      <c r="EU1431" s="2"/>
      <c r="EV1431" s="2"/>
      <c r="EW1431" s="2"/>
      <c r="EX1431" s="2"/>
      <c r="EY1431" s="2"/>
      <c r="EZ1431" s="2"/>
      <c r="FA1431" s="2"/>
      <c r="FB1431" s="2"/>
      <c r="FC1431" s="2"/>
    </row>
    <row r="1432" spans="1:159" s="4" customFormat="1">
      <c r="A1432" s="77" t="s">
        <v>2209</v>
      </c>
      <c r="B1432" s="87" t="s">
        <v>2770</v>
      </c>
      <c r="C1432" s="88">
        <v>2967</v>
      </c>
      <c r="D1432" s="87" t="s">
        <v>368</v>
      </c>
      <c r="E1432" s="107" t="str">
        <f>VLOOKUP($C1432,'2024-25 School Level AAFTE'!$C$4:$L$2372,9,FALSE)</f>
        <v>Yes</v>
      </c>
      <c r="F1432" s="95">
        <f>VLOOKUP($C1432,'2024-25 School Level AAFTE'!$C$4:$J$2372,8,FALSE)</f>
        <v>456.28</v>
      </c>
      <c r="G1432" s="97">
        <f>IFERROR(IF(E1432= "yes",VLOOKUP(C1432,Summary!$B:$I,6,0),0),0)</f>
        <v>0</v>
      </c>
      <c r="H1432" s="96">
        <f t="shared" si="241"/>
        <v>456.28</v>
      </c>
      <c r="I1432" s="154">
        <f>VLOOKUP($A1432,'2025-26 Salary &amp; Benefits'!$A:$I,3,FALSE)</f>
        <v>1</v>
      </c>
      <c r="J1432" s="154">
        <f>VLOOKUP($A1432,'2025-26 Salary &amp; Benefits'!$A:$I,4,FALSE)</f>
        <v>1</v>
      </c>
      <c r="K1432" s="141">
        <f t="shared" si="242"/>
        <v>456.28</v>
      </c>
      <c r="L1432" s="140">
        <f t="shared" si="243"/>
        <v>1.3380000000000001</v>
      </c>
      <c r="M1432" s="142">
        <f>'2025-26 Salary &amp; Benefits'!$E$6</f>
        <v>78209</v>
      </c>
      <c r="N1432" s="142">
        <f>'2025-26 Salary &amp; Benefits'!$F$6</f>
        <v>80164</v>
      </c>
      <c r="O1432" s="9">
        <f t="shared" si="244"/>
        <v>104643.64</v>
      </c>
      <c r="P1432" s="9">
        <f t="shared" si="245"/>
        <v>2615.7899999999936</v>
      </c>
      <c r="Q1432" s="9">
        <f>'2025-26 Salary &amp; Benefits'!G$6</f>
        <v>15997.68</v>
      </c>
      <c r="R1432" s="143">
        <f>'2025-26 Salary &amp; Benefits'!H$6</f>
        <v>0.16020000000000001</v>
      </c>
      <c r="S1432" s="143">
        <f>'2025-26 Salary &amp; Benefits'!I$6</f>
        <v>0.15390000000000001</v>
      </c>
      <c r="T1432" s="9">
        <f t="shared" si="246"/>
        <v>38571.379999999997</v>
      </c>
      <c r="U1432" s="9">
        <f t="shared" si="247"/>
        <v>1787.66</v>
      </c>
      <c r="V1432" s="9">
        <f t="shared" si="248"/>
        <v>275.12</v>
      </c>
      <c r="W1432" s="9">
        <f t="shared" si="249"/>
        <v>2062.7800000000002</v>
      </c>
      <c r="X1432" s="22">
        <f t="shared" si="250"/>
        <v>147893.59</v>
      </c>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c r="ED1432" s="2"/>
      <c r="EE1432" s="2"/>
      <c r="EF1432" s="2"/>
      <c r="EG1432" s="2"/>
      <c r="EH1432" s="2"/>
      <c r="EI1432" s="2"/>
      <c r="EJ1432" s="2"/>
      <c r="EK1432" s="2"/>
      <c r="EL1432" s="2"/>
      <c r="EM1432" s="2"/>
      <c r="EN1432" s="2"/>
      <c r="EO1432" s="2"/>
      <c r="EP1432" s="2"/>
      <c r="EQ1432" s="2"/>
      <c r="ER1432" s="2"/>
      <c r="ES1432" s="2"/>
      <c r="ET1432" s="2"/>
      <c r="EU1432" s="2"/>
      <c r="EV1432" s="2"/>
      <c r="EW1432" s="2"/>
      <c r="EX1432" s="2"/>
      <c r="EY1432" s="2"/>
      <c r="EZ1432" s="2"/>
      <c r="FA1432" s="2"/>
      <c r="FB1432" s="2"/>
      <c r="FC1432" s="2"/>
    </row>
    <row r="1433" spans="1:159" s="4" customFormat="1">
      <c r="A1433" s="77" t="s">
        <v>2209</v>
      </c>
      <c r="B1433" s="87" t="s">
        <v>2770</v>
      </c>
      <c r="C1433" s="88">
        <v>3085</v>
      </c>
      <c r="D1433" s="87" t="s">
        <v>369</v>
      </c>
      <c r="E1433" s="107" t="str">
        <f>VLOOKUP($C1433,'2024-25 School Level AAFTE'!$C$4:$L$2372,9,FALSE)</f>
        <v>Yes</v>
      </c>
      <c r="F1433" s="95">
        <f>VLOOKUP($C1433,'2024-25 School Level AAFTE'!$C$4:$J$2372,8,FALSE)</f>
        <v>585.66000000000008</v>
      </c>
      <c r="G1433" s="97">
        <f>IFERROR(IF(E1433= "yes",VLOOKUP(C1433,Summary!$B:$I,6,0),0),0)</f>
        <v>0</v>
      </c>
      <c r="H1433" s="96">
        <f t="shared" si="241"/>
        <v>585.66000000000008</v>
      </c>
      <c r="I1433" s="154">
        <f>VLOOKUP($A1433,'2025-26 Salary &amp; Benefits'!$A:$I,3,FALSE)</f>
        <v>1</v>
      </c>
      <c r="J1433" s="154">
        <f>VLOOKUP($A1433,'2025-26 Salary &amp; Benefits'!$A:$I,4,FALSE)</f>
        <v>1</v>
      </c>
      <c r="K1433" s="141">
        <f t="shared" si="242"/>
        <v>585.66000000000008</v>
      </c>
      <c r="L1433" s="140">
        <f t="shared" si="243"/>
        <v>1.718</v>
      </c>
      <c r="M1433" s="142">
        <f>'2025-26 Salary &amp; Benefits'!$E$6</f>
        <v>78209</v>
      </c>
      <c r="N1433" s="142">
        <f>'2025-26 Salary &amp; Benefits'!$F$6</f>
        <v>80164</v>
      </c>
      <c r="O1433" s="9">
        <f t="shared" si="244"/>
        <v>134363.06</v>
      </c>
      <c r="P1433" s="9">
        <f t="shared" si="245"/>
        <v>3358.6900000000023</v>
      </c>
      <c r="Q1433" s="9">
        <f>'2025-26 Salary &amp; Benefits'!G$6</f>
        <v>15997.68</v>
      </c>
      <c r="R1433" s="143">
        <f>'2025-26 Salary &amp; Benefits'!H$6</f>
        <v>0.16020000000000001</v>
      </c>
      <c r="S1433" s="143">
        <f>'2025-26 Salary &amp; Benefits'!I$6</f>
        <v>0.15390000000000001</v>
      </c>
      <c r="T1433" s="9">
        <f t="shared" si="246"/>
        <v>49525.88</v>
      </c>
      <c r="U1433" s="9">
        <f t="shared" si="247"/>
        <v>2295.36</v>
      </c>
      <c r="V1433" s="9">
        <f t="shared" si="248"/>
        <v>353.26</v>
      </c>
      <c r="W1433" s="9">
        <f t="shared" si="249"/>
        <v>2648.62</v>
      </c>
      <c r="X1433" s="22">
        <f t="shared" si="250"/>
        <v>189896.25</v>
      </c>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c r="ED1433" s="2"/>
      <c r="EE1433" s="2"/>
      <c r="EF1433" s="2"/>
      <c r="EG1433" s="2"/>
      <c r="EH1433" s="2"/>
      <c r="EI1433" s="2"/>
      <c r="EJ1433" s="2"/>
      <c r="EK1433" s="2"/>
      <c r="EL1433" s="2"/>
      <c r="EM1433" s="2"/>
      <c r="EN1433" s="2"/>
      <c r="EO1433" s="2"/>
      <c r="EP1433" s="2"/>
      <c r="EQ1433" s="2"/>
      <c r="ER1433" s="2"/>
      <c r="ES1433" s="2"/>
      <c r="ET1433" s="2"/>
      <c r="EU1433" s="2"/>
      <c r="EV1433" s="2"/>
      <c r="EW1433" s="2"/>
      <c r="EX1433" s="2"/>
      <c r="EY1433" s="2"/>
      <c r="EZ1433" s="2"/>
      <c r="FA1433" s="2"/>
      <c r="FB1433" s="2"/>
      <c r="FC1433" s="2"/>
    </row>
    <row r="1434" spans="1:159" s="4" customFormat="1">
      <c r="A1434" s="77" t="s">
        <v>2209</v>
      </c>
      <c r="B1434" s="87" t="s">
        <v>2770</v>
      </c>
      <c r="C1434" s="88">
        <v>3324</v>
      </c>
      <c r="D1434" s="87" t="s">
        <v>139</v>
      </c>
      <c r="E1434" s="107" t="str">
        <f>VLOOKUP($C1434,'2024-25 School Level AAFTE'!$C$4:$L$2372,9,FALSE)</f>
        <v>Yes</v>
      </c>
      <c r="F1434" s="95">
        <f>VLOOKUP($C1434,'2024-25 School Level AAFTE'!$C$4:$J$2372,8,FALSE)</f>
        <v>949.42</v>
      </c>
      <c r="G1434" s="97">
        <f>IFERROR(IF(E1434= "yes",VLOOKUP(C1434,Summary!$B:$I,6,0),0),0)</f>
        <v>0</v>
      </c>
      <c r="H1434" s="96">
        <f t="shared" si="241"/>
        <v>949.42</v>
      </c>
      <c r="I1434" s="154">
        <f>VLOOKUP($A1434,'2025-26 Salary &amp; Benefits'!$A:$I,3,FALSE)</f>
        <v>1</v>
      </c>
      <c r="J1434" s="154">
        <f>VLOOKUP($A1434,'2025-26 Salary &amp; Benefits'!$A:$I,4,FALSE)</f>
        <v>1</v>
      </c>
      <c r="K1434" s="141">
        <f t="shared" si="242"/>
        <v>949.42</v>
      </c>
      <c r="L1434" s="140">
        <f t="shared" si="243"/>
        <v>2.7850000000000001</v>
      </c>
      <c r="M1434" s="142">
        <f>'2025-26 Salary &amp; Benefits'!$E$6</f>
        <v>78209</v>
      </c>
      <c r="N1434" s="142">
        <f>'2025-26 Salary &amp; Benefits'!$F$6</f>
        <v>80164</v>
      </c>
      <c r="O1434" s="9">
        <f t="shared" si="244"/>
        <v>217812.07</v>
      </c>
      <c r="P1434" s="9">
        <f t="shared" si="245"/>
        <v>5444.6699999999837</v>
      </c>
      <c r="Q1434" s="9">
        <f>'2025-26 Salary &amp; Benefits'!G$6</f>
        <v>15997.68</v>
      </c>
      <c r="R1434" s="143">
        <f>'2025-26 Salary &amp; Benefits'!H$6</f>
        <v>0.16020000000000001</v>
      </c>
      <c r="S1434" s="143">
        <f>'2025-26 Salary &amp; Benefits'!I$6</f>
        <v>0.15390000000000001</v>
      </c>
      <c r="T1434" s="9">
        <f t="shared" si="246"/>
        <v>80284.97</v>
      </c>
      <c r="U1434" s="9">
        <f t="shared" si="247"/>
        <v>3720.95</v>
      </c>
      <c r="V1434" s="9">
        <f t="shared" si="248"/>
        <v>572.65</v>
      </c>
      <c r="W1434" s="9">
        <f t="shared" si="249"/>
        <v>4293.5999999999995</v>
      </c>
      <c r="X1434" s="22">
        <f t="shared" si="250"/>
        <v>307835.31</v>
      </c>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c r="ED1434" s="2"/>
      <c r="EE1434" s="2"/>
      <c r="EF1434" s="2"/>
      <c r="EG1434" s="2"/>
      <c r="EH1434" s="2"/>
      <c r="EI1434" s="2"/>
      <c r="EJ1434" s="2"/>
      <c r="EK1434" s="2"/>
      <c r="EL1434" s="2"/>
      <c r="EM1434" s="2"/>
      <c r="EN1434" s="2"/>
      <c r="EO1434" s="2"/>
      <c r="EP1434" s="2"/>
      <c r="EQ1434" s="2"/>
      <c r="ER1434" s="2"/>
      <c r="ES1434" s="2"/>
      <c r="ET1434" s="2"/>
      <c r="EU1434" s="2"/>
      <c r="EV1434" s="2"/>
      <c r="EW1434" s="2"/>
      <c r="EX1434" s="2"/>
      <c r="EY1434" s="2"/>
      <c r="EZ1434" s="2"/>
      <c r="FA1434" s="2"/>
      <c r="FB1434" s="2"/>
      <c r="FC1434" s="2"/>
    </row>
    <row r="1435" spans="1:159" s="4" customFormat="1">
      <c r="A1435" s="77" t="s">
        <v>2209</v>
      </c>
      <c r="B1435" s="87" t="s">
        <v>2770</v>
      </c>
      <c r="C1435" s="88">
        <v>3425</v>
      </c>
      <c r="D1435" s="87" t="s">
        <v>370</v>
      </c>
      <c r="E1435" s="107" t="str">
        <f>VLOOKUP($C1435,'2024-25 School Level AAFTE'!$C$4:$L$2372,9,FALSE)</f>
        <v>Yes</v>
      </c>
      <c r="F1435" s="95">
        <f>VLOOKUP($C1435,'2024-25 School Level AAFTE'!$C$4:$J$2372,8,FALSE)</f>
        <v>222.44</v>
      </c>
      <c r="G1435" s="97">
        <f>IFERROR(IF(E1435= "yes",VLOOKUP(C1435,Summary!$B:$I,6,0),0),0)</f>
        <v>0</v>
      </c>
      <c r="H1435" s="96">
        <f t="shared" si="241"/>
        <v>222.44</v>
      </c>
      <c r="I1435" s="154">
        <f>VLOOKUP($A1435,'2025-26 Salary &amp; Benefits'!$A:$I,3,FALSE)</f>
        <v>1</v>
      </c>
      <c r="J1435" s="154">
        <f>VLOOKUP($A1435,'2025-26 Salary &amp; Benefits'!$A:$I,4,FALSE)</f>
        <v>1</v>
      </c>
      <c r="K1435" s="141">
        <f t="shared" si="242"/>
        <v>222.44</v>
      </c>
      <c r="L1435" s="140">
        <f t="shared" si="243"/>
        <v>0.65200000000000002</v>
      </c>
      <c r="M1435" s="142">
        <f>'2025-26 Salary &amp; Benefits'!$E$6</f>
        <v>78209</v>
      </c>
      <c r="N1435" s="142">
        <f>'2025-26 Salary &amp; Benefits'!$F$6</f>
        <v>80164</v>
      </c>
      <c r="O1435" s="9">
        <f t="shared" si="244"/>
        <v>50992.27</v>
      </c>
      <c r="P1435" s="9">
        <f t="shared" si="245"/>
        <v>1274.6600000000035</v>
      </c>
      <c r="Q1435" s="9">
        <f>'2025-26 Salary &amp; Benefits'!G$6</f>
        <v>15997.68</v>
      </c>
      <c r="R1435" s="143">
        <f>'2025-26 Salary &amp; Benefits'!H$6</f>
        <v>0.16020000000000001</v>
      </c>
      <c r="S1435" s="143">
        <f>'2025-26 Salary &amp; Benefits'!I$6</f>
        <v>0.15390000000000001</v>
      </c>
      <c r="T1435" s="9">
        <f t="shared" si="246"/>
        <v>18795.62</v>
      </c>
      <c r="U1435" s="9">
        <f t="shared" si="247"/>
        <v>871.12</v>
      </c>
      <c r="V1435" s="9">
        <f t="shared" si="248"/>
        <v>134.07</v>
      </c>
      <c r="W1435" s="9">
        <f t="shared" si="249"/>
        <v>1005.19</v>
      </c>
      <c r="X1435" s="22">
        <f t="shared" si="250"/>
        <v>72067.740000000005</v>
      </c>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c r="EN1435" s="2"/>
      <c r="EO1435" s="2"/>
      <c r="EP1435" s="2"/>
      <c r="EQ1435" s="2"/>
      <c r="ER1435" s="2"/>
      <c r="ES1435" s="2"/>
      <c r="ET1435" s="2"/>
      <c r="EU1435" s="2"/>
      <c r="EV1435" s="2"/>
      <c r="EW1435" s="2"/>
      <c r="EX1435" s="2"/>
      <c r="EY1435" s="2"/>
      <c r="EZ1435" s="2"/>
      <c r="FA1435" s="2"/>
      <c r="FB1435" s="2"/>
      <c r="FC1435" s="2"/>
    </row>
    <row r="1436" spans="1:159" s="4" customFormat="1">
      <c r="A1436" s="77" t="s">
        <v>2209</v>
      </c>
      <c r="B1436" s="87" t="s">
        <v>2770</v>
      </c>
      <c r="C1436" s="88">
        <v>3515</v>
      </c>
      <c r="D1436" s="87" t="s">
        <v>371</v>
      </c>
      <c r="E1436" s="107" t="str">
        <f>VLOOKUP($C1436,'2024-25 School Level AAFTE'!$C$4:$L$2372,9,FALSE)</f>
        <v>Yes</v>
      </c>
      <c r="F1436" s="95">
        <f>VLOOKUP($C1436,'2024-25 School Level AAFTE'!$C$4:$J$2372,8,FALSE)</f>
        <v>459.33</v>
      </c>
      <c r="G1436" s="97">
        <f>IFERROR(IF(E1436= "yes",VLOOKUP(C1436,Summary!$B:$I,6,0),0),0)</f>
        <v>0</v>
      </c>
      <c r="H1436" s="96">
        <f t="shared" si="241"/>
        <v>459.33</v>
      </c>
      <c r="I1436" s="154">
        <f>VLOOKUP($A1436,'2025-26 Salary &amp; Benefits'!$A:$I,3,FALSE)</f>
        <v>1</v>
      </c>
      <c r="J1436" s="154">
        <f>VLOOKUP($A1436,'2025-26 Salary &amp; Benefits'!$A:$I,4,FALSE)</f>
        <v>1</v>
      </c>
      <c r="K1436" s="141">
        <f t="shared" si="242"/>
        <v>459.33</v>
      </c>
      <c r="L1436" s="140">
        <f t="shared" si="243"/>
        <v>1.347</v>
      </c>
      <c r="M1436" s="142">
        <f>'2025-26 Salary &amp; Benefits'!$E$6</f>
        <v>78209</v>
      </c>
      <c r="N1436" s="142">
        <f>'2025-26 Salary &amp; Benefits'!$F$6</f>
        <v>80164</v>
      </c>
      <c r="O1436" s="9">
        <f t="shared" si="244"/>
        <v>105347.52</v>
      </c>
      <c r="P1436" s="9">
        <f t="shared" si="245"/>
        <v>2633.3899999999994</v>
      </c>
      <c r="Q1436" s="9">
        <f>'2025-26 Salary &amp; Benefits'!G$6</f>
        <v>15997.68</v>
      </c>
      <c r="R1436" s="143">
        <f>'2025-26 Salary &amp; Benefits'!H$6</f>
        <v>0.16020000000000001</v>
      </c>
      <c r="S1436" s="143">
        <f>'2025-26 Salary &amp; Benefits'!I$6</f>
        <v>0.15390000000000001</v>
      </c>
      <c r="T1436" s="9">
        <f t="shared" si="246"/>
        <v>38830.83</v>
      </c>
      <c r="U1436" s="9">
        <f t="shared" si="247"/>
        <v>1799.68</v>
      </c>
      <c r="V1436" s="9">
        <f t="shared" si="248"/>
        <v>276.97000000000003</v>
      </c>
      <c r="W1436" s="9">
        <f t="shared" si="249"/>
        <v>2076.65</v>
      </c>
      <c r="X1436" s="22">
        <f t="shared" si="250"/>
        <v>148888.38999999998</v>
      </c>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c r="DX1436" s="2"/>
      <c r="DY1436" s="2"/>
      <c r="DZ1436" s="2"/>
      <c r="EA1436" s="2"/>
      <c r="EB1436" s="2"/>
      <c r="EC1436" s="2"/>
      <c r="ED1436" s="2"/>
      <c r="EE1436" s="2"/>
      <c r="EF1436" s="2"/>
      <c r="EG1436" s="2"/>
      <c r="EH1436" s="2"/>
      <c r="EI1436" s="2"/>
      <c r="EJ1436" s="2"/>
      <c r="EK1436" s="2"/>
      <c r="EL1436" s="2"/>
      <c r="EM1436" s="2"/>
      <c r="EN1436" s="2"/>
      <c r="EO1436" s="2"/>
      <c r="EP1436" s="2"/>
      <c r="EQ1436" s="2"/>
      <c r="ER1436" s="2"/>
      <c r="ES1436" s="2"/>
      <c r="ET1436" s="2"/>
      <c r="EU1436" s="2"/>
      <c r="EV1436" s="2"/>
      <c r="EW1436" s="2"/>
      <c r="EX1436" s="2"/>
      <c r="EY1436" s="2"/>
      <c r="EZ1436" s="2"/>
      <c r="FA1436" s="2"/>
      <c r="FB1436" s="2"/>
      <c r="FC1436" s="2"/>
    </row>
    <row r="1437" spans="1:159" s="4" customFormat="1">
      <c r="A1437" s="77" t="s">
        <v>2209</v>
      </c>
      <c r="B1437" s="87" t="s">
        <v>2770</v>
      </c>
      <c r="C1437" s="88">
        <v>3912</v>
      </c>
      <c r="D1437" s="2" t="s">
        <v>372</v>
      </c>
      <c r="E1437" s="107" t="str">
        <f>VLOOKUP($C1437,'2024-25 School Level AAFTE'!$C$4:$L$2372,9,FALSE)</f>
        <v>Yes</v>
      </c>
      <c r="F1437" s="95">
        <f>VLOOKUP($C1437,'2024-25 School Level AAFTE'!$C$4:$J$2372,8,FALSE)</f>
        <v>323.79000000000002</v>
      </c>
      <c r="G1437" s="97">
        <f>IFERROR(IF(E1437= "yes",VLOOKUP(C1437,Summary!$B:$I,6,0),0),0)</f>
        <v>0</v>
      </c>
      <c r="H1437" s="96">
        <f t="shared" si="241"/>
        <v>323.79000000000002</v>
      </c>
      <c r="I1437" s="154">
        <f>VLOOKUP($A1437,'2025-26 Salary &amp; Benefits'!$A:$I,3,FALSE)</f>
        <v>1</v>
      </c>
      <c r="J1437" s="154">
        <f>VLOOKUP($A1437,'2025-26 Salary &amp; Benefits'!$A:$I,4,FALSE)</f>
        <v>1</v>
      </c>
      <c r="K1437" s="141">
        <f t="shared" si="242"/>
        <v>323.79000000000002</v>
      </c>
      <c r="L1437" s="140">
        <f t="shared" si="243"/>
        <v>0.95</v>
      </c>
      <c r="M1437" s="142">
        <f>'2025-26 Salary &amp; Benefits'!$E$6</f>
        <v>78209</v>
      </c>
      <c r="N1437" s="142">
        <f>'2025-26 Salary &amp; Benefits'!$F$6</f>
        <v>80164</v>
      </c>
      <c r="O1437" s="9">
        <f t="shared" si="244"/>
        <v>74298.55</v>
      </c>
      <c r="P1437" s="9">
        <f t="shared" si="245"/>
        <v>1857.25</v>
      </c>
      <c r="Q1437" s="9">
        <f>'2025-26 Salary &amp; Benefits'!G$6</f>
        <v>15997.68</v>
      </c>
      <c r="R1437" s="143">
        <f>'2025-26 Salary &amp; Benefits'!H$6</f>
        <v>0.16020000000000001</v>
      </c>
      <c r="S1437" s="143">
        <f>'2025-26 Salary &amp; Benefits'!I$6</f>
        <v>0.15390000000000001</v>
      </c>
      <c r="T1437" s="9">
        <f t="shared" si="246"/>
        <v>27386.25</v>
      </c>
      <c r="U1437" s="9">
        <f t="shared" si="247"/>
        <v>1269.26</v>
      </c>
      <c r="V1437" s="9">
        <f t="shared" si="248"/>
        <v>195.34</v>
      </c>
      <c r="W1437" s="9">
        <f t="shared" si="249"/>
        <v>1464.6</v>
      </c>
      <c r="X1437" s="22">
        <f t="shared" si="250"/>
        <v>105006.65000000001</v>
      </c>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c r="DX1437" s="2"/>
      <c r="DY1437" s="2"/>
      <c r="DZ1437" s="2"/>
      <c r="EA1437" s="2"/>
      <c r="EB1437" s="2"/>
      <c r="EC1437" s="2"/>
      <c r="ED1437" s="2"/>
      <c r="EE1437" s="2"/>
      <c r="EF1437" s="2"/>
      <c r="EG1437" s="2"/>
      <c r="EH1437" s="2"/>
      <c r="EI1437" s="2"/>
      <c r="EJ1437" s="2"/>
      <c r="EK1437" s="2"/>
      <c r="EL1437" s="2"/>
      <c r="EM1437" s="2"/>
      <c r="EN1437" s="2"/>
      <c r="EO1437" s="2"/>
      <c r="EP1437" s="2"/>
      <c r="EQ1437" s="2"/>
      <c r="ER1437" s="2"/>
      <c r="ES1437" s="2"/>
      <c r="ET1437" s="2"/>
      <c r="EU1437" s="2"/>
      <c r="EV1437" s="2"/>
      <c r="EW1437" s="2"/>
      <c r="EX1437" s="2"/>
      <c r="EY1437" s="2"/>
      <c r="EZ1437" s="2"/>
      <c r="FA1437" s="2"/>
      <c r="FB1437" s="2"/>
      <c r="FC1437" s="2"/>
    </row>
    <row r="1438" spans="1:159" s="4" customFormat="1">
      <c r="A1438" s="77" t="s">
        <v>2209</v>
      </c>
      <c r="B1438" s="87" t="s">
        <v>2770</v>
      </c>
      <c r="C1438" s="88">
        <v>4041</v>
      </c>
      <c r="D1438" s="87" t="s">
        <v>373</v>
      </c>
      <c r="E1438" s="107" t="str">
        <f>VLOOKUP($C1438,'2024-25 School Level AAFTE'!$C$4:$L$2372,9,FALSE)</f>
        <v>No</v>
      </c>
      <c r="F1438" s="95">
        <f>VLOOKUP($C1438,'2024-25 School Level AAFTE'!$C$4:$J$2372,8,FALSE)</f>
        <v>540.75</v>
      </c>
      <c r="G1438" s="97">
        <f>IFERROR(IF(E1438= "yes",VLOOKUP(C1438,Summary!$B:$I,6,0),0),0)</f>
        <v>0</v>
      </c>
      <c r="H1438" s="96">
        <f t="shared" ref="H1438:H1501" si="251">IF(E1438= "yes", F1438,0)</f>
        <v>0</v>
      </c>
      <c r="I1438" s="154">
        <f>VLOOKUP($A1438,'2025-26 Salary &amp; Benefits'!$A:$I,3,FALSE)</f>
        <v>1</v>
      </c>
      <c r="J1438" s="154">
        <f>VLOOKUP($A1438,'2025-26 Salary &amp; Benefits'!$A:$I,4,FALSE)</f>
        <v>1</v>
      </c>
      <c r="K1438" s="141">
        <f t="shared" ref="K1438:K1501" si="252">IF(G1438&gt;0,G1438,H1438)</f>
        <v>0</v>
      </c>
      <c r="L1438" s="140">
        <f t="shared" ref="L1438:L1501" si="253">ROUND((($K1438*1.1*36)/15)/900,3)</f>
        <v>0</v>
      </c>
      <c r="M1438" s="142">
        <f>'2025-26 Salary &amp; Benefits'!$E$6</f>
        <v>78209</v>
      </c>
      <c r="N1438" s="142">
        <f>'2025-26 Salary &amp; Benefits'!$F$6</f>
        <v>80164</v>
      </c>
      <c r="O1438" s="9">
        <f t="shared" ref="O1438:O1501" si="254">ROUND($I1438*$M1438*$L1438,2)</f>
        <v>0</v>
      </c>
      <c r="P1438" s="9">
        <f t="shared" ref="P1438:P1501" si="255">ROUND($J1438*$N1438*$L1438,2)-O1438</f>
        <v>0</v>
      </c>
      <c r="Q1438" s="9">
        <f>'2025-26 Salary &amp; Benefits'!G$6</f>
        <v>15997.68</v>
      </c>
      <c r="R1438" s="143">
        <f>'2025-26 Salary &amp; Benefits'!H$6</f>
        <v>0.16020000000000001</v>
      </c>
      <c r="S1438" s="143">
        <f>'2025-26 Salary &amp; Benefits'!I$6</f>
        <v>0.15390000000000001</v>
      </c>
      <c r="T1438" s="9">
        <f t="shared" ref="T1438:T1501" si="256">ROUND(O1438*R1438+P1438*S1438+L1438*Q1438,2)</f>
        <v>0</v>
      </c>
      <c r="U1438" s="9">
        <f t="shared" ref="U1438:U1501" si="257">ROUND((($N1438*$J1438*$L1438)/180)*3,2)</f>
        <v>0</v>
      </c>
      <c r="V1438" s="9">
        <f t="shared" ref="V1438:V1501" si="258">ROUND(U1438*S1438,2)</f>
        <v>0</v>
      </c>
      <c r="W1438" s="9">
        <f t="shared" ref="W1438:W1501" si="259">SUM(U1438:V1438)</f>
        <v>0</v>
      </c>
      <c r="X1438" s="22">
        <f t="shared" ref="X1438:X1501" si="260">SUM(T1438,O1438:P1438,W1438)</f>
        <v>0</v>
      </c>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c r="DY1438" s="2"/>
      <c r="DZ1438" s="2"/>
      <c r="EA1438" s="2"/>
      <c r="EB1438" s="2"/>
      <c r="EC1438" s="2"/>
      <c r="ED1438" s="2"/>
      <c r="EE1438" s="2"/>
      <c r="EF1438" s="2"/>
      <c r="EG1438" s="2"/>
      <c r="EH1438" s="2"/>
      <c r="EI1438" s="2"/>
      <c r="EJ1438" s="2"/>
      <c r="EK1438" s="2"/>
      <c r="EL1438" s="2"/>
      <c r="EM1438" s="2"/>
      <c r="EN1438" s="2"/>
      <c r="EO1438" s="2"/>
      <c r="EP1438" s="2"/>
      <c r="EQ1438" s="2"/>
      <c r="ER1438" s="2"/>
      <c r="ES1438" s="2"/>
      <c r="ET1438" s="2"/>
      <c r="EU1438" s="2"/>
      <c r="EV1438" s="2"/>
      <c r="EW1438" s="2"/>
      <c r="EX1438" s="2"/>
      <c r="EY1438" s="2"/>
      <c r="EZ1438" s="2"/>
      <c r="FA1438" s="2"/>
      <c r="FB1438" s="2"/>
      <c r="FC1438" s="2"/>
    </row>
    <row r="1439" spans="1:159" s="4" customFormat="1">
      <c r="A1439" s="77" t="s">
        <v>2209</v>
      </c>
      <c r="B1439" s="87" t="s">
        <v>2770</v>
      </c>
      <c r="C1439" s="88">
        <v>4155</v>
      </c>
      <c r="D1439" s="87" t="s">
        <v>374</v>
      </c>
      <c r="E1439" s="107" t="str">
        <f>VLOOKUP($C1439,'2024-25 School Level AAFTE'!$C$4:$L$2372,9,FALSE)</f>
        <v>Yes</v>
      </c>
      <c r="F1439" s="95">
        <f>VLOOKUP($C1439,'2024-25 School Level AAFTE'!$C$4:$J$2372,8,FALSE)</f>
        <v>498.6</v>
      </c>
      <c r="G1439" s="97">
        <f>IFERROR(IF(E1439= "yes",VLOOKUP(C1439,Summary!$B:$I,6,0),0),0)</f>
        <v>0</v>
      </c>
      <c r="H1439" s="96">
        <f t="shared" si="251"/>
        <v>498.6</v>
      </c>
      <c r="I1439" s="154">
        <f>VLOOKUP($A1439,'2025-26 Salary &amp; Benefits'!$A:$I,3,FALSE)</f>
        <v>1</v>
      </c>
      <c r="J1439" s="154">
        <f>VLOOKUP($A1439,'2025-26 Salary &amp; Benefits'!$A:$I,4,FALSE)</f>
        <v>1</v>
      </c>
      <c r="K1439" s="141">
        <f t="shared" si="252"/>
        <v>498.6</v>
      </c>
      <c r="L1439" s="140">
        <f t="shared" si="253"/>
        <v>1.4630000000000001</v>
      </c>
      <c r="M1439" s="142">
        <f>'2025-26 Salary &amp; Benefits'!$E$6</f>
        <v>78209</v>
      </c>
      <c r="N1439" s="142">
        <f>'2025-26 Salary &amp; Benefits'!$F$6</f>
        <v>80164</v>
      </c>
      <c r="O1439" s="9">
        <f t="shared" si="254"/>
        <v>114419.77</v>
      </c>
      <c r="P1439" s="9">
        <f t="shared" si="255"/>
        <v>2860.1599999999889</v>
      </c>
      <c r="Q1439" s="9">
        <f>'2025-26 Salary &amp; Benefits'!G$6</f>
        <v>15997.68</v>
      </c>
      <c r="R1439" s="143">
        <f>'2025-26 Salary &amp; Benefits'!H$6</f>
        <v>0.16020000000000001</v>
      </c>
      <c r="S1439" s="143">
        <f>'2025-26 Salary &amp; Benefits'!I$6</f>
        <v>0.15390000000000001</v>
      </c>
      <c r="T1439" s="9">
        <f t="shared" si="256"/>
        <v>42174.83</v>
      </c>
      <c r="U1439" s="9">
        <f t="shared" si="257"/>
        <v>1954.67</v>
      </c>
      <c r="V1439" s="9">
        <f t="shared" si="258"/>
        <v>300.82</v>
      </c>
      <c r="W1439" s="9">
        <f t="shared" si="259"/>
        <v>2255.4900000000002</v>
      </c>
      <c r="X1439" s="22">
        <f t="shared" si="260"/>
        <v>161710.25</v>
      </c>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c r="DX1439" s="2"/>
      <c r="DY1439" s="2"/>
      <c r="DZ1439" s="2"/>
      <c r="EA1439" s="2"/>
      <c r="EB1439" s="2"/>
      <c r="EC1439" s="2"/>
      <c r="ED1439" s="2"/>
      <c r="EE1439" s="2"/>
      <c r="EF1439" s="2"/>
      <c r="EG1439" s="2"/>
      <c r="EH1439" s="2"/>
      <c r="EI1439" s="2"/>
      <c r="EJ1439" s="2"/>
      <c r="EK1439" s="2"/>
      <c r="EL1439" s="2"/>
      <c r="EM1439" s="2"/>
      <c r="EN1439" s="2"/>
      <c r="EO1439" s="2"/>
      <c r="EP1439" s="2"/>
      <c r="EQ1439" s="2"/>
      <c r="ER1439" s="2"/>
      <c r="ES1439" s="2"/>
      <c r="ET1439" s="2"/>
      <c r="EU1439" s="2"/>
      <c r="EV1439" s="2"/>
      <c r="EW1439" s="2"/>
      <c r="EX1439" s="2"/>
      <c r="EY1439" s="2"/>
      <c r="EZ1439" s="2"/>
      <c r="FA1439" s="2"/>
      <c r="FB1439" s="2"/>
      <c r="FC1439" s="2"/>
    </row>
    <row r="1440" spans="1:159" s="4" customFormat="1">
      <c r="A1440" s="77" t="s">
        <v>2209</v>
      </c>
      <c r="B1440" s="87" t="s">
        <v>2770</v>
      </c>
      <c r="C1440" s="88">
        <v>4526</v>
      </c>
      <c r="D1440" s="87" t="s">
        <v>375</v>
      </c>
      <c r="E1440" s="107" t="str">
        <f>VLOOKUP($C1440,'2024-25 School Level AAFTE'!$C$4:$L$2372,9,FALSE)</f>
        <v>Yes</v>
      </c>
      <c r="F1440" s="95">
        <f>VLOOKUP($C1440,'2024-25 School Level AAFTE'!$C$4:$J$2372,8,FALSE)</f>
        <v>378.47</v>
      </c>
      <c r="G1440" s="97">
        <f>IFERROR(IF(E1440= "yes",VLOOKUP(C1440,Summary!$B:$I,6,0),0),0)</f>
        <v>0</v>
      </c>
      <c r="H1440" s="96">
        <f t="shared" si="251"/>
        <v>378.47</v>
      </c>
      <c r="I1440" s="154">
        <f>VLOOKUP($A1440,'2025-26 Salary &amp; Benefits'!$A:$I,3,FALSE)</f>
        <v>1</v>
      </c>
      <c r="J1440" s="154">
        <f>VLOOKUP($A1440,'2025-26 Salary &amp; Benefits'!$A:$I,4,FALSE)</f>
        <v>1</v>
      </c>
      <c r="K1440" s="141">
        <f t="shared" si="252"/>
        <v>378.47</v>
      </c>
      <c r="L1440" s="140">
        <f t="shared" si="253"/>
        <v>1.1100000000000001</v>
      </c>
      <c r="M1440" s="142">
        <f>'2025-26 Salary &amp; Benefits'!$E$6</f>
        <v>78209</v>
      </c>
      <c r="N1440" s="142">
        <f>'2025-26 Salary &amp; Benefits'!$F$6</f>
        <v>80164</v>
      </c>
      <c r="O1440" s="9">
        <f t="shared" si="254"/>
        <v>86811.99</v>
      </c>
      <c r="P1440" s="9">
        <f t="shared" si="255"/>
        <v>2170.0499999999884</v>
      </c>
      <c r="Q1440" s="9">
        <f>'2025-26 Salary &amp; Benefits'!G$6</f>
        <v>15997.68</v>
      </c>
      <c r="R1440" s="143">
        <f>'2025-26 Salary &amp; Benefits'!H$6</f>
        <v>0.16020000000000001</v>
      </c>
      <c r="S1440" s="143">
        <f>'2025-26 Salary &amp; Benefits'!I$6</f>
        <v>0.15390000000000001</v>
      </c>
      <c r="T1440" s="9">
        <f t="shared" si="256"/>
        <v>31998.68</v>
      </c>
      <c r="U1440" s="9">
        <f t="shared" si="257"/>
        <v>1483.03</v>
      </c>
      <c r="V1440" s="9">
        <f t="shared" si="258"/>
        <v>228.24</v>
      </c>
      <c r="W1440" s="9">
        <f t="shared" si="259"/>
        <v>1711.27</v>
      </c>
      <c r="X1440" s="22">
        <f t="shared" si="260"/>
        <v>122691.99</v>
      </c>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c r="DX1440" s="2"/>
      <c r="DY1440" s="2"/>
      <c r="DZ1440" s="2"/>
      <c r="EA1440" s="2"/>
      <c r="EB1440" s="2"/>
      <c r="EC1440" s="2"/>
      <c r="ED1440" s="2"/>
      <c r="EE1440" s="2"/>
      <c r="EF1440" s="2"/>
      <c r="EG1440" s="2"/>
      <c r="EH1440" s="2"/>
      <c r="EI1440" s="2"/>
      <c r="EJ1440" s="2"/>
      <c r="EK1440" s="2"/>
      <c r="EL1440" s="2"/>
      <c r="EM1440" s="2"/>
      <c r="EN1440" s="2"/>
      <c r="EO1440" s="2"/>
      <c r="EP1440" s="2"/>
      <c r="EQ1440" s="2"/>
      <c r="ER1440" s="2"/>
      <c r="ES1440" s="2"/>
      <c r="ET1440" s="2"/>
      <c r="EU1440" s="2"/>
      <c r="EV1440" s="2"/>
      <c r="EW1440" s="2"/>
      <c r="EX1440" s="2"/>
      <c r="EY1440" s="2"/>
      <c r="EZ1440" s="2"/>
      <c r="FA1440" s="2"/>
      <c r="FB1440" s="2"/>
      <c r="FC1440" s="2"/>
    </row>
    <row r="1441" spans="1:159" s="4" customFormat="1">
      <c r="A1441" s="77" t="s">
        <v>2209</v>
      </c>
      <c r="B1441" s="87" t="s">
        <v>2770</v>
      </c>
      <c r="C1441" s="88">
        <v>4555</v>
      </c>
      <c r="D1441" s="87" t="s">
        <v>376</v>
      </c>
      <c r="E1441" s="107" t="str">
        <f>VLOOKUP($C1441,'2024-25 School Level AAFTE'!$C$4:$L$2372,9,FALSE)</f>
        <v>Yes</v>
      </c>
      <c r="F1441" s="95">
        <f>VLOOKUP($C1441,'2024-25 School Level AAFTE'!$C$4:$J$2372,8,FALSE)</f>
        <v>431</v>
      </c>
      <c r="G1441" s="97">
        <f>IFERROR(IF(E1441= "yes",VLOOKUP(C1441,Summary!$B:$I,6,0),0),0)</f>
        <v>0</v>
      </c>
      <c r="H1441" s="96">
        <f t="shared" si="251"/>
        <v>431</v>
      </c>
      <c r="I1441" s="154">
        <f>VLOOKUP($A1441,'2025-26 Salary &amp; Benefits'!$A:$I,3,FALSE)</f>
        <v>1</v>
      </c>
      <c r="J1441" s="154">
        <f>VLOOKUP($A1441,'2025-26 Salary &amp; Benefits'!$A:$I,4,FALSE)</f>
        <v>1</v>
      </c>
      <c r="K1441" s="141">
        <f t="shared" si="252"/>
        <v>431</v>
      </c>
      <c r="L1441" s="140">
        <f t="shared" si="253"/>
        <v>1.264</v>
      </c>
      <c r="M1441" s="142">
        <f>'2025-26 Salary &amp; Benefits'!$E$6</f>
        <v>78209</v>
      </c>
      <c r="N1441" s="142">
        <f>'2025-26 Salary &amp; Benefits'!$F$6</f>
        <v>80164</v>
      </c>
      <c r="O1441" s="9">
        <f t="shared" si="254"/>
        <v>98856.18</v>
      </c>
      <c r="P1441" s="9">
        <f t="shared" si="255"/>
        <v>2471.1200000000099</v>
      </c>
      <c r="Q1441" s="9">
        <f>'2025-26 Salary &amp; Benefits'!G$6</f>
        <v>15997.68</v>
      </c>
      <c r="R1441" s="143">
        <f>'2025-26 Salary &amp; Benefits'!H$6</f>
        <v>0.16020000000000001</v>
      </c>
      <c r="S1441" s="143">
        <f>'2025-26 Salary &amp; Benefits'!I$6</f>
        <v>0.15390000000000001</v>
      </c>
      <c r="T1441" s="9">
        <f t="shared" si="256"/>
        <v>36438.129999999997</v>
      </c>
      <c r="U1441" s="9">
        <f t="shared" si="257"/>
        <v>1688.79</v>
      </c>
      <c r="V1441" s="9">
        <f t="shared" si="258"/>
        <v>259.89999999999998</v>
      </c>
      <c r="W1441" s="9">
        <f t="shared" si="259"/>
        <v>1948.69</v>
      </c>
      <c r="X1441" s="22">
        <f t="shared" si="260"/>
        <v>139714.12</v>
      </c>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c r="DX1441" s="2"/>
      <c r="DY1441" s="2"/>
      <c r="DZ1441" s="2"/>
      <c r="EA1441" s="2"/>
      <c r="EB1441" s="2"/>
      <c r="EC1441" s="2"/>
      <c r="ED1441" s="2"/>
      <c r="EE1441" s="2"/>
      <c r="EF1441" s="2"/>
      <c r="EG1441" s="2"/>
      <c r="EH1441" s="2"/>
      <c r="EI1441" s="2"/>
      <c r="EJ1441" s="2"/>
      <c r="EK1441" s="2"/>
      <c r="EL1441" s="2"/>
      <c r="EM1441" s="2"/>
      <c r="EN1441" s="2"/>
      <c r="EO1441" s="2"/>
      <c r="EP1441" s="2"/>
      <c r="EQ1441" s="2"/>
      <c r="ER1441" s="2"/>
      <c r="ES1441" s="2"/>
      <c r="ET1441" s="2"/>
      <c r="EU1441" s="2"/>
      <c r="EV1441" s="2"/>
      <c r="EW1441" s="2"/>
      <c r="EX1441" s="2"/>
      <c r="EY1441" s="2"/>
      <c r="EZ1441" s="2"/>
      <c r="FA1441" s="2"/>
      <c r="FB1441" s="2"/>
      <c r="FC1441" s="2"/>
    </row>
    <row r="1442" spans="1:159" s="4" customFormat="1">
      <c r="A1442" s="77" t="s">
        <v>2209</v>
      </c>
      <c r="B1442" s="87" t="s">
        <v>2770</v>
      </c>
      <c r="C1442" s="89">
        <v>4564</v>
      </c>
      <c r="D1442" s="101" t="s">
        <v>377</v>
      </c>
      <c r="E1442" s="107" t="str">
        <f>VLOOKUP($C1442,'2024-25 School Level AAFTE'!$C$4:$L$2372,9,FALSE)</f>
        <v>Yes</v>
      </c>
      <c r="F1442" s="95">
        <f>VLOOKUP($C1442,'2024-25 School Level AAFTE'!$C$4:$J$2372,8,FALSE)</f>
        <v>813.11</v>
      </c>
      <c r="G1442" s="97">
        <f>IFERROR(IF(E1442= "yes",VLOOKUP(C1442,Summary!$B:$I,6,0),0),0)</f>
        <v>0</v>
      </c>
      <c r="H1442" s="96">
        <f t="shared" si="251"/>
        <v>813.11</v>
      </c>
      <c r="I1442" s="154">
        <f>VLOOKUP($A1442,'2025-26 Salary &amp; Benefits'!$A:$I,3,FALSE)</f>
        <v>1</v>
      </c>
      <c r="J1442" s="154">
        <f>VLOOKUP($A1442,'2025-26 Salary &amp; Benefits'!$A:$I,4,FALSE)</f>
        <v>1</v>
      </c>
      <c r="K1442" s="141">
        <f t="shared" si="252"/>
        <v>813.11</v>
      </c>
      <c r="L1442" s="140">
        <f t="shared" si="253"/>
        <v>2.3849999999999998</v>
      </c>
      <c r="M1442" s="142">
        <f>'2025-26 Salary &amp; Benefits'!$E$6</f>
        <v>78209</v>
      </c>
      <c r="N1442" s="142">
        <f>'2025-26 Salary &amp; Benefits'!$F$6</f>
        <v>80164</v>
      </c>
      <c r="O1442" s="9">
        <f t="shared" si="254"/>
        <v>186528.47</v>
      </c>
      <c r="P1442" s="9">
        <f t="shared" si="255"/>
        <v>4662.6700000000128</v>
      </c>
      <c r="Q1442" s="9">
        <f>'2025-26 Salary &amp; Benefits'!G$6</f>
        <v>15997.68</v>
      </c>
      <c r="R1442" s="143">
        <f>'2025-26 Salary &amp; Benefits'!H$6</f>
        <v>0.16020000000000001</v>
      </c>
      <c r="S1442" s="143">
        <f>'2025-26 Salary &amp; Benefits'!I$6</f>
        <v>0.15390000000000001</v>
      </c>
      <c r="T1442" s="9">
        <f t="shared" si="256"/>
        <v>68753.91</v>
      </c>
      <c r="U1442" s="9">
        <f t="shared" si="257"/>
        <v>3186.52</v>
      </c>
      <c r="V1442" s="9">
        <f t="shared" si="258"/>
        <v>490.41</v>
      </c>
      <c r="W1442" s="9">
        <f t="shared" si="259"/>
        <v>3676.93</v>
      </c>
      <c r="X1442" s="22">
        <f t="shared" si="260"/>
        <v>263621.98000000004</v>
      </c>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c r="DX1442" s="2"/>
      <c r="DY1442" s="2"/>
      <c r="DZ1442" s="2"/>
      <c r="EA1442" s="2"/>
      <c r="EB1442" s="2"/>
      <c r="EC1442" s="2"/>
      <c r="ED1442" s="2"/>
      <c r="EE1442" s="2"/>
      <c r="EF1442" s="2"/>
      <c r="EG1442" s="2"/>
      <c r="EH1442" s="2"/>
      <c r="EI1442" s="2"/>
      <c r="EJ1442" s="2"/>
      <c r="EK1442" s="2"/>
      <c r="EL1442" s="2"/>
      <c r="EM1442" s="2"/>
      <c r="EN1442" s="2"/>
      <c r="EO1442" s="2"/>
      <c r="EP1442" s="2"/>
      <c r="EQ1442" s="2"/>
      <c r="ER1442" s="2"/>
      <c r="ES1442" s="2"/>
      <c r="ET1442" s="2"/>
      <c r="EU1442" s="2"/>
      <c r="EV1442" s="2"/>
      <c r="EW1442" s="2"/>
      <c r="EX1442" s="2"/>
      <c r="EY1442" s="2"/>
      <c r="EZ1442" s="2"/>
      <c r="FA1442" s="2"/>
      <c r="FB1442" s="2"/>
      <c r="FC1442" s="2"/>
    </row>
    <row r="1443" spans="1:159" s="4" customFormat="1">
      <c r="A1443" s="77" t="s">
        <v>2209</v>
      </c>
      <c r="B1443" s="87" t="s">
        <v>2770</v>
      </c>
      <c r="C1443" s="88">
        <v>4595</v>
      </c>
      <c r="D1443" s="87" t="s">
        <v>378</v>
      </c>
      <c r="E1443" s="107" t="str">
        <f>VLOOKUP($C1443,'2024-25 School Level AAFTE'!$C$4:$L$2372,9,FALSE)</f>
        <v>Yes</v>
      </c>
      <c r="F1443" s="95">
        <f>VLOOKUP($C1443,'2024-25 School Level AAFTE'!$C$4:$J$2372,8,FALSE)</f>
        <v>582.79</v>
      </c>
      <c r="G1443" s="97">
        <f>IFERROR(IF(E1443= "yes",VLOOKUP(C1443,Summary!$B:$I,6,0),0),0)</f>
        <v>0</v>
      </c>
      <c r="H1443" s="96">
        <f t="shared" si="251"/>
        <v>582.79</v>
      </c>
      <c r="I1443" s="154">
        <f>VLOOKUP($A1443,'2025-26 Salary &amp; Benefits'!$A:$I,3,FALSE)</f>
        <v>1</v>
      </c>
      <c r="J1443" s="154">
        <f>VLOOKUP($A1443,'2025-26 Salary &amp; Benefits'!$A:$I,4,FALSE)</f>
        <v>1</v>
      </c>
      <c r="K1443" s="141">
        <f t="shared" si="252"/>
        <v>582.79</v>
      </c>
      <c r="L1443" s="140">
        <f t="shared" si="253"/>
        <v>1.71</v>
      </c>
      <c r="M1443" s="142">
        <f>'2025-26 Salary &amp; Benefits'!$E$6</f>
        <v>78209</v>
      </c>
      <c r="N1443" s="142">
        <f>'2025-26 Salary &amp; Benefits'!$F$6</f>
        <v>80164</v>
      </c>
      <c r="O1443" s="9">
        <f t="shared" si="254"/>
        <v>133737.39000000001</v>
      </c>
      <c r="P1443" s="9">
        <f t="shared" si="255"/>
        <v>3343.0499999999884</v>
      </c>
      <c r="Q1443" s="9">
        <f>'2025-26 Salary &amp; Benefits'!G$6</f>
        <v>15997.68</v>
      </c>
      <c r="R1443" s="143">
        <f>'2025-26 Salary &amp; Benefits'!H$6</f>
        <v>0.16020000000000001</v>
      </c>
      <c r="S1443" s="143">
        <f>'2025-26 Salary &amp; Benefits'!I$6</f>
        <v>0.15390000000000001</v>
      </c>
      <c r="T1443" s="9">
        <f t="shared" si="256"/>
        <v>49295.26</v>
      </c>
      <c r="U1443" s="9">
        <f t="shared" si="257"/>
        <v>2284.67</v>
      </c>
      <c r="V1443" s="9">
        <f t="shared" si="258"/>
        <v>351.61</v>
      </c>
      <c r="W1443" s="9">
        <f t="shared" si="259"/>
        <v>2636.28</v>
      </c>
      <c r="X1443" s="22">
        <f t="shared" si="260"/>
        <v>189011.98</v>
      </c>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c r="DY1443" s="2"/>
      <c r="DZ1443" s="2"/>
      <c r="EA1443" s="2"/>
      <c r="EB1443" s="2"/>
      <c r="EC1443" s="2"/>
      <c r="ED1443" s="2"/>
      <c r="EE1443" s="2"/>
      <c r="EF1443" s="2"/>
      <c r="EG1443" s="2"/>
      <c r="EH1443" s="2"/>
      <c r="EI1443" s="2"/>
      <c r="EJ1443" s="2"/>
      <c r="EK1443" s="2"/>
      <c r="EL1443" s="2"/>
      <c r="EM1443" s="2"/>
      <c r="EN1443" s="2"/>
      <c r="EO1443" s="2"/>
      <c r="EP1443" s="2"/>
      <c r="EQ1443" s="2"/>
      <c r="ER1443" s="2"/>
      <c r="ES1443" s="2"/>
      <c r="ET1443" s="2"/>
      <c r="EU1443" s="2"/>
      <c r="EV1443" s="2"/>
      <c r="EW1443" s="2"/>
      <c r="EX1443" s="2"/>
      <c r="EY1443" s="2"/>
      <c r="EZ1443" s="2"/>
      <c r="FA1443" s="2"/>
      <c r="FB1443" s="2"/>
      <c r="FC1443" s="2"/>
    </row>
    <row r="1444" spans="1:159" s="4" customFormat="1">
      <c r="A1444" s="77" t="s">
        <v>2209</v>
      </c>
      <c r="B1444" s="87" t="s">
        <v>2770</v>
      </c>
      <c r="C1444" s="88">
        <v>5020</v>
      </c>
      <c r="D1444" s="87" t="s">
        <v>379</v>
      </c>
      <c r="E1444" s="107" t="str">
        <f>VLOOKUP($C1444,'2024-25 School Level AAFTE'!$C$4:$L$2372,9,FALSE)</f>
        <v>Yes</v>
      </c>
      <c r="F1444" s="95">
        <f>VLOOKUP($C1444,'2024-25 School Level AAFTE'!$C$4:$J$2372,8,FALSE)</f>
        <v>473.46</v>
      </c>
      <c r="G1444" s="97">
        <f>IFERROR(IF(E1444= "yes",VLOOKUP(C1444,Summary!$B:$I,6,0),0),0)</f>
        <v>0</v>
      </c>
      <c r="H1444" s="96">
        <f t="shared" si="251"/>
        <v>473.46</v>
      </c>
      <c r="I1444" s="154">
        <f>VLOOKUP($A1444,'2025-26 Salary &amp; Benefits'!$A:$I,3,FALSE)</f>
        <v>1</v>
      </c>
      <c r="J1444" s="154">
        <f>VLOOKUP($A1444,'2025-26 Salary &amp; Benefits'!$A:$I,4,FALSE)</f>
        <v>1</v>
      </c>
      <c r="K1444" s="141">
        <f t="shared" si="252"/>
        <v>473.46</v>
      </c>
      <c r="L1444" s="140">
        <f t="shared" si="253"/>
        <v>1.389</v>
      </c>
      <c r="M1444" s="142">
        <f>'2025-26 Salary &amp; Benefits'!$E$6</f>
        <v>78209</v>
      </c>
      <c r="N1444" s="142">
        <f>'2025-26 Salary &amp; Benefits'!$F$6</f>
        <v>80164</v>
      </c>
      <c r="O1444" s="9">
        <f t="shared" si="254"/>
        <v>108632.3</v>
      </c>
      <c r="P1444" s="9">
        <f t="shared" si="255"/>
        <v>2715.5</v>
      </c>
      <c r="Q1444" s="9">
        <f>'2025-26 Salary &amp; Benefits'!G$6</f>
        <v>15997.68</v>
      </c>
      <c r="R1444" s="143">
        <f>'2025-26 Salary &amp; Benefits'!H$6</f>
        <v>0.16020000000000001</v>
      </c>
      <c r="S1444" s="143">
        <f>'2025-26 Salary &amp; Benefits'!I$6</f>
        <v>0.15390000000000001</v>
      </c>
      <c r="T1444" s="9">
        <f t="shared" si="256"/>
        <v>40041.589999999997</v>
      </c>
      <c r="U1444" s="9">
        <f t="shared" si="257"/>
        <v>1855.8</v>
      </c>
      <c r="V1444" s="9">
        <f t="shared" si="258"/>
        <v>285.61</v>
      </c>
      <c r="W1444" s="9">
        <f t="shared" si="259"/>
        <v>2141.41</v>
      </c>
      <c r="X1444" s="22">
        <f t="shared" si="260"/>
        <v>153530.80000000002</v>
      </c>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c r="DX1444" s="2"/>
      <c r="DY1444" s="2"/>
      <c r="DZ1444" s="2"/>
      <c r="EA1444" s="2"/>
      <c r="EB1444" s="2"/>
      <c r="EC1444" s="2"/>
      <c r="ED1444" s="2"/>
      <c r="EE1444" s="2"/>
      <c r="EF1444" s="2"/>
      <c r="EG1444" s="2"/>
      <c r="EH1444" s="2"/>
      <c r="EI1444" s="2"/>
      <c r="EJ1444" s="2"/>
      <c r="EK1444" s="2"/>
      <c r="EL1444" s="2"/>
      <c r="EM1444" s="2"/>
      <c r="EN1444" s="2"/>
      <c r="EO1444" s="2"/>
      <c r="EP1444" s="2"/>
      <c r="EQ1444" s="2"/>
      <c r="ER1444" s="2"/>
      <c r="ES1444" s="2"/>
      <c r="ET1444" s="2"/>
      <c r="EU1444" s="2"/>
      <c r="EV1444" s="2"/>
      <c r="EW1444" s="2"/>
      <c r="EX1444" s="2"/>
      <c r="EY1444" s="2"/>
      <c r="EZ1444" s="2"/>
      <c r="FA1444" s="2"/>
      <c r="FB1444" s="2"/>
      <c r="FC1444" s="2"/>
    </row>
    <row r="1445" spans="1:159" s="4" customFormat="1">
      <c r="A1445" s="77" t="s">
        <v>2209</v>
      </c>
      <c r="B1445" s="87" t="s">
        <v>2770</v>
      </c>
      <c r="C1445" s="88">
        <v>5164</v>
      </c>
      <c r="D1445" s="87" t="s">
        <v>380</v>
      </c>
      <c r="E1445" s="107" t="str">
        <f>VLOOKUP($C1445,'2024-25 School Level AAFTE'!$C$4:$L$2372,9,FALSE)</f>
        <v>Yes</v>
      </c>
      <c r="F1445" s="95">
        <f>VLOOKUP($C1445,'2024-25 School Level AAFTE'!$C$4:$J$2372,8,FALSE)</f>
        <v>2937.22</v>
      </c>
      <c r="G1445" s="97">
        <f>IFERROR(IF(E1445= "yes",VLOOKUP(C1445,Summary!$B:$I,6,0),0),0)</f>
        <v>0</v>
      </c>
      <c r="H1445" s="96">
        <f t="shared" si="251"/>
        <v>2937.22</v>
      </c>
      <c r="I1445" s="154">
        <f>VLOOKUP($A1445,'2025-26 Salary &amp; Benefits'!$A:$I,3,FALSE)</f>
        <v>1</v>
      </c>
      <c r="J1445" s="154">
        <f>VLOOKUP($A1445,'2025-26 Salary &amp; Benefits'!$A:$I,4,FALSE)</f>
        <v>1</v>
      </c>
      <c r="K1445" s="141">
        <f t="shared" si="252"/>
        <v>2937.22</v>
      </c>
      <c r="L1445" s="140">
        <f t="shared" si="253"/>
        <v>8.6159999999999997</v>
      </c>
      <c r="M1445" s="142">
        <f>'2025-26 Salary &amp; Benefits'!$E$6</f>
        <v>78209</v>
      </c>
      <c r="N1445" s="142">
        <f>'2025-26 Salary &amp; Benefits'!$F$6</f>
        <v>80164</v>
      </c>
      <c r="O1445" s="9">
        <f t="shared" si="254"/>
        <v>673848.74</v>
      </c>
      <c r="P1445" s="9">
        <f t="shared" si="255"/>
        <v>16844.280000000028</v>
      </c>
      <c r="Q1445" s="9">
        <f>'2025-26 Salary &amp; Benefits'!G$6</f>
        <v>15997.68</v>
      </c>
      <c r="R1445" s="143">
        <f>'2025-26 Salary &amp; Benefits'!H$6</f>
        <v>0.16020000000000001</v>
      </c>
      <c r="S1445" s="143">
        <f>'2025-26 Salary &amp; Benefits'!I$6</f>
        <v>0.15390000000000001</v>
      </c>
      <c r="T1445" s="9">
        <f t="shared" si="256"/>
        <v>248378.91</v>
      </c>
      <c r="U1445" s="9">
        <f t="shared" si="257"/>
        <v>11511.55</v>
      </c>
      <c r="V1445" s="9">
        <f t="shared" si="258"/>
        <v>1771.63</v>
      </c>
      <c r="W1445" s="9">
        <f t="shared" si="259"/>
        <v>13283.18</v>
      </c>
      <c r="X1445" s="22">
        <f t="shared" si="260"/>
        <v>952355.1100000001</v>
      </c>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c r="DX1445" s="2"/>
      <c r="DY1445" s="2"/>
      <c r="DZ1445" s="2"/>
      <c r="EA1445" s="2"/>
      <c r="EB1445" s="2"/>
      <c r="EC1445" s="2"/>
      <c r="ED1445" s="2"/>
      <c r="EE1445" s="2"/>
      <c r="EF1445" s="2"/>
      <c r="EG1445" s="2"/>
      <c r="EH1445" s="2"/>
      <c r="EI1445" s="2"/>
      <c r="EJ1445" s="2"/>
      <c r="EK1445" s="2"/>
      <c r="EL1445" s="2"/>
      <c r="EM1445" s="2"/>
      <c r="EN1445" s="2"/>
      <c r="EO1445" s="2"/>
      <c r="EP1445" s="2"/>
      <c r="EQ1445" s="2"/>
      <c r="ER1445" s="2"/>
      <c r="ES1445" s="2"/>
      <c r="ET1445" s="2"/>
      <c r="EU1445" s="2"/>
      <c r="EV1445" s="2"/>
      <c r="EW1445" s="2"/>
      <c r="EX1445" s="2"/>
      <c r="EY1445" s="2"/>
      <c r="EZ1445" s="2"/>
      <c r="FA1445" s="2"/>
      <c r="FB1445" s="2"/>
      <c r="FC1445" s="2"/>
    </row>
    <row r="1446" spans="1:159" s="4" customFormat="1">
      <c r="A1446" s="77" t="s">
        <v>2209</v>
      </c>
      <c r="B1446" s="87" t="s">
        <v>2770</v>
      </c>
      <c r="C1446" s="88">
        <v>5345</v>
      </c>
      <c r="D1446" s="87" t="s">
        <v>381</v>
      </c>
      <c r="E1446" s="107" t="str">
        <f>VLOOKUP($C1446,'2024-25 School Level AAFTE'!$C$4:$L$2372,9,FALSE)</f>
        <v>No</v>
      </c>
      <c r="F1446" s="95">
        <f>VLOOKUP($C1446,'2024-25 School Level AAFTE'!$C$4:$J$2372,8,FALSE)</f>
        <v>552.97</v>
      </c>
      <c r="G1446" s="97">
        <f>IFERROR(IF(E1446= "yes",VLOOKUP(C1446,Summary!$B:$I,6,0),0),0)</f>
        <v>0</v>
      </c>
      <c r="H1446" s="96">
        <f t="shared" si="251"/>
        <v>0</v>
      </c>
      <c r="I1446" s="154">
        <f>VLOOKUP($A1446,'2025-26 Salary &amp; Benefits'!$A:$I,3,FALSE)</f>
        <v>1</v>
      </c>
      <c r="J1446" s="154">
        <f>VLOOKUP($A1446,'2025-26 Salary &amp; Benefits'!$A:$I,4,FALSE)</f>
        <v>1</v>
      </c>
      <c r="K1446" s="141">
        <f t="shared" si="252"/>
        <v>0</v>
      </c>
      <c r="L1446" s="140">
        <f t="shared" si="253"/>
        <v>0</v>
      </c>
      <c r="M1446" s="142">
        <f>'2025-26 Salary &amp; Benefits'!$E$6</f>
        <v>78209</v>
      </c>
      <c r="N1446" s="142">
        <f>'2025-26 Salary &amp; Benefits'!$F$6</f>
        <v>80164</v>
      </c>
      <c r="O1446" s="9">
        <f t="shared" si="254"/>
        <v>0</v>
      </c>
      <c r="P1446" s="9">
        <f t="shared" si="255"/>
        <v>0</v>
      </c>
      <c r="Q1446" s="9">
        <f>'2025-26 Salary &amp; Benefits'!G$6</f>
        <v>15997.68</v>
      </c>
      <c r="R1446" s="143">
        <f>'2025-26 Salary &amp; Benefits'!H$6</f>
        <v>0.16020000000000001</v>
      </c>
      <c r="S1446" s="143">
        <f>'2025-26 Salary &amp; Benefits'!I$6</f>
        <v>0.15390000000000001</v>
      </c>
      <c r="T1446" s="9">
        <f t="shared" si="256"/>
        <v>0</v>
      </c>
      <c r="U1446" s="9">
        <f t="shared" si="257"/>
        <v>0</v>
      </c>
      <c r="V1446" s="9">
        <f t="shared" si="258"/>
        <v>0</v>
      </c>
      <c r="W1446" s="9">
        <f t="shared" si="259"/>
        <v>0</v>
      </c>
      <c r="X1446" s="22">
        <f t="shared" si="260"/>
        <v>0</v>
      </c>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c r="DX1446" s="2"/>
      <c r="DY1446" s="2"/>
      <c r="DZ1446" s="2"/>
      <c r="EA1446" s="2"/>
      <c r="EB1446" s="2"/>
      <c r="EC1446" s="2"/>
      <c r="ED1446" s="2"/>
      <c r="EE1446" s="2"/>
      <c r="EF1446" s="2"/>
      <c r="EG1446" s="2"/>
      <c r="EH1446" s="2"/>
      <c r="EI1446" s="2"/>
      <c r="EJ1446" s="2"/>
      <c r="EK1446" s="2"/>
      <c r="EL1446" s="2"/>
      <c r="EM1446" s="2"/>
      <c r="EN1446" s="2"/>
      <c r="EO1446" s="2"/>
      <c r="EP1446" s="2"/>
      <c r="EQ1446" s="2"/>
      <c r="ER1446" s="2"/>
      <c r="ES1446" s="2"/>
      <c r="ET1446" s="2"/>
      <c r="EU1446" s="2"/>
      <c r="EV1446" s="2"/>
      <c r="EW1446" s="2"/>
      <c r="EX1446" s="2"/>
      <c r="EY1446" s="2"/>
      <c r="EZ1446" s="2"/>
      <c r="FA1446" s="2"/>
      <c r="FB1446" s="2"/>
      <c r="FC1446" s="2"/>
    </row>
    <row r="1447" spans="1:159" s="4" customFormat="1">
      <c r="A1447" s="77" t="s">
        <v>2209</v>
      </c>
      <c r="B1447" s="87" t="s">
        <v>2770</v>
      </c>
      <c r="C1447" s="88">
        <v>5391</v>
      </c>
      <c r="D1447" s="79" t="s">
        <v>382</v>
      </c>
      <c r="E1447" s="107" t="str">
        <f>VLOOKUP($C1447,'2024-25 School Level AAFTE'!$C$4:$L$2372,9,FALSE)</f>
        <v>Yes</v>
      </c>
      <c r="F1447" s="95">
        <f>VLOOKUP($C1447,'2024-25 School Level AAFTE'!$C$4:$J$2372,8,FALSE)</f>
        <v>568.63</v>
      </c>
      <c r="G1447" s="97">
        <f>IFERROR(IF(E1447= "yes",VLOOKUP(C1447,Summary!$B:$I,6,0),0),0)</f>
        <v>0</v>
      </c>
      <c r="H1447" s="96">
        <f t="shared" si="251"/>
        <v>568.63</v>
      </c>
      <c r="I1447" s="154">
        <f>VLOOKUP($A1447,'2025-26 Salary &amp; Benefits'!$A:$I,3,FALSE)</f>
        <v>1</v>
      </c>
      <c r="J1447" s="154">
        <f>VLOOKUP($A1447,'2025-26 Salary &amp; Benefits'!$A:$I,4,FALSE)</f>
        <v>1</v>
      </c>
      <c r="K1447" s="141">
        <f t="shared" si="252"/>
        <v>568.63</v>
      </c>
      <c r="L1447" s="140">
        <f t="shared" si="253"/>
        <v>1.6679999999999999</v>
      </c>
      <c r="M1447" s="142">
        <f>'2025-26 Salary &amp; Benefits'!$E$6</f>
        <v>78209</v>
      </c>
      <c r="N1447" s="142">
        <f>'2025-26 Salary &amp; Benefits'!$F$6</f>
        <v>80164</v>
      </c>
      <c r="O1447" s="9">
        <f t="shared" si="254"/>
        <v>130452.61</v>
      </c>
      <c r="P1447" s="9">
        <f t="shared" si="255"/>
        <v>3260.9399999999878</v>
      </c>
      <c r="Q1447" s="9">
        <f>'2025-26 Salary &amp; Benefits'!G$6</f>
        <v>15997.68</v>
      </c>
      <c r="R1447" s="143">
        <f>'2025-26 Salary &amp; Benefits'!H$6</f>
        <v>0.16020000000000001</v>
      </c>
      <c r="S1447" s="143">
        <f>'2025-26 Salary &amp; Benefits'!I$6</f>
        <v>0.15390000000000001</v>
      </c>
      <c r="T1447" s="9">
        <f t="shared" si="256"/>
        <v>48084.5</v>
      </c>
      <c r="U1447" s="9">
        <f t="shared" si="257"/>
        <v>2228.56</v>
      </c>
      <c r="V1447" s="9">
        <f t="shared" si="258"/>
        <v>342.98</v>
      </c>
      <c r="W1447" s="9">
        <f t="shared" si="259"/>
        <v>2571.54</v>
      </c>
      <c r="X1447" s="22">
        <f t="shared" si="260"/>
        <v>184369.59</v>
      </c>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c r="DX1447" s="2"/>
      <c r="DY1447" s="2"/>
      <c r="DZ1447" s="2"/>
      <c r="EA1447" s="2"/>
      <c r="EB1447" s="2"/>
      <c r="EC1447" s="2"/>
      <c r="ED1447" s="2"/>
      <c r="EE1447" s="2"/>
      <c r="EF1447" s="2"/>
      <c r="EG1447" s="2"/>
      <c r="EH1447" s="2"/>
      <c r="EI1447" s="2"/>
      <c r="EJ1447" s="2"/>
      <c r="EK1447" s="2"/>
      <c r="EL1447" s="2"/>
      <c r="EM1447" s="2"/>
      <c r="EN1447" s="2"/>
      <c r="EO1447" s="2"/>
      <c r="EP1447" s="2"/>
      <c r="EQ1447" s="2"/>
      <c r="ER1447" s="2"/>
      <c r="ES1447" s="2"/>
      <c r="ET1447" s="2"/>
      <c r="EU1447" s="2"/>
      <c r="EV1447" s="2"/>
      <c r="EW1447" s="2"/>
      <c r="EX1447" s="2"/>
      <c r="EY1447" s="2"/>
      <c r="EZ1447" s="2"/>
      <c r="FA1447" s="2"/>
      <c r="FB1447" s="2"/>
      <c r="FC1447" s="2"/>
    </row>
    <row r="1448" spans="1:159" s="4" customFormat="1">
      <c r="A1448" s="77" t="s">
        <v>2209</v>
      </c>
      <c r="B1448" s="87" t="s">
        <v>2770</v>
      </c>
      <c r="C1448" s="89">
        <v>5392</v>
      </c>
      <c r="D1448" s="101" t="s">
        <v>383</v>
      </c>
      <c r="E1448" s="107" t="str">
        <f>VLOOKUP($C1448,'2024-25 School Level AAFTE'!$C$4:$L$2372,9,FALSE)</f>
        <v>Yes</v>
      </c>
      <c r="F1448" s="95">
        <f>VLOOKUP($C1448,'2024-25 School Level AAFTE'!$C$4:$J$2372,8,FALSE)</f>
        <v>407.33</v>
      </c>
      <c r="G1448" s="97">
        <f>IFERROR(IF(E1448= "yes",VLOOKUP(C1448,Summary!$B:$I,6,0),0),0)</f>
        <v>0</v>
      </c>
      <c r="H1448" s="96">
        <f t="shared" si="251"/>
        <v>407.33</v>
      </c>
      <c r="I1448" s="154">
        <f>VLOOKUP($A1448,'2025-26 Salary &amp; Benefits'!$A:$I,3,FALSE)</f>
        <v>1</v>
      </c>
      <c r="J1448" s="154">
        <f>VLOOKUP($A1448,'2025-26 Salary &amp; Benefits'!$A:$I,4,FALSE)</f>
        <v>1</v>
      </c>
      <c r="K1448" s="141">
        <f t="shared" si="252"/>
        <v>407.33</v>
      </c>
      <c r="L1448" s="140">
        <f t="shared" si="253"/>
        <v>1.1950000000000001</v>
      </c>
      <c r="M1448" s="142">
        <f>'2025-26 Salary &amp; Benefits'!$E$6</f>
        <v>78209</v>
      </c>
      <c r="N1448" s="142">
        <f>'2025-26 Salary &amp; Benefits'!$F$6</f>
        <v>80164</v>
      </c>
      <c r="O1448" s="9">
        <f t="shared" si="254"/>
        <v>93459.76</v>
      </c>
      <c r="P1448" s="9">
        <f t="shared" si="255"/>
        <v>2336.2200000000012</v>
      </c>
      <c r="Q1448" s="9">
        <f>'2025-26 Salary &amp; Benefits'!G$6</f>
        <v>15997.68</v>
      </c>
      <c r="R1448" s="143">
        <f>'2025-26 Salary &amp; Benefits'!H$6</f>
        <v>0.16020000000000001</v>
      </c>
      <c r="S1448" s="143">
        <f>'2025-26 Salary &amp; Benefits'!I$6</f>
        <v>0.15390000000000001</v>
      </c>
      <c r="T1448" s="9">
        <f t="shared" si="256"/>
        <v>34449.03</v>
      </c>
      <c r="U1448" s="9">
        <f t="shared" si="257"/>
        <v>1596.6</v>
      </c>
      <c r="V1448" s="9">
        <f t="shared" si="258"/>
        <v>245.72</v>
      </c>
      <c r="W1448" s="9">
        <f t="shared" si="259"/>
        <v>1842.32</v>
      </c>
      <c r="X1448" s="22">
        <f t="shared" si="260"/>
        <v>132087.32999999999</v>
      </c>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c r="DX1448" s="2"/>
      <c r="DY1448" s="2"/>
      <c r="DZ1448" s="2"/>
      <c r="EA1448" s="2"/>
      <c r="EB1448" s="2"/>
      <c r="EC1448" s="2"/>
      <c r="ED1448" s="2"/>
      <c r="EE1448" s="2"/>
      <c r="EF1448" s="2"/>
      <c r="EG1448" s="2"/>
      <c r="EH1448" s="2"/>
      <c r="EI1448" s="2"/>
      <c r="EJ1448" s="2"/>
      <c r="EK1448" s="2"/>
      <c r="EL1448" s="2"/>
      <c r="EM1448" s="2"/>
      <c r="EN1448" s="2"/>
      <c r="EO1448" s="2"/>
      <c r="EP1448" s="2"/>
      <c r="EQ1448" s="2"/>
      <c r="ER1448" s="2"/>
      <c r="ES1448" s="2"/>
      <c r="ET1448" s="2"/>
      <c r="EU1448" s="2"/>
      <c r="EV1448" s="2"/>
      <c r="EW1448" s="2"/>
      <c r="EX1448" s="2"/>
      <c r="EY1448" s="2"/>
      <c r="EZ1448" s="2"/>
      <c r="FA1448" s="2"/>
      <c r="FB1448" s="2"/>
      <c r="FC1448" s="2"/>
    </row>
    <row r="1449" spans="1:159" s="4" customFormat="1">
      <c r="A1449" s="77" t="s">
        <v>2209</v>
      </c>
      <c r="B1449" s="87" t="s">
        <v>2770</v>
      </c>
      <c r="C1449" s="89">
        <v>5393</v>
      </c>
      <c r="D1449" s="101" t="s">
        <v>384</v>
      </c>
      <c r="E1449" s="107" t="str">
        <f>VLOOKUP($C1449,'2024-25 School Level AAFTE'!$C$4:$L$2372,9,FALSE)</f>
        <v>Yes</v>
      </c>
      <c r="F1449" s="95">
        <f>VLOOKUP($C1449,'2024-25 School Level AAFTE'!$C$4:$J$2372,8,FALSE)</f>
        <v>51.06</v>
      </c>
      <c r="G1449" s="97">
        <f>IFERROR(IF(E1449= "yes",VLOOKUP(C1449,Summary!$B:$I,6,0),0),0)</f>
        <v>0</v>
      </c>
      <c r="H1449" s="96">
        <f t="shared" si="251"/>
        <v>51.06</v>
      </c>
      <c r="I1449" s="154">
        <f>VLOOKUP($A1449,'2025-26 Salary &amp; Benefits'!$A:$I,3,FALSE)</f>
        <v>1</v>
      </c>
      <c r="J1449" s="154">
        <f>VLOOKUP($A1449,'2025-26 Salary &amp; Benefits'!$A:$I,4,FALSE)</f>
        <v>1</v>
      </c>
      <c r="K1449" s="141">
        <f t="shared" si="252"/>
        <v>51.06</v>
      </c>
      <c r="L1449" s="140">
        <f t="shared" si="253"/>
        <v>0.15</v>
      </c>
      <c r="M1449" s="142">
        <f>'2025-26 Salary &amp; Benefits'!$E$6</f>
        <v>78209</v>
      </c>
      <c r="N1449" s="142">
        <f>'2025-26 Salary &amp; Benefits'!$F$6</f>
        <v>80164</v>
      </c>
      <c r="O1449" s="9">
        <f t="shared" si="254"/>
        <v>11731.35</v>
      </c>
      <c r="P1449" s="9">
        <f t="shared" si="255"/>
        <v>293.25</v>
      </c>
      <c r="Q1449" s="9">
        <f>'2025-26 Salary &amp; Benefits'!G$6</f>
        <v>15997.68</v>
      </c>
      <c r="R1449" s="143">
        <f>'2025-26 Salary &amp; Benefits'!H$6</f>
        <v>0.16020000000000001</v>
      </c>
      <c r="S1449" s="143">
        <f>'2025-26 Salary &amp; Benefits'!I$6</f>
        <v>0.15390000000000001</v>
      </c>
      <c r="T1449" s="9">
        <f t="shared" si="256"/>
        <v>4324.1499999999996</v>
      </c>
      <c r="U1449" s="9">
        <f t="shared" si="257"/>
        <v>200.41</v>
      </c>
      <c r="V1449" s="9">
        <f t="shared" si="258"/>
        <v>30.84</v>
      </c>
      <c r="W1449" s="9">
        <f t="shared" si="259"/>
        <v>231.25</v>
      </c>
      <c r="X1449" s="22">
        <f t="shared" si="260"/>
        <v>16580</v>
      </c>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c r="DX1449" s="2"/>
      <c r="DY1449" s="2"/>
      <c r="DZ1449" s="2"/>
      <c r="EA1449" s="2"/>
      <c r="EB1449" s="2"/>
      <c r="EC1449" s="2"/>
      <c r="ED1449" s="2"/>
      <c r="EE1449" s="2"/>
      <c r="EF1449" s="2"/>
      <c r="EG1449" s="2"/>
      <c r="EH1449" s="2"/>
      <c r="EI1449" s="2"/>
      <c r="EJ1449" s="2"/>
      <c r="EK1449" s="2"/>
      <c r="EL1449" s="2"/>
      <c r="EM1449" s="2"/>
      <c r="EN1449" s="2"/>
      <c r="EO1449" s="2"/>
      <c r="EP1449" s="2"/>
      <c r="EQ1449" s="2"/>
      <c r="ER1449" s="2"/>
      <c r="ES1449" s="2"/>
      <c r="ET1449" s="2"/>
      <c r="EU1449" s="2"/>
      <c r="EV1449" s="2"/>
      <c r="EW1449" s="2"/>
      <c r="EX1449" s="2"/>
      <c r="EY1449" s="2"/>
      <c r="EZ1449" s="2"/>
      <c r="FA1449" s="2"/>
      <c r="FB1449" s="2"/>
      <c r="FC1449" s="2"/>
    </row>
    <row r="1450" spans="1:159" s="4" customFormat="1">
      <c r="A1450" s="77" t="s">
        <v>2209</v>
      </c>
      <c r="B1450" s="87" t="s">
        <v>2770</v>
      </c>
      <c r="C1450" s="88">
        <v>5394</v>
      </c>
      <c r="D1450" s="87" t="s">
        <v>385</v>
      </c>
      <c r="E1450" s="107" t="str">
        <f>VLOOKUP($C1450,'2024-25 School Level AAFTE'!$C$4:$L$2372,9,FALSE)</f>
        <v>Yes</v>
      </c>
      <c r="F1450" s="95">
        <f>VLOOKUP($C1450,'2024-25 School Level AAFTE'!$C$4:$J$2372,8,FALSE)</f>
        <v>371.76</v>
      </c>
      <c r="G1450" s="97">
        <f>IFERROR(IF(E1450= "yes",VLOOKUP(C1450,Summary!$B:$I,6,0),0),0)</f>
        <v>0</v>
      </c>
      <c r="H1450" s="96">
        <f t="shared" si="251"/>
        <v>371.76</v>
      </c>
      <c r="I1450" s="154">
        <f>VLOOKUP($A1450,'2025-26 Salary &amp; Benefits'!$A:$I,3,FALSE)</f>
        <v>1</v>
      </c>
      <c r="J1450" s="154">
        <f>VLOOKUP($A1450,'2025-26 Salary &amp; Benefits'!$A:$I,4,FALSE)</f>
        <v>1</v>
      </c>
      <c r="K1450" s="141">
        <f t="shared" si="252"/>
        <v>371.76</v>
      </c>
      <c r="L1450" s="140">
        <f t="shared" si="253"/>
        <v>1.0900000000000001</v>
      </c>
      <c r="M1450" s="142">
        <f>'2025-26 Salary &amp; Benefits'!$E$6</f>
        <v>78209</v>
      </c>
      <c r="N1450" s="142">
        <f>'2025-26 Salary &amp; Benefits'!$F$6</f>
        <v>80164</v>
      </c>
      <c r="O1450" s="9">
        <f t="shared" si="254"/>
        <v>85247.81</v>
      </c>
      <c r="P1450" s="9">
        <f t="shared" si="255"/>
        <v>2130.9499999999971</v>
      </c>
      <c r="Q1450" s="9">
        <f>'2025-26 Salary &amp; Benefits'!G$6</f>
        <v>15997.68</v>
      </c>
      <c r="R1450" s="143">
        <f>'2025-26 Salary &amp; Benefits'!H$6</f>
        <v>0.16020000000000001</v>
      </c>
      <c r="S1450" s="143">
        <f>'2025-26 Salary &amp; Benefits'!I$6</f>
        <v>0.15390000000000001</v>
      </c>
      <c r="T1450" s="9">
        <f t="shared" si="256"/>
        <v>31422.12</v>
      </c>
      <c r="U1450" s="9">
        <f t="shared" si="257"/>
        <v>1456.31</v>
      </c>
      <c r="V1450" s="9">
        <f t="shared" si="258"/>
        <v>224.13</v>
      </c>
      <c r="W1450" s="9">
        <f t="shared" si="259"/>
        <v>1680.44</v>
      </c>
      <c r="X1450" s="22">
        <f t="shared" si="260"/>
        <v>120481.31999999999</v>
      </c>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c r="DX1450" s="2"/>
      <c r="DY1450" s="2"/>
      <c r="DZ1450" s="2"/>
      <c r="EA1450" s="2"/>
      <c r="EB1450" s="2"/>
      <c r="EC1450" s="2"/>
      <c r="ED1450" s="2"/>
      <c r="EE1450" s="2"/>
      <c r="EF1450" s="2"/>
      <c r="EG1450" s="2"/>
      <c r="EH1450" s="2"/>
      <c r="EI1450" s="2"/>
      <c r="EJ1450" s="2"/>
      <c r="EK1450" s="2"/>
      <c r="EL1450" s="2"/>
      <c r="EM1450" s="2"/>
      <c r="EN1450" s="2"/>
      <c r="EO1450" s="2"/>
      <c r="EP1450" s="2"/>
      <c r="EQ1450" s="2"/>
      <c r="ER1450" s="2"/>
      <c r="ES1450" s="2"/>
      <c r="ET1450" s="2"/>
      <c r="EU1450" s="2"/>
      <c r="EV1450" s="2"/>
      <c r="EW1450" s="2"/>
      <c r="EX1450" s="2"/>
      <c r="EY1450" s="2"/>
      <c r="EZ1450" s="2"/>
      <c r="FA1450" s="2"/>
      <c r="FB1450" s="2"/>
      <c r="FC1450" s="2"/>
    </row>
    <row r="1451" spans="1:159" s="4" customFormat="1">
      <c r="A1451" s="77" t="s">
        <v>2209</v>
      </c>
      <c r="B1451" s="87" t="s">
        <v>2770</v>
      </c>
      <c r="C1451" s="88">
        <v>5556</v>
      </c>
      <c r="D1451" s="87" t="s">
        <v>2915</v>
      </c>
      <c r="E1451" s="107" t="str">
        <f>VLOOKUP($C1451,'2024-25 School Level AAFTE'!$C$4:$L$2372,9,FALSE)</f>
        <v>Yes</v>
      </c>
      <c r="F1451" s="95">
        <f>VLOOKUP($C1451,'2024-25 School Level AAFTE'!$C$4:$J$2372,8,FALSE)</f>
        <v>658.44</v>
      </c>
      <c r="G1451" s="97">
        <f>IFERROR(IF(E1451= "yes",VLOOKUP(C1451,Summary!$B:$I,6,0),0),0)</f>
        <v>0</v>
      </c>
      <c r="H1451" s="96">
        <f t="shared" si="251"/>
        <v>658.44</v>
      </c>
      <c r="I1451" s="154">
        <f>VLOOKUP($A1451,'2025-26 Salary &amp; Benefits'!$A:$I,3,FALSE)</f>
        <v>1</v>
      </c>
      <c r="J1451" s="154">
        <f>VLOOKUP($A1451,'2025-26 Salary &amp; Benefits'!$A:$I,4,FALSE)</f>
        <v>1</v>
      </c>
      <c r="K1451" s="141">
        <f t="shared" si="252"/>
        <v>658.44</v>
      </c>
      <c r="L1451" s="140">
        <f t="shared" si="253"/>
        <v>1.931</v>
      </c>
      <c r="M1451" s="142">
        <f>'2025-26 Salary &amp; Benefits'!$E$6</f>
        <v>78209</v>
      </c>
      <c r="N1451" s="142">
        <f>'2025-26 Salary &amp; Benefits'!$F$6</f>
        <v>80164</v>
      </c>
      <c r="O1451" s="9">
        <f t="shared" si="254"/>
        <v>151021.57999999999</v>
      </c>
      <c r="P1451" s="9">
        <f t="shared" si="255"/>
        <v>3775.1000000000058</v>
      </c>
      <c r="Q1451" s="9">
        <f>'2025-26 Salary &amp; Benefits'!G$6</f>
        <v>15997.68</v>
      </c>
      <c r="R1451" s="143">
        <f>'2025-26 Salary &amp; Benefits'!H$6</f>
        <v>0.16020000000000001</v>
      </c>
      <c r="S1451" s="143">
        <f>'2025-26 Salary &amp; Benefits'!I$6</f>
        <v>0.15390000000000001</v>
      </c>
      <c r="T1451" s="9">
        <f t="shared" si="256"/>
        <v>55666.17</v>
      </c>
      <c r="U1451" s="9">
        <f t="shared" si="257"/>
        <v>2579.94</v>
      </c>
      <c r="V1451" s="9">
        <f t="shared" si="258"/>
        <v>397.05</v>
      </c>
      <c r="W1451" s="9">
        <f t="shared" si="259"/>
        <v>2976.9900000000002</v>
      </c>
      <c r="X1451" s="22">
        <f t="shared" si="260"/>
        <v>213439.84</v>
      </c>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c r="DX1451" s="2"/>
      <c r="DY1451" s="2"/>
      <c r="DZ1451" s="2"/>
      <c r="EA1451" s="2"/>
      <c r="EB1451" s="2"/>
      <c r="EC1451" s="2"/>
      <c r="ED1451" s="2"/>
      <c r="EE1451" s="2"/>
      <c r="EF1451" s="2"/>
      <c r="EG1451" s="2"/>
      <c r="EH1451" s="2"/>
      <c r="EI1451" s="2"/>
      <c r="EJ1451" s="2"/>
      <c r="EK1451" s="2"/>
      <c r="EL1451" s="2"/>
      <c r="EM1451" s="2"/>
      <c r="EN1451" s="2"/>
      <c r="EO1451" s="2"/>
      <c r="EP1451" s="2"/>
      <c r="EQ1451" s="2"/>
      <c r="ER1451" s="2"/>
      <c r="ES1451" s="2"/>
      <c r="ET1451" s="2"/>
      <c r="EU1451" s="2"/>
      <c r="EV1451" s="2"/>
      <c r="EW1451" s="2"/>
      <c r="EX1451" s="2"/>
      <c r="EY1451" s="2"/>
      <c r="EZ1451" s="2"/>
      <c r="FA1451" s="2"/>
      <c r="FB1451" s="2"/>
      <c r="FC1451" s="2"/>
    </row>
    <row r="1452" spans="1:159" s="4" customFormat="1">
      <c r="A1452" s="77" t="s">
        <v>2209</v>
      </c>
      <c r="B1452" s="87" t="s">
        <v>2770</v>
      </c>
      <c r="C1452" s="88">
        <v>5596</v>
      </c>
      <c r="D1452" s="87" t="s">
        <v>3089</v>
      </c>
      <c r="E1452" s="107" t="str">
        <f>VLOOKUP($C1452,'2024-25 School Level AAFTE'!$C$4:$L$2372,9,FALSE)</f>
        <v>No</v>
      </c>
      <c r="F1452" s="95">
        <f>VLOOKUP($C1452,'2024-25 School Level AAFTE'!$C$4:$J$2372,8,FALSE)</f>
        <v>57.88</v>
      </c>
      <c r="G1452" s="97">
        <f>IFERROR(IF(E1452= "yes",VLOOKUP(C1452,Summary!$B:$I,6,0),0),0)</f>
        <v>0</v>
      </c>
      <c r="H1452" s="96">
        <f t="shared" si="251"/>
        <v>0</v>
      </c>
      <c r="I1452" s="154">
        <f>VLOOKUP($A1452,'2025-26 Salary &amp; Benefits'!$A:$I,3,FALSE)</f>
        <v>1</v>
      </c>
      <c r="J1452" s="154">
        <f>VLOOKUP($A1452,'2025-26 Salary &amp; Benefits'!$A:$I,4,FALSE)</f>
        <v>1</v>
      </c>
      <c r="K1452" s="141">
        <f t="shared" si="252"/>
        <v>0</v>
      </c>
      <c r="L1452" s="140">
        <f t="shared" si="253"/>
        <v>0</v>
      </c>
      <c r="M1452" s="142">
        <f>'2025-26 Salary &amp; Benefits'!$E$6</f>
        <v>78209</v>
      </c>
      <c r="N1452" s="142">
        <f>'2025-26 Salary &amp; Benefits'!$F$6</f>
        <v>80164</v>
      </c>
      <c r="O1452" s="9">
        <f t="shared" si="254"/>
        <v>0</v>
      </c>
      <c r="P1452" s="9">
        <f t="shared" si="255"/>
        <v>0</v>
      </c>
      <c r="Q1452" s="9">
        <f>'2025-26 Salary &amp; Benefits'!G$6</f>
        <v>15997.68</v>
      </c>
      <c r="R1452" s="143">
        <f>'2025-26 Salary &amp; Benefits'!H$6</f>
        <v>0.16020000000000001</v>
      </c>
      <c r="S1452" s="143">
        <f>'2025-26 Salary &amp; Benefits'!I$6</f>
        <v>0.15390000000000001</v>
      </c>
      <c r="T1452" s="9">
        <f t="shared" si="256"/>
        <v>0</v>
      </c>
      <c r="U1452" s="9">
        <f t="shared" si="257"/>
        <v>0</v>
      </c>
      <c r="V1452" s="9">
        <f t="shared" si="258"/>
        <v>0</v>
      </c>
      <c r="W1452" s="9">
        <f t="shared" si="259"/>
        <v>0</v>
      </c>
      <c r="X1452" s="22">
        <f t="shared" si="260"/>
        <v>0</v>
      </c>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c r="DX1452" s="2"/>
      <c r="DY1452" s="2"/>
      <c r="DZ1452" s="2"/>
      <c r="EA1452" s="2"/>
      <c r="EB1452" s="2"/>
      <c r="EC1452" s="2"/>
      <c r="ED1452" s="2"/>
      <c r="EE1452" s="2"/>
      <c r="EF1452" s="2"/>
      <c r="EG1452" s="2"/>
      <c r="EH1452" s="2"/>
      <c r="EI1452" s="2"/>
      <c r="EJ1452" s="2"/>
      <c r="EK1452" s="2"/>
      <c r="EL1452" s="2"/>
      <c r="EM1452" s="2"/>
      <c r="EN1452" s="2"/>
      <c r="EO1452" s="2"/>
      <c r="EP1452" s="2"/>
      <c r="EQ1452" s="2"/>
      <c r="ER1452" s="2"/>
      <c r="ES1452" s="2"/>
      <c r="ET1452" s="2"/>
      <c r="EU1452" s="2"/>
      <c r="EV1452" s="2"/>
      <c r="EW1452" s="2"/>
      <c r="EX1452" s="2"/>
      <c r="EY1452" s="2"/>
      <c r="EZ1452" s="2"/>
      <c r="FA1452" s="2"/>
      <c r="FB1452" s="2"/>
      <c r="FC1452" s="2"/>
    </row>
    <row r="1453" spans="1:159" s="4" customFormat="1">
      <c r="A1453" s="77" t="s">
        <v>2209</v>
      </c>
      <c r="B1453" s="87" t="s">
        <v>2770</v>
      </c>
      <c r="C1453" s="88">
        <v>5623</v>
      </c>
      <c r="D1453" s="87" t="s">
        <v>2986</v>
      </c>
      <c r="E1453" s="107" t="str">
        <f>VLOOKUP($C1453,'2024-25 School Level AAFTE'!$C$4:$L$2372,9,FALSE)</f>
        <v>Yes</v>
      </c>
      <c r="F1453" s="95">
        <f>VLOOKUP($C1453,'2024-25 School Level AAFTE'!$C$4:$J$2372,8,FALSE)</f>
        <v>622.33000000000004</v>
      </c>
      <c r="G1453" s="97">
        <f>IFERROR(IF(E1453= "yes",VLOOKUP(C1453,Summary!$B:$I,6,0),0),0)</f>
        <v>0</v>
      </c>
      <c r="H1453" s="96">
        <f t="shared" si="251"/>
        <v>622.33000000000004</v>
      </c>
      <c r="I1453" s="154">
        <f>VLOOKUP($A1453,'2025-26 Salary &amp; Benefits'!$A:$I,3,FALSE)</f>
        <v>1</v>
      </c>
      <c r="J1453" s="154">
        <f>VLOOKUP($A1453,'2025-26 Salary &amp; Benefits'!$A:$I,4,FALSE)</f>
        <v>1</v>
      </c>
      <c r="K1453" s="141">
        <f t="shared" si="252"/>
        <v>622.33000000000004</v>
      </c>
      <c r="L1453" s="140">
        <f t="shared" si="253"/>
        <v>1.8260000000000001</v>
      </c>
      <c r="M1453" s="142">
        <f>'2025-26 Salary &amp; Benefits'!$E$6</f>
        <v>78209</v>
      </c>
      <c r="N1453" s="142">
        <f>'2025-26 Salary &amp; Benefits'!$F$6</f>
        <v>80164</v>
      </c>
      <c r="O1453" s="9">
        <f t="shared" si="254"/>
        <v>142809.63</v>
      </c>
      <c r="P1453" s="9">
        <f t="shared" si="255"/>
        <v>3569.8299999999872</v>
      </c>
      <c r="Q1453" s="9">
        <f>'2025-26 Salary &amp; Benefits'!G$6</f>
        <v>15997.68</v>
      </c>
      <c r="R1453" s="143">
        <f>'2025-26 Salary &amp; Benefits'!H$6</f>
        <v>0.16020000000000001</v>
      </c>
      <c r="S1453" s="143">
        <f>'2025-26 Salary &amp; Benefits'!I$6</f>
        <v>0.15390000000000001</v>
      </c>
      <c r="T1453" s="9">
        <f t="shared" si="256"/>
        <v>52639.26</v>
      </c>
      <c r="U1453" s="9">
        <f t="shared" si="257"/>
        <v>2439.66</v>
      </c>
      <c r="V1453" s="9">
        <f t="shared" si="258"/>
        <v>375.46</v>
      </c>
      <c r="W1453" s="9">
        <f t="shared" si="259"/>
        <v>2815.12</v>
      </c>
      <c r="X1453" s="22">
        <f t="shared" si="260"/>
        <v>201833.84</v>
      </c>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c r="DX1453" s="2"/>
      <c r="DY1453" s="2"/>
      <c r="DZ1453" s="2"/>
      <c r="EA1453" s="2"/>
      <c r="EB1453" s="2"/>
      <c r="EC1453" s="2"/>
      <c r="ED1453" s="2"/>
      <c r="EE1453" s="2"/>
      <c r="EF1453" s="2"/>
      <c r="EG1453" s="2"/>
      <c r="EH1453" s="2"/>
      <c r="EI1453" s="2"/>
      <c r="EJ1453" s="2"/>
      <c r="EK1453" s="2"/>
      <c r="EL1453" s="2"/>
      <c r="EM1453" s="2"/>
      <c r="EN1453" s="2"/>
      <c r="EO1453" s="2"/>
      <c r="EP1453" s="2"/>
      <c r="EQ1453" s="2"/>
      <c r="ER1453" s="2"/>
      <c r="ES1453" s="2"/>
      <c r="ET1453" s="2"/>
      <c r="EU1453" s="2"/>
      <c r="EV1453" s="2"/>
      <c r="EW1453" s="2"/>
      <c r="EX1453" s="2"/>
      <c r="EY1453" s="2"/>
      <c r="EZ1453" s="2"/>
      <c r="FA1453" s="2"/>
      <c r="FB1453" s="2"/>
      <c r="FC1453" s="2"/>
    </row>
    <row r="1454" spans="1:159" s="4" customFormat="1">
      <c r="A1454" s="77" t="s">
        <v>2209</v>
      </c>
      <c r="B1454" s="87" t="s">
        <v>2770</v>
      </c>
      <c r="C1454" s="88">
        <v>5624</v>
      </c>
      <c r="D1454" s="87" t="s">
        <v>2987</v>
      </c>
      <c r="E1454" s="107" t="str">
        <f>VLOOKUP($C1454,'2024-25 School Level AAFTE'!$C$4:$L$2372,9,FALSE)</f>
        <v>Yes</v>
      </c>
      <c r="F1454" s="95">
        <f>VLOOKUP($C1454,'2024-25 School Level AAFTE'!$C$4:$J$2372,8,FALSE)</f>
        <v>1285.06</v>
      </c>
      <c r="G1454" s="97">
        <f>IFERROR(IF(E1454= "yes",VLOOKUP(C1454,Summary!$B:$I,6,0),0),0)</f>
        <v>0</v>
      </c>
      <c r="H1454" s="96">
        <f t="shared" si="251"/>
        <v>1285.06</v>
      </c>
      <c r="I1454" s="154">
        <f>VLOOKUP($A1454,'2025-26 Salary &amp; Benefits'!$A:$I,3,FALSE)</f>
        <v>1</v>
      </c>
      <c r="J1454" s="154">
        <f>VLOOKUP($A1454,'2025-26 Salary &amp; Benefits'!$A:$I,4,FALSE)</f>
        <v>1</v>
      </c>
      <c r="K1454" s="141">
        <f t="shared" si="252"/>
        <v>1285.06</v>
      </c>
      <c r="L1454" s="140">
        <f t="shared" si="253"/>
        <v>3.77</v>
      </c>
      <c r="M1454" s="142">
        <f>'2025-26 Salary &amp; Benefits'!$E$6</f>
        <v>78209</v>
      </c>
      <c r="N1454" s="142">
        <f>'2025-26 Salary &amp; Benefits'!$F$6</f>
        <v>80164</v>
      </c>
      <c r="O1454" s="9">
        <f t="shared" si="254"/>
        <v>294847.93</v>
      </c>
      <c r="P1454" s="9">
        <f t="shared" si="255"/>
        <v>7370.3500000000349</v>
      </c>
      <c r="Q1454" s="9">
        <f>'2025-26 Salary &amp; Benefits'!G$6</f>
        <v>15997.68</v>
      </c>
      <c r="R1454" s="143">
        <f>'2025-26 Salary &amp; Benefits'!H$6</f>
        <v>0.16020000000000001</v>
      </c>
      <c r="S1454" s="143">
        <f>'2025-26 Salary &amp; Benefits'!I$6</f>
        <v>0.15390000000000001</v>
      </c>
      <c r="T1454" s="9">
        <f t="shared" si="256"/>
        <v>108680.19</v>
      </c>
      <c r="U1454" s="9">
        <f t="shared" si="257"/>
        <v>5036.97</v>
      </c>
      <c r="V1454" s="9">
        <f t="shared" si="258"/>
        <v>775.19</v>
      </c>
      <c r="W1454" s="9">
        <f t="shared" si="259"/>
        <v>5812.16</v>
      </c>
      <c r="X1454" s="22">
        <f t="shared" si="260"/>
        <v>416710.63</v>
      </c>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c r="DX1454" s="2"/>
      <c r="DY1454" s="2"/>
      <c r="DZ1454" s="2"/>
      <c r="EA1454" s="2"/>
      <c r="EB1454" s="2"/>
      <c r="EC1454" s="2"/>
      <c r="ED1454" s="2"/>
      <c r="EE1454" s="2"/>
      <c r="EF1454" s="2"/>
      <c r="EG1454" s="2"/>
      <c r="EH1454" s="2"/>
      <c r="EI1454" s="2"/>
      <c r="EJ1454" s="2"/>
      <c r="EK1454" s="2"/>
      <c r="EL1454" s="2"/>
      <c r="EM1454" s="2"/>
      <c r="EN1454" s="2"/>
      <c r="EO1454" s="2"/>
      <c r="EP1454" s="2"/>
      <c r="EQ1454" s="2"/>
      <c r="ER1454" s="2"/>
      <c r="ES1454" s="2"/>
      <c r="ET1454" s="2"/>
      <c r="EU1454" s="2"/>
      <c r="EV1454" s="2"/>
      <c r="EW1454" s="2"/>
      <c r="EX1454" s="2"/>
      <c r="EY1454" s="2"/>
      <c r="EZ1454" s="2"/>
      <c r="FA1454" s="2"/>
      <c r="FB1454" s="2"/>
      <c r="FC1454" s="2"/>
    </row>
    <row r="1455" spans="1:159" s="4" customFormat="1">
      <c r="A1455" s="77" t="s">
        <v>2209</v>
      </c>
      <c r="B1455" s="87" t="s">
        <v>2770</v>
      </c>
      <c r="C1455" s="88">
        <v>5711</v>
      </c>
      <c r="D1455" s="87" t="s">
        <v>3088</v>
      </c>
      <c r="E1455" s="107" t="str">
        <f>VLOOKUP($C1455,'2024-25 School Level AAFTE'!$C$4:$L$2372,9,FALSE)</f>
        <v>Yes</v>
      </c>
      <c r="F1455" s="95">
        <f>VLOOKUP($C1455,'2024-25 School Level AAFTE'!$C$4:$J$2372,8,FALSE)</f>
        <v>99.22</v>
      </c>
      <c r="G1455" s="97">
        <f>IFERROR(IF(E1455= "yes",VLOOKUP(C1455,Summary!$B:$I,6,0),0),0)</f>
        <v>0</v>
      </c>
      <c r="H1455" s="96">
        <f t="shared" si="251"/>
        <v>99.22</v>
      </c>
      <c r="I1455" s="154">
        <f>VLOOKUP($A1455,'2025-26 Salary &amp; Benefits'!$A:$I,3,FALSE)</f>
        <v>1</v>
      </c>
      <c r="J1455" s="154">
        <f>VLOOKUP($A1455,'2025-26 Salary &amp; Benefits'!$A:$I,4,FALSE)</f>
        <v>1</v>
      </c>
      <c r="K1455" s="141">
        <f t="shared" si="252"/>
        <v>99.22</v>
      </c>
      <c r="L1455" s="140">
        <f t="shared" si="253"/>
        <v>0.29099999999999998</v>
      </c>
      <c r="M1455" s="142">
        <f>'2025-26 Salary &amp; Benefits'!$E$6</f>
        <v>78209</v>
      </c>
      <c r="N1455" s="142">
        <f>'2025-26 Salary &amp; Benefits'!$F$6</f>
        <v>80164</v>
      </c>
      <c r="O1455" s="9">
        <f t="shared" si="254"/>
        <v>22758.82</v>
      </c>
      <c r="P1455" s="9">
        <f t="shared" si="255"/>
        <v>568.90000000000146</v>
      </c>
      <c r="Q1455" s="9">
        <f>'2025-26 Salary &amp; Benefits'!G$6</f>
        <v>15997.68</v>
      </c>
      <c r="R1455" s="143">
        <f>'2025-26 Salary &amp; Benefits'!H$6</f>
        <v>0.16020000000000001</v>
      </c>
      <c r="S1455" s="143">
        <f>'2025-26 Salary &amp; Benefits'!I$6</f>
        <v>0.15390000000000001</v>
      </c>
      <c r="T1455" s="9">
        <f t="shared" si="256"/>
        <v>8388.84</v>
      </c>
      <c r="U1455" s="9">
        <f t="shared" si="257"/>
        <v>388.8</v>
      </c>
      <c r="V1455" s="9">
        <f t="shared" si="258"/>
        <v>59.84</v>
      </c>
      <c r="W1455" s="9">
        <f t="shared" si="259"/>
        <v>448.64</v>
      </c>
      <c r="X1455" s="22">
        <f t="shared" si="260"/>
        <v>32165.200000000001</v>
      </c>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c r="DX1455" s="2"/>
      <c r="DY1455" s="2"/>
      <c r="DZ1455" s="2"/>
      <c r="EA1455" s="2"/>
      <c r="EB1455" s="2"/>
      <c r="EC1455" s="2"/>
      <c r="ED1455" s="2"/>
      <c r="EE1455" s="2"/>
      <c r="EF1455" s="2"/>
      <c r="EG1455" s="2"/>
      <c r="EH1455" s="2"/>
      <c r="EI1455" s="2"/>
      <c r="EJ1455" s="2"/>
      <c r="EK1455" s="2"/>
      <c r="EL1455" s="2"/>
      <c r="EM1455" s="2"/>
      <c r="EN1455" s="2"/>
      <c r="EO1455" s="2"/>
      <c r="EP1455" s="2"/>
      <c r="EQ1455" s="2"/>
      <c r="ER1455" s="2"/>
      <c r="ES1455" s="2"/>
      <c r="ET1455" s="2"/>
      <c r="EU1455" s="2"/>
      <c r="EV1455" s="2"/>
      <c r="EW1455" s="2"/>
      <c r="EX1455" s="2"/>
      <c r="EY1455" s="2"/>
      <c r="EZ1455" s="2"/>
      <c r="FA1455" s="2"/>
      <c r="FB1455" s="2"/>
      <c r="FC1455" s="2"/>
    </row>
    <row r="1456" spans="1:159" s="4" customFormat="1">
      <c r="A1456" s="77" t="s">
        <v>2321</v>
      </c>
      <c r="B1456" s="87" t="s">
        <v>2771</v>
      </c>
      <c r="C1456" s="88">
        <v>2396</v>
      </c>
      <c r="D1456" s="87" t="s">
        <v>1219</v>
      </c>
      <c r="E1456" s="107" t="str">
        <f>VLOOKUP($C1456,'2024-25 School Level AAFTE'!$C$4:$L$2372,9,FALSE)</f>
        <v>Yes</v>
      </c>
      <c r="F1456" s="95">
        <f>VLOOKUP($C1456,'2024-25 School Level AAFTE'!$C$4:$J$2372,8,FALSE)</f>
        <v>116.78</v>
      </c>
      <c r="G1456" s="97">
        <f>IFERROR(IF(E1456= "yes",VLOOKUP(C1456,Summary!$B:$I,6,0),0),0)</f>
        <v>0</v>
      </c>
      <c r="H1456" s="96">
        <f t="shared" si="251"/>
        <v>116.78</v>
      </c>
      <c r="I1456" s="154">
        <f>VLOOKUP($A1456,'2025-26 Salary &amp; Benefits'!$A:$I,3,FALSE)</f>
        <v>1</v>
      </c>
      <c r="J1456" s="154">
        <f>VLOOKUP($A1456,'2025-26 Salary &amp; Benefits'!$A:$I,4,FALSE)</f>
        <v>1</v>
      </c>
      <c r="K1456" s="141">
        <f t="shared" si="252"/>
        <v>116.78</v>
      </c>
      <c r="L1456" s="140">
        <f t="shared" si="253"/>
        <v>0.34300000000000003</v>
      </c>
      <c r="M1456" s="142">
        <f>'2025-26 Salary &amp; Benefits'!$E$6</f>
        <v>78209</v>
      </c>
      <c r="N1456" s="142">
        <f>'2025-26 Salary &amp; Benefits'!$F$6</f>
        <v>80164</v>
      </c>
      <c r="O1456" s="9">
        <f t="shared" si="254"/>
        <v>26825.69</v>
      </c>
      <c r="P1456" s="9">
        <f t="shared" si="255"/>
        <v>670.56000000000131</v>
      </c>
      <c r="Q1456" s="9">
        <f>'2025-26 Salary &amp; Benefits'!G$6</f>
        <v>15997.68</v>
      </c>
      <c r="R1456" s="143">
        <f>'2025-26 Salary &amp; Benefits'!H$6</f>
        <v>0.16020000000000001</v>
      </c>
      <c r="S1456" s="143">
        <f>'2025-26 Salary &amp; Benefits'!I$6</f>
        <v>0.15390000000000001</v>
      </c>
      <c r="T1456" s="9">
        <f t="shared" si="256"/>
        <v>9887.8799999999992</v>
      </c>
      <c r="U1456" s="9">
        <f t="shared" si="257"/>
        <v>458.27</v>
      </c>
      <c r="V1456" s="9">
        <f t="shared" si="258"/>
        <v>70.53</v>
      </c>
      <c r="W1456" s="9">
        <f t="shared" si="259"/>
        <v>528.79999999999995</v>
      </c>
      <c r="X1456" s="22">
        <f t="shared" si="260"/>
        <v>37912.930000000008</v>
      </c>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c r="DX1456" s="2"/>
      <c r="DY1456" s="2"/>
      <c r="DZ1456" s="2"/>
      <c r="EA1456" s="2"/>
      <c r="EB1456" s="2"/>
      <c r="EC1456" s="2"/>
      <c r="ED1456" s="2"/>
      <c r="EE1456" s="2"/>
      <c r="EF1456" s="2"/>
      <c r="EG1456" s="2"/>
      <c r="EH1456" s="2"/>
      <c r="EI1456" s="2"/>
      <c r="EJ1456" s="2"/>
      <c r="EK1456" s="2"/>
      <c r="EL1456" s="2"/>
      <c r="EM1456" s="2"/>
      <c r="EN1456" s="2"/>
      <c r="EO1456" s="2"/>
      <c r="EP1456" s="2"/>
      <c r="EQ1456" s="2"/>
      <c r="ER1456" s="2"/>
      <c r="ES1456" s="2"/>
      <c r="ET1456" s="2"/>
      <c r="EU1456" s="2"/>
      <c r="EV1456" s="2"/>
      <c r="EW1456" s="2"/>
      <c r="EX1456" s="2"/>
      <c r="EY1456" s="2"/>
      <c r="EZ1456" s="2"/>
      <c r="FA1456" s="2"/>
      <c r="FB1456" s="2"/>
      <c r="FC1456" s="2"/>
    </row>
    <row r="1457" spans="1:159" s="4" customFormat="1">
      <c r="A1457" s="77" t="s">
        <v>2321</v>
      </c>
      <c r="B1457" s="87" t="s">
        <v>2771</v>
      </c>
      <c r="C1457" s="88">
        <v>2397</v>
      </c>
      <c r="D1457" s="87" t="s">
        <v>1220</v>
      </c>
      <c r="E1457" s="107" t="str">
        <f>VLOOKUP($C1457,'2024-25 School Level AAFTE'!$C$4:$L$2372,9,FALSE)</f>
        <v>Yes</v>
      </c>
      <c r="F1457" s="95">
        <f>VLOOKUP($C1457,'2024-25 School Level AAFTE'!$C$4:$J$2372,8,FALSE)</f>
        <v>111.92</v>
      </c>
      <c r="G1457" s="97">
        <f>IFERROR(IF(E1457= "yes",VLOOKUP(C1457,Summary!$B:$I,6,0),0),0)</f>
        <v>0</v>
      </c>
      <c r="H1457" s="96">
        <f t="shared" si="251"/>
        <v>111.92</v>
      </c>
      <c r="I1457" s="154">
        <f>VLOOKUP($A1457,'2025-26 Salary &amp; Benefits'!$A:$I,3,FALSE)</f>
        <v>1</v>
      </c>
      <c r="J1457" s="154">
        <f>VLOOKUP($A1457,'2025-26 Salary &amp; Benefits'!$A:$I,4,FALSE)</f>
        <v>1</v>
      </c>
      <c r="K1457" s="141">
        <f t="shared" si="252"/>
        <v>111.92</v>
      </c>
      <c r="L1457" s="140">
        <f t="shared" si="253"/>
        <v>0.32800000000000001</v>
      </c>
      <c r="M1457" s="142">
        <f>'2025-26 Salary &amp; Benefits'!$E$6</f>
        <v>78209</v>
      </c>
      <c r="N1457" s="142">
        <f>'2025-26 Salary &amp; Benefits'!$F$6</f>
        <v>80164</v>
      </c>
      <c r="O1457" s="9">
        <f t="shared" si="254"/>
        <v>25652.55</v>
      </c>
      <c r="P1457" s="9">
        <f t="shared" si="255"/>
        <v>641.2400000000016</v>
      </c>
      <c r="Q1457" s="9">
        <f>'2025-26 Salary &amp; Benefits'!G$6</f>
        <v>15997.68</v>
      </c>
      <c r="R1457" s="143">
        <f>'2025-26 Salary &amp; Benefits'!H$6</f>
        <v>0.16020000000000001</v>
      </c>
      <c r="S1457" s="143">
        <f>'2025-26 Salary &amp; Benefits'!I$6</f>
        <v>0.15390000000000001</v>
      </c>
      <c r="T1457" s="9">
        <f t="shared" si="256"/>
        <v>9455.4599999999991</v>
      </c>
      <c r="U1457" s="9">
        <f t="shared" si="257"/>
        <v>438.23</v>
      </c>
      <c r="V1457" s="9">
        <f t="shared" si="258"/>
        <v>67.44</v>
      </c>
      <c r="W1457" s="9">
        <f t="shared" si="259"/>
        <v>505.67</v>
      </c>
      <c r="X1457" s="22">
        <f t="shared" si="260"/>
        <v>36254.92</v>
      </c>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c r="DY1457" s="2"/>
      <c r="DZ1457" s="2"/>
      <c r="EA1457" s="2"/>
      <c r="EB1457" s="2"/>
      <c r="EC1457" s="2"/>
      <c r="ED1457" s="2"/>
      <c r="EE1457" s="2"/>
      <c r="EF1457" s="2"/>
      <c r="EG1457" s="2"/>
      <c r="EH1457" s="2"/>
      <c r="EI1457" s="2"/>
      <c r="EJ1457" s="2"/>
      <c r="EK1457" s="2"/>
      <c r="EL1457" s="2"/>
      <c r="EM1457" s="2"/>
      <c r="EN1457" s="2"/>
      <c r="EO1457" s="2"/>
      <c r="EP1457" s="2"/>
      <c r="EQ1457" s="2"/>
      <c r="ER1457" s="2"/>
      <c r="ES1457" s="2"/>
      <c r="ET1457" s="2"/>
      <c r="EU1457" s="2"/>
      <c r="EV1457" s="2"/>
      <c r="EW1457" s="2"/>
      <c r="EX1457" s="2"/>
      <c r="EY1457" s="2"/>
      <c r="EZ1457" s="2"/>
      <c r="FA1457" s="2"/>
      <c r="FB1457" s="2"/>
      <c r="FC1457" s="2"/>
    </row>
    <row r="1458" spans="1:159" s="4" customFormat="1">
      <c r="A1458" s="77" t="s">
        <v>2321</v>
      </c>
      <c r="B1458" s="87" t="s">
        <v>2771</v>
      </c>
      <c r="C1458" s="88">
        <v>5639</v>
      </c>
      <c r="D1458" s="87" t="s">
        <v>3047</v>
      </c>
      <c r="E1458" s="107" t="str">
        <f>VLOOKUP($C1458,'2024-25 School Level AAFTE'!$C$4:$L$2372,9,FALSE)</f>
        <v>No</v>
      </c>
      <c r="F1458" s="95">
        <f>VLOOKUP($C1458,'2024-25 School Level AAFTE'!$C$4:$J$2372,8,FALSE)</f>
        <v>3.16</v>
      </c>
      <c r="G1458" s="97">
        <f>IFERROR(IF(E1458= "yes",VLOOKUP(C1458,Summary!$B:$I,6,0),0),0)</f>
        <v>0</v>
      </c>
      <c r="H1458" s="96">
        <f t="shared" si="251"/>
        <v>0</v>
      </c>
      <c r="I1458" s="154">
        <f>VLOOKUP($A1458,'2025-26 Salary &amp; Benefits'!$A:$I,3,FALSE)</f>
        <v>1</v>
      </c>
      <c r="J1458" s="154">
        <f>VLOOKUP($A1458,'2025-26 Salary &amp; Benefits'!$A:$I,4,FALSE)</f>
        <v>1</v>
      </c>
      <c r="K1458" s="141">
        <f t="shared" si="252"/>
        <v>0</v>
      </c>
      <c r="L1458" s="140">
        <f t="shared" si="253"/>
        <v>0</v>
      </c>
      <c r="M1458" s="142">
        <f>'2025-26 Salary &amp; Benefits'!$E$6</f>
        <v>78209</v>
      </c>
      <c r="N1458" s="142">
        <f>'2025-26 Salary &amp; Benefits'!$F$6</f>
        <v>80164</v>
      </c>
      <c r="O1458" s="9">
        <f t="shared" si="254"/>
        <v>0</v>
      </c>
      <c r="P1458" s="9">
        <f t="shared" si="255"/>
        <v>0</v>
      </c>
      <c r="Q1458" s="9">
        <f>'2025-26 Salary &amp; Benefits'!G$6</f>
        <v>15997.68</v>
      </c>
      <c r="R1458" s="143">
        <f>'2025-26 Salary &amp; Benefits'!H$6</f>
        <v>0.16020000000000001</v>
      </c>
      <c r="S1458" s="143">
        <f>'2025-26 Salary &amp; Benefits'!I$6</f>
        <v>0.15390000000000001</v>
      </c>
      <c r="T1458" s="9">
        <f t="shared" si="256"/>
        <v>0</v>
      </c>
      <c r="U1458" s="9">
        <f t="shared" si="257"/>
        <v>0</v>
      </c>
      <c r="V1458" s="9">
        <f t="shared" si="258"/>
        <v>0</v>
      </c>
      <c r="W1458" s="9">
        <f t="shared" si="259"/>
        <v>0</v>
      </c>
      <c r="X1458" s="22">
        <f t="shared" si="260"/>
        <v>0</v>
      </c>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c r="ED1458" s="2"/>
      <c r="EE1458" s="2"/>
      <c r="EF1458" s="2"/>
      <c r="EG1458" s="2"/>
      <c r="EH1458" s="2"/>
      <c r="EI1458" s="2"/>
      <c r="EJ1458" s="2"/>
      <c r="EK1458" s="2"/>
      <c r="EL1458" s="2"/>
      <c r="EM1458" s="2"/>
      <c r="EN1458" s="2"/>
      <c r="EO1458" s="2"/>
      <c r="EP1458" s="2"/>
      <c r="EQ1458" s="2"/>
      <c r="ER1458" s="2"/>
      <c r="ES1458" s="2"/>
      <c r="ET1458" s="2"/>
      <c r="EU1458" s="2"/>
      <c r="EV1458" s="2"/>
      <c r="EW1458" s="2"/>
      <c r="EX1458" s="2"/>
      <c r="EY1458" s="2"/>
      <c r="EZ1458" s="2"/>
      <c r="FA1458" s="2"/>
      <c r="FB1458" s="2"/>
      <c r="FC1458" s="2"/>
    </row>
    <row r="1459" spans="1:159" s="4" customFormat="1">
      <c r="A1459" s="77" t="s">
        <v>2163</v>
      </c>
      <c r="B1459" s="87" t="s">
        <v>2772</v>
      </c>
      <c r="C1459" s="88">
        <v>2133</v>
      </c>
      <c r="D1459" s="2" t="s">
        <v>61</v>
      </c>
      <c r="E1459" s="107" t="str">
        <f>VLOOKUP($C1459,'2024-25 School Level AAFTE'!$C$4:$L$2372,9,FALSE)</f>
        <v>Yes</v>
      </c>
      <c r="F1459" s="95">
        <f>VLOOKUP($C1459,'2024-25 School Level AAFTE'!$C$4:$J$2372,8,FALSE)</f>
        <v>136</v>
      </c>
      <c r="G1459" s="97">
        <f>IFERROR(IF(E1459= "yes",VLOOKUP(C1459,Summary!$B:$I,6,0),0),0)</f>
        <v>0</v>
      </c>
      <c r="H1459" s="96">
        <f t="shared" si="251"/>
        <v>136</v>
      </c>
      <c r="I1459" s="154">
        <f>VLOOKUP($A1459,'2025-26 Salary &amp; Benefits'!$A:$I,3,FALSE)</f>
        <v>1</v>
      </c>
      <c r="J1459" s="154">
        <f>VLOOKUP($A1459,'2025-26 Salary &amp; Benefits'!$A:$I,4,FALSE)</f>
        <v>1</v>
      </c>
      <c r="K1459" s="141">
        <f t="shared" si="252"/>
        <v>136</v>
      </c>
      <c r="L1459" s="140">
        <f t="shared" si="253"/>
        <v>0.39900000000000002</v>
      </c>
      <c r="M1459" s="142">
        <f>'2025-26 Salary &amp; Benefits'!$E$6</f>
        <v>78209</v>
      </c>
      <c r="N1459" s="142">
        <f>'2025-26 Salary &amp; Benefits'!$F$6</f>
        <v>80164</v>
      </c>
      <c r="O1459" s="9">
        <f t="shared" si="254"/>
        <v>31205.39</v>
      </c>
      <c r="P1459" s="9">
        <f t="shared" si="255"/>
        <v>780.04999999999927</v>
      </c>
      <c r="Q1459" s="9">
        <f>'2025-26 Salary &amp; Benefits'!G$6</f>
        <v>15997.68</v>
      </c>
      <c r="R1459" s="143">
        <f>'2025-26 Salary &amp; Benefits'!H$6</f>
        <v>0.16020000000000001</v>
      </c>
      <c r="S1459" s="143">
        <f>'2025-26 Salary &amp; Benefits'!I$6</f>
        <v>0.15390000000000001</v>
      </c>
      <c r="T1459" s="9">
        <f t="shared" si="256"/>
        <v>11502.23</v>
      </c>
      <c r="U1459" s="9">
        <f t="shared" si="257"/>
        <v>533.09</v>
      </c>
      <c r="V1459" s="9">
        <f t="shared" si="258"/>
        <v>82.04</v>
      </c>
      <c r="W1459" s="9">
        <f t="shared" si="259"/>
        <v>615.13</v>
      </c>
      <c r="X1459" s="22">
        <f t="shared" si="260"/>
        <v>44102.799999999996</v>
      </c>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c r="DY1459" s="2"/>
      <c r="DZ1459" s="2"/>
      <c r="EA1459" s="2"/>
      <c r="EB1459" s="2"/>
      <c r="EC1459" s="2"/>
      <c r="ED1459" s="2"/>
      <c r="EE1459" s="2"/>
      <c r="EF1459" s="2"/>
      <c r="EG1459" s="2"/>
      <c r="EH1459" s="2"/>
      <c r="EI1459" s="2"/>
      <c r="EJ1459" s="2"/>
      <c r="EK1459" s="2"/>
      <c r="EL1459" s="2"/>
      <c r="EM1459" s="2"/>
      <c r="EN1459" s="2"/>
      <c r="EO1459" s="2"/>
      <c r="EP1459" s="2"/>
      <c r="EQ1459" s="2"/>
      <c r="ER1459" s="2"/>
      <c r="ES1459" s="2"/>
      <c r="ET1459" s="2"/>
      <c r="EU1459" s="2"/>
      <c r="EV1459" s="2"/>
      <c r="EW1459" s="2"/>
      <c r="EX1459" s="2"/>
      <c r="EY1459" s="2"/>
      <c r="EZ1459" s="2"/>
      <c r="FA1459" s="2"/>
      <c r="FB1459" s="2"/>
      <c r="FC1459" s="2"/>
    </row>
    <row r="1460" spans="1:159" s="4" customFormat="1">
      <c r="A1460" s="77" t="s">
        <v>2298</v>
      </c>
      <c r="B1460" s="87" t="s">
        <v>2773</v>
      </c>
      <c r="C1460" s="88">
        <v>2858</v>
      </c>
      <c r="D1460" s="87" t="s">
        <v>1138</v>
      </c>
      <c r="E1460" s="107" t="str">
        <f>VLOOKUP($C1460,'2024-25 School Level AAFTE'!$C$4:$L$2372,9,FALSE)</f>
        <v>Yes</v>
      </c>
      <c r="F1460" s="95">
        <f>VLOOKUP($C1460,'2024-25 School Level AAFTE'!$C$4:$J$2372,8,FALSE)</f>
        <v>280.54000000000002</v>
      </c>
      <c r="G1460" s="97">
        <f>IFERROR(IF(E1460= "yes",VLOOKUP(C1460,Summary!$B:$I,6,0),0),0)</f>
        <v>0</v>
      </c>
      <c r="H1460" s="96">
        <f t="shared" si="251"/>
        <v>280.54000000000002</v>
      </c>
      <c r="I1460" s="154">
        <f>VLOOKUP($A1460,'2025-26 Salary &amp; Benefits'!$A:$I,3,FALSE)</f>
        <v>1</v>
      </c>
      <c r="J1460" s="154">
        <f>VLOOKUP($A1460,'2025-26 Salary &amp; Benefits'!$A:$I,4,FALSE)</f>
        <v>1.04</v>
      </c>
      <c r="K1460" s="141">
        <f t="shared" si="252"/>
        <v>280.54000000000002</v>
      </c>
      <c r="L1460" s="140">
        <f t="shared" si="253"/>
        <v>0.82299999999999995</v>
      </c>
      <c r="M1460" s="142">
        <f>'2025-26 Salary &amp; Benefits'!$E$6</f>
        <v>78209</v>
      </c>
      <c r="N1460" s="142">
        <f>'2025-26 Salary &amp; Benefits'!$F$6</f>
        <v>80164</v>
      </c>
      <c r="O1460" s="9">
        <f t="shared" si="254"/>
        <v>64366.01</v>
      </c>
      <c r="P1460" s="9">
        <f t="shared" si="255"/>
        <v>4247.9599999999991</v>
      </c>
      <c r="Q1460" s="9">
        <f>'2025-26 Salary &amp; Benefits'!G$6</f>
        <v>15997.68</v>
      </c>
      <c r="R1460" s="143">
        <f>'2025-26 Salary &amp; Benefits'!H$6</f>
        <v>0.16020000000000001</v>
      </c>
      <c r="S1460" s="143">
        <f>'2025-26 Salary &amp; Benefits'!I$6</f>
        <v>0.15390000000000001</v>
      </c>
      <c r="T1460" s="9">
        <f t="shared" si="256"/>
        <v>24131.29</v>
      </c>
      <c r="U1460" s="9">
        <f t="shared" si="257"/>
        <v>1143.57</v>
      </c>
      <c r="V1460" s="9">
        <f t="shared" si="258"/>
        <v>176</v>
      </c>
      <c r="W1460" s="9">
        <f t="shared" si="259"/>
        <v>1319.57</v>
      </c>
      <c r="X1460" s="22">
        <f t="shared" si="260"/>
        <v>94064.830000000016</v>
      </c>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c r="DY1460" s="2"/>
      <c r="DZ1460" s="2"/>
      <c r="EA1460" s="2"/>
      <c r="EB1460" s="2"/>
      <c r="EC1460" s="2"/>
      <c r="ED1460" s="2"/>
      <c r="EE1460" s="2"/>
      <c r="EF1460" s="2"/>
      <c r="EG1460" s="2"/>
      <c r="EH1460" s="2"/>
      <c r="EI1460" s="2"/>
      <c r="EJ1460" s="2"/>
      <c r="EK1460" s="2"/>
      <c r="EL1460" s="2"/>
      <c r="EM1460" s="2"/>
      <c r="EN1460" s="2"/>
      <c r="EO1460" s="2"/>
      <c r="EP1460" s="2"/>
      <c r="EQ1460" s="2"/>
      <c r="ER1460" s="2"/>
      <c r="ES1460" s="2"/>
      <c r="ET1460" s="2"/>
      <c r="EU1460" s="2"/>
      <c r="EV1460" s="2"/>
      <c r="EW1460" s="2"/>
      <c r="EX1460" s="2"/>
      <c r="EY1460" s="2"/>
      <c r="EZ1460" s="2"/>
      <c r="FA1460" s="2"/>
      <c r="FB1460" s="2"/>
      <c r="FC1460" s="2"/>
    </row>
    <row r="1461" spans="1:159" s="4" customFormat="1">
      <c r="A1461" s="77" t="s">
        <v>2343</v>
      </c>
      <c r="B1461" s="87" t="s">
        <v>2774</v>
      </c>
      <c r="C1461" s="88">
        <v>1516</v>
      </c>
      <c r="D1461" s="87" t="s">
        <v>1366</v>
      </c>
      <c r="E1461" s="107" t="str">
        <f>VLOOKUP($C1461,'2024-25 School Level AAFTE'!$C$4:$L$2372,9,FALSE)</f>
        <v>No</v>
      </c>
      <c r="F1461" s="95">
        <f>VLOOKUP($C1461,'2024-25 School Level AAFTE'!$C$4:$J$2372,8,FALSE)</f>
        <v>139.69999999999999</v>
      </c>
      <c r="G1461" s="97">
        <f>IFERROR(IF(E1461= "yes",VLOOKUP(C1461,Summary!$B:$I,6,0),0),0)</f>
        <v>0</v>
      </c>
      <c r="H1461" s="96">
        <f t="shared" si="251"/>
        <v>0</v>
      </c>
      <c r="I1461" s="154">
        <f>VLOOKUP($A1461,'2025-26 Salary &amp; Benefits'!$A:$I,3,FALSE)</f>
        <v>1.1200000000000001</v>
      </c>
      <c r="J1461" s="154">
        <f>VLOOKUP($A1461,'2025-26 Salary &amp; Benefits'!$A:$I,4,FALSE)</f>
        <v>1.1200000000000001</v>
      </c>
      <c r="K1461" s="141">
        <f t="shared" si="252"/>
        <v>0</v>
      </c>
      <c r="L1461" s="140">
        <f t="shared" si="253"/>
        <v>0</v>
      </c>
      <c r="M1461" s="142">
        <f>'2025-26 Salary &amp; Benefits'!$E$6</f>
        <v>78209</v>
      </c>
      <c r="N1461" s="142">
        <f>'2025-26 Salary &amp; Benefits'!$F$6</f>
        <v>80164</v>
      </c>
      <c r="O1461" s="9">
        <f t="shared" si="254"/>
        <v>0</v>
      </c>
      <c r="P1461" s="9">
        <f t="shared" si="255"/>
        <v>0</v>
      </c>
      <c r="Q1461" s="9">
        <f>'2025-26 Salary &amp; Benefits'!G$6</f>
        <v>15997.68</v>
      </c>
      <c r="R1461" s="143">
        <f>'2025-26 Salary &amp; Benefits'!H$6</f>
        <v>0.16020000000000001</v>
      </c>
      <c r="S1461" s="143">
        <f>'2025-26 Salary &amp; Benefits'!I$6</f>
        <v>0.15390000000000001</v>
      </c>
      <c r="T1461" s="9">
        <f t="shared" si="256"/>
        <v>0</v>
      </c>
      <c r="U1461" s="9">
        <f t="shared" si="257"/>
        <v>0</v>
      </c>
      <c r="V1461" s="9">
        <f t="shared" si="258"/>
        <v>0</v>
      </c>
      <c r="W1461" s="9">
        <f t="shared" si="259"/>
        <v>0</v>
      </c>
      <c r="X1461" s="22">
        <f t="shared" si="260"/>
        <v>0</v>
      </c>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c r="DX1461" s="2"/>
      <c r="DY1461" s="2"/>
      <c r="DZ1461" s="2"/>
      <c r="EA1461" s="2"/>
      <c r="EB1461" s="2"/>
      <c r="EC1461" s="2"/>
      <c r="ED1461" s="2"/>
      <c r="EE1461" s="2"/>
      <c r="EF1461" s="2"/>
      <c r="EG1461" s="2"/>
      <c r="EH1461" s="2"/>
      <c r="EI1461" s="2"/>
      <c r="EJ1461" s="2"/>
      <c r="EK1461" s="2"/>
      <c r="EL1461" s="2"/>
      <c r="EM1461" s="2"/>
      <c r="EN1461" s="2"/>
      <c r="EO1461" s="2"/>
      <c r="EP1461" s="2"/>
      <c r="EQ1461" s="2"/>
      <c r="ER1461" s="2"/>
      <c r="ES1461" s="2"/>
      <c r="ET1461" s="2"/>
      <c r="EU1461" s="2"/>
      <c r="EV1461" s="2"/>
      <c r="EW1461" s="2"/>
      <c r="EX1461" s="2"/>
      <c r="EY1461" s="2"/>
      <c r="EZ1461" s="2"/>
      <c r="FA1461" s="2"/>
      <c r="FB1461" s="2"/>
      <c r="FC1461" s="2"/>
    </row>
    <row r="1462" spans="1:159" s="4" customFormat="1">
      <c r="A1462" s="77" t="s">
        <v>2343</v>
      </c>
      <c r="B1462" s="87" t="s">
        <v>2774</v>
      </c>
      <c r="C1462" s="88">
        <v>2294</v>
      </c>
      <c r="D1462" s="87" t="s">
        <v>1367</v>
      </c>
      <c r="E1462" s="107" t="str">
        <f>VLOOKUP($C1462,'2024-25 School Level AAFTE'!$C$4:$L$2372,9,FALSE)</f>
        <v>No</v>
      </c>
      <c r="F1462" s="95">
        <f>VLOOKUP($C1462,'2024-25 School Level AAFTE'!$C$4:$J$2372,8,FALSE)</f>
        <v>517.57000000000005</v>
      </c>
      <c r="G1462" s="97">
        <f>IFERROR(IF(E1462= "yes",VLOOKUP(C1462,Summary!$B:$I,6,0),0),0)</f>
        <v>0</v>
      </c>
      <c r="H1462" s="96">
        <f t="shared" si="251"/>
        <v>0</v>
      </c>
      <c r="I1462" s="154">
        <f>VLOOKUP($A1462,'2025-26 Salary &amp; Benefits'!$A:$I,3,FALSE)</f>
        <v>1.1200000000000001</v>
      </c>
      <c r="J1462" s="154">
        <f>VLOOKUP($A1462,'2025-26 Salary &amp; Benefits'!$A:$I,4,FALSE)</f>
        <v>1.1200000000000001</v>
      </c>
      <c r="K1462" s="141">
        <f t="shared" si="252"/>
        <v>0</v>
      </c>
      <c r="L1462" s="140">
        <f t="shared" si="253"/>
        <v>0</v>
      </c>
      <c r="M1462" s="142">
        <f>'2025-26 Salary &amp; Benefits'!$E$6</f>
        <v>78209</v>
      </c>
      <c r="N1462" s="142">
        <f>'2025-26 Salary &amp; Benefits'!$F$6</f>
        <v>80164</v>
      </c>
      <c r="O1462" s="9">
        <f t="shared" si="254"/>
        <v>0</v>
      </c>
      <c r="P1462" s="9">
        <f t="shared" si="255"/>
        <v>0</v>
      </c>
      <c r="Q1462" s="9">
        <f>'2025-26 Salary &amp; Benefits'!G$6</f>
        <v>15997.68</v>
      </c>
      <c r="R1462" s="143">
        <f>'2025-26 Salary &amp; Benefits'!H$6</f>
        <v>0.16020000000000001</v>
      </c>
      <c r="S1462" s="143">
        <f>'2025-26 Salary &amp; Benefits'!I$6</f>
        <v>0.15390000000000001</v>
      </c>
      <c r="T1462" s="9">
        <f t="shared" si="256"/>
        <v>0</v>
      </c>
      <c r="U1462" s="9">
        <f t="shared" si="257"/>
        <v>0</v>
      </c>
      <c r="V1462" s="9">
        <f t="shared" si="258"/>
        <v>0</v>
      </c>
      <c r="W1462" s="9">
        <f t="shared" si="259"/>
        <v>0</v>
      </c>
      <c r="X1462" s="22">
        <f t="shared" si="260"/>
        <v>0</v>
      </c>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c r="DX1462" s="2"/>
      <c r="DY1462" s="2"/>
      <c r="DZ1462" s="2"/>
      <c r="EA1462" s="2"/>
      <c r="EB1462" s="2"/>
      <c r="EC1462" s="2"/>
      <c r="ED1462" s="2"/>
      <c r="EE1462" s="2"/>
      <c r="EF1462" s="2"/>
      <c r="EG1462" s="2"/>
      <c r="EH1462" s="2"/>
      <c r="EI1462" s="2"/>
      <c r="EJ1462" s="2"/>
      <c r="EK1462" s="2"/>
      <c r="EL1462" s="2"/>
      <c r="EM1462" s="2"/>
      <c r="EN1462" s="2"/>
      <c r="EO1462" s="2"/>
      <c r="EP1462" s="2"/>
      <c r="EQ1462" s="2"/>
      <c r="ER1462" s="2"/>
      <c r="ES1462" s="2"/>
      <c r="ET1462" s="2"/>
      <c r="EU1462" s="2"/>
      <c r="EV1462" s="2"/>
      <c r="EW1462" s="2"/>
      <c r="EX1462" s="2"/>
      <c r="EY1462" s="2"/>
      <c r="EZ1462" s="2"/>
      <c r="FA1462" s="2"/>
      <c r="FB1462" s="2"/>
      <c r="FC1462" s="2"/>
    </row>
    <row r="1463" spans="1:159" s="4" customFormat="1">
      <c r="A1463" s="77" t="s">
        <v>2343</v>
      </c>
      <c r="B1463" s="87" t="s">
        <v>2774</v>
      </c>
      <c r="C1463" s="88">
        <v>2681</v>
      </c>
      <c r="D1463" s="87" t="s">
        <v>1368</v>
      </c>
      <c r="E1463" s="107" t="str">
        <f>VLOOKUP($C1463,'2024-25 School Level AAFTE'!$C$4:$L$2372,9,FALSE)</f>
        <v>No</v>
      </c>
      <c r="F1463" s="95">
        <f>VLOOKUP($C1463,'2024-25 School Level AAFTE'!$C$4:$J$2372,8,FALSE)</f>
        <v>1292.4100000000001</v>
      </c>
      <c r="G1463" s="97">
        <f>IFERROR(IF(E1463= "yes",VLOOKUP(C1463,Summary!$B:$I,6,0),0),0)</f>
        <v>0</v>
      </c>
      <c r="H1463" s="96">
        <f t="shared" si="251"/>
        <v>0</v>
      </c>
      <c r="I1463" s="154">
        <f>VLOOKUP($A1463,'2025-26 Salary &amp; Benefits'!$A:$I,3,FALSE)</f>
        <v>1.1200000000000001</v>
      </c>
      <c r="J1463" s="154">
        <f>VLOOKUP($A1463,'2025-26 Salary &amp; Benefits'!$A:$I,4,FALSE)</f>
        <v>1.1200000000000001</v>
      </c>
      <c r="K1463" s="141">
        <f t="shared" si="252"/>
        <v>0</v>
      </c>
      <c r="L1463" s="140">
        <f t="shared" si="253"/>
        <v>0</v>
      </c>
      <c r="M1463" s="142">
        <f>'2025-26 Salary &amp; Benefits'!$E$6</f>
        <v>78209</v>
      </c>
      <c r="N1463" s="142">
        <f>'2025-26 Salary &amp; Benefits'!$F$6</f>
        <v>80164</v>
      </c>
      <c r="O1463" s="9">
        <f t="shared" si="254"/>
        <v>0</v>
      </c>
      <c r="P1463" s="9">
        <f t="shared" si="255"/>
        <v>0</v>
      </c>
      <c r="Q1463" s="9">
        <f>'2025-26 Salary &amp; Benefits'!G$6</f>
        <v>15997.68</v>
      </c>
      <c r="R1463" s="143">
        <f>'2025-26 Salary &amp; Benefits'!H$6</f>
        <v>0.16020000000000001</v>
      </c>
      <c r="S1463" s="143">
        <f>'2025-26 Salary &amp; Benefits'!I$6</f>
        <v>0.15390000000000001</v>
      </c>
      <c r="T1463" s="9">
        <f t="shared" si="256"/>
        <v>0</v>
      </c>
      <c r="U1463" s="9">
        <f t="shared" si="257"/>
        <v>0</v>
      </c>
      <c r="V1463" s="9">
        <f t="shared" si="258"/>
        <v>0</v>
      </c>
      <c r="W1463" s="9">
        <f t="shared" si="259"/>
        <v>0</v>
      </c>
      <c r="X1463" s="22">
        <f t="shared" si="260"/>
        <v>0</v>
      </c>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c r="DX1463" s="2"/>
      <c r="DY1463" s="2"/>
      <c r="DZ1463" s="2"/>
      <c r="EA1463" s="2"/>
      <c r="EB1463" s="2"/>
      <c r="EC1463" s="2"/>
      <c r="ED1463" s="2"/>
      <c r="EE1463" s="2"/>
      <c r="EF1463" s="2"/>
      <c r="EG1463" s="2"/>
      <c r="EH1463" s="2"/>
      <c r="EI1463" s="2"/>
      <c r="EJ1463" s="2"/>
      <c r="EK1463" s="2"/>
      <c r="EL1463" s="2"/>
      <c r="EM1463" s="2"/>
      <c r="EN1463" s="2"/>
      <c r="EO1463" s="2"/>
      <c r="EP1463" s="2"/>
      <c r="EQ1463" s="2"/>
      <c r="ER1463" s="2"/>
      <c r="ES1463" s="2"/>
      <c r="ET1463" s="2"/>
      <c r="EU1463" s="2"/>
      <c r="EV1463" s="2"/>
      <c r="EW1463" s="2"/>
      <c r="EX1463" s="2"/>
      <c r="EY1463" s="2"/>
      <c r="EZ1463" s="2"/>
      <c r="FA1463" s="2"/>
      <c r="FB1463" s="2"/>
      <c r="FC1463" s="2"/>
    </row>
    <row r="1464" spans="1:159" s="4" customFormat="1">
      <c r="A1464" s="77" t="s">
        <v>2343</v>
      </c>
      <c r="B1464" s="87" t="s">
        <v>2774</v>
      </c>
      <c r="C1464" s="88">
        <v>2944</v>
      </c>
      <c r="D1464" s="87" t="s">
        <v>1369</v>
      </c>
      <c r="E1464" s="107" t="str">
        <f>VLOOKUP($C1464,'2024-25 School Level AAFTE'!$C$4:$L$2372,9,FALSE)</f>
        <v>No</v>
      </c>
      <c r="F1464" s="95">
        <f>VLOOKUP($C1464,'2024-25 School Level AAFTE'!$C$4:$J$2372,8,FALSE)</f>
        <v>394.64</v>
      </c>
      <c r="G1464" s="97">
        <f>IFERROR(IF(E1464= "yes",VLOOKUP(C1464,Summary!$B:$I,6,0),0),0)</f>
        <v>0</v>
      </c>
      <c r="H1464" s="96">
        <f t="shared" si="251"/>
        <v>0</v>
      </c>
      <c r="I1464" s="154">
        <f>VLOOKUP($A1464,'2025-26 Salary &amp; Benefits'!$A:$I,3,FALSE)</f>
        <v>1.1200000000000001</v>
      </c>
      <c r="J1464" s="154">
        <f>VLOOKUP($A1464,'2025-26 Salary &amp; Benefits'!$A:$I,4,FALSE)</f>
        <v>1.1200000000000001</v>
      </c>
      <c r="K1464" s="141">
        <f t="shared" si="252"/>
        <v>0</v>
      </c>
      <c r="L1464" s="140">
        <f t="shared" si="253"/>
        <v>0</v>
      </c>
      <c r="M1464" s="142">
        <f>'2025-26 Salary &amp; Benefits'!$E$6</f>
        <v>78209</v>
      </c>
      <c r="N1464" s="142">
        <f>'2025-26 Salary &amp; Benefits'!$F$6</f>
        <v>80164</v>
      </c>
      <c r="O1464" s="9">
        <f t="shared" si="254"/>
        <v>0</v>
      </c>
      <c r="P1464" s="9">
        <f t="shared" si="255"/>
        <v>0</v>
      </c>
      <c r="Q1464" s="9">
        <f>'2025-26 Salary &amp; Benefits'!G$6</f>
        <v>15997.68</v>
      </c>
      <c r="R1464" s="143">
        <f>'2025-26 Salary &amp; Benefits'!H$6</f>
        <v>0.16020000000000001</v>
      </c>
      <c r="S1464" s="143">
        <f>'2025-26 Salary &amp; Benefits'!I$6</f>
        <v>0.15390000000000001</v>
      </c>
      <c r="T1464" s="9">
        <f t="shared" si="256"/>
        <v>0</v>
      </c>
      <c r="U1464" s="9">
        <f t="shared" si="257"/>
        <v>0</v>
      </c>
      <c r="V1464" s="9">
        <f t="shared" si="258"/>
        <v>0</v>
      </c>
      <c r="W1464" s="9">
        <f t="shared" si="259"/>
        <v>0</v>
      </c>
      <c r="X1464" s="22">
        <f t="shared" si="260"/>
        <v>0</v>
      </c>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c r="DY1464" s="2"/>
      <c r="DZ1464" s="2"/>
      <c r="EA1464" s="2"/>
      <c r="EB1464" s="2"/>
      <c r="EC1464" s="2"/>
      <c r="ED1464" s="2"/>
      <c r="EE1464" s="2"/>
      <c r="EF1464" s="2"/>
      <c r="EG1464" s="2"/>
      <c r="EH1464" s="2"/>
      <c r="EI1464" s="2"/>
      <c r="EJ1464" s="2"/>
      <c r="EK1464" s="2"/>
      <c r="EL1464" s="2"/>
      <c r="EM1464" s="2"/>
      <c r="EN1464" s="2"/>
      <c r="EO1464" s="2"/>
      <c r="EP1464" s="2"/>
      <c r="EQ1464" s="2"/>
      <c r="ER1464" s="2"/>
      <c r="ES1464" s="2"/>
      <c r="ET1464" s="2"/>
      <c r="EU1464" s="2"/>
      <c r="EV1464" s="2"/>
      <c r="EW1464" s="2"/>
      <c r="EX1464" s="2"/>
      <c r="EY1464" s="2"/>
      <c r="EZ1464" s="2"/>
      <c r="FA1464" s="2"/>
      <c r="FB1464" s="2"/>
      <c r="FC1464" s="2"/>
    </row>
    <row r="1465" spans="1:159" s="4" customFormat="1">
      <c r="A1465" s="77" t="s">
        <v>2343</v>
      </c>
      <c r="B1465" s="87" t="s">
        <v>2774</v>
      </c>
      <c r="C1465" s="88">
        <v>3055</v>
      </c>
      <c r="D1465" s="87" t="s">
        <v>1370</v>
      </c>
      <c r="E1465" s="107" t="str">
        <f>VLOOKUP($C1465,'2024-25 School Level AAFTE'!$C$4:$L$2372,9,FALSE)</f>
        <v>Yes</v>
      </c>
      <c r="F1465" s="95">
        <f>VLOOKUP($C1465,'2024-25 School Level AAFTE'!$C$4:$J$2372,8,FALSE)</f>
        <v>319.2</v>
      </c>
      <c r="G1465" s="97">
        <f>IFERROR(IF(E1465= "yes",VLOOKUP(C1465,Summary!$B:$I,6,0),0),0)</f>
        <v>0</v>
      </c>
      <c r="H1465" s="96">
        <f t="shared" si="251"/>
        <v>319.2</v>
      </c>
      <c r="I1465" s="154">
        <f>VLOOKUP($A1465,'2025-26 Salary &amp; Benefits'!$A:$I,3,FALSE)</f>
        <v>1.1200000000000001</v>
      </c>
      <c r="J1465" s="154">
        <f>VLOOKUP($A1465,'2025-26 Salary &amp; Benefits'!$A:$I,4,FALSE)</f>
        <v>1.1200000000000001</v>
      </c>
      <c r="K1465" s="141">
        <f t="shared" si="252"/>
        <v>319.2</v>
      </c>
      <c r="L1465" s="140">
        <f t="shared" si="253"/>
        <v>0.93600000000000005</v>
      </c>
      <c r="M1465" s="142">
        <f>'2025-26 Salary &amp; Benefits'!$E$6</f>
        <v>78209</v>
      </c>
      <c r="N1465" s="142">
        <f>'2025-26 Salary &amp; Benefits'!$F$6</f>
        <v>80164</v>
      </c>
      <c r="O1465" s="9">
        <f t="shared" si="254"/>
        <v>81988.06</v>
      </c>
      <c r="P1465" s="9">
        <f t="shared" si="255"/>
        <v>2049.4600000000064</v>
      </c>
      <c r="Q1465" s="9">
        <f>'2025-26 Salary &amp; Benefits'!G$6</f>
        <v>15997.68</v>
      </c>
      <c r="R1465" s="143">
        <f>'2025-26 Salary &amp; Benefits'!H$6</f>
        <v>0.16020000000000001</v>
      </c>
      <c r="S1465" s="143">
        <f>'2025-26 Salary &amp; Benefits'!I$6</f>
        <v>0.15390000000000001</v>
      </c>
      <c r="T1465" s="9">
        <f t="shared" si="256"/>
        <v>28423.73</v>
      </c>
      <c r="U1465" s="9">
        <f t="shared" si="257"/>
        <v>1400.63</v>
      </c>
      <c r="V1465" s="9">
        <f t="shared" si="258"/>
        <v>215.56</v>
      </c>
      <c r="W1465" s="9">
        <f t="shared" si="259"/>
        <v>1616.19</v>
      </c>
      <c r="X1465" s="22">
        <f t="shared" si="260"/>
        <v>114077.44</v>
      </c>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c r="DX1465" s="2"/>
      <c r="DY1465" s="2"/>
      <c r="DZ1465" s="2"/>
      <c r="EA1465" s="2"/>
      <c r="EB1465" s="2"/>
      <c r="EC1465" s="2"/>
      <c r="ED1465" s="2"/>
      <c r="EE1465" s="2"/>
      <c r="EF1465" s="2"/>
      <c r="EG1465" s="2"/>
      <c r="EH1465" s="2"/>
      <c r="EI1465" s="2"/>
      <c r="EJ1465" s="2"/>
      <c r="EK1465" s="2"/>
      <c r="EL1465" s="2"/>
      <c r="EM1465" s="2"/>
      <c r="EN1465" s="2"/>
      <c r="EO1465" s="2"/>
      <c r="EP1465" s="2"/>
      <c r="EQ1465" s="2"/>
      <c r="ER1465" s="2"/>
      <c r="ES1465" s="2"/>
      <c r="ET1465" s="2"/>
      <c r="EU1465" s="2"/>
      <c r="EV1465" s="2"/>
      <c r="EW1465" s="2"/>
      <c r="EX1465" s="2"/>
      <c r="EY1465" s="2"/>
      <c r="EZ1465" s="2"/>
      <c r="FA1465" s="2"/>
      <c r="FB1465" s="2"/>
      <c r="FC1465" s="2"/>
    </row>
    <row r="1466" spans="1:159" s="4" customFormat="1">
      <c r="A1466" s="77" t="s">
        <v>2343</v>
      </c>
      <c r="B1466" s="87" t="s">
        <v>2774</v>
      </c>
      <c r="C1466" s="88">
        <v>3056</v>
      </c>
      <c r="D1466" s="87" t="s">
        <v>1371</v>
      </c>
      <c r="E1466" s="107" t="str">
        <f>VLOOKUP($C1466,'2024-25 School Level AAFTE'!$C$4:$L$2372,9,FALSE)</f>
        <v>No</v>
      </c>
      <c r="F1466" s="95">
        <f>VLOOKUP($C1466,'2024-25 School Level AAFTE'!$C$4:$J$2372,8,FALSE)</f>
        <v>292.36</v>
      </c>
      <c r="G1466" s="97">
        <f>IFERROR(IF(E1466= "yes",VLOOKUP(C1466,Summary!$B:$I,6,0),0),0)</f>
        <v>0</v>
      </c>
      <c r="H1466" s="96">
        <f t="shared" si="251"/>
        <v>0</v>
      </c>
      <c r="I1466" s="154">
        <f>VLOOKUP($A1466,'2025-26 Salary &amp; Benefits'!$A:$I,3,FALSE)</f>
        <v>1.1200000000000001</v>
      </c>
      <c r="J1466" s="154">
        <f>VLOOKUP($A1466,'2025-26 Salary &amp; Benefits'!$A:$I,4,FALSE)</f>
        <v>1.1200000000000001</v>
      </c>
      <c r="K1466" s="141">
        <f t="shared" si="252"/>
        <v>0</v>
      </c>
      <c r="L1466" s="140">
        <f t="shared" si="253"/>
        <v>0</v>
      </c>
      <c r="M1466" s="142">
        <f>'2025-26 Salary &amp; Benefits'!$E$6</f>
        <v>78209</v>
      </c>
      <c r="N1466" s="142">
        <f>'2025-26 Salary &amp; Benefits'!$F$6</f>
        <v>80164</v>
      </c>
      <c r="O1466" s="9">
        <f t="shared" si="254"/>
        <v>0</v>
      </c>
      <c r="P1466" s="9">
        <f t="shared" si="255"/>
        <v>0</v>
      </c>
      <c r="Q1466" s="9">
        <f>'2025-26 Salary &amp; Benefits'!G$6</f>
        <v>15997.68</v>
      </c>
      <c r="R1466" s="143">
        <f>'2025-26 Salary &amp; Benefits'!H$6</f>
        <v>0.16020000000000001</v>
      </c>
      <c r="S1466" s="143">
        <f>'2025-26 Salary &amp; Benefits'!I$6</f>
        <v>0.15390000000000001</v>
      </c>
      <c r="T1466" s="9">
        <f t="shared" si="256"/>
        <v>0</v>
      </c>
      <c r="U1466" s="9">
        <f t="shared" si="257"/>
        <v>0</v>
      </c>
      <c r="V1466" s="9">
        <f t="shared" si="258"/>
        <v>0</v>
      </c>
      <c r="W1466" s="9">
        <f t="shared" si="259"/>
        <v>0</v>
      </c>
      <c r="X1466" s="22">
        <f t="shared" si="260"/>
        <v>0</v>
      </c>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c r="DY1466" s="2"/>
      <c r="DZ1466" s="2"/>
      <c r="EA1466" s="2"/>
      <c r="EB1466" s="2"/>
      <c r="EC1466" s="2"/>
      <c r="ED1466" s="2"/>
      <c r="EE1466" s="2"/>
      <c r="EF1466" s="2"/>
      <c r="EG1466" s="2"/>
      <c r="EH1466" s="2"/>
      <c r="EI1466" s="2"/>
      <c r="EJ1466" s="2"/>
      <c r="EK1466" s="2"/>
      <c r="EL1466" s="2"/>
      <c r="EM1466" s="2"/>
      <c r="EN1466" s="2"/>
      <c r="EO1466" s="2"/>
      <c r="EP1466" s="2"/>
      <c r="EQ1466" s="2"/>
      <c r="ER1466" s="2"/>
      <c r="ES1466" s="2"/>
      <c r="ET1466" s="2"/>
      <c r="EU1466" s="2"/>
      <c r="EV1466" s="2"/>
      <c r="EW1466" s="2"/>
      <c r="EX1466" s="2"/>
      <c r="EY1466" s="2"/>
      <c r="EZ1466" s="2"/>
      <c r="FA1466" s="2"/>
      <c r="FB1466" s="2"/>
      <c r="FC1466" s="2"/>
    </row>
    <row r="1467" spans="1:159" s="4" customFormat="1">
      <c r="A1467" t="s">
        <v>2343</v>
      </c>
      <c r="B1467" s="87" t="s">
        <v>2774</v>
      </c>
      <c r="C1467" s="88">
        <v>3299</v>
      </c>
      <c r="D1467" s="87" t="s">
        <v>1372</v>
      </c>
      <c r="E1467" s="107" t="str">
        <f>VLOOKUP($C1467,'2024-25 School Level AAFTE'!$C$4:$L$2372,9,FALSE)</f>
        <v>No</v>
      </c>
      <c r="F1467" s="95">
        <f>VLOOKUP($C1467,'2024-25 School Level AAFTE'!$C$4:$J$2372,8,FALSE)</f>
        <v>381.02</v>
      </c>
      <c r="G1467" s="97">
        <f>IFERROR(IF(E1467= "yes",VLOOKUP(C1467,Summary!$B:$I,6,0),0),0)</f>
        <v>0</v>
      </c>
      <c r="H1467" s="96">
        <f t="shared" si="251"/>
        <v>0</v>
      </c>
      <c r="I1467" s="154">
        <f>VLOOKUP($A1467,'2025-26 Salary &amp; Benefits'!$A:$I,3,FALSE)</f>
        <v>1.1200000000000001</v>
      </c>
      <c r="J1467" s="154">
        <f>VLOOKUP($A1467,'2025-26 Salary &amp; Benefits'!$A:$I,4,FALSE)</f>
        <v>1.1200000000000001</v>
      </c>
      <c r="K1467" s="141">
        <f t="shared" si="252"/>
        <v>0</v>
      </c>
      <c r="L1467" s="140">
        <f t="shared" si="253"/>
        <v>0</v>
      </c>
      <c r="M1467" s="142">
        <f>'2025-26 Salary &amp; Benefits'!$E$6</f>
        <v>78209</v>
      </c>
      <c r="N1467" s="142">
        <f>'2025-26 Salary &amp; Benefits'!$F$6</f>
        <v>80164</v>
      </c>
      <c r="O1467" s="9">
        <f t="shared" si="254"/>
        <v>0</v>
      </c>
      <c r="P1467" s="9">
        <f t="shared" si="255"/>
        <v>0</v>
      </c>
      <c r="Q1467" s="9">
        <f>'2025-26 Salary &amp; Benefits'!G$6</f>
        <v>15997.68</v>
      </c>
      <c r="R1467" s="143">
        <f>'2025-26 Salary &amp; Benefits'!H$6</f>
        <v>0.16020000000000001</v>
      </c>
      <c r="S1467" s="143">
        <f>'2025-26 Salary &amp; Benefits'!I$6</f>
        <v>0.15390000000000001</v>
      </c>
      <c r="T1467" s="9">
        <f t="shared" si="256"/>
        <v>0</v>
      </c>
      <c r="U1467" s="9">
        <f t="shared" si="257"/>
        <v>0</v>
      </c>
      <c r="V1467" s="9">
        <f t="shared" si="258"/>
        <v>0</v>
      </c>
      <c r="W1467" s="9">
        <f t="shared" si="259"/>
        <v>0</v>
      </c>
      <c r="X1467" s="22">
        <f t="shared" si="260"/>
        <v>0</v>
      </c>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c r="DY1467" s="2"/>
      <c r="DZ1467" s="2"/>
      <c r="EA1467" s="2"/>
      <c r="EB1467" s="2"/>
      <c r="EC1467" s="2"/>
      <c r="ED1467" s="2"/>
      <c r="EE1467" s="2"/>
      <c r="EF1467" s="2"/>
      <c r="EG1467" s="2"/>
      <c r="EH1467" s="2"/>
      <c r="EI1467" s="2"/>
      <c r="EJ1467" s="2"/>
      <c r="EK1467" s="2"/>
      <c r="EL1467" s="2"/>
      <c r="EM1467" s="2"/>
      <c r="EN1467" s="2"/>
      <c r="EO1467" s="2"/>
      <c r="EP1467" s="2"/>
      <c r="EQ1467" s="2"/>
      <c r="ER1467" s="2"/>
      <c r="ES1467" s="2"/>
      <c r="ET1467" s="2"/>
      <c r="EU1467" s="2"/>
      <c r="EV1467" s="2"/>
      <c r="EW1467" s="2"/>
      <c r="EX1467" s="2"/>
      <c r="EY1467" s="2"/>
      <c r="EZ1467" s="2"/>
      <c r="FA1467" s="2"/>
      <c r="FB1467" s="2"/>
      <c r="FC1467" s="2"/>
    </row>
    <row r="1468" spans="1:159" s="4" customFormat="1">
      <c r="A1468" s="77" t="s">
        <v>2343</v>
      </c>
      <c r="B1468" s="87" t="s">
        <v>2774</v>
      </c>
      <c r="C1468" s="88">
        <v>3685</v>
      </c>
      <c r="D1468" s="87" t="s">
        <v>1373</v>
      </c>
      <c r="E1468" s="107" t="str">
        <f>VLOOKUP($C1468,'2024-25 School Level AAFTE'!$C$4:$L$2372,9,FALSE)</f>
        <v>No</v>
      </c>
      <c r="F1468" s="95">
        <f>VLOOKUP($C1468,'2024-25 School Level AAFTE'!$C$4:$J$2372,8,FALSE)</f>
        <v>447.11</v>
      </c>
      <c r="G1468" s="97">
        <f>IFERROR(IF(E1468= "yes",VLOOKUP(C1468,Summary!$B:$I,6,0),0),0)</f>
        <v>0</v>
      </c>
      <c r="H1468" s="96">
        <f t="shared" si="251"/>
        <v>0</v>
      </c>
      <c r="I1468" s="154">
        <f>VLOOKUP($A1468,'2025-26 Salary &amp; Benefits'!$A:$I,3,FALSE)</f>
        <v>1.1200000000000001</v>
      </c>
      <c r="J1468" s="154">
        <f>VLOOKUP($A1468,'2025-26 Salary &amp; Benefits'!$A:$I,4,FALSE)</f>
        <v>1.1200000000000001</v>
      </c>
      <c r="K1468" s="141">
        <f t="shared" si="252"/>
        <v>0</v>
      </c>
      <c r="L1468" s="140">
        <f t="shared" si="253"/>
        <v>0</v>
      </c>
      <c r="M1468" s="142">
        <f>'2025-26 Salary &amp; Benefits'!$E$6</f>
        <v>78209</v>
      </c>
      <c r="N1468" s="142">
        <f>'2025-26 Salary &amp; Benefits'!$F$6</f>
        <v>80164</v>
      </c>
      <c r="O1468" s="9">
        <f t="shared" si="254"/>
        <v>0</v>
      </c>
      <c r="P1468" s="9">
        <f t="shared" si="255"/>
        <v>0</v>
      </c>
      <c r="Q1468" s="9">
        <f>'2025-26 Salary &amp; Benefits'!G$6</f>
        <v>15997.68</v>
      </c>
      <c r="R1468" s="143">
        <f>'2025-26 Salary &amp; Benefits'!H$6</f>
        <v>0.16020000000000001</v>
      </c>
      <c r="S1468" s="143">
        <f>'2025-26 Salary &amp; Benefits'!I$6</f>
        <v>0.15390000000000001</v>
      </c>
      <c r="T1468" s="9">
        <f t="shared" si="256"/>
        <v>0</v>
      </c>
      <c r="U1468" s="9">
        <f t="shared" si="257"/>
        <v>0</v>
      </c>
      <c r="V1468" s="9">
        <f t="shared" si="258"/>
        <v>0</v>
      </c>
      <c r="W1468" s="9">
        <f t="shared" si="259"/>
        <v>0</v>
      </c>
      <c r="X1468" s="22">
        <f t="shared" si="260"/>
        <v>0</v>
      </c>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c r="DX1468" s="2"/>
      <c r="DY1468" s="2"/>
      <c r="DZ1468" s="2"/>
      <c r="EA1468" s="2"/>
      <c r="EB1468" s="2"/>
      <c r="EC1468" s="2"/>
      <c r="ED1468" s="2"/>
      <c r="EE1468" s="2"/>
      <c r="EF1468" s="2"/>
      <c r="EG1468" s="2"/>
      <c r="EH1468" s="2"/>
      <c r="EI1468" s="2"/>
      <c r="EJ1468" s="2"/>
      <c r="EK1468" s="2"/>
      <c r="EL1468" s="2"/>
      <c r="EM1468" s="2"/>
      <c r="EN1468" s="2"/>
      <c r="EO1468" s="2"/>
      <c r="EP1468" s="2"/>
      <c r="EQ1468" s="2"/>
      <c r="ER1468" s="2"/>
      <c r="ES1468" s="2"/>
      <c r="ET1468" s="2"/>
      <c r="EU1468" s="2"/>
      <c r="EV1468" s="2"/>
      <c r="EW1468" s="2"/>
      <c r="EX1468" s="2"/>
      <c r="EY1468" s="2"/>
      <c r="EZ1468" s="2"/>
      <c r="FA1468" s="2"/>
      <c r="FB1468" s="2"/>
      <c r="FC1468" s="2"/>
    </row>
    <row r="1469" spans="1:159" s="4" customFormat="1">
      <c r="A1469" s="77" t="s">
        <v>2343</v>
      </c>
      <c r="B1469" s="87" t="s">
        <v>2774</v>
      </c>
      <c r="C1469" s="88">
        <v>4080</v>
      </c>
      <c r="D1469" s="87" t="s">
        <v>1374</v>
      </c>
      <c r="E1469" s="107" t="str">
        <f>VLOOKUP($C1469,'2024-25 School Level AAFTE'!$C$4:$L$2372,9,FALSE)</f>
        <v>No</v>
      </c>
      <c r="F1469" s="95">
        <f>VLOOKUP($C1469,'2024-25 School Level AAFTE'!$C$4:$J$2372,8,FALSE)</f>
        <v>381.6</v>
      </c>
      <c r="G1469" s="97">
        <f>IFERROR(IF(E1469= "yes",VLOOKUP(C1469,Summary!$B:$I,6,0),0),0)</f>
        <v>0</v>
      </c>
      <c r="H1469" s="96">
        <f t="shared" si="251"/>
        <v>0</v>
      </c>
      <c r="I1469" s="154">
        <f>VLOOKUP($A1469,'2025-26 Salary &amp; Benefits'!$A:$I,3,FALSE)</f>
        <v>1.1200000000000001</v>
      </c>
      <c r="J1469" s="154">
        <f>VLOOKUP($A1469,'2025-26 Salary &amp; Benefits'!$A:$I,4,FALSE)</f>
        <v>1.1200000000000001</v>
      </c>
      <c r="K1469" s="141">
        <f t="shared" si="252"/>
        <v>0</v>
      </c>
      <c r="L1469" s="140">
        <f t="shared" si="253"/>
        <v>0</v>
      </c>
      <c r="M1469" s="142">
        <f>'2025-26 Salary &amp; Benefits'!$E$6</f>
        <v>78209</v>
      </c>
      <c r="N1469" s="142">
        <f>'2025-26 Salary &amp; Benefits'!$F$6</f>
        <v>80164</v>
      </c>
      <c r="O1469" s="9">
        <f t="shared" si="254"/>
        <v>0</v>
      </c>
      <c r="P1469" s="9">
        <f t="shared" si="255"/>
        <v>0</v>
      </c>
      <c r="Q1469" s="9">
        <f>'2025-26 Salary &amp; Benefits'!G$6</f>
        <v>15997.68</v>
      </c>
      <c r="R1469" s="143">
        <f>'2025-26 Salary &amp; Benefits'!H$6</f>
        <v>0.16020000000000001</v>
      </c>
      <c r="S1469" s="143">
        <f>'2025-26 Salary &amp; Benefits'!I$6</f>
        <v>0.15390000000000001</v>
      </c>
      <c r="T1469" s="9">
        <f t="shared" si="256"/>
        <v>0</v>
      </c>
      <c r="U1469" s="9">
        <f t="shared" si="257"/>
        <v>0</v>
      </c>
      <c r="V1469" s="9">
        <f t="shared" si="258"/>
        <v>0</v>
      </c>
      <c r="W1469" s="9">
        <f t="shared" si="259"/>
        <v>0</v>
      </c>
      <c r="X1469" s="22">
        <f t="shared" si="260"/>
        <v>0</v>
      </c>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c r="DX1469" s="2"/>
      <c r="DY1469" s="2"/>
      <c r="DZ1469" s="2"/>
      <c r="EA1469" s="2"/>
      <c r="EB1469" s="2"/>
      <c r="EC1469" s="2"/>
      <c r="ED1469" s="2"/>
      <c r="EE1469" s="2"/>
      <c r="EF1469" s="2"/>
      <c r="EG1469" s="2"/>
      <c r="EH1469" s="2"/>
      <c r="EI1469" s="2"/>
      <c r="EJ1469" s="2"/>
      <c r="EK1469" s="2"/>
      <c r="EL1469" s="2"/>
      <c r="EM1469" s="2"/>
      <c r="EN1469" s="2"/>
      <c r="EO1469" s="2"/>
      <c r="EP1469" s="2"/>
      <c r="EQ1469" s="2"/>
      <c r="ER1469" s="2"/>
      <c r="ES1469" s="2"/>
      <c r="ET1469" s="2"/>
      <c r="EU1469" s="2"/>
      <c r="EV1469" s="2"/>
      <c r="EW1469" s="2"/>
      <c r="EX1469" s="2"/>
      <c r="EY1469" s="2"/>
      <c r="EZ1469" s="2"/>
      <c r="FA1469" s="2"/>
      <c r="FB1469" s="2"/>
      <c r="FC1469" s="2"/>
    </row>
    <row r="1470" spans="1:159" s="4" customFormat="1">
      <c r="A1470" s="77" t="s">
        <v>2343</v>
      </c>
      <c r="B1470" s="87" t="s">
        <v>2774</v>
      </c>
      <c r="C1470" s="88">
        <v>4081</v>
      </c>
      <c r="D1470" s="87" t="s">
        <v>1375</v>
      </c>
      <c r="E1470" s="107" t="str">
        <f>VLOOKUP($C1470,'2024-25 School Level AAFTE'!$C$4:$L$2372,9,FALSE)</f>
        <v>No</v>
      </c>
      <c r="F1470" s="95">
        <f>VLOOKUP($C1470,'2024-25 School Level AAFTE'!$C$4:$J$2372,8,FALSE)</f>
        <v>1286.9000000000001</v>
      </c>
      <c r="G1470" s="97">
        <f>IFERROR(IF(E1470= "yes",VLOOKUP(C1470,Summary!$B:$I,6,0),0),0)</f>
        <v>0</v>
      </c>
      <c r="H1470" s="96">
        <f t="shared" si="251"/>
        <v>0</v>
      </c>
      <c r="I1470" s="154">
        <f>VLOOKUP($A1470,'2025-26 Salary &amp; Benefits'!$A:$I,3,FALSE)</f>
        <v>1.1200000000000001</v>
      </c>
      <c r="J1470" s="154">
        <f>VLOOKUP($A1470,'2025-26 Salary &amp; Benefits'!$A:$I,4,FALSE)</f>
        <v>1.1200000000000001</v>
      </c>
      <c r="K1470" s="141">
        <f t="shared" si="252"/>
        <v>0</v>
      </c>
      <c r="L1470" s="140">
        <f t="shared" si="253"/>
        <v>0</v>
      </c>
      <c r="M1470" s="142">
        <f>'2025-26 Salary &amp; Benefits'!$E$6</f>
        <v>78209</v>
      </c>
      <c r="N1470" s="142">
        <f>'2025-26 Salary &amp; Benefits'!$F$6</f>
        <v>80164</v>
      </c>
      <c r="O1470" s="9">
        <f t="shared" si="254"/>
        <v>0</v>
      </c>
      <c r="P1470" s="9">
        <f t="shared" si="255"/>
        <v>0</v>
      </c>
      <c r="Q1470" s="9">
        <f>'2025-26 Salary &amp; Benefits'!G$6</f>
        <v>15997.68</v>
      </c>
      <c r="R1470" s="143">
        <f>'2025-26 Salary &amp; Benefits'!H$6</f>
        <v>0.16020000000000001</v>
      </c>
      <c r="S1470" s="143">
        <f>'2025-26 Salary &amp; Benefits'!I$6</f>
        <v>0.15390000000000001</v>
      </c>
      <c r="T1470" s="9">
        <f t="shared" si="256"/>
        <v>0</v>
      </c>
      <c r="U1470" s="9">
        <f t="shared" si="257"/>
        <v>0</v>
      </c>
      <c r="V1470" s="9">
        <f t="shared" si="258"/>
        <v>0</v>
      </c>
      <c r="W1470" s="9">
        <f t="shared" si="259"/>
        <v>0</v>
      </c>
      <c r="X1470" s="22">
        <f t="shared" si="260"/>
        <v>0</v>
      </c>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c r="DX1470" s="2"/>
      <c r="DY1470" s="2"/>
      <c r="DZ1470" s="2"/>
      <c r="EA1470" s="2"/>
      <c r="EB1470" s="2"/>
      <c r="EC1470" s="2"/>
      <c r="ED1470" s="2"/>
      <c r="EE1470" s="2"/>
      <c r="EF1470" s="2"/>
      <c r="EG1470" s="2"/>
      <c r="EH1470" s="2"/>
      <c r="EI1470" s="2"/>
      <c r="EJ1470" s="2"/>
      <c r="EK1470" s="2"/>
      <c r="EL1470" s="2"/>
      <c r="EM1470" s="2"/>
      <c r="EN1470" s="2"/>
      <c r="EO1470" s="2"/>
      <c r="EP1470" s="2"/>
      <c r="EQ1470" s="2"/>
      <c r="ER1470" s="2"/>
      <c r="ES1470" s="2"/>
      <c r="ET1470" s="2"/>
      <c r="EU1470" s="2"/>
      <c r="EV1470" s="2"/>
      <c r="EW1470" s="2"/>
      <c r="EX1470" s="2"/>
      <c r="EY1470" s="2"/>
      <c r="EZ1470" s="2"/>
      <c r="FA1470" s="2"/>
      <c r="FB1470" s="2"/>
      <c r="FC1470" s="2"/>
    </row>
    <row r="1471" spans="1:159" s="4" customFormat="1">
      <c r="A1471" s="77" t="s">
        <v>2343</v>
      </c>
      <c r="B1471" s="87" t="s">
        <v>2774</v>
      </c>
      <c r="C1471" s="88">
        <v>4156</v>
      </c>
      <c r="D1471" s="87" t="s">
        <v>1376</v>
      </c>
      <c r="E1471" s="107" t="str">
        <f>VLOOKUP($C1471,'2024-25 School Level AAFTE'!$C$4:$L$2372,9,FALSE)</f>
        <v>No</v>
      </c>
      <c r="F1471" s="95">
        <f>VLOOKUP($C1471,'2024-25 School Level AAFTE'!$C$4:$J$2372,8,FALSE)</f>
        <v>438.51</v>
      </c>
      <c r="G1471" s="97">
        <f>IFERROR(IF(E1471= "yes",VLOOKUP(C1471,Summary!$B:$I,6,0),0),0)</f>
        <v>0</v>
      </c>
      <c r="H1471" s="96">
        <f t="shared" si="251"/>
        <v>0</v>
      </c>
      <c r="I1471" s="154">
        <f>VLOOKUP($A1471,'2025-26 Salary &amp; Benefits'!$A:$I,3,FALSE)</f>
        <v>1.1200000000000001</v>
      </c>
      <c r="J1471" s="154">
        <f>VLOOKUP($A1471,'2025-26 Salary &amp; Benefits'!$A:$I,4,FALSE)</f>
        <v>1.1200000000000001</v>
      </c>
      <c r="K1471" s="141">
        <f t="shared" si="252"/>
        <v>0</v>
      </c>
      <c r="L1471" s="140">
        <f t="shared" si="253"/>
        <v>0</v>
      </c>
      <c r="M1471" s="142">
        <f>'2025-26 Salary &amp; Benefits'!$E$6</f>
        <v>78209</v>
      </c>
      <c r="N1471" s="142">
        <f>'2025-26 Salary &amp; Benefits'!$F$6</f>
        <v>80164</v>
      </c>
      <c r="O1471" s="9">
        <f t="shared" si="254"/>
        <v>0</v>
      </c>
      <c r="P1471" s="9">
        <f t="shared" si="255"/>
        <v>0</v>
      </c>
      <c r="Q1471" s="9">
        <f>'2025-26 Salary &amp; Benefits'!G$6</f>
        <v>15997.68</v>
      </c>
      <c r="R1471" s="143">
        <f>'2025-26 Salary &amp; Benefits'!H$6</f>
        <v>0.16020000000000001</v>
      </c>
      <c r="S1471" s="143">
        <f>'2025-26 Salary &amp; Benefits'!I$6</f>
        <v>0.15390000000000001</v>
      </c>
      <c r="T1471" s="9">
        <f t="shared" si="256"/>
        <v>0</v>
      </c>
      <c r="U1471" s="9">
        <f t="shared" si="257"/>
        <v>0</v>
      </c>
      <c r="V1471" s="9">
        <f t="shared" si="258"/>
        <v>0</v>
      </c>
      <c r="W1471" s="9">
        <f t="shared" si="259"/>
        <v>0</v>
      </c>
      <c r="X1471" s="22">
        <f t="shared" si="260"/>
        <v>0</v>
      </c>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c r="DX1471" s="2"/>
      <c r="DY1471" s="2"/>
      <c r="DZ1471" s="2"/>
      <c r="EA1471" s="2"/>
      <c r="EB1471" s="2"/>
      <c r="EC1471" s="2"/>
      <c r="ED1471" s="2"/>
      <c r="EE1471" s="2"/>
      <c r="EF1471" s="2"/>
      <c r="EG1471" s="2"/>
      <c r="EH1471" s="2"/>
      <c r="EI1471" s="2"/>
      <c r="EJ1471" s="2"/>
      <c r="EK1471" s="2"/>
      <c r="EL1471" s="2"/>
      <c r="EM1471" s="2"/>
      <c r="EN1471" s="2"/>
      <c r="EO1471" s="2"/>
      <c r="EP1471" s="2"/>
      <c r="EQ1471" s="2"/>
      <c r="ER1471" s="2"/>
      <c r="ES1471" s="2"/>
      <c r="ET1471" s="2"/>
      <c r="EU1471" s="2"/>
      <c r="EV1471" s="2"/>
      <c r="EW1471" s="2"/>
      <c r="EX1471" s="2"/>
      <c r="EY1471" s="2"/>
      <c r="EZ1471" s="2"/>
      <c r="FA1471" s="2"/>
      <c r="FB1471" s="2"/>
      <c r="FC1471" s="2"/>
    </row>
    <row r="1472" spans="1:159" s="4" customFormat="1">
      <c r="A1472" s="77" t="s">
        <v>2343</v>
      </c>
      <c r="B1472" s="87" t="s">
        <v>2774</v>
      </c>
      <c r="C1472" s="88">
        <v>4189</v>
      </c>
      <c r="D1472" s="87" t="s">
        <v>1377</v>
      </c>
      <c r="E1472" s="107" t="str">
        <f>VLOOKUP($C1472,'2024-25 School Level AAFTE'!$C$4:$L$2372,9,FALSE)</f>
        <v>No</v>
      </c>
      <c r="F1472" s="95">
        <f>VLOOKUP($C1472,'2024-25 School Level AAFTE'!$C$4:$J$2372,8,FALSE)</f>
        <v>264.36</v>
      </c>
      <c r="G1472" s="97">
        <f>IFERROR(IF(E1472= "yes",VLOOKUP(C1472,Summary!$B:$I,6,0),0),0)</f>
        <v>0</v>
      </c>
      <c r="H1472" s="96">
        <f t="shared" si="251"/>
        <v>0</v>
      </c>
      <c r="I1472" s="154">
        <f>VLOOKUP($A1472,'2025-26 Salary &amp; Benefits'!$A:$I,3,FALSE)</f>
        <v>1.1200000000000001</v>
      </c>
      <c r="J1472" s="154">
        <f>VLOOKUP($A1472,'2025-26 Salary &amp; Benefits'!$A:$I,4,FALSE)</f>
        <v>1.1200000000000001</v>
      </c>
      <c r="K1472" s="141">
        <f t="shared" si="252"/>
        <v>0</v>
      </c>
      <c r="L1472" s="140">
        <f t="shared" si="253"/>
        <v>0</v>
      </c>
      <c r="M1472" s="142">
        <f>'2025-26 Salary &amp; Benefits'!$E$6</f>
        <v>78209</v>
      </c>
      <c r="N1472" s="142">
        <f>'2025-26 Salary &amp; Benefits'!$F$6</f>
        <v>80164</v>
      </c>
      <c r="O1472" s="9">
        <f t="shared" si="254"/>
        <v>0</v>
      </c>
      <c r="P1472" s="9">
        <f t="shared" si="255"/>
        <v>0</v>
      </c>
      <c r="Q1472" s="9">
        <f>'2025-26 Salary &amp; Benefits'!G$6</f>
        <v>15997.68</v>
      </c>
      <c r="R1472" s="143">
        <f>'2025-26 Salary &amp; Benefits'!H$6</f>
        <v>0.16020000000000001</v>
      </c>
      <c r="S1472" s="143">
        <f>'2025-26 Salary &amp; Benefits'!I$6</f>
        <v>0.15390000000000001</v>
      </c>
      <c r="T1472" s="9">
        <f t="shared" si="256"/>
        <v>0</v>
      </c>
      <c r="U1472" s="9">
        <f t="shared" si="257"/>
        <v>0</v>
      </c>
      <c r="V1472" s="9">
        <f t="shared" si="258"/>
        <v>0</v>
      </c>
      <c r="W1472" s="9">
        <f t="shared" si="259"/>
        <v>0</v>
      </c>
      <c r="X1472" s="22">
        <f t="shared" si="260"/>
        <v>0</v>
      </c>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c r="DX1472" s="2"/>
      <c r="DY1472" s="2"/>
      <c r="DZ1472" s="2"/>
      <c r="EA1472" s="2"/>
      <c r="EB1472" s="2"/>
      <c r="EC1472" s="2"/>
      <c r="ED1472" s="2"/>
      <c r="EE1472" s="2"/>
      <c r="EF1472" s="2"/>
      <c r="EG1472" s="2"/>
      <c r="EH1472" s="2"/>
      <c r="EI1472" s="2"/>
      <c r="EJ1472" s="2"/>
      <c r="EK1472" s="2"/>
      <c r="EL1472" s="2"/>
      <c r="EM1472" s="2"/>
      <c r="EN1472" s="2"/>
      <c r="EO1472" s="2"/>
      <c r="EP1472" s="2"/>
      <c r="EQ1472" s="2"/>
      <c r="ER1472" s="2"/>
      <c r="ES1472" s="2"/>
      <c r="ET1472" s="2"/>
      <c r="EU1472" s="2"/>
      <c r="EV1472" s="2"/>
      <c r="EW1472" s="2"/>
      <c r="EX1472" s="2"/>
      <c r="EY1472" s="2"/>
      <c r="EZ1472" s="2"/>
      <c r="FA1472" s="2"/>
      <c r="FB1472" s="2"/>
      <c r="FC1472" s="2"/>
    </row>
    <row r="1473" spans="1:159" s="4" customFormat="1">
      <c r="A1473" s="77" t="s">
        <v>2343</v>
      </c>
      <c r="B1473" s="87" t="s">
        <v>2774</v>
      </c>
      <c r="C1473" s="89">
        <v>4219</v>
      </c>
      <c r="D1473" s="101" t="s">
        <v>1378</v>
      </c>
      <c r="E1473" s="107" t="str">
        <f>VLOOKUP($C1473,'2024-25 School Level AAFTE'!$C$4:$L$2372,9,FALSE)</f>
        <v>No</v>
      </c>
      <c r="F1473" s="95">
        <f>VLOOKUP($C1473,'2024-25 School Level AAFTE'!$C$4:$J$2372,8,FALSE)</f>
        <v>514.66999999999996</v>
      </c>
      <c r="G1473" s="97">
        <f>IFERROR(IF(E1473= "yes",VLOOKUP(C1473,Summary!$B:$I,6,0),0),0)</f>
        <v>0</v>
      </c>
      <c r="H1473" s="96">
        <f t="shared" si="251"/>
        <v>0</v>
      </c>
      <c r="I1473" s="154">
        <f>VLOOKUP($A1473,'2025-26 Salary &amp; Benefits'!$A:$I,3,FALSE)</f>
        <v>1.1200000000000001</v>
      </c>
      <c r="J1473" s="154">
        <f>VLOOKUP($A1473,'2025-26 Salary &amp; Benefits'!$A:$I,4,FALSE)</f>
        <v>1.1200000000000001</v>
      </c>
      <c r="K1473" s="141">
        <f t="shared" si="252"/>
        <v>0</v>
      </c>
      <c r="L1473" s="140">
        <f t="shared" si="253"/>
        <v>0</v>
      </c>
      <c r="M1473" s="142">
        <f>'2025-26 Salary &amp; Benefits'!$E$6</f>
        <v>78209</v>
      </c>
      <c r="N1473" s="142">
        <f>'2025-26 Salary &amp; Benefits'!$F$6</f>
        <v>80164</v>
      </c>
      <c r="O1473" s="9">
        <f t="shared" si="254"/>
        <v>0</v>
      </c>
      <c r="P1473" s="9">
        <f t="shared" si="255"/>
        <v>0</v>
      </c>
      <c r="Q1473" s="9">
        <f>'2025-26 Salary &amp; Benefits'!G$6</f>
        <v>15997.68</v>
      </c>
      <c r="R1473" s="143">
        <f>'2025-26 Salary &amp; Benefits'!H$6</f>
        <v>0.16020000000000001</v>
      </c>
      <c r="S1473" s="143">
        <f>'2025-26 Salary &amp; Benefits'!I$6</f>
        <v>0.15390000000000001</v>
      </c>
      <c r="T1473" s="9">
        <f t="shared" si="256"/>
        <v>0</v>
      </c>
      <c r="U1473" s="9">
        <f t="shared" si="257"/>
        <v>0</v>
      </c>
      <c r="V1473" s="9">
        <f t="shared" si="258"/>
        <v>0</v>
      </c>
      <c r="W1473" s="9">
        <f t="shared" si="259"/>
        <v>0</v>
      </c>
      <c r="X1473" s="22">
        <f t="shared" si="260"/>
        <v>0</v>
      </c>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c r="DY1473" s="2"/>
      <c r="DZ1473" s="2"/>
      <c r="EA1473" s="2"/>
      <c r="EB1473" s="2"/>
      <c r="EC1473" s="2"/>
      <c r="ED1473" s="2"/>
      <c r="EE1473" s="2"/>
      <c r="EF1473" s="2"/>
      <c r="EG1473" s="2"/>
      <c r="EH1473" s="2"/>
      <c r="EI1473" s="2"/>
      <c r="EJ1473" s="2"/>
      <c r="EK1473" s="2"/>
      <c r="EL1473" s="2"/>
      <c r="EM1473" s="2"/>
      <c r="EN1473" s="2"/>
      <c r="EO1473" s="2"/>
      <c r="EP1473" s="2"/>
      <c r="EQ1473" s="2"/>
      <c r="ER1473" s="2"/>
      <c r="ES1473" s="2"/>
      <c r="ET1473" s="2"/>
      <c r="EU1473" s="2"/>
      <c r="EV1473" s="2"/>
      <c r="EW1473" s="2"/>
      <c r="EX1473" s="2"/>
      <c r="EY1473" s="2"/>
      <c r="EZ1473" s="2"/>
      <c r="FA1473" s="2"/>
      <c r="FB1473" s="2"/>
      <c r="FC1473" s="2"/>
    </row>
    <row r="1474" spans="1:159" s="4" customFormat="1">
      <c r="A1474" s="77" t="s">
        <v>2343</v>
      </c>
      <c r="B1474" s="87" t="s">
        <v>2774</v>
      </c>
      <c r="C1474" s="88">
        <v>4307</v>
      </c>
      <c r="D1474" s="87" t="s">
        <v>1379</v>
      </c>
      <c r="E1474" s="107" t="str">
        <f>VLOOKUP($C1474,'2024-25 School Level AAFTE'!$C$4:$L$2372,9,FALSE)</f>
        <v>No</v>
      </c>
      <c r="F1474" s="95">
        <f>VLOOKUP($C1474,'2024-25 School Level AAFTE'!$C$4:$J$2372,8,FALSE)</f>
        <v>439.47999999999996</v>
      </c>
      <c r="G1474" s="97">
        <f>IFERROR(IF(E1474= "yes",VLOOKUP(C1474,Summary!$B:$I,6,0),0),0)</f>
        <v>0</v>
      </c>
      <c r="H1474" s="96">
        <f t="shared" si="251"/>
        <v>0</v>
      </c>
      <c r="I1474" s="154">
        <f>VLOOKUP($A1474,'2025-26 Salary &amp; Benefits'!$A:$I,3,FALSE)</f>
        <v>1.1200000000000001</v>
      </c>
      <c r="J1474" s="154">
        <f>VLOOKUP($A1474,'2025-26 Salary &amp; Benefits'!$A:$I,4,FALSE)</f>
        <v>1.1200000000000001</v>
      </c>
      <c r="K1474" s="141">
        <f t="shared" si="252"/>
        <v>0</v>
      </c>
      <c r="L1474" s="140">
        <f t="shared" si="253"/>
        <v>0</v>
      </c>
      <c r="M1474" s="142">
        <f>'2025-26 Salary &amp; Benefits'!$E$6</f>
        <v>78209</v>
      </c>
      <c r="N1474" s="142">
        <f>'2025-26 Salary &amp; Benefits'!$F$6</f>
        <v>80164</v>
      </c>
      <c r="O1474" s="9">
        <f t="shared" si="254"/>
        <v>0</v>
      </c>
      <c r="P1474" s="9">
        <f t="shared" si="255"/>
        <v>0</v>
      </c>
      <c r="Q1474" s="9">
        <f>'2025-26 Salary &amp; Benefits'!G$6</f>
        <v>15997.68</v>
      </c>
      <c r="R1474" s="143">
        <f>'2025-26 Salary &amp; Benefits'!H$6</f>
        <v>0.16020000000000001</v>
      </c>
      <c r="S1474" s="143">
        <f>'2025-26 Salary &amp; Benefits'!I$6</f>
        <v>0.15390000000000001</v>
      </c>
      <c r="T1474" s="9">
        <f t="shared" si="256"/>
        <v>0</v>
      </c>
      <c r="U1474" s="9">
        <f t="shared" si="257"/>
        <v>0</v>
      </c>
      <c r="V1474" s="9">
        <f t="shared" si="258"/>
        <v>0</v>
      </c>
      <c r="W1474" s="9">
        <f t="shared" si="259"/>
        <v>0</v>
      </c>
      <c r="X1474" s="22">
        <f t="shared" si="260"/>
        <v>0</v>
      </c>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c r="DZ1474" s="2"/>
      <c r="EA1474" s="2"/>
      <c r="EB1474" s="2"/>
      <c r="EC1474" s="2"/>
      <c r="ED1474" s="2"/>
      <c r="EE1474" s="2"/>
      <c r="EF1474" s="2"/>
      <c r="EG1474" s="2"/>
      <c r="EH1474" s="2"/>
      <c r="EI1474" s="2"/>
      <c r="EJ1474" s="2"/>
      <c r="EK1474" s="2"/>
      <c r="EL1474" s="2"/>
      <c r="EM1474" s="2"/>
      <c r="EN1474" s="2"/>
      <c r="EO1474" s="2"/>
      <c r="EP1474" s="2"/>
      <c r="EQ1474" s="2"/>
      <c r="ER1474" s="2"/>
      <c r="ES1474" s="2"/>
      <c r="ET1474" s="2"/>
      <c r="EU1474" s="2"/>
      <c r="EV1474" s="2"/>
      <c r="EW1474" s="2"/>
      <c r="EX1474" s="2"/>
      <c r="EY1474" s="2"/>
      <c r="EZ1474" s="2"/>
      <c r="FA1474" s="2"/>
      <c r="FB1474" s="2"/>
      <c r="FC1474" s="2"/>
    </row>
    <row r="1475" spans="1:159" s="4" customFormat="1">
      <c r="A1475" s="77" t="s">
        <v>2343</v>
      </c>
      <c r="B1475" s="87" t="s">
        <v>2774</v>
      </c>
      <c r="C1475" s="88">
        <v>4387</v>
      </c>
      <c r="D1475" s="87" t="s">
        <v>1380</v>
      </c>
      <c r="E1475" s="107" t="str">
        <f>VLOOKUP($C1475,'2024-25 School Level AAFTE'!$C$4:$L$2372,9,FALSE)</f>
        <v>No</v>
      </c>
      <c r="F1475" s="95">
        <f>VLOOKUP($C1475,'2024-25 School Level AAFTE'!$C$4:$J$2372,8,FALSE)</f>
        <v>629.63</v>
      </c>
      <c r="G1475" s="97">
        <f>IFERROR(IF(E1475= "yes",VLOOKUP(C1475,Summary!$B:$I,6,0),0),0)</f>
        <v>0</v>
      </c>
      <c r="H1475" s="96">
        <f t="shared" si="251"/>
        <v>0</v>
      </c>
      <c r="I1475" s="154">
        <f>VLOOKUP($A1475,'2025-26 Salary &amp; Benefits'!$A:$I,3,FALSE)</f>
        <v>1.1200000000000001</v>
      </c>
      <c r="J1475" s="154">
        <f>VLOOKUP($A1475,'2025-26 Salary &amp; Benefits'!$A:$I,4,FALSE)</f>
        <v>1.1200000000000001</v>
      </c>
      <c r="K1475" s="141">
        <f t="shared" si="252"/>
        <v>0</v>
      </c>
      <c r="L1475" s="140">
        <f t="shared" si="253"/>
        <v>0</v>
      </c>
      <c r="M1475" s="142">
        <f>'2025-26 Salary &amp; Benefits'!$E$6</f>
        <v>78209</v>
      </c>
      <c r="N1475" s="142">
        <f>'2025-26 Salary &amp; Benefits'!$F$6</f>
        <v>80164</v>
      </c>
      <c r="O1475" s="9">
        <f t="shared" si="254"/>
        <v>0</v>
      </c>
      <c r="P1475" s="9">
        <f t="shared" si="255"/>
        <v>0</v>
      </c>
      <c r="Q1475" s="9">
        <f>'2025-26 Salary &amp; Benefits'!G$6</f>
        <v>15997.68</v>
      </c>
      <c r="R1475" s="143">
        <f>'2025-26 Salary &amp; Benefits'!H$6</f>
        <v>0.16020000000000001</v>
      </c>
      <c r="S1475" s="143">
        <f>'2025-26 Salary &amp; Benefits'!I$6</f>
        <v>0.15390000000000001</v>
      </c>
      <c r="T1475" s="9">
        <f t="shared" si="256"/>
        <v>0</v>
      </c>
      <c r="U1475" s="9">
        <f t="shared" si="257"/>
        <v>0</v>
      </c>
      <c r="V1475" s="9">
        <f t="shared" si="258"/>
        <v>0</v>
      </c>
      <c r="W1475" s="9">
        <f t="shared" si="259"/>
        <v>0</v>
      </c>
      <c r="X1475" s="22">
        <f t="shared" si="260"/>
        <v>0</v>
      </c>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c r="DX1475" s="2"/>
      <c r="DY1475" s="2"/>
      <c r="DZ1475" s="2"/>
      <c r="EA1475" s="2"/>
      <c r="EB1475" s="2"/>
      <c r="EC1475" s="2"/>
      <c r="ED1475" s="2"/>
      <c r="EE1475" s="2"/>
      <c r="EF1475" s="2"/>
      <c r="EG1475" s="2"/>
      <c r="EH1475" s="2"/>
      <c r="EI1475" s="2"/>
      <c r="EJ1475" s="2"/>
      <c r="EK1475" s="2"/>
      <c r="EL1475" s="2"/>
      <c r="EM1475" s="2"/>
      <c r="EN1475" s="2"/>
      <c r="EO1475" s="2"/>
      <c r="EP1475" s="2"/>
      <c r="EQ1475" s="2"/>
      <c r="ER1475" s="2"/>
      <c r="ES1475" s="2"/>
      <c r="ET1475" s="2"/>
      <c r="EU1475" s="2"/>
      <c r="EV1475" s="2"/>
      <c r="EW1475" s="2"/>
      <c r="EX1475" s="2"/>
      <c r="EY1475" s="2"/>
      <c r="EZ1475" s="2"/>
      <c r="FA1475" s="2"/>
      <c r="FB1475" s="2"/>
      <c r="FC1475" s="2"/>
    </row>
    <row r="1476" spans="1:159" s="4" customFormat="1">
      <c r="A1476" s="77" t="s">
        <v>2343</v>
      </c>
      <c r="B1476" s="87" t="s">
        <v>2774</v>
      </c>
      <c r="C1476" s="88">
        <v>5631</v>
      </c>
      <c r="D1476" s="87" t="s">
        <v>238</v>
      </c>
      <c r="E1476" s="107" t="str">
        <f>VLOOKUP($C1476,'2024-25 School Level AAFTE'!$C$4:$L$2372,9,FALSE)</f>
        <v>No</v>
      </c>
      <c r="F1476" s="95">
        <f>VLOOKUP($C1476,'2024-25 School Level AAFTE'!$C$4:$J$2372,8,FALSE)</f>
        <v>478.06</v>
      </c>
      <c r="G1476" s="97">
        <f>IFERROR(IF(E1476= "yes",VLOOKUP(C1476,Summary!$B:$I,6,0),0),0)</f>
        <v>0</v>
      </c>
      <c r="H1476" s="96">
        <f t="shared" si="251"/>
        <v>0</v>
      </c>
      <c r="I1476" s="154">
        <f>VLOOKUP($A1476,'2025-26 Salary &amp; Benefits'!$A:$I,3,FALSE)</f>
        <v>1.1200000000000001</v>
      </c>
      <c r="J1476" s="154">
        <f>VLOOKUP($A1476,'2025-26 Salary &amp; Benefits'!$A:$I,4,FALSE)</f>
        <v>1.1200000000000001</v>
      </c>
      <c r="K1476" s="141">
        <f t="shared" si="252"/>
        <v>0</v>
      </c>
      <c r="L1476" s="140">
        <f t="shared" si="253"/>
        <v>0</v>
      </c>
      <c r="M1476" s="142">
        <f>'2025-26 Salary &amp; Benefits'!$E$6</f>
        <v>78209</v>
      </c>
      <c r="N1476" s="142">
        <f>'2025-26 Salary &amp; Benefits'!$F$6</f>
        <v>80164</v>
      </c>
      <c r="O1476" s="9">
        <f t="shared" si="254"/>
        <v>0</v>
      </c>
      <c r="P1476" s="9">
        <f t="shared" si="255"/>
        <v>0</v>
      </c>
      <c r="Q1476" s="9">
        <f>'2025-26 Salary &amp; Benefits'!G$6</f>
        <v>15997.68</v>
      </c>
      <c r="R1476" s="143">
        <f>'2025-26 Salary &amp; Benefits'!H$6</f>
        <v>0.16020000000000001</v>
      </c>
      <c r="S1476" s="143">
        <f>'2025-26 Salary &amp; Benefits'!I$6</f>
        <v>0.15390000000000001</v>
      </c>
      <c r="T1476" s="9">
        <f t="shared" si="256"/>
        <v>0</v>
      </c>
      <c r="U1476" s="9">
        <f t="shared" si="257"/>
        <v>0</v>
      </c>
      <c r="V1476" s="9">
        <f t="shared" si="258"/>
        <v>0</v>
      </c>
      <c r="W1476" s="9">
        <f t="shared" si="259"/>
        <v>0</v>
      </c>
      <c r="X1476" s="22">
        <f t="shared" si="260"/>
        <v>0</v>
      </c>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c r="DX1476" s="2"/>
      <c r="DY1476" s="2"/>
      <c r="DZ1476" s="2"/>
      <c r="EA1476" s="2"/>
      <c r="EB1476" s="2"/>
      <c r="EC1476" s="2"/>
      <c r="ED1476" s="2"/>
      <c r="EE1476" s="2"/>
      <c r="EF1476" s="2"/>
      <c r="EG1476" s="2"/>
      <c r="EH1476" s="2"/>
      <c r="EI1476" s="2"/>
      <c r="EJ1476" s="2"/>
      <c r="EK1476" s="2"/>
      <c r="EL1476" s="2"/>
      <c r="EM1476" s="2"/>
      <c r="EN1476" s="2"/>
      <c r="EO1476" s="2"/>
      <c r="EP1476" s="2"/>
      <c r="EQ1476" s="2"/>
      <c r="ER1476" s="2"/>
      <c r="ES1476" s="2"/>
      <c r="ET1476" s="2"/>
      <c r="EU1476" s="2"/>
      <c r="EV1476" s="2"/>
      <c r="EW1476" s="2"/>
      <c r="EX1476" s="2"/>
      <c r="EY1476" s="2"/>
      <c r="EZ1476" s="2"/>
      <c r="FA1476" s="2"/>
      <c r="FB1476" s="2"/>
      <c r="FC1476" s="2"/>
    </row>
    <row r="1477" spans="1:159" s="4" customFormat="1">
      <c r="A1477" s="77" t="s">
        <v>2343</v>
      </c>
      <c r="B1477" s="87" t="s">
        <v>2774</v>
      </c>
      <c r="C1477" s="88">
        <v>5685</v>
      </c>
      <c r="D1477" s="87" t="s">
        <v>3090</v>
      </c>
      <c r="E1477" s="107" t="str">
        <f>VLOOKUP($C1477,'2024-25 School Level AAFTE'!$C$4:$L$2372,9,FALSE)</f>
        <v>No</v>
      </c>
      <c r="F1477" s="95">
        <f>VLOOKUP($C1477,'2024-25 School Level AAFTE'!$C$4:$J$2372,8,FALSE)</f>
        <v>526.20000000000005</v>
      </c>
      <c r="G1477" s="97">
        <f>IFERROR(IF(E1477= "yes",VLOOKUP(C1477,Summary!$B:$I,6,0),0),0)</f>
        <v>0</v>
      </c>
      <c r="H1477" s="96">
        <f t="shared" si="251"/>
        <v>0</v>
      </c>
      <c r="I1477" s="154">
        <f>VLOOKUP($A1477,'2025-26 Salary &amp; Benefits'!$A:$I,3,FALSE)</f>
        <v>1.1200000000000001</v>
      </c>
      <c r="J1477" s="154">
        <f>VLOOKUP($A1477,'2025-26 Salary &amp; Benefits'!$A:$I,4,FALSE)</f>
        <v>1.1200000000000001</v>
      </c>
      <c r="K1477" s="141">
        <f t="shared" si="252"/>
        <v>0</v>
      </c>
      <c r="L1477" s="140">
        <f t="shared" si="253"/>
        <v>0</v>
      </c>
      <c r="M1477" s="142">
        <f>'2025-26 Salary &amp; Benefits'!$E$6</f>
        <v>78209</v>
      </c>
      <c r="N1477" s="142">
        <f>'2025-26 Salary &amp; Benefits'!$F$6</f>
        <v>80164</v>
      </c>
      <c r="O1477" s="9">
        <f t="shared" si="254"/>
        <v>0</v>
      </c>
      <c r="P1477" s="9">
        <f t="shared" si="255"/>
        <v>0</v>
      </c>
      <c r="Q1477" s="9">
        <f>'2025-26 Salary &amp; Benefits'!G$6</f>
        <v>15997.68</v>
      </c>
      <c r="R1477" s="143">
        <f>'2025-26 Salary &amp; Benefits'!H$6</f>
        <v>0.16020000000000001</v>
      </c>
      <c r="S1477" s="143">
        <f>'2025-26 Salary &amp; Benefits'!I$6</f>
        <v>0.15390000000000001</v>
      </c>
      <c r="T1477" s="9">
        <f t="shared" si="256"/>
        <v>0</v>
      </c>
      <c r="U1477" s="9">
        <f t="shared" si="257"/>
        <v>0</v>
      </c>
      <c r="V1477" s="9">
        <f t="shared" si="258"/>
        <v>0</v>
      </c>
      <c r="W1477" s="9">
        <f t="shared" si="259"/>
        <v>0</v>
      </c>
      <c r="X1477" s="22">
        <f t="shared" si="260"/>
        <v>0</v>
      </c>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c r="DX1477" s="2"/>
      <c r="DY1477" s="2"/>
      <c r="DZ1477" s="2"/>
      <c r="EA1477" s="2"/>
      <c r="EB1477" s="2"/>
      <c r="EC1477" s="2"/>
      <c r="ED1477" s="2"/>
      <c r="EE1477" s="2"/>
      <c r="EF1477" s="2"/>
      <c r="EG1477" s="2"/>
      <c r="EH1477" s="2"/>
      <c r="EI1477" s="2"/>
      <c r="EJ1477" s="2"/>
      <c r="EK1477" s="2"/>
      <c r="EL1477" s="2"/>
      <c r="EM1477" s="2"/>
      <c r="EN1477" s="2"/>
      <c r="EO1477" s="2"/>
      <c r="EP1477" s="2"/>
      <c r="EQ1477" s="2"/>
      <c r="ER1477" s="2"/>
      <c r="ES1477" s="2"/>
      <c r="ET1477" s="2"/>
      <c r="EU1477" s="2"/>
      <c r="EV1477" s="2"/>
      <c r="EW1477" s="2"/>
      <c r="EX1477" s="2"/>
      <c r="EY1477" s="2"/>
      <c r="EZ1477" s="2"/>
      <c r="FA1477" s="2"/>
      <c r="FB1477" s="2"/>
      <c r="FC1477" s="2"/>
    </row>
    <row r="1478" spans="1:159" s="4" customFormat="1">
      <c r="A1478" s="77" t="s">
        <v>3029</v>
      </c>
      <c r="B1478" s="87" t="s">
        <v>3091</v>
      </c>
      <c r="C1478" s="88">
        <v>5686</v>
      </c>
      <c r="D1478" s="87" t="s">
        <v>3127</v>
      </c>
      <c r="E1478" s="107" t="str">
        <f>VLOOKUP($C1478,'2024-25 School Level AAFTE'!$C$4:$L$2372,9,FALSE)</f>
        <v>No</v>
      </c>
      <c r="F1478" s="95">
        <f>VLOOKUP($C1478,'2024-25 School Level AAFTE'!$C$4:$J$2372,8,FALSE)</f>
        <v>224.22</v>
      </c>
      <c r="G1478" s="97">
        <f>IFERROR(IF(E1478= "yes",VLOOKUP(C1478,Summary!$B:$I,6,0),0),0)</f>
        <v>0</v>
      </c>
      <c r="H1478" s="96">
        <f t="shared" si="251"/>
        <v>0</v>
      </c>
      <c r="I1478" s="154">
        <f>VLOOKUP($A1478,'2025-26 Salary &amp; Benefits'!$A:$I,3,FALSE)</f>
        <v>1</v>
      </c>
      <c r="J1478" s="154">
        <f>VLOOKUP($A1478,'2025-26 Salary &amp; Benefits'!$A:$I,4,FALSE)</f>
        <v>1</v>
      </c>
      <c r="K1478" s="141">
        <f t="shared" si="252"/>
        <v>0</v>
      </c>
      <c r="L1478" s="140">
        <f t="shared" si="253"/>
        <v>0</v>
      </c>
      <c r="M1478" s="142">
        <f>'2025-26 Salary &amp; Benefits'!$E$6</f>
        <v>78209</v>
      </c>
      <c r="N1478" s="142">
        <f>'2025-26 Salary &amp; Benefits'!$F$6</f>
        <v>80164</v>
      </c>
      <c r="O1478" s="9">
        <f t="shared" si="254"/>
        <v>0</v>
      </c>
      <c r="P1478" s="9">
        <f t="shared" si="255"/>
        <v>0</v>
      </c>
      <c r="Q1478" s="9">
        <f>'2025-26 Salary &amp; Benefits'!G$6</f>
        <v>15997.68</v>
      </c>
      <c r="R1478" s="143">
        <f>'2025-26 Salary &amp; Benefits'!H$6</f>
        <v>0.16020000000000001</v>
      </c>
      <c r="S1478" s="143">
        <f>'2025-26 Salary &amp; Benefits'!I$6</f>
        <v>0.15390000000000001</v>
      </c>
      <c r="T1478" s="9">
        <f t="shared" si="256"/>
        <v>0</v>
      </c>
      <c r="U1478" s="9">
        <f t="shared" si="257"/>
        <v>0</v>
      </c>
      <c r="V1478" s="9">
        <f t="shared" si="258"/>
        <v>0</v>
      </c>
      <c r="W1478" s="9">
        <f t="shared" si="259"/>
        <v>0</v>
      </c>
      <c r="X1478" s="22">
        <f t="shared" si="260"/>
        <v>0</v>
      </c>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c r="DJ1478" s="2"/>
      <c r="DK1478" s="2"/>
      <c r="DL1478" s="2"/>
      <c r="DM1478" s="2"/>
      <c r="DN1478" s="2"/>
      <c r="DO1478" s="2"/>
      <c r="DP1478" s="2"/>
      <c r="DQ1478" s="2"/>
      <c r="DR1478" s="2"/>
      <c r="DS1478" s="2"/>
      <c r="DT1478" s="2"/>
      <c r="DU1478" s="2"/>
      <c r="DV1478" s="2"/>
      <c r="DW1478" s="2"/>
      <c r="DX1478" s="2"/>
      <c r="DY1478" s="2"/>
      <c r="DZ1478" s="2"/>
      <c r="EA1478" s="2"/>
      <c r="EB1478" s="2"/>
      <c r="EC1478" s="2"/>
      <c r="ED1478" s="2"/>
      <c r="EE1478" s="2"/>
      <c r="EF1478" s="2"/>
      <c r="EG1478" s="2"/>
      <c r="EH1478" s="2"/>
      <c r="EI1478" s="2"/>
      <c r="EJ1478" s="2"/>
      <c r="EK1478" s="2"/>
      <c r="EL1478" s="2"/>
      <c r="EM1478" s="2"/>
      <c r="EN1478" s="2"/>
      <c r="EO1478" s="2"/>
      <c r="EP1478" s="2"/>
      <c r="EQ1478" s="2"/>
      <c r="ER1478" s="2"/>
      <c r="ES1478" s="2"/>
      <c r="ET1478" s="2"/>
      <c r="EU1478" s="2"/>
      <c r="EV1478" s="2"/>
      <c r="EW1478" s="2"/>
      <c r="EX1478" s="2"/>
      <c r="EY1478" s="2"/>
      <c r="EZ1478" s="2"/>
      <c r="FA1478" s="2"/>
      <c r="FB1478" s="2"/>
      <c r="FC1478" s="2"/>
    </row>
    <row r="1479" spans="1:159" s="4" customFormat="1">
      <c r="A1479" s="77" t="s">
        <v>2314</v>
      </c>
      <c r="B1479" s="87" t="s">
        <v>2775</v>
      </c>
      <c r="C1479" s="88">
        <v>2865</v>
      </c>
      <c r="D1479" s="87" t="s">
        <v>128</v>
      </c>
      <c r="E1479" s="107" t="str">
        <f>VLOOKUP($C1479,'2024-25 School Level AAFTE'!$C$4:$L$2372,9,FALSE)</f>
        <v>Yes</v>
      </c>
      <c r="F1479" s="95">
        <f>VLOOKUP($C1479,'2024-25 School Level AAFTE'!$C$4:$J$2372,8,FALSE)</f>
        <v>250.55</v>
      </c>
      <c r="G1479" s="97">
        <f>IFERROR(IF(E1479= "yes",VLOOKUP(C1479,Summary!$B:$I,6,0),0),0)</f>
        <v>0</v>
      </c>
      <c r="H1479" s="96">
        <f t="shared" si="251"/>
        <v>250.55</v>
      </c>
      <c r="I1479" s="154">
        <f>VLOOKUP($A1479,'2025-26 Salary &amp; Benefits'!$A:$I,3,FALSE)</f>
        <v>1.06</v>
      </c>
      <c r="J1479" s="154">
        <f>VLOOKUP($A1479,'2025-26 Salary &amp; Benefits'!$A:$I,4,FALSE)</f>
        <v>1.06</v>
      </c>
      <c r="K1479" s="141">
        <f t="shared" si="252"/>
        <v>250.55</v>
      </c>
      <c r="L1479" s="140">
        <f t="shared" si="253"/>
        <v>0.73499999999999999</v>
      </c>
      <c r="M1479" s="142">
        <f>'2025-26 Salary &amp; Benefits'!$E$6</f>
        <v>78209</v>
      </c>
      <c r="N1479" s="142">
        <f>'2025-26 Salary &amp; Benefits'!$F$6</f>
        <v>80164</v>
      </c>
      <c r="O1479" s="9">
        <f t="shared" si="254"/>
        <v>60932.63</v>
      </c>
      <c r="P1479" s="9">
        <f t="shared" si="255"/>
        <v>1523.1399999999994</v>
      </c>
      <c r="Q1479" s="9">
        <f>'2025-26 Salary &amp; Benefits'!G$6</f>
        <v>15997.68</v>
      </c>
      <c r="R1479" s="143">
        <f>'2025-26 Salary &amp; Benefits'!H$6</f>
        <v>0.16020000000000001</v>
      </c>
      <c r="S1479" s="143">
        <f>'2025-26 Salary &amp; Benefits'!I$6</f>
        <v>0.15390000000000001</v>
      </c>
      <c r="T1479" s="9">
        <f t="shared" si="256"/>
        <v>21754.11</v>
      </c>
      <c r="U1479" s="9">
        <f t="shared" si="257"/>
        <v>1040.93</v>
      </c>
      <c r="V1479" s="9">
        <f t="shared" si="258"/>
        <v>160.19999999999999</v>
      </c>
      <c r="W1479" s="9">
        <f t="shared" si="259"/>
        <v>1201.1300000000001</v>
      </c>
      <c r="X1479" s="22">
        <f t="shared" si="260"/>
        <v>85411.01</v>
      </c>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c r="DX1479" s="2"/>
      <c r="DY1479" s="2"/>
      <c r="DZ1479" s="2"/>
      <c r="EA1479" s="2"/>
      <c r="EB1479" s="2"/>
      <c r="EC1479" s="2"/>
      <c r="ED1479" s="2"/>
      <c r="EE1479" s="2"/>
      <c r="EF1479" s="2"/>
      <c r="EG1479" s="2"/>
      <c r="EH1479" s="2"/>
      <c r="EI1479" s="2"/>
      <c r="EJ1479" s="2"/>
      <c r="EK1479" s="2"/>
      <c r="EL1479" s="2"/>
      <c r="EM1479" s="2"/>
      <c r="EN1479" s="2"/>
      <c r="EO1479" s="2"/>
      <c r="EP1479" s="2"/>
      <c r="EQ1479" s="2"/>
      <c r="ER1479" s="2"/>
      <c r="ES1479" s="2"/>
      <c r="ET1479" s="2"/>
      <c r="EU1479" s="2"/>
      <c r="EV1479" s="2"/>
      <c r="EW1479" s="2"/>
      <c r="EX1479" s="2"/>
      <c r="EY1479" s="2"/>
      <c r="EZ1479" s="2"/>
      <c r="FA1479" s="2"/>
      <c r="FB1479" s="2"/>
      <c r="FC1479" s="2"/>
    </row>
    <row r="1480" spans="1:159" s="4" customFormat="1">
      <c r="A1480" s="77" t="s">
        <v>2314</v>
      </c>
      <c r="B1480" s="87" t="s">
        <v>2775</v>
      </c>
      <c r="C1480" s="88">
        <v>4463</v>
      </c>
      <c r="D1480" s="87" t="s">
        <v>238</v>
      </c>
      <c r="E1480" s="107" t="str">
        <f>VLOOKUP($C1480,'2024-25 School Level AAFTE'!$C$4:$L$2372,9,FALSE)</f>
        <v>Yes</v>
      </c>
      <c r="F1480" s="95">
        <f>VLOOKUP($C1480,'2024-25 School Level AAFTE'!$C$4:$J$2372,8,FALSE)</f>
        <v>468.55</v>
      </c>
      <c r="G1480" s="97">
        <f>IFERROR(IF(E1480= "yes",VLOOKUP(C1480,Summary!$B:$I,6,0),0),0)</f>
        <v>0</v>
      </c>
      <c r="H1480" s="96">
        <f t="shared" si="251"/>
        <v>468.55</v>
      </c>
      <c r="I1480" s="154">
        <f>VLOOKUP($A1480,'2025-26 Salary &amp; Benefits'!$A:$I,3,FALSE)</f>
        <v>1.06</v>
      </c>
      <c r="J1480" s="154">
        <f>VLOOKUP($A1480,'2025-26 Salary &amp; Benefits'!$A:$I,4,FALSE)</f>
        <v>1.06</v>
      </c>
      <c r="K1480" s="141">
        <f t="shared" si="252"/>
        <v>468.55</v>
      </c>
      <c r="L1480" s="140">
        <f t="shared" si="253"/>
        <v>1.3740000000000001</v>
      </c>
      <c r="M1480" s="142">
        <f>'2025-26 Salary &amp; Benefits'!$E$6</f>
        <v>78209</v>
      </c>
      <c r="N1480" s="142">
        <f>'2025-26 Salary &amp; Benefits'!$F$6</f>
        <v>80164</v>
      </c>
      <c r="O1480" s="9">
        <f t="shared" si="254"/>
        <v>113906.72</v>
      </c>
      <c r="P1480" s="9">
        <f t="shared" si="255"/>
        <v>2847.3399999999965</v>
      </c>
      <c r="Q1480" s="9">
        <f>'2025-26 Salary &amp; Benefits'!G$6</f>
        <v>15997.68</v>
      </c>
      <c r="R1480" s="143">
        <f>'2025-26 Salary &amp; Benefits'!H$6</f>
        <v>0.16020000000000001</v>
      </c>
      <c r="S1480" s="143">
        <f>'2025-26 Salary &amp; Benefits'!I$6</f>
        <v>0.15390000000000001</v>
      </c>
      <c r="T1480" s="9">
        <f t="shared" si="256"/>
        <v>40666.870000000003</v>
      </c>
      <c r="U1480" s="9">
        <f t="shared" si="257"/>
        <v>1945.9</v>
      </c>
      <c r="V1480" s="9">
        <f t="shared" si="258"/>
        <v>299.47000000000003</v>
      </c>
      <c r="W1480" s="9">
        <f t="shared" si="259"/>
        <v>2245.37</v>
      </c>
      <c r="X1480" s="22">
        <f t="shared" si="260"/>
        <v>159666.29999999999</v>
      </c>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c r="DY1480" s="2"/>
      <c r="DZ1480" s="2"/>
      <c r="EA1480" s="2"/>
      <c r="EB1480" s="2"/>
      <c r="EC1480" s="2"/>
      <c r="ED1480" s="2"/>
      <c r="EE1480" s="2"/>
      <c r="EF1480" s="2"/>
      <c r="EG1480" s="2"/>
      <c r="EH1480" s="2"/>
      <c r="EI1480" s="2"/>
      <c r="EJ1480" s="2"/>
      <c r="EK1480" s="2"/>
      <c r="EL1480" s="2"/>
      <c r="EM1480" s="2"/>
      <c r="EN1480" s="2"/>
      <c r="EO1480" s="2"/>
      <c r="EP1480" s="2"/>
      <c r="EQ1480" s="2"/>
      <c r="ER1480" s="2"/>
      <c r="ES1480" s="2"/>
      <c r="ET1480" s="2"/>
      <c r="EU1480" s="2"/>
      <c r="EV1480" s="2"/>
      <c r="EW1480" s="2"/>
      <c r="EX1480" s="2"/>
      <c r="EY1480" s="2"/>
      <c r="EZ1480" s="2"/>
      <c r="FA1480" s="2"/>
      <c r="FB1480" s="2"/>
      <c r="FC1480" s="2"/>
    </row>
    <row r="1481" spans="1:159" s="4" customFormat="1">
      <c r="A1481" s="77" t="s">
        <v>2213</v>
      </c>
      <c r="B1481" s="87" t="s">
        <v>2776</v>
      </c>
      <c r="C1481" s="88">
        <v>2241</v>
      </c>
      <c r="D1481" s="87" t="s">
        <v>399</v>
      </c>
      <c r="E1481" s="107" t="str">
        <f>VLOOKUP($C1481,'2024-25 School Level AAFTE'!$C$4:$L$2372,9,FALSE)</f>
        <v>Yes</v>
      </c>
      <c r="F1481" s="95">
        <f>VLOOKUP($C1481,'2024-25 School Level AAFTE'!$C$4:$J$2372,8,FALSE)</f>
        <v>137.96</v>
      </c>
      <c r="G1481" s="97">
        <f>IFERROR(IF(E1481= "yes",VLOOKUP(C1481,Summary!$B:$I,6,0),0),0)</f>
        <v>0</v>
      </c>
      <c r="H1481" s="96">
        <f t="shared" si="251"/>
        <v>137.96</v>
      </c>
      <c r="I1481" s="154">
        <f>VLOOKUP($A1481,'2025-26 Salary &amp; Benefits'!$A:$I,3,FALSE)</f>
        <v>1</v>
      </c>
      <c r="J1481" s="154">
        <f>VLOOKUP($A1481,'2025-26 Salary &amp; Benefits'!$A:$I,4,FALSE)</f>
        <v>1</v>
      </c>
      <c r="K1481" s="141">
        <f t="shared" si="252"/>
        <v>137.96</v>
      </c>
      <c r="L1481" s="140">
        <f t="shared" si="253"/>
        <v>0.40500000000000003</v>
      </c>
      <c r="M1481" s="142">
        <f>'2025-26 Salary &amp; Benefits'!$E$6</f>
        <v>78209</v>
      </c>
      <c r="N1481" s="142">
        <f>'2025-26 Salary &amp; Benefits'!$F$6</f>
        <v>80164</v>
      </c>
      <c r="O1481" s="9">
        <f t="shared" si="254"/>
        <v>31674.65</v>
      </c>
      <c r="P1481" s="9">
        <f t="shared" si="255"/>
        <v>791.7699999999968</v>
      </c>
      <c r="Q1481" s="9">
        <f>'2025-26 Salary &amp; Benefits'!G$6</f>
        <v>15997.68</v>
      </c>
      <c r="R1481" s="143">
        <f>'2025-26 Salary &amp; Benefits'!H$6</f>
        <v>0.16020000000000001</v>
      </c>
      <c r="S1481" s="143">
        <f>'2025-26 Salary &amp; Benefits'!I$6</f>
        <v>0.15390000000000001</v>
      </c>
      <c r="T1481" s="9">
        <f t="shared" si="256"/>
        <v>11675.19</v>
      </c>
      <c r="U1481" s="9">
        <f t="shared" si="257"/>
        <v>541.11</v>
      </c>
      <c r="V1481" s="9">
        <f t="shared" si="258"/>
        <v>83.28</v>
      </c>
      <c r="W1481" s="9">
        <f t="shared" si="259"/>
        <v>624.39</v>
      </c>
      <c r="X1481" s="22">
        <f t="shared" si="260"/>
        <v>44766</v>
      </c>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c r="DX1481" s="2"/>
      <c r="DY1481" s="2"/>
      <c r="DZ1481" s="2"/>
      <c r="EA1481" s="2"/>
      <c r="EB1481" s="2"/>
      <c r="EC1481" s="2"/>
      <c r="ED1481" s="2"/>
      <c r="EE1481" s="2"/>
      <c r="EF1481" s="2"/>
      <c r="EG1481" s="2"/>
      <c r="EH1481" s="2"/>
      <c r="EI1481" s="2"/>
      <c r="EJ1481" s="2"/>
      <c r="EK1481" s="2"/>
      <c r="EL1481" s="2"/>
      <c r="EM1481" s="2"/>
      <c r="EN1481" s="2"/>
      <c r="EO1481" s="2"/>
      <c r="EP1481" s="2"/>
      <c r="EQ1481" s="2"/>
      <c r="ER1481" s="2"/>
      <c r="ES1481" s="2"/>
      <c r="ET1481" s="2"/>
      <c r="EU1481" s="2"/>
      <c r="EV1481" s="2"/>
      <c r="EW1481" s="2"/>
      <c r="EX1481" s="2"/>
      <c r="EY1481" s="2"/>
      <c r="EZ1481" s="2"/>
      <c r="FA1481" s="2"/>
      <c r="FB1481" s="2"/>
      <c r="FC1481" s="2"/>
    </row>
    <row r="1482" spans="1:159" s="4" customFormat="1">
      <c r="A1482" s="77" t="s">
        <v>2213</v>
      </c>
      <c r="B1482" s="87" t="s">
        <v>2776</v>
      </c>
      <c r="C1482" s="88">
        <v>3087</v>
      </c>
      <c r="D1482" s="87" t="s">
        <v>400</v>
      </c>
      <c r="E1482" s="107" t="str">
        <f>VLOOKUP($C1482,'2024-25 School Level AAFTE'!$C$4:$L$2372,9,FALSE)</f>
        <v>No</v>
      </c>
      <c r="F1482" s="95">
        <f>VLOOKUP($C1482,'2024-25 School Level AAFTE'!$C$4:$J$2372,8,FALSE)</f>
        <v>202.08</v>
      </c>
      <c r="G1482" s="97">
        <f>IFERROR(IF(E1482= "yes",VLOOKUP(C1482,Summary!$B:$I,6,0),0),0)</f>
        <v>0</v>
      </c>
      <c r="H1482" s="96">
        <f t="shared" si="251"/>
        <v>0</v>
      </c>
      <c r="I1482" s="154">
        <f>VLOOKUP($A1482,'2025-26 Salary &amp; Benefits'!$A:$I,3,FALSE)</f>
        <v>1</v>
      </c>
      <c r="J1482" s="154">
        <f>VLOOKUP($A1482,'2025-26 Salary &amp; Benefits'!$A:$I,4,FALSE)</f>
        <v>1</v>
      </c>
      <c r="K1482" s="141">
        <f t="shared" si="252"/>
        <v>0</v>
      </c>
      <c r="L1482" s="140">
        <f t="shared" si="253"/>
        <v>0</v>
      </c>
      <c r="M1482" s="142">
        <f>'2025-26 Salary &amp; Benefits'!$E$6</f>
        <v>78209</v>
      </c>
      <c r="N1482" s="142">
        <f>'2025-26 Salary &amp; Benefits'!$F$6</f>
        <v>80164</v>
      </c>
      <c r="O1482" s="9">
        <f t="shared" si="254"/>
        <v>0</v>
      </c>
      <c r="P1482" s="9">
        <f t="shared" si="255"/>
        <v>0</v>
      </c>
      <c r="Q1482" s="9">
        <f>'2025-26 Salary &amp; Benefits'!G$6</f>
        <v>15997.68</v>
      </c>
      <c r="R1482" s="143">
        <f>'2025-26 Salary &amp; Benefits'!H$6</f>
        <v>0.16020000000000001</v>
      </c>
      <c r="S1482" s="143">
        <f>'2025-26 Salary &amp; Benefits'!I$6</f>
        <v>0.15390000000000001</v>
      </c>
      <c r="T1482" s="9">
        <f t="shared" si="256"/>
        <v>0</v>
      </c>
      <c r="U1482" s="9">
        <f t="shared" si="257"/>
        <v>0</v>
      </c>
      <c r="V1482" s="9">
        <f t="shared" si="258"/>
        <v>0</v>
      </c>
      <c r="W1482" s="9">
        <f t="shared" si="259"/>
        <v>0</v>
      </c>
      <c r="X1482" s="22">
        <f t="shared" si="260"/>
        <v>0</v>
      </c>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c r="DX1482" s="2"/>
      <c r="DY1482" s="2"/>
      <c r="DZ1482" s="2"/>
      <c r="EA1482" s="2"/>
      <c r="EB1482" s="2"/>
      <c r="EC1482" s="2"/>
      <c r="ED1482" s="2"/>
      <c r="EE1482" s="2"/>
      <c r="EF1482" s="2"/>
      <c r="EG1482" s="2"/>
      <c r="EH1482" s="2"/>
      <c r="EI1482" s="2"/>
      <c r="EJ1482" s="2"/>
      <c r="EK1482" s="2"/>
      <c r="EL1482" s="2"/>
      <c r="EM1482" s="2"/>
      <c r="EN1482" s="2"/>
      <c r="EO1482" s="2"/>
      <c r="EP1482" s="2"/>
      <c r="EQ1482" s="2"/>
      <c r="ER1482" s="2"/>
      <c r="ES1482" s="2"/>
      <c r="ET1482" s="2"/>
      <c r="EU1482" s="2"/>
      <c r="EV1482" s="2"/>
      <c r="EW1482" s="2"/>
      <c r="EX1482" s="2"/>
      <c r="EY1482" s="2"/>
      <c r="EZ1482" s="2"/>
      <c r="FA1482" s="2"/>
      <c r="FB1482" s="2"/>
      <c r="FC1482" s="2"/>
    </row>
    <row r="1483" spans="1:159" s="4" customFormat="1">
      <c r="A1483" t="s">
        <v>2175</v>
      </c>
      <c r="B1483" t="s">
        <v>2777</v>
      </c>
      <c r="C1483" s="3">
        <v>1897</v>
      </c>
      <c r="D1483" t="s">
        <v>135</v>
      </c>
      <c r="E1483" s="107" t="str">
        <f>VLOOKUP($C1483,'2024-25 School Level AAFTE'!$C$4:$L$2372,9,FALSE)</f>
        <v>No</v>
      </c>
      <c r="F1483" s="95">
        <f>VLOOKUP($C1483,'2024-25 School Level AAFTE'!$C$4:$J$2372,8,FALSE)</f>
        <v>0</v>
      </c>
      <c r="G1483" s="97">
        <f>IFERROR(IF(E1483= "yes",VLOOKUP(C1483,Summary!$B:$I,6,0),0),0)</f>
        <v>0</v>
      </c>
      <c r="H1483" s="96">
        <f t="shared" si="251"/>
        <v>0</v>
      </c>
      <c r="I1483" s="154">
        <f>VLOOKUP($A1483,'2025-26 Salary &amp; Benefits'!$A:$I,3,FALSE)</f>
        <v>1</v>
      </c>
      <c r="J1483" s="154">
        <f>VLOOKUP($A1483,'2025-26 Salary &amp; Benefits'!$A:$I,4,FALSE)</f>
        <v>1.04</v>
      </c>
      <c r="K1483" s="141">
        <f t="shared" si="252"/>
        <v>0</v>
      </c>
      <c r="L1483" s="140">
        <f t="shared" si="253"/>
        <v>0</v>
      </c>
      <c r="M1483" s="142">
        <f>'2025-26 Salary &amp; Benefits'!$E$6</f>
        <v>78209</v>
      </c>
      <c r="N1483" s="142">
        <f>'2025-26 Salary &amp; Benefits'!$F$6</f>
        <v>80164</v>
      </c>
      <c r="O1483" s="9">
        <f t="shared" si="254"/>
        <v>0</v>
      </c>
      <c r="P1483" s="9">
        <f t="shared" si="255"/>
        <v>0</v>
      </c>
      <c r="Q1483" s="9">
        <f>'2025-26 Salary &amp; Benefits'!G$6</f>
        <v>15997.68</v>
      </c>
      <c r="R1483" s="143">
        <f>'2025-26 Salary &amp; Benefits'!H$6</f>
        <v>0.16020000000000001</v>
      </c>
      <c r="S1483" s="143">
        <f>'2025-26 Salary &amp; Benefits'!I$6</f>
        <v>0.15390000000000001</v>
      </c>
      <c r="T1483" s="9">
        <f t="shared" si="256"/>
        <v>0</v>
      </c>
      <c r="U1483" s="9">
        <f t="shared" si="257"/>
        <v>0</v>
      </c>
      <c r="V1483" s="9">
        <f t="shared" si="258"/>
        <v>0</v>
      </c>
      <c r="W1483" s="9">
        <f t="shared" si="259"/>
        <v>0</v>
      </c>
      <c r="X1483" s="22">
        <f t="shared" si="260"/>
        <v>0</v>
      </c>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c r="DY1483" s="2"/>
      <c r="DZ1483" s="2"/>
      <c r="EA1483" s="2"/>
      <c r="EB1483" s="2"/>
      <c r="EC1483" s="2"/>
      <c r="ED1483" s="2"/>
      <c r="EE1483" s="2"/>
      <c r="EF1483" s="2"/>
      <c r="EG1483" s="2"/>
      <c r="EH1483" s="2"/>
      <c r="EI1483" s="2"/>
      <c r="EJ1483" s="2"/>
      <c r="EK1483" s="2"/>
      <c r="EL1483" s="2"/>
      <c r="EM1483" s="2"/>
      <c r="EN1483" s="2"/>
      <c r="EO1483" s="2"/>
      <c r="EP1483" s="2"/>
      <c r="EQ1483" s="2"/>
      <c r="ER1483" s="2"/>
      <c r="ES1483" s="2"/>
      <c r="ET1483" s="2"/>
      <c r="EU1483" s="2"/>
      <c r="EV1483" s="2"/>
      <c r="EW1483" s="2"/>
      <c r="EX1483" s="2"/>
      <c r="EY1483" s="2"/>
      <c r="EZ1483" s="2"/>
      <c r="FA1483" s="2"/>
      <c r="FB1483" s="2"/>
      <c r="FC1483" s="2"/>
    </row>
    <row r="1484" spans="1:159" s="4" customFormat="1">
      <c r="A1484" s="77" t="s">
        <v>2175</v>
      </c>
      <c r="B1484" s="87" t="s">
        <v>2777</v>
      </c>
      <c r="C1484" s="88">
        <v>2368</v>
      </c>
      <c r="D1484" s="87" t="s">
        <v>77</v>
      </c>
      <c r="E1484" s="107" t="str">
        <f>VLOOKUP($C1484,'2024-25 School Level AAFTE'!$C$4:$L$2372,9,FALSE)</f>
        <v>Yes</v>
      </c>
      <c r="F1484" s="95">
        <f>VLOOKUP($C1484,'2024-25 School Level AAFTE'!$C$4:$J$2372,8,FALSE)</f>
        <v>237.03</v>
      </c>
      <c r="G1484" s="97">
        <f>IFERROR(IF(E1484= "yes",VLOOKUP(C1484,Summary!$B:$I,6,0),0),0)</f>
        <v>0</v>
      </c>
      <c r="H1484" s="96">
        <f t="shared" si="251"/>
        <v>237.03</v>
      </c>
      <c r="I1484" s="154">
        <f>VLOOKUP($A1484,'2025-26 Salary &amp; Benefits'!$A:$I,3,FALSE)</f>
        <v>1</v>
      </c>
      <c r="J1484" s="154">
        <f>VLOOKUP($A1484,'2025-26 Salary &amp; Benefits'!$A:$I,4,FALSE)</f>
        <v>1.04</v>
      </c>
      <c r="K1484" s="141">
        <f t="shared" si="252"/>
        <v>237.03</v>
      </c>
      <c r="L1484" s="140">
        <f t="shared" si="253"/>
        <v>0.69499999999999995</v>
      </c>
      <c r="M1484" s="142">
        <f>'2025-26 Salary &amp; Benefits'!$E$6</f>
        <v>78209</v>
      </c>
      <c r="N1484" s="142">
        <f>'2025-26 Salary &amp; Benefits'!$F$6</f>
        <v>80164</v>
      </c>
      <c r="O1484" s="9">
        <f t="shared" si="254"/>
        <v>54355.26</v>
      </c>
      <c r="P1484" s="9">
        <f t="shared" si="255"/>
        <v>3587.2799999999988</v>
      </c>
      <c r="Q1484" s="9">
        <f>'2025-26 Salary &amp; Benefits'!G$6</f>
        <v>15997.68</v>
      </c>
      <c r="R1484" s="143">
        <f>'2025-26 Salary &amp; Benefits'!H$6</f>
        <v>0.16020000000000001</v>
      </c>
      <c r="S1484" s="143">
        <f>'2025-26 Salary &amp; Benefits'!I$6</f>
        <v>0.15390000000000001</v>
      </c>
      <c r="T1484" s="9">
        <f t="shared" si="256"/>
        <v>20378.18</v>
      </c>
      <c r="U1484" s="9">
        <f t="shared" si="257"/>
        <v>965.71</v>
      </c>
      <c r="V1484" s="9">
        <f t="shared" si="258"/>
        <v>148.62</v>
      </c>
      <c r="W1484" s="9">
        <f t="shared" si="259"/>
        <v>1114.33</v>
      </c>
      <c r="X1484" s="22">
        <f t="shared" si="260"/>
        <v>79435.05</v>
      </c>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c r="DY1484" s="2"/>
      <c r="DZ1484" s="2"/>
      <c r="EA1484" s="2"/>
      <c r="EB1484" s="2"/>
      <c r="EC1484" s="2"/>
      <c r="ED1484" s="2"/>
      <c r="EE1484" s="2"/>
      <c r="EF1484" s="2"/>
      <c r="EG1484" s="2"/>
      <c r="EH1484" s="2"/>
      <c r="EI1484" s="2"/>
      <c r="EJ1484" s="2"/>
      <c r="EK1484" s="2"/>
      <c r="EL1484" s="2"/>
      <c r="EM1484" s="2"/>
      <c r="EN1484" s="2"/>
      <c r="EO1484" s="2"/>
      <c r="EP1484" s="2"/>
      <c r="EQ1484" s="2"/>
      <c r="ER1484" s="2"/>
      <c r="ES1484" s="2"/>
      <c r="ET1484" s="2"/>
      <c r="EU1484" s="2"/>
      <c r="EV1484" s="2"/>
      <c r="EW1484" s="2"/>
      <c r="EX1484" s="2"/>
      <c r="EY1484" s="2"/>
      <c r="EZ1484" s="2"/>
      <c r="FA1484" s="2"/>
      <c r="FB1484" s="2"/>
      <c r="FC1484" s="2"/>
    </row>
    <row r="1485" spans="1:159" s="4" customFormat="1">
      <c r="A1485" s="77" t="s">
        <v>2175</v>
      </c>
      <c r="B1485" s="87" t="s">
        <v>2777</v>
      </c>
      <c r="C1485" s="88">
        <v>2908</v>
      </c>
      <c r="D1485" s="87" t="s">
        <v>136</v>
      </c>
      <c r="E1485" s="107" t="str">
        <f>VLOOKUP($C1485,'2024-25 School Level AAFTE'!$C$4:$L$2372,9,FALSE)</f>
        <v>Yes</v>
      </c>
      <c r="F1485" s="95">
        <f>VLOOKUP($C1485,'2024-25 School Level AAFTE'!$C$4:$J$2372,8,FALSE)</f>
        <v>904.94</v>
      </c>
      <c r="G1485" s="97">
        <f>IFERROR(IF(E1485= "yes",VLOOKUP(C1485,Summary!$B:$I,6,0),0),0)</f>
        <v>0</v>
      </c>
      <c r="H1485" s="96">
        <f t="shared" si="251"/>
        <v>904.94</v>
      </c>
      <c r="I1485" s="154">
        <f>VLOOKUP($A1485,'2025-26 Salary &amp; Benefits'!$A:$I,3,FALSE)</f>
        <v>1</v>
      </c>
      <c r="J1485" s="154">
        <f>VLOOKUP($A1485,'2025-26 Salary &amp; Benefits'!$A:$I,4,FALSE)</f>
        <v>1.04</v>
      </c>
      <c r="K1485" s="141">
        <f t="shared" si="252"/>
        <v>904.94</v>
      </c>
      <c r="L1485" s="140">
        <f t="shared" si="253"/>
        <v>2.6539999999999999</v>
      </c>
      <c r="M1485" s="142">
        <f>'2025-26 Salary &amp; Benefits'!$E$6</f>
        <v>78209</v>
      </c>
      <c r="N1485" s="142">
        <f>'2025-26 Salary &amp; Benefits'!$F$6</f>
        <v>80164</v>
      </c>
      <c r="O1485" s="9">
        <f t="shared" si="254"/>
        <v>207566.69</v>
      </c>
      <c r="P1485" s="9">
        <f t="shared" si="255"/>
        <v>13698.779999999999</v>
      </c>
      <c r="Q1485" s="9">
        <f>'2025-26 Salary &amp; Benefits'!G$6</f>
        <v>15997.68</v>
      </c>
      <c r="R1485" s="143">
        <f>'2025-26 Salary &amp; Benefits'!H$6</f>
        <v>0.16020000000000001</v>
      </c>
      <c r="S1485" s="143">
        <f>'2025-26 Salary &amp; Benefits'!I$6</f>
        <v>0.15390000000000001</v>
      </c>
      <c r="T1485" s="9">
        <f t="shared" si="256"/>
        <v>77818.27</v>
      </c>
      <c r="U1485" s="9">
        <f t="shared" si="257"/>
        <v>3687.76</v>
      </c>
      <c r="V1485" s="9">
        <f t="shared" si="258"/>
        <v>567.54999999999995</v>
      </c>
      <c r="W1485" s="9">
        <f t="shared" si="259"/>
        <v>4255.3100000000004</v>
      </c>
      <c r="X1485" s="22">
        <f t="shared" si="260"/>
        <v>303339.05</v>
      </c>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c r="DY1485" s="2"/>
      <c r="DZ1485" s="2"/>
      <c r="EA1485" s="2"/>
      <c r="EB1485" s="2"/>
      <c r="EC1485" s="2"/>
      <c r="ED1485" s="2"/>
      <c r="EE1485" s="2"/>
      <c r="EF1485" s="2"/>
      <c r="EG1485" s="2"/>
      <c r="EH1485" s="2"/>
      <c r="EI1485" s="2"/>
      <c r="EJ1485" s="2"/>
      <c r="EK1485" s="2"/>
      <c r="EL1485" s="2"/>
      <c r="EM1485" s="2"/>
      <c r="EN1485" s="2"/>
      <c r="EO1485" s="2"/>
      <c r="EP1485" s="2"/>
      <c r="EQ1485" s="2"/>
      <c r="ER1485" s="2"/>
      <c r="ES1485" s="2"/>
      <c r="ET1485" s="2"/>
      <c r="EU1485" s="2"/>
      <c r="EV1485" s="2"/>
      <c r="EW1485" s="2"/>
      <c r="EX1485" s="2"/>
      <c r="EY1485" s="2"/>
      <c r="EZ1485" s="2"/>
      <c r="FA1485" s="2"/>
      <c r="FB1485" s="2"/>
      <c r="FC1485" s="2"/>
    </row>
    <row r="1486" spans="1:159" s="4" customFormat="1">
      <c r="A1486" s="77" t="s">
        <v>2175</v>
      </c>
      <c r="B1486" s="87" t="s">
        <v>2777</v>
      </c>
      <c r="C1486" s="88">
        <v>2909</v>
      </c>
      <c r="D1486" s="87" t="s">
        <v>137</v>
      </c>
      <c r="E1486" s="107" t="str">
        <f>VLOOKUP($C1486,'2024-25 School Level AAFTE'!$C$4:$L$2372,9,FALSE)</f>
        <v>Yes</v>
      </c>
      <c r="F1486" s="95">
        <f>VLOOKUP($C1486,'2024-25 School Level AAFTE'!$C$4:$J$2372,8,FALSE)</f>
        <v>318.14999999999998</v>
      </c>
      <c r="G1486" s="97">
        <f>IFERROR(IF(E1486= "yes",VLOOKUP(C1486,Summary!$B:$I,6,0),0),0)</f>
        <v>0</v>
      </c>
      <c r="H1486" s="96">
        <f t="shared" si="251"/>
        <v>318.14999999999998</v>
      </c>
      <c r="I1486" s="154">
        <f>VLOOKUP($A1486,'2025-26 Salary &amp; Benefits'!$A:$I,3,FALSE)</f>
        <v>1</v>
      </c>
      <c r="J1486" s="154">
        <f>VLOOKUP($A1486,'2025-26 Salary &amp; Benefits'!$A:$I,4,FALSE)</f>
        <v>1.04</v>
      </c>
      <c r="K1486" s="141">
        <f t="shared" si="252"/>
        <v>318.14999999999998</v>
      </c>
      <c r="L1486" s="140">
        <f t="shared" si="253"/>
        <v>0.93300000000000005</v>
      </c>
      <c r="M1486" s="142">
        <f>'2025-26 Salary &amp; Benefits'!$E$6</f>
        <v>78209</v>
      </c>
      <c r="N1486" s="142">
        <f>'2025-26 Salary &amp; Benefits'!$F$6</f>
        <v>80164</v>
      </c>
      <c r="O1486" s="9">
        <f t="shared" si="254"/>
        <v>72969</v>
      </c>
      <c r="P1486" s="9">
        <f t="shared" si="255"/>
        <v>4815.7299999999959</v>
      </c>
      <c r="Q1486" s="9">
        <f>'2025-26 Salary &amp; Benefits'!G$6</f>
        <v>15997.68</v>
      </c>
      <c r="R1486" s="143">
        <f>'2025-26 Salary &amp; Benefits'!H$6</f>
        <v>0.16020000000000001</v>
      </c>
      <c r="S1486" s="143">
        <f>'2025-26 Salary &amp; Benefits'!I$6</f>
        <v>0.15390000000000001</v>
      </c>
      <c r="T1486" s="9">
        <f t="shared" si="256"/>
        <v>27356.61</v>
      </c>
      <c r="U1486" s="9">
        <f t="shared" si="257"/>
        <v>1296.4100000000001</v>
      </c>
      <c r="V1486" s="9">
        <f t="shared" si="258"/>
        <v>199.52</v>
      </c>
      <c r="W1486" s="9">
        <f t="shared" si="259"/>
        <v>1495.93</v>
      </c>
      <c r="X1486" s="22">
        <f t="shared" si="260"/>
        <v>106637.26999999999</v>
      </c>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c r="DY1486" s="2"/>
      <c r="DZ1486" s="2"/>
      <c r="EA1486" s="2"/>
      <c r="EB1486" s="2"/>
      <c r="EC1486" s="2"/>
      <c r="ED1486" s="2"/>
      <c r="EE1486" s="2"/>
      <c r="EF1486" s="2"/>
      <c r="EG1486" s="2"/>
      <c r="EH1486" s="2"/>
      <c r="EI1486" s="2"/>
      <c r="EJ1486" s="2"/>
      <c r="EK1486" s="2"/>
      <c r="EL1486" s="2"/>
      <c r="EM1486" s="2"/>
      <c r="EN1486" s="2"/>
      <c r="EO1486" s="2"/>
      <c r="EP1486" s="2"/>
      <c r="EQ1486" s="2"/>
      <c r="ER1486" s="2"/>
      <c r="ES1486" s="2"/>
      <c r="ET1486" s="2"/>
      <c r="EU1486" s="2"/>
      <c r="EV1486" s="2"/>
      <c r="EW1486" s="2"/>
      <c r="EX1486" s="2"/>
      <c r="EY1486" s="2"/>
      <c r="EZ1486" s="2"/>
      <c r="FA1486" s="2"/>
      <c r="FB1486" s="2"/>
      <c r="FC1486" s="2"/>
    </row>
    <row r="1487" spans="1:159" s="4" customFormat="1">
      <c r="A1487" s="77" t="s">
        <v>2175</v>
      </c>
      <c r="B1487" s="87" t="s">
        <v>2777</v>
      </c>
      <c r="C1487" s="88">
        <v>3079</v>
      </c>
      <c r="D1487" s="87" t="s">
        <v>138</v>
      </c>
      <c r="E1487" s="107" t="str">
        <f>VLOOKUP($C1487,'2024-25 School Level AAFTE'!$C$4:$L$2372,9,FALSE)</f>
        <v>Yes</v>
      </c>
      <c r="F1487" s="95">
        <f>VLOOKUP($C1487,'2024-25 School Level AAFTE'!$C$4:$J$2372,8,FALSE)</f>
        <v>333.41</v>
      </c>
      <c r="G1487" s="97">
        <f>IFERROR(IF(E1487= "yes",VLOOKUP(C1487,Summary!$B:$I,6,0),0),0)</f>
        <v>0</v>
      </c>
      <c r="H1487" s="96">
        <f t="shared" si="251"/>
        <v>333.41</v>
      </c>
      <c r="I1487" s="154">
        <f>VLOOKUP($A1487,'2025-26 Salary &amp; Benefits'!$A:$I,3,FALSE)</f>
        <v>1</v>
      </c>
      <c r="J1487" s="154">
        <f>VLOOKUP($A1487,'2025-26 Salary &amp; Benefits'!$A:$I,4,FALSE)</f>
        <v>1.04</v>
      </c>
      <c r="K1487" s="141">
        <f t="shared" si="252"/>
        <v>333.41</v>
      </c>
      <c r="L1487" s="140">
        <f t="shared" si="253"/>
        <v>0.97799999999999998</v>
      </c>
      <c r="M1487" s="142">
        <f>'2025-26 Salary &amp; Benefits'!$E$6</f>
        <v>78209</v>
      </c>
      <c r="N1487" s="142">
        <f>'2025-26 Salary &amp; Benefits'!$F$6</f>
        <v>80164</v>
      </c>
      <c r="O1487" s="9">
        <f t="shared" si="254"/>
        <v>76488.399999999994</v>
      </c>
      <c r="P1487" s="9">
        <f t="shared" si="255"/>
        <v>5048.0100000000093</v>
      </c>
      <c r="Q1487" s="9">
        <f>'2025-26 Salary &amp; Benefits'!G$6</f>
        <v>15997.68</v>
      </c>
      <c r="R1487" s="143">
        <f>'2025-26 Salary &amp; Benefits'!H$6</f>
        <v>0.16020000000000001</v>
      </c>
      <c r="S1487" s="143">
        <f>'2025-26 Salary &amp; Benefits'!I$6</f>
        <v>0.15390000000000001</v>
      </c>
      <c r="T1487" s="9">
        <f t="shared" si="256"/>
        <v>28676.06</v>
      </c>
      <c r="U1487" s="9">
        <f t="shared" si="257"/>
        <v>1358.94</v>
      </c>
      <c r="V1487" s="9">
        <f t="shared" si="258"/>
        <v>209.14</v>
      </c>
      <c r="W1487" s="9">
        <f t="shared" si="259"/>
        <v>1568.08</v>
      </c>
      <c r="X1487" s="22">
        <f t="shared" si="260"/>
        <v>111780.55</v>
      </c>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c r="DX1487" s="2"/>
      <c r="DY1487" s="2"/>
      <c r="DZ1487" s="2"/>
      <c r="EA1487" s="2"/>
      <c r="EB1487" s="2"/>
      <c r="EC1487" s="2"/>
      <c r="ED1487" s="2"/>
      <c r="EE1487" s="2"/>
      <c r="EF1487" s="2"/>
      <c r="EG1487" s="2"/>
      <c r="EH1487" s="2"/>
      <c r="EI1487" s="2"/>
      <c r="EJ1487" s="2"/>
      <c r="EK1487" s="2"/>
      <c r="EL1487" s="2"/>
      <c r="EM1487" s="2"/>
      <c r="EN1487" s="2"/>
      <c r="EO1487" s="2"/>
      <c r="EP1487" s="2"/>
      <c r="EQ1487" s="2"/>
      <c r="ER1487" s="2"/>
      <c r="ES1487" s="2"/>
      <c r="ET1487" s="2"/>
      <c r="EU1487" s="2"/>
      <c r="EV1487" s="2"/>
      <c r="EW1487" s="2"/>
      <c r="EX1487" s="2"/>
      <c r="EY1487" s="2"/>
      <c r="EZ1487" s="2"/>
      <c r="FA1487" s="2"/>
      <c r="FB1487" s="2"/>
      <c r="FC1487" s="2"/>
    </row>
    <row r="1488" spans="1:159" s="4" customFormat="1">
      <c r="A1488" s="77" t="s">
        <v>2175</v>
      </c>
      <c r="B1488" s="87" t="s">
        <v>2777</v>
      </c>
      <c r="C1488" s="88">
        <v>3318</v>
      </c>
      <c r="D1488" s="87" t="s">
        <v>139</v>
      </c>
      <c r="E1488" s="107" t="str">
        <f>VLOOKUP($C1488,'2024-25 School Level AAFTE'!$C$4:$L$2372,9,FALSE)</f>
        <v>Yes</v>
      </c>
      <c r="F1488" s="95">
        <f>VLOOKUP($C1488,'2024-25 School Level AAFTE'!$C$4:$J$2372,8,FALSE)</f>
        <v>446.59</v>
      </c>
      <c r="G1488" s="97">
        <f>IFERROR(IF(E1488= "yes",VLOOKUP(C1488,Summary!$B:$I,6,0),0),0)</f>
        <v>0</v>
      </c>
      <c r="H1488" s="96">
        <f t="shared" si="251"/>
        <v>446.59</v>
      </c>
      <c r="I1488" s="154">
        <f>VLOOKUP($A1488,'2025-26 Salary &amp; Benefits'!$A:$I,3,FALSE)</f>
        <v>1</v>
      </c>
      <c r="J1488" s="154">
        <f>VLOOKUP($A1488,'2025-26 Salary &amp; Benefits'!$A:$I,4,FALSE)</f>
        <v>1.04</v>
      </c>
      <c r="K1488" s="141">
        <f t="shared" si="252"/>
        <v>446.59</v>
      </c>
      <c r="L1488" s="140">
        <f t="shared" si="253"/>
        <v>1.31</v>
      </c>
      <c r="M1488" s="142">
        <f>'2025-26 Salary &amp; Benefits'!$E$6</f>
        <v>78209</v>
      </c>
      <c r="N1488" s="142">
        <f>'2025-26 Salary &amp; Benefits'!$F$6</f>
        <v>80164</v>
      </c>
      <c r="O1488" s="9">
        <f t="shared" si="254"/>
        <v>102453.79</v>
      </c>
      <c r="P1488" s="9">
        <f t="shared" si="255"/>
        <v>6761.6399999999994</v>
      </c>
      <c r="Q1488" s="9">
        <f>'2025-26 Salary &amp; Benefits'!G$6</f>
        <v>15997.68</v>
      </c>
      <c r="R1488" s="143">
        <f>'2025-26 Salary &amp; Benefits'!H$6</f>
        <v>0.16020000000000001</v>
      </c>
      <c r="S1488" s="143">
        <f>'2025-26 Salary &amp; Benefits'!I$6</f>
        <v>0.15390000000000001</v>
      </c>
      <c r="T1488" s="9">
        <f t="shared" si="256"/>
        <v>38410.67</v>
      </c>
      <c r="U1488" s="9">
        <f t="shared" si="257"/>
        <v>1820.26</v>
      </c>
      <c r="V1488" s="9">
        <f t="shared" si="258"/>
        <v>280.14</v>
      </c>
      <c r="W1488" s="9">
        <f t="shared" si="259"/>
        <v>2100.4</v>
      </c>
      <c r="X1488" s="22">
        <f t="shared" si="260"/>
        <v>149726.49999999997</v>
      </c>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c r="DF1488" s="2"/>
      <c r="DG1488" s="2"/>
      <c r="DH1488" s="2"/>
      <c r="DI1488" s="2"/>
      <c r="DJ1488" s="2"/>
      <c r="DK1488" s="2"/>
      <c r="DL1488" s="2"/>
      <c r="DM1488" s="2"/>
      <c r="DN1488" s="2"/>
      <c r="DO1488" s="2"/>
      <c r="DP1488" s="2"/>
      <c r="DQ1488" s="2"/>
      <c r="DR1488" s="2"/>
      <c r="DS1488" s="2"/>
      <c r="DT1488" s="2"/>
      <c r="DU1488" s="2"/>
      <c r="DV1488" s="2"/>
      <c r="DW1488" s="2"/>
      <c r="DX1488" s="2"/>
      <c r="DY1488" s="2"/>
      <c r="DZ1488" s="2"/>
      <c r="EA1488" s="2"/>
      <c r="EB1488" s="2"/>
      <c r="EC1488" s="2"/>
      <c r="ED1488" s="2"/>
      <c r="EE1488" s="2"/>
      <c r="EF1488" s="2"/>
      <c r="EG1488" s="2"/>
      <c r="EH1488" s="2"/>
      <c r="EI1488" s="2"/>
      <c r="EJ1488" s="2"/>
      <c r="EK1488" s="2"/>
      <c r="EL1488" s="2"/>
      <c r="EM1488" s="2"/>
      <c r="EN1488" s="2"/>
      <c r="EO1488" s="2"/>
      <c r="EP1488" s="2"/>
      <c r="EQ1488" s="2"/>
      <c r="ER1488" s="2"/>
      <c r="ES1488" s="2"/>
      <c r="ET1488" s="2"/>
      <c r="EU1488" s="2"/>
      <c r="EV1488" s="2"/>
      <c r="EW1488" s="2"/>
      <c r="EX1488" s="2"/>
      <c r="EY1488" s="2"/>
      <c r="EZ1488" s="2"/>
      <c r="FA1488" s="2"/>
      <c r="FB1488" s="2"/>
      <c r="FC1488" s="2"/>
    </row>
    <row r="1489" spans="1:159" s="4" customFormat="1">
      <c r="A1489" s="77" t="s">
        <v>2175</v>
      </c>
      <c r="B1489" s="87" t="s">
        <v>2777</v>
      </c>
      <c r="C1489" s="88">
        <v>4003</v>
      </c>
      <c r="D1489" s="87" t="s">
        <v>140</v>
      </c>
      <c r="E1489" s="107" t="str">
        <f>VLOOKUP($C1489,'2024-25 School Level AAFTE'!$C$4:$L$2372,9,FALSE)</f>
        <v>Yes</v>
      </c>
      <c r="F1489" s="95">
        <f>VLOOKUP($C1489,'2024-25 School Level AAFTE'!$C$4:$J$2372,8,FALSE)</f>
        <v>57.24</v>
      </c>
      <c r="G1489" s="97">
        <f>IFERROR(IF(E1489= "yes",VLOOKUP(C1489,Summary!$B:$I,6,0),0),0)</f>
        <v>0</v>
      </c>
      <c r="H1489" s="96">
        <f t="shared" si="251"/>
        <v>57.24</v>
      </c>
      <c r="I1489" s="154">
        <f>VLOOKUP($A1489,'2025-26 Salary &amp; Benefits'!$A:$I,3,FALSE)</f>
        <v>1</v>
      </c>
      <c r="J1489" s="154">
        <f>VLOOKUP($A1489,'2025-26 Salary &amp; Benefits'!$A:$I,4,FALSE)</f>
        <v>1.04</v>
      </c>
      <c r="K1489" s="141">
        <f t="shared" si="252"/>
        <v>57.24</v>
      </c>
      <c r="L1489" s="140">
        <f t="shared" si="253"/>
        <v>0.16800000000000001</v>
      </c>
      <c r="M1489" s="142">
        <f>'2025-26 Salary &amp; Benefits'!$E$6</f>
        <v>78209</v>
      </c>
      <c r="N1489" s="142">
        <f>'2025-26 Salary &amp; Benefits'!$F$6</f>
        <v>80164</v>
      </c>
      <c r="O1489" s="9">
        <f t="shared" si="254"/>
        <v>13139.11</v>
      </c>
      <c r="P1489" s="9">
        <f t="shared" si="255"/>
        <v>867.13999999999942</v>
      </c>
      <c r="Q1489" s="9">
        <f>'2025-26 Salary &amp; Benefits'!G$6</f>
        <v>15997.68</v>
      </c>
      <c r="R1489" s="143">
        <f>'2025-26 Salary &amp; Benefits'!H$6</f>
        <v>0.16020000000000001</v>
      </c>
      <c r="S1489" s="143">
        <f>'2025-26 Salary &amp; Benefits'!I$6</f>
        <v>0.15390000000000001</v>
      </c>
      <c r="T1489" s="9">
        <f t="shared" si="256"/>
        <v>4925.95</v>
      </c>
      <c r="U1489" s="9">
        <f t="shared" si="257"/>
        <v>233.44</v>
      </c>
      <c r="V1489" s="9">
        <f t="shared" si="258"/>
        <v>35.93</v>
      </c>
      <c r="W1489" s="9">
        <f t="shared" si="259"/>
        <v>269.37</v>
      </c>
      <c r="X1489" s="22">
        <f t="shared" si="260"/>
        <v>19201.57</v>
      </c>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c r="DF1489" s="2"/>
      <c r="DG1489" s="2"/>
      <c r="DH1489" s="2"/>
      <c r="DI1489" s="2"/>
      <c r="DJ1489" s="2"/>
      <c r="DK1489" s="2"/>
      <c r="DL1489" s="2"/>
      <c r="DM1489" s="2"/>
      <c r="DN1489" s="2"/>
      <c r="DO1489" s="2"/>
      <c r="DP1489" s="2"/>
      <c r="DQ1489" s="2"/>
      <c r="DR1489" s="2"/>
      <c r="DS1489" s="2"/>
      <c r="DT1489" s="2"/>
      <c r="DU1489" s="2"/>
      <c r="DV1489" s="2"/>
      <c r="DW1489" s="2"/>
      <c r="DX1489" s="2"/>
      <c r="DY1489" s="2"/>
      <c r="DZ1489" s="2"/>
      <c r="EA1489" s="2"/>
      <c r="EB1489" s="2"/>
      <c r="EC1489" s="2"/>
      <c r="ED1489" s="2"/>
      <c r="EE1489" s="2"/>
      <c r="EF1489" s="2"/>
      <c r="EG1489" s="2"/>
      <c r="EH1489" s="2"/>
      <c r="EI1489" s="2"/>
      <c r="EJ1489" s="2"/>
      <c r="EK1489" s="2"/>
      <c r="EL1489" s="2"/>
      <c r="EM1489" s="2"/>
      <c r="EN1489" s="2"/>
      <c r="EO1489" s="2"/>
      <c r="EP1489" s="2"/>
      <c r="EQ1489" s="2"/>
      <c r="ER1489" s="2"/>
      <c r="ES1489" s="2"/>
      <c r="ET1489" s="2"/>
      <c r="EU1489" s="2"/>
      <c r="EV1489" s="2"/>
      <c r="EW1489" s="2"/>
      <c r="EX1489" s="2"/>
      <c r="EY1489" s="2"/>
      <c r="EZ1489" s="2"/>
      <c r="FA1489" s="2"/>
      <c r="FB1489" s="2"/>
      <c r="FC1489" s="2"/>
    </row>
    <row r="1490" spans="1:159" s="4" customFormat="1">
      <c r="A1490" s="77" t="s">
        <v>2175</v>
      </c>
      <c r="B1490" s="87" t="s">
        <v>2777</v>
      </c>
      <c r="C1490" s="86">
        <v>4494</v>
      </c>
      <c r="D1490" s="78" t="s">
        <v>141</v>
      </c>
      <c r="E1490" s="107" t="str">
        <f>VLOOKUP($C1490,'2024-25 School Level AAFTE'!$C$4:$L$2372,9,FALSE)</f>
        <v>Yes</v>
      </c>
      <c r="F1490" s="95">
        <f>VLOOKUP($C1490,'2024-25 School Level AAFTE'!$C$4:$J$2372,8,FALSE)</f>
        <v>373.13</v>
      </c>
      <c r="G1490" s="97">
        <f>IFERROR(IF(E1490= "yes",VLOOKUP(C1490,Summary!$B:$I,6,0),0),0)</f>
        <v>0</v>
      </c>
      <c r="H1490" s="96">
        <f t="shared" si="251"/>
        <v>373.13</v>
      </c>
      <c r="I1490" s="154">
        <f>VLOOKUP($A1490,'2025-26 Salary &amp; Benefits'!$A:$I,3,FALSE)</f>
        <v>1</v>
      </c>
      <c r="J1490" s="154">
        <f>VLOOKUP($A1490,'2025-26 Salary &amp; Benefits'!$A:$I,4,FALSE)</f>
        <v>1.04</v>
      </c>
      <c r="K1490" s="141">
        <f t="shared" si="252"/>
        <v>373.13</v>
      </c>
      <c r="L1490" s="140">
        <f t="shared" si="253"/>
        <v>1.095</v>
      </c>
      <c r="M1490" s="142">
        <f>'2025-26 Salary &amp; Benefits'!$E$6</f>
        <v>78209</v>
      </c>
      <c r="N1490" s="142">
        <f>'2025-26 Salary &amp; Benefits'!$F$6</f>
        <v>80164</v>
      </c>
      <c r="O1490" s="9">
        <f t="shared" si="254"/>
        <v>85638.86</v>
      </c>
      <c r="P1490" s="9">
        <f t="shared" si="255"/>
        <v>5651.8999999999942</v>
      </c>
      <c r="Q1490" s="9">
        <f>'2025-26 Salary &amp; Benefits'!G$6</f>
        <v>15997.68</v>
      </c>
      <c r="R1490" s="143">
        <f>'2025-26 Salary &amp; Benefits'!H$6</f>
        <v>0.16020000000000001</v>
      </c>
      <c r="S1490" s="143">
        <f>'2025-26 Salary &amp; Benefits'!I$6</f>
        <v>0.15390000000000001</v>
      </c>
      <c r="T1490" s="9">
        <f t="shared" si="256"/>
        <v>32106.63</v>
      </c>
      <c r="U1490" s="9">
        <f t="shared" si="257"/>
        <v>1521.51</v>
      </c>
      <c r="V1490" s="9">
        <f t="shared" si="258"/>
        <v>234.16</v>
      </c>
      <c r="W1490" s="9">
        <f t="shared" si="259"/>
        <v>1755.67</v>
      </c>
      <c r="X1490" s="22">
        <f t="shared" si="260"/>
        <v>125153.06</v>
      </c>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c r="DF1490" s="2"/>
      <c r="DG1490" s="2"/>
      <c r="DH1490" s="2"/>
      <c r="DI1490" s="2"/>
      <c r="DJ1490" s="2"/>
      <c r="DK1490" s="2"/>
      <c r="DL1490" s="2"/>
      <c r="DM1490" s="2"/>
      <c r="DN1490" s="2"/>
      <c r="DO1490" s="2"/>
      <c r="DP1490" s="2"/>
      <c r="DQ1490" s="2"/>
      <c r="DR1490" s="2"/>
      <c r="DS1490" s="2"/>
      <c r="DT1490" s="2"/>
      <c r="DU1490" s="2"/>
      <c r="DV1490" s="2"/>
      <c r="DW1490" s="2"/>
      <c r="DX1490" s="2"/>
      <c r="DY1490" s="2"/>
      <c r="DZ1490" s="2"/>
      <c r="EA1490" s="2"/>
      <c r="EB1490" s="2"/>
      <c r="EC1490" s="2"/>
      <c r="ED1490" s="2"/>
      <c r="EE1490" s="2"/>
      <c r="EF1490" s="2"/>
      <c r="EG1490" s="2"/>
      <c r="EH1490" s="2"/>
      <c r="EI1490" s="2"/>
      <c r="EJ1490" s="2"/>
      <c r="EK1490" s="2"/>
      <c r="EL1490" s="2"/>
      <c r="EM1490" s="2"/>
      <c r="EN1490" s="2"/>
      <c r="EO1490" s="2"/>
      <c r="EP1490" s="2"/>
      <c r="EQ1490" s="2"/>
      <c r="ER1490" s="2"/>
      <c r="ES1490" s="2"/>
      <c r="ET1490" s="2"/>
      <c r="EU1490" s="2"/>
      <c r="EV1490" s="2"/>
      <c r="EW1490" s="2"/>
      <c r="EX1490" s="2"/>
      <c r="EY1490" s="2"/>
      <c r="EZ1490" s="2"/>
      <c r="FA1490" s="2"/>
      <c r="FB1490" s="2"/>
      <c r="FC1490" s="2"/>
    </row>
    <row r="1491" spans="1:159" s="4" customFormat="1">
      <c r="A1491" s="77" t="s">
        <v>2175</v>
      </c>
      <c r="B1491" s="87" t="s">
        <v>2777</v>
      </c>
      <c r="C1491" s="88">
        <v>5115</v>
      </c>
      <c r="D1491" s="87" t="s">
        <v>142</v>
      </c>
      <c r="E1491" s="107" t="str">
        <f>VLOOKUP($C1491,'2024-25 School Level AAFTE'!$C$4:$L$2372,9,FALSE)</f>
        <v>Yes</v>
      </c>
      <c r="F1491" s="95">
        <f>VLOOKUP($C1491,'2024-25 School Level AAFTE'!$C$4:$J$2372,8,FALSE)</f>
        <v>407.21999999999997</v>
      </c>
      <c r="G1491" s="97">
        <f>IFERROR(IF(E1491= "yes",VLOOKUP(C1491,Summary!$B:$I,6,0),0),0)</f>
        <v>0</v>
      </c>
      <c r="H1491" s="96">
        <f t="shared" si="251"/>
        <v>407.21999999999997</v>
      </c>
      <c r="I1491" s="154">
        <f>VLOOKUP($A1491,'2025-26 Salary &amp; Benefits'!$A:$I,3,FALSE)</f>
        <v>1</v>
      </c>
      <c r="J1491" s="154">
        <f>VLOOKUP($A1491,'2025-26 Salary &amp; Benefits'!$A:$I,4,FALSE)</f>
        <v>1.04</v>
      </c>
      <c r="K1491" s="141">
        <f t="shared" si="252"/>
        <v>407.21999999999997</v>
      </c>
      <c r="L1491" s="140">
        <f t="shared" si="253"/>
        <v>1.1950000000000001</v>
      </c>
      <c r="M1491" s="142">
        <f>'2025-26 Salary &amp; Benefits'!$E$6</f>
        <v>78209</v>
      </c>
      <c r="N1491" s="142">
        <f>'2025-26 Salary &amp; Benefits'!$F$6</f>
        <v>80164</v>
      </c>
      <c r="O1491" s="9">
        <f t="shared" si="254"/>
        <v>93459.76</v>
      </c>
      <c r="P1491" s="9">
        <f t="shared" si="255"/>
        <v>6168.0600000000122</v>
      </c>
      <c r="Q1491" s="9">
        <f>'2025-26 Salary &amp; Benefits'!G$6</f>
        <v>15997.68</v>
      </c>
      <c r="R1491" s="143">
        <f>'2025-26 Salary &amp; Benefits'!H$6</f>
        <v>0.16020000000000001</v>
      </c>
      <c r="S1491" s="143">
        <f>'2025-26 Salary &amp; Benefits'!I$6</f>
        <v>0.15390000000000001</v>
      </c>
      <c r="T1491" s="9">
        <f t="shared" si="256"/>
        <v>35038.75</v>
      </c>
      <c r="U1491" s="9">
        <f t="shared" si="257"/>
        <v>1660.46</v>
      </c>
      <c r="V1491" s="9">
        <f t="shared" si="258"/>
        <v>255.54</v>
      </c>
      <c r="W1491" s="9">
        <f t="shared" si="259"/>
        <v>1916</v>
      </c>
      <c r="X1491" s="22">
        <f t="shared" si="260"/>
        <v>136582.57</v>
      </c>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c r="DF1491" s="2"/>
      <c r="DG1491" s="2"/>
      <c r="DH1491" s="2"/>
      <c r="DI1491" s="2"/>
      <c r="DJ1491" s="2"/>
      <c r="DK1491" s="2"/>
      <c r="DL1491" s="2"/>
      <c r="DM1491" s="2"/>
      <c r="DN1491" s="2"/>
      <c r="DO1491" s="2"/>
      <c r="DP1491" s="2"/>
      <c r="DQ1491" s="2"/>
      <c r="DR1491" s="2"/>
      <c r="DS1491" s="2"/>
      <c r="DT1491" s="2"/>
      <c r="DU1491" s="2"/>
      <c r="DV1491" s="2"/>
      <c r="DW1491" s="2"/>
      <c r="DX1491" s="2"/>
      <c r="DY1491" s="2"/>
      <c r="DZ1491" s="2"/>
      <c r="EA1491" s="2"/>
      <c r="EB1491" s="2"/>
      <c r="EC1491" s="2"/>
      <c r="ED1491" s="2"/>
      <c r="EE1491" s="2"/>
      <c r="EF1491" s="2"/>
      <c r="EG1491" s="2"/>
      <c r="EH1491" s="2"/>
      <c r="EI1491" s="2"/>
      <c r="EJ1491" s="2"/>
      <c r="EK1491" s="2"/>
      <c r="EL1491" s="2"/>
      <c r="EM1491" s="2"/>
      <c r="EN1491" s="2"/>
      <c r="EO1491" s="2"/>
      <c r="EP1491" s="2"/>
      <c r="EQ1491" s="2"/>
      <c r="ER1491" s="2"/>
      <c r="ES1491" s="2"/>
      <c r="ET1491" s="2"/>
      <c r="EU1491" s="2"/>
      <c r="EV1491" s="2"/>
      <c r="EW1491" s="2"/>
      <c r="EX1491" s="2"/>
      <c r="EY1491" s="2"/>
      <c r="EZ1491" s="2"/>
      <c r="FA1491" s="2"/>
      <c r="FB1491" s="2"/>
      <c r="FC1491" s="2"/>
    </row>
    <row r="1492" spans="1:159" s="4" customFormat="1">
      <c r="A1492" s="77" t="s">
        <v>2175</v>
      </c>
      <c r="B1492" s="87" t="s">
        <v>2777</v>
      </c>
      <c r="C1492" s="88">
        <v>5611</v>
      </c>
      <c r="D1492" s="87" t="s">
        <v>3205</v>
      </c>
      <c r="E1492" s="107" t="str">
        <f>VLOOKUP($C1492,'2024-25 School Level AAFTE'!$C$4:$L$2372,9,FALSE)</f>
        <v>Yes</v>
      </c>
      <c r="F1492" s="95">
        <f>VLOOKUP($C1492,'2024-25 School Level AAFTE'!$C$4:$J$2372,8,FALSE)</f>
        <v>339.90999999999997</v>
      </c>
      <c r="G1492" s="97">
        <f>IFERROR(IF(E1492= "yes",VLOOKUP(C1492,Summary!$B:$I,6,0),0),0)</f>
        <v>0</v>
      </c>
      <c r="H1492" s="96">
        <f t="shared" si="251"/>
        <v>339.90999999999997</v>
      </c>
      <c r="I1492" s="154">
        <f>VLOOKUP($A1492,'2025-26 Salary &amp; Benefits'!$A:$I,3,FALSE)</f>
        <v>1</v>
      </c>
      <c r="J1492" s="154">
        <f>VLOOKUP($A1492,'2025-26 Salary &amp; Benefits'!$A:$I,4,FALSE)</f>
        <v>1.04</v>
      </c>
      <c r="K1492" s="141">
        <f t="shared" si="252"/>
        <v>339.90999999999997</v>
      </c>
      <c r="L1492" s="140">
        <f t="shared" si="253"/>
        <v>0.997</v>
      </c>
      <c r="M1492" s="142">
        <f>'2025-26 Salary &amp; Benefits'!$E$6</f>
        <v>78209</v>
      </c>
      <c r="N1492" s="142">
        <f>'2025-26 Salary &amp; Benefits'!$F$6</f>
        <v>80164</v>
      </c>
      <c r="O1492" s="9">
        <f t="shared" si="254"/>
        <v>77974.37</v>
      </c>
      <c r="P1492" s="9">
        <f t="shared" si="255"/>
        <v>5146.0800000000017</v>
      </c>
      <c r="Q1492" s="9">
        <f>'2025-26 Salary &amp; Benefits'!G$6</f>
        <v>15997.68</v>
      </c>
      <c r="R1492" s="143">
        <f>'2025-26 Salary &amp; Benefits'!H$6</f>
        <v>0.16020000000000001</v>
      </c>
      <c r="S1492" s="143">
        <f>'2025-26 Salary &amp; Benefits'!I$6</f>
        <v>0.15390000000000001</v>
      </c>
      <c r="T1492" s="9">
        <f t="shared" si="256"/>
        <v>29233.16</v>
      </c>
      <c r="U1492" s="9">
        <f t="shared" si="257"/>
        <v>1385.34</v>
      </c>
      <c r="V1492" s="9">
        <f t="shared" si="258"/>
        <v>213.2</v>
      </c>
      <c r="W1492" s="9">
        <f t="shared" si="259"/>
        <v>1598.54</v>
      </c>
      <c r="X1492" s="22">
        <f t="shared" si="260"/>
        <v>113952.15</v>
      </c>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c r="DF1492" s="2"/>
      <c r="DG1492" s="2"/>
      <c r="DH1492" s="2"/>
      <c r="DI1492" s="2"/>
      <c r="DJ1492" s="2"/>
      <c r="DK1492" s="2"/>
      <c r="DL1492" s="2"/>
      <c r="DM1492" s="2"/>
      <c r="DN1492" s="2"/>
      <c r="DO1492" s="2"/>
      <c r="DP1492" s="2"/>
      <c r="DQ1492" s="2"/>
      <c r="DR1492" s="2"/>
      <c r="DS1492" s="2"/>
      <c r="DT1492" s="2"/>
      <c r="DU1492" s="2"/>
      <c r="DV1492" s="2"/>
      <c r="DW1492" s="2"/>
      <c r="DX1492" s="2"/>
      <c r="DY1492" s="2"/>
      <c r="DZ1492" s="2"/>
      <c r="EA1492" s="2"/>
      <c r="EB1492" s="2"/>
      <c r="EC1492" s="2"/>
      <c r="ED1492" s="2"/>
      <c r="EE1492" s="2"/>
      <c r="EF1492" s="2"/>
      <c r="EG1492" s="2"/>
      <c r="EH1492" s="2"/>
      <c r="EI1492" s="2"/>
      <c r="EJ1492" s="2"/>
      <c r="EK1492" s="2"/>
      <c r="EL1492" s="2"/>
      <c r="EM1492" s="2"/>
      <c r="EN1492" s="2"/>
      <c r="EO1492" s="2"/>
      <c r="EP1492" s="2"/>
      <c r="EQ1492" s="2"/>
      <c r="ER1492" s="2"/>
      <c r="ES1492" s="2"/>
      <c r="ET1492" s="2"/>
      <c r="EU1492" s="2"/>
      <c r="EV1492" s="2"/>
      <c r="EW1492" s="2"/>
      <c r="EX1492" s="2"/>
      <c r="EY1492" s="2"/>
      <c r="EZ1492" s="2"/>
      <c r="FA1492" s="2"/>
      <c r="FB1492" s="2"/>
      <c r="FC1492" s="2"/>
    </row>
    <row r="1493" spans="1:159" s="4" customFormat="1">
      <c r="A1493" s="77" t="s">
        <v>2244</v>
      </c>
      <c r="B1493" s="87" t="s">
        <v>2778</v>
      </c>
      <c r="C1493" s="88">
        <v>1798</v>
      </c>
      <c r="D1493" s="87" t="s">
        <v>533</v>
      </c>
      <c r="E1493" s="107" t="str">
        <f>VLOOKUP($C1493,'2024-25 School Level AAFTE'!$C$4:$L$2372,9,FALSE)</f>
        <v>Yes</v>
      </c>
      <c r="F1493" s="95">
        <f>VLOOKUP($C1493,'2024-25 School Level AAFTE'!$C$4:$J$2372,8,FALSE)</f>
        <v>150.79999999999998</v>
      </c>
      <c r="G1493" s="97">
        <f>IFERROR(IF(E1493= "yes",VLOOKUP(C1493,Summary!$B:$I,6,0),0),0)</f>
        <v>0</v>
      </c>
      <c r="H1493" s="96">
        <f t="shared" si="251"/>
        <v>150.79999999999998</v>
      </c>
      <c r="I1493" s="154">
        <f>VLOOKUP($A1493,'2025-26 Salary &amp; Benefits'!$A:$I,3,FALSE)</f>
        <v>1.1200000000000001</v>
      </c>
      <c r="J1493" s="154">
        <f>VLOOKUP($A1493,'2025-26 Salary &amp; Benefits'!$A:$I,4,FALSE)</f>
        <v>1.1200000000000001</v>
      </c>
      <c r="K1493" s="141">
        <f t="shared" si="252"/>
        <v>150.79999999999998</v>
      </c>
      <c r="L1493" s="140">
        <f t="shared" si="253"/>
        <v>0.442</v>
      </c>
      <c r="M1493" s="142">
        <f>'2025-26 Salary &amp; Benefits'!$E$6</f>
        <v>78209</v>
      </c>
      <c r="N1493" s="142">
        <f>'2025-26 Salary &amp; Benefits'!$F$6</f>
        <v>80164</v>
      </c>
      <c r="O1493" s="9">
        <f t="shared" si="254"/>
        <v>38716.58</v>
      </c>
      <c r="P1493" s="9">
        <f t="shared" si="255"/>
        <v>967.80999999999767</v>
      </c>
      <c r="Q1493" s="9">
        <f>'2025-26 Salary &amp; Benefits'!G$6</f>
        <v>15997.68</v>
      </c>
      <c r="R1493" s="143">
        <f>'2025-26 Salary &amp; Benefits'!H$6</f>
        <v>0.16020000000000001</v>
      </c>
      <c r="S1493" s="143">
        <f>'2025-26 Salary &amp; Benefits'!I$6</f>
        <v>0.15390000000000001</v>
      </c>
      <c r="T1493" s="9">
        <f t="shared" si="256"/>
        <v>13422.32</v>
      </c>
      <c r="U1493" s="9">
        <f t="shared" si="257"/>
        <v>661.41</v>
      </c>
      <c r="V1493" s="9">
        <f t="shared" si="258"/>
        <v>101.79</v>
      </c>
      <c r="W1493" s="9">
        <f t="shared" si="259"/>
        <v>763.19999999999993</v>
      </c>
      <c r="X1493" s="22">
        <f t="shared" si="260"/>
        <v>53869.909999999996</v>
      </c>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c r="DY1493" s="2"/>
      <c r="DZ1493" s="2"/>
      <c r="EA1493" s="2"/>
      <c r="EB1493" s="2"/>
      <c r="EC1493" s="2"/>
      <c r="ED1493" s="2"/>
      <c r="EE1493" s="2"/>
      <c r="EF1493" s="2"/>
      <c r="EG1493" s="2"/>
      <c r="EH1493" s="2"/>
      <c r="EI1493" s="2"/>
      <c r="EJ1493" s="2"/>
      <c r="EK1493" s="2"/>
      <c r="EL1493" s="2"/>
      <c r="EM1493" s="2"/>
      <c r="EN1493" s="2"/>
      <c r="EO1493" s="2"/>
      <c r="EP1493" s="2"/>
      <c r="EQ1493" s="2"/>
      <c r="ER1493" s="2"/>
      <c r="ES1493" s="2"/>
      <c r="ET1493" s="2"/>
      <c r="EU1493" s="2"/>
      <c r="EV1493" s="2"/>
      <c r="EW1493" s="2"/>
      <c r="EX1493" s="2"/>
      <c r="EY1493" s="2"/>
      <c r="EZ1493" s="2"/>
      <c r="FA1493" s="2"/>
      <c r="FB1493" s="2"/>
      <c r="FC1493" s="2"/>
    </row>
    <row r="1494" spans="1:159" s="4" customFormat="1">
      <c r="A1494" s="77" t="s">
        <v>2244</v>
      </c>
      <c r="B1494" s="87" t="s">
        <v>2778</v>
      </c>
      <c r="C1494" s="88">
        <v>2503</v>
      </c>
      <c r="D1494" s="87" t="s">
        <v>534</v>
      </c>
      <c r="E1494" s="107" t="str">
        <f>VLOOKUP($C1494,'2024-25 School Level AAFTE'!$C$4:$L$2372,9,FALSE)</f>
        <v>No</v>
      </c>
      <c r="F1494" s="95">
        <f>VLOOKUP($C1494,'2024-25 School Level AAFTE'!$C$4:$J$2372,8,FALSE)</f>
        <v>366.61</v>
      </c>
      <c r="G1494" s="97">
        <f>IFERROR(IF(E1494= "yes",VLOOKUP(C1494,Summary!$B:$I,6,0),0),0)</f>
        <v>0</v>
      </c>
      <c r="H1494" s="96">
        <f t="shared" si="251"/>
        <v>0</v>
      </c>
      <c r="I1494" s="154">
        <f>VLOOKUP($A1494,'2025-26 Salary &amp; Benefits'!$A:$I,3,FALSE)</f>
        <v>1.1200000000000001</v>
      </c>
      <c r="J1494" s="154">
        <f>VLOOKUP($A1494,'2025-26 Salary &amp; Benefits'!$A:$I,4,FALSE)</f>
        <v>1.1200000000000001</v>
      </c>
      <c r="K1494" s="141">
        <f t="shared" si="252"/>
        <v>0</v>
      </c>
      <c r="L1494" s="140">
        <f t="shared" si="253"/>
        <v>0</v>
      </c>
      <c r="M1494" s="142">
        <f>'2025-26 Salary &amp; Benefits'!$E$6</f>
        <v>78209</v>
      </c>
      <c r="N1494" s="142">
        <f>'2025-26 Salary &amp; Benefits'!$F$6</f>
        <v>80164</v>
      </c>
      <c r="O1494" s="9">
        <f t="shared" si="254"/>
        <v>0</v>
      </c>
      <c r="P1494" s="9">
        <f t="shared" si="255"/>
        <v>0</v>
      </c>
      <c r="Q1494" s="9">
        <f>'2025-26 Salary &amp; Benefits'!G$6</f>
        <v>15997.68</v>
      </c>
      <c r="R1494" s="143">
        <f>'2025-26 Salary &amp; Benefits'!H$6</f>
        <v>0.16020000000000001</v>
      </c>
      <c r="S1494" s="143">
        <f>'2025-26 Salary &amp; Benefits'!I$6</f>
        <v>0.15390000000000001</v>
      </c>
      <c r="T1494" s="9">
        <f t="shared" si="256"/>
        <v>0</v>
      </c>
      <c r="U1494" s="9">
        <f t="shared" si="257"/>
        <v>0</v>
      </c>
      <c r="V1494" s="9">
        <f t="shared" si="258"/>
        <v>0</v>
      </c>
      <c r="W1494" s="9">
        <f t="shared" si="259"/>
        <v>0</v>
      </c>
      <c r="X1494" s="22">
        <f t="shared" si="260"/>
        <v>0</v>
      </c>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c r="DC1494" s="2"/>
      <c r="DD1494" s="2"/>
      <c r="DE1494" s="2"/>
      <c r="DF1494" s="2"/>
      <c r="DG1494" s="2"/>
      <c r="DH1494" s="2"/>
      <c r="DI1494" s="2"/>
      <c r="DJ1494" s="2"/>
      <c r="DK1494" s="2"/>
      <c r="DL1494" s="2"/>
      <c r="DM1494" s="2"/>
      <c r="DN1494" s="2"/>
      <c r="DO1494" s="2"/>
      <c r="DP1494" s="2"/>
      <c r="DQ1494" s="2"/>
      <c r="DR1494" s="2"/>
      <c r="DS1494" s="2"/>
      <c r="DT1494" s="2"/>
      <c r="DU1494" s="2"/>
      <c r="DV1494" s="2"/>
      <c r="DW1494" s="2"/>
      <c r="DX1494" s="2"/>
      <c r="DY1494" s="2"/>
      <c r="DZ1494" s="2"/>
      <c r="EA1494" s="2"/>
      <c r="EB1494" s="2"/>
      <c r="EC1494" s="2"/>
      <c r="ED1494" s="2"/>
      <c r="EE1494" s="2"/>
      <c r="EF1494" s="2"/>
      <c r="EG1494" s="2"/>
      <c r="EH1494" s="2"/>
      <c r="EI1494" s="2"/>
      <c r="EJ1494" s="2"/>
      <c r="EK1494" s="2"/>
      <c r="EL1494" s="2"/>
      <c r="EM1494" s="2"/>
      <c r="EN1494" s="2"/>
      <c r="EO1494" s="2"/>
      <c r="EP1494" s="2"/>
      <c r="EQ1494" s="2"/>
      <c r="ER1494" s="2"/>
      <c r="ES1494" s="2"/>
      <c r="ET1494" s="2"/>
      <c r="EU1494" s="2"/>
      <c r="EV1494" s="2"/>
      <c r="EW1494" s="2"/>
      <c r="EX1494" s="2"/>
      <c r="EY1494" s="2"/>
      <c r="EZ1494" s="2"/>
      <c r="FA1494" s="2"/>
      <c r="FB1494" s="2"/>
      <c r="FC1494" s="2"/>
    </row>
    <row r="1495" spans="1:159" s="4" customFormat="1">
      <c r="A1495" s="77" t="s">
        <v>2244</v>
      </c>
      <c r="B1495" s="87" t="s">
        <v>2778</v>
      </c>
      <c r="C1495" s="88">
        <v>3094</v>
      </c>
      <c r="D1495" s="87" t="s">
        <v>2779</v>
      </c>
      <c r="E1495" s="107" t="str">
        <f>VLOOKUP($C1495,'2024-25 School Level AAFTE'!$C$4:$L$2372,9,FALSE)</f>
        <v>Yes</v>
      </c>
      <c r="F1495" s="95">
        <f>VLOOKUP($C1495,'2024-25 School Level AAFTE'!$C$4:$J$2372,8,FALSE)</f>
        <v>512.85</v>
      </c>
      <c r="G1495" s="97">
        <f>IFERROR(IF(E1495= "yes",VLOOKUP(C1495,Summary!$B:$I,6,0),0),0)</f>
        <v>0</v>
      </c>
      <c r="H1495" s="96">
        <f t="shared" si="251"/>
        <v>512.85</v>
      </c>
      <c r="I1495" s="154">
        <f>VLOOKUP($A1495,'2025-26 Salary &amp; Benefits'!$A:$I,3,FALSE)</f>
        <v>1.1200000000000001</v>
      </c>
      <c r="J1495" s="154">
        <f>VLOOKUP($A1495,'2025-26 Salary &amp; Benefits'!$A:$I,4,FALSE)</f>
        <v>1.1200000000000001</v>
      </c>
      <c r="K1495" s="141">
        <f t="shared" si="252"/>
        <v>512.85</v>
      </c>
      <c r="L1495" s="140">
        <f t="shared" si="253"/>
        <v>1.504</v>
      </c>
      <c r="M1495" s="142">
        <f>'2025-26 Salary &amp; Benefits'!$E$6</f>
        <v>78209</v>
      </c>
      <c r="N1495" s="142">
        <f>'2025-26 Salary &amp; Benefits'!$F$6</f>
        <v>80164</v>
      </c>
      <c r="O1495" s="9">
        <f t="shared" si="254"/>
        <v>131741.5</v>
      </c>
      <c r="P1495" s="9">
        <f t="shared" si="255"/>
        <v>3293.1499999999942</v>
      </c>
      <c r="Q1495" s="9">
        <f>'2025-26 Salary &amp; Benefits'!G$6</f>
        <v>15997.68</v>
      </c>
      <c r="R1495" s="143">
        <f>'2025-26 Salary &amp; Benefits'!H$6</f>
        <v>0.16020000000000001</v>
      </c>
      <c r="S1495" s="143">
        <f>'2025-26 Salary &amp; Benefits'!I$6</f>
        <v>0.15390000000000001</v>
      </c>
      <c r="T1495" s="9">
        <f t="shared" si="256"/>
        <v>45672.31</v>
      </c>
      <c r="U1495" s="9">
        <f t="shared" si="257"/>
        <v>2250.58</v>
      </c>
      <c r="V1495" s="9">
        <f t="shared" si="258"/>
        <v>346.36</v>
      </c>
      <c r="W1495" s="9">
        <f t="shared" si="259"/>
        <v>2596.94</v>
      </c>
      <c r="X1495" s="22">
        <f t="shared" si="260"/>
        <v>183303.9</v>
      </c>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c r="DF1495" s="2"/>
      <c r="DG1495" s="2"/>
      <c r="DH1495" s="2"/>
      <c r="DI1495" s="2"/>
      <c r="DJ1495" s="2"/>
      <c r="DK1495" s="2"/>
      <c r="DL1495" s="2"/>
      <c r="DM1495" s="2"/>
      <c r="DN1495" s="2"/>
      <c r="DO1495" s="2"/>
      <c r="DP1495" s="2"/>
      <c r="DQ1495" s="2"/>
      <c r="DR1495" s="2"/>
      <c r="DS1495" s="2"/>
      <c r="DT1495" s="2"/>
      <c r="DU1495" s="2"/>
      <c r="DV1495" s="2"/>
      <c r="DW1495" s="2"/>
      <c r="DX1495" s="2"/>
      <c r="DY1495" s="2"/>
      <c r="DZ1495" s="2"/>
      <c r="EA1495" s="2"/>
      <c r="EB1495" s="2"/>
      <c r="EC1495" s="2"/>
      <c r="ED1495" s="2"/>
      <c r="EE1495" s="2"/>
      <c r="EF1495" s="2"/>
      <c r="EG1495" s="2"/>
      <c r="EH1495" s="2"/>
      <c r="EI1495" s="2"/>
      <c r="EJ1495" s="2"/>
      <c r="EK1495" s="2"/>
      <c r="EL1495" s="2"/>
      <c r="EM1495" s="2"/>
      <c r="EN1495" s="2"/>
      <c r="EO1495" s="2"/>
      <c r="EP1495" s="2"/>
      <c r="EQ1495" s="2"/>
      <c r="ER1495" s="2"/>
      <c r="ES1495" s="2"/>
      <c r="ET1495" s="2"/>
      <c r="EU1495" s="2"/>
      <c r="EV1495" s="2"/>
      <c r="EW1495" s="2"/>
      <c r="EX1495" s="2"/>
      <c r="EY1495" s="2"/>
      <c r="EZ1495" s="2"/>
      <c r="FA1495" s="2"/>
      <c r="FB1495" s="2"/>
      <c r="FC1495" s="2"/>
    </row>
    <row r="1496" spans="1:159" s="4" customFormat="1">
      <c r="A1496" s="77" t="s">
        <v>2244</v>
      </c>
      <c r="B1496" s="87" t="s">
        <v>2778</v>
      </c>
      <c r="C1496" s="88">
        <v>4475</v>
      </c>
      <c r="D1496" s="87" t="s">
        <v>535</v>
      </c>
      <c r="E1496" s="107" t="str">
        <f>VLOOKUP($C1496,'2024-25 School Level AAFTE'!$C$4:$L$2372,9,FALSE)</f>
        <v>No</v>
      </c>
      <c r="F1496" s="95">
        <f>VLOOKUP($C1496,'2024-25 School Level AAFTE'!$C$4:$J$2372,8,FALSE)</f>
        <v>221.2</v>
      </c>
      <c r="G1496" s="97">
        <f>IFERROR(IF(E1496= "yes",VLOOKUP(C1496,Summary!$B:$I,6,0),0),0)</f>
        <v>0</v>
      </c>
      <c r="H1496" s="96">
        <f t="shared" si="251"/>
        <v>0</v>
      </c>
      <c r="I1496" s="154">
        <f>VLOOKUP($A1496,'2025-26 Salary &amp; Benefits'!$A:$I,3,FALSE)</f>
        <v>1.1200000000000001</v>
      </c>
      <c r="J1496" s="154">
        <f>VLOOKUP($A1496,'2025-26 Salary &amp; Benefits'!$A:$I,4,FALSE)</f>
        <v>1.1200000000000001</v>
      </c>
      <c r="K1496" s="141">
        <f t="shared" si="252"/>
        <v>0</v>
      </c>
      <c r="L1496" s="140">
        <f t="shared" si="253"/>
        <v>0</v>
      </c>
      <c r="M1496" s="142">
        <f>'2025-26 Salary &amp; Benefits'!$E$6</f>
        <v>78209</v>
      </c>
      <c r="N1496" s="142">
        <f>'2025-26 Salary &amp; Benefits'!$F$6</f>
        <v>80164</v>
      </c>
      <c r="O1496" s="9">
        <f t="shared" si="254"/>
        <v>0</v>
      </c>
      <c r="P1496" s="9">
        <f t="shared" si="255"/>
        <v>0</v>
      </c>
      <c r="Q1496" s="9">
        <f>'2025-26 Salary &amp; Benefits'!G$6</f>
        <v>15997.68</v>
      </c>
      <c r="R1496" s="143">
        <f>'2025-26 Salary &amp; Benefits'!H$6</f>
        <v>0.16020000000000001</v>
      </c>
      <c r="S1496" s="143">
        <f>'2025-26 Salary &amp; Benefits'!I$6</f>
        <v>0.15390000000000001</v>
      </c>
      <c r="T1496" s="9">
        <f t="shared" si="256"/>
        <v>0</v>
      </c>
      <c r="U1496" s="9">
        <f t="shared" si="257"/>
        <v>0</v>
      </c>
      <c r="V1496" s="9">
        <f t="shared" si="258"/>
        <v>0</v>
      </c>
      <c r="W1496" s="9">
        <f t="shared" si="259"/>
        <v>0</v>
      </c>
      <c r="X1496" s="22">
        <f t="shared" si="260"/>
        <v>0</v>
      </c>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c r="DZ1496" s="2"/>
      <c r="EA1496" s="2"/>
      <c r="EB1496" s="2"/>
      <c r="EC1496" s="2"/>
      <c r="ED1496" s="2"/>
      <c r="EE1496" s="2"/>
      <c r="EF1496" s="2"/>
      <c r="EG1496" s="2"/>
      <c r="EH1496" s="2"/>
      <c r="EI1496" s="2"/>
      <c r="EJ1496" s="2"/>
      <c r="EK1496" s="2"/>
      <c r="EL1496" s="2"/>
      <c r="EM1496" s="2"/>
      <c r="EN1496" s="2"/>
      <c r="EO1496" s="2"/>
      <c r="EP1496" s="2"/>
      <c r="EQ1496" s="2"/>
      <c r="ER1496" s="2"/>
      <c r="ES1496" s="2"/>
      <c r="ET1496" s="2"/>
      <c r="EU1496" s="2"/>
      <c r="EV1496" s="2"/>
      <c r="EW1496" s="2"/>
      <c r="EX1496" s="2"/>
      <c r="EY1496" s="2"/>
      <c r="EZ1496" s="2"/>
      <c r="FA1496" s="2"/>
      <c r="FB1496" s="2"/>
      <c r="FC1496" s="2"/>
    </row>
    <row r="1497" spans="1:159" s="4" customFormat="1">
      <c r="A1497" s="77" t="s">
        <v>2422</v>
      </c>
      <c r="B1497" s="87" t="s">
        <v>2780</v>
      </c>
      <c r="C1497" s="88">
        <v>3574</v>
      </c>
      <c r="D1497" s="87" t="s">
        <v>1966</v>
      </c>
      <c r="E1497" s="107" t="str">
        <f>VLOOKUP($C1497,'2024-25 School Level AAFTE'!$C$4:$L$2372,9,FALSE)</f>
        <v>Yes</v>
      </c>
      <c r="F1497" s="95">
        <f>VLOOKUP($C1497,'2024-25 School Level AAFTE'!$C$4:$J$2372,8,FALSE)</f>
        <v>140.44</v>
      </c>
      <c r="G1497" s="97">
        <f>IFERROR(IF(E1497= "yes",VLOOKUP(C1497,Summary!$B:$I,6,0),0),0)</f>
        <v>0</v>
      </c>
      <c r="H1497" s="96">
        <f t="shared" si="251"/>
        <v>140.44</v>
      </c>
      <c r="I1497" s="154">
        <f>VLOOKUP($A1497,'2025-26 Salary &amp; Benefits'!$A:$I,3,FALSE)</f>
        <v>1</v>
      </c>
      <c r="J1497" s="154">
        <f>VLOOKUP($A1497,'2025-26 Salary &amp; Benefits'!$A:$I,4,FALSE)</f>
        <v>1</v>
      </c>
      <c r="K1497" s="141">
        <f t="shared" si="252"/>
        <v>140.44</v>
      </c>
      <c r="L1497" s="140">
        <f t="shared" si="253"/>
        <v>0.41199999999999998</v>
      </c>
      <c r="M1497" s="142">
        <f>'2025-26 Salary &amp; Benefits'!$E$6</f>
        <v>78209</v>
      </c>
      <c r="N1497" s="142">
        <f>'2025-26 Salary &amp; Benefits'!$F$6</f>
        <v>80164</v>
      </c>
      <c r="O1497" s="9">
        <f t="shared" si="254"/>
        <v>32222.11</v>
      </c>
      <c r="P1497" s="9">
        <f t="shared" si="255"/>
        <v>805.45999999999913</v>
      </c>
      <c r="Q1497" s="9">
        <f>'2025-26 Salary &amp; Benefits'!G$6</f>
        <v>15997.68</v>
      </c>
      <c r="R1497" s="143">
        <f>'2025-26 Salary &amp; Benefits'!H$6</f>
        <v>0.16020000000000001</v>
      </c>
      <c r="S1497" s="143">
        <f>'2025-26 Salary &amp; Benefits'!I$6</f>
        <v>0.15390000000000001</v>
      </c>
      <c r="T1497" s="9">
        <f t="shared" si="256"/>
        <v>11876.99</v>
      </c>
      <c r="U1497" s="9">
        <f t="shared" si="257"/>
        <v>550.46</v>
      </c>
      <c r="V1497" s="9">
        <f t="shared" si="258"/>
        <v>84.72</v>
      </c>
      <c r="W1497" s="9">
        <f t="shared" si="259"/>
        <v>635.18000000000006</v>
      </c>
      <c r="X1497" s="22">
        <f t="shared" si="260"/>
        <v>45539.74</v>
      </c>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c r="DZ1497" s="2"/>
      <c r="EA1497" s="2"/>
      <c r="EB1497" s="2"/>
      <c r="EC1497" s="2"/>
      <c r="ED1497" s="2"/>
      <c r="EE1497" s="2"/>
      <c r="EF1497" s="2"/>
      <c r="EG1497" s="2"/>
      <c r="EH1497" s="2"/>
      <c r="EI1497" s="2"/>
      <c r="EJ1497" s="2"/>
      <c r="EK1497" s="2"/>
      <c r="EL1497" s="2"/>
      <c r="EM1497" s="2"/>
      <c r="EN1497" s="2"/>
      <c r="EO1497" s="2"/>
      <c r="EP1497" s="2"/>
      <c r="EQ1497" s="2"/>
      <c r="ER1497" s="2"/>
      <c r="ES1497" s="2"/>
      <c r="ET1497" s="2"/>
      <c r="EU1497" s="2"/>
      <c r="EV1497" s="2"/>
      <c r="EW1497" s="2"/>
      <c r="EX1497" s="2"/>
      <c r="EY1497" s="2"/>
      <c r="EZ1497" s="2"/>
      <c r="FA1497" s="2"/>
      <c r="FB1497" s="2"/>
      <c r="FC1497" s="2"/>
    </row>
    <row r="1498" spans="1:159" s="4" customFormat="1">
      <c r="A1498" s="77" t="s">
        <v>2422</v>
      </c>
      <c r="B1498" s="87" t="s">
        <v>2780</v>
      </c>
      <c r="C1498" s="88">
        <v>3575</v>
      </c>
      <c r="D1498" s="87" t="s">
        <v>3206</v>
      </c>
      <c r="E1498" s="107" t="str">
        <f>VLOOKUP($C1498,'2024-25 School Level AAFTE'!$C$4:$L$2372,9,FALSE)</f>
        <v>Yes</v>
      </c>
      <c r="F1498" s="95">
        <f>VLOOKUP($C1498,'2024-25 School Level AAFTE'!$C$4:$J$2372,8,FALSE)</f>
        <v>76.639999999999986</v>
      </c>
      <c r="G1498" s="97">
        <f>IFERROR(IF(E1498= "yes",VLOOKUP(C1498,Summary!$B:$I,6,0),0),0)</f>
        <v>0</v>
      </c>
      <c r="H1498" s="96">
        <f t="shared" si="251"/>
        <v>76.639999999999986</v>
      </c>
      <c r="I1498" s="154">
        <f>VLOOKUP($A1498,'2025-26 Salary &amp; Benefits'!$A:$I,3,FALSE)</f>
        <v>1</v>
      </c>
      <c r="J1498" s="154">
        <f>VLOOKUP($A1498,'2025-26 Salary &amp; Benefits'!$A:$I,4,FALSE)</f>
        <v>1</v>
      </c>
      <c r="K1498" s="141">
        <f t="shared" si="252"/>
        <v>76.639999999999986</v>
      </c>
      <c r="L1498" s="140">
        <f t="shared" si="253"/>
        <v>0.22500000000000001</v>
      </c>
      <c r="M1498" s="142">
        <f>'2025-26 Salary &amp; Benefits'!$E$6</f>
        <v>78209</v>
      </c>
      <c r="N1498" s="142">
        <f>'2025-26 Salary &amp; Benefits'!$F$6</f>
        <v>80164</v>
      </c>
      <c r="O1498" s="9">
        <f t="shared" si="254"/>
        <v>17597.03</v>
      </c>
      <c r="P1498" s="9">
        <f t="shared" si="255"/>
        <v>439.87000000000262</v>
      </c>
      <c r="Q1498" s="9">
        <f>'2025-26 Salary &amp; Benefits'!G$6</f>
        <v>15997.68</v>
      </c>
      <c r="R1498" s="143">
        <f>'2025-26 Salary &amp; Benefits'!H$6</f>
        <v>0.16020000000000001</v>
      </c>
      <c r="S1498" s="143">
        <f>'2025-26 Salary &amp; Benefits'!I$6</f>
        <v>0.15390000000000001</v>
      </c>
      <c r="T1498" s="9">
        <f t="shared" si="256"/>
        <v>6486.22</v>
      </c>
      <c r="U1498" s="9">
        <f t="shared" si="257"/>
        <v>300.62</v>
      </c>
      <c r="V1498" s="9">
        <f t="shared" si="258"/>
        <v>46.27</v>
      </c>
      <c r="W1498" s="9">
        <f t="shared" si="259"/>
        <v>346.89</v>
      </c>
      <c r="X1498" s="22">
        <f t="shared" si="260"/>
        <v>24870.010000000002</v>
      </c>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c r="DZ1498" s="2"/>
      <c r="EA1498" s="2"/>
      <c r="EB1498" s="2"/>
      <c r="EC1498" s="2"/>
      <c r="ED1498" s="2"/>
      <c r="EE1498" s="2"/>
      <c r="EF1498" s="2"/>
      <c r="EG1498" s="2"/>
      <c r="EH1498" s="2"/>
      <c r="EI1498" s="2"/>
      <c r="EJ1498" s="2"/>
      <c r="EK1498" s="2"/>
      <c r="EL1498" s="2"/>
      <c r="EM1498" s="2"/>
      <c r="EN1498" s="2"/>
      <c r="EO1498" s="2"/>
      <c r="EP1498" s="2"/>
      <c r="EQ1498" s="2"/>
      <c r="ER1498" s="2"/>
      <c r="ES1498" s="2"/>
      <c r="ET1498" s="2"/>
      <c r="EU1498" s="2"/>
      <c r="EV1498" s="2"/>
      <c r="EW1498" s="2"/>
      <c r="EX1498" s="2"/>
      <c r="EY1498" s="2"/>
      <c r="EZ1498" s="2"/>
      <c r="FA1498" s="2"/>
      <c r="FB1498" s="2"/>
      <c r="FC1498" s="2"/>
    </row>
    <row r="1499" spans="1:159" s="4" customFormat="1">
      <c r="A1499" s="77" t="s">
        <v>2422</v>
      </c>
      <c r="B1499" s="87" t="s">
        <v>2780</v>
      </c>
      <c r="C1499" s="86">
        <v>5687</v>
      </c>
      <c r="D1499" s="78" t="s">
        <v>3092</v>
      </c>
      <c r="E1499" s="107" t="str">
        <f>VLOOKUP($C1499,'2024-25 School Level AAFTE'!$C$4:$L$2372,9,FALSE)</f>
        <v>Yes</v>
      </c>
      <c r="F1499" s="95">
        <f>VLOOKUP($C1499,'2024-25 School Level AAFTE'!$C$4:$J$2372,8,FALSE)</f>
        <v>53.78</v>
      </c>
      <c r="G1499" s="97">
        <f>IFERROR(IF(E1499= "yes",VLOOKUP(C1499,Summary!$B:$I,6,0),0),0)</f>
        <v>0</v>
      </c>
      <c r="H1499" s="96">
        <f t="shared" si="251"/>
        <v>53.78</v>
      </c>
      <c r="I1499" s="154">
        <f>VLOOKUP($A1499,'2025-26 Salary &amp; Benefits'!$A:$I,3,FALSE)</f>
        <v>1</v>
      </c>
      <c r="J1499" s="154">
        <f>VLOOKUP($A1499,'2025-26 Salary &amp; Benefits'!$A:$I,4,FALSE)</f>
        <v>1</v>
      </c>
      <c r="K1499" s="141">
        <f t="shared" si="252"/>
        <v>53.78</v>
      </c>
      <c r="L1499" s="140">
        <f t="shared" si="253"/>
        <v>0.158</v>
      </c>
      <c r="M1499" s="142">
        <f>'2025-26 Salary &amp; Benefits'!$E$6</f>
        <v>78209</v>
      </c>
      <c r="N1499" s="142">
        <f>'2025-26 Salary &amp; Benefits'!$F$6</f>
        <v>80164</v>
      </c>
      <c r="O1499" s="9">
        <f t="shared" si="254"/>
        <v>12357.02</v>
      </c>
      <c r="P1499" s="9">
        <f t="shared" si="255"/>
        <v>308.88999999999942</v>
      </c>
      <c r="Q1499" s="9">
        <f>'2025-26 Salary &amp; Benefits'!G$6</f>
        <v>15997.68</v>
      </c>
      <c r="R1499" s="143">
        <f>'2025-26 Salary &amp; Benefits'!H$6</f>
        <v>0.16020000000000001</v>
      </c>
      <c r="S1499" s="143">
        <f>'2025-26 Salary &amp; Benefits'!I$6</f>
        <v>0.15390000000000001</v>
      </c>
      <c r="T1499" s="9">
        <f t="shared" si="256"/>
        <v>4554.7700000000004</v>
      </c>
      <c r="U1499" s="9">
        <f t="shared" si="257"/>
        <v>211.1</v>
      </c>
      <c r="V1499" s="9">
        <f t="shared" si="258"/>
        <v>32.49</v>
      </c>
      <c r="W1499" s="9">
        <f t="shared" si="259"/>
        <v>243.59</v>
      </c>
      <c r="X1499" s="22">
        <f t="shared" si="260"/>
        <v>17464.27</v>
      </c>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c r="DZ1499" s="2"/>
      <c r="EA1499" s="2"/>
      <c r="EB1499" s="2"/>
      <c r="EC1499" s="2"/>
      <c r="ED1499" s="2"/>
      <c r="EE1499" s="2"/>
      <c r="EF1499" s="2"/>
      <c r="EG1499" s="2"/>
      <c r="EH1499" s="2"/>
      <c r="EI1499" s="2"/>
      <c r="EJ1499" s="2"/>
      <c r="EK1499" s="2"/>
      <c r="EL1499" s="2"/>
      <c r="EM1499" s="2"/>
      <c r="EN1499" s="2"/>
      <c r="EO1499" s="2"/>
      <c r="EP1499" s="2"/>
      <c r="EQ1499" s="2"/>
      <c r="ER1499" s="2"/>
      <c r="ES1499" s="2"/>
      <c r="ET1499" s="2"/>
      <c r="EU1499" s="2"/>
      <c r="EV1499" s="2"/>
      <c r="EW1499" s="2"/>
      <c r="EX1499" s="2"/>
      <c r="EY1499" s="2"/>
      <c r="EZ1499" s="2"/>
      <c r="FA1499" s="2"/>
      <c r="FB1499" s="2"/>
      <c r="FC1499" s="2"/>
    </row>
    <row r="1500" spans="1:159" s="4" customFormat="1">
      <c r="A1500" t="s">
        <v>2166</v>
      </c>
      <c r="B1500" s="87" t="s">
        <v>2781</v>
      </c>
      <c r="C1500" s="88">
        <v>2195</v>
      </c>
      <c r="D1500" s="87" t="s">
        <v>70</v>
      </c>
      <c r="E1500" s="107" t="str">
        <f>VLOOKUP($C1500,'2024-25 School Level AAFTE'!$C$4:$L$2372,9,FALSE)</f>
        <v>Yes</v>
      </c>
      <c r="F1500" s="95">
        <f>VLOOKUP($C1500,'2024-25 School Level AAFTE'!$C$4:$J$2372,8,FALSE)</f>
        <v>396.13</v>
      </c>
      <c r="G1500" s="97">
        <f>IFERROR(IF(E1500= "yes",VLOOKUP(C1500,Summary!$B:$I,6,0),0),0)</f>
        <v>0</v>
      </c>
      <c r="H1500" s="96">
        <f t="shared" si="251"/>
        <v>396.13</v>
      </c>
      <c r="I1500" s="154">
        <f>VLOOKUP($A1500,'2025-26 Salary &amp; Benefits'!$A:$I,3,FALSE)</f>
        <v>1</v>
      </c>
      <c r="J1500" s="154">
        <f>VLOOKUP($A1500,'2025-26 Salary &amp; Benefits'!$A:$I,4,FALSE)</f>
        <v>1</v>
      </c>
      <c r="K1500" s="141">
        <f t="shared" si="252"/>
        <v>396.13</v>
      </c>
      <c r="L1500" s="140">
        <f t="shared" si="253"/>
        <v>1.1619999999999999</v>
      </c>
      <c r="M1500" s="142">
        <f>'2025-26 Salary &amp; Benefits'!$E$6</f>
        <v>78209</v>
      </c>
      <c r="N1500" s="142">
        <f>'2025-26 Salary &amp; Benefits'!$F$6</f>
        <v>80164</v>
      </c>
      <c r="O1500" s="9">
        <f t="shared" si="254"/>
        <v>90878.86</v>
      </c>
      <c r="P1500" s="9">
        <f t="shared" si="255"/>
        <v>2271.7100000000064</v>
      </c>
      <c r="Q1500" s="9">
        <f>'2025-26 Salary &amp; Benefits'!G$6</f>
        <v>15997.68</v>
      </c>
      <c r="R1500" s="143">
        <f>'2025-26 Salary &amp; Benefits'!H$6</f>
        <v>0.16020000000000001</v>
      </c>
      <c r="S1500" s="143">
        <f>'2025-26 Salary &amp; Benefits'!I$6</f>
        <v>0.15390000000000001</v>
      </c>
      <c r="T1500" s="9">
        <f t="shared" si="256"/>
        <v>33497.71</v>
      </c>
      <c r="U1500" s="9">
        <f t="shared" si="257"/>
        <v>1552.51</v>
      </c>
      <c r="V1500" s="9">
        <f t="shared" si="258"/>
        <v>238.93</v>
      </c>
      <c r="W1500" s="9">
        <f t="shared" si="259"/>
        <v>1791.44</v>
      </c>
      <c r="X1500" s="22">
        <f t="shared" si="260"/>
        <v>128439.72000000002</v>
      </c>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c r="DJ1500" s="2"/>
      <c r="DK1500" s="2"/>
      <c r="DL1500" s="2"/>
      <c r="DM1500" s="2"/>
      <c r="DN1500" s="2"/>
      <c r="DO1500" s="2"/>
      <c r="DP1500" s="2"/>
      <c r="DQ1500" s="2"/>
      <c r="DR1500" s="2"/>
      <c r="DS1500" s="2"/>
      <c r="DT1500" s="2"/>
      <c r="DU1500" s="2"/>
      <c r="DV1500" s="2"/>
      <c r="DW1500" s="2"/>
      <c r="DX1500" s="2"/>
      <c r="DY1500" s="2"/>
      <c r="DZ1500" s="2"/>
      <c r="EA1500" s="2"/>
      <c r="EB1500" s="2"/>
      <c r="EC1500" s="2"/>
      <c r="ED1500" s="2"/>
      <c r="EE1500" s="2"/>
      <c r="EF1500" s="2"/>
      <c r="EG1500" s="2"/>
      <c r="EH1500" s="2"/>
      <c r="EI1500" s="2"/>
      <c r="EJ1500" s="2"/>
      <c r="EK1500" s="2"/>
      <c r="EL1500" s="2"/>
      <c r="EM1500" s="2"/>
      <c r="EN1500" s="2"/>
      <c r="EO1500" s="2"/>
      <c r="EP1500" s="2"/>
      <c r="EQ1500" s="2"/>
      <c r="ER1500" s="2"/>
      <c r="ES1500" s="2"/>
      <c r="ET1500" s="2"/>
      <c r="EU1500" s="2"/>
      <c r="EV1500" s="2"/>
      <c r="EW1500" s="2"/>
      <c r="EX1500" s="2"/>
      <c r="EY1500" s="2"/>
      <c r="EZ1500" s="2"/>
      <c r="FA1500" s="2"/>
      <c r="FB1500" s="2"/>
      <c r="FC1500" s="2"/>
    </row>
    <row r="1501" spans="1:159" s="4" customFormat="1">
      <c r="A1501" s="77" t="s">
        <v>2166</v>
      </c>
      <c r="B1501" s="87" t="s">
        <v>2781</v>
      </c>
      <c r="C1501" s="88">
        <v>2508</v>
      </c>
      <c r="D1501" s="87" t="s">
        <v>71</v>
      </c>
      <c r="E1501" s="107" t="str">
        <f>VLOOKUP($C1501,'2024-25 School Level AAFTE'!$C$4:$L$2372,9,FALSE)</f>
        <v>Yes</v>
      </c>
      <c r="F1501" s="95">
        <f>VLOOKUP($C1501,'2024-25 School Level AAFTE'!$C$4:$J$2372,8,FALSE)</f>
        <v>826.7700000000001</v>
      </c>
      <c r="G1501" s="97">
        <f>IFERROR(IF(E1501= "yes",VLOOKUP(C1501,Summary!$B:$I,6,0),0),0)</f>
        <v>0</v>
      </c>
      <c r="H1501" s="96">
        <f t="shared" si="251"/>
        <v>826.7700000000001</v>
      </c>
      <c r="I1501" s="154">
        <f>VLOOKUP($A1501,'2025-26 Salary &amp; Benefits'!$A:$I,3,FALSE)</f>
        <v>1</v>
      </c>
      <c r="J1501" s="154">
        <f>VLOOKUP($A1501,'2025-26 Salary &amp; Benefits'!$A:$I,4,FALSE)</f>
        <v>1</v>
      </c>
      <c r="K1501" s="141">
        <f t="shared" si="252"/>
        <v>826.7700000000001</v>
      </c>
      <c r="L1501" s="140">
        <f t="shared" si="253"/>
        <v>2.4249999999999998</v>
      </c>
      <c r="M1501" s="142">
        <f>'2025-26 Salary &amp; Benefits'!$E$6</f>
        <v>78209</v>
      </c>
      <c r="N1501" s="142">
        <f>'2025-26 Salary &amp; Benefits'!$F$6</f>
        <v>80164</v>
      </c>
      <c r="O1501" s="9">
        <f t="shared" si="254"/>
        <v>189656.83</v>
      </c>
      <c r="P1501" s="9">
        <f t="shared" si="255"/>
        <v>4740.8700000000244</v>
      </c>
      <c r="Q1501" s="9">
        <f>'2025-26 Salary &amp; Benefits'!G$6</f>
        <v>15997.68</v>
      </c>
      <c r="R1501" s="143">
        <f>'2025-26 Salary &amp; Benefits'!H$6</f>
        <v>0.16020000000000001</v>
      </c>
      <c r="S1501" s="143">
        <f>'2025-26 Salary &amp; Benefits'!I$6</f>
        <v>0.15390000000000001</v>
      </c>
      <c r="T1501" s="9">
        <f t="shared" si="256"/>
        <v>69907.02</v>
      </c>
      <c r="U1501" s="9">
        <f t="shared" si="257"/>
        <v>3239.96</v>
      </c>
      <c r="V1501" s="9">
        <f t="shared" si="258"/>
        <v>498.63</v>
      </c>
      <c r="W1501" s="9">
        <f t="shared" si="259"/>
        <v>3738.59</v>
      </c>
      <c r="X1501" s="22">
        <f t="shared" si="260"/>
        <v>268043.31</v>
      </c>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c r="DF1501" s="2"/>
      <c r="DG1501" s="2"/>
      <c r="DH1501" s="2"/>
      <c r="DI1501" s="2"/>
      <c r="DJ1501" s="2"/>
      <c r="DK1501" s="2"/>
      <c r="DL1501" s="2"/>
      <c r="DM1501" s="2"/>
      <c r="DN1501" s="2"/>
      <c r="DO1501" s="2"/>
      <c r="DP1501" s="2"/>
      <c r="DQ1501" s="2"/>
      <c r="DR1501" s="2"/>
      <c r="DS1501" s="2"/>
      <c r="DT1501" s="2"/>
      <c r="DU1501" s="2"/>
      <c r="DV1501" s="2"/>
      <c r="DW1501" s="2"/>
      <c r="DX1501" s="2"/>
      <c r="DY1501" s="2"/>
      <c r="DZ1501" s="2"/>
      <c r="EA1501" s="2"/>
      <c r="EB1501" s="2"/>
      <c r="EC1501" s="2"/>
      <c r="ED1501" s="2"/>
      <c r="EE1501" s="2"/>
      <c r="EF1501" s="2"/>
      <c r="EG1501" s="2"/>
      <c r="EH1501" s="2"/>
      <c r="EI1501" s="2"/>
      <c r="EJ1501" s="2"/>
      <c r="EK1501" s="2"/>
      <c r="EL1501" s="2"/>
      <c r="EM1501" s="2"/>
      <c r="EN1501" s="2"/>
      <c r="EO1501" s="2"/>
      <c r="EP1501" s="2"/>
      <c r="EQ1501" s="2"/>
      <c r="ER1501" s="2"/>
      <c r="ES1501" s="2"/>
      <c r="ET1501" s="2"/>
      <c r="EU1501" s="2"/>
      <c r="EV1501" s="2"/>
      <c r="EW1501" s="2"/>
      <c r="EX1501" s="2"/>
      <c r="EY1501" s="2"/>
      <c r="EZ1501" s="2"/>
      <c r="FA1501" s="2"/>
      <c r="FB1501" s="2"/>
      <c r="FC1501" s="2"/>
    </row>
    <row r="1502" spans="1:159" s="4" customFormat="1">
      <c r="A1502" s="77" t="s">
        <v>2166</v>
      </c>
      <c r="B1502" s="87" t="s">
        <v>2781</v>
      </c>
      <c r="C1502" s="88">
        <v>2905</v>
      </c>
      <c r="D1502" s="87" t="s">
        <v>72</v>
      </c>
      <c r="E1502" s="107" t="str">
        <f>VLOOKUP($C1502,'2024-25 School Level AAFTE'!$C$4:$L$2372,9,FALSE)</f>
        <v>Yes</v>
      </c>
      <c r="F1502" s="95">
        <f>VLOOKUP($C1502,'2024-25 School Level AAFTE'!$C$4:$J$2372,8,FALSE)</f>
        <v>247.06</v>
      </c>
      <c r="G1502" s="97">
        <f>IFERROR(IF(E1502= "yes",VLOOKUP(C1502,Summary!$B:$I,6,0),0),0)</f>
        <v>0</v>
      </c>
      <c r="H1502" s="96">
        <f t="shared" ref="H1502:H1565" si="261">IF(E1502= "yes", F1502,0)</f>
        <v>247.06</v>
      </c>
      <c r="I1502" s="154">
        <f>VLOOKUP($A1502,'2025-26 Salary &amp; Benefits'!$A:$I,3,FALSE)</f>
        <v>1</v>
      </c>
      <c r="J1502" s="154">
        <f>VLOOKUP($A1502,'2025-26 Salary &amp; Benefits'!$A:$I,4,FALSE)</f>
        <v>1</v>
      </c>
      <c r="K1502" s="141">
        <f t="shared" ref="K1502:K1565" si="262">IF(G1502&gt;0,G1502,H1502)</f>
        <v>247.06</v>
      </c>
      <c r="L1502" s="140">
        <f t="shared" ref="L1502:L1565" si="263">ROUND((($K1502*1.1*36)/15)/900,3)</f>
        <v>0.72499999999999998</v>
      </c>
      <c r="M1502" s="142">
        <f>'2025-26 Salary &amp; Benefits'!$E$6</f>
        <v>78209</v>
      </c>
      <c r="N1502" s="142">
        <f>'2025-26 Salary &amp; Benefits'!$F$6</f>
        <v>80164</v>
      </c>
      <c r="O1502" s="9">
        <f t="shared" ref="O1502:O1565" si="264">ROUND($I1502*$M1502*$L1502,2)</f>
        <v>56701.53</v>
      </c>
      <c r="P1502" s="9">
        <f t="shared" ref="P1502:P1565" si="265">ROUND($J1502*$N1502*$L1502,2)-O1502</f>
        <v>1417.3700000000026</v>
      </c>
      <c r="Q1502" s="9">
        <f>'2025-26 Salary &amp; Benefits'!G$6</f>
        <v>15997.68</v>
      </c>
      <c r="R1502" s="143">
        <f>'2025-26 Salary &amp; Benefits'!H$6</f>
        <v>0.16020000000000001</v>
      </c>
      <c r="S1502" s="143">
        <f>'2025-26 Salary &amp; Benefits'!I$6</f>
        <v>0.15390000000000001</v>
      </c>
      <c r="T1502" s="9">
        <f t="shared" ref="T1502:T1565" si="266">ROUND(O1502*R1502+P1502*S1502+L1502*Q1502,2)</f>
        <v>20900.04</v>
      </c>
      <c r="U1502" s="9">
        <f t="shared" ref="U1502:U1565" si="267">ROUND((($N1502*$J1502*$L1502)/180)*3,2)</f>
        <v>968.65</v>
      </c>
      <c r="V1502" s="9">
        <f t="shared" ref="V1502:V1565" si="268">ROUND(U1502*S1502,2)</f>
        <v>149.08000000000001</v>
      </c>
      <c r="W1502" s="9">
        <f t="shared" ref="W1502:W1565" si="269">SUM(U1502:V1502)</f>
        <v>1117.73</v>
      </c>
      <c r="X1502" s="22">
        <f t="shared" ref="X1502:X1565" si="270">SUM(T1502,O1502:P1502,W1502)</f>
        <v>80136.67</v>
      </c>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c r="DF1502" s="2"/>
      <c r="DG1502" s="2"/>
      <c r="DH1502" s="2"/>
      <c r="DI1502" s="2"/>
      <c r="DJ1502" s="2"/>
      <c r="DK1502" s="2"/>
      <c r="DL1502" s="2"/>
      <c r="DM1502" s="2"/>
      <c r="DN1502" s="2"/>
      <c r="DO1502" s="2"/>
      <c r="DP1502" s="2"/>
      <c r="DQ1502" s="2"/>
      <c r="DR1502" s="2"/>
      <c r="DS1502" s="2"/>
      <c r="DT1502" s="2"/>
      <c r="DU1502" s="2"/>
      <c r="DV1502" s="2"/>
      <c r="DW1502" s="2"/>
      <c r="DX1502" s="2"/>
      <c r="DY1502" s="2"/>
      <c r="DZ1502" s="2"/>
      <c r="EA1502" s="2"/>
      <c r="EB1502" s="2"/>
      <c r="EC1502" s="2"/>
      <c r="ED1502" s="2"/>
      <c r="EE1502" s="2"/>
      <c r="EF1502" s="2"/>
      <c r="EG1502" s="2"/>
      <c r="EH1502" s="2"/>
      <c r="EI1502" s="2"/>
      <c r="EJ1502" s="2"/>
      <c r="EK1502" s="2"/>
      <c r="EL1502" s="2"/>
      <c r="EM1502" s="2"/>
      <c r="EN1502" s="2"/>
      <c r="EO1502" s="2"/>
      <c r="EP1502" s="2"/>
      <c r="EQ1502" s="2"/>
      <c r="ER1502" s="2"/>
      <c r="ES1502" s="2"/>
      <c r="ET1502" s="2"/>
      <c r="EU1502" s="2"/>
      <c r="EV1502" s="2"/>
      <c r="EW1502" s="2"/>
      <c r="EX1502" s="2"/>
      <c r="EY1502" s="2"/>
      <c r="EZ1502" s="2"/>
      <c r="FA1502" s="2"/>
      <c r="FB1502" s="2"/>
      <c r="FC1502" s="2"/>
    </row>
    <row r="1503" spans="1:159" s="4" customFormat="1">
      <c r="A1503" s="77" t="s">
        <v>2166</v>
      </c>
      <c r="B1503" s="87" t="s">
        <v>2781</v>
      </c>
      <c r="C1503" s="88">
        <v>2906</v>
      </c>
      <c r="D1503" s="87" t="s">
        <v>73</v>
      </c>
      <c r="E1503" s="107" t="str">
        <f>VLOOKUP($C1503,'2024-25 School Level AAFTE'!$C$4:$L$2372,9,FALSE)</f>
        <v>Yes</v>
      </c>
      <c r="F1503" s="95">
        <f>VLOOKUP($C1503,'2024-25 School Level AAFTE'!$C$4:$J$2372,8,FALSE)</f>
        <v>522.6</v>
      </c>
      <c r="G1503" s="97">
        <f>IFERROR(IF(E1503= "yes",VLOOKUP(C1503,Summary!$B:$I,6,0),0),0)</f>
        <v>0</v>
      </c>
      <c r="H1503" s="96">
        <f t="shared" si="261"/>
        <v>522.6</v>
      </c>
      <c r="I1503" s="154">
        <f>VLOOKUP($A1503,'2025-26 Salary &amp; Benefits'!$A:$I,3,FALSE)</f>
        <v>1</v>
      </c>
      <c r="J1503" s="154">
        <f>VLOOKUP($A1503,'2025-26 Salary &amp; Benefits'!$A:$I,4,FALSE)</f>
        <v>1</v>
      </c>
      <c r="K1503" s="141">
        <f t="shared" si="262"/>
        <v>522.6</v>
      </c>
      <c r="L1503" s="140">
        <f t="shared" si="263"/>
        <v>1.5329999999999999</v>
      </c>
      <c r="M1503" s="142">
        <f>'2025-26 Salary &amp; Benefits'!$E$6</f>
        <v>78209</v>
      </c>
      <c r="N1503" s="142">
        <f>'2025-26 Salary &amp; Benefits'!$F$6</f>
        <v>80164</v>
      </c>
      <c r="O1503" s="9">
        <f t="shared" si="264"/>
        <v>119894.39999999999</v>
      </c>
      <c r="P1503" s="9">
        <f t="shared" si="265"/>
        <v>2997.0100000000093</v>
      </c>
      <c r="Q1503" s="9">
        <f>'2025-26 Salary &amp; Benefits'!G$6</f>
        <v>15997.68</v>
      </c>
      <c r="R1503" s="143">
        <f>'2025-26 Salary &amp; Benefits'!H$6</f>
        <v>0.16020000000000001</v>
      </c>
      <c r="S1503" s="143">
        <f>'2025-26 Salary &amp; Benefits'!I$6</f>
        <v>0.15390000000000001</v>
      </c>
      <c r="T1503" s="9">
        <f t="shared" si="266"/>
        <v>44192.77</v>
      </c>
      <c r="U1503" s="9">
        <f t="shared" si="267"/>
        <v>2048.19</v>
      </c>
      <c r="V1503" s="9">
        <f t="shared" si="268"/>
        <v>315.22000000000003</v>
      </c>
      <c r="W1503" s="9">
        <f t="shared" si="269"/>
        <v>2363.41</v>
      </c>
      <c r="X1503" s="22">
        <f t="shared" si="270"/>
        <v>169447.59</v>
      </c>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c r="DF1503" s="2"/>
      <c r="DG1503" s="2"/>
      <c r="DH1503" s="2"/>
      <c r="DI1503" s="2"/>
      <c r="DJ1503" s="2"/>
      <c r="DK1503" s="2"/>
      <c r="DL1503" s="2"/>
      <c r="DM1503" s="2"/>
      <c r="DN1503" s="2"/>
      <c r="DO1503" s="2"/>
      <c r="DP1503" s="2"/>
      <c r="DQ1503" s="2"/>
      <c r="DR1503" s="2"/>
      <c r="DS1503" s="2"/>
      <c r="DT1503" s="2"/>
      <c r="DU1503" s="2"/>
      <c r="DV1503" s="2"/>
      <c r="DW1503" s="2"/>
      <c r="DX1503" s="2"/>
      <c r="DY1503" s="2"/>
      <c r="DZ1503" s="2"/>
      <c r="EA1503" s="2"/>
      <c r="EB1503" s="2"/>
      <c r="EC1503" s="2"/>
      <c r="ED1503" s="2"/>
      <c r="EE1503" s="2"/>
      <c r="EF1503" s="2"/>
      <c r="EG1503" s="2"/>
      <c r="EH1503" s="2"/>
      <c r="EI1503" s="2"/>
      <c r="EJ1503" s="2"/>
      <c r="EK1503" s="2"/>
      <c r="EL1503" s="2"/>
      <c r="EM1503" s="2"/>
      <c r="EN1503" s="2"/>
      <c r="EO1503" s="2"/>
      <c r="EP1503" s="2"/>
      <c r="EQ1503" s="2"/>
      <c r="ER1503" s="2"/>
      <c r="ES1503" s="2"/>
      <c r="ET1503" s="2"/>
      <c r="EU1503" s="2"/>
      <c r="EV1503" s="2"/>
      <c r="EW1503" s="2"/>
      <c r="EX1503" s="2"/>
      <c r="EY1503" s="2"/>
      <c r="EZ1503" s="2"/>
      <c r="FA1503" s="2"/>
      <c r="FB1503" s="2"/>
      <c r="FC1503" s="2"/>
    </row>
    <row r="1504" spans="1:159" s="4" customFormat="1">
      <c r="A1504" s="77" t="s">
        <v>2166</v>
      </c>
      <c r="B1504" s="87" t="s">
        <v>2781</v>
      </c>
      <c r="C1504" s="88">
        <v>3316</v>
      </c>
      <c r="D1504" s="87" t="s">
        <v>74</v>
      </c>
      <c r="E1504" s="107" t="str">
        <f>VLOOKUP($C1504,'2024-25 School Level AAFTE'!$C$4:$L$2372,9,FALSE)</f>
        <v>Yes</v>
      </c>
      <c r="F1504" s="95">
        <f>VLOOKUP($C1504,'2024-25 School Level AAFTE'!$C$4:$J$2372,8,FALSE)</f>
        <v>411.24</v>
      </c>
      <c r="G1504" s="97">
        <f>IFERROR(IF(E1504= "yes",VLOOKUP(C1504,Summary!$B:$I,6,0),0),0)</f>
        <v>0</v>
      </c>
      <c r="H1504" s="96">
        <f t="shared" si="261"/>
        <v>411.24</v>
      </c>
      <c r="I1504" s="154">
        <f>VLOOKUP($A1504,'2025-26 Salary &amp; Benefits'!$A:$I,3,FALSE)</f>
        <v>1</v>
      </c>
      <c r="J1504" s="154">
        <f>VLOOKUP($A1504,'2025-26 Salary &amp; Benefits'!$A:$I,4,FALSE)</f>
        <v>1</v>
      </c>
      <c r="K1504" s="141">
        <f t="shared" si="262"/>
        <v>411.24</v>
      </c>
      <c r="L1504" s="140">
        <f t="shared" si="263"/>
        <v>1.206</v>
      </c>
      <c r="M1504" s="142">
        <f>'2025-26 Salary &amp; Benefits'!$E$6</f>
        <v>78209</v>
      </c>
      <c r="N1504" s="142">
        <f>'2025-26 Salary &amp; Benefits'!$F$6</f>
        <v>80164</v>
      </c>
      <c r="O1504" s="9">
        <f t="shared" si="264"/>
        <v>94320.05</v>
      </c>
      <c r="P1504" s="9">
        <f t="shared" si="265"/>
        <v>2357.7299999999959</v>
      </c>
      <c r="Q1504" s="9">
        <f>'2025-26 Salary &amp; Benefits'!G$6</f>
        <v>15997.68</v>
      </c>
      <c r="R1504" s="143">
        <f>'2025-26 Salary &amp; Benefits'!H$6</f>
        <v>0.16020000000000001</v>
      </c>
      <c r="S1504" s="143">
        <f>'2025-26 Salary &amp; Benefits'!I$6</f>
        <v>0.15390000000000001</v>
      </c>
      <c r="T1504" s="9">
        <f t="shared" si="266"/>
        <v>34766.129999999997</v>
      </c>
      <c r="U1504" s="9">
        <f t="shared" si="267"/>
        <v>1611.3</v>
      </c>
      <c r="V1504" s="9">
        <f t="shared" si="268"/>
        <v>247.98</v>
      </c>
      <c r="W1504" s="9">
        <f t="shared" si="269"/>
        <v>1859.28</v>
      </c>
      <c r="X1504" s="22">
        <f t="shared" si="270"/>
        <v>133303.18999999997</v>
      </c>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c r="DK1504" s="2"/>
      <c r="DL1504" s="2"/>
      <c r="DM1504" s="2"/>
      <c r="DN1504" s="2"/>
      <c r="DO1504" s="2"/>
      <c r="DP1504" s="2"/>
      <c r="DQ1504" s="2"/>
      <c r="DR1504" s="2"/>
      <c r="DS1504" s="2"/>
      <c r="DT1504" s="2"/>
      <c r="DU1504" s="2"/>
      <c r="DV1504" s="2"/>
      <c r="DW1504" s="2"/>
      <c r="DX1504" s="2"/>
      <c r="DY1504" s="2"/>
      <c r="DZ1504" s="2"/>
      <c r="EA1504" s="2"/>
      <c r="EB1504" s="2"/>
      <c r="EC1504" s="2"/>
      <c r="ED1504" s="2"/>
      <c r="EE1504" s="2"/>
      <c r="EF1504" s="2"/>
      <c r="EG1504" s="2"/>
      <c r="EH1504" s="2"/>
      <c r="EI1504" s="2"/>
      <c r="EJ1504" s="2"/>
      <c r="EK1504" s="2"/>
      <c r="EL1504" s="2"/>
      <c r="EM1504" s="2"/>
      <c r="EN1504" s="2"/>
      <c r="EO1504" s="2"/>
      <c r="EP1504" s="2"/>
      <c r="EQ1504" s="2"/>
      <c r="ER1504" s="2"/>
      <c r="ES1504" s="2"/>
      <c r="ET1504" s="2"/>
      <c r="EU1504" s="2"/>
      <c r="EV1504" s="2"/>
      <c r="EW1504" s="2"/>
      <c r="EX1504" s="2"/>
      <c r="EY1504" s="2"/>
      <c r="EZ1504" s="2"/>
      <c r="FA1504" s="2"/>
      <c r="FB1504" s="2"/>
      <c r="FC1504" s="2"/>
    </row>
    <row r="1505" spans="1:159" s="4" customFormat="1">
      <c r="A1505" s="77" t="s">
        <v>2166</v>
      </c>
      <c r="B1505" s="87" t="s">
        <v>2781</v>
      </c>
      <c r="C1505" s="88">
        <v>5537</v>
      </c>
      <c r="D1505" s="87" t="s">
        <v>2989</v>
      </c>
      <c r="E1505" s="107" t="str">
        <f>VLOOKUP($C1505,'2024-25 School Level AAFTE'!$C$4:$L$2372,9,FALSE)</f>
        <v>Yes</v>
      </c>
      <c r="F1505" s="95">
        <f>VLOOKUP($C1505,'2024-25 School Level AAFTE'!$C$4:$J$2372,8,FALSE)</f>
        <v>57</v>
      </c>
      <c r="G1505" s="97">
        <f>IFERROR(IF(E1505= "yes",VLOOKUP(C1505,Summary!$B:$I,6,0),0),0)</f>
        <v>0</v>
      </c>
      <c r="H1505" s="96">
        <f t="shared" si="261"/>
        <v>57</v>
      </c>
      <c r="I1505" s="154">
        <f>VLOOKUP($A1505,'2025-26 Salary &amp; Benefits'!$A:$I,3,FALSE)</f>
        <v>1</v>
      </c>
      <c r="J1505" s="154">
        <f>VLOOKUP($A1505,'2025-26 Salary &amp; Benefits'!$A:$I,4,FALSE)</f>
        <v>1</v>
      </c>
      <c r="K1505" s="141">
        <f t="shared" si="262"/>
        <v>57</v>
      </c>
      <c r="L1505" s="140">
        <f t="shared" si="263"/>
        <v>0.16700000000000001</v>
      </c>
      <c r="M1505" s="142">
        <f>'2025-26 Salary &amp; Benefits'!$E$6</f>
        <v>78209</v>
      </c>
      <c r="N1505" s="142">
        <f>'2025-26 Salary &amp; Benefits'!$F$6</f>
        <v>80164</v>
      </c>
      <c r="O1505" s="9">
        <f t="shared" si="264"/>
        <v>13060.9</v>
      </c>
      <c r="P1505" s="9">
        <f t="shared" si="265"/>
        <v>326.48999999999978</v>
      </c>
      <c r="Q1505" s="9">
        <f>'2025-26 Salary &amp; Benefits'!G$6</f>
        <v>15997.68</v>
      </c>
      <c r="R1505" s="143">
        <f>'2025-26 Salary &amp; Benefits'!H$6</f>
        <v>0.16020000000000001</v>
      </c>
      <c r="S1505" s="143">
        <f>'2025-26 Salary &amp; Benefits'!I$6</f>
        <v>0.15390000000000001</v>
      </c>
      <c r="T1505" s="9">
        <f t="shared" si="266"/>
        <v>4814.22</v>
      </c>
      <c r="U1505" s="9">
        <f t="shared" si="267"/>
        <v>223.12</v>
      </c>
      <c r="V1505" s="9">
        <f t="shared" si="268"/>
        <v>34.340000000000003</v>
      </c>
      <c r="W1505" s="9">
        <f t="shared" si="269"/>
        <v>257.46000000000004</v>
      </c>
      <c r="X1505" s="22">
        <f t="shared" si="270"/>
        <v>18459.07</v>
      </c>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c r="DK1505" s="2"/>
      <c r="DL1505" s="2"/>
      <c r="DM1505" s="2"/>
      <c r="DN1505" s="2"/>
      <c r="DO1505" s="2"/>
      <c r="DP1505" s="2"/>
      <c r="DQ1505" s="2"/>
      <c r="DR1505" s="2"/>
      <c r="DS1505" s="2"/>
      <c r="DT1505" s="2"/>
      <c r="DU1505" s="2"/>
      <c r="DV1505" s="2"/>
      <c r="DW1505" s="2"/>
      <c r="DX1505" s="2"/>
      <c r="DY1505" s="2"/>
      <c r="DZ1505" s="2"/>
      <c r="EA1505" s="2"/>
      <c r="EB1505" s="2"/>
      <c r="EC1505" s="2"/>
      <c r="ED1505" s="2"/>
      <c r="EE1505" s="2"/>
      <c r="EF1505" s="2"/>
      <c r="EG1505" s="2"/>
      <c r="EH1505" s="2"/>
      <c r="EI1505" s="2"/>
      <c r="EJ1505" s="2"/>
      <c r="EK1505" s="2"/>
      <c r="EL1505" s="2"/>
      <c r="EM1505" s="2"/>
      <c r="EN1505" s="2"/>
      <c r="EO1505" s="2"/>
      <c r="EP1505" s="2"/>
      <c r="EQ1505" s="2"/>
      <c r="ER1505" s="2"/>
      <c r="ES1505" s="2"/>
      <c r="ET1505" s="2"/>
      <c r="EU1505" s="2"/>
      <c r="EV1505" s="2"/>
      <c r="EW1505" s="2"/>
      <c r="EX1505" s="2"/>
      <c r="EY1505" s="2"/>
      <c r="EZ1505" s="2"/>
      <c r="FA1505" s="2"/>
      <c r="FB1505" s="2"/>
      <c r="FC1505" s="2"/>
    </row>
    <row r="1506" spans="1:159" s="4" customFormat="1">
      <c r="A1506" s="77" t="s">
        <v>2434</v>
      </c>
      <c r="B1506" s="87" t="s">
        <v>2782</v>
      </c>
      <c r="C1506" s="88">
        <v>2499</v>
      </c>
      <c r="D1506" s="87" t="s">
        <v>2041</v>
      </c>
      <c r="E1506" s="107" t="str">
        <f>VLOOKUP($C1506,'2024-25 School Level AAFTE'!$C$4:$L$2372,9,FALSE)</f>
        <v>No</v>
      </c>
      <c r="F1506" s="95">
        <f>VLOOKUP($C1506,'2024-25 School Level AAFTE'!$C$4:$J$2372,8,FALSE)</f>
        <v>807.55</v>
      </c>
      <c r="G1506" s="97">
        <f>IFERROR(IF(E1506= "yes",VLOOKUP(C1506,Summary!$B:$I,6,0),0),0)</f>
        <v>0</v>
      </c>
      <c r="H1506" s="96">
        <f t="shared" si="261"/>
        <v>0</v>
      </c>
      <c r="I1506" s="154">
        <f>VLOOKUP($A1506,'2025-26 Salary &amp; Benefits'!$A:$I,3,FALSE)</f>
        <v>1</v>
      </c>
      <c r="J1506" s="154">
        <f>VLOOKUP($A1506,'2025-26 Salary &amp; Benefits'!$A:$I,4,FALSE)</f>
        <v>1</v>
      </c>
      <c r="K1506" s="141">
        <f t="shared" si="262"/>
        <v>0</v>
      </c>
      <c r="L1506" s="140">
        <f t="shared" si="263"/>
        <v>0</v>
      </c>
      <c r="M1506" s="142">
        <f>'2025-26 Salary &amp; Benefits'!$E$6</f>
        <v>78209</v>
      </c>
      <c r="N1506" s="142">
        <f>'2025-26 Salary &amp; Benefits'!$F$6</f>
        <v>80164</v>
      </c>
      <c r="O1506" s="9">
        <f t="shared" si="264"/>
        <v>0</v>
      </c>
      <c r="P1506" s="9">
        <f t="shared" si="265"/>
        <v>0</v>
      </c>
      <c r="Q1506" s="9">
        <f>'2025-26 Salary &amp; Benefits'!G$6</f>
        <v>15997.68</v>
      </c>
      <c r="R1506" s="143">
        <f>'2025-26 Salary &amp; Benefits'!H$6</f>
        <v>0.16020000000000001</v>
      </c>
      <c r="S1506" s="143">
        <f>'2025-26 Salary &amp; Benefits'!I$6</f>
        <v>0.15390000000000001</v>
      </c>
      <c r="T1506" s="9">
        <f t="shared" si="266"/>
        <v>0</v>
      </c>
      <c r="U1506" s="9">
        <f t="shared" si="267"/>
        <v>0</v>
      </c>
      <c r="V1506" s="9">
        <f t="shared" si="268"/>
        <v>0</v>
      </c>
      <c r="W1506" s="9">
        <f t="shared" si="269"/>
        <v>0</v>
      </c>
      <c r="X1506" s="22">
        <f t="shared" si="270"/>
        <v>0</v>
      </c>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c r="DY1506" s="2"/>
      <c r="DZ1506" s="2"/>
      <c r="EA1506" s="2"/>
      <c r="EB1506" s="2"/>
      <c r="EC1506" s="2"/>
      <c r="ED1506" s="2"/>
      <c r="EE1506" s="2"/>
      <c r="EF1506" s="2"/>
      <c r="EG1506" s="2"/>
      <c r="EH1506" s="2"/>
      <c r="EI1506" s="2"/>
      <c r="EJ1506" s="2"/>
      <c r="EK1506" s="2"/>
      <c r="EL1506" s="2"/>
      <c r="EM1506" s="2"/>
      <c r="EN1506" s="2"/>
      <c r="EO1506" s="2"/>
      <c r="EP1506" s="2"/>
      <c r="EQ1506" s="2"/>
      <c r="ER1506" s="2"/>
      <c r="ES1506" s="2"/>
      <c r="ET1506" s="2"/>
      <c r="EU1506" s="2"/>
      <c r="EV1506" s="2"/>
      <c r="EW1506" s="2"/>
      <c r="EX1506" s="2"/>
      <c r="EY1506" s="2"/>
      <c r="EZ1506" s="2"/>
      <c r="FA1506" s="2"/>
      <c r="FB1506" s="2"/>
      <c r="FC1506" s="2"/>
    </row>
    <row r="1507" spans="1:159" s="4" customFormat="1">
      <c r="A1507" s="77" t="s">
        <v>2434</v>
      </c>
      <c r="B1507" s="87" t="s">
        <v>2782</v>
      </c>
      <c r="C1507" s="88">
        <v>2587</v>
      </c>
      <c r="D1507" s="87" t="s">
        <v>137</v>
      </c>
      <c r="E1507" s="107" t="str">
        <f>VLOOKUP($C1507,'2024-25 School Level AAFTE'!$C$4:$L$2372,9,FALSE)</f>
        <v>No</v>
      </c>
      <c r="F1507" s="95">
        <f>VLOOKUP($C1507,'2024-25 School Level AAFTE'!$C$4:$J$2372,8,FALSE)</f>
        <v>276.56</v>
      </c>
      <c r="G1507" s="97">
        <f>IFERROR(IF(E1507= "yes",VLOOKUP(C1507,Summary!$B:$I,6,0),0),0)</f>
        <v>0</v>
      </c>
      <c r="H1507" s="96">
        <f t="shared" si="261"/>
        <v>0</v>
      </c>
      <c r="I1507" s="154">
        <f>VLOOKUP($A1507,'2025-26 Salary &amp; Benefits'!$A:$I,3,FALSE)</f>
        <v>1</v>
      </c>
      <c r="J1507" s="154">
        <f>VLOOKUP($A1507,'2025-26 Salary &amp; Benefits'!$A:$I,4,FALSE)</f>
        <v>1</v>
      </c>
      <c r="K1507" s="141">
        <f t="shared" si="262"/>
        <v>0</v>
      </c>
      <c r="L1507" s="140">
        <f t="shared" si="263"/>
        <v>0</v>
      </c>
      <c r="M1507" s="142">
        <f>'2025-26 Salary &amp; Benefits'!$E$6</f>
        <v>78209</v>
      </c>
      <c r="N1507" s="142">
        <f>'2025-26 Salary &amp; Benefits'!$F$6</f>
        <v>80164</v>
      </c>
      <c r="O1507" s="9">
        <f t="shared" si="264"/>
        <v>0</v>
      </c>
      <c r="P1507" s="9">
        <f t="shared" si="265"/>
        <v>0</v>
      </c>
      <c r="Q1507" s="9">
        <f>'2025-26 Salary &amp; Benefits'!G$6</f>
        <v>15997.68</v>
      </c>
      <c r="R1507" s="143">
        <f>'2025-26 Salary &amp; Benefits'!H$6</f>
        <v>0.16020000000000001</v>
      </c>
      <c r="S1507" s="143">
        <f>'2025-26 Salary &amp; Benefits'!I$6</f>
        <v>0.15390000000000001</v>
      </c>
      <c r="T1507" s="9">
        <f t="shared" si="266"/>
        <v>0</v>
      </c>
      <c r="U1507" s="9">
        <f t="shared" si="267"/>
        <v>0</v>
      </c>
      <c r="V1507" s="9">
        <f t="shared" si="268"/>
        <v>0</v>
      </c>
      <c r="W1507" s="9">
        <f t="shared" si="269"/>
        <v>0</v>
      </c>
      <c r="X1507" s="22">
        <f t="shared" si="270"/>
        <v>0</v>
      </c>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c r="DK1507" s="2"/>
      <c r="DL1507" s="2"/>
      <c r="DM1507" s="2"/>
      <c r="DN1507" s="2"/>
      <c r="DO1507" s="2"/>
      <c r="DP1507" s="2"/>
      <c r="DQ1507" s="2"/>
      <c r="DR1507" s="2"/>
      <c r="DS1507" s="2"/>
      <c r="DT1507" s="2"/>
      <c r="DU1507" s="2"/>
      <c r="DV1507" s="2"/>
      <c r="DW1507" s="2"/>
      <c r="DX1507" s="2"/>
      <c r="DY1507" s="2"/>
      <c r="DZ1507" s="2"/>
      <c r="EA1507" s="2"/>
      <c r="EB1507" s="2"/>
      <c r="EC1507" s="2"/>
      <c r="ED1507" s="2"/>
      <c r="EE1507" s="2"/>
      <c r="EF1507" s="2"/>
      <c r="EG1507" s="2"/>
      <c r="EH1507" s="2"/>
      <c r="EI1507" s="2"/>
      <c r="EJ1507" s="2"/>
      <c r="EK1507" s="2"/>
      <c r="EL1507" s="2"/>
      <c r="EM1507" s="2"/>
      <c r="EN1507" s="2"/>
      <c r="EO1507" s="2"/>
      <c r="EP1507" s="2"/>
      <c r="EQ1507" s="2"/>
      <c r="ER1507" s="2"/>
      <c r="ES1507" s="2"/>
      <c r="ET1507" s="2"/>
      <c r="EU1507" s="2"/>
      <c r="EV1507" s="2"/>
      <c r="EW1507" s="2"/>
      <c r="EX1507" s="2"/>
      <c r="EY1507" s="2"/>
      <c r="EZ1507" s="2"/>
      <c r="FA1507" s="2"/>
      <c r="FB1507" s="2"/>
      <c r="FC1507" s="2"/>
    </row>
    <row r="1508" spans="1:159" s="4" customFormat="1">
      <c r="A1508" s="77" t="s">
        <v>2434</v>
      </c>
      <c r="B1508" s="87" t="s">
        <v>2782</v>
      </c>
      <c r="C1508" s="88">
        <v>3203</v>
      </c>
      <c r="D1508" s="87" t="s">
        <v>77</v>
      </c>
      <c r="E1508" s="107" t="str">
        <f>VLOOKUP($C1508,'2024-25 School Level AAFTE'!$C$4:$L$2372,9,FALSE)</f>
        <v>Yes</v>
      </c>
      <c r="F1508" s="95">
        <f>VLOOKUP($C1508,'2024-25 School Level AAFTE'!$C$4:$J$2372,8,FALSE)</f>
        <v>341.3</v>
      </c>
      <c r="G1508" s="97">
        <f>IFERROR(IF(E1508= "yes",VLOOKUP(C1508,Summary!$B:$I,6,0),0),0)</f>
        <v>0</v>
      </c>
      <c r="H1508" s="96">
        <f t="shared" si="261"/>
        <v>341.3</v>
      </c>
      <c r="I1508" s="154">
        <f>VLOOKUP($A1508,'2025-26 Salary &amp; Benefits'!$A:$I,3,FALSE)</f>
        <v>1</v>
      </c>
      <c r="J1508" s="154">
        <f>VLOOKUP($A1508,'2025-26 Salary &amp; Benefits'!$A:$I,4,FALSE)</f>
        <v>1</v>
      </c>
      <c r="K1508" s="141">
        <f t="shared" si="262"/>
        <v>341.3</v>
      </c>
      <c r="L1508" s="140">
        <f t="shared" si="263"/>
        <v>1.0009999999999999</v>
      </c>
      <c r="M1508" s="142">
        <f>'2025-26 Salary &amp; Benefits'!$E$6</f>
        <v>78209</v>
      </c>
      <c r="N1508" s="142">
        <f>'2025-26 Salary &amp; Benefits'!$F$6</f>
        <v>80164</v>
      </c>
      <c r="O1508" s="9">
        <f t="shared" si="264"/>
        <v>78287.210000000006</v>
      </c>
      <c r="P1508" s="9">
        <f t="shared" si="265"/>
        <v>1956.9499999999971</v>
      </c>
      <c r="Q1508" s="9">
        <f>'2025-26 Salary &amp; Benefits'!G$6</f>
        <v>15997.68</v>
      </c>
      <c r="R1508" s="143">
        <f>'2025-26 Salary &amp; Benefits'!H$6</f>
        <v>0.16020000000000001</v>
      </c>
      <c r="S1508" s="143">
        <f>'2025-26 Salary &amp; Benefits'!I$6</f>
        <v>0.15390000000000001</v>
      </c>
      <c r="T1508" s="9">
        <f t="shared" si="266"/>
        <v>28856.46</v>
      </c>
      <c r="U1508" s="9">
        <f t="shared" si="267"/>
        <v>1337.4</v>
      </c>
      <c r="V1508" s="9">
        <f t="shared" si="268"/>
        <v>205.83</v>
      </c>
      <c r="W1508" s="9">
        <f t="shared" si="269"/>
        <v>1543.23</v>
      </c>
      <c r="X1508" s="22">
        <f t="shared" si="270"/>
        <v>110643.85</v>
      </c>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c r="DK1508" s="2"/>
      <c r="DL1508" s="2"/>
      <c r="DM1508" s="2"/>
      <c r="DN1508" s="2"/>
      <c r="DO1508" s="2"/>
      <c r="DP1508" s="2"/>
      <c r="DQ1508" s="2"/>
      <c r="DR1508" s="2"/>
      <c r="DS1508" s="2"/>
      <c r="DT1508" s="2"/>
      <c r="DU1508" s="2"/>
      <c r="DV1508" s="2"/>
      <c r="DW1508" s="2"/>
      <c r="DX1508" s="2"/>
      <c r="DY1508" s="2"/>
      <c r="DZ1508" s="2"/>
      <c r="EA1508" s="2"/>
      <c r="EB1508" s="2"/>
      <c r="EC1508" s="2"/>
      <c r="ED1508" s="2"/>
      <c r="EE1508" s="2"/>
      <c r="EF1508" s="2"/>
      <c r="EG1508" s="2"/>
      <c r="EH1508" s="2"/>
      <c r="EI1508" s="2"/>
      <c r="EJ1508" s="2"/>
      <c r="EK1508" s="2"/>
      <c r="EL1508" s="2"/>
      <c r="EM1508" s="2"/>
      <c r="EN1508" s="2"/>
      <c r="EO1508" s="2"/>
      <c r="EP1508" s="2"/>
      <c r="EQ1508" s="2"/>
      <c r="ER1508" s="2"/>
      <c r="ES1508" s="2"/>
      <c r="ET1508" s="2"/>
      <c r="EU1508" s="2"/>
      <c r="EV1508" s="2"/>
      <c r="EW1508" s="2"/>
      <c r="EX1508" s="2"/>
      <c r="EY1508" s="2"/>
      <c r="EZ1508" s="2"/>
      <c r="FA1508" s="2"/>
      <c r="FB1508" s="2"/>
      <c r="FC1508" s="2"/>
    </row>
    <row r="1509" spans="1:159" s="4" customFormat="1">
      <c r="A1509" s="77" t="s">
        <v>2434</v>
      </c>
      <c r="B1509" s="87" t="s">
        <v>2782</v>
      </c>
      <c r="C1509" s="88">
        <v>3419</v>
      </c>
      <c r="D1509" s="87" t="s">
        <v>23</v>
      </c>
      <c r="E1509" s="107" t="str">
        <f>VLOOKUP($C1509,'2024-25 School Level AAFTE'!$C$4:$L$2372,9,FALSE)</f>
        <v>No</v>
      </c>
      <c r="F1509" s="95">
        <f>VLOOKUP($C1509,'2024-25 School Level AAFTE'!$C$4:$J$2372,8,FALSE)</f>
        <v>637.16999999999996</v>
      </c>
      <c r="G1509" s="97">
        <f>IFERROR(IF(E1509= "yes",VLOOKUP(C1509,Summary!$B:$I,6,0),0),0)</f>
        <v>0</v>
      </c>
      <c r="H1509" s="96">
        <f t="shared" si="261"/>
        <v>0</v>
      </c>
      <c r="I1509" s="154">
        <f>VLOOKUP($A1509,'2025-26 Salary &amp; Benefits'!$A:$I,3,FALSE)</f>
        <v>1</v>
      </c>
      <c r="J1509" s="154">
        <f>VLOOKUP($A1509,'2025-26 Salary &amp; Benefits'!$A:$I,4,FALSE)</f>
        <v>1</v>
      </c>
      <c r="K1509" s="141">
        <f t="shared" si="262"/>
        <v>0</v>
      </c>
      <c r="L1509" s="140">
        <f t="shared" si="263"/>
        <v>0</v>
      </c>
      <c r="M1509" s="142">
        <f>'2025-26 Salary &amp; Benefits'!$E$6</f>
        <v>78209</v>
      </c>
      <c r="N1509" s="142">
        <f>'2025-26 Salary &amp; Benefits'!$F$6</f>
        <v>80164</v>
      </c>
      <c r="O1509" s="9">
        <f t="shared" si="264"/>
        <v>0</v>
      </c>
      <c r="P1509" s="9">
        <f t="shared" si="265"/>
        <v>0</v>
      </c>
      <c r="Q1509" s="9">
        <f>'2025-26 Salary &amp; Benefits'!G$6</f>
        <v>15997.68</v>
      </c>
      <c r="R1509" s="143">
        <f>'2025-26 Salary &amp; Benefits'!H$6</f>
        <v>0.16020000000000001</v>
      </c>
      <c r="S1509" s="143">
        <f>'2025-26 Salary &amp; Benefits'!I$6</f>
        <v>0.15390000000000001</v>
      </c>
      <c r="T1509" s="9">
        <f t="shared" si="266"/>
        <v>0</v>
      </c>
      <c r="U1509" s="9">
        <f t="shared" si="267"/>
        <v>0</v>
      </c>
      <c r="V1509" s="9">
        <f t="shared" si="268"/>
        <v>0</v>
      </c>
      <c r="W1509" s="9">
        <f t="shared" si="269"/>
        <v>0</v>
      </c>
      <c r="X1509" s="22">
        <f t="shared" si="270"/>
        <v>0</v>
      </c>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c r="DY1509" s="2"/>
      <c r="DZ1509" s="2"/>
      <c r="EA1509" s="2"/>
      <c r="EB1509" s="2"/>
      <c r="EC1509" s="2"/>
      <c r="ED1509" s="2"/>
      <c r="EE1509" s="2"/>
      <c r="EF1509" s="2"/>
      <c r="EG1509" s="2"/>
      <c r="EH1509" s="2"/>
      <c r="EI1509" s="2"/>
      <c r="EJ1509" s="2"/>
      <c r="EK1509" s="2"/>
      <c r="EL1509" s="2"/>
      <c r="EM1509" s="2"/>
      <c r="EN1509" s="2"/>
      <c r="EO1509" s="2"/>
      <c r="EP1509" s="2"/>
      <c r="EQ1509" s="2"/>
      <c r="ER1509" s="2"/>
      <c r="ES1509" s="2"/>
      <c r="ET1509" s="2"/>
      <c r="EU1509" s="2"/>
      <c r="EV1509" s="2"/>
      <c r="EW1509" s="2"/>
      <c r="EX1509" s="2"/>
      <c r="EY1509" s="2"/>
      <c r="EZ1509" s="2"/>
      <c r="FA1509" s="2"/>
      <c r="FB1509" s="2"/>
      <c r="FC1509" s="2"/>
    </row>
    <row r="1510" spans="1:159" s="4" customFormat="1">
      <c r="A1510" s="77" t="s">
        <v>2434</v>
      </c>
      <c r="B1510" s="87" t="s">
        <v>2782</v>
      </c>
      <c r="C1510" s="88">
        <v>3614</v>
      </c>
      <c r="D1510" s="87" t="s">
        <v>1613</v>
      </c>
      <c r="E1510" s="107" t="str">
        <f>VLOOKUP($C1510,'2024-25 School Level AAFTE'!$C$4:$L$2372,9,FALSE)</f>
        <v>No</v>
      </c>
      <c r="F1510" s="95">
        <f>VLOOKUP($C1510,'2024-25 School Level AAFTE'!$C$4:$J$2372,8,FALSE)</f>
        <v>270.44</v>
      </c>
      <c r="G1510" s="97">
        <f>IFERROR(IF(E1510= "yes",VLOOKUP(C1510,Summary!$B:$I,6,0),0),0)</f>
        <v>0</v>
      </c>
      <c r="H1510" s="96">
        <f t="shared" si="261"/>
        <v>0</v>
      </c>
      <c r="I1510" s="154">
        <f>VLOOKUP($A1510,'2025-26 Salary &amp; Benefits'!$A:$I,3,FALSE)</f>
        <v>1</v>
      </c>
      <c r="J1510" s="154">
        <f>VLOOKUP($A1510,'2025-26 Salary &amp; Benefits'!$A:$I,4,FALSE)</f>
        <v>1</v>
      </c>
      <c r="K1510" s="141">
        <f t="shared" si="262"/>
        <v>0</v>
      </c>
      <c r="L1510" s="140">
        <f t="shared" si="263"/>
        <v>0</v>
      </c>
      <c r="M1510" s="142">
        <f>'2025-26 Salary &amp; Benefits'!$E$6</f>
        <v>78209</v>
      </c>
      <c r="N1510" s="142">
        <f>'2025-26 Salary &amp; Benefits'!$F$6</f>
        <v>80164</v>
      </c>
      <c r="O1510" s="9">
        <f t="shared" si="264"/>
        <v>0</v>
      </c>
      <c r="P1510" s="9">
        <f t="shared" si="265"/>
        <v>0</v>
      </c>
      <c r="Q1510" s="9">
        <f>'2025-26 Salary &amp; Benefits'!G$6</f>
        <v>15997.68</v>
      </c>
      <c r="R1510" s="143">
        <f>'2025-26 Salary &amp; Benefits'!H$6</f>
        <v>0.16020000000000001</v>
      </c>
      <c r="S1510" s="143">
        <f>'2025-26 Salary &amp; Benefits'!I$6</f>
        <v>0.15390000000000001</v>
      </c>
      <c r="T1510" s="9">
        <f t="shared" si="266"/>
        <v>0</v>
      </c>
      <c r="U1510" s="9">
        <f t="shared" si="267"/>
        <v>0</v>
      </c>
      <c r="V1510" s="9">
        <f t="shared" si="268"/>
        <v>0</v>
      </c>
      <c r="W1510" s="9">
        <f t="shared" si="269"/>
        <v>0</v>
      </c>
      <c r="X1510" s="22">
        <f t="shared" si="270"/>
        <v>0</v>
      </c>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c r="DJ1510" s="2"/>
      <c r="DK1510" s="2"/>
      <c r="DL1510" s="2"/>
      <c r="DM1510" s="2"/>
      <c r="DN1510" s="2"/>
      <c r="DO1510" s="2"/>
      <c r="DP1510" s="2"/>
      <c r="DQ1510" s="2"/>
      <c r="DR1510" s="2"/>
      <c r="DS1510" s="2"/>
      <c r="DT1510" s="2"/>
      <c r="DU1510" s="2"/>
      <c r="DV1510" s="2"/>
      <c r="DW1510" s="2"/>
      <c r="DX1510" s="2"/>
      <c r="DY1510" s="2"/>
      <c r="DZ1510" s="2"/>
      <c r="EA1510" s="2"/>
      <c r="EB1510" s="2"/>
      <c r="EC1510" s="2"/>
      <c r="ED1510" s="2"/>
      <c r="EE1510" s="2"/>
      <c r="EF1510" s="2"/>
      <c r="EG1510" s="2"/>
      <c r="EH1510" s="2"/>
      <c r="EI1510" s="2"/>
      <c r="EJ1510" s="2"/>
      <c r="EK1510" s="2"/>
      <c r="EL1510" s="2"/>
      <c r="EM1510" s="2"/>
      <c r="EN1510" s="2"/>
      <c r="EO1510" s="2"/>
      <c r="EP1510" s="2"/>
      <c r="EQ1510" s="2"/>
      <c r="ER1510" s="2"/>
      <c r="ES1510" s="2"/>
      <c r="ET1510" s="2"/>
      <c r="EU1510" s="2"/>
      <c r="EV1510" s="2"/>
      <c r="EW1510" s="2"/>
      <c r="EX1510" s="2"/>
      <c r="EY1510" s="2"/>
      <c r="EZ1510" s="2"/>
      <c r="FA1510" s="2"/>
      <c r="FB1510" s="2"/>
      <c r="FC1510" s="2"/>
    </row>
    <row r="1511" spans="1:159" s="4" customFormat="1">
      <c r="A1511" s="77" t="s">
        <v>2434</v>
      </c>
      <c r="B1511" s="87" t="s">
        <v>2782</v>
      </c>
      <c r="C1511" s="86">
        <v>5574</v>
      </c>
      <c r="D1511" s="85" t="s">
        <v>2990</v>
      </c>
      <c r="E1511" s="107" t="str">
        <f>VLOOKUP($C1511,'2024-25 School Level AAFTE'!$C$4:$L$2372,9,FALSE)</f>
        <v>No</v>
      </c>
      <c r="F1511" s="95">
        <f>VLOOKUP($C1511,'2024-25 School Level AAFTE'!$C$4:$J$2372,8,FALSE)</f>
        <v>317.01</v>
      </c>
      <c r="G1511" s="97">
        <f>IFERROR(IF(E1511= "yes",VLOOKUP(C1511,Summary!$B:$I,6,0),0),0)</f>
        <v>0</v>
      </c>
      <c r="H1511" s="96">
        <f t="shared" si="261"/>
        <v>0</v>
      </c>
      <c r="I1511" s="154">
        <f>VLOOKUP($A1511,'2025-26 Salary &amp; Benefits'!$A:$I,3,FALSE)</f>
        <v>1</v>
      </c>
      <c r="J1511" s="154">
        <f>VLOOKUP($A1511,'2025-26 Salary &amp; Benefits'!$A:$I,4,FALSE)</f>
        <v>1</v>
      </c>
      <c r="K1511" s="141">
        <f t="shared" si="262"/>
        <v>0</v>
      </c>
      <c r="L1511" s="140">
        <f t="shared" si="263"/>
        <v>0</v>
      </c>
      <c r="M1511" s="142">
        <f>'2025-26 Salary &amp; Benefits'!$E$6</f>
        <v>78209</v>
      </c>
      <c r="N1511" s="142">
        <f>'2025-26 Salary &amp; Benefits'!$F$6</f>
        <v>80164</v>
      </c>
      <c r="O1511" s="9">
        <f t="shared" si="264"/>
        <v>0</v>
      </c>
      <c r="P1511" s="9">
        <f t="shared" si="265"/>
        <v>0</v>
      </c>
      <c r="Q1511" s="9">
        <f>'2025-26 Salary &amp; Benefits'!G$6</f>
        <v>15997.68</v>
      </c>
      <c r="R1511" s="143">
        <f>'2025-26 Salary &amp; Benefits'!H$6</f>
        <v>0.16020000000000001</v>
      </c>
      <c r="S1511" s="143">
        <f>'2025-26 Salary &amp; Benefits'!I$6</f>
        <v>0.15390000000000001</v>
      </c>
      <c r="T1511" s="9">
        <f t="shared" si="266"/>
        <v>0</v>
      </c>
      <c r="U1511" s="9">
        <f t="shared" si="267"/>
        <v>0</v>
      </c>
      <c r="V1511" s="9">
        <f t="shared" si="268"/>
        <v>0</v>
      </c>
      <c r="W1511" s="9">
        <f t="shared" si="269"/>
        <v>0</v>
      </c>
      <c r="X1511" s="22">
        <f t="shared" si="270"/>
        <v>0</v>
      </c>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c r="DF1511" s="2"/>
      <c r="DG1511" s="2"/>
      <c r="DH1511" s="2"/>
      <c r="DI1511" s="2"/>
      <c r="DJ1511" s="2"/>
      <c r="DK1511" s="2"/>
      <c r="DL1511" s="2"/>
      <c r="DM1511" s="2"/>
      <c r="DN1511" s="2"/>
      <c r="DO1511" s="2"/>
      <c r="DP1511" s="2"/>
      <c r="DQ1511" s="2"/>
      <c r="DR1511" s="2"/>
      <c r="DS1511" s="2"/>
      <c r="DT1511" s="2"/>
      <c r="DU1511" s="2"/>
      <c r="DV1511" s="2"/>
      <c r="DW1511" s="2"/>
      <c r="DX1511" s="2"/>
      <c r="DY1511" s="2"/>
      <c r="DZ1511" s="2"/>
      <c r="EA1511" s="2"/>
      <c r="EB1511" s="2"/>
      <c r="EC1511" s="2"/>
      <c r="ED1511" s="2"/>
      <c r="EE1511" s="2"/>
      <c r="EF1511" s="2"/>
      <c r="EG1511" s="2"/>
      <c r="EH1511" s="2"/>
      <c r="EI1511" s="2"/>
      <c r="EJ1511" s="2"/>
      <c r="EK1511" s="2"/>
      <c r="EL1511" s="2"/>
      <c r="EM1511" s="2"/>
      <c r="EN1511" s="2"/>
      <c r="EO1511" s="2"/>
      <c r="EP1511" s="2"/>
      <c r="EQ1511" s="2"/>
      <c r="ER1511" s="2"/>
      <c r="ES1511" s="2"/>
      <c r="ET1511" s="2"/>
      <c r="EU1511" s="2"/>
      <c r="EV1511" s="2"/>
      <c r="EW1511" s="2"/>
      <c r="EX1511" s="2"/>
      <c r="EY1511" s="2"/>
      <c r="EZ1511" s="2"/>
      <c r="FA1511" s="2"/>
      <c r="FB1511" s="2"/>
      <c r="FC1511" s="2"/>
    </row>
    <row r="1512" spans="1:159" s="4" customFormat="1">
      <c r="A1512" s="77" t="s">
        <v>2335</v>
      </c>
      <c r="B1512" s="87" t="s">
        <v>2783</v>
      </c>
      <c r="C1512" s="88">
        <v>1640</v>
      </c>
      <c r="D1512" s="87" t="s">
        <v>2993</v>
      </c>
      <c r="E1512" s="107" t="str">
        <f>VLOOKUP($C1512,'2024-25 School Level AAFTE'!$C$4:$L$2372,9,FALSE)</f>
        <v>Yes</v>
      </c>
      <c r="F1512" s="95">
        <f>VLOOKUP($C1512,'2024-25 School Level AAFTE'!$C$4:$J$2372,8,FALSE)</f>
        <v>256.44</v>
      </c>
      <c r="G1512" s="97">
        <f>IFERROR(IF(E1512= "yes",VLOOKUP(C1512,Summary!$B:$I,6,0),0),0)</f>
        <v>0</v>
      </c>
      <c r="H1512" s="96">
        <f t="shared" si="261"/>
        <v>256.44</v>
      </c>
      <c r="I1512" s="154">
        <f>VLOOKUP($A1512,'2025-26 Salary &amp; Benefits'!$A:$I,3,FALSE)</f>
        <v>1.1200000000000001</v>
      </c>
      <c r="J1512" s="154">
        <f>VLOOKUP($A1512,'2025-26 Salary &amp; Benefits'!$A:$I,4,FALSE)</f>
        <v>1.1200000000000001</v>
      </c>
      <c r="K1512" s="141">
        <f t="shared" si="262"/>
        <v>256.44</v>
      </c>
      <c r="L1512" s="140">
        <f t="shared" si="263"/>
        <v>0.752</v>
      </c>
      <c r="M1512" s="142">
        <f>'2025-26 Salary &amp; Benefits'!$E$6</f>
        <v>78209</v>
      </c>
      <c r="N1512" s="142">
        <f>'2025-26 Salary &amp; Benefits'!$F$6</f>
        <v>80164</v>
      </c>
      <c r="O1512" s="9">
        <f t="shared" si="264"/>
        <v>65870.75</v>
      </c>
      <c r="P1512" s="9">
        <f t="shared" si="265"/>
        <v>1646.5800000000017</v>
      </c>
      <c r="Q1512" s="9">
        <f>'2025-26 Salary &amp; Benefits'!G$6</f>
        <v>15997.68</v>
      </c>
      <c r="R1512" s="143">
        <f>'2025-26 Salary &amp; Benefits'!H$6</f>
        <v>0.16020000000000001</v>
      </c>
      <c r="S1512" s="143">
        <f>'2025-26 Salary &amp; Benefits'!I$6</f>
        <v>0.15390000000000001</v>
      </c>
      <c r="T1512" s="9">
        <f t="shared" si="266"/>
        <v>22836.16</v>
      </c>
      <c r="U1512" s="9">
        <f t="shared" si="267"/>
        <v>1125.29</v>
      </c>
      <c r="V1512" s="9">
        <f t="shared" si="268"/>
        <v>173.18</v>
      </c>
      <c r="W1512" s="9">
        <f t="shared" si="269"/>
        <v>1298.47</v>
      </c>
      <c r="X1512" s="22">
        <f t="shared" si="270"/>
        <v>91651.96</v>
      </c>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c r="DF1512" s="2"/>
      <c r="DG1512" s="2"/>
      <c r="DH1512" s="2"/>
      <c r="DI1512" s="2"/>
      <c r="DJ1512" s="2"/>
      <c r="DK1512" s="2"/>
      <c r="DL1512" s="2"/>
      <c r="DM1512" s="2"/>
      <c r="DN1512" s="2"/>
      <c r="DO1512" s="2"/>
      <c r="DP1512" s="2"/>
      <c r="DQ1512" s="2"/>
      <c r="DR1512" s="2"/>
      <c r="DS1512" s="2"/>
      <c r="DT1512" s="2"/>
      <c r="DU1512" s="2"/>
      <c r="DV1512" s="2"/>
      <c r="DW1512" s="2"/>
      <c r="DX1512" s="2"/>
      <c r="DY1512" s="2"/>
      <c r="DZ1512" s="2"/>
      <c r="EA1512" s="2"/>
      <c r="EB1512" s="2"/>
      <c r="EC1512" s="2"/>
      <c r="ED1512" s="2"/>
      <c r="EE1512" s="2"/>
      <c r="EF1512" s="2"/>
      <c r="EG1512" s="2"/>
      <c r="EH1512" s="2"/>
      <c r="EI1512" s="2"/>
      <c r="EJ1512" s="2"/>
      <c r="EK1512" s="2"/>
      <c r="EL1512" s="2"/>
      <c r="EM1512" s="2"/>
      <c r="EN1512" s="2"/>
      <c r="EO1512" s="2"/>
      <c r="EP1512" s="2"/>
      <c r="EQ1512" s="2"/>
      <c r="ER1512" s="2"/>
      <c r="ES1512" s="2"/>
      <c r="ET1512" s="2"/>
      <c r="EU1512" s="2"/>
      <c r="EV1512" s="2"/>
      <c r="EW1512" s="2"/>
      <c r="EX1512" s="2"/>
      <c r="EY1512" s="2"/>
      <c r="EZ1512" s="2"/>
      <c r="FA1512" s="2"/>
      <c r="FB1512" s="2"/>
      <c r="FC1512" s="2"/>
    </row>
    <row r="1513" spans="1:159" s="4" customFormat="1">
      <c r="A1513" s="77" t="s">
        <v>2335</v>
      </c>
      <c r="B1513" s="87" t="s">
        <v>2783</v>
      </c>
      <c r="C1513" s="88">
        <v>2125</v>
      </c>
      <c r="D1513" s="87" t="s">
        <v>1270</v>
      </c>
      <c r="E1513" s="107" t="str">
        <f>VLOOKUP($C1513,'2024-25 School Level AAFTE'!$C$4:$L$2372,9,FALSE)</f>
        <v>No</v>
      </c>
      <c r="F1513" s="95">
        <f>VLOOKUP($C1513,'2024-25 School Level AAFTE'!$C$4:$J$2372,8,FALSE)</f>
        <v>1816.98</v>
      </c>
      <c r="G1513" s="97">
        <f>IFERROR(IF(E1513= "yes",VLOOKUP(C1513,Summary!$B:$I,6,0),0),0)</f>
        <v>0</v>
      </c>
      <c r="H1513" s="96">
        <f t="shared" si="261"/>
        <v>0</v>
      </c>
      <c r="I1513" s="154">
        <f>VLOOKUP($A1513,'2025-26 Salary &amp; Benefits'!$A:$I,3,FALSE)</f>
        <v>1.1200000000000001</v>
      </c>
      <c r="J1513" s="154">
        <f>VLOOKUP($A1513,'2025-26 Salary &amp; Benefits'!$A:$I,4,FALSE)</f>
        <v>1.1200000000000001</v>
      </c>
      <c r="K1513" s="141">
        <f t="shared" si="262"/>
        <v>0</v>
      </c>
      <c r="L1513" s="140">
        <f t="shared" si="263"/>
        <v>0</v>
      </c>
      <c r="M1513" s="142">
        <f>'2025-26 Salary &amp; Benefits'!$E$6</f>
        <v>78209</v>
      </c>
      <c r="N1513" s="142">
        <f>'2025-26 Salary &amp; Benefits'!$F$6</f>
        <v>80164</v>
      </c>
      <c r="O1513" s="9">
        <f t="shared" si="264"/>
        <v>0</v>
      </c>
      <c r="P1513" s="9">
        <f t="shared" si="265"/>
        <v>0</v>
      </c>
      <c r="Q1513" s="9">
        <f>'2025-26 Salary &amp; Benefits'!G$6</f>
        <v>15997.68</v>
      </c>
      <c r="R1513" s="143">
        <f>'2025-26 Salary &amp; Benefits'!H$6</f>
        <v>0.16020000000000001</v>
      </c>
      <c r="S1513" s="143">
        <f>'2025-26 Salary &amp; Benefits'!I$6</f>
        <v>0.15390000000000001</v>
      </c>
      <c r="T1513" s="9">
        <f t="shared" si="266"/>
        <v>0</v>
      </c>
      <c r="U1513" s="9">
        <f t="shared" si="267"/>
        <v>0</v>
      </c>
      <c r="V1513" s="9">
        <f t="shared" si="268"/>
        <v>0</v>
      </c>
      <c r="W1513" s="9">
        <f t="shared" si="269"/>
        <v>0</v>
      </c>
      <c r="X1513" s="22">
        <f t="shared" si="270"/>
        <v>0</v>
      </c>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c r="DJ1513" s="2"/>
      <c r="DK1513" s="2"/>
      <c r="DL1513" s="2"/>
      <c r="DM1513" s="2"/>
      <c r="DN1513" s="2"/>
      <c r="DO1513" s="2"/>
      <c r="DP1513" s="2"/>
      <c r="DQ1513" s="2"/>
      <c r="DR1513" s="2"/>
      <c r="DS1513" s="2"/>
      <c r="DT1513" s="2"/>
      <c r="DU1513" s="2"/>
      <c r="DV1513" s="2"/>
      <c r="DW1513" s="2"/>
      <c r="DX1513" s="2"/>
      <c r="DY1513" s="2"/>
      <c r="DZ1513" s="2"/>
      <c r="EA1513" s="2"/>
      <c r="EB1513" s="2"/>
      <c r="EC1513" s="2"/>
      <c r="ED1513" s="2"/>
      <c r="EE1513" s="2"/>
      <c r="EF1513" s="2"/>
      <c r="EG1513" s="2"/>
      <c r="EH1513" s="2"/>
      <c r="EI1513" s="2"/>
      <c r="EJ1513" s="2"/>
      <c r="EK1513" s="2"/>
      <c r="EL1513" s="2"/>
      <c r="EM1513" s="2"/>
      <c r="EN1513" s="2"/>
      <c r="EO1513" s="2"/>
      <c r="EP1513" s="2"/>
      <c r="EQ1513" s="2"/>
      <c r="ER1513" s="2"/>
      <c r="ES1513" s="2"/>
      <c r="ET1513" s="2"/>
      <c r="EU1513" s="2"/>
      <c r="EV1513" s="2"/>
      <c r="EW1513" s="2"/>
      <c r="EX1513" s="2"/>
      <c r="EY1513" s="2"/>
      <c r="EZ1513" s="2"/>
      <c r="FA1513" s="2"/>
      <c r="FB1513" s="2"/>
      <c r="FC1513" s="2"/>
    </row>
    <row r="1514" spans="1:159" s="4" customFormat="1">
      <c r="A1514" s="77" t="s">
        <v>2335</v>
      </c>
      <c r="B1514" s="87" t="s">
        <v>2783</v>
      </c>
      <c r="C1514" s="88">
        <v>2311</v>
      </c>
      <c r="D1514" s="87" t="s">
        <v>1271</v>
      </c>
      <c r="E1514" s="107" t="str">
        <f>VLOOKUP($C1514,'2024-25 School Level AAFTE'!$C$4:$L$2372,9,FALSE)</f>
        <v>Yes</v>
      </c>
      <c r="F1514" s="95">
        <f>VLOOKUP($C1514,'2024-25 School Level AAFTE'!$C$4:$J$2372,8,FALSE)</f>
        <v>305.67</v>
      </c>
      <c r="G1514" s="97">
        <f>IFERROR(IF(E1514= "yes",VLOOKUP(C1514,Summary!$B:$I,6,0),0),0)</f>
        <v>0</v>
      </c>
      <c r="H1514" s="96">
        <f t="shared" si="261"/>
        <v>305.67</v>
      </c>
      <c r="I1514" s="154">
        <f>VLOOKUP($A1514,'2025-26 Salary &amp; Benefits'!$A:$I,3,FALSE)</f>
        <v>1.1200000000000001</v>
      </c>
      <c r="J1514" s="154">
        <f>VLOOKUP($A1514,'2025-26 Salary &amp; Benefits'!$A:$I,4,FALSE)</f>
        <v>1.1200000000000001</v>
      </c>
      <c r="K1514" s="141">
        <f t="shared" si="262"/>
        <v>305.67</v>
      </c>
      <c r="L1514" s="140">
        <f t="shared" si="263"/>
        <v>0.89700000000000002</v>
      </c>
      <c r="M1514" s="142">
        <f>'2025-26 Salary &amp; Benefits'!$E$6</f>
        <v>78209</v>
      </c>
      <c r="N1514" s="142">
        <f>'2025-26 Salary &amp; Benefits'!$F$6</f>
        <v>80164</v>
      </c>
      <c r="O1514" s="9">
        <f t="shared" si="264"/>
        <v>78571.89</v>
      </c>
      <c r="P1514" s="9">
        <f t="shared" si="265"/>
        <v>1964.070000000007</v>
      </c>
      <c r="Q1514" s="9">
        <f>'2025-26 Salary &amp; Benefits'!G$6</f>
        <v>15997.68</v>
      </c>
      <c r="R1514" s="143">
        <f>'2025-26 Salary &amp; Benefits'!H$6</f>
        <v>0.16020000000000001</v>
      </c>
      <c r="S1514" s="143">
        <f>'2025-26 Salary &amp; Benefits'!I$6</f>
        <v>0.15390000000000001</v>
      </c>
      <c r="T1514" s="9">
        <f t="shared" si="266"/>
        <v>27239.41</v>
      </c>
      <c r="U1514" s="9">
        <f t="shared" si="267"/>
        <v>1342.27</v>
      </c>
      <c r="V1514" s="9">
        <f t="shared" si="268"/>
        <v>206.58</v>
      </c>
      <c r="W1514" s="9">
        <f t="shared" si="269"/>
        <v>1548.85</v>
      </c>
      <c r="X1514" s="22">
        <f t="shared" si="270"/>
        <v>109324.22000000002</v>
      </c>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c r="DZ1514" s="2"/>
      <c r="EA1514" s="2"/>
      <c r="EB1514" s="2"/>
      <c r="EC1514" s="2"/>
      <c r="ED1514" s="2"/>
      <c r="EE1514" s="2"/>
      <c r="EF1514" s="2"/>
      <c r="EG1514" s="2"/>
      <c r="EH1514" s="2"/>
      <c r="EI1514" s="2"/>
      <c r="EJ1514" s="2"/>
      <c r="EK1514" s="2"/>
      <c r="EL1514" s="2"/>
      <c r="EM1514" s="2"/>
      <c r="EN1514" s="2"/>
      <c r="EO1514" s="2"/>
      <c r="EP1514" s="2"/>
      <c r="EQ1514" s="2"/>
      <c r="ER1514" s="2"/>
      <c r="ES1514" s="2"/>
      <c r="ET1514" s="2"/>
      <c r="EU1514" s="2"/>
      <c r="EV1514" s="2"/>
      <c r="EW1514" s="2"/>
      <c r="EX1514" s="2"/>
      <c r="EY1514" s="2"/>
      <c r="EZ1514" s="2"/>
      <c r="FA1514" s="2"/>
      <c r="FB1514" s="2"/>
      <c r="FC1514" s="2"/>
    </row>
    <row r="1515" spans="1:159" s="4" customFormat="1">
      <c r="A1515" s="77" t="s">
        <v>2335</v>
      </c>
      <c r="B1515" s="87" t="s">
        <v>2783</v>
      </c>
      <c r="C1515" s="88">
        <v>2334</v>
      </c>
      <c r="D1515" s="87" t="s">
        <v>1272</v>
      </c>
      <c r="E1515" s="107" t="str">
        <f>VLOOKUP($C1515,'2024-25 School Level AAFTE'!$C$4:$L$2372,9,FALSE)</f>
        <v>No</v>
      </c>
      <c r="F1515" s="95">
        <f>VLOOKUP($C1515,'2024-25 School Level AAFTE'!$C$4:$J$2372,8,FALSE)</f>
        <v>364.24</v>
      </c>
      <c r="G1515" s="97">
        <f>IFERROR(IF(E1515= "yes",VLOOKUP(C1515,Summary!$B:$I,6,0),0),0)</f>
        <v>0</v>
      </c>
      <c r="H1515" s="96">
        <f t="shared" si="261"/>
        <v>0</v>
      </c>
      <c r="I1515" s="154">
        <f>VLOOKUP($A1515,'2025-26 Salary &amp; Benefits'!$A:$I,3,FALSE)</f>
        <v>1.1200000000000001</v>
      </c>
      <c r="J1515" s="154">
        <f>VLOOKUP($A1515,'2025-26 Salary &amp; Benefits'!$A:$I,4,FALSE)</f>
        <v>1.1200000000000001</v>
      </c>
      <c r="K1515" s="141">
        <f t="shared" si="262"/>
        <v>0</v>
      </c>
      <c r="L1515" s="140">
        <f t="shared" si="263"/>
        <v>0</v>
      </c>
      <c r="M1515" s="142">
        <f>'2025-26 Salary &amp; Benefits'!$E$6</f>
        <v>78209</v>
      </c>
      <c r="N1515" s="142">
        <f>'2025-26 Salary &amp; Benefits'!$F$6</f>
        <v>80164</v>
      </c>
      <c r="O1515" s="9">
        <f t="shared" si="264"/>
        <v>0</v>
      </c>
      <c r="P1515" s="9">
        <f t="shared" si="265"/>
        <v>0</v>
      </c>
      <c r="Q1515" s="9">
        <f>'2025-26 Salary &amp; Benefits'!G$6</f>
        <v>15997.68</v>
      </c>
      <c r="R1515" s="143">
        <f>'2025-26 Salary &amp; Benefits'!H$6</f>
        <v>0.16020000000000001</v>
      </c>
      <c r="S1515" s="143">
        <f>'2025-26 Salary &amp; Benefits'!I$6</f>
        <v>0.15390000000000001</v>
      </c>
      <c r="T1515" s="9">
        <f t="shared" si="266"/>
        <v>0</v>
      </c>
      <c r="U1515" s="9">
        <f t="shared" si="267"/>
        <v>0</v>
      </c>
      <c r="V1515" s="9">
        <f t="shared" si="268"/>
        <v>0</v>
      </c>
      <c r="W1515" s="9">
        <f t="shared" si="269"/>
        <v>0</v>
      </c>
      <c r="X1515" s="22">
        <f t="shared" si="270"/>
        <v>0</v>
      </c>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c r="DZ1515" s="2"/>
      <c r="EA1515" s="2"/>
      <c r="EB1515" s="2"/>
      <c r="EC1515" s="2"/>
      <c r="ED1515" s="2"/>
      <c r="EE1515" s="2"/>
      <c r="EF1515" s="2"/>
      <c r="EG1515" s="2"/>
      <c r="EH1515" s="2"/>
      <c r="EI1515" s="2"/>
      <c r="EJ1515" s="2"/>
      <c r="EK1515" s="2"/>
      <c r="EL1515" s="2"/>
      <c r="EM1515" s="2"/>
      <c r="EN1515" s="2"/>
      <c r="EO1515" s="2"/>
      <c r="EP1515" s="2"/>
      <c r="EQ1515" s="2"/>
      <c r="ER1515" s="2"/>
      <c r="ES1515" s="2"/>
      <c r="ET1515" s="2"/>
      <c r="EU1515" s="2"/>
      <c r="EV1515" s="2"/>
      <c r="EW1515" s="2"/>
      <c r="EX1515" s="2"/>
      <c r="EY1515" s="2"/>
      <c r="EZ1515" s="2"/>
      <c r="FA1515" s="2"/>
      <c r="FB1515" s="2"/>
      <c r="FC1515" s="2"/>
    </row>
    <row r="1516" spans="1:159" s="4" customFormat="1">
      <c r="A1516" s="77" t="s">
        <v>2335</v>
      </c>
      <c r="B1516" s="87" t="s">
        <v>2783</v>
      </c>
      <c r="C1516" s="88">
        <v>2495</v>
      </c>
      <c r="D1516" s="87" t="s">
        <v>1273</v>
      </c>
      <c r="E1516" s="107" t="str">
        <f>VLOOKUP($C1516,'2024-25 School Level AAFTE'!$C$4:$L$2372,9,FALSE)</f>
        <v>Yes</v>
      </c>
      <c r="F1516" s="95">
        <f>VLOOKUP($C1516,'2024-25 School Level AAFTE'!$C$4:$J$2372,8,FALSE)</f>
        <v>312.24</v>
      </c>
      <c r="G1516" s="97">
        <f>IFERROR(IF(E1516= "yes",VLOOKUP(C1516,Summary!$B:$I,6,0),0),0)</f>
        <v>0</v>
      </c>
      <c r="H1516" s="96">
        <f t="shared" si="261"/>
        <v>312.24</v>
      </c>
      <c r="I1516" s="154">
        <f>VLOOKUP($A1516,'2025-26 Salary &amp; Benefits'!$A:$I,3,FALSE)</f>
        <v>1.1200000000000001</v>
      </c>
      <c r="J1516" s="154">
        <f>VLOOKUP($A1516,'2025-26 Salary &amp; Benefits'!$A:$I,4,FALSE)</f>
        <v>1.1200000000000001</v>
      </c>
      <c r="K1516" s="141">
        <f t="shared" si="262"/>
        <v>312.24</v>
      </c>
      <c r="L1516" s="140">
        <f t="shared" si="263"/>
        <v>0.91600000000000004</v>
      </c>
      <c r="M1516" s="142">
        <f>'2025-26 Salary &amp; Benefits'!$E$6</f>
        <v>78209</v>
      </c>
      <c r="N1516" s="142">
        <f>'2025-26 Salary &amp; Benefits'!$F$6</f>
        <v>80164</v>
      </c>
      <c r="O1516" s="9">
        <f t="shared" si="264"/>
        <v>80236.179999999993</v>
      </c>
      <c r="P1516" s="9">
        <f t="shared" si="265"/>
        <v>2005.6700000000128</v>
      </c>
      <c r="Q1516" s="9">
        <f>'2025-26 Salary &amp; Benefits'!G$6</f>
        <v>15997.68</v>
      </c>
      <c r="R1516" s="143">
        <f>'2025-26 Salary &amp; Benefits'!H$6</f>
        <v>0.16020000000000001</v>
      </c>
      <c r="S1516" s="143">
        <f>'2025-26 Salary &amp; Benefits'!I$6</f>
        <v>0.15390000000000001</v>
      </c>
      <c r="T1516" s="9">
        <f t="shared" si="266"/>
        <v>27816.38</v>
      </c>
      <c r="U1516" s="9">
        <f t="shared" si="267"/>
        <v>1370.7</v>
      </c>
      <c r="V1516" s="9">
        <f t="shared" si="268"/>
        <v>210.95</v>
      </c>
      <c r="W1516" s="9">
        <f t="shared" si="269"/>
        <v>1581.65</v>
      </c>
      <c r="X1516" s="22">
        <f t="shared" si="270"/>
        <v>111639.88</v>
      </c>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c r="ED1516" s="2"/>
      <c r="EE1516" s="2"/>
      <c r="EF1516" s="2"/>
      <c r="EG1516" s="2"/>
      <c r="EH1516" s="2"/>
      <c r="EI1516" s="2"/>
      <c r="EJ1516" s="2"/>
      <c r="EK1516" s="2"/>
      <c r="EL1516" s="2"/>
      <c r="EM1516" s="2"/>
      <c r="EN1516" s="2"/>
      <c r="EO1516" s="2"/>
      <c r="EP1516" s="2"/>
      <c r="EQ1516" s="2"/>
      <c r="ER1516" s="2"/>
      <c r="ES1516" s="2"/>
      <c r="ET1516" s="2"/>
      <c r="EU1516" s="2"/>
      <c r="EV1516" s="2"/>
      <c r="EW1516" s="2"/>
      <c r="EX1516" s="2"/>
      <c r="EY1516" s="2"/>
      <c r="EZ1516" s="2"/>
      <c r="FA1516" s="2"/>
      <c r="FB1516" s="2"/>
      <c r="FC1516" s="2"/>
    </row>
    <row r="1517" spans="1:159" s="4" customFormat="1">
      <c r="A1517" s="77" t="s">
        <v>2335</v>
      </c>
      <c r="B1517" s="87" t="s">
        <v>2783</v>
      </c>
      <c r="C1517" s="88">
        <v>2496</v>
      </c>
      <c r="D1517" s="87" t="s">
        <v>1274</v>
      </c>
      <c r="E1517" s="107" t="str">
        <f>VLOOKUP($C1517,'2024-25 School Level AAFTE'!$C$4:$L$2372,9,FALSE)</f>
        <v>Yes</v>
      </c>
      <c r="F1517" s="95">
        <f>VLOOKUP($C1517,'2024-25 School Level AAFTE'!$C$4:$J$2372,8,FALSE)</f>
        <v>608.45000000000005</v>
      </c>
      <c r="G1517" s="97">
        <f>IFERROR(IF(E1517= "yes",VLOOKUP(C1517,Summary!$B:$I,6,0),0),0)</f>
        <v>0</v>
      </c>
      <c r="H1517" s="96">
        <f t="shared" si="261"/>
        <v>608.45000000000005</v>
      </c>
      <c r="I1517" s="154">
        <f>VLOOKUP($A1517,'2025-26 Salary &amp; Benefits'!$A:$I,3,FALSE)</f>
        <v>1.1200000000000001</v>
      </c>
      <c r="J1517" s="154">
        <f>VLOOKUP($A1517,'2025-26 Salary &amp; Benefits'!$A:$I,4,FALSE)</f>
        <v>1.1200000000000001</v>
      </c>
      <c r="K1517" s="141">
        <f t="shared" si="262"/>
        <v>608.45000000000005</v>
      </c>
      <c r="L1517" s="140">
        <f t="shared" si="263"/>
        <v>1.7849999999999999</v>
      </c>
      <c r="M1517" s="142">
        <f>'2025-26 Salary &amp; Benefits'!$E$6</f>
        <v>78209</v>
      </c>
      <c r="N1517" s="142">
        <f>'2025-26 Salary &amp; Benefits'!$F$6</f>
        <v>80164</v>
      </c>
      <c r="O1517" s="9">
        <f t="shared" si="264"/>
        <v>156355.43</v>
      </c>
      <c r="P1517" s="9">
        <f t="shared" si="265"/>
        <v>3908.4400000000023</v>
      </c>
      <c r="Q1517" s="9">
        <f>'2025-26 Salary &amp; Benefits'!G$6</f>
        <v>15997.68</v>
      </c>
      <c r="R1517" s="143">
        <f>'2025-26 Salary &amp; Benefits'!H$6</f>
        <v>0.16020000000000001</v>
      </c>
      <c r="S1517" s="143">
        <f>'2025-26 Salary &amp; Benefits'!I$6</f>
        <v>0.15390000000000001</v>
      </c>
      <c r="T1517" s="9">
        <f t="shared" si="266"/>
        <v>54205.51</v>
      </c>
      <c r="U1517" s="9">
        <f t="shared" si="267"/>
        <v>2671.06</v>
      </c>
      <c r="V1517" s="9">
        <f t="shared" si="268"/>
        <v>411.08</v>
      </c>
      <c r="W1517" s="9">
        <f t="shared" si="269"/>
        <v>3082.14</v>
      </c>
      <c r="X1517" s="22">
        <f t="shared" si="270"/>
        <v>217551.52000000002</v>
      </c>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c r="DZ1517" s="2"/>
      <c r="EA1517" s="2"/>
      <c r="EB1517" s="2"/>
      <c r="EC1517" s="2"/>
      <c r="ED1517" s="2"/>
      <c r="EE1517" s="2"/>
      <c r="EF1517" s="2"/>
      <c r="EG1517" s="2"/>
      <c r="EH1517" s="2"/>
      <c r="EI1517" s="2"/>
      <c r="EJ1517" s="2"/>
      <c r="EK1517" s="2"/>
      <c r="EL1517" s="2"/>
      <c r="EM1517" s="2"/>
      <c r="EN1517" s="2"/>
      <c r="EO1517" s="2"/>
      <c r="EP1517" s="2"/>
      <c r="EQ1517" s="2"/>
      <c r="ER1517" s="2"/>
      <c r="ES1517" s="2"/>
      <c r="ET1517" s="2"/>
      <c r="EU1517" s="2"/>
      <c r="EV1517" s="2"/>
      <c r="EW1517" s="2"/>
      <c r="EX1517" s="2"/>
      <c r="EY1517" s="2"/>
      <c r="EZ1517" s="2"/>
      <c r="FA1517" s="2"/>
      <c r="FB1517" s="2"/>
      <c r="FC1517" s="2"/>
    </row>
    <row r="1518" spans="1:159" s="4" customFormat="1">
      <c r="A1518" s="77" t="s">
        <v>2335</v>
      </c>
      <c r="B1518" s="87" t="s">
        <v>2783</v>
      </c>
      <c r="C1518" s="88">
        <v>2497</v>
      </c>
      <c r="D1518" s="87" t="s">
        <v>1275</v>
      </c>
      <c r="E1518" s="107" t="str">
        <f>VLOOKUP($C1518,'2024-25 School Level AAFTE'!$C$4:$L$2372,9,FALSE)</f>
        <v>No</v>
      </c>
      <c r="F1518" s="95">
        <f>VLOOKUP($C1518,'2024-25 School Level AAFTE'!$C$4:$J$2372,8,FALSE)</f>
        <v>313.19</v>
      </c>
      <c r="G1518" s="97">
        <f>IFERROR(IF(E1518= "yes",VLOOKUP(C1518,Summary!$B:$I,6,0),0),0)</f>
        <v>0</v>
      </c>
      <c r="H1518" s="96">
        <f t="shared" si="261"/>
        <v>0</v>
      </c>
      <c r="I1518" s="154">
        <f>VLOOKUP($A1518,'2025-26 Salary &amp; Benefits'!$A:$I,3,FALSE)</f>
        <v>1.1200000000000001</v>
      </c>
      <c r="J1518" s="154">
        <f>VLOOKUP($A1518,'2025-26 Salary &amp; Benefits'!$A:$I,4,FALSE)</f>
        <v>1.1200000000000001</v>
      </c>
      <c r="K1518" s="141">
        <f t="shared" si="262"/>
        <v>0</v>
      </c>
      <c r="L1518" s="140">
        <f t="shared" si="263"/>
        <v>0</v>
      </c>
      <c r="M1518" s="142">
        <f>'2025-26 Salary &amp; Benefits'!$E$6</f>
        <v>78209</v>
      </c>
      <c r="N1518" s="142">
        <f>'2025-26 Salary &amp; Benefits'!$F$6</f>
        <v>80164</v>
      </c>
      <c r="O1518" s="9">
        <f t="shared" si="264"/>
        <v>0</v>
      </c>
      <c r="P1518" s="9">
        <f t="shared" si="265"/>
        <v>0</v>
      </c>
      <c r="Q1518" s="9">
        <f>'2025-26 Salary &amp; Benefits'!G$6</f>
        <v>15997.68</v>
      </c>
      <c r="R1518" s="143">
        <f>'2025-26 Salary &amp; Benefits'!H$6</f>
        <v>0.16020000000000001</v>
      </c>
      <c r="S1518" s="143">
        <f>'2025-26 Salary &amp; Benefits'!I$6</f>
        <v>0.15390000000000001</v>
      </c>
      <c r="T1518" s="9">
        <f t="shared" si="266"/>
        <v>0</v>
      </c>
      <c r="U1518" s="9">
        <f t="shared" si="267"/>
        <v>0</v>
      </c>
      <c r="V1518" s="9">
        <f t="shared" si="268"/>
        <v>0</v>
      </c>
      <c r="W1518" s="9">
        <f t="shared" si="269"/>
        <v>0</v>
      </c>
      <c r="X1518" s="22">
        <f t="shared" si="270"/>
        <v>0</v>
      </c>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c r="DY1518" s="2"/>
      <c r="DZ1518" s="2"/>
      <c r="EA1518" s="2"/>
      <c r="EB1518" s="2"/>
      <c r="EC1518" s="2"/>
      <c r="ED1518" s="2"/>
      <c r="EE1518" s="2"/>
      <c r="EF1518" s="2"/>
      <c r="EG1518" s="2"/>
      <c r="EH1518" s="2"/>
      <c r="EI1518" s="2"/>
      <c r="EJ1518" s="2"/>
      <c r="EK1518" s="2"/>
      <c r="EL1518" s="2"/>
      <c r="EM1518" s="2"/>
      <c r="EN1518" s="2"/>
      <c r="EO1518" s="2"/>
      <c r="EP1518" s="2"/>
      <c r="EQ1518" s="2"/>
      <c r="ER1518" s="2"/>
      <c r="ES1518" s="2"/>
      <c r="ET1518" s="2"/>
      <c r="EU1518" s="2"/>
      <c r="EV1518" s="2"/>
      <c r="EW1518" s="2"/>
      <c r="EX1518" s="2"/>
      <c r="EY1518" s="2"/>
      <c r="EZ1518" s="2"/>
      <c r="FA1518" s="2"/>
      <c r="FB1518" s="2"/>
      <c r="FC1518" s="2"/>
    </row>
    <row r="1519" spans="1:159" s="4" customFormat="1">
      <c r="A1519" s="77" t="s">
        <v>2335</v>
      </c>
      <c r="B1519" s="87" t="s">
        <v>2783</v>
      </c>
      <c r="C1519" s="88">
        <v>2498</v>
      </c>
      <c r="D1519" s="87" t="s">
        <v>1276</v>
      </c>
      <c r="E1519" s="107" t="str">
        <f>VLOOKUP($C1519,'2024-25 School Level AAFTE'!$C$4:$L$2372,9,FALSE)</f>
        <v>No</v>
      </c>
      <c r="F1519" s="95">
        <f>VLOOKUP($C1519,'2024-25 School Level AAFTE'!$C$4:$J$2372,8,FALSE)</f>
        <v>336.49</v>
      </c>
      <c r="G1519" s="97">
        <f>IFERROR(IF(E1519= "yes",VLOOKUP(C1519,Summary!$B:$I,6,0),0),0)</f>
        <v>0</v>
      </c>
      <c r="H1519" s="96">
        <f t="shared" si="261"/>
        <v>0</v>
      </c>
      <c r="I1519" s="154">
        <f>VLOOKUP($A1519,'2025-26 Salary &amp; Benefits'!$A:$I,3,FALSE)</f>
        <v>1.1200000000000001</v>
      </c>
      <c r="J1519" s="154">
        <f>VLOOKUP($A1519,'2025-26 Salary &amp; Benefits'!$A:$I,4,FALSE)</f>
        <v>1.1200000000000001</v>
      </c>
      <c r="K1519" s="141">
        <f t="shared" si="262"/>
        <v>0</v>
      </c>
      <c r="L1519" s="140">
        <f t="shared" si="263"/>
        <v>0</v>
      </c>
      <c r="M1519" s="142">
        <f>'2025-26 Salary &amp; Benefits'!$E$6</f>
        <v>78209</v>
      </c>
      <c r="N1519" s="142">
        <f>'2025-26 Salary &amp; Benefits'!$F$6</f>
        <v>80164</v>
      </c>
      <c r="O1519" s="9">
        <f t="shared" si="264"/>
        <v>0</v>
      </c>
      <c r="P1519" s="9">
        <f t="shared" si="265"/>
        <v>0</v>
      </c>
      <c r="Q1519" s="9">
        <f>'2025-26 Salary &amp; Benefits'!G$6</f>
        <v>15997.68</v>
      </c>
      <c r="R1519" s="143">
        <f>'2025-26 Salary &amp; Benefits'!H$6</f>
        <v>0.16020000000000001</v>
      </c>
      <c r="S1519" s="143">
        <f>'2025-26 Salary &amp; Benefits'!I$6</f>
        <v>0.15390000000000001</v>
      </c>
      <c r="T1519" s="9">
        <f t="shared" si="266"/>
        <v>0</v>
      </c>
      <c r="U1519" s="9">
        <f t="shared" si="267"/>
        <v>0</v>
      </c>
      <c r="V1519" s="9">
        <f t="shared" si="268"/>
        <v>0</v>
      </c>
      <c r="W1519" s="9">
        <f t="shared" si="269"/>
        <v>0</v>
      </c>
      <c r="X1519" s="22">
        <f t="shared" si="270"/>
        <v>0</v>
      </c>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c r="DY1519" s="2"/>
      <c r="DZ1519" s="2"/>
      <c r="EA1519" s="2"/>
      <c r="EB1519" s="2"/>
      <c r="EC1519" s="2"/>
      <c r="ED1519" s="2"/>
      <c r="EE1519" s="2"/>
      <c r="EF1519" s="2"/>
      <c r="EG1519" s="2"/>
      <c r="EH1519" s="2"/>
      <c r="EI1519" s="2"/>
      <c r="EJ1519" s="2"/>
      <c r="EK1519" s="2"/>
      <c r="EL1519" s="2"/>
      <c r="EM1519" s="2"/>
      <c r="EN1519" s="2"/>
      <c r="EO1519" s="2"/>
      <c r="EP1519" s="2"/>
      <c r="EQ1519" s="2"/>
      <c r="ER1519" s="2"/>
      <c r="ES1519" s="2"/>
      <c r="ET1519" s="2"/>
      <c r="EU1519" s="2"/>
      <c r="EV1519" s="2"/>
      <c r="EW1519" s="2"/>
      <c r="EX1519" s="2"/>
      <c r="EY1519" s="2"/>
      <c r="EZ1519" s="2"/>
      <c r="FA1519" s="2"/>
      <c r="FB1519" s="2"/>
      <c r="FC1519" s="2"/>
    </row>
    <row r="1520" spans="1:159" s="4" customFormat="1">
      <c r="A1520" s="77" t="s">
        <v>2335</v>
      </c>
      <c r="B1520" s="87" t="s">
        <v>2783</v>
      </c>
      <c r="C1520" s="88">
        <v>2519</v>
      </c>
      <c r="D1520" s="87" t="s">
        <v>1277</v>
      </c>
      <c r="E1520" s="107" t="str">
        <f>VLOOKUP($C1520,'2024-25 School Level AAFTE'!$C$4:$L$2372,9,FALSE)</f>
        <v>No</v>
      </c>
      <c r="F1520" s="95">
        <f>VLOOKUP($C1520,'2024-25 School Level AAFTE'!$C$4:$J$2372,8,FALSE)</f>
        <v>603.84</v>
      </c>
      <c r="G1520" s="97">
        <f>IFERROR(IF(E1520= "yes",VLOOKUP(C1520,Summary!$B:$I,6,0),0),0)</f>
        <v>0</v>
      </c>
      <c r="H1520" s="96">
        <f t="shared" si="261"/>
        <v>0</v>
      </c>
      <c r="I1520" s="154">
        <f>VLOOKUP($A1520,'2025-26 Salary &amp; Benefits'!$A:$I,3,FALSE)</f>
        <v>1.1200000000000001</v>
      </c>
      <c r="J1520" s="154">
        <f>VLOOKUP($A1520,'2025-26 Salary &amp; Benefits'!$A:$I,4,FALSE)</f>
        <v>1.1200000000000001</v>
      </c>
      <c r="K1520" s="141">
        <f t="shared" si="262"/>
        <v>0</v>
      </c>
      <c r="L1520" s="140">
        <f t="shared" si="263"/>
        <v>0</v>
      </c>
      <c r="M1520" s="142">
        <f>'2025-26 Salary &amp; Benefits'!$E$6</f>
        <v>78209</v>
      </c>
      <c r="N1520" s="142">
        <f>'2025-26 Salary &amp; Benefits'!$F$6</f>
        <v>80164</v>
      </c>
      <c r="O1520" s="9">
        <f t="shared" si="264"/>
        <v>0</v>
      </c>
      <c r="P1520" s="9">
        <f t="shared" si="265"/>
        <v>0</v>
      </c>
      <c r="Q1520" s="9">
        <f>'2025-26 Salary &amp; Benefits'!G$6</f>
        <v>15997.68</v>
      </c>
      <c r="R1520" s="143">
        <f>'2025-26 Salary &amp; Benefits'!H$6</f>
        <v>0.16020000000000001</v>
      </c>
      <c r="S1520" s="143">
        <f>'2025-26 Salary &amp; Benefits'!I$6</f>
        <v>0.15390000000000001</v>
      </c>
      <c r="T1520" s="9">
        <f t="shared" si="266"/>
        <v>0</v>
      </c>
      <c r="U1520" s="9">
        <f t="shared" si="267"/>
        <v>0</v>
      </c>
      <c r="V1520" s="9">
        <f t="shared" si="268"/>
        <v>0</v>
      </c>
      <c r="W1520" s="9">
        <f t="shared" si="269"/>
        <v>0</v>
      </c>
      <c r="X1520" s="22">
        <f t="shared" si="270"/>
        <v>0</v>
      </c>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c r="DJ1520" s="2"/>
      <c r="DK1520" s="2"/>
      <c r="DL1520" s="2"/>
      <c r="DM1520" s="2"/>
      <c r="DN1520" s="2"/>
      <c r="DO1520" s="2"/>
      <c r="DP1520" s="2"/>
      <c r="DQ1520" s="2"/>
      <c r="DR1520" s="2"/>
      <c r="DS1520" s="2"/>
      <c r="DT1520" s="2"/>
      <c r="DU1520" s="2"/>
      <c r="DV1520" s="2"/>
      <c r="DW1520" s="2"/>
      <c r="DX1520" s="2"/>
      <c r="DY1520" s="2"/>
      <c r="DZ1520" s="2"/>
      <c r="EA1520" s="2"/>
      <c r="EB1520" s="2"/>
      <c r="EC1520" s="2"/>
      <c r="ED1520" s="2"/>
      <c r="EE1520" s="2"/>
      <c r="EF1520" s="2"/>
      <c r="EG1520" s="2"/>
      <c r="EH1520" s="2"/>
      <c r="EI1520" s="2"/>
      <c r="EJ1520" s="2"/>
      <c r="EK1520" s="2"/>
      <c r="EL1520" s="2"/>
      <c r="EM1520" s="2"/>
      <c r="EN1520" s="2"/>
      <c r="EO1520" s="2"/>
      <c r="EP1520" s="2"/>
      <c r="EQ1520" s="2"/>
      <c r="ER1520" s="2"/>
      <c r="ES1520" s="2"/>
      <c r="ET1520" s="2"/>
      <c r="EU1520" s="2"/>
      <c r="EV1520" s="2"/>
      <c r="EW1520" s="2"/>
      <c r="EX1520" s="2"/>
      <c r="EY1520" s="2"/>
      <c r="EZ1520" s="2"/>
      <c r="FA1520" s="2"/>
      <c r="FB1520" s="2"/>
      <c r="FC1520" s="2"/>
    </row>
    <row r="1521" spans="1:159" s="4" customFormat="1">
      <c r="A1521" s="77" t="s">
        <v>2335</v>
      </c>
      <c r="B1521" s="87" t="s">
        <v>2783</v>
      </c>
      <c r="C1521" s="88">
        <v>2575</v>
      </c>
      <c r="D1521" s="87" t="s">
        <v>1278</v>
      </c>
      <c r="E1521" s="107" t="str">
        <f>VLOOKUP($C1521,'2024-25 School Level AAFTE'!$C$4:$L$2372,9,FALSE)</f>
        <v>No</v>
      </c>
      <c r="F1521" s="95">
        <f>VLOOKUP($C1521,'2024-25 School Level AAFTE'!$C$4:$J$2372,8,FALSE)</f>
        <v>588.16999999999996</v>
      </c>
      <c r="G1521" s="97">
        <f>IFERROR(IF(E1521= "yes",VLOOKUP(C1521,Summary!$B:$I,6,0),0),0)</f>
        <v>0</v>
      </c>
      <c r="H1521" s="96">
        <f t="shared" si="261"/>
        <v>0</v>
      </c>
      <c r="I1521" s="154">
        <f>VLOOKUP($A1521,'2025-26 Salary &amp; Benefits'!$A:$I,3,FALSE)</f>
        <v>1.1200000000000001</v>
      </c>
      <c r="J1521" s="154">
        <f>VLOOKUP($A1521,'2025-26 Salary &amp; Benefits'!$A:$I,4,FALSE)</f>
        <v>1.1200000000000001</v>
      </c>
      <c r="K1521" s="141">
        <f t="shared" si="262"/>
        <v>0</v>
      </c>
      <c r="L1521" s="140">
        <f t="shared" si="263"/>
        <v>0</v>
      </c>
      <c r="M1521" s="142">
        <f>'2025-26 Salary &amp; Benefits'!$E$6</f>
        <v>78209</v>
      </c>
      <c r="N1521" s="142">
        <f>'2025-26 Salary &amp; Benefits'!$F$6</f>
        <v>80164</v>
      </c>
      <c r="O1521" s="9">
        <f t="shared" si="264"/>
        <v>0</v>
      </c>
      <c r="P1521" s="9">
        <f t="shared" si="265"/>
        <v>0</v>
      </c>
      <c r="Q1521" s="9">
        <f>'2025-26 Salary &amp; Benefits'!G$6</f>
        <v>15997.68</v>
      </c>
      <c r="R1521" s="143">
        <f>'2025-26 Salary &amp; Benefits'!H$6</f>
        <v>0.16020000000000001</v>
      </c>
      <c r="S1521" s="143">
        <f>'2025-26 Salary &amp; Benefits'!I$6</f>
        <v>0.15390000000000001</v>
      </c>
      <c r="T1521" s="9">
        <f t="shared" si="266"/>
        <v>0</v>
      </c>
      <c r="U1521" s="9">
        <f t="shared" si="267"/>
        <v>0</v>
      </c>
      <c r="V1521" s="9">
        <f t="shared" si="268"/>
        <v>0</v>
      </c>
      <c r="W1521" s="9">
        <f t="shared" si="269"/>
        <v>0</v>
      </c>
      <c r="X1521" s="22">
        <f t="shared" si="270"/>
        <v>0</v>
      </c>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c r="DJ1521" s="2"/>
      <c r="DK1521" s="2"/>
      <c r="DL1521" s="2"/>
      <c r="DM1521" s="2"/>
      <c r="DN1521" s="2"/>
      <c r="DO1521" s="2"/>
      <c r="DP1521" s="2"/>
      <c r="DQ1521" s="2"/>
      <c r="DR1521" s="2"/>
      <c r="DS1521" s="2"/>
      <c r="DT1521" s="2"/>
      <c r="DU1521" s="2"/>
      <c r="DV1521" s="2"/>
      <c r="DW1521" s="2"/>
      <c r="DX1521" s="2"/>
      <c r="DY1521" s="2"/>
      <c r="DZ1521" s="2"/>
      <c r="EA1521" s="2"/>
      <c r="EB1521" s="2"/>
      <c r="EC1521" s="2"/>
      <c r="ED1521" s="2"/>
      <c r="EE1521" s="2"/>
      <c r="EF1521" s="2"/>
      <c r="EG1521" s="2"/>
      <c r="EH1521" s="2"/>
      <c r="EI1521" s="2"/>
      <c r="EJ1521" s="2"/>
      <c r="EK1521" s="2"/>
      <c r="EL1521" s="2"/>
      <c r="EM1521" s="2"/>
      <c r="EN1521" s="2"/>
      <c r="EO1521" s="2"/>
      <c r="EP1521" s="2"/>
      <c r="EQ1521" s="2"/>
      <c r="ER1521" s="2"/>
      <c r="ES1521" s="2"/>
      <c r="ET1521" s="2"/>
      <c r="EU1521" s="2"/>
      <c r="EV1521" s="2"/>
      <c r="EW1521" s="2"/>
      <c r="EX1521" s="2"/>
      <c r="EY1521" s="2"/>
      <c r="EZ1521" s="2"/>
      <c r="FA1521" s="2"/>
      <c r="FB1521" s="2"/>
      <c r="FC1521" s="2"/>
    </row>
    <row r="1522" spans="1:159" s="4" customFormat="1">
      <c r="A1522" s="77" t="s">
        <v>2335</v>
      </c>
      <c r="B1522" s="87" t="s">
        <v>2783</v>
      </c>
      <c r="C1522" s="88">
        <v>2870</v>
      </c>
      <c r="D1522" s="87" t="s">
        <v>1279</v>
      </c>
      <c r="E1522" s="107" t="str">
        <f>VLOOKUP($C1522,'2024-25 School Level AAFTE'!$C$4:$L$2372,9,FALSE)</f>
        <v>Yes</v>
      </c>
      <c r="F1522" s="95">
        <f>VLOOKUP($C1522,'2024-25 School Level AAFTE'!$C$4:$J$2372,8,FALSE)</f>
        <v>409.56</v>
      </c>
      <c r="G1522" s="97">
        <f>IFERROR(IF(E1522= "yes",VLOOKUP(C1522,Summary!$B:$I,6,0),0),0)</f>
        <v>0</v>
      </c>
      <c r="H1522" s="96">
        <f t="shared" si="261"/>
        <v>409.56</v>
      </c>
      <c r="I1522" s="154">
        <f>VLOOKUP($A1522,'2025-26 Salary &amp; Benefits'!$A:$I,3,FALSE)</f>
        <v>1.1200000000000001</v>
      </c>
      <c r="J1522" s="154">
        <f>VLOOKUP($A1522,'2025-26 Salary &amp; Benefits'!$A:$I,4,FALSE)</f>
        <v>1.1200000000000001</v>
      </c>
      <c r="K1522" s="141">
        <f t="shared" si="262"/>
        <v>409.56</v>
      </c>
      <c r="L1522" s="140">
        <f t="shared" si="263"/>
        <v>1.2010000000000001</v>
      </c>
      <c r="M1522" s="142">
        <f>'2025-26 Salary &amp; Benefits'!$E$6</f>
        <v>78209</v>
      </c>
      <c r="N1522" s="142">
        <f>'2025-26 Salary &amp; Benefits'!$F$6</f>
        <v>80164</v>
      </c>
      <c r="O1522" s="9">
        <f t="shared" si="264"/>
        <v>105200.49</v>
      </c>
      <c r="P1522" s="9">
        <f t="shared" si="265"/>
        <v>2629.7099999999919</v>
      </c>
      <c r="Q1522" s="9">
        <f>'2025-26 Salary &amp; Benefits'!G$6</f>
        <v>15997.68</v>
      </c>
      <c r="R1522" s="143">
        <f>'2025-26 Salary &amp; Benefits'!H$6</f>
        <v>0.16020000000000001</v>
      </c>
      <c r="S1522" s="143">
        <f>'2025-26 Salary &amp; Benefits'!I$6</f>
        <v>0.15390000000000001</v>
      </c>
      <c r="T1522" s="9">
        <f t="shared" si="266"/>
        <v>36471.040000000001</v>
      </c>
      <c r="U1522" s="9">
        <f t="shared" si="267"/>
        <v>1797.17</v>
      </c>
      <c r="V1522" s="9">
        <f t="shared" si="268"/>
        <v>276.58</v>
      </c>
      <c r="W1522" s="9">
        <f t="shared" si="269"/>
        <v>2073.75</v>
      </c>
      <c r="X1522" s="22">
        <f t="shared" si="270"/>
        <v>146374.99</v>
      </c>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c r="DF1522" s="2"/>
      <c r="DG1522" s="2"/>
      <c r="DH1522" s="2"/>
      <c r="DI1522" s="2"/>
      <c r="DJ1522" s="2"/>
      <c r="DK1522" s="2"/>
      <c r="DL1522" s="2"/>
      <c r="DM1522" s="2"/>
      <c r="DN1522" s="2"/>
      <c r="DO1522" s="2"/>
      <c r="DP1522" s="2"/>
      <c r="DQ1522" s="2"/>
      <c r="DR1522" s="2"/>
      <c r="DS1522" s="2"/>
      <c r="DT1522" s="2"/>
      <c r="DU1522" s="2"/>
      <c r="DV1522" s="2"/>
      <c r="DW1522" s="2"/>
      <c r="DX1522" s="2"/>
      <c r="DY1522" s="2"/>
      <c r="DZ1522" s="2"/>
      <c r="EA1522" s="2"/>
      <c r="EB1522" s="2"/>
      <c r="EC1522" s="2"/>
      <c r="ED1522" s="2"/>
      <c r="EE1522" s="2"/>
      <c r="EF1522" s="2"/>
      <c r="EG1522" s="2"/>
      <c r="EH1522" s="2"/>
      <c r="EI1522" s="2"/>
      <c r="EJ1522" s="2"/>
      <c r="EK1522" s="2"/>
      <c r="EL1522" s="2"/>
      <c r="EM1522" s="2"/>
      <c r="EN1522" s="2"/>
      <c r="EO1522" s="2"/>
      <c r="EP1522" s="2"/>
      <c r="EQ1522" s="2"/>
      <c r="ER1522" s="2"/>
      <c r="ES1522" s="2"/>
      <c r="ET1522" s="2"/>
      <c r="EU1522" s="2"/>
      <c r="EV1522" s="2"/>
      <c r="EW1522" s="2"/>
      <c r="EX1522" s="2"/>
      <c r="EY1522" s="2"/>
      <c r="EZ1522" s="2"/>
      <c r="FA1522" s="2"/>
      <c r="FB1522" s="2"/>
      <c r="FC1522" s="2"/>
    </row>
    <row r="1523" spans="1:159" s="4" customFormat="1">
      <c r="A1523" s="77" t="s">
        <v>2335</v>
      </c>
      <c r="B1523" s="87" t="s">
        <v>2783</v>
      </c>
      <c r="C1523" s="88">
        <v>3052</v>
      </c>
      <c r="D1523" s="87" t="s">
        <v>1280</v>
      </c>
      <c r="E1523" s="107" t="str">
        <f>VLOOKUP($C1523,'2024-25 School Level AAFTE'!$C$4:$L$2372,9,FALSE)</f>
        <v>No</v>
      </c>
      <c r="F1523" s="95">
        <f>VLOOKUP($C1523,'2024-25 School Level AAFTE'!$C$4:$J$2372,8,FALSE)</f>
        <v>753.52</v>
      </c>
      <c r="G1523" s="97">
        <f>IFERROR(IF(E1523= "yes",VLOOKUP(C1523,Summary!$B:$I,6,0),0),0)</f>
        <v>0</v>
      </c>
      <c r="H1523" s="96">
        <f t="shared" si="261"/>
        <v>0</v>
      </c>
      <c r="I1523" s="154">
        <f>VLOOKUP($A1523,'2025-26 Salary &amp; Benefits'!$A:$I,3,FALSE)</f>
        <v>1.1200000000000001</v>
      </c>
      <c r="J1523" s="154">
        <f>VLOOKUP($A1523,'2025-26 Salary &amp; Benefits'!$A:$I,4,FALSE)</f>
        <v>1.1200000000000001</v>
      </c>
      <c r="K1523" s="141">
        <f t="shared" si="262"/>
        <v>0</v>
      </c>
      <c r="L1523" s="140">
        <f t="shared" si="263"/>
        <v>0</v>
      </c>
      <c r="M1523" s="142">
        <f>'2025-26 Salary &amp; Benefits'!$E$6</f>
        <v>78209</v>
      </c>
      <c r="N1523" s="142">
        <f>'2025-26 Salary &amp; Benefits'!$F$6</f>
        <v>80164</v>
      </c>
      <c r="O1523" s="9">
        <f t="shared" si="264"/>
        <v>0</v>
      </c>
      <c r="P1523" s="9">
        <f t="shared" si="265"/>
        <v>0</v>
      </c>
      <c r="Q1523" s="9">
        <f>'2025-26 Salary &amp; Benefits'!G$6</f>
        <v>15997.68</v>
      </c>
      <c r="R1523" s="143">
        <f>'2025-26 Salary &amp; Benefits'!H$6</f>
        <v>0.16020000000000001</v>
      </c>
      <c r="S1523" s="143">
        <f>'2025-26 Salary &amp; Benefits'!I$6</f>
        <v>0.15390000000000001</v>
      </c>
      <c r="T1523" s="9">
        <f t="shared" si="266"/>
        <v>0</v>
      </c>
      <c r="U1523" s="9">
        <f t="shared" si="267"/>
        <v>0</v>
      </c>
      <c r="V1523" s="9">
        <f t="shared" si="268"/>
        <v>0</v>
      </c>
      <c r="W1523" s="9">
        <f t="shared" si="269"/>
        <v>0</v>
      </c>
      <c r="X1523" s="22">
        <f t="shared" si="270"/>
        <v>0</v>
      </c>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c r="DF1523" s="2"/>
      <c r="DG1523" s="2"/>
      <c r="DH1523" s="2"/>
      <c r="DI1523" s="2"/>
      <c r="DJ1523" s="2"/>
      <c r="DK1523" s="2"/>
      <c r="DL1523" s="2"/>
      <c r="DM1523" s="2"/>
      <c r="DN1523" s="2"/>
      <c r="DO1523" s="2"/>
      <c r="DP1523" s="2"/>
      <c r="DQ1523" s="2"/>
      <c r="DR1523" s="2"/>
      <c r="DS1523" s="2"/>
      <c r="DT1523" s="2"/>
      <c r="DU1523" s="2"/>
      <c r="DV1523" s="2"/>
      <c r="DW1523" s="2"/>
      <c r="DX1523" s="2"/>
      <c r="DY1523" s="2"/>
      <c r="DZ1523" s="2"/>
      <c r="EA1523" s="2"/>
      <c r="EB1523" s="2"/>
      <c r="EC1523" s="2"/>
      <c r="ED1523" s="2"/>
      <c r="EE1523" s="2"/>
      <c r="EF1523" s="2"/>
      <c r="EG1523" s="2"/>
      <c r="EH1523" s="2"/>
      <c r="EI1523" s="2"/>
      <c r="EJ1523" s="2"/>
      <c r="EK1523" s="2"/>
      <c r="EL1523" s="2"/>
      <c r="EM1523" s="2"/>
      <c r="EN1523" s="2"/>
      <c r="EO1523" s="2"/>
      <c r="EP1523" s="2"/>
      <c r="EQ1523" s="2"/>
      <c r="ER1523" s="2"/>
      <c r="ES1523" s="2"/>
      <c r="ET1523" s="2"/>
      <c r="EU1523" s="2"/>
      <c r="EV1523" s="2"/>
      <c r="EW1523" s="2"/>
      <c r="EX1523" s="2"/>
      <c r="EY1523" s="2"/>
      <c r="EZ1523" s="2"/>
      <c r="FA1523" s="2"/>
      <c r="FB1523" s="2"/>
      <c r="FC1523" s="2"/>
    </row>
    <row r="1524" spans="1:159" s="4" customFormat="1">
      <c r="A1524" s="77" t="s">
        <v>2335</v>
      </c>
      <c r="B1524" s="87" t="s">
        <v>2783</v>
      </c>
      <c r="C1524" s="88">
        <v>3447</v>
      </c>
      <c r="D1524" s="87" t="s">
        <v>1281</v>
      </c>
      <c r="E1524" s="107" t="str">
        <f>VLOOKUP($C1524,'2024-25 School Level AAFTE'!$C$4:$L$2372,9,FALSE)</f>
        <v>No</v>
      </c>
      <c r="F1524" s="95">
        <f>VLOOKUP($C1524,'2024-25 School Level AAFTE'!$C$4:$J$2372,8,FALSE)</f>
        <v>710.14</v>
      </c>
      <c r="G1524" s="97">
        <f>IFERROR(IF(E1524= "yes",VLOOKUP(C1524,Summary!$B:$I,6,0),0),0)</f>
        <v>0</v>
      </c>
      <c r="H1524" s="96">
        <f t="shared" si="261"/>
        <v>0</v>
      </c>
      <c r="I1524" s="154">
        <f>VLOOKUP($A1524,'2025-26 Salary &amp; Benefits'!$A:$I,3,FALSE)</f>
        <v>1.1200000000000001</v>
      </c>
      <c r="J1524" s="154">
        <f>VLOOKUP($A1524,'2025-26 Salary &amp; Benefits'!$A:$I,4,FALSE)</f>
        <v>1.1200000000000001</v>
      </c>
      <c r="K1524" s="141">
        <f t="shared" si="262"/>
        <v>0</v>
      </c>
      <c r="L1524" s="140">
        <f t="shared" si="263"/>
        <v>0</v>
      </c>
      <c r="M1524" s="142">
        <f>'2025-26 Salary &amp; Benefits'!$E$6</f>
        <v>78209</v>
      </c>
      <c r="N1524" s="142">
        <f>'2025-26 Salary &amp; Benefits'!$F$6</f>
        <v>80164</v>
      </c>
      <c r="O1524" s="9">
        <f t="shared" si="264"/>
        <v>0</v>
      </c>
      <c r="P1524" s="9">
        <f t="shared" si="265"/>
        <v>0</v>
      </c>
      <c r="Q1524" s="9">
        <f>'2025-26 Salary &amp; Benefits'!G$6</f>
        <v>15997.68</v>
      </c>
      <c r="R1524" s="143">
        <f>'2025-26 Salary &amp; Benefits'!H$6</f>
        <v>0.16020000000000001</v>
      </c>
      <c r="S1524" s="143">
        <f>'2025-26 Salary &amp; Benefits'!I$6</f>
        <v>0.15390000000000001</v>
      </c>
      <c r="T1524" s="9">
        <f t="shared" si="266"/>
        <v>0</v>
      </c>
      <c r="U1524" s="9">
        <f t="shared" si="267"/>
        <v>0</v>
      </c>
      <c r="V1524" s="9">
        <f t="shared" si="268"/>
        <v>0</v>
      </c>
      <c r="W1524" s="9">
        <f t="shared" si="269"/>
        <v>0</v>
      </c>
      <c r="X1524" s="22">
        <f t="shared" si="270"/>
        <v>0</v>
      </c>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c r="DF1524" s="2"/>
      <c r="DG1524" s="2"/>
      <c r="DH1524" s="2"/>
      <c r="DI1524" s="2"/>
      <c r="DJ1524" s="2"/>
      <c r="DK1524" s="2"/>
      <c r="DL1524" s="2"/>
      <c r="DM1524" s="2"/>
      <c r="DN1524" s="2"/>
      <c r="DO1524" s="2"/>
      <c r="DP1524" s="2"/>
      <c r="DQ1524" s="2"/>
      <c r="DR1524" s="2"/>
      <c r="DS1524" s="2"/>
      <c r="DT1524" s="2"/>
      <c r="DU1524" s="2"/>
      <c r="DV1524" s="2"/>
      <c r="DW1524" s="2"/>
      <c r="DX1524" s="2"/>
      <c r="DY1524" s="2"/>
      <c r="DZ1524" s="2"/>
      <c r="EA1524" s="2"/>
      <c r="EB1524" s="2"/>
      <c r="EC1524" s="2"/>
      <c r="ED1524" s="2"/>
      <c r="EE1524" s="2"/>
      <c r="EF1524" s="2"/>
      <c r="EG1524" s="2"/>
      <c r="EH1524" s="2"/>
      <c r="EI1524" s="2"/>
      <c r="EJ1524" s="2"/>
      <c r="EK1524" s="2"/>
      <c r="EL1524" s="2"/>
      <c r="EM1524" s="2"/>
      <c r="EN1524" s="2"/>
      <c r="EO1524" s="2"/>
      <c r="EP1524" s="2"/>
      <c r="EQ1524" s="2"/>
      <c r="ER1524" s="2"/>
      <c r="ES1524" s="2"/>
      <c r="ET1524" s="2"/>
      <c r="EU1524" s="2"/>
      <c r="EV1524" s="2"/>
      <c r="EW1524" s="2"/>
      <c r="EX1524" s="2"/>
      <c r="EY1524" s="2"/>
      <c r="EZ1524" s="2"/>
      <c r="FA1524" s="2"/>
      <c r="FB1524" s="2"/>
      <c r="FC1524" s="2"/>
    </row>
    <row r="1525" spans="1:159" s="4" customFormat="1">
      <c r="A1525" s="77" t="s">
        <v>2335</v>
      </c>
      <c r="B1525" s="87" t="s">
        <v>2783</v>
      </c>
      <c r="C1525" s="88">
        <v>3557</v>
      </c>
      <c r="D1525" s="87" t="s">
        <v>1282</v>
      </c>
      <c r="E1525" s="107" t="str">
        <f>VLOOKUP($C1525,'2024-25 School Level AAFTE'!$C$4:$L$2372,9,FALSE)</f>
        <v>No</v>
      </c>
      <c r="F1525" s="95">
        <f>VLOOKUP($C1525,'2024-25 School Level AAFTE'!$C$4:$J$2372,8,FALSE)</f>
        <v>569.46</v>
      </c>
      <c r="G1525" s="97">
        <f>IFERROR(IF(E1525= "yes",VLOOKUP(C1525,Summary!$B:$I,6,0),0),0)</f>
        <v>0</v>
      </c>
      <c r="H1525" s="96">
        <f t="shared" si="261"/>
        <v>0</v>
      </c>
      <c r="I1525" s="154">
        <f>VLOOKUP($A1525,'2025-26 Salary &amp; Benefits'!$A:$I,3,FALSE)</f>
        <v>1.1200000000000001</v>
      </c>
      <c r="J1525" s="154">
        <f>VLOOKUP($A1525,'2025-26 Salary &amp; Benefits'!$A:$I,4,FALSE)</f>
        <v>1.1200000000000001</v>
      </c>
      <c r="K1525" s="141">
        <f t="shared" si="262"/>
        <v>0</v>
      </c>
      <c r="L1525" s="140">
        <f t="shared" si="263"/>
        <v>0</v>
      </c>
      <c r="M1525" s="142">
        <f>'2025-26 Salary &amp; Benefits'!$E$6</f>
        <v>78209</v>
      </c>
      <c r="N1525" s="142">
        <f>'2025-26 Salary &amp; Benefits'!$F$6</f>
        <v>80164</v>
      </c>
      <c r="O1525" s="9">
        <f t="shared" si="264"/>
        <v>0</v>
      </c>
      <c r="P1525" s="9">
        <f t="shared" si="265"/>
        <v>0</v>
      </c>
      <c r="Q1525" s="9">
        <f>'2025-26 Salary &amp; Benefits'!G$6</f>
        <v>15997.68</v>
      </c>
      <c r="R1525" s="143">
        <f>'2025-26 Salary &amp; Benefits'!H$6</f>
        <v>0.16020000000000001</v>
      </c>
      <c r="S1525" s="143">
        <f>'2025-26 Salary &amp; Benefits'!I$6</f>
        <v>0.15390000000000001</v>
      </c>
      <c r="T1525" s="9">
        <f t="shared" si="266"/>
        <v>0</v>
      </c>
      <c r="U1525" s="9">
        <f t="shared" si="267"/>
        <v>0</v>
      </c>
      <c r="V1525" s="9">
        <f t="shared" si="268"/>
        <v>0</v>
      </c>
      <c r="W1525" s="9">
        <f t="shared" si="269"/>
        <v>0</v>
      </c>
      <c r="X1525" s="22">
        <f t="shared" si="270"/>
        <v>0</v>
      </c>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c r="DF1525" s="2"/>
      <c r="DG1525" s="2"/>
      <c r="DH1525" s="2"/>
      <c r="DI1525" s="2"/>
      <c r="DJ1525" s="2"/>
      <c r="DK1525" s="2"/>
      <c r="DL1525" s="2"/>
      <c r="DM1525" s="2"/>
      <c r="DN1525" s="2"/>
      <c r="DO1525" s="2"/>
      <c r="DP1525" s="2"/>
      <c r="DQ1525" s="2"/>
      <c r="DR1525" s="2"/>
      <c r="DS1525" s="2"/>
      <c r="DT1525" s="2"/>
      <c r="DU1525" s="2"/>
      <c r="DV1525" s="2"/>
      <c r="DW1525" s="2"/>
      <c r="DX1525" s="2"/>
      <c r="DY1525" s="2"/>
      <c r="DZ1525" s="2"/>
      <c r="EA1525" s="2"/>
      <c r="EB1525" s="2"/>
      <c r="EC1525" s="2"/>
      <c r="ED1525" s="2"/>
      <c r="EE1525" s="2"/>
      <c r="EF1525" s="2"/>
      <c r="EG1525" s="2"/>
      <c r="EH1525" s="2"/>
      <c r="EI1525" s="2"/>
      <c r="EJ1525" s="2"/>
      <c r="EK1525" s="2"/>
      <c r="EL1525" s="2"/>
      <c r="EM1525" s="2"/>
      <c r="EN1525" s="2"/>
      <c r="EO1525" s="2"/>
      <c r="EP1525" s="2"/>
      <c r="EQ1525" s="2"/>
      <c r="ER1525" s="2"/>
      <c r="ES1525" s="2"/>
      <c r="ET1525" s="2"/>
      <c r="EU1525" s="2"/>
      <c r="EV1525" s="2"/>
      <c r="EW1525" s="2"/>
      <c r="EX1525" s="2"/>
      <c r="EY1525" s="2"/>
      <c r="EZ1525" s="2"/>
      <c r="FA1525" s="2"/>
      <c r="FB1525" s="2"/>
      <c r="FC1525" s="2"/>
    </row>
    <row r="1526" spans="1:159" s="4" customFormat="1">
      <c r="A1526" s="77" t="s">
        <v>2335</v>
      </c>
      <c r="B1526" s="87" t="s">
        <v>2783</v>
      </c>
      <c r="C1526" s="88">
        <v>3558</v>
      </c>
      <c r="D1526" s="87" t="s">
        <v>1283</v>
      </c>
      <c r="E1526" s="107" t="str">
        <f>VLOOKUP($C1526,'2024-25 School Level AAFTE'!$C$4:$L$2372,9,FALSE)</f>
        <v>Yes</v>
      </c>
      <c r="F1526" s="95">
        <f>VLOOKUP($C1526,'2024-25 School Level AAFTE'!$C$4:$J$2372,8,FALSE)</f>
        <v>353.71</v>
      </c>
      <c r="G1526" s="97">
        <f>IFERROR(IF(E1526= "yes",VLOOKUP(C1526,Summary!$B:$I,6,0),0),0)</f>
        <v>0</v>
      </c>
      <c r="H1526" s="96">
        <f t="shared" si="261"/>
        <v>353.71</v>
      </c>
      <c r="I1526" s="154">
        <f>VLOOKUP($A1526,'2025-26 Salary &amp; Benefits'!$A:$I,3,FALSE)</f>
        <v>1.1200000000000001</v>
      </c>
      <c r="J1526" s="154">
        <f>VLOOKUP($A1526,'2025-26 Salary &amp; Benefits'!$A:$I,4,FALSE)</f>
        <v>1.1200000000000001</v>
      </c>
      <c r="K1526" s="141">
        <f t="shared" si="262"/>
        <v>353.71</v>
      </c>
      <c r="L1526" s="140">
        <f t="shared" si="263"/>
        <v>1.038</v>
      </c>
      <c r="M1526" s="142">
        <f>'2025-26 Salary &amp; Benefits'!$E$6</f>
        <v>78209</v>
      </c>
      <c r="N1526" s="142">
        <f>'2025-26 Salary &amp; Benefits'!$F$6</f>
        <v>80164</v>
      </c>
      <c r="O1526" s="9">
        <f t="shared" si="264"/>
        <v>90922.66</v>
      </c>
      <c r="P1526" s="9">
        <f t="shared" si="265"/>
        <v>2272.8000000000029</v>
      </c>
      <c r="Q1526" s="9">
        <f>'2025-26 Salary &amp; Benefits'!G$6</f>
        <v>15997.68</v>
      </c>
      <c r="R1526" s="143">
        <f>'2025-26 Salary &amp; Benefits'!H$6</f>
        <v>0.16020000000000001</v>
      </c>
      <c r="S1526" s="143">
        <f>'2025-26 Salary &amp; Benefits'!I$6</f>
        <v>0.15390000000000001</v>
      </c>
      <c r="T1526" s="9">
        <f t="shared" si="266"/>
        <v>31521.19</v>
      </c>
      <c r="U1526" s="9">
        <f t="shared" si="267"/>
        <v>1553.26</v>
      </c>
      <c r="V1526" s="9">
        <f t="shared" si="268"/>
        <v>239.05</v>
      </c>
      <c r="W1526" s="9">
        <f t="shared" si="269"/>
        <v>1792.31</v>
      </c>
      <c r="X1526" s="22">
        <f t="shared" si="270"/>
        <v>126508.96</v>
      </c>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c r="DF1526" s="2"/>
      <c r="DG1526" s="2"/>
      <c r="DH1526" s="2"/>
      <c r="DI1526" s="2"/>
      <c r="DJ1526" s="2"/>
      <c r="DK1526" s="2"/>
      <c r="DL1526" s="2"/>
      <c r="DM1526" s="2"/>
      <c r="DN1526" s="2"/>
      <c r="DO1526" s="2"/>
      <c r="DP1526" s="2"/>
      <c r="DQ1526" s="2"/>
      <c r="DR1526" s="2"/>
      <c r="DS1526" s="2"/>
      <c r="DT1526" s="2"/>
      <c r="DU1526" s="2"/>
      <c r="DV1526" s="2"/>
      <c r="DW1526" s="2"/>
      <c r="DX1526" s="2"/>
      <c r="DY1526" s="2"/>
      <c r="DZ1526" s="2"/>
      <c r="EA1526" s="2"/>
      <c r="EB1526" s="2"/>
      <c r="EC1526" s="2"/>
      <c r="ED1526" s="2"/>
      <c r="EE1526" s="2"/>
      <c r="EF1526" s="2"/>
      <c r="EG1526" s="2"/>
      <c r="EH1526" s="2"/>
      <c r="EI1526" s="2"/>
      <c r="EJ1526" s="2"/>
      <c r="EK1526" s="2"/>
      <c r="EL1526" s="2"/>
      <c r="EM1526" s="2"/>
      <c r="EN1526" s="2"/>
      <c r="EO1526" s="2"/>
      <c r="EP1526" s="2"/>
      <c r="EQ1526" s="2"/>
      <c r="ER1526" s="2"/>
      <c r="ES1526" s="2"/>
      <c r="ET1526" s="2"/>
      <c r="EU1526" s="2"/>
      <c r="EV1526" s="2"/>
      <c r="EW1526" s="2"/>
      <c r="EX1526" s="2"/>
      <c r="EY1526" s="2"/>
      <c r="EZ1526" s="2"/>
      <c r="FA1526" s="2"/>
      <c r="FB1526" s="2"/>
      <c r="FC1526" s="2"/>
    </row>
    <row r="1527" spans="1:159" s="4" customFormat="1">
      <c r="A1527" s="77" t="s">
        <v>2335</v>
      </c>
      <c r="B1527" s="87" t="s">
        <v>2783</v>
      </c>
      <c r="C1527" s="88">
        <v>3572</v>
      </c>
      <c r="D1527" s="87" t="s">
        <v>1284</v>
      </c>
      <c r="E1527" s="107" t="str">
        <f>VLOOKUP($C1527,'2024-25 School Level AAFTE'!$C$4:$L$2372,9,FALSE)</f>
        <v>No</v>
      </c>
      <c r="F1527" s="95">
        <f>VLOOKUP($C1527,'2024-25 School Level AAFTE'!$C$4:$J$2372,8,FALSE)</f>
        <v>296.66000000000003</v>
      </c>
      <c r="G1527" s="97">
        <f>IFERROR(IF(E1527= "yes",VLOOKUP(C1527,Summary!$B:$I,6,0),0),0)</f>
        <v>0</v>
      </c>
      <c r="H1527" s="96">
        <f t="shared" si="261"/>
        <v>0</v>
      </c>
      <c r="I1527" s="154">
        <f>VLOOKUP($A1527,'2025-26 Salary &amp; Benefits'!$A:$I,3,FALSE)</f>
        <v>1.1200000000000001</v>
      </c>
      <c r="J1527" s="154">
        <f>VLOOKUP($A1527,'2025-26 Salary &amp; Benefits'!$A:$I,4,FALSE)</f>
        <v>1.1200000000000001</v>
      </c>
      <c r="K1527" s="141">
        <f t="shared" si="262"/>
        <v>0</v>
      </c>
      <c r="L1527" s="140">
        <f t="shared" si="263"/>
        <v>0</v>
      </c>
      <c r="M1527" s="142">
        <f>'2025-26 Salary &amp; Benefits'!$E$6</f>
        <v>78209</v>
      </c>
      <c r="N1527" s="142">
        <f>'2025-26 Salary &amp; Benefits'!$F$6</f>
        <v>80164</v>
      </c>
      <c r="O1527" s="9">
        <f t="shared" si="264"/>
        <v>0</v>
      </c>
      <c r="P1527" s="9">
        <f t="shared" si="265"/>
        <v>0</v>
      </c>
      <c r="Q1527" s="9">
        <f>'2025-26 Salary &amp; Benefits'!G$6</f>
        <v>15997.68</v>
      </c>
      <c r="R1527" s="143">
        <f>'2025-26 Salary &amp; Benefits'!H$6</f>
        <v>0.16020000000000001</v>
      </c>
      <c r="S1527" s="143">
        <f>'2025-26 Salary &amp; Benefits'!I$6</f>
        <v>0.15390000000000001</v>
      </c>
      <c r="T1527" s="9">
        <f t="shared" si="266"/>
        <v>0</v>
      </c>
      <c r="U1527" s="9">
        <f t="shared" si="267"/>
        <v>0</v>
      </c>
      <c r="V1527" s="9">
        <f t="shared" si="268"/>
        <v>0</v>
      </c>
      <c r="W1527" s="9">
        <f t="shared" si="269"/>
        <v>0</v>
      </c>
      <c r="X1527" s="22">
        <f t="shared" si="270"/>
        <v>0</v>
      </c>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c r="DY1527" s="2"/>
      <c r="DZ1527" s="2"/>
      <c r="EA1527" s="2"/>
      <c r="EB1527" s="2"/>
      <c r="EC1527" s="2"/>
      <c r="ED1527" s="2"/>
      <c r="EE1527" s="2"/>
      <c r="EF1527" s="2"/>
      <c r="EG1527" s="2"/>
      <c r="EH1527" s="2"/>
      <c r="EI1527" s="2"/>
      <c r="EJ1527" s="2"/>
      <c r="EK1527" s="2"/>
      <c r="EL1527" s="2"/>
      <c r="EM1527" s="2"/>
      <c r="EN1527" s="2"/>
      <c r="EO1527" s="2"/>
      <c r="EP1527" s="2"/>
      <c r="EQ1527" s="2"/>
      <c r="ER1527" s="2"/>
      <c r="ES1527" s="2"/>
      <c r="ET1527" s="2"/>
      <c r="EU1527" s="2"/>
      <c r="EV1527" s="2"/>
      <c r="EW1527" s="2"/>
      <c r="EX1527" s="2"/>
      <c r="EY1527" s="2"/>
      <c r="EZ1527" s="2"/>
      <c r="FA1527" s="2"/>
      <c r="FB1527" s="2"/>
      <c r="FC1527" s="2"/>
    </row>
    <row r="1528" spans="1:159" s="4" customFormat="1">
      <c r="A1528" s="77" t="s">
        <v>2335</v>
      </c>
      <c r="B1528" s="87" t="s">
        <v>2783</v>
      </c>
      <c r="C1528" s="88">
        <v>3645</v>
      </c>
      <c r="D1528" s="87" t="s">
        <v>1285</v>
      </c>
      <c r="E1528" s="107" t="str">
        <f>VLOOKUP($C1528,'2024-25 School Level AAFTE'!$C$4:$L$2372,9,FALSE)</f>
        <v>No</v>
      </c>
      <c r="F1528" s="95">
        <f>VLOOKUP($C1528,'2024-25 School Level AAFTE'!$C$4:$J$2372,8,FALSE)</f>
        <v>1804.48</v>
      </c>
      <c r="G1528" s="97">
        <f>IFERROR(IF(E1528= "yes",VLOOKUP(C1528,Summary!$B:$I,6,0),0),0)</f>
        <v>0</v>
      </c>
      <c r="H1528" s="96">
        <f t="shared" si="261"/>
        <v>0</v>
      </c>
      <c r="I1528" s="154">
        <f>VLOOKUP($A1528,'2025-26 Salary &amp; Benefits'!$A:$I,3,FALSE)</f>
        <v>1.1200000000000001</v>
      </c>
      <c r="J1528" s="154">
        <f>VLOOKUP($A1528,'2025-26 Salary &amp; Benefits'!$A:$I,4,FALSE)</f>
        <v>1.1200000000000001</v>
      </c>
      <c r="K1528" s="141">
        <f t="shared" si="262"/>
        <v>0</v>
      </c>
      <c r="L1528" s="140">
        <f t="shared" si="263"/>
        <v>0</v>
      </c>
      <c r="M1528" s="142">
        <f>'2025-26 Salary &amp; Benefits'!$E$6</f>
        <v>78209</v>
      </c>
      <c r="N1528" s="142">
        <f>'2025-26 Salary &amp; Benefits'!$F$6</f>
        <v>80164</v>
      </c>
      <c r="O1528" s="9">
        <f t="shared" si="264"/>
        <v>0</v>
      </c>
      <c r="P1528" s="9">
        <f t="shared" si="265"/>
        <v>0</v>
      </c>
      <c r="Q1528" s="9">
        <f>'2025-26 Salary &amp; Benefits'!G$6</f>
        <v>15997.68</v>
      </c>
      <c r="R1528" s="143">
        <f>'2025-26 Salary &amp; Benefits'!H$6</f>
        <v>0.16020000000000001</v>
      </c>
      <c r="S1528" s="143">
        <f>'2025-26 Salary &amp; Benefits'!I$6</f>
        <v>0.15390000000000001</v>
      </c>
      <c r="T1528" s="9">
        <f t="shared" si="266"/>
        <v>0</v>
      </c>
      <c r="U1528" s="9">
        <f t="shared" si="267"/>
        <v>0</v>
      </c>
      <c r="V1528" s="9">
        <f t="shared" si="268"/>
        <v>0</v>
      </c>
      <c r="W1528" s="9">
        <f t="shared" si="269"/>
        <v>0</v>
      </c>
      <c r="X1528" s="22">
        <f t="shared" si="270"/>
        <v>0</v>
      </c>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c r="DZ1528" s="2"/>
      <c r="EA1528" s="2"/>
      <c r="EB1528" s="2"/>
      <c r="EC1528" s="2"/>
      <c r="ED1528" s="2"/>
      <c r="EE1528" s="2"/>
      <c r="EF1528" s="2"/>
      <c r="EG1528" s="2"/>
      <c r="EH1528" s="2"/>
      <c r="EI1528" s="2"/>
      <c r="EJ1528" s="2"/>
      <c r="EK1528" s="2"/>
      <c r="EL1528" s="2"/>
      <c r="EM1528" s="2"/>
      <c r="EN1528" s="2"/>
      <c r="EO1528" s="2"/>
      <c r="EP1528" s="2"/>
      <c r="EQ1528" s="2"/>
      <c r="ER1528" s="2"/>
      <c r="ES1528" s="2"/>
      <c r="ET1528" s="2"/>
      <c r="EU1528" s="2"/>
      <c r="EV1528" s="2"/>
      <c r="EW1528" s="2"/>
      <c r="EX1528" s="2"/>
      <c r="EY1528" s="2"/>
      <c r="EZ1528" s="2"/>
      <c r="FA1528" s="2"/>
      <c r="FB1528" s="2"/>
      <c r="FC1528" s="2"/>
    </row>
    <row r="1529" spans="1:159" s="4" customFormat="1">
      <c r="A1529" s="77" t="s">
        <v>2335</v>
      </c>
      <c r="B1529" s="87" t="s">
        <v>2783</v>
      </c>
      <c r="C1529" s="88">
        <v>3750</v>
      </c>
      <c r="D1529" s="87" t="s">
        <v>1286</v>
      </c>
      <c r="E1529" s="107" t="str">
        <f>VLOOKUP($C1529,'2024-25 School Level AAFTE'!$C$4:$L$2372,9,FALSE)</f>
        <v>No</v>
      </c>
      <c r="F1529" s="95">
        <f>VLOOKUP($C1529,'2024-25 School Level AAFTE'!$C$4:$J$2372,8,FALSE)</f>
        <v>844.65</v>
      </c>
      <c r="G1529" s="97">
        <f>IFERROR(IF(E1529= "yes",VLOOKUP(C1529,Summary!$B:$I,6,0),0),0)</f>
        <v>0</v>
      </c>
      <c r="H1529" s="96">
        <f t="shared" si="261"/>
        <v>0</v>
      </c>
      <c r="I1529" s="154">
        <f>VLOOKUP($A1529,'2025-26 Salary &amp; Benefits'!$A:$I,3,FALSE)</f>
        <v>1.1200000000000001</v>
      </c>
      <c r="J1529" s="154">
        <f>VLOOKUP($A1529,'2025-26 Salary &amp; Benefits'!$A:$I,4,FALSE)</f>
        <v>1.1200000000000001</v>
      </c>
      <c r="K1529" s="141">
        <f t="shared" si="262"/>
        <v>0</v>
      </c>
      <c r="L1529" s="140">
        <f t="shared" si="263"/>
        <v>0</v>
      </c>
      <c r="M1529" s="142">
        <f>'2025-26 Salary &amp; Benefits'!$E$6</f>
        <v>78209</v>
      </c>
      <c r="N1529" s="142">
        <f>'2025-26 Salary &amp; Benefits'!$F$6</f>
        <v>80164</v>
      </c>
      <c r="O1529" s="9">
        <f t="shared" si="264"/>
        <v>0</v>
      </c>
      <c r="P1529" s="9">
        <f t="shared" si="265"/>
        <v>0</v>
      </c>
      <c r="Q1529" s="9">
        <f>'2025-26 Salary &amp; Benefits'!G$6</f>
        <v>15997.68</v>
      </c>
      <c r="R1529" s="143">
        <f>'2025-26 Salary &amp; Benefits'!H$6</f>
        <v>0.16020000000000001</v>
      </c>
      <c r="S1529" s="143">
        <f>'2025-26 Salary &amp; Benefits'!I$6</f>
        <v>0.15390000000000001</v>
      </c>
      <c r="T1529" s="9">
        <f t="shared" si="266"/>
        <v>0</v>
      </c>
      <c r="U1529" s="9">
        <f t="shared" si="267"/>
        <v>0</v>
      </c>
      <c r="V1529" s="9">
        <f t="shared" si="268"/>
        <v>0</v>
      </c>
      <c r="W1529" s="9">
        <f t="shared" si="269"/>
        <v>0</v>
      </c>
      <c r="X1529" s="22">
        <f t="shared" si="270"/>
        <v>0</v>
      </c>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c r="EY1529" s="2"/>
      <c r="EZ1529" s="2"/>
      <c r="FA1529" s="2"/>
      <c r="FB1529" s="2"/>
      <c r="FC1529" s="2"/>
    </row>
    <row r="1530" spans="1:159" s="4" customFormat="1">
      <c r="A1530" s="77" t="s">
        <v>2335</v>
      </c>
      <c r="B1530" s="87" t="s">
        <v>2783</v>
      </c>
      <c r="C1530" s="88">
        <v>3896</v>
      </c>
      <c r="D1530" s="87" t="s">
        <v>680</v>
      </c>
      <c r="E1530" s="107" t="str">
        <f>VLOOKUP($C1530,'2024-25 School Level AAFTE'!$C$4:$L$2372,9,FALSE)</f>
        <v>Yes</v>
      </c>
      <c r="F1530" s="95">
        <f>VLOOKUP($C1530,'2024-25 School Level AAFTE'!$C$4:$J$2372,8,FALSE)</f>
        <v>708.06</v>
      </c>
      <c r="G1530" s="97">
        <f>IFERROR(IF(E1530= "yes",VLOOKUP(C1530,Summary!$B:$I,6,0),0),0)</f>
        <v>0</v>
      </c>
      <c r="H1530" s="96">
        <f t="shared" si="261"/>
        <v>708.06</v>
      </c>
      <c r="I1530" s="154">
        <f>VLOOKUP($A1530,'2025-26 Salary &amp; Benefits'!$A:$I,3,FALSE)</f>
        <v>1.1200000000000001</v>
      </c>
      <c r="J1530" s="154">
        <f>VLOOKUP($A1530,'2025-26 Salary &amp; Benefits'!$A:$I,4,FALSE)</f>
        <v>1.1200000000000001</v>
      </c>
      <c r="K1530" s="141">
        <f t="shared" si="262"/>
        <v>708.06</v>
      </c>
      <c r="L1530" s="140">
        <f t="shared" si="263"/>
        <v>2.077</v>
      </c>
      <c r="M1530" s="142">
        <f>'2025-26 Salary &amp; Benefits'!$E$6</f>
        <v>78209</v>
      </c>
      <c r="N1530" s="142">
        <f>'2025-26 Salary &amp; Benefits'!$F$6</f>
        <v>80164</v>
      </c>
      <c r="O1530" s="9">
        <f t="shared" si="264"/>
        <v>181932.9</v>
      </c>
      <c r="P1530" s="9">
        <f t="shared" si="265"/>
        <v>4547.8000000000175</v>
      </c>
      <c r="Q1530" s="9">
        <f>'2025-26 Salary &amp; Benefits'!G$6</f>
        <v>15997.68</v>
      </c>
      <c r="R1530" s="143">
        <f>'2025-26 Salary &amp; Benefits'!H$6</f>
        <v>0.16020000000000001</v>
      </c>
      <c r="S1530" s="143">
        <f>'2025-26 Salary &amp; Benefits'!I$6</f>
        <v>0.15390000000000001</v>
      </c>
      <c r="T1530" s="9">
        <f t="shared" si="266"/>
        <v>63072.74</v>
      </c>
      <c r="U1530" s="9">
        <f t="shared" si="267"/>
        <v>3108.01</v>
      </c>
      <c r="V1530" s="9">
        <f t="shared" si="268"/>
        <v>478.32</v>
      </c>
      <c r="W1530" s="9">
        <f t="shared" si="269"/>
        <v>3586.3300000000004</v>
      </c>
      <c r="X1530" s="22">
        <f t="shared" si="270"/>
        <v>253139.77</v>
      </c>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c r="EN1530" s="2"/>
      <c r="EO1530" s="2"/>
      <c r="EP1530" s="2"/>
      <c r="EQ1530" s="2"/>
      <c r="ER1530" s="2"/>
      <c r="ES1530" s="2"/>
      <c r="ET1530" s="2"/>
      <c r="EU1530" s="2"/>
      <c r="EV1530" s="2"/>
      <c r="EW1530" s="2"/>
      <c r="EX1530" s="2"/>
      <c r="EY1530" s="2"/>
      <c r="EZ1530" s="2"/>
      <c r="FA1530" s="2"/>
      <c r="FB1530" s="2"/>
      <c r="FC1530" s="2"/>
    </row>
    <row r="1531" spans="1:159" s="4" customFormat="1">
      <c r="A1531" s="77" t="s">
        <v>2335</v>
      </c>
      <c r="B1531" s="87" t="s">
        <v>2783</v>
      </c>
      <c r="C1531" s="88">
        <v>3927</v>
      </c>
      <c r="D1531" s="87" t="s">
        <v>1287</v>
      </c>
      <c r="E1531" s="107" t="str">
        <f>VLOOKUP($C1531,'2024-25 School Level AAFTE'!$C$4:$L$2372,9,FALSE)</f>
        <v>No</v>
      </c>
      <c r="F1531" s="95">
        <f>VLOOKUP($C1531,'2024-25 School Level AAFTE'!$C$4:$J$2372,8,FALSE)</f>
        <v>723.41</v>
      </c>
      <c r="G1531" s="97">
        <f>IFERROR(IF(E1531= "yes",VLOOKUP(C1531,Summary!$B:$I,6,0),0),0)</f>
        <v>0</v>
      </c>
      <c r="H1531" s="96">
        <f t="shared" si="261"/>
        <v>0</v>
      </c>
      <c r="I1531" s="154">
        <f>VLOOKUP($A1531,'2025-26 Salary &amp; Benefits'!$A:$I,3,FALSE)</f>
        <v>1.1200000000000001</v>
      </c>
      <c r="J1531" s="154">
        <f>VLOOKUP($A1531,'2025-26 Salary &amp; Benefits'!$A:$I,4,FALSE)</f>
        <v>1.1200000000000001</v>
      </c>
      <c r="K1531" s="141">
        <f t="shared" si="262"/>
        <v>0</v>
      </c>
      <c r="L1531" s="140">
        <f t="shared" si="263"/>
        <v>0</v>
      </c>
      <c r="M1531" s="142">
        <f>'2025-26 Salary &amp; Benefits'!$E$6</f>
        <v>78209</v>
      </c>
      <c r="N1531" s="142">
        <f>'2025-26 Salary &amp; Benefits'!$F$6</f>
        <v>80164</v>
      </c>
      <c r="O1531" s="9">
        <f t="shared" si="264"/>
        <v>0</v>
      </c>
      <c r="P1531" s="9">
        <f t="shared" si="265"/>
        <v>0</v>
      </c>
      <c r="Q1531" s="9">
        <f>'2025-26 Salary &amp; Benefits'!G$6</f>
        <v>15997.68</v>
      </c>
      <c r="R1531" s="143">
        <f>'2025-26 Salary &amp; Benefits'!H$6</f>
        <v>0.16020000000000001</v>
      </c>
      <c r="S1531" s="143">
        <f>'2025-26 Salary &amp; Benefits'!I$6</f>
        <v>0.15390000000000001</v>
      </c>
      <c r="T1531" s="9">
        <f t="shared" si="266"/>
        <v>0</v>
      </c>
      <c r="U1531" s="9">
        <f t="shared" si="267"/>
        <v>0</v>
      </c>
      <c r="V1531" s="9">
        <f t="shared" si="268"/>
        <v>0</v>
      </c>
      <c r="W1531" s="9">
        <f t="shared" si="269"/>
        <v>0</v>
      </c>
      <c r="X1531" s="22">
        <f t="shared" si="270"/>
        <v>0</v>
      </c>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c r="DY1531" s="2"/>
      <c r="DZ1531" s="2"/>
      <c r="EA1531" s="2"/>
      <c r="EB1531" s="2"/>
      <c r="EC1531" s="2"/>
      <c r="ED1531" s="2"/>
      <c r="EE1531" s="2"/>
      <c r="EF1531" s="2"/>
      <c r="EG1531" s="2"/>
      <c r="EH1531" s="2"/>
      <c r="EI1531" s="2"/>
      <c r="EJ1531" s="2"/>
      <c r="EK1531" s="2"/>
      <c r="EL1531" s="2"/>
      <c r="EM1531" s="2"/>
      <c r="EN1531" s="2"/>
      <c r="EO1531" s="2"/>
      <c r="EP1531" s="2"/>
      <c r="EQ1531" s="2"/>
      <c r="ER1531" s="2"/>
      <c r="ES1531" s="2"/>
      <c r="ET1531" s="2"/>
      <c r="EU1531" s="2"/>
      <c r="EV1531" s="2"/>
      <c r="EW1531" s="2"/>
      <c r="EX1531" s="2"/>
      <c r="EY1531" s="2"/>
      <c r="EZ1531" s="2"/>
      <c r="FA1531" s="2"/>
      <c r="FB1531" s="2"/>
      <c r="FC1531" s="2"/>
    </row>
    <row r="1532" spans="1:159" s="4" customFormat="1">
      <c r="A1532" s="77" t="s">
        <v>2335</v>
      </c>
      <c r="B1532" s="87" t="s">
        <v>2783</v>
      </c>
      <c r="C1532" s="88">
        <v>3972</v>
      </c>
      <c r="D1532" s="87" t="s">
        <v>1288</v>
      </c>
      <c r="E1532" s="107" t="str">
        <f>VLOOKUP($C1532,'2024-25 School Level AAFTE'!$C$4:$L$2372,9,FALSE)</f>
        <v>Yes</v>
      </c>
      <c r="F1532" s="95">
        <f>VLOOKUP($C1532,'2024-25 School Level AAFTE'!$C$4:$J$2372,8,FALSE)</f>
        <v>156.72</v>
      </c>
      <c r="G1532" s="97">
        <f>IFERROR(IF(E1532= "yes",VLOOKUP(C1532,Summary!$B:$I,6,0),0),0)</f>
        <v>0</v>
      </c>
      <c r="H1532" s="96">
        <f t="shared" si="261"/>
        <v>156.72</v>
      </c>
      <c r="I1532" s="154">
        <f>VLOOKUP($A1532,'2025-26 Salary &amp; Benefits'!$A:$I,3,FALSE)</f>
        <v>1.1200000000000001</v>
      </c>
      <c r="J1532" s="154">
        <f>VLOOKUP($A1532,'2025-26 Salary &amp; Benefits'!$A:$I,4,FALSE)</f>
        <v>1.1200000000000001</v>
      </c>
      <c r="K1532" s="141">
        <f t="shared" si="262"/>
        <v>156.72</v>
      </c>
      <c r="L1532" s="140">
        <f t="shared" si="263"/>
        <v>0.46</v>
      </c>
      <c r="M1532" s="142">
        <f>'2025-26 Salary &amp; Benefits'!$E$6</f>
        <v>78209</v>
      </c>
      <c r="N1532" s="142">
        <f>'2025-26 Salary &amp; Benefits'!$F$6</f>
        <v>80164</v>
      </c>
      <c r="O1532" s="9">
        <f t="shared" si="264"/>
        <v>40293.279999999999</v>
      </c>
      <c r="P1532" s="9">
        <f t="shared" si="265"/>
        <v>1007.2099999999991</v>
      </c>
      <c r="Q1532" s="9">
        <f>'2025-26 Salary &amp; Benefits'!G$6</f>
        <v>15997.68</v>
      </c>
      <c r="R1532" s="143">
        <f>'2025-26 Salary &amp; Benefits'!H$6</f>
        <v>0.16020000000000001</v>
      </c>
      <c r="S1532" s="143">
        <f>'2025-26 Salary &amp; Benefits'!I$6</f>
        <v>0.15390000000000001</v>
      </c>
      <c r="T1532" s="9">
        <f t="shared" si="266"/>
        <v>13968.93</v>
      </c>
      <c r="U1532" s="9">
        <f t="shared" si="267"/>
        <v>688.34</v>
      </c>
      <c r="V1532" s="9">
        <f t="shared" si="268"/>
        <v>105.94</v>
      </c>
      <c r="W1532" s="9">
        <f t="shared" si="269"/>
        <v>794.28</v>
      </c>
      <c r="X1532" s="22">
        <f t="shared" si="270"/>
        <v>56063.7</v>
      </c>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c r="DY1532" s="2"/>
      <c r="DZ1532" s="2"/>
      <c r="EA1532" s="2"/>
      <c r="EB1532" s="2"/>
      <c r="EC1532" s="2"/>
      <c r="ED1532" s="2"/>
      <c r="EE1532" s="2"/>
      <c r="EF1532" s="2"/>
      <c r="EG1532" s="2"/>
      <c r="EH1532" s="2"/>
      <c r="EI1532" s="2"/>
      <c r="EJ1532" s="2"/>
      <c r="EK1532" s="2"/>
      <c r="EL1532" s="2"/>
      <c r="EM1532" s="2"/>
      <c r="EN1532" s="2"/>
      <c r="EO1532" s="2"/>
      <c r="EP1532" s="2"/>
      <c r="EQ1532" s="2"/>
      <c r="ER1532" s="2"/>
      <c r="ES1532" s="2"/>
      <c r="ET1532" s="2"/>
      <c r="EU1532" s="2"/>
      <c r="EV1532" s="2"/>
      <c r="EW1532" s="2"/>
      <c r="EX1532" s="2"/>
      <c r="EY1532" s="2"/>
      <c r="EZ1532" s="2"/>
      <c r="FA1532" s="2"/>
      <c r="FB1532" s="2"/>
      <c r="FC1532" s="2"/>
    </row>
    <row r="1533" spans="1:159" s="4" customFormat="1">
      <c r="A1533" s="77" t="s">
        <v>2335</v>
      </c>
      <c r="B1533" s="87" t="s">
        <v>2783</v>
      </c>
      <c r="C1533" s="88">
        <v>4121</v>
      </c>
      <c r="D1533" s="87" t="s">
        <v>856</v>
      </c>
      <c r="E1533" s="107" t="str">
        <f>VLOOKUP($C1533,'2024-25 School Level AAFTE'!$C$4:$L$2372,9,FALSE)</f>
        <v>No</v>
      </c>
      <c r="F1533" s="95">
        <f>VLOOKUP($C1533,'2024-25 School Level AAFTE'!$C$4:$J$2372,8,FALSE)</f>
        <v>456.56</v>
      </c>
      <c r="G1533" s="97">
        <f>IFERROR(IF(E1533= "yes",VLOOKUP(C1533,Summary!$B:$I,6,0),0),0)</f>
        <v>0</v>
      </c>
      <c r="H1533" s="96">
        <f t="shared" si="261"/>
        <v>0</v>
      </c>
      <c r="I1533" s="154">
        <f>VLOOKUP($A1533,'2025-26 Salary &amp; Benefits'!$A:$I,3,FALSE)</f>
        <v>1.1200000000000001</v>
      </c>
      <c r="J1533" s="154">
        <f>VLOOKUP($A1533,'2025-26 Salary &amp; Benefits'!$A:$I,4,FALSE)</f>
        <v>1.1200000000000001</v>
      </c>
      <c r="K1533" s="141">
        <f t="shared" si="262"/>
        <v>0</v>
      </c>
      <c r="L1533" s="140">
        <f t="shared" si="263"/>
        <v>0</v>
      </c>
      <c r="M1533" s="142">
        <f>'2025-26 Salary &amp; Benefits'!$E$6</f>
        <v>78209</v>
      </c>
      <c r="N1533" s="142">
        <f>'2025-26 Salary &amp; Benefits'!$F$6</f>
        <v>80164</v>
      </c>
      <c r="O1533" s="9">
        <f t="shared" si="264"/>
        <v>0</v>
      </c>
      <c r="P1533" s="9">
        <f t="shared" si="265"/>
        <v>0</v>
      </c>
      <c r="Q1533" s="9">
        <f>'2025-26 Salary &amp; Benefits'!G$6</f>
        <v>15997.68</v>
      </c>
      <c r="R1533" s="143">
        <f>'2025-26 Salary &amp; Benefits'!H$6</f>
        <v>0.16020000000000001</v>
      </c>
      <c r="S1533" s="143">
        <f>'2025-26 Salary &amp; Benefits'!I$6</f>
        <v>0.15390000000000001</v>
      </c>
      <c r="T1533" s="9">
        <f t="shared" si="266"/>
        <v>0</v>
      </c>
      <c r="U1533" s="9">
        <f t="shared" si="267"/>
        <v>0</v>
      </c>
      <c r="V1533" s="9">
        <f t="shared" si="268"/>
        <v>0</v>
      </c>
      <c r="W1533" s="9">
        <f t="shared" si="269"/>
        <v>0</v>
      </c>
      <c r="X1533" s="22">
        <f t="shared" si="270"/>
        <v>0</v>
      </c>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c r="DF1533" s="2"/>
      <c r="DG1533" s="2"/>
      <c r="DH1533" s="2"/>
      <c r="DI1533" s="2"/>
      <c r="DJ1533" s="2"/>
      <c r="DK1533" s="2"/>
      <c r="DL1533" s="2"/>
      <c r="DM1533" s="2"/>
      <c r="DN1533" s="2"/>
      <c r="DO1533" s="2"/>
      <c r="DP1533" s="2"/>
      <c r="DQ1533" s="2"/>
      <c r="DR1533" s="2"/>
      <c r="DS1533" s="2"/>
      <c r="DT1533" s="2"/>
      <c r="DU1533" s="2"/>
      <c r="DV1533" s="2"/>
      <c r="DW1533" s="2"/>
      <c r="DX1533" s="2"/>
      <c r="DY1533" s="2"/>
      <c r="DZ1533" s="2"/>
      <c r="EA1533" s="2"/>
      <c r="EB1533" s="2"/>
      <c r="EC1533" s="2"/>
      <c r="ED1533" s="2"/>
      <c r="EE1533" s="2"/>
      <c r="EF1533" s="2"/>
      <c r="EG1533" s="2"/>
      <c r="EH1533" s="2"/>
      <c r="EI1533" s="2"/>
      <c r="EJ1533" s="2"/>
      <c r="EK1533" s="2"/>
      <c r="EL1533" s="2"/>
      <c r="EM1533" s="2"/>
      <c r="EN1533" s="2"/>
      <c r="EO1533" s="2"/>
      <c r="EP1533" s="2"/>
      <c r="EQ1533" s="2"/>
      <c r="ER1533" s="2"/>
      <c r="ES1533" s="2"/>
      <c r="ET1533" s="2"/>
      <c r="EU1533" s="2"/>
      <c r="EV1533" s="2"/>
      <c r="EW1533" s="2"/>
      <c r="EX1533" s="2"/>
      <c r="EY1533" s="2"/>
      <c r="EZ1533" s="2"/>
      <c r="FA1533" s="2"/>
      <c r="FB1533" s="2"/>
      <c r="FC1533" s="2"/>
    </row>
    <row r="1534" spans="1:159" s="4" customFormat="1">
      <c r="A1534" s="77" t="s">
        <v>2335</v>
      </c>
      <c r="B1534" s="87" t="s">
        <v>2783</v>
      </c>
      <c r="C1534" s="88">
        <v>4146</v>
      </c>
      <c r="D1534" s="87" t="s">
        <v>1290</v>
      </c>
      <c r="E1534" s="107" t="str">
        <f>VLOOKUP($C1534,'2024-25 School Level AAFTE'!$C$4:$L$2372,9,FALSE)</f>
        <v>No</v>
      </c>
      <c r="F1534" s="95">
        <f>VLOOKUP($C1534,'2024-25 School Level AAFTE'!$C$4:$J$2372,8,FALSE)</f>
        <v>733.85</v>
      </c>
      <c r="G1534" s="97">
        <f>IFERROR(IF(E1534= "yes",VLOOKUP(C1534,Summary!$B:$I,6,0),0),0)</f>
        <v>0</v>
      </c>
      <c r="H1534" s="96">
        <f t="shared" si="261"/>
        <v>0</v>
      </c>
      <c r="I1534" s="154">
        <f>VLOOKUP($A1534,'2025-26 Salary &amp; Benefits'!$A:$I,3,FALSE)</f>
        <v>1.1200000000000001</v>
      </c>
      <c r="J1534" s="154">
        <f>VLOOKUP($A1534,'2025-26 Salary &amp; Benefits'!$A:$I,4,FALSE)</f>
        <v>1.1200000000000001</v>
      </c>
      <c r="K1534" s="141">
        <f t="shared" si="262"/>
        <v>0</v>
      </c>
      <c r="L1534" s="140">
        <f t="shared" si="263"/>
        <v>0</v>
      </c>
      <c r="M1534" s="142">
        <f>'2025-26 Salary &amp; Benefits'!$E$6</f>
        <v>78209</v>
      </c>
      <c r="N1534" s="142">
        <f>'2025-26 Salary &amp; Benefits'!$F$6</f>
        <v>80164</v>
      </c>
      <c r="O1534" s="9">
        <f t="shared" si="264"/>
        <v>0</v>
      </c>
      <c r="P1534" s="9">
        <f t="shared" si="265"/>
        <v>0</v>
      </c>
      <c r="Q1534" s="9">
        <f>'2025-26 Salary &amp; Benefits'!G$6</f>
        <v>15997.68</v>
      </c>
      <c r="R1534" s="143">
        <f>'2025-26 Salary &amp; Benefits'!H$6</f>
        <v>0.16020000000000001</v>
      </c>
      <c r="S1534" s="143">
        <f>'2025-26 Salary &amp; Benefits'!I$6</f>
        <v>0.15390000000000001</v>
      </c>
      <c r="T1534" s="9">
        <f t="shared" si="266"/>
        <v>0</v>
      </c>
      <c r="U1534" s="9">
        <f t="shared" si="267"/>
        <v>0</v>
      </c>
      <c r="V1534" s="9">
        <f t="shared" si="268"/>
        <v>0</v>
      </c>
      <c r="W1534" s="9">
        <f t="shared" si="269"/>
        <v>0</v>
      </c>
      <c r="X1534" s="22">
        <f t="shared" si="270"/>
        <v>0</v>
      </c>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c r="DF1534" s="2"/>
      <c r="DG1534" s="2"/>
      <c r="DH1534" s="2"/>
      <c r="DI1534" s="2"/>
      <c r="DJ1534" s="2"/>
      <c r="DK1534" s="2"/>
      <c r="DL1534" s="2"/>
      <c r="DM1534" s="2"/>
      <c r="DN1534" s="2"/>
      <c r="DO1534" s="2"/>
      <c r="DP1534" s="2"/>
      <c r="DQ1534" s="2"/>
      <c r="DR1534" s="2"/>
      <c r="DS1534" s="2"/>
      <c r="DT1534" s="2"/>
      <c r="DU1534" s="2"/>
      <c r="DV1534" s="2"/>
      <c r="DW1534" s="2"/>
      <c r="DX1534" s="2"/>
      <c r="DY1534" s="2"/>
      <c r="DZ1534" s="2"/>
      <c r="EA1534" s="2"/>
      <c r="EB1534" s="2"/>
      <c r="EC1534" s="2"/>
      <c r="ED1534" s="2"/>
      <c r="EE1534" s="2"/>
      <c r="EF1534" s="2"/>
      <c r="EG1534" s="2"/>
      <c r="EH1534" s="2"/>
      <c r="EI1534" s="2"/>
      <c r="EJ1534" s="2"/>
      <c r="EK1534" s="2"/>
      <c r="EL1534" s="2"/>
      <c r="EM1534" s="2"/>
      <c r="EN1534" s="2"/>
      <c r="EO1534" s="2"/>
      <c r="EP1534" s="2"/>
      <c r="EQ1534" s="2"/>
      <c r="ER1534" s="2"/>
      <c r="ES1534" s="2"/>
      <c r="ET1534" s="2"/>
      <c r="EU1534" s="2"/>
      <c r="EV1534" s="2"/>
      <c r="EW1534" s="2"/>
      <c r="EX1534" s="2"/>
      <c r="EY1534" s="2"/>
      <c r="EZ1534" s="2"/>
      <c r="FA1534" s="2"/>
      <c r="FB1534" s="2"/>
      <c r="FC1534" s="2"/>
    </row>
    <row r="1535" spans="1:159" s="4" customFormat="1">
      <c r="A1535" s="77" t="s">
        <v>2335</v>
      </c>
      <c r="B1535" s="87" t="s">
        <v>2783</v>
      </c>
      <c r="C1535" s="88">
        <v>4183</v>
      </c>
      <c r="D1535" s="87" t="s">
        <v>1291</v>
      </c>
      <c r="E1535" s="107" t="str">
        <f>VLOOKUP($C1535,'2024-25 School Level AAFTE'!$C$4:$L$2372,9,FALSE)</f>
        <v>No</v>
      </c>
      <c r="F1535" s="95">
        <f>VLOOKUP($C1535,'2024-25 School Level AAFTE'!$C$4:$J$2372,8,FALSE)</f>
        <v>796.92</v>
      </c>
      <c r="G1535" s="97">
        <f>IFERROR(IF(E1535= "yes",VLOOKUP(C1535,Summary!$B:$I,6,0),0),0)</f>
        <v>0</v>
      </c>
      <c r="H1535" s="96">
        <f t="shared" si="261"/>
        <v>0</v>
      </c>
      <c r="I1535" s="154">
        <f>VLOOKUP($A1535,'2025-26 Salary &amp; Benefits'!$A:$I,3,FALSE)</f>
        <v>1.1200000000000001</v>
      </c>
      <c r="J1535" s="154">
        <f>VLOOKUP($A1535,'2025-26 Salary &amp; Benefits'!$A:$I,4,FALSE)</f>
        <v>1.1200000000000001</v>
      </c>
      <c r="K1535" s="141">
        <f t="shared" si="262"/>
        <v>0</v>
      </c>
      <c r="L1535" s="140">
        <f t="shared" si="263"/>
        <v>0</v>
      </c>
      <c r="M1535" s="142">
        <f>'2025-26 Salary &amp; Benefits'!$E$6</f>
        <v>78209</v>
      </c>
      <c r="N1535" s="142">
        <f>'2025-26 Salary &amp; Benefits'!$F$6</f>
        <v>80164</v>
      </c>
      <c r="O1535" s="9">
        <f t="shared" si="264"/>
        <v>0</v>
      </c>
      <c r="P1535" s="9">
        <f t="shared" si="265"/>
        <v>0</v>
      </c>
      <c r="Q1535" s="9">
        <f>'2025-26 Salary &amp; Benefits'!G$6</f>
        <v>15997.68</v>
      </c>
      <c r="R1535" s="143">
        <f>'2025-26 Salary &amp; Benefits'!H$6</f>
        <v>0.16020000000000001</v>
      </c>
      <c r="S1535" s="143">
        <f>'2025-26 Salary &amp; Benefits'!I$6</f>
        <v>0.15390000000000001</v>
      </c>
      <c r="T1535" s="9">
        <f t="shared" si="266"/>
        <v>0</v>
      </c>
      <c r="U1535" s="9">
        <f t="shared" si="267"/>
        <v>0</v>
      </c>
      <c r="V1535" s="9">
        <f t="shared" si="268"/>
        <v>0</v>
      </c>
      <c r="W1535" s="9">
        <f t="shared" si="269"/>
        <v>0</v>
      </c>
      <c r="X1535" s="22">
        <f t="shared" si="270"/>
        <v>0</v>
      </c>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c r="DC1535" s="2"/>
      <c r="DD1535" s="2"/>
      <c r="DE1535" s="2"/>
      <c r="DF1535" s="2"/>
      <c r="DG1535" s="2"/>
      <c r="DH1535" s="2"/>
      <c r="DI1535" s="2"/>
      <c r="DJ1535" s="2"/>
      <c r="DK1535" s="2"/>
      <c r="DL1535" s="2"/>
      <c r="DM1535" s="2"/>
      <c r="DN1535" s="2"/>
      <c r="DO1535" s="2"/>
      <c r="DP1535" s="2"/>
      <c r="DQ1535" s="2"/>
      <c r="DR1535" s="2"/>
      <c r="DS1535" s="2"/>
      <c r="DT1535" s="2"/>
      <c r="DU1535" s="2"/>
      <c r="DV1535" s="2"/>
      <c r="DW1535" s="2"/>
      <c r="DX1535" s="2"/>
      <c r="DY1535" s="2"/>
      <c r="DZ1535" s="2"/>
      <c r="EA1535" s="2"/>
      <c r="EB1535" s="2"/>
      <c r="EC1535" s="2"/>
      <c r="ED1535" s="2"/>
      <c r="EE1535" s="2"/>
      <c r="EF1535" s="2"/>
      <c r="EG1535" s="2"/>
      <c r="EH1535" s="2"/>
      <c r="EI1535" s="2"/>
      <c r="EJ1535" s="2"/>
      <c r="EK1535" s="2"/>
      <c r="EL1535" s="2"/>
      <c r="EM1535" s="2"/>
      <c r="EN1535" s="2"/>
      <c r="EO1535" s="2"/>
      <c r="EP1535" s="2"/>
      <c r="EQ1535" s="2"/>
      <c r="ER1535" s="2"/>
      <c r="ES1535" s="2"/>
      <c r="ET1535" s="2"/>
      <c r="EU1535" s="2"/>
      <c r="EV1535" s="2"/>
      <c r="EW1535" s="2"/>
      <c r="EX1535" s="2"/>
      <c r="EY1535" s="2"/>
      <c r="EZ1535" s="2"/>
      <c r="FA1535" s="2"/>
      <c r="FB1535" s="2"/>
      <c r="FC1535" s="2"/>
    </row>
    <row r="1536" spans="1:159" s="4" customFormat="1">
      <c r="A1536" s="77" t="s">
        <v>2335</v>
      </c>
      <c r="B1536" s="87" t="s">
        <v>2783</v>
      </c>
      <c r="C1536" s="88">
        <v>4360</v>
      </c>
      <c r="D1536" s="87" t="s">
        <v>2992</v>
      </c>
      <c r="E1536" s="107" t="str">
        <f>VLOOKUP($C1536,'2024-25 School Level AAFTE'!$C$4:$L$2372,9,FALSE)</f>
        <v>No</v>
      </c>
      <c r="F1536" s="95">
        <f>VLOOKUP($C1536,'2024-25 School Level AAFTE'!$C$4:$J$2372,8,FALSE)</f>
        <v>694.07</v>
      </c>
      <c r="G1536" s="97">
        <f>IFERROR(IF(E1536= "yes",VLOOKUP(C1536,Summary!$B:$I,6,0),0),0)</f>
        <v>0</v>
      </c>
      <c r="H1536" s="96">
        <f t="shared" si="261"/>
        <v>0</v>
      </c>
      <c r="I1536" s="154">
        <f>VLOOKUP($A1536,'2025-26 Salary &amp; Benefits'!$A:$I,3,FALSE)</f>
        <v>1.1200000000000001</v>
      </c>
      <c r="J1536" s="154">
        <f>VLOOKUP($A1536,'2025-26 Salary &amp; Benefits'!$A:$I,4,FALSE)</f>
        <v>1.1200000000000001</v>
      </c>
      <c r="K1536" s="141">
        <f t="shared" si="262"/>
        <v>0</v>
      </c>
      <c r="L1536" s="140">
        <f t="shared" si="263"/>
        <v>0</v>
      </c>
      <c r="M1536" s="142">
        <f>'2025-26 Salary &amp; Benefits'!$E$6</f>
        <v>78209</v>
      </c>
      <c r="N1536" s="142">
        <f>'2025-26 Salary &amp; Benefits'!$F$6</f>
        <v>80164</v>
      </c>
      <c r="O1536" s="9">
        <f t="shared" si="264"/>
        <v>0</v>
      </c>
      <c r="P1536" s="9">
        <f t="shared" si="265"/>
        <v>0</v>
      </c>
      <c r="Q1536" s="9">
        <f>'2025-26 Salary &amp; Benefits'!G$6</f>
        <v>15997.68</v>
      </c>
      <c r="R1536" s="143">
        <f>'2025-26 Salary &amp; Benefits'!H$6</f>
        <v>0.16020000000000001</v>
      </c>
      <c r="S1536" s="143">
        <f>'2025-26 Salary &amp; Benefits'!I$6</f>
        <v>0.15390000000000001</v>
      </c>
      <c r="T1536" s="9">
        <f t="shared" si="266"/>
        <v>0</v>
      </c>
      <c r="U1536" s="9">
        <f t="shared" si="267"/>
        <v>0</v>
      </c>
      <c r="V1536" s="9">
        <f t="shared" si="268"/>
        <v>0</v>
      </c>
      <c r="W1536" s="9">
        <f t="shared" si="269"/>
        <v>0</v>
      </c>
      <c r="X1536" s="22">
        <f t="shared" si="270"/>
        <v>0</v>
      </c>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c r="DC1536" s="2"/>
      <c r="DD1536" s="2"/>
      <c r="DE1536" s="2"/>
      <c r="DF1536" s="2"/>
      <c r="DG1536" s="2"/>
      <c r="DH1536" s="2"/>
      <c r="DI1536" s="2"/>
      <c r="DJ1536" s="2"/>
      <c r="DK1536" s="2"/>
      <c r="DL1536" s="2"/>
      <c r="DM1536" s="2"/>
      <c r="DN1536" s="2"/>
      <c r="DO1536" s="2"/>
      <c r="DP1536" s="2"/>
      <c r="DQ1536" s="2"/>
      <c r="DR1536" s="2"/>
      <c r="DS1536" s="2"/>
      <c r="DT1536" s="2"/>
      <c r="DU1536" s="2"/>
      <c r="DV1536" s="2"/>
      <c r="DW1536" s="2"/>
      <c r="DX1536" s="2"/>
      <c r="DY1536" s="2"/>
      <c r="DZ1536" s="2"/>
      <c r="EA1536" s="2"/>
      <c r="EB1536" s="2"/>
      <c r="EC1536" s="2"/>
      <c r="ED1536" s="2"/>
      <c r="EE1536" s="2"/>
      <c r="EF1536" s="2"/>
      <c r="EG1536" s="2"/>
      <c r="EH1536" s="2"/>
      <c r="EI1536" s="2"/>
      <c r="EJ1536" s="2"/>
      <c r="EK1536" s="2"/>
      <c r="EL1536" s="2"/>
      <c r="EM1536" s="2"/>
      <c r="EN1536" s="2"/>
      <c r="EO1536" s="2"/>
      <c r="EP1536" s="2"/>
      <c r="EQ1536" s="2"/>
      <c r="ER1536" s="2"/>
      <c r="ES1536" s="2"/>
      <c r="ET1536" s="2"/>
      <c r="EU1536" s="2"/>
      <c r="EV1536" s="2"/>
      <c r="EW1536" s="2"/>
      <c r="EX1536" s="2"/>
      <c r="EY1536" s="2"/>
      <c r="EZ1536" s="2"/>
      <c r="FA1536" s="2"/>
      <c r="FB1536" s="2"/>
      <c r="FC1536" s="2"/>
    </row>
    <row r="1537" spans="1:159" s="4" customFormat="1">
      <c r="A1537" s="77" t="s">
        <v>2335</v>
      </c>
      <c r="B1537" s="87" t="s">
        <v>2783</v>
      </c>
      <c r="C1537" s="88">
        <v>4361</v>
      </c>
      <c r="D1537" s="87" t="s">
        <v>1292</v>
      </c>
      <c r="E1537" s="107" t="str">
        <f>VLOOKUP($C1537,'2024-25 School Level AAFTE'!$C$4:$L$2372,9,FALSE)</f>
        <v>No</v>
      </c>
      <c r="F1537" s="95">
        <f>VLOOKUP($C1537,'2024-25 School Level AAFTE'!$C$4:$J$2372,8,FALSE)</f>
        <v>563.33999999999992</v>
      </c>
      <c r="G1537" s="97">
        <f>IFERROR(IF(E1537= "yes",VLOOKUP(C1537,Summary!$B:$I,6,0),0),0)</f>
        <v>0</v>
      </c>
      <c r="H1537" s="96">
        <f t="shared" si="261"/>
        <v>0</v>
      </c>
      <c r="I1537" s="154">
        <f>VLOOKUP($A1537,'2025-26 Salary &amp; Benefits'!$A:$I,3,FALSE)</f>
        <v>1.1200000000000001</v>
      </c>
      <c r="J1537" s="154">
        <f>VLOOKUP($A1537,'2025-26 Salary &amp; Benefits'!$A:$I,4,FALSE)</f>
        <v>1.1200000000000001</v>
      </c>
      <c r="K1537" s="141">
        <f t="shared" si="262"/>
        <v>0</v>
      </c>
      <c r="L1537" s="140">
        <f t="shared" si="263"/>
        <v>0</v>
      </c>
      <c r="M1537" s="142">
        <f>'2025-26 Salary &amp; Benefits'!$E$6</f>
        <v>78209</v>
      </c>
      <c r="N1537" s="142">
        <f>'2025-26 Salary &amp; Benefits'!$F$6</f>
        <v>80164</v>
      </c>
      <c r="O1537" s="9">
        <f t="shared" si="264"/>
        <v>0</v>
      </c>
      <c r="P1537" s="9">
        <f t="shared" si="265"/>
        <v>0</v>
      </c>
      <c r="Q1537" s="9">
        <f>'2025-26 Salary &amp; Benefits'!G$6</f>
        <v>15997.68</v>
      </c>
      <c r="R1537" s="143">
        <f>'2025-26 Salary &amp; Benefits'!H$6</f>
        <v>0.16020000000000001</v>
      </c>
      <c r="S1537" s="143">
        <f>'2025-26 Salary &amp; Benefits'!I$6</f>
        <v>0.15390000000000001</v>
      </c>
      <c r="T1537" s="9">
        <f t="shared" si="266"/>
        <v>0</v>
      </c>
      <c r="U1537" s="9">
        <f t="shared" si="267"/>
        <v>0</v>
      </c>
      <c r="V1537" s="9">
        <f t="shared" si="268"/>
        <v>0</v>
      </c>
      <c r="W1537" s="9">
        <f t="shared" si="269"/>
        <v>0</v>
      </c>
      <c r="X1537" s="22">
        <f t="shared" si="270"/>
        <v>0</v>
      </c>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c r="DF1537" s="2"/>
      <c r="DG1537" s="2"/>
      <c r="DH1537" s="2"/>
      <c r="DI1537" s="2"/>
      <c r="DJ1537" s="2"/>
      <c r="DK1537" s="2"/>
      <c r="DL1537" s="2"/>
      <c r="DM1537" s="2"/>
      <c r="DN1537" s="2"/>
      <c r="DO1537" s="2"/>
      <c r="DP1537" s="2"/>
      <c r="DQ1537" s="2"/>
      <c r="DR1537" s="2"/>
      <c r="DS1537" s="2"/>
      <c r="DT1537" s="2"/>
      <c r="DU1537" s="2"/>
      <c r="DV1537" s="2"/>
      <c r="DW1537" s="2"/>
      <c r="DX1537" s="2"/>
      <c r="DY1537" s="2"/>
      <c r="DZ1537" s="2"/>
      <c r="EA1537" s="2"/>
      <c r="EB1537" s="2"/>
      <c r="EC1537" s="2"/>
      <c r="ED1537" s="2"/>
      <c r="EE1537" s="2"/>
      <c r="EF1537" s="2"/>
      <c r="EG1537" s="2"/>
      <c r="EH1537" s="2"/>
      <c r="EI1537" s="2"/>
      <c r="EJ1537" s="2"/>
      <c r="EK1537" s="2"/>
      <c r="EL1537" s="2"/>
      <c r="EM1537" s="2"/>
      <c r="EN1537" s="2"/>
      <c r="EO1537" s="2"/>
      <c r="EP1537" s="2"/>
      <c r="EQ1537" s="2"/>
      <c r="ER1537" s="2"/>
      <c r="ES1537" s="2"/>
      <c r="ET1537" s="2"/>
      <c r="EU1537" s="2"/>
      <c r="EV1537" s="2"/>
      <c r="EW1537" s="2"/>
      <c r="EX1537" s="2"/>
      <c r="EY1537" s="2"/>
      <c r="EZ1537" s="2"/>
      <c r="FA1537" s="2"/>
      <c r="FB1537" s="2"/>
      <c r="FC1537" s="2"/>
    </row>
    <row r="1538" spans="1:159" s="4" customFormat="1">
      <c r="A1538" s="77" t="s">
        <v>2335</v>
      </c>
      <c r="B1538" s="87" t="s">
        <v>2783</v>
      </c>
      <c r="C1538" s="88">
        <v>4414</v>
      </c>
      <c r="D1538" s="87" t="s">
        <v>1293</v>
      </c>
      <c r="E1538" s="107" t="str">
        <f>VLOOKUP($C1538,'2024-25 School Level AAFTE'!$C$4:$L$2372,9,FALSE)</f>
        <v>No</v>
      </c>
      <c r="F1538" s="95">
        <f>VLOOKUP($C1538,'2024-25 School Level AAFTE'!$C$4:$J$2372,8,FALSE)</f>
        <v>636.28</v>
      </c>
      <c r="G1538" s="97">
        <f>IFERROR(IF(E1538= "yes",VLOOKUP(C1538,Summary!$B:$I,6,0),0),0)</f>
        <v>0</v>
      </c>
      <c r="H1538" s="96">
        <f t="shared" si="261"/>
        <v>0</v>
      </c>
      <c r="I1538" s="154">
        <f>VLOOKUP($A1538,'2025-26 Salary &amp; Benefits'!$A:$I,3,FALSE)</f>
        <v>1.1200000000000001</v>
      </c>
      <c r="J1538" s="154">
        <f>VLOOKUP($A1538,'2025-26 Salary &amp; Benefits'!$A:$I,4,FALSE)</f>
        <v>1.1200000000000001</v>
      </c>
      <c r="K1538" s="141">
        <f t="shared" si="262"/>
        <v>0</v>
      </c>
      <c r="L1538" s="140">
        <f t="shared" si="263"/>
        <v>0</v>
      </c>
      <c r="M1538" s="142">
        <f>'2025-26 Salary &amp; Benefits'!$E$6</f>
        <v>78209</v>
      </c>
      <c r="N1538" s="142">
        <f>'2025-26 Salary &amp; Benefits'!$F$6</f>
        <v>80164</v>
      </c>
      <c r="O1538" s="9">
        <f t="shared" si="264"/>
        <v>0</v>
      </c>
      <c r="P1538" s="9">
        <f t="shared" si="265"/>
        <v>0</v>
      </c>
      <c r="Q1538" s="9">
        <f>'2025-26 Salary &amp; Benefits'!G$6</f>
        <v>15997.68</v>
      </c>
      <c r="R1538" s="143">
        <f>'2025-26 Salary &amp; Benefits'!H$6</f>
        <v>0.16020000000000001</v>
      </c>
      <c r="S1538" s="143">
        <f>'2025-26 Salary &amp; Benefits'!I$6</f>
        <v>0.15390000000000001</v>
      </c>
      <c r="T1538" s="9">
        <f t="shared" si="266"/>
        <v>0</v>
      </c>
      <c r="U1538" s="9">
        <f t="shared" si="267"/>
        <v>0</v>
      </c>
      <c r="V1538" s="9">
        <f t="shared" si="268"/>
        <v>0</v>
      </c>
      <c r="W1538" s="9">
        <f t="shared" si="269"/>
        <v>0</v>
      </c>
      <c r="X1538" s="22">
        <f t="shared" si="270"/>
        <v>0</v>
      </c>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c r="DF1538" s="2"/>
      <c r="DG1538" s="2"/>
      <c r="DH1538" s="2"/>
      <c r="DI1538" s="2"/>
      <c r="DJ1538" s="2"/>
      <c r="DK1538" s="2"/>
      <c r="DL1538" s="2"/>
      <c r="DM1538" s="2"/>
      <c r="DN1538" s="2"/>
      <c r="DO1538" s="2"/>
      <c r="DP1538" s="2"/>
      <c r="DQ1538" s="2"/>
      <c r="DR1538" s="2"/>
      <c r="DS1538" s="2"/>
      <c r="DT1538" s="2"/>
      <c r="DU1538" s="2"/>
      <c r="DV1538" s="2"/>
      <c r="DW1538" s="2"/>
      <c r="DX1538" s="2"/>
      <c r="DY1538" s="2"/>
      <c r="DZ1538" s="2"/>
      <c r="EA1538" s="2"/>
      <c r="EB1538" s="2"/>
      <c r="EC1538" s="2"/>
      <c r="ED1538" s="2"/>
      <c r="EE1538" s="2"/>
      <c r="EF1538" s="2"/>
      <c r="EG1538" s="2"/>
      <c r="EH1538" s="2"/>
      <c r="EI1538" s="2"/>
      <c r="EJ1538" s="2"/>
      <c r="EK1538" s="2"/>
      <c r="EL1538" s="2"/>
      <c r="EM1538" s="2"/>
      <c r="EN1538" s="2"/>
      <c r="EO1538" s="2"/>
      <c r="EP1538" s="2"/>
      <c r="EQ1538" s="2"/>
      <c r="ER1538" s="2"/>
      <c r="ES1538" s="2"/>
      <c r="ET1538" s="2"/>
      <c r="EU1538" s="2"/>
      <c r="EV1538" s="2"/>
      <c r="EW1538" s="2"/>
      <c r="EX1538" s="2"/>
      <c r="EY1538" s="2"/>
      <c r="EZ1538" s="2"/>
      <c r="FA1538" s="2"/>
      <c r="FB1538" s="2"/>
      <c r="FC1538" s="2"/>
    </row>
    <row r="1539" spans="1:159" s="4" customFormat="1">
      <c r="A1539" s="77" t="s">
        <v>2335</v>
      </c>
      <c r="B1539" s="87" t="s">
        <v>2783</v>
      </c>
      <c r="C1539" s="88">
        <v>4443</v>
      </c>
      <c r="D1539" s="87" t="s">
        <v>1294</v>
      </c>
      <c r="E1539" s="107" t="str">
        <f>VLOOKUP($C1539,'2024-25 School Level AAFTE'!$C$4:$L$2372,9,FALSE)</f>
        <v>No</v>
      </c>
      <c r="F1539" s="95">
        <f>VLOOKUP($C1539,'2024-25 School Level AAFTE'!$C$4:$J$2372,8,FALSE)</f>
        <v>847.6</v>
      </c>
      <c r="G1539" s="97">
        <f>IFERROR(IF(E1539= "yes",VLOOKUP(C1539,Summary!$B:$I,6,0),0),0)</f>
        <v>0</v>
      </c>
      <c r="H1539" s="96">
        <f t="shared" si="261"/>
        <v>0</v>
      </c>
      <c r="I1539" s="154">
        <f>VLOOKUP($A1539,'2025-26 Salary &amp; Benefits'!$A:$I,3,FALSE)</f>
        <v>1.1200000000000001</v>
      </c>
      <c r="J1539" s="154">
        <f>VLOOKUP($A1539,'2025-26 Salary &amp; Benefits'!$A:$I,4,FALSE)</f>
        <v>1.1200000000000001</v>
      </c>
      <c r="K1539" s="141">
        <f t="shared" si="262"/>
        <v>0</v>
      </c>
      <c r="L1539" s="140">
        <f t="shared" si="263"/>
        <v>0</v>
      </c>
      <c r="M1539" s="142">
        <f>'2025-26 Salary &amp; Benefits'!$E$6</f>
        <v>78209</v>
      </c>
      <c r="N1539" s="142">
        <f>'2025-26 Salary &amp; Benefits'!$F$6</f>
        <v>80164</v>
      </c>
      <c r="O1539" s="9">
        <f t="shared" si="264"/>
        <v>0</v>
      </c>
      <c r="P1539" s="9">
        <f t="shared" si="265"/>
        <v>0</v>
      </c>
      <c r="Q1539" s="9">
        <f>'2025-26 Salary &amp; Benefits'!G$6</f>
        <v>15997.68</v>
      </c>
      <c r="R1539" s="143">
        <f>'2025-26 Salary &amp; Benefits'!H$6</f>
        <v>0.16020000000000001</v>
      </c>
      <c r="S1539" s="143">
        <f>'2025-26 Salary &amp; Benefits'!I$6</f>
        <v>0.15390000000000001</v>
      </c>
      <c r="T1539" s="9">
        <f t="shared" si="266"/>
        <v>0</v>
      </c>
      <c r="U1539" s="9">
        <f t="shared" si="267"/>
        <v>0</v>
      </c>
      <c r="V1539" s="9">
        <f t="shared" si="268"/>
        <v>0</v>
      </c>
      <c r="W1539" s="9">
        <f t="shared" si="269"/>
        <v>0</v>
      </c>
      <c r="X1539" s="22">
        <f t="shared" si="270"/>
        <v>0</v>
      </c>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c r="DF1539" s="2"/>
      <c r="DG1539" s="2"/>
      <c r="DH1539" s="2"/>
      <c r="DI1539" s="2"/>
      <c r="DJ1539" s="2"/>
      <c r="DK1539" s="2"/>
      <c r="DL1539" s="2"/>
      <c r="DM1539" s="2"/>
      <c r="DN1539" s="2"/>
      <c r="DO1539" s="2"/>
      <c r="DP1539" s="2"/>
      <c r="DQ1539" s="2"/>
      <c r="DR1539" s="2"/>
      <c r="DS1539" s="2"/>
      <c r="DT1539" s="2"/>
      <c r="DU1539" s="2"/>
      <c r="DV1539" s="2"/>
      <c r="DW1539" s="2"/>
      <c r="DX1539" s="2"/>
      <c r="DY1539" s="2"/>
      <c r="DZ1539" s="2"/>
      <c r="EA1539" s="2"/>
      <c r="EB1539" s="2"/>
      <c r="EC1539" s="2"/>
      <c r="ED1539" s="2"/>
      <c r="EE1539" s="2"/>
      <c r="EF1539" s="2"/>
      <c r="EG1539" s="2"/>
      <c r="EH1539" s="2"/>
      <c r="EI1539" s="2"/>
      <c r="EJ1539" s="2"/>
      <c r="EK1539" s="2"/>
      <c r="EL1539" s="2"/>
      <c r="EM1539" s="2"/>
      <c r="EN1539" s="2"/>
      <c r="EO1539" s="2"/>
      <c r="EP1539" s="2"/>
      <c r="EQ1539" s="2"/>
      <c r="ER1539" s="2"/>
      <c r="ES1539" s="2"/>
      <c r="ET1539" s="2"/>
      <c r="EU1539" s="2"/>
      <c r="EV1539" s="2"/>
      <c r="EW1539" s="2"/>
      <c r="EX1539" s="2"/>
      <c r="EY1539" s="2"/>
      <c r="EZ1539" s="2"/>
      <c r="FA1539" s="2"/>
      <c r="FB1539" s="2"/>
      <c r="FC1539" s="2"/>
    </row>
    <row r="1540" spans="1:159" s="4" customFormat="1">
      <c r="A1540" s="77" t="s">
        <v>2335</v>
      </c>
      <c r="B1540" s="87" t="s">
        <v>2783</v>
      </c>
      <c r="C1540" s="88">
        <v>4496</v>
      </c>
      <c r="D1540" s="87" t="s">
        <v>1295</v>
      </c>
      <c r="E1540" s="107" t="str">
        <f>VLOOKUP($C1540,'2024-25 School Level AAFTE'!$C$4:$L$2372,9,FALSE)</f>
        <v>Yes</v>
      </c>
      <c r="F1540" s="95">
        <f>VLOOKUP($C1540,'2024-25 School Level AAFTE'!$C$4:$J$2372,8,FALSE)</f>
        <v>491.35999999999996</v>
      </c>
      <c r="G1540" s="97">
        <f>IFERROR(IF(E1540= "yes",VLOOKUP(C1540,Summary!$B:$I,6,0),0),0)</f>
        <v>0</v>
      </c>
      <c r="H1540" s="96">
        <f t="shared" si="261"/>
        <v>491.35999999999996</v>
      </c>
      <c r="I1540" s="154">
        <f>VLOOKUP($A1540,'2025-26 Salary &amp; Benefits'!$A:$I,3,FALSE)</f>
        <v>1.1200000000000001</v>
      </c>
      <c r="J1540" s="154">
        <f>VLOOKUP($A1540,'2025-26 Salary &amp; Benefits'!$A:$I,4,FALSE)</f>
        <v>1.1200000000000001</v>
      </c>
      <c r="K1540" s="141">
        <f t="shared" si="262"/>
        <v>491.35999999999996</v>
      </c>
      <c r="L1540" s="140">
        <f t="shared" si="263"/>
        <v>1.4410000000000001</v>
      </c>
      <c r="M1540" s="142">
        <f>'2025-26 Salary &amp; Benefits'!$E$6</f>
        <v>78209</v>
      </c>
      <c r="N1540" s="142">
        <f>'2025-26 Salary &amp; Benefits'!$F$6</f>
        <v>80164</v>
      </c>
      <c r="O1540" s="9">
        <f t="shared" si="264"/>
        <v>126223.07</v>
      </c>
      <c r="P1540" s="9">
        <f t="shared" si="265"/>
        <v>3155.2099999999919</v>
      </c>
      <c r="Q1540" s="9">
        <f>'2025-26 Salary &amp; Benefits'!G$6</f>
        <v>15997.68</v>
      </c>
      <c r="R1540" s="143">
        <f>'2025-26 Salary &amp; Benefits'!H$6</f>
        <v>0.16020000000000001</v>
      </c>
      <c r="S1540" s="143">
        <f>'2025-26 Salary &amp; Benefits'!I$6</f>
        <v>0.15390000000000001</v>
      </c>
      <c r="T1540" s="9">
        <f t="shared" si="266"/>
        <v>43759.18</v>
      </c>
      <c r="U1540" s="9">
        <f t="shared" si="267"/>
        <v>2156.3000000000002</v>
      </c>
      <c r="V1540" s="9">
        <f t="shared" si="268"/>
        <v>331.85</v>
      </c>
      <c r="W1540" s="9">
        <f t="shared" si="269"/>
        <v>2488.15</v>
      </c>
      <c r="X1540" s="22">
        <f t="shared" si="270"/>
        <v>175625.61</v>
      </c>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c r="DF1540" s="2"/>
      <c r="DG1540" s="2"/>
      <c r="DH1540" s="2"/>
      <c r="DI1540" s="2"/>
      <c r="DJ1540" s="2"/>
      <c r="DK1540" s="2"/>
      <c r="DL1540" s="2"/>
      <c r="DM1540" s="2"/>
      <c r="DN1540" s="2"/>
      <c r="DO1540" s="2"/>
      <c r="DP1540" s="2"/>
      <c r="DQ1540" s="2"/>
      <c r="DR1540" s="2"/>
      <c r="DS1540" s="2"/>
      <c r="DT1540" s="2"/>
      <c r="DU1540" s="2"/>
      <c r="DV1540" s="2"/>
      <c r="DW1540" s="2"/>
      <c r="DX1540" s="2"/>
      <c r="DY1540" s="2"/>
      <c r="DZ1540" s="2"/>
      <c r="EA1540" s="2"/>
      <c r="EB1540" s="2"/>
      <c r="EC1540" s="2"/>
      <c r="ED1540" s="2"/>
      <c r="EE1540" s="2"/>
      <c r="EF1540" s="2"/>
      <c r="EG1540" s="2"/>
      <c r="EH1540" s="2"/>
      <c r="EI1540" s="2"/>
      <c r="EJ1540" s="2"/>
      <c r="EK1540" s="2"/>
      <c r="EL1540" s="2"/>
      <c r="EM1540" s="2"/>
      <c r="EN1540" s="2"/>
      <c r="EO1540" s="2"/>
      <c r="EP1540" s="2"/>
      <c r="EQ1540" s="2"/>
      <c r="ER1540" s="2"/>
      <c r="ES1540" s="2"/>
      <c r="ET1540" s="2"/>
      <c r="EU1540" s="2"/>
      <c r="EV1540" s="2"/>
      <c r="EW1540" s="2"/>
      <c r="EX1540" s="2"/>
      <c r="EY1540" s="2"/>
      <c r="EZ1540" s="2"/>
      <c r="FA1540" s="2"/>
      <c r="FB1540" s="2"/>
      <c r="FC1540" s="2"/>
    </row>
    <row r="1541" spans="1:159" s="4" customFormat="1">
      <c r="A1541" s="77" t="s">
        <v>2335</v>
      </c>
      <c r="B1541" s="87" t="s">
        <v>2783</v>
      </c>
      <c r="C1541" s="88">
        <v>4540</v>
      </c>
      <c r="D1541" s="87" t="s">
        <v>1296</v>
      </c>
      <c r="E1541" s="107" t="str">
        <f>VLOOKUP($C1541,'2024-25 School Level AAFTE'!$C$4:$L$2372,9,FALSE)</f>
        <v>No</v>
      </c>
      <c r="F1541" s="95">
        <f>VLOOKUP($C1541,'2024-25 School Level AAFTE'!$C$4:$J$2372,8,FALSE)</f>
        <v>1617.3799999999999</v>
      </c>
      <c r="G1541" s="97">
        <f>IFERROR(IF(E1541= "yes",VLOOKUP(C1541,Summary!$B:$I,6,0),0),0)</f>
        <v>0</v>
      </c>
      <c r="H1541" s="96">
        <f t="shared" si="261"/>
        <v>0</v>
      </c>
      <c r="I1541" s="154">
        <f>VLOOKUP($A1541,'2025-26 Salary &amp; Benefits'!$A:$I,3,FALSE)</f>
        <v>1.1200000000000001</v>
      </c>
      <c r="J1541" s="154">
        <f>VLOOKUP($A1541,'2025-26 Salary &amp; Benefits'!$A:$I,4,FALSE)</f>
        <v>1.1200000000000001</v>
      </c>
      <c r="K1541" s="141">
        <f t="shared" si="262"/>
        <v>0</v>
      </c>
      <c r="L1541" s="140">
        <f t="shared" si="263"/>
        <v>0</v>
      </c>
      <c r="M1541" s="142">
        <f>'2025-26 Salary &amp; Benefits'!$E$6</f>
        <v>78209</v>
      </c>
      <c r="N1541" s="142">
        <f>'2025-26 Salary &amp; Benefits'!$F$6</f>
        <v>80164</v>
      </c>
      <c r="O1541" s="9">
        <f t="shared" si="264"/>
        <v>0</v>
      </c>
      <c r="P1541" s="9">
        <f t="shared" si="265"/>
        <v>0</v>
      </c>
      <c r="Q1541" s="9">
        <f>'2025-26 Salary &amp; Benefits'!G$6</f>
        <v>15997.68</v>
      </c>
      <c r="R1541" s="143">
        <f>'2025-26 Salary &amp; Benefits'!H$6</f>
        <v>0.16020000000000001</v>
      </c>
      <c r="S1541" s="143">
        <f>'2025-26 Salary &amp; Benefits'!I$6</f>
        <v>0.15390000000000001</v>
      </c>
      <c r="T1541" s="9">
        <f t="shared" si="266"/>
        <v>0</v>
      </c>
      <c r="U1541" s="9">
        <f t="shared" si="267"/>
        <v>0</v>
      </c>
      <c r="V1541" s="9">
        <f t="shared" si="268"/>
        <v>0</v>
      </c>
      <c r="W1541" s="9">
        <f t="shared" si="269"/>
        <v>0</v>
      </c>
      <c r="X1541" s="22">
        <f t="shared" si="270"/>
        <v>0</v>
      </c>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c r="DF1541" s="2"/>
      <c r="DG1541" s="2"/>
      <c r="DH1541" s="2"/>
      <c r="DI1541" s="2"/>
      <c r="DJ1541" s="2"/>
      <c r="DK1541" s="2"/>
      <c r="DL1541" s="2"/>
      <c r="DM1541" s="2"/>
      <c r="DN1541" s="2"/>
      <c r="DO1541" s="2"/>
      <c r="DP1541" s="2"/>
      <c r="DQ1541" s="2"/>
      <c r="DR1541" s="2"/>
      <c r="DS1541" s="2"/>
      <c r="DT1541" s="2"/>
      <c r="DU1541" s="2"/>
      <c r="DV1541" s="2"/>
      <c r="DW1541" s="2"/>
      <c r="DX1541" s="2"/>
      <c r="DY1541" s="2"/>
      <c r="DZ1541" s="2"/>
      <c r="EA1541" s="2"/>
      <c r="EB1541" s="2"/>
      <c r="EC1541" s="2"/>
      <c r="ED1541" s="2"/>
      <c r="EE1541" s="2"/>
      <c r="EF1541" s="2"/>
      <c r="EG1541" s="2"/>
      <c r="EH1541" s="2"/>
      <c r="EI1541" s="2"/>
      <c r="EJ1541" s="2"/>
      <c r="EK1541" s="2"/>
      <c r="EL1541" s="2"/>
      <c r="EM1541" s="2"/>
      <c r="EN1541" s="2"/>
      <c r="EO1541" s="2"/>
      <c r="EP1541" s="2"/>
      <c r="EQ1541" s="2"/>
      <c r="ER1541" s="2"/>
      <c r="ES1541" s="2"/>
      <c r="ET1541" s="2"/>
      <c r="EU1541" s="2"/>
      <c r="EV1541" s="2"/>
      <c r="EW1541" s="2"/>
      <c r="EX1541" s="2"/>
      <c r="EY1541" s="2"/>
      <c r="EZ1541" s="2"/>
      <c r="FA1541" s="2"/>
      <c r="FB1541" s="2"/>
      <c r="FC1541" s="2"/>
    </row>
    <row r="1542" spans="1:159" s="4" customFormat="1">
      <c r="A1542" s="77" t="s">
        <v>2335</v>
      </c>
      <c r="B1542" s="87" t="s">
        <v>2783</v>
      </c>
      <c r="C1542" s="88">
        <v>5088</v>
      </c>
      <c r="D1542" s="87" t="s">
        <v>916</v>
      </c>
      <c r="E1542" s="107" t="str">
        <f>VLOOKUP($C1542,'2024-25 School Level AAFTE'!$C$4:$L$2372,9,FALSE)</f>
        <v>No</v>
      </c>
      <c r="F1542" s="95">
        <f>VLOOKUP($C1542,'2024-25 School Level AAFTE'!$C$4:$J$2372,8,FALSE)</f>
        <v>674.33</v>
      </c>
      <c r="G1542" s="97">
        <f>IFERROR(IF(E1542= "yes",VLOOKUP(C1542,Summary!$B:$I,6,0),0),0)</f>
        <v>0</v>
      </c>
      <c r="H1542" s="96">
        <f t="shared" si="261"/>
        <v>0</v>
      </c>
      <c r="I1542" s="154">
        <f>VLOOKUP($A1542,'2025-26 Salary &amp; Benefits'!$A:$I,3,FALSE)</f>
        <v>1.1200000000000001</v>
      </c>
      <c r="J1542" s="154">
        <f>VLOOKUP($A1542,'2025-26 Salary &amp; Benefits'!$A:$I,4,FALSE)</f>
        <v>1.1200000000000001</v>
      </c>
      <c r="K1542" s="141">
        <f t="shared" si="262"/>
        <v>0</v>
      </c>
      <c r="L1542" s="140">
        <f t="shared" si="263"/>
        <v>0</v>
      </c>
      <c r="M1542" s="142">
        <f>'2025-26 Salary &amp; Benefits'!$E$6</f>
        <v>78209</v>
      </c>
      <c r="N1542" s="142">
        <f>'2025-26 Salary &amp; Benefits'!$F$6</f>
        <v>80164</v>
      </c>
      <c r="O1542" s="9">
        <f t="shared" si="264"/>
        <v>0</v>
      </c>
      <c r="P1542" s="9">
        <f t="shared" si="265"/>
        <v>0</v>
      </c>
      <c r="Q1542" s="9">
        <f>'2025-26 Salary &amp; Benefits'!G$6</f>
        <v>15997.68</v>
      </c>
      <c r="R1542" s="143">
        <f>'2025-26 Salary &amp; Benefits'!H$6</f>
        <v>0.16020000000000001</v>
      </c>
      <c r="S1542" s="143">
        <f>'2025-26 Salary &amp; Benefits'!I$6</f>
        <v>0.15390000000000001</v>
      </c>
      <c r="T1542" s="9">
        <f t="shared" si="266"/>
        <v>0</v>
      </c>
      <c r="U1542" s="9">
        <f t="shared" si="267"/>
        <v>0</v>
      </c>
      <c r="V1542" s="9">
        <f t="shared" si="268"/>
        <v>0</v>
      </c>
      <c r="W1542" s="9">
        <f t="shared" si="269"/>
        <v>0</v>
      </c>
      <c r="X1542" s="22">
        <f t="shared" si="270"/>
        <v>0</v>
      </c>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c r="DF1542" s="2"/>
      <c r="DG1542" s="2"/>
      <c r="DH1542" s="2"/>
      <c r="DI1542" s="2"/>
      <c r="DJ1542" s="2"/>
      <c r="DK1542" s="2"/>
      <c r="DL1542" s="2"/>
      <c r="DM1542" s="2"/>
      <c r="DN1542" s="2"/>
      <c r="DO1542" s="2"/>
      <c r="DP1542" s="2"/>
      <c r="DQ1542" s="2"/>
      <c r="DR1542" s="2"/>
      <c r="DS1542" s="2"/>
      <c r="DT1542" s="2"/>
      <c r="DU1542" s="2"/>
      <c r="DV1542" s="2"/>
      <c r="DW1542" s="2"/>
      <c r="DX1542" s="2"/>
      <c r="DY1542" s="2"/>
      <c r="DZ1542" s="2"/>
      <c r="EA1542" s="2"/>
      <c r="EB1542" s="2"/>
      <c r="EC1542" s="2"/>
      <c r="ED1542" s="2"/>
      <c r="EE1542" s="2"/>
      <c r="EF1542" s="2"/>
      <c r="EG1542" s="2"/>
      <c r="EH1542" s="2"/>
      <c r="EI1542" s="2"/>
      <c r="EJ1542" s="2"/>
      <c r="EK1542" s="2"/>
      <c r="EL1542" s="2"/>
      <c r="EM1542" s="2"/>
      <c r="EN1542" s="2"/>
      <c r="EO1542" s="2"/>
      <c r="EP1542" s="2"/>
      <c r="EQ1542" s="2"/>
      <c r="ER1542" s="2"/>
      <c r="ES1542" s="2"/>
      <c r="ET1542" s="2"/>
      <c r="EU1542" s="2"/>
      <c r="EV1542" s="2"/>
      <c r="EW1542" s="2"/>
      <c r="EX1542" s="2"/>
      <c r="EY1542" s="2"/>
      <c r="EZ1542" s="2"/>
      <c r="FA1542" s="2"/>
      <c r="FB1542" s="2"/>
      <c r="FC1542" s="2"/>
    </row>
    <row r="1543" spans="1:159" s="4" customFormat="1">
      <c r="A1543" s="77" t="s">
        <v>2335</v>
      </c>
      <c r="B1543" s="87" t="s">
        <v>2783</v>
      </c>
      <c r="C1543" s="88">
        <v>5093</v>
      </c>
      <c r="D1543" s="87" t="s">
        <v>1297</v>
      </c>
      <c r="E1543" s="107" t="str">
        <f>VLOOKUP($C1543,'2024-25 School Level AAFTE'!$C$4:$L$2372,9,FALSE)</f>
        <v>No</v>
      </c>
      <c r="F1543" s="95">
        <f>VLOOKUP($C1543,'2024-25 School Level AAFTE'!$C$4:$J$2372,8,FALSE)</f>
        <v>749.45999999999992</v>
      </c>
      <c r="G1543" s="97">
        <f>IFERROR(IF(E1543= "yes",VLOOKUP(C1543,Summary!$B:$I,6,0),0),0)</f>
        <v>0</v>
      </c>
      <c r="H1543" s="96">
        <f t="shared" si="261"/>
        <v>0</v>
      </c>
      <c r="I1543" s="154">
        <f>VLOOKUP($A1543,'2025-26 Salary &amp; Benefits'!$A:$I,3,FALSE)</f>
        <v>1.1200000000000001</v>
      </c>
      <c r="J1543" s="154">
        <f>VLOOKUP($A1543,'2025-26 Salary &amp; Benefits'!$A:$I,4,FALSE)</f>
        <v>1.1200000000000001</v>
      </c>
      <c r="K1543" s="141">
        <f t="shared" si="262"/>
        <v>0</v>
      </c>
      <c r="L1543" s="140">
        <f t="shared" si="263"/>
        <v>0</v>
      </c>
      <c r="M1543" s="142">
        <f>'2025-26 Salary &amp; Benefits'!$E$6</f>
        <v>78209</v>
      </c>
      <c r="N1543" s="142">
        <f>'2025-26 Salary &amp; Benefits'!$F$6</f>
        <v>80164</v>
      </c>
      <c r="O1543" s="9">
        <f t="shared" si="264"/>
        <v>0</v>
      </c>
      <c r="P1543" s="9">
        <f t="shared" si="265"/>
        <v>0</v>
      </c>
      <c r="Q1543" s="9">
        <f>'2025-26 Salary &amp; Benefits'!G$6</f>
        <v>15997.68</v>
      </c>
      <c r="R1543" s="143">
        <f>'2025-26 Salary &amp; Benefits'!H$6</f>
        <v>0.16020000000000001</v>
      </c>
      <c r="S1543" s="143">
        <f>'2025-26 Salary &amp; Benefits'!I$6</f>
        <v>0.15390000000000001</v>
      </c>
      <c r="T1543" s="9">
        <f t="shared" si="266"/>
        <v>0</v>
      </c>
      <c r="U1543" s="9">
        <f t="shared" si="267"/>
        <v>0</v>
      </c>
      <c r="V1543" s="9">
        <f t="shared" si="268"/>
        <v>0</v>
      </c>
      <c r="W1543" s="9">
        <f t="shared" si="269"/>
        <v>0</v>
      </c>
      <c r="X1543" s="22">
        <f t="shared" si="270"/>
        <v>0</v>
      </c>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c r="DF1543" s="2"/>
      <c r="DG1543" s="2"/>
      <c r="DH1543" s="2"/>
      <c r="DI1543" s="2"/>
      <c r="DJ1543" s="2"/>
      <c r="DK1543" s="2"/>
      <c r="DL1543" s="2"/>
      <c r="DM1543" s="2"/>
      <c r="DN1543" s="2"/>
      <c r="DO1543" s="2"/>
      <c r="DP1543" s="2"/>
      <c r="DQ1543" s="2"/>
      <c r="DR1543" s="2"/>
      <c r="DS1543" s="2"/>
      <c r="DT1543" s="2"/>
      <c r="DU1543" s="2"/>
      <c r="DV1543" s="2"/>
      <c r="DW1543" s="2"/>
      <c r="DX1543" s="2"/>
      <c r="DY1543" s="2"/>
      <c r="DZ1543" s="2"/>
      <c r="EA1543" s="2"/>
      <c r="EB1543" s="2"/>
      <c r="EC1543" s="2"/>
      <c r="ED1543" s="2"/>
      <c r="EE1543" s="2"/>
      <c r="EF1543" s="2"/>
      <c r="EG1543" s="2"/>
      <c r="EH1543" s="2"/>
      <c r="EI1543" s="2"/>
      <c r="EJ1543" s="2"/>
      <c r="EK1543" s="2"/>
      <c r="EL1543" s="2"/>
      <c r="EM1543" s="2"/>
      <c r="EN1543" s="2"/>
      <c r="EO1543" s="2"/>
      <c r="EP1543" s="2"/>
      <c r="EQ1543" s="2"/>
      <c r="ER1543" s="2"/>
      <c r="ES1543" s="2"/>
      <c r="ET1543" s="2"/>
      <c r="EU1543" s="2"/>
      <c r="EV1543" s="2"/>
      <c r="EW1543" s="2"/>
      <c r="EX1543" s="2"/>
      <c r="EY1543" s="2"/>
      <c r="EZ1543" s="2"/>
      <c r="FA1543" s="2"/>
      <c r="FB1543" s="2"/>
      <c r="FC1543" s="2"/>
    </row>
    <row r="1544" spans="1:159" s="4" customFormat="1">
      <c r="A1544" s="77" t="s">
        <v>2335</v>
      </c>
      <c r="B1544" s="87" t="s">
        <v>2783</v>
      </c>
      <c r="C1544" s="88">
        <v>5142</v>
      </c>
      <c r="D1544" s="87" t="s">
        <v>1298</v>
      </c>
      <c r="E1544" s="107" t="str">
        <f>VLOOKUP($C1544,'2024-25 School Level AAFTE'!$C$4:$L$2372,9,FALSE)</f>
        <v>No</v>
      </c>
      <c r="F1544" s="95">
        <f>VLOOKUP($C1544,'2024-25 School Level AAFTE'!$C$4:$J$2372,8,FALSE)</f>
        <v>847.09</v>
      </c>
      <c r="G1544" s="97">
        <f>IFERROR(IF(E1544= "yes",VLOOKUP(C1544,Summary!$B:$I,6,0),0),0)</f>
        <v>0</v>
      </c>
      <c r="H1544" s="96">
        <f t="shared" si="261"/>
        <v>0</v>
      </c>
      <c r="I1544" s="154">
        <f>VLOOKUP($A1544,'2025-26 Salary &amp; Benefits'!$A:$I,3,FALSE)</f>
        <v>1.1200000000000001</v>
      </c>
      <c r="J1544" s="154">
        <f>VLOOKUP($A1544,'2025-26 Salary &amp; Benefits'!$A:$I,4,FALSE)</f>
        <v>1.1200000000000001</v>
      </c>
      <c r="K1544" s="141">
        <f t="shared" si="262"/>
        <v>0</v>
      </c>
      <c r="L1544" s="140">
        <f t="shared" si="263"/>
        <v>0</v>
      </c>
      <c r="M1544" s="142">
        <f>'2025-26 Salary &amp; Benefits'!$E$6</f>
        <v>78209</v>
      </c>
      <c r="N1544" s="142">
        <f>'2025-26 Salary &amp; Benefits'!$F$6</f>
        <v>80164</v>
      </c>
      <c r="O1544" s="9">
        <f t="shared" si="264"/>
        <v>0</v>
      </c>
      <c r="P1544" s="9">
        <f t="shared" si="265"/>
        <v>0</v>
      </c>
      <c r="Q1544" s="9">
        <f>'2025-26 Salary &amp; Benefits'!G$6</f>
        <v>15997.68</v>
      </c>
      <c r="R1544" s="143">
        <f>'2025-26 Salary &amp; Benefits'!H$6</f>
        <v>0.16020000000000001</v>
      </c>
      <c r="S1544" s="143">
        <f>'2025-26 Salary &amp; Benefits'!I$6</f>
        <v>0.15390000000000001</v>
      </c>
      <c r="T1544" s="9">
        <f t="shared" si="266"/>
        <v>0</v>
      </c>
      <c r="U1544" s="9">
        <f t="shared" si="267"/>
        <v>0</v>
      </c>
      <c r="V1544" s="9">
        <f t="shared" si="268"/>
        <v>0</v>
      </c>
      <c r="W1544" s="9">
        <f t="shared" si="269"/>
        <v>0</v>
      </c>
      <c r="X1544" s="22">
        <f t="shared" si="270"/>
        <v>0</v>
      </c>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c r="DF1544" s="2"/>
      <c r="DG1544" s="2"/>
      <c r="DH1544" s="2"/>
      <c r="DI1544" s="2"/>
      <c r="DJ1544" s="2"/>
      <c r="DK1544" s="2"/>
      <c r="DL1544" s="2"/>
      <c r="DM1544" s="2"/>
      <c r="DN1544" s="2"/>
      <c r="DO1544" s="2"/>
      <c r="DP1544" s="2"/>
      <c r="DQ1544" s="2"/>
      <c r="DR1544" s="2"/>
      <c r="DS1544" s="2"/>
      <c r="DT1544" s="2"/>
      <c r="DU1544" s="2"/>
      <c r="DV1544" s="2"/>
      <c r="DW1544" s="2"/>
      <c r="DX1544" s="2"/>
      <c r="DY1544" s="2"/>
      <c r="DZ1544" s="2"/>
      <c r="EA1544" s="2"/>
      <c r="EB1544" s="2"/>
      <c r="EC1544" s="2"/>
      <c r="ED1544" s="2"/>
      <c r="EE1544" s="2"/>
      <c r="EF1544" s="2"/>
      <c r="EG1544" s="2"/>
      <c r="EH1544" s="2"/>
      <c r="EI1544" s="2"/>
      <c r="EJ1544" s="2"/>
      <c r="EK1544" s="2"/>
      <c r="EL1544" s="2"/>
      <c r="EM1544" s="2"/>
      <c r="EN1544" s="2"/>
      <c r="EO1544" s="2"/>
      <c r="EP1544" s="2"/>
      <c r="EQ1544" s="2"/>
      <c r="ER1544" s="2"/>
      <c r="ES1544" s="2"/>
      <c r="ET1544" s="2"/>
      <c r="EU1544" s="2"/>
      <c r="EV1544" s="2"/>
      <c r="EW1544" s="2"/>
      <c r="EX1544" s="2"/>
      <c r="EY1544" s="2"/>
      <c r="EZ1544" s="2"/>
      <c r="FA1544" s="2"/>
      <c r="FB1544" s="2"/>
      <c r="FC1544" s="2"/>
    </row>
    <row r="1545" spans="1:159" s="4" customFormat="1">
      <c r="A1545" s="77" t="s">
        <v>2335</v>
      </c>
      <c r="B1545" s="87" t="s">
        <v>2783</v>
      </c>
      <c r="C1545" s="88">
        <v>5321</v>
      </c>
      <c r="D1545" s="87" t="s">
        <v>2994</v>
      </c>
      <c r="E1545" s="107" t="str">
        <f>VLOOKUP($C1545,'2024-25 School Level AAFTE'!$C$4:$L$2372,9,FALSE)</f>
        <v>Yes</v>
      </c>
      <c r="F1545" s="95">
        <f>VLOOKUP($C1545,'2024-25 School Level AAFTE'!$C$4:$J$2372,8,FALSE)</f>
        <v>119.64</v>
      </c>
      <c r="G1545" s="97">
        <f>IFERROR(IF(E1545= "yes",VLOOKUP(C1545,Summary!$B:$I,6,0),0),0)</f>
        <v>0</v>
      </c>
      <c r="H1545" s="96">
        <f t="shared" si="261"/>
        <v>119.64</v>
      </c>
      <c r="I1545" s="154">
        <f>VLOOKUP($A1545,'2025-26 Salary &amp; Benefits'!$A:$I,3,FALSE)</f>
        <v>1.1200000000000001</v>
      </c>
      <c r="J1545" s="154">
        <f>VLOOKUP($A1545,'2025-26 Salary &amp; Benefits'!$A:$I,4,FALSE)</f>
        <v>1.1200000000000001</v>
      </c>
      <c r="K1545" s="141">
        <f t="shared" si="262"/>
        <v>119.64</v>
      </c>
      <c r="L1545" s="140">
        <f t="shared" si="263"/>
        <v>0.35099999999999998</v>
      </c>
      <c r="M1545" s="142">
        <f>'2025-26 Salary &amp; Benefits'!$E$6</f>
        <v>78209</v>
      </c>
      <c r="N1545" s="142">
        <f>'2025-26 Salary &amp; Benefits'!$F$6</f>
        <v>80164</v>
      </c>
      <c r="O1545" s="9">
        <f t="shared" si="264"/>
        <v>30745.52</v>
      </c>
      <c r="P1545" s="9">
        <f t="shared" si="265"/>
        <v>768.54999999999927</v>
      </c>
      <c r="Q1545" s="9">
        <f>'2025-26 Salary &amp; Benefits'!G$6</f>
        <v>15997.68</v>
      </c>
      <c r="R1545" s="143">
        <f>'2025-26 Salary &amp; Benefits'!H$6</f>
        <v>0.16020000000000001</v>
      </c>
      <c r="S1545" s="143">
        <f>'2025-26 Salary &amp; Benefits'!I$6</f>
        <v>0.15390000000000001</v>
      </c>
      <c r="T1545" s="9">
        <f t="shared" si="266"/>
        <v>10658.9</v>
      </c>
      <c r="U1545" s="9">
        <f t="shared" si="267"/>
        <v>525.23</v>
      </c>
      <c r="V1545" s="9">
        <f t="shared" si="268"/>
        <v>80.83</v>
      </c>
      <c r="W1545" s="9">
        <f t="shared" si="269"/>
        <v>606.06000000000006</v>
      </c>
      <c r="X1545" s="22">
        <f t="shared" si="270"/>
        <v>42779.03</v>
      </c>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c r="DY1545" s="2"/>
      <c r="DZ1545" s="2"/>
      <c r="EA1545" s="2"/>
      <c r="EB1545" s="2"/>
      <c r="EC1545" s="2"/>
      <c r="ED1545" s="2"/>
      <c r="EE1545" s="2"/>
      <c r="EF1545" s="2"/>
      <c r="EG1545" s="2"/>
      <c r="EH1545" s="2"/>
      <c r="EI1545" s="2"/>
      <c r="EJ1545" s="2"/>
      <c r="EK1545" s="2"/>
      <c r="EL1545" s="2"/>
      <c r="EM1545" s="2"/>
      <c r="EN1545" s="2"/>
      <c r="EO1545" s="2"/>
      <c r="EP1545" s="2"/>
      <c r="EQ1545" s="2"/>
      <c r="ER1545" s="2"/>
      <c r="ES1545" s="2"/>
      <c r="ET1545" s="2"/>
      <c r="EU1545" s="2"/>
      <c r="EV1545" s="2"/>
      <c r="EW1545" s="2"/>
      <c r="EX1545" s="2"/>
      <c r="EY1545" s="2"/>
      <c r="EZ1545" s="2"/>
      <c r="FA1545" s="2"/>
      <c r="FB1545" s="2"/>
      <c r="FC1545" s="2"/>
    </row>
    <row r="1546" spans="1:159" s="4" customFormat="1">
      <c r="A1546" s="77" t="s">
        <v>2335</v>
      </c>
      <c r="B1546" s="87" t="s">
        <v>2783</v>
      </c>
      <c r="C1546" s="88">
        <v>5322</v>
      </c>
      <c r="D1546" s="79" t="s">
        <v>1299</v>
      </c>
      <c r="E1546" s="107" t="str">
        <f>VLOOKUP($C1546,'2024-25 School Level AAFTE'!$C$4:$L$2372,9,FALSE)</f>
        <v>No</v>
      </c>
      <c r="F1546" s="95">
        <f>VLOOKUP($C1546,'2024-25 School Level AAFTE'!$C$4:$J$2372,8,FALSE)</f>
        <v>101.75</v>
      </c>
      <c r="G1546" s="97">
        <f>IFERROR(IF(E1546= "yes",VLOOKUP(C1546,Summary!$B:$I,6,0),0),0)</f>
        <v>0</v>
      </c>
      <c r="H1546" s="96">
        <f t="shared" si="261"/>
        <v>0</v>
      </c>
      <c r="I1546" s="154">
        <f>VLOOKUP($A1546,'2025-26 Salary &amp; Benefits'!$A:$I,3,FALSE)</f>
        <v>1.1200000000000001</v>
      </c>
      <c r="J1546" s="154">
        <f>VLOOKUP($A1546,'2025-26 Salary &amp; Benefits'!$A:$I,4,FALSE)</f>
        <v>1.1200000000000001</v>
      </c>
      <c r="K1546" s="141">
        <f t="shared" si="262"/>
        <v>0</v>
      </c>
      <c r="L1546" s="140">
        <f t="shared" si="263"/>
        <v>0</v>
      </c>
      <c r="M1546" s="142">
        <f>'2025-26 Salary &amp; Benefits'!$E$6</f>
        <v>78209</v>
      </c>
      <c r="N1546" s="142">
        <f>'2025-26 Salary &amp; Benefits'!$F$6</f>
        <v>80164</v>
      </c>
      <c r="O1546" s="9">
        <f t="shared" si="264"/>
        <v>0</v>
      </c>
      <c r="P1546" s="9">
        <f t="shared" si="265"/>
        <v>0</v>
      </c>
      <c r="Q1546" s="9">
        <f>'2025-26 Salary &amp; Benefits'!G$6</f>
        <v>15997.68</v>
      </c>
      <c r="R1546" s="143">
        <f>'2025-26 Salary &amp; Benefits'!H$6</f>
        <v>0.16020000000000001</v>
      </c>
      <c r="S1546" s="143">
        <f>'2025-26 Salary &amp; Benefits'!I$6</f>
        <v>0.15390000000000001</v>
      </c>
      <c r="T1546" s="9">
        <f t="shared" si="266"/>
        <v>0</v>
      </c>
      <c r="U1546" s="9">
        <f t="shared" si="267"/>
        <v>0</v>
      </c>
      <c r="V1546" s="9">
        <f t="shared" si="268"/>
        <v>0</v>
      </c>
      <c r="W1546" s="9">
        <f t="shared" si="269"/>
        <v>0</v>
      </c>
      <c r="X1546" s="22">
        <f t="shared" si="270"/>
        <v>0</v>
      </c>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c r="DJ1546" s="2"/>
      <c r="DK1546" s="2"/>
      <c r="DL1546" s="2"/>
      <c r="DM1546" s="2"/>
      <c r="DN1546" s="2"/>
      <c r="DO1546" s="2"/>
      <c r="DP1546" s="2"/>
      <c r="DQ1546" s="2"/>
      <c r="DR1546" s="2"/>
      <c r="DS1546" s="2"/>
      <c r="DT1546" s="2"/>
      <c r="DU1546" s="2"/>
      <c r="DV1546" s="2"/>
      <c r="DW1546" s="2"/>
      <c r="DX1546" s="2"/>
      <c r="DY1546" s="2"/>
      <c r="DZ1546" s="2"/>
      <c r="EA1546" s="2"/>
      <c r="EB1546" s="2"/>
      <c r="EC1546" s="2"/>
      <c r="ED1546" s="2"/>
      <c r="EE1546" s="2"/>
      <c r="EF1546" s="2"/>
      <c r="EG1546" s="2"/>
      <c r="EH1546" s="2"/>
      <c r="EI1546" s="2"/>
      <c r="EJ1546" s="2"/>
      <c r="EK1546" s="2"/>
      <c r="EL1546" s="2"/>
      <c r="EM1546" s="2"/>
      <c r="EN1546" s="2"/>
      <c r="EO1546" s="2"/>
      <c r="EP1546" s="2"/>
      <c r="EQ1546" s="2"/>
      <c r="ER1546" s="2"/>
      <c r="ES1546" s="2"/>
      <c r="ET1546" s="2"/>
      <c r="EU1546" s="2"/>
      <c r="EV1546" s="2"/>
      <c r="EW1546" s="2"/>
      <c r="EX1546" s="2"/>
      <c r="EY1546" s="2"/>
      <c r="EZ1546" s="2"/>
      <c r="FA1546" s="2"/>
      <c r="FB1546" s="2"/>
      <c r="FC1546" s="2"/>
    </row>
    <row r="1547" spans="1:159" s="4" customFormat="1">
      <c r="A1547" s="77" t="s">
        <v>2335</v>
      </c>
      <c r="B1547" s="87" t="s">
        <v>2783</v>
      </c>
      <c r="C1547" s="88">
        <v>5557</v>
      </c>
      <c r="D1547" s="87" t="s">
        <v>2991</v>
      </c>
      <c r="E1547" s="107" t="str">
        <f>VLOOKUP($C1547,'2024-25 School Level AAFTE'!$C$4:$L$2372,9,FALSE)</f>
        <v>No</v>
      </c>
      <c r="F1547" s="95">
        <f>VLOOKUP($C1547,'2024-25 School Level AAFTE'!$C$4:$J$2372,8,FALSE)</f>
        <v>913.54</v>
      </c>
      <c r="G1547" s="97">
        <f>IFERROR(IF(E1547= "yes",VLOOKUP(C1547,Summary!$B:$I,6,0),0),0)</f>
        <v>0</v>
      </c>
      <c r="H1547" s="96">
        <f t="shared" si="261"/>
        <v>0</v>
      </c>
      <c r="I1547" s="154">
        <f>VLOOKUP($A1547,'2025-26 Salary &amp; Benefits'!$A:$I,3,FALSE)</f>
        <v>1.1200000000000001</v>
      </c>
      <c r="J1547" s="154">
        <f>VLOOKUP($A1547,'2025-26 Salary &amp; Benefits'!$A:$I,4,FALSE)</f>
        <v>1.1200000000000001</v>
      </c>
      <c r="K1547" s="141">
        <f t="shared" si="262"/>
        <v>0</v>
      </c>
      <c r="L1547" s="140">
        <f t="shared" si="263"/>
        <v>0</v>
      </c>
      <c r="M1547" s="142">
        <f>'2025-26 Salary &amp; Benefits'!$E$6</f>
        <v>78209</v>
      </c>
      <c r="N1547" s="142">
        <f>'2025-26 Salary &amp; Benefits'!$F$6</f>
        <v>80164</v>
      </c>
      <c r="O1547" s="9">
        <f t="shared" si="264"/>
        <v>0</v>
      </c>
      <c r="P1547" s="9">
        <f t="shared" si="265"/>
        <v>0</v>
      </c>
      <c r="Q1547" s="9">
        <f>'2025-26 Salary &amp; Benefits'!G$6</f>
        <v>15997.68</v>
      </c>
      <c r="R1547" s="143">
        <f>'2025-26 Salary &amp; Benefits'!H$6</f>
        <v>0.16020000000000001</v>
      </c>
      <c r="S1547" s="143">
        <f>'2025-26 Salary &amp; Benefits'!I$6</f>
        <v>0.15390000000000001</v>
      </c>
      <c r="T1547" s="9">
        <f t="shared" si="266"/>
        <v>0</v>
      </c>
      <c r="U1547" s="9">
        <f t="shared" si="267"/>
        <v>0</v>
      </c>
      <c r="V1547" s="9">
        <f t="shared" si="268"/>
        <v>0</v>
      </c>
      <c r="W1547" s="9">
        <f t="shared" si="269"/>
        <v>0</v>
      </c>
      <c r="X1547" s="22">
        <f t="shared" si="270"/>
        <v>0</v>
      </c>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c r="DY1547" s="2"/>
      <c r="DZ1547" s="2"/>
      <c r="EA1547" s="2"/>
      <c r="EB1547" s="2"/>
      <c r="EC1547" s="2"/>
      <c r="ED1547" s="2"/>
      <c r="EE1547" s="2"/>
      <c r="EF1547" s="2"/>
      <c r="EG1547" s="2"/>
      <c r="EH1547" s="2"/>
      <c r="EI1547" s="2"/>
      <c r="EJ1547" s="2"/>
      <c r="EK1547" s="2"/>
      <c r="EL1547" s="2"/>
      <c r="EM1547" s="2"/>
      <c r="EN1547" s="2"/>
      <c r="EO1547" s="2"/>
      <c r="EP1547" s="2"/>
      <c r="EQ1547" s="2"/>
      <c r="ER1547" s="2"/>
      <c r="ES1547" s="2"/>
      <c r="ET1547" s="2"/>
      <c r="EU1547" s="2"/>
      <c r="EV1547" s="2"/>
      <c r="EW1547" s="2"/>
      <c r="EX1547" s="2"/>
      <c r="EY1547" s="2"/>
      <c r="EZ1547" s="2"/>
      <c r="FA1547" s="2"/>
      <c r="FB1547" s="2"/>
      <c r="FC1547" s="2"/>
    </row>
    <row r="1548" spans="1:159" s="4" customFormat="1">
      <c r="A1548" s="77" t="s">
        <v>2240</v>
      </c>
      <c r="B1548" s="87" t="s">
        <v>2784</v>
      </c>
      <c r="C1548" s="88">
        <v>2491</v>
      </c>
      <c r="D1548" s="87" t="s">
        <v>522</v>
      </c>
      <c r="E1548" s="107" t="str">
        <f>VLOOKUP($C1548,'2024-25 School Level AAFTE'!$C$4:$L$2372,9,FALSE)</f>
        <v>Yes</v>
      </c>
      <c r="F1548" s="95">
        <f>VLOOKUP($C1548,'2024-25 School Level AAFTE'!$C$4:$J$2372,8,FALSE)</f>
        <v>37.33</v>
      </c>
      <c r="G1548" s="97">
        <f>IFERROR(IF(E1548= "yes",VLOOKUP(C1548,Summary!$B:$I,6,0),0),0)</f>
        <v>0</v>
      </c>
      <c r="H1548" s="96">
        <f t="shared" si="261"/>
        <v>37.33</v>
      </c>
      <c r="I1548" s="154">
        <f>VLOOKUP($A1548,'2025-26 Salary &amp; Benefits'!$A:$I,3,FALSE)</f>
        <v>1</v>
      </c>
      <c r="J1548" s="154">
        <f>VLOOKUP($A1548,'2025-26 Salary &amp; Benefits'!$A:$I,4,FALSE)</f>
        <v>1.04</v>
      </c>
      <c r="K1548" s="141">
        <f t="shared" si="262"/>
        <v>37.33</v>
      </c>
      <c r="L1548" s="140">
        <f t="shared" si="263"/>
        <v>0.11</v>
      </c>
      <c r="M1548" s="142">
        <f>'2025-26 Salary &amp; Benefits'!$E$6</f>
        <v>78209</v>
      </c>
      <c r="N1548" s="142">
        <f>'2025-26 Salary &amp; Benefits'!$F$6</f>
        <v>80164</v>
      </c>
      <c r="O1548" s="9">
        <f t="shared" si="264"/>
        <v>8602.99</v>
      </c>
      <c r="P1548" s="9">
        <f t="shared" si="265"/>
        <v>567.77000000000044</v>
      </c>
      <c r="Q1548" s="9">
        <f>'2025-26 Salary &amp; Benefits'!G$6</f>
        <v>15997.68</v>
      </c>
      <c r="R1548" s="143">
        <f>'2025-26 Salary &amp; Benefits'!H$6</f>
        <v>0.16020000000000001</v>
      </c>
      <c r="S1548" s="143">
        <f>'2025-26 Salary &amp; Benefits'!I$6</f>
        <v>0.15390000000000001</v>
      </c>
      <c r="T1548" s="9">
        <f t="shared" si="266"/>
        <v>3225.32</v>
      </c>
      <c r="U1548" s="9">
        <f t="shared" si="267"/>
        <v>152.85</v>
      </c>
      <c r="V1548" s="9">
        <f t="shared" si="268"/>
        <v>23.52</v>
      </c>
      <c r="W1548" s="9">
        <f t="shared" si="269"/>
        <v>176.37</v>
      </c>
      <c r="X1548" s="22">
        <f t="shared" si="270"/>
        <v>12572.45</v>
      </c>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c r="DY1548" s="2"/>
      <c r="DZ1548" s="2"/>
      <c r="EA1548" s="2"/>
      <c r="EB1548" s="2"/>
      <c r="EC1548" s="2"/>
      <c r="ED1548" s="2"/>
      <c r="EE1548" s="2"/>
      <c r="EF1548" s="2"/>
      <c r="EG1548" s="2"/>
      <c r="EH1548" s="2"/>
      <c r="EI1548" s="2"/>
      <c r="EJ1548" s="2"/>
      <c r="EK1548" s="2"/>
      <c r="EL1548" s="2"/>
      <c r="EM1548" s="2"/>
      <c r="EN1548" s="2"/>
      <c r="EO1548" s="2"/>
      <c r="EP1548" s="2"/>
      <c r="EQ1548" s="2"/>
      <c r="ER1548" s="2"/>
      <c r="ES1548" s="2"/>
      <c r="ET1548" s="2"/>
      <c r="EU1548" s="2"/>
      <c r="EV1548" s="2"/>
      <c r="EW1548" s="2"/>
      <c r="EX1548" s="2"/>
      <c r="EY1548" s="2"/>
      <c r="EZ1548" s="2"/>
      <c r="FA1548" s="2"/>
      <c r="FB1548" s="2"/>
      <c r="FC1548" s="2"/>
    </row>
    <row r="1549" spans="1:159" s="4" customFormat="1">
      <c r="A1549" s="77" t="s">
        <v>2242</v>
      </c>
      <c r="B1549" s="87" t="s">
        <v>2785</v>
      </c>
      <c r="C1549" s="88">
        <v>2474</v>
      </c>
      <c r="D1549" s="87" t="s">
        <v>526</v>
      </c>
      <c r="E1549" s="107" t="str">
        <f>VLOOKUP($C1549,'2024-25 School Level AAFTE'!$C$4:$L$2372,9,FALSE)</f>
        <v>Yes</v>
      </c>
      <c r="F1549" s="95">
        <f>VLOOKUP($C1549,'2024-25 School Level AAFTE'!$C$4:$J$2372,8,FALSE)</f>
        <v>198.79</v>
      </c>
      <c r="G1549" s="97">
        <f>IFERROR(IF(E1549= "yes",VLOOKUP(C1549,Summary!$B:$I,6,0),0),0)</f>
        <v>0</v>
      </c>
      <c r="H1549" s="96">
        <f t="shared" si="261"/>
        <v>198.79</v>
      </c>
      <c r="I1549" s="154">
        <f>VLOOKUP($A1549,'2025-26 Salary &amp; Benefits'!$A:$I,3,FALSE)</f>
        <v>1.06</v>
      </c>
      <c r="J1549" s="154">
        <f>VLOOKUP($A1549,'2025-26 Salary &amp; Benefits'!$A:$I,4,FALSE)</f>
        <v>1.06</v>
      </c>
      <c r="K1549" s="141">
        <f t="shared" si="262"/>
        <v>198.79</v>
      </c>
      <c r="L1549" s="140">
        <f t="shared" si="263"/>
        <v>0.58299999999999996</v>
      </c>
      <c r="M1549" s="142">
        <f>'2025-26 Salary &amp; Benefits'!$E$6</f>
        <v>78209</v>
      </c>
      <c r="N1549" s="142">
        <f>'2025-26 Salary &amp; Benefits'!$F$6</f>
        <v>80164</v>
      </c>
      <c r="O1549" s="9">
        <f t="shared" si="264"/>
        <v>48331.6</v>
      </c>
      <c r="P1549" s="9">
        <f t="shared" si="265"/>
        <v>1208.1500000000015</v>
      </c>
      <c r="Q1549" s="9">
        <f>'2025-26 Salary &amp; Benefits'!G$6</f>
        <v>15997.68</v>
      </c>
      <c r="R1549" s="143">
        <f>'2025-26 Salary &amp; Benefits'!H$6</f>
        <v>0.16020000000000001</v>
      </c>
      <c r="S1549" s="143">
        <f>'2025-26 Salary &amp; Benefits'!I$6</f>
        <v>0.15390000000000001</v>
      </c>
      <c r="T1549" s="9">
        <f t="shared" si="266"/>
        <v>17255.3</v>
      </c>
      <c r="U1549" s="9">
        <f t="shared" si="267"/>
        <v>825.66</v>
      </c>
      <c r="V1549" s="9">
        <f t="shared" si="268"/>
        <v>127.07</v>
      </c>
      <c r="W1549" s="9">
        <f t="shared" si="269"/>
        <v>952.73</v>
      </c>
      <c r="X1549" s="22">
        <f t="shared" si="270"/>
        <v>67747.779999999984</v>
      </c>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c r="DY1549" s="2"/>
      <c r="DZ1549" s="2"/>
      <c r="EA1549" s="2"/>
      <c r="EB1549" s="2"/>
      <c r="EC1549" s="2"/>
      <c r="ED1549" s="2"/>
      <c r="EE1549" s="2"/>
      <c r="EF1549" s="2"/>
      <c r="EG1549" s="2"/>
      <c r="EH1549" s="2"/>
      <c r="EI1549" s="2"/>
      <c r="EJ1549" s="2"/>
      <c r="EK1549" s="2"/>
      <c r="EL1549" s="2"/>
      <c r="EM1549" s="2"/>
      <c r="EN1549" s="2"/>
      <c r="EO1549" s="2"/>
      <c r="EP1549" s="2"/>
      <c r="EQ1549" s="2"/>
      <c r="ER1549" s="2"/>
      <c r="ES1549" s="2"/>
      <c r="ET1549" s="2"/>
      <c r="EU1549" s="2"/>
      <c r="EV1549" s="2"/>
      <c r="EW1549" s="2"/>
      <c r="EX1549" s="2"/>
      <c r="EY1549" s="2"/>
      <c r="EZ1549" s="2"/>
      <c r="FA1549" s="2"/>
      <c r="FB1549" s="2"/>
      <c r="FC1549" s="2"/>
    </row>
    <row r="1550" spans="1:159" s="4" customFormat="1">
      <c r="A1550" s="77" t="s">
        <v>2242</v>
      </c>
      <c r="B1550" s="87" t="s">
        <v>2785</v>
      </c>
      <c r="C1550" s="88">
        <v>5236</v>
      </c>
      <c r="D1550" s="87" t="s">
        <v>527</v>
      </c>
      <c r="E1550" s="107" t="str">
        <f>VLOOKUP($C1550,'2024-25 School Level AAFTE'!$C$4:$L$2372,9,FALSE)</f>
        <v>No</v>
      </c>
      <c r="F1550" s="95">
        <f>VLOOKUP($C1550,'2024-25 School Level AAFTE'!$C$4:$J$2372,8,FALSE)</f>
        <v>463.74</v>
      </c>
      <c r="G1550" s="97">
        <f>IFERROR(IF(E1550= "yes",VLOOKUP(C1550,Summary!$B:$I,6,0),0),0)</f>
        <v>0</v>
      </c>
      <c r="H1550" s="96">
        <f t="shared" si="261"/>
        <v>0</v>
      </c>
      <c r="I1550" s="154">
        <f>VLOOKUP($A1550,'2025-26 Salary &amp; Benefits'!$A:$I,3,FALSE)</f>
        <v>1.06</v>
      </c>
      <c r="J1550" s="154">
        <f>VLOOKUP($A1550,'2025-26 Salary &amp; Benefits'!$A:$I,4,FALSE)</f>
        <v>1.06</v>
      </c>
      <c r="K1550" s="141">
        <f t="shared" si="262"/>
        <v>0</v>
      </c>
      <c r="L1550" s="140">
        <f t="shared" si="263"/>
        <v>0</v>
      </c>
      <c r="M1550" s="142">
        <f>'2025-26 Salary &amp; Benefits'!$E$6</f>
        <v>78209</v>
      </c>
      <c r="N1550" s="142">
        <f>'2025-26 Salary &amp; Benefits'!$F$6</f>
        <v>80164</v>
      </c>
      <c r="O1550" s="9">
        <f t="shared" si="264"/>
        <v>0</v>
      </c>
      <c r="P1550" s="9">
        <f t="shared" si="265"/>
        <v>0</v>
      </c>
      <c r="Q1550" s="9">
        <f>'2025-26 Salary &amp; Benefits'!G$6</f>
        <v>15997.68</v>
      </c>
      <c r="R1550" s="143">
        <f>'2025-26 Salary &amp; Benefits'!H$6</f>
        <v>0.16020000000000001</v>
      </c>
      <c r="S1550" s="143">
        <f>'2025-26 Salary &amp; Benefits'!I$6</f>
        <v>0.15390000000000001</v>
      </c>
      <c r="T1550" s="9">
        <f t="shared" si="266"/>
        <v>0</v>
      </c>
      <c r="U1550" s="9">
        <f t="shared" si="267"/>
        <v>0</v>
      </c>
      <c r="V1550" s="9">
        <f t="shared" si="268"/>
        <v>0</v>
      </c>
      <c r="W1550" s="9">
        <f t="shared" si="269"/>
        <v>0</v>
      </c>
      <c r="X1550" s="22">
        <f t="shared" si="270"/>
        <v>0</v>
      </c>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c r="DY1550" s="2"/>
      <c r="DZ1550" s="2"/>
      <c r="EA1550" s="2"/>
      <c r="EB1550" s="2"/>
      <c r="EC1550" s="2"/>
      <c r="ED1550" s="2"/>
      <c r="EE1550" s="2"/>
      <c r="EF1550" s="2"/>
      <c r="EG1550" s="2"/>
      <c r="EH1550" s="2"/>
      <c r="EI1550" s="2"/>
      <c r="EJ1550" s="2"/>
      <c r="EK1550" s="2"/>
      <c r="EL1550" s="2"/>
      <c r="EM1550" s="2"/>
      <c r="EN1550" s="2"/>
      <c r="EO1550" s="2"/>
      <c r="EP1550" s="2"/>
      <c r="EQ1550" s="2"/>
      <c r="ER1550" s="2"/>
      <c r="ES1550" s="2"/>
      <c r="ET1550" s="2"/>
      <c r="EU1550" s="2"/>
      <c r="EV1550" s="2"/>
      <c r="EW1550" s="2"/>
      <c r="EX1550" s="2"/>
      <c r="EY1550" s="2"/>
      <c r="EZ1550" s="2"/>
      <c r="FA1550" s="2"/>
      <c r="FB1550" s="2"/>
      <c r="FC1550" s="2"/>
    </row>
    <row r="1551" spans="1:159" s="4" customFormat="1">
      <c r="A1551" s="77" t="s">
        <v>2180</v>
      </c>
      <c r="B1551" s="87" t="s">
        <v>2786</v>
      </c>
      <c r="C1551" s="88">
        <v>5430</v>
      </c>
      <c r="D1551" s="87" t="s">
        <v>160</v>
      </c>
      <c r="E1551" s="107" t="str">
        <f>VLOOKUP($C1551,'2024-25 School Level AAFTE'!$C$4:$L$2372,9,FALSE)</f>
        <v>Yes</v>
      </c>
      <c r="F1551" s="95">
        <f>VLOOKUP($C1551,'2024-25 School Level AAFTE'!$C$4:$J$2372,8,FALSE)</f>
        <v>110.52000000000001</v>
      </c>
      <c r="G1551" s="97">
        <f>IFERROR(IF(E1551= "yes",VLOOKUP(C1551,Summary!$B:$I,6,0),0),0)</f>
        <v>0</v>
      </c>
      <c r="H1551" s="96">
        <f t="shared" si="261"/>
        <v>110.52000000000001</v>
      </c>
      <c r="I1551" s="154">
        <f>VLOOKUP($A1551,'2025-26 Salary &amp; Benefits'!$A:$I,3,FALSE)</f>
        <v>1</v>
      </c>
      <c r="J1551" s="154">
        <f>VLOOKUP($A1551,'2025-26 Salary &amp; Benefits'!$A:$I,4,FALSE)</f>
        <v>1</v>
      </c>
      <c r="K1551" s="141">
        <f t="shared" si="262"/>
        <v>110.52000000000001</v>
      </c>
      <c r="L1551" s="140">
        <f t="shared" si="263"/>
        <v>0.32400000000000001</v>
      </c>
      <c r="M1551" s="142">
        <f>'2025-26 Salary &amp; Benefits'!$E$6</f>
        <v>78209</v>
      </c>
      <c r="N1551" s="142">
        <f>'2025-26 Salary &amp; Benefits'!$F$6</f>
        <v>80164</v>
      </c>
      <c r="O1551" s="9">
        <f t="shared" si="264"/>
        <v>25339.72</v>
      </c>
      <c r="P1551" s="9">
        <f t="shared" si="265"/>
        <v>633.41999999999825</v>
      </c>
      <c r="Q1551" s="9">
        <f>'2025-26 Salary &amp; Benefits'!G$6</f>
        <v>15997.68</v>
      </c>
      <c r="R1551" s="143">
        <f>'2025-26 Salary &amp; Benefits'!H$6</f>
        <v>0.16020000000000001</v>
      </c>
      <c r="S1551" s="143">
        <f>'2025-26 Salary &amp; Benefits'!I$6</f>
        <v>0.15390000000000001</v>
      </c>
      <c r="T1551" s="9">
        <f t="shared" si="266"/>
        <v>9340.15</v>
      </c>
      <c r="U1551" s="9">
        <f t="shared" si="267"/>
        <v>432.89</v>
      </c>
      <c r="V1551" s="9">
        <f t="shared" si="268"/>
        <v>66.62</v>
      </c>
      <c r="W1551" s="9">
        <f t="shared" si="269"/>
        <v>499.51</v>
      </c>
      <c r="X1551" s="22">
        <f t="shared" si="270"/>
        <v>35812.800000000003</v>
      </c>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c r="DJ1551" s="2"/>
      <c r="DK1551" s="2"/>
      <c r="DL1551" s="2"/>
      <c r="DM1551" s="2"/>
      <c r="DN1551" s="2"/>
      <c r="DO1551" s="2"/>
      <c r="DP1551" s="2"/>
      <c r="DQ1551" s="2"/>
      <c r="DR1551" s="2"/>
      <c r="DS1551" s="2"/>
      <c r="DT1551" s="2"/>
      <c r="DU1551" s="2"/>
      <c r="DV1551" s="2"/>
      <c r="DW1551" s="2"/>
      <c r="DX1551" s="2"/>
      <c r="DY1551" s="2"/>
      <c r="DZ1551" s="2"/>
      <c r="EA1551" s="2"/>
      <c r="EB1551" s="2"/>
      <c r="EC1551" s="2"/>
      <c r="ED1551" s="2"/>
      <c r="EE1551" s="2"/>
      <c r="EF1551" s="2"/>
      <c r="EG1551" s="2"/>
      <c r="EH1551" s="2"/>
      <c r="EI1551" s="2"/>
      <c r="EJ1551" s="2"/>
      <c r="EK1551" s="2"/>
      <c r="EL1551" s="2"/>
      <c r="EM1551" s="2"/>
      <c r="EN1551" s="2"/>
      <c r="EO1551" s="2"/>
      <c r="EP1551" s="2"/>
      <c r="EQ1551" s="2"/>
      <c r="ER1551" s="2"/>
      <c r="ES1551" s="2"/>
      <c r="ET1551" s="2"/>
      <c r="EU1551" s="2"/>
      <c r="EV1551" s="2"/>
      <c r="EW1551" s="2"/>
      <c r="EX1551" s="2"/>
      <c r="EY1551" s="2"/>
      <c r="EZ1551" s="2"/>
      <c r="FA1551" s="2"/>
      <c r="FB1551" s="2"/>
      <c r="FC1551" s="2"/>
    </row>
    <row r="1552" spans="1:159" s="4" customFormat="1">
      <c r="A1552" s="77" t="s">
        <v>2179</v>
      </c>
      <c r="B1552" s="87" t="s">
        <v>2787</v>
      </c>
      <c r="C1552" s="88">
        <v>1671</v>
      </c>
      <c r="D1552" s="87" t="s">
        <v>156</v>
      </c>
      <c r="E1552" s="107" t="str">
        <f>VLOOKUP($C1552,'2024-25 School Level AAFTE'!$C$4:$L$2372,9,FALSE)</f>
        <v>Yes</v>
      </c>
      <c r="F1552" s="95">
        <f>VLOOKUP($C1552,'2024-25 School Level AAFTE'!$C$4:$J$2372,8,FALSE)</f>
        <v>44.79</v>
      </c>
      <c r="G1552" s="97">
        <f>IFERROR(IF(E1552= "yes",VLOOKUP(C1552,Summary!$B:$I,6,0),0),0)</f>
        <v>0</v>
      </c>
      <c r="H1552" s="96">
        <f t="shared" si="261"/>
        <v>44.79</v>
      </c>
      <c r="I1552" s="154">
        <f>VLOOKUP($A1552,'2025-26 Salary &amp; Benefits'!$A:$I,3,FALSE)</f>
        <v>1</v>
      </c>
      <c r="J1552" s="154">
        <f>VLOOKUP($A1552,'2025-26 Salary &amp; Benefits'!$A:$I,4,FALSE)</f>
        <v>1</v>
      </c>
      <c r="K1552" s="141">
        <f t="shared" si="262"/>
        <v>44.79</v>
      </c>
      <c r="L1552" s="140">
        <f t="shared" si="263"/>
        <v>0.13100000000000001</v>
      </c>
      <c r="M1552" s="142">
        <f>'2025-26 Salary &amp; Benefits'!$E$6</f>
        <v>78209</v>
      </c>
      <c r="N1552" s="142">
        <f>'2025-26 Salary &amp; Benefits'!$F$6</f>
        <v>80164</v>
      </c>
      <c r="O1552" s="9">
        <f t="shared" si="264"/>
        <v>10245.379999999999</v>
      </c>
      <c r="P1552" s="9">
        <f t="shared" si="265"/>
        <v>256.10000000000036</v>
      </c>
      <c r="Q1552" s="9">
        <f>'2025-26 Salary &amp; Benefits'!G$6</f>
        <v>15997.68</v>
      </c>
      <c r="R1552" s="143">
        <f>'2025-26 Salary &amp; Benefits'!H$6</f>
        <v>0.16020000000000001</v>
      </c>
      <c r="S1552" s="143">
        <f>'2025-26 Salary &amp; Benefits'!I$6</f>
        <v>0.15390000000000001</v>
      </c>
      <c r="T1552" s="9">
        <f t="shared" si="266"/>
        <v>3776.42</v>
      </c>
      <c r="U1552" s="9">
        <f t="shared" si="267"/>
        <v>175.02</v>
      </c>
      <c r="V1552" s="9">
        <f t="shared" si="268"/>
        <v>26.94</v>
      </c>
      <c r="W1552" s="9">
        <f t="shared" si="269"/>
        <v>201.96</v>
      </c>
      <c r="X1552" s="22">
        <f t="shared" si="270"/>
        <v>14479.859999999999</v>
      </c>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c r="DJ1552" s="2"/>
      <c r="DK1552" s="2"/>
      <c r="DL1552" s="2"/>
      <c r="DM1552" s="2"/>
      <c r="DN1552" s="2"/>
      <c r="DO1552" s="2"/>
      <c r="DP1552" s="2"/>
      <c r="DQ1552" s="2"/>
      <c r="DR1552" s="2"/>
      <c r="DS1552" s="2"/>
      <c r="DT1552" s="2"/>
      <c r="DU1552" s="2"/>
      <c r="DV1552" s="2"/>
      <c r="DW1552" s="2"/>
      <c r="DX1552" s="2"/>
      <c r="DY1552" s="2"/>
      <c r="DZ1552" s="2"/>
      <c r="EA1552" s="2"/>
      <c r="EB1552" s="2"/>
      <c r="EC1552" s="2"/>
      <c r="ED1552" s="2"/>
      <c r="EE1552" s="2"/>
      <c r="EF1552" s="2"/>
      <c r="EG1552" s="2"/>
      <c r="EH1552" s="2"/>
      <c r="EI1552" s="2"/>
      <c r="EJ1552" s="2"/>
      <c r="EK1552" s="2"/>
      <c r="EL1552" s="2"/>
      <c r="EM1552" s="2"/>
      <c r="EN1552" s="2"/>
      <c r="EO1552" s="2"/>
      <c r="EP1552" s="2"/>
      <c r="EQ1552" s="2"/>
      <c r="ER1552" s="2"/>
      <c r="ES1552" s="2"/>
      <c r="ET1552" s="2"/>
      <c r="EU1552" s="2"/>
      <c r="EV1552" s="2"/>
      <c r="EW1552" s="2"/>
      <c r="EX1552" s="2"/>
      <c r="EY1552" s="2"/>
      <c r="EZ1552" s="2"/>
      <c r="FA1552" s="2"/>
      <c r="FB1552" s="2"/>
      <c r="FC1552" s="2"/>
    </row>
    <row r="1553" spans="1:159" s="4" customFormat="1">
      <c r="A1553" t="s">
        <v>2179</v>
      </c>
      <c r="B1553" s="87" t="s">
        <v>2787</v>
      </c>
      <c r="C1553" s="3">
        <v>2349</v>
      </c>
      <c r="D1553" t="s">
        <v>3207</v>
      </c>
      <c r="E1553" s="107" t="str">
        <f>VLOOKUP($C1553,'2024-25 School Level AAFTE'!$C$4:$L$2372,9,FALSE)</f>
        <v>Yes</v>
      </c>
      <c r="F1553" s="95">
        <f>VLOOKUP($C1553,'2024-25 School Level AAFTE'!$C$4:$J$2372,8,FALSE)</f>
        <v>264.51</v>
      </c>
      <c r="G1553" s="97">
        <f>IFERROR(IF(E1553= "yes",VLOOKUP(C1553,Summary!$B:$I,6,0),0),0)</f>
        <v>0</v>
      </c>
      <c r="H1553" s="96">
        <f t="shared" si="261"/>
        <v>264.51</v>
      </c>
      <c r="I1553" s="154">
        <f>VLOOKUP($A1553,'2025-26 Salary &amp; Benefits'!$A:$I,3,FALSE)</f>
        <v>1</v>
      </c>
      <c r="J1553" s="154">
        <f>VLOOKUP($A1553,'2025-26 Salary &amp; Benefits'!$A:$I,4,FALSE)</f>
        <v>1</v>
      </c>
      <c r="K1553" s="141">
        <f t="shared" si="262"/>
        <v>264.51</v>
      </c>
      <c r="L1553" s="140">
        <f t="shared" si="263"/>
        <v>0.77600000000000002</v>
      </c>
      <c r="M1553" s="142">
        <f>'2025-26 Salary &amp; Benefits'!$E$6</f>
        <v>78209</v>
      </c>
      <c r="N1553" s="142">
        <f>'2025-26 Salary &amp; Benefits'!$F$6</f>
        <v>80164</v>
      </c>
      <c r="O1553" s="9">
        <f t="shared" si="264"/>
        <v>60690.18</v>
      </c>
      <c r="P1553" s="9">
        <f t="shared" si="265"/>
        <v>1517.0800000000017</v>
      </c>
      <c r="Q1553" s="9">
        <f>'2025-26 Salary &amp; Benefits'!G$6</f>
        <v>15997.68</v>
      </c>
      <c r="R1553" s="143">
        <f>'2025-26 Salary &amp; Benefits'!H$6</f>
        <v>0.16020000000000001</v>
      </c>
      <c r="S1553" s="143">
        <f>'2025-26 Salary &amp; Benefits'!I$6</f>
        <v>0.15390000000000001</v>
      </c>
      <c r="T1553" s="9">
        <f t="shared" si="266"/>
        <v>22370.25</v>
      </c>
      <c r="U1553" s="9">
        <f t="shared" si="267"/>
        <v>1036.79</v>
      </c>
      <c r="V1553" s="9">
        <f t="shared" si="268"/>
        <v>159.56</v>
      </c>
      <c r="W1553" s="9">
        <f t="shared" si="269"/>
        <v>1196.3499999999999</v>
      </c>
      <c r="X1553" s="22">
        <f t="shared" si="270"/>
        <v>85773.86</v>
      </c>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c r="DF1553" s="2"/>
      <c r="DG1553" s="2"/>
      <c r="DH1553" s="2"/>
      <c r="DI1553" s="2"/>
      <c r="DJ1553" s="2"/>
      <c r="DK1553" s="2"/>
      <c r="DL1553" s="2"/>
      <c r="DM1553" s="2"/>
      <c r="DN1553" s="2"/>
      <c r="DO1553" s="2"/>
      <c r="DP1553" s="2"/>
      <c r="DQ1553" s="2"/>
      <c r="DR1553" s="2"/>
      <c r="DS1553" s="2"/>
      <c r="DT1553" s="2"/>
      <c r="DU1553" s="2"/>
      <c r="DV1553" s="2"/>
      <c r="DW1553" s="2"/>
      <c r="DX1553" s="2"/>
      <c r="DY1553" s="2"/>
      <c r="DZ1553" s="2"/>
      <c r="EA1553" s="2"/>
      <c r="EB1553" s="2"/>
      <c r="EC1553" s="2"/>
      <c r="ED1553" s="2"/>
      <c r="EE1553" s="2"/>
      <c r="EF1553" s="2"/>
      <c r="EG1553" s="2"/>
      <c r="EH1553" s="2"/>
      <c r="EI1553" s="2"/>
      <c r="EJ1553" s="2"/>
      <c r="EK1553" s="2"/>
      <c r="EL1553" s="2"/>
      <c r="EM1553" s="2"/>
      <c r="EN1553" s="2"/>
      <c r="EO1553" s="2"/>
      <c r="EP1553" s="2"/>
      <c r="EQ1553" s="2"/>
      <c r="ER1553" s="2"/>
      <c r="ES1553" s="2"/>
      <c r="ET1553" s="2"/>
      <c r="EU1553" s="2"/>
      <c r="EV1553" s="2"/>
      <c r="EW1553" s="2"/>
      <c r="EX1553" s="2"/>
      <c r="EY1553" s="2"/>
      <c r="EZ1553" s="2"/>
      <c r="FA1553" s="2"/>
      <c r="FB1553" s="2"/>
      <c r="FC1553" s="2"/>
    </row>
    <row r="1554" spans="1:159" s="4" customFormat="1">
      <c r="A1554" s="77" t="s">
        <v>2179</v>
      </c>
      <c r="B1554" s="87" t="s">
        <v>2787</v>
      </c>
      <c r="C1554" s="88">
        <v>2609</v>
      </c>
      <c r="D1554" s="87" t="s">
        <v>2995</v>
      </c>
      <c r="E1554" s="107" t="str">
        <f>VLOOKUP($C1554,'2024-25 School Level AAFTE'!$C$4:$L$2372,9,FALSE)</f>
        <v>Yes</v>
      </c>
      <c r="F1554" s="95">
        <f>VLOOKUP($C1554,'2024-25 School Level AAFTE'!$C$4:$J$2372,8,FALSE)</f>
        <v>235.58</v>
      </c>
      <c r="G1554" s="97">
        <f>IFERROR(IF(E1554= "yes",VLOOKUP(C1554,Summary!$B:$I,6,0),0),0)</f>
        <v>0</v>
      </c>
      <c r="H1554" s="96">
        <f t="shared" si="261"/>
        <v>235.58</v>
      </c>
      <c r="I1554" s="154">
        <f>VLOOKUP($A1554,'2025-26 Salary &amp; Benefits'!$A:$I,3,FALSE)</f>
        <v>1</v>
      </c>
      <c r="J1554" s="154">
        <f>VLOOKUP($A1554,'2025-26 Salary &amp; Benefits'!$A:$I,4,FALSE)</f>
        <v>1</v>
      </c>
      <c r="K1554" s="141">
        <f t="shared" si="262"/>
        <v>235.58</v>
      </c>
      <c r="L1554" s="140">
        <f t="shared" si="263"/>
        <v>0.69099999999999995</v>
      </c>
      <c r="M1554" s="142">
        <f>'2025-26 Salary &amp; Benefits'!$E$6</f>
        <v>78209</v>
      </c>
      <c r="N1554" s="142">
        <f>'2025-26 Salary &amp; Benefits'!$F$6</f>
        <v>80164</v>
      </c>
      <c r="O1554" s="9">
        <f t="shared" si="264"/>
        <v>54042.42</v>
      </c>
      <c r="P1554" s="9">
        <f t="shared" si="265"/>
        <v>1350.9000000000015</v>
      </c>
      <c r="Q1554" s="9">
        <f>'2025-26 Salary &amp; Benefits'!G$6</f>
        <v>15997.68</v>
      </c>
      <c r="R1554" s="143">
        <f>'2025-26 Salary &amp; Benefits'!H$6</f>
        <v>0.16020000000000001</v>
      </c>
      <c r="S1554" s="143">
        <f>'2025-26 Salary &amp; Benefits'!I$6</f>
        <v>0.15390000000000001</v>
      </c>
      <c r="T1554" s="9">
        <f t="shared" si="266"/>
        <v>19919.900000000001</v>
      </c>
      <c r="U1554" s="9">
        <f t="shared" si="267"/>
        <v>923.22</v>
      </c>
      <c r="V1554" s="9">
        <f t="shared" si="268"/>
        <v>142.08000000000001</v>
      </c>
      <c r="W1554" s="9">
        <f t="shared" si="269"/>
        <v>1065.3</v>
      </c>
      <c r="X1554" s="22">
        <f t="shared" si="270"/>
        <v>76378.52</v>
      </c>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c r="EW1554" s="2"/>
      <c r="EX1554" s="2"/>
      <c r="EY1554" s="2"/>
      <c r="EZ1554" s="2"/>
      <c r="FA1554" s="2"/>
      <c r="FB1554" s="2"/>
      <c r="FC1554" s="2"/>
    </row>
    <row r="1555" spans="1:159" s="4" customFormat="1">
      <c r="A1555" s="74" t="s">
        <v>2179</v>
      </c>
      <c r="B1555" s="87" t="s">
        <v>2787</v>
      </c>
      <c r="C1555" s="88">
        <v>3737</v>
      </c>
      <c r="D1555" s="87" t="s">
        <v>157</v>
      </c>
      <c r="E1555" s="107" t="str">
        <f>VLOOKUP($C1555,'2024-25 School Level AAFTE'!$C$4:$L$2372,9,FALSE)</f>
        <v>Yes</v>
      </c>
      <c r="F1555" s="95">
        <f>VLOOKUP($C1555,'2024-25 School Level AAFTE'!$C$4:$J$2372,8,FALSE)</f>
        <v>364.74</v>
      </c>
      <c r="G1555" s="97">
        <f>IFERROR(IF(E1555= "yes",VLOOKUP(C1555,Summary!$B:$I,6,0),0),0)</f>
        <v>0</v>
      </c>
      <c r="H1555" s="96">
        <f t="shared" si="261"/>
        <v>364.74</v>
      </c>
      <c r="I1555" s="154">
        <f>VLOOKUP($A1555,'2025-26 Salary &amp; Benefits'!$A:$I,3,FALSE)</f>
        <v>1</v>
      </c>
      <c r="J1555" s="154">
        <f>VLOOKUP($A1555,'2025-26 Salary &amp; Benefits'!$A:$I,4,FALSE)</f>
        <v>1</v>
      </c>
      <c r="K1555" s="141">
        <f t="shared" si="262"/>
        <v>364.74</v>
      </c>
      <c r="L1555" s="140">
        <f t="shared" si="263"/>
        <v>1.07</v>
      </c>
      <c r="M1555" s="142">
        <f>'2025-26 Salary &amp; Benefits'!$E$6</f>
        <v>78209</v>
      </c>
      <c r="N1555" s="142">
        <f>'2025-26 Salary &amp; Benefits'!$F$6</f>
        <v>80164</v>
      </c>
      <c r="O1555" s="9">
        <f t="shared" si="264"/>
        <v>83683.63</v>
      </c>
      <c r="P1555" s="9">
        <f t="shared" si="265"/>
        <v>2091.8499999999913</v>
      </c>
      <c r="Q1555" s="9">
        <f>'2025-26 Salary &amp; Benefits'!G$6</f>
        <v>15997.68</v>
      </c>
      <c r="R1555" s="143">
        <f>'2025-26 Salary &amp; Benefits'!H$6</f>
        <v>0.16020000000000001</v>
      </c>
      <c r="S1555" s="143">
        <f>'2025-26 Salary &amp; Benefits'!I$6</f>
        <v>0.15390000000000001</v>
      </c>
      <c r="T1555" s="9">
        <f t="shared" si="266"/>
        <v>30845.57</v>
      </c>
      <c r="U1555" s="9">
        <f t="shared" si="267"/>
        <v>1429.59</v>
      </c>
      <c r="V1555" s="9">
        <f t="shared" si="268"/>
        <v>220.01</v>
      </c>
      <c r="W1555" s="9">
        <f t="shared" si="269"/>
        <v>1649.6</v>
      </c>
      <c r="X1555" s="22">
        <f t="shared" si="270"/>
        <v>118270.65000000001</v>
      </c>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c r="DF1555" s="2"/>
      <c r="DG1555" s="2"/>
      <c r="DH1555" s="2"/>
      <c r="DI1555" s="2"/>
      <c r="DJ1555" s="2"/>
      <c r="DK1555" s="2"/>
      <c r="DL1555" s="2"/>
      <c r="DM1555" s="2"/>
      <c r="DN1555" s="2"/>
      <c r="DO1555" s="2"/>
      <c r="DP1555" s="2"/>
      <c r="DQ1555" s="2"/>
      <c r="DR1555" s="2"/>
      <c r="DS1555" s="2"/>
      <c r="DT1555" s="2"/>
      <c r="DU1555" s="2"/>
      <c r="DV1555" s="2"/>
      <c r="DW1555" s="2"/>
      <c r="DX1555" s="2"/>
      <c r="DY1555" s="2"/>
      <c r="DZ1555" s="2"/>
      <c r="EA1555" s="2"/>
      <c r="EB1555" s="2"/>
      <c r="EC1555" s="2"/>
      <c r="ED1555" s="2"/>
      <c r="EE1555" s="2"/>
      <c r="EF1555" s="2"/>
      <c r="EG1555" s="2"/>
      <c r="EH1555" s="2"/>
      <c r="EI1555" s="2"/>
      <c r="EJ1555" s="2"/>
      <c r="EK1555" s="2"/>
      <c r="EL1555" s="2"/>
      <c r="EM1555" s="2"/>
      <c r="EN1555" s="2"/>
      <c r="EO1555" s="2"/>
      <c r="EP1555" s="2"/>
      <c r="EQ1555" s="2"/>
      <c r="ER1555" s="2"/>
      <c r="ES1555" s="2"/>
      <c r="ET1555" s="2"/>
      <c r="EU1555" s="2"/>
      <c r="EV1555" s="2"/>
      <c r="EW1555" s="2"/>
      <c r="EX1555" s="2"/>
      <c r="EY1555" s="2"/>
      <c r="EZ1555" s="2"/>
      <c r="FA1555" s="2"/>
      <c r="FB1555" s="2"/>
      <c r="FC1555" s="2"/>
    </row>
    <row r="1556" spans="1:159" s="4" customFormat="1">
      <c r="A1556" s="77" t="s">
        <v>2179</v>
      </c>
      <c r="B1556" s="87" t="s">
        <v>2787</v>
      </c>
      <c r="C1556" s="88">
        <v>5071</v>
      </c>
      <c r="D1556" s="87" t="s">
        <v>158</v>
      </c>
      <c r="E1556" s="107" t="str">
        <f>VLOOKUP($C1556,'2024-25 School Level AAFTE'!$C$4:$L$2372,9,FALSE)</f>
        <v>Yes</v>
      </c>
      <c r="F1556" s="95">
        <f>VLOOKUP($C1556,'2024-25 School Level AAFTE'!$C$4:$J$2372,8,FALSE)</f>
        <v>3037.58</v>
      </c>
      <c r="G1556" s="97">
        <f>IFERROR(IF(E1556= "yes",VLOOKUP(C1556,Summary!$B:$I,6,0),0),0)</f>
        <v>0</v>
      </c>
      <c r="H1556" s="96">
        <f t="shared" si="261"/>
        <v>3037.58</v>
      </c>
      <c r="I1556" s="154">
        <f>VLOOKUP($A1556,'2025-26 Salary &amp; Benefits'!$A:$I,3,FALSE)</f>
        <v>1</v>
      </c>
      <c r="J1556" s="154">
        <f>VLOOKUP($A1556,'2025-26 Salary &amp; Benefits'!$A:$I,4,FALSE)</f>
        <v>1</v>
      </c>
      <c r="K1556" s="141">
        <f t="shared" si="262"/>
        <v>3037.58</v>
      </c>
      <c r="L1556" s="140">
        <f t="shared" si="263"/>
        <v>8.91</v>
      </c>
      <c r="M1556" s="142">
        <f>'2025-26 Salary &amp; Benefits'!$E$6</f>
        <v>78209</v>
      </c>
      <c r="N1556" s="142">
        <f>'2025-26 Salary &amp; Benefits'!$F$6</f>
        <v>80164</v>
      </c>
      <c r="O1556" s="9">
        <f t="shared" si="264"/>
        <v>696842.19</v>
      </c>
      <c r="P1556" s="9">
        <f t="shared" si="265"/>
        <v>17419.050000000047</v>
      </c>
      <c r="Q1556" s="9">
        <f>'2025-26 Salary &amp; Benefits'!G$6</f>
        <v>15997.68</v>
      </c>
      <c r="R1556" s="143">
        <f>'2025-26 Salary &amp; Benefits'!H$6</f>
        <v>0.16020000000000001</v>
      </c>
      <c r="S1556" s="143">
        <f>'2025-26 Salary &amp; Benefits'!I$6</f>
        <v>0.15390000000000001</v>
      </c>
      <c r="T1556" s="9">
        <f t="shared" si="266"/>
        <v>256854.24</v>
      </c>
      <c r="U1556" s="9">
        <f t="shared" si="267"/>
        <v>11904.35</v>
      </c>
      <c r="V1556" s="9">
        <f t="shared" si="268"/>
        <v>1832.08</v>
      </c>
      <c r="W1556" s="9">
        <f t="shared" si="269"/>
        <v>13736.43</v>
      </c>
      <c r="X1556" s="22">
        <f t="shared" si="270"/>
        <v>984851.91</v>
      </c>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c r="DF1556" s="2"/>
      <c r="DG1556" s="2"/>
      <c r="DH1556" s="2"/>
      <c r="DI1556" s="2"/>
      <c r="DJ1556" s="2"/>
      <c r="DK1556" s="2"/>
      <c r="DL1556" s="2"/>
      <c r="DM1556" s="2"/>
      <c r="DN1556" s="2"/>
      <c r="DO1556" s="2"/>
      <c r="DP1556" s="2"/>
      <c r="DQ1556" s="2"/>
      <c r="DR1556" s="2"/>
      <c r="DS1556" s="2"/>
      <c r="DT1556" s="2"/>
      <c r="DU1556" s="2"/>
      <c r="DV1556" s="2"/>
      <c r="DW1556" s="2"/>
      <c r="DX1556" s="2"/>
      <c r="DY1556" s="2"/>
      <c r="DZ1556" s="2"/>
      <c r="EA1556" s="2"/>
      <c r="EB1556" s="2"/>
      <c r="EC1556" s="2"/>
      <c r="ED1556" s="2"/>
      <c r="EE1556" s="2"/>
      <c r="EF1556" s="2"/>
      <c r="EG1556" s="2"/>
      <c r="EH1556" s="2"/>
      <c r="EI1556" s="2"/>
      <c r="EJ1556" s="2"/>
      <c r="EK1556" s="2"/>
      <c r="EL1556" s="2"/>
      <c r="EM1556" s="2"/>
      <c r="EN1556" s="2"/>
      <c r="EO1556" s="2"/>
      <c r="EP1556" s="2"/>
      <c r="EQ1556" s="2"/>
      <c r="ER1556" s="2"/>
      <c r="ES1556" s="2"/>
      <c r="ET1556" s="2"/>
      <c r="EU1556" s="2"/>
      <c r="EV1556" s="2"/>
      <c r="EW1556" s="2"/>
      <c r="EX1556" s="2"/>
      <c r="EY1556" s="2"/>
      <c r="EZ1556" s="2"/>
      <c r="FA1556" s="2"/>
      <c r="FB1556" s="2"/>
      <c r="FC1556" s="2"/>
    </row>
    <row r="1557" spans="1:159" s="4" customFormat="1">
      <c r="A1557" s="77" t="s">
        <v>2179</v>
      </c>
      <c r="B1557" s="87" t="s">
        <v>2787</v>
      </c>
      <c r="C1557" s="88">
        <v>5529</v>
      </c>
      <c r="D1557" s="87" t="s">
        <v>2903</v>
      </c>
      <c r="E1557" s="107" t="str">
        <f>VLOOKUP($C1557,'2024-25 School Level AAFTE'!$C$4:$L$2372,9,FALSE)</f>
        <v>Yes</v>
      </c>
      <c r="F1557" s="95">
        <f>VLOOKUP($C1557,'2024-25 School Level AAFTE'!$C$4:$J$2372,8,FALSE)</f>
        <v>6.11</v>
      </c>
      <c r="G1557" s="97">
        <f>IFERROR(IF(E1557= "yes",VLOOKUP(C1557,Summary!$B:$I,6,0),0),0)</f>
        <v>0</v>
      </c>
      <c r="H1557" s="96">
        <f t="shared" si="261"/>
        <v>6.11</v>
      </c>
      <c r="I1557" s="154">
        <f>VLOOKUP($A1557,'2025-26 Salary &amp; Benefits'!$A:$I,3,FALSE)</f>
        <v>1</v>
      </c>
      <c r="J1557" s="154">
        <f>VLOOKUP($A1557,'2025-26 Salary &amp; Benefits'!$A:$I,4,FALSE)</f>
        <v>1</v>
      </c>
      <c r="K1557" s="141">
        <f t="shared" si="262"/>
        <v>6.11</v>
      </c>
      <c r="L1557" s="140">
        <f t="shared" si="263"/>
        <v>1.7999999999999999E-2</v>
      </c>
      <c r="M1557" s="142">
        <f>'2025-26 Salary &amp; Benefits'!$E$6</f>
        <v>78209</v>
      </c>
      <c r="N1557" s="142">
        <f>'2025-26 Salary &amp; Benefits'!$F$6</f>
        <v>80164</v>
      </c>
      <c r="O1557" s="9">
        <f t="shared" si="264"/>
        <v>1407.76</v>
      </c>
      <c r="P1557" s="9">
        <f t="shared" si="265"/>
        <v>35.190000000000055</v>
      </c>
      <c r="Q1557" s="9">
        <f>'2025-26 Salary &amp; Benefits'!G$6</f>
        <v>15997.68</v>
      </c>
      <c r="R1557" s="143">
        <f>'2025-26 Salary &amp; Benefits'!H$6</f>
        <v>0.16020000000000001</v>
      </c>
      <c r="S1557" s="143">
        <f>'2025-26 Salary &amp; Benefits'!I$6</f>
        <v>0.15390000000000001</v>
      </c>
      <c r="T1557" s="9">
        <f t="shared" si="266"/>
        <v>518.9</v>
      </c>
      <c r="U1557" s="9">
        <f t="shared" si="267"/>
        <v>24.05</v>
      </c>
      <c r="V1557" s="9">
        <f t="shared" si="268"/>
        <v>3.7</v>
      </c>
      <c r="W1557" s="9">
        <f t="shared" si="269"/>
        <v>27.75</v>
      </c>
      <c r="X1557" s="22">
        <f t="shared" si="270"/>
        <v>1989.6</v>
      </c>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c r="DC1557" s="2"/>
      <c r="DD1557" s="2"/>
      <c r="DE1557" s="2"/>
      <c r="DF1557" s="2"/>
      <c r="DG1557" s="2"/>
      <c r="DH1557" s="2"/>
      <c r="DI1557" s="2"/>
      <c r="DJ1557" s="2"/>
      <c r="DK1557" s="2"/>
      <c r="DL1557" s="2"/>
      <c r="DM1557" s="2"/>
      <c r="DN1557" s="2"/>
      <c r="DO1557" s="2"/>
      <c r="DP1557" s="2"/>
      <c r="DQ1557" s="2"/>
      <c r="DR1557" s="2"/>
      <c r="DS1557" s="2"/>
      <c r="DT1557" s="2"/>
      <c r="DU1557" s="2"/>
      <c r="DV1557" s="2"/>
      <c r="DW1557" s="2"/>
      <c r="DX1557" s="2"/>
      <c r="DY1557" s="2"/>
      <c r="DZ1557" s="2"/>
      <c r="EA1557" s="2"/>
      <c r="EB1557" s="2"/>
      <c r="EC1557" s="2"/>
      <c r="ED1557" s="2"/>
      <c r="EE1557" s="2"/>
      <c r="EF1557" s="2"/>
      <c r="EG1557" s="2"/>
      <c r="EH1557" s="2"/>
      <c r="EI1557" s="2"/>
      <c r="EJ1557" s="2"/>
      <c r="EK1557" s="2"/>
      <c r="EL1557" s="2"/>
      <c r="EM1557" s="2"/>
      <c r="EN1557" s="2"/>
      <c r="EO1557" s="2"/>
      <c r="EP1557" s="2"/>
      <c r="EQ1557" s="2"/>
      <c r="ER1557" s="2"/>
      <c r="ES1557" s="2"/>
      <c r="ET1557" s="2"/>
      <c r="EU1557" s="2"/>
      <c r="EV1557" s="2"/>
      <c r="EW1557" s="2"/>
      <c r="EX1557" s="2"/>
      <c r="EY1557" s="2"/>
      <c r="EZ1557" s="2"/>
      <c r="FA1557" s="2"/>
      <c r="FB1557" s="2"/>
      <c r="FC1557" s="2"/>
    </row>
    <row r="1558" spans="1:159" s="4" customFormat="1">
      <c r="A1558" s="77" t="s">
        <v>2231</v>
      </c>
      <c r="B1558" s="87" t="s">
        <v>2788</v>
      </c>
      <c r="C1558" s="88">
        <v>2921</v>
      </c>
      <c r="D1558" s="87" t="s">
        <v>2789</v>
      </c>
      <c r="E1558" s="107" t="str">
        <f>VLOOKUP($C1558,'2024-25 School Level AAFTE'!$C$4:$L$2372,9,FALSE)</f>
        <v>Yes</v>
      </c>
      <c r="F1558" s="95">
        <f>VLOOKUP($C1558,'2024-25 School Level AAFTE'!$C$4:$J$2372,8,FALSE)</f>
        <v>210.63000000000002</v>
      </c>
      <c r="G1558" s="97">
        <f>IFERROR(IF(E1558= "yes",VLOOKUP(C1558,Summary!$B:$I,6,0),0),0)</f>
        <v>0</v>
      </c>
      <c r="H1558" s="96">
        <f t="shared" si="261"/>
        <v>210.63000000000002</v>
      </c>
      <c r="I1558" s="154">
        <f>VLOOKUP($A1558,'2025-26 Salary &amp; Benefits'!$A:$I,3,FALSE)</f>
        <v>1</v>
      </c>
      <c r="J1558" s="154">
        <f>VLOOKUP($A1558,'2025-26 Salary &amp; Benefits'!$A:$I,4,FALSE)</f>
        <v>1</v>
      </c>
      <c r="K1558" s="141">
        <f t="shared" si="262"/>
        <v>210.63000000000002</v>
      </c>
      <c r="L1558" s="140">
        <f t="shared" si="263"/>
        <v>0.61799999999999999</v>
      </c>
      <c r="M1558" s="142">
        <f>'2025-26 Salary &amp; Benefits'!$E$6</f>
        <v>78209</v>
      </c>
      <c r="N1558" s="142">
        <f>'2025-26 Salary &amp; Benefits'!$F$6</f>
        <v>80164</v>
      </c>
      <c r="O1558" s="9">
        <f t="shared" si="264"/>
        <v>48333.16</v>
      </c>
      <c r="P1558" s="9">
        <f t="shared" si="265"/>
        <v>1208.1899999999951</v>
      </c>
      <c r="Q1558" s="9">
        <f>'2025-26 Salary &amp; Benefits'!G$6</f>
        <v>15997.68</v>
      </c>
      <c r="R1558" s="143">
        <f>'2025-26 Salary &amp; Benefits'!H$6</f>
        <v>0.16020000000000001</v>
      </c>
      <c r="S1558" s="143">
        <f>'2025-26 Salary &amp; Benefits'!I$6</f>
        <v>0.15390000000000001</v>
      </c>
      <c r="T1558" s="9">
        <f t="shared" si="266"/>
        <v>17815.48</v>
      </c>
      <c r="U1558" s="9">
        <f t="shared" si="267"/>
        <v>825.69</v>
      </c>
      <c r="V1558" s="9">
        <f t="shared" si="268"/>
        <v>127.07</v>
      </c>
      <c r="W1558" s="9">
        <f t="shared" si="269"/>
        <v>952.76</v>
      </c>
      <c r="X1558" s="22">
        <f t="shared" si="270"/>
        <v>68309.589999999982</v>
      </c>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c r="DC1558" s="2"/>
      <c r="DD1558" s="2"/>
      <c r="DE1558" s="2"/>
      <c r="DF1558" s="2"/>
      <c r="DG1558" s="2"/>
      <c r="DH1558" s="2"/>
      <c r="DI1558" s="2"/>
      <c r="DJ1558" s="2"/>
      <c r="DK1558" s="2"/>
      <c r="DL1558" s="2"/>
      <c r="DM1558" s="2"/>
      <c r="DN1558" s="2"/>
      <c r="DO1558" s="2"/>
      <c r="DP1558" s="2"/>
      <c r="DQ1558" s="2"/>
      <c r="DR1558" s="2"/>
      <c r="DS1558" s="2"/>
      <c r="DT1558" s="2"/>
      <c r="DU1558" s="2"/>
      <c r="DV1558" s="2"/>
      <c r="DW1558" s="2"/>
      <c r="DX1558" s="2"/>
      <c r="DY1558" s="2"/>
      <c r="DZ1558" s="2"/>
      <c r="EA1558" s="2"/>
      <c r="EB1558" s="2"/>
      <c r="EC1558" s="2"/>
      <c r="ED1558" s="2"/>
      <c r="EE1558" s="2"/>
      <c r="EF1558" s="2"/>
      <c r="EG1558" s="2"/>
      <c r="EH1558" s="2"/>
      <c r="EI1558" s="2"/>
      <c r="EJ1558" s="2"/>
      <c r="EK1558" s="2"/>
      <c r="EL1558" s="2"/>
      <c r="EM1558" s="2"/>
      <c r="EN1558" s="2"/>
      <c r="EO1558" s="2"/>
      <c r="EP1558" s="2"/>
      <c r="EQ1558" s="2"/>
      <c r="ER1558" s="2"/>
      <c r="ES1558" s="2"/>
      <c r="ET1558" s="2"/>
      <c r="EU1558" s="2"/>
      <c r="EV1558" s="2"/>
      <c r="EW1558" s="2"/>
      <c r="EX1558" s="2"/>
      <c r="EY1558" s="2"/>
      <c r="EZ1558" s="2"/>
      <c r="FA1558" s="2"/>
      <c r="FB1558" s="2"/>
      <c r="FC1558" s="2"/>
    </row>
    <row r="1559" spans="1:159" s="4" customFormat="1">
      <c r="A1559" s="77" t="s">
        <v>2215</v>
      </c>
      <c r="B1559" s="87" t="s">
        <v>2790</v>
      </c>
      <c r="C1559" s="88">
        <v>2510</v>
      </c>
      <c r="D1559" s="87" t="s">
        <v>2997</v>
      </c>
      <c r="E1559" s="107" t="str">
        <f>VLOOKUP($C1559,'2024-25 School Level AAFTE'!$C$4:$L$2372,9,FALSE)</f>
        <v>Yes</v>
      </c>
      <c r="F1559" s="95">
        <f>VLOOKUP($C1559,'2024-25 School Level AAFTE'!$C$4:$J$2372,8,FALSE)</f>
        <v>732.02</v>
      </c>
      <c r="G1559" s="97">
        <f>IFERROR(IF(E1559= "yes",VLOOKUP(C1559,Summary!$B:$I,6,0),0),0)</f>
        <v>0</v>
      </c>
      <c r="H1559" s="96">
        <f t="shared" si="261"/>
        <v>732.02</v>
      </c>
      <c r="I1559" s="154">
        <f>VLOOKUP($A1559,'2025-26 Salary &amp; Benefits'!$A:$I,3,FALSE)</f>
        <v>1</v>
      </c>
      <c r="J1559" s="154">
        <f>VLOOKUP($A1559,'2025-26 Salary &amp; Benefits'!$A:$I,4,FALSE)</f>
        <v>1</v>
      </c>
      <c r="K1559" s="141">
        <f t="shared" si="262"/>
        <v>732.02</v>
      </c>
      <c r="L1559" s="140">
        <f t="shared" si="263"/>
        <v>2.1469999999999998</v>
      </c>
      <c r="M1559" s="142">
        <f>'2025-26 Salary &amp; Benefits'!$E$6</f>
        <v>78209</v>
      </c>
      <c r="N1559" s="142">
        <f>'2025-26 Salary &amp; Benefits'!$F$6</f>
        <v>80164</v>
      </c>
      <c r="O1559" s="9">
        <f t="shared" si="264"/>
        <v>167914.72</v>
      </c>
      <c r="P1559" s="9">
        <f t="shared" si="265"/>
        <v>4197.3899999999849</v>
      </c>
      <c r="Q1559" s="9">
        <f>'2025-26 Salary &amp; Benefits'!G$6</f>
        <v>15997.68</v>
      </c>
      <c r="R1559" s="143">
        <f>'2025-26 Salary &amp; Benefits'!H$6</f>
        <v>0.16020000000000001</v>
      </c>
      <c r="S1559" s="143">
        <f>'2025-26 Salary &amp; Benefits'!I$6</f>
        <v>0.15390000000000001</v>
      </c>
      <c r="T1559" s="9">
        <f t="shared" si="266"/>
        <v>61892.94</v>
      </c>
      <c r="U1559" s="9">
        <f t="shared" si="267"/>
        <v>2868.54</v>
      </c>
      <c r="V1559" s="9">
        <f t="shared" si="268"/>
        <v>441.47</v>
      </c>
      <c r="W1559" s="9">
        <f t="shared" si="269"/>
        <v>3310.01</v>
      </c>
      <c r="X1559" s="22">
        <f t="shared" si="270"/>
        <v>237315.06</v>
      </c>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c r="DC1559" s="2"/>
      <c r="DD1559" s="2"/>
      <c r="DE1559" s="2"/>
      <c r="DF1559" s="2"/>
      <c r="DG1559" s="2"/>
      <c r="DH1559" s="2"/>
      <c r="DI1559" s="2"/>
      <c r="DJ1559" s="2"/>
      <c r="DK1559" s="2"/>
      <c r="DL1559" s="2"/>
      <c r="DM1559" s="2"/>
      <c r="DN1559" s="2"/>
      <c r="DO1559" s="2"/>
      <c r="DP1559" s="2"/>
      <c r="DQ1559" s="2"/>
      <c r="DR1559" s="2"/>
      <c r="DS1559" s="2"/>
      <c r="DT1559" s="2"/>
      <c r="DU1559" s="2"/>
      <c r="DV1559" s="2"/>
      <c r="DW1559" s="2"/>
      <c r="DX1559" s="2"/>
      <c r="DY1559" s="2"/>
      <c r="DZ1559" s="2"/>
      <c r="EA1559" s="2"/>
      <c r="EB1559" s="2"/>
      <c r="EC1559" s="2"/>
      <c r="ED1559" s="2"/>
      <c r="EE1559" s="2"/>
      <c r="EF1559" s="2"/>
      <c r="EG1559" s="2"/>
      <c r="EH1559" s="2"/>
      <c r="EI1559" s="2"/>
      <c r="EJ1559" s="2"/>
      <c r="EK1559" s="2"/>
      <c r="EL1559" s="2"/>
      <c r="EM1559" s="2"/>
      <c r="EN1559" s="2"/>
      <c r="EO1559" s="2"/>
      <c r="EP1559" s="2"/>
      <c r="EQ1559" s="2"/>
      <c r="ER1559" s="2"/>
      <c r="ES1559" s="2"/>
      <c r="ET1559" s="2"/>
      <c r="EU1559" s="2"/>
      <c r="EV1559" s="2"/>
      <c r="EW1559" s="2"/>
      <c r="EX1559" s="2"/>
      <c r="EY1559" s="2"/>
      <c r="EZ1559" s="2"/>
      <c r="FA1559" s="2"/>
      <c r="FB1559" s="2"/>
      <c r="FC1559" s="2"/>
    </row>
    <row r="1560" spans="1:159" s="4" customFormat="1">
      <c r="A1560" s="77" t="s">
        <v>2215</v>
      </c>
      <c r="B1560" s="87" t="s">
        <v>2790</v>
      </c>
      <c r="C1560" s="88">
        <v>2919</v>
      </c>
      <c r="D1560" s="87" t="s">
        <v>409</v>
      </c>
      <c r="E1560" s="107" t="str">
        <f>VLOOKUP($C1560,'2024-25 School Level AAFTE'!$C$4:$L$2372,9,FALSE)</f>
        <v>Yes</v>
      </c>
      <c r="F1560" s="95">
        <f>VLOOKUP($C1560,'2024-25 School Level AAFTE'!$C$4:$J$2372,8,FALSE)</f>
        <v>284.72000000000003</v>
      </c>
      <c r="G1560" s="97">
        <f>IFERROR(IF(E1560= "yes",VLOOKUP(C1560,Summary!$B:$I,6,0),0),0)</f>
        <v>0</v>
      </c>
      <c r="H1560" s="96">
        <f t="shared" si="261"/>
        <v>284.72000000000003</v>
      </c>
      <c r="I1560" s="154">
        <f>VLOOKUP($A1560,'2025-26 Salary &amp; Benefits'!$A:$I,3,FALSE)</f>
        <v>1</v>
      </c>
      <c r="J1560" s="154">
        <f>VLOOKUP($A1560,'2025-26 Salary &amp; Benefits'!$A:$I,4,FALSE)</f>
        <v>1</v>
      </c>
      <c r="K1560" s="141">
        <f t="shared" si="262"/>
        <v>284.72000000000003</v>
      </c>
      <c r="L1560" s="140">
        <f t="shared" si="263"/>
        <v>0.83499999999999996</v>
      </c>
      <c r="M1560" s="142">
        <f>'2025-26 Salary &amp; Benefits'!$E$6</f>
        <v>78209</v>
      </c>
      <c r="N1560" s="142">
        <f>'2025-26 Salary &amp; Benefits'!$F$6</f>
        <v>80164</v>
      </c>
      <c r="O1560" s="9">
        <f t="shared" si="264"/>
        <v>65304.52</v>
      </c>
      <c r="P1560" s="9">
        <f t="shared" si="265"/>
        <v>1632.4200000000055</v>
      </c>
      <c r="Q1560" s="9">
        <f>'2025-26 Salary &amp; Benefits'!G$6</f>
        <v>15997.68</v>
      </c>
      <c r="R1560" s="143">
        <f>'2025-26 Salary &amp; Benefits'!H$6</f>
        <v>0.16020000000000001</v>
      </c>
      <c r="S1560" s="143">
        <f>'2025-26 Salary &amp; Benefits'!I$6</f>
        <v>0.15390000000000001</v>
      </c>
      <c r="T1560" s="9">
        <f t="shared" si="266"/>
        <v>24071.08</v>
      </c>
      <c r="U1560" s="9">
        <f t="shared" si="267"/>
        <v>1115.6199999999999</v>
      </c>
      <c r="V1560" s="9">
        <f t="shared" si="268"/>
        <v>171.69</v>
      </c>
      <c r="W1560" s="9">
        <f t="shared" si="269"/>
        <v>1287.31</v>
      </c>
      <c r="X1560" s="22">
        <f t="shared" si="270"/>
        <v>92295.330000000016</v>
      </c>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c r="DF1560" s="2"/>
      <c r="DG1560" s="2"/>
      <c r="DH1560" s="2"/>
      <c r="DI1560" s="2"/>
      <c r="DJ1560" s="2"/>
      <c r="DK1560" s="2"/>
      <c r="DL1560" s="2"/>
      <c r="DM1560" s="2"/>
      <c r="DN1560" s="2"/>
      <c r="DO1560" s="2"/>
      <c r="DP1560" s="2"/>
      <c r="DQ1560" s="2"/>
      <c r="DR1560" s="2"/>
      <c r="DS1560" s="2"/>
      <c r="DT1560" s="2"/>
      <c r="DU1560" s="2"/>
      <c r="DV1560" s="2"/>
      <c r="DW1560" s="2"/>
      <c r="DX1560" s="2"/>
      <c r="DY1560" s="2"/>
      <c r="DZ1560" s="2"/>
      <c r="EA1560" s="2"/>
      <c r="EB1560" s="2"/>
      <c r="EC1560" s="2"/>
      <c r="ED1560" s="2"/>
      <c r="EE1560" s="2"/>
      <c r="EF1560" s="2"/>
      <c r="EG1560" s="2"/>
      <c r="EH1560" s="2"/>
      <c r="EI1560" s="2"/>
      <c r="EJ1560" s="2"/>
      <c r="EK1560" s="2"/>
      <c r="EL1560" s="2"/>
      <c r="EM1560" s="2"/>
      <c r="EN1560" s="2"/>
      <c r="EO1560" s="2"/>
      <c r="EP1560" s="2"/>
      <c r="EQ1560" s="2"/>
      <c r="ER1560" s="2"/>
      <c r="ES1560" s="2"/>
      <c r="ET1560" s="2"/>
      <c r="EU1560" s="2"/>
      <c r="EV1560" s="2"/>
      <c r="EW1560" s="2"/>
      <c r="EX1560" s="2"/>
      <c r="EY1560" s="2"/>
      <c r="EZ1560" s="2"/>
      <c r="FA1560" s="2"/>
      <c r="FB1560" s="2"/>
      <c r="FC1560" s="2"/>
    </row>
    <row r="1561" spans="1:159" s="4" customFormat="1">
      <c r="A1561" s="77" t="s">
        <v>2215</v>
      </c>
      <c r="B1561" s="87" t="s">
        <v>2790</v>
      </c>
      <c r="C1561" s="88">
        <v>3020</v>
      </c>
      <c r="D1561" s="87" t="s">
        <v>410</v>
      </c>
      <c r="E1561" s="107" t="str">
        <f>VLOOKUP($C1561,'2024-25 School Level AAFTE'!$C$4:$L$2372,9,FALSE)</f>
        <v>Yes</v>
      </c>
      <c r="F1561" s="95">
        <f>VLOOKUP($C1561,'2024-25 School Level AAFTE'!$C$4:$J$2372,8,FALSE)</f>
        <v>275.66000000000003</v>
      </c>
      <c r="G1561" s="97">
        <f>IFERROR(IF(E1561= "yes",VLOOKUP(C1561,Summary!$B:$I,6,0),0),0)</f>
        <v>0</v>
      </c>
      <c r="H1561" s="96">
        <f t="shared" si="261"/>
        <v>275.66000000000003</v>
      </c>
      <c r="I1561" s="154">
        <f>VLOOKUP($A1561,'2025-26 Salary &amp; Benefits'!$A:$I,3,FALSE)</f>
        <v>1</v>
      </c>
      <c r="J1561" s="154">
        <f>VLOOKUP($A1561,'2025-26 Salary &amp; Benefits'!$A:$I,4,FALSE)</f>
        <v>1</v>
      </c>
      <c r="K1561" s="141">
        <f t="shared" si="262"/>
        <v>275.66000000000003</v>
      </c>
      <c r="L1561" s="140">
        <f t="shared" si="263"/>
        <v>0.80900000000000005</v>
      </c>
      <c r="M1561" s="142">
        <f>'2025-26 Salary &amp; Benefits'!$E$6</f>
        <v>78209</v>
      </c>
      <c r="N1561" s="142">
        <f>'2025-26 Salary &amp; Benefits'!$F$6</f>
        <v>80164</v>
      </c>
      <c r="O1561" s="9">
        <f t="shared" si="264"/>
        <v>63271.08</v>
      </c>
      <c r="P1561" s="9">
        <f t="shared" si="265"/>
        <v>1581.5999999999985</v>
      </c>
      <c r="Q1561" s="9">
        <f>'2025-26 Salary &amp; Benefits'!G$6</f>
        <v>15997.68</v>
      </c>
      <c r="R1561" s="143">
        <f>'2025-26 Salary &amp; Benefits'!H$6</f>
        <v>0.16020000000000001</v>
      </c>
      <c r="S1561" s="143">
        <f>'2025-26 Salary &amp; Benefits'!I$6</f>
        <v>0.15390000000000001</v>
      </c>
      <c r="T1561" s="9">
        <f t="shared" si="266"/>
        <v>23321.56</v>
      </c>
      <c r="U1561" s="9">
        <f t="shared" si="267"/>
        <v>1080.8800000000001</v>
      </c>
      <c r="V1561" s="9">
        <f t="shared" si="268"/>
        <v>166.35</v>
      </c>
      <c r="W1561" s="9">
        <f t="shared" si="269"/>
        <v>1247.23</v>
      </c>
      <c r="X1561" s="22">
        <f t="shared" si="270"/>
        <v>89421.469999999987</v>
      </c>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c r="DF1561" s="2"/>
      <c r="DG1561" s="2"/>
      <c r="DH1561" s="2"/>
      <c r="DI1561" s="2"/>
      <c r="DJ1561" s="2"/>
      <c r="DK1561" s="2"/>
      <c r="DL1561" s="2"/>
      <c r="DM1561" s="2"/>
      <c r="DN1561" s="2"/>
      <c r="DO1561" s="2"/>
      <c r="DP1561" s="2"/>
      <c r="DQ1561" s="2"/>
      <c r="DR1561" s="2"/>
      <c r="DS1561" s="2"/>
      <c r="DT1561" s="2"/>
      <c r="DU1561" s="2"/>
      <c r="DV1561" s="2"/>
      <c r="DW1561" s="2"/>
      <c r="DX1561" s="2"/>
      <c r="DY1561" s="2"/>
      <c r="DZ1561" s="2"/>
      <c r="EA1561" s="2"/>
      <c r="EB1561" s="2"/>
      <c r="EC1561" s="2"/>
      <c r="ED1561" s="2"/>
      <c r="EE1561" s="2"/>
      <c r="EF1561" s="2"/>
      <c r="EG1561" s="2"/>
      <c r="EH1561" s="2"/>
      <c r="EI1561" s="2"/>
      <c r="EJ1561" s="2"/>
      <c r="EK1561" s="2"/>
      <c r="EL1561" s="2"/>
      <c r="EM1561" s="2"/>
      <c r="EN1561" s="2"/>
      <c r="EO1561" s="2"/>
      <c r="EP1561" s="2"/>
      <c r="EQ1561" s="2"/>
      <c r="ER1561" s="2"/>
      <c r="ES1561" s="2"/>
      <c r="ET1561" s="2"/>
      <c r="EU1561" s="2"/>
      <c r="EV1561" s="2"/>
      <c r="EW1561" s="2"/>
      <c r="EX1561" s="2"/>
      <c r="EY1561" s="2"/>
      <c r="EZ1561" s="2"/>
      <c r="FA1561" s="2"/>
      <c r="FB1561" s="2"/>
      <c r="FC1561" s="2"/>
    </row>
    <row r="1562" spans="1:159" s="4" customFormat="1">
      <c r="A1562" s="77" t="s">
        <v>2215</v>
      </c>
      <c r="B1562" s="87" t="s">
        <v>2790</v>
      </c>
      <c r="C1562" s="88">
        <v>3088</v>
      </c>
      <c r="D1562" s="87" t="s">
        <v>411</v>
      </c>
      <c r="E1562" s="107" t="str">
        <f>VLOOKUP($C1562,'2024-25 School Level AAFTE'!$C$4:$L$2372,9,FALSE)</f>
        <v>Yes</v>
      </c>
      <c r="F1562" s="95">
        <f>VLOOKUP($C1562,'2024-25 School Level AAFTE'!$C$4:$J$2372,8,FALSE)</f>
        <v>868.22</v>
      </c>
      <c r="G1562" s="97">
        <f>IFERROR(IF(E1562= "yes",VLOOKUP(C1562,Summary!$B:$I,6,0),0),0)</f>
        <v>0</v>
      </c>
      <c r="H1562" s="96">
        <f t="shared" si="261"/>
        <v>868.22</v>
      </c>
      <c r="I1562" s="154">
        <f>VLOOKUP($A1562,'2025-26 Salary &amp; Benefits'!$A:$I,3,FALSE)</f>
        <v>1</v>
      </c>
      <c r="J1562" s="154">
        <f>VLOOKUP($A1562,'2025-26 Salary &amp; Benefits'!$A:$I,4,FALSE)</f>
        <v>1</v>
      </c>
      <c r="K1562" s="141">
        <f t="shared" si="262"/>
        <v>868.22</v>
      </c>
      <c r="L1562" s="140">
        <f t="shared" si="263"/>
        <v>2.5470000000000002</v>
      </c>
      <c r="M1562" s="142">
        <f>'2025-26 Salary &amp; Benefits'!$E$6</f>
        <v>78209</v>
      </c>
      <c r="N1562" s="142">
        <f>'2025-26 Salary &amp; Benefits'!$F$6</f>
        <v>80164</v>
      </c>
      <c r="O1562" s="9">
        <f t="shared" si="264"/>
        <v>199198.32</v>
      </c>
      <c r="P1562" s="9">
        <f t="shared" si="265"/>
        <v>4979.3899999999849</v>
      </c>
      <c r="Q1562" s="9">
        <f>'2025-26 Salary &amp; Benefits'!G$6</f>
        <v>15997.68</v>
      </c>
      <c r="R1562" s="143">
        <f>'2025-26 Salary &amp; Benefits'!H$6</f>
        <v>0.16020000000000001</v>
      </c>
      <c r="S1562" s="143">
        <f>'2025-26 Salary &amp; Benefits'!I$6</f>
        <v>0.15390000000000001</v>
      </c>
      <c r="T1562" s="9">
        <f t="shared" si="266"/>
        <v>73423.990000000005</v>
      </c>
      <c r="U1562" s="9">
        <f t="shared" si="267"/>
        <v>3402.96</v>
      </c>
      <c r="V1562" s="9">
        <f t="shared" si="268"/>
        <v>523.72</v>
      </c>
      <c r="W1562" s="9">
        <f t="shared" si="269"/>
        <v>3926.6800000000003</v>
      </c>
      <c r="X1562" s="22">
        <f t="shared" si="270"/>
        <v>281528.37999999995</v>
      </c>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c r="DY1562" s="2"/>
      <c r="DZ1562" s="2"/>
      <c r="EA1562" s="2"/>
      <c r="EB1562" s="2"/>
      <c r="EC1562" s="2"/>
      <c r="ED1562" s="2"/>
      <c r="EE1562" s="2"/>
      <c r="EF1562" s="2"/>
      <c r="EG1562" s="2"/>
      <c r="EH1562" s="2"/>
      <c r="EI1562" s="2"/>
      <c r="EJ1562" s="2"/>
      <c r="EK1562" s="2"/>
      <c r="EL1562" s="2"/>
      <c r="EM1562" s="2"/>
      <c r="EN1562" s="2"/>
      <c r="EO1562" s="2"/>
      <c r="EP1562" s="2"/>
      <c r="EQ1562" s="2"/>
      <c r="ER1562" s="2"/>
      <c r="ES1562" s="2"/>
      <c r="ET1562" s="2"/>
      <c r="EU1562" s="2"/>
      <c r="EV1562" s="2"/>
      <c r="EW1562" s="2"/>
      <c r="EX1562" s="2"/>
      <c r="EY1562" s="2"/>
      <c r="EZ1562" s="2"/>
      <c r="FA1562" s="2"/>
      <c r="FB1562" s="2"/>
      <c r="FC1562" s="2"/>
    </row>
    <row r="1563" spans="1:159" s="4" customFormat="1">
      <c r="A1563" s="77" t="s">
        <v>2215</v>
      </c>
      <c r="B1563" s="87" t="s">
        <v>2790</v>
      </c>
      <c r="C1563" s="88">
        <v>3426</v>
      </c>
      <c r="D1563" s="87" t="s">
        <v>412</v>
      </c>
      <c r="E1563" s="107" t="str">
        <f>VLOOKUP($C1563,'2024-25 School Level AAFTE'!$C$4:$L$2372,9,FALSE)</f>
        <v>Yes</v>
      </c>
      <c r="F1563" s="95">
        <f>VLOOKUP($C1563,'2024-25 School Level AAFTE'!$C$4:$J$2372,8,FALSE)</f>
        <v>161.66999999999999</v>
      </c>
      <c r="G1563" s="97">
        <f>IFERROR(IF(E1563= "yes",VLOOKUP(C1563,Summary!$B:$I,6,0),0),0)</f>
        <v>0</v>
      </c>
      <c r="H1563" s="96">
        <f t="shared" si="261"/>
        <v>161.66999999999999</v>
      </c>
      <c r="I1563" s="154">
        <f>VLOOKUP($A1563,'2025-26 Salary &amp; Benefits'!$A:$I,3,FALSE)</f>
        <v>1</v>
      </c>
      <c r="J1563" s="154">
        <f>VLOOKUP($A1563,'2025-26 Salary &amp; Benefits'!$A:$I,4,FALSE)</f>
        <v>1</v>
      </c>
      <c r="K1563" s="141">
        <f t="shared" si="262"/>
        <v>161.66999999999999</v>
      </c>
      <c r="L1563" s="140">
        <f t="shared" si="263"/>
        <v>0.47399999999999998</v>
      </c>
      <c r="M1563" s="142">
        <f>'2025-26 Salary &amp; Benefits'!$E$6</f>
        <v>78209</v>
      </c>
      <c r="N1563" s="142">
        <f>'2025-26 Salary &amp; Benefits'!$F$6</f>
        <v>80164</v>
      </c>
      <c r="O1563" s="9">
        <f t="shared" si="264"/>
        <v>37071.07</v>
      </c>
      <c r="P1563" s="9">
        <f t="shared" si="265"/>
        <v>926.66999999999825</v>
      </c>
      <c r="Q1563" s="9">
        <f>'2025-26 Salary &amp; Benefits'!G$6</f>
        <v>15997.68</v>
      </c>
      <c r="R1563" s="143">
        <f>'2025-26 Salary &amp; Benefits'!H$6</f>
        <v>0.16020000000000001</v>
      </c>
      <c r="S1563" s="143">
        <f>'2025-26 Salary &amp; Benefits'!I$6</f>
        <v>0.15390000000000001</v>
      </c>
      <c r="T1563" s="9">
        <f t="shared" si="266"/>
        <v>13664.3</v>
      </c>
      <c r="U1563" s="9">
        <f t="shared" si="267"/>
        <v>633.29999999999995</v>
      </c>
      <c r="V1563" s="9">
        <f t="shared" si="268"/>
        <v>97.46</v>
      </c>
      <c r="W1563" s="9">
        <f t="shared" si="269"/>
        <v>730.76</v>
      </c>
      <c r="X1563" s="22">
        <f t="shared" si="270"/>
        <v>52392.799999999996</v>
      </c>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c r="DY1563" s="2"/>
      <c r="DZ1563" s="2"/>
      <c r="EA1563" s="2"/>
      <c r="EB1563" s="2"/>
      <c r="EC1563" s="2"/>
      <c r="ED1563" s="2"/>
      <c r="EE1563" s="2"/>
      <c r="EF1563" s="2"/>
      <c r="EG1563" s="2"/>
      <c r="EH1563" s="2"/>
      <c r="EI1563" s="2"/>
      <c r="EJ1563" s="2"/>
      <c r="EK1563" s="2"/>
      <c r="EL1563" s="2"/>
      <c r="EM1563" s="2"/>
      <c r="EN1563" s="2"/>
      <c r="EO1563" s="2"/>
      <c r="EP1563" s="2"/>
      <c r="EQ1563" s="2"/>
      <c r="ER1563" s="2"/>
      <c r="ES1563" s="2"/>
      <c r="ET1563" s="2"/>
      <c r="EU1563" s="2"/>
      <c r="EV1563" s="2"/>
      <c r="EW1563" s="2"/>
      <c r="EX1563" s="2"/>
      <c r="EY1563" s="2"/>
      <c r="EZ1563" s="2"/>
      <c r="FA1563" s="2"/>
      <c r="FB1563" s="2"/>
      <c r="FC1563" s="2"/>
    </row>
    <row r="1564" spans="1:159" s="4" customFormat="1">
      <c r="A1564" s="77" t="s">
        <v>2215</v>
      </c>
      <c r="B1564" s="87" t="s">
        <v>2790</v>
      </c>
      <c r="C1564" s="88">
        <v>4536</v>
      </c>
      <c r="D1564" s="87" t="s">
        <v>413</v>
      </c>
      <c r="E1564" s="107" t="str">
        <f>VLOOKUP($C1564,'2024-25 School Level AAFTE'!$C$4:$L$2372,9,FALSE)</f>
        <v>Yes</v>
      </c>
      <c r="F1564" s="95">
        <f>VLOOKUP($C1564,'2024-25 School Level AAFTE'!$C$4:$J$2372,8,FALSE)</f>
        <v>283.29000000000002</v>
      </c>
      <c r="G1564" s="97">
        <f>IFERROR(IF(E1564= "yes",VLOOKUP(C1564,Summary!$B:$I,6,0),0),0)</f>
        <v>0</v>
      </c>
      <c r="H1564" s="96">
        <f t="shared" si="261"/>
        <v>283.29000000000002</v>
      </c>
      <c r="I1564" s="154">
        <f>VLOOKUP($A1564,'2025-26 Salary &amp; Benefits'!$A:$I,3,FALSE)</f>
        <v>1</v>
      </c>
      <c r="J1564" s="154">
        <f>VLOOKUP($A1564,'2025-26 Salary &amp; Benefits'!$A:$I,4,FALSE)</f>
        <v>1</v>
      </c>
      <c r="K1564" s="141">
        <f t="shared" si="262"/>
        <v>283.29000000000002</v>
      </c>
      <c r="L1564" s="140">
        <f t="shared" si="263"/>
        <v>0.83099999999999996</v>
      </c>
      <c r="M1564" s="142">
        <f>'2025-26 Salary &amp; Benefits'!$E$6</f>
        <v>78209</v>
      </c>
      <c r="N1564" s="142">
        <f>'2025-26 Salary &amp; Benefits'!$F$6</f>
        <v>80164</v>
      </c>
      <c r="O1564" s="9">
        <f t="shared" si="264"/>
        <v>64991.68</v>
      </c>
      <c r="P1564" s="9">
        <f t="shared" si="265"/>
        <v>1624.5999999999985</v>
      </c>
      <c r="Q1564" s="9">
        <f>'2025-26 Salary &amp; Benefits'!G$6</f>
        <v>15997.68</v>
      </c>
      <c r="R1564" s="143">
        <f>'2025-26 Salary &amp; Benefits'!H$6</f>
        <v>0.16020000000000001</v>
      </c>
      <c r="S1564" s="143">
        <f>'2025-26 Salary &amp; Benefits'!I$6</f>
        <v>0.15390000000000001</v>
      </c>
      <c r="T1564" s="9">
        <f t="shared" si="266"/>
        <v>23955.77</v>
      </c>
      <c r="U1564" s="9">
        <f t="shared" si="267"/>
        <v>1110.27</v>
      </c>
      <c r="V1564" s="9">
        <f t="shared" si="268"/>
        <v>170.87</v>
      </c>
      <c r="W1564" s="9">
        <f t="shared" si="269"/>
        <v>1281.1399999999999</v>
      </c>
      <c r="X1564" s="22">
        <f t="shared" si="270"/>
        <v>91853.189999999988</v>
      </c>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c r="DY1564" s="2"/>
      <c r="DZ1564" s="2"/>
      <c r="EA1564" s="2"/>
      <c r="EB1564" s="2"/>
      <c r="EC1564" s="2"/>
      <c r="ED1564" s="2"/>
      <c r="EE1564" s="2"/>
      <c r="EF1564" s="2"/>
      <c r="EG1564" s="2"/>
      <c r="EH1564" s="2"/>
      <c r="EI1564" s="2"/>
      <c r="EJ1564" s="2"/>
      <c r="EK1564" s="2"/>
      <c r="EL1564" s="2"/>
      <c r="EM1564" s="2"/>
      <c r="EN1564" s="2"/>
      <c r="EO1564" s="2"/>
      <c r="EP1564" s="2"/>
      <c r="EQ1564" s="2"/>
      <c r="ER1564" s="2"/>
      <c r="ES1564" s="2"/>
      <c r="ET1564" s="2"/>
      <c r="EU1564" s="2"/>
      <c r="EV1564" s="2"/>
      <c r="EW1564" s="2"/>
      <c r="EX1564" s="2"/>
      <c r="EY1564" s="2"/>
      <c r="EZ1564" s="2"/>
      <c r="FA1564" s="2"/>
      <c r="FB1564" s="2"/>
      <c r="FC1564" s="2"/>
    </row>
    <row r="1565" spans="1:159" s="4" customFormat="1">
      <c r="A1565" s="77" t="s">
        <v>2215</v>
      </c>
      <c r="B1565" s="87" t="s">
        <v>2790</v>
      </c>
      <c r="C1565" s="88">
        <v>5585</v>
      </c>
      <c r="D1565" s="87" t="s">
        <v>2916</v>
      </c>
      <c r="E1565" s="107" t="str">
        <f>VLOOKUP($C1565,'2024-25 School Level AAFTE'!$C$4:$L$2372,9,FALSE)</f>
        <v>Yes</v>
      </c>
      <c r="F1565" s="95">
        <f>VLOOKUP($C1565,'2024-25 School Level AAFTE'!$C$4:$J$2372,8,FALSE)</f>
        <v>386.45</v>
      </c>
      <c r="G1565" s="97">
        <f>IFERROR(IF(E1565= "yes",VLOOKUP(C1565,Summary!$B:$I,6,0),0),0)</f>
        <v>0</v>
      </c>
      <c r="H1565" s="96">
        <f t="shared" si="261"/>
        <v>386.45</v>
      </c>
      <c r="I1565" s="154">
        <f>VLOOKUP($A1565,'2025-26 Salary &amp; Benefits'!$A:$I,3,FALSE)</f>
        <v>1</v>
      </c>
      <c r="J1565" s="154">
        <f>VLOOKUP($A1565,'2025-26 Salary &amp; Benefits'!$A:$I,4,FALSE)</f>
        <v>1</v>
      </c>
      <c r="K1565" s="141">
        <f t="shared" si="262"/>
        <v>386.45</v>
      </c>
      <c r="L1565" s="140">
        <f t="shared" si="263"/>
        <v>1.1339999999999999</v>
      </c>
      <c r="M1565" s="142">
        <f>'2025-26 Salary &amp; Benefits'!$E$6</f>
        <v>78209</v>
      </c>
      <c r="N1565" s="142">
        <f>'2025-26 Salary &amp; Benefits'!$F$6</f>
        <v>80164</v>
      </c>
      <c r="O1565" s="9">
        <f t="shared" si="264"/>
        <v>88689.01</v>
      </c>
      <c r="P1565" s="9">
        <f t="shared" si="265"/>
        <v>2216.9700000000012</v>
      </c>
      <c r="Q1565" s="9">
        <f>'2025-26 Salary &amp; Benefits'!G$6</f>
        <v>15997.68</v>
      </c>
      <c r="R1565" s="143">
        <f>'2025-26 Salary &amp; Benefits'!H$6</f>
        <v>0.16020000000000001</v>
      </c>
      <c r="S1565" s="143">
        <f>'2025-26 Salary &amp; Benefits'!I$6</f>
        <v>0.15390000000000001</v>
      </c>
      <c r="T1565" s="9">
        <f t="shared" si="266"/>
        <v>32690.54</v>
      </c>
      <c r="U1565" s="9">
        <f t="shared" si="267"/>
        <v>1515.1</v>
      </c>
      <c r="V1565" s="9">
        <f t="shared" si="268"/>
        <v>233.17</v>
      </c>
      <c r="W1565" s="9">
        <f t="shared" si="269"/>
        <v>1748.27</v>
      </c>
      <c r="X1565" s="22">
        <f t="shared" si="270"/>
        <v>125344.79</v>
      </c>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c r="DY1565" s="2"/>
      <c r="DZ1565" s="2"/>
      <c r="EA1565" s="2"/>
      <c r="EB1565" s="2"/>
      <c r="EC1565" s="2"/>
      <c r="ED1565" s="2"/>
      <c r="EE1565" s="2"/>
      <c r="EF1565" s="2"/>
      <c r="EG1565" s="2"/>
      <c r="EH1565" s="2"/>
      <c r="EI1565" s="2"/>
      <c r="EJ1565" s="2"/>
      <c r="EK1565" s="2"/>
      <c r="EL1565" s="2"/>
      <c r="EM1565" s="2"/>
      <c r="EN1565" s="2"/>
      <c r="EO1565" s="2"/>
      <c r="EP1565" s="2"/>
      <c r="EQ1565" s="2"/>
      <c r="ER1565" s="2"/>
      <c r="ES1565" s="2"/>
      <c r="ET1565" s="2"/>
      <c r="EU1565" s="2"/>
      <c r="EV1565" s="2"/>
      <c r="EW1565" s="2"/>
      <c r="EX1565" s="2"/>
      <c r="EY1565" s="2"/>
      <c r="EZ1565" s="2"/>
      <c r="FA1565" s="2"/>
      <c r="FB1565" s="2"/>
      <c r="FC1565" s="2"/>
    </row>
    <row r="1566" spans="1:159" s="4" customFormat="1">
      <c r="A1566" s="77" t="s">
        <v>2215</v>
      </c>
      <c r="B1566" s="87" t="s">
        <v>2790</v>
      </c>
      <c r="C1566" s="88">
        <v>5648</v>
      </c>
      <c r="D1566" s="87" t="s">
        <v>2996</v>
      </c>
      <c r="E1566" s="107" t="str">
        <f>VLOOKUP($C1566,'2024-25 School Level AAFTE'!$C$4:$L$2372,9,FALSE)</f>
        <v>Yes</v>
      </c>
      <c r="F1566" s="95">
        <f>VLOOKUP($C1566,'2024-25 School Level AAFTE'!$C$4:$J$2372,8,FALSE)</f>
        <v>218.29000000000002</v>
      </c>
      <c r="G1566" s="97">
        <f>IFERROR(IF(E1566= "yes",VLOOKUP(C1566,Summary!$B:$I,6,0),0),0)</f>
        <v>0</v>
      </c>
      <c r="H1566" s="96">
        <f t="shared" ref="H1566:H1629" si="271">IF(E1566= "yes", F1566,0)</f>
        <v>218.29000000000002</v>
      </c>
      <c r="I1566" s="154">
        <f>VLOOKUP($A1566,'2025-26 Salary &amp; Benefits'!$A:$I,3,FALSE)</f>
        <v>1</v>
      </c>
      <c r="J1566" s="154">
        <f>VLOOKUP($A1566,'2025-26 Salary &amp; Benefits'!$A:$I,4,FALSE)</f>
        <v>1</v>
      </c>
      <c r="K1566" s="141">
        <f t="shared" ref="K1566:K1629" si="272">IF(G1566&gt;0,G1566,H1566)</f>
        <v>218.29000000000002</v>
      </c>
      <c r="L1566" s="140">
        <f t="shared" ref="L1566:L1629" si="273">ROUND((($K1566*1.1*36)/15)/900,3)</f>
        <v>0.64</v>
      </c>
      <c r="M1566" s="142">
        <f>'2025-26 Salary &amp; Benefits'!$E$6</f>
        <v>78209</v>
      </c>
      <c r="N1566" s="142">
        <f>'2025-26 Salary &amp; Benefits'!$F$6</f>
        <v>80164</v>
      </c>
      <c r="O1566" s="9">
        <f t="shared" ref="O1566:O1629" si="274">ROUND($I1566*$M1566*$L1566,2)</f>
        <v>50053.760000000002</v>
      </c>
      <c r="P1566" s="9">
        <f t="shared" ref="P1566:P1629" si="275">ROUND($J1566*$N1566*$L1566,2)-O1566</f>
        <v>1251.1999999999971</v>
      </c>
      <c r="Q1566" s="9">
        <f>'2025-26 Salary &amp; Benefits'!G$6</f>
        <v>15997.68</v>
      </c>
      <c r="R1566" s="143">
        <f>'2025-26 Salary &amp; Benefits'!H$6</f>
        <v>0.16020000000000001</v>
      </c>
      <c r="S1566" s="143">
        <f>'2025-26 Salary &amp; Benefits'!I$6</f>
        <v>0.15390000000000001</v>
      </c>
      <c r="T1566" s="9">
        <f t="shared" ref="T1566:T1629" si="276">ROUND(O1566*R1566+P1566*S1566+L1566*Q1566,2)</f>
        <v>18449.689999999999</v>
      </c>
      <c r="U1566" s="9">
        <f t="shared" ref="U1566:U1629" si="277">ROUND((($N1566*$J1566*$L1566)/180)*3,2)</f>
        <v>855.08</v>
      </c>
      <c r="V1566" s="9">
        <f t="shared" ref="V1566:V1629" si="278">ROUND(U1566*S1566,2)</f>
        <v>131.6</v>
      </c>
      <c r="W1566" s="9">
        <f t="shared" ref="W1566:W1629" si="279">SUM(U1566:V1566)</f>
        <v>986.68000000000006</v>
      </c>
      <c r="X1566" s="22">
        <f t="shared" ref="X1566:X1629" si="280">SUM(T1566,O1566:P1566,W1566)</f>
        <v>70741.329999999987</v>
      </c>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c r="DF1566" s="2"/>
      <c r="DG1566" s="2"/>
      <c r="DH1566" s="2"/>
      <c r="DI1566" s="2"/>
      <c r="DJ1566" s="2"/>
      <c r="DK1566" s="2"/>
      <c r="DL1566" s="2"/>
      <c r="DM1566" s="2"/>
      <c r="DN1566" s="2"/>
      <c r="DO1566" s="2"/>
      <c r="DP1566" s="2"/>
      <c r="DQ1566" s="2"/>
      <c r="DR1566" s="2"/>
      <c r="DS1566" s="2"/>
      <c r="DT1566" s="2"/>
      <c r="DU1566" s="2"/>
      <c r="DV1566" s="2"/>
      <c r="DW1566" s="2"/>
      <c r="DX1566" s="2"/>
      <c r="DY1566" s="2"/>
      <c r="DZ1566" s="2"/>
      <c r="EA1566" s="2"/>
      <c r="EB1566" s="2"/>
      <c r="EC1566" s="2"/>
      <c r="ED1566" s="2"/>
      <c r="EE1566" s="2"/>
      <c r="EF1566" s="2"/>
      <c r="EG1566" s="2"/>
      <c r="EH1566" s="2"/>
      <c r="EI1566" s="2"/>
      <c r="EJ1566" s="2"/>
      <c r="EK1566" s="2"/>
      <c r="EL1566" s="2"/>
      <c r="EM1566" s="2"/>
      <c r="EN1566" s="2"/>
      <c r="EO1566" s="2"/>
      <c r="EP1566" s="2"/>
      <c r="EQ1566" s="2"/>
      <c r="ER1566" s="2"/>
      <c r="ES1566" s="2"/>
      <c r="ET1566" s="2"/>
      <c r="EU1566" s="2"/>
      <c r="EV1566" s="2"/>
      <c r="EW1566" s="2"/>
      <c r="EX1566" s="2"/>
      <c r="EY1566" s="2"/>
      <c r="EZ1566" s="2"/>
      <c r="FA1566" s="2"/>
      <c r="FB1566" s="2"/>
      <c r="FC1566" s="2"/>
    </row>
    <row r="1567" spans="1:159" s="4" customFormat="1">
      <c r="A1567" s="77" t="s">
        <v>2215</v>
      </c>
      <c r="B1567" s="87" t="s">
        <v>2790</v>
      </c>
      <c r="C1567" s="91">
        <v>5650</v>
      </c>
      <c r="D1567" s="85" t="s">
        <v>3038</v>
      </c>
      <c r="E1567" s="107" t="str">
        <f>VLOOKUP($C1567,'2024-25 School Level AAFTE'!$C$4:$L$2372,9,FALSE)</f>
        <v>Yes</v>
      </c>
      <c r="F1567" s="95">
        <f>VLOOKUP($C1567,'2024-25 School Level AAFTE'!$C$4:$J$2372,8,FALSE)</f>
        <v>22.36</v>
      </c>
      <c r="G1567" s="97">
        <f>IFERROR(IF(E1567= "yes",VLOOKUP(C1567,Summary!$B:$I,6,0),0),0)</f>
        <v>0</v>
      </c>
      <c r="H1567" s="96">
        <f t="shared" si="271"/>
        <v>22.36</v>
      </c>
      <c r="I1567" s="154">
        <f>VLOOKUP($A1567,'2025-26 Salary &amp; Benefits'!$A:$I,3,FALSE)</f>
        <v>1</v>
      </c>
      <c r="J1567" s="154">
        <f>VLOOKUP($A1567,'2025-26 Salary &amp; Benefits'!$A:$I,4,FALSE)</f>
        <v>1</v>
      </c>
      <c r="K1567" s="141">
        <f t="shared" si="272"/>
        <v>22.36</v>
      </c>
      <c r="L1567" s="140">
        <f t="shared" si="273"/>
        <v>6.6000000000000003E-2</v>
      </c>
      <c r="M1567" s="142">
        <f>'2025-26 Salary &amp; Benefits'!$E$6</f>
        <v>78209</v>
      </c>
      <c r="N1567" s="142">
        <f>'2025-26 Salary &amp; Benefits'!$F$6</f>
        <v>80164</v>
      </c>
      <c r="O1567" s="9">
        <f t="shared" si="274"/>
        <v>5161.79</v>
      </c>
      <c r="P1567" s="9">
        <f t="shared" si="275"/>
        <v>129.02999999999975</v>
      </c>
      <c r="Q1567" s="9">
        <f>'2025-26 Salary &amp; Benefits'!G$6</f>
        <v>15997.68</v>
      </c>
      <c r="R1567" s="143">
        <f>'2025-26 Salary &amp; Benefits'!H$6</f>
        <v>0.16020000000000001</v>
      </c>
      <c r="S1567" s="143">
        <f>'2025-26 Salary &amp; Benefits'!I$6</f>
        <v>0.15390000000000001</v>
      </c>
      <c r="T1567" s="9">
        <f t="shared" si="276"/>
        <v>1902.62</v>
      </c>
      <c r="U1567" s="9">
        <f t="shared" si="277"/>
        <v>88.18</v>
      </c>
      <c r="V1567" s="9">
        <f t="shared" si="278"/>
        <v>13.57</v>
      </c>
      <c r="W1567" s="9">
        <f t="shared" si="279"/>
        <v>101.75</v>
      </c>
      <c r="X1567" s="22">
        <f t="shared" si="280"/>
        <v>7295.19</v>
      </c>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c r="DF1567" s="2"/>
      <c r="DG1567" s="2"/>
      <c r="DH1567" s="2"/>
      <c r="DI1567" s="2"/>
      <c r="DJ1567" s="2"/>
      <c r="DK1567" s="2"/>
      <c r="DL1567" s="2"/>
      <c r="DM1567" s="2"/>
      <c r="DN1567" s="2"/>
      <c r="DO1567" s="2"/>
      <c r="DP1567" s="2"/>
      <c r="DQ1567" s="2"/>
      <c r="DR1567" s="2"/>
      <c r="DS1567" s="2"/>
      <c r="DT1567" s="2"/>
      <c r="DU1567" s="2"/>
      <c r="DV1567" s="2"/>
      <c r="DW1567" s="2"/>
      <c r="DX1567" s="2"/>
      <c r="DY1567" s="2"/>
      <c r="DZ1567" s="2"/>
      <c r="EA1567" s="2"/>
      <c r="EB1567" s="2"/>
      <c r="EC1567" s="2"/>
      <c r="ED1567" s="2"/>
      <c r="EE1567" s="2"/>
      <c r="EF1567" s="2"/>
      <c r="EG1567" s="2"/>
      <c r="EH1567" s="2"/>
      <c r="EI1567" s="2"/>
      <c r="EJ1567" s="2"/>
      <c r="EK1567" s="2"/>
      <c r="EL1567" s="2"/>
      <c r="EM1567" s="2"/>
      <c r="EN1567" s="2"/>
      <c r="EO1567" s="2"/>
      <c r="EP1567" s="2"/>
      <c r="EQ1567" s="2"/>
      <c r="ER1567" s="2"/>
      <c r="ES1567" s="2"/>
      <c r="ET1567" s="2"/>
      <c r="EU1567" s="2"/>
      <c r="EV1567" s="2"/>
      <c r="EW1567" s="2"/>
      <c r="EX1567" s="2"/>
      <c r="EY1567" s="2"/>
      <c r="EZ1567" s="2"/>
      <c r="FA1567" s="2"/>
      <c r="FB1567" s="2"/>
      <c r="FC1567" s="2"/>
    </row>
    <row r="1568" spans="1:159" s="4" customFormat="1">
      <c r="A1568" s="77" t="s">
        <v>2411</v>
      </c>
      <c r="B1568" s="87" t="s">
        <v>2791</v>
      </c>
      <c r="C1568" s="88">
        <v>2158</v>
      </c>
      <c r="D1568" s="87" t="s">
        <v>800</v>
      </c>
      <c r="E1568" s="107" t="str">
        <f>VLOOKUP($C1568,'2024-25 School Level AAFTE'!$C$4:$L$2372,9,FALSE)</f>
        <v>No</v>
      </c>
      <c r="F1568" s="95">
        <f>VLOOKUP($C1568,'2024-25 School Level AAFTE'!$C$4:$J$2372,8,FALSE)</f>
        <v>235.57</v>
      </c>
      <c r="G1568" s="97">
        <f>IFERROR(IF(E1568= "yes",VLOOKUP(C1568,Summary!$B:$I,6,0),0),0)</f>
        <v>0</v>
      </c>
      <c r="H1568" s="96">
        <f t="shared" si="271"/>
        <v>0</v>
      </c>
      <c r="I1568" s="154">
        <f>VLOOKUP($A1568,'2025-26 Salary &amp; Benefits'!$A:$I,3,FALSE)</f>
        <v>1</v>
      </c>
      <c r="J1568" s="154">
        <f>VLOOKUP($A1568,'2025-26 Salary &amp; Benefits'!$A:$I,4,FALSE)</f>
        <v>1</v>
      </c>
      <c r="K1568" s="141">
        <f t="shared" si="272"/>
        <v>0</v>
      </c>
      <c r="L1568" s="140">
        <f t="shared" si="273"/>
        <v>0</v>
      </c>
      <c r="M1568" s="142">
        <f>'2025-26 Salary &amp; Benefits'!$E$6</f>
        <v>78209</v>
      </c>
      <c r="N1568" s="142">
        <f>'2025-26 Salary &amp; Benefits'!$F$6</f>
        <v>80164</v>
      </c>
      <c r="O1568" s="9">
        <f t="shared" si="274"/>
        <v>0</v>
      </c>
      <c r="P1568" s="9">
        <f t="shared" si="275"/>
        <v>0</v>
      </c>
      <c r="Q1568" s="9">
        <f>'2025-26 Salary &amp; Benefits'!G$6</f>
        <v>15997.68</v>
      </c>
      <c r="R1568" s="143">
        <f>'2025-26 Salary &amp; Benefits'!H$6</f>
        <v>0.16020000000000001</v>
      </c>
      <c r="S1568" s="143">
        <f>'2025-26 Salary &amp; Benefits'!I$6</f>
        <v>0.15390000000000001</v>
      </c>
      <c r="T1568" s="9">
        <f t="shared" si="276"/>
        <v>0</v>
      </c>
      <c r="U1568" s="9">
        <f t="shared" si="277"/>
        <v>0</v>
      </c>
      <c r="V1568" s="9">
        <f t="shared" si="278"/>
        <v>0</v>
      </c>
      <c r="W1568" s="9">
        <f t="shared" si="279"/>
        <v>0</v>
      </c>
      <c r="X1568" s="22">
        <f t="shared" si="280"/>
        <v>0</v>
      </c>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c r="DF1568" s="2"/>
      <c r="DG1568" s="2"/>
      <c r="DH1568" s="2"/>
      <c r="DI1568" s="2"/>
      <c r="DJ1568" s="2"/>
      <c r="DK1568" s="2"/>
      <c r="DL1568" s="2"/>
      <c r="DM1568" s="2"/>
      <c r="DN1568" s="2"/>
      <c r="DO1568" s="2"/>
      <c r="DP1568" s="2"/>
      <c r="DQ1568" s="2"/>
      <c r="DR1568" s="2"/>
      <c r="DS1568" s="2"/>
      <c r="DT1568" s="2"/>
      <c r="DU1568" s="2"/>
      <c r="DV1568" s="2"/>
      <c r="DW1568" s="2"/>
      <c r="DX1568" s="2"/>
      <c r="DY1568" s="2"/>
      <c r="DZ1568" s="2"/>
      <c r="EA1568" s="2"/>
      <c r="EB1568" s="2"/>
      <c r="EC1568" s="2"/>
      <c r="ED1568" s="2"/>
      <c r="EE1568" s="2"/>
      <c r="EF1568" s="2"/>
      <c r="EG1568" s="2"/>
      <c r="EH1568" s="2"/>
      <c r="EI1568" s="2"/>
      <c r="EJ1568" s="2"/>
      <c r="EK1568" s="2"/>
      <c r="EL1568" s="2"/>
      <c r="EM1568" s="2"/>
      <c r="EN1568" s="2"/>
      <c r="EO1568" s="2"/>
      <c r="EP1568" s="2"/>
      <c r="EQ1568" s="2"/>
      <c r="ER1568" s="2"/>
      <c r="ES1568" s="2"/>
      <c r="ET1568" s="2"/>
      <c r="EU1568" s="2"/>
      <c r="EV1568" s="2"/>
      <c r="EW1568" s="2"/>
      <c r="EX1568" s="2"/>
      <c r="EY1568" s="2"/>
      <c r="EZ1568" s="2"/>
      <c r="FA1568" s="2"/>
      <c r="FB1568" s="2"/>
      <c r="FC1568" s="2"/>
    </row>
    <row r="1569" spans="1:159" s="4" customFormat="1">
      <c r="A1569" s="77" t="s">
        <v>2411</v>
      </c>
      <c r="B1569" s="87" t="s">
        <v>2791</v>
      </c>
      <c r="C1569" s="88">
        <v>2468</v>
      </c>
      <c r="D1569" s="87" t="s">
        <v>1927</v>
      </c>
      <c r="E1569" s="107" t="str">
        <f>VLOOKUP($C1569,'2024-25 School Level AAFTE'!$C$4:$L$2372,9,FALSE)</f>
        <v>No</v>
      </c>
      <c r="F1569" s="95">
        <f>VLOOKUP($C1569,'2024-25 School Level AAFTE'!$C$4:$J$2372,8,FALSE)</f>
        <v>278.83</v>
      </c>
      <c r="G1569" s="97">
        <f>IFERROR(IF(E1569= "yes",VLOOKUP(C1569,Summary!$B:$I,6,0),0),0)</f>
        <v>0</v>
      </c>
      <c r="H1569" s="96">
        <f t="shared" si="271"/>
        <v>0</v>
      </c>
      <c r="I1569" s="154">
        <f>VLOOKUP($A1569,'2025-26 Salary &amp; Benefits'!$A:$I,3,FALSE)</f>
        <v>1</v>
      </c>
      <c r="J1569" s="154">
        <f>VLOOKUP($A1569,'2025-26 Salary &amp; Benefits'!$A:$I,4,FALSE)</f>
        <v>1</v>
      </c>
      <c r="K1569" s="141">
        <f t="shared" si="272"/>
        <v>0</v>
      </c>
      <c r="L1569" s="140">
        <f t="shared" si="273"/>
        <v>0</v>
      </c>
      <c r="M1569" s="142">
        <f>'2025-26 Salary &amp; Benefits'!$E$6</f>
        <v>78209</v>
      </c>
      <c r="N1569" s="142">
        <f>'2025-26 Salary &amp; Benefits'!$F$6</f>
        <v>80164</v>
      </c>
      <c r="O1569" s="9">
        <f t="shared" si="274"/>
        <v>0</v>
      </c>
      <c r="P1569" s="9">
        <f t="shared" si="275"/>
        <v>0</v>
      </c>
      <c r="Q1569" s="9">
        <f>'2025-26 Salary &amp; Benefits'!G$6</f>
        <v>15997.68</v>
      </c>
      <c r="R1569" s="143">
        <f>'2025-26 Salary &amp; Benefits'!H$6</f>
        <v>0.16020000000000001</v>
      </c>
      <c r="S1569" s="143">
        <f>'2025-26 Salary &amp; Benefits'!I$6</f>
        <v>0.15390000000000001</v>
      </c>
      <c r="T1569" s="9">
        <f t="shared" si="276"/>
        <v>0</v>
      </c>
      <c r="U1569" s="9">
        <f t="shared" si="277"/>
        <v>0</v>
      </c>
      <c r="V1569" s="9">
        <f t="shared" si="278"/>
        <v>0</v>
      </c>
      <c r="W1569" s="9">
        <f t="shared" si="279"/>
        <v>0</v>
      </c>
      <c r="X1569" s="22">
        <f t="shared" si="280"/>
        <v>0</v>
      </c>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c r="DF1569" s="2"/>
      <c r="DG1569" s="2"/>
      <c r="DH1569" s="2"/>
      <c r="DI1569" s="2"/>
      <c r="DJ1569" s="2"/>
      <c r="DK1569" s="2"/>
      <c r="DL1569" s="2"/>
      <c r="DM1569" s="2"/>
      <c r="DN1569" s="2"/>
      <c r="DO1569" s="2"/>
      <c r="DP1569" s="2"/>
      <c r="DQ1569" s="2"/>
      <c r="DR1569" s="2"/>
      <c r="DS1569" s="2"/>
      <c r="DT1569" s="2"/>
      <c r="DU1569" s="2"/>
      <c r="DV1569" s="2"/>
      <c r="DW1569" s="2"/>
      <c r="DX1569" s="2"/>
      <c r="DY1569" s="2"/>
      <c r="DZ1569" s="2"/>
      <c r="EA1569" s="2"/>
      <c r="EB1569" s="2"/>
      <c r="EC1569" s="2"/>
      <c r="ED1569" s="2"/>
      <c r="EE1569" s="2"/>
      <c r="EF1569" s="2"/>
      <c r="EG1569" s="2"/>
      <c r="EH1569" s="2"/>
      <c r="EI1569" s="2"/>
      <c r="EJ1569" s="2"/>
      <c r="EK1569" s="2"/>
      <c r="EL1569" s="2"/>
      <c r="EM1569" s="2"/>
      <c r="EN1569" s="2"/>
      <c r="EO1569" s="2"/>
      <c r="EP1569" s="2"/>
      <c r="EQ1569" s="2"/>
      <c r="ER1569" s="2"/>
      <c r="ES1569" s="2"/>
      <c r="ET1569" s="2"/>
      <c r="EU1569" s="2"/>
      <c r="EV1569" s="2"/>
      <c r="EW1569" s="2"/>
      <c r="EX1569" s="2"/>
      <c r="EY1569" s="2"/>
      <c r="EZ1569" s="2"/>
      <c r="FA1569" s="2"/>
      <c r="FB1569" s="2"/>
      <c r="FC1569" s="2"/>
    </row>
    <row r="1570" spans="1:159" s="4" customFormat="1">
      <c r="A1570" s="77" t="s">
        <v>2411</v>
      </c>
      <c r="B1570" s="87" t="s">
        <v>2791</v>
      </c>
      <c r="C1570" s="88">
        <v>4486</v>
      </c>
      <c r="D1570" s="87" t="s">
        <v>1362</v>
      </c>
      <c r="E1570" s="107" t="str">
        <f>VLOOKUP($C1570,'2024-25 School Level AAFTE'!$C$4:$L$2372,9,FALSE)</f>
        <v>No</v>
      </c>
      <c r="F1570" s="95">
        <f>VLOOKUP($C1570,'2024-25 School Level AAFTE'!$C$4:$J$2372,8,FALSE)</f>
        <v>449.25</v>
      </c>
      <c r="G1570" s="97">
        <f>IFERROR(IF(E1570= "yes",VLOOKUP(C1570,Summary!$B:$I,6,0),0),0)</f>
        <v>0</v>
      </c>
      <c r="H1570" s="96">
        <f t="shared" si="271"/>
        <v>0</v>
      </c>
      <c r="I1570" s="154">
        <f>VLOOKUP($A1570,'2025-26 Salary &amp; Benefits'!$A:$I,3,FALSE)</f>
        <v>1</v>
      </c>
      <c r="J1570" s="154">
        <f>VLOOKUP($A1570,'2025-26 Salary &amp; Benefits'!$A:$I,4,FALSE)</f>
        <v>1</v>
      </c>
      <c r="K1570" s="141">
        <f t="shared" si="272"/>
        <v>0</v>
      </c>
      <c r="L1570" s="140">
        <f t="shared" si="273"/>
        <v>0</v>
      </c>
      <c r="M1570" s="142">
        <f>'2025-26 Salary &amp; Benefits'!$E$6</f>
        <v>78209</v>
      </c>
      <c r="N1570" s="142">
        <f>'2025-26 Salary &amp; Benefits'!$F$6</f>
        <v>80164</v>
      </c>
      <c r="O1570" s="9">
        <f t="shared" si="274"/>
        <v>0</v>
      </c>
      <c r="P1570" s="9">
        <f t="shared" si="275"/>
        <v>0</v>
      </c>
      <c r="Q1570" s="9">
        <f>'2025-26 Salary &amp; Benefits'!G$6</f>
        <v>15997.68</v>
      </c>
      <c r="R1570" s="143">
        <f>'2025-26 Salary &amp; Benefits'!H$6</f>
        <v>0.16020000000000001</v>
      </c>
      <c r="S1570" s="143">
        <f>'2025-26 Salary &amp; Benefits'!I$6</f>
        <v>0.15390000000000001</v>
      </c>
      <c r="T1570" s="9">
        <f t="shared" si="276"/>
        <v>0</v>
      </c>
      <c r="U1570" s="9">
        <f t="shared" si="277"/>
        <v>0</v>
      </c>
      <c r="V1570" s="9">
        <f t="shared" si="278"/>
        <v>0</v>
      </c>
      <c r="W1570" s="9">
        <f t="shared" si="279"/>
        <v>0</v>
      </c>
      <c r="X1570" s="22">
        <f t="shared" si="280"/>
        <v>0</v>
      </c>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c r="DF1570" s="2"/>
      <c r="DG1570" s="2"/>
      <c r="DH1570" s="2"/>
      <c r="DI1570" s="2"/>
      <c r="DJ1570" s="2"/>
      <c r="DK1570" s="2"/>
      <c r="DL1570" s="2"/>
      <c r="DM1570" s="2"/>
      <c r="DN1570" s="2"/>
      <c r="DO1570" s="2"/>
      <c r="DP1570" s="2"/>
      <c r="DQ1570" s="2"/>
      <c r="DR1570" s="2"/>
      <c r="DS1570" s="2"/>
      <c r="DT1570" s="2"/>
      <c r="DU1570" s="2"/>
      <c r="DV1570" s="2"/>
      <c r="DW1570" s="2"/>
      <c r="DX1570" s="2"/>
      <c r="DY1570" s="2"/>
      <c r="DZ1570" s="2"/>
      <c r="EA1570" s="2"/>
      <c r="EB1570" s="2"/>
      <c r="EC1570" s="2"/>
      <c r="ED1570" s="2"/>
      <c r="EE1570" s="2"/>
      <c r="EF1570" s="2"/>
      <c r="EG1570" s="2"/>
      <c r="EH1570" s="2"/>
      <c r="EI1570" s="2"/>
      <c r="EJ1570" s="2"/>
      <c r="EK1570" s="2"/>
      <c r="EL1570" s="2"/>
      <c r="EM1570" s="2"/>
      <c r="EN1570" s="2"/>
      <c r="EO1570" s="2"/>
      <c r="EP1570" s="2"/>
      <c r="EQ1570" s="2"/>
      <c r="ER1570" s="2"/>
      <c r="ES1570" s="2"/>
      <c r="ET1570" s="2"/>
      <c r="EU1570" s="2"/>
      <c r="EV1570" s="2"/>
      <c r="EW1570" s="2"/>
      <c r="EX1570" s="2"/>
      <c r="EY1570" s="2"/>
      <c r="EZ1570" s="2"/>
      <c r="FA1570" s="2"/>
      <c r="FB1570" s="2"/>
      <c r="FC1570" s="2"/>
    </row>
    <row r="1571" spans="1:159" s="4" customFormat="1">
      <c r="A1571" s="77" t="s">
        <v>2266</v>
      </c>
      <c r="B1571" s="87" t="s">
        <v>2792</v>
      </c>
      <c r="C1571" s="88">
        <v>5380</v>
      </c>
      <c r="D1571" s="87" t="s">
        <v>993</v>
      </c>
      <c r="E1571" s="107" t="str">
        <f>VLOOKUP($C1571,'2024-25 School Level AAFTE'!$C$4:$L$2372,9,FALSE)</f>
        <v>Yes</v>
      </c>
      <c r="F1571" s="95">
        <f>VLOOKUP($C1571,'2024-25 School Level AAFTE'!$C$4:$J$2372,8,FALSE)</f>
        <v>359</v>
      </c>
      <c r="G1571" s="97">
        <f>IFERROR(IF(E1571= "yes",VLOOKUP(C1571,Summary!$B:$I,6,0),0),0)</f>
        <v>0</v>
      </c>
      <c r="H1571" s="96">
        <f t="shared" si="271"/>
        <v>359</v>
      </c>
      <c r="I1571" s="154">
        <f>VLOOKUP($A1571,'2025-26 Salary &amp; Benefits'!$A:$I,3,FALSE)</f>
        <v>1.18</v>
      </c>
      <c r="J1571" s="154">
        <f>VLOOKUP($A1571,'2025-26 Salary &amp; Benefits'!$A:$I,4,FALSE)</f>
        <v>1.18</v>
      </c>
      <c r="K1571" s="141">
        <f t="shared" si="272"/>
        <v>359</v>
      </c>
      <c r="L1571" s="140">
        <f t="shared" si="273"/>
        <v>1.0529999999999999</v>
      </c>
      <c r="M1571" s="142">
        <f>'2025-26 Salary &amp; Benefits'!$E$6</f>
        <v>78209</v>
      </c>
      <c r="N1571" s="142">
        <f>'2025-26 Salary &amp; Benefits'!$F$6</f>
        <v>80164</v>
      </c>
      <c r="O1571" s="9">
        <f t="shared" si="274"/>
        <v>97177.81</v>
      </c>
      <c r="P1571" s="9">
        <f t="shared" si="275"/>
        <v>2429.1699999999983</v>
      </c>
      <c r="Q1571" s="9">
        <f>'2025-26 Salary &amp; Benefits'!G$6</f>
        <v>15997.68</v>
      </c>
      <c r="R1571" s="143">
        <f>'2025-26 Salary &amp; Benefits'!H$6</f>
        <v>0.16020000000000001</v>
      </c>
      <c r="S1571" s="143">
        <f>'2025-26 Salary &amp; Benefits'!I$6</f>
        <v>0.15390000000000001</v>
      </c>
      <c r="T1571" s="9">
        <f t="shared" si="276"/>
        <v>32787.29</v>
      </c>
      <c r="U1571" s="9">
        <f t="shared" si="277"/>
        <v>1660.12</v>
      </c>
      <c r="V1571" s="9">
        <f t="shared" si="278"/>
        <v>255.49</v>
      </c>
      <c r="W1571" s="9">
        <f t="shared" si="279"/>
        <v>1915.61</v>
      </c>
      <c r="X1571" s="22">
        <f t="shared" si="280"/>
        <v>134309.88</v>
      </c>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c r="DF1571" s="2"/>
      <c r="DG1571" s="2"/>
      <c r="DH1571" s="2"/>
      <c r="DI1571" s="2"/>
      <c r="DJ1571" s="2"/>
      <c r="DK1571" s="2"/>
      <c r="DL1571" s="2"/>
      <c r="DM1571" s="2"/>
      <c r="DN1571" s="2"/>
      <c r="DO1571" s="2"/>
      <c r="DP1571" s="2"/>
      <c r="DQ1571" s="2"/>
      <c r="DR1571" s="2"/>
      <c r="DS1571" s="2"/>
      <c r="DT1571" s="2"/>
      <c r="DU1571" s="2"/>
      <c r="DV1571" s="2"/>
      <c r="DW1571" s="2"/>
      <c r="DX1571" s="2"/>
      <c r="DY1571" s="2"/>
      <c r="DZ1571" s="2"/>
      <c r="EA1571" s="2"/>
      <c r="EB1571" s="2"/>
      <c r="EC1571" s="2"/>
      <c r="ED1571" s="2"/>
      <c r="EE1571" s="2"/>
      <c r="EF1571" s="2"/>
      <c r="EG1571" s="2"/>
      <c r="EH1571" s="2"/>
      <c r="EI1571" s="2"/>
      <c r="EJ1571" s="2"/>
      <c r="EK1571" s="2"/>
      <c r="EL1571" s="2"/>
      <c r="EM1571" s="2"/>
      <c r="EN1571" s="2"/>
      <c r="EO1571" s="2"/>
      <c r="EP1571" s="2"/>
      <c r="EQ1571" s="2"/>
      <c r="ER1571" s="2"/>
      <c r="ES1571" s="2"/>
      <c r="ET1571" s="2"/>
      <c r="EU1571" s="2"/>
      <c r="EV1571" s="2"/>
      <c r="EW1571" s="2"/>
      <c r="EX1571" s="2"/>
      <c r="EY1571" s="2"/>
      <c r="EZ1571" s="2"/>
      <c r="FA1571" s="2"/>
      <c r="FB1571" s="2"/>
      <c r="FC1571" s="2"/>
    </row>
    <row r="1572" spans="1:159" s="4" customFormat="1">
      <c r="A1572" s="77" t="s">
        <v>2479</v>
      </c>
      <c r="B1572" s="87" t="s">
        <v>2998</v>
      </c>
      <c r="C1572" s="88">
        <v>5468</v>
      </c>
      <c r="D1572" s="87" t="s">
        <v>2519</v>
      </c>
      <c r="E1572" s="107" t="str">
        <f>VLOOKUP($C1572,'2024-25 School Level AAFTE'!$C$4:$L$2372,9,FALSE)</f>
        <v>Yes</v>
      </c>
      <c r="F1572" s="95">
        <f>VLOOKUP($C1572,'2024-25 School Level AAFTE'!$C$4:$J$2372,8,FALSE)</f>
        <v>123.24</v>
      </c>
      <c r="G1572" s="97">
        <f>IFERROR(IF(E1572= "yes",VLOOKUP(C1572,Summary!$B:$I,6,0),0),0)</f>
        <v>0</v>
      </c>
      <c r="H1572" s="96">
        <f t="shared" si="271"/>
        <v>123.24</v>
      </c>
      <c r="I1572" s="154">
        <f>VLOOKUP($A1572,'2025-26 Salary &amp; Benefits'!$A:$I,3,FALSE)</f>
        <v>1.18</v>
      </c>
      <c r="J1572" s="154">
        <f>VLOOKUP($A1572,'2025-26 Salary &amp; Benefits'!$A:$I,4,FALSE)</f>
        <v>1.18</v>
      </c>
      <c r="K1572" s="141">
        <f t="shared" si="272"/>
        <v>123.24</v>
      </c>
      <c r="L1572" s="140">
        <f t="shared" si="273"/>
        <v>0.36199999999999999</v>
      </c>
      <c r="M1572" s="142">
        <f>'2025-26 Salary &amp; Benefits'!$E$6</f>
        <v>78209</v>
      </c>
      <c r="N1572" s="142">
        <f>'2025-26 Salary &amp; Benefits'!$F$6</f>
        <v>80164</v>
      </c>
      <c r="O1572" s="9">
        <f t="shared" si="274"/>
        <v>33407.760000000002</v>
      </c>
      <c r="P1572" s="9">
        <f t="shared" si="275"/>
        <v>835.08999999999651</v>
      </c>
      <c r="Q1572" s="9">
        <f>'2025-26 Salary &amp; Benefits'!G$6</f>
        <v>15997.68</v>
      </c>
      <c r="R1572" s="143">
        <f>'2025-26 Salary &amp; Benefits'!H$6</f>
        <v>0.16020000000000001</v>
      </c>
      <c r="S1572" s="143">
        <f>'2025-26 Salary &amp; Benefits'!I$6</f>
        <v>0.15390000000000001</v>
      </c>
      <c r="T1572" s="9">
        <f t="shared" si="276"/>
        <v>11271.6</v>
      </c>
      <c r="U1572" s="9">
        <f t="shared" si="277"/>
        <v>570.71</v>
      </c>
      <c r="V1572" s="9">
        <f t="shared" si="278"/>
        <v>87.83</v>
      </c>
      <c r="W1572" s="9">
        <f t="shared" si="279"/>
        <v>658.54000000000008</v>
      </c>
      <c r="X1572" s="22">
        <f t="shared" si="280"/>
        <v>46172.99</v>
      </c>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c r="DJ1572" s="2"/>
      <c r="DK1572" s="2"/>
      <c r="DL1572" s="2"/>
      <c r="DM1572" s="2"/>
      <c r="DN1572" s="2"/>
      <c r="DO1572" s="2"/>
      <c r="DP1572" s="2"/>
      <c r="DQ1572" s="2"/>
      <c r="DR1572" s="2"/>
      <c r="DS1572" s="2"/>
      <c r="DT1572" s="2"/>
      <c r="DU1572" s="2"/>
      <c r="DV1572" s="2"/>
      <c r="DW1572" s="2"/>
      <c r="DX1572" s="2"/>
      <c r="DY1572" s="2"/>
      <c r="DZ1572" s="2"/>
      <c r="EA1572" s="2"/>
      <c r="EB1572" s="2"/>
      <c r="EC1572" s="2"/>
      <c r="ED1572" s="2"/>
      <c r="EE1572" s="2"/>
      <c r="EF1572" s="2"/>
      <c r="EG1572" s="2"/>
      <c r="EH1572" s="2"/>
      <c r="EI1572" s="2"/>
      <c r="EJ1572" s="2"/>
      <c r="EK1572" s="2"/>
      <c r="EL1572" s="2"/>
      <c r="EM1572" s="2"/>
      <c r="EN1572" s="2"/>
      <c r="EO1572" s="2"/>
      <c r="EP1572" s="2"/>
      <c r="EQ1572" s="2"/>
      <c r="ER1572" s="2"/>
      <c r="ES1572" s="2"/>
      <c r="ET1572" s="2"/>
      <c r="EU1572" s="2"/>
      <c r="EV1572" s="2"/>
      <c r="EW1572" s="2"/>
      <c r="EX1572" s="2"/>
      <c r="EY1572" s="2"/>
      <c r="EZ1572" s="2"/>
      <c r="FA1572" s="2"/>
      <c r="FB1572" s="2"/>
      <c r="FC1572" s="2"/>
    </row>
    <row r="1573" spans="1:159" s="4" customFormat="1">
      <c r="A1573" s="77" t="s">
        <v>2326</v>
      </c>
      <c r="B1573" s="87" t="s">
        <v>2793</v>
      </c>
      <c r="C1573" s="88">
        <v>2357</v>
      </c>
      <c r="D1573" s="87" t="s">
        <v>1238</v>
      </c>
      <c r="E1573" s="107" t="str">
        <f>VLOOKUP($C1573,'2024-25 School Level AAFTE'!$C$4:$L$2372,9,FALSE)</f>
        <v>Yes</v>
      </c>
      <c r="F1573" s="95">
        <f>VLOOKUP($C1573,'2024-25 School Level AAFTE'!$C$4:$J$2372,8,FALSE)</f>
        <v>238.70999999999998</v>
      </c>
      <c r="G1573" s="97">
        <f>IFERROR(IF(E1573= "yes",VLOOKUP(C1573,Summary!$B:$I,6,0),0),0)</f>
        <v>0</v>
      </c>
      <c r="H1573" s="96">
        <f t="shared" si="271"/>
        <v>238.70999999999998</v>
      </c>
      <c r="I1573" s="154">
        <f>VLOOKUP($A1573,'2025-26 Salary &amp; Benefits'!$A:$I,3,FALSE)</f>
        <v>1</v>
      </c>
      <c r="J1573" s="154">
        <f>VLOOKUP($A1573,'2025-26 Salary &amp; Benefits'!$A:$I,4,FALSE)</f>
        <v>1</v>
      </c>
      <c r="K1573" s="141">
        <f t="shared" si="272"/>
        <v>238.70999999999998</v>
      </c>
      <c r="L1573" s="140">
        <f t="shared" si="273"/>
        <v>0.7</v>
      </c>
      <c r="M1573" s="142">
        <f>'2025-26 Salary &amp; Benefits'!$E$6</f>
        <v>78209</v>
      </c>
      <c r="N1573" s="142">
        <f>'2025-26 Salary &amp; Benefits'!$F$6</f>
        <v>80164</v>
      </c>
      <c r="O1573" s="9">
        <f t="shared" si="274"/>
        <v>54746.3</v>
      </c>
      <c r="P1573" s="9">
        <f t="shared" si="275"/>
        <v>1368.5</v>
      </c>
      <c r="Q1573" s="9">
        <f>'2025-26 Salary &amp; Benefits'!G$6</f>
        <v>15997.68</v>
      </c>
      <c r="R1573" s="143">
        <f>'2025-26 Salary &amp; Benefits'!H$6</f>
        <v>0.16020000000000001</v>
      </c>
      <c r="S1573" s="143">
        <f>'2025-26 Salary &amp; Benefits'!I$6</f>
        <v>0.15390000000000001</v>
      </c>
      <c r="T1573" s="9">
        <f t="shared" si="276"/>
        <v>20179.349999999999</v>
      </c>
      <c r="U1573" s="9">
        <f t="shared" si="277"/>
        <v>935.25</v>
      </c>
      <c r="V1573" s="9">
        <f t="shared" si="278"/>
        <v>143.93</v>
      </c>
      <c r="W1573" s="9">
        <f t="shared" si="279"/>
        <v>1079.18</v>
      </c>
      <c r="X1573" s="22">
        <f t="shared" si="280"/>
        <v>77373.329999999987</v>
      </c>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c r="DJ1573" s="2"/>
      <c r="DK1573" s="2"/>
      <c r="DL1573" s="2"/>
      <c r="DM1573" s="2"/>
      <c r="DN1573" s="2"/>
      <c r="DO1573" s="2"/>
      <c r="DP1573" s="2"/>
      <c r="DQ1573" s="2"/>
      <c r="DR1573" s="2"/>
      <c r="DS1573" s="2"/>
      <c r="DT1573" s="2"/>
      <c r="DU1573" s="2"/>
      <c r="DV1573" s="2"/>
      <c r="DW1573" s="2"/>
      <c r="DX1573" s="2"/>
      <c r="DY1573" s="2"/>
      <c r="DZ1573" s="2"/>
      <c r="EA1573" s="2"/>
      <c r="EB1573" s="2"/>
      <c r="EC1573" s="2"/>
      <c r="ED1573" s="2"/>
      <c r="EE1573" s="2"/>
      <c r="EF1573" s="2"/>
      <c r="EG1573" s="2"/>
      <c r="EH1573" s="2"/>
      <c r="EI1573" s="2"/>
      <c r="EJ1573" s="2"/>
      <c r="EK1573" s="2"/>
      <c r="EL1573" s="2"/>
      <c r="EM1573" s="2"/>
      <c r="EN1573" s="2"/>
      <c r="EO1573" s="2"/>
      <c r="EP1573" s="2"/>
      <c r="EQ1573" s="2"/>
      <c r="ER1573" s="2"/>
      <c r="ES1573" s="2"/>
      <c r="ET1573" s="2"/>
      <c r="EU1573" s="2"/>
      <c r="EV1573" s="2"/>
      <c r="EW1573" s="2"/>
      <c r="EX1573" s="2"/>
      <c r="EY1573" s="2"/>
      <c r="EZ1573" s="2"/>
      <c r="FA1573" s="2"/>
      <c r="FB1573" s="2"/>
      <c r="FC1573" s="2"/>
    </row>
    <row r="1574" spans="1:159" s="4" customFormat="1">
      <c r="A1574" s="77" t="s">
        <v>2326</v>
      </c>
      <c r="B1574" s="87" t="s">
        <v>2793</v>
      </c>
      <c r="C1574" s="88">
        <v>2803</v>
      </c>
      <c r="D1574" s="87" t="s">
        <v>1239</v>
      </c>
      <c r="E1574" s="107" t="str">
        <f>VLOOKUP($C1574,'2024-25 School Level AAFTE'!$C$4:$L$2372,9,FALSE)</f>
        <v>Yes</v>
      </c>
      <c r="F1574" s="95">
        <f>VLOOKUP($C1574,'2024-25 School Level AAFTE'!$C$4:$J$2372,8,FALSE)</f>
        <v>242.55</v>
      </c>
      <c r="G1574" s="97">
        <f>IFERROR(IF(E1574= "yes",VLOOKUP(C1574,Summary!$B:$I,6,0),0),0)</f>
        <v>0</v>
      </c>
      <c r="H1574" s="96">
        <f t="shared" si="271"/>
        <v>242.55</v>
      </c>
      <c r="I1574" s="154">
        <f>VLOOKUP($A1574,'2025-26 Salary &amp; Benefits'!$A:$I,3,FALSE)</f>
        <v>1</v>
      </c>
      <c r="J1574" s="154">
        <f>VLOOKUP($A1574,'2025-26 Salary &amp; Benefits'!$A:$I,4,FALSE)</f>
        <v>1</v>
      </c>
      <c r="K1574" s="141">
        <f t="shared" si="272"/>
        <v>242.55</v>
      </c>
      <c r="L1574" s="140">
        <f t="shared" si="273"/>
        <v>0.71099999999999997</v>
      </c>
      <c r="M1574" s="142">
        <f>'2025-26 Salary &amp; Benefits'!$E$6</f>
        <v>78209</v>
      </c>
      <c r="N1574" s="142">
        <f>'2025-26 Salary &amp; Benefits'!$F$6</f>
        <v>80164</v>
      </c>
      <c r="O1574" s="9">
        <f t="shared" si="274"/>
        <v>55606.6</v>
      </c>
      <c r="P1574" s="9">
        <f t="shared" si="275"/>
        <v>1390</v>
      </c>
      <c r="Q1574" s="9">
        <f>'2025-26 Salary &amp; Benefits'!G$6</f>
        <v>15997.68</v>
      </c>
      <c r="R1574" s="143">
        <f>'2025-26 Salary &amp; Benefits'!H$6</f>
        <v>0.16020000000000001</v>
      </c>
      <c r="S1574" s="143">
        <f>'2025-26 Salary &amp; Benefits'!I$6</f>
        <v>0.15390000000000001</v>
      </c>
      <c r="T1574" s="9">
        <f t="shared" si="276"/>
        <v>20496.45</v>
      </c>
      <c r="U1574" s="9">
        <f t="shared" si="277"/>
        <v>949.94</v>
      </c>
      <c r="V1574" s="9">
        <f t="shared" si="278"/>
        <v>146.19999999999999</v>
      </c>
      <c r="W1574" s="9">
        <f t="shared" si="279"/>
        <v>1096.1400000000001</v>
      </c>
      <c r="X1574" s="22">
        <f t="shared" si="280"/>
        <v>78589.19</v>
      </c>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c r="DF1574" s="2"/>
      <c r="DG1574" s="2"/>
      <c r="DH1574" s="2"/>
      <c r="DI1574" s="2"/>
      <c r="DJ1574" s="2"/>
      <c r="DK1574" s="2"/>
      <c r="DL1574" s="2"/>
      <c r="DM1574" s="2"/>
      <c r="DN1574" s="2"/>
      <c r="DO1574" s="2"/>
      <c r="DP1574" s="2"/>
      <c r="DQ1574" s="2"/>
      <c r="DR1574" s="2"/>
      <c r="DS1574" s="2"/>
      <c r="DT1574" s="2"/>
      <c r="DU1574" s="2"/>
      <c r="DV1574" s="2"/>
      <c r="DW1574" s="2"/>
      <c r="DX1574" s="2"/>
      <c r="DY1574" s="2"/>
      <c r="DZ1574" s="2"/>
      <c r="EA1574" s="2"/>
      <c r="EB1574" s="2"/>
      <c r="EC1574" s="2"/>
      <c r="ED1574" s="2"/>
      <c r="EE1574" s="2"/>
      <c r="EF1574" s="2"/>
      <c r="EG1574" s="2"/>
      <c r="EH1574" s="2"/>
      <c r="EI1574" s="2"/>
      <c r="EJ1574" s="2"/>
      <c r="EK1574" s="2"/>
      <c r="EL1574" s="2"/>
      <c r="EM1574" s="2"/>
      <c r="EN1574" s="2"/>
      <c r="EO1574" s="2"/>
      <c r="EP1574" s="2"/>
      <c r="EQ1574" s="2"/>
      <c r="ER1574" s="2"/>
      <c r="ES1574" s="2"/>
      <c r="ET1574" s="2"/>
      <c r="EU1574" s="2"/>
      <c r="EV1574" s="2"/>
      <c r="EW1574" s="2"/>
      <c r="EX1574" s="2"/>
      <c r="EY1574" s="2"/>
      <c r="EZ1574" s="2"/>
      <c r="FA1574" s="2"/>
      <c r="FB1574" s="2"/>
      <c r="FC1574" s="2"/>
    </row>
    <row r="1575" spans="1:159" s="4" customFormat="1">
      <c r="A1575" s="77" t="s">
        <v>2303</v>
      </c>
      <c r="B1575" s="87" t="s">
        <v>2794</v>
      </c>
      <c r="C1575" s="88">
        <v>2478</v>
      </c>
      <c r="D1575" s="87" t="s">
        <v>1158</v>
      </c>
      <c r="E1575" s="107" t="str">
        <f>VLOOKUP($C1575,'2024-25 School Level AAFTE'!$C$4:$L$2372,9,FALSE)</f>
        <v>No</v>
      </c>
      <c r="F1575" s="95">
        <f>VLOOKUP($C1575,'2024-25 School Level AAFTE'!$C$4:$J$2372,8,FALSE)</f>
        <v>306.95000000000005</v>
      </c>
      <c r="G1575" s="97">
        <f>IFERROR(IF(E1575= "yes",VLOOKUP(C1575,Summary!$B:$I,6,0),0),0)</f>
        <v>0</v>
      </c>
      <c r="H1575" s="96">
        <f t="shared" si="271"/>
        <v>0</v>
      </c>
      <c r="I1575" s="154">
        <f>VLOOKUP($A1575,'2025-26 Salary &amp; Benefits'!$A:$I,3,FALSE)</f>
        <v>1</v>
      </c>
      <c r="J1575" s="154">
        <f>VLOOKUP($A1575,'2025-26 Salary &amp; Benefits'!$A:$I,4,FALSE)</f>
        <v>1</v>
      </c>
      <c r="K1575" s="141">
        <f t="shared" si="272"/>
        <v>0</v>
      </c>
      <c r="L1575" s="140">
        <f t="shared" si="273"/>
        <v>0</v>
      </c>
      <c r="M1575" s="142">
        <f>'2025-26 Salary &amp; Benefits'!$E$6</f>
        <v>78209</v>
      </c>
      <c r="N1575" s="142">
        <f>'2025-26 Salary &amp; Benefits'!$F$6</f>
        <v>80164</v>
      </c>
      <c r="O1575" s="9">
        <f t="shared" si="274"/>
        <v>0</v>
      </c>
      <c r="P1575" s="9">
        <f t="shared" si="275"/>
        <v>0</v>
      </c>
      <c r="Q1575" s="9">
        <f>'2025-26 Salary &amp; Benefits'!G$6</f>
        <v>15997.68</v>
      </c>
      <c r="R1575" s="143">
        <f>'2025-26 Salary &amp; Benefits'!H$6</f>
        <v>0.16020000000000001</v>
      </c>
      <c r="S1575" s="143">
        <f>'2025-26 Salary &amp; Benefits'!I$6</f>
        <v>0.15390000000000001</v>
      </c>
      <c r="T1575" s="9">
        <f t="shared" si="276"/>
        <v>0</v>
      </c>
      <c r="U1575" s="9">
        <f t="shared" si="277"/>
        <v>0</v>
      </c>
      <c r="V1575" s="9">
        <f t="shared" si="278"/>
        <v>0</v>
      </c>
      <c r="W1575" s="9">
        <f t="shared" si="279"/>
        <v>0</v>
      </c>
      <c r="X1575" s="22">
        <f t="shared" si="280"/>
        <v>0</v>
      </c>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c r="DF1575" s="2"/>
      <c r="DG1575" s="2"/>
      <c r="DH1575" s="2"/>
      <c r="DI1575" s="2"/>
      <c r="DJ1575" s="2"/>
      <c r="DK1575" s="2"/>
      <c r="DL1575" s="2"/>
      <c r="DM1575" s="2"/>
      <c r="DN1575" s="2"/>
      <c r="DO1575" s="2"/>
      <c r="DP1575" s="2"/>
      <c r="DQ1575" s="2"/>
      <c r="DR1575" s="2"/>
      <c r="DS1575" s="2"/>
      <c r="DT1575" s="2"/>
      <c r="DU1575" s="2"/>
      <c r="DV1575" s="2"/>
      <c r="DW1575" s="2"/>
      <c r="DX1575" s="2"/>
      <c r="DY1575" s="2"/>
      <c r="DZ1575" s="2"/>
      <c r="EA1575" s="2"/>
      <c r="EB1575" s="2"/>
      <c r="EC1575" s="2"/>
      <c r="ED1575" s="2"/>
      <c r="EE1575" s="2"/>
      <c r="EF1575" s="2"/>
      <c r="EG1575" s="2"/>
      <c r="EH1575" s="2"/>
      <c r="EI1575" s="2"/>
      <c r="EJ1575" s="2"/>
      <c r="EK1575" s="2"/>
      <c r="EL1575" s="2"/>
      <c r="EM1575" s="2"/>
      <c r="EN1575" s="2"/>
      <c r="EO1575" s="2"/>
      <c r="EP1575" s="2"/>
      <c r="EQ1575" s="2"/>
      <c r="ER1575" s="2"/>
      <c r="ES1575" s="2"/>
      <c r="ET1575" s="2"/>
      <c r="EU1575" s="2"/>
      <c r="EV1575" s="2"/>
      <c r="EW1575" s="2"/>
      <c r="EX1575" s="2"/>
      <c r="EY1575" s="2"/>
      <c r="EZ1575" s="2"/>
      <c r="FA1575" s="2"/>
      <c r="FB1575" s="2"/>
      <c r="FC1575" s="2"/>
    </row>
    <row r="1576" spans="1:159" s="4" customFormat="1">
      <c r="A1576" s="77" t="s">
        <v>2303</v>
      </c>
      <c r="B1576" s="87" t="s">
        <v>2794</v>
      </c>
      <c r="C1576" s="88">
        <v>2864</v>
      </c>
      <c r="D1576" s="87" t="s">
        <v>1159</v>
      </c>
      <c r="E1576" s="107" t="str">
        <f>VLOOKUP($C1576,'2024-25 School Level AAFTE'!$C$4:$L$2372,9,FALSE)</f>
        <v>Yes</v>
      </c>
      <c r="F1576" s="95">
        <f>VLOOKUP($C1576,'2024-25 School Level AAFTE'!$C$4:$J$2372,8,FALSE)</f>
        <v>342.91</v>
      </c>
      <c r="G1576" s="97">
        <f>IFERROR(IF(E1576= "yes",VLOOKUP(C1576,Summary!$B:$I,6,0),0),0)</f>
        <v>0</v>
      </c>
      <c r="H1576" s="96">
        <f t="shared" si="271"/>
        <v>342.91</v>
      </c>
      <c r="I1576" s="154">
        <f>VLOOKUP($A1576,'2025-26 Salary &amp; Benefits'!$A:$I,3,FALSE)</f>
        <v>1</v>
      </c>
      <c r="J1576" s="154">
        <f>VLOOKUP($A1576,'2025-26 Salary &amp; Benefits'!$A:$I,4,FALSE)</f>
        <v>1</v>
      </c>
      <c r="K1576" s="141">
        <f t="shared" si="272"/>
        <v>342.91</v>
      </c>
      <c r="L1576" s="140">
        <f t="shared" si="273"/>
        <v>1.006</v>
      </c>
      <c r="M1576" s="142">
        <f>'2025-26 Salary &amp; Benefits'!$E$6</f>
        <v>78209</v>
      </c>
      <c r="N1576" s="142">
        <f>'2025-26 Salary &amp; Benefits'!$F$6</f>
        <v>80164</v>
      </c>
      <c r="O1576" s="9">
        <f t="shared" si="274"/>
        <v>78678.25</v>
      </c>
      <c r="P1576" s="9">
        <f t="shared" si="275"/>
        <v>1966.7299999999959</v>
      </c>
      <c r="Q1576" s="9">
        <f>'2025-26 Salary &amp; Benefits'!G$6</f>
        <v>15997.68</v>
      </c>
      <c r="R1576" s="143">
        <f>'2025-26 Salary &amp; Benefits'!H$6</f>
        <v>0.16020000000000001</v>
      </c>
      <c r="S1576" s="143">
        <f>'2025-26 Salary &amp; Benefits'!I$6</f>
        <v>0.15390000000000001</v>
      </c>
      <c r="T1576" s="9">
        <f t="shared" si="276"/>
        <v>29000.6</v>
      </c>
      <c r="U1576" s="9">
        <f t="shared" si="277"/>
        <v>1344.08</v>
      </c>
      <c r="V1576" s="9">
        <f t="shared" si="278"/>
        <v>206.85</v>
      </c>
      <c r="W1576" s="9">
        <f t="shared" si="279"/>
        <v>1550.9299999999998</v>
      </c>
      <c r="X1576" s="22">
        <f t="shared" si="280"/>
        <v>111196.51</v>
      </c>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c r="DF1576" s="2"/>
      <c r="DG1576" s="2"/>
      <c r="DH1576" s="2"/>
      <c r="DI1576" s="2"/>
      <c r="DJ1576" s="2"/>
      <c r="DK1576" s="2"/>
      <c r="DL1576" s="2"/>
      <c r="DM1576" s="2"/>
      <c r="DN1576" s="2"/>
      <c r="DO1576" s="2"/>
      <c r="DP1576" s="2"/>
      <c r="DQ1576" s="2"/>
      <c r="DR1576" s="2"/>
      <c r="DS1576" s="2"/>
      <c r="DT1576" s="2"/>
      <c r="DU1576" s="2"/>
      <c r="DV1576" s="2"/>
      <c r="DW1576" s="2"/>
      <c r="DX1576" s="2"/>
      <c r="DY1576" s="2"/>
      <c r="DZ1576" s="2"/>
      <c r="EA1576" s="2"/>
      <c r="EB1576" s="2"/>
      <c r="EC1576" s="2"/>
      <c r="ED1576" s="2"/>
      <c r="EE1576" s="2"/>
      <c r="EF1576" s="2"/>
      <c r="EG1576" s="2"/>
      <c r="EH1576" s="2"/>
      <c r="EI1576" s="2"/>
      <c r="EJ1576" s="2"/>
      <c r="EK1576" s="2"/>
      <c r="EL1576" s="2"/>
      <c r="EM1576" s="2"/>
      <c r="EN1576" s="2"/>
      <c r="EO1576" s="2"/>
      <c r="EP1576" s="2"/>
      <c r="EQ1576" s="2"/>
      <c r="ER1576" s="2"/>
      <c r="ES1576" s="2"/>
      <c r="ET1576" s="2"/>
      <c r="EU1576" s="2"/>
      <c r="EV1576" s="2"/>
      <c r="EW1576" s="2"/>
      <c r="EX1576" s="2"/>
      <c r="EY1576" s="2"/>
      <c r="EZ1576" s="2"/>
      <c r="FA1576" s="2"/>
      <c r="FB1576" s="2"/>
      <c r="FC1576" s="2"/>
    </row>
    <row r="1577" spans="1:159" s="4" customFormat="1">
      <c r="A1577" s="77" t="s">
        <v>2303</v>
      </c>
      <c r="B1577" s="87" t="s">
        <v>2794</v>
      </c>
      <c r="C1577" s="88">
        <v>5688</v>
      </c>
      <c r="D1577" s="87" t="s">
        <v>3093</v>
      </c>
      <c r="E1577" s="107" t="str">
        <f>VLOOKUP($C1577,'2024-25 School Level AAFTE'!$C$4:$L$2372,9,FALSE)</f>
        <v>No</v>
      </c>
      <c r="F1577" s="95">
        <f>VLOOKUP($C1577,'2024-25 School Level AAFTE'!$C$4:$J$2372,8,FALSE)</f>
        <v>61.4</v>
      </c>
      <c r="G1577" s="97">
        <f>IFERROR(IF(E1577= "yes",VLOOKUP(C1577,Summary!$B:$I,6,0),0),0)</f>
        <v>0</v>
      </c>
      <c r="H1577" s="96">
        <f t="shared" si="271"/>
        <v>0</v>
      </c>
      <c r="I1577" s="154">
        <f>VLOOKUP($A1577,'2025-26 Salary &amp; Benefits'!$A:$I,3,FALSE)</f>
        <v>1</v>
      </c>
      <c r="J1577" s="154">
        <f>VLOOKUP($A1577,'2025-26 Salary &amp; Benefits'!$A:$I,4,FALSE)</f>
        <v>1</v>
      </c>
      <c r="K1577" s="141">
        <f t="shared" si="272"/>
        <v>0</v>
      </c>
      <c r="L1577" s="140">
        <f t="shared" si="273"/>
        <v>0</v>
      </c>
      <c r="M1577" s="142">
        <f>'2025-26 Salary &amp; Benefits'!$E$6</f>
        <v>78209</v>
      </c>
      <c r="N1577" s="142">
        <f>'2025-26 Salary &amp; Benefits'!$F$6</f>
        <v>80164</v>
      </c>
      <c r="O1577" s="9">
        <f t="shared" si="274"/>
        <v>0</v>
      </c>
      <c r="P1577" s="9">
        <f t="shared" si="275"/>
        <v>0</v>
      </c>
      <c r="Q1577" s="9">
        <f>'2025-26 Salary &amp; Benefits'!G$6</f>
        <v>15997.68</v>
      </c>
      <c r="R1577" s="143">
        <f>'2025-26 Salary &amp; Benefits'!H$6</f>
        <v>0.16020000000000001</v>
      </c>
      <c r="S1577" s="143">
        <f>'2025-26 Salary &amp; Benefits'!I$6</f>
        <v>0.15390000000000001</v>
      </c>
      <c r="T1577" s="9">
        <f t="shared" si="276"/>
        <v>0</v>
      </c>
      <c r="U1577" s="9">
        <f t="shared" si="277"/>
        <v>0</v>
      </c>
      <c r="V1577" s="9">
        <f t="shared" si="278"/>
        <v>0</v>
      </c>
      <c r="W1577" s="9">
        <f t="shared" si="279"/>
        <v>0</v>
      </c>
      <c r="X1577" s="22">
        <f t="shared" si="280"/>
        <v>0</v>
      </c>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c r="DF1577" s="2"/>
      <c r="DG1577" s="2"/>
      <c r="DH1577" s="2"/>
      <c r="DI1577" s="2"/>
      <c r="DJ1577" s="2"/>
      <c r="DK1577" s="2"/>
      <c r="DL1577" s="2"/>
      <c r="DM1577" s="2"/>
      <c r="DN1577" s="2"/>
      <c r="DO1577" s="2"/>
      <c r="DP1577" s="2"/>
      <c r="DQ1577" s="2"/>
      <c r="DR1577" s="2"/>
      <c r="DS1577" s="2"/>
      <c r="DT1577" s="2"/>
      <c r="DU1577" s="2"/>
      <c r="DV1577" s="2"/>
      <c r="DW1577" s="2"/>
      <c r="DX1577" s="2"/>
      <c r="DY1577" s="2"/>
      <c r="DZ1577" s="2"/>
      <c r="EA1577" s="2"/>
      <c r="EB1577" s="2"/>
      <c r="EC1577" s="2"/>
      <c r="ED1577" s="2"/>
      <c r="EE1577" s="2"/>
      <c r="EF1577" s="2"/>
      <c r="EG1577" s="2"/>
      <c r="EH1577" s="2"/>
      <c r="EI1577" s="2"/>
      <c r="EJ1577" s="2"/>
      <c r="EK1577" s="2"/>
      <c r="EL1577" s="2"/>
      <c r="EM1577" s="2"/>
      <c r="EN1577" s="2"/>
      <c r="EO1577" s="2"/>
      <c r="EP1577" s="2"/>
      <c r="EQ1577" s="2"/>
      <c r="ER1577" s="2"/>
      <c r="ES1577" s="2"/>
      <c r="ET1577" s="2"/>
      <c r="EU1577" s="2"/>
      <c r="EV1577" s="2"/>
      <c r="EW1577" s="2"/>
      <c r="EX1577" s="2"/>
      <c r="EY1577" s="2"/>
      <c r="EZ1577" s="2"/>
      <c r="FA1577" s="2"/>
      <c r="FB1577" s="2"/>
      <c r="FC1577" s="2"/>
    </row>
    <row r="1578" spans="1:159" s="4" customFormat="1">
      <c r="A1578" t="s">
        <v>2251</v>
      </c>
      <c r="B1578" s="87" t="s">
        <v>2795</v>
      </c>
      <c r="C1578" s="3">
        <v>1648</v>
      </c>
      <c r="D1578" t="s">
        <v>722</v>
      </c>
      <c r="E1578" s="107" t="str">
        <f>VLOOKUP($C1578,'2024-25 School Level AAFTE'!$C$4:$L$2372,9,FALSE)</f>
        <v>No</v>
      </c>
      <c r="F1578" s="95">
        <f>VLOOKUP($C1578,'2024-25 School Level AAFTE'!$C$4:$J$2372,8,FALSE)</f>
        <v>9.44</v>
      </c>
      <c r="G1578" s="97">
        <f>IFERROR(IF(E1578= "yes",VLOOKUP(C1578,Summary!$B:$I,6,0),0),0)</f>
        <v>0</v>
      </c>
      <c r="H1578" s="96">
        <f t="shared" si="271"/>
        <v>0</v>
      </c>
      <c r="I1578" s="154">
        <f>VLOOKUP($A1578,'2025-26 Salary &amp; Benefits'!$A:$I,3,FALSE)</f>
        <v>1.18</v>
      </c>
      <c r="J1578" s="154">
        <f>VLOOKUP($A1578,'2025-26 Salary &amp; Benefits'!$A:$I,4,FALSE)</f>
        <v>1.18</v>
      </c>
      <c r="K1578" s="141">
        <f t="shared" si="272"/>
        <v>0</v>
      </c>
      <c r="L1578" s="140">
        <f t="shared" si="273"/>
        <v>0</v>
      </c>
      <c r="M1578" s="142">
        <f>'2025-26 Salary &amp; Benefits'!$E$6</f>
        <v>78209</v>
      </c>
      <c r="N1578" s="142">
        <f>'2025-26 Salary &amp; Benefits'!$F$6</f>
        <v>80164</v>
      </c>
      <c r="O1578" s="9">
        <f t="shared" si="274"/>
        <v>0</v>
      </c>
      <c r="P1578" s="9">
        <f t="shared" si="275"/>
        <v>0</v>
      </c>
      <c r="Q1578" s="9">
        <f>'2025-26 Salary &amp; Benefits'!G$6</f>
        <v>15997.68</v>
      </c>
      <c r="R1578" s="143">
        <f>'2025-26 Salary &amp; Benefits'!H$6</f>
        <v>0.16020000000000001</v>
      </c>
      <c r="S1578" s="143">
        <f>'2025-26 Salary &amp; Benefits'!I$6</f>
        <v>0.15390000000000001</v>
      </c>
      <c r="T1578" s="9">
        <f t="shared" si="276"/>
        <v>0</v>
      </c>
      <c r="U1578" s="9">
        <f t="shared" si="277"/>
        <v>0</v>
      </c>
      <c r="V1578" s="9">
        <f t="shared" si="278"/>
        <v>0</v>
      </c>
      <c r="W1578" s="9">
        <f t="shared" si="279"/>
        <v>0</v>
      </c>
      <c r="X1578" s="22">
        <f t="shared" si="280"/>
        <v>0</v>
      </c>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c r="DF1578" s="2"/>
      <c r="DG1578" s="2"/>
      <c r="DH1578" s="2"/>
      <c r="DI1578" s="2"/>
      <c r="DJ1578" s="2"/>
      <c r="DK1578" s="2"/>
      <c r="DL1578" s="2"/>
      <c r="DM1578" s="2"/>
      <c r="DN1578" s="2"/>
      <c r="DO1578" s="2"/>
      <c r="DP1578" s="2"/>
      <c r="DQ1578" s="2"/>
      <c r="DR1578" s="2"/>
      <c r="DS1578" s="2"/>
      <c r="DT1578" s="2"/>
      <c r="DU1578" s="2"/>
      <c r="DV1578" s="2"/>
      <c r="DW1578" s="2"/>
      <c r="DX1578" s="2"/>
      <c r="DY1578" s="2"/>
      <c r="DZ1578" s="2"/>
      <c r="EA1578" s="2"/>
      <c r="EB1578" s="2"/>
      <c r="EC1578" s="2"/>
      <c r="ED1578" s="2"/>
      <c r="EE1578" s="2"/>
      <c r="EF1578" s="2"/>
      <c r="EG1578" s="2"/>
      <c r="EH1578" s="2"/>
      <c r="EI1578" s="2"/>
      <c r="EJ1578" s="2"/>
      <c r="EK1578" s="2"/>
      <c r="EL1578" s="2"/>
      <c r="EM1578" s="2"/>
      <c r="EN1578" s="2"/>
      <c r="EO1578" s="2"/>
      <c r="EP1578" s="2"/>
      <c r="EQ1578" s="2"/>
      <c r="ER1578" s="2"/>
      <c r="ES1578" s="2"/>
      <c r="ET1578" s="2"/>
      <c r="EU1578" s="2"/>
      <c r="EV1578" s="2"/>
      <c r="EW1578" s="2"/>
      <c r="EX1578" s="2"/>
      <c r="EY1578" s="2"/>
      <c r="EZ1578" s="2"/>
      <c r="FA1578" s="2"/>
      <c r="FB1578" s="2"/>
      <c r="FC1578" s="2"/>
    </row>
    <row r="1579" spans="1:159" s="4" customFormat="1">
      <c r="A1579" s="77" t="s">
        <v>2251</v>
      </c>
      <c r="B1579" s="87" t="s">
        <v>2795</v>
      </c>
      <c r="C1579" s="88">
        <v>1784</v>
      </c>
      <c r="D1579" s="87" t="s">
        <v>2529</v>
      </c>
      <c r="E1579" s="107" t="str">
        <f>VLOOKUP($C1579,'2024-25 School Level AAFTE'!$C$4:$L$2372,9,FALSE)</f>
        <v>No</v>
      </c>
      <c r="F1579" s="95">
        <f>VLOOKUP($C1579,'2024-25 School Level AAFTE'!$C$4:$J$2372,8,FALSE)</f>
        <v>129.16</v>
      </c>
      <c r="G1579" s="97">
        <f>IFERROR(IF(E1579= "yes",VLOOKUP(C1579,Summary!$B:$I,6,0),0),0)</f>
        <v>0</v>
      </c>
      <c r="H1579" s="96">
        <f t="shared" si="271"/>
        <v>0</v>
      </c>
      <c r="I1579" s="154">
        <f>VLOOKUP($A1579,'2025-26 Salary &amp; Benefits'!$A:$I,3,FALSE)</f>
        <v>1.18</v>
      </c>
      <c r="J1579" s="154">
        <f>VLOOKUP($A1579,'2025-26 Salary &amp; Benefits'!$A:$I,4,FALSE)</f>
        <v>1.18</v>
      </c>
      <c r="K1579" s="141">
        <f t="shared" si="272"/>
        <v>0</v>
      </c>
      <c r="L1579" s="140">
        <f t="shared" si="273"/>
        <v>0</v>
      </c>
      <c r="M1579" s="142">
        <f>'2025-26 Salary &amp; Benefits'!$E$6</f>
        <v>78209</v>
      </c>
      <c r="N1579" s="142">
        <f>'2025-26 Salary &amp; Benefits'!$F$6</f>
        <v>80164</v>
      </c>
      <c r="O1579" s="9">
        <f t="shared" si="274"/>
        <v>0</v>
      </c>
      <c r="P1579" s="9">
        <f t="shared" si="275"/>
        <v>0</v>
      </c>
      <c r="Q1579" s="9">
        <f>'2025-26 Salary &amp; Benefits'!G$6</f>
        <v>15997.68</v>
      </c>
      <c r="R1579" s="143">
        <f>'2025-26 Salary &amp; Benefits'!H$6</f>
        <v>0.16020000000000001</v>
      </c>
      <c r="S1579" s="143">
        <f>'2025-26 Salary &amp; Benefits'!I$6</f>
        <v>0.15390000000000001</v>
      </c>
      <c r="T1579" s="9">
        <f t="shared" si="276"/>
        <v>0</v>
      </c>
      <c r="U1579" s="9">
        <f t="shared" si="277"/>
        <v>0</v>
      </c>
      <c r="V1579" s="9">
        <f t="shared" si="278"/>
        <v>0</v>
      </c>
      <c r="W1579" s="9">
        <f t="shared" si="279"/>
        <v>0</v>
      </c>
      <c r="X1579" s="22">
        <f t="shared" si="280"/>
        <v>0</v>
      </c>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c r="DF1579" s="2"/>
      <c r="DG1579" s="2"/>
      <c r="DH1579" s="2"/>
      <c r="DI1579" s="2"/>
      <c r="DJ1579" s="2"/>
      <c r="DK1579" s="2"/>
      <c r="DL1579" s="2"/>
      <c r="DM1579" s="2"/>
      <c r="DN1579" s="2"/>
      <c r="DO1579" s="2"/>
      <c r="DP1579" s="2"/>
      <c r="DQ1579" s="2"/>
      <c r="DR1579" s="2"/>
      <c r="DS1579" s="2"/>
      <c r="DT1579" s="2"/>
      <c r="DU1579" s="2"/>
      <c r="DV1579" s="2"/>
      <c r="DW1579" s="2"/>
      <c r="DX1579" s="2"/>
      <c r="DY1579" s="2"/>
      <c r="DZ1579" s="2"/>
      <c r="EA1579" s="2"/>
      <c r="EB1579" s="2"/>
      <c r="EC1579" s="2"/>
      <c r="ED1579" s="2"/>
      <c r="EE1579" s="2"/>
      <c r="EF1579" s="2"/>
      <c r="EG1579" s="2"/>
      <c r="EH1579" s="2"/>
      <c r="EI1579" s="2"/>
      <c r="EJ1579" s="2"/>
      <c r="EK1579" s="2"/>
      <c r="EL1579" s="2"/>
      <c r="EM1579" s="2"/>
      <c r="EN1579" s="2"/>
      <c r="EO1579" s="2"/>
      <c r="EP1579" s="2"/>
      <c r="EQ1579" s="2"/>
      <c r="ER1579" s="2"/>
      <c r="ES1579" s="2"/>
      <c r="ET1579" s="2"/>
      <c r="EU1579" s="2"/>
      <c r="EV1579" s="2"/>
      <c r="EW1579" s="2"/>
      <c r="EX1579" s="2"/>
      <c r="EY1579" s="2"/>
      <c r="EZ1579" s="2"/>
      <c r="FA1579" s="2"/>
      <c r="FB1579" s="2"/>
      <c r="FC1579" s="2"/>
    </row>
    <row r="1580" spans="1:159" s="4" customFormat="1">
      <c r="A1580" s="77" t="s">
        <v>2251</v>
      </c>
      <c r="B1580" s="87" t="s">
        <v>2795</v>
      </c>
      <c r="C1580" s="88">
        <v>2439</v>
      </c>
      <c r="D1580" s="87" t="s">
        <v>723</v>
      </c>
      <c r="E1580" s="107" t="str">
        <f>VLOOKUP($C1580,'2024-25 School Level AAFTE'!$C$4:$L$2372,9,FALSE)</f>
        <v>Yes</v>
      </c>
      <c r="F1580" s="95">
        <f>VLOOKUP($C1580,'2024-25 School Level AAFTE'!$C$4:$J$2372,8,FALSE)</f>
        <v>417.64</v>
      </c>
      <c r="G1580" s="97">
        <f>IFERROR(IF(E1580= "yes",VLOOKUP(C1580,Summary!$B:$I,6,0),0),0)</f>
        <v>0</v>
      </c>
      <c r="H1580" s="96">
        <f t="shared" si="271"/>
        <v>417.64</v>
      </c>
      <c r="I1580" s="154">
        <f>VLOOKUP($A1580,'2025-26 Salary &amp; Benefits'!$A:$I,3,FALSE)</f>
        <v>1.18</v>
      </c>
      <c r="J1580" s="154">
        <f>VLOOKUP($A1580,'2025-26 Salary &amp; Benefits'!$A:$I,4,FALSE)</f>
        <v>1.18</v>
      </c>
      <c r="K1580" s="141">
        <f t="shared" si="272"/>
        <v>417.64</v>
      </c>
      <c r="L1580" s="140">
        <f t="shared" si="273"/>
        <v>1.2250000000000001</v>
      </c>
      <c r="M1580" s="142">
        <f>'2025-26 Salary &amp; Benefits'!$E$6</f>
        <v>78209</v>
      </c>
      <c r="N1580" s="142">
        <f>'2025-26 Salary &amp; Benefits'!$F$6</f>
        <v>80164</v>
      </c>
      <c r="O1580" s="9">
        <f t="shared" si="274"/>
        <v>113051.11</v>
      </c>
      <c r="P1580" s="9">
        <f t="shared" si="275"/>
        <v>2825.9499999999971</v>
      </c>
      <c r="Q1580" s="9">
        <f>'2025-26 Salary &amp; Benefits'!G$6</f>
        <v>15997.68</v>
      </c>
      <c r="R1580" s="143">
        <f>'2025-26 Salary &amp; Benefits'!H$6</f>
        <v>0.16020000000000001</v>
      </c>
      <c r="S1580" s="143">
        <f>'2025-26 Salary &amp; Benefits'!I$6</f>
        <v>0.15390000000000001</v>
      </c>
      <c r="T1580" s="9">
        <f t="shared" si="276"/>
        <v>38142.86</v>
      </c>
      <c r="U1580" s="9">
        <f t="shared" si="277"/>
        <v>1931.28</v>
      </c>
      <c r="V1580" s="9">
        <f t="shared" si="278"/>
        <v>297.22000000000003</v>
      </c>
      <c r="W1580" s="9">
        <f t="shared" si="279"/>
        <v>2228.5</v>
      </c>
      <c r="X1580" s="22">
        <f t="shared" si="280"/>
        <v>156248.41999999998</v>
      </c>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c r="DJ1580" s="2"/>
      <c r="DK1580" s="2"/>
      <c r="DL1580" s="2"/>
      <c r="DM1580" s="2"/>
      <c r="DN1580" s="2"/>
      <c r="DO1580" s="2"/>
      <c r="DP1580" s="2"/>
      <c r="DQ1580" s="2"/>
      <c r="DR1580" s="2"/>
      <c r="DS1580" s="2"/>
      <c r="DT1580" s="2"/>
      <c r="DU1580" s="2"/>
      <c r="DV1580" s="2"/>
      <c r="DW1580" s="2"/>
      <c r="DX1580" s="2"/>
      <c r="DY1580" s="2"/>
      <c r="DZ1580" s="2"/>
      <c r="EA1580" s="2"/>
      <c r="EB1580" s="2"/>
      <c r="EC1580" s="2"/>
      <c r="ED1580" s="2"/>
      <c r="EE1580" s="2"/>
      <c r="EF1580" s="2"/>
      <c r="EG1580" s="2"/>
      <c r="EH1580" s="2"/>
      <c r="EI1580" s="2"/>
      <c r="EJ1580" s="2"/>
      <c r="EK1580" s="2"/>
      <c r="EL1580" s="2"/>
      <c r="EM1580" s="2"/>
      <c r="EN1580" s="2"/>
      <c r="EO1580" s="2"/>
      <c r="EP1580" s="2"/>
      <c r="EQ1580" s="2"/>
      <c r="ER1580" s="2"/>
      <c r="ES1580" s="2"/>
      <c r="ET1580" s="2"/>
      <c r="EU1580" s="2"/>
      <c r="EV1580" s="2"/>
      <c r="EW1580" s="2"/>
      <c r="EX1580" s="2"/>
      <c r="EY1580" s="2"/>
      <c r="EZ1580" s="2"/>
      <c r="FA1580" s="2"/>
      <c r="FB1580" s="2"/>
      <c r="FC1580" s="2"/>
    </row>
    <row r="1581" spans="1:159" s="4" customFormat="1">
      <c r="A1581" s="77" t="s">
        <v>2251</v>
      </c>
      <c r="B1581" s="87" t="s">
        <v>2795</v>
      </c>
      <c r="C1581" s="88">
        <v>2475</v>
      </c>
      <c r="D1581" s="87" t="s">
        <v>724</v>
      </c>
      <c r="E1581" s="107" t="str">
        <f>VLOOKUP($C1581,'2024-25 School Level AAFTE'!$C$4:$L$2372,9,FALSE)</f>
        <v>Yes</v>
      </c>
      <c r="F1581" s="95">
        <f>VLOOKUP($C1581,'2024-25 School Level AAFTE'!$C$4:$J$2372,8,FALSE)</f>
        <v>1193.05</v>
      </c>
      <c r="G1581" s="97">
        <f>IFERROR(IF(E1581= "yes",VLOOKUP(C1581,Summary!$B:$I,6,0),0),0)</f>
        <v>0</v>
      </c>
      <c r="H1581" s="96">
        <f t="shared" si="271"/>
        <v>1193.05</v>
      </c>
      <c r="I1581" s="154">
        <f>VLOOKUP($A1581,'2025-26 Salary &amp; Benefits'!$A:$I,3,FALSE)</f>
        <v>1.18</v>
      </c>
      <c r="J1581" s="154">
        <f>VLOOKUP($A1581,'2025-26 Salary &amp; Benefits'!$A:$I,4,FALSE)</f>
        <v>1.18</v>
      </c>
      <c r="K1581" s="141">
        <f t="shared" si="272"/>
        <v>1193.05</v>
      </c>
      <c r="L1581" s="140">
        <f t="shared" si="273"/>
        <v>3.5</v>
      </c>
      <c r="M1581" s="142">
        <f>'2025-26 Salary &amp; Benefits'!$E$6</f>
        <v>78209</v>
      </c>
      <c r="N1581" s="142">
        <f>'2025-26 Salary &amp; Benefits'!$F$6</f>
        <v>80164</v>
      </c>
      <c r="O1581" s="9">
        <f t="shared" si="274"/>
        <v>323003.17</v>
      </c>
      <c r="P1581" s="9">
        <f t="shared" si="275"/>
        <v>8074.1500000000233</v>
      </c>
      <c r="Q1581" s="9">
        <f>'2025-26 Salary &amp; Benefits'!G$6</f>
        <v>15997.68</v>
      </c>
      <c r="R1581" s="143">
        <f>'2025-26 Salary &amp; Benefits'!H$6</f>
        <v>0.16020000000000001</v>
      </c>
      <c r="S1581" s="143">
        <f>'2025-26 Salary &amp; Benefits'!I$6</f>
        <v>0.15390000000000001</v>
      </c>
      <c r="T1581" s="9">
        <f t="shared" si="276"/>
        <v>108979.6</v>
      </c>
      <c r="U1581" s="9">
        <f t="shared" si="277"/>
        <v>5517.96</v>
      </c>
      <c r="V1581" s="9">
        <f t="shared" si="278"/>
        <v>849.21</v>
      </c>
      <c r="W1581" s="9">
        <f t="shared" si="279"/>
        <v>6367.17</v>
      </c>
      <c r="X1581" s="22">
        <f t="shared" si="280"/>
        <v>446424.09</v>
      </c>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c r="DJ1581" s="2"/>
      <c r="DK1581" s="2"/>
      <c r="DL1581" s="2"/>
      <c r="DM1581" s="2"/>
      <c r="DN1581" s="2"/>
      <c r="DO1581" s="2"/>
      <c r="DP1581" s="2"/>
      <c r="DQ1581" s="2"/>
      <c r="DR1581" s="2"/>
      <c r="DS1581" s="2"/>
      <c r="DT1581" s="2"/>
      <c r="DU1581" s="2"/>
      <c r="DV1581" s="2"/>
      <c r="DW1581" s="2"/>
      <c r="DX1581" s="2"/>
      <c r="DY1581" s="2"/>
      <c r="DZ1581" s="2"/>
      <c r="EA1581" s="2"/>
      <c r="EB1581" s="2"/>
      <c r="EC1581" s="2"/>
      <c r="ED1581" s="2"/>
      <c r="EE1581" s="2"/>
      <c r="EF1581" s="2"/>
      <c r="EG1581" s="2"/>
      <c r="EH1581" s="2"/>
      <c r="EI1581" s="2"/>
      <c r="EJ1581" s="2"/>
      <c r="EK1581" s="2"/>
      <c r="EL1581" s="2"/>
      <c r="EM1581" s="2"/>
      <c r="EN1581" s="2"/>
      <c r="EO1581" s="2"/>
      <c r="EP1581" s="2"/>
      <c r="EQ1581" s="2"/>
      <c r="ER1581" s="2"/>
      <c r="ES1581" s="2"/>
      <c r="ET1581" s="2"/>
      <c r="EU1581" s="2"/>
      <c r="EV1581" s="2"/>
      <c r="EW1581" s="2"/>
      <c r="EX1581" s="2"/>
      <c r="EY1581" s="2"/>
      <c r="EZ1581" s="2"/>
      <c r="FA1581" s="2"/>
      <c r="FB1581" s="2"/>
      <c r="FC1581" s="2"/>
    </row>
    <row r="1582" spans="1:159" s="4" customFormat="1">
      <c r="A1582" s="77" t="s">
        <v>2251</v>
      </c>
      <c r="B1582" s="87" t="s">
        <v>2795</v>
      </c>
      <c r="C1582" s="88">
        <v>2597</v>
      </c>
      <c r="D1582" s="87" t="s">
        <v>725</v>
      </c>
      <c r="E1582" s="107" t="str">
        <f>VLOOKUP($C1582,'2024-25 School Level AAFTE'!$C$4:$L$2372,9,FALSE)</f>
        <v>No</v>
      </c>
      <c r="F1582" s="95">
        <f>VLOOKUP($C1582,'2024-25 School Level AAFTE'!$C$4:$J$2372,8,FALSE)</f>
        <v>514.38</v>
      </c>
      <c r="G1582" s="97">
        <f>IFERROR(IF(E1582= "yes",VLOOKUP(C1582,Summary!$B:$I,6,0),0),0)</f>
        <v>0</v>
      </c>
      <c r="H1582" s="96">
        <f t="shared" si="271"/>
        <v>0</v>
      </c>
      <c r="I1582" s="154">
        <f>VLOOKUP($A1582,'2025-26 Salary &amp; Benefits'!$A:$I,3,FALSE)</f>
        <v>1.18</v>
      </c>
      <c r="J1582" s="154">
        <f>VLOOKUP($A1582,'2025-26 Salary &amp; Benefits'!$A:$I,4,FALSE)</f>
        <v>1.18</v>
      </c>
      <c r="K1582" s="141">
        <f t="shared" si="272"/>
        <v>0</v>
      </c>
      <c r="L1582" s="140">
        <f t="shared" si="273"/>
        <v>0</v>
      </c>
      <c r="M1582" s="142">
        <f>'2025-26 Salary &amp; Benefits'!$E$6</f>
        <v>78209</v>
      </c>
      <c r="N1582" s="142">
        <f>'2025-26 Salary &amp; Benefits'!$F$6</f>
        <v>80164</v>
      </c>
      <c r="O1582" s="9">
        <f t="shared" si="274"/>
        <v>0</v>
      </c>
      <c r="P1582" s="9">
        <f t="shared" si="275"/>
        <v>0</v>
      </c>
      <c r="Q1582" s="9">
        <f>'2025-26 Salary &amp; Benefits'!G$6</f>
        <v>15997.68</v>
      </c>
      <c r="R1582" s="143">
        <f>'2025-26 Salary &amp; Benefits'!H$6</f>
        <v>0.16020000000000001</v>
      </c>
      <c r="S1582" s="143">
        <f>'2025-26 Salary &amp; Benefits'!I$6</f>
        <v>0.15390000000000001</v>
      </c>
      <c r="T1582" s="9">
        <f t="shared" si="276"/>
        <v>0</v>
      </c>
      <c r="U1582" s="9">
        <f t="shared" si="277"/>
        <v>0</v>
      </c>
      <c r="V1582" s="9">
        <f t="shared" si="278"/>
        <v>0</v>
      </c>
      <c r="W1582" s="9">
        <f t="shared" si="279"/>
        <v>0</v>
      </c>
      <c r="X1582" s="22">
        <f t="shared" si="280"/>
        <v>0</v>
      </c>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c r="ED1582" s="2"/>
      <c r="EE1582" s="2"/>
      <c r="EF1582" s="2"/>
      <c r="EG1582" s="2"/>
      <c r="EH1582" s="2"/>
      <c r="EI1582" s="2"/>
      <c r="EJ1582" s="2"/>
      <c r="EK1582" s="2"/>
      <c r="EL1582" s="2"/>
      <c r="EM1582" s="2"/>
      <c r="EN1582" s="2"/>
      <c r="EO1582" s="2"/>
      <c r="EP1582" s="2"/>
      <c r="EQ1582" s="2"/>
      <c r="ER1582" s="2"/>
      <c r="ES1582" s="2"/>
      <c r="ET1582" s="2"/>
      <c r="EU1582" s="2"/>
      <c r="EV1582" s="2"/>
      <c r="EW1582" s="2"/>
      <c r="EX1582" s="2"/>
      <c r="EY1582" s="2"/>
      <c r="EZ1582" s="2"/>
      <c r="FA1582" s="2"/>
      <c r="FB1582" s="2"/>
      <c r="FC1582" s="2"/>
    </row>
    <row r="1583" spans="1:159" s="4" customFormat="1">
      <c r="A1583" s="77" t="s">
        <v>2251</v>
      </c>
      <c r="B1583" s="87" t="s">
        <v>2795</v>
      </c>
      <c r="C1583" s="88">
        <v>2640</v>
      </c>
      <c r="D1583" s="87" t="s">
        <v>726</v>
      </c>
      <c r="E1583" s="107" t="str">
        <f>VLOOKUP($C1583,'2024-25 School Level AAFTE'!$C$4:$L$2372,9,FALSE)</f>
        <v>Yes</v>
      </c>
      <c r="F1583" s="95">
        <f>VLOOKUP($C1583,'2024-25 School Level AAFTE'!$C$4:$J$2372,8,FALSE)</f>
        <v>393.56</v>
      </c>
      <c r="G1583" s="97">
        <f>IFERROR(IF(E1583= "yes",VLOOKUP(C1583,Summary!$B:$I,6,0),0),0)</f>
        <v>0</v>
      </c>
      <c r="H1583" s="96">
        <f t="shared" si="271"/>
        <v>393.56</v>
      </c>
      <c r="I1583" s="154">
        <f>VLOOKUP($A1583,'2025-26 Salary &amp; Benefits'!$A:$I,3,FALSE)</f>
        <v>1.18</v>
      </c>
      <c r="J1583" s="154">
        <f>VLOOKUP($A1583,'2025-26 Salary &amp; Benefits'!$A:$I,4,FALSE)</f>
        <v>1.18</v>
      </c>
      <c r="K1583" s="141">
        <f t="shared" si="272"/>
        <v>393.56</v>
      </c>
      <c r="L1583" s="140">
        <f t="shared" si="273"/>
        <v>1.1539999999999999</v>
      </c>
      <c r="M1583" s="142">
        <f>'2025-26 Salary &amp; Benefits'!$E$6</f>
        <v>78209</v>
      </c>
      <c r="N1583" s="142">
        <f>'2025-26 Salary &amp; Benefits'!$F$6</f>
        <v>80164</v>
      </c>
      <c r="O1583" s="9">
        <f t="shared" si="274"/>
        <v>106498.76</v>
      </c>
      <c r="P1583" s="9">
        <f t="shared" si="275"/>
        <v>2662.1600000000035</v>
      </c>
      <c r="Q1583" s="9">
        <f>'2025-26 Salary &amp; Benefits'!G$6</f>
        <v>15997.68</v>
      </c>
      <c r="R1583" s="143">
        <f>'2025-26 Salary &amp; Benefits'!H$6</f>
        <v>0.16020000000000001</v>
      </c>
      <c r="S1583" s="143">
        <f>'2025-26 Salary &amp; Benefits'!I$6</f>
        <v>0.15390000000000001</v>
      </c>
      <c r="T1583" s="9">
        <f t="shared" si="276"/>
        <v>35932.129999999997</v>
      </c>
      <c r="U1583" s="9">
        <f t="shared" si="277"/>
        <v>1819.35</v>
      </c>
      <c r="V1583" s="9">
        <f t="shared" si="278"/>
        <v>280</v>
      </c>
      <c r="W1583" s="9">
        <f t="shared" si="279"/>
        <v>2099.35</v>
      </c>
      <c r="X1583" s="22">
        <f t="shared" si="280"/>
        <v>147192.4</v>
      </c>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c r="DY1583" s="2"/>
      <c r="DZ1583" s="2"/>
      <c r="EA1583" s="2"/>
      <c r="EB1583" s="2"/>
      <c r="EC1583" s="2"/>
      <c r="ED1583" s="2"/>
      <c r="EE1583" s="2"/>
      <c r="EF1583" s="2"/>
      <c r="EG1583" s="2"/>
      <c r="EH1583" s="2"/>
      <c r="EI1583" s="2"/>
      <c r="EJ1583" s="2"/>
      <c r="EK1583" s="2"/>
      <c r="EL1583" s="2"/>
      <c r="EM1583" s="2"/>
      <c r="EN1583" s="2"/>
      <c r="EO1583" s="2"/>
      <c r="EP1583" s="2"/>
      <c r="EQ1583" s="2"/>
      <c r="ER1583" s="2"/>
      <c r="ES1583" s="2"/>
      <c r="ET1583" s="2"/>
      <c r="EU1583" s="2"/>
      <c r="EV1583" s="2"/>
      <c r="EW1583" s="2"/>
      <c r="EX1583" s="2"/>
      <c r="EY1583" s="2"/>
      <c r="EZ1583" s="2"/>
      <c r="FA1583" s="2"/>
      <c r="FB1583" s="2"/>
      <c r="FC1583" s="2"/>
    </row>
    <row r="1584" spans="1:159" s="4" customFormat="1">
      <c r="A1584" t="s">
        <v>2251</v>
      </c>
      <c r="B1584" s="87" t="s">
        <v>2795</v>
      </c>
      <c r="C1584" s="3">
        <v>2929</v>
      </c>
      <c r="D1584" t="s">
        <v>683</v>
      </c>
      <c r="E1584" s="107" t="str">
        <f>VLOOKUP($C1584,'2024-25 School Level AAFTE'!$C$4:$L$2372,9,FALSE)</f>
        <v>Yes</v>
      </c>
      <c r="F1584" s="95">
        <f>VLOOKUP($C1584,'2024-25 School Level AAFTE'!$C$4:$J$2372,8,FALSE)</f>
        <v>285.11</v>
      </c>
      <c r="G1584" s="97">
        <f>IFERROR(IF(E1584= "yes",VLOOKUP(C1584,Summary!$B:$I,6,0),0),0)</f>
        <v>0</v>
      </c>
      <c r="H1584" s="96">
        <f t="shared" si="271"/>
        <v>285.11</v>
      </c>
      <c r="I1584" s="154">
        <f>VLOOKUP($A1584,'2025-26 Salary &amp; Benefits'!$A:$I,3,FALSE)</f>
        <v>1.18</v>
      </c>
      <c r="J1584" s="154">
        <f>VLOOKUP($A1584,'2025-26 Salary &amp; Benefits'!$A:$I,4,FALSE)</f>
        <v>1.18</v>
      </c>
      <c r="K1584" s="141">
        <f t="shared" si="272"/>
        <v>285.11</v>
      </c>
      <c r="L1584" s="140">
        <f t="shared" si="273"/>
        <v>0.83599999999999997</v>
      </c>
      <c r="M1584" s="142">
        <f>'2025-26 Salary &amp; Benefits'!$E$6</f>
        <v>78209</v>
      </c>
      <c r="N1584" s="142">
        <f>'2025-26 Salary &amp; Benefits'!$F$6</f>
        <v>80164</v>
      </c>
      <c r="O1584" s="9">
        <f t="shared" si="274"/>
        <v>77151.61</v>
      </c>
      <c r="P1584" s="9">
        <f t="shared" si="275"/>
        <v>1928.5699999999924</v>
      </c>
      <c r="Q1584" s="9">
        <f>'2025-26 Salary &amp; Benefits'!G$6</f>
        <v>15997.68</v>
      </c>
      <c r="R1584" s="143">
        <f>'2025-26 Salary &amp; Benefits'!H$6</f>
        <v>0.16020000000000001</v>
      </c>
      <c r="S1584" s="143">
        <f>'2025-26 Salary &amp; Benefits'!I$6</f>
        <v>0.15390000000000001</v>
      </c>
      <c r="T1584" s="9">
        <f t="shared" si="276"/>
        <v>26030.560000000001</v>
      </c>
      <c r="U1584" s="9">
        <f t="shared" si="277"/>
        <v>1318</v>
      </c>
      <c r="V1584" s="9">
        <f t="shared" si="278"/>
        <v>202.84</v>
      </c>
      <c r="W1584" s="9">
        <f t="shared" si="279"/>
        <v>1520.84</v>
      </c>
      <c r="X1584" s="22">
        <f t="shared" si="280"/>
        <v>106631.57999999999</v>
      </c>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c r="DJ1584" s="2"/>
      <c r="DK1584" s="2"/>
      <c r="DL1584" s="2"/>
      <c r="DM1584" s="2"/>
      <c r="DN1584" s="2"/>
      <c r="DO1584" s="2"/>
      <c r="DP1584" s="2"/>
      <c r="DQ1584" s="2"/>
      <c r="DR1584" s="2"/>
      <c r="DS1584" s="2"/>
      <c r="DT1584" s="2"/>
      <c r="DU1584" s="2"/>
      <c r="DV1584" s="2"/>
      <c r="DW1584" s="2"/>
      <c r="DX1584" s="2"/>
      <c r="DY1584" s="2"/>
      <c r="DZ1584" s="2"/>
      <c r="EA1584" s="2"/>
      <c r="EB1584" s="2"/>
      <c r="EC1584" s="2"/>
      <c r="ED1584" s="2"/>
      <c r="EE1584" s="2"/>
      <c r="EF1584" s="2"/>
      <c r="EG1584" s="2"/>
      <c r="EH1584" s="2"/>
      <c r="EI1584" s="2"/>
      <c r="EJ1584" s="2"/>
      <c r="EK1584" s="2"/>
      <c r="EL1584" s="2"/>
      <c r="EM1584" s="2"/>
      <c r="EN1584" s="2"/>
      <c r="EO1584" s="2"/>
      <c r="EP1584" s="2"/>
      <c r="EQ1584" s="2"/>
      <c r="ER1584" s="2"/>
      <c r="ES1584" s="2"/>
      <c r="ET1584" s="2"/>
      <c r="EU1584" s="2"/>
      <c r="EV1584" s="2"/>
      <c r="EW1584" s="2"/>
      <c r="EX1584" s="2"/>
      <c r="EY1584" s="2"/>
      <c r="EZ1584" s="2"/>
      <c r="FA1584" s="2"/>
      <c r="FB1584" s="2"/>
      <c r="FC1584" s="2"/>
    </row>
    <row r="1585" spans="1:159" s="4" customFormat="1">
      <c r="A1585" s="77" t="s">
        <v>2251</v>
      </c>
      <c r="B1585" s="87" t="s">
        <v>2795</v>
      </c>
      <c r="C1585" s="88">
        <v>3034</v>
      </c>
      <c r="D1585" s="87" t="s">
        <v>727</v>
      </c>
      <c r="E1585" s="107" t="str">
        <f>VLOOKUP($C1585,'2024-25 School Level AAFTE'!$C$4:$L$2372,9,FALSE)</f>
        <v>Yes</v>
      </c>
      <c r="F1585" s="95">
        <f>VLOOKUP($C1585,'2024-25 School Level AAFTE'!$C$4:$J$2372,8,FALSE)</f>
        <v>356.51</v>
      </c>
      <c r="G1585" s="97">
        <f>IFERROR(IF(E1585= "yes",VLOOKUP(C1585,Summary!$B:$I,6,0),0),0)</f>
        <v>0</v>
      </c>
      <c r="H1585" s="96">
        <f t="shared" si="271"/>
        <v>356.51</v>
      </c>
      <c r="I1585" s="154">
        <f>VLOOKUP($A1585,'2025-26 Salary &amp; Benefits'!$A:$I,3,FALSE)</f>
        <v>1.18</v>
      </c>
      <c r="J1585" s="154">
        <f>VLOOKUP($A1585,'2025-26 Salary &amp; Benefits'!$A:$I,4,FALSE)</f>
        <v>1.18</v>
      </c>
      <c r="K1585" s="141">
        <f t="shared" si="272"/>
        <v>356.51</v>
      </c>
      <c r="L1585" s="140">
        <f t="shared" si="273"/>
        <v>1.046</v>
      </c>
      <c r="M1585" s="142">
        <f>'2025-26 Salary &amp; Benefits'!$E$6</f>
        <v>78209</v>
      </c>
      <c r="N1585" s="142">
        <f>'2025-26 Salary &amp; Benefits'!$F$6</f>
        <v>80164</v>
      </c>
      <c r="O1585" s="9">
        <f t="shared" si="274"/>
        <v>96531.8</v>
      </c>
      <c r="P1585" s="9">
        <f t="shared" si="275"/>
        <v>2413.0200000000041</v>
      </c>
      <c r="Q1585" s="9">
        <f>'2025-26 Salary &amp; Benefits'!G$6</f>
        <v>15997.68</v>
      </c>
      <c r="R1585" s="143">
        <f>'2025-26 Salary &amp; Benefits'!H$6</f>
        <v>0.16020000000000001</v>
      </c>
      <c r="S1585" s="143">
        <f>'2025-26 Salary &amp; Benefits'!I$6</f>
        <v>0.15390000000000001</v>
      </c>
      <c r="T1585" s="9">
        <f t="shared" si="276"/>
        <v>32569.33</v>
      </c>
      <c r="U1585" s="9">
        <f t="shared" si="277"/>
        <v>1649.08</v>
      </c>
      <c r="V1585" s="9">
        <f t="shared" si="278"/>
        <v>253.79</v>
      </c>
      <c r="W1585" s="9">
        <f t="shared" si="279"/>
        <v>1902.87</v>
      </c>
      <c r="X1585" s="22">
        <f t="shared" si="280"/>
        <v>133417.02000000002</v>
      </c>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c r="DJ1585" s="2"/>
      <c r="DK1585" s="2"/>
      <c r="DL1585" s="2"/>
      <c r="DM1585" s="2"/>
      <c r="DN1585" s="2"/>
      <c r="DO1585" s="2"/>
      <c r="DP1585" s="2"/>
      <c r="DQ1585" s="2"/>
      <c r="DR1585" s="2"/>
      <c r="DS1585" s="2"/>
      <c r="DT1585" s="2"/>
      <c r="DU1585" s="2"/>
      <c r="DV1585" s="2"/>
      <c r="DW1585" s="2"/>
      <c r="DX1585" s="2"/>
      <c r="DY1585" s="2"/>
      <c r="DZ1585" s="2"/>
      <c r="EA1585" s="2"/>
      <c r="EB1585" s="2"/>
      <c r="EC1585" s="2"/>
      <c r="ED1585" s="2"/>
      <c r="EE1585" s="2"/>
      <c r="EF1585" s="2"/>
      <c r="EG1585" s="2"/>
      <c r="EH1585" s="2"/>
      <c r="EI1585" s="2"/>
      <c r="EJ1585" s="2"/>
      <c r="EK1585" s="2"/>
      <c r="EL1585" s="2"/>
      <c r="EM1585" s="2"/>
      <c r="EN1585" s="2"/>
      <c r="EO1585" s="2"/>
      <c r="EP1585" s="2"/>
      <c r="EQ1585" s="2"/>
      <c r="ER1585" s="2"/>
      <c r="ES1585" s="2"/>
      <c r="ET1585" s="2"/>
      <c r="EU1585" s="2"/>
      <c r="EV1585" s="2"/>
      <c r="EW1585" s="2"/>
      <c r="EX1585" s="2"/>
      <c r="EY1585" s="2"/>
      <c r="EZ1585" s="2"/>
      <c r="FA1585" s="2"/>
      <c r="FB1585" s="2"/>
      <c r="FC1585" s="2"/>
    </row>
    <row r="1586" spans="1:159" s="4" customFormat="1">
      <c r="A1586" s="77" t="s">
        <v>2251</v>
      </c>
      <c r="B1586" s="87" t="s">
        <v>2795</v>
      </c>
      <c r="C1586" s="88">
        <v>3035</v>
      </c>
      <c r="D1586" s="87" t="s">
        <v>728</v>
      </c>
      <c r="E1586" s="107" t="str">
        <f>VLOOKUP($C1586,'2024-25 School Level AAFTE'!$C$4:$L$2372,9,FALSE)</f>
        <v>No</v>
      </c>
      <c r="F1586" s="95">
        <f>VLOOKUP($C1586,'2024-25 School Level AAFTE'!$C$4:$J$2372,8,FALSE)</f>
        <v>811.62</v>
      </c>
      <c r="G1586" s="97">
        <f>IFERROR(IF(E1586= "yes",VLOOKUP(C1586,Summary!$B:$I,6,0),0),0)</f>
        <v>0</v>
      </c>
      <c r="H1586" s="96">
        <f t="shared" si="271"/>
        <v>0</v>
      </c>
      <c r="I1586" s="154">
        <f>VLOOKUP($A1586,'2025-26 Salary &amp; Benefits'!$A:$I,3,FALSE)</f>
        <v>1.18</v>
      </c>
      <c r="J1586" s="154">
        <f>VLOOKUP($A1586,'2025-26 Salary &amp; Benefits'!$A:$I,4,FALSE)</f>
        <v>1.18</v>
      </c>
      <c r="K1586" s="141">
        <f t="shared" si="272"/>
        <v>0</v>
      </c>
      <c r="L1586" s="140">
        <f t="shared" si="273"/>
        <v>0</v>
      </c>
      <c r="M1586" s="142">
        <f>'2025-26 Salary &amp; Benefits'!$E$6</f>
        <v>78209</v>
      </c>
      <c r="N1586" s="142">
        <f>'2025-26 Salary &amp; Benefits'!$F$6</f>
        <v>80164</v>
      </c>
      <c r="O1586" s="9">
        <f t="shared" si="274"/>
        <v>0</v>
      </c>
      <c r="P1586" s="9">
        <f t="shared" si="275"/>
        <v>0</v>
      </c>
      <c r="Q1586" s="9">
        <f>'2025-26 Salary &amp; Benefits'!G$6</f>
        <v>15997.68</v>
      </c>
      <c r="R1586" s="143">
        <f>'2025-26 Salary &amp; Benefits'!H$6</f>
        <v>0.16020000000000001</v>
      </c>
      <c r="S1586" s="143">
        <f>'2025-26 Salary &amp; Benefits'!I$6</f>
        <v>0.15390000000000001</v>
      </c>
      <c r="T1586" s="9">
        <f t="shared" si="276"/>
        <v>0</v>
      </c>
      <c r="U1586" s="9">
        <f t="shared" si="277"/>
        <v>0</v>
      </c>
      <c r="V1586" s="9">
        <f t="shared" si="278"/>
        <v>0</v>
      </c>
      <c r="W1586" s="9">
        <f t="shared" si="279"/>
        <v>0</v>
      </c>
      <c r="X1586" s="22">
        <f t="shared" si="280"/>
        <v>0</v>
      </c>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c r="DJ1586" s="2"/>
      <c r="DK1586" s="2"/>
      <c r="DL1586" s="2"/>
      <c r="DM1586" s="2"/>
      <c r="DN1586" s="2"/>
      <c r="DO1586" s="2"/>
      <c r="DP1586" s="2"/>
      <c r="DQ1586" s="2"/>
      <c r="DR1586" s="2"/>
      <c r="DS1586" s="2"/>
      <c r="DT1586" s="2"/>
      <c r="DU1586" s="2"/>
      <c r="DV1586" s="2"/>
      <c r="DW1586" s="2"/>
      <c r="DX1586" s="2"/>
      <c r="DY1586" s="2"/>
      <c r="DZ1586" s="2"/>
      <c r="EA1586" s="2"/>
      <c r="EB1586" s="2"/>
      <c r="EC1586" s="2"/>
      <c r="ED1586" s="2"/>
      <c r="EE1586" s="2"/>
      <c r="EF1586" s="2"/>
      <c r="EG1586" s="2"/>
      <c r="EH1586" s="2"/>
      <c r="EI1586" s="2"/>
      <c r="EJ1586" s="2"/>
      <c r="EK1586" s="2"/>
      <c r="EL1586" s="2"/>
      <c r="EM1586" s="2"/>
      <c r="EN1586" s="2"/>
      <c r="EO1586" s="2"/>
      <c r="EP1586" s="2"/>
      <c r="EQ1586" s="2"/>
      <c r="ER1586" s="2"/>
      <c r="ES1586" s="2"/>
      <c r="ET1586" s="2"/>
      <c r="EU1586" s="2"/>
      <c r="EV1586" s="2"/>
      <c r="EW1586" s="2"/>
      <c r="EX1586" s="2"/>
      <c r="EY1586" s="2"/>
      <c r="EZ1586" s="2"/>
      <c r="FA1586" s="2"/>
      <c r="FB1586" s="2"/>
      <c r="FC1586" s="2"/>
    </row>
    <row r="1587" spans="1:159" s="4" customFormat="1">
      <c r="A1587" s="77" t="s">
        <v>2251</v>
      </c>
      <c r="B1587" s="87" t="s">
        <v>2795</v>
      </c>
      <c r="C1587" s="88">
        <v>3280</v>
      </c>
      <c r="D1587" s="87" t="s">
        <v>729</v>
      </c>
      <c r="E1587" s="107" t="str">
        <f>VLOOKUP($C1587,'2024-25 School Level AAFTE'!$C$4:$L$2372,9,FALSE)</f>
        <v>Yes</v>
      </c>
      <c r="F1587" s="95">
        <f>VLOOKUP($C1587,'2024-25 School Level AAFTE'!$C$4:$J$2372,8,FALSE)</f>
        <v>605.38</v>
      </c>
      <c r="G1587" s="97">
        <f>IFERROR(IF(E1587= "yes",VLOOKUP(C1587,Summary!$B:$I,6,0),0),0)</f>
        <v>0</v>
      </c>
      <c r="H1587" s="96">
        <f t="shared" si="271"/>
        <v>605.38</v>
      </c>
      <c r="I1587" s="154">
        <f>VLOOKUP($A1587,'2025-26 Salary &amp; Benefits'!$A:$I,3,FALSE)</f>
        <v>1.18</v>
      </c>
      <c r="J1587" s="154">
        <f>VLOOKUP($A1587,'2025-26 Salary &amp; Benefits'!$A:$I,4,FALSE)</f>
        <v>1.18</v>
      </c>
      <c r="K1587" s="141">
        <f t="shared" si="272"/>
        <v>605.38</v>
      </c>
      <c r="L1587" s="140">
        <f t="shared" si="273"/>
        <v>1.776</v>
      </c>
      <c r="M1587" s="142">
        <f>'2025-26 Salary &amp; Benefits'!$E$6</f>
        <v>78209</v>
      </c>
      <c r="N1587" s="142">
        <f>'2025-26 Salary &amp; Benefits'!$F$6</f>
        <v>80164</v>
      </c>
      <c r="O1587" s="9">
        <f t="shared" si="274"/>
        <v>163901.04</v>
      </c>
      <c r="P1587" s="9">
        <f t="shared" si="275"/>
        <v>4097.0499999999884</v>
      </c>
      <c r="Q1587" s="9">
        <f>'2025-26 Salary &amp; Benefits'!G$6</f>
        <v>15997.68</v>
      </c>
      <c r="R1587" s="143">
        <f>'2025-26 Salary &amp; Benefits'!H$6</f>
        <v>0.16020000000000001</v>
      </c>
      <c r="S1587" s="143">
        <f>'2025-26 Salary &amp; Benefits'!I$6</f>
        <v>0.15390000000000001</v>
      </c>
      <c r="T1587" s="9">
        <f t="shared" si="276"/>
        <v>55299.360000000001</v>
      </c>
      <c r="U1587" s="9">
        <f t="shared" si="277"/>
        <v>2799.97</v>
      </c>
      <c r="V1587" s="9">
        <f t="shared" si="278"/>
        <v>430.92</v>
      </c>
      <c r="W1587" s="9">
        <f t="shared" si="279"/>
        <v>3230.89</v>
      </c>
      <c r="X1587" s="22">
        <f t="shared" si="280"/>
        <v>226528.34000000003</v>
      </c>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c r="DJ1587" s="2"/>
      <c r="DK1587" s="2"/>
      <c r="DL1587" s="2"/>
      <c r="DM1587" s="2"/>
      <c r="DN1587" s="2"/>
      <c r="DO1587" s="2"/>
      <c r="DP1587" s="2"/>
      <c r="DQ1587" s="2"/>
      <c r="DR1587" s="2"/>
      <c r="DS1587" s="2"/>
      <c r="DT1587" s="2"/>
      <c r="DU1587" s="2"/>
      <c r="DV1587" s="2"/>
      <c r="DW1587" s="2"/>
      <c r="DX1587" s="2"/>
      <c r="DY1587" s="2"/>
      <c r="DZ1587" s="2"/>
      <c r="EA1587" s="2"/>
      <c r="EB1587" s="2"/>
      <c r="EC1587" s="2"/>
      <c r="ED1587" s="2"/>
      <c r="EE1587" s="2"/>
      <c r="EF1587" s="2"/>
      <c r="EG1587" s="2"/>
      <c r="EH1587" s="2"/>
      <c r="EI1587" s="2"/>
      <c r="EJ1587" s="2"/>
      <c r="EK1587" s="2"/>
      <c r="EL1587" s="2"/>
      <c r="EM1587" s="2"/>
      <c r="EN1587" s="2"/>
      <c r="EO1587" s="2"/>
      <c r="EP1587" s="2"/>
      <c r="EQ1587" s="2"/>
      <c r="ER1587" s="2"/>
      <c r="ES1587" s="2"/>
      <c r="ET1587" s="2"/>
      <c r="EU1587" s="2"/>
      <c r="EV1587" s="2"/>
      <c r="EW1587" s="2"/>
      <c r="EX1587" s="2"/>
      <c r="EY1587" s="2"/>
      <c r="EZ1587" s="2"/>
      <c r="FA1587" s="2"/>
      <c r="FB1587" s="2"/>
      <c r="FC1587" s="2"/>
    </row>
    <row r="1588" spans="1:159" s="4" customFormat="1">
      <c r="A1588" s="77" t="s">
        <v>2251</v>
      </c>
      <c r="B1588" s="87" t="s">
        <v>2795</v>
      </c>
      <c r="C1588" s="86">
        <v>3337</v>
      </c>
      <c r="D1588" s="78" t="s">
        <v>51</v>
      </c>
      <c r="E1588" s="107" t="str">
        <f>VLOOKUP($C1588,'2024-25 School Level AAFTE'!$C$4:$L$2372,9,FALSE)</f>
        <v>Yes</v>
      </c>
      <c r="F1588" s="95">
        <f>VLOOKUP($C1588,'2024-25 School Level AAFTE'!$C$4:$J$2372,8,FALSE)</f>
        <v>438.93</v>
      </c>
      <c r="G1588" s="97">
        <f>IFERROR(IF(E1588= "yes",VLOOKUP(C1588,Summary!$B:$I,6,0),0),0)</f>
        <v>0</v>
      </c>
      <c r="H1588" s="96">
        <f t="shared" si="271"/>
        <v>438.93</v>
      </c>
      <c r="I1588" s="154">
        <f>VLOOKUP($A1588,'2025-26 Salary &amp; Benefits'!$A:$I,3,FALSE)</f>
        <v>1.18</v>
      </c>
      <c r="J1588" s="154">
        <f>VLOOKUP($A1588,'2025-26 Salary &amp; Benefits'!$A:$I,4,FALSE)</f>
        <v>1.18</v>
      </c>
      <c r="K1588" s="141">
        <f t="shared" si="272"/>
        <v>438.93</v>
      </c>
      <c r="L1588" s="140">
        <f t="shared" si="273"/>
        <v>1.288</v>
      </c>
      <c r="M1588" s="142">
        <f>'2025-26 Salary &amp; Benefits'!$E$6</f>
        <v>78209</v>
      </c>
      <c r="N1588" s="142">
        <f>'2025-26 Salary &amp; Benefits'!$F$6</f>
        <v>80164</v>
      </c>
      <c r="O1588" s="9">
        <f t="shared" si="274"/>
        <v>118865.17</v>
      </c>
      <c r="P1588" s="9">
        <f t="shared" si="275"/>
        <v>2971.2799999999988</v>
      </c>
      <c r="Q1588" s="9">
        <f>'2025-26 Salary &amp; Benefits'!G$6</f>
        <v>15997.68</v>
      </c>
      <c r="R1588" s="143">
        <f>'2025-26 Salary &amp; Benefits'!H$6</f>
        <v>0.16020000000000001</v>
      </c>
      <c r="S1588" s="143">
        <f>'2025-26 Salary &amp; Benefits'!I$6</f>
        <v>0.15390000000000001</v>
      </c>
      <c r="T1588" s="9">
        <f t="shared" si="276"/>
        <v>40104.49</v>
      </c>
      <c r="U1588" s="9">
        <f t="shared" si="277"/>
        <v>2030.61</v>
      </c>
      <c r="V1588" s="9">
        <f t="shared" si="278"/>
        <v>312.51</v>
      </c>
      <c r="W1588" s="9">
        <f t="shared" si="279"/>
        <v>2343.12</v>
      </c>
      <c r="X1588" s="22">
        <f t="shared" si="280"/>
        <v>164284.06</v>
      </c>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c r="EW1588" s="2"/>
      <c r="EX1588" s="2"/>
      <c r="EY1588" s="2"/>
      <c r="EZ1588" s="2"/>
      <c r="FA1588" s="2"/>
      <c r="FB1588" s="2"/>
      <c r="FC1588" s="2"/>
    </row>
    <row r="1589" spans="1:159" s="4" customFormat="1">
      <c r="A1589" s="77" t="s">
        <v>2251</v>
      </c>
      <c r="B1589" s="87" t="s">
        <v>2795</v>
      </c>
      <c r="C1589" s="88">
        <v>3434</v>
      </c>
      <c r="D1589" s="87" t="s">
        <v>730</v>
      </c>
      <c r="E1589" s="107" t="str">
        <f>VLOOKUP($C1589,'2024-25 School Level AAFTE'!$C$4:$L$2372,9,FALSE)</f>
        <v>Yes</v>
      </c>
      <c r="F1589" s="95">
        <f>VLOOKUP($C1589,'2024-25 School Level AAFTE'!$C$4:$J$2372,8,FALSE)</f>
        <v>912.78</v>
      </c>
      <c r="G1589" s="97">
        <f>IFERROR(IF(E1589= "yes",VLOOKUP(C1589,Summary!$B:$I,6,0),0),0)</f>
        <v>0</v>
      </c>
      <c r="H1589" s="96">
        <f t="shared" si="271"/>
        <v>912.78</v>
      </c>
      <c r="I1589" s="154">
        <f>VLOOKUP($A1589,'2025-26 Salary &amp; Benefits'!$A:$I,3,FALSE)</f>
        <v>1.18</v>
      </c>
      <c r="J1589" s="154">
        <f>VLOOKUP($A1589,'2025-26 Salary &amp; Benefits'!$A:$I,4,FALSE)</f>
        <v>1.18</v>
      </c>
      <c r="K1589" s="141">
        <f t="shared" si="272"/>
        <v>912.78</v>
      </c>
      <c r="L1589" s="140">
        <f t="shared" si="273"/>
        <v>2.677</v>
      </c>
      <c r="M1589" s="142">
        <f>'2025-26 Salary &amp; Benefits'!$E$6</f>
        <v>78209</v>
      </c>
      <c r="N1589" s="142">
        <f>'2025-26 Salary &amp; Benefits'!$F$6</f>
        <v>80164</v>
      </c>
      <c r="O1589" s="9">
        <f t="shared" si="274"/>
        <v>247051.28</v>
      </c>
      <c r="P1589" s="9">
        <f t="shared" si="275"/>
        <v>6175.570000000007</v>
      </c>
      <c r="Q1589" s="9">
        <f>'2025-26 Salary &amp; Benefits'!G$6</f>
        <v>15997.68</v>
      </c>
      <c r="R1589" s="143">
        <f>'2025-26 Salary &amp; Benefits'!H$6</f>
        <v>0.16020000000000001</v>
      </c>
      <c r="S1589" s="143">
        <f>'2025-26 Salary &amp; Benefits'!I$6</f>
        <v>0.15390000000000001</v>
      </c>
      <c r="T1589" s="9">
        <f t="shared" si="276"/>
        <v>83353.820000000007</v>
      </c>
      <c r="U1589" s="9">
        <f t="shared" si="277"/>
        <v>4220.45</v>
      </c>
      <c r="V1589" s="9">
        <f t="shared" si="278"/>
        <v>649.53</v>
      </c>
      <c r="W1589" s="9">
        <f t="shared" si="279"/>
        <v>4869.9799999999996</v>
      </c>
      <c r="X1589" s="22">
        <f t="shared" si="280"/>
        <v>341450.64999999997</v>
      </c>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c r="EW1589" s="2"/>
      <c r="EX1589" s="2"/>
      <c r="EY1589" s="2"/>
      <c r="EZ1589" s="2"/>
      <c r="FA1589" s="2"/>
      <c r="FB1589" s="2"/>
      <c r="FC1589" s="2"/>
    </row>
    <row r="1590" spans="1:159" s="4" customFormat="1">
      <c r="A1590" s="77" t="s">
        <v>2251</v>
      </c>
      <c r="B1590" s="87" t="s">
        <v>2795</v>
      </c>
      <c r="C1590" s="88">
        <v>3485</v>
      </c>
      <c r="D1590" s="87" t="s">
        <v>731</v>
      </c>
      <c r="E1590" s="107" t="str">
        <f>VLOOKUP($C1590,'2024-25 School Level AAFTE'!$C$4:$L$2372,9,FALSE)</f>
        <v>No</v>
      </c>
      <c r="F1590" s="95">
        <f>VLOOKUP($C1590,'2024-25 School Level AAFTE'!$C$4:$J$2372,8,FALSE)</f>
        <v>482.44</v>
      </c>
      <c r="G1590" s="97">
        <f>IFERROR(IF(E1590= "yes",VLOOKUP(C1590,Summary!$B:$I,6,0),0),0)</f>
        <v>0</v>
      </c>
      <c r="H1590" s="96">
        <f t="shared" si="271"/>
        <v>0</v>
      </c>
      <c r="I1590" s="154">
        <f>VLOOKUP($A1590,'2025-26 Salary &amp; Benefits'!$A:$I,3,FALSE)</f>
        <v>1.18</v>
      </c>
      <c r="J1590" s="154">
        <f>VLOOKUP($A1590,'2025-26 Salary &amp; Benefits'!$A:$I,4,FALSE)</f>
        <v>1.18</v>
      </c>
      <c r="K1590" s="141">
        <f t="shared" si="272"/>
        <v>0</v>
      </c>
      <c r="L1590" s="140">
        <f t="shared" si="273"/>
        <v>0</v>
      </c>
      <c r="M1590" s="142">
        <f>'2025-26 Salary &amp; Benefits'!$E$6</f>
        <v>78209</v>
      </c>
      <c r="N1590" s="142">
        <f>'2025-26 Salary &amp; Benefits'!$F$6</f>
        <v>80164</v>
      </c>
      <c r="O1590" s="9">
        <f t="shared" si="274"/>
        <v>0</v>
      </c>
      <c r="P1590" s="9">
        <f t="shared" si="275"/>
        <v>0</v>
      </c>
      <c r="Q1590" s="9">
        <f>'2025-26 Salary &amp; Benefits'!G$6</f>
        <v>15997.68</v>
      </c>
      <c r="R1590" s="143">
        <f>'2025-26 Salary &amp; Benefits'!H$6</f>
        <v>0.16020000000000001</v>
      </c>
      <c r="S1590" s="143">
        <f>'2025-26 Salary &amp; Benefits'!I$6</f>
        <v>0.15390000000000001</v>
      </c>
      <c r="T1590" s="9">
        <f t="shared" si="276"/>
        <v>0</v>
      </c>
      <c r="U1590" s="9">
        <f t="shared" si="277"/>
        <v>0</v>
      </c>
      <c r="V1590" s="9">
        <f t="shared" si="278"/>
        <v>0</v>
      </c>
      <c r="W1590" s="9">
        <f t="shared" si="279"/>
        <v>0</v>
      </c>
      <c r="X1590" s="22">
        <f t="shared" si="280"/>
        <v>0</v>
      </c>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c r="DJ1590" s="2"/>
      <c r="DK1590" s="2"/>
      <c r="DL1590" s="2"/>
      <c r="DM1590" s="2"/>
      <c r="DN1590" s="2"/>
      <c r="DO1590" s="2"/>
      <c r="DP1590" s="2"/>
      <c r="DQ1590" s="2"/>
      <c r="DR1590" s="2"/>
      <c r="DS1590" s="2"/>
      <c r="DT1590" s="2"/>
      <c r="DU1590" s="2"/>
      <c r="DV1590" s="2"/>
      <c r="DW1590" s="2"/>
      <c r="DX1590" s="2"/>
      <c r="DY1590" s="2"/>
      <c r="DZ1590" s="2"/>
      <c r="EA1590" s="2"/>
      <c r="EB1590" s="2"/>
      <c r="EC1590" s="2"/>
      <c r="ED1590" s="2"/>
      <c r="EE1590" s="2"/>
      <c r="EF1590" s="2"/>
      <c r="EG1590" s="2"/>
      <c r="EH1590" s="2"/>
      <c r="EI1590" s="2"/>
      <c r="EJ1590" s="2"/>
      <c r="EK1590" s="2"/>
      <c r="EL1590" s="2"/>
      <c r="EM1590" s="2"/>
      <c r="EN1590" s="2"/>
      <c r="EO1590" s="2"/>
      <c r="EP1590" s="2"/>
      <c r="EQ1590" s="2"/>
      <c r="ER1590" s="2"/>
      <c r="ES1590" s="2"/>
      <c r="ET1590" s="2"/>
      <c r="EU1590" s="2"/>
      <c r="EV1590" s="2"/>
      <c r="EW1590" s="2"/>
      <c r="EX1590" s="2"/>
      <c r="EY1590" s="2"/>
      <c r="EZ1590" s="2"/>
      <c r="FA1590" s="2"/>
      <c r="FB1590" s="2"/>
      <c r="FC1590" s="2"/>
    </row>
    <row r="1591" spans="1:159" s="4" customFormat="1">
      <c r="A1591" s="77" t="s">
        <v>2251</v>
      </c>
      <c r="B1591" s="87" t="s">
        <v>2795</v>
      </c>
      <c r="C1591" s="88">
        <v>3521</v>
      </c>
      <c r="D1591" s="87" t="s">
        <v>732</v>
      </c>
      <c r="E1591" s="107" t="str">
        <f>VLOOKUP($C1591,'2024-25 School Level AAFTE'!$C$4:$L$2372,9,FALSE)</f>
        <v>Yes</v>
      </c>
      <c r="F1591" s="95">
        <f>VLOOKUP($C1591,'2024-25 School Level AAFTE'!$C$4:$J$2372,8,FALSE)</f>
        <v>392.85</v>
      </c>
      <c r="G1591" s="97">
        <f>IFERROR(IF(E1591= "yes",VLOOKUP(C1591,Summary!$B:$I,6,0),0),0)</f>
        <v>0</v>
      </c>
      <c r="H1591" s="96">
        <f t="shared" si="271"/>
        <v>392.85</v>
      </c>
      <c r="I1591" s="154">
        <f>VLOOKUP($A1591,'2025-26 Salary &amp; Benefits'!$A:$I,3,FALSE)</f>
        <v>1.18</v>
      </c>
      <c r="J1591" s="154">
        <f>VLOOKUP($A1591,'2025-26 Salary &amp; Benefits'!$A:$I,4,FALSE)</f>
        <v>1.18</v>
      </c>
      <c r="K1591" s="141">
        <f t="shared" si="272"/>
        <v>392.85</v>
      </c>
      <c r="L1591" s="140">
        <f t="shared" si="273"/>
        <v>1.1519999999999999</v>
      </c>
      <c r="M1591" s="142">
        <f>'2025-26 Salary &amp; Benefits'!$E$6</f>
        <v>78209</v>
      </c>
      <c r="N1591" s="142">
        <f>'2025-26 Salary &amp; Benefits'!$F$6</f>
        <v>80164</v>
      </c>
      <c r="O1591" s="9">
        <f t="shared" si="274"/>
        <v>106314.19</v>
      </c>
      <c r="P1591" s="9">
        <f t="shared" si="275"/>
        <v>2657.5500000000029</v>
      </c>
      <c r="Q1591" s="9">
        <f>'2025-26 Salary &amp; Benefits'!G$6</f>
        <v>15997.68</v>
      </c>
      <c r="R1591" s="143">
        <f>'2025-26 Salary &amp; Benefits'!H$6</f>
        <v>0.16020000000000001</v>
      </c>
      <c r="S1591" s="143">
        <f>'2025-26 Salary &amp; Benefits'!I$6</f>
        <v>0.15390000000000001</v>
      </c>
      <c r="T1591" s="9">
        <f t="shared" si="276"/>
        <v>35869.86</v>
      </c>
      <c r="U1591" s="9">
        <f t="shared" si="277"/>
        <v>1816.2</v>
      </c>
      <c r="V1591" s="9">
        <f t="shared" si="278"/>
        <v>279.51</v>
      </c>
      <c r="W1591" s="9">
        <f t="shared" si="279"/>
        <v>2095.71</v>
      </c>
      <c r="X1591" s="22">
        <f t="shared" si="280"/>
        <v>146937.30999999997</v>
      </c>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c r="DY1591" s="2"/>
      <c r="DZ1591" s="2"/>
      <c r="EA1591" s="2"/>
      <c r="EB1591" s="2"/>
      <c r="EC1591" s="2"/>
      <c r="ED1591" s="2"/>
      <c r="EE1591" s="2"/>
      <c r="EF1591" s="2"/>
      <c r="EG1591" s="2"/>
      <c r="EH1591" s="2"/>
      <c r="EI1591" s="2"/>
      <c r="EJ1591" s="2"/>
      <c r="EK1591" s="2"/>
      <c r="EL1591" s="2"/>
      <c r="EM1591" s="2"/>
      <c r="EN1591" s="2"/>
      <c r="EO1591" s="2"/>
      <c r="EP1591" s="2"/>
      <c r="EQ1591" s="2"/>
      <c r="ER1591" s="2"/>
      <c r="ES1591" s="2"/>
      <c r="ET1591" s="2"/>
      <c r="EU1591" s="2"/>
      <c r="EV1591" s="2"/>
      <c r="EW1591" s="2"/>
      <c r="EX1591" s="2"/>
      <c r="EY1591" s="2"/>
      <c r="EZ1591" s="2"/>
      <c r="FA1591" s="2"/>
      <c r="FB1591" s="2"/>
      <c r="FC1591" s="2"/>
    </row>
    <row r="1592" spans="1:159" s="4" customFormat="1">
      <c r="A1592" s="77" t="s">
        <v>2251</v>
      </c>
      <c r="B1592" s="87" t="s">
        <v>2795</v>
      </c>
      <c r="C1592" s="88">
        <v>3586</v>
      </c>
      <c r="D1592" s="87" t="s">
        <v>733</v>
      </c>
      <c r="E1592" s="107" t="str">
        <f>VLOOKUP($C1592,'2024-25 School Level AAFTE'!$C$4:$L$2372,9,FALSE)</f>
        <v>No</v>
      </c>
      <c r="F1592" s="95">
        <f>VLOOKUP($C1592,'2024-25 School Level AAFTE'!$C$4:$J$2372,8,FALSE)</f>
        <v>397.03000000000003</v>
      </c>
      <c r="G1592" s="97">
        <f>IFERROR(IF(E1592= "yes",VLOOKUP(C1592,Summary!$B:$I,6,0),0),0)</f>
        <v>0</v>
      </c>
      <c r="H1592" s="96">
        <f t="shared" si="271"/>
        <v>0</v>
      </c>
      <c r="I1592" s="154">
        <f>VLOOKUP($A1592,'2025-26 Salary &amp; Benefits'!$A:$I,3,FALSE)</f>
        <v>1.18</v>
      </c>
      <c r="J1592" s="154">
        <f>VLOOKUP($A1592,'2025-26 Salary &amp; Benefits'!$A:$I,4,FALSE)</f>
        <v>1.18</v>
      </c>
      <c r="K1592" s="141">
        <f t="shared" si="272"/>
        <v>0</v>
      </c>
      <c r="L1592" s="140">
        <f t="shared" si="273"/>
        <v>0</v>
      </c>
      <c r="M1592" s="142">
        <f>'2025-26 Salary &amp; Benefits'!$E$6</f>
        <v>78209</v>
      </c>
      <c r="N1592" s="142">
        <f>'2025-26 Salary &amp; Benefits'!$F$6</f>
        <v>80164</v>
      </c>
      <c r="O1592" s="9">
        <f t="shared" si="274"/>
        <v>0</v>
      </c>
      <c r="P1592" s="9">
        <f t="shared" si="275"/>
        <v>0</v>
      </c>
      <c r="Q1592" s="9">
        <f>'2025-26 Salary &amp; Benefits'!G$6</f>
        <v>15997.68</v>
      </c>
      <c r="R1592" s="143">
        <f>'2025-26 Salary &amp; Benefits'!H$6</f>
        <v>0.16020000000000001</v>
      </c>
      <c r="S1592" s="143">
        <f>'2025-26 Salary &amp; Benefits'!I$6</f>
        <v>0.15390000000000001</v>
      </c>
      <c r="T1592" s="9">
        <f t="shared" si="276"/>
        <v>0</v>
      </c>
      <c r="U1592" s="9">
        <f t="shared" si="277"/>
        <v>0</v>
      </c>
      <c r="V1592" s="9">
        <f t="shared" si="278"/>
        <v>0</v>
      </c>
      <c r="W1592" s="9">
        <f t="shared" si="279"/>
        <v>0</v>
      </c>
      <c r="X1592" s="22">
        <f t="shared" si="280"/>
        <v>0</v>
      </c>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c r="DF1592" s="2"/>
      <c r="DG1592" s="2"/>
      <c r="DH1592" s="2"/>
      <c r="DI1592" s="2"/>
      <c r="DJ1592" s="2"/>
      <c r="DK1592" s="2"/>
      <c r="DL1592" s="2"/>
      <c r="DM1592" s="2"/>
      <c r="DN1592" s="2"/>
      <c r="DO1592" s="2"/>
      <c r="DP1592" s="2"/>
      <c r="DQ1592" s="2"/>
      <c r="DR1592" s="2"/>
      <c r="DS1592" s="2"/>
      <c r="DT1592" s="2"/>
      <c r="DU1592" s="2"/>
      <c r="DV1592" s="2"/>
      <c r="DW1592" s="2"/>
      <c r="DX1592" s="2"/>
      <c r="DY1592" s="2"/>
      <c r="DZ1592" s="2"/>
      <c r="EA1592" s="2"/>
      <c r="EB1592" s="2"/>
      <c r="EC1592" s="2"/>
      <c r="ED1592" s="2"/>
      <c r="EE1592" s="2"/>
      <c r="EF1592" s="2"/>
      <c r="EG1592" s="2"/>
      <c r="EH1592" s="2"/>
      <c r="EI1592" s="2"/>
      <c r="EJ1592" s="2"/>
      <c r="EK1592" s="2"/>
      <c r="EL1592" s="2"/>
      <c r="EM1592" s="2"/>
      <c r="EN1592" s="2"/>
      <c r="EO1592" s="2"/>
      <c r="EP1592" s="2"/>
      <c r="EQ1592" s="2"/>
      <c r="ER1592" s="2"/>
      <c r="ES1592" s="2"/>
      <c r="ET1592" s="2"/>
      <c r="EU1592" s="2"/>
      <c r="EV1592" s="2"/>
      <c r="EW1592" s="2"/>
      <c r="EX1592" s="2"/>
      <c r="EY1592" s="2"/>
      <c r="EZ1592" s="2"/>
      <c r="FA1592" s="2"/>
      <c r="FB1592" s="2"/>
      <c r="FC1592" s="2"/>
    </row>
    <row r="1593" spans="1:159" s="4" customFormat="1">
      <c r="A1593" s="77" t="s">
        <v>2251</v>
      </c>
      <c r="B1593" s="87" t="s">
        <v>2795</v>
      </c>
      <c r="C1593" s="88">
        <v>3587</v>
      </c>
      <c r="D1593" s="87" t="s">
        <v>734</v>
      </c>
      <c r="E1593" s="107" t="str">
        <f>VLOOKUP($C1593,'2024-25 School Level AAFTE'!$C$4:$L$2372,9,FALSE)</f>
        <v>No</v>
      </c>
      <c r="F1593" s="95">
        <f>VLOOKUP($C1593,'2024-25 School Level AAFTE'!$C$4:$J$2372,8,FALSE)</f>
        <v>477.43</v>
      </c>
      <c r="G1593" s="97">
        <f>IFERROR(IF(E1593= "yes",VLOOKUP(C1593,Summary!$B:$I,6,0),0),0)</f>
        <v>0</v>
      </c>
      <c r="H1593" s="96">
        <f t="shared" si="271"/>
        <v>0</v>
      </c>
      <c r="I1593" s="154">
        <f>VLOOKUP($A1593,'2025-26 Salary &amp; Benefits'!$A:$I,3,FALSE)</f>
        <v>1.18</v>
      </c>
      <c r="J1593" s="154">
        <f>VLOOKUP($A1593,'2025-26 Salary &amp; Benefits'!$A:$I,4,FALSE)</f>
        <v>1.18</v>
      </c>
      <c r="K1593" s="141">
        <f t="shared" si="272"/>
        <v>0</v>
      </c>
      <c r="L1593" s="140">
        <f t="shared" si="273"/>
        <v>0</v>
      </c>
      <c r="M1593" s="142">
        <f>'2025-26 Salary &amp; Benefits'!$E$6</f>
        <v>78209</v>
      </c>
      <c r="N1593" s="142">
        <f>'2025-26 Salary &amp; Benefits'!$F$6</f>
        <v>80164</v>
      </c>
      <c r="O1593" s="9">
        <f t="shared" si="274"/>
        <v>0</v>
      </c>
      <c r="P1593" s="9">
        <f t="shared" si="275"/>
        <v>0</v>
      </c>
      <c r="Q1593" s="9">
        <f>'2025-26 Salary &amp; Benefits'!G$6</f>
        <v>15997.68</v>
      </c>
      <c r="R1593" s="143">
        <f>'2025-26 Salary &amp; Benefits'!H$6</f>
        <v>0.16020000000000001</v>
      </c>
      <c r="S1593" s="143">
        <f>'2025-26 Salary &amp; Benefits'!I$6</f>
        <v>0.15390000000000001</v>
      </c>
      <c r="T1593" s="9">
        <f t="shared" si="276"/>
        <v>0</v>
      </c>
      <c r="U1593" s="9">
        <f t="shared" si="277"/>
        <v>0</v>
      </c>
      <c r="V1593" s="9">
        <f t="shared" si="278"/>
        <v>0</v>
      </c>
      <c r="W1593" s="9">
        <f t="shared" si="279"/>
        <v>0</v>
      </c>
      <c r="X1593" s="22">
        <f t="shared" si="280"/>
        <v>0</v>
      </c>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c r="DJ1593" s="2"/>
      <c r="DK1593" s="2"/>
      <c r="DL1593" s="2"/>
      <c r="DM1593" s="2"/>
      <c r="DN1593" s="2"/>
      <c r="DO1593" s="2"/>
      <c r="DP1593" s="2"/>
      <c r="DQ1593" s="2"/>
      <c r="DR1593" s="2"/>
      <c r="DS1593" s="2"/>
      <c r="DT1593" s="2"/>
      <c r="DU1593" s="2"/>
      <c r="DV1593" s="2"/>
      <c r="DW1593" s="2"/>
      <c r="DX1593" s="2"/>
      <c r="DY1593" s="2"/>
      <c r="DZ1593" s="2"/>
      <c r="EA1593" s="2"/>
      <c r="EB1593" s="2"/>
      <c r="EC1593" s="2"/>
      <c r="ED1593" s="2"/>
      <c r="EE1593" s="2"/>
      <c r="EF1593" s="2"/>
      <c r="EG1593" s="2"/>
      <c r="EH1593" s="2"/>
      <c r="EI1593" s="2"/>
      <c r="EJ1593" s="2"/>
      <c r="EK1593" s="2"/>
      <c r="EL1593" s="2"/>
      <c r="EM1593" s="2"/>
      <c r="EN1593" s="2"/>
      <c r="EO1593" s="2"/>
      <c r="EP1593" s="2"/>
      <c r="EQ1593" s="2"/>
      <c r="ER1593" s="2"/>
      <c r="ES1593" s="2"/>
      <c r="ET1593" s="2"/>
      <c r="EU1593" s="2"/>
      <c r="EV1593" s="2"/>
      <c r="EW1593" s="2"/>
      <c r="EX1593" s="2"/>
      <c r="EY1593" s="2"/>
      <c r="EZ1593" s="2"/>
      <c r="FA1593" s="2"/>
      <c r="FB1593" s="2"/>
      <c r="FC1593" s="2"/>
    </row>
    <row r="1594" spans="1:159" s="4" customFormat="1">
      <c r="A1594" s="77" t="s">
        <v>2251</v>
      </c>
      <c r="B1594" s="87" t="s">
        <v>2795</v>
      </c>
      <c r="C1594" s="88">
        <v>3630</v>
      </c>
      <c r="D1594" s="79" t="s">
        <v>735</v>
      </c>
      <c r="E1594" s="107" t="str">
        <f>VLOOKUP($C1594,'2024-25 School Level AAFTE'!$C$4:$L$2372,9,FALSE)</f>
        <v>No</v>
      </c>
      <c r="F1594" s="95">
        <f>VLOOKUP($C1594,'2024-25 School Level AAFTE'!$C$4:$J$2372,8,FALSE)</f>
        <v>1763.92</v>
      </c>
      <c r="G1594" s="97">
        <f>IFERROR(IF(E1594= "yes",VLOOKUP(C1594,Summary!$B:$I,6,0),0),0)</f>
        <v>0</v>
      </c>
      <c r="H1594" s="96">
        <f t="shared" si="271"/>
        <v>0</v>
      </c>
      <c r="I1594" s="154">
        <f>VLOOKUP($A1594,'2025-26 Salary &amp; Benefits'!$A:$I,3,FALSE)</f>
        <v>1.18</v>
      </c>
      <c r="J1594" s="154">
        <f>VLOOKUP($A1594,'2025-26 Salary &amp; Benefits'!$A:$I,4,FALSE)</f>
        <v>1.18</v>
      </c>
      <c r="K1594" s="141">
        <f t="shared" si="272"/>
        <v>0</v>
      </c>
      <c r="L1594" s="140">
        <f t="shared" si="273"/>
        <v>0</v>
      </c>
      <c r="M1594" s="142">
        <f>'2025-26 Salary &amp; Benefits'!$E$6</f>
        <v>78209</v>
      </c>
      <c r="N1594" s="142">
        <f>'2025-26 Salary &amp; Benefits'!$F$6</f>
        <v>80164</v>
      </c>
      <c r="O1594" s="9">
        <f t="shared" si="274"/>
        <v>0</v>
      </c>
      <c r="P1594" s="9">
        <f t="shared" si="275"/>
        <v>0</v>
      </c>
      <c r="Q1594" s="9">
        <f>'2025-26 Salary &amp; Benefits'!G$6</f>
        <v>15997.68</v>
      </c>
      <c r="R1594" s="143">
        <f>'2025-26 Salary &amp; Benefits'!H$6</f>
        <v>0.16020000000000001</v>
      </c>
      <c r="S1594" s="143">
        <f>'2025-26 Salary &amp; Benefits'!I$6</f>
        <v>0.15390000000000001</v>
      </c>
      <c r="T1594" s="9">
        <f t="shared" si="276"/>
        <v>0</v>
      </c>
      <c r="U1594" s="9">
        <f t="shared" si="277"/>
        <v>0</v>
      </c>
      <c r="V1594" s="9">
        <f t="shared" si="278"/>
        <v>0</v>
      </c>
      <c r="W1594" s="9">
        <f t="shared" si="279"/>
        <v>0</v>
      </c>
      <c r="X1594" s="22">
        <f t="shared" si="280"/>
        <v>0</v>
      </c>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c r="ED1594" s="2"/>
      <c r="EE1594" s="2"/>
      <c r="EF1594" s="2"/>
      <c r="EG1594" s="2"/>
      <c r="EH1594" s="2"/>
      <c r="EI1594" s="2"/>
      <c r="EJ1594" s="2"/>
      <c r="EK1594" s="2"/>
      <c r="EL1594" s="2"/>
      <c r="EM1594" s="2"/>
      <c r="EN1594" s="2"/>
      <c r="EO1594" s="2"/>
      <c r="EP1594" s="2"/>
      <c r="EQ1594" s="2"/>
      <c r="ER1594" s="2"/>
      <c r="ES1594" s="2"/>
      <c r="ET1594" s="2"/>
      <c r="EU1594" s="2"/>
      <c r="EV1594" s="2"/>
      <c r="EW1594" s="2"/>
      <c r="EX1594" s="2"/>
      <c r="EY1594" s="2"/>
      <c r="EZ1594" s="2"/>
      <c r="FA1594" s="2"/>
      <c r="FB1594" s="2"/>
      <c r="FC1594" s="2"/>
    </row>
    <row r="1595" spans="1:159" s="4" customFormat="1">
      <c r="A1595" s="77" t="s">
        <v>2251</v>
      </c>
      <c r="B1595" s="87" t="s">
        <v>2795</v>
      </c>
      <c r="C1595" s="88">
        <v>3668</v>
      </c>
      <c r="D1595" s="87" t="s">
        <v>736</v>
      </c>
      <c r="E1595" s="107" t="str">
        <f>VLOOKUP($C1595,'2024-25 School Level AAFTE'!$C$4:$L$2372,9,FALSE)</f>
        <v>No</v>
      </c>
      <c r="F1595" s="95">
        <f>VLOOKUP($C1595,'2024-25 School Level AAFTE'!$C$4:$J$2372,8,FALSE)</f>
        <v>338.78000000000003</v>
      </c>
      <c r="G1595" s="97">
        <f>IFERROR(IF(E1595= "yes",VLOOKUP(C1595,Summary!$B:$I,6,0),0),0)</f>
        <v>0</v>
      </c>
      <c r="H1595" s="96">
        <f t="shared" si="271"/>
        <v>0</v>
      </c>
      <c r="I1595" s="154">
        <f>VLOOKUP($A1595,'2025-26 Salary &amp; Benefits'!$A:$I,3,FALSE)</f>
        <v>1.18</v>
      </c>
      <c r="J1595" s="154">
        <f>VLOOKUP($A1595,'2025-26 Salary &amp; Benefits'!$A:$I,4,FALSE)</f>
        <v>1.18</v>
      </c>
      <c r="K1595" s="141">
        <f t="shared" si="272"/>
        <v>0</v>
      </c>
      <c r="L1595" s="140">
        <f t="shared" si="273"/>
        <v>0</v>
      </c>
      <c r="M1595" s="142">
        <f>'2025-26 Salary &amp; Benefits'!$E$6</f>
        <v>78209</v>
      </c>
      <c r="N1595" s="142">
        <f>'2025-26 Salary &amp; Benefits'!$F$6</f>
        <v>80164</v>
      </c>
      <c r="O1595" s="9">
        <f t="shared" si="274"/>
        <v>0</v>
      </c>
      <c r="P1595" s="9">
        <f t="shared" si="275"/>
        <v>0</v>
      </c>
      <c r="Q1595" s="9">
        <f>'2025-26 Salary &amp; Benefits'!G$6</f>
        <v>15997.68</v>
      </c>
      <c r="R1595" s="143">
        <f>'2025-26 Salary &amp; Benefits'!H$6</f>
        <v>0.16020000000000001</v>
      </c>
      <c r="S1595" s="143">
        <f>'2025-26 Salary &amp; Benefits'!I$6</f>
        <v>0.15390000000000001</v>
      </c>
      <c r="T1595" s="9">
        <f t="shared" si="276"/>
        <v>0</v>
      </c>
      <c r="U1595" s="9">
        <f t="shared" si="277"/>
        <v>0</v>
      </c>
      <c r="V1595" s="9">
        <f t="shared" si="278"/>
        <v>0</v>
      </c>
      <c r="W1595" s="9">
        <f t="shared" si="279"/>
        <v>0</v>
      </c>
      <c r="X1595" s="22">
        <f t="shared" si="280"/>
        <v>0</v>
      </c>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c r="DY1595" s="2"/>
      <c r="DZ1595" s="2"/>
      <c r="EA1595" s="2"/>
      <c r="EB1595" s="2"/>
      <c r="EC1595" s="2"/>
      <c r="ED1595" s="2"/>
      <c r="EE1595" s="2"/>
      <c r="EF1595" s="2"/>
      <c r="EG1595" s="2"/>
      <c r="EH1595" s="2"/>
      <c r="EI1595" s="2"/>
      <c r="EJ1595" s="2"/>
      <c r="EK1595" s="2"/>
      <c r="EL1595" s="2"/>
      <c r="EM1595" s="2"/>
      <c r="EN1595" s="2"/>
      <c r="EO1595" s="2"/>
      <c r="EP1595" s="2"/>
      <c r="EQ1595" s="2"/>
      <c r="ER1595" s="2"/>
      <c r="ES1595" s="2"/>
      <c r="ET1595" s="2"/>
      <c r="EU1595" s="2"/>
      <c r="EV1595" s="2"/>
      <c r="EW1595" s="2"/>
      <c r="EX1595" s="2"/>
      <c r="EY1595" s="2"/>
      <c r="EZ1595" s="2"/>
      <c r="FA1595" s="2"/>
      <c r="FB1595" s="2"/>
      <c r="FC1595" s="2"/>
    </row>
    <row r="1596" spans="1:159" s="4" customFormat="1">
      <c r="A1596" s="77" t="s">
        <v>2251</v>
      </c>
      <c r="B1596" s="87" t="s">
        <v>2795</v>
      </c>
      <c r="C1596" s="88">
        <v>3702</v>
      </c>
      <c r="D1596" s="87" t="s">
        <v>737</v>
      </c>
      <c r="E1596" s="107" t="str">
        <f>VLOOKUP($C1596,'2024-25 School Level AAFTE'!$C$4:$L$2372,9,FALSE)</f>
        <v>Yes</v>
      </c>
      <c r="F1596" s="95">
        <f>VLOOKUP($C1596,'2024-25 School Level AAFTE'!$C$4:$J$2372,8,FALSE)</f>
        <v>387.94</v>
      </c>
      <c r="G1596" s="97">
        <f>IFERROR(IF(E1596= "yes",VLOOKUP(C1596,Summary!$B:$I,6,0),0),0)</f>
        <v>0</v>
      </c>
      <c r="H1596" s="96">
        <f t="shared" si="271"/>
        <v>387.94</v>
      </c>
      <c r="I1596" s="154">
        <f>VLOOKUP($A1596,'2025-26 Salary &amp; Benefits'!$A:$I,3,FALSE)</f>
        <v>1.18</v>
      </c>
      <c r="J1596" s="154">
        <f>VLOOKUP($A1596,'2025-26 Salary &amp; Benefits'!$A:$I,4,FALSE)</f>
        <v>1.18</v>
      </c>
      <c r="K1596" s="141">
        <f t="shared" si="272"/>
        <v>387.94</v>
      </c>
      <c r="L1596" s="140">
        <f t="shared" si="273"/>
        <v>1.1379999999999999</v>
      </c>
      <c r="M1596" s="142">
        <f>'2025-26 Salary &amp; Benefits'!$E$6</f>
        <v>78209</v>
      </c>
      <c r="N1596" s="142">
        <f>'2025-26 Salary &amp; Benefits'!$F$6</f>
        <v>80164</v>
      </c>
      <c r="O1596" s="9">
        <f t="shared" si="274"/>
        <v>105022.17</v>
      </c>
      <c r="P1596" s="9">
        <f t="shared" si="275"/>
        <v>2625.2599999999948</v>
      </c>
      <c r="Q1596" s="9">
        <f>'2025-26 Salary &amp; Benefits'!G$6</f>
        <v>15997.68</v>
      </c>
      <c r="R1596" s="143">
        <f>'2025-26 Salary &amp; Benefits'!H$6</f>
        <v>0.16020000000000001</v>
      </c>
      <c r="S1596" s="143">
        <f>'2025-26 Salary &amp; Benefits'!I$6</f>
        <v>0.15390000000000001</v>
      </c>
      <c r="T1596" s="9">
        <f t="shared" si="276"/>
        <v>35433.94</v>
      </c>
      <c r="U1596" s="9">
        <f t="shared" si="277"/>
        <v>1794.12</v>
      </c>
      <c r="V1596" s="9">
        <f t="shared" si="278"/>
        <v>276.12</v>
      </c>
      <c r="W1596" s="9">
        <f t="shared" si="279"/>
        <v>2070.2399999999998</v>
      </c>
      <c r="X1596" s="22">
        <f t="shared" si="280"/>
        <v>145151.60999999999</v>
      </c>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c r="DY1596" s="2"/>
      <c r="DZ1596" s="2"/>
      <c r="EA1596" s="2"/>
      <c r="EB1596" s="2"/>
      <c r="EC1596" s="2"/>
      <c r="ED1596" s="2"/>
      <c r="EE1596" s="2"/>
      <c r="EF1596" s="2"/>
      <c r="EG1596" s="2"/>
      <c r="EH1596" s="2"/>
      <c r="EI1596" s="2"/>
      <c r="EJ1596" s="2"/>
      <c r="EK1596" s="2"/>
      <c r="EL1596" s="2"/>
      <c r="EM1596" s="2"/>
      <c r="EN1596" s="2"/>
      <c r="EO1596" s="2"/>
      <c r="EP1596" s="2"/>
      <c r="EQ1596" s="2"/>
      <c r="ER1596" s="2"/>
      <c r="ES1596" s="2"/>
      <c r="ET1596" s="2"/>
      <c r="EU1596" s="2"/>
      <c r="EV1596" s="2"/>
      <c r="EW1596" s="2"/>
      <c r="EX1596" s="2"/>
      <c r="EY1596" s="2"/>
      <c r="EZ1596" s="2"/>
      <c r="FA1596" s="2"/>
      <c r="FB1596" s="2"/>
      <c r="FC1596" s="2"/>
    </row>
    <row r="1597" spans="1:159" s="4" customFormat="1">
      <c r="A1597" s="77" t="s">
        <v>2251</v>
      </c>
      <c r="B1597" s="87" t="s">
        <v>2795</v>
      </c>
      <c r="C1597" s="88">
        <v>3740</v>
      </c>
      <c r="D1597" s="87" t="s">
        <v>738</v>
      </c>
      <c r="E1597" s="107" t="str">
        <f>VLOOKUP($C1597,'2024-25 School Level AAFTE'!$C$4:$L$2372,9,FALSE)</f>
        <v>No</v>
      </c>
      <c r="F1597" s="95">
        <f>VLOOKUP($C1597,'2024-25 School Level AAFTE'!$C$4:$J$2372,8,FALSE)</f>
        <v>448.34000000000003</v>
      </c>
      <c r="G1597" s="97">
        <f>IFERROR(IF(E1597= "yes",VLOOKUP(C1597,Summary!$B:$I,6,0),0),0)</f>
        <v>0</v>
      </c>
      <c r="H1597" s="96">
        <f t="shared" si="271"/>
        <v>0</v>
      </c>
      <c r="I1597" s="154">
        <f>VLOOKUP($A1597,'2025-26 Salary &amp; Benefits'!$A:$I,3,FALSE)</f>
        <v>1.18</v>
      </c>
      <c r="J1597" s="154">
        <f>VLOOKUP($A1597,'2025-26 Salary &amp; Benefits'!$A:$I,4,FALSE)</f>
        <v>1.18</v>
      </c>
      <c r="K1597" s="141">
        <f t="shared" si="272"/>
        <v>0</v>
      </c>
      <c r="L1597" s="140">
        <f t="shared" si="273"/>
        <v>0</v>
      </c>
      <c r="M1597" s="142">
        <f>'2025-26 Salary &amp; Benefits'!$E$6</f>
        <v>78209</v>
      </c>
      <c r="N1597" s="142">
        <f>'2025-26 Salary &amp; Benefits'!$F$6</f>
        <v>80164</v>
      </c>
      <c r="O1597" s="9">
        <f t="shared" si="274"/>
        <v>0</v>
      </c>
      <c r="P1597" s="9">
        <f t="shared" si="275"/>
        <v>0</v>
      </c>
      <c r="Q1597" s="9">
        <f>'2025-26 Salary &amp; Benefits'!G$6</f>
        <v>15997.68</v>
      </c>
      <c r="R1597" s="143">
        <f>'2025-26 Salary &amp; Benefits'!H$6</f>
        <v>0.16020000000000001</v>
      </c>
      <c r="S1597" s="143">
        <f>'2025-26 Salary &amp; Benefits'!I$6</f>
        <v>0.15390000000000001</v>
      </c>
      <c r="T1597" s="9">
        <f t="shared" si="276"/>
        <v>0</v>
      </c>
      <c r="U1597" s="9">
        <f t="shared" si="277"/>
        <v>0</v>
      </c>
      <c r="V1597" s="9">
        <f t="shared" si="278"/>
        <v>0</v>
      </c>
      <c r="W1597" s="9">
        <f t="shared" si="279"/>
        <v>0</v>
      </c>
      <c r="X1597" s="22">
        <f t="shared" si="280"/>
        <v>0</v>
      </c>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c r="DJ1597" s="2"/>
      <c r="DK1597" s="2"/>
      <c r="DL1597" s="2"/>
      <c r="DM1597" s="2"/>
      <c r="DN1597" s="2"/>
      <c r="DO1597" s="2"/>
      <c r="DP1597" s="2"/>
      <c r="DQ1597" s="2"/>
      <c r="DR1597" s="2"/>
      <c r="DS1597" s="2"/>
      <c r="DT1597" s="2"/>
      <c r="DU1597" s="2"/>
      <c r="DV1597" s="2"/>
      <c r="DW1597" s="2"/>
      <c r="DX1597" s="2"/>
      <c r="DY1597" s="2"/>
      <c r="DZ1597" s="2"/>
      <c r="EA1597" s="2"/>
      <c r="EB1597" s="2"/>
      <c r="EC1597" s="2"/>
      <c r="ED1597" s="2"/>
      <c r="EE1597" s="2"/>
      <c r="EF1597" s="2"/>
      <c r="EG1597" s="2"/>
      <c r="EH1597" s="2"/>
      <c r="EI1597" s="2"/>
      <c r="EJ1597" s="2"/>
      <c r="EK1597" s="2"/>
      <c r="EL1597" s="2"/>
      <c r="EM1597" s="2"/>
      <c r="EN1597" s="2"/>
      <c r="EO1597" s="2"/>
      <c r="EP1597" s="2"/>
      <c r="EQ1597" s="2"/>
      <c r="ER1597" s="2"/>
      <c r="ES1597" s="2"/>
      <c r="ET1597" s="2"/>
      <c r="EU1597" s="2"/>
      <c r="EV1597" s="2"/>
      <c r="EW1597" s="2"/>
      <c r="EX1597" s="2"/>
      <c r="EY1597" s="2"/>
      <c r="EZ1597" s="2"/>
      <c r="FA1597" s="2"/>
      <c r="FB1597" s="2"/>
      <c r="FC1597" s="2"/>
    </row>
    <row r="1598" spans="1:159" s="4" customFormat="1">
      <c r="A1598" s="77" t="s">
        <v>2251</v>
      </c>
      <c r="B1598" s="87" t="s">
        <v>2795</v>
      </c>
      <c r="C1598" s="86">
        <v>3741</v>
      </c>
      <c r="D1598" s="78" t="s">
        <v>739</v>
      </c>
      <c r="E1598" s="107" t="str">
        <f>VLOOKUP($C1598,'2024-25 School Level AAFTE'!$C$4:$L$2372,9,FALSE)</f>
        <v>Yes</v>
      </c>
      <c r="F1598" s="95">
        <f>VLOOKUP($C1598,'2024-25 School Level AAFTE'!$C$4:$J$2372,8,FALSE)</f>
        <v>1174.06</v>
      </c>
      <c r="G1598" s="97">
        <f>IFERROR(IF(E1598= "yes",VLOOKUP(C1598,Summary!$B:$I,6,0),0),0)</f>
        <v>0</v>
      </c>
      <c r="H1598" s="96">
        <f t="shared" si="271"/>
        <v>1174.06</v>
      </c>
      <c r="I1598" s="154">
        <f>VLOOKUP($A1598,'2025-26 Salary &amp; Benefits'!$A:$I,3,FALSE)</f>
        <v>1.18</v>
      </c>
      <c r="J1598" s="154">
        <f>VLOOKUP($A1598,'2025-26 Salary &amp; Benefits'!$A:$I,4,FALSE)</f>
        <v>1.18</v>
      </c>
      <c r="K1598" s="141">
        <f t="shared" si="272"/>
        <v>1174.06</v>
      </c>
      <c r="L1598" s="140">
        <f t="shared" si="273"/>
        <v>3.444</v>
      </c>
      <c r="M1598" s="142">
        <f>'2025-26 Salary &amp; Benefits'!$E$6</f>
        <v>78209</v>
      </c>
      <c r="N1598" s="142">
        <f>'2025-26 Salary &amp; Benefits'!$F$6</f>
        <v>80164</v>
      </c>
      <c r="O1598" s="9">
        <f t="shared" si="274"/>
        <v>317835.12</v>
      </c>
      <c r="P1598" s="9">
        <f t="shared" si="275"/>
        <v>7944.960000000021</v>
      </c>
      <c r="Q1598" s="9">
        <f>'2025-26 Salary &amp; Benefits'!G$6</f>
        <v>15997.68</v>
      </c>
      <c r="R1598" s="143">
        <f>'2025-26 Salary &amp; Benefits'!H$6</f>
        <v>0.16020000000000001</v>
      </c>
      <c r="S1598" s="143">
        <f>'2025-26 Salary &amp; Benefits'!I$6</f>
        <v>0.15390000000000001</v>
      </c>
      <c r="T1598" s="9">
        <f t="shared" si="276"/>
        <v>107235.93</v>
      </c>
      <c r="U1598" s="9">
        <f t="shared" si="277"/>
        <v>5429.67</v>
      </c>
      <c r="V1598" s="9">
        <f t="shared" si="278"/>
        <v>835.63</v>
      </c>
      <c r="W1598" s="9">
        <f t="shared" si="279"/>
        <v>6265.3</v>
      </c>
      <c r="X1598" s="22">
        <f t="shared" si="280"/>
        <v>439281.31</v>
      </c>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c r="DC1598" s="2"/>
      <c r="DD1598" s="2"/>
      <c r="DE1598" s="2"/>
      <c r="DF1598" s="2"/>
      <c r="DG1598" s="2"/>
      <c r="DH1598" s="2"/>
      <c r="DI1598" s="2"/>
      <c r="DJ1598" s="2"/>
      <c r="DK1598" s="2"/>
      <c r="DL1598" s="2"/>
      <c r="DM1598" s="2"/>
      <c r="DN1598" s="2"/>
      <c r="DO1598" s="2"/>
      <c r="DP1598" s="2"/>
      <c r="DQ1598" s="2"/>
      <c r="DR1598" s="2"/>
      <c r="DS1598" s="2"/>
      <c r="DT1598" s="2"/>
      <c r="DU1598" s="2"/>
      <c r="DV1598" s="2"/>
      <c r="DW1598" s="2"/>
      <c r="DX1598" s="2"/>
      <c r="DY1598" s="2"/>
      <c r="DZ1598" s="2"/>
      <c r="EA1598" s="2"/>
      <c r="EB1598" s="2"/>
      <c r="EC1598" s="2"/>
      <c r="ED1598" s="2"/>
      <c r="EE1598" s="2"/>
      <c r="EF1598" s="2"/>
      <c r="EG1598" s="2"/>
      <c r="EH1598" s="2"/>
      <c r="EI1598" s="2"/>
      <c r="EJ1598" s="2"/>
      <c r="EK1598" s="2"/>
      <c r="EL1598" s="2"/>
      <c r="EM1598" s="2"/>
      <c r="EN1598" s="2"/>
      <c r="EO1598" s="2"/>
      <c r="EP1598" s="2"/>
      <c r="EQ1598" s="2"/>
      <c r="ER1598" s="2"/>
      <c r="ES1598" s="2"/>
      <c r="ET1598" s="2"/>
      <c r="EU1598" s="2"/>
      <c r="EV1598" s="2"/>
      <c r="EW1598" s="2"/>
      <c r="EX1598" s="2"/>
      <c r="EY1598" s="2"/>
      <c r="EZ1598" s="2"/>
      <c r="FA1598" s="2"/>
      <c r="FB1598" s="2"/>
      <c r="FC1598" s="2"/>
    </row>
    <row r="1599" spans="1:159" s="4" customFormat="1">
      <c r="A1599" s="77" t="s">
        <v>2251</v>
      </c>
      <c r="B1599" s="87" t="s">
        <v>2795</v>
      </c>
      <c r="C1599" s="88">
        <v>5070</v>
      </c>
      <c r="D1599" s="87" t="s">
        <v>740</v>
      </c>
      <c r="E1599" s="107" t="str">
        <f>VLOOKUP($C1599,'2024-25 School Level AAFTE'!$C$4:$L$2372,9,FALSE)</f>
        <v>Yes</v>
      </c>
      <c r="F1599" s="95">
        <f>VLOOKUP($C1599,'2024-25 School Level AAFTE'!$C$4:$J$2372,8,FALSE)</f>
        <v>25.12</v>
      </c>
      <c r="G1599" s="97">
        <f>IFERROR(IF(E1599= "yes",VLOOKUP(C1599,Summary!$B:$I,6,0),0),0)</f>
        <v>0</v>
      </c>
      <c r="H1599" s="96">
        <f t="shared" si="271"/>
        <v>25.12</v>
      </c>
      <c r="I1599" s="154">
        <f>VLOOKUP($A1599,'2025-26 Salary &amp; Benefits'!$A:$I,3,FALSE)</f>
        <v>1.18</v>
      </c>
      <c r="J1599" s="154">
        <f>VLOOKUP($A1599,'2025-26 Salary &amp; Benefits'!$A:$I,4,FALSE)</f>
        <v>1.18</v>
      </c>
      <c r="K1599" s="141">
        <f t="shared" si="272"/>
        <v>25.12</v>
      </c>
      <c r="L1599" s="140">
        <f t="shared" si="273"/>
        <v>7.3999999999999996E-2</v>
      </c>
      <c r="M1599" s="142">
        <f>'2025-26 Salary &amp; Benefits'!$E$6</f>
        <v>78209</v>
      </c>
      <c r="N1599" s="142">
        <f>'2025-26 Salary &amp; Benefits'!$F$6</f>
        <v>80164</v>
      </c>
      <c r="O1599" s="9">
        <f t="shared" si="274"/>
        <v>6829.21</v>
      </c>
      <c r="P1599" s="9">
        <f t="shared" si="275"/>
        <v>170.71000000000004</v>
      </c>
      <c r="Q1599" s="9">
        <f>'2025-26 Salary &amp; Benefits'!G$6</f>
        <v>15997.68</v>
      </c>
      <c r="R1599" s="143">
        <f>'2025-26 Salary &amp; Benefits'!H$6</f>
        <v>0.16020000000000001</v>
      </c>
      <c r="S1599" s="143">
        <f>'2025-26 Salary &amp; Benefits'!I$6</f>
        <v>0.15390000000000001</v>
      </c>
      <c r="T1599" s="9">
        <f t="shared" si="276"/>
        <v>2304.14</v>
      </c>
      <c r="U1599" s="9">
        <f t="shared" si="277"/>
        <v>116.67</v>
      </c>
      <c r="V1599" s="9">
        <f t="shared" si="278"/>
        <v>17.96</v>
      </c>
      <c r="W1599" s="9">
        <f t="shared" si="279"/>
        <v>134.63</v>
      </c>
      <c r="X1599" s="22">
        <f t="shared" si="280"/>
        <v>9438.69</v>
      </c>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c r="DC1599" s="2"/>
      <c r="DD1599" s="2"/>
      <c r="DE1599" s="2"/>
      <c r="DF1599" s="2"/>
      <c r="DG1599" s="2"/>
      <c r="DH1599" s="2"/>
      <c r="DI1599" s="2"/>
      <c r="DJ1599" s="2"/>
      <c r="DK1599" s="2"/>
      <c r="DL1599" s="2"/>
      <c r="DM1599" s="2"/>
      <c r="DN1599" s="2"/>
      <c r="DO1599" s="2"/>
      <c r="DP1599" s="2"/>
      <c r="DQ1599" s="2"/>
      <c r="DR1599" s="2"/>
      <c r="DS1599" s="2"/>
      <c r="DT1599" s="2"/>
      <c r="DU1599" s="2"/>
      <c r="DV1599" s="2"/>
      <c r="DW1599" s="2"/>
      <c r="DX1599" s="2"/>
      <c r="DY1599" s="2"/>
      <c r="DZ1599" s="2"/>
      <c r="EA1599" s="2"/>
      <c r="EB1599" s="2"/>
      <c r="EC1599" s="2"/>
      <c r="ED1599" s="2"/>
      <c r="EE1599" s="2"/>
      <c r="EF1599" s="2"/>
      <c r="EG1599" s="2"/>
      <c r="EH1599" s="2"/>
      <c r="EI1599" s="2"/>
      <c r="EJ1599" s="2"/>
      <c r="EK1599" s="2"/>
      <c r="EL1599" s="2"/>
      <c r="EM1599" s="2"/>
      <c r="EN1599" s="2"/>
      <c r="EO1599" s="2"/>
      <c r="EP1599" s="2"/>
      <c r="EQ1599" s="2"/>
      <c r="ER1599" s="2"/>
      <c r="ES1599" s="2"/>
      <c r="ET1599" s="2"/>
      <c r="EU1599" s="2"/>
      <c r="EV1599" s="2"/>
      <c r="EW1599" s="2"/>
      <c r="EX1599" s="2"/>
      <c r="EY1599" s="2"/>
      <c r="EZ1599" s="2"/>
      <c r="FA1599" s="2"/>
      <c r="FB1599" s="2"/>
      <c r="FC1599" s="2"/>
    </row>
    <row r="1600" spans="1:159" s="4" customFormat="1">
      <c r="A1600" s="77" t="s">
        <v>2251</v>
      </c>
      <c r="B1600" s="87" t="s">
        <v>2795</v>
      </c>
      <c r="C1600" s="88">
        <v>5229</v>
      </c>
      <c r="D1600" s="87" t="s">
        <v>741</v>
      </c>
      <c r="E1600" s="107" t="str">
        <f>VLOOKUP($C1600,'2024-25 School Level AAFTE'!$C$4:$L$2372,9,FALSE)</f>
        <v>Yes</v>
      </c>
      <c r="F1600" s="95">
        <f>VLOOKUP($C1600,'2024-25 School Level AAFTE'!$C$4:$J$2372,8,FALSE)</f>
        <v>288.33</v>
      </c>
      <c r="G1600" s="97">
        <f>IFERROR(IF(E1600= "yes",VLOOKUP(C1600,Summary!$B:$I,6,0),0),0)</f>
        <v>0</v>
      </c>
      <c r="H1600" s="96">
        <f t="shared" si="271"/>
        <v>288.33</v>
      </c>
      <c r="I1600" s="154">
        <f>VLOOKUP($A1600,'2025-26 Salary &amp; Benefits'!$A:$I,3,FALSE)</f>
        <v>1.18</v>
      </c>
      <c r="J1600" s="154">
        <f>VLOOKUP($A1600,'2025-26 Salary &amp; Benefits'!$A:$I,4,FALSE)</f>
        <v>1.18</v>
      </c>
      <c r="K1600" s="141">
        <f t="shared" si="272"/>
        <v>288.33</v>
      </c>
      <c r="L1600" s="140">
        <f t="shared" si="273"/>
        <v>0.84599999999999997</v>
      </c>
      <c r="M1600" s="142">
        <f>'2025-26 Salary &amp; Benefits'!$E$6</f>
        <v>78209</v>
      </c>
      <c r="N1600" s="142">
        <f>'2025-26 Salary &amp; Benefits'!$F$6</f>
        <v>80164</v>
      </c>
      <c r="O1600" s="9">
        <f t="shared" si="274"/>
        <v>78074.48</v>
      </c>
      <c r="P1600" s="9">
        <f t="shared" si="275"/>
        <v>1951.6399999999994</v>
      </c>
      <c r="Q1600" s="9">
        <f>'2025-26 Salary &amp; Benefits'!G$6</f>
        <v>15997.68</v>
      </c>
      <c r="R1600" s="143">
        <f>'2025-26 Salary &amp; Benefits'!H$6</f>
        <v>0.16020000000000001</v>
      </c>
      <c r="S1600" s="143">
        <f>'2025-26 Salary &amp; Benefits'!I$6</f>
        <v>0.15390000000000001</v>
      </c>
      <c r="T1600" s="9">
        <f t="shared" si="276"/>
        <v>26341.93</v>
      </c>
      <c r="U1600" s="9">
        <f t="shared" si="277"/>
        <v>1333.77</v>
      </c>
      <c r="V1600" s="9">
        <f t="shared" si="278"/>
        <v>205.27</v>
      </c>
      <c r="W1600" s="9">
        <f t="shared" si="279"/>
        <v>1539.04</v>
      </c>
      <c r="X1600" s="22">
        <f t="shared" si="280"/>
        <v>107907.09</v>
      </c>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c r="DC1600" s="2"/>
      <c r="DD1600" s="2"/>
      <c r="DE1600" s="2"/>
      <c r="DF1600" s="2"/>
      <c r="DG1600" s="2"/>
      <c r="DH1600" s="2"/>
      <c r="DI1600" s="2"/>
      <c r="DJ1600" s="2"/>
      <c r="DK1600" s="2"/>
      <c r="DL1600" s="2"/>
      <c r="DM1600" s="2"/>
      <c r="DN1600" s="2"/>
      <c r="DO1600" s="2"/>
      <c r="DP1600" s="2"/>
      <c r="DQ1600" s="2"/>
      <c r="DR1600" s="2"/>
      <c r="DS1600" s="2"/>
      <c r="DT1600" s="2"/>
      <c r="DU1600" s="2"/>
      <c r="DV1600" s="2"/>
      <c r="DW1600" s="2"/>
      <c r="DX1600" s="2"/>
      <c r="DY1600" s="2"/>
      <c r="DZ1600" s="2"/>
      <c r="EA1600" s="2"/>
      <c r="EB1600" s="2"/>
      <c r="EC1600" s="2"/>
      <c r="ED1600" s="2"/>
      <c r="EE1600" s="2"/>
      <c r="EF1600" s="2"/>
      <c r="EG1600" s="2"/>
      <c r="EH1600" s="2"/>
      <c r="EI1600" s="2"/>
      <c r="EJ1600" s="2"/>
      <c r="EK1600" s="2"/>
      <c r="EL1600" s="2"/>
      <c r="EM1600" s="2"/>
      <c r="EN1600" s="2"/>
      <c r="EO1600" s="2"/>
      <c r="EP1600" s="2"/>
      <c r="EQ1600" s="2"/>
      <c r="ER1600" s="2"/>
      <c r="ES1600" s="2"/>
      <c r="ET1600" s="2"/>
      <c r="EU1600" s="2"/>
      <c r="EV1600" s="2"/>
      <c r="EW1600" s="2"/>
      <c r="EX1600" s="2"/>
      <c r="EY1600" s="2"/>
      <c r="EZ1600" s="2"/>
      <c r="FA1600" s="2"/>
      <c r="FB1600" s="2"/>
      <c r="FC1600" s="2"/>
    </row>
    <row r="1601" spans="1:159" s="4" customFormat="1">
      <c r="A1601" s="77" t="s">
        <v>2251</v>
      </c>
      <c r="B1601" s="87" t="s">
        <v>2795</v>
      </c>
      <c r="C1601" s="88">
        <v>5282</v>
      </c>
      <c r="D1601" s="87" t="s">
        <v>742</v>
      </c>
      <c r="E1601" s="107" t="str">
        <f>VLOOKUP($C1601,'2024-25 School Level AAFTE'!$C$4:$L$2372,9,FALSE)</f>
        <v>Yes</v>
      </c>
      <c r="F1601" s="95">
        <f>VLOOKUP($C1601,'2024-25 School Level AAFTE'!$C$4:$J$2372,8,FALSE)</f>
        <v>240.12</v>
      </c>
      <c r="G1601" s="97">
        <f>IFERROR(IF(E1601= "yes",VLOOKUP(C1601,Summary!$B:$I,6,0),0),0)</f>
        <v>0</v>
      </c>
      <c r="H1601" s="96">
        <f t="shared" si="271"/>
        <v>240.12</v>
      </c>
      <c r="I1601" s="154">
        <f>VLOOKUP($A1601,'2025-26 Salary &amp; Benefits'!$A:$I,3,FALSE)</f>
        <v>1.18</v>
      </c>
      <c r="J1601" s="154">
        <f>VLOOKUP($A1601,'2025-26 Salary &amp; Benefits'!$A:$I,4,FALSE)</f>
        <v>1.18</v>
      </c>
      <c r="K1601" s="141">
        <f t="shared" si="272"/>
        <v>240.12</v>
      </c>
      <c r="L1601" s="140">
        <f t="shared" si="273"/>
        <v>0.70399999999999996</v>
      </c>
      <c r="M1601" s="142">
        <f>'2025-26 Salary &amp; Benefits'!$E$6</f>
        <v>78209</v>
      </c>
      <c r="N1601" s="142">
        <f>'2025-26 Salary &amp; Benefits'!$F$6</f>
        <v>80164</v>
      </c>
      <c r="O1601" s="9">
        <f t="shared" si="274"/>
        <v>64969.78</v>
      </c>
      <c r="P1601" s="9">
        <f t="shared" si="275"/>
        <v>1624.0599999999977</v>
      </c>
      <c r="Q1601" s="9">
        <f>'2025-26 Salary &amp; Benefits'!G$6</f>
        <v>15997.68</v>
      </c>
      <c r="R1601" s="143">
        <f>'2025-26 Salary &amp; Benefits'!H$6</f>
        <v>0.16020000000000001</v>
      </c>
      <c r="S1601" s="143">
        <f>'2025-26 Salary &amp; Benefits'!I$6</f>
        <v>0.15390000000000001</v>
      </c>
      <c r="T1601" s="9">
        <f t="shared" si="276"/>
        <v>21920.47</v>
      </c>
      <c r="U1601" s="9">
        <f t="shared" si="277"/>
        <v>1109.9000000000001</v>
      </c>
      <c r="V1601" s="9">
        <f t="shared" si="278"/>
        <v>170.81</v>
      </c>
      <c r="W1601" s="9">
        <f t="shared" si="279"/>
        <v>1280.71</v>
      </c>
      <c r="X1601" s="22">
        <f t="shared" si="280"/>
        <v>89795.02</v>
      </c>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c r="DC1601" s="2"/>
      <c r="DD1601" s="2"/>
      <c r="DE1601" s="2"/>
      <c r="DF1601" s="2"/>
      <c r="DG1601" s="2"/>
      <c r="DH1601" s="2"/>
      <c r="DI1601" s="2"/>
      <c r="DJ1601" s="2"/>
      <c r="DK1601" s="2"/>
      <c r="DL1601" s="2"/>
      <c r="DM1601" s="2"/>
      <c r="DN1601" s="2"/>
      <c r="DO1601" s="2"/>
      <c r="DP1601" s="2"/>
      <c r="DQ1601" s="2"/>
      <c r="DR1601" s="2"/>
      <c r="DS1601" s="2"/>
      <c r="DT1601" s="2"/>
      <c r="DU1601" s="2"/>
      <c r="DV1601" s="2"/>
      <c r="DW1601" s="2"/>
      <c r="DX1601" s="2"/>
      <c r="DY1601" s="2"/>
      <c r="DZ1601" s="2"/>
      <c r="EA1601" s="2"/>
      <c r="EB1601" s="2"/>
      <c r="EC1601" s="2"/>
      <c r="ED1601" s="2"/>
      <c r="EE1601" s="2"/>
      <c r="EF1601" s="2"/>
      <c r="EG1601" s="2"/>
      <c r="EH1601" s="2"/>
      <c r="EI1601" s="2"/>
      <c r="EJ1601" s="2"/>
      <c r="EK1601" s="2"/>
      <c r="EL1601" s="2"/>
      <c r="EM1601" s="2"/>
      <c r="EN1601" s="2"/>
      <c r="EO1601" s="2"/>
      <c r="EP1601" s="2"/>
      <c r="EQ1601" s="2"/>
      <c r="ER1601" s="2"/>
      <c r="ES1601" s="2"/>
      <c r="ET1601" s="2"/>
      <c r="EU1601" s="2"/>
      <c r="EV1601" s="2"/>
      <c r="EW1601" s="2"/>
      <c r="EX1601" s="2"/>
      <c r="EY1601" s="2"/>
      <c r="EZ1601" s="2"/>
      <c r="FA1601" s="2"/>
      <c r="FB1601" s="2"/>
      <c r="FC1601" s="2"/>
    </row>
    <row r="1602" spans="1:159" s="4" customFormat="1">
      <c r="A1602" s="77" t="s">
        <v>2251</v>
      </c>
      <c r="B1602" s="87" t="s">
        <v>2795</v>
      </c>
      <c r="C1602" s="88">
        <v>5335</v>
      </c>
      <c r="D1602" s="87" t="s">
        <v>743</v>
      </c>
      <c r="E1602" s="107" t="str">
        <f>VLOOKUP($C1602,'2024-25 School Level AAFTE'!$C$4:$L$2372,9,FALSE)</f>
        <v>Yes</v>
      </c>
      <c r="F1602" s="95">
        <f>VLOOKUP($C1602,'2024-25 School Level AAFTE'!$C$4:$J$2372,8,FALSE)</f>
        <v>48.56</v>
      </c>
      <c r="G1602" s="97">
        <f>IFERROR(IF(E1602= "yes",VLOOKUP(C1602,Summary!$B:$I,6,0),0),0)</f>
        <v>0</v>
      </c>
      <c r="H1602" s="96">
        <f t="shared" si="271"/>
        <v>48.56</v>
      </c>
      <c r="I1602" s="154">
        <f>VLOOKUP($A1602,'2025-26 Salary &amp; Benefits'!$A:$I,3,FALSE)</f>
        <v>1.18</v>
      </c>
      <c r="J1602" s="154">
        <f>VLOOKUP($A1602,'2025-26 Salary &amp; Benefits'!$A:$I,4,FALSE)</f>
        <v>1.18</v>
      </c>
      <c r="K1602" s="141">
        <f t="shared" si="272"/>
        <v>48.56</v>
      </c>
      <c r="L1602" s="140">
        <f t="shared" si="273"/>
        <v>0.14199999999999999</v>
      </c>
      <c r="M1602" s="142">
        <f>'2025-26 Salary &amp; Benefits'!$E$6</f>
        <v>78209</v>
      </c>
      <c r="N1602" s="142">
        <f>'2025-26 Salary &amp; Benefits'!$F$6</f>
        <v>80164</v>
      </c>
      <c r="O1602" s="9">
        <f t="shared" si="274"/>
        <v>13104.7</v>
      </c>
      <c r="P1602" s="9">
        <f t="shared" si="275"/>
        <v>327.57999999999993</v>
      </c>
      <c r="Q1602" s="9">
        <f>'2025-26 Salary &amp; Benefits'!G$6</f>
        <v>15997.68</v>
      </c>
      <c r="R1602" s="143">
        <f>'2025-26 Salary &amp; Benefits'!H$6</f>
        <v>0.16020000000000001</v>
      </c>
      <c r="S1602" s="143">
        <f>'2025-26 Salary &amp; Benefits'!I$6</f>
        <v>0.15390000000000001</v>
      </c>
      <c r="T1602" s="9">
        <f t="shared" si="276"/>
        <v>4421.46</v>
      </c>
      <c r="U1602" s="9">
        <f t="shared" si="277"/>
        <v>223.87</v>
      </c>
      <c r="V1602" s="9">
        <f t="shared" si="278"/>
        <v>34.450000000000003</v>
      </c>
      <c r="W1602" s="9">
        <f t="shared" si="279"/>
        <v>258.32</v>
      </c>
      <c r="X1602" s="22">
        <f t="shared" si="280"/>
        <v>18112.059999999998</v>
      </c>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c r="DF1602" s="2"/>
      <c r="DG1602" s="2"/>
      <c r="DH1602" s="2"/>
      <c r="DI1602" s="2"/>
      <c r="DJ1602" s="2"/>
      <c r="DK1602" s="2"/>
      <c r="DL1602" s="2"/>
      <c r="DM1602" s="2"/>
      <c r="DN1602" s="2"/>
      <c r="DO1602" s="2"/>
      <c r="DP1602" s="2"/>
      <c r="DQ1602" s="2"/>
      <c r="DR1602" s="2"/>
      <c r="DS1602" s="2"/>
      <c r="DT1602" s="2"/>
      <c r="DU1602" s="2"/>
      <c r="DV1602" s="2"/>
      <c r="DW1602" s="2"/>
      <c r="DX1602" s="2"/>
      <c r="DY1602" s="2"/>
      <c r="DZ1602" s="2"/>
      <c r="EA1602" s="2"/>
      <c r="EB1602" s="2"/>
      <c r="EC1602" s="2"/>
      <c r="ED1602" s="2"/>
      <c r="EE1602" s="2"/>
      <c r="EF1602" s="2"/>
      <c r="EG1602" s="2"/>
      <c r="EH1602" s="2"/>
      <c r="EI1602" s="2"/>
      <c r="EJ1602" s="2"/>
      <c r="EK1602" s="2"/>
      <c r="EL1602" s="2"/>
      <c r="EM1602" s="2"/>
      <c r="EN1602" s="2"/>
      <c r="EO1602" s="2"/>
      <c r="EP1602" s="2"/>
      <c r="EQ1602" s="2"/>
      <c r="ER1602" s="2"/>
      <c r="ES1602" s="2"/>
      <c r="ET1602" s="2"/>
      <c r="EU1602" s="2"/>
      <c r="EV1602" s="2"/>
      <c r="EW1602" s="2"/>
      <c r="EX1602" s="2"/>
      <c r="EY1602" s="2"/>
      <c r="EZ1602" s="2"/>
      <c r="FA1602" s="2"/>
      <c r="FB1602" s="2"/>
      <c r="FC1602" s="2"/>
    </row>
    <row r="1603" spans="1:159" s="4" customFormat="1">
      <c r="A1603" s="77" t="s">
        <v>2251</v>
      </c>
      <c r="B1603" s="87" t="s">
        <v>2795</v>
      </c>
      <c r="C1603" s="88">
        <v>5484</v>
      </c>
      <c r="D1603" s="87" t="s">
        <v>2530</v>
      </c>
      <c r="E1603" s="107" t="str">
        <f>VLOOKUP($C1603,'2024-25 School Level AAFTE'!$C$4:$L$2372,9,FALSE)</f>
        <v>No</v>
      </c>
      <c r="F1603" s="95">
        <f>VLOOKUP($C1603,'2024-25 School Level AAFTE'!$C$4:$J$2372,8,FALSE)</f>
        <v>754.25</v>
      </c>
      <c r="G1603" s="97">
        <f>IFERROR(IF(E1603= "yes",VLOOKUP(C1603,Summary!$B:$I,6,0),0),0)</f>
        <v>0</v>
      </c>
      <c r="H1603" s="96">
        <f t="shared" si="271"/>
        <v>0</v>
      </c>
      <c r="I1603" s="154">
        <f>VLOOKUP($A1603,'2025-26 Salary &amp; Benefits'!$A:$I,3,FALSE)</f>
        <v>1.18</v>
      </c>
      <c r="J1603" s="154">
        <f>VLOOKUP($A1603,'2025-26 Salary &amp; Benefits'!$A:$I,4,FALSE)</f>
        <v>1.18</v>
      </c>
      <c r="K1603" s="141">
        <f t="shared" si="272"/>
        <v>0</v>
      </c>
      <c r="L1603" s="140">
        <f t="shared" si="273"/>
        <v>0</v>
      </c>
      <c r="M1603" s="142">
        <f>'2025-26 Salary &amp; Benefits'!$E$6</f>
        <v>78209</v>
      </c>
      <c r="N1603" s="142">
        <f>'2025-26 Salary &amp; Benefits'!$F$6</f>
        <v>80164</v>
      </c>
      <c r="O1603" s="9">
        <f t="shared" si="274"/>
        <v>0</v>
      </c>
      <c r="P1603" s="9">
        <f t="shared" si="275"/>
        <v>0</v>
      </c>
      <c r="Q1603" s="9">
        <f>'2025-26 Salary &amp; Benefits'!G$6</f>
        <v>15997.68</v>
      </c>
      <c r="R1603" s="143">
        <f>'2025-26 Salary &amp; Benefits'!H$6</f>
        <v>0.16020000000000001</v>
      </c>
      <c r="S1603" s="143">
        <f>'2025-26 Salary &amp; Benefits'!I$6</f>
        <v>0.15390000000000001</v>
      </c>
      <c r="T1603" s="9">
        <f t="shared" si="276"/>
        <v>0</v>
      </c>
      <c r="U1603" s="9">
        <f t="shared" si="277"/>
        <v>0</v>
      </c>
      <c r="V1603" s="9">
        <f t="shared" si="278"/>
        <v>0</v>
      </c>
      <c r="W1603" s="9">
        <f t="shared" si="279"/>
        <v>0</v>
      </c>
      <c r="X1603" s="22">
        <f t="shared" si="280"/>
        <v>0</v>
      </c>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c r="DF1603" s="2"/>
      <c r="DG1603" s="2"/>
      <c r="DH1603" s="2"/>
      <c r="DI1603" s="2"/>
      <c r="DJ1603" s="2"/>
      <c r="DK1603" s="2"/>
      <c r="DL1603" s="2"/>
      <c r="DM1603" s="2"/>
      <c r="DN1603" s="2"/>
      <c r="DO1603" s="2"/>
      <c r="DP1603" s="2"/>
      <c r="DQ1603" s="2"/>
      <c r="DR1603" s="2"/>
      <c r="DS1603" s="2"/>
      <c r="DT1603" s="2"/>
      <c r="DU1603" s="2"/>
      <c r="DV1603" s="2"/>
      <c r="DW1603" s="2"/>
      <c r="DX1603" s="2"/>
      <c r="DY1603" s="2"/>
      <c r="DZ1603" s="2"/>
      <c r="EA1603" s="2"/>
      <c r="EB1603" s="2"/>
      <c r="EC1603" s="2"/>
      <c r="ED1603" s="2"/>
      <c r="EE1603" s="2"/>
      <c r="EF1603" s="2"/>
      <c r="EG1603" s="2"/>
      <c r="EH1603" s="2"/>
      <c r="EI1603" s="2"/>
      <c r="EJ1603" s="2"/>
      <c r="EK1603" s="2"/>
      <c r="EL1603" s="2"/>
      <c r="EM1603" s="2"/>
      <c r="EN1603" s="2"/>
      <c r="EO1603" s="2"/>
      <c r="EP1603" s="2"/>
      <c r="EQ1603" s="2"/>
      <c r="ER1603" s="2"/>
      <c r="ES1603" s="2"/>
      <c r="ET1603" s="2"/>
      <c r="EU1603" s="2"/>
      <c r="EV1603" s="2"/>
      <c r="EW1603" s="2"/>
      <c r="EX1603" s="2"/>
      <c r="EY1603" s="2"/>
      <c r="EZ1603" s="2"/>
      <c r="FA1603" s="2"/>
      <c r="FB1603" s="2"/>
      <c r="FC1603" s="2"/>
    </row>
    <row r="1604" spans="1:159" s="4" customFormat="1">
      <c r="A1604" s="77" t="s">
        <v>2251</v>
      </c>
      <c r="B1604" s="87" t="s">
        <v>2795</v>
      </c>
      <c r="C1604" s="88">
        <v>5519</v>
      </c>
      <c r="D1604" s="87" t="s">
        <v>2904</v>
      </c>
      <c r="E1604" s="107" t="str">
        <f>VLOOKUP($C1604,'2024-25 School Level AAFTE'!$C$4:$L$2372,9,FALSE)</f>
        <v>No</v>
      </c>
      <c r="F1604" s="95">
        <f>VLOOKUP($C1604,'2024-25 School Level AAFTE'!$C$4:$J$2372,8,FALSE)</f>
        <v>514.55999999999995</v>
      </c>
      <c r="G1604" s="97">
        <f>IFERROR(IF(E1604= "yes",VLOOKUP(C1604,Summary!$B:$I,6,0),0),0)</f>
        <v>0</v>
      </c>
      <c r="H1604" s="96">
        <f t="shared" si="271"/>
        <v>0</v>
      </c>
      <c r="I1604" s="154">
        <f>VLOOKUP($A1604,'2025-26 Salary &amp; Benefits'!$A:$I,3,FALSE)</f>
        <v>1.18</v>
      </c>
      <c r="J1604" s="154">
        <f>VLOOKUP($A1604,'2025-26 Salary &amp; Benefits'!$A:$I,4,FALSE)</f>
        <v>1.18</v>
      </c>
      <c r="K1604" s="141">
        <f t="shared" si="272"/>
        <v>0</v>
      </c>
      <c r="L1604" s="140">
        <f t="shared" si="273"/>
        <v>0</v>
      </c>
      <c r="M1604" s="142">
        <f>'2025-26 Salary &amp; Benefits'!$E$6</f>
        <v>78209</v>
      </c>
      <c r="N1604" s="142">
        <f>'2025-26 Salary &amp; Benefits'!$F$6</f>
        <v>80164</v>
      </c>
      <c r="O1604" s="9">
        <f t="shared" si="274"/>
        <v>0</v>
      </c>
      <c r="P1604" s="9">
        <f t="shared" si="275"/>
        <v>0</v>
      </c>
      <c r="Q1604" s="9">
        <f>'2025-26 Salary &amp; Benefits'!G$6</f>
        <v>15997.68</v>
      </c>
      <c r="R1604" s="143">
        <f>'2025-26 Salary &amp; Benefits'!H$6</f>
        <v>0.16020000000000001</v>
      </c>
      <c r="S1604" s="143">
        <f>'2025-26 Salary &amp; Benefits'!I$6</f>
        <v>0.15390000000000001</v>
      </c>
      <c r="T1604" s="9">
        <f t="shared" si="276"/>
        <v>0</v>
      </c>
      <c r="U1604" s="9">
        <f t="shared" si="277"/>
        <v>0</v>
      </c>
      <c r="V1604" s="9">
        <f t="shared" si="278"/>
        <v>0</v>
      </c>
      <c r="W1604" s="9">
        <f t="shared" si="279"/>
        <v>0</v>
      </c>
      <c r="X1604" s="22">
        <f t="shared" si="280"/>
        <v>0</v>
      </c>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c r="DF1604" s="2"/>
      <c r="DG1604" s="2"/>
      <c r="DH1604" s="2"/>
      <c r="DI1604" s="2"/>
      <c r="DJ1604" s="2"/>
      <c r="DK1604" s="2"/>
      <c r="DL1604" s="2"/>
      <c r="DM1604" s="2"/>
      <c r="DN1604" s="2"/>
      <c r="DO1604" s="2"/>
      <c r="DP1604" s="2"/>
      <c r="DQ1604" s="2"/>
      <c r="DR1604" s="2"/>
      <c r="DS1604" s="2"/>
      <c r="DT1604" s="2"/>
      <c r="DU1604" s="2"/>
      <c r="DV1604" s="2"/>
      <c r="DW1604" s="2"/>
      <c r="DX1604" s="2"/>
      <c r="DY1604" s="2"/>
      <c r="DZ1604" s="2"/>
      <c r="EA1604" s="2"/>
      <c r="EB1604" s="2"/>
      <c r="EC1604" s="2"/>
      <c r="ED1604" s="2"/>
      <c r="EE1604" s="2"/>
      <c r="EF1604" s="2"/>
      <c r="EG1604" s="2"/>
      <c r="EH1604" s="2"/>
      <c r="EI1604" s="2"/>
      <c r="EJ1604" s="2"/>
      <c r="EK1604" s="2"/>
      <c r="EL1604" s="2"/>
      <c r="EM1604" s="2"/>
      <c r="EN1604" s="2"/>
      <c r="EO1604" s="2"/>
      <c r="EP1604" s="2"/>
      <c r="EQ1604" s="2"/>
      <c r="ER1604" s="2"/>
      <c r="ES1604" s="2"/>
      <c r="ET1604" s="2"/>
      <c r="EU1604" s="2"/>
      <c r="EV1604" s="2"/>
      <c r="EW1604" s="2"/>
      <c r="EX1604" s="2"/>
      <c r="EY1604" s="2"/>
      <c r="EZ1604" s="2"/>
      <c r="FA1604" s="2"/>
      <c r="FB1604" s="2"/>
      <c r="FC1604" s="2"/>
    </row>
    <row r="1605" spans="1:159" s="4" customFormat="1">
      <c r="A1605" s="77" t="s">
        <v>2251</v>
      </c>
      <c r="B1605" s="87" t="s">
        <v>2795</v>
      </c>
      <c r="C1605" s="88">
        <v>5741</v>
      </c>
      <c r="D1605" s="87" t="s">
        <v>3208</v>
      </c>
      <c r="E1605" s="107" t="str">
        <f>VLOOKUP($C1605,'2024-25 School Level AAFTE'!$C$4:$L$2372,9,FALSE)</f>
        <v>No</v>
      </c>
      <c r="F1605" s="95">
        <f>VLOOKUP($C1605,'2024-25 School Level AAFTE'!$C$4:$J$2372,8,FALSE)</f>
        <v>578.27</v>
      </c>
      <c r="G1605" s="97">
        <f>IFERROR(IF(E1605= "yes",VLOOKUP(C1605,Summary!$B:$I,6,0),0),0)</f>
        <v>0</v>
      </c>
      <c r="H1605" s="96">
        <f t="shared" si="271"/>
        <v>0</v>
      </c>
      <c r="I1605" s="154">
        <f>VLOOKUP($A1605,'2025-26 Salary &amp; Benefits'!$A:$I,3,FALSE)</f>
        <v>1.18</v>
      </c>
      <c r="J1605" s="154">
        <f>VLOOKUP($A1605,'2025-26 Salary &amp; Benefits'!$A:$I,4,FALSE)</f>
        <v>1.18</v>
      </c>
      <c r="K1605" s="141">
        <f t="shared" si="272"/>
        <v>0</v>
      </c>
      <c r="L1605" s="140">
        <f t="shared" si="273"/>
        <v>0</v>
      </c>
      <c r="M1605" s="142">
        <f>'2025-26 Salary &amp; Benefits'!$E$6</f>
        <v>78209</v>
      </c>
      <c r="N1605" s="142">
        <f>'2025-26 Salary &amp; Benefits'!$F$6</f>
        <v>80164</v>
      </c>
      <c r="O1605" s="9">
        <f t="shared" si="274"/>
        <v>0</v>
      </c>
      <c r="P1605" s="9">
        <f t="shared" si="275"/>
        <v>0</v>
      </c>
      <c r="Q1605" s="9">
        <f>'2025-26 Salary &amp; Benefits'!G$6</f>
        <v>15997.68</v>
      </c>
      <c r="R1605" s="143">
        <f>'2025-26 Salary &amp; Benefits'!H$6</f>
        <v>0.16020000000000001</v>
      </c>
      <c r="S1605" s="143">
        <f>'2025-26 Salary &amp; Benefits'!I$6</f>
        <v>0.15390000000000001</v>
      </c>
      <c r="T1605" s="9">
        <f t="shared" si="276"/>
        <v>0</v>
      </c>
      <c r="U1605" s="9">
        <f t="shared" si="277"/>
        <v>0</v>
      </c>
      <c r="V1605" s="9">
        <f t="shared" si="278"/>
        <v>0</v>
      </c>
      <c r="W1605" s="9">
        <f t="shared" si="279"/>
        <v>0</v>
      </c>
      <c r="X1605" s="22">
        <f t="shared" si="280"/>
        <v>0</v>
      </c>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c r="DF1605" s="2"/>
      <c r="DG1605" s="2"/>
      <c r="DH1605" s="2"/>
      <c r="DI1605" s="2"/>
      <c r="DJ1605" s="2"/>
      <c r="DK1605" s="2"/>
      <c r="DL1605" s="2"/>
      <c r="DM1605" s="2"/>
      <c r="DN1605" s="2"/>
      <c r="DO1605" s="2"/>
      <c r="DP1605" s="2"/>
      <c r="DQ1605" s="2"/>
      <c r="DR1605" s="2"/>
      <c r="DS1605" s="2"/>
      <c r="DT1605" s="2"/>
      <c r="DU1605" s="2"/>
      <c r="DV1605" s="2"/>
      <c r="DW1605" s="2"/>
      <c r="DX1605" s="2"/>
      <c r="DY1605" s="2"/>
      <c r="DZ1605" s="2"/>
      <c r="EA1605" s="2"/>
      <c r="EB1605" s="2"/>
      <c r="EC1605" s="2"/>
      <c r="ED1605" s="2"/>
      <c r="EE1605" s="2"/>
      <c r="EF1605" s="2"/>
      <c r="EG1605" s="2"/>
      <c r="EH1605" s="2"/>
      <c r="EI1605" s="2"/>
      <c r="EJ1605" s="2"/>
      <c r="EK1605" s="2"/>
      <c r="EL1605" s="2"/>
      <c r="EM1605" s="2"/>
      <c r="EN1605" s="2"/>
      <c r="EO1605" s="2"/>
      <c r="EP1605" s="2"/>
      <c r="EQ1605" s="2"/>
      <c r="ER1605" s="2"/>
      <c r="ES1605" s="2"/>
      <c r="ET1605" s="2"/>
      <c r="EU1605" s="2"/>
      <c r="EV1605" s="2"/>
      <c r="EW1605" s="2"/>
      <c r="EX1605" s="2"/>
      <c r="EY1605" s="2"/>
      <c r="EZ1605" s="2"/>
      <c r="FA1605" s="2"/>
      <c r="FB1605" s="2"/>
      <c r="FC1605" s="2"/>
    </row>
    <row r="1606" spans="1:159" s="4" customFormat="1">
      <c r="A1606" s="77" t="s">
        <v>2208</v>
      </c>
      <c r="B1606" s="87" t="s">
        <v>2796</v>
      </c>
      <c r="C1606" s="88">
        <v>1898</v>
      </c>
      <c r="D1606" s="87" t="s">
        <v>361</v>
      </c>
      <c r="E1606" s="107" t="str">
        <f>VLOOKUP($C1606,'2024-25 School Level AAFTE'!$C$4:$L$2372,9,FALSE)</f>
        <v>No</v>
      </c>
      <c r="F1606" s="95">
        <f>VLOOKUP($C1606,'2024-25 School Level AAFTE'!$C$4:$J$2372,8,FALSE)</f>
        <v>186.18</v>
      </c>
      <c r="G1606" s="97">
        <f>IFERROR(IF(E1606= "yes",VLOOKUP(C1606,Summary!$B:$I,6,0),0),0)</f>
        <v>0</v>
      </c>
      <c r="H1606" s="96">
        <f t="shared" si="271"/>
        <v>0</v>
      </c>
      <c r="I1606" s="154">
        <f>VLOOKUP($A1606,'2025-26 Salary &amp; Benefits'!$A:$I,3,FALSE)</f>
        <v>1</v>
      </c>
      <c r="J1606" s="154">
        <f>VLOOKUP($A1606,'2025-26 Salary &amp; Benefits'!$A:$I,4,FALSE)</f>
        <v>1</v>
      </c>
      <c r="K1606" s="141">
        <f t="shared" si="272"/>
        <v>0</v>
      </c>
      <c r="L1606" s="140">
        <f t="shared" si="273"/>
        <v>0</v>
      </c>
      <c r="M1606" s="142">
        <f>'2025-26 Salary &amp; Benefits'!$E$6</f>
        <v>78209</v>
      </c>
      <c r="N1606" s="142">
        <f>'2025-26 Salary &amp; Benefits'!$F$6</f>
        <v>80164</v>
      </c>
      <c r="O1606" s="9">
        <f t="shared" si="274"/>
        <v>0</v>
      </c>
      <c r="P1606" s="9">
        <f t="shared" si="275"/>
        <v>0</v>
      </c>
      <c r="Q1606" s="9">
        <f>'2025-26 Salary &amp; Benefits'!G$6</f>
        <v>15997.68</v>
      </c>
      <c r="R1606" s="143">
        <f>'2025-26 Salary &amp; Benefits'!H$6</f>
        <v>0.16020000000000001</v>
      </c>
      <c r="S1606" s="143">
        <f>'2025-26 Salary &amp; Benefits'!I$6</f>
        <v>0.15390000000000001</v>
      </c>
      <c r="T1606" s="9">
        <f t="shared" si="276"/>
        <v>0</v>
      </c>
      <c r="U1606" s="9">
        <f t="shared" si="277"/>
        <v>0</v>
      </c>
      <c r="V1606" s="9">
        <f t="shared" si="278"/>
        <v>0</v>
      </c>
      <c r="W1606" s="9">
        <f t="shared" si="279"/>
        <v>0</v>
      </c>
      <c r="X1606" s="22">
        <f t="shared" si="280"/>
        <v>0</v>
      </c>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c r="DJ1606" s="2"/>
      <c r="DK1606" s="2"/>
      <c r="DL1606" s="2"/>
      <c r="DM1606" s="2"/>
      <c r="DN1606" s="2"/>
      <c r="DO1606" s="2"/>
      <c r="DP1606" s="2"/>
      <c r="DQ1606" s="2"/>
      <c r="DR1606" s="2"/>
      <c r="DS1606" s="2"/>
      <c r="DT1606" s="2"/>
      <c r="DU1606" s="2"/>
      <c r="DV1606" s="2"/>
      <c r="DW1606" s="2"/>
      <c r="DX1606" s="2"/>
      <c r="DY1606" s="2"/>
      <c r="DZ1606" s="2"/>
      <c r="EA1606" s="2"/>
      <c r="EB1606" s="2"/>
      <c r="EC1606" s="2"/>
      <c r="ED1606" s="2"/>
      <c r="EE1606" s="2"/>
      <c r="EF1606" s="2"/>
      <c r="EG1606" s="2"/>
      <c r="EH1606" s="2"/>
      <c r="EI1606" s="2"/>
      <c r="EJ1606" s="2"/>
      <c r="EK1606" s="2"/>
      <c r="EL1606" s="2"/>
      <c r="EM1606" s="2"/>
      <c r="EN1606" s="2"/>
      <c r="EO1606" s="2"/>
      <c r="EP1606" s="2"/>
      <c r="EQ1606" s="2"/>
      <c r="ER1606" s="2"/>
      <c r="ES1606" s="2"/>
      <c r="ET1606" s="2"/>
      <c r="EU1606" s="2"/>
      <c r="EV1606" s="2"/>
      <c r="EW1606" s="2"/>
      <c r="EX1606" s="2"/>
      <c r="EY1606" s="2"/>
      <c r="EZ1606" s="2"/>
      <c r="FA1606" s="2"/>
      <c r="FB1606" s="2"/>
      <c r="FC1606" s="2"/>
    </row>
    <row r="1607" spans="1:159" s="4" customFormat="1">
      <c r="A1607" s="77" t="s">
        <v>2208</v>
      </c>
      <c r="B1607" s="87" t="s">
        <v>2796</v>
      </c>
      <c r="C1607" s="88">
        <v>2789</v>
      </c>
      <c r="D1607" s="87" t="s">
        <v>362</v>
      </c>
      <c r="E1607" s="107" t="str">
        <f>VLOOKUP($C1607,'2024-25 School Level AAFTE'!$C$4:$L$2372,9,FALSE)</f>
        <v>Yes</v>
      </c>
      <c r="F1607" s="95">
        <f>VLOOKUP($C1607,'2024-25 School Level AAFTE'!$C$4:$J$2372,8,FALSE)</f>
        <v>146.24</v>
      </c>
      <c r="G1607" s="97">
        <f>IFERROR(IF(E1607= "yes",VLOOKUP(C1607,Summary!$B:$I,6,0),0),0)</f>
        <v>0</v>
      </c>
      <c r="H1607" s="96">
        <f t="shared" si="271"/>
        <v>146.24</v>
      </c>
      <c r="I1607" s="154">
        <f>VLOOKUP($A1607,'2025-26 Salary &amp; Benefits'!$A:$I,3,FALSE)</f>
        <v>1</v>
      </c>
      <c r="J1607" s="154">
        <f>VLOOKUP($A1607,'2025-26 Salary &amp; Benefits'!$A:$I,4,FALSE)</f>
        <v>1</v>
      </c>
      <c r="K1607" s="141">
        <f t="shared" si="272"/>
        <v>146.24</v>
      </c>
      <c r="L1607" s="140">
        <f t="shared" si="273"/>
        <v>0.42899999999999999</v>
      </c>
      <c r="M1607" s="142">
        <f>'2025-26 Salary &amp; Benefits'!$E$6</f>
        <v>78209</v>
      </c>
      <c r="N1607" s="142">
        <f>'2025-26 Salary &amp; Benefits'!$F$6</f>
        <v>80164</v>
      </c>
      <c r="O1607" s="9">
        <f t="shared" si="274"/>
        <v>33551.660000000003</v>
      </c>
      <c r="P1607" s="9">
        <f t="shared" si="275"/>
        <v>838.69999999999709</v>
      </c>
      <c r="Q1607" s="9">
        <f>'2025-26 Salary &amp; Benefits'!G$6</f>
        <v>15997.68</v>
      </c>
      <c r="R1607" s="143">
        <f>'2025-26 Salary &amp; Benefits'!H$6</f>
        <v>0.16020000000000001</v>
      </c>
      <c r="S1607" s="143">
        <f>'2025-26 Salary &amp; Benefits'!I$6</f>
        <v>0.15390000000000001</v>
      </c>
      <c r="T1607" s="9">
        <f t="shared" si="276"/>
        <v>12367.06</v>
      </c>
      <c r="U1607" s="9">
        <f t="shared" si="277"/>
        <v>573.16999999999996</v>
      </c>
      <c r="V1607" s="9">
        <f t="shared" si="278"/>
        <v>88.21</v>
      </c>
      <c r="W1607" s="9">
        <f t="shared" si="279"/>
        <v>661.38</v>
      </c>
      <c r="X1607" s="22">
        <f t="shared" si="280"/>
        <v>47418.799999999996</v>
      </c>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c r="DF1607" s="2"/>
      <c r="DG1607" s="2"/>
      <c r="DH1607" s="2"/>
      <c r="DI1607" s="2"/>
      <c r="DJ1607" s="2"/>
      <c r="DK1607" s="2"/>
      <c r="DL1607" s="2"/>
      <c r="DM1607" s="2"/>
      <c r="DN1607" s="2"/>
      <c r="DO1607" s="2"/>
      <c r="DP1607" s="2"/>
      <c r="DQ1607" s="2"/>
      <c r="DR1607" s="2"/>
      <c r="DS1607" s="2"/>
      <c r="DT1607" s="2"/>
      <c r="DU1607" s="2"/>
      <c r="DV1607" s="2"/>
      <c r="DW1607" s="2"/>
      <c r="DX1607" s="2"/>
      <c r="DY1607" s="2"/>
      <c r="DZ1607" s="2"/>
      <c r="EA1607" s="2"/>
      <c r="EB1607" s="2"/>
      <c r="EC1607" s="2"/>
      <c r="ED1607" s="2"/>
      <c r="EE1607" s="2"/>
      <c r="EF1607" s="2"/>
      <c r="EG1607" s="2"/>
      <c r="EH1607" s="2"/>
      <c r="EI1607" s="2"/>
      <c r="EJ1607" s="2"/>
      <c r="EK1607" s="2"/>
      <c r="EL1607" s="2"/>
      <c r="EM1607" s="2"/>
      <c r="EN1607" s="2"/>
      <c r="EO1607" s="2"/>
      <c r="EP1607" s="2"/>
      <c r="EQ1607" s="2"/>
      <c r="ER1607" s="2"/>
      <c r="ES1607" s="2"/>
      <c r="ET1607" s="2"/>
      <c r="EU1607" s="2"/>
      <c r="EV1607" s="2"/>
      <c r="EW1607" s="2"/>
      <c r="EX1607" s="2"/>
      <c r="EY1607" s="2"/>
      <c r="EZ1607" s="2"/>
      <c r="FA1607" s="2"/>
      <c r="FB1607" s="2"/>
      <c r="FC1607" s="2"/>
    </row>
    <row r="1608" spans="1:159" s="4" customFormat="1">
      <c r="A1608" s="77" t="s">
        <v>2208</v>
      </c>
      <c r="B1608" s="87" t="s">
        <v>2796</v>
      </c>
      <c r="C1608" s="86">
        <v>3559</v>
      </c>
      <c r="D1608" s="78" t="s">
        <v>3315</v>
      </c>
      <c r="E1608" s="107" t="str">
        <f>VLOOKUP($C1608,'2024-25 School Level AAFTE'!$C$4:$L$2372,9,FALSE)</f>
        <v>Yes</v>
      </c>
      <c r="F1608" s="95">
        <f>VLOOKUP($C1608,'2024-25 School Level AAFTE'!$C$4:$J$2372,8,FALSE)</f>
        <v>83.01</v>
      </c>
      <c r="G1608" s="97">
        <f>IFERROR(IF(E1608= "yes",VLOOKUP(C1608,Summary!$B:$I,6,0),0),0)</f>
        <v>0</v>
      </c>
      <c r="H1608" s="96">
        <f t="shared" si="271"/>
        <v>83.01</v>
      </c>
      <c r="I1608" s="154">
        <f>VLOOKUP($A1608,'2025-26 Salary &amp; Benefits'!$A:$I,3,FALSE)</f>
        <v>1</v>
      </c>
      <c r="J1608" s="154">
        <f>VLOOKUP($A1608,'2025-26 Salary &amp; Benefits'!$A:$I,4,FALSE)</f>
        <v>1</v>
      </c>
      <c r="K1608" s="141">
        <f t="shared" si="272"/>
        <v>83.01</v>
      </c>
      <c r="L1608" s="140">
        <f t="shared" si="273"/>
        <v>0.24299999999999999</v>
      </c>
      <c r="M1608" s="142">
        <f>'2025-26 Salary &amp; Benefits'!$E$6</f>
        <v>78209</v>
      </c>
      <c r="N1608" s="142">
        <f>'2025-26 Salary &amp; Benefits'!$F$6</f>
        <v>80164</v>
      </c>
      <c r="O1608" s="9">
        <f t="shared" si="274"/>
        <v>19004.79</v>
      </c>
      <c r="P1608" s="9">
        <f t="shared" si="275"/>
        <v>475.05999999999767</v>
      </c>
      <c r="Q1608" s="9">
        <f>'2025-26 Salary &amp; Benefits'!G$6</f>
        <v>15997.68</v>
      </c>
      <c r="R1608" s="143">
        <f>'2025-26 Salary &amp; Benefits'!H$6</f>
        <v>0.16020000000000001</v>
      </c>
      <c r="S1608" s="143">
        <f>'2025-26 Salary &amp; Benefits'!I$6</f>
        <v>0.15390000000000001</v>
      </c>
      <c r="T1608" s="9">
        <f t="shared" si="276"/>
        <v>7005.12</v>
      </c>
      <c r="U1608" s="9">
        <f t="shared" si="277"/>
        <v>324.66000000000003</v>
      </c>
      <c r="V1608" s="9">
        <f t="shared" si="278"/>
        <v>49.97</v>
      </c>
      <c r="W1608" s="9">
        <f t="shared" si="279"/>
        <v>374.63</v>
      </c>
      <c r="X1608" s="22">
        <f t="shared" si="280"/>
        <v>26859.599999999999</v>
      </c>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c r="DF1608" s="2"/>
      <c r="DG1608" s="2"/>
      <c r="DH1608" s="2"/>
      <c r="DI1608" s="2"/>
      <c r="DJ1608" s="2"/>
      <c r="DK1608" s="2"/>
      <c r="DL1608" s="2"/>
      <c r="DM1608" s="2"/>
      <c r="DN1608" s="2"/>
      <c r="DO1608" s="2"/>
      <c r="DP1608" s="2"/>
      <c r="DQ1608" s="2"/>
      <c r="DR1608" s="2"/>
      <c r="DS1608" s="2"/>
      <c r="DT1608" s="2"/>
      <c r="DU1608" s="2"/>
      <c r="DV1608" s="2"/>
      <c r="DW1608" s="2"/>
      <c r="DX1608" s="2"/>
      <c r="DY1608" s="2"/>
      <c r="DZ1608" s="2"/>
      <c r="EA1608" s="2"/>
      <c r="EB1608" s="2"/>
      <c r="EC1608" s="2"/>
      <c r="ED1608" s="2"/>
      <c r="EE1608" s="2"/>
      <c r="EF1608" s="2"/>
      <c r="EG1608" s="2"/>
      <c r="EH1608" s="2"/>
      <c r="EI1608" s="2"/>
      <c r="EJ1608" s="2"/>
      <c r="EK1608" s="2"/>
      <c r="EL1608" s="2"/>
      <c r="EM1608" s="2"/>
      <c r="EN1608" s="2"/>
      <c r="EO1608" s="2"/>
      <c r="EP1608" s="2"/>
      <c r="EQ1608" s="2"/>
      <c r="ER1608" s="2"/>
      <c r="ES1608" s="2"/>
      <c r="ET1608" s="2"/>
      <c r="EU1608" s="2"/>
      <c r="EV1608" s="2"/>
      <c r="EW1608" s="2"/>
      <c r="EX1608" s="2"/>
      <c r="EY1608" s="2"/>
      <c r="EZ1608" s="2"/>
      <c r="FA1608" s="2"/>
      <c r="FB1608" s="2"/>
      <c r="FC1608" s="2"/>
    </row>
    <row r="1609" spans="1:159" s="4" customFormat="1">
      <c r="A1609" s="77" t="s">
        <v>2208</v>
      </c>
      <c r="B1609" s="87" t="s">
        <v>2796</v>
      </c>
      <c r="C1609" s="88">
        <v>3579</v>
      </c>
      <c r="D1609" s="87" t="s">
        <v>364</v>
      </c>
      <c r="E1609" s="107" t="str">
        <f>VLOOKUP($C1609,'2024-25 School Level AAFTE'!$C$4:$L$2372,9,FALSE)</f>
        <v>Yes</v>
      </c>
      <c r="F1609" s="95">
        <f>VLOOKUP($C1609,'2024-25 School Level AAFTE'!$C$4:$J$2372,8,FALSE)</f>
        <v>100.73</v>
      </c>
      <c r="G1609" s="97">
        <f>IFERROR(IF(E1609= "yes",VLOOKUP(C1609,Summary!$B:$I,6,0),0),0)</f>
        <v>0</v>
      </c>
      <c r="H1609" s="96">
        <f t="shared" si="271"/>
        <v>100.73</v>
      </c>
      <c r="I1609" s="154">
        <f>VLOOKUP($A1609,'2025-26 Salary &amp; Benefits'!$A:$I,3,FALSE)</f>
        <v>1</v>
      </c>
      <c r="J1609" s="154">
        <f>VLOOKUP($A1609,'2025-26 Salary &amp; Benefits'!$A:$I,4,FALSE)</f>
        <v>1</v>
      </c>
      <c r="K1609" s="141">
        <f t="shared" si="272"/>
        <v>100.73</v>
      </c>
      <c r="L1609" s="140">
        <f t="shared" si="273"/>
        <v>0.29499999999999998</v>
      </c>
      <c r="M1609" s="142">
        <f>'2025-26 Salary &amp; Benefits'!$E$6</f>
        <v>78209</v>
      </c>
      <c r="N1609" s="142">
        <f>'2025-26 Salary &amp; Benefits'!$F$6</f>
        <v>80164</v>
      </c>
      <c r="O1609" s="9">
        <f t="shared" si="274"/>
        <v>23071.66</v>
      </c>
      <c r="P1609" s="9">
        <f t="shared" si="275"/>
        <v>576.72000000000116</v>
      </c>
      <c r="Q1609" s="9">
        <f>'2025-26 Salary &amp; Benefits'!G$6</f>
        <v>15997.68</v>
      </c>
      <c r="R1609" s="143">
        <f>'2025-26 Salary &amp; Benefits'!H$6</f>
        <v>0.16020000000000001</v>
      </c>
      <c r="S1609" s="143">
        <f>'2025-26 Salary &amp; Benefits'!I$6</f>
        <v>0.15390000000000001</v>
      </c>
      <c r="T1609" s="9">
        <f t="shared" si="276"/>
        <v>8504.15</v>
      </c>
      <c r="U1609" s="9">
        <f t="shared" si="277"/>
        <v>394.14</v>
      </c>
      <c r="V1609" s="9">
        <f t="shared" si="278"/>
        <v>60.66</v>
      </c>
      <c r="W1609" s="9">
        <f t="shared" si="279"/>
        <v>454.79999999999995</v>
      </c>
      <c r="X1609" s="22">
        <f t="shared" si="280"/>
        <v>32607.329999999998</v>
      </c>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c r="DC1609" s="2"/>
      <c r="DD1609" s="2"/>
      <c r="DE1609" s="2"/>
      <c r="DF1609" s="2"/>
      <c r="DG1609" s="2"/>
      <c r="DH1609" s="2"/>
      <c r="DI1609" s="2"/>
      <c r="DJ1609" s="2"/>
      <c r="DK1609" s="2"/>
      <c r="DL1609" s="2"/>
      <c r="DM1609" s="2"/>
      <c r="DN1609" s="2"/>
      <c r="DO1609" s="2"/>
      <c r="DP1609" s="2"/>
      <c r="DQ1609" s="2"/>
      <c r="DR1609" s="2"/>
      <c r="DS1609" s="2"/>
      <c r="DT1609" s="2"/>
      <c r="DU1609" s="2"/>
      <c r="DV1609" s="2"/>
      <c r="DW1609" s="2"/>
      <c r="DX1609" s="2"/>
      <c r="DY1609" s="2"/>
      <c r="DZ1609" s="2"/>
      <c r="EA1609" s="2"/>
      <c r="EB1609" s="2"/>
      <c r="EC1609" s="2"/>
      <c r="ED1609" s="2"/>
      <c r="EE1609" s="2"/>
      <c r="EF1609" s="2"/>
      <c r="EG1609" s="2"/>
      <c r="EH1609" s="2"/>
      <c r="EI1609" s="2"/>
      <c r="EJ1609" s="2"/>
      <c r="EK1609" s="2"/>
      <c r="EL1609" s="2"/>
      <c r="EM1609" s="2"/>
      <c r="EN1609" s="2"/>
      <c r="EO1609" s="2"/>
      <c r="EP1609" s="2"/>
      <c r="EQ1609" s="2"/>
      <c r="ER1609" s="2"/>
      <c r="ES1609" s="2"/>
      <c r="ET1609" s="2"/>
      <c r="EU1609" s="2"/>
      <c r="EV1609" s="2"/>
      <c r="EW1609" s="2"/>
      <c r="EX1609" s="2"/>
      <c r="EY1609" s="2"/>
      <c r="EZ1609" s="2"/>
      <c r="FA1609" s="2"/>
      <c r="FB1609" s="2"/>
      <c r="FC1609" s="2"/>
    </row>
    <row r="1610" spans="1:159" s="4" customFormat="1">
      <c r="A1610" s="77" t="s">
        <v>2167</v>
      </c>
      <c r="B1610" s="87" t="s">
        <v>2797</v>
      </c>
      <c r="C1610" s="88">
        <v>2001</v>
      </c>
      <c r="D1610" s="87" t="s">
        <v>76</v>
      </c>
      <c r="E1610" s="107" t="str">
        <f>VLOOKUP($C1610,'2024-25 School Level AAFTE'!$C$4:$L$2372,9,FALSE)</f>
        <v>No</v>
      </c>
      <c r="F1610" s="95">
        <f>VLOOKUP($C1610,'2024-25 School Level AAFTE'!$C$4:$J$2372,8,FALSE)</f>
        <v>3.93</v>
      </c>
      <c r="G1610" s="97">
        <f>IFERROR(IF(E1610= "yes",VLOOKUP(C1610,Summary!$B:$I,6,0),0),0)</f>
        <v>0</v>
      </c>
      <c r="H1610" s="96">
        <f t="shared" si="271"/>
        <v>0</v>
      </c>
      <c r="I1610" s="154">
        <f>VLOOKUP($A1610,'2025-26 Salary &amp; Benefits'!$A:$I,3,FALSE)</f>
        <v>1</v>
      </c>
      <c r="J1610" s="154">
        <f>VLOOKUP($A1610,'2025-26 Salary &amp; Benefits'!$A:$I,4,FALSE)</f>
        <v>1</v>
      </c>
      <c r="K1610" s="141">
        <f t="shared" si="272"/>
        <v>0</v>
      </c>
      <c r="L1610" s="140">
        <f t="shared" si="273"/>
        <v>0</v>
      </c>
      <c r="M1610" s="142">
        <f>'2025-26 Salary &amp; Benefits'!$E$6</f>
        <v>78209</v>
      </c>
      <c r="N1610" s="142">
        <f>'2025-26 Salary &amp; Benefits'!$F$6</f>
        <v>80164</v>
      </c>
      <c r="O1610" s="9">
        <f t="shared" si="274"/>
        <v>0</v>
      </c>
      <c r="P1610" s="9">
        <f t="shared" si="275"/>
        <v>0</v>
      </c>
      <c r="Q1610" s="9">
        <f>'2025-26 Salary &amp; Benefits'!G$6</f>
        <v>15997.68</v>
      </c>
      <c r="R1610" s="143">
        <f>'2025-26 Salary &amp; Benefits'!H$6</f>
        <v>0.16020000000000001</v>
      </c>
      <c r="S1610" s="143">
        <f>'2025-26 Salary &amp; Benefits'!I$6</f>
        <v>0.15390000000000001</v>
      </c>
      <c r="T1610" s="9">
        <f t="shared" si="276"/>
        <v>0</v>
      </c>
      <c r="U1610" s="9">
        <f t="shared" si="277"/>
        <v>0</v>
      </c>
      <c r="V1610" s="9">
        <f t="shared" si="278"/>
        <v>0</v>
      </c>
      <c r="W1610" s="9">
        <f t="shared" si="279"/>
        <v>0</v>
      </c>
      <c r="X1610" s="22">
        <f t="shared" si="280"/>
        <v>0</v>
      </c>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c r="DF1610" s="2"/>
      <c r="DG1610" s="2"/>
      <c r="DH1610" s="2"/>
      <c r="DI1610" s="2"/>
      <c r="DJ1610" s="2"/>
      <c r="DK1610" s="2"/>
      <c r="DL1610" s="2"/>
      <c r="DM1610" s="2"/>
      <c r="DN1610" s="2"/>
      <c r="DO1610" s="2"/>
      <c r="DP1610" s="2"/>
      <c r="DQ1610" s="2"/>
      <c r="DR1610" s="2"/>
      <c r="DS1610" s="2"/>
      <c r="DT1610" s="2"/>
      <c r="DU1610" s="2"/>
      <c r="DV1610" s="2"/>
      <c r="DW1610" s="2"/>
      <c r="DX1610" s="2"/>
      <c r="DY1610" s="2"/>
      <c r="DZ1610" s="2"/>
      <c r="EA1610" s="2"/>
      <c r="EB1610" s="2"/>
      <c r="EC1610" s="2"/>
      <c r="ED1610" s="2"/>
      <c r="EE1610" s="2"/>
      <c r="EF1610" s="2"/>
      <c r="EG1610" s="2"/>
      <c r="EH1610" s="2"/>
      <c r="EI1610" s="2"/>
      <c r="EJ1610" s="2"/>
      <c r="EK1610" s="2"/>
      <c r="EL1610" s="2"/>
      <c r="EM1610" s="2"/>
      <c r="EN1610" s="2"/>
      <c r="EO1610" s="2"/>
      <c r="EP1610" s="2"/>
      <c r="EQ1610" s="2"/>
      <c r="ER1610" s="2"/>
      <c r="ES1610" s="2"/>
      <c r="ET1610" s="2"/>
      <c r="EU1610" s="2"/>
      <c r="EV1610" s="2"/>
      <c r="EW1610" s="2"/>
      <c r="EX1610" s="2"/>
      <c r="EY1610" s="2"/>
      <c r="EZ1610" s="2"/>
      <c r="FA1610" s="2"/>
      <c r="FB1610" s="2"/>
      <c r="FC1610" s="2"/>
    </row>
    <row r="1611" spans="1:159" s="4" customFormat="1">
      <c r="A1611" s="77" t="s">
        <v>2167</v>
      </c>
      <c r="B1611" s="87" t="s">
        <v>2797</v>
      </c>
      <c r="C1611" s="88">
        <v>2642</v>
      </c>
      <c r="D1611" s="87" t="s">
        <v>77</v>
      </c>
      <c r="E1611" s="107" t="str">
        <f>VLOOKUP($C1611,'2024-25 School Level AAFTE'!$C$4:$L$2372,9,FALSE)</f>
        <v>Yes</v>
      </c>
      <c r="F1611" s="95">
        <f>VLOOKUP($C1611,'2024-25 School Level AAFTE'!$C$4:$J$2372,8,FALSE)</f>
        <v>408.89</v>
      </c>
      <c r="G1611" s="97">
        <f>IFERROR(IF(E1611= "yes",VLOOKUP(C1611,Summary!$B:$I,6,0),0),0)</f>
        <v>0</v>
      </c>
      <c r="H1611" s="96">
        <f t="shared" si="271"/>
        <v>408.89</v>
      </c>
      <c r="I1611" s="154">
        <f>VLOOKUP($A1611,'2025-26 Salary &amp; Benefits'!$A:$I,3,FALSE)</f>
        <v>1</v>
      </c>
      <c r="J1611" s="154">
        <f>VLOOKUP($A1611,'2025-26 Salary &amp; Benefits'!$A:$I,4,FALSE)</f>
        <v>1</v>
      </c>
      <c r="K1611" s="141">
        <f t="shared" si="272"/>
        <v>408.89</v>
      </c>
      <c r="L1611" s="140">
        <f t="shared" si="273"/>
        <v>1.1990000000000001</v>
      </c>
      <c r="M1611" s="142">
        <f>'2025-26 Salary &amp; Benefits'!$E$6</f>
        <v>78209</v>
      </c>
      <c r="N1611" s="142">
        <f>'2025-26 Salary &amp; Benefits'!$F$6</f>
        <v>80164</v>
      </c>
      <c r="O1611" s="9">
        <f t="shared" si="274"/>
        <v>93772.59</v>
      </c>
      <c r="P1611" s="9">
        <f t="shared" si="275"/>
        <v>2344.0500000000029</v>
      </c>
      <c r="Q1611" s="9">
        <f>'2025-26 Salary &amp; Benefits'!G$6</f>
        <v>15997.68</v>
      </c>
      <c r="R1611" s="143">
        <f>'2025-26 Salary &amp; Benefits'!H$6</f>
        <v>0.16020000000000001</v>
      </c>
      <c r="S1611" s="143">
        <f>'2025-26 Salary &amp; Benefits'!I$6</f>
        <v>0.15390000000000001</v>
      </c>
      <c r="T1611" s="9">
        <f t="shared" si="276"/>
        <v>34564.339999999997</v>
      </c>
      <c r="U1611" s="9">
        <f t="shared" si="277"/>
        <v>1601.94</v>
      </c>
      <c r="V1611" s="9">
        <f t="shared" si="278"/>
        <v>246.54</v>
      </c>
      <c r="W1611" s="9">
        <f t="shared" si="279"/>
        <v>1848.48</v>
      </c>
      <c r="X1611" s="22">
        <f t="shared" si="280"/>
        <v>132529.46</v>
      </c>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c r="DY1611" s="2"/>
      <c r="DZ1611" s="2"/>
      <c r="EA1611" s="2"/>
      <c r="EB1611" s="2"/>
      <c r="EC1611" s="2"/>
      <c r="ED1611" s="2"/>
      <c r="EE1611" s="2"/>
      <c r="EF1611" s="2"/>
      <c r="EG1611" s="2"/>
      <c r="EH1611" s="2"/>
      <c r="EI1611" s="2"/>
      <c r="EJ1611" s="2"/>
      <c r="EK1611" s="2"/>
      <c r="EL1611" s="2"/>
      <c r="EM1611" s="2"/>
      <c r="EN1611" s="2"/>
      <c r="EO1611" s="2"/>
      <c r="EP1611" s="2"/>
      <c r="EQ1611" s="2"/>
      <c r="ER1611" s="2"/>
      <c r="ES1611" s="2"/>
      <c r="ET1611" s="2"/>
      <c r="EU1611" s="2"/>
      <c r="EV1611" s="2"/>
      <c r="EW1611" s="2"/>
      <c r="EX1611" s="2"/>
      <c r="EY1611" s="2"/>
      <c r="EZ1611" s="2"/>
      <c r="FA1611" s="2"/>
      <c r="FB1611" s="2"/>
      <c r="FC1611" s="2"/>
    </row>
    <row r="1612" spans="1:159" s="4" customFormat="1">
      <c r="A1612" s="77" t="s">
        <v>2167</v>
      </c>
      <c r="B1612" s="87" t="s">
        <v>2797</v>
      </c>
      <c r="C1612" s="88">
        <v>2656</v>
      </c>
      <c r="D1612" s="87" t="s">
        <v>78</v>
      </c>
      <c r="E1612" s="107" t="str">
        <f>VLOOKUP($C1612,'2024-25 School Level AAFTE'!$C$4:$L$2372,9,FALSE)</f>
        <v>Yes</v>
      </c>
      <c r="F1612" s="95">
        <f>VLOOKUP($C1612,'2024-25 School Level AAFTE'!$C$4:$J$2372,8,FALSE)</f>
        <v>467.65</v>
      </c>
      <c r="G1612" s="97">
        <f>IFERROR(IF(E1612= "yes",VLOOKUP(C1612,Summary!$B:$I,6,0),0),0)</f>
        <v>0</v>
      </c>
      <c r="H1612" s="96">
        <f t="shared" si="271"/>
        <v>467.65</v>
      </c>
      <c r="I1612" s="154">
        <f>VLOOKUP($A1612,'2025-26 Salary &amp; Benefits'!$A:$I,3,FALSE)</f>
        <v>1</v>
      </c>
      <c r="J1612" s="154">
        <f>VLOOKUP($A1612,'2025-26 Salary &amp; Benefits'!$A:$I,4,FALSE)</f>
        <v>1</v>
      </c>
      <c r="K1612" s="141">
        <f t="shared" si="272"/>
        <v>467.65</v>
      </c>
      <c r="L1612" s="140">
        <f t="shared" si="273"/>
        <v>1.3720000000000001</v>
      </c>
      <c r="M1612" s="142">
        <f>'2025-26 Salary &amp; Benefits'!$E$6</f>
        <v>78209</v>
      </c>
      <c r="N1612" s="142">
        <f>'2025-26 Salary &amp; Benefits'!$F$6</f>
        <v>80164</v>
      </c>
      <c r="O1612" s="9">
        <f t="shared" si="274"/>
        <v>107302.75</v>
      </c>
      <c r="P1612" s="9">
        <f t="shared" si="275"/>
        <v>2682.2599999999948</v>
      </c>
      <c r="Q1612" s="9">
        <f>'2025-26 Salary &amp; Benefits'!G$6</f>
        <v>15997.68</v>
      </c>
      <c r="R1612" s="143">
        <f>'2025-26 Salary &amp; Benefits'!H$6</f>
        <v>0.16020000000000001</v>
      </c>
      <c r="S1612" s="143">
        <f>'2025-26 Salary &amp; Benefits'!I$6</f>
        <v>0.15390000000000001</v>
      </c>
      <c r="T1612" s="9">
        <f t="shared" si="276"/>
        <v>39551.519999999997</v>
      </c>
      <c r="U1612" s="9">
        <f t="shared" si="277"/>
        <v>1833.08</v>
      </c>
      <c r="V1612" s="9">
        <f t="shared" si="278"/>
        <v>282.11</v>
      </c>
      <c r="W1612" s="9">
        <f t="shared" si="279"/>
        <v>2115.19</v>
      </c>
      <c r="X1612" s="22">
        <f t="shared" si="280"/>
        <v>151651.71999999997</v>
      </c>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c r="DY1612" s="2"/>
      <c r="DZ1612" s="2"/>
      <c r="EA1612" s="2"/>
      <c r="EB1612" s="2"/>
      <c r="EC1612" s="2"/>
      <c r="ED1612" s="2"/>
      <c r="EE1612" s="2"/>
      <c r="EF1612" s="2"/>
      <c r="EG1612" s="2"/>
      <c r="EH1612" s="2"/>
      <c r="EI1612" s="2"/>
      <c r="EJ1612" s="2"/>
      <c r="EK1612" s="2"/>
      <c r="EL1612" s="2"/>
      <c r="EM1612" s="2"/>
      <c r="EN1612" s="2"/>
      <c r="EO1612" s="2"/>
      <c r="EP1612" s="2"/>
      <c r="EQ1612" s="2"/>
      <c r="ER1612" s="2"/>
      <c r="ES1612" s="2"/>
      <c r="ET1612" s="2"/>
      <c r="EU1612" s="2"/>
      <c r="EV1612" s="2"/>
      <c r="EW1612" s="2"/>
      <c r="EX1612" s="2"/>
      <c r="EY1612" s="2"/>
      <c r="EZ1612" s="2"/>
      <c r="FA1612" s="2"/>
      <c r="FB1612" s="2"/>
      <c r="FC1612" s="2"/>
    </row>
    <row r="1613" spans="1:159" s="4" customFormat="1">
      <c r="A1613" s="77" t="s">
        <v>2167</v>
      </c>
      <c r="B1613" s="87" t="s">
        <v>2797</v>
      </c>
      <c r="C1613" s="88">
        <v>2657</v>
      </c>
      <c r="D1613" s="87" t="s">
        <v>79</v>
      </c>
      <c r="E1613" s="107" t="str">
        <f>VLOOKUP($C1613,'2024-25 School Level AAFTE'!$C$4:$L$2372,9,FALSE)</f>
        <v>Yes</v>
      </c>
      <c r="F1613" s="95">
        <f>VLOOKUP($C1613,'2024-25 School Level AAFTE'!$C$4:$J$2372,8,FALSE)</f>
        <v>475.28</v>
      </c>
      <c r="G1613" s="97">
        <f>IFERROR(IF(E1613= "yes",VLOOKUP(C1613,Summary!$B:$I,6,0),0),0)</f>
        <v>0</v>
      </c>
      <c r="H1613" s="96">
        <f t="shared" si="271"/>
        <v>475.28</v>
      </c>
      <c r="I1613" s="154">
        <f>VLOOKUP($A1613,'2025-26 Salary &amp; Benefits'!$A:$I,3,FALSE)</f>
        <v>1</v>
      </c>
      <c r="J1613" s="154">
        <f>VLOOKUP($A1613,'2025-26 Salary &amp; Benefits'!$A:$I,4,FALSE)</f>
        <v>1</v>
      </c>
      <c r="K1613" s="141">
        <f t="shared" si="272"/>
        <v>475.28</v>
      </c>
      <c r="L1613" s="140">
        <f t="shared" si="273"/>
        <v>1.3939999999999999</v>
      </c>
      <c r="M1613" s="142">
        <f>'2025-26 Salary &amp; Benefits'!$E$6</f>
        <v>78209</v>
      </c>
      <c r="N1613" s="142">
        <f>'2025-26 Salary &amp; Benefits'!$F$6</f>
        <v>80164</v>
      </c>
      <c r="O1613" s="9">
        <f t="shared" si="274"/>
        <v>109023.35</v>
      </c>
      <c r="P1613" s="9">
        <f t="shared" si="275"/>
        <v>2725.2699999999895</v>
      </c>
      <c r="Q1613" s="9">
        <f>'2025-26 Salary &amp; Benefits'!G$6</f>
        <v>15997.68</v>
      </c>
      <c r="R1613" s="143">
        <f>'2025-26 Salary &amp; Benefits'!H$6</f>
        <v>0.16020000000000001</v>
      </c>
      <c r="S1613" s="143">
        <f>'2025-26 Salary &amp; Benefits'!I$6</f>
        <v>0.15390000000000001</v>
      </c>
      <c r="T1613" s="9">
        <f t="shared" si="276"/>
        <v>40185.730000000003</v>
      </c>
      <c r="U1613" s="9">
        <f t="shared" si="277"/>
        <v>1862.48</v>
      </c>
      <c r="V1613" s="9">
        <f t="shared" si="278"/>
        <v>286.64</v>
      </c>
      <c r="W1613" s="9">
        <f t="shared" si="279"/>
        <v>2149.12</v>
      </c>
      <c r="X1613" s="22">
        <f t="shared" si="280"/>
        <v>154083.47</v>
      </c>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c r="DY1613" s="2"/>
      <c r="DZ1613" s="2"/>
      <c r="EA1613" s="2"/>
      <c r="EB1613" s="2"/>
      <c r="EC1613" s="2"/>
      <c r="ED1613" s="2"/>
      <c r="EE1613" s="2"/>
      <c r="EF1613" s="2"/>
      <c r="EG1613" s="2"/>
      <c r="EH1613" s="2"/>
      <c r="EI1613" s="2"/>
      <c r="EJ1613" s="2"/>
      <c r="EK1613" s="2"/>
      <c r="EL1613" s="2"/>
      <c r="EM1613" s="2"/>
      <c r="EN1613" s="2"/>
      <c r="EO1613" s="2"/>
      <c r="EP1613" s="2"/>
      <c r="EQ1613" s="2"/>
      <c r="ER1613" s="2"/>
      <c r="ES1613" s="2"/>
      <c r="ET1613" s="2"/>
      <c r="EU1613" s="2"/>
      <c r="EV1613" s="2"/>
      <c r="EW1613" s="2"/>
      <c r="EX1613" s="2"/>
      <c r="EY1613" s="2"/>
      <c r="EZ1613" s="2"/>
      <c r="FA1613" s="2"/>
      <c r="FB1613" s="2"/>
      <c r="FC1613" s="2"/>
    </row>
    <row r="1614" spans="1:159" s="4" customFormat="1">
      <c r="A1614" s="77" t="s">
        <v>2167</v>
      </c>
      <c r="B1614" s="87" t="s">
        <v>2797</v>
      </c>
      <c r="C1614" s="88">
        <v>2721</v>
      </c>
      <c r="D1614" s="87" t="s">
        <v>80</v>
      </c>
      <c r="E1614" s="107" t="str">
        <f>VLOOKUP($C1614,'2024-25 School Level AAFTE'!$C$4:$L$2372,9,FALSE)</f>
        <v>Yes</v>
      </c>
      <c r="F1614" s="95">
        <f>VLOOKUP($C1614,'2024-25 School Level AAFTE'!$C$4:$J$2372,8,FALSE)</f>
        <v>782.99</v>
      </c>
      <c r="G1614" s="97">
        <f>IFERROR(IF(E1614= "yes",VLOOKUP(C1614,Summary!$B:$I,6,0),0),0)</f>
        <v>0</v>
      </c>
      <c r="H1614" s="96">
        <f t="shared" si="271"/>
        <v>782.99</v>
      </c>
      <c r="I1614" s="154">
        <f>VLOOKUP($A1614,'2025-26 Salary &amp; Benefits'!$A:$I,3,FALSE)</f>
        <v>1</v>
      </c>
      <c r="J1614" s="154">
        <f>VLOOKUP($A1614,'2025-26 Salary &amp; Benefits'!$A:$I,4,FALSE)</f>
        <v>1</v>
      </c>
      <c r="K1614" s="141">
        <f t="shared" si="272"/>
        <v>782.99</v>
      </c>
      <c r="L1614" s="140">
        <f t="shared" si="273"/>
        <v>2.2970000000000002</v>
      </c>
      <c r="M1614" s="142">
        <f>'2025-26 Salary &amp; Benefits'!$E$6</f>
        <v>78209</v>
      </c>
      <c r="N1614" s="142">
        <f>'2025-26 Salary &amp; Benefits'!$F$6</f>
        <v>80164</v>
      </c>
      <c r="O1614" s="9">
        <f t="shared" si="274"/>
        <v>179646.07</v>
      </c>
      <c r="P1614" s="9">
        <f t="shared" si="275"/>
        <v>4490.6399999999849</v>
      </c>
      <c r="Q1614" s="9">
        <f>'2025-26 Salary &amp; Benefits'!G$6</f>
        <v>15997.68</v>
      </c>
      <c r="R1614" s="143">
        <f>'2025-26 Salary &amp; Benefits'!H$6</f>
        <v>0.16020000000000001</v>
      </c>
      <c r="S1614" s="143">
        <f>'2025-26 Salary &amp; Benefits'!I$6</f>
        <v>0.15390000000000001</v>
      </c>
      <c r="T1614" s="9">
        <f t="shared" si="276"/>
        <v>66217.08</v>
      </c>
      <c r="U1614" s="9">
        <f t="shared" si="277"/>
        <v>3068.95</v>
      </c>
      <c r="V1614" s="9">
        <f t="shared" si="278"/>
        <v>472.31</v>
      </c>
      <c r="W1614" s="9">
        <f t="shared" si="279"/>
        <v>3541.2599999999998</v>
      </c>
      <c r="X1614" s="22">
        <f t="shared" si="280"/>
        <v>253895.05000000002</v>
      </c>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c r="DF1614" s="2"/>
      <c r="DG1614" s="2"/>
      <c r="DH1614" s="2"/>
      <c r="DI1614" s="2"/>
      <c r="DJ1614" s="2"/>
      <c r="DK1614" s="2"/>
      <c r="DL1614" s="2"/>
      <c r="DM1614" s="2"/>
      <c r="DN1614" s="2"/>
      <c r="DO1614" s="2"/>
      <c r="DP1614" s="2"/>
      <c r="DQ1614" s="2"/>
      <c r="DR1614" s="2"/>
      <c r="DS1614" s="2"/>
      <c r="DT1614" s="2"/>
      <c r="DU1614" s="2"/>
      <c r="DV1614" s="2"/>
      <c r="DW1614" s="2"/>
      <c r="DX1614" s="2"/>
      <c r="DY1614" s="2"/>
      <c r="DZ1614" s="2"/>
      <c r="EA1614" s="2"/>
      <c r="EB1614" s="2"/>
      <c r="EC1614" s="2"/>
      <c r="ED1614" s="2"/>
      <c r="EE1614" s="2"/>
      <c r="EF1614" s="2"/>
      <c r="EG1614" s="2"/>
      <c r="EH1614" s="2"/>
      <c r="EI1614" s="2"/>
      <c r="EJ1614" s="2"/>
      <c r="EK1614" s="2"/>
      <c r="EL1614" s="2"/>
      <c r="EM1614" s="2"/>
      <c r="EN1614" s="2"/>
      <c r="EO1614" s="2"/>
      <c r="EP1614" s="2"/>
      <c r="EQ1614" s="2"/>
      <c r="ER1614" s="2"/>
      <c r="ES1614" s="2"/>
      <c r="ET1614" s="2"/>
      <c r="EU1614" s="2"/>
      <c r="EV1614" s="2"/>
      <c r="EW1614" s="2"/>
      <c r="EX1614" s="2"/>
      <c r="EY1614" s="2"/>
      <c r="EZ1614" s="2"/>
      <c r="FA1614" s="2"/>
      <c r="FB1614" s="2"/>
      <c r="FC1614" s="2"/>
    </row>
    <row r="1615" spans="1:159" s="4" customFormat="1">
      <c r="A1615" s="77" t="s">
        <v>2167</v>
      </c>
      <c r="B1615" s="87" t="s">
        <v>2797</v>
      </c>
      <c r="C1615" s="88">
        <v>2785</v>
      </c>
      <c r="D1615" s="87" t="s">
        <v>81</v>
      </c>
      <c r="E1615" s="107" t="str">
        <f>VLOOKUP($C1615,'2024-25 School Level AAFTE'!$C$4:$L$2372,9,FALSE)</f>
        <v>Yes</v>
      </c>
      <c r="F1615" s="95">
        <f>VLOOKUP($C1615,'2024-25 School Level AAFTE'!$C$4:$J$2372,8,FALSE)</f>
        <v>648.39</v>
      </c>
      <c r="G1615" s="97">
        <f>IFERROR(IF(E1615= "yes",VLOOKUP(C1615,Summary!$B:$I,6,0),0),0)</f>
        <v>0</v>
      </c>
      <c r="H1615" s="96">
        <f t="shared" si="271"/>
        <v>648.39</v>
      </c>
      <c r="I1615" s="154">
        <f>VLOOKUP($A1615,'2025-26 Salary &amp; Benefits'!$A:$I,3,FALSE)</f>
        <v>1</v>
      </c>
      <c r="J1615" s="154">
        <f>VLOOKUP($A1615,'2025-26 Salary &amp; Benefits'!$A:$I,4,FALSE)</f>
        <v>1</v>
      </c>
      <c r="K1615" s="141">
        <f t="shared" si="272"/>
        <v>648.39</v>
      </c>
      <c r="L1615" s="140">
        <f t="shared" si="273"/>
        <v>1.9019999999999999</v>
      </c>
      <c r="M1615" s="142">
        <f>'2025-26 Salary &amp; Benefits'!$E$6</f>
        <v>78209</v>
      </c>
      <c r="N1615" s="142">
        <f>'2025-26 Salary &amp; Benefits'!$F$6</f>
        <v>80164</v>
      </c>
      <c r="O1615" s="9">
        <f t="shared" si="274"/>
        <v>148753.51999999999</v>
      </c>
      <c r="P1615" s="9">
        <f t="shared" si="275"/>
        <v>3718.4100000000035</v>
      </c>
      <c r="Q1615" s="9">
        <f>'2025-26 Salary &amp; Benefits'!G$6</f>
        <v>15997.68</v>
      </c>
      <c r="R1615" s="143">
        <f>'2025-26 Salary &amp; Benefits'!H$6</f>
        <v>0.16020000000000001</v>
      </c>
      <c r="S1615" s="143">
        <f>'2025-26 Salary &amp; Benefits'!I$6</f>
        <v>0.15390000000000001</v>
      </c>
      <c r="T1615" s="9">
        <f t="shared" si="276"/>
        <v>54830.16</v>
      </c>
      <c r="U1615" s="9">
        <f t="shared" si="277"/>
        <v>2541.1999999999998</v>
      </c>
      <c r="V1615" s="9">
        <f t="shared" si="278"/>
        <v>391.09</v>
      </c>
      <c r="W1615" s="9">
        <f t="shared" si="279"/>
        <v>2932.29</v>
      </c>
      <c r="X1615" s="22">
        <f t="shared" si="280"/>
        <v>210234.38</v>
      </c>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c r="DY1615" s="2"/>
      <c r="DZ1615" s="2"/>
      <c r="EA1615" s="2"/>
      <c r="EB1615" s="2"/>
      <c r="EC1615" s="2"/>
      <c r="ED1615" s="2"/>
      <c r="EE1615" s="2"/>
      <c r="EF1615" s="2"/>
      <c r="EG1615" s="2"/>
      <c r="EH1615" s="2"/>
      <c r="EI1615" s="2"/>
      <c r="EJ1615" s="2"/>
      <c r="EK1615" s="2"/>
      <c r="EL1615" s="2"/>
      <c r="EM1615" s="2"/>
      <c r="EN1615" s="2"/>
      <c r="EO1615" s="2"/>
      <c r="EP1615" s="2"/>
      <c r="EQ1615" s="2"/>
      <c r="ER1615" s="2"/>
      <c r="ES1615" s="2"/>
      <c r="ET1615" s="2"/>
      <c r="EU1615" s="2"/>
      <c r="EV1615" s="2"/>
      <c r="EW1615" s="2"/>
      <c r="EX1615" s="2"/>
      <c r="EY1615" s="2"/>
      <c r="EZ1615" s="2"/>
      <c r="FA1615" s="2"/>
      <c r="FB1615" s="2"/>
      <c r="FC1615" s="2"/>
    </row>
    <row r="1616" spans="1:159" s="4" customFormat="1">
      <c r="A1616" s="77" t="s">
        <v>2167</v>
      </c>
      <c r="B1616" s="87" t="s">
        <v>2797</v>
      </c>
      <c r="C1616" s="88">
        <v>2786</v>
      </c>
      <c r="D1616" s="87" t="s">
        <v>82</v>
      </c>
      <c r="E1616" s="107" t="str">
        <f>VLOOKUP($C1616,'2024-25 School Level AAFTE'!$C$4:$L$2372,9,FALSE)</f>
        <v>Yes</v>
      </c>
      <c r="F1616" s="95">
        <f>VLOOKUP($C1616,'2024-25 School Level AAFTE'!$C$4:$J$2372,8,FALSE)</f>
        <v>523.32000000000005</v>
      </c>
      <c r="G1616" s="97">
        <f>IFERROR(IF(E1616= "yes",VLOOKUP(C1616,Summary!$B:$I,6,0),0),0)</f>
        <v>0</v>
      </c>
      <c r="H1616" s="96">
        <f t="shared" si="271"/>
        <v>523.32000000000005</v>
      </c>
      <c r="I1616" s="154">
        <f>VLOOKUP($A1616,'2025-26 Salary &amp; Benefits'!$A:$I,3,FALSE)</f>
        <v>1</v>
      </c>
      <c r="J1616" s="154">
        <f>VLOOKUP($A1616,'2025-26 Salary &amp; Benefits'!$A:$I,4,FALSE)</f>
        <v>1</v>
      </c>
      <c r="K1616" s="141">
        <f t="shared" si="272"/>
        <v>523.32000000000005</v>
      </c>
      <c r="L1616" s="140">
        <f t="shared" si="273"/>
        <v>1.5349999999999999</v>
      </c>
      <c r="M1616" s="142">
        <f>'2025-26 Salary &amp; Benefits'!$E$6</f>
        <v>78209</v>
      </c>
      <c r="N1616" s="142">
        <f>'2025-26 Salary &amp; Benefits'!$F$6</f>
        <v>80164</v>
      </c>
      <c r="O1616" s="9">
        <f t="shared" si="274"/>
        <v>120050.82</v>
      </c>
      <c r="P1616" s="9">
        <f t="shared" si="275"/>
        <v>3000.9199999999983</v>
      </c>
      <c r="Q1616" s="9">
        <f>'2025-26 Salary &amp; Benefits'!G$6</f>
        <v>15997.68</v>
      </c>
      <c r="R1616" s="143">
        <f>'2025-26 Salary &amp; Benefits'!H$6</f>
        <v>0.16020000000000001</v>
      </c>
      <c r="S1616" s="143">
        <f>'2025-26 Salary &amp; Benefits'!I$6</f>
        <v>0.15390000000000001</v>
      </c>
      <c r="T1616" s="9">
        <f t="shared" si="276"/>
        <v>44250.42</v>
      </c>
      <c r="U1616" s="9">
        <f t="shared" si="277"/>
        <v>2050.86</v>
      </c>
      <c r="V1616" s="9">
        <f t="shared" si="278"/>
        <v>315.63</v>
      </c>
      <c r="W1616" s="9">
        <f t="shared" si="279"/>
        <v>2366.4900000000002</v>
      </c>
      <c r="X1616" s="22">
        <f t="shared" si="280"/>
        <v>169668.64999999997</v>
      </c>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c r="DY1616" s="2"/>
      <c r="DZ1616" s="2"/>
      <c r="EA1616" s="2"/>
      <c r="EB1616" s="2"/>
      <c r="EC1616" s="2"/>
      <c r="ED1616" s="2"/>
      <c r="EE1616" s="2"/>
      <c r="EF1616" s="2"/>
      <c r="EG1616" s="2"/>
      <c r="EH1616" s="2"/>
      <c r="EI1616" s="2"/>
      <c r="EJ1616" s="2"/>
      <c r="EK1616" s="2"/>
      <c r="EL1616" s="2"/>
      <c r="EM1616" s="2"/>
      <c r="EN1616" s="2"/>
      <c r="EO1616" s="2"/>
      <c r="EP1616" s="2"/>
      <c r="EQ1616" s="2"/>
      <c r="ER1616" s="2"/>
      <c r="ES1616" s="2"/>
      <c r="ET1616" s="2"/>
      <c r="EU1616" s="2"/>
      <c r="EV1616" s="2"/>
      <c r="EW1616" s="2"/>
      <c r="EX1616" s="2"/>
      <c r="EY1616" s="2"/>
      <c r="EZ1616" s="2"/>
      <c r="FA1616" s="2"/>
      <c r="FB1616" s="2"/>
      <c r="FC1616" s="2"/>
    </row>
    <row r="1617" spans="1:159" s="4" customFormat="1">
      <c r="A1617" s="77" t="s">
        <v>2167</v>
      </c>
      <c r="B1617" s="87" t="s">
        <v>2797</v>
      </c>
      <c r="C1617" s="88">
        <v>3511</v>
      </c>
      <c r="D1617" s="87" t="s">
        <v>83</v>
      </c>
      <c r="E1617" s="107" t="str">
        <f>VLOOKUP($C1617,'2024-25 School Level AAFTE'!$C$4:$L$2372,9,FALSE)</f>
        <v>No</v>
      </c>
      <c r="F1617" s="95">
        <f>VLOOKUP($C1617,'2024-25 School Level AAFTE'!$C$4:$J$2372,8,FALSE)</f>
        <v>2073.75</v>
      </c>
      <c r="G1617" s="97">
        <f>IFERROR(IF(E1617= "yes",VLOOKUP(C1617,Summary!$B:$I,6,0),0),0)</f>
        <v>0</v>
      </c>
      <c r="H1617" s="96">
        <f t="shared" si="271"/>
        <v>0</v>
      </c>
      <c r="I1617" s="154">
        <f>VLOOKUP($A1617,'2025-26 Salary &amp; Benefits'!$A:$I,3,FALSE)</f>
        <v>1</v>
      </c>
      <c r="J1617" s="154">
        <f>VLOOKUP($A1617,'2025-26 Salary &amp; Benefits'!$A:$I,4,FALSE)</f>
        <v>1</v>
      </c>
      <c r="K1617" s="141">
        <f t="shared" si="272"/>
        <v>0</v>
      </c>
      <c r="L1617" s="140">
        <f t="shared" si="273"/>
        <v>0</v>
      </c>
      <c r="M1617" s="142">
        <f>'2025-26 Salary &amp; Benefits'!$E$6</f>
        <v>78209</v>
      </c>
      <c r="N1617" s="142">
        <f>'2025-26 Salary &amp; Benefits'!$F$6</f>
        <v>80164</v>
      </c>
      <c r="O1617" s="9">
        <f t="shared" si="274"/>
        <v>0</v>
      </c>
      <c r="P1617" s="9">
        <f t="shared" si="275"/>
        <v>0</v>
      </c>
      <c r="Q1617" s="9">
        <f>'2025-26 Salary &amp; Benefits'!G$6</f>
        <v>15997.68</v>
      </c>
      <c r="R1617" s="143">
        <f>'2025-26 Salary &amp; Benefits'!H$6</f>
        <v>0.16020000000000001</v>
      </c>
      <c r="S1617" s="143">
        <f>'2025-26 Salary &amp; Benefits'!I$6</f>
        <v>0.15390000000000001</v>
      </c>
      <c r="T1617" s="9">
        <f t="shared" si="276"/>
        <v>0</v>
      </c>
      <c r="U1617" s="9">
        <f t="shared" si="277"/>
        <v>0</v>
      </c>
      <c r="V1617" s="9">
        <f t="shared" si="278"/>
        <v>0</v>
      </c>
      <c r="W1617" s="9">
        <f t="shared" si="279"/>
        <v>0</v>
      </c>
      <c r="X1617" s="22">
        <f t="shared" si="280"/>
        <v>0</v>
      </c>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c r="DF1617" s="2"/>
      <c r="DG1617" s="2"/>
      <c r="DH1617" s="2"/>
      <c r="DI1617" s="2"/>
      <c r="DJ1617" s="2"/>
      <c r="DK1617" s="2"/>
      <c r="DL1617" s="2"/>
      <c r="DM1617" s="2"/>
      <c r="DN1617" s="2"/>
      <c r="DO1617" s="2"/>
      <c r="DP1617" s="2"/>
      <c r="DQ1617" s="2"/>
      <c r="DR1617" s="2"/>
      <c r="DS1617" s="2"/>
      <c r="DT1617" s="2"/>
      <c r="DU1617" s="2"/>
      <c r="DV1617" s="2"/>
      <c r="DW1617" s="2"/>
      <c r="DX1617" s="2"/>
      <c r="DY1617" s="2"/>
      <c r="DZ1617" s="2"/>
      <c r="EA1617" s="2"/>
      <c r="EB1617" s="2"/>
      <c r="EC1617" s="2"/>
      <c r="ED1617" s="2"/>
      <c r="EE1617" s="2"/>
      <c r="EF1617" s="2"/>
      <c r="EG1617" s="2"/>
      <c r="EH1617" s="2"/>
      <c r="EI1617" s="2"/>
      <c r="EJ1617" s="2"/>
      <c r="EK1617" s="2"/>
      <c r="EL1617" s="2"/>
      <c r="EM1617" s="2"/>
      <c r="EN1617" s="2"/>
      <c r="EO1617" s="2"/>
      <c r="EP1617" s="2"/>
      <c r="EQ1617" s="2"/>
      <c r="ER1617" s="2"/>
      <c r="ES1617" s="2"/>
      <c r="ET1617" s="2"/>
      <c r="EU1617" s="2"/>
      <c r="EV1617" s="2"/>
      <c r="EW1617" s="2"/>
      <c r="EX1617" s="2"/>
      <c r="EY1617" s="2"/>
      <c r="EZ1617" s="2"/>
      <c r="FA1617" s="2"/>
      <c r="FB1617" s="2"/>
      <c r="FC1617" s="2"/>
    </row>
    <row r="1618" spans="1:159" s="4" customFormat="1">
      <c r="A1618" s="77" t="s">
        <v>2167</v>
      </c>
      <c r="B1618" s="87" t="s">
        <v>2797</v>
      </c>
      <c r="C1618" s="88">
        <v>3732</v>
      </c>
      <c r="D1618" s="87" t="s">
        <v>84</v>
      </c>
      <c r="E1618" s="107" t="str">
        <f>VLOOKUP($C1618,'2024-25 School Level AAFTE'!$C$4:$L$2372,9,FALSE)</f>
        <v>No</v>
      </c>
      <c r="F1618" s="95">
        <f>VLOOKUP($C1618,'2024-25 School Level AAFTE'!$C$4:$J$2372,8,FALSE)</f>
        <v>476.45</v>
      </c>
      <c r="G1618" s="97">
        <f>IFERROR(IF(E1618= "yes",VLOOKUP(C1618,Summary!$B:$I,6,0),0),0)</f>
        <v>0</v>
      </c>
      <c r="H1618" s="96">
        <f t="shared" si="271"/>
        <v>0</v>
      </c>
      <c r="I1618" s="154">
        <f>VLOOKUP($A1618,'2025-26 Salary &amp; Benefits'!$A:$I,3,FALSE)</f>
        <v>1</v>
      </c>
      <c r="J1618" s="154">
        <f>VLOOKUP($A1618,'2025-26 Salary &amp; Benefits'!$A:$I,4,FALSE)</f>
        <v>1</v>
      </c>
      <c r="K1618" s="141">
        <f t="shared" si="272"/>
        <v>0</v>
      </c>
      <c r="L1618" s="140">
        <f t="shared" si="273"/>
        <v>0</v>
      </c>
      <c r="M1618" s="142">
        <f>'2025-26 Salary &amp; Benefits'!$E$6</f>
        <v>78209</v>
      </c>
      <c r="N1618" s="142">
        <f>'2025-26 Salary &amp; Benefits'!$F$6</f>
        <v>80164</v>
      </c>
      <c r="O1618" s="9">
        <f t="shared" si="274"/>
        <v>0</v>
      </c>
      <c r="P1618" s="9">
        <f t="shared" si="275"/>
        <v>0</v>
      </c>
      <c r="Q1618" s="9">
        <f>'2025-26 Salary &amp; Benefits'!G$6</f>
        <v>15997.68</v>
      </c>
      <c r="R1618" s="143">
        <f>'2025-26 Salary &amp; Benefits'!H$6</f>
        <v>0.16020000000000001</v>
      </c>
      <c r="S1618" s="143">
        <f>'2025-26 Salary &amp; Benefits'!I$6</f>
        <v>0.15390000000000001</v>
      </c>
      <c r="T1618" s="9">
        <f t="shared" si="276"/>
        <v>0</v>
      </c>
      <c r="U1618" s="9">
        <f t="shared" si="277"/>
        <v>0</v>
      </c>
      <c r="V1618" s="9">
        <f t="shared" si="278"/>
        <v>0</v>
      </c>
      <c r="W1618" s="9">
        <f t="shared" si="279"/>
        <v>0</v>
      </c>
      <c r="X1618" s="22">
        <f t="shared" si="280"/>
        <v>0</v>
      </c>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c r="DF1618" s="2"/>
      <c r="DG1618" s="2"/>
      <c r="DH1618" s="2"/>
      <c r="DI1618" s="2"/>
      <c r="DJ1618" s="2"/>
      <c r="DK1618" s="2"/>
      <c r="DL1618" s="2"/>
      <c r="DM1618" s="2"/>
      <c r="DN1618" s="2"/>
      <c r="DO1618" s="2"/>
      <c r="DP1618" s="2"/>
      <c r="DQ1618" s="2"/>
      <c r="DR1618" s="2"/>
      <c r="DS1618" s="2"/>
      <c r="DT1618" s="2"/>
      <c r="DU1618" s="2"/>
      <c r="DV1618" s="2"/>
      <c r="DW1618" s="2"/>
      <c r="DX1618" s="2"/>
      <c r="DY1618" s="2"/>
      <c r="DZ1618" s="2"/>
      <c r="EA1618" s="2"/>
      <c r="EB1618" s="2"/>
      <c r="EC1618" s="2"/>
      <c r="ED1618" s="2"/>
      <c r="EE1618" s="2"/>
      <c r="EF1618" s="2"/>
      <c r="EG1618" s="2"/>
      <c r="EH1618" s="2"/>
      <c r="EI1618" s="2"/>
      <c r="EJ1618" s="2"/>
      <c r="EK1618" s="2"/>
      <c r="EL1618" s="2"/>
      <c r="EM1618" s="2"/>
      <c r="EN1618" s="2"/>
      <c r="EO1618" s="2"/>
      <c r="EP1618" s="2"/>
      <c r="EQ1618" s="2"/>
      <c r="ER1618" s="2"/>
      <c r="ES1618" s="2"/>
      <c r="ET1618" s="2"/>
      <c r="EU1618" s="2"/>
      <c r="EV1618" s="2"/>
      <c r="EW1618" s="2"/>
      <c r="EX1618" s="2"/>
      <c r="EY1618" s="2"/>
      <c r="EZ1618" s="2"/>
      <c r="FA1618" s="2"/>
      <c r="FB1618" s="2"/>
      <c r="FC1618" s="2"/>
    </row>
    <row r="1619" spans="1:159" s="4" customFormat="1">
      <c r="A1619" s="77" t="s">
        <v>2167</v>
      </c>
      <c r="B1619" s="87" t="s">
        <v>2797</v>
      </c>
      <c r="C1619" s="88">
        <v>3833</v>
      </c>
      <c r="D1619" s="87" t="s">
        <v>85</v>
      </c>
      <c r="E1619" s="107" t="str">
        <f>VLOOKUP($C1619,'2024-25 School Level AAFTE'!$C$4:$L$2372,9,FALSE)</f>
        <v>No</v>
      </c>
      <c r="F1619" s="95">
        <f>VLOOKUP($C1619,'2024-25 School Level AAFTE'!$C$4:$J$2372,8,FALSE)</f>
        <v>1826.68</v>
      </c>
      <c r="G1619" s="97">
        <f>IFERROR(IF(E1619= "yes",VLOOKUP(C1619,Summary!$B:$I,6,0),0),0)</f>
        <v>0</v>
      </c>
      <c r="H1619" s="96">
        <f t="shared" si="271"/>
        <v>0</v>
      </c>
      <c r="I1619" s="154">
        <f>VLOOKUP($A1619,'2025-26 Salary &amp; Benefits'!$A:$I,3,FALSE)</f>
        <v>1</v>
      </c>
      <c r="J1619" s="154">
        <f>VLOOKUP($A1619,'2025-26 Salary &amp; Benefits'!$A:$I,4,FALSE)</f>
        <v>1</v>
      </c>
      <c r="K1619" s="141">
        <f t="shared" si="272"/>
        <v>0</v>
      </c>
      <c r="L1619" s="140">
        <f t="shared" si="273"/>
        <v>0</v>
      </c>
      <c r="M1619" s="142">
        <f>'2025-26 Salary &amp; Benefits'!$E$6</f>
        <v>78209</v>
      </c>
      <c r="N1619" s="142">
        <f>'2025-26 Salary &amp; Benefits'!$F$6</f>
        <v>80164</v>
      </c>
      <c r="O1619" s="9">
        <f t="shared" si="274"/>
        <v>0</v>
      </c>
      <c r="P1619" s="9">
        <f t="shared" si="275"/>
        <v>0</v>
      </c>
      <c r="Q1619" s="9">
        <f>'2025-26 Salary &amp; Benefits'!G$6</f>
        <v>15997.68</v>
      </c>
      <c r="R1619" s="143">
        <f>'2025-26 Salary &amp; Benefits'!H$6</f>
        <v>0.16020000000000001</v>
      </c>
      <c r="S1619" s="143">
        <f>'2025-26 Salary &amp; Benefits'!I$6</f>
        <v>0.15390000000000001</v>
      </c>
      <c r="T1619" s="9">
        <f t="shared" si="276"/>
        <v>0</v>
      </c>
      <c r="U1619" s="9">
        <f t="shared" si="277"/>
        <v>0</v>
      </c>
      <c r="V1619" s="9">
        <f t="shared" si="278"/>
        <v>0</v>
      </c>
      <c r="W1619" s="9">
        <f t="shared" si="279"/>
        <v>0</v>
      </c>
      <c r="X1619" s="22">
        <f t="shared" si="280"/>
        <v>0</v>
      </c>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c r="DF1619" s="2"/>
      <c r="DG1619" s="2"/>
      <c r="DH1619" s="2"/>
      <c r="DI1619" s="2"/>
      <c r="DJ1619" s="2"/>
      <c r="DK1619" s="2"/>
      <c r="DL1619" s="2"/>
      <c r="DM1619" s="2"/>
      <c r="DN1619" s="2"/>
      <c r="DO1619" s="2"/>
      <c r="DP1619" s="2"/>
      <c r="DQ1619" s="2"/>
      <c r="DR1619" s="2"/>
      <c r="DS1619" s="2"/>
      <c r="DT1619" s="2"/>
      <c r="DU1619" s="2"/>
      <c r="DV1619" s="2"/>
      <c r="DW1619" s="2"/>
      <c r="DX1619" s="2"/>
      <c r="DY1619" s="2"/>
      <c r="DZ1619" s="2"/>
      <c r="EA1619" s="2"/>
      <c r="EB1619" s="2"/>
      <c r="EC1619" s="2"/>
      <c r="ED1619" s="2"/>
      <c r="EE1619" s="2"/>
      <c r="EF1619" s="2"/>
      <c r="EG1619" s="2"/>
      <c r="EH1619" s="2"/>
      <c r="EI1619" s="2"/>
      <c r="EJ1619" s="2"/>
      <c r="EK1619" s="2"/>
      <c r="EL1619" s="2"/>
      <c r="EM1619" s="2"/>
      <c r="EN1619" s="2"/>
      <c r="EO1619" s="2"/>
      <c r="EP1619" s="2"/>
      <c r="EQ1619" s="2"/>
      <c r="ER1619" s="2"/>
      <c r="ES1619" s="2"/>
      <c r="ET1619" s="2"/>
      <c r="EU1619" s="2"/>
      <c r="EV1619" s="2"/>
      <c r="EW1619" s="2"/>
      <c r="EX1619" s="2"/>
      <c r="EY1619" s="2"/>
      <c r="EZ1619" s="2"/>
      <c r="FA1619" s="2"/>
      <c r="FB1619" s="2"/>
      <c r="FC1619" s="2"/>
    </row>
    <row r="1620" spans="1:159" s="4" customFormat="1">
      <c r="A1620" s="77" t="s">
        <v>2167</v>
      </c>
      <c r="B1620" s="87" t="s">
        <v>2797</v>
      </c>
      <c r="C1620" s="88">
        <v>3926</v>
      </c>
      <c r="D1620" s="87" t="s">
        <v>86</v>
      </c>
      <c r="E1620" s="107" t="str">
        <f>VLOOKUP($C1620,'2024-25 School Level AAFTE'!$C$4:$L$2372,9,FALSE)</f>
        <v>No</v>
      </c>
      <c r="F1620" s="95">
        <f>VLOOKUP($C1620,'2024-25 School Level AAFTE'!$C$4:$J$2372,8,FALSE)</f>
        <v>736.76</v>
      </c>
      <c r="G1620" s="97">
        <f>IFERROR(IF(E1620= "yes",VLOOKUP(C1620,Summary!$B:$I,6,0),0),0)</f>
        <v>0</v>
      </c>
      <c r="H1620" s="96">
        <f t="shared" si="271"/>
        <v>0</v>
      </c>
      <c r="I1620" s="154">
        <f>VLOOKUP($A1620,'2025-26 Salary &amp; Benefits'!$A:$I,3,FALSE)</f>
        <v>1</v>
      </c>
      <c r="J1620" s="154">
        <f>VLOOKUP($A1620,'2025-26 Salary &amp; Benefits'!$A:$I,4,FALSE)</f>
        <v>1</v>
      </c>
      <c r="K1620" s="141">
        <f t="shared" si="272"/>
        <v>0</v>
      </c>
      <c r="L1620" s="140">
        <f t="shared" si="273"/>
        <v>0</v>
      </c>
      <c r="M1620" s="142">
        <f>'2025-26 Salary &amp; Benefits'!$E$6</f>
        <v>78209</v>
      </c>
      <c r="N1620" s="142">
        <f>'2025-26 Salary &amp; Benefits'!$F$6</f>
        <v>80164</v>
      </c>
      <c r="O1620" s="9">
        <f t="shared" si="274"/>
        <v>0</v>
      </c>
      <c r="P1620" s="9">
        <f t="shared" si="275"/>
        <v>0</v>
      </c>
      <c r="Q1620" s="9">
        <f>'2025-26 Salary &amp; Benefits'!G$6</f>
        <v>15997.68</v>
      </c>
      <c r="R1620" s="143">
        <f>'2025-26 Salary &amp; Benefits'!H$6</f>
        <v>0.16020000000000001</v>
      </c>
      <c r="S1620" s="143">
        <f>'2025-26 Salary &amp; Benefits'!I$6</f>
        <v>0.15390000000000001</v>
      </c>
      <c r="T1620" s="9">
        <f t="shared" si="276"/>
        <v>0</v>
      </c>
      <c r="U1620" s="9">
        <f t="shared" si="277"/>
        <v>0</v>
      </c>
      <c r="V1620" s="9">
        <f t="shared" si="278"/>
        <v>0</v>
      </c>
      <c r="W1620" s="9">
        <f t="shared" si="279"/>
        <v>0</v>
      </c>
      <c r="X1620" s="22">
        <f t="shared" si="280"/>
        <v>0</v>
      </c>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c r="DF1620" s="2"/>
      <c r="DG1620" s="2"/>
      <c r="DH1620" s="2"/>
      <c r="DI1620" s="2"/>
      <c r="DJ1620" s="2"/>
      <c r="DK1620" s="2"/>
      <c r="DL1620" s="2"/>
      <c r="DM1620" s="2"/>
      <c r="DN1620" s="2"/>
      <c r="DO1620" s="2"/>
      <c r="DP1620" s="2"/>
      <c r="DQ1620" s="2"/>
      <c r="DR1620" s="2"/>
      <c r="DS1620" s="2"/>
      <c r="DT1620" s="2"/>
      <c r="DU1620" s="2"/>
      <c r="DV1620" s="2"/>
      <c r="DW1620" s="2"/>
      <c r="DX1620" s="2"/>
      <c r="DY1620" s="2"/>
      <c r="DZ1620" s="2"/>
      <c r="EA1620" s="2"/>
      <c r="EB1620" s="2"/>
      <c r="EC1620" s="2"/>
      <c r="ED1620" s="2"/>
      <c r="EE1620" s="2"/>
      <c r="EF1620" s="2"/>
      <c r="EG1620" s="2"/>
      <c r="EH1620" s="2"/>
      <c r="EI1620" s="2"/>
      <c r="EJ1620" s="2"/>
      <c r="EK1620" s="2"/>
      <c r="EL1620" s="2"/>
      <c r="EM1620" s="2"/>
      <c r="EN1620" s="2"/>
      <c r="EO1620" s="2"/>
      <c r="EP1620" s="2"/>
      <c r="EQ1620" s="2"/>
      <c r="ER1620" s="2"/>
      <c r="ES1620" s="2"/>
      <c r="ET1620" s="2"/>
      <c r="EU1620" s="2"/>
      <c r="EV1620" s="2"/>
      <c r="EW1620" s="2"/>
      <c r="EX1620" s="2"/>
      <c r="EY1620" s="2"/>
      <c r="EZ1620" s="2"/>
      <c r="FA1620" s="2"/>
      <c r="FB1620" s="2"/>
      <c r="FC1620" s="2"/>
    </row>
    <row r="1621" spans="1:159" s="4" customFormat="1">
      <c r="A1621" s="77" t="s">
        <v>2167</v>
      </c>
      <c r="B1621" s="87" t="s">
        <v>2797</v>
      </c>
      <c r="C1621" s="88">
        <v>4059</v>
      </c>
      <c r="D1621" s="87" t="s">
        <v>87</v>
      </c>
      <c r="E1621" s="107" t="str">
        <f>VLOOKUP($C1621,'2024-25 School Level AAFTE'!$C$4:$L$2372,9,FALSE)</f>
        <v>Yes</v>
      </c>
      <c r="F1621" s="95">
        <f>VLOOKUP($C1621,'2024-25 School Level AAFTE'!$C$4:$J$2372,8,FALSE)</f>
        <v>459.67</v>
      </c>
      <c r="G1621" s="97">
        <f>IFERROR(IF(E1621= "yes",VLOOKUP(C1621,Summary!$B:$I,6,0),0),0)</f>
        <v>0</v>
      </c>
      <c r="H1621" s="96">
        <f t="shared" si="271"/>
        <v>459.67</v>
      </c>
      <c r="I1621" s="154">
        <f>VLOOKUP($A1621,'2025-26 Salary &amp; Benefits'!$A:$I,3,FALSE)</f>
        <v>1</v>
      </c>
      <c r="J1621" s="154">
        <f>VLOOKUP($A1621,'2025-26 Salary &amp; Benefits'!$A:$I,4,FALSE)</f>
        <v>1</v>
      </c>
      <c r="K1621" s="141">
        <f t="shared" si="272"/>
        <v>459.67</v>
      </c>
      <c r="L1621" s="140">
        <f t="shared" si="273"/>
        <v>1.3480000000000001</v>
      </c>
      <c r="M1621" s="142">
        <f>'2025-26 Salary &amp; Benefits'!$E$6</f>
        <v>78209</v>
      </c>
      <c r="N1621" s="142">
        <f>'2025-26 Salary &amp; Benefits'!$F$6</f>
        <v>80164</v>
      </c>
      <c r="O1621" s="9">
        <f t="shared" si="274"/>
        <v>105425.73</v>
      </c>
      <c r="P1621" s="9">
        <f t="shared" si="275"/>
        <v>2635.3400000000111</v>
      </c>
      <c r="Q1621" s="9">
        <f>'2025-26 Salary &amp; Benefits'!G$6</f>
        <v>15997.68</v>
      </c>
      <c r="R1621" s="143">
        <f>'2025-26 Salary &amp; Benefits'!H$6</f>
        <v>0.16020000000000001</v>
      </c>
      <c r="S1621" s="143">
        <f>'2025-26 Salary &amp; Benefits'!I$6</f>
        <v>0.15390000000000001</v>
      </c>
      <c r="T1621" s="9">
        <f t="shared" si="276"/>
        <v>38859.65</v>
      </c>
      <c r="U1621" s="9">
        <f t="shared" si="277"/>
        <v>1801.02</v>
      </c>
      <c r="V1621" s="9">
        <f t="shared" si="278"/>
        <v>277.18</v>
      </c>
      <c r="W1621" s="9">
        <f t="shared" si="279"/>
        <v>2078.1999999999998</v>
      </c>
      <c r="X1621" s="22">
        <f t="shared" si="280"/>
        <v>148998.92000000004</v>
      </c>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c r="DY1621" s="2"/>
      <c r="DZ1621" s="2"/>
      <c r="EA1621" s="2"/>
      <c r="EB1621" s="2"/>
      <c r="EC1621" s="2"/>
      <c r="ED1621" s="2"/>
      <c r="EE1621" s="2"/>
      <c r="EF1621" s="2"/>
      <c r="EG1621" s="2"/>
      <c r="EH1621" s="2"/>
      <c r="EI1621" s="2"/>
      <c r="EJ1621" s="2"/>
      <c r="EK1621" s="2"/>
      <c r="EL1621" s="2"/>
      <c r="EM1621" s="2"/>
      <c r="EN1621" s="2"/>
      <c r="EO1621" s="2"/>
      <c r="EP1621" s="2"/>
      <c r="EQ1621" s="2"/>
      <c r="ER1621" s="2"/>
      <c r="ES1621" s="2"/>
      <c r="ET1621" s="2"/>
      <c r="EU1621" s="2"/>
      <c r="EV1621" s="2"/>
      <c r="EW1621" s="2"/>
      <c r="EX1621" s="2"/>
      <c r="EY1621" s="2"/>
      <c r="EZ1621" s="2"/>
      <c r="FA1621" s="2"/>
      <c r="FB1621" s="2"/>
      <c r="FC1621" s="2"/>
    </row>
    <row r="1622" spans="1:159" s="4" customFormat="1">
      <c r="A1622" s="77" t="s">
        <v>2167</v>
      </c>
      <c r="B1622" s="87" t="s">
        <v>2797</v>
      </c>
      <c r="C1622" s="88">
        <v>4060</v>
      </c>
      <c r="D1622" s="87" t="s">
        <v>88</v>
      </c>
      <c r="E1622" s="107" t="str">
        <f>VLOOKUP($C1622,'2024-25 School Level AAFTE'!$C$4:$L$2372,9,FALSE)</f>
        <v>No</v>
      </c>
      <c r="F1622" s="95">
        <f>VLOOKUP($C1622,'2024-25 School Level AAFTE'!$C$4:$J$2372,8,FALSE)</f>
        <v>602.91</v>
      </c>
      <c r="G1622" s="97">
        <f>IFERROR(IF(E1622= "yes",VLOOKUP(C1622,Summary!$B:$I,6,0),0),0)</f>
        <v>0</v>
      </c>
      <c r="H1622" s="96">
        <f t="shared" si="271"/>
        <v>0</v>
      </c>
      <c r="I1622" s="154">
        <f>VLOOKUP($A1622,'2025-26 Salary &amp; Benefits'!$A:$I,3,FALSE)</f>
        <v>1</v>
      </c>
      <c r="J1622" s="154">
        <f>VLOOKUP($A1622,'2025-26 Salary &amp; Benefits'!$A:$I,4,FALSE)</f>
        <v>1</v>
      </c>
      <c r="K1622" s="141">
        <f t="shared" si="272"/>
        <v>0</v>
      </c>
      <c r="L1622" s="140">
        <f t="shared" si="273"/>
        <v>0</v>
      </c>
      <c r="M1622" s="142">
        <f>'2025-26 Salary &amp; Benefits'!$E$6</f>
        <v>78209</v>
      </c>
      <c r="N1622" s="142">
        <f>'2025-26 Salary &amp; Benefits'!$F$6</f>
        <v>80164</v>
      </c>
      <c r="O1622" s="9">
        <f t="shared" si="274"/>
        <v>0</v>
      </c>
      <c r="P1622" s="9">
        <f t="shared" si="275"/>
        <v>0</v>
      </c>
      <c r="Q1622" s="9">
        <f>'2025-26 Salary &amp; Benefits'!G$6</f>
        <v>15997.68</v>
      </c>
      <c r="R1622" s="143">
        <f>'2025-26 Salary &amp; Benefits'!H$6</f>
        <v>0.16020000000000001</v>
      </c>
      <c r="S1622" s="143">
        <f>'2025-26 Salary &amp; Benefits'!I$6</f>
        <v>0.15390000000000001</v>
      </c>
      <c r="T1622" s="9">
        <f t="shared" si="276"/>
        <v>0</v>
      </c>
      <c r="U1622" s="9">
        <f t="shared" si="277"/>
        <v>0</v>
      </c>
      <c r="V1622" s="9">
        <f t="shared" si="278"/>
        <v>0</v>
      </c>
      <c r="W1622" s="9">
        <f t="shared" si="279"/>
        <v>0</v>
      </c>
      <c r="X1622" s="22">
        <f t="shared" si="280"/>
        <v>0</v>
      </c>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c r="DY1622" s="2"/>
      <c r="DZ1622" s="2"/>
      <c r="EA1622" s="2"/>
      <c r="EB1622" s="2"/>
      <c r="EC1622" s="2"/>
      <c r="ED1622" s="2"/>
      <c r="EE1622" s="2"/>
      <c r="EF1622" s="2"/>
      <c r="EG1622" s="2"/>
      <c r="EH1622" s="2"/>
      <c r="EI1622" s="2"/>
      <c r="EJ1622" s="2"/>
      <c r="EK1622" s="2"/>
      <c r="EL1622" s="2"/>
      <c r="EM1622" s="2"/>
      <c r="EN1622" s="2"/>
      <c r="EO1622" s="2"/>
      <c r="EP1622" s="2"/>
      <c r="EQ1622" s="2"/>
      <c r="ER1622" s="2"/>
      <c r="ES1622" s="2"/>
      <c r="ET1622" s="2"/>
      <c r="EU1622" s="2"/>
      <c r="EV1622" s="2"/>
      <c r="EW1622" s="2"/>
      <c r="EX1622" s="2"/>
      <c r="EY1622" s="2"/>
      <c r="EZ1622" s="2"/>
      <c r="FA1622" s="2"/>
      <c r="FB1622" s="2"/>
      <c r="FC1622" s="2"/>
    </row>
    <row r="1623" spans="1:159" s="4" customFormat="1">
      <c r="A1623" s="77" t="s">
        <v>2167</v>
      </c>
      <c r="B1623" s="87" t="s">
        <v>2797</v>
      </c>
      <c r="C1623" s="88">
        <v>4295</v>
      </c>
      <c r="D1623" s="87" t="s">
        <v>89</v>
      </c>
      <c r="E1623" s="107" t="str">
        <f>VLOOKUP($C1623,'2024-25 School Level AAFTE'!$C$4:$L$2372,9,FALSE)</f>
        <v>Yes</v>
      </c>
      <c r="F1623" s="95">
        <f>VLOOKUP($C1623,'2024-25 School Level AAFTE'!$C$4:$J$2372,8,FALSE)</f>
        <v>250.02999999999997</v>
      </c>
      <c r="G1623" s="97">
        <f>IFERROR(IF(E1623= "yes",VLOOKUP(C1623,Summary!$B:$I,6,0),0),0)</f>
        <v>0</v>
      </c>
      <c r="H1623" s="96">
        <f t="shared" si="271"/>
        <v>250.02999999999997</v>
      </c>
      <c r="I1623" s="154">
        <f>VLOOKUP($A1623,'2025-26 Salary &amp; Benefits'!$A:$I,3,FALSE)</f>
        <v>1</v>
      </c>
      <c r="J1623" s="154">
        <f>VLOOKUP($A1623,'2025-26 Salary &amp; Benefits'!$A:$I,4,FALSE)</f>
        <v>1</v>
      </c>
      <c r="K1623" s="141">
        <f t="shared" si="272"/>
        <v>250.02999999999997</v>
      </c>
      <c r="L1623" s="140">
        <f t="shared" si="273"/>
        <v>0.73299999999999998</v>
      </c>
      <c r="M1623" s="142">
        <f>'2025-26 Salary &amp; Benefits'!$E$6</f>
        <v>78209</v>
      </c>
      <c r="N1623" s="142">
        <f>'2025-26 Salary &amp; Benefits'!$F$6</f>
        <v>80164</v>
      </c>
      <c r="O1623" s="9">
        <f t="shared" si="274"/>
        <v>57327.199999999997</v>
      </c>
      <c r="P1623" s="9">
        <f t="shared" si="275"/>
        <v>1433.010000000002</v>
      </c>
      <c r="Q1623" s="9">
        <f>'2025-26 Salary &amp; Benefits'!G$6</f>
        <v>15997.68</v>
      </c>
      <c r="R1623" s="143">
        <f>'2025-26 Salary &amp; Benefits'!H$6</f>
        <v>0.16020000000000001</v>
      </c>
      <c r="S1623" s="143">
        <f>'2025-26 Salary &amp; Benefits'!I$6</f>
        <v>0.15390000000000001</v>
      </c>
      <c r="T1623" s="9">
        <f t="shared" si="276"/>
        <v>21130.66</v>
      </c>
      <c r="U1623" s="9">
        <f t="shared" si="277"/>
        <v>979.34</v>
      </c>
      <c r="V1623" s="9">
        <f t="shared" si="278"/>
        <v>150.72</v>
      </c>
      <c r="W1623" s="9">
        <f t="shared" si="279"/>
        <v>1130.06</v>
      </c>
      <c r="X1623" s="22">
        <f t="shared" si="280"/>
        <v>81020.929999999993</v>
      </c>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c r="EW1623" s="2"/>
      <c r="EX1623" s="2"/>
      <c r="EY1623" s="2"/>
      <c r="EZ1623" s="2"/>
      <c r="FA1623" s="2"/>
      <c r="FB1623" s="2"/>
      <c r="FC1623" s="2"/>
    </row>
    <row r="1624" spans="1:159" s="4" customFormat="1">
      <c r="A1624" s="77" t="s">
        <v>2167</v>
      </c>
      <c r="B1624" s="87" t="s">
        <v>2797</v>
      </c>
      <c r="C1624" s="88">
        <v>4543</v>
      </c>
      <c r="D1624" s="87" t="s">
        <v>90</v>
      </c>
      <c r="E1624" s="107" t="str">
        <f>VLOOKUP($C1624,'2024-25 School Level AAFTE'!$C$4:$L$2372,9,FALSE)</f>
        <v>No</v>
      </c>
      <c r="F1624" s="95">
        <f>VLOOKUP($C1624,'2024-25 School Level AAFTE'!$C$4:$J$2372,8,FALSE)</f>
        <v>489.18</v>
      </c>
      <c r="G1624" s="97">
        <f>IFERROR(IF(E1624= "yes",VLOOKUP(C1624,Summary!$B:$I,6,0),0),0)</f>
        <v>0</v>
      </c>
      <c r="H1624" s="96">
        <f t="shared" si="271"/>
        <v>0</v>
      </c>
      <c r="I1624" s="154">
        <f>VLOOKUP($A1624,'2025-26 Salary &amp; Benefits'!$A:$I,3,FALSE)</f>
        <v>1</v>
      </c>
      <c r="J1624" s="154">
        <f>VLOOKUP($A1624,'2025-26 Salary &amp; Benefits'!$A:$I,4,FALSE)</f>
        <v>1</v>
      </c>
      <c r="K1624" s="141">
        <f t="shared" si="272"/>
        <v>0</v>
      </c>
      <c r="L1624" s="140">
        <f t="shared" si="273"/>
        <v>0</v>
      </c>
      <c r="M1624" s="142">
        <f>'2025-26 Salary &amp; Benefits'!$E$6</f>
        <v>78209</v>
      </c>
      <c r="N1624" s="142">
        <f>'2025-26 Salary &amp; Benefits'!$F$6</f>
        <v>80164</v>
      </c>
      <c r="O1624" s="9">
        <f t="shared" si="274"/>
        <v>0</v>
      </c>
      <c r="P1624" s="9">
        <f t="shared" si="275"/>
        <v>0</v>
      </c>
      <c r="Q1624" s="9">
        <f>'2025-26 Salary &amp; Benefits'!G$6</f>
        <v>15997.68</v>
      </c>
      <c r="R1624" s="143">
        <f>'2025-26 Salary &amp; Benefits'!H$6</f>
        <v>0.16020000000000001</v>
      </c>
      <c r="S1624" s="143">
        <f>'2025-26 Salary &amp; Benefits'!I$6</f>
        <v>0.15390000000000001</v>
      </c>
      <c r="T1624" s="9">
        <f t="shared" si="276"/>
        <v>0</v>
      </c>
      <c r="U1624" s="9">
        <f t="shared" si="277"/>
        <v>0</v>
      </c>
      <c r="V1624" s="9">
        <f t="shared" si="278"/>
        <v>0</v>
      </c>
      <c r="W1624" s="9">
        <f t="shared" si="279"/>
        <v>0</v>
      </c>
      <c r="X1624" s="22">
        <f t="shared" si="280"/>
        <v>0</v>
      </c>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c r="DC1624" s="2"/>
      <c r="DD1624" s="2"/>
      <c r="DE1624" s="2"/>
      <c r="DF1624" s="2"/>
      <c r="DG1624" s="2"/>
      <c r="DH1624" s="2"/>
      <c r="DI1624" s="2"/>
      <c r="DJ1624" s="2"/>
      <c r="DK1624" s="2"/>
      <c r="DL1624" s="2"/>
      <c r="DM1624" s="2"/>
      <c r="DN1624" s="2"/>
      <c r="DO1624" s="2"/>
      <c r="DP1624" s="2"/>
      <c r="DQ1624" s="2"/>
      <c r="DR1624" s="2"/>
      <c r="DS1624" s="2"/>
      <c r="DT1624" s="2"/>
      <c r="DU1624" s="2"/>
      <c r="DV1624" s="2"/>
      <c r="DW1624" s="2"/>
      <c r="DX1624" s="2"/>
      <c r="DY1624" s="2"/>
      <c r="DZ1624" s="2"/>
      <c r="EA1624" s="2"/>
      <c r="EB1624" s="2"/>
      <c r="EC1624" s="2"/>
      <c r="ED1624" s="2"/>
      <c r="EE1624" s="2"/>
      <c r="EF1624" s="2"/>
      <c r="EG1624" s="2"/>
      <c r="EH1624" s="2"/>
      <c r="EI1624" s="2"/>
      <c r="EJ1624" s="2"/>
      <c r="EK1624" s="2"/>
      <c r="EL1624" s="2"/>
      <c r="EM1624" s="2"/>
      <c r="EN1624" s="2"/>
      <c r="EO1624" s="2"/>
      <c r="EP1624" s="2"/>
      <c r="EQ1624" s="2"/>
      <c r="ER1624" s="2"/>
      <c r="ES1624" s="2"/>
      <c r="ET1624" s="2"/>
      <c r="EU1624" s="2"/>
      <c r="EV1624" s="2"/>
      <c r="EW1624" s="2"/>
      <c r="EX1624" s="2"/>
      <c r="EY1624" s="2"/>
      <c r="EZ1624" s="2"/>
      <c r="FA1624" s="2"/>
      <c r="FB1624" s="2"/>
      <c r="FC1624" s="2"/>
    </row>
    <row r="1625" spans="1:159" s="4" customFormat="1">
      <c r="A1625" s="77" t="s">
        <v>2167</v>
      </c>
      <c r="B1625" s="87" t="s">
        <v>2797</v>
      </c>
      <c r="C1625" s="86">
        <v>5092</v>
      </c>
      <c r="D1625" s="85" t="s">
        <v>91</v>
      </c>
      <c r="E1625" s="107" t="str">
        <f>VLOOKUP($C1625,'2024-25 School Level AAFTE'!$C$4:$L$2372,9,FALSE)</f>
        <v>No</v>
      </c>
      <c r="F1625" s="95">
        <f>VLOOKUP($C1625,'2024-25 School Level AAFTE'!$C$4:$J$2372,8,FALSE)</f>
        <v>665.64</v>
      </c>
      <c r="G1625" s="97">
        <f>IFERROR(IF(E1625= "yes",VLOOKUP(C1625,Summary!$B:$I,6,0),0),0)</f>
        <v>0</v>
      </c>
      <c r="H1625" s="96">
        <f t="shared" si="271"/>
        <v>0</v>
      </c>
      <c r="I1625" s="154">
        <f>VLOOKUP($A1625,'2025-26 Salary &amp; Benefits'!$A:$I,3,FALSE)</f>
        <v>1</v>
      </c>
      <c r="J1625" s="154">
        <f>VLOOKUP($A1625,'2025-26 Salary &amp; Benefits'!$A:$I,4,FALSE)</f>
        <v>1</v>
      </c>
      <c r="K1625" s="141">
        <f t="shared" si="272"/>
        <v>0</v>
      </c>
      <c r="L1625" s="140">
        <f t="shared" si="273"/>
        <v>0</v>
      </c>
      <c r="M1625" s="142">
        <f>'2025-26 Salary &amp; Benefits'!$E$6</f>
        <v>78209</v>
      </c>
      <c r="N1625" s="142">
        <f>'2025-26 Salary &amp; Benefits'!$F$6</f>
        <v>80164</v>
      </c>
      <c r="O1625" s="9">
        <f t="shared" si="274"/>
        <v>0</v>
      </c>
      <c r="P1625" s="9">
        <f t="shared" si="275"/>
        <v>0</v>
      </c>
      <c r="Q1625" s="9">
        <f>'2025-26 Salary &amp; Benefits'!G$6</f>
        <v>15997.68</v>
      </c>
      <c r="R1625" s="143">
        <f>'2025-26 Salary &amp; Benefits'!H$6</f>
        <v>0.16020000000000001</v>
      </c>
      <c r="S1625" s="143">
        <f>'2025-26 Salary &amp; Benefits'!I$6</f>
        <v>0.15390000000000001</v>
      </c>
      <c r="T1625" s="9">
        <f t="shared" si="276"/>
        <v>0</v>
      </c>
      <c r="U1625" s="9">
        <f t="shared" si="277"/>
        <v>0</v>
      </c>
      <c r="V1625" s="9">
        <f t="shared" si="278"/>
        <v>0</v>
      </c>
      <c r="W1625" s="9">
        <f t="shared" si="279"/>
        <v>0</v>
      </c>
      <c r="X1625" s="22">
        <f t="shared" si="280"/>
        <v>0</v>
      </c>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c r="DF1625" s="2"/>
      <c r="DG1625" s="2"/>
      <c r="DH1625" s="2"/>
      <c r="DI1625" s="2"/>
      <c r="DJ1625" s="2"/>
      <c r="DK1625" s="2"/>
      <c r="DL1625" s="2"/>
      <c r="DM1625" s="2"/>
      <c r="DN1625" s="2"/>
      <c r="DO1625" s="2"/>
      <c r="DP1625" s="2"/>
      <c r="DQ1625" s="2"/>
      <c r="DR1625" s="2"/>
      <c r="DS1625" s="2"/>
      <c r="DT1625" s="2"/>
      <c r="DU1625" s="2"/>
      <c r="DV1625" s="2"/>
      <c r="DW1625" s="2"/>
      <c r="DX1625" s="2"/>
      <c r="DY1625" s="2"/>
      <c r="DZ1625" s="2"/>
      <c r="EA1625" s="2"/>
      <c r="EB1625" s="2"/>
      <c r="EC1625" s="2"/>
      <c r="ED1625" s="2"/>
      <c r="EE1625" s="2"/>
      <c r="EF1625" s="2"/>
      <c r="EG1625" s="2"/>
      <c r="EH1625" s="2"/>
      <c r="EI1625" s="2"/>
      <c r="EJ1625" s="2"/>
      <c r="EK1625" s="2"/>
      <c r="EL1625" s="2"/>
      <c r="EM1625" s="2"/>
      <c r="EN1625" s="2"/>
      <c r="EO1625" s="2"/>
      <c r="EP1625" s="2"/>
      <c r="EQ1625" s="2"/>
      <c r="ER1625" s="2"/>
      <c r="ES1625" s="2"/>
      <c r="ET1625" s="2"/>
      <c r="EU1625" s="2"/>
      <c r="EV1625" s="2"/>
      <c r="EW1625" s="2"/>
      <c r="EX1625" s="2"/>
      <c r="EY1625" s="2"/>
      <c r="EZ1625" s="2"/>
      <c r="FA1625" s="2"/>
      <c r="FB1625" s="2"/>
      <c r="FC1625" s="2"/>
    </row>
    <row r="1626" spans="1:159" s="4" customFormat="1">
      <c r="A1626" s="77" t="s">
        <v>2167</v>
      </c>
      <c r="B1626" s="87" t="s">
        <v>2797</v>
      </c>
      <c r="C1626" s="88">
        <v>5165</v>
      </c>
      <c r="D1626" s="87" t="s">
        <v>92</v>
      </c>
      <c r="E1626" s="107" t="str">
        <f>VLOOKUP($C1626,'2024-25 School Level AAFTE'!$C$4:$L$2372,9,FALSE)</f>
        <v>No</v>
      </c>
      <c r="F1626" s="95">
        <f>VLOOKUP($C1626,'2024-25 School Level AAFTE'!$C$4:$J$2372,8,FALSE)</f>
        <v>744.19999999999993</v>
      </c>
      <c r="G1626" s="97">
        <f>IFERROR(IF(E1626= "yes",VLOOKUP(C1626,Summary!$B:$I,6,0),0),0)</f>
        <v>0</v>
      </c>
      <c r="H1626" s="96">
        <f t="shared" si="271"/>
        <v>0</v>
      </c>
      <c r="I1626" s="154">
        <f>VLOOKUP($A1626,'2025-26 Salary &amp; Benefits'!$A:$I,3,FALSE)</f>
        <v>1</v>
      </c>
      <c r="J1626" s="154">
        <f>VLOOKUP($A1626,'2025-26 Salary &amp; Benefits'!$A:$I,4,FALSE)</f>
        <v>1</v>
      </c>
      <c r="K1626" s="141">
        <f t="shared" si="272"/>
        <v>0</v>
      </c>
      <c r="L1626" s="140">
        <f t="shared" si="273"/>
        <v>0</v>
      </c>
      <c r="M1626" s="142">
        <f>'2025-26 Salary &amp; Benefits'!$E$6</f>
        <v>78209</v>
      </c>
      <c r="N1626" s="142">
        <f>'2025-26 Salary &amp; Benefits'!$F$6</f>
        <v>80164</v>
      </c>
      <c r="O1626" s="9">
        <f t="shared" si="274"/>
        <v>0</v>
      </c>
      <c r="P1626" s="9">
        <f t="shared" si="275"/>
        <v>0</v>
      </c>
      <c r="Q1626" s="9">
        <f>'2025-26 Salary &amp; Benefits'!G$6</f>
        <v>15997.68</v>
      </c>
      <c r="R1626" s="143">
        <f>'2025-26 Salary &amp; Benefits'!H$6</f>
        <v>0.16020000000000001</v>
      </c>
      <c r="S1626" s="143">
        <f>'2025-26 Salary &amp; Benefits'!I$6</f>
        <v>0.15390000000000001</v>
      </c>
      <c r="T1626" s="9">
        <f t="shared" si="276"/>
        <v>0</v>
      </c>
      <c r="U1626" s="9">
        <f t="shared" si="277"/>
        <v>0</v>
      </c>
      <c r="V1626" s="9">
        <f t="shared" si="278"/>
        <v>0</v>
      </c>
      <c r="W1626" s="9">
        <f t="shared" si="279"/>
        <v>0</v>
      </c>
      <c r="X1626" s="22">
        <f t="shared" si="280"/>
        <v>0</v>
      </c>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c r="DF1626" s="2"/>
      <c r="DG1626" s="2"/>
      <c r="DH1626" s="2"/>
      <c r="DI1626" s="2"/>
      <c r="DJ1626" s="2"/>
      <c r="DK1626" s="2"/>
      <c r="DL1626" s="2"/>
      <c r="DM1626" s="2"/>
      <c r="DN1626" s="2"/>
      <c r="DO1626" s="2"/>
      <c r="DP1626" s="2"/>
      <c r="DQ1626" s="2"/>
      <c r="DR1626" s="2"/>
      <c r="DS1626" s="2"/>
      <c r="DT1626" s="2"/>
      <c r="DU1626" s="2"/>
      <c r="DV1626" s="2"/>
      <c r="DW1626" s="2"/>
      <c r="DX1626" s="2"/>
      <c r="DY1626" s="2"/>
      <c r="DZ1626" s="2"/>
      <c r="EA1626" s="2"/>
      <c r="EB1626" s="2"/>
      <c r="EC1626" s="2"/>
      <c r="ED1626" s="2"/>
      <c r="EE1626" s="2"/>
      <c r="EF1626" s="2"/>
      <c r="EG1626" s="2"/>
      <c r="EH1626" s="2"/>
      <c r="EI1626" s="2"/>
      <c r="EJ1626" s="2"/>
      <c r="EK1626" s="2"/>
      <c r="EL1626" s="2"/>
      <c r="EM1626" s="2"/>
      <c r="EN1626" s="2"/>
      <c r="EO1626" s="2"/>
      <c r="EP1626" s="2"/>
      <c r="EQ1626" s="2"/>
      <c r="ER1626" s="2"/>
      <c r="ES1626" s="2"/>
      <c r="ET1626" s="2"/>
      <c r="EU1626" s="2"/>
      <c r="EV1626" s="2"/>
      <c r="EW1626" s="2"/>
      <c r="EX1626" s="2"/>
      <c r="EY1626" s="2"/>
      <c r="EZ1626" s="2"/>
      <c r="FA1626" s="2"/>
      <c r="FB1626" s="2"/>
      <c r="FC1626" s="2"/>
    </row>
    <row r="1627" spans="1:159" s="4" customFormat="1">
      <c r="A1627" s="77" t="s">
        <v>2167</v>
      </c>
      <c r="B1627" s="87" t="s">
        <v>2797</v>
      </c>
      <c r="C1627" s="88">
        <v>5419</v>
      </c>
      <c r="D1627" s="87" t="s">
        <v>93</v>
      </c>
      <c r="E1627" s="107" t="str">
        <f>VLOOKUP($C1627,'2024-25 School Level AAFTE'!$C$4:$L$2372,9,FALSE)</f>
        <v>No</v>
      </c>
      <c r="F1627" s="95">
        <f>VLOOKUP($C1627,'2024-25 School Level AAFTE'!$C$4:$J$2372,8,FALSE)</f>
        <v>599.42999999999995</v>
      </c>
      <c r="G1627" s="97">
        <f>IFERROR(IF(E1627= "yes",VLOOKUP(C1627,Summary!$B:$I,6,0),0),0)</f>
        <v>0</v>
      </c>
      <c r="H1627" s="96">
        <f t="shared" si="271"/>
        <v>0</v>
      </c>
      <c r="I1627" s="154">
        <f>VLOOKUP($A1627,'2025-26 Salary &amp; Benefits'!$A:$I,3,FALSE)</f>
        <v>1</v>
      </c>
      <c r="J1627" s="154">
        <f>VLOOKUP($A1627,'2025-26 Salary &amp; Benefits'!$A:$I,4,FALSE)</f>
        <v>1</v>
      </c>
      <c r="K1627" s="141">
        <f t="shared" si="272"/>
        <v>0</v>
      </c>
      <c r="L1627" s="140">
        <f t="shared" si="273"/>
        <v>0</v>
      </c>
      <c r="M1627" s="142">
        <f>'2025-26 Salary &amp; Benefits'!$E$6</f>
        <v>78209</v>
      </c>
      <c r="N1627" s="142">
        <f>'2025-26 Salary &amp; Benefits'!$F$6</f>
        <v>80164</v>
      </c>
      <c r="O1627" s="9">
        <f t="shared" si="274"/>
        <v>0</v>
      </c>
      <c r="P1627" s="9">
        <f t="shared" si="275"/>
        <v>0</v>
      </c>
      <c r="Q1627" s="9">
        <f>'2025-26 Salary &amp; Benefits'!G$6</f>
        <v>15997.68</v>
      </c>
      <c r="R1627" s="143">
        <f>'2025-26 Salary &amp; Benefits'!H$6</f>
        <v>0.16020000000000001</v>
      </c>
      <c r="S1627" s="143">
        <f>'2025-26 Salary &amp; Benefits'!I$6</f>
        <v>0.15390000000000001</v>
      </c>
      <c r="T1627" s="9">
        <f t="shared" si="276"/>
        <v>0</v>
      </c>
      <c r="U1627" s="9">
        <f t="shared" si="277"/>
        <v>0</v>
      </c>
      <c r="V1627" s="9">
        <f t="shared" si="278"/>
        <v>0</v>
      </c>
      <c r="W1627" s="9">
        <f t="shared" si="279"/>
        <v>0</v>
      </c>
      <c r="X1627" s="22">
        <f t="shared" si="280"/>
        <v>0</v>
      </c>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c r="DY1627" s="2"/>
      <c r="DZ1627" s="2"/>
      <c r="EA1627" s="2"/>
      <c r="EB1627" s="2"/>
      <c r="EC1627" s="2"/>
      <c r="ED1627" s="2"/>
      <c r="EE1627" s="2"/>
      <c r="EF1627" s="2"/>
      <c r="EG1627" s="2"/>
      <c r="EH1627" s="2"/>
      <c r="EI1627" s="2"/>
      <c r="EJ1627" s="2"/>
      <c r="EK1627" s="2"/>
      <c r="EL1627" s="2"/>
      <c r="EM1627" s="2"/>
      <c r="EN1627" s="2"/>
      <c r="EO1627" s="2"/>
      <c r="EP1627" s="2"/>
      <c r="EQ1627" s="2"/>
      <c r="ER1627" s="2"/>
      <c r="ES1627" s="2"/>
      <c r="ET1627" s="2"/>
      <c r="EU1627" s="2"/>
      <c r="EV1627" s="2"/>
      <c r="EW1627" s="2"/>
      <c r="EX1627" s="2"/>
      <c r="EY1627" s="2"/>
      <c r="EZ1627" s="2"/>
      <c r="FA1627" s="2"/>
      <c r="FB1627" s="2"/>
      <c r="FC1627" s="2"/>
    </row>
    <row r="1628" spans="1:159" s="4" customFormat="1">
      <c r="A1628" s="77" t="s">
        <v>2167</v>
      </c>
      <c r="B1628" s="87" t="s">
        <v>2797</v>
      </c>
      <c r="C1628" s="88">
        <v>5493</v>
      </c>
      <c r="D1628" s="87" t="s">
        <v>2531</v>
      </c>
      <c r="E1628" s="107" t="str">
        <f>VLOOKUP($C1628,'2024-25 School Level AAFTE'!$C$4:$L$2372,9,FALSE)</f>
        <v>No</v>
      </c>
      <c r="F1628" s="95">
        <f>VLOOKUP($C1628,'2024-25 School Level AAFTE'!$C$4:$J$2372,8,FALSE)</f>
        <v>802.94</v>
      </c>
      <c r="G1628" s="97">
        <f>IFERROR(IF(E1628= "yes",VLOOKUP(C1628,Summary!$B:$I,6,0),0),0)</f>
        <v>0</v>
      </c>
      <c r="H1628" s="96">
        <f t="shared" si="271"/>
        <v>0</v>
      </c>
      <c r="I1628" s="154">
        <f>VLOOKUP($A1628,'2025-26 Salary &amp; Benefits'!$A:$I,3,FALSE)</f>
        <v>1</v>
      </c>
      <c r="J1628" s="154">
        <f>VLOOKUP($A1628,'2025-26 Salary &amp; Benefits'!$A:$I,4,FALSE)</f>
        <v>1</v>
      </c>
      <c r="K1628" s="141">
        <f t="shared" si="272"/>
        <v>0</v>
      </c>
      <c r="L1628" s="140">
        <f t="shared" si="273"/>
        <v>0</v>
      </c>
      <c r="M1628" s="142">
        <f>'2025-26 Salary &amp; Benefits'!$E$6</f>
        <v>78209</v>
      </c>
      <c r="N1628" s="142">
        <f>'2025-26 Salary &amp; Benefits'!$F$6</f>
        <v>80164</v>
      </c>
      <c r="O1628" s="9">
        <f t="shared" si="274"/>
        <v>0</v>
      </c>
      <c r="P1628" s="9">
        <f t="shared" si="275"/>
        <v>0</v>
      </c>
      <c r="Q1628" s="9">
        <f>'2025-26 Salary &amp; Benefits'!G$6</f>
        <v>15997.68</v>
      </c>
      <c r="R1628" s="143">
        <f>'2025-26 Salary &amp; Benefits'!H$6</f>
        <v>0.16020000000000001</v>
      </c>
      <c r="S1628" s="143">
        <f>'2025-26 Salary &amp; Benefits'!I$6</f>
        <v>0.15390000000000001</v>
      </c>
      <c r="T1628" s="9">
        <f t="shared" si="276"/>
        <v>0</v>
      </c>
      <c r="U1628" s="9">
        <f t="shared" si="277"/>
        <v>0</v>
      </c>
      <c r="V1628" s="9">
        <f t="shared" si="278"/>
        <v>0</v>
      </c>
      <c r="W1628" s="9">
        <f t="shared" si="279"/>
        <v>0</v>
      </c>
      <c r="X1628" s="22">
        <f t="shared" si="280"/>
        <v>0</v>
      </c>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c r="DY1628" s="2"/>
      <c r="DZ1628" s="2"/>
      <c r="EA1628" s="2"/>
      <c r="EB1628" s="2"/>
      <c r="EC1628" s="2"/>
      <c r="ED1628" s="2"/>
      <c r="EE1628" s="2"/>
      <c r="EF1628" s="2"/>
      <c r="EG1628" s="2"/>
      <c r="EH1628" s="2"/>
      <c r="EI1628" s="2"/>
      <c r="EJ1628" s="2"/>
      <c r="EK1628" s="2"/>
      <c r="EL1628" s="2"/>
      <c r="EM1628" s="2"/>
      <c r="EN1628" s="2"/>
      <c r="EO1628" s="2"/>
      <c r="EP1628" s="2"/>
      <c r="EQ1628" s="2"/>
      <c r="ER1628" s="2"/>
      <c r="ES1628" s="2"/>
      <c r="ET1628" s="2"/>
      <c r="EU1628" s="2"/>
      <c r="EV1628" s="2"/>
      <c r="EW1628" s="2"/>
      <c r="EX1628" s="2"/>
      <c r="EY1628" s="2"/>
      <c r="EZ1628" s="2"/>
      <c r="FA1628" s="2"/>
      <c r="FB1628" s="2"/>
      <c r="FC1628" s="2"/>
    </row>
    <row r="1629" spans="1:159" s="4" customFormat="1">
      <c r="A1629" s="77" t="s">
        <v>2167</v>
      </c>
      <c r="B1629" s="87" t="s">
        <v>2797</v>
      </c>
      <c r="C1629" s="88">
        <v>5689</v>
      </c>
      <c r="D1629" s="87" t="s">
        <v>3095</v>
      </c>
      <c r="E1629" s="107" t="str">
        <f>VLOOKUP($C1629,'2024-25 School Level AAFTE'!$C$4:$L$2372,9,FALSE)</f>
        <v>Yes</v>
      </c>
      <c r="F1629" s="95">
        <f>VLOOKUP($C1629,'2024-25 School Level AAFTE'!$C$4:$J$2372,8,FALSE)</f>
        <v>369.82</v>
      </c>
      <c r="G1629" s="97">
        <f>IFERROR(IF(E1629= "yes",VLOOKUP(C1629,Summary!$B:$I,6,0),0),0)</f>
        <v>0</v>
      </c>
      <c r="H1629" s="96">
        <f t="shared" si="271"/>
        <v>369.82</v>
      </c>
      <c r="I1629" s="154">
        <f>VLOOKUP($A1629,'2025-26 Salary &amp; Benefits'!$A:$I,3,FALSE)</f>
        <v>1</v>
      </c>
      <c r="J1629" s="154">
        <f>VLOOKUP($A1629,'2025-26 Salary &amp; Benefits'!$A:$I,4,FALSE)</f>
        <v>1</v>
      </c>
      <c r="K1629" s="141">
        <f t="shared" si="272"/>
        <v>369.82</v>
      </c>
      <c r="L1629" s="140">
        <f t="shared" si="273"/>
        <v>1.085</v>
      </c>
      <c r="M1629" s="142">
        <f>'2025-26 Salary &amp; Benefits'!$E$6</f>
        <v>78209</v>
      </c>
      <c r="N1629" s="142">
        <f>'2025-26 Salary &amp; Benefits'!$F$6</f>
        <v>80164</v>
      </c>
      <c r="O1629" s="9">
        <f t="shared" si="274"/>
        <v>84856.77</v>
      </c>
      <c r="P1629" s="9">
        <f t="shared" si="275"/>
        <v>2121.1699999999983</v>
      </c>
      <c r="Q1629" s="9">
        <f>'2025-26 Salary &amp; Benefits'!G$6</f>
        <v>15997.68</v>
      </c>
      <c r="R1629" s="143">
        <f>'2025-26 Salary &amp; Benefits'!H$6</f>
        <v>0.16020000000000001</v>
      </c>
      <c r="S1629" s="143">
        <f>'2025-26 Salary &amp; Benefits'!I$6</f>
        <v>0.15390000000000001</v>
      </c>
      <c r="T1629" s="9">
        <f t="shared" si="276"/>
        <v>31277.99</v>
      </c>
      <c r="U1629" s="9">
        <f t="shared" si="277"/>
        <v>1449.63</v>
      </c>
      <c r="V1629" s="9">
        <f t="shared" si="278"/>
        <v>223.1</v>
      </c>
      <c r="W1629" s="9">
        <f t="shared" si="279"/>
        <v>1672.73</v>
      </c>
      <c r="X1629" s="22">
        <f t="shared" si="280"/>
        <v>119928.66</v>
      </c>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c r="DF1629" s="2"/>
      <c r="DG1629" s="2"/>
      <c r="DH1629" s="2"/>
      <c r="DI1629" s="2"/>
      <c r="DJ1629" s="2"/>
      <c r="DK1629" s="2"/>
      <c r="DL1629" s="2"/>
      <c r="DM1629" s="2"/>
      <c r="DN1629" s="2"/>
      <c r="DO1629" s="2"/>
      <c r="DP1629" s="2"/>
      <c r="DQ1629" s="2"/>
      <c r="DR1629" s="2"/>
      <c r="DS1629" s="2"/>
      <c r="DT1629" s="2"/>
      <c r="DU1629" s="2"/>
      <c r="DV1629" s="2"/>
      <c r="DW1629" s="2"/>
      <c r="DX1629" s="2"/>
      <c r="DY1629" s="2"/>
      <c r="DZ1629" s="2"/>
      <c r="EA1629" s="2"/>
      <c r="EB1629" s="2"/>
      <c r="EC1629" s="2"/>
      <c r="ED1629" s="2"/>
      <c r="EE1629" s="2"/>
      <c r="EF1629" s="2"/>
      <c r="EG1629" s="2"/>
      <c r="EH1629" s="2"/>
      <c r="EI1629" s="2"/>
      <c r="EJ1629" s="2"/>
      <c r="EK1629" s="2"/>
      <c r="EL1629" s="2"/>
      <c r="EM1629" s="2"/>
      <c r="EN1629" s="2"/>
      <c r="EO1629" s="2"/>
      <c r="EP1629" s="2"/>
      <c r="EQ1629" s="2"/>
      <c r="ER1629" s="2"/>
      <c r="ES1629" s="2"/>
      <c r="ET1629" s="2"/>
      <c r="EU1629" s="2"/>
      <c r="EV1629" s="2"/>
      <c r="EW1629" s="2"/>
      <c r="EX1629" s="2"/>
      <c r="EY1629" s="2"/>
      <c r="EZ1629" s="2"/>
      <c r="FA1629" s="2"/>
      <c r="FB1629" s="2"/>
      <c r="FC1629" s="2"/>
    </row>
    <row r="1630" spans="1:159" s="4" customFormat="1">
      <c r="A1630" s="77" t="s">
        <v>2167</v>
      </c>
      <c r="B1630" s="87" t="s">
        <v>2797</v>
      </c>
      <c r="C1630" s="88">
        <v>5732</v>
      </c>
      <c r="D1630" s="87" t="s">
        <v>3094</v>
      </c>
      <c r="E1630" s="107" t="str">
        <f>VLOOKUP($C1630,'2024-25 School Level AAFTE'!$C$4:$L$2372,9,FALSE)</f>
        <v>No</v>
      </c>
      <c r="F1630" s="95">
        <f>VLOOKUP($C1630,'2024-25 School Level AAFTE'!$C$4:$J$2372,8,FALSE)</f>
        <v>440.54</v>
      </c>
      <c r="G1630" s="97">
        <f>IFERROR(IF(E1630= "yes",VLOOKUP(C1630,Summary!$B:$I,6,0),0),0)</f>
        <v>0</v>
      </c>
      <c r="H1630" s="96">
        <f t="shared" ref="H1630:H1693" si="281">IF(E1630= "yes", F1630,0)</f>
        <v>0</v>
      </c>
      <c r="I1630" s="154">
        <f>VLOOKUP($A1630,'2025-26 Salary &amp; Benefits'!$A:$I,3,FALSE)</f>
        <v>1</v>
      </c>
      <c r="J1630" s="154">
        <f>VLOOKUP($A1630,'2025-26 Salary &amp; Benefits'!$A:$I,4,FALSE)</f>
        <v>1</v>
      </c>
      <c r="K1630" s="141">
        <f t="shared" ref="K1630:K1693" si="282">IF(G1630&gt;0,G1630,H1630)</f>
        <v>0</v>
      </c>
      <c r="L1630" s="140">
        <f t="shared" ref="L1630:L1693" si="283">ROUND((($K1630*1.1*36)/15)/900,3)</f>
        <v>0</v>
      </c>
      <c r="M1630" s="142">
        <f>'2025-26 Salary &amp; Benefits'!$E$6</f>
        <v>78209</v>
      </c>
      <c r="N1630" s="142">
        <f>'2025-26 Salary &amp; Benefits'!$F$6</f>
        <v>80164</v>
      </c>
      <c r="O1630" s="9">
        <f t="shared" ref="O1630:O1693" si="284">ROUND($I1630*$M1630*$L1630,2)</f>
        <v>0</v>
      </c>
      <c r="P1630" s="9">
        <f t="shared" ref="P1630:P1693" si="285">ROUND($J1630*$N1630*$L1630,2)-O1630</f>
        <v>0</v>
      </c>
      <c r="Q1630" s="9">
        <f>'2025-26 Salary &amp; Benefits'!G$6</f>
        <v>15997.68</v>
      </c>
      <c r="R1630" s="143">
        <f>'2025-26 Salary &amp; Benefits'!H$6</f>
        <v>0.16020000000000001</v>
      </c>
      <c r="S1630" s="143">
        <f>'2025-26 Salary &amp; Benefits'!I$6</f>
        <v>0.15390000000000001</v>
      </c>
      <c r="T1630" s="9">
        <f t="shared" ref="T1630:T1693" si="286">ROUND(O1630*R1630+P1630*S1630+L1630*Q1630,2)</f>
        <v>0</v>
      </c>
      <c r="U1630" s="9">
        <f t="shared" ref="U1630:U1693" si="287">ROUND((($N1630*$J1630*$L1630)/180)*3,2)</f>
        <v>0</v>
      </c>
      <c r="V1630" s="9">
        <f t="shared" ref="V1630:V1693" si="288">ROUND(U1630*S1630,2)</f>
        <v>0</v>
      </c>
      <c r="W1630" s="9">
        <f t="shared" ref="W1630:W1693" si="289">SUM(U1630:V1630)</f>
        <v>0</v>
      </c>
      <c r="X1630" s="22">
        <f t="shared" ref="X1630:X1693" si="290">SUM(T1630,O1630:P1630,W1630)</f>
        <v>0</v>
      </c>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c r="DF1630" s="2"/>
      <c r="DG1630" s="2"/>
      <c r="DH1630" s="2"/>
      <c r="DI1630" s="2"/>
      <c r="DJ1630" s="2"/>
      <c r="DK1630" s="2"/>
      <c r="DL1630" s="2"/>
      <c r="DM1630" s="2"/>
      <c r="DN1630" s="2"/>
      <c r="DO1630" s="2"/>
      <c r="DP1630" s="2"/>
      <c r="DQ1630" s="2"/>
      <c r="DR1630" s="2"/>
      <c r="DS1630" s="2"/>
      <c r="DT1630" s="2"/>
      <c r="DU1630" s="2"/>
      <c r="DV1630" s="2"/>
      <c r="DW1630" s="2"/>
      <c r="DX1630" s="2"/>
      <c r="DY1630" s="2"/>
      <c r="DZ1630" s="2"/>
      <c r="EA1630" s="2"/>
      <c r="EB1630" s="2"/>
      <c r="EC1630" s="2"/>
      <c r="ED1630" s="2"/>
      <c r="EE1630" s="2"/>
      <c r="EF1630" s="2"/>
      <c r="EG1630" s="2"/>
      <c r="EH1630" s="2"/>
      <c r="EI1630" s="2"/>
      <c r="EJ1630" s="2"/>
      <c r="EK1630" s="2"/>
      <c r="EL1630" s="2"/>
      <c r="EM1630" s="2"/>
      <c r="EN1630" s="2"/>
      <c r="EO1630" s="2"/>
      <c r="EP1630" s="2"/>
      <c r="EQ1630" s="2"/>
      <c r="ER1630" s="2"/>
      <c r="ES1630" s="2"/>
      <c r="ET1630" s="2"/>
      <c r="EU1630" s="2"/>
      <c r="EV1630" s="2"/>
      <c r="EW1630" s="2"/>
      <c r="EX1630" s="2"/>
      <c r="EY1630" s="2"/>
      <c r="EZ1630" s="2"/>
      <c r="FA1630" s="2"/>
      <c r="FB1630" s="2"/>
      <c r="FC1630" s="2"/>
    </row>
    <row r="1631" spans="1:159" s="4" customFormat="1">
      <c r="A1631" s="77" t="s">
        <v>2189</v>
      </c>
      <c r="B1631" s="87" t="s">
        <v>2798</v>
      </c>
      <c r="C1631" s="88">
        <v>2390</v>
      </c>
      <c r="D1631" s="87" t="s">
        <v>279</v>
      </c>
      <c r="E1631" s="107" t="str">
        <f>VLOOKUP($C1631,'2024-25 School Level AAFTE'!$C$4:$L$2372,9,FALSE)</f>
        <v>No</v>
      </c>
      <c r="F1631" s="95">
        <f>VLOOKUP($C1631,'2024-25 School Level AAFTE'!$C$4:$J$2372,8,FALSE)</f>
        <v>1225.77</v>
      </c>
      <c r="G1631" s="97">
        <f>IFERROR(IF(E1631= "yes",VLOOKUP(C1631,Summary!$B:$I,6,0),0),0)</f>
        <v>0</v>
      </c>
      <c r="H1631" s="96">
        <f t="shared" si="281"/>
        <v>0</v>
      </c>
      <c r="I1631" s="154">
        <f>VLOOKUP($A1631,'2025-26 Salary &amp; Benefits'!$A:$I,3,FALSE)</f>
        <v>1.06</v>
      </c>
      <c r="J1631" s="154">
        <f>VLOOKUP($A1631,'2025-26 Salary &amp; Benefits'!$A:$I,4,FALSE)</f>
        <v>1.06</v>
      </c>
      <c r="K1631" s="141">
        <f t="shared" si="282"/>
        <v>0</v>
      </c>
      <c r="L1631" s="140">
        <f t="shared" si="283"/>
        <v>0</v>
      </c>
      <c r="M1631" s="142">
        <f>'2025-26 Salary &amp; Benefits'!$E$6</f>
        <v>78209</v>
      </c>
      <c r="N1631" s="142">
        <f>'2025-26 Salary &amp; Benefits'!$F$6</f>
        <v>80164</v>
      </c>
      <c r="O1631" s="9">
        <f t="shared" si="284"/>
        <v>0</v>
      </c>
      <c r="P1631" s="9">
        <f t="shared" si="285"/>
        <v>0</v>
      </c>
      <c r="Q1631" s="9">
        <f>'2025-26 Salary &amp; Benefits'!G$6</f>
        <v>15997.68</v>
      </c>
      <c r="R1631" s="143">
        <f>'2025-26 Salary &amp; Benefits'!H$6</f>
        <v>0.16020000000000001</v>
      </c>
      <c r="S1631" s="143">
        <f>'2025-26 Salary &amp; Benefits'!I$6</f>
        <v>0.15390000000000001</v>
      </c>
      <c r="T1631" s="9">
        <f t="shared" si="286"/>
        <v>0</v>
      </c>
      <c r="U1631" s="9">
        <f t="shared" si="287"/>
        <v>0</v>
      </c>
      <c r="V1631" s="9">
        <f t="shared" si="288"/>
        <v>0</v>
      </c>
      <c r="W1631" s="9">
        <f t="shared" si="289"/>
        <v>0</v>
      </c>
      <c r="X1631" s="22">
        <f t="shared" si="290"/>
        <v>0</v>
      </c>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c r="DF1631" s="2"/>
      <c r="DG1631" s="2"/>
      <c r="DH1631" s="2"/>
      <c r="DI1631" s="2"/>
      <c r="DJ1631" s="2"/>
      <c r="DK1631" s="2"/>
      <c r="DL1631" s="2"/>
      <c r="DM1631" s="2"/>
      <c r="DN1631" s="2"/>
      <c r="DO1631" s="2"/>
      <c r="DP1631" s="2"/>
      <c r="DQ1631" s="2"/>
      <c r="DR1631" s="2"/>
      <c r="DS1631" s="2"/>
      <c r="DT1631" s="2"/>
      <c r="DU1631" s="2"/>
      <c r="DV1631" s="2"/>
      <c r="DW1631" s="2"/>
      <c r="DX1631" s="2"/>
      <c r="DY1631" s="2"/>
      <c r="DZ1631" s="2"/>
      <c r="EA1631" s="2"/>
      <c r="EB1631" s="2"/>
      <c r="EC1631" s="2"/>
      <c r="ED1631" s="2"/>
      <c r="EE1631" s="2"/>
      <c r="EF1631" s="2"/>
      <c r="EG1631" s="2"/>
      <c r="EH1631" s="2"/>
      <c r="EI1631" s="2"/>
      <c r="EJ1631" s="2"/>
      <c r="EK1631" s="2"/>
      <c r="EL1631" s="2"/>
      <c r="EM1631" s="2"/>
      <c r="EN1631" s="2"/>
      <c r="EO1631" s="2"/>
      <c r="EP1631" s="2"/>
      <c r="EQ1631" s="2"/>
      <c r="ER1631" s="2"/>
      <c r="ES1631" s="2"/>
      <c r="ET1631" s="2"/>
      <c r="EU1631" s="2"/>
      <c r="EV1631" s="2"/>
      <c r="EW1631" s="2"/>
      <c r="EX1631" s="2"/>
      <c r="EY1631" s="2"/>
      <c r="EZ1631" s="2"/>
      <c r="FA1631" s="2"/>
      <c r="FB1631" s="2"/>
      <c r="FC1631" s="2"/>
    </row>
    <row r="1632" spans="1:159" s="4" customFormat="1">
      <c r="A1632" s="77" t="s">
        <v>2189</v>
      </c>
      <c r="B1632" s="87" t="s">
        <v>2798</v>
      </c>
      <c r="C1632" s="88">
        <v>3321</v>
      </c>
      <c r="D1632" s="87" t="s">
        <v>280</v>
      </c>
      <c r="E1632" s="107" t="str">
        <f>VLOOKUP($C1632,'2024-25 School Level AAFTE'!$C$4:$L$2372,9,FALSE)</f>
        <v>No</v>
      </c>
      <c r="F1632" s="95">
        <f>VLOOKUP($C1632,'2024-25 School Level AAFTE'!$C$4:$J$2372,8,FALSE)</f>
        <v>758.72</v>
      </c>
      <c r="G1632" s="97">
        <f>IFERROR(IF(E1632= "yes",VLOOKUP(C1632,Summary!$B:$I,6,0),0),0)</f>
        <v>0</v>
      </c>
      <c r="H1632" s="96">
        <f t="shared" si="281"/>
        <v>0</v>
      </c>
      <c r="I1632" s="154">
        <f>VLOOKUP($A1632,'2025-26 Salary &amp; Benefits'!$A:$I,3,FALSE)</f>
        <v>1.06</v>
      </c>
      <c r="J1632" s="154">
        <f>VLOOKUP($A1632,'2025-26 Salary &amp; Benefits'!$A:$I,4,FALSE)</f>
        <v>1.06</v>
      </c>
      <c r="K1632" s="141">
        <f t="shared" si="282"/>
        <v>0</v>
      </c>
      <c r="L1632" s="140">
        <f t="shared" si="283"/>
        <v>0</v>
      </c>
      <c r="M1632" s="142">
        <f>'2025-26 Salary &amp; Benefits'!$E$6</f>
        <v>78209</v>
      </c>
      <c r="N1632" s="142">
        <f>'2025-26 Salary &amp; Benefits'!$F$6</f>
        <v>80164</v>
      </c>
      <c r="O1632" s="9">
        <f t="shared" si="284"/>
        <v>0</v>
      </c>
      <c r="P1632" s="9">
        <f t="shared" si="285"/>
        <v>0</v>
      </c>
      <c r="Q1632" s="9">
        <f>'2025-26 Salary &amp; Benefits'!G$6</f>
        <v>15997.68</v>
      </c>
      <c r="R1632" s="143">
        <f>'2025-26 Salary &amp; Benefits'!H$6</f>
        <v>0.16020000000000001</v>
      </c>
      <c r="S1632" s="143">
        <f>'2025-26 Salary &amp; Benefits'!I$6</f>
        <v>0.15390000000000001</v>
      </c>
      <c r="T1632" s="9">
        <f t="shared" si="286"/>
        <v>0</v>
      </c>
      <c r="U1632" s="9">
        <f t="shared" si="287"/>
        <v>0</v>
      </c>
      <c r="V1632" s="9">
        <f t="shared" si="288"/>
        <v>0</v>
      </c>
      <c r="W1632" s="9">
        <f t="shared" si="289"/>
        <v>0</v>
      </c>
      <c r="X1632" s="22">
        <f t="shared" si="290"/>
        <v>0</v>
      </c>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c r="DC1632" s="2"/>
      <c r="DD1632" s="2"/>
      <c r="DE1632" s="2"/>
      <c r="DF1632" s="2"/>
      <c r="DG1632" s="2"/>
      <c r="DH1632" s="2"/>
      <c r="DI1632" s="2"/>
      <c r="DJ1632" s="2"/>
      <c r="DK1632" s="2"/>
      <c r="DL1632" s="2"/>
      <c r="DM1632" s="2"/>
      <c r="DN1632" s="2"/>
      <c r="DO1632" s="2"/>
      <c r="DP1632" s="2"/>
      <c r="DQ1632" s="2"/>
      <c r="DR1632" s="2"/>
      <c r="DS1632" s="2"/>
      <c r="DT1632" s="2"/>
      <c r="DU1632" s="2"/>
      <c r="DV1632" s="2"/>
      <c r="DW1632" s="2"/>
      <c r="DX1632" s="2"/>
      <c r="DY1632" s="2"/>
      <c r="DZ1632" s="2"/>
      <c r="EA1632" s="2"/>
      <c r="EB1632" s="2"/>
      <c r="EC1632" s="2"/>
      <c r="ED1632" s="2"/>
      <c r="EE1632" s="2"/>
      <c r="EF1632" s="2"/>
      <c r="EG1632" s="2"/>
      <c r="EH1632" s="2"/>
      <c r="EI1632" s="2"/>
      <c r="EJ1632" s="2"/>
      <c r="EK1632" s="2"/>
      <c r="EL1632" s="2"/>
      <c r="EM1632" s="2"/>
      <c r="EN1632" s="2"/>
      <c r="EO1632" s="2"/>
      <c r="EP1632" s="2"/>
      <c r="EQ1632" s="2"/>
      <c r="ER1632" s="2"/>
      <c r="ES1632" s="2"/>
      <c r="ET1632" s="2"/>
      <c r="EU1632" s="2"/>
      <c r="EV1632" s="2"/>
      <c r="EW1632" s="2"/>
      <c r="EX1632" s="2"/>
      <c r="EY1632" s="2"/>
      <c r="EZ1632" s="2"/>
      <c r="FA1632" s="2"/>
      <c r="FB1632" s="2"/>
      <c r="FC1632" s="2"/>
    </row>
    <row r="1633" spans="1:159" s="4" customFormat="1">
      <c r="A1633" s="77" t="s">
        <v>2189</v>
      </c>
      <c r="B1633" s="87" t="s">
        <v>2798</v>
      </c>
      <c r="C1633" s="88">
        <v>3786</v>
      </c>
      <c r="D1633" s="87" t="s">
        <v>281</v>
      </c>
      <c r="E1633" s="107" t="str">
        <f>VLOOKUP($C1633,'2024-25 School Level AAFTE'!$C$4:$L$2372,9,FALSE)</f>
        <v>No</v>
      </c>
      <c r="F1633" s="95">
        <f>VLOOKUP($C1633,'2024-25 School Level AAFTE'!$C$4:$J$2372,8,FALSE)</f>
        <v>702.34</v>
      </c>
      <c r="G1633" s="97">
        <f>IFERROR(IF(E1633= "yes",VLOOKUP(C1633,Summary!$B:$I,6,0),0),0)</f>
        <v>0</v>
      </c>
      <c r="H1633" s="96">
        <f t="shared" si="281"/>
        <v>0</v>
      </c>
      <c r="I1633" s="154">
        <f>VLOOKUP($A1633,'2025-26 Salary &amp; Benefits'!$A:$I,3,FALSE)</f>
        <v>1.06</v>
      </c>
      <c r="J1633" s="154">
        <f>VLOOKUP($A1633,'2025-26 Salary &amp; Benefits'!$A:$I,4,FALSE)</f>
        <v>1.06</v>
      </c>
      <c r="K1633" s="141">
        <f t="shared" si="282"/>
        <v>0</v>
      </c>
      <c r="L1633" s="140">
        <f t="shared" si="283"/>
        <v>0</v>
      </c>
      <c r="M1633" s="142">
        <f>'2025-26 Salary &amp; Benefits'!$E$6</f>
        <v>78209</v>
      </c>
      <c r="N1633" s="142">
        <f>'2025-26 Salary &amp; Benefits'!$F$6</f>
        <v>80164</v>
      </c>
      <c r="O1633" s="9">
        <f t="shared" si="284"/>
        <v>0</v>
      </c>
      <c r="P1633" s="9">
        <f t="shared" si="285"/>
        <v>0</v>
      </c>
      <c r="Q1633" s="9">
        <f>'2025-26 Salary &amp; Benefits'!G$6</f>
        <v>15997.68</v>
      </c>
      <c r="R1633" s="143">
        <f>'2025-26 Salary &amp; Benefits'!H$6</f>
        <v>0.16020000000000001</v>
      </c>
      <c r="S1633" s="143">
        <f>'2025-26 Salary &amp; Benefits'!I$6</f>
        <v>0.15390000000000001</v>
      </c>
      <c r="T1633" s="9">
        <f t="shared" si="286"/>
        <v>0</v>
      </c>
      <c r="U1633" s="9">
        <f t="shared" si="287"/>
        <v>0</v>
      </c>
      <c r="V1633" s="9">
        <f t="shared" si="288"/>
        <v>0</v>
      </c>
      <c r="W1633" s="9">
        <f t="shared" si="289"/>
        <v>0</v>
      </c>
      <c r="X1633" s="22">
        <f t="shared" si="290"/>
        <v>0</v>
      </c>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c r="CQ1633" s="2"/>
      <c r="CR1633" s="2"/>
      <c r="CS1633" s="2"/>
      <c r="CT1633" s="2"/>
      <c r="CU1633" s="2"/>
      <c r="CV1633" s="2"/>
      <c r="CW1633" s="2"/>
      <c r="CX1633" s="2"/>
      <c r="CY1633" s="2"/>
      <c r="CZ1633" s="2"/>
      <c r="DA1633" s="2"/>
      <c r="DB1633" s="2"/>
      <c r="DC1633" s="2"/>
      <c r="DD1633" s="2"/>
      <c r="DE1633" s="2"/>
      <c r="DF1633" s="2"/>
      <c r="DG1633" s="2"/>
      <c r="DH1633" s="2"/>
      <c r="DI1633" s="2"/>
      <c r="DJ1633" s="2"/>
      <c r="DK1633" s="2"/>
      <c r="DL1633" s="2"/>
      <c r="DM1633" s="2"/>
      <c r="DN1633" s="2"/>
      <c r="DO1633" s="2"/>
      <c r="DP1633" s="2"/>
      <c r="DQ1633" s="2"/>
      <c r="DR1633" s="2"/>
      <c r="DS1633" s="2"/>
      <c r="DT1633" s="2"/>
      <c r="DU1633" s="2"/>
      <c r="DV1633" s="2"/>
      <c r="DW1633" s="2"/>
      <c r="DX1633" s="2"/>
      <c r="DY1633" s="2"/>
      <c r="DZ1633" s="2"/>
      <c r="EA1633" s="2"/>
      <c r="EB1633" s="2"/>
      <c r="EC1633" s="2"/>
      <c r="ED1633" s="2"/>
      <c r="EE1633" s="2"/>
      <c r="EF1633" s="2"/>
      <c r="EG1633" s="2"/>
      <c r="EH1633" s="2"/>
      <c r="EI1633" s="2"/>
      <c r="EJ1633" s="2"/>
      <c r="EK1633" s="2"/>
      <c r="EL1633" s="2"/>
      <c r="EM1633" s="2"/>
      <c r="EN1633" s="2"/>
      <c r="EO1633" s="2"/>
      <c r="EP1633" s="2"/>
      <c r="EQ1633" s="2"/>
      <c r="ER1633" s="2"/>
      <c r="ES1633" s="2"/>
      <c r="ET1633" s="2"/>
      <c r="EU1633" s="2"/>
      <c r="EV1633" s="2"/>
      <c r="EW1633" s="2"/>
      <c r="EX1633" s="2"/>
      <c r="EY1633" s="2"/>
      <c r="EZ1633" s="2"/>
      <c r="FA1633" s="2"/>
      <c r="FB1633" s="2"/>
      <c r="FC1633" s="2"/>
    </row>
    <row r="1634" spans="1:159" s="4" customFormat="1">
      <c r="A1634" s="77" t="s">
        <v>2189</v>
      </c>
      <c r="B1634" s="87" t="s">
        <v>2798</v>
      </c>
      <c r="C1634" s="88">
        <v>3891</v>
      </c>
      <c r="D1634" s="87" t="s">
        <v>282</v>
      </c>
      <c r="E1634" s="107" t="str">
        <f>VLOOKUP($C1634,'2024-25 School Level AAFTE'!$C$4:$L$2372,9,FALSE)</f>
        <v>No</v>
      </c>
      <c r="F1634" s="95">
        <f>VLOOKUP($C1634,'2024-25 School Level AAFTE'!$C$4:$J$2372,8,FALSE)</f>
        <v>670.19</v>
      </c>
      <c r="G1634" s="97">
        <f>IFERROR(IF(E1634= "yes",VLOOKUP(C1634,Summary!$B:$I,6,0),0),0)</f>
        <v>0</v>
      </c>
      <c r="H1634" s="96">
        <f t="shared" si="281"/>
        <v>0</v>
      </c>
      <c r="I1634" s="154">
        <f>VLOOKUP($A1634,'2025-26 Salary &amp; Benefits'!$A:$I,3,FALSE)</f>
        <v>1.06</v>
      </c>
      <c r="J1634" s="154">
        <f>VLOOKUP($A1634,'2025-26 Salary &amp; Benefits'!$A:$I,4,FALSE)</f>
        <v>1.06</v>
      </c>
      <c r="K1634" s="141">
        <f t="shared" si="282"/>
        <v>0</v>
      </c>
      <c r="L1634" s="140">
        <f t="shared" si="283"/>
        <v>0</v>
      </c>
      <c r="M1634" s="142">
        <f>'2025-26 Salary &amp; Benefits'!$E$6</f>
        <v>78209</v>
      </c>
      <c r="N1634" s="142">
        <f>'2025-26 Salary &amp; Benefits'!$F$6</f>
        <v>80164</v>
      </c>
      <c r="O1634" s="9">
        <f t="shared" si="284"/>
        <v>0</v>
      </c>
      <c r="P1634" s="9">
        <f t="shared" si="285"/>
        <v>0</v>
      </c>
      <c r="Q1634" s="9">
        <f>'2025-26 Salary &amp; Benefits'!G$6</f>
        <v>15997.68</v>
      </c>
      <c r="R1634" s="143">
        <f>'2025-26 Salary &amp; Benefits'!H$6</f>
        <v>0.16020000000000001</v>
      </c>
      <c r="S1634" s="143">
        <f>'2025-26 Salary &amp; Benefits'!I$6</f>
        <v>0.15390000000000001</v>
      </c>
      <c r="T1634" s="9">
        <f t="shared" si="286"/>
        <v>0</v>
      </c>
      <c r="U1634" s="9">
        <f t="shared" si="287"/>
        <v>0</v>
      </c>
      <c r="V1634" s="9">
        <f t="shared" si="288"/>
        <v>0</v>
      </c>
      <c r="W1634" s="9">
        <f t="shared" si="289"/>
        <v>0</v>
      </c>
      <c r="X1634" s="22">
        <f t="shared" si="290"/>
        <v>0</v>
      </c>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c r="DF1634" s="2"/>
      <c r="DG1634" s="2"/>
      <c r="DH1634" s="2"/>
      <c r="DI1634" s="2"/>
      <c r="DJ1634" s="2"/>
      <c r="DK1634" s="2"/>
      <c r="DL1634" s="2"/>
      <c r="DM1634" s="2"/>
      <c r="DN1634" s="2"/>
      <c r="DO1634" s="2"/>
      <c r="DP1634" s="2"/>
      <c r="DQ1634" s="2"/>
      <c r="DR1634" s="2"/>
      <c r="DS1634" s="2"/>
      <c r="DT1634" s="2"/>
      <c r="DU1634" s="2"/>
      <c r="DV1634" s="2"/>
      <c r="DW1634" s="2"/>
      <c r="DX1634" s="2"/>
      <c r="DY1634" s="2"/>
      <c r="DZ1634" s="2"/>
      <c r="EA1634" s="2"/>
      <c r="EB1634" s="2"/>
      <c r="EC1634" s="2"/>
      <c r="ED1634" s="2"/>
      <c r="EE1634" s="2"/>
      <c r="EF1634" s="2"/>
      <c r="EG1634" s="2"/>
      <c r="EH1634" s="2"/>
      <c r="EI1634" s="2"/>
      <c r="EJ1634" s="2"/>
      <c r="EK1634" s="2"/>
      <c r="EL1634" s="2"/>
      <c r="EM1634" s="2"/>
      <c r="EN1634" s="2"/>
      <c r="EO1634" s="2"/>
      <c r="EP1634" s="2"/>
      <c r="EQ1634" s="2"/>
      <c r="ER1634" s="2"/>
      <c r="ES1634" s="2"/>
      <c r="ET1634" s="2"/>
      <c r="EU1634" s="2"/>
      <c r="EV1634" s="2"/>
      <c r="EW1634" s="2"/>
      <c r="EX1634" s="2"/>
      <c r="EY1634" s="2"/>
      <c r="EZ1634" s="2"/>
      <c r="FA1634" s="2"/>
      <c r="FB1634" s="2"/>
      <c r="FC1634" s="2"/>
    </row>
    <row r="1635" spans="1:159" s="4" customFormat="1">
      <c r="A1635" s="77" t="s">
        <v>2189</v>
      </c>
      <c r="B1635" s="87" t="s">
        <v>2798</v>
      </c>
      <c r="C1635" s="88">
        <v>5518</v>
      </c>
      <c r="D1635" s="87" t="s">
        <v>2905</v>
      </c>
      <c r="E1635" s="107" t="str">
        <f>VLOOKUP($C1635,'2024-25 School Level AAFTE'!$C$4:$L$2372,9,FALSE)</f>
        <v>No</v>
      </c>
      <c r="F1635" s="95">
        <f>VLOOKUP($C1635,'2024-25 School Level AAFTE'!$C$4:$J$2372,8,FALSE)</f>
        <v>614.36</v>
      </c>
      <c r="G1635" s="97">
        <f>IFERROR(IF(E1635= "yes",VLOOKUP(C1635,Summary!$B:$I,6,0),0),0)</f>
        <v>0</v>
      </c>
      <c r="H1635" s="96">
        <f t="shared" si="281"/>
        <v>0</v>
      </c>
      <c r="I1635" s="154">
        <f>VLOOKUP($A1635,'2025-26 Salary &amp; Benefits'!$A:$I,3,FALSE)</f>
        <v>1.06</v>
      </c>
      <c r="J1635" s="154">
        <f>VLOOKUP($A1635,'2025-26 Salary &amp; Benefits'!$A:$I,4,FALSE)</f>
        <v>1.06</v>
      </c>
      <c r="K1635" s="141">
        <f t="shared" si="282"/>
        <v>0</v>
      </c>
      <c r="L1635" s="140">
        <f t="shared" si="283"/>
        <v>0</v>
      </c>
      <c r="M1635" s="142">
        <f>'2025-26 Salary &amp; Benefits'!$E$6</f>
        <v>78209</v>
      </c>
      <c r="N1635" s="142">
        <f>'2025-26 Salary &amp; Benefits'!$F$6</f>
        <v>80164</v>
      </c>
      <c r="O1635" s="9">
        <f t="shared" si="284"/>
        <v>0</v>
      </c>
      <c r="P1635" s="9">
        <f t="shared" si="285"/>
        <v>0</v>
      </c>
      <c r="Q1635" s="9">
        <f>'2025-26 Salary &amp; Benefits'!G$6</f>
        <v>15997.68</v>
      </c>
      <c r="R1635" s="143">
        <f>'2025-26 Salary &amp; Benefits'!H$6</f>
        <v>0.16020000000000001</v>
      </c>
      <c r="S1635" s="143">
        <f>'2025-26 Salary &amp; Benefits'!I$6</f>
        <v>0.15390000000000001</v>
      </c>
      <c r="T1635" s="9">
        <f t="shared" si="286"/>
        <v>0</v>
      </c>
      <c r="U1635" s="9">
        <f t="shared" si="287"/>
        <v>0</v>
      </c>
      <c r="V1635" s="9">
        <f t="shared" si="288"/>
        <v>0</v>
      </c>
      <c r="W1635" s="9">
        <f t="shared" si="289"/>
        <v>0</v>
      </c>
      <c r="X1635" s="22">
        <f t="shared" si="290"/>
        <v>0</v>
      </c>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c r="DC1635" s="2"/>
      <c r="DD1635" s="2"/>
      <c r="DE1635" s="2"/>
      <c r="DF1635" s="2"/>
      <c r="DG1635" s="2"/>
      <c r="DH1635" s="2"/>
      <c r="DI1635" s="2"/>
      <c r="DJ1635" s="2"/>
      <c r="DK1635" s="2"/>
      <c r="DL1635" s="2"/>
      <c r="DM1635" s="2"/>
      <c r="DN1635" s="2"/>
      <c r="DO1635" s="2"/>
      <c r="DP1635" s="2"/>
      <c r="DQ1635" s="2"/>
      <c r="DR1635" s="2"/>
      <c r="DS1635" s="2"/>
      <c r="DT1635" s="2"/>
      <c r="DU1635" s="2"/>
      <c r="DV1635" s="2"/>
      <c r="DW1635" s="2"/>
      <c r="DX1635" s="2"/>
      <c r="DY1635" s="2"/>
      <c r="DZ1635" s="2"/>
      <c r="EA1635" s="2"/>
      <c r="EB1635" s="2"/>
      <c r="EC1635" s="2"/>
      <c r="ED1635" s="2"/>
      <c r="EE1635" s="2"/>
      <c r="EF1635" s="2"/>
      <c r="EG1635" s="2"/>
      <c r="EH1635" s="2"/>
      <c r="EI1635" s="2"/>
      <c r="EJ1635" s="2"/>
      <c r="EK1635" s="2"/>
      <c r="EL1635" s="2"/>
      <c r="EM1635" s="2"/>
      <c r="EN1635" s="2"/>
      <c r="EO1635" s="2"/>
      <c r="EP1635" s="2"/>
      <c r="EQ1635" s="2"/>
      <c r="ER1635" s="2"/>
      <c r="ES1635" s="2"/>
      <c r="ET1635" s="2"/>
      <c r="EU1635" s="2"/>
      <c r="EV1635" s="2"/>
      <c r="EW1635" s="2"/>
      <c r="EX1635" s="2"/>
      <c r="EY1635" s="2"/>
      <c r="EZ1635" s="2"/>
      <c r="FA1635" s="2"/>
      <c r="FB1635" s="2"/>
      <c r="FC1635" s="2"/>
    </row>
    <row r="1636" spans="1:159" s="4" customFormat="1">
      <c r="A1636" s="77" t="s">
        <v>2189</v>
      </c>
      <c r="B1636" s="87" t="s">
        <v>2798</v>
      </c>
      <c r="C1636" s="88">
        <v>5690</v>
      </c>
      <c r="D1636" s="87" t="s">
        <v>3096</v>
      </c>
      <c r="E1636" s="107" t="str">
        <f>VLOOKUP($C1636,'2024-25 School Level AAFTE'!$C$4:$L$2372,9,FALSE)</f>
        <v>No</v>
      </c>
      <c r="F1636" s="95">
        <f>VLOOKUP($C1636,'2024-25 School Level AAFTE'!$C$4:$J$2372,8,FALSE)</f>
        <v>181.67</v>
      </c>
      <c r="G1636" s="97">
        <f>IFERROR(IF(E1636= "yes",VLOOKUP(C1636,Summary!$B:$I,6,0),0),0)</f>
        <v>0</v>
      </c>
      <c r="H1636" s="96">
        <f t="shared" si="281"/>
        <v>0</v>
      </c>
      <c r="I1636" s="154">
        <f>VLOOKUP($A1636,'2025-26 Salary &amp; Benefits'!$A:$I,3,FALSE)</f>
        <v>1.06</v>
      </c>
      <c r="J1636" s="154">
        <f>VLOOKUP($A1636,'2025-26 Salary &amp; Benefits'!$A:$I,4,FALSE)</f>
        <v>1.06</v>
      </c>
      <c r="K1636" s="141">
        <f t="shared" si="282"/>
        <v>0</v>
      </c>
      <c r="L1636" s="140">
        <f t="shared" si="283"/>
        <v>0</v>
      </c>
      <c r="M1636" s="142">
        <f>'2025-26 Salary &amp; Benefits'!$E$6</f>
        <v>78209</v>
      </c>
      <c r="N1636" s="142">
        <f>'2025-26 Salary &amp; Benefits'!$F$6</f>
        <v>80164</v>
      </c>
      <c r="O1636" s="9">
        <f t="shared" si="284"/>
        <v>0</v>
      </c>
      <c r="P1636" s="9">
        <f t="shared" si="285"/>
        <v>0</v>
      </c>
      <c r="Q1636" s="9">
        <f>'2025-26 Salary &amp; Benefits'!G$6</f>
        <v>15997.68</v>
      </c>
      <c r="R1636" s="143">
        <f>'2025-26 Salary &amp; Benefits'!H$6</f>
        <v>0.16020000000000001</v>
      </c>
      <c r="S1636" s="143">
        <f>'2025-26 Salary &amp; Benefits'!I$6</f>
        <v>0.15390000000000001</v>
      </c>
      <c r="T1636" s="9">
        <f t="shared" si="286"/>
        <v>0</v>
      </c>
      <c r="U1636" s="9">
        <f t="shared" si="287"/>
        <v>0</v>
      </c>
      <c r="V1636" s="9">
        <f t="shared" si="288"/>
        <v>0</v>
      </c>
      <c r="W1636" s="9">
        <f t="shared" si="289"/>
        <v>0</v>
      </c>
      <c r="X1636" s="22">
        <f t="shared" si="290"/>
        <v>0</v>
      </c>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c r="DF1636" s="2"/>
      <c r="DG1636" s="2"/>
      <c r="DH1636" s="2"/>
      <c r="DI1636" s="2"/>
      <c r="DJ1636" s="2"/>
      <c r="DK1636" s="2"/>
      <c r="DL1636" s="2"/>
      <c r="DM1636" s="2"/>
      <c r="DN1636" s="2"/>
      <c r="DO1636" s="2"/>
      <c r="DP1636" s="2"/>
      <c r="DQ1636" s="2"/>
      <c r="DR1636" s="2"/>
      <c r="DS1636" s="2"/>
      <c r="DT1636" s="2"/>
      <c r="DU1636" s="2"/>
      <c r="DV1636" s="2"/>
      <c r="DW1636" s="2"/>
      <c r="DX1636" s="2"/>
      <c r="DY1636" s="2"/>
      <c r="DZ1636" s="2"/>
      <c r="EA1636" s="2"/>
      <c r="EB1636" s="2"/>
      <c r="EC1636" s="2"/>
      <c r="ED1636" s="2"/>
      <c r="EE1636" s="2"/>
      <c r="EF1636" s="2"/>
      <c r="EG1636" s="2"/>
      <c r="EH1636" s="2"/>
      <c r="EI1636" s="2"/>
      <c r="EJ1636" s="2"/>
      <c r="EK1636" s="2"/>
      <c r="EL1636" s="2"/>
      <c r="EM1636" s="2"/>
      <c r="EN1636" s="2"/>
      <c r="EO1636" s="2"/>
      <c r="EP1636" s="2"/>
      <c r="EQ1636" s="2"/>
      <c r="ER1636" s="2"/>
      <c r="ES1636" s="2"/>
      <c r="ET1636" s="2"/>
      <c r="EU1636" s="2"/>
      <c r="EV1636" s="2"/>
      <c r="EW1636" s="2"/>
      <c r="EX1636" s="2"/>
      <c r="EY1636" s="2"/>
      <c r="EZ1636" s="2"/>
      <c r="FA1636" s="2"/>
      <c r="FB1636" s="2"/>
      <c r="FC1636" s="2"/>
    </row>
    <row r="1637" spans="1:159" s="4" customFormat="1">
      <c r="A1637" s="77" t="s">
        <v>2159</v>
      </c>
      <c r="B1637" s="87" t="s">
        <v>2799</v>
      </c>
      <c r="C1637" s="88">
        <v>2132</v>
      </c>
      <c r="D1637" s="87" t="s">
        <v>17</v>
      </c>
      <c r="E1637" s="107" t="str">
        <f>VLOOKUP($C1637,'2024-25 School Level AAFTE'!$C$4:$L$2372,9,FALSE)</f>
        <v>No</v>
      </c>
      <c r="F1637" s="95">
        <f>VLOOKUP($C1637,'2024-25 School Level AAFTE'!$C$4:$J$2372,8,FALSE)</f>
        <v>130.76000000000002</v>
      </c>
      <c r="G1637" s="97">
        <f>IFERROR(IF(E1637= "yes",VLOOKUP(C1637,Summary!$B:$I,6,0),0),0)</f>
        <v>0</v>
      </c>
      <c r="H1637" s="96">
        <f t="shared" si="281"/>
        <v>0</v>
      </c>
      <c r="I1637" s="154">
        <f>VLOOKUP($A1637,'2025-26 Salary &amp; Benefits'!$A:$I,3,FALSE)</f>
        <v>1</v>
      </c>
      <c r="J1637" s="154">
        <f>VLOOKUP($A1637,'2025-26 Salary &amp; Benefits'!$A:$I,4,FALSE)</f>
        <v>1.04</v>
      </c>
      <c r="K1637" s="141">
        <f t="shared" si="282"/>
        <v>0</v>
      </c>
      <c r="L1637" s="140">
        <f t="shared" si="283"/>
        <v>0</v>
      </c>
      <c r="M1637" s="142">
        <f>'2025-26 Salary &amp; Benefits'!$E$6</f>
        <v>78209</v>
      </c>
      <c r="N1637" s="142">
        <f>'2025-26 Salary &amp; Benefits'!$F$6</f>
        <v>80164</v>
      </c>
      <c r="O1637" s="9">
        <f t="shared" si="284"/>
        <v>0</v>
      </c>
      <c r="P1637" s="9">
        <f t="shared" si="285"/>
        <v>0</v>
      </c>
      <c r="Q1637" s="9">
        <f>'2025-26 Salary &amp; Benefits'!G$6</f>
        <v>15997.68</v>
      </c>
      <c r="R1637" s="143">
        <f>'2025-26 Salary &amp; Benefits'!H$6</f>
        <v>0.16020000000000001</v>
      </c>
      <c r="S1637" s="143">
        <f>'2025-26 Salary &amp; Benefits'!I$6</f>
        <v>0.15390000000000001</v>
      </c>
      <c r="T1637" s="9">
        <f t="shared" si="286"/>
        <v>0</v>
      </c>
      <c r="U1637" s="9">
        <f t="shared" si="287"/>
        <v>0</v>
      </c>
      <c r="V1637" s="9">
        <f t="shared" si="288"/>
        <v>0</v>
      </c>
      <c r="W1637" s="9">
        <f t="shared" si="289"/>
        <v>0</v>
      </c>
      <c r="X1637" s="22">
        <f t="shared" si="290"/>
        <v>0</v>
      </c>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c r="DF1637" s="2"/>
      <c r="DG1637" s="2"/>
      <c r="DH1637" s="2"/>
      <c r="DI1637" s="2"/>
      <c r="DJ1637" s="2"/>
      <c r="DK1637" s="2"/>
      <c r="DL1637" s="2"/>
      <c r="DM1637" s="2"/>
      <c r="DN1637" s="2"/>
      <c r="DO1637" s="2"/>
      <c r="DP1637" s="2"/>
      <c r="DQ1637" s="2"/>
      <c r="DR1637" s="2"/>
      <c r="DS1637" s="2"/>
      <c r="DT1637" s="2"/>
      <c r="DU1637" s="2"/>
      <c r="DV1637" s="2"/>
      <c r="DW1637" s="2"/>
      <c r="DX1637" s="2"/>
      <c r="DY1637" s="2"/>
      <c r="DZ1637" s="2"/>
      <c r="EA1637" s="2"/>
      <c r="EB1637" s="2"/>
      <c r="EC1637" s="2"/>
      <c r="ED1637" s="2"/>
      <c r="EE1637" s="2"/>
      <c r="EF1637" s="2"/>
      <c r="EG1637" s="2"/>
      <c r="EH1637" s="2"/>
      <c r="EI1637" s="2"/>
      <c r="EJ1637" s="2"/>
      <c r="EK1637" s="2"/>
      <c r="EL1637" s="2"/>
      <c r="EM1637" s="2"/>
      <c r="EN1637" s="2"/>
      <c r="EO1637" s="2"/>
      <c r="EP1637" s="2"/>
      <c r="EQ1637" s="2"/>
      <c r="ER1637" s="2"/>
      <c r="ES1637" s="2"/>
      <c r="ET1637" s="2"/>
      <c r="EU1637" s="2"/>
      <c r="EV1637" s="2"/>
      <c r="EW1637" s="2"/>
      <c r="EX1637" s="2"/>
      <c r="EY1637" s="2"/>
      <c r="EZ1637" s="2"/>
      <c r="FA1637" s="2"/>
      <c r="FB1637" s="2"/>
      <c r="FC1637" s="2"/>
    </row>
    <row r="1638" spans="1:159" s="4" customFormat="1">
      <c r="A1638" s="77" t="s">
        <v>2159</v>
      </c>
      <c r="B1638" s="87" t="s">
        <v>2799</v>
      </c>
      <c r="C1638" s="88">
        <v>2719</v>
      </c>
      <c r="D1638" s="87" t="s">
        <v>18</v>
      </c>
      <c r="E1638" s="107" t="str">
        <f>VLOOKUP($C1638,'2024-25 School Level AAFTE'!$C$4:$L$2372,9,FALSE)</f>
        <v>Yes</v>
      </c>
      <c r="F1638" s="95">
        <f>VLOOKUP($C1638,'2024-25 School Level AAFTE'!$C$4:$J$2372,8,FALSE)</f>
        <v>173.34</v>
      </c>
      <c r="G1638" s="97">
        <f>IFERROR(IF(E1638= "yes",VLOOKUP(C1638,Summary!$B:$I,6,0),0),0)</f>
        <v>0</v>
      </c>
      <c r="H1638" s="96">
        <f t="shared" si="281"/>
        <v>173.34</v>
      </c>
      <c r="I1638" s="154">
        <f>VLOOKUP($A1638,'2025-26 Salary &amp; Benefits'!$A:$I,3,FALSE)</f>
        <v>1</v>
      </c>
      <c r="J1638" s="154">
        <f>VLOOKUP($A1638,'2025-26 Salary &amp; Benefits'!$A:$I,4,FALSE)</f>
        <v>1.04</v>
      </c>
      <c r="K1638" s="141">
        <f t="shared" si="282"/>
        <v>173.34</v>
      </c>
      <c r="L1638" s="140">
        <f t="shared" si="283"/>
        <v>0.50800000000000001</v>
      </c>
      <c r="M1638" s="142">
        <f>'2025-26 Salary &amp; Benefits'!$E$6</f>
        <v>78209</v>
      </c>
      <c r="N1638" s="142">
        <f>'2025-26 Salary &amp; Benefits'!$F$6</f>
        <v>80164</v>
      </c>
      <c r="O1638" s="9">
        <f t="shared" si="284"/>
        <v>39730.17</v>
      </c>
      <c r="P1638" s="9">
        <f t="shared" si="285"/>
        <v>2622.0699999999997</v>
      </c>
      <c r="Q1638" s="9">
        <f>'2025-26 Salary &amp; Benefits'!G$6</f>
        <v>15997.68</v>
      </c>
      <c r="R1638" s="143">
        <f>'2025-26 Salary &amp; Benefits'!H$6</f>
        <v>0.16020000000000001</v>
      </c>
      <c r="S1638" s="143">
        <f>'2025-26 Salary &amp; Benefits'!I$6</f>
        <v>0.15390000000000001</v>
      </c>
      <c r="T1638" s="9">
        <f t="shared" si="286"/>
        <v>14895.13</v>
      </c>
      <c r="U1638" s="9">
        <f t="shared" si="287"/>
        <v>705.87</v>
      </c>
      <c r="V1638" s="9">
        <f t="shared" si="288"/>
        <v>108.63</v>
      </c>
      <c r="W1638" s="9">
        <f t="shared" si="289"/>
        <v>814.5</v>
      </c>
      <c r="X1638" s="22">
        <f t="shared" si="290"/>
        <v>58061.869999999995</v>
      </c>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c r="DY1638" s="2"/>
      <c r="DZ1638" s="2"/>
      <c r="EA1638" s="2"/>
      <c r="EB1638" s="2"/>
      <c r="EC1638" s="2"/>
      <c r="ED1638" s="2"/>
      <c r="EE1638" s="2"/>
      <c r="EF1638" s="2"/>
      <c r="EG1638" s="2"/>
      <c r="EH1638" s="2"/>
      <c r="EI1638" s="2"/>
      <c r="EJ1638" s="2"/>
      <c r="EK1638" s="2"/>
      <c r="EL1638" s="2"/>
      <c r="EM1638" s="2"/>
      <c r="EN1638" s="2"/>
      <c r="EO1638" s="2"/>
      <c r="EP1638" s="2"/>
      <c r="EQ1638" s="2"/>
      <c r="ER1638" s="2"/>
      <c r="ES1638" s="2"/>
      <c r="ET1638" s="2"/>
      <c r="EU1638" s="2"/>
      <c r="EV1638" s="2"/>
      <c r="EW1638" s="2"/>
      <c r="EX1638" s="2"/>
      <c r="EY1638" s="2"/>
      <c r="EZ1638" s="2"/>
      <c r="FA1638" s="2"/>
      <c r="FB1638" s="2"/>
      <c r="FC1638" s="2"/>
    </row>
    <row r="1639" spans="1:159" s="4" customFormat="1">
      <c r="A1639" s="77" t="s">
        <v>2159</v>
      </c>
      <c r="B1639" s="87" t="s">
        <v>2799</v>
      </c>
      <c r="C1639" s="88">
        <v>5303</v>
      </c>
      <c r="D1639" s="87" t="s">
        <v>19</v>
      </c>
      <c r="E1639" s="107" t="str">
        <f>VLOOKUP($C1639,'2024-25 School Level AAFTE'!$C$4:$L$2372,9,FALSE)</f>
        <v>No</v>
      </c>
      <c r="F1639" s="95">
        <f>VLOOKUP($C1639,'2024-25 School Level AAFTE'!$C$4:$J$2372,8,FALSE)</f>
        <v>90.45</v>
      </c>
      <c r="G1639" s="97">
        <f>IFERROR(IF(E1639= "yes",VLOOKUP(C1639,Summary!$B:$I,6,0),0),0)</f>
        <v>0</v>
      </c>
      <c r="H1639" s="96">
        <f t="shared" si="281"/>
        <v>0</v>
      </c>
      <c r="I1639" s="154">
        <f>VLOOKUP($A1639,'2025-26 Salary &amp; Benefits'!$A:$I,3,FALSE)</f>
        <v>1</v>
      </c>
      <c r="J1639" s="154">
        <f>VLOOKUP($A1639,'2025-26 Salary &amp; Benefits'!$A:$I,4,FALSE)</f>
        <v>1.04</v>
      </c>
      <c r="K1639" s="141">
        <f t="shared" si="282"/>
        <v>0</v>
      </c>
      <c r="L1639" s="140">
        <f t="shared" si="283"/>
        <v>0</v>
      </c>
      <c r="M1639" s="142">
        <f>'2025-26 Salary &amp; Benefits'!$E$6</f>
        <v>78209</v>
      </c>
      <c r="N1639" s="142">
        <f>'2025-26 Salary &amp; Benefits'!$F$6</f>
        <v>80164</v>
      </c>
      <c r="O1639" s="9">
        <f t="shared" si="284"/>
        <v>0</v>
      </c>
      <c r="P1639" s="9">
        <f t="shared" si="285"/>
        <v>0</v>
      </c>
      <c r="Q1639" s="9">
        <f>'2025-26 Salary &amp; Benefits'!G$6</f>
        <v>15997.68</v>
      </c>
      <c r="R1639" s="143">
        <f>'2025-26 Salary &amp; Benefits'!H$6</f>
        <v>0.16020000000000001</v>
      </c>
      <c r="S1639" s="143">
        <f>'2025-26 Salary &amp; Benefits'!I$6</f>
        <v>0.15390000000000001</v>
      </c>
      <c r="T1639" s="9">
        <f t="shared" si="286"/>
        <v>0</v>
      </c>
      <c r="U1639" s="9">
        <f t="shared" si="287"/>
        <v>0</v>
      </c>
      <c r="V1639" s="9">
        <f t="shared" si="288"/>
        <v>0</v>
      </c>
      <c r="W1639" s="9">
        <f t="shared" si="289"/>
        <v>0</v>
      </c>
      <c r="X1639" s="22">
        <f t="shared" si="290"/>
        <v>0</v>
      </c>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c r="DF1639" s="2"/>
      <c r="DG1639" s="2"/>
      <c r="DH1639" s="2"/>
      <c r="DI1639" s="2"/>
      <c r="DJ1639" s="2"/>
      <c r="DK1639" s="2"/>
      <c r="DL1639" s="2"/>
      <c r="DM1639" s="2"/>
      <c r="DN1639" s="2"/>
      <c r="DO1639" s="2"/>
      <c r="DP1639" s="2"/>
      <c r="DQ1639" s="2"/>
      <c r="DR1639" s="2"/>
      <c r="DS1639" s="2"/>
      <c r="DT1639" s="2"/>
      <c r="DU1639" s="2"/>
      <c r="DV1639" s="2"/>
      <c r="DW1639" s="2"/>
      <c r="DX1639" s="2"/>
      <c r="DY1639" s="2"/>
      <c r="DZ1639" s="2"/>
      <c r="EA1639" s="2"/>
      <c r="EB1639" s="2"/>
      <c r="EC1639" s="2"/>
      <c r="ED1639" s="2"/>
      <c r="EE1639" s="2"/>
      <c r="EF1639" s="2"/>
      <c r="EG1639" s="2"/>
      <c r="EH1639" s="2"/>
      <c r="EI1639" s="2"/>
      <c r="EJ1639" s="2"/>
      <c r="EK1639" s="2"/>
      <c r="EL1639" s="2"/>
      <c r="EM1639" s="2"/>
      <c r="EN1639" s="2"/>
      <c r="EO1639" s="2"/>
      <c r="EP1639" s="2"/>
      <c r="EQ1639" s="2"/>
      <c r="ER1639" s="2"/>
      <c r="ES1639" s="2"/>
      <c r="ET1639" s="2"/>
      <c r="EU1639" s="2"/>
      <c r="EV1639" s="2"/>
      <c r="EW1639" s="2"/>
      <c r="EX1639" s="2"/>
      <c r="EY1639" s="2"/>
      <c r="EZ1639" s="2"/>
      <c r="FA1639" s="2"/>
      <c r="FB1639" s="2"/>
      <c r="FC1639" s="2"/>
    </row>
    <row r="1640" spans="1:159" s="4" customFormat="1">
      <c r="A1640" s="77" t="s">
        <v>2392</v>
      </c>
      <c r="B1640" s="87" t="s">
        <v>2800</v>
      </c>
      <c r="C1640" s="88">
        <v>1919</v>
      </c>
      <c r="D1640" s="87" t="s">
        <v>1822</v>
      </c>
      <c r="E1640" s="107" t="str">
        <f>VLOOKUP($C1640,'2024-25 School Level AAFTE'!$C$4:$L$2372,9,FALSE)</f>
        <v>Yes</v>
      </c>
      <c r="F1640" s="95">
        <f>VLOOKUP($C1640,'2024-25 School Level AAFTE'!$C$4:$J$2372,8,FALSE)</f>
        <v>110.88</v>
      </c>
      <c r="G1640" s="97">
        <f>IFERROR(IF(E1640= "yes",VLOOKUP(C1640,Summary!$B:$I,6,0),0),0)</f>
        <v>0</v>
      </c>
      <c r="H1640" s="96">
        <f t="shared" si="281"/>
        <v>110.88</v>
      </c>
      <c r="I1640" s="154">
        <f>VLOOKUP($A1640,'2025-26 Salary &amp; Benefits'!$A:$I,3,FALSE)</f>
        <v>1</v>
      </c>
      <c r="J1640" s="154">
        <f>VLOOKUP($A1640,'2025-26 Salary &amp; Benefits'!$A:$I,4,FALSE)</f>
        <v>1</v>
      </c>
      <c r="K1640" s="141">
        <f t="shared" si="282"/>
        <v>110.88</v>
      </c>
      <c r="L1640" s="140">
        <f t="shared" si="283"/>
        <v>0.32500000000000001</v>
      </c>
      <c r="M1640" s="142">
        <f>'2025-26 Salary &amp; Benefits'!$E$6</f>
        <v>78209</v>
      </c>
      <c r="N1640" s="142">
        <f>'2025-26 Salary &amp; Benefits'!$F$6</f>
        <v>80164</v>
      </c>
      <c r="O1640" s="9">
        <f t="shared" si="284"/>
        <v>25417.93</v>
      </c>
      <c r="P1640" s="9">
        <f t="shared" si="285"/>
        <v>635.36999999999898</v>
      </c>
      <c r="Q1640" s="9">
        <f>'2025-26 Salary &amp; Benefits'!G$6</f>
        <v>15997.68</v>
      </c>
      <c r="R1640" s="143">
        <f>'2025-26 Salary &amp; Benefits'!H$6</f>
        <v>0.16020000000000001</v>
      </c>
      <c r="S1640" s="143">
        <f>'2025-26 Salary &amp; Benefits'!I$6</f>
        <v>0.15390000000000001</v>
      </c>
      <c r="T1640" s="9">
        <f t="shared" si="286"/>
        <v>9368.98</v>
      </c>
      <c r="U1640" s="9">
        <f t="shared" si="287"/>
        <v>434.22</v>
      </c>
      <c r="V1640" s="9">
        <f t="shared" si="288"/>
        <v>66.83</v>
      </c>
      <c r="W1640" s="9">
        <f t="shared" si="289"/>
        <v>501.05</v>
      </c>
      <c r="X1640" s="22">
        <f t="shared" si="290"/>
        <v>35923.33</v>
      </c>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c r="DY1640" s="2"/>
      <c r="DZ1640" s="2"/>
      <c r="EA1640" s="2"/>
      <c r="EB1640" s="2"/>
      <c r="EC1640" s="2"/>
      <c r="ED1640" s="2"/>
      <c r="EE1640" s="2"/>
      <c r="EF1640" s="2"/>
      <c r="EG1640" s="2"/>
      <c r="EH1640" s="2"/>
      <c r="EI1640" s="2"/>
      <c r="EJ1640" s="2"/>
      <c r="EK1640" s="2"/>
      <c r="EL1640" s="2"/>
      <c r="EM1640" s="2"/>
      <c r="EN1640" s="2"/>
      <c r="EO1640" s="2"/>
      <c r="EP1640" s="2"/>
      <c r="EQ1640" s="2"/>
      <c r="ER1640" s="2"/>
      <c r="ES1640" s="2"/>
      <c r="ET1640" s="2"/>
      <c r="EU1640" s="2"/>
      <c r="EV1640" s="2"/>
      <c r="EW1640" s="2"/>
      <c r="EX1640" s="2"/>
      <c r="EY1640" s="2"/>
      <c r="EZ1640" s="2"/>
      <c r="FA1640" s="2"/>
      <c r="FB1640" s="2"/>
      <c r="FC1640" s="2"/>
    </row>
    <row r="1641" spans="1:159" s="4" customFormat="1">
      <c r="A1641" s="77" t="s">
        <v>2392</v>
      </c>
      <c r="B1641" s="87" t="s">
        <v>2800</v>
      </c>
      <c r="C1641" s="88">
        <v>2525</v>
      </c>
      <c r="D1641" s="87" t="s">
        <v>1823</v>
      </c>
      <c r="E1641" s="107" t="str">
        <f>VLOOKUP($C1641,'2024-25 School Level AAFTE'!$C$4:$L$2372,9,FALSE)</f>
        <v>Yes</v>
      </c>
      <c r="F1641" s="95">
        <f>VLOOKUP($C1641,'2024-25 School Level AAFTE'!$C$4:$J$2372,8,FALSE)</f>
        <v>235.8</v>
      </c>
      <c r="G1641" s="97">
        <f>IFERROR(IF(E1641= "yes",VLOOKUP(C1641,Summary!$B:$I,6,0),0),0)</f>
        <v>0</v>
      </c>
      <c r="H1641" s="96">
        <f t="shared" si="281"/>
        <v>235.8</v>
      </c>
      <c r="I1641" s="154">
        <f>VLOOKUP($A1641,'2025-26 Salary &amp; Benefits'!$A:$I,3,FALSE)</f>
        <v>1</v>
      </c>
      <c r="J1641" s="154">
        <f>VLOOKUP($A1641,'2025-26 Salary &amp; Benefits'!$A:$I,4,FALSE)</f>
        <v>1</v>
      </c>
      <c r="K1641" s="141">
        <f t="shared" si="282"/>
        <v>235.8</v>
      </c>
      <c r="L1641" s="140">
        <f t="shared" si="283"/>
        <v>0.69199999999999995</v>
      </c>
      <c r="M1641" s="142">
        <f>'2025-26 Salary &amp; Benefits'!$E$6</f>
        <v>78209</v>
      </c>
      <c r="N1641" s="142">
        <f>'2025-26 Salary &amp; Benefits'!$F$6</f>
        <v>80164</v>
      </c>
      <c r="O1641" s="9">
        <f t="shared" si="284"/>
        <v>54120.63</v>
      </c>
      <c r="P1641" s="9">
        <f t="shared" si="285"/>
        <v>1352.8600000000006</v>
      </c>
      <c r="Q1641" s="9">
        <f>'2025-26 Salary &amp; Benefits'!G$6</f>
        <v>15997.68</v>
      </c>
      <c r="R1641" s="143">
        <f>'2025-26 Salary &amp; Benefits'!H$6</f>
        <v>0.16020000000000001</v>
      </c>
      <c r="S1641" s="143">
        <f>'2025-26 Salary &amp; Benefits'!I$6</f>
        <v>0.15390000000000001</v>
      </c>
      <c r="T1641" s="9">
        <f t="shared" si="286"/>
        <v>19948.72</v>
      </c>
      <c r="U1641" s="9">
        <f t="shared" si="287"/>
        <v>924.56</v>
      </c>
      <c r="V1641" s="9">
        <f t="shared" si="288"/>
        <v>142.29</v>
      </c>
      <c r="W1641" s="9">
        <f t="shared" si="289"/>
        <v>1066.8499999999999</v>
      </c>
      <c r="X1641" s="22">
        <f t="shared" si="290"/>
        <v>76489.060000000012</v>
      </c>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c r="DY1641" s="2"/>
      <c r="DZ1641" s="2"/>
      <c r="EA1641" s="2"/>
      <c r="EB1641" s="2"/>
      <c r="EC1641" s="2"/>
      <c r="ED1641" s="2"/>
      <c r="EE1641" s="2"/>
      <c r="EF1641" s="2"/>
      <c r="EG1641" s="2"/>
      <c r="EH1641" s="2"/>
      <c r="EI1641" s="2"/>
      <c r="EJ1641" s="2"/>
      <c r="EK1641" s="2"/>
      <c r="EL1641" s="2"/>
      <c r="EM1641" s="2"/>
      <c r="EN1641" s="2"/>
      <c r="EO1641" s="2"/>
      <c r="EP1641" s="2"/>
      <c r="EQ1641" s="2"/>
      <c r="ER1641" s="2"/>
      <c r="ES1641" s="2"/>
      <c r="ET1641" s="2"/>
      <c r="EU1641" s="2"/>
      <c r="EV1641" s="2"/>
      <c r="EW1641" s="2"/>
      <c r="EX1641" s="2"/>
      <c r="EY1641" s="2"/>
      <c r="EZ1641" s="2"/>
      <c r="FA1641" s="2"/>
      <c r="FB1641" s="2"/>
      <c r="FC1641" s="2"/>
    </row>
    <row r="1642" spans="1:159" s="4" customFormat="1">
      <c r="A1642" s="77" t="s">
        <v>2392</v>
      </c>
      <c r="B1642" s="87" t="s">
        <v>2800</v>
      </c>
      <c r="C1642" s="88">
        <v>3466</v>
      </c>
      <c r="D1642" s="87" t="s">
        <v>1824</v>
      </c>
      <c r="E1642" s="107" t="str">
        <f>VLOOKUP($C1642,'2024-25 School Level AAFTE'!$C$4:$L$2372,9,FALSE)</f>
        <v>Yes</v>
      </c>
      <c r="F1642" s="95">
        <f>VLOOKUP($C1642,'2024-25 School Level AAFTE'!$C$4:$J$2372,8,FALSE)</f>
        <v>328.06</v>
      </c>
      <c r="G1642" s="97">
        <f>IFERROR(IF(E1642= "yes",VLOOKUP(C1642,Summary!$B:$I,6,0),0),0)</f>
        <v>0</v>
      </c>
      <c r="H1642" s="96">
        <f t="shared" si="281"/>
        <v>328.06</v>
      </c>
      <c r="I1642" s="154">
        <f>VLOOKUP($A1642,'2025-26 Salary &amp; Benefits'!$A:$I,3,FALSE)</f>
        <v>1</v>
      </c>
      <c r="J1642" s="154">
        <f>VLOOKUP($A1642,'2025-26 Salary &amp; Benefits'!$A:$I,4,FALSE)</f>
        <v>1</v>
      </c>
      <c r="K1642" s="141">
        <f t="shared" si="282"/>
        <v>328.06</v>
      </c>
      <c r="L1642" s="140">
        <f t="shared" si="283"/>
        <v>0.96199999999999997</v>
      </c>
      <c r="M1642" s="142">
        <f>'2025-26 Salary &amp; Benefits'!$E$6</f>
        <v>78209</v>
      </c>
      <c r="N1642" s="142">
        <f>'2025-26 Salary &amp; Benefits'!$F$6</f>
        <v>80164</v>
      </c>
      <c r="O1642" s="9">
        <f t="shared" si="284"/>
        <v>75237.06</v>
      </c>
      <c r="P1642" s="9">
        <f t="shared" si="285"/>
        <v>1880.7100000000064</v>
      </c>
      <c r="Q1642" s="9">
        <f>'2025-26 Salary &amp; Benefits'!G$6</f>
        <v>15997.68</v>
      </c>
      <c r="R1642" s="143">
        <f>'2025-26 Salary &amp; Benefits'!H$6</f>
        <v>0.16020000000000001</v>
      </c>
      <c r="S1642" s="143">
        <f>'2025-26 Salary &amp; Benefits'!I$6</f>
        <v>0.15390000000000001</v>
      </c>
      <c r="T1642" s="9">
        <f t="shared" si="286"/>
        <v>27732.19</v>
      </c>
      <c r="U1642" s="9">
        <f t="shared" si="287"/>
        <v>1285.3</v>
      </c>
      <c r="V1642" s="9">
        <f t="shared" si="288"/>
        <v>197.81</v>
      </c>
      <c r="W1642" s="9">
        <f t="shared" si="289"/>
        <v>1483.11</v>
      </c>
      <c r="X1642" s="22">
        <f t="shared" si="290"/>
        <v>106333.07</v>
      </c>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c r="DY1642" s="2"/>
      <c r="DZ1642" s="2"/>
      <c r="EA1642" s="2"/>
      <c r="EB1642" s="2"/>
      <c r="EC1642" s="2"/>
      <c r="ED1642" s="2"/>
      <c r="EE1642" s="2"/>
      <c r="EF1642" s="2"/>
      <c r="EG1642" s="2"/>
      <c r="EH1642" s="2"/>
      <c r="EI1642" s="2"/>
      <c r="EJ1642" s="2"/>
      <c r="EK1642" s="2"/>
      <c r="EL1642" s="2"/>
      <c r="EM1642" s="2"/>
      <c r="EN1642" s="2"/>
      <c r="EO1642" s="2"/>
      <c r="EP1642" s="2"/>
      <c r="EQ1642" s="2"/>
      <c r="ER1642" s="2"/>
      <c r="ES1642" s="2"/>
      <c r="ET1642" s="2"/>
      <c r="EU1642" s="2"/>
      <c r="EV1642" s="2"/>
      <c r="EW1642" s="2"/>
      <c r="EX1642" s="2"/>
      <c r="EY1642" s="2"/>
      <c r="EZ1642" s="2"/>
      <c r="FA1642" s="2"/>
      <c r="FB1642" s="2"/>
      <c r="FC1642" s="2"/>
    </row>
    <row r="1643" spans="1:159" s="4" customFormat="1">
      <c r="A1643" s="77" t="s">
        <v>2392</v>
      </c>
      <c r="B1643" s="87" t="s">
        <v>2800</v>
      </c>
      <c r="C1643" s="88">
        <v>4033</v>
      </c>
      <c r="D1643" s="87" t="s">
        <v>1825</v>
      </c>
      <c r="E1643" s="107" t="str">
        <f>VLOOKUP($C1643,'2024-25 School Level AAFTE'!$C$4:$L$2372,9,FALSE)</f>
        <v>Yes</v>
      </c>
      <c r="F1643" s="95">
        <f>VLOOKUP($C1643,'2024-25 School Level AAFTE'!$C$4:$J$2372,8,FALSE)</f>
        <v>373.89</v>
      </c>
      <c r="G1643" s="97">
        <f>IFERROR(IF(E1643= "yes",VLOOKUP(C1643,Summary!$B:$I,6,0),0),0)</f>
        <v>0</v>
      </c>
      <c r="H1643" s="96">
        <f t="shared" si="281"/>
        <v>373.89</v>
      </c>
      <c r="I1643" s="154">
        <f>VLOOKUP($A1643,'2025-26 Salary &amp; Benefits'!$A:$I,3,FALSE)</f>
        <v>1</v>
      </c>
      <c r="J1643" s="154">
        <f>VLOOKUP($A1643,'2025-26 Salary &amp; Benefits'!$A:$I,4,FALSE)</f>
        <v>1</v>
      </c>
      <c r="K1643" s="141">
        <f t="shared" si="282"/>
        <v>373.89</v>
      </c>
      <c r="L1643" s="140">
        <f t="shared" si="283"/>
        <v>1.097</v>
      </c>
      <c r="M1643" s="142">
        <f>'2025-26 Salary &amp; Benefits'!$E$6</f>
        <v>78209</v>
      </c>
      <c r="N1643" s="142">
        <f>'2025-26 Salary &amp; Benefits'!$F$6</f>
        <v>80164</v>
      </c>
      <c r="O1643" s="9">
        <f t="shared" si="284"/>
        <v>85795.27</v>
      </c>
      <c r="P1643" s="9">
        <f t="shared" si="285"/>
        <v>2144.6399999999994</v>
      </c>
      <c r="Q1643" s="9">
        <f>'2025-26 Salary &amp; Benefits'!G$6</f>
        <v>15997.68</v>
      </c>
      <c r="R1643" s="143">
        <f>'2025-26 Salary &amp; Benefits'!H$6</f>
        <v>0.16020000000000001</v>
      </c>
      <c r="S1643" s="143">
        <f>'2025-26 Salary &amp; Benefits'!I$6</f>
        <v>0.15390000000000001</v>
      </c>
      <c r="T1643" s="9">
        <f t="shared" si="286"/>
        <v>31623.919999999998</v>
      </c>
      <c r="U1643" s="9">
        <f t="shared" si="287"/>
        <v>1465.67</v>
      </c>
      <c r="V1643" s="9">
        <f t="shared" si="288"/>
        <v>225.57</v>
      </c>
      <c r="W1643" s="9">
        <f t="shared" si="289"/>
        <v>1691.24</v>
      </c>
      <c r="X1643" s="22">
        <f t="shared" si="290"/>
        <v>121255.07</v>
      </c>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c r="DF1643" s="2"/>
      <c r="DG1643" s="2"/>
      <c r="DH1643" s="2"/>
      <c r="DI1643" s="2"/>
      <c r="DJ1643" s="2"/>
      <c r="DK1643" s="2"/>
      <c r="DL1643" s="2"/>
      <c r="DM1643" s="2"/>
      <c r="DN1643" s="2"/>
      <c r="DO1643" s="2"/>
      <c r="DP1643" s="2"/>
      <c r="DQ1643" s="2"/>
      <c r="DR1643" s="2"/>
      <c r="DS1643" s="2"/>
      <c r="DT1643" s="2"/>
      <c r="DU1643" s="2"/>
      <c r="DV1643" s="2"/>
      <c r="DW1643" s="2"/>
      <c r="DX1643" s="2"/>
      <c r="DY1643" s="2"/>
      <c r="DZ1643" s="2"/>
      <c r="EA1643" s="2"/>
      <c r="EB1643" s="2"/>
      <c r="EC1643" s="2"/>
      <c r="ED1643" s="2"/>
      <c r="EE1643" s="2"/>
      <c r="EF1643" s="2"/>
      <c r="EG1643" s="2"/>
      <c r="EH1643" s="2"/>
      <c r="EI1643" s="2"/>
      <c r="EJ1643" s="2"/>
      <c r="EK1643" s="2"/>
      <c r="EL1643" s="2"/>
      <c r="EM1643" s="2"/>
      <c r="EN1643" s="2"/>
      <c r="EO1643" s="2"/>
      <c r="EP1643" s="2"/>
      <c r="EQ1643" s="2"/>
      <c r="ER1643" s="2"/>
      <c r="ES1643" s="2"/>
      <c r="ET1643" s="2"/>
      <c r="EU1643" s="2"/>
      <c r="EV1643" s="2"/>
      <c r="EW1643" s="2"/>
      <c r="EX1643" s="2"/>
      <c r="EY1643" s="2"/>
      <c r="EZ1643" s="2"/>
      <c r="FA1643" s="2"/>
      <c r="FB1643" s="2"/>
      <c r="FC1643" s="2"/>
    </row>
    <row r="1644" spans="1:159" s="4" customFormat="1">
      <c r="A1644" s="77" t="s">
        <v>2392</v>
      </c>
      <c r="B1644" s="87" t="s">
        <v>2800</v>
      </c>
      <c r="C1644" s="88">
        <v>4228</v>
      </c>
      <c r="D1644" s="87" t="s">
        <v>1826</v>
      </c>
      <c r="E1644" s="107" t="str">
        <f>VLOOKUP($C1644,'2024-25 School Level AAFTE'!$C$4:$L$2372,9,FALSE)</f>
        <v>No</v>
      </c>
      <c r="F1644" s="95">
        <f>VLOOKUP($C1644,'2024-25 School Level AAFTE'!$C$4:$J$2372,8,FALSE)</f>
        <v>414.34000000000003</v>
      </c>
      <c r="G1644" s="97">
        <f>IFERROR(IF(E1644= "yes",VLOOKUP(C1644,Summary!$B:$I,6,0),0),0)</f>
        <v>0</v>
      </c>
      <c r="H1644" s="96">
        <f t="shared" si="281"/>
        <v>0</v>
      </c>
      <c r="I1644" s="154">
        <f>VLOOKUP($A1644,'2025-26 Salary &amp; Benefits'!$A:$I,3,FALSE)</f>
        <v>1</v>
      </c>
      <c r="J1644" s="154">
        <f>VLOOKUP($A1644,'2025-26 Salary &amp; Benefits'!$A:$I,4,FALSE)</f>
        <v>1</v>
      </c>
      <c r="K1644" s="141">
        <f t="shared" si="282"/>
        <v>0</v>
      </c>
      <c r="L1644" s="140">
        <f t="shared" si="283"/>
        <v>0</v>
      </c>
      <c r="M1644" s="142">
        <f>'2025-26 Salary &amp; Benefits'!$E$6</f>
        <v>78209</v>
      </c>
      <c r="N1644" s="142">
        <f>'2025-26 Salary &amp; Benefits'!$F$6</f>
        <v>80164</v>
      </c>
      <c r="O1644" s="9">
        <f t="shared" si="284"/>
        <v>0</v>
      </c>
      <c r="P1644" s="9">
        <f t="shared" si="285"/>
        <v>0</v>
      </c>
      <c r="Q1644" s="9">
        <f>'2025-26 Salary &amp; Benefits'!G$6</f>
        <v>15997.68</v>
      </c>
      <c r="R1644" s="143">
        <f>'2025-26 Salary &amp; Benefits'!H$6</f>
        <v>0.16020000000000001</v>
      </c>
      <c r="S1644" s="143">
        <f>'2025-26 Salary &amp; Benefits'!I$6</f>
        <v>0.15390000000000001</v>
      </c>
      <c r="T1644" s="9">
        <f t="shared" si="286"/>
        <v>0</v>
      </c>
      <c r="U1644" s="9">
        <f t="shared" si="287"/>
        <v>0</v>
      </c>
      <c r="V1644" s="9">
        <f t="shared" si="288"/>
        <v>0</v>
      </c>
      <c r="W1644" s="9">
        <f t="shared" si="289"/>
        <v>0</v>
      </c>
      <c r="X1644" s="22">
        <f t="shared" si="290"/>
        <v>0</v>
      </c>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c r="DY1644" s="2"/>
      <c r="DZ1644" s="2"/>
      <c r="EA1644" s="2"/>
      <c r="EB1644" s="2"/>
      <c r="EC1644" s="2"/>
      <c r="ED1644" s="2"/>
      <c r="EE1644" s="2"/>
      <c r="EF1644" s="2"/>
      <c r="EG1644" s="2"/>
      <c r="EH1644" s="2"/>
      <c r="EI1644" s="2"/>
      <c r="EJ1644" s="2"/>
      <c r="EK1644" s="2"/>
      <c r="EL1644" s="2"/>
      <c r="EM1644" s="2"/>
      <c r="EN1644" s="2"/>
      <c r="EO1644" s="2"/>
      <c r="EP1644" s="2"/>
      <c r="EQ1644" s="2"/>
      <c r="ER1644" s="2"/>
      <c r="ES1644" s="2"/>
      <c r="ET1644" s="2"/>
      <c r="EU1644" s="2"/>
      <c r="EV1644" s="2"/>
      <c r="EW1644" s="2"/>
      <c r="EX1644" s="2"/>
      <c r="EY1644" s="2"/>
      <c r="EZ1644" s="2"/>
      <c r="FA1644" s="2"/>
      <c r="FB1644" s="2"/>
      <c r="FC1644" s="2"/>
    </row>
    <row r="1645" spans="1:159" s="4" customFormat="1">
      <c r="A1645" s="77" t="s">
        <v>2255</v>
      </c>
      <c r="B1645" s="87" t="s">
        <v>2801</v>
      </c>
      <c r="C1645" s="88">
        <v>1756</v>
      </c>
      <c r="D1645" s="87" t="s">
        <v>782</v>
      </c>
      <c r="E1645" s="107" t="str">
        <f>VLOOKUP($C1645,'2024-25 School Level AAFTE'!$C$4:$L$2372,9,FALSE)</f>
        <v>No</v>
      </c>
      <c r="F1645" s="95">
        <f>VLOOKUP($C1645,'2024-25 School Level AAFTE'!$C$4:$J$2372,8,FALSE)</f>
        <v>74.31</v>
      </c>
      <c r="G1645" s="97">
        <f>IFERROR(IF(E1645= "yes",VLOOKUP(C1645,Summary!$B:$I,6,0),0),0)</f>
        <v>0</v>
      </c>
      <c r="H1645" s="96">
        <f t="shared" si="281"/>
        <v>0</v>
      </c>
      <c r="I1645" s="154">
        <f>VLOOKUP($A1645,'2025-26 Salary &amp; Benefits'!$A:$I,3,FALSE)</f>
        <v>1.18</v>
      </c>
      <c r="J1645" s="154">
        <f>VLOOKUP($A1645,'2025-26 Salary &amp; Benefits'!$A:$I,4,FALSE)</f>
        <v>1.18</v>
      </c>
      <c r="K1645" s="141">
        <f t="shared" si="282"/>
        <v>0</v>
      </c>
      <c r="L1645" s="140">
        <f t="shared" si="283"/>
        <v>0</v>
      </c>
      <c r="M1645" s="142">
        <f>'2025-26 Salary &amp; Benefits'!$E$6</f>
        <v>78209</v>
      </c>
      <c r="N1645" s="142">
        <f>'2025-26 Salary &amp; Benefits'!$F$6</f>
        <v>80164</v>
      </c>
      <c r="O1645" s="9">
        <f t="shared" si="284"/>
        <v>0</v>
      </c>
      <c r="P1645" s="9">
        <f t="shared" si="285"/>
        <v>0</v>
      </c>
      <c r="Q1645" s="9">
        <f>'2025-26 Salary &amp; Benefits'!G$6</f>
        <v>15997.68</v>
      </c>
      <c r="R1645" s="143">
        <f>'2025-26 Salary &amp; Benefits'!H$6</f>
        <v>0.16020000000000001</v>
      </c>
      <c r="S1645" s="143">
        <f>'2025-26 Salary &amp; Benefits'!I$6</f>
        <v>0.15390000000000001</v>
      </c>
      <c r="T1645" s="9">
        <f t="shared" si="286"/>
        <v>0</v>
      </c>
      <c r="U1645" s="9">
        <f t="shared" si="287"/>
        <v>0</v>
      </c>
      <c r="V1645" s="9">
        <f t="shared" si="288"/>
        <v>0</v>
      </c>
      <c r="W1645" s="9">
        <f t="shared" si="289"/>
        <v>0</v>
      </c>
      <c r="X1645" s="22">
        <f t="shared" si="290"/>
        <v>0</v>
      </c>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c r="DY1645" s="2"/>
      <c r="DZ1645" s="2"/>
      <c r="EA1645" s="2"/>
      <c r="EB1645" s="2"/>
      <c r="EC1645" s="2"/>
      <c r="ED1645" s="2"/>
      <c r="EE1645" s="2"/>
      <c r="EF1645" s="2"/>
      <c r="EG1645" s="2"/>
      <c r="EH1645" s="2"/>
      <c r="EI1645" s="2"/>
      <c r="EJ1645" s="2"/>
      <c r="EK1645" s="2"/>
      <c r="EL1645" s="2"/>
      <c r="EM1645" s="2"/>
      <c r="EN1645" s="2"/>
      <c r="EO1645" s="2"/>
      <c r="EP1645" s="2"/>
      <c r="EQ1645" s="2"/>
      <c r="ER1645" s="2"/>
      <c r="ES1645" s="2"/>
      <c r="ET1645" s="2"/>
      <c r="EU1645" s="2"/>
      <c r="EV1645" s="2"/>
      <c r="EW1645" s="2"/>
      <c r="EX1645" s="2"/>
      <c r="EY1645" s="2"/>
      <c r="EZ1645" s="2"/>
      <c r="FA1645" s="2"/>
      <c r="FB1645" s="2"/>
      <c r="FC1645" s="2"/>
    </row>
    <row r="1646" spans="1:159" s="4" customFormat="1">
      <c r="A1646" s="77" t="s">
        <v>2255</v>
      </c>
      <c r="B1646" s="87" t="s">
        <v>2801</v>
      </c>
      <c r="C1646" s="88">
        <v>1854</v>
      </c>
      <c r="D1646" s="87" t="s">
        <v>783</v>
      </c>
      <c r="E1646" s="107" t="str">
        <f>VLOOKUP($C1646,'2024-25 School Level AAFTE'!$C$4:$L$2372,9,FALSE)</f>
        <v>No</v>
      </c>
      <c r="F1646" s="95">
        <f>VLOOKUP($C1646,'2024-25 School Level AAFTE'!$C$4:$J$2372,8,FALSE)</f>
        <v>82.52</v>
      </c>
      <c r="G1646" s="97">
        <f>IFERROR(IF(E1646= "yes",VLOOKUP(C1646,Summary!$B:$I,6,0),0),0)</f>
        <v>0</v>
      </c>
      <c r="H1646" s="96">
        <f t="shared" si="281"/>
        <v>0</v>
      </c>
      <c r="I1646" s="154">
        <f>VLOOKUP($A1646,'2025-26 Salary &amp; Benefits'!$A:$I,3,FALSE)</f>
        <v>1.18</v>
      </c>
      <c r="J1646" s="154">
        <f>VLOOKUP($A1646,'2025-26 Salary &amp; Benefits'!$A:$I,4,FALSE)</f>
        <v>1.18</v>
      </c>
      <c r="K1646" s="141">
        <f t="shared" si="282"/>
        <v>0</v>
      </c>
      <c r="L1646" s="140">
        <f t="shared" si="283"/>
        <v>0</v>
      </c>
      <c r="M1646" s="142">
        <f>'2025-26 Salary &amp; Benefits'!$E$6</f>
        <v>78209</v>
      </c>
      <c r="N1646" s="142">
        <f>'2025-26 Salary &amp; Benefits'!$F$6</f>
        <v>80164</v>
      </c>
      <c r="O1646" s="9">
        <f t="shared" si="284"/>
        <v>0</v>
      </c>
      <c r="P1646" s="9">
        <f t="shared" si="285"/>
        <v>0</v>
      </c>
      <c r="Q1646" s="9">
        <f>'2025-26 Salary &amp; Benefits'!G$6</f>
        <v>15997.68</v>
      </c>
      <c r="R1646" s="143">
        <f>'2025-26 Salary &amp; Benefits'!H$6</f>
        <v>0.16020000000000001</v>
      </c>
      <c r="S1646" s="143">
        <f>'2025-26 Salary &amp; Benefits'!I$6</f>
        <v>0.15390000000000001</v>
      </c>
      <c r="T1646" s="9">
        <f t="shared" si="286"/>
        <v>0</v>
      </c>
      <c r="U1646" s="9">
        <f t="shared" si="287"/>
        <v>0</v>
      </c>
      <c r="V1646" s="9">
        <f t="shared" si="288"/>
        <v>0</v>
      </c>
      <c r="W1646" s="9">
        <f t="shared" si="289"/>
        <v>0</v>
      </c>
      <c r="X1646" s="22">
        <f t="shared" si="290"/>
        <v>0</v>
      </c>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c r="DC1646" s="2"/>
      <c r="DD1646" s="2"/>
      <c r="DE1646" s="2"/>
      <c r="DF1646" s="2"/>
      <c r="DG1646" s="2"/>
      <c r="DH1646" s="2"/>
      <c r="DI1646" s="2"/>
      <c r="DJ1646" s="2"/>
      <c r="DK1646" s="2"/>
      <c r="DL1646" s="2"/>
      <c r="DM1646" s="2"/>
      <c r="DN1646" s="2"/>
      <c r="DO1646" s="2"/>
      <c r="DP1646" s="2"/>
      <c r="DQ1646" s="2"/>
      <c r="DR1646" s="2"/>
      <c r="DS1646" s="2"/>
      <c r="DT1646" s="2"/>
      <c r="DU1646" s="2"/>
      <c r="DV1646" s="2"/>
      <c r="DW1646" s="2"/>
      <c r="DX1646" s="2"/>
      <c r="DY1646" s="2"/>
      <c r="DZ1646" s="2"/>
      <c r="EA1646" s="2"/>
      <c r="EB1646" s="2"/>
      <c r="EC1646" s="2"/>
      <c r="ED1646" s="2"/>
      <c r="EE1646" s="2"/>
      <c r="EF1646" s="2"/>
      <c r="EG1646" s="2"/>
      <c r="EH1646" s="2"/>
      <c r="EI1646" s="2"/>
      <c r="EJ1646" s="2"/>
      <c r="EK1646" s="2"/>
      <c r="EL1646" s="2"/>
      <c r="EM1646" s="2"/>
      <c r="EN1646" s="2"/>
      <c r="EO1646" s="2"/>
      <c r="EP1646" s="2"/>
      <c r="EQ1646" s="2"/>
      <c r="ER1646" s="2"/>
      <c r="ES1646" s="2"/>
      <c r="ET1646" s="2"/>
      <c r="EU1646" s="2"/>
      <c r="EV1646" s="2"/>
      <c r="EW1646" s="2"/>
      <c r="EX1646" s="2"/>
      <c r="EY1646" s="2"/>
      <c r="EZ1646" s="2"/>
      <c r="FA1646" s="2"/>
      <c r="FB1646" s="2"/>
      <c r="FC1646" s="2"/>
    </row>
    <row r="1647" spans="1:159" s="4" customFormat="1">
      <c r="A1647" s="77" t="s">
        <v>2255</v>
      </c>
      <c r="B1647" s="87" t="s">
        <v>2801</v>
      </c>
      <c r="C1647" s="88">
        <v>2485</v>
      </c>
      <c r="D1647" s="87" t="s">
        <v>784</v>
      </c>
      <c r="E1647" s="107" t="str">
        <f>VLOOKUP($C1647,'2024-25 School Level AAFTE'!$C$4:$L$2372,9,FALSE)</f>
        <v>No</v>
      </c>
      <c r="F1647" s="95">
        <f>VLOOKUP($C1647,'2024-25 School Level AAFTE'!$C$4:$J$2372,8,FALSE)</f>
        <v>355.5</v>
      </c>
      <c r="G1647" s="97">
        <f>IFERROR(IF(E1647= "yes",VLOOKUP(C1647,Summary!$B:$I,6,0),0),0)</f>
        <v>0</v>
      </c>
      <c r="H1647" s="96">
        <f t="shared" si="281"/>
        <v>0</v>
      </c>
      <c r="I1647" s="154">
        <f>VLOOKUP($A1647,'2025-26 Salary &amp; Benefits'!$A:$I,3,FALSE)</f>
        <v>1.18</v>
      </c>
      <c r="J1647" s="154">
        <f>VLOOKUP($A1647,'2025-26 Salary &amp; Benefits'!$A:$I,4,FALSE)</f>
        <v>1.18</v>
      </c>
      <c r="K1647" s="141">
        <f t="shared" si="282"/>
        <v>0</v>
      </c>
      <c r="L1647" s="140">
        <f t="shared" si="283"/>
        <v>0</v>
      </c>
      <c r="M1647" s="142">
        <f>'2025-26 Salary &amp; Benefits'!$E$6</f>
        <v>78209</v>
      </c>
      <c r="N1647" s="142">
        <f>'2025-26 Salary &amp; Benefits'!$F$6</f>
        <v>80164</v>
      </c>
      <c r="O1647" s="9">
        <f t="shared" si="284"/>
        <v>0</v>
      </c>
      <c r="P1647" s="9">
        <f t="shared" si="285"/>
        <v>0</v>
      </c>
      <c r="Q1647" s="9">
        <f>'2025-26 Salary &amp; Benefits'!G$6</f>
        <v>15997.68</v>
      </c>
      <c r="R1647" s="143">
        <f>'2025-26 Salary &amp; Benefits'!H$6</f>
        <v>0.16020000000000001</v>
      </c>
      <c r="S1647" s="143">
        <f>'2025-26 Salary &amp; Benefits'!I$6</f>
        <v>0.15390000000000001</v>
      </c>
      <c r="T1647" s="9">
        <f t="shared" si="286"/>
        <v>0</v>
      </c>
      <c r="U1647" s="9">
        <f t="shared" si="287"/>
        <v>0</v>
      </c>
      <c r="V1647" s="9">
        <f t="shared" si="288"/>
        <v>0</v>
      </c>
      <c r="W1647" s="9">
        <f t="shared" si="289"/>
        <v>0</v>
      </c>
      <c r="X1647" s="22">
        <f t="shared" si="290"/>
        <v>0</v>
      </c>
      <c r="Y1647" s="2"/>
      <c r="Z1647" s="2"/>
      <c r="AA1647" s="2"/>
      <c r="AB1647" s="2"/>
      <c r="AC1647" s="2"/>
      <c r="AD1647" s="2"/>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c r="BI1647" s="2"/>
      <c r="BJ1647" s="2"/>
      <c r="BK1647" s="2"/>
      <c r="BL1647" s="2"/>
      <c r="BM1647" s="2"/>
      <c r="BN1647" s="2"/>
      <c r="BO1647" s="2"/>
      <c r="BP1647" s="2"/>
      <c r="BQ1647" s="2"/>
      <c r="BR1647" s="2"/>
      <c r="BS1647" s="2"/>
      <c r="BT1647" s="2"/>
      <c r="BU1647" s="2"/>
      <c r="BV1647" s="2"/>
      <c r="BW1647" s="2"/>
      <c r="BX1647" s="2"/>
      <c r="BY1647" s="2"/>
      <c r="BZ1647" s="2"/>
      <c r="CA1647" s="2"/>
      <c r="CB1647" s="2"/>
      <c r="CC1647" s="2"/>
      <c r="CD1647" s="2"/>
      <c r="CE1647" s="2"/>
      <c r="CF1647" s="2"/>
      <c r="CG1647" s="2"/>
      <c r="CH1647" s="2"/>
      <c r="CI1647" s="2"/>
      <c r="CJ1647" s="2"/>
      <c r="CK1647" s="2"/>
      <c r="CL1647" s="2"/>
      <c r="CM1647" s="2"/>
      <c r="CN1647" s="2"/>
      <c r="CO1647" s="2"/>
      <c r="CP1647" s="2"/>
      <c r="CQ1647" s="2"/>
      <c r="CR1647" s="2"/>
      <c r="CS1647" s="2"/>
      <c r="CT1647" s="2"/>
      <c r="CU1647" s="2"/>
      <c r="CV1647" s="2"/>
      <c r="CW1647" s="2"/>
      <c r="CX1647" s="2"/>
      <c r="CY1647" s="2"/>
      <c r="CZ1647" s="2"/>
      <c r="DA1647" s="2"/>
      <c r="DB1647" s="2"/>
      <c r="DC1647" s="2"/>
      <c r="DD1647" s="2"/>
      <c r="DE1647" s="2"/>
      <c r="DF1647" s="2"/>
      <c r="DG1647" s="2"/>
      <c r="DH1647" s="2"/>
      <c r="DI1647" s="2"/>
      <c r="DJ1647" s="2"/>
      <c r="DK1647" s="2"/>
      <c r="DL1647" s="2"/>
      <c r="DM1647" s="2"/>
      <c r="DN1647" s="2"/>
      <c r="DO1647" s="2"/>
      <c r="DP1647" s="2"/>
      <c r="DQ1647" s="2"/>
      <c r="DR1647" s="2"/>
      <c r="DS1647" s="2"/>
      <c r="DT1647" s="2"/>
      <c r="DU1647" s="2"/>
      <c r="DV1647" s="2"/>
      <c r="DW1647" s="2"/>
      <c r="DX1647" s="2"/>
      <c r="DY1647" s="2"/>
      <c r="DZ1647" s="2"/>
      <c r="EA1647" s="2"/>
      <c r="EB1647" s="2"/>
      <c r="EC1647" s="2"/>
      <c r="ED1647" s="2"/>
      <c r="EE1647" s="2"/>
      <c r="EF1647" s="2"/>
      <c r="EG1647" s="2"/>
      <c r="EH1647" s="2"/>
      <c r="EI1647" s="2"/>
      <c r="EJ1647" s="2"/>
      <c r="EK1647" s="2"/>
      <c r="EL1647" s="2"/>
      <c r="EM1647" s="2"/>
      <c r="EN1647" s="2"/>
      <c r="EO1647" s="2"/>
      <c r="EP1647" s="2"/>
      <c r="EQ1647" s="2"/>
      <c r="ER1647" s="2"/>
      <c r="ES1647" s="2"/>
      <c r="ET1647" s="2"/>
      <c r="EU1647" s="2"/>
      <c r="EV1647" s="2"/>
      <c r="EW1647" s="2"/>
      <c r="EX1647" s="2"/>
      <c r="EY1647" s="2"/>
      <c r="EZ1647" s="2"/>
      <c r="FA1647" s="2"/>
      <c r="FB1647" s="2"/>
      <c r="FC1647" s="2"/>
    </row>
    <row r="1648" spans="1:159" s="4" customFormat="1">
      <c r="A1648" s="77" t="s">
        <v>2255</v>
      </c>
      <c r="B1648" s="87" t="s">
        <v>2801</v>
      </c>
      <c r="C1648" s="88">
        <v>3101</v>
      </c>
      <c r="D1648" s="87" t="s">
        <v>785</v>
      </c>
      <c r="E1648" s="107" t="str">
        <f>VLOOKUP($C1648,'2024-25 School Level AAFTE'!$C$4:$L$2372,9,FALSE)</f>
        <v>No</v>
      </c>
      <c r="F1648" s="95">
        <f>VLOOKUP($C1648,'2024-25 School Level AAFTE'!$C$4:$J$2372,8,FALSE)</f>
        <v>447.62</v>
      </c>
      <c r="G1648" s="97">
        <f>IFERROR(IF(E1648= "yes",VLOOKUP(C1648,Summary!$B:$I,6,0),0),0)</f>
        <v>0</v>
      </c>
      <c r="H1648" s="96">
        <f t="shared" si="281"/>
        <v>0</v>
      </c>
      <c r="I1648" s="154">
        <f>VLOOKUP($A1648,'2025-26 Salary &amp; Benefits'!$A:$I,3,FALSE)</f>
        <v>1.18</v>
      </c>
      <c r="J1648" s="154">
        <f>VLOOKUP($A1648,'2025-26 Salary &amp; Benefits'!$A:$I,4,FALSE)</f>
        <v>1.18</v>
      </c>
      <c r="K1648" s="141">
        <f t="shared" si="282"/>
        <v>0</v>
      </c>
      <c r="L1648" s="140">
        <f t="shared" si="283"/>
        <v>0</v>
      </c>
      <c r="M1648" s="142">
        <f>'2025-26 Salary &amp; Benefits'!$E$6</f>
        <v>78209</v>
      </c>
      <c r="N1648" s="142">
        <f>'2025-26 Salary &amp; Benefits'!$F$6</f>
        <v>80164</v>
      </c>
      <c r="O1648" s="9">
        <f t="shared" si="284"/>
        <v>0</v>
      </c>
      <c r="P1648" s="9">
        <f t="shared" si="285"/>
        <v>0</v>
      </c>
      <c r="Q1648" s="9">
        <f>'2025-26 Salary &amp; Benefits'!G$6</f>
        <v>15997.68</v>
      </c>
      <c r="R1648" s="143">
        <f>'2025-26 Salary &amp; Benefits'!H$6</f>
        <v>0.16020000000000001</v>
      </c>
      <c r="S1648" s="143">
        <f>'2025-26 Salary &amp; Benefits'!I$6</f>
        <v>0.15390000000000001</v>
      </c>
      <c r="T1648" s="9">
        <f t="shared" si="286"/>
        <v>0</v>
      </c>
      <c r="U1648" s="9">
        <f t="shared" si="287"/>
        <v>0</v>
      </c>
      <c r="V1648" s="9">
        <f t="shared" si="288"/>
        <v>0</v>
      </c>
      <c r="W1648" s="9">
        <f t="shared" si="289"/>
        <v>0</v>
      </c>
      <c r="X1648" s="22">
        <f t="shared" si="290"/>
        <v>0</v>
      </c>
      <c r="Y1648" s="2"/>
      <c r="Z1648" s="2"/>
      <c r="AA1648" s="2"/>
      <c r="AB1648" s="2"/>
      <c r="AC1648" s="2"/>
      <c r="AD1648" s="2"/>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c r="BI1648" s="2"/>
      <c r="BJ1648" s="2"/>
      <c r="BK1648" s="2"/>
      <c r="BL1648" s="2"/>
      <c r="BM1648" s="2"/>
      <c r="BN1648" s="2"/>
      <c r="BO1648" s="2"/>
      <c r="BP1648" s="2"/>
      <c r="BQ1648" s="2"/>
      <c r="BR1648" s="2"/>
      <c r="BS1648" s="2"/>
      <c r="BT1648" s="2"/>
      <c r="BU1648" s="2"/>
      <c r="BV1648" s="2"/>
      <c r="BW1648" s="2"/>
      <c r="BX1648" s="2"/>
      <c r="BY1648" s="2"/>
      <c r="BZ1648" s="2"/>
      <c r="CA1648" s="2"/>
      <c r="CB1648" s="2"/>
      <c r="CC1648" s="2"/>
      <c r="CD1648" s="2"/>
      <c r="CE1648" s="2"/>
      <c r="CF1648" s="2"/>
      <c r="CG1648" s="2"/>
      <c r="CH1648" s="2"/>
      <c r="CI1648" s="2"/>
      <c r="CJ1648" s="2"/>
      <c r="CK1648" s="2"/>
      <c r="CL1648" s="2"/>
      <c r="CM1648" s="2"/>
      <c r="CN1648" s="2"/>
      <c r="CO1648" s="2"/>
      <c r="CP1648" s="2"/>
      <c r="CQ1648" s="2"/>
      <c r="CR1648" s="2"/>
      <c r="CS1648" s="2"/>
      <c r="CT1648" s="2"/>
      <c r="CU1648" s="2"/>
      <c r="CV1648" s="2"/>
      <c r="CW1648" s="2"/>
      <c r="CX1648" s="2"/>
      <c r="CY1648" s="2"/>
      <c r="CZ1648" s="2"/>
      <c r="DA1648" s="2"/>
      <c r="DB1648" s="2"/>
      <c r="DC1648" s="2"/>
      <c r="DD1648" s="2"/>
      <c r="DE1648" s="2"/>
      <c r="DF1648" s="2"/>
      <c r="DG1648" s="2"/>
      <c r="DH1648" s="2"/>
      <c r="DI1648" s="2"/>
      <c r="DJ1648" s="2"/>
      <c r="DK1648" s="2"/>
      <c r="DL1648" s="2"/>
      <c r="DM1648" s="2"/>
      <c r="DN1648" s="2"/>
      <c r="DO1648" s="2"/>
      <c r="DP1648" s="2"/>
      <c r="DQ1648" s="2"/>
      <c r="DR1648" s="2"/>
      <c r="DS1648" s="2"/>
      <c r="DT1648" s="2"/>
      <c r="DU1648" s="2"/>
      <c r="DV1648" s="2"/>
      <c r="DW1648" s="2"/>
      <c r="DX1648" s="2"/>
      <c r="DY1648" s="2"/>
      <c r="DZ1648" s="2"/>
      <c r="EA1648" s="2"/>
      <c r="EB1648" s="2"/>
      <c r="EC1648" s="2"/>
      <c r="ED1648" s="2"/>
      <c r="EE1648" s="2"/>
      <c r="EF1648" s="2"/>
      <c r="EG1648" s="2"/>
      <c r="EH1648" s="2"/>
      <c r="EI1648" s="2"/>
      <c r="EJ1648" s="2"/>
      <c r="EK1648" s="2"/>
      <c r="EL1648" s="2"/>
      <c r="EM1648" s="2"/>
      <c r="EN1648" s="2"/>
      <c r="EO1648" s="2"/>
      <c r="EP1648" s="2"/>
      <c r="EQ1648" s="2"/>
      <c r="ER1648" s="2"/>
      <c r="ES1648" s="2"/>
      <c r="ET1648" s="2"/>
      <c r="EU1648" s="2"/>
      <c r="EV1648" s="2"/>
      <c r="EW1648" s="2"/>
      <c r="EX1648" s="2"/>
      <c r="EY1648" s="2"/>
      <c r="EZ1648" s="2"/>
      <c r="FA1648" s="2"/>
      <c r="FB1648" s="2"/>
      <c r="FC1648" s="2"/>
    </row>
    <row r="1649" spans="1:159" s="4" customFormat="1">
      <c r="A1649" s="77" t="s">
        <v>2255</v>
      </c>
      <c r="B1649" s="87" t="s">
        <v>2801</v>
      </c>
      <c r="C1649" s="88">
        <v>3524</v>
      </c>
      <c r="D1649" s="87" t="s">
        <v>786</v>
      </c>
      <c r="E1649" s="107" t="str">
        <f>VLOOKUP($C1649,'2024-25 School Level AAFTE'!$C$4:$L$2372,9,FALSE)</f>
        <v>No</v>
      </c>
      <c r="F1649" s="95">
        <f>VLOOKUP($C1649,'2024-25 School Level AAFTE'!$C$4:$J$2372,8,FALSE)</f>
        <v>871.64</v>
      </c>
      <c r="G1649" s="97">
        <f>IFERROR(IF(E1649= "yes",VLOOKUP(C1649,Summary!$B:$I,6,0),0),0)</f>
        <v>0</v>
      </c>
      <c r="H1649" s="96">
        <f t="shared" si="281"/>
        <v>0</v>
      </c>
      <c r="I1649" s="154">
        <f>VLOOKUP($A1649,'2025-26 Salary &amp; Benefits'!$A:$I,3,FALSE)</f>
        <v>1.18</v>
      </c>
      <c r="J1649" s="154">
        <f>VLOOKUP($A1649,'2025-26 Salary &amp; Benefits'!$A:$I,4,FALSE)</f>
        <v>1.18</v>
      </c>
      <c r="K1649" s="141">
        <f t="shared" si="282"/>
        <v>0</v>
      </c>
      <c r="L1649" s="140">
        <f t="shared" si="283"/>
        <v>0</v>
      </c>
      <c r="M1649" s="142">
        <f>'2025-26 Salary &amp; Benefits'!$E$6</f>
        <v>78209</v>
      </c>
      <c r="N1649" s="142">
        <f>'2025-26 Salary &amp; Benefits'!$F$6</f>
        <v>80164</v>
      </c>
      <c r="O1649" s="9">
        <f t="shared" si="284"/>
        <v>0</v>
      </c>
      <c r="P1649" s="9">
        <f t="shared" si="285"/>
        <v>0</v>
      </c>
      <c r="Q1649" s="9">
        <f>'2025-26 Salary &amp; Benefits'!G$6</f>
        <v>15997.68</v>
      </c>
      <c r="R1649" s="143">
        <f>'2025-26 Salary &amp; Benefits'!H$6</f>
        <v>0.16020000000000001</v>
      </c>
      <c r="S1649" s="143">
        <f>'2025-26 Salary &amp; Benefits'!I$6</f>
        <v>0.15390000000000001</v>
      </c>
      <c r="T1649" s="9">
        <f t="shared" si="286"/>
        <v>0</v>
      </c>
      <c r="U1649" s="9">
        <f t="shared" si="287"/>
        <v>0</v>
      </c>
      <c r="V1649" s="9">
        <f t="shared" si="288"/>
        <v>0</v>
      </c>
      <c r="W1649" s="9">
        <f t="shared" si="289"/>
        <v>0</v>
      </c>
      <c r="X1649" s="22">
        <f t="shared" si="290"/>
        <v>0</v>
      </c>
      <c r="Y1649" s="2"/>
      <c r="Z1649" s="2"/>
      <c r="AA1649" s="2"/>
      <c r="AB1649" s="2"/>
      <c r="AC1649" s="2"/>
      <c r="AD1649" s="2"/>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c r="BI1649" s="2"/>
      <c r="BJ1649" s="2"/>
      <c r="BK1649" s="2"/>
      <c r="BL1649" s="2"/>
      <c r="BM1649" s="2"/>
      <c r="BN1649" s="2"/>
      <c r="BO1649" s="2"/>
      <c r="BP1649" s="2"/>
      <c r="BQ1649" s="2"/>
      <c r="BR1649" s="2"/>
      <c r="BS1649" s="2"/>
      <c r="BT1649" s="2"/>
      <c r="BU1649" s="2"/>
      <c r="BV1649" s="2"/>
      <c r="BW1649" s="2"/>
      <c r="BX1649" s="2"/>
      <c r="BY1649" s="2"/>
      <c r="BZ1649" s="2"/>
      <c r="CA1649" s="2"/>
      <c r="CB1649" s="2"/>
      <c r="CC1649" s="2"/>
      <c r="CD1649" s="2"/>
      <c r="CE1649" s="2"/>
      <c r="CF1649" s="2"/>
      <c r="CG1649" s="2"/>
      <c r="CH1649" s="2"/>
      <c r="CI1649" s="2"/>
      <c r="CJ1649" s="2"/>
      <c r="CK1649" s="2"/>
      <c r="CL1649" s="2"/>
      <c r="CM1649" s="2"/>
      <c r="CN1649" s="2"/>
      <c r="CO1649" s="2"/>
      <c r="CP1649" s="2"/>
      <c r="CQ1649" s="2"/>
      <c r="CR1649" s="2"/>
      <c r="CS1649" s="2"/>
      <c r="CT1649" s="2"/>
      <c r="CU1649" s="2"/>
      <c r="CV1649" s="2"/>
      <c r="CW1649" s="2"/>
      <c r="CX1649" s="2"/>
      <c r="CY1649" s="2"/>
      <c r="CZ1649" s="2"/>
      <c r="DA1649" s="2"/>
      <c r="DB1649" s="2"/>
      <c r="DC1649" s="2"/>
      <c r="DD1649" s="2"/>
      <c r="DE1649" s="2"/>
      <c r="DF1649" s="2"/>
      <c r="DG1649" s="2"/>
      <c r="DH1649" s="2"/>
      <c r="DI1649" s="2"/>
      <c r="DJ1649" s="2"/>
      <c r="DK1649" s="2"/>
      <c r="DL1649" s="2"/>
      <c r="DM1649" s="2"/>
      <c r="DN1649" s="2"/>
      <c r="DO1649" s="2"/>
      <c r="DP1649" s="2"/>
      <c r="DQ1649" s="2"/>
      <c r="DR1649" s="2"/>
      <c r="DS1649" s="2"/>
      <c r="DT1649" s="2"/>
      <c r="DU1649" s="2"/>
      <c r="DV1649" s="2"/>
      <c r="DW1649" s="2"/>
      <c r="DX1649" s="2"/>
      <c r="DY1649" s="2"/>
      <c r="DZ1649" s="2"/>
      <c r="EA1649" s="2"/>
      <c r="EB1649" s="2"/>
      <c r="EC1649" s="2"/>
      <c r="ED1649" s="2"/>
      <c r="EE1649" s="2"/>
      <c r="EF1649" s="2"/>
      <c r="EG1649" s="2"/>
      <c r="EH1649" s="2"/>
      <c r="EI1649" s="2"/>
      <c r="EJ1649" s="2"/>
      <c r="EK1649" s="2"/>
      <c r="EL1649" s="2"/>
      <c r="EM1649" s="2"/>
      <c r="EN1649" s="2"/>
      <c r="EO1649" s="2"/>
      <c r="EP1649" s="2"/>
      <c r="EQ1649" s="2"/>
      <c r="ER1649" s="2"/>
      <c r="ES1649" s="2"/>
      <c r="ET1649" s="2"/>
      <c r="EU1649" s="2"/>
      <c r="EV1649" s="2"/>
      <c r="EW1649" s="2"/>
      <c r="EX1649" s="2"/>
      <c r="EY1649" s="2"/>
      <c r="EZ1649" s="2"/>
      <c r="FA1649" s="2"/>
      <c r="FB1649" s="2"/>
      <c r="FC1649" s="2"/>
    </row>
    <row r="1650" spans="1:159" s="4" customFormat="1">
      <c r="A1650" s="77" t="s">
        <v>2255</v>
      </c>
      <c r="B1650" s="87" t="s">
        <v>2801</v>
      </c>
      <c r="C1650" s="88">
        <v>4318</v>
      </c>
      <c r="D1650" s="87" t="s">
        <v>787</v>
      </c>
      <c r="E1650" s="107" t="str">
        <f>VLOOKUP($C1650,'2024-25 School Level AAFTE'!$C$4:$L$2372,9,FALSE)</f>
        <v>No</v>
      </c>
      <c r="F1650" s="95">
        <f>VLOOKUP($C1650,'2024-25 School Level AAFTE'!$C$4:$J$2372,8,FALSE)</f>
        <v>632.29999999999995</v>
      </c>
      <c r="G1650" s="97">
        <f>IFERROR(IF(E1650= "yes",VLOOKUP(C1650,Summary!$B:$I,6,0),0),0)</f>
        <v>0</v>
      </c>
      <c r="H1650" s="96">
        <f t="shared" si="281"/>
        <v>0</v>
      </c>
      <c r="I1650" s="154">
        <f>VLOOKUP($A1650,'2025-26 Salary &amp; Benefits'!$A:$I,3,FALSE)</f>
        <v>1.18</v>
      </c>
      <c r="J1650" s="154">
        <f>VLOOKUP($A1650,'2025-26 Salary &amp; Benefits'!$A:$I,4,FALSE)</f>
        <v>1.18</v>
      </c>
      <c r="K1650" s="141">
        <f t="shared" si="282"/>
        <v>0</v>
      </c>
      <c r="L1650" s="140">
        <f t="shared" si="283"/>
        <v>0</v>
      </c>
      <c r="M1650" s="142">
        <f>'2025-26 Salary &amp; Benefits'!$E$6</f>
        <v>78209</v>
      </c>
      <c r="N1650" s="142">
        <f>'2025-26 Salary &amp; Benefits'!$F$6</f>
        <v>80164</v>
      </c>
      <c r="O1650" s="9">
        <f t="shared" si="284"/>
        <v>0</v>
      </c>
      <c r="P1650" s="9">
        <f t="shared" si="285"/>
        <v>0</v>
      </c>
      <c r="Q1650" s="9">
        <f>'2025-26 Salary &amp; Benefits'!G$6</f>
        <v>15997.68</v>
      </c>
      <c r="R1650" s="143">
        <f>'2025-26 Salary &amp; Benefits'!H$6</f>
        <v>0.16020000000000001</v>
      </c>
      <c r="S1650" s="143">
        <f>'2025-26 Salary &amp; Benefits'!I$6</f>
        <v>0.15390000000000001</v>
      </c>
      <c r="T1650" s="9">
        <f t="shared" si="286"/>
        <v>0</v>
      </c>
      <c r="U1650" s="9">
        <f t="shared" si="287"/>
        <v>0</v>
      </c>
      <c r="V1650" s="9">
        <f t="shared" si="288"/>
        <v>0</v>
      </c>
      <c r="W1650" s="9">
        <f t="shared" si="289"/>
        <v>0</v>
      </c>
      <c r="X1650" s="22">
        <f t="shared" si="290"/>
        <v>0</v>
      </c>
      <c r="Y1650" s="2"/>
      <c r="Z1650" s="2"/>
      <c r="AA1650" s="2"/>
      <c r="AB1650" s="2"/>
      <c r="AC1650" s="2"/>
      <c r="AD1650" s="2"/>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c r="BI1650" s="2"/>
      <c r="BJ1650" s="2"/>
      <c r="BK1650" s="2"/>
      <c r="BL1650" s="2"/>
      <c r="BM1650" s="2"/>
      <c r="BN1650" s="2"/>
      <c r="BO1650" s="2"/>
      <c r="BP1650" s="2"/>
      <c r="BQ1650" s="2"/>
      <c r="BR1650" s="2"/>
      <c r="BS1650" s="2"/>
      <c r="BT1650" s="2"/>
      <c r="BU1650" s="2"/>
      <c r="BV1650" s="2"/>
      <c r="BW1650" s="2"/>
      <c r="BX1650" s="2"/>
      <c r="BY1650" s="2"/>
      <c r="BZ1650" s="2"/>
      <c r="CA1650" s="2"/>
      <c r="CB1650" s="2"/>
      <c r="CC1650" s="2"/>
      <c r="CD1650" s="2"/>
      <c r="CE1650" s="2"/>
      <c r="CF1650" s="2"/>
      <c r="CG1650" s="2"/>
      <c r="CH1650" s="2"/>
      <c r="CI1650" s="2"/>
      <c r="CJ1650" s="2"/>
      <c r="CK1650" s="2"/>
      <c r="CL1650" s="2"/>
      <c r="CM1650" s="2"/>
      <c r="CN1650" s="2"/>
      <c r="CO1650" s="2"/>
      <c r="CP1650" s="2"/>
      <c r="CQ1650" s="2"/>
      <c r="CR1650" s="2"/>
      <c r="CS1650" s="2"/>
      <c r="CT1650" s="2"/>
      <c r="CU1650" s="2"/>
      <c r="CV1650" s="2"/>
      <c r="CW1650" s="2"/>
      <c r="CX1650" s="2"/>
      <c r="CY1650" s="2"/>
      <c r="CZ1650" s="2"/>
      <c r="DA1650" s="2"/>
      <c r="DB1650" s="2"/>
      <c r="DC1650" s="2"/>
      <c r="DD1650" s="2"/>
      <c r="DE1650" s="2"/>
      <c r="DF1650" s="2"/>
      <c r="DG1650" s="2"/>
      <c r="DH1650" s="2"/>
      <c r="DI1650" s="2"/>
      <c r="DJ1650" s="2"/>
      <c r="DK1650" s="2"/>
      <c r="DL1650" s="2"/>
      <c r="DM1650" s="2"/>
      <c r="DN1650" s="2"/>
      <c r="DO1650" s="2"/>
      <c r="DP1650" s="2"/>
      <c r="DQ1650" s="2"/>
      <c r="DR1650" s="2"/>
      <c r="DS1650" s="2"/>
      <c r="DT1650" s="2"/>
      <c r="DU1650" s="2"/>
      <c r="DV1650" s="2"/>
      <c r="DW1650" s="2"/>
      <c r="DX1650" s="2"/>
      <c r="DY1650" s="2"/>
      <c r="DZ1650" s="2"/>
      <c r="EA1650" s="2"/>
      <c r="EB1650" s="2"/>
      <c r="EC1650" s="2"/>
      <c r="ED1650" s="2"/>
      <c r="EE1650" s="2"/>
      <c r="EF1650" s="2"/>
      <c r="EG1650" s="2"/>
      <c r="EH1650" s="2"/>
      <c r="EI1650" s="2"/>
      <c r="EJ1650" s="2"/>
      <c r="EK1650" s="2"/>
      <c r="EL1650" s="2"/>
      <c r="EM1650" s="2"/>
      <c r="EN1650" s="2"/>
      <c r="EO1650" s="2"/>
      <c r="EP1650" s="2"/>
      <c r="EQ1650" s="2"/>
      <c r="ER1650" s="2"/>
      <c r="ES1650" s="2"/>
      <c r="ET1650" s="2"/>
      <c r="EU1650" s="2"/>
      <c r="EV1650" s="2"/>
      <c r="EW1650" s="2"/>
      <c r="EX1650" s="2"/>
      <c r="EY1650" s="2"/>
      <c r="EZ1650" s="2"/>
      <c r="FA1650" s="2"/>
      <c r="FB1650" s="2"/>
      <c r="FC1650" s="2"/>
    </row>
    <row r="1651" spans="1:159" s="4" customFormat="1">
      <c r="A1651" s="77" t="s">
        <v>2255</v>
      </c>
      <c r="B1651" s="87" t="s">
        <v>2801</v>
      </c>
      <c r="C1651" s="88">
        <v>4332</v>
      </c>
      <c r="D1651" s="87" t="s">
        <v>788</v>
      </c>
      <c r="E1651" s="107" t="str">
        <f>VLOOKUP($C1651,'2024-25 School Level AAFTE'!$C$4:$L$2372,9,FALSE)</f>
        <v>No</v>
      </c>
      <c r="F1651" s="95">
        <f>VLOOKUP($C1651,'2024-25 School Level AAFTE'!$C$4:$J$2372,8,FALSE)</f>
        <v>493.11</v>
      </c>
      <c r="G1651" s="97">
        <f>IFERROR(IF(E1651= "yes",VLOOKUP(C1651,Summary!$B:$I,6,0),0),0)</f>
        <v>0</v>
      </c>
      <c r="H1651" s="96">
        <f t="shared" si="281"/>
        <v>0</v>
      </c>
      <c r="I1651" s="154">
        <f>VLOOKUP($A1651,'2025-26 Salary &amp; Benefits'!$A:$I,3,FALSE)</f>
        <v>1.18</v>
      </c>
      <c r="J1651" s="154">
        <f>VLOOKUP($A1651,'2025-26 Salary &amp; Benefits'!$A:$I,4,FALSE)</f>
        <v>1.18</v>
      </c>
      <c r="K1651" s="141">
        <f t="shared" si="282"/>
        <v>0</v>
      </c>
      <c r="L1651" s="140">
        <f t="shared" si="283"/>
        <v>0</v>
      </c>
      <c r="M1651" s="142">
        <f>'2025-26 Salary &amp; Benefits'!$E$6</f>
        <v>78209</v>
      </c>
      <c r="N1651" s="142">
        <f>'2025-26 Salary &amp; Benefits'!$F$6</f>
        <v>80164</v>
      </c>
      <c r="O1651" s="9">
        <f t="shared" si="284"/>
        <v>0</v>
      </c>
      <c r="P1651" s="9">
        <f t="shared" si="285"/>
        <v>0</v>
      </c>
      <c r="Q1651" s="9">
        <f>'2025-26 Salary &amp; Benefits'!G$6</f>
        <v>15997.68</v>
      </c>
      <c r="R1651" s="143">
        <f>'2025-26 Salary &amp; Benefits'!H$6</f>
        <v>0.16020000000000001</v>
      </c>
      <c r="S1651" s="143">
        <f>'2025-26 Salary &amp; Benefits'!I$6</f>
        <v>0.15390000000000001</v>
      </c>
      <c r="T1651" s="9">
        <f t="shared" si="286"/>
        <v>0</v>
      </c>
      <c r="U1651" s="9">
        <f t="shared" si="287"/>
        <v>0</v>
      </c>
      <c r="V1651" s="9">
        <f t="shared" si="288"/>
        <v>0</v>
      </c>
      <c r="W1651" s="9">
        <f t="shared" si="289"/>
        <v>0</v>
      </c>
      <c r="X1651" s="22">
        <f t="shared" si="290"/>
        <v>0</v>
      </c>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c r="BI1651" s="2"/>
      <c r="BJ1651" s="2"/>
      <c r="BK1651" s="2"/>
      <c r="BL1651" s="2"/>
      <c r="BM1651" s="2"/>
      <c r="BN1651" s="2"/>
      <c r="BO1651" s="2"/>
      <c r="BP1651" s="2"/>
      <c r="BQ1651" s="2"/>
      <c r="BR1651" s="2"/>
      <c r="BS1651" s="2"/>
      <c r="BT1651" s="2"/>
      <c r="BU1651" s="2"/>
      <c r="BV1651" s="2"/>
      <c r="BW1651" s="2"/>
      <c r="BX1651" s="2"/>
      <c r="BY1651" s="2"/>
      <c r="BZ1651" s="2"/>
      <c r="CA1651" s="2"/>
      <c r="CB1651" s="2"/>
      <c r="CC1651" s="2"/>
      <c r="CD1651" s="2"/>
      <c r="CE1651" s="2"/>
      <c r="CF1651" s="2"/>
      <c r="CG1651" s="2"/>
      <c r="CH1651" s="2"/>
      <c r="CI1651" s="2"/>
      <c r="CJ1651" s="2"/>
      <c r="CK1651" s="2"/>
      <c r="CL1651" s="2"/>
      <c r="CM1651" s="2"/>
      <c r="CN1651" s="2"/>
      <c r="CO1651" s="2"/>
      <c r="CP1651" s="2"/>
      <c r="CQ1651" s="2"/>
      <c r="CR1651" s="2"/>
      <c r="CS1651" s="2"/>
      <c r="CT1651" s="2"/>
      <c r="CU1651" s="2"/>
      <c r="CV1651" s="2"/>
      <c r="CW1651" s="2"/>
      <c r="CX1651" s="2"/>
      <c r="CY1651" s="2"/>
      <c r="CZ1651" s="2"/>
      <c r="DA1651" s="2"/>
      <c r="DB1651" s="2"/>
      <c r="DC1651" s="2"/>
      <c r="DD1651" s="2"/>
      <c r="DE1651" s="2"/>
      <c r="DF1651" s="2"/>
      <c r="DG1651" s="2"/>
      <c r="DH1651" s="2"/>
      <c r="DI1651" s="2"/>
      <c r="DJ1651" s="2"/>
      <c r="DK1651" s="2"/>
      <c r="DL1651" s="2"/>
      <c r="DM1651" s="2"/>
      <c r="DN1651" s="2"/>
      <c r="DO1651" s="2"/>
      <c r="DP1651" s="2"/>
      <c r="DQ1651" s="2"/>
      <c r="DR1651" s="2"/>
      <c r="DS1651" s="2"/>
      <c r="DT1651" s="2"/>
      <c r="DU1651" s="2"/>
      <c r="DV1651" s="2"/>
      <c r="DW1651" s="2"/>
      <c r="DX1651" s="2"/>
      <c r="DY1651" s="2"/>
      <c r="DZ1651" s="2"/>
      <c r="EA1651" s="2"/>
      <c r="EB1651" s="2"/>
      <c r="EC1651" s="2"/>
      <c r="ED1651" s="2"/>
      <c r="EE1651" s="2"/>
      <c r="EF1651" s="2"/>
      <c r="EG1651" s="2"/>
      <c r="EH1651" s="2"/>
      <c r="EI1651" s="2"/>
      <c r="EJ1651" s="2"/>
      <c r="EK1651" s="2"/>
      <c r="EL1651" s="2"/>
      <c r="EM1651" s="2"/>
      <c r="EN1651" s="2"/>
      <c r="EO1651" s="2"/>
      <c r="EP1651" s="2"/>
      <c r="EQ1651" s="2"/>
      <c r="ER1651" s="2"/>
      <c r="ES1651" s="2"/>
      <c r="ET1651" s="2"/>
      <c r="EU1651" s="2"/>
      <c r="EV1651" s="2"/>
      <c r="EW1651" s="2"/>
      <c r="EX1651" s="2"/>
      <c r="EY1651" s="2"/>
      <c r="EZ1651" s="2"/>
      <c r="FA1651" s="2"/>
      <c r="FB1651" s="2"/>
      <c r="FC1651" s="2"/>
    </row>
    <row r="1652" spans="1:159" s="4" customFormat="1">
      <c r="A1652" s="77" t="s">
        <v>2413</v>
      </c>
      <c r="B1652" s="87" t="s">
        <v>2802</v>
      </c>
      <c r="C1652" s="86">
        <v>1735</v>
      </c>
      <c r="D1652" s="78" t="s">
        <v>1931</v>
      </c>
      <c r="E1652" s="107" t="str">
        <f>VLOOKUP($C1652,'2024-25 School Level AAFTE'!$C$4:$L$2372,9,FALSE)</f>
        <v>Yes</v>
      </c>
      <c r="F1652" s="95">
        <f>VLOOKUP($C1652,'2024-25 School Level AAFTE'!$C$4:$J$2372,8,FALSE)</f>
        <v>44.72</v>
      </c>
      <c r="G1652" s="97">
        <f>IFERROR(IF(E1652= "yes",VLOOKUP(C1652,Summary!$B:$I,6,0),0),0)</f>
        <v>0</v>
      </c>
      <c r="H1652" s="96">
        <f t="shared" si="281"/>
        <v>44.72</v>
      </c>
      <c r="I1652" s="154">
        <f>VLOOKUP($A1652,'2025-26 Salary &amp; Benefits'!$A:$I,3,FALSE)</f>
        <v>1</v>
      </c>
      <c r="J1652" s="154">
        <f>VLOOKUP($A1652,'2025-26 Salary &amp; Benefits'!$A:$I,4,FALSE)</f>
        <v>1</v>
      </c>
      <c r="K1652" s="141">
        <f t="shared" si="282"/>
        <v>44.72</v>
      </c>
      <c r="L1652" s="140">
        <f t="shared" si="283"/>
        <v>0.13100000000000001</v>
      </c>
      <c r="M1652" s="142">
        <f>'2025-26 Salary &amp; Benefits'!$E$6</f>
        <v>78209</v>
      </c>
      <c r="N1652" s="142">
        <f>'2025-26 Salary &amp; Benefits'!$F$6</f>
        <v>80164</v>
      </c>
      <c r="O1652" s="9">
        <f t="shared" si="284"/>
        <v>10245.379999999999</v>
      </c>
      <c r="P1652" s="9">
        <f t="shared" si="285"/>
        <v>256.10000000000036</v>
      </c>
      <c r="Q1652" s="9">
        <f>'2025-26 Salary &amp; Benefits'!G$6</f>
        <v>15997.68</v>
      </c>
      <c r="R1652" s="143">
        <f>'2025-26 Salary &amp; Benefits'!H$6</f>
        <v>0.16020000000000001</v>
      </c>
      <c r="S1652" s="143">
        <f>'2025-26 Salary &amp; Benefits'!I$6</f>
        <v>0.15390000000000001</v>
      </c>
      <c r="T1652" s="9">
        <f t="shared" si="286"/>
        <v>3776.42</v>
      </c>
      <c r="U1652" s="9">
        <f t="shared" si="287"/>
        <v>175.02</v>
      </c>
      <c r="V1652" s="9">
        <f t="shared" si="288"/>
        <v>26.94</v>
      </c>
      <c r="W1652" s="9">
        <f t="shared" si="289"/>
        <v>201.96</v>
      </c>
      <c r="X1652" s="22">
        <f t="shared" si="290"/>
        <v>14479.859999999999</v>
      </c>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c r="BI1652" s="2"/>
      <c r="BJ1652" s="2"/>
      <c r="BK1652" s="2"/>
      <c r="BL1652" s="2"/>
      <c r="BM1652" s="2"/>
      <c r="BN1652" s="2"/>
      <c r="BO1652" s="2"/>
      <c r="BP1652" s="2"/>
      <c r="BQ1652" s="2"/>
      <c r="BR1652" s="2"/>
      <c r="BS1652" s="2"/>
      <c r="BT1652" s="2"/>
      <c r="BU1652" s="2"/>
      <c r="BV1652" s="2"/>
      <c r="BW1652" s="2"/>
      <c r="BX1652" s="2"/>
      <c r="BY1652" s="2"/>
      <c r="BZ1652" s="2"/>
      <c r="CA1652" s="2"/>
      <c r="CB1652" s="2"/>
      <c r="CC1652" s="2"/>
      <c r="CD1652" s="2"/>
      <c r="CE1652" s="2"/>
      <c r="CF1652" s="2"/>
      <c r="CG1652" s="2"/>
      <c r="CH1652" s="2"/>
      <c r="CI1652" s="2"/>
      <c r="CJ1652" s="2"/>
      <c r="CK1652" s="2"/>
      <c r="CL1652" s="2"/>
      <c r="CM1652" s="2"/>
      <c r="CN1652" s="2"/>
      <c r="CO1652" s="2"/>
      <c r="CP1652" s="2"/>
      <c r="CQ1652" s="2"/>
      <c r="CR1652" s="2"/>
      <c r="CS1652" s="2"/>
      <c r="CT1652" s="2"/>
      <c r="CU1652" s="2"/>
      <c r="CV1652" s="2"/>
      <c r="CW1652" s="2"/>
      <c r="CX1652" s="2"/>
      <c r="CY1652" s="2"/>
      <c r="CZ1652" s="2"/>
      <c r="DA1652" s="2"/>
      <c r="DB1652" s="2"/>
      <c r="DC1652" s="2"/>
      <c r="DD1652" s="2"/>
      <c r="DE1652" s="2"/>
      <c r="DF1652" s="2"/>
      <c r="DG1652" s="2"/>
      <c r="DH1652" s="2"/>
      <c r="DI1652" s="2"/>
      <c r="DJ1652" s="2"/>
      <c r="DK1652" s="2"/>
      <c r="DL1652" s="2"/>
      <c r="DM1652" s="2"/>
      <c r="DN1652" s="2"/>
      <c r="DO1652" s="2"/>
      <c r="DP1652" s="2"/>
      <c r="DQ1652" s="2"/>
      <c r="DR1652" s="2"/>
      <c r="DS1652" s="2"/>
      <c r="DT1652" s="2"/>
      <c r="DU1652" s="2"/>
      <c r="DV1652" s="2"/>
      <c r="DW1652" s="2"/>
      <c r="DX1652" s="2"/>
      <c r="DY1652" s="2"/>
      <c r="DZ1652" s="2"/>
      <c r="EA1652" s="2"/>
      <c r="EB1652" s="2"/>
      <c r="EC1652" s="2"/>
      <c r="ED1652" s="2"/>
      <c r="EE1652" s="2"/>
      <c r="EF1652" s="2"/>
      <c r="EG1652" s="2"/>
      <c r="EH1652" s="2"/>
      <c r="EI1652" s="2"/>
      <c r="EJ1652" s="2"/>
      <c r="EK1652" s="2"/>
      <c r="EL1652" s="2"/>
      <c r="EM1652" s="2"/>
      <c r="EN1652" s="2"/>
      <c r="EO1652" s="2"/>
      <c r="EP1652" s="2"/>
      <c r="EQ1652" s="2"/>
      <c r="ER1652" s="2"/>
      <c r="ES1652" s="2"/>
      <c r="ET1652" s="2"/>
      <c r="EU1652" s="2"/>
      <c r="EV1652" s="2"/>
      <c r="EW1652" s="2"/>
      <c r="EX1652" s="2"/>
      <c r="EY1652" s="2"/>
      <c r="EZ1652" s="2"/>
      <c r="FA1652" s="2"/>
      <c r="FB1652" s="2"/>
      <c r="FC1652" s="2"/>
    </row>
    <row r="1653" spans="1:159" s="4" customFormat="1">
      <c r="A1653" s="77" t="s">
        <v>2413</v>
      </c>
      <c r="B1653" s="87" t="s">
        <v>2802</v>
      </c>
      <c r="C1653" s="88">
        <v>2527</v>
      </c>
      <c r="D1653" s="87" t="s">
        <v>1932</v>
      </c>
      <c r="E1653" s="107" t="str">
        <f>VLOOKUP($C1653,'2024-25 School Level AAFTE'!$C$4:$L$2372,9,FALSE)</f>
        <v>Yes</v>
      </c>
      <c r="F1653" s="95">
        <f>VLOOKUP($C1653,'2024-25 School Level AAFTE'!$C$4:$J$2372,8,FALSE)</f>
        <v>456.04</v>
      </c>
      <c r="G1653" s="97">
        <f>IFERROR(IF(E1653= "yes",VLOOKUP(C1653,Summary!$B:$I,6,0),0),0)</f>
        <v>0</v>
      </c>
      <c r="H1653" s="96">
        <f t="shared" si="281"/>
        <v>456.04</v>
      </c>
      <c r="I1653" s="154">
        <f>VLOOKUP($A1653,'2025-26 Salary &amp; Benefits'!$A:$I,3,FALSE)</f>
        <v>1</v>
      </c>
      <c r="J1653" s="154">
        <f>VLOOKUP($A1653,'2025-26 Salary &amp; Benefits'!$A:$I,4,FALSE)</f>
        <v>1</v>
      </c>
      <c r="K1653" s="141">
        <f t="shared" si="282"/>
        <v>456.04</v>
      </c>
      <c r="L1653" s="140">
        <f t="shared" si="283"/>
        <v>1.3380000000000001</v>
      </c>
      <c r="M1653" s="142">
        <f>'2025-26 Salary &amp; Benefits'!$E$6</f>
        <v>78209</v>
      </c>
      <c r="N1653" s="142">
        <f>'2025-26 Salary &amp; Benefits'!$F$6</f>
        <v>80164</v>
      </c>
      <c r="O1653" s="9">
        <f t="shared" si="284"/>
        <v>104643.64</v>
      </c>
      <c r="P1653" s="9">
        <f t="shared" si="285"/>
        <v>2615.7899999999936</v>
      </c>
      <c r="Q1653" s="9">
        <f>'2025-26 Salary &amp; Benefits'!G$6</f>
        <v>15997.68</v>
      </c>
      <c r="R1653" s="143">
        <f>'2025-26 Salary &amp; Benefits'!H$6</f>
        <v>0.16020000000000001</v>
      </c>
      <c r="S1653" s="143">
        <f>'2025-26 Salary &amp; Benefits'!I$6</f>
        <v>0.15390000000000001</v>
      </c>
      <c r="T1653" s="9">
        <f t="shared" si="286"/>
        <v>38571.379999999997</v>
      </c>
      <c r="U1653" s="9">
        <f t="shared" si="287"/>
        <v>1787.66</v>
      </c>
      <c r="V1653" s="9">
        <f t="shared" si="288"/>
        <v>275.12</v>
      </c>
      <c r="W1653" s="9">
        <f t="shared" si="289"/>
        <v>2062.7800000000002</v>
      </c>
      <c r="X1653" s="22">
        <f t="shared" si="290"/>
        <v>147893.59</v>
      </c>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c r="BI1653" s="2"/>
      <c r="BJ1653" s="2"/>
      <c r="BK1653" s="2"/>
      <c r="BL1653" s="2"/>
      <c r="BM1653" s="2"/>
      <c r="BN1653" s="2"/>
      <c r="BO1653" s="2"/>
      <c r="BP1653" s="2"/>
      <c r="BQ1653" s="2"/>
      <c r="BR1653" s="2"/>
      <c r="BS1653" s="2"/>
      <c r="BT1653" s="2"/>
      <c r="BU1653" s="2"/>
      <c r="BV1653" s="2"/>
      <c r="BW1653" s="2"/>
      <c r="BX1653" s="2"/>
      <c r="BY1653" s="2"/>
      <c r="BZ1653" s="2"/>
      <c r="CA1653" s="2"/>
      <c r="CB1653" s="2"/>
      <c r="CC1653" s="2"/>
      <c r="CD1653" s="2"/>
      <c r="CE1653" s="2"/>
      <c r="CF1653" s="2"/>
      <c r="CG1653" s="2"/>
      <c r="CH1653" s="2"/>
      <c r="CI1653" s="2"/>
      <c r="CJ1653" s="2"/>
      <c r="CK1653" s="2"/>
      <c r="CL1653" s="2"/>
      <c r="CM1653" s="2"/>
      <c r="CN1653" s="2"/>
      <c r="CO1653" s="2"/>
      <c r="CP1653" s="2"/>
      <c r="CQ1653" s="2"/>
      <c r="CR1653" s="2"/>
      <c r="CS1653" s="2"/>
      <c r="CT1653" s="2"/>
      <c r="CU1653" s="2"/>
      <c r="CV1653" s="2"/>
      <c r="CW1653" s="2"/>
      <c r="CX1653" s="2"/>
      <c r="CY1653" s="2"/>
      <c r="CZ1653" s="2"/>
      <c r="DA1653" s="2"/>
      <c r="DB1653" s="2"/>
      <c r="DC1653" s="2"/>
      <c r="DD1653" s="2"/>
      <c r="DE1653" s="2"/>
      <c r="DF1653" s="2"/>
      <c r="DG1653" s="2"/>
      <c r="DH1653" s="2"/>
      <c r="DI1653" s="2"/>
      <c r="DJ1653" s="2"/>
      <c r="DK1653" s="2"/>
      <c r="DL1653" s="2"/>
      <c r="DM1653" s="2"/>
      <c r="DN1653" s="2"/>
      <c r="DO1653" s="2"/>
      <c r="DP1653" s="2"/>
      <c r="DQ1653" s="2"/>
      <c r="DR1653" s="2"/>
      <c r="DS1653" s="2"/>
      <c r="DT1653" s="2"/>
      <c r="DU1653" s="2"/>
      <c r="DV1653" s="2"/>
      <c r="DW1653" s="2"/>
      <c r="DX1653" s="2"/>
      <c r="DY1653" s="2"/>
      <c r="DZ1653" s="2"/>
      <c r="EA1653" s="2"/>
      <c r="EB1653" s="2"/>
      <c r="EC1653" s="2"/>
      <c r="ED1653" s="2"/>
      <c r="EE1653" s="2"/>
      <c r="EF1653" s="2"/>
      <c r="EG1653" s="2"/>
      <c r="EH1653" s="2"/>
      <c r="EI1653" s="2"/>
      <c r="EJ1653" s="2"/>
      <c r="EK1653" s="2"/>
      <c r="EL1653" s="2"/>
      <c r="EM1653" s="2"/>
      <c r="EN1653" s="2"/>
      <c r="EO1653" s="2"/>
      <c r="EP1653" s="2"/>
      <c r="EQ1653" s="2"/>
      <c r="ER1653" s="2"/>
      <c r="ES1653" s="2"/>
      <c r="ET1653" s="2"/>
      <c r="EU1653" s="2"/>
      <c r="EV1653" s="2"/>
      <c r="EW1653" s="2"/>
      <c r="EX1653" s="2"/>
      <c r="EY1653" s="2"/>
      <c r="EZ1653" s="2"/>
      <c r="FA1653" s="2"/>
      <c r="FB1653" s="2"/>
      <c r="FC1653" s="2"/>
    </row>
    <row r="1654" spans="1:159" s="4" customFormat="1">
      <c r="A1654" s="77" t="s">
        <v>2413</v>
      </c>
      <c r="B1654" s="87" t="s">
        <v>2802</v>
      </c>
      <c r="C1654" s="88">
        <v>3067</v>
      </c>
      <c r="D1654" s="87" t="s">
        <v>1933</v>
      </c>
      <c r="E1654" s="107" t="str">
        <f>VLOOKUP($C1654,'2024-25 School Level AAFTE'!$C$4:$L$2372,9,FALSE)</f>
        <v>Yes</v>
      </c>
      <c r="F1654" s="95">
        <f>VLOOKUP($C1654,'2024-25 School Level AAFTE'!$C$4:$J$2372,8,FALSE)</f>
        <v>528.22</v>
      </c>
      <c r="G1654" s="97">
        <f>IFERROR(IF(E1654= "yes",VLOOKUP(C1654,Summary!$B:$I,6,0),0),0)</f>
        <v>0</v>
      </c>
      <c r="H1654" s="96">
        <f t="shared" si="281"/>
        <v>528.22</v>
      </c>
      <c r="I1654" s="154">
        <f>VLOOKUP($A1654,'2025-26 Salary &amp; Benefits'!$A:$I,3,FALSE)</f>
        <v>1</v>
      </c>
      <c r="J1654" s="154">
        <f>VLOOKUP($A1654,'2025-26 Salary &amp; Benefits'!$A:$I,4,FALSE)</f>
        <v>1</v>
      </c>
      <c r="K1654" s="141">
        <f t="shared" si="282"/>
        <v>528.22</v>
      </c>
      <c r="L1654" s="140">
        <f t="shared" si="283"/>
        <v>1.5489999999999999</v>
      </c>
      <c r="M1654" s="142">
        <f>'2025-26 Salary &amp; Benefits'!$E$6</f>
        <v>78209</v>
      </c>
      <c r="N1654" s="142">
        <f>'2025-26 Salary &amp; Benefits'!$F$6</f>
        <v>80164</v>
      </c>
      <c r="O1654" s="9">
        <f t="shared" si="284"/>
        <v>121145.74</v>
      </c>
      <c r="P1654" s="9">
        <f t="shared" si="285"/>
        <v>3028.2999999999884</v>
      </c>
      <c r="Q1654" s="9">
        <f>'2025-26 Salary &amp; Benefits'!G$6</f>
        <v>15997.68</v>
      </c>
      <c r="R1654" s="143">
        <f>'2025-26 Salary &amp; Benefits'!H$6</f>
        <v>0.16020000000000001</v>
      </c>
      <c r="S1654" s="143">
        <f>'2025-26 Salary &amp; Benefits'!I$6</f>
        <v>0.15390000000000001</v>
      </c>
      <c r="T1654" s="9">
        <f t="shared" si="286"/>
        <v>44654.01</v>
      </c>
      <c r="U1654" s="9">
        <f t="shared" si="287"/>
        <v>2069.5700000000002</v>
      </c>
      <c r="V1654" s="9">
        <f t="shared" si="288"/>
        <v>318.51</v>
      </c>
      <c r="W1654" s="9">
        <f t="shared" si="289"/>
        <v>2388.08</v>
      </c>
      <c r="X1654" s="22">
        <f t="shared" si="290"/>
        <v>171216.12999999998</v>
      </c>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c r="BI1654" s="2"/>
      <c r="BJ1654" s="2"/>
      <c r="BK1654" s="2"/>
      <c r="BL1654" s="2"/>
      <c r="BM1654" s="2"/>
      <c r="BN1654" s="2"/>
      <c r="BO1654" s="2"/>
      <c r="BP1654" s="2"/>
      <c r="BQ1654" s="2"/>
      <c r="BR1654" s="2"/>
      <c r="BS1654" s="2"/>
      <c r="BT1654" s="2"/>
      <c r="BU1654" s="2"/>
      <c r="BV1654" s="2"/>
      <c r="BW1654" s="2"/>
      <c r="BX1654" s="2"/>
      <c r="BY1654" s="2"/>
      <c r="BZ1654" s="2"/>
      <c r="CA1654" s="2"/>
      <c r="CB1654" s="2"/>
      <c r="CC1654" s="2"/>
      <c r="CD1654" s="2"/>
      <c r="CE1654" s="2"/>
      <c r="CF1654" s="2"/>
      <c r="CG1654" s="2"/>
      <c r="CH1654" s="2"/>
      <c r="CI1654" s="2"/>
      <c r="CJ1654" s="2"/>
      <c r="CK1654" s="2"/>
      <c r="CL1654" s="2"/>
      <c r="CM1654" s="2"/>
      <c r="CN1654" s="2"/>
      <c r="CO1654" s="2"/>
      <c r="CP1654" s="2"/>
      <c r="CQ1654" s="2"/>
      <c r="CR1654" s="2"/>
      <c r="CS1654" s="2"/>
      <c r="CT1654" s="2"/>
      <c r="CU1654" s="2"/>
      <c r="CV1654" s="2"/>
      <c r="CW1654" s="2"/>
      <c r="CX1654" s="2"/>
      <c r="CY1654" s="2"/>
      <c r="CZ1654" s="2"/>
      <c r="DA1654" s="2"/>
      <c r="DB1654" s="2"/>
      <c r="DC1654" s="2"/>
      <c r="DD1654" s="2"/>
      <c r="DE1654" s="2"/>
      <c r="DF1654" s="2"/>
      <c r="DG1654" s="2"/>
      <c r="DH1654" s="2"/>
      <c r="DI1654" s="2"/>
      <c r="DJ1654" s="2"/>
      <c r="DK1654" s="2"/>
      <c r="DL1654" s="2"/>
      <c r="DM1654" s="2"/>
      <c r="DN1654" s="2"/>
      <c r="DO1654" s="2"/>
      <c r="DP1654" s="2"/>
      <c r="DQ1654" s="2"/>
      <c r="DR1654" s="2"/>
      <c r="DS1654" s="2"/>
      <c r="DT1654" s="2"/>
      <c r="DU1654" s="2"/>
      <c r="DV1654" s="2"/>
      <c r="DW1654" s="2"/>
      <c r="DX1654" s="2"/>
      <c r="DY1654" s="2"/>
      <c r="DZ1654" s="2"/>
      <c r="EA1654" s="2"/>
      <c r="EB1654" s="2"/>
      <c r="EC1654" s="2"/>
      <c r="ED1654" s="2"/>
      <c r="EE1654" s="2"/>
      <c r="EF1654" s="2"/>
      <c r="EG1654" s="2"/>
      <c r="EH1654" s="2"/>
      <c r="EI1654" s="2"/>
      <c r="EJ1654" s="2"/>
      <c r="EK1654" s="2"/>
      <c r="EL1654" s="2"/>
      <c r="EM1654" s="2"/>
      <c r="EN1654" s="2"/>
      <c r="EO1654" s="2"/>
      <c r="EP1654" s="2"/>
      <c r="EQ1654" s="2"/>
      <c r="ER1654" s="2"/>
      <c r="ES1654" s="2"/>
      <c r="ET1654" s="2"/>
      <c r="EU1654" s="2"/>
      <c r="EV1654" s="2"/>
      <c r="EW1654" s="2"/>
      <c r="EX1654" s="2"/>
      <c r="EY1654" s="2"/>
      <c r="EZ1654" s="2"/>
      <c r="FA1654" s="2"/>
      <c r="FB1654" s="2"/>
      <c r="FC1654" s="2"/>
    </row>
    <row r="1655" spans="1:159" s="4" customFormat="1">
      <c r="A1655" s="77" t="s">
        <v>2413</v>
      </c>
      <c r="B1655" s="87" t="s">
        <v>2802</v>
      </c>
      <c r="C1655" s="88">
        <v>3801</v>
      </c>
      <c r="D1655" s="79" t="s">
        <v>1934</v>
      </c>
      <c r="E1655" s="107" t="str">
        <f>VLOOKUP($C1655,'2024-25 School Level AAFTE'!$C$4:$L$2372,9,FALSE)</f>
        <v>Yes</v>
      </c>
      <c r="F1655" s="95">
        <f>VLOOKUP($C1655,'2024-25 School Level AAFTE'!$C$4:$J$2372,8,FALSE)</f>
        <v>498.82</v>
      </c>
      <c r="G1655" s="97">
        <f>IFERROR(IF(E1655= "yes",VLOOKUP(C1655,Summary!$B:$I,6,0),0),0)</f>
        <v>0</v>
      </c>
      <c r="H1655" s="96">
        <f t="shared" si="281"/>
        <v>498.82</v>
      </c>
      <c r="I1655" s="154">
        <f>VLOOKUP($A1655,'2025-26 Salary &amp; Benefits'!$A:$I,3,FALSE)</f>
        <v>1</v>
      </c>
      <c r="J1655" s="154">
        <f>VLOOKUP($A1655,'2025-26 Salary &amp; Benefits'!$A:$I,4,FALSE)</f>
        <v>1</v>
      </c>
      <c r="K1655" s="141">
        <f t="shared" si="282"/>
        <v>498.82</v>
      </c>
      <c r="L1655" s="140">
        <f t="shared" si="283"/>
        <v>1.4630000000000001</v>
      </c>
      <c r="M1655" s="142">
        <f>'2025-26 Salary &amp; Benefits'!$E$6</f>
        <v>78209</v>
      </c>
      <c r="N1655" s="142">
        <f>'2025-26 Salary &amp; Benefits'!$F$6</f>
        <v>80164</v>
      </c>
      <c r="O1655" s="9">
        <f t="shared" si="284"/>
        <v>114419.77</v>
      </c>
      <c r="P1655" s="9">
        <f t="shared" si="285"/>
        <v>2860.1599999999889</v>
      </c>
      <c r="Q1655" s="9">
        <f>'2025-26 Salary &amp; Benefits'!G$6</f>
        <v>15997.68</v>
      </c>
      <c r="R1655" s="143">
        <f>'2025-26 Salary &amp; Benefits'!H$6</f>
        <v>0.16020000000000001</v>
      </c>
      <c r="S1655" s="143">
        <f>'2025-26 Salary &amp; Benefits'!I$6</f>
        <v>0.15390000000000001</v>
      </c>
      <c r="T1655" s="9">
        <f t="shared" si="286"/>
        <v>42174.83</v>
      </c>
      <c r="U1655" s="9">
        <f t="shared" si="287"/>
        <v>1954.67</v>
      </c>
      <c r="V1655" s="9">
        <f t="shared" si="288"/>
        <v>300.82</v>
      </c>
      <c r="W1655" s="9">
        <f t="shared" si="289"/>
        <v>2255.4900000000002</v>
      </c>
      <c r="X1655" s="22">
        <f t="shared" si="290"/>
        <v>161710.25</v>
      </c>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c r="BI1655" s="2"/>
      <c r="BJ1655" s="2"/>
      <c r="BK1655" s="2"/>
      <c r="BL1655" s="2"/>
      <c r="BM1655" s="2"/>
      <c r="BN1655" s="2"/>
      <c r="BO1655" s="2"/>
      <c r="BP1655" s="2"/>
      <c r="BQ1655" s="2"/>
      <c r="BR1655" s="2"/>
      <c r="BS1655" s="2"/>
      <c r="BT1655" s="2"/>
      <c r="BU1655" s="2"/>
      <c r="BV1655" s="2"/>
      <c r="BW1655" s="2"/>
      <c r="BX1655" s="2"/>
      <c r="BY1655" s="2"/>
      <c r="BZ1655" s="2"/>
      <c r="CA1655" s="2"/>
      <c r="CB1655" s="2"/>
      <c r="CC1655" s="2"/>
      <c r="CD1655" s="2"/>
      <c r="CE1655" s="2"/>
      <c r="CF1655" s="2"/>
      <c r="CG1655" s="2"/>
      <c r="CH1655" s="2"/>
      <c r="CI1655" s="2"/>
      <c r="CJ1655" s="2"/>
      <c r="CK1655" s="2"/>
      <c r="CL1655" s="2"/>
      <c r="CM1655" s="2"/>
      <c r="CN1655" s="2"/>
      <c r="CO1655" s="2"/>
      <c r="CP1655" s="2"/>
      <c r="CQ1655" s="2"/>
      <c r="CR1655" s="2"/>
      <c r="CS1655" s="2"/>
      <c r="CT1655" s="2"/>
      <c r="CU1655" s="2"/>
      <c r="CV1655" s="2"/>
      <c r="CW1655" s="2"/>
      <c r="CX1655" s="2"/>
      <c r="CY1655" s="2"/>
      <c r="CZ1655" s="2"/>
      <c r="DA1655" s="2"/>
      <c r="DB1655" s="2"/>
      <c r="DC1655" s="2"/>
      <c r="DD1655" s="2"/>
      <c r="DE1655" s="2"/>
      <c r="DF1655" s="2"/>
      <c r="DG1655" s="2"/>
      <c r="DH1655" s="2"/>
      <c r="DI1655" s="2"/>
      <c r="DJ1655" s="2"/>
      <c r="DK1655" s="2"/>
      <c r="DL1655" s="2"/>
      <c r="DM1655" s="2"/>
      <c r="DN1655" s="2"/>
      <c r="DO1655" s="2"/>
      <c r="DP1655" s="2"/>
      <c r="DQ1655" s="2"/>
      <c r="DR1655" s="2"/>
      <c r="DS1655" s="2"/>
      <c r="DT1655" s="2"/>
      <c r="DU1655" s="2"/>
      <c r="DV1655" s="2"/>
      <c r="DW1655" s="2"/>
      <c r="DX1655" s="2"/>
      <c r="DY1655" s="2"/>
      <c r="DZ1655" s="2"/>
      <c r="EA1655" s="2"/>
      <c r="EB1655" s="2"/>
      <c r="EC1655" s="2"/>
      <c r="ED1655" s="2"/>
      <c r="EE1655" s="2"/>
      <c r="EF1655" s="2"/>
      <c r="EG1655" s="2"/>
      <c r="EH1655" s="2"/>
      <c r="EI1655" s="2"/>
      <c r="EJ1655" s="2"/>
      <c r="EK1655" s="2"/>
      <c r="EL1655" s="2"/>
      <c r="EM1655" s="2"/>
      <c r="EN1655" s="2"/>
      <c r="EO1655" s="2"/>
      <c r="EP1655" s="2"/>
      <c r="EQ1655" s="2"/>
      <c r="ER1655" s="2"/>
      <c r="ES1655" s="2"/>
      <c r="ET1655" s="2"/>
      <c r="EU1655" s="2"/>
      <c r="EV1655" s="2"/>
      <c r="EW1655" s="2"/>
      <c r="EX1655" s="2"/>
      <c r="EY1655" s="2"/>
      <c r="EZ1655" s="2"/>
      <c r="FA1655" s="2"/>
      <c r="FB1655" s="2"/>
      <c r="FC1655" s="2"/>
    </row>
    <row r="1656" spans="1:159" s="4" customFormat="1">
      <c r="A1656" s="77" t="s">
        <v>2413</v>
      </c>
      <c r="B1656" s="87" t="s">
        <v>2802</v>
      </c>
      <c r="C1656" s="88">
        <v>4326</v>
      </c>
      <c r="D1656" s="87" t="s">
        <v>1935</v>
      </c>
      <c r="E1656" s="107" t="str">
        <f>VLOOKUP($C1656,'2024-25 School Level AAFTE'!$C$4:$L$2372,9,FALSE)</f>
        <v>Yes</v>
      </c>
      <c r="F1656" s="95">
        <f>VLOOKUP($C1656,'2024-25 School Level AAFTE'!$C$4:$J$2372,8,FALSE)</f>
        <v>574.14</v>
      </c>
      <c r="G1656" s="97">
        <f>IFERROR(IF(E1656= "yes",VLOOKUP(C1656,Summary!$B:$I,6,0),0),0)</f>
        <v>0</v>
      </c>
      <c r="H1656" s="96">
        <f t="shared" si="281"/>
        <v>574.14</v>
      </c>
      <c r="I1656" s="154">
        <f>VLOOKUP($A1656,'2025-26 Salary &amp; Benefits'!$A:$I,3,FALSE)</f>
        <v>1</v>
      </c>
      <c r="J1656" s="154">
        <f>VLOOKUP($A1656,'2025-26 Salary &amp; Benefits'!$A:$I,4,FALSE)</f>
        <v>1</v>
      </c>
      <c r="K1656" s="141">
        <f t="shared" si="282"/>
        <v>574.14</v>
      </c>
      <c r="L1656" s="140">
        <f t="shared" si="283"/>
        <v>1.6839999999999999</v>
      </c>
      <c r="M1656" s="142">
        <f>'2025-26 Salary &amp; Benefits'!$E$6</f>
        <v>78209</v>
      </c>
      <c r="N1656" s="142">
        <f>'2025-26 Salary &amp; Benefits'!$F$6</f>
        <v>80164</v>
      </c>
      <c r="O1656" s="9">
        <f t="shared" si="284"/>
        <v>131703.96</v>
      </c>
      <c r="P1656" s="9">
        <f t="shared" si="285"/>
        <v>3292.2200000000012</v>
      </c>
      <c r="Q1656" s="9">
        <f>'2025-26 Salary &amp; Benefits'!G$6</f>
        <v>15997.68</v>
      </c>
      <c r="R1656" s="143">
        <f>'2025-26 Salary &amp; Benefits'!H$6</f>
        <v>0.16020000000000001</v>
      </c>
      <c r="S1656" s="143">
        <f>'2025-26 Salary &amp; Benefits'!I$6</f>
        <v>0.15390000000000001</v>
      </c>
      <c r="T1656" s="9">
        <f t="shared" si="286"/>
        <v>48545.74</v>
      </c>
      <c r="U1656" s="9">
        <f t="shared" si="287"/>
        <v>2249.94</v>
      </c>
      <c r="V1656" s="9">
        <f t="shared" si="288"/>
        <v>346.27</v>
      </c>
      <c r="W1656" s="9">
        <f t="shared" si="289"/>
        <v>2596.21</v>
      </c>
      <c r="X1656" s="22">
        <f t="shared" si="290"/>
        <v>186138.12999999998</v>
      </c>
      <c r="Y1656" s="2"/>
      <c r="Z1656" s="2"/>
      <c r="AA1656" s="2"/>
      <c r="AB1656" s="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c r="BI1656" s="2"/>
      <c r="BJ1656" s="2"/>
      <c r="BK1656" s="2"/>
      <c r="BL1656" s="2"/>
      <c r="BM1656" s="2"/>
      <c r="BN1656" s="2"/>
      <c r="BO1656" s="2"/>
      <c r="BP1656" s="2"/>
      <c r="BQ1656" s="2"/>
      <c r="BR1656" s="2"/>
      <c r="BS1656" s="2"/>
      <c r="BT1656" s="2"/>
      <c r="BU1656" s="2"/>
      <c r="BV1656" s="2"/>
      <c r="BW1656" s="2"/>
      <c r="BX1656" s="2"/>
      <c r="BY1656" s="2"/>
      <c r="BZ1656" s="2"/>
      <c r="CA1656" s="2"/>
      <c r="CB1656" s="2"/>
      <c r="CC1656" s="2"/>
      <c r="CD1656" s="2"/>
      <c r="CE1656" s="2"/>
      <c r="CF1656" s="2"/>
      <c r="CG1656" s="2"/>
      <c r="CH1656" s="2"/>
      <c r="CI1656" s="2"/>
      <c r="CJ1656" s="2"/>
      <c r="CK1656" s="2"/>
      <c r="CL1656" s="2"/>
      <c r="CM1656" s="2"/>
      <c r="CN1656" s="2"/>
      <c r="CO1656" s="2"/>
      <c r="CP1656" s="2"/>
      <c r="CQ1656" s="2"/>
      <c r="CR1656" s="2"/>
      <c r="CS1656" s="2"/>
      <c r="CT1656" s="2"/>
      <c r="CU1656" s="2"/>
      <c r="CV1656" s="2"/>
      <c r="CW1656" s="2"/>
      <c r="CX1656" s="2"/>
      <c r="CY1656" s="2"/>
      <c r="CZ1656" s="2"/>
      <c r="DA1656" s="2"/>
      <c r="DB1656" s="2"/>
      <c r="DC1656" s="2"/>
      <c r="DD1656" s="2"/>
      <c r="DE1656" s="2"/>
      <c r="DF1656" s="2"/>
      <c r="DG1656" s="2"/>
      <c r="DH1656" s="2"/>
      <c r="DI1656" s="2"/>
      <c r="DJ1656" s="2"/>
      <c r="DK1656" s="2"/>
      <c r="DL1656" s="2"/>
      <c r="DM1656" s="2"/>
      <c r="DN1656" s="2"/>
      <c r="DO1656" s="2"/>
      <c r="DP1656" s="2"/>
      <c r="DQ1656" s="2"/>
      <c r="DR1656" s="2"/>
      <c r="DS1656" s="2"/>
      <c r="DT1656" s="2"/>
      <c r="DU1656" s="2"/>
      <c r="DV1656" s="2"/>
      <c r="DW1656" s="2"/>
      <c r="DX1656" s="2"/>
      <c r="DY1656" s="2"/>
      <c r="DZ1656" s="2"/>
      <c r="EA1656" s="2"/>
      <c r="EB1656" s="2"/>
      <c r="EC1656" s="2"/>
      <c r="ED1656" s="2"/>
      <c r="EE1656" s="2"/>
      <c r="EF1656" s="2"/>
      <c r="EG1656" s="2"/>
      <c r="EH1656" s="2"/>
      <c r="EI1656" s="2"/>
      <c r="EJ1656" s="2"/>
      <c r="EK1656" s="2"/>
      <c r="EL1656" s="2"/>
      <c r="EM1656" s="2"/>
      <c r="EN1656" s="2"/>
      <c r="EO1656" s="2"/>
      <c r="EP1656" s="2"/>
      <c r="EQ1656" s="2"/>
      <c r="ER1656" s="2"/>
      <c r="ES1656" s="2"/>
      <c r="ET1656" s="2"/>
      <c r="EU1656" s="2"/>
      <c r="EV1656" s="2"/>
      <c r="EW1656" s="2"/>
      <c r="EX1656" s="2"/>
      <c r="EY1656" s="2"/>
      <c r="EZ1656" s="2"/>
      <c r="FA1656" s="2"/>
      <c r="FB1656" s="2"/>
      <c r="FC1656" s="2"/>
    </row>
    <row r="1657" spans="1:159" s="4" customFormat="1">
      <c r="A1657" s="77" t="s">
        <v>2285</v>
      </c>
      <c r="B1657" s="87" t="s">
        <v>1302</v>
      </c>
      <c r="C1657" s="88">
        <v>3530</v>
      </c>
      <c r="D1657" s="87" t="s">
        <v>142</v>
      </c>
      <c r="E1657" s="107" t="str">
        <f>VLOOKUP($C1657,'2024-25 School Level AAFTE'!$C$4:$L$2372,9,FALSE)</f>
        <v>No</v>
      </c>
      <c r="F1657" s="95">
        <f>VLOOKUP($C1657,'2024-25 School Level AAFTE'!$C$4:$J$2372,8,FALSE)</f>
        <v>24.78</v>
      </c>
      <c r="G1657" s="97">
        <f>IFERROR(IF(E1657= "yes",VLOOKUP(C1657,Summary!$B:$I,6,0),0),0)</f>
        <v>0</v>
      </c>
      <c r="H1657" s="96">
        <f t="shared" si="281"/>
        <v>0</v>
      </c>
      <c r="I1657" s="154">
        <f>VLOOKUP($A1657,'2025-26 Salary &amp; Benefits'!$A:$I,3,FALSE)</f>
        <v>1</v>
      </c>
      <c r="J1657" s="154">
        <f>VLOOKUP($A1657,'2025-26 Salary &amp; Benefits'!$A:$I,4,FALSE)</f>
        <v>1</v>
      </c>
      <c r="K1657" s="141">
        <f t="shared" si="282"/>
        <v>0</v>
      </c>
      <c r="L1657" s="140">
        <f t="shared" si="283"/>
        <v>0</v>
      </c>
      <c r="M1657" s="142">
        <f>'2025-26 Salary &amp; Benefits'!$E$6</f>
        <v>78209</v>
      </c>
      <c r="N1657" s="142">
        <f>'2025-26 Salary &amp; Benefits'!$F$6</f>
        <v>80164</v>
      </c>
      <c r="O1657" s="9">
        <f t="shared" si="284"/>
        <v>0</v>
      </c>
      <c r="P1657" s="9">
        <f t="shared" si="285"/>
        <v>0</v>
      </c>
      <c r="Q1657" s="9">
        <f>'2025-26 Salary &amp; Benefits'!G$6</f>
        <v>15997.68</v>
      </c>
      <c r="R1657" s="143">
        <f>'2025-26 Salary &amp; Benefits'!H$6</f>
        <v>0.16020000000000001</v>
      </c>
      <c r="S1657" s="143">
        <f>'2025-26 Salary &amp; Benefits'!I$6</f>
        <v>0.15390000000000001</v>
      </c>
      <c r="T1657" s="9">
        <f t="shared" si="286"/>
        <v>0</v>
      </c>
      <c r="U1657" s="9">
        <f t="shared" si="287"/>
        <v>0</v>
      </c>
      <c r="V1657" s="9">
        <f t="shared" si="288"/>
        <v>0</v>
      </c>
      <c r="W1657" s="9">
        <f t="shared" si="289"/>
        <v>0</v>
      </c>
      <c r="X1657" s="22">
        <f t="shared" si="290"/>
        <v>0</v>
      </c>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c r="EW1657" s="2"/>
      <c r="EX1657" s="2"/>
      <c r="EY1657" s="2"/>
      <c r="EZ1657" s="2"/>
      <c r="FA1657" s="2"/>
      <c r="FB1657" s="2"/>
      <c r="FC1657" s="2"/>
    </row>
    <row r="1658" spans="1:159" s="4" customFormat="1">
      <c r="A1658" s="77" t="s">
        <v>3124</v>
      </c>
      <c r="B1658" s="87" t="s">
        <v>3154</v>
      </c>
      <c r="C1658" s="88">
        <v>5755</v>
      </c>
      <c r="D1658" s="87" t="s">
        <v>3209</v>
      </c>
      <c r="E1658" s="107" t="str">
        <f>VLOOKUP($C1658,'2024-25 School Level AAFTE'!$C$4:$L$2372,9,FALSE)</f>
        <v>Yes</v>
      </c>
      <c r="F1658" s="95">
        <f>VLOOKUP($C1658,'2024-25 School Level AAFTE'!$C$4:$J$2372,8,FALSE)</f>
        <v>53.99</v>
      </c>
      <c r="G1658" s="97">
        <f>IFERROR(IF(E1658= "yes",VLOOKUP(C1658,Summary!$B:$I,6,0),0),0)</f>
        <v>0</v>
      </c>
      <c r="H1658" s="96">
        <f t="shared" si="281"/>
        <v>53.99</v>
      </c>
      <c r="I1658" s="154">
        <f>VLOOKUP($A1658,'2025-26 Salary &amp; Benefits'!$A:$I,3,FALSE)</f>
        <v>1.06</v>
      </c>
      <c r="J1658" s="154">
        <f>VLOOKUP($A1658,'2025-26 Salary &amp; Benefits'!$A:$I,4,FALSE)</f>
        <v>1.06</v>
      </c>
      <c r="K1658" s="141">
        <f t="shared" si="282"/>
        <v>53.99</v>
      </c>
      <c r="L1658" s="140">
        <f t="shared" si="283"/>
        <v>0.158</v>
      </c>
      <c r="M1658" s="142">
        <f>'2025-26 Salary &amp; Benefits'!$E$6</f>
        <v>78209</v>
      </c>
      <c r="N1658" s="142">
        <f>'2025-26 Salary &amp; Benefits'!$F$6</f>
        <v>80164</v>
      </c>
      <c r="O1658" s="9">
        <f t="shared" si="284"/>
        <v>13098.44</v>
      </c>
      <c r="P1658" s="9">
        <f t="shared" si="285"/>
        <v>327.43000000000029</v>
      </c>
      <c r="Q1658" s="9">
        <f>'2025-26 Salary &amp; Benefits'!G$6</f>
        <v>15997.68</v>
      </c>
      <c r="R1658" s="143">
        <f>'2025-26 Salary &amp; Benefits'!H$6</f>
        <v>0.16020000000000001</v>
      </c>
      <c r="S1658" s="143">
        <f>'2025-26 Salary &amp; Benefits'!I$6</f>
        <v>0.15390000000000001</v>
      </c>
      <c r="T1658" s="9">
        <f t="shared" si="286"/>
        <v>4676.3999999999996</v>
      </c>
      <c r="U1658" s="9">
        <f t="shared" si="287"/>
        <v>223.76</v>
      </c>
      <c r="V1658" s="9">
        <f t="shared" si="288"/>
        <v>34.44</v>
      </c>
      <c r="W1658" s="9">
        <f t="shared" si="289"/>
        <v>258.2</v>
      </c>
      <c r="X1658" s="22">
        <f t="shared" si="290"/>
        <v>18360.47</v>
      </c>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c r="BI1658" s="2"/>
      <c r="BJ1658" s="2"/>
      <c r="BK1658" s="2"/>
      <c r="BL1658" s="2"/>
      <c r="BM1658" s="2"/>
      <c r="BN1658" s="2"/>
      <c r="BO1658" s="2"/>
      <c r="BP1658" s="2"/>
      <c r="BQ1658" s="2"/>
      <c r="BR1658" s="2"/>
      <c r="BS1658" s="2"/>
      <c r="BT1658" s="2"/>
      <c r="BU1658" s="2"/>
      <c r="BV1658" s="2"/>
      <c r="BW1658" s="2"/>
      <c r="BX1658" s="2"/>
      <c r="BY1658" s="2"/>
      <c r="BZ1658" s="2"/>
      <c r="CA1658" s="2"/>
      <c r="CB1658" s="2"/>
      <c r="CC1658" s="2"/>
      <c r="CD1658" s="2"/>
      <c r="CE1658" s="2"/>
      <c r="CF1658" s="2"/>
      <c r="CG1658" s="2"/>
      <c r="CH1658" s="2"/>
      <c r="CI1658" s="2"/>
      <c r="CJ1658" s="2"/>
      <c r="CK1658" s="2"/>
      <c r="CL1658" s="2"/>
      <c r="CM1658" s="2"/>
      <c r="CN1658" s="2"/>
      <c r="CO1658" s="2"/>
      <c r="CP1658" s="2"/>
      <c r="CQ1658" s="2"/>
      <c r="CR1658" s="2"/>
      <c r="CS1658" s="2"/>
      <c r="CT1658" s="2"/>
      <c r="CU1658" s="2"/>
      <c r="CV1658" s="2"/>
      <c r="CW1658" s="2"/>
      <c r="CX1658" s="2"/>
      <c r="CY1658" s="2"/>
      <c r="CZ1658" s="2"/>
      <c r="DA1658" s="2"/>
      <c r="DB1658" s="2"/>
      <c r="DC1658" s="2"/>
      <c r="DD1658" s="2"/>
      <c r="DE1658" s="2"/>
      <c r="DF1658" s="2"/>
      <c r="DG1658" s="2"/>
      <c r="DH1658" s="2"/>
      <c r="DI1658" s="2"/>
      <c r="DJ1658" s="2"/>
      <c r="DK1658" s="2"/>
      <c r="DL1658" s="2"/>
      <c r="DM1658" s="2"/>
      <c r="DN1658" s="2"/>
      <c r="DO1658" s="2"/>
      <c r="DP1658" s="2"/>
      <c r="DQ1658" s="2"/>
      <c r="DR1658" s="2"/>
      <c r="DS1658" s="2"/>
      <c r="DT1658" s="2"/>
      <c r="DU1658" s="2"/>
      <c r="DV1658" s="2"/>
      <c r="DW1658" s="2"/>
      <c r="DX1658" s="2"/>
      <c r="DY1658" s="2"/>
      <c r="DZ1658" s="2"/>
      <c r="EA1658" s="2"/>
      <c r="EB1658" s="2"/>
      <c r="EC1658" s="2"/>
      <c r="ED1658" s="2"/>
      <c r="EE1658" s="2"/>
      <c r="EF1658" s="2"/>
      <c r="EG1658" s="2"/>
      <c r="EH1658" s="2"/>
      <c r="EI1658" s="2"/>
      <c r="EJ1658" s="2"/>
      <c r="EK1658" s="2"/>
      <c r="EL1658" s="2"/>
      <c r="EM1658" s="2"/>
      <c r="EN1658" s="2"/>
      <c r="EO1658" s="2"/>
      <c r="EP1658" s="2"/>
      <c r="EQ1658" s="2"/>
      <c r="ER1658" s="2"/>
      <c r="ES1658" s="2"/>
      <c r="ET1658" s="2"/>
      <c r="EU1658" s="2"/>
      <c r="EV1658" s="2"/>
      <c r="EW1658" s="2"/>
      <c r="EX1658" s="2"/>
      <c r="EY1658" s="2"/>
      <c r="EZ1658" s="2"/>
      <c r="FA1658" s="2"/>
      <c r="FB1658" s="2"/>
      <c r="FC1658" s="2"/>
    </row>
    <row r="1659" spans="1:159" s="4" customFormat="1">
      <c r="A1659" t="s">
        <v>2441</v>
      </c>
      <c r="B1659" t="s">
        <v>2803</v>
      </c>
      <c r="C1659" s="3">
        <v>3204</v>
      </c>
      <c r="D1659" t="s">
        <v>2059</v>
      </c>
      <c r="E1659" s="107" t="str">
        <f>VLOOKUP($C1659,'2024-25 School Level AAFTE'!$C$4:$L$2372,9,FALSE)</f>
        <v>Yes</v>
      </c>
      <c r="F1659" s="95">
        <f>VLOOKUP($C1659,'2024-25 School Level AAFTE'!$C$4:$J$2372,8,FALSE)</f>
        <v>149.72000000000003</v>
      </c>
      <c r="G1659" s="97">
        <f>IFERROR(IF(E1659= "yes",VLOOKUP(C1659,Summary!$B:$I,6,0),0),0)</f>
        <v>0</v>
      </c>
      <c r="H1659" s="96">
        <f t="shared" si="281"/>
        <v>149.72000000000003</v>
      </c>
      <c r="I1659" s="154">
        <f>VLOOKUP($A1659,'2025-26 Salary &amp; Benefits'!$A:$I,3,FALSE)</f>
        <v>1</v>
      </c>
      <c r="J1659" s="154">
        <f>VLOOKUP($A1659,'2025-26 Salary &amp; Benefits'!$A:$I,4,FALSE)</f>
        <v>1.04</v>
      </c>
      <c r="K1659" s="141">
        <f t="shared" si="282"/>
        <v>149.72000000000003</v>
      </c>
      <c r="L1659" s="140">
        <f t="shared" si="283"/>
        <v>0.439</v>
      </c>
      <c r="M1659" s="142">
        <f>'2025-26 Salary &amp; Benefits'!$E$6</f>
        <v>78209</v>
      </c>
      <c r="N1659" s="142">
        <f>'2025-26 Salary &amp; Benefits'!$F$6</f>
        <v>80164</v>
      </c>
      <c r="O1659" s="9">
        <f t="shared" si="284"/>
        <v>34333.75</v>
      </c>
      <c r="P1659" s="9">
        <f t="shared" si="285"/>
        <v>2265.9300000000003</v>
      </c>
      <c r="Q1659" s="9">
        <f>'2025-26 Salary &amp; Benefits'!G$6</f>
        <v>15997.68</v>
      </c>
      <c r="R1659" s="143">
        <f>'2025-26 Salary &amp; Benefits'!H$6</f>
        <v>0.16020000000000001</v>
      </c>
      <c r="S1659" s="143">
        <f>'2025-26 Salary &amp; Benefits'!I$6</f>
        <v>0.15390000000000001</v>
      </c>
      <c r="T1659" s="9">
        <f t="shared" si="286"/>
        <v>12871.97</v>
      </c>
      <c r="U1659" s="9">
        <f t="shared" si="287"/>
        <v>609.99</v>
      </c>
      <c r="V1659" s="9">
        <f t="shared" si="288"/>
        <v>93.88</v>
      </c>
      <c r="W1659" s="9">
        <f t="shared" si="289"/>
        <v>703.87</v>
      </c>
      <c r="X1659" s="22">
        <f t="shared" si="290"/>
        <v>50175.520000000004</v>
      </c>
      <c r="Y1659" s="2"/>
      <c r="Z1659" s="2"/>
      <c r="AA1659" s="2"/>
      <c r="AB1659" s="2"/>
      <c r="AC1659" s="2"/>
      <c r="AD1659" s="2"/>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c r="BI1659" s="2"/>
      <c r="BJ1659" s="2"/>
      <c r="BK1659" s="2"/>
      <c r="BL1659" s="2"/>
      <c r="BM1659" s="2"/>
      <c r="BN1659" s="2"/>
      <c r="BO1659" s="2"/>
      <c r="BP1659" s="2"/>
      <c r="BQ1659" s="2"/>
      <c r="BR1659" s="2"/>
      <c r="BS1659" s="2"/>
      <c r="BT1659" s="2"/>
      <c r="BU1659" s="2"/>
      <c r="BV1659" s="2"/>
      <c r="BW1659" s="2"/>
      <c r="BX1659" s="2"/>
      <c r="BY1659" s="2"/>
      <c r="BZ1659" s="2"/>
      <c r="CA1659" s="2"/>
      <c r="CB1659" s="2"/>
      <c r="CC1659" s="2"/>
      <c r="CD1659" s="2"/>
      <c r="CE1659" s="2"/>
      <c r="CF1659" s="2"/>
      <c r="CG1659" s="2"/>
      <c r="CH1659" s="2"/>
      <c r="CI1659" s="2"/>
      <c r="CJ1659" s="2"/>
      <c r="CK1659" s="2"/>
      <c r="CL1659" s="2"/>
      <c r="CM1659" s="2"/>
      <c r="CN1659" s="2"/>
      <c r="CO1659" s="2"/>
      <c r="CP1659" s="2"/>
      <c r="CQ1659" s="2"/>
      <c r="CR1659" s="2"/>
      <c r="CS1659" s="2"/>
      <c r="CT1659" s="2"/>
      <c r="CU1659" s="2"/>
      <c r="CV1659" s="2"/>
      <c r="CW1659" s="2"/>
      <c r="CX1659" s="2"/>
      <c r="CY1659" s="2"/>
      <c r="CZ1659" s="2"/>
      <c r="DA1659" s="2"/>
      <c r="DB1659" s="2"/>
      <c r="DC1659" s="2"/>
      <c r="DD1659" s="2"/>
      <c r="DE1659" s="2"/>
      <c r="DF1659" s="2"/>
      <c r="DG1659" s="2"/>
      <c r="DH1659" s="2"/>
      <c r="DI1659" s="2"/>
      <c r="DJ1659" s="2"/>
      <c r="DK1659" s="2"/>
      <c r="DL1659" s="2"/>
      <c r="DM1659" s="2"/>
      <c r="DN1659" s="2"/>
      <c r="DO1659" s="2"/>
      <c r="DP1659" s="2"/>
      <c r="DQ1659" s="2"/>
      <c r="DR1659" s="2"/>
      <c r="DS1659" s="2"/>
      <c r="DT1659" s="2"/>
      <c r="DU1659" s="2"/>
      <c r="DV1659" s="2"/>
      <c r="DW1659" s="2"/>
      <c r="DX1659" s="2"/>
      <c r="DY1659" s="2"/>
      <c r="DZ1659" s="2"/>
      <c r="EA1659" s="2"/>
      <c r="EB1659" s="2"/>
      <c r="EC1659" s="2"/>
      <c r="ED1659" s="2"/>
      <c r="EE1659" s="2"/>
      <c r="EF1659" s="2"/>
      <c r="EG1659" s="2"/>
      <c r="EH1659" s="2"/>
      <c r="EI1659" s="2"/>
      <c r="EJ1659" s="2"/>
      <c r="EK1659" s="2"/>
      <c r="EL1659" s="2"/>
      <c r="EM1659" s="2"/>
      <c r="EN1659" s="2"/>
      <c r="EO1659" s="2"/>
      <c r="EP1659" s="2"/>
      <c r="EQ1659" s="2"/>
      <c r="ER1659" s="2"/>
      <c r="ES1659" s="2"/>
      <c r="ET1659" s="2"/>
      <c r="EU1659" s="2"/>
      <c r="EV1659" s="2"/>
      <c r="EW1659" s="2"/>
      <c r="EX1659" s="2"/>
      <c r="EY1659" s="2"/>
      <c r="EZ1659" s="2"/>
      <c r="FA1659" s="2"/>
      <c r="FB1659" s="2"/>
      <c r="FC1659" s="2"/>
    </row>
    <row r="1660" spans="1:159" s="4" customFormat="1">
      <c r="A1660" s="77" t="s">
        <v>2219</v>
      </c>
      <c r="B1660" s="87" t="s">
        <v>2804</v>
      </c>
      <c r="C1660" s="88">
        <v>3090</v>
      </c>
      <c r="D1660" s="87" t="s">
        <v>425</v>
      </c>
      <c r="E1660" s="107" t="str">
        <f>VLOOKUP($C1660,'2024-25 School Level AAFTE'!$C$4:$L$2372,9,FALSE)</f>
        <v>Yes</v>
      </c>
      <c r="F1660" s="95">
        <f>VLOOKUP($C1660,'2024-25 School Level AAFTE'!$C$4:$J$2372,8,FALSE)</f>
        <v>483.99</v>
      </c>
      <c r="G1660" s="97">
        <f>IFERROR(IF(E1660= "yes",VLOOKUP(C1660,Summary!$B:$I,6,0),0),0)</f>
        <v>0</v>
      </c>
      <c r="H1660" s="96">
        <f t="shared" si="281"/>
        <v>483.99</v>
      </c>
      <c r="I1660" s="154">
        <f>VLOOKUP($A1660,'2025-26 Salary &amp; Benefits'!$A:$I,3,FALSE)</f>
        <v>1</v>
      </c>
      <c r="J1660" s="154">
        <f>VLOOKUP($A1660,'2025-26 Salary &amp; Benefits'!$A:$I,4,FALSE)</f>
        <v>1</v>
      </c>
      <c r="K1660" s="141">
        <f t="shared" si="282"/>
        <v>483.99</v>
      </c>
      <c r="L1660" s="140">
        <f t="shared" si="283"/>
        <v>1.42</v>
      </c>
      <c r="M1660" s="142">
        <f>'2025-26 Salary &amp; Benefits'!$E$6</f>
        <v>78209</v>
      </c>
      <c r="N1660" s="142">
        <f>'2025-26 Salary &amp; Benefits'!$F$6</f>
        <v>80164</v>
      </c>
      <c r="O1660" s="9">
        <f t="shared" si="284"/>
        <v>111056.78</v>
      </c>
      <c r="P1660" s="9">
        <f t="shared" si="285"/>
        <v>2776.1000000000058</v>
      </c>
      <c r="Q1660" s="9">
        <f>'2025-26 Salary &amp; Benefits'!G$6</f>
        <v>15997.68</v>
      </c>
      <c r="R1660" s="143">
        <f>'2025-26 Salary &amp; Benefits'!H$6</f>
        <v>0.16020000000000001</v>
      </c>
      <c r="S1660" s="143">
        <f>'2025-26 Salary &amp; Benefits'!I$6</f>
        <v>0.15390000000000001</v>
      </c>
      <c r="T1660" s="9">
        <f t="shared" si="286"/>
        <v>40935.24</v>
      </c>
      <c r="U1660" s="9">
        <f t="shared" si="287"/>
        <v>1897.21</v>
      </c>
      <c r="V1660" s="9">
        <f t="shared" si="288"/>
        <v>291.98</v>
      </c>
      <c r="W1660" s="9">
        <f t="shared" si="289"/>
        <v>2189.19</v>
      </c>
      <c r="X1660" s="22">
        <f t="shared" si="290"/>
        <v>156957.31</v>
      </c>
      <c r="Y1660" s="2"/>
      <c r="Z1660" s="2"/>
      <c r="AA1660" s="2"/>
      <c r="AB1660" s="2"/>
      <c r="AC1660" s="2"/>
      <c r="AD1660" s="2"/>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c r="BI1660" s="2"/>
      <c r="BJ1660" s="2"/>
      <c r="BK1660" s="2"/>
      <c r="BL1660" s="2"/>
      <c r="BM1660" s="2"/>
      <c r="BN1660" s="2"/>
      <c r="BO1660" s="2"/>
      <c r="BP1660" s="2"/>
      <c r="BQ1660" s="2"/>
      <c r="BR1660" s="2"/>
      <c r="BS1660" s="2"/>
      <c r="BT1660" s="2"/>
      <c r="BU1660" s="2"/>
      <c r="BV1660" s="2"/>
      <c r="BW1660" s="2"/>
      <c r="BX1660" s="2"/>
      <c r="BY1660" s="2"/>
      <c r="BZ1660" s="2"/>
      <c r="CA1660" s="2"/>
      <c r="CB1660" s="2"/>
      <c r="CC1660" s="2"/>
      <c r="CD1660" s="2"/>
      <c r="CE1660" s="2"/>
      <c r="CF1660" s="2"/>
      <c r="CG1660" s="2"/>
      <c r="CH1660" s="2"/>
      <c r="CI1660" s="2"/>
      <c r="CJ1660" s="2"/>
      <c r="CK1660" s="2"/>
      <c r="CL1660" s="2"/>
      <c r="CM1660" s="2"/>
      <c r="CN1660" s="2"/>
      <c r="CO1660" s="2"/>
      <c r="CP1660" s="2"/>
      <c r="CQ1660" s="2"/>
      <c r="CR1660" s="2"/>
      <c r="CS1660" s="2"/>
      <c r="CT1660" s="2"/>
      <c r="CU1660" s="2"/>
      <c r="CV1660" s="2"/>
      <c r="CW1660" s="2"/>
      <c r="CX1660" s="2"/>
      <c r="CY1660" s="2"/>
      <c r="CZ1660" s="2"/>
      <c r="DA1660" s="2"/>
      <c r="DB1660" s="2"/>
      <c r="DC1660" s="2"/>
      <c r="DD1660" s="2"/>
      <c r="DE1660" s="2"/>
      <c r="DF1660" s="2"/>
      <c r="DG1660" s="2"/>
      <c r="DH1660" s="2"/>
      <c r="DI1660" s="2"/>
      <c r="DJ1660" s="2"/>
      <c r="DK1660" s="2"/>
      <c r="DL1660" s="2"/>
      <c r="DM1660" s="2"/>
      <c r="DN1660" s="2"/>
      <c r="DO1660" s="2"/>
      <c r="DP1660" s="2"/>
      <c r="DQ1660" s="2"/>
      <c r="DR1660" s="2"/>
      <c r="DS1660" s="2"/>
      <c r="DT1660" s="2"/>
      <c r="DU1660" s="2"/>
      <c r="DV1660" s="2"/>
      <c r="DW1660" s="2"/>
      <c r="DX1660" s="2"/>
      <c r="DY1660" s="2"/>
      <c r="DZ1660" s="2"/>
      <c r="EA1660" s="2"/>
      <c r="EB1660" s="2"/>
      <c r="EC1660" s="2"/>
      <c r="ED1660" s="2"/>
      <c r="EE1660" s="2"/>
      <c r="EF1660" s="2"/>
      <c r="EG1660" s="2"/>
      <c r="EH1660" s="2"/>
      <c r="EI1660" s="2"/>
      <c r="EJ1660" s="2"/>
      <c r="EK1660" s="2"/>
      <c r="EL1660" s="2"/>
      <c r="EM1660" s="2"/>
      <c r="EN1660" s="2"/>
      <c r="EO1660" s="2"/>
      <c r="EP1660" s="2"/>
      <c r="EQ1660" s="2"/>
      <c r="ER1660" s="2"/>
      <c r="ES1660" s="2"/>
      <c r="ET1660" s="2"/>
      <c r="EU1660" s="2"/>
      <c r="EV1660" s="2"/>
      <c r="EW1660" s="2"/>
      <c r="EX1660" s="2"/>
      <c r="EY1660" s="2"/>
      <c r="EZ1660" s="2"/>
      <c r="FA1660" s="2"/>
      <c r="FB1660" s="2"/>
      <c r="FC1660" s="2"/>
    </row>
    <row r="1661" spans="1:159" s="4" customFormat="1">
      <c r="A1661" s="77" t="s">
        <v>2219</v>
      </c>
      <c r="B1661" s="87" t="s">
        <v>2804</v>
      </c>
      <c r="C1661" s="88">
        <v>3516</v>
      </c>
      <c r="D1661" s="87" t="s">
        <v>426</v>
      </c>
      <c r="E1661" s="107" t="str">
        <f>VLOOKUP($C1661,'2024-25 School Level AAFTE'!$C$4:$L$2372,9,FALSE)</f>
        <v>Yes</v>
      </c>
      <c r="F1661" s="95">
        <f>VLOOKUP($C1661,'2024-25 School Level AAFTE'!$C$4:$J$2372,8,FALSE)</f>
        <v>585.67000000000007</v>
      </c>
      <c r="G1661" s="97">
        <f>IFERROR(IF(E1661= "yes",VLOOKUP(C1661,Summary!$B:$I,6,0),0),0)</f>
        <v>0</v>
      </c>
      <c r="H1661" s="96">
        <f t="shared" si="281"/>
        <v>585.67000000000007</v>
      </c>
      <c r="I1661" s="154">
        <f>VLOOKUP($A1661,'2025-26 Salary &amp; Benefits'!$A:$I,3,FALSE)</f>
        <v>1</v>
      </c>
      <c r="J1661" s="154">
        <f>VLOOKUP($A1661,'2025-26 Salary &amp; Benefits'!$A:$I,4,FALSE)</f>
        <v>1</v>
      </c>
      <c r="K1661" s="141">
        <f t="shared" si="282"/>
        <v>585.67000000000007</v>
      </c>
      <c r="L1661" s="140">
        <f t="shared" si="283"/>
        <v>1.718</v>
      </c>
      <c r="M1661" s="142">
        <f>'2025-26 Salary &amp; Benefits'!$E$6</f>
        <v>78209</v>
      </c>
      <c r="N1661" s="142">
        <f>'2025-26 Salary &amp; Benefits'!$F$6</f>
        <v>80164</v>
      </c>
      <c r="O1661" s="9">
        <f t="shared" si="284"/>
        <v>134363.06</v>
      </c>
      <c r="P1661" s="9">
        <f t="shared" si="285"/>
        <v>3358.6900000000023</v>
      </c>
      <c r="Q1661" s="9">
        <f>'2025-26 Salary &amp; Benefits'!G$6</f>
        <v>15997.68</v>
      </c>
      <c r="R1661" s="143">
        <f>'2025-26 Salary &amp; Benefits'!H$6</f>
        <v>0.16020000000000001</v>
      </c>
      <c r="S1661" s="143">
        <f>'2025-26 Salary &amp; Benefits'!I$6</f>
        <v>0.15390000000000001</v>
      </c>
      <c r="T1661" s="9">
        <f t="shared" si="286"/>
        <v>49525.88</v>
      </c>
      <c r="U1661" s="9">
        <f t="shared" si="287"/>
        <v>2295.36</v>
      </c>
      <c r="V1661" s="9">
        <f t="shared" si="288"/>
        <v>353.26</v>
      </c>
      <c r="W1661" s="9">
        <f t="shared" si="289"/>
        <v>2648.62</v>
      </c>
      <c r="X1661" s="22">
        <f t="shared" si="290"/>
        <v>189896.25</v>
      </c>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c r="EW1661" s="2"/>
      <c r="EX1661" s="2"/>
      <c r="EY1661" s="2"/>
      <c r="EZ1661" s="2"/>
      <c r="FA1661" s="2"/>
      <c r="FB1661" s="2"/>
      <c r="FC1661" s="2"/>
    </row>
    <row r="1662" spans="1:159" s="4" customFormat="1">
      <c r="A1662" s="77" t="s">
        <v>2219</v>
      </c>
      <c r="B1662" s="87" t="s">
        <v>2804</v>
      </c>
      <c r="C1662" s="88">
        <v>3620</v>
      </c>
      <c r="D1662" s="87" t="s">
        <v>427</v>
      </c>
      <c r="E1662" s="107" t="str">
        <f>VLOOKUP($C1662,'2024-25 School Level AAFTE'!$C$4:$L$2372,9,FALSE)</f>
        <v>Yes</v>
      </c>
      <c r="F1662" s="95">
        <f>VLOOKUP($C1662,'2024-25 School Level AAFTE'!$C$4:$J$2372,8,FALSE)</f>
        <v>280.32</v>
      </c>
      <c r="G1662" s="97">
        <f>IFERROR(IF(E1662= "yes",VLOOKUP(C1662,Summary!$B:$I,6,0),0),0)</f>
        <v>0</v>
      </c>
      <c r="H1662" s="96">
        <f t="shared" si="281"/>
        <v>280.32</v>
      </c>
      <c r="I1662" s="154">
        <f>VLOOKUP($A1662,'2025-26 Salary &amp; Benefits'!$A:$I,3,FALSE)</f>
        <v>1</v>
      </c>
      <c r="J1662" s="154">
        <f>VLOOKUP($A1662,'2025-26 Salary &amp; Benefits'!$A:$I,4,FALSE)</f>
        <v>1</v>
      </c>
      <c r="K1662" s="141">
        <f t="shared" si="282"/>
        <v>280.32</v>
      </c>
      <c r="L1662" s="140">
        <f t="shared" si="283"/>
        <v>0.82199999999999995</v>
      </c>
      <c r="M1662" s="142">
        <f>'2025-26 Salary &amp; Benefits'!$E$6</f>
        <v>78209</v>
      </c>
      <c r="N1662" s="142">
        <f>'2025-26 Salary &amp; Benefits'!$F$6</f>
        <v>80164</v>
      </c>
      <c r="O1662" s="9">
        <f t="shared" si="284"/>
        <v>64287.8</v>
      </c>
      <c r="P1662" s="9">
        <f t="shared" si="285"/>
        <v>1607.0099999999948</v>
      </c>
      <c r="Q1662" s="9">
        <f>'2025-26 Salary &amp; Benefits'!G$6</f>
        <v>15997.68</v>
      </c>
      <c r="R1662" s="143">
        <f>'2025-26 Salary &amp; Benefits'!H$6</f>
        <v>0.16020000000000001</v>
      </c>
      <c r="S1662" s="143">
        <f>'2025-26 Salary &amp; Benefits'!I$6</f>
        <v>0.15390000000000001</v>
      </c>
      <c r="T1662" s="9">
        <f t="shared" si="286"/>
        <v>23696.32</v>
      </c>
      <c r="U1662" s="9">
        <f t="shared" si="287"/>
        <v>1098.25</v>
      </c>
      <c r="V1662" s="9">
        <f t="shared" si="288"/>
        <v>169.02</v>
      </c>
      <c r="W1662" s="9">
        <f t="shared" si="289"/>
        <v>1267.27</v>
      </c>
      <c r="X1662" s="22">
        <f t="shared" si="290"/>
        <v>90858.4</v>
      </c>
      <c r="Y1662" s="2"/>
      <c r="Z1662" s="2"/>
      <c r="AA1662" s="2"/>
      <c r="AB1662" s="2"/>
      <c r="AC1662" s="2"/>
      <c r="AD1662" s="2"/>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2"/>
      <c r="BU1662" s="2"/>
      <c r="BV1662" s="2"/>
      <c r="BW1662" s="2"/>
      <c r="BX1662" s="2"/>
      <c r="BY1662" s="2"/>
      <c r="BZ1662" s="2"/>
      <c r="CA1662" s="2"/>
      <c r="CB1662" s="2"/>
      <c r="CC1662" s="2"/>
      <c r="CD1662" s="2"/>
      <c r="CE1662" s="2"/>
      <c r="CF1662" s="2"/>
      <c r="CG1662" s="2"/>
      <c r="CH1662" s="2"/>
      <c r="CI1662" s="2"/>
      <c r="CJ1662" s="2"/>
      <c r="CK1662" s="2"/>
      <c r="CL1662" s="2"/>
      <c r="CM1662" s="2"/>
      <c r="CN1662" s="2"/>
      <c r="CO1662" s="2"/>
      <c r="CP1662" s="2"/>
      <c r="CQ1662" s="2"/>
      <c r="CR1662" s="2"/>
      <c r="CS1662" s="2"/>
      <c r="CT1662" s="2"/>
      <c r="CU1662" s="2"/>
      <c r="CV1662" s="2"/>
      <c r="CW1662" s="2"/>
      <c r="CX1662" s="2"/>
      <c r="CY1662" s="2"/>
      <c r="CZ1662" s="2"/>
      <c r="DA1662" s="2"/>
      <c r="DB1662" s="2"/>
      <c r="DC1662" s="2"/>
      <c r="DD1662" s="2"/>
      <c r="DE1662" s="2"/>
      <c r="DF1662" s="2"/>
      <c r="DG1662" s="2"/>
      <c r="DH1662" s="2"/>
      <c r="DI1662" s="2"/>
      <c r="DJ1662" s="2"/>
      <c r="DK1662" s="2"/>
      <c r="DL1662" s="2"/>
      <c r="DM1662" s="2"/>
      <c r="DN1662" s="2"/>
      <c r="DO1662" s="2"/>
      <c r="DP1662" s="2"/>
      <c r="DQ1662" s="2"/>
      <c r="DR1662" s="2"/>
      <c r="DS1662" s="2"/>
      <c r="DT1662" s="2"/>
      <c r="DU1662" s="2"/>
      <c r="DV1662" s="2"/>
      <c r="DW1662" s="2"/>
      <c r="DX1662" s="2"/>
      <c r="DY1662" s="2"/>
      <c r="DZ1662" s="2"/>
      <c r="EA1662" s="2"/>
      <c r="EB1662" s="2"/>
      <c r="EC1662" s="2"/>
      <c r="ED1662" s="2"/>
      <c r="EE1662" s="2"/>
      <c r="EF1662" s="2"/>
      <c r="EG1662" s="2"/>
      <c r="EH1662" s="2"/>
      <c r="EI1662" s="2"/>
      <c r="EJ1662" s="2"/>
      <c r="EK1662" s="2"/>
      <c r="EL1662" s="2"/>
      <c r="EM1662" s="2"/>
      <c r="EN1662" s="2"/>
      <c r="EO1662" s="2"/>
      <c r="EP1662" s="2"/>
      <c r="EQ1662" s="2"/>
      <c r="ER1662" s="2"/>
      <c r="ES1662" s="2"/>
      <c r="ET1662" s="2"/>
      <c r="EU1662" s="2"/>
      <c r="EV1662" s="2"/>
      <c r="EW1662" s="2"/>
      <c r="EX1662" s="2"/>
      <c r="EY1662" s="2"/>
      <c r="EZ1662" s="2"/>
      <c r="FA1662" s="2"/>
      <c r="FB1662" s="2"/>
      <c r="FC1662" s="2"/>
    </row>
    <row r="1663" spans="1:159" s="4" customFormat="1">
      <c r="A1663" s="77" t="s">
        <v>2219</v>
      </c>
      <c r="B1663" s="87" t="s">
        <v>2804</v>
      </c>
      <c r="C1663" s="88">
        <v>5388</v>
      </c>
      <c r="D1663" s="87" t="s">
        <v>428</v>
      </c>
      <c r="E1663" s="107" t="str">
        <f>VLOOKUP($C1663,'2024-25 School Level AAFTE'!$C$4:$L$2372,9,FALSE)</f>
        <v>Yes</v>
      </c>
      <c r="F1663" s="95">
        <f>VLOOKUP($C1663,'2024-25 School Level AAFTE'!$C$4:$J$2372,8,FALSE)</f>
        <v>378.34</v>
      </c>
      <c r="G1663" s="97">
        <f>IFERROR(IF(E1663= "yes",VLOOKUP(C1663,Summary!$B:$I,6,0),0),0)</f>
        <v>0</v>
      </c>
      <c r="H1663" s="96">
        <f t="shared" si="281"/>
        <v>378.34</v>
      </c>
      <c r="I1663" s="154">
        <f>VLOOKUP($A1663,'2025-26 Salary &amp; Benefits'!$A:$I,3,FALSE)</f>
        <v>1</v>
      </c>
      <c r="J1663" s="154">
        <f>VLOOKUP($A1663,'2025-26 Salary &amp; Benefits'!$A:$I,4,FALSE)</f>
        <v>1</v>
      </c>
      <c r="K1663" s="141">
        <f t="shared" si="282"/>
        <v>378.34</v>
      </c>
      <c r="L1663" s="140">
        <f t="shared" si="283"/>
        <v>1.1100000000000001</v>
      </c>
      <c r="M1663" s="142">
        <f>'2025-26 Salary &amp; Benefits'!$E$6</f>
        <v>78209</v>
      </c>
      <c r="N1663" s="142">
        <f>'2025-26 Salary &amp; Benefits'!$F$6</f>
        <v>80164</v>
      </c>
      <c r="O1663" s="9">
        <f t="shared" si="284"/>
        <v>86811.99</v>
      </c>
      <c r="P1663" s="9">
        <f t="shared" si="285"/>
        <v>2170.0499999999884</v>
      </c>
      <c r="Q1663" s="9">
        <f>'2025-26 Salary &amp; Benefits'!G$6</f>
        <v>15997.68</v>
      </c>
      <c r="R1663" s="143">
        <f>'2025-26 Salary &amp; Benefits'!H$6</f>
        <v>0.16020000000000001</v>
      </c>
      <c r="S1663" s="143">
        <f>'2025-26 Salary &amp; Benefits'!I$6</f>
        <v>0.15390000000000001</v>
      </c>
      <c r="T1663" s="9">
        <f t="shared" si="286"/>
        <v>31998.68</v>
      </c>
      <c r="U1663" s="9">
        <f t="shared" si="287"/>
        <v>1483.03</v>
      </c>
      <c r="V1663" s="9">
        <f t="shared" si="288"/>
        <v>228.24</v>
      </c>
      <c r="W1663" s="9">
        <f t="shared" si="289"/>
        <v>1711.27</v>
      </c>
      <c r="X1663" s="22">
        <f t="shared" si="290"/>
        <v>122691.99</v>
      </c>
      <c r="Y1663" s="2"/>
      <c r="Z1663" s="2"/>
      <c r="AA1663" s="2"/>
      <c r="AB1663" s="2"/>
      <c r="AC1663" s="2"/>
      <c r="AD1663" s="2"/>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2"/>
      <c r="BU1663" s="2"/>
      <c r="BV1663" s="2"/>
      <c r="BW1663" s="2"/>
      <c r="BX1663" s="2"/>
      <c r="BY1663" s="2"/>
      <c r="BZ1663" s="2"/>
      <c r="CA1663" s="2"/>
      <c r="CB1663" s="2"/>
      <c r="CC1663" s="2"/>
      <c r="CD1663" s="2"/>
      <c r="CE1663" s="2"/>
      <c r="CF1663" s="2"/>
      <c r="CG1663" s="2"/>
      <c r="CH1663" s="2"/>
      <c r="CI1663" s="2"/>
      <c r="CJ1663" s="2"/>
      <c r="CK1663" s="2"/>
      <c r="CL1663" s="2"/>
      <c r="CM1663" s="2"/>
      <c r="CN1663" s="2"/>
      <c r="CO1663" s="2"/>
      <c r="CP1663" s="2"/>
      <c r="CQ1663" s="2"/>
      <c r="CR1663" s="2"/>
      <c r="CS1663" s="2"/>
      <c r="CT1663" s="2"/>
      <c r="CU1663" s="2"/>
      <c r="CV1663" s="2"/>
      <c r="CW1663" s="2"/>
      <c r="CX1663" s="2"/>
      <c r="CY1663" s="2"/>
      <c r="CZ1663" s="2"/>
      <c r="DA1663" s="2"/>
      <c r="DB1663" s="2"/>
      <c r="DC1663" s="2"/>
      <c r="DD1663" s="2"/>
      <c r="DE1663" s="2"/>
      <c r="DF1663" s="2"/>
      <c r="DG1663" s="2"/>
      <c r="DH1663" s="2"/>
      <c r="DI1663" s="2"/>
      <c r="DJ1663" s="2"/>
      <c r="DK1663" s="2"/>
      <c r="DL1663" s="2"/>
      <c r="DM1663" s="2"/>
      <c r="DN1663" s="2"/>
      <c r="DO1663" s="2"/>
      <c r="DP1663" s="2"/>
      <c r="DQ1663" s="2"/>
      <c r="DR1663" s="2"/>
      <c r="DS1663" s="2"/>
      <c r="DT1663" s="2"/>
      <c r="DU1663" s="2"/>
      <c r="DV1663" s="2"/>
      <c r="DW1663" s="2"/>
      <c r="DX1663" s="2"/>
      <c r="DY1663" s="2"/>
      <c r="DZ1663" s="2"/>
      <c r="EA1663" s="2"/>
      <c r="EB1663" s="2"/>
      <c r="EC1663" s="2"/>
      <c r="ED1663" s="2"/>
      <c r="EE1663" s="2"/>
      <c r="EF1663" s="2"/>
      <c r="EG1663" s="2"/>
      <c r="EH1663" s="2"/>
      <c r="EI1663" s="2"/>
      <c r="EJ1663" s="2"/>
      <c r="EK1663" s="2"/>
      <c r="EL1663" s="2"/>
      <c r="EM1663" s="2"/>
      <c r="EN1663" s="2"/>
      <c r="EO1663" s="2"/>
      <c r="EP1663" s="2"/>
      <c r="EQ1663" s="2"/>
      <c r="ER1663" s="2"/>
      <c r="ES1663" s="2"/>
      <c r="ET1663" s="2"/>
      <c r="EU1663" s="2"/>
      <c r="EV1663" s="2"/>
      <c r="EW1663" s="2"/>
      <c r="EX1663" s="2"/>
      <c r="EY1663" s="2"/>
      <c r="EZ1663" s="2"/>
      <c r="FA1663" s="2"/>
      <c r="FB1663" s="2"/>
      <c r="FC1663" s="2"/>
    </row>
    <row r="1664" spans="1:159" s="4" customFormat="1">
      <c r="A1664" s="77" t="s">
        <v>2353</v>
      </c>
      <c r="B1664" s="87" t="s">
        <v>2805</v>
      </c>
      <c r="C1664" s="88">
        <v>1963</v>
      </c>
      <c r="D1664" s="87" t="s">
        <v>1457</v>
      </c>
      <c r="E1664" s="107" t="str">
        <f>VLOOKUP($C1664,'2024-25 School Level AAFTE'!$C$4:$L$2372,9,FALSE)</f>
        <v>No</v>
      </c>
      <c r="F1664" s="95">
        <f>VLOOKUP($C1664,'2024-25 School Level AAFTE'!$C$4:$J$2372,8,FALSE)</f>
        <v>54.94</v>
      </c>
      <c r="G1664" s="97">
        <f>IFERROR(IF(E1664= "yes",VLOOKUP(C1664,Summary!$B:$I,6,0),0),0)</f>
        <v>0</v>
      </c>
      <c r="H1664" s="96">
        <f t="shared" si="281"/>
        <v>0</v>
      </c>
      <c r="I1664" s="154">
        <f>VLOOKUP($A1664,'2025-26 Salary &amp; Benefits'!$A:$I,3,FALSE)</f>
        <v>1.1200000000000001</v>
      </c>
      <c r="J1664" s="154">
        <f>VLOOKUP($A1664,'2025-26 Salary &amp; Benefits'!$A:$I,4,FALSE)</f>
        <v>1.1200000000000001</v>
      </c>
      <c r="K1664" s="141">
        <f t="shared" si="282"/>
        <v>0</v>
      </c>
      <c r="L1664" s="140">
        <f t="shared" si="283"/>
        <v>0</v>
      </c>
      <c r="M1664" s="142">
        <f>'2025-26 Salary &amp; Benefits'!$E$6</f>
        <v>78209</v>
      </c>
      <c r="N1664" s="142">
        <f>'2025-26 Salary &amp; Benefits'!$F$6</f>
        <v>80164</v>
      </c>
      <c r="O1664" s="9">
        <f t="shared" si="284"/>
        <v>0</v>
      </c>
      <c r="P1664" s="9">
        <f t="shared" si="285"/>
        <v>0</v>
      </c>
      <c r="Q1664" s="9">
        <f>'2025-26 Salary &amp; Benefits'!G$6</f>
        <v>15997.68</v>
      </c>
      <c r="R1664" s="143">
        <f>'2025-26 Salary &amp; Benefits'!H$6</f>
        <v>0.16020000000000001</v>
      </c>
      <c r="S1664" s="143">
        <f>'2025-26 Salary &amp; Benefits'!I$6</f>
        <v>0.15390000000000001</v>
      </c>
      <c r="T1664" s="9">
        <f t="shared" si="286"/>
        <v>0</v>
      </c>
      <c r="U1664" s="9">
        <f t="shared" si="287"/>
        <v>0</v>
      </c>
      <c r="V1664" s="9">
        <f t="shared" si="288"/>
        <v>0</v>
      </c>
      <c r="W1664" s="9">
        <f t="shared" si="289"/>
        <v>0</v>
      </c>
      <c r="X1664" s="22">
        <f t="shared" si="290"/>
        <v>0</v>
      </c>
      <c r="Y1664" s="2"/>
      <c r="Z1664" s="2"/>
      <c r="AA1664" s="2"/>
      <c r="AB1664" s="2"/>
      <c r="AC1664" s="2"/>
      <c r="AD1664" s="2"/>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c r="BI1664" s="2"/>
      <c r="BJ1664" s="2"/>
      <c r="BK1664" s="2"/>
      <c r="BL1664" s="2"/>
      <c r="BM1664" s="2"/>
      <c r="BN1664" s="2"/>
      <c r="BO1664" s="2"/>
      <c r="BP1664" s="2"/>
      <c r="BQ1664" s="2"/>
      <c r="BR1664" s="2"/>
      <c r="BS1664" s="2"/>
      <c r="BT1664" s="2"/>
      <c r="BU1664" s="2"/>
      <c r="BV1664" s="2"/>
      <c r="BW1664" s="2"/>
      <c r="BX1664" s="2"/>
      <c r="BY1664" s="2"/>
      <c r="BZ1664" s="2"/>
      <c r="CA1664" s="2"/>
      <c r="CB1664" s="2"/>
      <c r="CC1664" s="2"/>
      <c r="CD1664" s="2"/>
      <c r="CE1664" s="2"/>
      <c r="CF1664" s="2"/>
      <c r="CG1664" s="2"/>
      <c r="CH1664" s="2"/>
      <c r="CI1664" s="2"/>
      <c r="CJ1664" s="2"/>
      <c r="CK1664" s="2"/>
      <c r="CL1664" s="2"/>
      <c r="CM1664" s="2"/>
      <c r="CN1664" s="2"/>
      <c r="CO1664" s="2"/>
      <c r="CP1664" s="2"/>
      <c r="CQ1664" s="2"/>
      <c r="CR1664" s="2"/>
      <c r="CS1664" s="2"/>
      <c r="CT1664" s="2"/>
      <c r="CU1664" s="2"/>
      <c r="CV1664" s="2"/>
      <c r="CW1664" s="2"/>
      <c r="CX1664" s="2"/>
      <c r="CY1664" s="2"/>
      <c r="CZ1664" s="2"/>
      <c r="DA1664" s="2"/>
      <c r="DB1664" s="2"/>
      <c r="DC1664" s="2"/>
      <c r="DD1664" s="2"/>
      <c r="DE1664" s="2"/>
      <c r="DF1664" s="2"/>
      <c r="DG1664" s="2"/>
      <c r="DH1664" s="2"/>
      <c r="DI1664" s="2"/>
      <c r="DJ1664" s="2"/>
      <c r="DK1664" s="2"/>
      <c r="DL1664" s="2"/>
      <c r="DM1664" s="2"/>
      <c r="DN1664" s="2"/>
      <c r="DO1664" s="2"/>
      <c r="DP1664" s="2"/>
      <c r="DQ1664" s="2"/>
      <c r="DR1664" s="2"/>
      <c r="DS1664" s="2"/>
      <c r="DT1664" s="2"/>
      <c r="DU1664" s="2"/>
      <c r="DV1664" s="2"/>
      <c r="DW1664" s="2"/>
      <c r="DX1664" s="2"/>
      <c r="DY1664" s="2"/>
      <c r="DZ1664" s="2"/>
      <c r="EA1664" s="2"/>
      <c r="EB1664" s="2"/>
      <c r="EC1664" s="2"/>
      <c r="ED1664" s="2"/>
      <c r="EE1664" s="2"/>
      <c r="EF1664" s="2"/>
      <c r="EG1664" s="2"/>
      <c r="EH1664" s="2"/>
      <c r="EI1664" s="2"/>
      <c r="EJ1664" s="2"/>
      <c r="EK1664" s="2"/>
      <c r="EL1664" s="2"/>
      <c r="EM1664" s="2"/>
      <c r="EN1664" s="2"/>
      <c r="EO1664" s="2"/>
      <c r="EP1664" s="2"/>
      <c r="EQ1664" s="2"/>
      <c r="ER1664" s="2"/>
      <c r="ES1664" s="2"/>
      <c r="ET1664" s="2"/>
      <c r="EU1664" s="2"/>
      <c r="EV1664" s="2"/>
      <c r="EW1664" s="2"/>
      <c r="EX1664" s="2"/>
      <c r="EY1664" s="2"/>
      <c r="EZ1664" s="2"/>
      <c r="FA1664" s="2"/>
      <c r="FB1664" s="2"/>
      <c r="FC1664" s="2"/>
    </row>
    <row r="1665" spans="1:159" s="4" customFormat="1">
      <c r="A1665" s="77" t="s">
        <v>2353</v>
      </c>
      <c r="B1665" s="87" t="s">
        <v>2805</v>
      </c>
      <c r="C1665" s="88">
        <v>2520</v>
      </c>
      <c r="D1665" s="87" t="s">
        <v>1458</v>
      </c>
      <c r="E1665" s="107" t="str">
        <f>VLOOKUP($C1665,'2024-25 School Level AAFTE'!$C$4:$L$2372,9,FALSE)</f>
        <v>No</v>
      </c>
      <c r="F1665" s="95">
        <f>VLOOKUP($C1665,'2024-25 School Level AAFTE'!$C$4:$J$2372,8,FALSE)</f>
        <v>330.28999999999996</v>
      </c>
      <c r="G1665" s="97">
        <f>IFERROR(IF(E1665= "yes",VLOOKUP(C1665,Summary!$B:$I,6,0),0),0)</f>
        <v>0</v>
      </c>
      <c r="H1665" s="96">
        <f t="shared" si="281"/>
        <v>0</v>
      </c>
      <c r="I1665" s="154">
        <f>VLOOKUP($A1665,'2025-26 Salary &amp; Benefits'!$A:$I,3,FALSE)</f>
        <v>1.1200000000000001</v>
      </c>
      <c r="J1665" s="154">
        <f>VLOOKUP($A1665,'2025-26 Salary &amp; Benefits'!$A:$I,4,FALSE)</f>
        <v>1.1200000000000001</v>
      </c>
      <c r="K1665" s="141">
        <f t="shared" si="282"/>
        <v>0</v>
      </c>
      <c r="L1665" s="140">
        <f t="shared" si="283"/>
        <v>0</v>
      </c>
      <c r="M1665" s="142">
        <f>'2025-26 Salary &amp; Benefits'!$E$6</f>
        <v>78209</v>
      </c>
      <c r="N1665" s="142">
        <f>'2025-26 Salary &amp; Benefits'!$F$6</f>
        <v>80164</v>
      </c>
      <c r="O1665" s="9">
        <f t="shared" si="284"/>
        <v>0</v>
      </c>
      <c r="P1665" s="9">
        <f t="shared" si="285"/>
        <v>0</v>
      </c>
      <c r="Q1665" s="9">
        <f>'2025-26 Salary &amp; Benefits'!G$6</f>
        <v>15997.68</v>
      </c>
      <c r="R1665" s="143">
        <f>'2025-26 Salary &amp; Benefits'!H$6</f>
        <v>0.16020000000000001</v>
      </c>
      <c r="S1665" s="143">
        <f>'2025-26 Salary &amp; Benefits'!I$6</f>
        <v>0.15390000000000001</v>
      </c>
      <c r="T1665" s="9">
        <f t="shared" si="286"/>
        <v>0</v>
      </c>
      <c r="U1665" s="9">
        <f t="shared" si="287"/>
        <v>0</v>
      </c>
      <c r="V1665" s="9">
        <f t="shared" si="288"/>
        <v>0</v>
      </c>
      <c r="W1665" s="9">
        <f t="shared" si="289"/>
        <v>0</v>
      </c>
      <c r="X1665" s="22">
        <f t="shared" si="290"/>
        <v>0</v>
      </c>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c r="EW1665" s="2"/>
      <c r="EX1665" s="2"/>
      <c r="EY1665" s="2"/>
      <c r="EZ1665" s="2"/>
      <c r="FA1665" s="2"/>
      <c r="FB1665" s="2"/>
      <c r="FC1665" s="2"/>
    </row>
    <row r="1666" spans="1:159" s="4" customFormat="1">
      <c r="A1666" s="77" t="s">
        <v>2353</v>
      </c>
      <c r="B1666" s="87" t="s">
        <v>2805</v>
      </c>
      <c r="C1666" s="88">
        <v>2879</v>
      </c>
      <c r="D1666" s="87" t="s">
        <v>1459</v>
      </c>
      <c r="E1666" s="107" t="str">
        <f>VLOOKUP($C1666,'2024-25 School Level AAFTE'!$C$4:$L$2372,9,FALSE)</f>
        <v>No</v>
      </c>
      <c r="F1666" s="95">
        <f>VLOOKUP($C1666,'2024-25 School Level AAFTE'!$C$4:$J$2372,8,FALSE)</f>
        <v>250.98</v>
      </c>
      <c r="G1666" s="97">
        <f>IFERROR(IF(E1666= "yes",VLOOKUP(C1666,Summary!$B:$I,6,0),0),0)</f>
        <v>0</v>
      </c>
      <c r="H1666" s="96">
        <f t="shared" si="281"/>
        <v>0</v>
      </c>
      <c r="I1666" s="154">
        <f>VLOOKUP($A1666,'2025-26 Salary &amp; Benefits'!$A:$I,3,FALSE)</f>
        <v>1.1200000000000001</v>
      </c>
      <c r="J1666" s="154">
        <f>VLOOKUP($A1666,'2025-26 Salary &amp; Benefits'!$A:$I,4,FALSE)</f>
        <v>1.1200000000000001</v>
      </c>
      <c r="K1666" s="141">
        <f t="shared" si="282"/>
        <v>0</v>
      </c>
      <c r="L1666" s="140">
        <f t="shared" si="283"/>
        <v>0</v>
      </c>
      <c r="M1666" s="142">
        <f>'2025-26 Salary &amp; Benefits'!$E$6</f>
        <v>78209</v>
      </c>
      <c r="N1666" s="142">
        <f>'2025-26 Salary &amp; Benefits'!$F$6</f>
        <v>80164</v>
      </c>
      <c r="O1666" s="9">
        <f t="shared" si="284"/>
        <v>0</v>
      </c>
      <c r="P1666" s="9">
        <f t="shared" si="285"/>
        <v>0</v>
      </c>
      <c r="Q1666" s="9">
        <f>'2025-26 Salary &amp; Benefits'!G$6</f>
        <v>15997.68</v>
      </c>
      <c r="R1666" s="143">
        <f>'2025-26 Salary &amp; Benefits'!H$6</f>
        <v>0.16020000000000001</v>
      </c>
      <c r="S1666" s="143">
        <f>'2025-26 Salary &amp; Benefits'!I$6</f>
        <v>0.15390000000000001</v>
      </c>
      <c r="T1666" s="9">
        <f t="shared" si="286"/>
        <v>0</v>
      </c>
      <c r="U1666" s="9">
        <f t="shared" si="287"/>
        <v>0</v>
      </c>
      <c r="V1666" s="9">
        <f t="shared" si="288"/>
        <v>0</v>
      </c>
      <c r="W1666" s="9">
        <f t="shared" si="289"/>
        <v>0</v>
      </c>
      <c r="X1666" s="22">
        <f t="shared" si="290"/>
        <v>0</v>
      </c>
      <c r="Y1666" s="2"/>
      <c r="Z1666" s="2"/>
      <c r="AA1666" s="2"/>
      <c r="AB1666" s="2"/>
      <c r="AC1666" s="2"/>
      <c r="AD1666" s="2"/>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c r="BI1666" s="2"/>
      <c r="BJ1666" s="2"/>
      <c r="BK1666" s="2"/>
      <c r="BL1666" s="2"/>
      <c r="BM1666" s="2"/>
      <c r="BN1666" s="2"/>
      <c r="BO1666" s="2"/>
      <c r="BP1666" s="2"/>
      <c r="BQ1666" s="2"/>
      <c r="BR1666" s="2"/>
      <c r="BS1666" s="2"/>
      <c r="BT1666" s="2"/>
      <c r="BU1666" s="2"/>
      <c r="BV1666" s="2"/>
      <c r="BW1666" s="2"/>
      <c r="BX1666" s="2"/>
      <c r="BY1666" s="2"/>
      <c r="BZ1666" s="2"/>
      <c r="CA1666" s="2"/>
      <c r="CB1666" s="2"/>
      <c r="CC1666" s="2"/>
      <c r="CD1666" s="2"/>
      <c r="CE1666" s="2"/>
      <c r="CF1666" s="2"/>
      <c r="CG1666" s="2"/>
      <c r="CH1666" s="2"/>
      <c r="CI1666" s="2"/>
      <c r="CJ1666" s="2"/>
      <c r="CK1666" s="2"/>
      <c r="CL1666" s="2"/>
      <c r="CM1666" s="2"/>
      <c r="CN1666" s="2"/>
      <c r="CO1666" s="2"/>
      <c r="CP1666" s="2"/>
      <c r="CQ1666" s="2"/>
      <c r="CR1666" s="2"/>
      <c r="CS1666" s="2"/>
      <c r="CT1666" s="2"/>
      <c r="CU1666" s="2"/>
      <c r="CV1666" s="2"/>
      <c r="CW1666" s="2"/>
      <c r="CX1666" s="2"/>
      <c r="CY1666" s="2"/>
      <c r="CZ1666" s="2"/>
      <c r="DA1666" s="2"/>
      <c r="DB1666" s="2"/>
      <c r="DC1666" s="2"/>
      <c r="DD1666" s="2"/>
      <c r="DE1666" s="2"/>
      <c r="DF1666" s="2"/>
      <c r="DG1666" s="2"/>
      <c r="DH1666" s="2"/>
      <c r="DI1666" s="2"/>
      <c r="DJ1666" s="2"/>
      <c r="DK1666" s="2"/>
      <c r="DL1666" s="2"/>
      <c r="DM1666" s="2"/>
      <c r="DN1666" s="2"/>
      <c r="DO1666" s="2"/>
      <c r="DP1666" s="2"/>
      <c r="DQ1666" s="2"/>
      <c r="DR1666" s="2"/>
      <c r="DS1666" s="2"/>
      <c r="DT1666" s="2"/>
      <c r="DU1666" s="2"/>
      <c r="DV1666" s="2"/>
      <c r="DW1666" s="2"/>
      <c r="DX1666" s="2"/>
      <c r="DY1666" s="2"/>
      <c r="DZ1666" s="2"/>
      <c r="EA1666" s="2"/>
      <c r="EB1666" s="2"/>
      <c r="EC1666" s="2"/>
      <c r="ED1666" s="2"/>
      <c r="EE1666" s="2"/>
      <c r="EF1666" s="2"/>
      <c r="EG1666" s="2"/>
      <c r="EH1666" s="2"/>
      <c r="EI1666" s="2"/>
      <c r="EJ1666" s="2"/>
      <c r="EK1666" s="2"/>
      <c r="EL1666" s="2"/>
      <c r="EM1666" s="2"/>
      <c r="EN1666" s="2"/>
      <c r="EO1666" s="2"/>
      <c r="EP1666" s="2"/>
      <c r="EQ1666" s="2"/>
      <c r="ER1666" s="2"/>
      <c r="ES1666" s="2"/>
      <c r="ET1666" s="2"/>
      <c r="EU1666" s="2"/>
      <c r="EV1666" s="2"/>
      <c r="EW1666" s="2"/>
      <c r="EX1666" s="2"/>
      <c r="EY1666" s="2"/>
      <c r="EZ1666" s="2"/>
      <c r="FA1666" s="2"/>
      <c r="FB1666" s="2"/>
      <c r="FC1666" s="2"/>
    </row>
    <row r="1667" spans="1:159" s="4" customFormat="1">
      <c r="A1667" s="77" t="s">
        <v>2353</v>
      </c>
      <c r="B1667" s="87" t="s">
        <v>2805</v>
      </c>
      <c r="C1667" s="88">
        <v>3011</v>
      </c>
      <c r="D1667" s="87" t="s">
        <v>1460</v>
      </c>
      <c r="E1667" s="107" t="str">
        <f>VLOOKUP($C1667,'2024-25 School Level AAFTE'!$C$4:$L$2372,9,FALSE)</f>
        <v>No</v>
      </c>
      <c r="F1667" s="95">
        <f>VLOOKUP($C1667,'2024-25 School Level AAFTE'!$C$4:$J$2372,8,FALSE)</f>
        <v>153.11000000000001</v>
      </c>
      <c r="G1667" s="97">
        <f>IFERROR(IF(E1667= "yes",VLOOKUP(C1667,Summary!$B:$I,6,0),0),0)</f>
        <v>0</v>
      </c>
      <c r="H1667" s="96">
        <f t="shared" si="281"/>
        <v>0</v>
      </c>
      <c r="I1667" s="154">
        <f>VLOOKUP($A1667,'2025-26 Salary &amp; Benefits'!$A:$I,3,FALSE)</f>
        <v>1.1200000000000001</v>
      </c>
      <c r="J1667" s="154">
        <f>VLOOKUP($A1667,'2025-26 Salary &amp; Benefits'!$A:$I,4,FALSE)</f>
        <v>1.1200000000000001</v>
      </c>
      <c r="K1667" s="141">
        <f t="shared" si="282"/>
        <v>0</v>
      </c>
      <c r="L1667" s="140">
        <f t="shared" si="283"/>
        <v>0</v>
      </c>
      <c r="M1667" s="142">
        <f>'2025-26 Salary &amp; Benefits'!$E$6</f>
        <v>78209</v>
      </c>
      <c r="N1667" s="142">
        <f>'2025-26 Salary &amp; Benefits'!$F$6</f>
        <v>80164</v>
      </c>
      <c r="O1667" s="9">
        <f t="shared" si="284"/>
        <v>0</v>
      </c>
      <c r="P1667" s="9">
        <f t="shared" si="285"/>
        <v>0</v>
      </c>
      <c r="Q1667" s="9">
        <f>'2025-26 Salary &amp; Benefits'!G$6</f>
        <v>15997.68</v>
      </c>
      <c r="R1667" s="143">
        <f>'2025-26 Salary &amp; Benefits'!H$6</f>
        <v>0.16020000000000001</v>
      </c>
      <c r="S1667" s="143">
        <f>'2025-26 Salary &amp; Benefits'!I$6</f>
        <v>0.15390000000000001</v>
      </c>
      <c r="T1667" s="9">
        <f t="shared" si="286"/>
        <v>0</v>
      </c>
      <c r="U1667" s="9">
        <f t="shared" si="287"/>
        <v>0</v>
      </c>
      <c r="V1667" s="9">
        <f t="shared" si="288"/>
        <v>0</v>
      </c>
      <c r="W1667" s="9">
        <f t="shared" si="289"/>
        <v>0</v>
      </c>
      <c r="X1667" s="22">
        <f t="shared" si="290"/>
        <v>0</v>
      </c>
      <c r="Y1667" s="2"/>
      <c r="Z1667" s="2"/>
      <c r="AA1667" s="2"/>
      <c r="AB1667" s="2"/>
      <c r="AC1667" s="2"/>
      <c r="AD1667" s="2"/>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c r="BI1667" s="2"/>
      <c r="BJ1667" s="2"/>
      <c r="BK1667" s="2"/>
      <c r="BL1667" s="2"/>
      <c r="BM1667" s="2"/>
      <c r="BN1667" s="2"/>
      <c r="BO1667" s="2"/>
      <c r="BP1667" s="2"/>
      <c r="BQ1667" s="2"/>
      <c r="BR1667" s="2"/>
      <c r="BS1667" s="2"/>
      <c r="BT1667" s="2"/>
      <c r="BU1667" s="2"/>
      <c r="BV1667" s="2"/>
      <c r="BW1667" s="2"/>
      <c r="BX1667" s="2"/>
      <c r="BY1667" s="2"/>
      <c r="BZ1667" s="2"/>
      <c r="CA1667" s="2"/>
      <c r="CB1667" s="2"/>
      <c r="CC1667" s="2"/>
      <c r="CD1667" s="2"/>
      <c r="CE1667" s="2"/>
      <c r="CF1667" s="2"/>
      <c r="CG1667" s="2"/>
      <c r="CH1667" s="2"/>
      <c r="CI1667" s="2"/>
      <c r="CJ1667" s="2"/>
      <c r="CK1667" s="2"/>
      <c r="CL1667" s="2"/>
      <c r="CM1667" s="2"/>
      <c r="CN1667" s="2"/>
      <c r="CO1667" s="2"/>
      <c r="CP1667" s="2"/>
      <c r="CQ1667" s="2"/>
      <c r="CR1667" s="2"/>
      <c r="CS1667" s="2"/>
      <c r="CT1667" s="2"/>
      <c r="CU1667" s="2"/>
      <c r="CV1667" s="2"/>
      <c r="CW1667" s="2"/>
      <c r="CX1667" s="2"/>
      <c r="CY1667" s="2"/>
      <c r="CZ1667" s="2"/>
      <c r="DA1667" s="2"/>
      <c r="DB1667" s="2"/>
      <c r="DC1667" s="2"/>
      <c r="DD1667" s="2"/>
      <c r="DE1667" s="2"/>
      <c r="DF1667" s="2"/>
      <c r="DG1667" s="2"/>
      <c r="DH1667" s="2"/>
      <c r="DI1667" s="2"/>
      <c r="DJ1667" s="2"/>
      <c r="DK1667" s="2"/>
      <c r="DL1667" s="2"/>
      <c r="DM1667" s="2"/>
      <c r="DN1667" s="2"/>
      <c r="DO1667" s="2"/>
      <c r="DP1667" s="2"/>
      <c r="DQ1667" s="2"/>
      <c r="DR1667" s="2"/>
      <c r="DS1667" s="2"/>
      <c r="DT1667" s="2"/>
      <c r="DU1667" s="2"/>
      <c r="DV1667" s="2"/>
      <c r="DW1667" s="2"/>
      <c r="DX1667" s="2"/>
      <c r="DY1667" s="2"/>
      <c r="DZ1667" s="2"/>
      <c r="EA1667" s="2"/>
      <c r="EB1667" s="2"/>
      <c r="EC1667" s="2"/>
      <c r="ED1667" s="2"/>
      <c r="EE1667" s="2"/>
      <c r="EF1667" s="2"/>
      <c r="EG1667" s="2"/>
      <c r="EH1667" s="2"/>
      <c r="EI1667" s="2"/>
      <c r="EJ1667" s="2"/>
      <c r="EK1667" s="2"/>
      <c r="EL1667" s="2"/>
      <c r="EM1667" s="2"/>
      <c r="EN1667" s="2"/>
      <c r="EO1667" s="2"/>
      <c r="EP1667" s="2"/>
      <c r="EQ1667" s="2"/>
      <c r="ER1667" s="2"/>
      <c r="ES1667" s="2"/>
      <c r="ET1667" s="2"/>
      <c r="EU1667" s="2"/>
      <c r="EV1667" s="2"/>
      <c r="EW1667" s="2"/>
      <c r="EX1667" s="2"/>
      <c r="EY1667" s="2"/>
      <c r="EZ1667" s="2"/>
      <c r="FA1667" s="2"/>
      <c r="FB1667" s="2"/>
      <c r="FC1667" s="2"/>
    </row>
    <row r="1668" spans="1:159" s="4" customFormat="1">
      <c r="A1668" s="77" t="s">
        <v>2353</v>
      </c>
      <c r="B1668" s="87" t="s">
        <v>2805</v>
      </c>
      <c r="C1668" s="88">
        <v>5559</v>
      </c>
      <c r="D1668" s="87" t="s">
        <v>2999</v>
      </c>
      <c r="E1668" s="107" t="str">
        <f>VLOOKUP($C1668,'2024-25 School Level AAFTE'!$C$4:$L$2372,9,FALSE)</f>
        <v>No</v>
      </c>
      <c r="F1668" s="95">
        <f>VLOOKUP($C1668,'2024-25 School Level AAFTE'!$C$4:$J$2372,8,FALSE)</f>
        <v>6.33</v>
      </c>
      <c r="G1668" s="97">
        <f>IFERROR(IF(E1668= "yes",VLOOKUP(C1668,Summary!$B:$I,6,0),0),0)</f>
        <v>0</v>
      </c>
      <c r="H1668" s="96">
        <f t="shared" si="281"/>
        <v>0</v>
      </c>
      <c r="I1668" s="154">
        <f>VLOOKUP($A1668,'2025-26 Salary &amp; Benefits'!$A:$I,3,FALSE)</f>
        <v>1.1200000000000001</v>
      </c>
      <c r="J1668" s="154">
        <f>VLOOKUP($A1668,'2025-26 Salary &amp; Benefits'!$A:$I,4,FALSE)</f>
        <v>1.1200000000000001</v>
      </c>
      <c r="K1668" s="141">
        <f t="shared" si="282"/>
        <v>0</v>
      </c>
      <c r="L1668" s="140">
        <f t="shared" si="283"/>
        <v>0</v>
      </c>
      <c r="M1668" s="142">
        <f>'2025-26 Salary &amp; Benefits'!$E$6</f>
        <v>78209</v>
      </c>
      <c r="N1668" s="142">
        <f>'2025-26 Salary &amp; Benefits'!$F$6</f>
        <v>80164</v>
      </c>
      <c r="O1668" s="9">
        <f t="shared" si="284"/>
        <v>0</v>
      </c>
      <c r="P1668" s="9">
        <f t="shared" si="285"/>
        <v>0</v>
      </c>
      <c r="Q1668" s="9">
        <f>'2025-26 Salary &amp; Benefits'!G$6</f>
        <v>15997.68</v>
      </c>
      <c r="R1668" s="143">
        <f>'2025-26 Salary &amp; Benefits'!H$6</f>
        <v>0.16020000000000001</v>
      </c>
      <c r="S1668" s="143">
        <f>'2025-26 Salary &amp; Benefits'!I$6</f>
        <v>0.15390000000000001</v>
      </c>
      <c r="T1668" s="9">
        <f t="shared" si="286"/>
        <v>0</v>
      </c>
      <c r="U1668" s="9">
        <f t="shared" si="287"/>
        <v>0</v>
      </c>
      <c r="V1668" s="9">
        <f t="shared" si="288"/>
        <v>0</v>
      </c>
      <c r="W1668" s="9">
        <f t="shared" si="289"/>
        <v>0</v>
      </c>
      <c r="X1668" s="22">
        <f t="shared" si="290"/>
        <v>0</v>
      </c>
      <c r="Y1668" s="2"/>
      <c r="Z1668" s="2"/>
      <c r="AA1668" s="2"/>
      <c r="AB1668" s="2"/>
      <c r="AC1668" s="2"/>
      <c r="AD1668" s="2"/>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c r="CC1668" s="2"/>
      <c r="CD1668" s="2"/>
      <c r="CE1668" s="2"/>
      <c r="CF1668" s="2"/>
      <c r="CG1668" s="2"/>
      <c r="CH1668" s="2"/>
      <c r="CI1668" s="2"/>
      <c r="CJ1668" s="2"/>
      <c r="CK1668" s="2"/>
      <c r="CL1668" s="2"/>
      <c r="CM1668" s="2"/>
      <c r="CN1668" s="2"/>
      <c r="CO1668" s="2"/>
      <c r="CP1668" s="2"/>
      <c r="CQ1668" s="2"/>
      <c r="CR1668" s="2"/>
      <c r="CS1668" s="2"/>
      <c r="CT1668" s="2"/>
      <c r="CU1668" s="2"/>
      <c r="CV1668" s="2"/>
      <c r="CW1668" s="2"/>
      <c r="CX1668" s="2"/>
      <c r="CY1668" s="2"/>
      <c r="CZ1668" s="2"/>
      <c r="DA1668" s="2"/>
      <c r="DB1668" s="2"/>
      <c r="DC1668" s="2"/>
      <c r="DD1668" s="2"/>
      <c r="DE1668" s="2"/>
      <c r="DF1668" s="2"/>
      <c r="DG1668" s="2"/>
      <c r="DH1668" s="2"/>
      <c r="DI1668" s="2"/>
      <c r="DJ1668" s="2"/>
      <c r="DK1668" s="2"/>
      <c r="DL1668" s="2"/>
      <c r="DM1668" s="2"/>
      <c r="DN1668" s="2"/>
      <c r="DO1668" s="2"/>
      <c r="DP1668" s="2"/>
      <c r="DQ1668" s="2"/>
      <c r="DR1668" s="2"/>
      <c r="DS1668" s="2"/>
      <c r="DT1668" s="2"/>
      <c r="DU1668" s="2"/>
      <c r="DV1668" s="2"/>
      <c r="DW1668" s="2"/>
      <c r="DX1668" s="2"/>
      <c r="DY1668" s="2"/>
      <c r="DZ1668" s="2"/>
      <c r="EA1668" s="2"/>
      <c r="EB1668" s="2"/>
      <c r="EC1668" s="2"/>
      <c r="ED1668" s="2"/>
      <c r="EE1668" s="2"/>
      <c r="EF1668" s="2"/>
      <c r="EG1668" s="2"/>
      <c r="EH1668" s="2"/>
      <c r="EI1668" s="2"/>
      <c r="EJ1668" s="2"/>
      <c r="EK1668" s="2"/>
      <c r="EL1668" s="2"/>
      <c r="EM1668" s="2"/>
      <c r="EN1668" s="2"/>
      <c r="EO1668" s="2"/>
      <c r="EP1668" s="2"/>
      <c r="EQ1668" s="2"/>
      <c r="ER1668" s="2"/>
      <c r="ES1668" s="2"/>
      <c r="ET1668" s="2"/>
      <c r="EU1668" s="2"/>
      <c r="EV1668" s="2"/>
      <c r="EW1668" s="2"/>
      <c r="EX1668" s="2"/>
      <c r="EY1668" s="2"/>
      <c r="EZ1668" s="2"/>
      <c r="FA1668" s="2"/>
      <c r="FB1668" s="2"/>
      <c r="FC1668" s="2"/>
    </row>
    <row r="1669" spans="1:159" s="4" customFormat="1">
      <c r="A1669" s="77" t="s">
        <v>2353</v>
      </c>
      <c r="B1669" s="87" t="s">
        <v>2805</v>
      </c>
      <c r="C1669" s="88">
        <v>5761</v>
      </c>
      <c r="D1669" s="87" t="s">
        <v>3285</v>
      </c>
      <c r="E1669" s="107" t="str">
        <f>VLOOKUP($C1669,'2024-25 School Level AAFTE'!$C$4:$L$2372,9,FALSE)</f>
        <v>No</v>
      </c>
      <c r="F1669" s="95">
        <f>VLOOKUP($C1669,'2024-25 School Level AAFTE'!$C$4:$J$2372,8,FALSE)</f>
        <v>2.89</v>
      </c>
      <c r="G1669" s="97">
        <f>IFERROR(IF(E1669= "yes",VLOOKUP(C1669,Summary!$B:$I,6,0),0),0)</f>
        <v>0</v>
      </c>
      <c r="H1669" s="96">
        <f t="shared" si="281"/>
        <v>0</v>
      </c>
      <c r="I1669" s="154">
        <f>VLOOKUP($A1669,'2025-26 Salary &amp; Benefits'!$A:$I,3,FALSE)</f>
        <v>1.1200000000000001</v>
      </c>
      <c r="J1669" s="154">
        <f>VLOOKUP($A1669,'2025-26 Salary &amp; Benefits'!$A:$I,4,FALSE)</f>
        <v>1.1200000000000001</v>
      </c>
      <c r="K1669" s="141">
        <f t="shared" si="282"/>
        <v>0</v>
      </c>
      <c r="L1669" s="140">
        <f t="shared" si="283"/>
        <v>0</v>
      </c>
      <c r="M1669" s="142">
        <f>'2025-26 Salary &amp; Benefits'!$E$6</f>
        <v>78209</v>
      </c>
      <c r="N1669" s="142">
        <f>'2025-26 Salary &amp; Benefits'!$F$6</f>
        <v>80164</v>
      </c>
      <c r="O1669" s="9">
        <f t="shared" si="284"/>
        <v>0</v>
      </c>
      <c r="P1669" s="9">
        <f t="shared" si="285"/>
        <v>0</v>
      </c>
      <c r="Q1669" s="9">
        <f>'2025-26 Salary &amp; Benefits'!G$6</f>
        <v>15997.68</v>
      </c>
      <c r="R1669" s="143">
        <f>'2025-26 Salary &amp; Benefits'!H$6</f>
        <v>0.16020000000000001</v>
      </c>
      <c r="S1669" s="143">
        <f>'2025-26 Salary &amp; Benefits'!I$6</f>
        <v>0.15390000000000001</v>
      </c>
      <c r="T1669" s="9">
        <f t="shared" si="286"/>
        <v>0</v>
      </c>
      <c r="U1669" s="9">
        <f t="shared" si="287"/>
        <v>0</v>
      </c>
      <c r="V1669" s="9">
        <f t="shared" si="288"/>
        <v>0</v>
      </c>
      <c r="W1669" s="9">
        <f t="shared" si="289"/>
        <v>0</v>
      </c>
      <c r="X1669" s="22">
        <f t="shared" si="290"/>
        <v>0</v>
      </c>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c r="EW1669" s="2"/>
      <c r="EX1669" s="2"/>
      <c r="EY1669" s="2"/>
      <c r="EZ1669" s="2"/>
      <c r="FA1669" s="2"/>
      <c r="FB1669" s="2"/>
      <c r="FC1669" s="2"/>
    </row>
    <row r="1670" spans="1:159" s="4" customFormat="1">
      <c r="A1670" s="77" t="s">
        <v>2233</v>
      </c>
      <c r="B1670" s="87" t="s">
        <v>2806</v>
      </c>
      <c r="C1670" s="88">
        <v>2010</v>
      </c>
      <c r="D1670" s="87" t="s">
        <v>494</v>
      </c>
      <c r="E1670" s="107" t="str">
        <f>VLOOKUP($C1670,'2024-25 School Level AAFTE'!$C$4:$L$2372,9,FALSE)</f>
        <v>Yes</v>
      </c>
      <c r="F1670" s="95">
        <f>VLOOKUP($C1670,'2024-25 School Level AAFTE'!$C$4:$J$2372,8,FALSE)</f>
        <v>62.22</v>
      </c>
      <c r="G1670" s="97">
        <f>IFERROR(IF(E1670= "yes",VLOOKUP(C1670,Summary!$B:$I,6,0),0),0)</f>
        <v>0</v>
      </c>
      <c r="H1670" s="96">
        <f t="shared" si="281"/>
        <v>62.22</v>
      </c>
      <c r="I1670" s="154">
        <f>VLOOKUP($A1670,'2025-26 Salary &amp; Benefits'!$A:$I,3,FALSE)</f>
        <v>1</v>
      </c>
      <c r="J1670" s="154">
        <f>VLOOKUP($A1670,'2025-26 Salary &amp; Benefits'!$A:$I,4,FALSE)</f>
        <v>1</v>
      </c>
      <c r="K1670" s="141">
        <f t="shared" si="282"/>
        <v>62.22</v>
      </c>
      <c r="L1670" s="140">
        <f t="shared" si="283"/>
        <v>0.183</v>
      </c>
      <c r="M1670" s="142">
        <f>'2025-26 Salary &amp; Benefits'!$E$6</f>
        <v>78209</v>
      </c>
      <c r="N1670" s="142">
        <f>'2025-26 Salary &amp; Benefits'!$F$6</f>
        <v>80164</v>
      </c>
      <c r="O1670" s="9">
        <f t="shared" si="284"/>
        <v>14312.25</v>
      </c>
      <c r="P1670" s="9">
        <f t="shared" si="285"/>
        <v>357.76000000000022</v>
      </c>
      <c r="Q1670" s="9">
        <f>'2025-26 Salary &amp; Benefits'!G$6</f>
        <v>15997.68</v>
      </c>
      <c r="R1670" s="143">
        <f>'2025-26 Salary &amp; Benefits'!H$6</f>
        <v>0.16020000000000001</v>
      </c>
      <c r="S1670" s="143">
        <f>'2025-26 Salary &amp; Benefits'!I$6</f>
        <v>0.15390000000000001</v>
      </c>
      <c r="T1670" s="9">
        <f t="shared" si="286"/>
        <v>5275.46</v>
      </c>
      <c r="U1670" s="9">
        <f t="shared" si="287"/>
        <v>244.5</v>
      </c>
      <c r="V1670" s="9">
        <f t="shared" si="288"/>
        <v>37.630000000000003</v>
      </c>
      <c r="W1670" s="9">
        <f t="shared" si="289"/>
        <v>282.13</v>
      </c>
      <c r="X1670" s="22">
        <f t="shared" si="290"/>
        <v>20227.600000000002</v>
      </c>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c r="EW1670" s="2"/>
      <c r="EX1670" s="2"/>
      <c r="EY1670" s="2"/>
      <c r="EZ1670" s="2"/>
      <c r="FA1670" s="2"/>
      <c r="FB1670" s="2"/>
      <c r="FC1670" s="2"/>
    </row>
    <row r="1671" spans="1:159" s="4" customFormat="1">
      <c r="A1671" t="s">
        <v>2245</v>
      </c>
      <c r="B1671" s="87" t="s">
        <v>2807</v>
      </c>
      <c r="C1671" s="3">
        <v>1547</v>
      </c>
      <c r="D1671" t="s">
        <v>537</v>
      </c>
      <c r="E1671" s="107" t="str">
        <f>VLOOKUP($C1671,'2024-25 School Level AAFTE'!$C$4:$L$2372,9,FALSE)</f>
        <v>No</v>
      </c>
      <c r="F1671" s="95">
        <f>VLOOKUP($C1671,'2024-25 School Level AAFTE'!$C$4:$J$2372,8,FALSE)</f>
        <v>96.289999999999992</v>
      </c>
      <c r="G1671" s="97">
        <f>IFERROR(IF(E1671= "yes",VLOOKUP(C1671,Summary!$B:$I,6,0),0),0)</f>
        <v>0</v>
      </c>
      <c r="H1671" s="96">
        <f t="shared" si="281"/>
        <v>0</v>
      </c>
      <c r="I1671" s="154">
        <f>VLOOKUP($A1671,'2025-26 Salary &amp; Benefits'!$A:$I,3,FALSE)</f>
        <v>1.18</v>
      </c>
      <c r="J1671" s="154">
        <f>VLOOKUP($A1671,'2025-26 Salary &amp; Benefits'!$A:$I,4,FALSE)</f>
        <v>1.18</v>
      </c>
      <c r="K1671" s="141">
        <f t="shared" si="282"/>
        <v>0</v>
      </c>
      <c r="L1671" s="140">
        <f t="shared" si="283"/>
        <v>0</v>
      </c>
      <c r="M1671" s="142">
        <f>'2025-26 Salary &amp; Benefits'!$E$6</f>
        <v>78209</v>
      </c>
      <c r="N1671" s="142">
        <f>'2025-26 Salary &amp; Benefits'!$F$6</f>
        <v>80164</v>
      </c>
      <c r="O1671" s="9">
        <f t="shared" si="284"/>
        <v>0</v>
      </c>
      <c r="P1671" s="9">
        <f t="shared" si="285"/>
        <v>0</v>
      </c>
      <c r="Q1671" s="9">
        <f>'2025-26 Salary &amp; Benefits'!G$6</f>
        <v>15997.68</v>
      </c>
      <c r="R1671" s="143">
        <f>'2025-26 Salary &amp; Benefits'!H$6</f>
        <v>0.16020000000000001</v>
      </c>
      <c r="S1671" s="143">
        <f>'2025-26 Salary &amp; Benefits'!I$6</f>
        <v>0.15390000000000001</v>
      </c>
      <c r="T1671" s="9">
        <f t="shared" si="286"/>
        <v>0</v>
      </c>
      <c r="U1671" s="9">
        <f t="shared" si="287"/>
        <v>0</v>
      </c>
      <c r="V1671" s="9">
        <f t="shared" si="288"/>
        <v>0</v>
      </c>
      <c r="W1671" s="9">
        <f t="shared" si="289"/>
        <v>0</v>
      </c>
      <c r="X1671" s="22">
        <f t="shared" si="290"/>
        <v>0</v>
      </c>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c r="EW1671" s="2"/>
      <c r="EX1671" s="2"/>
      <c r="EY1671" s="2"/>
      <c r="EZ1671" s="2"/>
      <c r="FA1671" s="2"/>
      <c r="FB1671" s="2"/>
      <c r="FC1671" s="2"/>
    </row>
    <row r="1672" spans="1:159" s="4" customFormat="1">
      <c r="A1672" s="77" t="s">
        <v>2245</v>
      </c>
      <c r="B1672" s="87" t="s">
        <v>2807</v>
      </c>
      <c r="C1672" s="88">
        <v>1579</v>
      </c>
      <c r="D1672" s="87" t="s">
        <v>538</v>
      </c>
      <c r="E1672" s="107" t="str">
        <f>VLOOKUP($C1672,'2024-25 School Level AAFTE'!$C$4:$L$2372,9,FALSE)</f>
        <v>No</v>
      </c>
      <c r="F1672" s="95">
        <f>VLOOKUP($C1672,'2024-25 School Level AAFTE'!$C$4:$J$2372,8,FALSE)</f>
        <v>445.58</v>
      </c>
      <c r="G1672" s="97">
        <f>IFERROR(IF(E1672= "yes",VLOOKUP(C1672,Summary!$B:$I,6,0),0),0)</f>
        <v>0</v>
      </c>
      <c r="H1672" s="96">
        <f t="shared" si="281"/>
        <v>0</v>
      </c>
      <c r="I1672" s="154">
        <f>VLOOKUP($A1672,'2025-26 Salary &amp; Benefits'!$A:$I,3,FALSE)</f>
        <v>1.18</v>
      </c>
      <c r="J1672" s="154">
        <f>VLOOKUP($A1672,'2025-26 Salary &amp; Benefits'!$A:$I,4,FALSE)</f>
        <v>1.18</v>
      </c>
      <c r="K1672" s="141">
        <f t="shared" si="282"/>
        <v>0</v>
      </c>
      <c r="L1672" s="140">
        <f t="shared" si="283"/>
        <v>0</v>
      </c>
      <c r="M1672" s="142">
        <f>'2025-26 Salary &amp; Benefits'!$E$6</f>
        <v>78209</v>
      </c>
      <c r="N1672" s="142">
        <f>'2025-26 Salary &amp; Benefits'!$F$6</f>
        <v>80164</v>
      </c>
      <c r="O1672" s="9">
        <f t="shared" si="284"/>
        <v>0</v>
      </c>
      <c r="P1672" s="9">
        <f t="shared" si="285"/>
        <v>0</v>
      </c>
      <c r="Q1672" s="9">
        <f>'2025-26 Salary &amp; Benefits'!G$6</f>
        <v>15997.68</v>
      </c>
      <c r="R1672" s="143">
        <f>'2025-26 Salary &amp; Benefits'!H$6</f>
        <v>0.16020000000000001</v>
      </c>
      <c r="S1672" s="143">
        <f>'2025-26 Salary &amp; Benefits'!I$6</f>
        <v>0.15390000000000001</v>
      </c>
      <c r="T1672" s="9">
        <f t="shared" si="286"/>
        <v>0</v>
      </c>
      <c r="U1672" s="9">
        <f t="shared" si="287"/>
        <v>0</v>
      </c>
      <c r="V1672" s="9">
        <f t="shared" si="288"/>
        <v>0</v>
      </c>
      <c r="W1672" s="9">
        <f t="shared" si="289"/>
        <v>0</v>
      </c>
      <c r="X1672" s="22">
        <f t="shared" si="290"/>
        <v>0</v>
      </c>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c r="EW1672" s="2"/>
      <c r="EX1672" s="2"/>
      <c r="EY1672" s="2"/>
      <c r="EZ1672" s="2"/>
      <c r="FA1672" s="2"/>
      <c r="FB1672" s="2"/>
      <c r="FC1672" s="2"/>
    </row>
    <row r="1673" spans="1:159" s="4" customFormat="1">
      <c r="A1673" s="77" t="s">
        <v>2245</v>
      </c>
      <c r="B1673" s="87" t="s">
        <v>2807</v>
      </c>
      <c r="C1673" s="88">
        <v>1596</v>
      </c>
      <c r="D1673" s="87" t="s">
        <v>539</v>
      </c>
      <c r="E1673" s="107" t="str">
        <f>VLOOKUP($C1673,'2024-25 School Level AAFTE'!$C$4:$L$2372,9,FALSE)</f>
        <v>Yes</v>
      </c>
      <c r="F1673" s="95">
        <f>VLOOKUP($C1673,'2024-25 School Level AAFTE'!$C$4:$J$2372,8,FALSE)</f>
        <v>233.52</v>
      </c>
      <c r="G1673" s="97">
        <f>IFERROR(IF(E1673= "yes",VLOOKUP(C1673,Summary!$B:$I,6,0),0),0)</f>
        <v>0</v>
      </c>
      <c r="H1673" s="96">
        <f t="shared" si="281"/>
        <v>233.52</v>
      </c>
      <c r="I1673" s="154">
        <f>VLOOKUP($A1673,'2025-26 Salary &amp; Benefits'!$A:$I,3,FALSE)</f>
        <v>1.18</v>
      </c>
      <c r="J1673" s="154">
        <f>VLOOKUP($A1673,'2025-26 Salary &amp; Benefits'!$A:$I,4,FALSE)</f>
        <v>1.18</v>
      </c>
      <c r="K1673" s="141">
        <f t="shared" si="282"/>
        <v>233.52</v>
      </c>
      <c r="L1673" s="140">
        <f t="shared" si="283"/>
        <v>0.68500000000000005</v>
      </c>
      <c r="M1673" s="142">
        <f>'2025-26 Salary &amp; Benefits'!$E$6</f>
        <v>78209</v>
      </c>
      <c r="N1673" s="142">
        <f>'2025-26 Salary &amp; Benefits'!$F$6</f>
        <v>80164</v>
      </c>
      <c r="O1673" s="9">
        <f t="shared" si="284"/>
        <v>63216.33</v>
      </c>
      <c r="P1673" s="9">
        <f t="shared" si="285"/>
        <v>1580.2299999999959</v>
      </c>
      <c r="Q1673" s="9">
        <f>'2025-26 Salary &amp; Benefits'!G$6</f>
        <v>15997.68</v>
      </c>
      <c r="R1673" s="143">
        <f>'2025-26 Salary &amp; Benefits'!H$6</f>
        <v>0.16020000000000001</v>
      </c>
      <c r="S1673" s="143">
        <f>'2025-26 Salary &amp; Benefits'!I$6</f>
        <v>0.15390000000000001</v>
      </c>
      <c r="T1673" s="9">
        <f t="shared" si="286"/>
        <v>21328.86</v>
      </c>
      <c r="U1673" s="9">
        <f t="shared" si="287"/>
        <v>1079.94</v>
      </c>
      <c r="V1673" s="9">
        <f t="shared" si="288"/>
        <v>166.2</v>
      </c>
      <c r="W1673" s="9">
        <f t="shared" si="289"/>
        <v>1246.1400000000001</v>
      </c>
      <c r="X1673" s="22">
        <f t="shared" si="290"/>
        <v>87371.56</v>
      </c>
      <c r="Y1673" s="2"/>
      <c r="Z1673" s="2"/>
      <c r="AA1673" s="2"/>
      <c r="AB1673" s="2"/>
      <c r="AC1673" s="2"/>
      <c r="AD1673" s="2"/>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c r="BI1673" s="2"/>
      <c r="BJ1673" s="2"/>
      <c r="BK1673" s="2"/>
      <c r="BL1673" s="2"/>
      <c r="BM1673" s="2"/>
      <c r="BN1673" s="2"/>
      <c r="BO1673" s="2"/>
      <c r="BP1673" s="2"/>
      <c r="BQ1673" s="2"/>
      <c r="BR1673" s="2"/>
      <c r="BS1673" s="2"/>
      <c r="BT1673" s="2"/>
      <c r="BU1673" s="2"/>
      <c r="BV1673" s="2"/>
      <c r="BW1673" s="2"/>
      <c r="BX1673" s="2"/>
      <c r="BY1673" s="2"/>
      <c r="BZ1673" s="2"/>
      <c r="CA1673" s="2"/>
      <c r="CB1673" s="2"/>
      <c r="CC1673" s="2"/>
      <c r="CD1673" s="2"/>
      <c r="CE1673" s="2"/>
      <c r="CF1673" s="2"/>
      <c r="CG1673" s="2"/>
      <c r="CH1673" s="2"/>
      <c r="CI1673" s="2"/>
      <c r="CJ1673" s="2"/>
      <c r="CK1673" s="2"/>
      <c r="CL1673" s="2"/>
      <c r="CM1673" s="2"/>
      <c r="CN1673" s="2"/>
      <c r="CO1673" s="2"/>
      <c r="CP1673" s="2"/>
      <c r="CQ1673" s="2"/>
      <c r="CR1673" s="2"/>
      <c r="CS1673" s="2"/>
      <c r="CT1673" s="2"/>
      <c r="CU1673" s="2"/>
      <c r="CV1673" s="2"/>
      <c r="CW1673" s="2"/>
      <c r="CX1673" s="2"/>
      <c r="CY1673" s="2"/>
      <c r="CZ1673" s="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c r="EW1673" s="2"/>
      <c r="EX1673" s="2"/>
      <c r="EY1673" s="2"/>
      <c r="EZ1673" s="2"/>
      <c r="FA1673" s="2"/>
      <c r="FB1673" s="2"/>
      <c r="FC1673" s="2"/>
    </row>
    <row r="1674" spans="1:159" s="4" customFormat="1">
      <c r="A1674" s="77" t="s">
        <v>2245</v>
      </c>
      <c r="B1674" s="87" t="s">
        <v>2807</v>
      </c>
      <c r="C1674" s="88">
        <v>1620</v>
      </c>
      <c r="D1674" s="87" t="s">
        <v>540</v>
      </c>
      <c r="E1674" s="107" t="str">
        <f>VLOOKUP($C1674,'2024-25 School Level AAFTE'!$C$4:$L$2372,9,FALSE)</f>
        <v>No</v>
      </c>
      <c r="F1674" s="95">
        <f>VLOOKUP($C1674,'2024-25 School Level AAFTE'!$C$4:$J$2372,8,FALSE)</f>
        <v>399.1</v>
      </c>
      <c r="G1674" s="97">
        <f>IFERROR(IF(E1674= "yes",VLOOKUP(C1674,Summary!$B:$I,6,0),0),0)</f>
        <v>0</v>
      </c>
      <c r="H1674" s="96">
        <f t="shared" si="281"/>
        <v>0</v>
      </c>
      <c r="I1674" s="154">
        <f>VLOOKUP($A1674,'2025-26 Salary &amp; Benefits'!$A:$I,3,FALSE)</f>
        <v>1.18</v>
      </c>
      <c r="J1674" s="154">
        <f>VLOOKUP($A1674,'2025-26 Salary &amp; Benefits'!$A:$I,4,FALSE)</f>
        <v>1.18</v>
      </c>
      <c r="K1674" s="141">
        <f t="shared" si="282"/>
        <v>0</v>
      </c>
      <c r="L1674" s="140">
        <f t="shared" si="283"/>
        <v>0</v>
      </c>
      <c r="M1674" s="142">
        <f>'2025-26 Salary &amp; Benefits'!$E$6</f>
        <v>78209</v>
      </c>
      <c r="N1674" s="142">
        <f>'2025-26 Salary &amp; Benefits'!$F$6</f>
        <v>80164</v>
      </c>
      <c r="O1674" s="9">
        <f t="shared" si="284"/>
        <v>0</v>
      </c>
      <c r="P1674" s="9">
        <f t="shared" si="285"/>
        <v>0</v>
      </c>
      <c r="Q1674" s="9">
        <f>'2025-26 Salary &amp; Benefits'!G$6</f>
        <v>15997.68</v>
      </c>
      <c r="R1674" s="143">
        <f>'2025-26 Salary &amp; Benefits'!H$6</f>
        <v>0.16020000000000001</v>
      </c>
      <c r="S1674" s="143">
        <f>'2025-26 Salary &amp; Benefits'!I$6</f>
        <v>0.15390000000000001</v>
      </c>
      <c r="T1674" s="9">
        <f t="shared" si="286"/>
        <v>0</v>
      </c>
      <c r="U1674" s="9">
        <f t="shared" si="287"/>
        <v>0</v>
      </c>
      <c r="V1674" s="9">
        <f t="shared" si="288"/>
        <v>0</v>
      </c>
      <c r="W1674" s="9">
        <f t="shared" si="289"/>
        <v>0</v>
      </c>
      <c r="X1674" s="22">
        <f t="shared" si="290"/>
        <v>0</v>
      </c>
      <c r="Y1674" s="2"/>
      <c r="Z1674" s="2"/>
      <c r="AA1674" s="2"/>
      <c r="AB1674" s="2"/>
      <c r="AC1674" s="2"/>
      <c r="AD1674" s="2"/>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c r="CQ1674" s="2"/>
      <c r="CR1674" s="2"/>
      <c r="CS1674" s="2"/>
      <c r="CT1674" s="2"/>
      <c r="CU1674" s="2"/>
      <c r="CV1674" s="2"/>
      <c r="CW1674" s="2"/>
      <c r="CX1674" s="2"/>
      <c r="CY1674" s="2"/>
      <c r="CZ1674" s="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c r="EW1674" s="2"/>
      <c r="EX1674" s="2"/>
      <c r="EY1674" s="2"/>
      <c r="EZ1674" s="2"/>
      <c r="FA1674" s="2"/>
      <c r="FB1674" s="2"/>
      <c r="FC1674" s="2"/>
    </row>
    <row r="1675" spans="1:159" s="4" customFormat="1">
      <c r="A1675" s="77" t="s">
        <v>2245</v>
      </c>
      <c r="B1675" s="87" t="s">
        <v>2807</v>
      </c>
      <c r="C1675" s="88">
        <v>1635</v>
      </c>
      <c r="D1675" s="87" t="s">
        <v>541</v>
      </c>
      <c r="E1675" s="107" t="str">
        <f>VLOOKUP($C1675,'2024-25 School Level AAFTE'!$C$4:$L$2372,9,FALSE)</f>
        <v>Yes</v>
      </c>
      <c r="F1675" s="95">
        <f>VLOOKUP($C1675,'2024-25 School Level AAFTE'!$C$4:$J$2372,8,FALSE)</f>
        <v>205.61</v>
      </c>
      <c r="G1675" s="97">
        <f>IFERROR(IF(E1675= "yes",VLOOKUP(C1675,Summary!$B:$I,6,0),0),0)</f>
        <v>0</v>
      </c>
      <c r="H1675" s="96">
        <f t="shared" si="281"/>
        <v>205.61</v>
      </c>
      <c r="I1675" s="154">
        <f>VLOOKUP($A1675,'2025-26 Salary &amp; Benefits'!$A:$I,3,FALSE)</f>
        <v>1.18</v>
      </c>
      <c r="J1675" s="154">
        <f>VLOOKUP($A1675,'2025-26 Salary &amp; Benefits'!$A:$I,4,FALSE)</f>
        <v>1.18</v>
      </c>
      <c r="K1675" s="141">
        <f t="shared" si="282"/>
        <v>205.61</v>
      </c>
      <c r="L1675" s="140">
        <f t="shared" si="283"/>
        <v>0.60299999999999998</v>
      </c>
      <c r="M1675" s="142">
        <f>'2025-26 Salary &amp; Benefits'!$E$6</f>
        <v>78209</v>
      </c>
      <c r="N1675" s="142">
        <f>'2025-26 Salary &amp; Benefits'!$F$6</f>
        <v>80164</v>
      </c>
      <c r="O1675" s="9">
        <f t="shared" si="284"/>
        <v>55648.83</v>
      </c>
      <c r="P1675" s="9">
        <f t="shared" si="285"/>
        <v>1391.0599999999977</v>
      </c>
      <c r="Q1675" s="9">
        <f>'2025-26 Salary &amp; Benefits'!G$6</f>
        <v>15997.68</v>
      </c>
      <c r="R1675" s="143">
        <f>'2025-26 Salary &amp; Benefits'!H$6</f>
        <v>0.16020000000000001</v>
      </c>
      <c r="S1675" s="143">
        <f>'2025-26 Salary &amp; Benefits'!I$6</f>
        <v>0.15390000000000001</v>
      </c>
      <c r="T1675" s="9">
        <f t="shared" si="286"/>
        <v>18775.63</v>
      </c>
      <c r="U1675" s="9">
        <f t="shared" si="287"/>
        <v>950.66</v>
      </c>
      <c r="V1675" s="9">
        <f t="shared" si="288"/>
        <v>146.31</v>
      </c>
      <c r="W1675" s="9">
        <f t="shared" si="289"/>
        <v>1096.97</v>
      </c>
      <c r="X1675" s="22">
        <f t="shared" si="290"/>
        <v>76912.490000000005</v>
      </c>
      <c r="Y1675" s="2"/>
      <c r="Z1675" s="2"/>
      <c r="AA1675" s="2"/>
      <c r="AB1675" s="2"/>
      <c r="AC1675" s="2"/>
      <c r="AD1675" s="2"/>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c r="CQ1675" s="2"/>
      <c r="CR1675" s="2"/>
      <c r="CS1675" s="2"/>
      <c r="CT1675" s="2"/>
      <c r="CU1675" s="2"/>
      <c r="CV1675" s="2"/>
      <c r="CW1675" s="2"/>
      <c r="CX1675" s="2"/>
      <c r="CY1675" s="2"/>
      <c r="CZ1675" s="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c r="EW1675" s="2"/>
      <c r="EX1675" s="2"/>
      <c r="EY1675" s="2"/>
      <c r="EZ1675" s="2"/>
      <c r="FA1675" s="2"/>
      <c r="FB1675" s="2"/>
      <c r="FC1675" s="2"/>
    </row>
    <row r="1676" spans="1:159" s="4" customFormat="1">
      <c r="A1676" s="77" t="s">
        <v>2245</v>
      </c>
      <c r="B1676" s="87" t="s">
        <v>2807</v>
      </c>
      <c r="C1676" s="86">
        <v>1751</v>
      </c>
      <c r="D1676" s="78" t="s">
        <v>542</v>
      </c>
      <c r="E1676" s="107" t="str">
        <f>VLOOKUP($C1676,'2024-25 School Level AAFTE'!$C$4:$L$2372,9,FALSE)</f>
        <v>No</v>
      </c>
      <c r="F1676" s="95">
        <f>VLOOKUP($C1676,'2024-25 School Level AAFTE'!$C$4:$J$2372,8,FALSE)</f>
        <v>446.32</v>
      </c>
      <c r="G1676" s="97">
        <f>IFERROR(IF(E1676= "yes",VLOOKUP(C1676,Summary!$B:$I,6,0),0),0)</f>
        <v>0</v>
      </c>
      <c r="H1676" s="96">
        <f t="shared" si="281"/>
        <v>0</v>
      </c>
      <c r="I1676" s="154">
        <f>VLOOKUP($A1676,'2025-26 Salary &amp; Benefits'!$A:$I,3,FALSE)</f>
        <v>1.18</v>
      </c>
      <c r="J1676" s="154">
        <f>VLOOKUP($A1676,'2025-26 Salary &amp; Benefits'!$A:$I,4,FALSE)</f>
        <v>1.18</v>
      </c>
      <c r="K1676" s="141">
        <f t="shared" si="282"/>
        <v>0</v>
      </c>
      <c r="L1676" s="140">
        <f t="shared" si="283"/>
        <v>0</v>
      </c>
      <c r="M1676" s="142">
        <f>'2025-26 Salary &amp; Benefits'!$E$6</f>
        <v>78209</v>
      </c>
      <c r="N1676" s="142">
        <f>'2025-26 Salary &amp; Benefits'!$F$6</f>
        <v>80164</v>
      </c>
      <c r="O1676" s="9">
        <f t="shared" si="284"/>
        <v>0</v>
      </c>
      <c r="P1676" s="9">
        <f t="shared" si="285"/>
        <v>0</v>
      </c>
      <c r="Q1676" s="9">
        <f>'2025-26 Salary &amp; Benefits'!G$6</f>
        <v>15997.68</v>
      </c>
      <c r="R1676" s="143">
        <f>'2025-26 Salary &amp; Benefits'!H$6</f>
        <v>0.16020000000000001</v>
      </c>
      <c r="S1676" s="143">
        <f>'2025-26 Salary &amp; Benefits'!I$6</f>
        <v>0.15390000000000001</v>
      </c>
      <c r="T1676" s="9">
        <f t="shared" si="286"/>
        <v>0</v>
      </c>
      <c r="U1676" s="9">
        <f t="shared" si="287"/>
        <v>0</v>
      </c>
      <c r="V1676" s="9">
        <f t="shared" si="288"/>
        <v>0</v>
      </c>
      <c r="W1676" s="9">
        <f t="shared" si="289"/>
        <v>0</v>
      </c>
      <c r="X1676" s="22">
        <f t="shared" si="290"/>
        <v>0</v>
      </c>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c r="EW1676" s="2"/>
      <c r="EX1676" s="2"/>
      <c r="EY1676" s="2"/>
      <c r="EZ1676" s="2"/>
      <c r="FA1676" s="2"/>
      <c r="FB1676" s="2"/>
      <c r="FC1676" s="2"/>
    </row>
    <row r="1677" spans="1:159" s="4" customFormat="1">
      <c r="A1677" s="77" t="s">
        <v>2245</v>
      </c>
      <c r="B1677" s="87" t="s">
        <v>2807</v>
      </c>
      <c r="C1677" s="88">
        <v>1796</v>
      </c>
      <c r="D1677" s="87" t="s">
        <v>543</v>
      </c>
      <c r="E1677" s="107" t="str">
        <f>VLOOKUP($C1677,'2024-25 School Level AAFTE'!$C$4:$L$2372,9,FALSE)</f>
        <v>No</v>
      </c>
      <c r="F1677" s="95">
        <f>VLOOKUP($C1677,'2024-25 School Level AAFTE'!$C$4:$J$2372,8,FALSE)</f>
        <v>595.61</v>
      </c>
      <c r="G1677" s="97">
        <f>IFERROR(IF(E1677= "yes",VLOOKUP(C1677,Summary!$B:$I,6,0),0),0)</f>
        <v>0</v>
      </c>
      <c r="H1677" s="96">
        <f t="shared" si="281"/>
        <v>0</v>
      </c>
      <c r="I1677" s="154">
        <f>VLOOKUP($A1677,'2025-26 Salary &amp; Benefits'!$A:$I,3,FALSE)</f>
        <v>1.18</v>
      </c>
      <c r="J1677" s="154">
        <f>VLOOKUP($A1677,'2025-26 Salary &amp; Benefits'!$A:$I,4,FALSE)</f>
        <v>1.18</v>
      </c>
      <c r="K1677" s="141">
        <f t="shared" si="282"/>
        <v>0</v>
      </c>
      <c r="L1677" s="140">
        <f t="shared" si="283"/>
        <v>0</v>
      </c>
      <c r="M1677" s="142">
        <f>'2025-26 Salary &amp; Benefits'!$E$6</f>
        <v>78209</v>
      </c>
      <c r="N1677" s="142">
        <f>'2025-26 Salary &amp; Benefits'!$F$6</f>
        <v>80164</v>
      </c>
      <c r="O1677" s="9">
        <f t="shared" si="284"/>
        <v>0</v>
      </c>
      <c r="P1677" s="9">
        <f t="shared" si="285"/>
        <v>0</v>
      </c>
      <c r="Q1677" s="9">
        <f>'2025-26 Salary &amp; Benefits'!G$6</f>
        <v>15997.68</v>
      </c>
      <c r="R1677" s="143">
        <f>'2025-26 Salary &amp; Benefits'!H$6</f>
        <v>0.16020000000000001</v>
      </c>
      <c r="S1677" s="143">
        <f>'2025-26 Salary &amp; Benefits'!I$6</f>
        <v>0.15390000000000001</v>
      </c>
      <c r="T1677" s="9">
        <f t="shared" si="286"/>
        <v>0</v>
      </c>
      <c r="U1677" s="9">
        <f t="shared" si="287"/>
        <v>0</v>
      </c>
      <c r="V1677" s="9">
        <f t="shared" si="288"/>
        <v>0</v>
      </c>
      <c r="W1677" s="9">
        <f t="shared" si="289"/>
        <v>0</v>
      </c>
      <c r="X1677" s="22">
        <f t="shared" si="290"/>
        <v>0</v>
      </c>
      <c r="Y1677" s="2"/>
      <c r="Z1677" s="2"/>
      <c r="AA1677" s="2"/>
      <c r="AB1677" s="2"/>
      <c r="AC1677" s="2"/>
      <c r="AD1677" s="2"/>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c r="DC1677" s="2"/>
      <c r="DD1677" s="2"/>
      <c r="DE1677" s="2"/>
      <c r="DF1677" s="2"/>
      <c r="DG1677" s="2"/>
      <c r="DH1677" s="2"/>
      <c r="DI1677" s="2"/>
      <c r="DJ1677" s="2"/>
      <c r="DK1677" s="2"/>
      <c r="DL1677" s="2"/>
      <c r="DM1677" s="2"/>
      <c r="DN1677" s="2"/>
      <c r="DO1677" s="2"/>
      <c r="DP1677" s="2"/>
      <c r="DQ1677" s="2"/>
      <c r="DR1677" s="2"/>
      <c r="DS1677" s="2"/>
      <c r="DT1677" s="2"/>
      <c r="DU1677" s="2"/>
      <c r="DV1677" s="2"/>
      <c r="DW1677" s="2"/>
      <c r="DX1677" s="2"/>
      <c r="DY1677" s="2"/>
      <c r="DZ1677" s="2"/>
      <c r="EA1677" s="2"/>
      <c r="EB1677" s="2"/>
      <c r="EC1677" s="2"/>
      <c r="ED1677" s="2"/>
      <c r="EE1677" s="2"/>
      <c r="EF1677" s="2"/>
      <c r="EG1677" s="2"/>
      <c r="EH1677" s="2"/>
      <c r="EI1677" s="2"/>
      <c r="EJ1677" s="2"/>
      <c r="EK1677" s="2"/>
      <c r="EL1677" s="2"/>
      <c r="EM1677" s="2"/>
      <c r="EN1677" s="2"/>
      <c r="EO1677" s="2"/>
      <c r="EP1677" s="2"/>
      <c r="EQ1677" s="2"/>
      <c r="ER1677" s="2"/>
      <c r="ES1677" s="2"/>
      <c r="ET1677" s="2"/>
      <c r="EU1677" s="2"/>
      <c r="EV1677" s="2"/>
      <c r="EW1677" s="2"/>
      <c r="EX1677" s="2"/>
      <c r="EY1677" s="2"/>
      <c r="EZ1677" s="2"/>
      <c r="FA1677" s="2"/>
      <c r="FB1677" s="2"/>
      <c r="FC1677" s="2"/>
    </row>
    <row r="1678" spans="1:159" s="4" customFormat="1">
      <c r="A1678" s="77" t="s">
        <v>2245</v>
      </c>
      <c r="B1678" s="87" t="s">
        <v>2807</v>
      </c>
      <c r="C1678" s="88">
        <v>1856</v>
      </c>
      <c r="D1678" s="87" t="s">
        <v>544</v>
      </c>
      <c r="E1678" s="107" t="str">
        <f>VLOOKUP($C1678,'2024-25 School Level AAFTE'!$C$4:$L$2372,9,FALSE)</f>
        <v>No</v>
      </c>
      <c r="F1678" s="95">
        <f>VLOOKUP($C1678,'2024-25 School Level AAFTE'!$C$4:$J$2372,8,FALSE)</f>
        <v>152.89000000000001</v>
      </c>
      <c r="G1678" s="97">
        <f>IFERROR(IF(E1678= "yes",VLOOKUP(C1678,Summary!$B:$I,6,0),0),0)</f>
        <v>0</v>
      </c>
      <c r="H1678" s="96">
        <f t="shared" si="281"/>
        <v>0</v>
      </c>
      <c r="I1678" s="154">
        <f>VLOOKUP($A1678,'2025-26 Salary &amp; Benefits'!$A:$I,3,FALSE)</f>
        <v>1.18</v>
      </c>
      <c r="J1678" s="154">
        <f>VLOOKUP($A1678,'2025-26 Salary &amp; Benefits'!$A:$I,4,FALSE)</f>
        <v>1.18</v>
      </c>
      <c r="K1678" s="141">
        <f t="shared" si="282"/>
        <v>0</v>
      </c>
      <c r="L1678" s="140">
        <f t="shared" si="283"/>
        <v>0</v>
      </c>
      <c r="M1678" s="142">
        <f>'2025-26 Salary &amp; Benefits'!$E$6</f>
        <v>78209</v>
      </c>
      <c r="N1678" s="142">
        <f>'2025-26 Salary &amp; Benefits'!$F$6</f>
        <v>80164</v>
      </c>
      <c r="O1678" s="9">
        <f t="shared" si="284"/>
        <v>0</v>
      </c>
      <c r="P1678" s="9">
        <f t="shared" si="285"/>
        <v>0</v>
      </c>
      <c r="Q1678" s="9">
        <f>'2025-26 Salary &amp; Benefits'!G$6</f>
        <v>15997.68</v>
      </c>
      <c r="R1678" s="143">
        <f>'2025-26 Salary &amp; Benefits'!H$6</f>
        <v>0.16020000000000001</v>
      </c>
      <c r="S1678" s="143">
        <f>'2025-26 Salary &amp; Benefits'!I$6</f>
        <v>0.15390000000000001</v>
      </c>
      <c r="T1678" s="9">
        <f t="shared" si="286"/>
        <v>0</v>
      </c>
      <c r="U1678" s="9">
        <f t="shared" si="287"/>
        <v>0</v>
      </c>
      <c r="V1678" s="9">
        <f t="shared" si="288"/>
        <v>0</v>
      </c>
      <c r="W1678" s="9">
        <f t="shared" si="289"/>
        <v>0</v>
      </c>
      <c r="X1678" s="22">
        <f t="shared" si="290"/>
        <v>0</v>
      </c>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c r="EW1678" s="2"/>
      <c r="EX1678" s="2"/>
      <c r="EY1678" s="2"/>
      <c r="EZ1678" s="2"/>
      <c r="FA1678" s="2"/>
      <c r="FB1678" s="2"/>
      <c r="FC1678" s="2"/>
    </row>
    <row r="1679" spans="1:159" s="4" customFormat="1">
      <c r="A1679" s="77" t="s">
        <v>2245</v>
      </c>
      <c r="B1679" s="87" t="s">
        <v>2807</v>
      </c>
      <c r="C1679" s="88">
        <v>2061</v>
      </c>
      <c r="D1679" s="87" t="s">
        <v>545</v>
      </c>
      <c r="E1679" s="107" t="str">
        <f>VLOOKUP($C1679,'2024-25 School Level AAFTE'!$C$4:$L$2372,9,FALSE)</f>
        <v>No</v>
      </c>
      <c r="F1679" s="95">
        <f>VLOOKUP($C1679,'2024-25 School Level AAFTE'!$C$4:$J$2372,8,FALSE)</f>
        <v>363.89</v>
      </c>
      <c r="G1679" s="97">
        <f>IFERROR(IF(E1679= "yes",VLOOKUP(C1679,Summary!$B:$I,6,0),0),0)</f>
        <v>0</v>
      </c>
      <c r="H1679" s="96">
        <f t="shared" si="281"/>
        <v>0</v>
      </c>
      <c r="I1679" s="154">
        <f>VLOOKUP($A1679,'2025-26 Salary &amp; Benefits'!$A:$I,3,FALSE)</f>
        <v>1.18</v>
      </c>
      <c r="J1679" s="154">
        <f>VLOOKUP($A1679,'2025-26 Salary &amp; Benefits'!$A:$I,4,FALSE)</f>
        <v>1.18</v>
      </c>
      <c r="K1679" s="141">
        <f t="shared" si="282"/>
        <v>0</v>
      </c>
      <c r="L1679" s="140">
        <f t="shared" si="283"/>
        <v>0</v>
      </c>
      <c r="M1679" s="142">
        <f>'2025-26 Salary &amp; Benefits'!$E$6</f>
        <v>78209</v>
      </c>
      <c r="N1679" s="142">
        <f>'2025-26 Salary &amp; Benefits'!$F$6</f>
        <v>80164</v>
      </c>
      <c r="O1679" s="9">
        <f t="shared" si="284"/>
        <v>0</v>
      </c>
      <c r="P1679" s="9">
        <f t="shared" si="285"/>
        <v>0</v>
      </c>
      <c r="Q1679" s="9">
        <f>'2025-26 Salary &amp; Benefits'!G$6</f>
        <v>15997.68</v>
      </c>
      <c r="R1679" s="143">
        <f>'2025-26 Salary &amp; Benefits'!H$6</f>
        <v>0.16020000000000001</v>
      </c>
      <c r="S1679" s="143">
        <f>'2025-26 Salary &amp; Benefits'!I$6</f>
        <v>0.15390000000000001</v>
      </c>
      <c r="T1679" s="9">
        <f t="shared" si="286"/>
        <v>0</v>
      </c>
      <c r="U1679" s="9">
        <f t="shared" si="287"/>
        <v>0</v>
      </c>
      <c r="V1679" s="9">
        <f t="shared" si="288"/>
        <v>0</v>
      </c>
      <c r="W1679" s="9">
        <f t="shared" si="289"/>
        <v>0</v>
      </c>
      <c r="X1679" s="22">
        <f t="shared" si="290"/>
        <v>0</v>
      </c>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row>
    <row r="1680" spans="1:159" s="4" customFormat="1">
      <c r="A1680" s="77" t="s">
        <v>2245</v>
      </c>
      <c r="B1680" s="87" t="s">
        <v>2807</v>
      </c>
      <c r="C1680" s="88">
        <v>2063</v>
      </c>
      <c r="D1680" s="87" t="s">
        <v>546</v>
      </c>
      <c r="E1680" s="107" t="str">
        <f>VLOOKUP($C1680,'2024-25 School Level AAFTE'!$C$4:$L$2372,9,FALSE)</f>
        <v>No</v>
      </c>
      <c r="F1680" s="95">
        <f>VLOOKUP($C1680,'2024-25 School Level AAFTE'!$C$4:$J$2372,8,FALSE)</f>
        <v>254.37</v>
      </c>
      <c r="G1680" s="97">
        <f>IFERROR(IF(E1680= "yes",VLOOKUP(C1680,Summary!$B:$I,6,0),0),0)</f>
        <v>0</v>
      </c>
      <c r="H1680" s="96">
        <f t="shared" si="281"/>
        <v>0</v>
      </c>
      <c r="I1680" s="154">
        <f>VLOOKUP($A1680,'2025-26 Salary &amp; Benefits'!$A:$I,3,FALSE)</f>
        <v>1.18</v>
      </c>
      <c r="J1680" s="154">
        <f>VLOOKUP($A1680,'2025-26 Salary &amp; Benefits'!$A:$I,4,FALSE)</f>
        <v>1.18</v>
      </c>
      <c r="K1680" s="141">
        <f t="shared" si="282"/>
        <v>0</v>
      </c>
      <c r="L1680" s="140">
        <f t="shared" si="283"/>
        <v>0</v>
      </c>
      <c r="M1680" s="142">
        <f>'2025-26 Salary &amp; Benefits'!$E$6</f>
        <v>78209</v>
      </c>
      <c r="N1680" s="142">
        <f>'2025-26 Salary &amp; Benefits'!$F$6</f>
        <v>80164</v>
      </c>
      <c r="O1680" s="9">
        <f t="shared" si="284"/>
        <v>0</v>
      </c>
      <c r="P1680" s="9">
        <f t="shared" si="285"/>
        <v>0</v>
      </c>
      <c r="Q1680" s="9">
        <f>'2025-26 Salary &amp; Benefits'!G$6</f>
        <v>15997.68</v>
      </c>
      <c r="R1680" s="143">
        <f>'2025-26 Salary &amp; Benefits'!H$6</f>
        <v>0.16020000000000001</v>
      </c>
      <c r="S1680" s="143">
        <f>'2025-26 Salary &amp; Benefits'!I$6</f>
        <v>0.15390000000000001</v>
      </c>
      <c r="T1680" s="9">
        <f t="shared" si="286"/>
        <v>0</v>
      </c>
      <c r="U1680" s="9">
        <f t="shared" si="287"/>
        <v>0</v>
      </c>
      <c r="V1680" s="9">
        <f t="shared" si="288"/>
        <v>0</v>
      </c>
      <c r="W1680" s="9">
        <f t="shared" si="289"/>
        <v>0</v>
      </c>
      <c r="X1680" s="22">
        <f t="shared" si="290"/>
        <v>0</v>
      </c>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row>
    <row r="1681" spans="1:159" s="4" customFormat="1">
      <c r="A1681" s="77" t="s">
        <v>2245</v>
      </c>
      <c r="B1681" s="87" t="s">
        <v>2807</v>
      </c>
      <c r="C1681" s="88">
        <v>2069</v>
      </c>
      <c r="D1681" s="87" t="s">
        <v>547</v>
      </c>
      <c r="E1681" s="107" t="str">
        <f>VLOOKUP($C1681,'2024-25 School Level AAFTE'!$C$4:$L$2372,9,FALSE)</f>
        <v>No</v>
      </c>
      <c r="F1681" s="95">
        <f>VLOOKUP($C1681,'2024-25 School Level AAFTE'!$C$4:$J$2372,8,FALSE)</f>
        <v>209.78</v>
      </c>
      <c r="G1681" s="97">
        <f>IFERROR(IF(E1681= "yes",VLOOKUP(C1681,Summary!$B:$I,6,0),0),0)</f>
        <v>0</v>
      </c>
      <c r="H1681" s="96">
        <f t="shared" si="281"/>
        <v>0</v>
      </c>
      <c r="I1681" s="154">
        <f>VLOOKUP($A1681,'2025-26 Salary &amp; Benefits'!$A:$I,3,FALSE)</f>
        <v>1.18</v>
      </c>
      <c r="J1681" s="154">
        <f>VLOOKUP($A1681,'2025-26 Salary &amp; Benefits'!$A:$I,4,FALSE)</f>
        <v>1.18</v>
      </c>
      <c r="K1681" s="141">
        <f t="shared" si="282"/>
        <v>0</v>
      </c>
      <c r="L1681" s="140">
        <f t="shared" si="283"/>
        <v>0</v>
      </c>
      <c r="M1681" s="142">
        <f>'2025-26 Salary &amp; Benefits'!$E$6</f>
        <v>78209</v>
      </c>
      <c r="N1681" s="142">
        <f>'2025-26 Salary &amp; Benefits'!$F$6</f>
        <v>80164</v>
      </c>
      <c r="O1681" s="9">
        <f t="shared" si="284"/>
        <v>0</v>
      </c>
      <c r="P1681" s="9">
        <f t="shared" si="285"/>
        <v>0</v>
      </c>
      <c r="Q1681" s="9">
        <f>'2025-26 Salary &amp; Benefits'!G$6</f>
        <v>15997.68</v>
      </c>
      <c r="R1681" s="143">
        <f>'2025-26 Salary &amp; Benefits'!H$6</f>
        <v>0.16020000000000001</v>
      </c>
      <c r="S1681" s="143">
        <f>'2025-26 Salary &amp; Benefits'!I$6</f>
        <v>0.15390000000000001</v>
      </c>
      <c r="T1681" s="9">
        <f t="shared" si="286"/>
        <v>0</v>
      </c>
      <c r="U1681" s="9">
        <f t="shared" si="287"/>
        <v>0</v>
      </c>
      <c r="V1681" s="9">
        <f t="shared" si="288"/>
        <v>0</v>
      </c>
      <c r="W1681" s="9">
        <f t="shared" si="289"/>
        <v>0</v>
      </c>
      <c r="X1681" s="22">
        <f t="shared" si="290"/>
        <v>0</v>
      </c>
      <c r="Y1681" s="2"/>
      <c r="Z1681" s="2"/>
      <c r="AA1681" s="2"/>
      <c r="AB1681" s="2"/>
      <c r="AC1681" s="2"/>
      <c r="AD1681" s="2"/>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c r="ED1681" s="2"/>
      <c r="EE1681" s="2"/>
      <c r="EF1681" s="2"/>
      <c r="EG1681" s="2"/>
      <c r="EH1681" s="2"/>
      <c r="EI1681" s="2"/>
      <c r="EJ1681" s="2"/>
      <c r="EK1681" s="2"/>
      <c r="EL1681" s="2"/>
      <c r="EM1681" s="2"/>
      <c r="EN1681" s="2"/>
      <c r="EO1681" s="2"/>
      <c r="EP1681" s="2"/>
      <c r="EQ1681" s="2"/>
      <c r="ER1681" s="2"/>
      <c r="ES1681" s="2"/>
      <c r="ET1681" s="2"/>
      <c r="EU1681" s="2"/>
      <c r="EV1681" s="2"/>
      <c r="EW1681" s="2"/>
      <c r="EX1681" s="2"/>
      <c r="EY1681" s="2"/>
      <c r="EZ1681" s="2"/>
      <c r="FA1681" s="2"/>
      <c r="FB1681" s="2"/>
      <c r="FC1681" s="2"/>
    </row>
    <row r="1682" spans="1:159" s="4" customFormat="1">
      <c r="A1682" s="77" t="s">
        <v>2245</v>
      </c>
      <c r="B1682" s="87" t="s">
        <v>2807</v>
      </c>
      <c r="C1682" s="88">
        <v>2070</v>
      </c>
      <c r="D1682" s="87" t="s">
        <v>548</v>
      </c>
      <c r="E1682" s="107" t="str">
        <f>VLOOKUP($C1682,'2024-25 School Level AAFTE'!$C$4:$L$2372,9,FALSE)</f>
        <v>Yes</v>
      </c>
      <c r="F1682" s="95">
        <f>VLOOKUP($C1682,'2024-25 School Level AAFTE'!$C$4:$J$2372,8,FALSE)</f>
        <v>361.33</v>
      </c>
      <c r="G1682" s="97">
        <f>IFERROR(IF(E1682= "yes",VLOOKUP(C1682,Summary!$B:$I,6,0),0),0)</f>
        <v>0</v>
      </c>
      <c r="H1682" s="96">
        <f t="shared" si="281"/>
        <v>361.33</v>
      </c>
      <c r="I1682" s="154">
        <f>VLOOKUP($A1682,'2025-26 Salary &amp; Benefits'!$A:$I,3,FALSE)</f>
        <v>1.18</v>
      </c>
      <c r="J1682" s="154">
        <f>VLOOKUP($A1682,'2025-26 Salary &amp; Benefits'!$A:$I,4,FALSE)</f>
        <v>1.18</v>
      </c>
      <c r="K1682" s="141">
        <f t="shared" si="282"/>
        <v>361.33</v>
      </c>
      <c r="L1682" s="140">
        <f t="shared" si="283"/>
        <v>1.06</v>
      </c>
      <c r="M1682" s="142">
        <f>'2025-26 Salary &amp; Benefits'!$E$6</f>
        <v>78209</v>
      </c>
      <c r="N1682" s="142">
        <f>'2025-26 Salary &amp; Benefits'!$F$6</f>
        <v>80164</v>
      </c>
      <c r="O1682" s="9">
        <f t="shared" si="284"/>
        <v>97823.82</v>
      </c>
      <c r="P1682" s="9">
        <f t="shared" si="285"/>
        <v>2445.3099999999977</v>
      </c>
      <c r="Q1682" s="9">
        <f>'2025-26 Salary &amp; Benefits'!G$6</f>
        <v>15997.68</v>
      </c>
      <c r="R1682" s="143">
        <f>'2025-26 Salary &amp; Benefits'!H$6</f>
        <v>0.16020000000000001</v>
      </c>
      <c r="S1682" s="143">
        <f>'2025-26 Salary &amp; Benefits'!I$6</f>
        <v>0.15390000000000001</v>
      </c>
      <c r="T1682" s="9">
        <f t="shared" si="286"/>
        <v>33005.25</v>
      </c>
      <c r="U1682" s="9">
        <f t="shared" si="287"/>
        <v>1671.15</v>
      </c>
      <c r="V1682" s="9">
        <f t="shared" si="288"/>
        <v>257.19</v>
      </c>
      <c r="W1682" s="9">
        <f t="shared" si="289"/>
        <v>1928.3400000000001</v>
      </c>
      <c r="X1682" s="22">
        <f t="shared" si="290"/>
        <v>135202.72</v>
      </c>
      <c r="Y1682" s="2"/>
      <c r="Z1682" s="2"/>
      <c r="AA1682" s="2"/>
      <c r="AB1682" s="2"/>
      <c r="AC1682" s="2"/>
      <c r="AD1682" s="2"/>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c r="EN1682" s="2"/>
      <c r="EO1682" s="2"/>
      <c r="EP1682" s="2"/>
      <c r="EQ1682" s="2"/>
      <c r="ER1682" s="2"/>
      <c r="ES1682" s="2"/>
      <c r="ET1682" s="2"/>
      <c r="EU1682" s="2"/>
      <c r="EV1682" s="2"/>
      <c r="EW1682" s="2"/>
      <c r="EX1682" s="2"/>
      <c r="EY1682" s="2"/>
      <c r="EZ1682" s="2"/>
      <c r="FA1682" s="2"/>
      <c r="FB1682" s="2"/>
      <c r="FC1682" s="2"/>
    </row>
    <row r="1683" spans="1:159" s="4" customFormat="1">
      <c r="A1683" s="77" t="s">
        <v>2245</v>
      </c>
      <c r="B1683" s="87" t="s">
        <v>2807</v>
      </c>
      <c r="C1683" s="88">
        <v>2080</v>
      </c>
      <c r="D1683" s="87" t="s">
        <v>460</v>
      </c>
      <c r="E1683" s="107" t="str">
        <f>VLOOKUP($C1683,'2024-25 School Level AAFTE'!$C$4:$L$2372,9,FALSE)</f>
        <v>No</v>
      </c>
      <c r="F1683" s="95">
        <f>VLOOKUP($C1683,'2024-25 School Level AAFTE'!$C$4:$J$2372,8,FALSE)</f>
        <v>152.62</v>
      </c>
      <c r="G1683" s="97">
        <f>IFERROR(IF(E1683= "yes",VLOOKUP(C1683,Summary!$B:$I,6,0),0),0)</f>
        <v>0</v>
      </c>
      <c r="H1683" s="96">
        <f t="shared" si="281"/>
        <v>0</v>
      </c>
      <c r="I1683" s="154">
        <f>VLOOKUP($A1683,'2025-26 Salary &amp; Benefits'!$A:$I,3,FALSE)</f>
        <v>1.18</v>
      </c>
      <c r="J1683" s="154">
        <f>VLOOKUP($A1683,'2025-26 Salary &amp; Benefits'!$A:$I,4,FALSE)</f>
        <v>1.18</v>
      </c>
      <c r="K1683" s="141">
        <f t="shared" si="282"/>
        <v>0</v>
      </c>
      <c r="L1683" s="140">
        <f t="shared" si="283"/>
        <v>0</v>
      </c>
      <c r="M1683" s="142">
        <f>'2025-26 Salary &amp; Benefits'!$E$6</f>
        <v>78209</v>
      </c>
      <c r="N1683" s="142">
        <f>'2025-26 Salary &amp; Benefits'!$F$6</f>
        <v>80164</v>
      </c>
      <c r="O1683" s="9">
        <f t="shared" si="284"/>
        <v>0</v>
      </c>
      <c r="P1683" s="9">
        <f t="shared" si="285"/>
        <v>0</v>
      </c>
      <c r="Q1683" s="9">
        <f>'2025-26 Salary &amp; Benefits'!G$6</f>
        <v>15997.68</v>
      </c>
      <c r="R1683" s="143">
        <f>'2025-26 Salary &amp; Benefits'!H$6</f>
        <v>0.16020000000000001</v>
      </c>
      <c r="S1683" s="143">
        <f>'2025-26 Salary &amp; Benefits'!I$6</f>
        <v>0.15390000000000001</v>
      </c>
      <c r="T1683" s="9">
        <f t="shared" si="286"/>
        <v>0</v>
      </c>
      <c r="U1683" s="9">
        <f t="shared" si="287"/>
        <v>0</v>
      </c>
      <c r="V1683" s="9">
        <f t="shared" si="288"/>
        <v>0</v>
      </c>
      <c r="W1683" s="9">
        <f t="shared" si="289"/>
        <v>0</v>
      </c>
      <c r="X1683" s="22">
        <f t="shared" si="290"/>
        <v>0</v>
      </c>
      <c r="Y1683" s="2"/>
      <c r="Z1683" s="2"/>
      <c r="AA1683" s="2"/>
      <c r="AB1683" s="2"/>
      <c r="AC1683" s="2"/>
      <c r="AD1683" s="2"/>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c r="ED1683" s="2"/>
      <c r="EE1683" s="2"/>
      <c r="EF1683" s="2"/>
      <c r="EG1683" s="2"/>
      <c r="EH1683" s="2"/>
      <c r="EI1683" s="2"/>
      <c r="EJ1683" s="2"/>
      <c r="EK1683" s="2"/>
      <c r="EL1683" s="2"/>
      <c r="EM1683" s="2"/>
      <c r="EN1683" s="2"/>
      <c r="EO1683" s="2"/>
      <c r="EP1683" s="2"/>
      <c r="EQ1683" s="2"/>
      <c r="ER1683" s="2"/>
      <c r="ES1683" s="2"/>
      <c r="ET1683" s="2"/>
      <c r="EU1683" s="2"/>
      <c r="EV1683" s="2"/>
      <c r="EW1683" s="2"/>
      <c r="EX1683" s="2"/>
      <c r="EY1683" s="2"/>
      <c r="EZ1683" s="2"/>
      <c r="FA1683" s="2"/>
      <c r="FB1683" s="2"/>
      <c r="FC1683" s="2"/>
    </row>
    <row r="1684" spans="1:159" s="4" customFormat="1">
      <c r="A1684" s="77" t="s">
        <v>2245</v>
      </c>
      <c r="B1684" s="87" t="s">
        <v>2807</v>
      </c>
      <c r="C1684" s="88">
        <v>2081</v>
      </c>
      <c r="D1684" s="87" t="s">
        <v>549</v>
      </c>
      <c r="E1684" s="107" t="str">
        <f>VLOOKUP($C1684,'2024-25 School Level AAFTE'!$C$4:$L$2372,9,FALSE)</f>
        <v>No</v>
      </c>
      <c r="F1684" s="95">
        <f>VLOOKUP($C1684,'2024-25 School Level AAFTE'!$C$4:$J$2372,8,FALSE)</f>
        <v>421</v>
      </c>
      <c r="G1684" s="97">
        <f>IFERROR(IF(E1684= "yes",VLOOKUP(C1684,Summary!$B:$I,6,0),0),0)</f>
        <v>0</v>
      </c>
      <c r="H1684" s="96">
        <f t="shared" si="281"/>
        <v>0</v>
      </c>
      <c r="I1684" s="154">
        <f>VLOOKUP($A1684,'2025-26 Salary &amp; Benefits'!$A:$I,3,FALSE)</f>
        <v>1.18</v>
      </c>
      <c r="J1684" s="154">
        <f>VLOOKUP($A1684,'2025-26 Salary &amp; Benefits'!$A:$I,4,FALSE)</f>
        <v>1.18</v>
      </c>
      <c r="K1684" s="141">
        <f t="shared" si="282"/>
        <v>0</v>
      </c>
      <c r="L1684" s="140">
        <f t="shared" si="283"/>
        <v>0</v>
      </c>
      <c r="M1684" s="142">
        <f>'2025-26 Salary &amp; Benefits'!$E$6</f>
        <v>78209</v>
      </c>
      <c r="N1684" s="142">
        <f>'2025-26 Salary &amp; Benefits'!$F$6</f>
        <v>80164</v>
      </c>
      <c r="O1684" s="9">
        <f t="shared" si="284"/>
        <v>0</v>
      </c>
      <c r="P1684" s="9">
        <f t="shared" si="285"/>
        <v>0</v>
      </c>
      <c r="Q1684" s="9">
        <f>'2025-26 Salary &amp; Benefits'!G$6</f>
        <v>15997.68</v>
      </c>
      <c r="R1684" s="143">
        <f>'2025-26 Salary &amp; Benefits'!H$6</f>
        <v>0.16020000000000001</v>
      </c>
      <c r="S1684" s="143">
        <f>'2025-26 Salary &amp; Benefits'!I$6</f>
        <v>0.15390000000000001</v>
      </c>
      <c r="T1684" s="9">
        <f t="shared" si="286"/>
        <v>0</v>
      </c>
      <c r="U1684" s="9">
        <f t="shared" si="287"/>
        <v>0</v>
      </c>
      <c r="V1684" s="9">
        <f t="shared" si="288"/>
        <v>0</v>
      </c>
      <c r="W1684" s="9">
        <f t="shared" si="289"/>
        <v>0</v>
      </c>
      <c r="X1684" s="22">
        <f t="shared" si="290"/>
        <v>0</v>
      </c>
      <c r="Y1684" s="2"/>
      <c r="Z1684" s="2"/>
      <c r="AA1684" s="2"/>
      <c r="AB1684" s="2"/>
      <c r="AC1684" s="2"/>
      <c r="AD1684" s="2"/>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c r="ED1684" s="2"/>
      <c r="EE1684" s="2"/>
      <c r="EF1684" s="2"/>
      <c r="EG1684" s="2"/>
      <c r="EH1684" s="2"/>
      <c r="EI1684" s="2"/>
      <c r="EJ1684" s="2"/>
      <c r="EK1684" s="2"/>
      <c r="EL1684" s="2"/>
      <c r="EM1684" s="2"/>
      <c r="EN1684" s="2"/>
      <c r="EO1684" s="2"/>
      <c r="EP1684" s="2"/>
      <c r="EQ1684" s="2"/>
      <c r="ER1684" s="2"/>
      <c r="ES1684" s="2"/>
      <c r="ET1684" s="2"/>
      <c r="EU1684" s="2"/>
      <c r="EV1684" s="2"/>
      <c r="EW1684" s="2"/>
      <c r="EX1684" s="2"/>
      <c r="EY1684" s="2"/>
      <c r="EZ1684" s="2"/>
      <c r="FA1684" s="2"/>
      <c r="FB1684" s="2"/>
      <c r="FC1684" s="2"/>
    </row>
    <row r="1685" spans="1:159" s="4" customFormat="1">
      <c r="A1685" s="77" t="s">
        <v>2245</v>
      </c>
      <c r="B1685" s="87" t="s">
        <v>2807</v>
      </c>
      <c r="C1685" s="88">
        <v>2089</v>
      </c>
      <c r="D1685" s="87" t="s">
        <v>550</v>
      </c>
      <c r="E1685" s="107" t="str">
        <f>VLOOKUP($C1685,'2024-25 School Level AAFTE'!$C$4:$L$2372,9,FALSE)</f>
        <v>Yes</v>
      </c>
      <c r="F1685" s="95">
        <f>VLOOKUP($C1685,'2024-25 School Level AAFTE'!$C$4:$J$2372,8,FALSE)</f>
        <v>250.78</v>
      </c>
      <c r="G1685" s="97">
        <f>IFERROR(IF(E1685= "yes",VLOOKUP(C1685,Summary!$B:$I,6,0),0),0)</f>
        <v>0</v>
      </c>
      <c r="H1685" s="96">
        <f t="shared" si="281"/>
        <v>250.78</v>
      </c>
      <c r="I1685" s="154">
        <f>VLOOKUP($A1685,'2025-26 Salary &amp; Benefits'!$A:$I,3,FALSE)</f>
        <v>1.18</v>
      </c>
      <c r="J1685" s="154">
        <f>VLOOKUP($A1685,'2025-26 Salary &amp; Benefits'!$A:$I,4,FALSE)</f>
        <v>1.18</v>
      </c>
      <c r="K1685" s="141">
        <f t="shared" si="282"/>
        <v>250.78</v>
      </c>
      <c r="L1685" s="140">
        <f t="shared" si="283"/>
        <v>0.73599999999999999</v>
      </c>
      <c r="M1685" s="142">
        <f>'2025-26 Salary &amp; Benefits'!$E$6</f>
        <v>78209</v>
      </c>
      <c r="N1685" s="142">
        <f>'2025-26 Salary &amp; Benefits'!$F$6</f>
        <v>80164</v>
      </c>
      <c r="O1685" s="9">
        <f t="shared" si="284"/>
        <v>67922.95</v>
      </c>
      <c r="P1685" s="9">
        <f t="shared" si="285"/>
        <v>1697.8800000000047</v>
      </c>
      <c r="Q1685" s="9">
        <f>'2025-26 Salary &amp; Benefits'!G$6</f>
        <v>15997.68</v>
      </c>
      <c r="R1685" s="143">
        <f>'2025-26 Salary &amp; Benefits'!H$6</f>
        <v>0.16020000000000001</v>
      </c>
      <c r="S1685" s="143">
        <f>'2025-26 Salary &amp; Benefits'!I$6</f>
        <v>0.15390000000000001</v>
      </c>
      <c r="T1685" s="9">
        <f t="shared" si="286"/>
        <v>22916.85</v>
      </c>
      <c r="U1685" s="9">
        <f t="shared" si="287"/>
        <v>1160.3499999999999</v>
      </c>
      <c r="V1685" s="9">
        <f t="shared" si="288"/>
        <v>178.58</v>
      </c>
      <c r="W1685" s="9">
        <f t="shared" si="289"/>
        <v>1338.9299999999998</v>
      </c>
      <c r="X1685" s="22">
        <f t="shared" si="290"/>
        <v>93876.609999999986</v>
      </c>
      <c r="Y1685" s="2"/>
      <c r="Z1685" s="2"/>
      <c r="AA1685" s="2"/>
      <c r="AB1685" s="2"/>
      <c r="AC1685" s="2"/>
      <c r="AD1685" s="2"/>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c r="CQ1685" s="2"/>
      <c r="CR1685" s="2"/>
      <c r="CS1685" s="2"/>
      <c r="CT1685" s="2"/>
      <c r="CU1685" s="2"/>
      <c r="CV1685" s="2"/>
      <c r="CW1685" s="2"/>
      <c r="CX1685" s="2"/>
      <c r="CY1685" s="2"/>
      <c r="CZ1685" s="2"/>
      <c r="DA1685" s="2"/>
      <c r="DB1685" s="2"/>
      <c r="DC1685" s="2"/>
      <c r="DD1685" s="2"/>
      <c r="DE1685" s="2"/>
      <c r="DF1685" s="2"/>
      <c r="DG1685" s="2"/>
      <c r="DH1685" s="2"/>
      <c r="DI1685" s="2"/>
      <c r="DJ1685" s="2"/>
      <c r="DK1685" s="2"/>
      <c r="DL1685" s="2"/>
      <c r="DM1685" s="2"/>
      <c r="DN1685" s="2"/>
      <c r="DO1685" s="2"/>
      <c r="DP1685" s="2"/>
      <c r="DQ1685" s="2"/>
      <c r="DR1685" s="2"/>
      <c r="DS1685" s="2"/>
      <c r="DT1685" s="2"/>
      <c r="DU1685" s="2"/>
      <c r="DV1685" s="2"/>
      <c r="DW1685" s="2"/>
      <c r="DX1685" s="2"/>
      <c r="DY1685" s="2"/>
      <c r="DZ1685" s="2"/>
      <c r="EA1685" s="2"/>
      <c r="EB1685" s="2"/>
      <c r="EC1685" s="2"/>
      <c r="ED1685" s="2"/>
      <c r="EE1685" s="2"/>
      <c r="EF1685" s="2"/>
      <c r="EG1685" s="2"/>
      <c r="EH1685" s="2"/>
      <c r="EI1685" s="2"/>
      <c r="EJ1685" s="2"/>
      <c r="EK1685" s="2"/>
      <c r="EL1685" s="2"/>
      <c r="EM1685" s="2"/>
      <c r="EN1685" s="2"/>
      <c r="EO1685" s="2"/>
      <c r="EP1685" s="2"/>
      <c r="EQ1685" s="2"/>
      <c r="ER1685" s="2"/>
      <c r="ES1685" s="2"/>
      <c r="ET1685" s="2"/>
      <c r="EU1685" s="2"/>
      <c r="EV1685" s="2"/>
      <c r="EW1685" s="2"/>
      <c r="EX1685" s="2"/>
      <c r="EY1685" s="2"/>
      <c r="EZ1685" s="2"/>
      <c r="FA1685" s="2"/>
      <c r="FB1685" s="2"/>
      <c r="FC1685" s="2"/>
    </row>
    <row r="1686" spans="1:159" s="4" customFormat="1">
      <c r="A1686" s="77" t="s">
        <v>2245</v>
      </c>
      <c r="B1686" s="87" t="s">
        <v>2807</v>
      </c>
      <c r="C1686" s="88">
        <v>2090</v>
      </c>
      <c r="D1686" s="87" t="s">
        <v>551</v>
      </c>
      <c r="E1686" s="107" t="str">
        <f>VLOOKUP($C1686,'2024-25 School Level AAFTE'!$C$4:$L$2372,9,FALSE)</f>
        <v>No</v>
      </c>
      <c r="F1686" s="95">
        <f>VLOOKUP($C1686,'2024-25 School Level AAFTE'!$C$4:$J$2372,8,FALSE)</f>
        <v>470.78</v>
      </c>
      <c r="G1686" s="97">
        <f>IFERROR(IF(E1686= "yes",VLOOKUP(C1686,Summary!$B:$I,6,0),0),0)</f>
        <v>0</v>
      </c>
      <c r="H1686" s="96">
        <f t="shared" si="281"/>
        <v>0</v>
      </c>
      <c r="I1686" s="154">
        <f>VLOOKUP($A1686,'2025-26 Salary &amp; Benefits'!$A:$I,3,FALSE)</f>
        <v>1.18</v>
      </c>
      <c r="J1686" s="154">
        <f>VLOOKUP($A1686,'2025-26 Salary &amp; Benefits'!$A:$I,4,FALSE)</f>
        <v>1.18</v>
      </c>
      <c r="K1686" s="141">
        <f t="shared" si="282"/>
        <v>0</v>
      </c>
      <c r="L1686" s="140">
        <f t="shared" si="283"/>
        <v>0</v>
      </c>
      <c r="M1686" s="142">
        <f>'2025-26 Salary &amp; Benefits'!$E$6</f>
        <v>78209</v>
      </c>
      <c r="N1686" s="142">
        <f>'2025-26 Salary &amp; Benefits'!$F$6</f>
        <v>80164</v>
      </c>
      <c r="O1686" s="9">
        <f t="shared" si="284"/>
        <v>0</v>
      </c>
      <c r="P1686" s="9">
        <f t="shared" si="285"/>
        <v>0</v>
      </c>
      <c r="Q1686" s="9">
        <f>'2025-26 Salary &amp; Benefits'!G$6</f>
        <v>15997.68</v>
      </c>
      <c r="R1686" s="143">
        <f>'2025-26 Salary &amp; Benefits'!H$6</f>
        <v>0.16020000000000001</v>
      </c>
      <c r="S1686" s="143">
        <f>'2025-26 Salary &amp; Benefits'!I$6</f>
        <v>0.15390000000000001</v>
      </c>
      <c r="T1686" s="9">
        <f t="shared" si="286"/>
        <v>0</v>
      </c>
      <c r="U1686" s="9">
        <f t="shared" si="287"/>
        <v>0</v>
      </c>
      <c r="V1686" s="9">
        <f t="shared" si="288"/>
        <v>0</v>
      </c>
      <c r="W1686" s="9">
        <f t="shared" si="289"/>
        <v>0</v>
      </c>
      <c r="X1686" s="22">
        <f t="shared" si="290"/>
        <v>0</v>
      </c>
      <c r="Y1686" s="2"/>
      <c r="Z1686" s="2"/>
      <c r="AA1686" s="2"/>
      <c r="AB1686" s="2"/>
      <c r="AC1686" s="2"/>
      <c r="AD1686" s="2"/>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c r="CQ1686" s="2"/>
      <c r="CR1686" s="2"/>
      <c r="CS1686" s="2"/>
      <c r="CT1686" s="2"/>
      <c r="CU1686" s="2"/>
      <c r="CV1686" s="2"/>
      <c r="CW1686" s="2"/>
      <c r="CX1686" s="2"/>
      <c r="CY1686" s="2"/>
      <c r="CZ1686" s="2"/>
      <c r="DA1686" s="2"/>
      <c r="DB1686" s="2"/>
      <c r="DC1686" s="2"/>
      <c r="DD1686" s="2"/>
      <c r="DE1686" s="2"/>
      <c r="DF1686" s="2"/>
      <c r="DG1686" s="2"/>
      <c r="DH1686" s="2"/>
      <c r="DI1686" s="2"/>
      <c r="DJ1686" s="2"/>
      <c r="DK1686" s="2"/>
      <c r="DL1686" s="2"/>
      <c r="DM1686" s="2"/>
      <c r="DN1686" s="2"/>
      <c r="DO1686" s="2"/>
      <c r="DP1686" s="2"/>
      <c r="DQ1686" s="2"/>
      <c r="DR1686" s="2"/>
      <c r="DS1686" s="2"/>
      <c r="DT1686" s="2"/>
      <c r="DU1686" s="2"/>
      <c r="DV1686" s="2"/>
      <c r="DW1686" s="2"/>
      <c r="DX1686" s="2"/>
      <c r="DY1686" s="2"/>
      <c r="DZ1686" s="2"/>
      <c r="EA1686" s="2"/>
      <c r="EB1686" s="2"/>
      <c r="EC1686" s="2"/>
      <c r="ED1686" s="2"/>
      <c r="EE1686" s="2"/>
      <c r="EF1686" s="2"/>
      <c r="EG1686" s="2"/>
      <c r="EH1686" s="2"/>
      <c r="EI1686" s="2"/>
      <c r="EJ1686" s="2"/>
      <c r="EK1686" s="2"/>
      <c r="EL1686" s="2"/>
      <c r="EM1686" s="2"/>
      <c r="EN1686" s="2"/>
      <c r="EO1686" s="2"/>
      <c r="EP1686" s="2"/>
      <c r="EQ1686" s="2"/>
      <c r="ER1686" s="2"/>
      <c r="ES1686" s="2"/>
      <c r="ET1686" s="2"/>
      <c r="EU1686" s="2"/>
      <c r="EV1686" s="2"/>
      <c r="EW1686" s="2"/>
      <c r="EX1686" s="2"/>
      <c r="EY1686" s="2"/>
      <c r="EZ1686" s="2"/>
      <c r="FA1686" s="2"/>
      <c r="FB1686" s="2"/>
      <c r="FC1686" s="2"/>
    </row>
    <row r="1687" spans="1:159" s="4" customFormat="1">
      <c r="A1687" s="77" t="s">
        <v>2245</v>
      </c>
      <c r="B1687" s="87" t="s">
        <v>2807</v>
      </c>
      <c r="C1687" s="88">
        <v>2092</v>
      </c>
      <c r="D1687" s="87" t="s">
        <v>552</v>
      </c>
      <c r="E1687" s="107" t="str">
        <f>VLOOKUP($C1687,'2024-25 School Level AAFTE'!$C$4:$L$2372,9,FALSE)</f>
        <v>No</v>
      </c>
      <c r="F1687" s="95">
        <f>VLOOKUP($C1687,'2024-25 School Level AAFTE'!$C$4:$J$2372,8,FALSE)</f>
        <v>349.67</v>
      </c>
      <c r="G1687" s="97">
        <f>IFERROR(IF(E1687= "yes",VLOOKUP(C1687,Summary!$B:$I,6,0),0),0)</f>
        <v>0</v>
      </c>
      <c r="H1687" s="96">
        <f t="shared" si="281"/>
        <v>0</v>
      </c>
      <c r="I1687" s="154">
        <f>VLOOKUP($A1687,'2025-26 Salary &amp; Benefits'!$A:$I,3,FALSE)</f>
        <v>1.18</v>
      </c>
      <c r="J1687" s="154">
        <f>VLOOKUP($A1687,'2025-26 Salary &amp; Benefits'!$A:$I,4,FALSE)</f>
        <v>1.18</v>
      </c>
      <c r="K1687" s="141">
        <f t="shared" si="282"/>
        <v>0</v>
      </c>
      <c r="L1687" s="140">
        <f t="shared" si="283"/>
        <v>0</v>
      </c>
      <c r="M1687" s="142">
        <f>'2025-26 Salary &amp; Benefits'!$E$6</f>
        <v>78209</v>
      </c>
      <c r="N1687" s="142">
        <f>'2025-26 Salary &amp; Benefits'!$F$6</f>
        <v>80164</v>
      </c>
      <c r="O1687" s="9">
        <f t="shared" si="284"/>
        <v>0</v>
      </c>
      <c r="P1687" s="9">
        <f t="shared" si="285"/>
        <v>0</v>
      </c>
      <c r="Q1687" s="9">
        <f>'2025-26 Salary &amp; Benefits'!G$6</f>
        <v>15997.68</v>
      </c>
      <c r="R1687" s="143">
        <f>'2025-26 Salary &amp; Benefits'!H$6</f>
        <v>0.16020000000000001</v>
      </c>
      <c r="S1687" s="143">
        <f>'2025-26 Salary &amp; Benefits'!I$6</f>
        <v>0.15390000000000001</v>
      </c>
      <c r="T1687" s="9">
        <f t="shared" si="286"/>
        <v>0</v>
      </c>
      <c r="U1687" s="9">
        <f t="shared" si="287"/>
        <v>0</v>
      </c>
      <c r="V1687" s="9">
        <f t="shared" si="288"/>
        <v>0</v>
      </c>
      <c r="W1687" s="9">
        <f t="shared" si="289"/>
        <v>0</v>
      </c>
      <c r="X1687" s="22">
        <f t="shared" si="290"/>
        <v>0</v>
      </c>
      <c r="Y1687" s="2"/>
      <c r="Z1687" s="2"/>
      <c r="AA1687" s="2"/>
      <c r="AB1687" s="2"/>
      <c r="AC1687" s="2"/>
      <c r="AD1687" s="2"/>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c r="CQ1687" s="2"/>
      <c r="CR1687" s="2"/>
      <c r="CS1687" s="2"/>
      <c r="CT1687" s="2"/>
      <c r="CU1687" s="2"/>
      <c r="CV1687" s="2"/>
      <c r="CW1687" s="2"/>
      <c r="CX1687" s="2"/>
      <c r="CY1687" s="2"/>
      <c r="CZ1687" s="2"/>
      <c r="DA1687" s="2"/>
      <c r="DB1687" s="2"/>
      <c r="DC1687" s="2"/>
      <c r="DD1687" s="2"/>
      <c r="DE1687" s="2"/>
      <c r="DF1687" s="2"/>
      <c r="DG1687" s="2"/>
      <c r="DH1687" s="2"/>
      <c r="DI1687" s="2"/>
      <c r="DJ1687" s="2"/>
      <c r="DK1687" s="2"/>
      <c r="DL1687" s="2"/>
      <c r="DM1687" s="2"/>
      <c r="DN1687" s="2"/>
      <c r="DO1687" s="2"/>
      <c r="DP1687" s="2"/>
      <c r="DQ1687" s="2"/>
      <c r="DR1687" s="2"/>
      <c r="DS1687" s="2"/>
      <c r="DT1687" s="2"/>
      <c r="DU1687" s="2"/>
      <c r="DV1687" s="2"/>
      <c r="DW1687" s="2"/>
      <c r="DX1687" s="2"/>
      <c r="DY1687" s="2"/>
      <c r="DZ1687" s="2"/>
      <c r="EA1687" s="2"/>
      <c r="EB1687" s="2"/>
      <c r="EC1687" s="2"/>
      <c r="ED1687" s="2"/>
      <c r="EE1687" s="2"/>
      <c r="EF1687" s="2"/>
      <c r="EG1687" s="2"/>
      <c r="EH1687" s="2"/>
      <c r="EI1687" s="2"/>
      <c r="EJ1687" s="2"/>
      <c r="EK1687" s="2"/>
      <c r="EL1687" s="2"/>
      <c r="EM1687" s="2"/>
      <c r="EN1687" s="2"/>
      <c r="EO1687" s="2"/>
      <c r="EP1687" s="2"/>
      <c r="EQ1687" s="2"/>
      <c r="ER1687" s="2"/>
      <c r="ES1687" s="2"/>
      <c r="ET1687" s="2"/>
      <c r="EU1687" s="2"/>
      <c r="EV1687" s="2"/>
      <c r="EW1687" s="2"/>
      <c r="EX1687" s="2"/>
      <c r="EY1687" s="2"/>
      <c r="EZ1687" s="2"/>
      <c r="FA1687" s="2"/>
      <c r="FB1687" s="2"/>
      <c r="FC1687" s="2"/>
    </row>
    <row r="1688" spans="1:159" s="4" customFormat="1">
      <c r="A1688" s="77" t="s">
        <v>2245</v>
      </c>
      <c r="B1688" s="87" t="s">
        <v>2807</v>
      </c>
      <c r="C1688" s="88">
        <v>2118</v>
      </c>
      <c r="D1688" s="87" t="s">
        <v>553</v>
      </c>
      <c r="E1688" s="107" t="str">
        <f>VLOOKUP($C1688,'2024-25 School Level AAFTE'!$C$4:$L$2372,9,FALSE)</f>
        <v>Yes</v>
      </c>
      <c r="F1688" s="95">
        <f>VLOOKUP($C1688,'2024-25 School Level AAFTE'!$C$4:$J$2372,8,FALSE)</f>
        <v>381.89</v>
      </c>
      <c r="G1688" s="97">
        <f>IFERROR(IF(E1688= "yes",VLOOKUP(C1688,Summary!$B:$I,6,0),0),0)</f>
        <v>0</v>
      </c>
      <c r="H1688" s="96">
        <f t="shared" si="281"/>
        <v>381.89</v>
      </c>
      <c r="I1688" s="154">
        <f>VLOOKUP($A1688,'2025-26 Salary &amp; Benefits'!$A:$I,3,FALSE)</f>
        <v>1.18</v>
      </c>
      <c r="J1688" s="154">
        <f>VLOOKUP($A1688,'2025-26 Salary &amp; Benefits'!$A:$I,4,FALSE)</f>
        <v>1.18</v>
      </c>
      <c r="K1688" s="141">
        <f t="shared" si="282"/>
        <v>381.89</v>
      </c>
      <c r="L1688" s="140">
        <f t="shared" si="283"/>
        <v>1.1200000000000001</v>
      </c>
      <c r="M1688" s="142">
        <f>'2025-26 Salary &amp; Benefits'!$E$6</f>
        <v>78209</v>
      </c>
      <c r="N1688" s="142">
        <f>'2025-26 Salary &amp; Benefits'!$F$6</f>
        <v>80164</v>
      </c>
      <c r="O1688" s="9">
        <f t="shared" si="284"/>
        <v>103361.01</v>
      </c>
      <c r="P1688" s="9">
        <f t="shared" si="285"/>
        <v>2583.7300000000105</v>
      </c>
      <c r="Q1688" s="9">
        <f>'2025-26 Salary &amp; Benefits'!G$6</f>
        <v>15997.68</v>
      </c>
      <c r="R1688" s="143">
        <f>'2025-26 Salary &amp; Benefits'!H$6</f>
        <v>0.16020000000000001</v>
      </c>
      <c r="S1688" s="143">
        <f>'2025-26 Salary &amp; Benefits'!I$6</f>
        <v>0.15390000000000001</v>
      </c>
      <c r="T1688" s="9">
        <f t="shared" si="286"/>
        <v>34873.47</v>
      </c>
      <c r="U1688" s="9">
        <f t="shared" si="287"/>
        <v>1765.75</v>
      </c>
      <c r="V1688" s="9">
        <f t="shared" si="288"/>
        <v>271.75</v>
      </c>
      <c r="W1688" s="9">
        <f t="shared" si="289"/>
        <v>2037.5</v>
      </c>
      <c r="X1688" s="22">
        <f t="shared" si="290"/>
        <v>142855.71</v>
      </c>
      <c r="Y1688" s="2"/>
      <c r="Z1688" s="2"/>
      <c r="AA1688" s="2"/>
      <c r="AB1688" s="2"/>
      <c r="AC1688" s="2"/>
      <c r="AD1688" s="2"/>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c r="CR1688" s="2"/>
      <c r="CS1688" s="2"/>
      <c r="CT1688" s="2"/>
      <c r="CU1688" s="2"/>
      <c r="CV1688" s="2"/>
      <c r="CW1688" s="2"/>
      <c r="CX1688" s="2"/>
      <c r="CY1688" s="2"/>
      <c r="CZ1688" s="2"/>
      <c r="DA1688" s="2"/>
      <c r="DB1688" s="2"/>
      <c r="DC1688" s="2"/>
      <c r="DD1688" s="2"/>
      <c r="DE1688" s="2"/>
      <c r="DF1688" s="2"/>
      <c r="DG1688" s="2"/>
      <c r="DH1688" s="2"/>
      <c r="DI1688" s="2"/>
      <c r="DJ1688" s="2"/>
      <c r="DK1688" s="2"/>
      <c r="DL1688" s="2"/>
      <c r="DM1688" s="2"/>
      <c r="DN1688" s="2"/>
      <c r="DO1688" s="2"/>
      <c r="DP1688" s="2"/>
      <c r="DQ1688" s="2"/>
      <c r="DR1688" s="2"/>
      <c r="DS1688" s="2"/>
      <c r="DT1688" s="2"/>
      <c r="DU1688" s="2"/>
      <c r="DV1688" s="2"/>
      <c r="DW1688" s="2"/>
      <c r="DX1688" s="2"/>
      <c r="DY1688" s="2"/>
      <c r="DZ1688" s="2"/>
      <c r="EA1688" s="2"/>
      <c r="EB1688" s="2"/>
      <c r="EC1688" s="2"/>
      <c r="ED1688" s="2"/>
      <c r="EE1688" s="2"/>
      <c r="EF1688" s="2"/>
      <c r="EG1688" s="2"/>
      <c r="EH1688" s="2"/>
      <c r="EI1688" s="2"/>
      <c r="EJ1688" s="2"/>
      <c r="EK1688" s="2"/>
      <c r="EL1688" s="2"/>
      <c r="EM1688" s="2"/>
      <c r="EN1688" s="2"/>
      <c r="EO1688" s="2"/>
      <c r="EP1688" s="2"/>
      <c r="EQ1688" s="2"/>
      <c r="ER1688" s="2"/>
      <c r="ES1688" s="2"/>
      <c r="ET1688" s="2"/>
      <c r="EU1688" s="2"/>
      <c r="EV1688" s="2"/>
      <c r="EW1688" s="2"/>
      <c r="EX1688" s="2"/>
      <c r="EY1688" s="2"/>
      <c r="EZ1688" s="2"/>
      <c r="FA1688" s="2"/>
      <c r="FB1688" s="2"/>
      <c r="FC1688" s="2"/>
    </row>
    <row r="1689" spans="1:159" s="4" customFormat="1">
      <c r="A1689" s="77" t="s">
        <v>2245</v>
      </c>
      <c r="B1689" s="87" t="s">
        <v>2807</v>
      </c>
      <c r="C1689" s="88">
        <v>2120</v>
      </c>
      <c r="D1689" s="87" t="s">
        <v>3001</v>
      </c>
      <c r="E1689" s="107" t="str">
        <f>VLOOKUP($C1689,'2024-25 School Level AAFTE'!$C$4:$L$2372,9,FALSE)</f>
        <v>Yes</v>
      </c>
      <c r="F1689" s="95">
        <f>VLOOKUP($C1689,'2024-25 School Level AAFTE'!$C$4:$J$2372,8,FALSE)</f>
        <v>295.77999999999997</v>
      </c>
      <c r="G1689" s="97">
        <f>IFERROR(IF(E1689= "yes",VLOOKUP(C1689,Summary!$B:$I,6,0),0),0)</f>
        <v>0</v>
      </c>
      <c r="H1689" s="96">
        <f t="shared" si="281"/>
        <v>295.77999999999997</v>
      </c>
      <c r="I1689" s="154">
        <f>VLOOKUP($A1689,'2025-26 Salary &amp; Benefits'!$A:$I,3,FALSE)</f>
        <v>1.18</v>
      </c>
      <c r="J1689" s="154">
        <f>VLOOKUP($A1689,'2025-26 Salary &amp; Benefits'!$A:$I,4,FALSE)</f>
        <v>1.18</v>
      </c>
      <c r="K1689" s="141">
        <f t="shared" si="282"/>
        <v>295.77999999999997</v>
      </c>
      <c r="L1689" s="140">
        <f t="shared" si="283"/>
        <v>0.86799999999999999</v>
      </c>
      <c r="M1689" s="142">
        <f>'2025-26 Salary &amp; Benefits'!$E$6</f>
        <v>78209</v>
      </c>
      <c r="N1689" s="142">
        <f>'2025-26 Salary &amp; Benefits'!$F$6</f>
        <v>80164</v>
      </c>
      <c r="O1689" s="9">
        <f t="shared" si="284"/>
        <v>80104.789999999994</v>
      </c>
      <c r="P1689" s="9">
        <f t="shared" si="285"/>
        <v>2002.3899999999994</v>
      </c>
      <c r="Q1689" s="9">
        <f>'2025-26 Salary &amp; Benefits'!G$6</f>
        <v>15997.68</v>
      </c>
      <c r="R1689" s="143">
        <f>'2025-26 Salary &amp; Benefits'!H$6</f>
        <v>0.16020000000000001</v>
      </c>
      <c r="S1689" s="143">
        <f>'2025-26 Salary &amp; Benefits'!I$6</f>
        <v>0.15390000000000001</v>
      </c>
      <c r="T1689" s="9">
        <f t="shared" si="286"/>
        <v>27026.94</v>
      </c>
      <c r="U1689" s="9">
        <f t="shared" si="287"/>
        <v>1368.45</v>
      </c>
      <c r="V1689" s="9">
        <f t="shared" si="288"/>
        <v>210.6</v>
      </c>
      <c r="W1689" s="9">
        <f t="shared" si="289"/>
        <v>1579.05</v>
      </c>
      <c r="X1689" s="22">
        <f t="shared" si="290"/>
        <v>110713.17</v>
      </c>
      <c r="Y1689" s="2"/>
      <c r="Z1689" s="2"/>
      <c r="AA1689" s="2"/>
      <c r="AB1689" s="2"/>
      <c r="AC1689" s="2"/>
      <c r="AD1689" s="2"/>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c r="CQ1689" s="2"/>
      <c r="CR1689" s="2"/>
      <c r="CS1689" s="2"/>
      <c r="CT1689" s="2"/>
      <c r="CU1689" s="2"/>
      <c r="CV1689" s="2"/>
      <c r="CW1689" s="2"/>
      <c r="CX1689" s="2"/>
      <c r="CY1689" s="2"/>
      <c r="CZ1689" s="2"/>
      <c r="DA1689" s="2"/>
      <c r="DB1689" s="2"/>
      <c r="DC1689" s="2"/>
      <c r="DD1689" s="2"/>
      <c r="DE1689" s="2"/>
      <c r="DF1689" s="2"/>
      <c r="DG1689" s="2"/>
      <c r="DH1689" s="2"/>
      <c r="DI1689" s="2"/>
      <c r="DJ1689" s="2"/>
      <c r="DK1689" s="2"/>
      <c r="DL1689" s="2"/>
      <c r="DM1689" s="2"/>
      <c r="DN1689" s="2"/>
      <c r="DO1689" s="2"/>
      <c r="DP1689" s="2"/>
      <c r="DQ1689" s="2"/>
      <c r="DR1689" s="2"/>
      <c r="DS1689" s="2"/>
      <c r="DT1689" s="2"/>
      <c r="DU1689" s="2"/>
      <c r="DV1689" s="2"/>
      <c r="DW1689" s="2"/>
      <c r="DX1689" s="2"/>
      <c r="DY1689" s="2"/>
      <c r="DZ1689" s="2"/>
      <c r="EA1689" s="2"/>
      <c r="EB1689" s="2"/>
      <c r="EC1689" s="2"/>
      <c r="ED1689" s="2"/>
      <c r="EE1689" s="2"/>
      <c r="EF1689" s="2"/>
      <c r="EG1689" s="2"/>
      <c r="EH1689" s="2"/>
      <c r="EI1689" s="2"/>
      <c r="EJ1689" s="2"/>
      <c r="EK1689" s="2"/>
      <c r="EL1689" s="2"/>
      <c r="EM1689" s="2"/>
      <c r="EN1689" s="2"/>
      <c r="EO1689" s="2"/>
      <c r="EP1689" s="2"/>
      <c r="EQ1689" s="2"/>
      <c r="ER1689" s="2"/>
      <c r="ES1689" s="2"/>
      <c r="ET1689" s="2"/>
      <c r="EU1689" s="2"/>
      <c r="EV1689" s="2"/>
      <c r="EW1689" s="2"/>
      <c r="EX1689" s="2"/>
      <c r="EY1689" s="2"/>
      <c r="EZ1689" s="2"/>
      <c r="FA1689" s="2"/>
      <c r="FB1689" s="2"/>
      <c r="FC1689" s="2"/>
    </row>
    <row r="1690" spans="1:159" s="4" customFormat="1">
      <c r="A1690" s="77" t="s">
        <v>2245</v>
      </c>
      <c r="B1690" s="87" t="s">
        <v>2807</v>
      </c>
      <c r="C1690" s="88">
        <v>2121</v>
      </c>
      <c r="D1690" s="87" t="s">
        <v>554</v>
      </c>
      <c r="E1690" s="107" t="str">
        <f>VLOOKUP($C1690,'2024-25 School Level AAFTE'!$C$4:$L$2372,9,FALSE)</f>
        <v>No</v>
      </c>
      <c r="F1690" s="95">
        <f>VLOOKUP($C1690,'2024-25 School Level AAFTE'!$C$4:$J$2372,8,FALSE)</f>
        <v>243.44</v>
      </c>
      <c r="G1690" s="97">
        <f>IFERROR(IF(E1690= "yes",VLOOKUP(C1690,Summary!$B:$I,6,0),0),0)</f>
        <v>0</v>
      </c>
      <c r="H1690" s="96">
        <f t="shared" si="281"/>
        <v>0</v>
      </c>
      <c r="I1690" s="154">
        <f>VLOOKUP($A1690,'2025-26 Salary &amp; Benefits'!$A:$I,3,FALSE)</f>
        <v>1.18</v>
      </c>
      <c r="J1690" s="154">
        <f>VLOOKUP($A1690,'2025-26 Salary &amp; Benefits'!$A:$I,4,FALSE)</f>
        <v>1.18</v>
      </c>
      <c r="K1690" s="141">
        <f t="shared" si="282"/>
        <v>0</v>
      </c>
      <c r="L1690" s="140">
        <f t="shared" si="283"/>
        <v>0</v>
      </c>
      <c r="M1690" s="142">
        <f>'2025-26 Salary &amp; Benefits'!$E$6</f>
        <v>78209</v>
      </c>
      <c r="N1690" s="142">
        <f>'2025-26 Salary &amp; Benefits'!$F$6</f>
        <v>80164</v>
      </c>
      <c r="O1690" s="9">
        <f t="shared" si="284"/>
        <v>0</v>
      </c>
      <c r="P1690" s="9">
        <f t="shared" si="285"/>
        <v>0</v>
      </c>
      <c r="Q1690" s="9">
        <f>'2025-26 Salary &amp; Benefits'!G$6</f>
        <v>15997.68</v>
      </c>
      <c r="R1690" s="143">
        <f>'2025-26 Salary &amp; Benefits'!H$6</f>
        <v>0.16020000000000001</v>
      </c>
      <c r="S1690" s="143">
        <f>'2025-26 Salary &amp; Benefits'!I$6</f>
        <v>0.15390000000000001</v>
      </c>
      <c r="T1690" s="9">
        <f t="shared" si="286"/>
        <v>0</v>
      </c>
      <c r="U1690" s="9">
        <f t="shared" si="287"/>
        <v>0</v>
      </c>
      <c r="V1690" s="9">
        <f t="shared" si="288"/>
        <v>0</v>
      </c>
      <c r="W1690" s="9">
        <f t="shared" si="289"/>
        <v>0</v>
      </c>
      <c r="X1690" s="22">
        <f t="shared" si="290"/>
        <v>0</v>
      </c>
      <c r="Y1690" s="2"/>
      <c r="Z1690" s="2"/>
      <c r="AA1690" s="2"/>
      <c r="AB1690" s="2"/>
      <c r="AC1690" s="2"/>
      <c r="AD1690" s="2"/>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c r="CQ1690" s="2"/>
      <c r="CR1690" s="2"/>
      <c r="CS1690" s="2"/>
      <c r="CT1690" s="2"/>
      <c r="CU1690" s="2"/>
      <c r="CV1690" s="2"/>
      <c r="CW1690" s="2"/>
      <c r="CX1690" s="2"/>
      <c r="CY1690" s="2"/>
      <c r="CZ1690" s="2"/>
      <c r="DA1690" s="2"/>
      <c r="DB1690" s="2"/>
      <c r="DC1690" s="2"/>
      <c r="DD1690" s="2"/>
      <c r="DE1690" s="2"/>
      <c r="DF1690" s="2"/>
      <c r="DG1690" s="2"/>
      <c r="DH1690" s="2"/>
      <c r="DI1690" s="2"/>
      <c r="DJ1690" s="2"/>
      <c r="DK1690" s="2"/>
      <c r="DL1690" s="2"/>
      <c r="DM1690" s="2"/>
      <c r="DN1690" s="2"/>
      <c r="DO1690" s="2"/>
      <c r="DP1690" s="2"/>
      <c r="DQ1690" s="2"/>
      <c r="DR1690" s="2"/>
      <c r="DS1690" s="2"/>
      <c r="DT1690" s="2"/>
      <c r="DU1690" s="2"/>
      <c r="DV1690" s="2"/>
      <c r="DW1690" s="2"/>
      <c r="DX1690" s="2"/>
      <c r="DY1690" s="2"/>
      <c r="DZ1690" s="2"/>
      <c r="EA1690" s="2"/>
      <c r="EB1690" s="2"/>
      <c r="EC1690" s="2"/>
      <c r="ED1690" s="2"/>
      <c r="EE1690" s="2"/>
      <c r="EF1690" s="2"/>
      <c r="EG1690" s="2"/>
      <c r="EH1690" s="2"/>
      <c r="EI1690" s="2"/>
      <c r="EJ1690" s="2"/>
      <c r="EK1690" s="2"/>
      <c r="EL1690" s="2"/>
      <c r="EM1690" s="2"/>
      <c r="EN1690" s="2"/>
      <c r="EO1690" s="2"/>
      <c r="EP1690" s="2"/>
      <c r="EQ1690" s="2"/>
      <c r="ER1690" s="2"/>
      <c r="ES1690" s="2"/>
      <c r="ET1690" s="2"/>
      <c r="EU1690" s="2"/>
      <c r="EV1690" s="2"/>
      <c r="EW1690" s="2"/>
      <c r="EX1690" s="2"/>
      <c r="EY1690" s="2"/>
      <c r="EZ1690" s="2"/>
      <c r="FA1690" s="2"/>
      <c r="FB1690" s="2"/>
      <c r="FC1690" s="2"/>
    </row>
    <row r="1691" spans="1:159" s="4" customFormat="1">
      <c r="A1691" s="77" t="s">
        <v>2245</v>
      </c>
      <c r="B1691" s="87" t="s">
        <v>2807</v>
      </c>
      <c r="C1691" s="88">
        <v>2123</v>
      </c>
      <c r="D1691" s="87" t="s">
        <v>555</v>
      </c>
      <c r="E1691" s="107" t="str">
        <f>VLOOKUP($C1691,'2024-25 School Level AAFTE'!$C$4:$L$2372,9,FALSE)</f>
        <v>No</v>
      </c>
      <c r="F1691" s="95">
        <f>VLOOKUP($C1691,'2024-25 School Level AAFTE'!$C$4:$J$2372,8,FALSE)</f>
        <v>328.41</v>
      </c>
      <c r="G1691" s="97">
        <f>IFERROR(IF(E1691= "yes",VLOOKUP(C1691,Summary!$B:$I,6,0),0),0)</f>
        <v>0</v>
      </c>
      <c r="H1691" s="96">
        <f t="shared" si="281"/>
        <v>0</v>
      </c>
      <c r="I1691" s="154">
        <f>VLOOKUP($A1691,'2025-26 Salary &amp; Benefits'!$A:$I,3,FALSE)</f>
        <v>1.18</v>
      </c>
      <c r="J1691" s="154">
        <f>VLOOKUP($A1691,'2025-26 Salary &amp; Benefits'!$A:$I,4,FALSE)</f>
        <v>1.18</v>
      </c>
      <c r="K1691" s="141">
        <f t="shared" si="282"/>
        <v>0</v>
      </c>
      <c r="L1691" s="140">
        <f t="shared" si="283"/>
        <v>0</v>
      </c>
      <c r="M1691" s="142">
        <f>'2025-26 Salary &amp; Benefits'!$E$6</f>
        <v>78209</v>
      </c>
      <c r="N1691" s="142">
        <f>'2025-26 Salary &amp; Benefits'!$F$6</f>
        <v>80164</v>
      </c>
      <c r="O1691" s="9">
        <f t="shared" si="284"/>
        <v>0</v>
      </c>
      <c r="P1691" s="9">
        <f t="shared" si="285"/>
        <v>0</v>
      </c>
      <c r="Q1691" s="9">
        <f>'2025-26 Salary &amp; Benefits'!G$6</f>
        <v>15997.68</v>
      </c>
      <c r="R1691" s="143">
        <f>'2025-26 Salary &amp; Benefits'!H$6</f>
        <v>0.16020000000000001</v>
      </c>
      <c r="S1691" s="143">
        <f>'2025-26 Salary &amp; Benefits'!I$6</f>
        <v>0.15390000000000001</v>
      </c>
      <c r="T1691" s="9">
        <f t="shared" si="286"/>
        <v>0</v>
      </c>
      <c r="U1691" s="9">
        <f t="shared" si="287"/>
        <v>0</v>
      </c>
      <c r="V1691" s="9">
        <f t="shared" si="288"/>
        <v>0</v>
      </c>
      <c r="W1691" s="9">
        <f t="shared" si="289"/>
        <v>0</v>
      </c>
      <c r="X1691" s="22">
        <f t="shared" si="290"/>
        <v>0</v>
      </c>
      <c r="Y1691" s="2"/>
      <c r="Z1691" s="2"/>
      <c r="AA1691" s="2"/>
      <c r="AB1691" s="2"/>
      <c r="AC1691" s="2"/>
      <c r="AD1691" s="2"/>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c r="CR1691" s="2"/>
      <c r="CS1691" s="2"/>
      <c r="CT1691" s="2"/>
      <c r="CU1691" s="2"/>
      <c r="CV1691" s="2"/>
      <c r="CW1691" s="2"/>
      <c r="CX1691" s="2"/>
      <c r="CY1691" s="2"/>
      <c r="CZ1691" s="2"/>
      <c r="DA1691" s="2"/>
      <c r="DB1691" s="2"/>
      <c r="DC1691" s="2"/>
      <c r="DD1691" s="2"/>
      <c r="DE1691" s="2"/>
      <c r="DF1691" s="2"/>
      <c r="DG1691" s="2"/>
      <c r="DH1691" s="2"/>
      <c r="DI1691" s="2"/>
      <c r="DJ1691" s="2"/>
      <c r="DK1691" s="2"/>
      <c r="DL1691" s="2"/>
      <c r="DM1691" s="2"/>
      <c r="DN1691" s="2"/>
      <c r="DO1691" s="2"/>
      <c r="DP1691" s="2"/>
      <c r="DQ1691" s="2"/>
      <c r="DR1691" s="2"/>
      <c r="DS1691" s="2"/>
      <c r="DT1691" s="2"/>
      <c r="DU1691" s="2"/>
      <c r="DV1691" s="2"/>
      <c r="DW1691" s="2"/>
      <c r="DX1691" s="2"/>
      <c r="DY1691" s="2"/>
      <c r="DZ1691" s="2"/>
      <c r="EA1691" s="2"/>
      <c r="EB1691" s="2"/>
      <c r="EC1691" s="2"/>
      <c r="ED1691" s="2"/>
      <c r="EE1691" s="2"/>
      <c r="EF1691" s="2"/>
      <c r="EG1691" s="2"/>
      <c r="EH1691" s="2"/>
      <c r="EI1691" s="2"/>
      <c r="EJ1691" s="2"/>
      <c r="EK1691" s="2"/>
      <c r="EL1691" s="2"/>
      <c r="EM1691" s="2"/>
      <c r="EN1691" s="2"/>
      <c r="EO1691" s="2"/>
      <c r="EP1691" s="2"/>
      <c r="EQ1691" s="2"/>
      <c r="ER1691" s="2"/>
      <c r="ES1691" s="2"/>
      <c r="ET1691" s="2"/>
      <c r="EU1691" s="2"/>
      <c r="EV1691" s="2"/>
      <c r="EW1691" s="2"/>
      <c r="EX1691" s="2"/>
      <c r="EY1691" s="2"/>
      <c r="EZ1691" s="2"/>
      <c r="FA1691" s="2"/>
      <c r="FB1691" s="2"/>
      <c r="FC1691" s="2"/>
    </row>
    <row r="1692" spans="1:159" s="4" customFormat="1">
      <c r="A1692" s="77" t="s">
        <v>2245</v>
      </c>
      <c r="B1692" s="87" t="s">
        <v>2807</v>
      </c>
      <c r="C1692" s="88">
        <v>2138</v>
      </c>
      <c r="D1692" s="87" t="s">
        <v>556</v>
      </c>
      <c r="E1692" s="107" t="str">
        <f>VLOOKUP($C1692,'2024-25 School Level AAFTE'!$C$4:$L$2372,9,FALSE)</f>
        <v>No</v>
      </c>
      <c r="F1692" s="95">
        <f>VLOOKUP($C1692,'2024-25 School Level AAFTE'!$C$4:$J$2372,8,FALSE)</f>
        <v>286.27999999999997</v>
      </c>
      <c r="G1692" s="97">
        <f>IFERROR(IF(E1692= "yes",VLOOKUP(C1692,Summary!$B:$I,6,0),0),0)</f>
        <v>0</v>
      </c>
      <c r="H1692" s="96">
        <f t="shared" si="281"/>
        <v>0</v>
      </c>
      <c r="I1692" s="154">
        <f>VLOOKUP($A1692,'2025-26 Salary &amp; Benefits'!$A:$I,3,FALSE)</f>
        <v>1.18</v>
      </c>
      <c r="J1692" s="154">
        <f>VLOOKUP($A1692,'2025-26 Salary &amp; Benefits'!$A:$I,4,FALSE)</f>
        <v>1.18</v>
      </c>
      <c r="K1692" s="141">
        <f t="shared" si="282"/>
        <v>0</v>
      </c>
      <c r="L1692" s="140">
        <f t="shared" si="283"/>
        <v>0</v>
      </c>
      <c r="M1692" s="142">
        <f>'2025-26 Salary &amp; Benefits'!$E$6</f>
        <v>78209</v>
      </c>
      <c r="N1692" s="142">
        <f>'2025-26 Salary &amp; Benefits'!$F$6</f>
        <v>80164</v>
      </c>
      <c r="O1692" s="9">
        <f t="shared" si="284"/>
        <v>0</v>
      </c>
      <c r="P1692" s="9">
        <f t="shared" si="285"/>
        <v>0</v>
      </c>
      <c r="Q1692" s="9">
        <f>'2025-26 Salary &amp; Benefits'!G$6</f>
        <v>15997.68</v>
      </c>
      <c r="R1692" s="143">
        <f>'2025-26 Salary &amp; Benefits'!H$6</f>
        <v>0.16020000000000001</v>
      </c>
      <c r="S1692" s="143">
        <f>'2025-26 Salary &amp; Benefits'!I$6</f>
        <v>0.15390000000000001</v>
      </c>
      <c r="T1692" s="9">
        <f t="shared" si="286"/>
        <v>0</v>
      </c>
      <c r="U1692" s="9">
        <f t="shared" si="287"/>
        <v>0</v>
      </c>
      <c r="V1692" s="9">
        <f t="shared" si="288"/>
        <v>0</v>
      </c>
      <c r="W1692" s="9">
        <f t="shared" si="289"/>
        <v>0</v>
      </c>
      <c r="X1692" s="22">
        <f t="shared" si="290"/>
        <v>0</v>
      </c>
      <c r="Y1692" s="2"/>
      <c r="Z1692" s="2"/>
      <c r="AA1692" s="2"/>
      <c r="AB1692" s="2"/>
      <c r="AC1692" s="2"/>
      <c r="AD1692" s="2"/>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c r="CC1692" s="2"/>
      <c r="CD1692" s="2"/>
      <c r="CE1692" s="2"/>
      <c r="CF1692" s="2"/>
      <c r="CG1692" s="2"/>
      <c r="CH1692" s="2"/>
      <c r="CI1692" s="2"/>
      <c r="CJ1692" s="2"/>
      <c r="CK1692" s="2"/>
      <c r="CL1692" s="2"/>
      <c r="CM1692" s="2"/>
      <c r="CN1692" s="2"/>
      <c r="CO1692" s="2"/>
      <c r="CP1692" s="2"/>
      <c r="CQ1692" s="2"/>
      <c r="CR1692" s="2"/>
      <c r="CS1692" s="2"/>
      <c r="CT1692" s="2"/>
      <c r="CU1692" s="2"/>
      <c r="CV1692" s="2"/>
      <c r="CW1692" s="2"/>
      <c r="CX1692" s="2"/>
      <c r="CY1692" s="2"/>
      <c r="CZ1692" s="2"/>
      <c r="DA1692" s="2"/>
      <c r="DB1692" s="2"/>
      <c r="DC1692" s="2"/>
      <c r="DD1692" s="2"/>
      <c r="DE1692" s="2"/>
      <c r="DF1692" s="2"/>
      <c r="DG1692" s="2"/>
      <c r="DH1692" s="2"/>
      <c r="DI1692" s="2"/>
      <c r="DJ1692" s="2"/>
      <c r="DK1692" s="2"/>
      <c r="DL1692" s="2"/>
      <c r="DM1692" s="2"/>
      <c r="DN1692" s="2"/>
      <c r="DO1692" s="2"/>
      <c r="DP1692" s="2"/>
      <c r="DQ1692" s="2"/>
      <c r="DR1692" s="2"/>
      <c r="DS1692" s="2"/>
      <c r="DT1692" s="2"/>
      <c r="DU1692" s="2"/>
      <c r="DV1692" s="2"/>
      <c r="DW1692" s="2"/>
      <c r="DX1692" s="2"/>
      <c r="DY1692" s="2"/>
      <c r="DZ1692" s="2"/>
      <c r="EA1692" s="2"/>
      <c r="EB1692" s="2"/>
      <c r="EC1692" s="2"/>
      <c r="ED1692" s="2"/>
      <c r="EE1692" s="2"/>
      <c r="EF1692" s="2"/>
      <c r="EG1692" s="2"/>
      <c r="EH1692" s="2"/>
      <c r="EI1692" s="2"/>
      <c r="EJ1692" s="2"/>
      <c r="EK1692" s="2"/>
      <c r="EL1692" s="2"/>
      <c r="EM1692" s="2"/>
      <c r="EN1692" s="2"/>
      <c r="EO1692" s="2"/>
      <c r="EP1692" s="2"/>
      <c r="EQ1692" s="2"/>
      <c r="ER1692" s="2"/>
      <c r="ES1692" s="2"/>
      <c r="ET1692" s="2"/>
      <c r="EU1692" s="2"/>
      <c r="EV1692" s="2"/>
      <c r="EW1692" s="2"/>
      <c r="EX1692" s="2"/>
      <c r="EY1692" s="2"/>
      <c r="EZ1692" s="2"/>
      <c r="FA1692" s="2"/>
      <c r="FB1692" s="2"/>
      <c r="FC1692" s="2"/>
    </row>
    <row r="1693" spans="1:159" s="4" customFormat="1">
      <c r="A1693" s="77" t="s">
        <v>2245</v>
      </c>
      <c r="B1693" s="87" t="s">
        <v>2807</v>
      </c>
      <c r="C1693" s="88">
        <v>2139</v>
      </c>
      <c r="D1693" s="87" t="s">
        <v>557</v>
      </c>
      <c r="E1693" s="107" t="str">
        <f>VLOOKUP($C1693,'2024-25 School Level AAFTE'!$C$4:$L$2372,9,FALSE)</f>
        <v>No</v>
      </c>
      <c r="F1693" s="95">
        <f>VLOOKUP($C1693,'2024-25 School Level AAFTE'!$C$4:$J$2372,8,FALSE)</f>
        <v>402.22</v>
      </c>
      <c r="G1693" s="97">
        <f>IFERROR(IF(E1693= "yes",VLOOKUP(C1693,Summary!$B:$I,6,0),0),0)</f>
        <v>0</v>
      </c>
      <c r="H1693" s="96">
        <f t="shared" si="281"/>
        <v>0</v>
      </c>
      <c r="I1693" s="154">
        <f>VLOOKUP($A1693,'2025-26 Salary &amp; Benefits'!$A:$I,3,FALSE)</f>
        <v>1.18</v>
      </c>
      <c r="J1693" s="154">
        <f>VLOOKUP($A1693,'2025-26 Salary &amp; Benefits'!$A:$I,4,FALSE)</f>
        <v>1.18</v>
      </c>
      <c r="K1693" s="141">
        <f t="shared" si="282"/>
        <v>0</v>
      </c>
      <c r="L1693" s="140">
        <f t="shared" si="283"/>
        <v>0</v>
      </c>
      <c r="M1693" s="142">
        <f>'2025-26 Salary &amp; Benefits'!$E$6</f>
        <v>78209</v>
      </c>
      <c r="N1693" s="142">
        <f>'2025-26 Salary &amp; Benefits'!$F$6</f>
        <v>80164</v>
      </c>
      <c r="O1693" s="9">
        <f t="shared" si="284"/>
        <v>0</v>
      </c>
      <c r="P1693" s="9">
        <f t="shared" si="285"/>
        <v>0</v>
      </c>
      <c r="Q1693" s="9">
        <f>'2025-26 Salary &amp; Benefits'!G$6</f>
        <v>15997.68</v>
      </c>
      <c r="R1693" s="143">
        <f>'2025-26 Salary &amp; Benefits'!H$6</f>
        <v>0.16020000000000001</v>
      </c>
      <c r="S1693" s="143">
        <f>'2025-26 Salary &amp; Benefits'!I$6</f>
        <v>0.15390000000000001</v>
      </c>
      <c r="T1693" s="9">
        <f t="shared" si="286"/>
        <v>0</v>
      </c>
      <c r="U1693" s="9">
        <f t="shared" si="287"/>
        <v>0</v>
      </c>
      <c r="V1693" s="9">
        <f t="shared" si="288"/>
        <v>0</v>
      </c>
      <c r="W1693" s="9">
        <f t="shared" si="289"/>
        <v>0</v>
      </c>
      <c r="X1693" s="22">
        <f t="shared" si="290"/>
        <v>0</v>
      </c>
      <c r="Y1693" s="2"/>
      <c r="Z1693" s="2"/>
      <c r="AA1693" s="2"/>
      <c r="AB1693" s="2"/>
      <c r="AC1693" s="2"/>
      <c r="AD1693" s="2"/>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c r="BI1693" s="2"/>
      <c r="BJ1693" s="2"/>
      <c r="BK1693" s="2"/>
      <c r="BL1693" s="2"/>
      <c r="BM1693" s="2"/>
      <c r="BN1693" s="2"/>
      <c r="BO1693" s="2"/>
      <c r="BP1693" s="2"/>
      <c r="BQ1693" s="2"/>
      <c r="BR1693" s="2"/>
      <c r="BS1693" s="2"/>
      <c r="BT1693" s="2"/>
      <c r="BU1693" s="2"/>
      <c r="BV1693" s="2"/>
      <c r="BW1693" s="2"/>
      <c r="BX1693" s="2"/>
      <c r="BY1693" s="2"/>
      <c r="BZ1693" s="2"/>
      <c r="CA1693" s="2"/>
      <c r="CB1693" s="2"/>
      <c r="CC1693" s="2"/>
      <c r="CD1693" s="2"/>
      <c r="CE1693" s="2"/>
      <c r="CF1693" s="2"/>
      <c r="CG1693" s="2"/>
      <c r="CH1693" s="2"/>
      <c r="CI1693" s="2"/>
      <c r="CJ1693" s="2"/>
      <c r="CK1693" s="2"/>
      <c r="CL1693" s="2"/>
      <c r="CM1693" s="2"/>
      <c r="CN1693" s="2"/>
      <c r="CO1693" s="2"/>
      <c r="CP1693" s="2"/>
      <c r="CQ1693" s="2"/>
      <c r="CR1693" s="2"/>
      <c r="CS1693" s="2"/>
      <c r="CT1693" s="2"/>
      <c r="CU1693" s="2"/>
      <c r="CV1693" s="2"/>
      <c r="CW1693" s="2"/>
      <c r="CX1693" s="2"/>
      <c r="CY1693" s="2"/>
      <c r="CZ1693" s="2"/>
      <c r="DA1693" s="2"/>
      <c r="DB1693" s="2"/>
      <c r="DC1693" s="2"/>
      <c r="DD1693" s="2"/>
      <c r="DE1693" s="2"/>
      <c r="DF1693" s="2"/>
      <c r="DG1693" s="2"/>
      <c r="DH1693" s="2"/>
      <c r="DI1693" s="2"/>
      <c r="DJ1693" s="2"/>
      <c r="DK1693" s="2"/>
      <c r="DL1693" s="2"/>
      <c r="DM1693" s="2"/>
      <c r="DN1693" s="2"/>
      <c r="DO1693" s="2"/>
      <c r="DP1693" s="2"/>
      <c r="DQ1693" s="2"/>
      <c r="DR1693" s="2"/>
      <c r="DS1693" s="2"/>
      <c r="DT1693" s="2"/>
      <c r="DU1693" s="2"/>
      <c r="DV1693" s="2"/>
      <c r="DW1693" s="2"/>
      <c r="DX1693" s="2"/>
      <c r="DY1693" s="2"/>
      <c r="DZ1693" s="2"/>
      <c r="EA1693" s="2"/>
      <c r="EB1693" s="2"/>
      <c r="EC1693" s="2"/>
      <c r="ED1693" s="2"/>
      <c r="EE1693" s="2"/>
      <c r="EF1693" s="2"/>
      <c r="EG1693" s="2"/>
      <c r="EH1693" s="2"/>
      <c r="EI1693" s="2"/>
      <c r="EJ1693" s="2"/>
      <c r="EK1693" s="2"/>
      <c r="EL1693" s="2"/>
      <c r="EM1693" s="2"/>
      <c r="EN1693" s="2"/>
      <c r="EO1693" s="2"/>
      <c r="EP1693" s="2"/>
      <c r="EQ1693" s="2"/>
      <c r="ER1693" s="2"/>
      <c r="ES1693" s="2"/>
      <c r="ET1693" s="2"/>
      <c r="EU1693" s="2"/>
      <c r="EV1693" s="2"/>
      <c r="EW1693" s="2"/>
      <c r="EX1693" s="2"/>
      <c r="EY1693" s="2"/>
      <c r="EZ1693" s="2"/>
      <c r="FA1693" s="2"/>
      <c r="FB1693" s="2"/>
      <c r="FC1693" s="2"/>
    </row>
    <row r="1694" spans="1:159" s="4" customFormat="1">
      <c r="A1694" s="77" t="s">
        <v>2245</v>
      </c>
      <c r="B1694" s="87" t="s">
        <v>2807</v>
      </c>
      <c r="C1694" s="88">
        <v>2141</v>
      </c>
      <c r="D1694" s="87" t="s">
        <v>558</v>
      </c>
      <c r="E1694" s="107" t="str">
        <f>VLOOKUP($C1694,'2024-25 School Level AAFTE'!$C$4:$L$2372,9,FALSE)</f>
        <v>No</v>
      </c>
      <c r="F1694" s="95">
        <f>VLOOKUP($C1694,'2024-25 School Level AAFTE'!$C$4:$J$2372,8,FALSE)</f>
        <v>491.67</v>
      </c>
      <c r="G1694" s="97">
        <f>IFERROR(IF(E1694= "yes",VLOOKUP(C1694,Summary!$B:$I,6,0),0),0)</f>
        <v>0</v>
      </c>
      <c r="H1694" s="96">
        <f t="shared" ref="H1694:H1757" si="291">IF(E1694= "yes", F1694,0)</f>
        <v>0</v>
      </c>
      <c r="I1694" s="154">
        <f>VLOOKUP($A1694,'2025-26 Salary &amp; Benefits'!$A:$I,3,FALSE)</f>
        <v>1.18</v>
      </c>
      <c r="J1694" s="154">
        <f>VLOOKUP($A1694,'2025-26 Salary &amp; Benefits'!$A:$I,4,FALSE)</f>
        <v>1.18</v>
      </c>
      <c r="K1694" s="141">
        <f t="shared" ref="K1694:K1757" si="292">IF(G1694&gt;0,G1694,H1694)</f>
        <v>0</v>
      </c>
      <c r="L1694" s="140">
        <f t="shared" ref="L1694:L1757" si="293">ROUND((($K1694*1.1*36)/15)/900,3)</f>
        <v>0</v>
      </c>
      <c r="M1694" s="142">
        <f>'2025-26 Salary &amp; Benefits'!$E$6</f>
        <v>78209</v>
      </c>
      <c r="N1694" s="142">
        <f>'2025-26 Salary &amp; Benefits'!$F$6</f>
        <v>80164</v>
      </c>
      <c r="O1694" s="9">
        <f t="shared" ref="O1694:O1757" si="294">ROUND($I1694*$M1694*$L1694,2)</f>
        <v>0</v>
      </c>
      <c r="P1694" s="9">
        <f t="shared" ref="P1694:P1757" si="295">ROUND($J1694*$N1694*$L1694,2)-O1694</f>
        <v>0</v>
      </c>
      <c r="Q1694" s="9">
        <f>'2025-26 Salary &amp; Benefits'!G$6</f>
        <v>15997.68</v>
      </c>
      <c r="R1694" s="143">
        <f>'2025-26 Salary &amp; Benefits'!H$6</f>
        <v>0.16020000000000001</v>
      </c>
      <c r="S1694" s="143">
        <f>'2025-26 Salary &amp; Benefits'!I$6</f>
        <v>0.15390000000000001</v>
      </c>
      <c r="T1694" s="9">
        <f t="shared" ref="T1694:T1757" si="296">ROUND(O1694*R1694+P1694*S1694+L1694*Q1694,2)</f>
        <v>0</v>
      </c>
      <c r="U1694" s="9">
        <f t="shared" ref="U1694:U1757" si="297">ROUND((($N1694*$J1694*$L1694)/180)*3,2)</f>
        <v>0</v>
      </c>
      <c r="V1694" s="9">
        <f t="shared" ref="V1694:V1757" si="298">ROUND(U1694*S1694,2)</f>
        <v>0</v>
      </c>
      <c r="W1694" s="9">
        <f t="shared" ref="W1694:W1757" si="299">SUM(U1694:V1694)</f>
        <v>0</v>
      </c>
      <c r="X1694" s="22">
        <f t="shared" ref="X1694:X1757" si="300">SUM(T1694,O1694:P1694,W1694)</f>
        <v>0</v>
      </c>
      <c r="Y1694" s="2"/>
      <c r="Z1694" s="2"/>
      <c r="AA1694" s="2"/>
      <c r="AB1694" s="2"/>
      <c r="AC1694" s="2"/>
      <c r="AD1694" s="2"/>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c r="BI1694" s="2"/>
      <c r="BJ1694" s="2"/>
      <c r="BK1694" s="2"/>
      <c r="BL1694" s="2"/>
      <c r="BM1694" s="2"/>
      <c r="BN1694" s="2"/>
      <c r="BO1694" s="2"/>
      <c r="BP1694" s="2"/>
      <c r="BQ1694" s="2"/>
      <c r="BR1694" s="2"/>
      <c r="BS1694" s="2"/>
      <c r="BT1694" s="2"/>
      <c r="BU1694" s="2"/>
      <c r="BV1694" s="2"/>
      <c r="BW1694" s="2"/>
      <c r="BX1694" s="2"/>
      <c r="BY1694" s="2"/>
      <c r="BZ1694" s="2"/>
      <c r="CA1694" s="2"/>
      <c r="CB1694" s="2"/>
      <c r="CC1694" s="2"/>
      <c r="CD1694" s="2"/>
      <c r="CE1694" s="2"/>
      <c r="CF1694" s="2"/>
      <c r="CG1694" s="2"/>
      <c r="CH1694" s="2"/>
      <c r="CI1694" s="2"/>
      <c r="CJ1694" s="2"/>
      <c r="CK1694" s="2"/>
      <c r="CL1694" s="2"/>
      <c r="CM1694" s="2"/>
      <c r="CN1694" s="2"/>
      <c r="CO1694" s="2"/>
      <c r="CP1694" s="2"/>
      <c r="CQ1694" s="2"/>
      <c r="CR1694" s="2"/>
      <c r="CS1694" s="2"/>
      <c r="CT1694" s="2"/>
      <c r="CU1694" s="2"/>
      <c r="CV1694" s="2"/>
      <c r="CW1694" s="2"/>
      <c r="CX1694" s="2"/>
      <c r="CY1694" s="2"/>
      <c r="CZ1694" s="2"/>
      <c r="DA1694" s="2"/>
      <c r="DB1694" s="2"/>
      <c r="DC1694" s="2"/>
      <c r="DD1694" s="2"/>
      <c r="DE1694" s="2"/>
      <c r="DF1694" s="2"/>
      <c r="DG1694" s="2"/>
      <c r="DH1694" s="2"/>
      <c r="DI1694" s="2"/>
      <c r="DJ1694" s="2"/>
      <c r="DK1694" s="2"/>
      <c r="DL1694" s="2"/>
      <c r="DM1694" s="2"/>
      <c r="DN1694" s="2"/>
      <c r="DO1694" s="2"/>
      <c r="DP1694" s="2"/>
      <c r="DQ1694" s="2"/>
      <c r="DR1694" s="2"/>
      <c r="DS1694" s="2"/>
      <c r="DT1694" s="2"/>
      <c r="DU1694" s="2"/>
      <c r="DV1694" s="2"/>
      <c r="DW1694" s="2"/>
      <c r="DX1694" s="2"/>
      <c r="DY1694" s="2"/>
      <c r="DZ1694" s="2"/>
      <c r="EA1694" s="2"/>
      <c r="EB1694" s="2"/>
      <c r="EC1694" s="2"/>
      <c r="ED1694" s="2"/>
      <c r="EE1694" s="2"/>
      <c r="EF1694" s="2"/>
      <c r="EG1694" s="2"/>
      <c r="EH1694" s="2"/>
      <c r="EI1694" s="2"/>
      <c r="EJ1694" s="2"/>
      <c r="EK1694" s="2"/>
      <c r="EL1694" s="2"/>
      <c r="EM1694" s="2"/>
      <c r="EN1694" s="2"/>
      <c r="EO1694" s="2"/>
      <c r="EP1694" s="2"/>
      <c r="EQ1694" s="2"/>
      <c r="ER1694" s="2"/>
      <c r="ES1694" s="2"/>
      <c r="ET1694" s="2"/>
      <c r="EU1694" s="2"/>
      <c r="EV1694" s="2"/>
      <c r="EW1694" s="2"/>
      <c r="EX1694" s="2"/>
      <c r="EY1694" s="2"/>
      <c r="EZ1694" s="2"/>
      <c r="FA1694" s="2"/>
      <c r="FB1694" s="2"/>
      <c r="FC1694" s="2"/>
    </row>
    <row r="1695" spans="1:159" s="4" customFormat="1">
      <c r="A1695" s="77" t="s">
        <v>2245</v>
      </c>
      <c r="B1695" s="87" t="s">
        <v>2807</v>
      </c>
      <c r="C1695" s="89">
        <v>2142</v>
      </c>
      <c r="D1695" s="101" t="s">
        <v>559</v>
      </c>
      <c r="E1695" s="107" t="str">
        <f>VLOOKUP($C1695,'2024-25 School Level AAFTE'!$C$4:$L$2372,9,FALSE)</f>
        <v>No</v>
      </c>
      <c r="F1695" s="95">
        <f>VLOOKUP($C1695,'2024-25 School Level AAFTE'!$C$4:$J$2372,8,FALSE)</f>
        <v>356.68</v>
      </c>
      <c r="G1695" s="97">
        <f>IFERROR(IF(E1695= "yes",VLOOKUP(C1695,Summary!$B:$I,6,0),0),0)</f>
        <v>0</v>
      </c>
      <c r="H1695" s="96">
        <f t="shared" si="291"/>
        <v>0</v>
      </c>
      <c r="I1695" s="154">
        <f>VLOOKUP($A1695,'2025-26 Salary &amp; Benefits'!$A:$I,3,FALSE)</f>
        <v>1.18</v>
      </c>
      <c r="J1695" s="154">
        <f>VLOOKUP($A1695,'2025-26 Salary &amp; Benefits'!$A:$I,4,FALSE)</f>
        <v>1.18</v>
      </c>
      <c r="K1695" s="141">
        <f t="shared" si="292"/>
        <v>0</v>
      </c>
      <c r="L1695" s="140">
        <f t="shared" si="293"/>
        <v>0</v>
      </c>
      <c r="M1695" s="142">
        <f>'2025-26 Salary &amp; Benefits'!$E$6</f>
        <v>78209</v>
      </c>
      <c r="N1695" s="142">
        <f>'2025-26 Salary &amp; Benefits'!$F$6</f>
        <v>80164</v>
      </c>
      <c r="O1695" s="9">
        <f t="shared" si="294"/>
        <v>0</v>
      </c>
      <c r="P1695" s="9">
        <f t="shared" si="295"/>
        <v>0</v>
      </c>
      <c r="Q1695" s="9">
        <f>'2025-26 Salary &amp; Benefits'!G$6</f>
        <v>15997.68</v>
      </c>
      <c r="R1695" s="143">
        <f>'2025-26 Salary &amp; Benefits'!H$6</f>
        <v>0.16020000000000001</v>
      </c>
      <c r="S1695" s="143">
        <f>'2025-26 Salary &amp; Benefits'!I$6</f>
        <v>0.15390000000000001</v>
      </c>
      <c r="T1695" s="9">
        <f t="shared" si="296"/>
        <v>0</v>
      </c>
      <c r="U1695" s="9">
        <f t="shared" si="297"/>
        <v>0</v>
      </c>
      <c r="V1695" s="9">
        <f t="shared" si="298"/>
        <v>0</v>
      </c>
      <c r="W1695" s="9">
        <f t="shared" si="299"/>
        <v>0</v>
      </c>
      <c r="X1695" s="22">
        <f t="shared" si="300"/>
        <v>0</v>
      </c>
      <c r="Y1695" s="2"/>
      <c r="Z1695" s="2"/>
      <c r="AA1695" s="2"/>
      <c r="AB1695" s="2"/>
      <c r="AC1695" s="2"/>
      <c r="AD1695" s="2"/>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c r="BI1695" s="2"/>
      <c r="BJ1695" s="2"/>
      <c r="BK1695" s="2"/>
      <c r="BL1695" s="2"/>
      <c r="BM1695" s="2"/>
      <c r="BN1695" s="2"/>
      <c r="BO1695" s="2"/>
      <c r="BP1695" s="2"/>
      <c r="BQ1695" s="2"/>
      <c r="BR1695" s="2"/>
      <c r="BS1695" s="2"/>
      <c r="BT1695" s="2"/>
      <c r="BU1695" s="2"/>
      <c r="BV1695" s="2"/>
      <c r="BW1695" s="2"/>
      <c r="BX1695" s="2"/>
      <c r="BY1695" s="2"/>
      <c r="BZ1695" s="2"/>
      <c r="CA1695" s="2"/>
      <c r="CB1695" s="2"/>
      <c r="CC1695" s="2"/>
      <c r="CD1695" s="2"/>
      <c r="CE1695" s="2"/>
      <c r="CF1695" s="2"/>
      <c r="CG1695" s="2"/>
      <c r="CH1695" s="2"/>
      <c r="CI1695" s="2"/>
      <c r="CJ1695" s="2"/>
      <c r="CK1695" s="2"/>
      <c r="CL1695" s="2"/>
      <c r="CM1695" s="2"/>
      <c r="CN1695" s="2"/>
      <c r="CO1695" s="2"/>
      <c r="CP1695" s="2"/>
      <c r="CQ1695" s="2"/>
      <c r="CR1695" s="2"/>
      <c r="CS1695" s="2"/>
      <c r="CT1695" s="2"/>
      <c r="CU1695" s="2"/>
      <c r="CV1695" s="2"/>
      <c r="CW1695" s="2"/>
      <c r="CX1695" s="2"/>
      <c r="CY1695" s="2"/>
      <c r="CZ1695" s="2"/>
      <c r="DA1695" s="2"/>
      <c r="DB1695" s="2"/>
      <c r="DC1695" s="2"/>
      <c r="DD1695" s="2"/>
      <c r="DE1695" s="2"/>
      <c r="DF1695" s="2"/>
      <c r="DG1695" s="2"/>
      <c r="DH1695" s="2"/>
      <c r="DI1695" s="2"/>
      <c r="DJ1695" s="2"/>
      <c r="DK1695" s="2"/>
      <c r="DL1695" s="2"/>
      <c r="DM1695" s="2"/>
      <c r="DN1695" s="2"/>
      <c r="DO1695" s="2"/>
      <c r="DP1695" s="2"/>
      <c r="DQ1695" s="2"/>
      <c r="DR1695" s="2"/>
      <c r="DS1695" s="2"/>
      <c r="DT1695" s="2"/>
      <c r="DU1695" s="2"/>
      <c r="DV1695" s="2"/>
      <c r="DW1695" s="2"/>
      <c r="DX1695" s="2"/>
      <c r="DY1695" s="2"/>
      <c r="DZ1695" s="2"/>
      <c r="EA1695" s="2"/>
      <c r="EB1695" s="2"/>
      <c r="EC1695" s="2"/>
      <c r="ED1695" s="2"/>
      <c r="EE1695" s="2"/>
      <c r="EF1695" s="2"/>
      <c r="EG1695" s="2"/>
      <c r="EH1695" s="2"/>
      <c r="EI1695" s="2"/>
      <c r="EJ1695" s="2"/>
      <c r="EK1695" s="2"/>
      <c r="EL1695" s="2"/>
      <c r="EM1695" s="2"/>
      <c r="EN1695" s="2"/>
      <c r="EO1695" s="2"/>
      <c r="EP1695" s="2"/>
      <c r="EQ1695" s="2"/>
      <c r="ER1695" s="2"/>
      <c r="ES1695" s="2"/>
      <c r="ET1695" s="2"/>
      <c r="EU1695" s="2"/>
      <c r="EV1695" s="2"/>
      <c r="EW1695" s="2"/>
      <c r="EX1695" s="2"/>
      <c r="EY1695" s="2"/>
      <c r="EZ1695" s="2"/>
      <c r="FA1695" s="2"/>
      <c r="FB1695" s="2"/>
      <c r="FC1695" s="2"/>
    </row>
    <row r="1696" spans="1:159" s="4" customFormat="1">
      <c r="A1696" s="77" t="s">
        <v>2245</v>
      </c>
      <c r="B1696" s="87" t="s">
        <v>2807</v>
      </c>
      <c r="C1696" s="88">
        <v>2143</v>
      </c>
      <c r="D1696" s="87" t="s">
        <v>560</v>
      </c>
      <c r="E1696" s="107" t="str">
        <f>VLOOKUP($C1696,'2024-25 School Level AAFTE'!$C$4:$L$2372,9,FALSE)</f>
        <v>Yes</v>
      </c>
      <c r="F1696" s="95">
        <f>VLOOKUP($C1696,'2024-25 School Level AAFTE'!$C$4:$J$2372,8,FALSE)</f>
        <v>316.77999999999997</v>
      </c>
      <c r="G1696" s="97">
        <f>IFERROR(IF(E1696= "yes",VLOOKUP(C1696,Summary!$B:$I,6,0),0),0)</f>
        <v>0</v>
      </c>
      <c r="H1696" s="96">
        <f t="shared" si="291"/>
        <v>316.77999999999997</v>
      </c>
      <c r="I1696" s="154">
        <f>VLOOKUP($A1696,'2025-26 Salary &amp; Benefits'!$A:$I,3,FALSE)</f>
        <v>1.18</v>
      </c>
      <c r="J1696" s="154">
        <f>VLOOKUP($A1696,'2025-26 Salary &amp; Benefits'!$A:$I,4,FALSE)</f>
        <v>1.18</v>
      </c>
      <c r="K1696" s="141">
        <f t="shared" si="292"/>
        <v>316.77999999999997</v>
      </c>
      <c r="L1696" s="140">
        <f t="shared" si="293"/>
        <v>0.92900000000000005</v>
      </c>
      <c r="M1696" s="142">
        <f>'2025-26 Salary &amp; Benefits'!$E$6</f>
        <v>78209</v>
      </c>
      <c r="N1696" s="142">
        <f>'2025-26 Salary &amp; Benefits'!$F$6</f>
        <v>80164</v>
      </c>
      <c r="O1696" s="9">
        <f t="shared" si="294"/>
        <v>85734.27</v>
      </c>
      <c r="P1696" s="9">
        <f t="shared" si="295"/>
        <v>2143.1100000000006</v>
      </c>
      <c r="Q1696" s="9">
        <f>'2025-26 Salary &amp; Benefits'!G$6</f>
        <v>15997.68</v>
      </c>
      <c r="R1696" s="143">
        <f>'2025-26 Salary &amp; Benefits'!H$6</f>
        <v>0.16020000000000001</v>
      </c>
      <c r="S1696" s="143">
        <f>'2025-26 Salary &amp; Benefits'!I$6</f>
        <v>0.15390000000000001</v>
      </c>
      <c r="T1696" s="9">
        <f t="shared" si="296"/>
        <v>28926.3</v>
      </c>
      <c r="U1696" s="9">
        <f t="shared" si="297"/>
        <v>1464.62</v>
      </c>
      <c r="V1696" s="9">
        <f t="shared" si="298"/>
        <v>225.41</v>
      </c>
      <c r="W1696" s="9">
        <f t="shared" si="299"/>
        <v>1690.03</v>
      </c>
      <c r="X1696" s="22">
        <f t="shared" si="300"/>
        <v>118493.71</v>
      </c>
      <c r="Y1696" s="2"/>
      <c r="Z1696" s="2"/>
      <c r="AA1696" s="2"/>
      <c r="AB1696" s="2"/>
      <c r="AC1696" s="2"/>
      <c r="AD1696" s="2"/>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c r="BI1696" s="2"/>
      <c r="BJ1696" s="2"/>
      <c r="BK1696" s="2"/>
      <c r="BL1696" s="2"/>
      <c r="BM1696" s="2"/>
      <c r="BN1696" s="2"/>
      <c r="BO1696" s="2"/>
      <c r="BP1696" s="2"/>
      <c r="BQ1696" s="2"/>
      <c r="BR1696" s="2"/>
      <c r="BS1696" s="2"/>
      <c r="BT1696" s="2"/>
      <c r="BU1696" s="2"/>
      <c r="BV1696" s="2"/>
      <c r="BW1696" s="2"/>
      <c r="BX1696" s="2"/>
      <c r="BY1696" s="2"/>
      <c r="BZ1696" s="2"/>
      <c r="CA1696" s="2"/>
      <c r="CB1696" s="2"/>
      <c r="CC1696" s="2"/>
      <c r="CD1696" s="2"/>
      <c r="CE1696" s="2"/>
      <c r="CF1696" s="2"/>
      <c r="CG1696" s="2"/>
      <c r="CH1696" s="2"/>
      <c r="CI1696" s="2"/>
      <c r="CJ1696" s="2"/>
      <c r="CK1696" s="2"/>
      <c r="CL1696" s="2"/>
      <c r="CM1696" s="2"/>
      <c r="CN1696" s="2"/>
      <c r="CO1696" s="2"/>
      <c r="CP1696" s="2"/>
      <c r="CQ1696" s="2"/>
      <c r="CR1696" s="2"/>
      <c r="CS1696" s="2"/>
      <c r="CT1696" s="2"/>
      <c r="CU1696" s="2"/>
      <c r="CV1696" s="2"/>
      <c r="CW1696" s="2"/>
      <c r="CX1696" s="2"/>
      <c r="CY1696" s="2"/>
      <c r="CZ1696" s="2"/>
      <c r="DA1696" s="2"/>
      <c r="DB1696" s="2"/>
      <c r="DC1696" s="2"/>
      <c r="DD1696" s="2"/>
      <c r="DE1696" s="2"/>
      <c r="DF1696" s="2"/>
      <c r="DG1696" s="2"/>
      <c r="DH1696" s="2"/>
      <c r="DI1696" s="2"/>
      <c r="DJ1696" s="2"/>
      <c r="DK1696" s="2"/>
      <c r="DL1696" s="2"/>
      <c r="DM1696" s="2"/>
      <c r="DN1696" s="2"/>
      <c r="DO1696" s="2"/>
      <c r="DP1696" s="2"/>
      <c r="DQ1696" s="2"/>
      <c r="DR1696" s="2"/>
      <c r="DS1696" s="2"/>
      <c r="DT1696" s="2"/>
      <c r="DU1696" s="2"/>
      <c r="DV1696" s="2"/>
      <c r="DW1696" s="2"/>
      <c r="DX1696" s="2"/>
      <c r="DY1696" s="2"/>
      <c r="DZ1696" s="2"/>
      <c r="EA1696" s="2"/>
      <c r="EB1696" s="2"/>
      <c r="EC1696" s="2"/>
      <c r="ED1696" s="2"/>
      <c r="EE1696" s="2"/>
      <c r="EF1696" s="2"/>
      <c r="EG1696" s="2"/>
      <c r="EH1696" s="2"/>
      <c r="EI1696" s="2"/>
      <c r="EJ1696" s="2"/>
      <c r="EK1696" s="2"/>
      <c r="EL1696" s="2"/>
      <c r="EM1696" s="2"/>
      <c r="EN1696" s="2"/>
      <c r="EO1696" s="2"/>
      <c r="EP1696" s="2"/>
      <c r="EQ1696" s="2"/>
      <c r="ER1696" s="2"/>
      <c r="ES1696" s="2"/>
      <c r="ET1696" s="2"/>
      <c r="EU1696" s="2"/>
      <c r="EV1696" s="2"/>
      <c r="EW1696" s="2"/>
      <c r="EX1696" s="2"/>
      <c r="EY1696" s="2"/>
      <c r="EZ1696" s="2"/>
      <c r="FA1696" s="2"/>
      <c r="FB1696" s="2"/>
      <c r="FC1696" s="2"/>
    </row>
    <row r="1697" spans="1:159" s="4" customFormat="1">
      <c r="A1697" s="77" t="s">
        <v>2245</v>
      </c>
      <c r="B1697" s="87" t="s">
        <v>2807</v>
      </c>
      <c r="C1697" s="88">
        <v>2181</v>
      </c>
      <c r="D1697" s="87" t="s">
        <v>561</v>
      </c>
      <c r="E1697" s="107" t="str">
        <f>VLOOKUP($C1697,'2024-25 School Level AAFTE'!$C$4:$L$2372,9,FALSE)</f>
        <v>No</v>
      </c>
      <c r="F1697" s="95">
        <f>VLOOKUP($C1697,'2024-25 School Level AAFTE'!$C$4:$J$2372,8,FALSE)</f>
        <v>268.16000000000003</v>
      </c>
      <c r="G1697" s="97">
        <f>IFERROR(IF(E1697= "yes",VLOOKUP(C1697,Summary!$B:$I,6,0),0),0)</f>
        <v>0</v>
      </c>
      <c r="H1697" s="96">
        <f t="shared" si="291"/>
        <v>0</v>
      </c>
      <c r="I1697" s="154">
        <f>VLOOKUP($A1697,'2025-26 Salary &amp; Benefits'!$A:$I,3,FALSE)</f>
        <v>1.18</v>
      </c>
      <c r="J1697" s="154">
        <f>VLOOKUP($A1697,'2025-26 Salary &amp; Benefits'!$A:$I,4,FALSE)</f>
        <v>1.18</v>
      </c>
      <c r="K1697" s="141">
        <f t="shared" si="292"/>
        <v>0</v>
      </c>
      <c r="L1697" s="140">
        <f t="shared" si="293"/>
        <v>0</v>
      </c>
      <c r="M1697" s="142">
        <f>'2025-26 Salary &amp; Benefits'!$E$6</f>
        <v>78209</v>
      </c>
      <c r="N1697" s="142">
        <f>'2025-26 Salary &amp; Benefits'!$F$6</f>
        <v>80164</v>
      </c>
      <c r="O1697" s="9">
        <f t="shared" si="294"/>
        <v>0</v>
      </c>
      <c r="P1697" s="9">
        <f t="shared" si="295"/>
        <v>0</v>
      </c>
      <c r="Q1697" s="9">
        <f>'2025-26 Salary &amp; Benefits'!G$6</f>
        <v>15997.68</v>
      </c>
      <c r="R1697" s="143">
        <f>'2025-26 Salary &amp; Benefits'!H$6</f>
        <v>0.16020000000000001</v>
      </c>
      <c r="S1697" s="143">
        <f>'2025-26 Salary &amp; Benefits'!I$6</f>
        <v>0.15390000000000001</v>
      </c>
      <c r="T1697" s="9">
        <f t="shared" si="296"/>
        <v>0</v>
      </c>
      <c r="U1697" s="9">
        <f t="shared" si="297"/>
        <v>0</v>
      </c>
      <c r="V1697" s="9">
        <f t="shared" si="298"/>
        <v>0</v>
      </c>
      <c r="W1697" s="9">
        <f t="shared" si="299"/>
        <v>0</v>
      </c>
      <c r="X1697" s="22">
        <f t="shared" si="300"/>
        <v>0</v>
      </c>
      <c r="Y1697" s="2"/>
      <c r="Z1697" s="2"/>
      <c r="AA1697" s="2"/>
      <c r="AB1697" s="2"/>
      <c r="AC1697" s="2"/>
      <c r="AD1697" s="2"/>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2"/>
      <c r="BY1697" s="2"/>
      <c r="BZ1697" s="2"/>
      <c r="CA1697" s="2"/>
      <c r="CB1697" s="2"/>
      <c r="CC1697" s="2"/>
      <c r="CD1697" s="2"/>
      <c r="CE1697" s="2"/>
      <c r="CF1697" s="2"/>
      <c r="CG1697" s="2"/>
      <c r="CH1697" s="2"/>
      <c r="CI1697" s="2"/>
      <c r="CJ1697" s="2"/>
      <c r="CK1697" s="2"/>
      <c r="CL1697" s="2"/>
      <c r="CM1697" s="2"/>
      <c r="CN1697" s="2"/>
      <c r="CO1697" s="2"/>
      <c r="CP1697" s="2"/>
      <c r="CQ1697" s="2"/>
      <c r="CR1697" s="2"/>
      <c r="CS1697" s="2"/>
      <c r="CT1697" s="2"/>
      <c r="CU1697" s="2"/>
      <c r="CV1697" s="2"/>
      <c r="CW1697" s="2"/>
      <c r="CX1697" s="2"/>
      <c r="CY1697" s="2"/>
      <c r="CZ1697" s="2"/>
      <c r="DA1697" s="2"/>
      <c r="DB1697" s="2"/>
      <c r="DC1697" s="2"/>
      <c r="DD1697" s="2"/>
      <c r="DE1697" s="2"/>
      <c r="DF1697" s="2"/>
      <c r="DG1697" s="2"/>
      <c r="DH1697" s="2"/>
      <c r="DI1697" s="2"/>
      <c r="DJ1697" s="2"/>
      <c r="DK1697" s="2"/>
      <c r="DL1697" s="2"/>
      <c r="DM1697" s="2"/>
      <c r="DN1697" s="2"/>
      <c r="DO1697" s="2"/>
      <c r="DP1697" s="2"/>
      <c r="DQ1697" s="2"/>
      <c r="DR1697" s="2"/>
      <c r="DS1697" s="2"/>
      <c r="DT1697" s="2"/>
      <c r="DU1697" s="2"/>
      <c r="DV1697" s="2"/>
      <c r="DW1697" s="2"/>
      <c r="DX1697" s="2"/>
      <c r="DY1697" s="2"/>
      <c r="DZ1697" s="2"/>
      <c r="EA1697" s="2"/>
      <c r="EB1697" s="2"/>
      <c r="EC1697" s="2"/>
      <c r="ED1697" s="2"/>
      <c r="EE1697" s="2"/>
      <c r="EF1697" s="2"/>
      <c r="EG1697" s="2"/>
      <c r="EH1697" s="2"/>
      <c r="EI1697" s="2"/>
      <c r="EJ1697" s="2"/>
      <c r="EK1697" s="2"/>
      <c r="EL1697" s="2"/>
      <c r="EM1697" s="2"/>
      <c r="EN1697" s="2"/>
      <c r="EO1697" s="2"/>
      <c r="EP1697" s="2"/>
      <c r="EQ1697" s="2"/>
      <c r="ER1697" s="2"/>
      <c r="ES1697" s="2"/>
      <c r="ET1697" s="2"/>
      <c r="EU1697" s="2"/>
      <c r="EV1697" s="2"/>
      <c r="EW1697" s="2"/>
      <c r="EX1697" s="2"/>
      <c r="EY1697" s="2"/>
      <c r="EZ1697" s="2"/>
      <c r="FA1697" s="2"/>
      <c r="FB1697" s="2"/>
      <c r="FC1697" s="2"/>
    </row>
    <row r="1698" spans="1:159" s="4" customFormat="1">
      <c r="A1698" s="77" t="s">
        <v>2245</v>
      </c>
      <c r="B1698" s="87" t="s">
        <v>2807</v>
      </c>
      <c r="C1698" s="88">
        <v>2182</v>
      </c>
      <c r="D1698" s="87" t="s">
        <v>562</v>
      </c>
      <c r="E1698" s="107" t="str">
        <f>VLOOKUP($C1698,'2024-25 School Level AAFTE'!$C$4:$L$2372,9,FALSE)</f>
        <v>Yes</v>
      </c>
      <c r="F1698" s="95">
        <f>VLOOKUP($C1698,'2024-25 School Level AAFTE'!$C$4:$J$2372,8,FALSE)</f>
        <v>1198.22</v>
      </c>
      <c r="G1698" s="97">
        <f>IFERROR(IF(E1698= "yes",VLOOKUP(C1698,Summary!$B:$I,6,0),0),0)</f>
        <v>0</v>
      </c>
      <c r="H1698" s="96">
        <f t="shared" si="291"/>
        <v>1198.22</v>
      </c>
      <c r="I1698" s="154">
        <f>VLOOKUP($A1698,'2025-26 Salary &amp; Benefits'!$A:$I,3,FALSE)</f>
        <v>1.18</v>
      </c>
      <c r="J1698" s="154">
        <f>VLOOKUP($A1698,'2025-26 Salary &amp; Benefits'!$A:$I,4,FALSE)</f>
        <v>1.18</v>
      </c>
      <c r="K1698" s="141">
        <f t="shared" si="292"/>
        <v>1198.22</v>
      </c>
      <c r="L1698" s="140">
        <f t="shared" si="293"/>
        <v>3.5150000000000001</v>
      </c>
      <c r="M1698" s="142">
        <f>'2025-26 Salary &amp; Benefits'!$E$6</f>
        <v>78209</v>
      </c>
      <c r="N1698" s="142">
        <f>'2025-26 Salary &amp; Benefits'!$F$6</f>
        <v>80164</v>
      </c>
      <c r="O1698" s="9">
        <f t="shared" si="294"/>
        <v>324387.46999999997</v>
      </c>
      <c r="P1698" s="9">
        <f t="shared" si="295"/>
        <v>8108.75</v>
      </c>
      <c r="Q1698" s="9">
        <f>'2025-26 Salary &amp; Benefits'!G$6</f>
        <v>15997.68</v>
      </c>
      <c r="R1698" s="143">
        <f>'2025-26 Salary &amp; Benefits'!H$6</f>
        <v>0.16020000000000001</v>
      </c>
      <c r="S1698" s="143">
        <f>'2025-26 Salary &amp; Benefits'!I$6</f>
        <v>0.15390000000000001</v>
      </c>
      <c r="T1698" s="9">
        <f t="shared" si="296"/>
        <v>109446.65</v>
      </c>
      <c r="U1698" s="9">
        <f t="shared" si="297"/>
        <v>5541.6</v>
      </c>
      <c r="V1698" s="9">
        <f t="shared" si="298"/>
        <v>852.85</v>
      </c>
      <c r="W1698" s="9">
        <f t="shared" si="299"/>
        <v>6394.4500000000007</v>
      </c>
      <c r="X1698" s="22">
        <f t="shared" si="300"/>
        <v>448337.32</v>
      </c>
      <c r="Y1698" s="2"/>
      <c r="Z1698" s="2"/>
      <c r="AA1698" s="2"/>
      <c r="AB1698" s="2"/>
      <c r="AC1698" s="2"/>
      <c r="AD1698" s="2"/>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c r="BI1698" s="2"/>
      <c r="BJ1698" s="2"/>
      <c r="BK1698" s="2"/>
      <c r="BL1698" s="2"/>
      <c r="BM1698" s="2"/>
      <c r="BN1698" s="2"/>
      <c r="BO1698" s="2"/>
      <c r="BP1698" s="2"/>
      <c r="BQ1698" s="2"/>
      <c r="BR1698" s="2"/>
      <c r="BS1698" s="2"/>
      <c r="BT1698" s="2"/>
      <c r="BU1698" s="2"/>
      <c r="BV1698" s="2"/>
      <c r="BW1698" s="2"/>
      <c r="BX1698" s="2"/>
      <c r="BY1698" s="2"/>
      <c r="BZ1698" s="2"/>
      <c r="CA1698" s="2"/>
      <c r="CB1698" s="2"/>
      <c r="CC1698" s="2"/>
      <c r="CD1698" s="2"/>
      <c r="CE1698" s="2"/>
      <c r="CF1698" s="2"/>
      <c r="CG1698" s="2"/>
      <c r="CH1698" s="2"/>
      <c r="CI1698" s="2"/>
      <c r="CJ1698" s="2"/>
      <c r="CK1698" s="2"/>
      <c r="CL1698" s="2"/>
      <c r="CM1698" s="2"/>
      <c r="CN1698" s="2"/>
      <c r="CO1698" s="2"/>
      <c r="CP1698" s="2"/>
      <c r="CQ1698" s="2"/>
      <c r="CR1698" s="2"/>
      <c r="CS1698" s="2"/>
      <c r="CT1698" s="2"/>
      <c r="CU1698" s="2"/>
      <c r="CV1698" s="2"/>
      <c r="CW1698" s="2"/>
      <c r="CX1698" s="2"/>
      <c r="CY1698" s="2"/>
      <c r="CZ1698" s="2"/>
      <c r="DA1698" s="2"/>
      <c r="DB1698" s="2"/>
      <c r="DC1698" s="2"/>
      <c r="DD1698" s="2"/>
      <c r="DE1698" s="2"/>
      <c r="DF1698" s="2"/>
      <c r="DG1698" s="2"/>
      <c r="DH1698" s="2"/>
      <c r="DI1698" s="2"/>
      <c r="DJ1698" s="2"/>
      <c r="DK1698" s="2"/>
      <c r="DL1698" s="2"/>
      <c r="DM1698" s="2"/>
      <c r="DN1698" s="2"/>
      <c r="DO1698" s="2"/>
      <c r="DP1698" s="2"/>
      <c r="DQ1698" s="2"/>
      <c r="DR1698" s="2"/>
      <c r="DS1698" s="2"/>
      <c r="DT1698" s="2"/>
      <c r="DU1698" s="2"/>
      <c r="DV1698" s="2"/>
      <c r="DW1698" s="2"/>
      <c r="DX1698" s="2"/>
      <c r="DY1698" s="2"/>
      <c r="DZ1698" s="2"/>
      <c r="EA1698" s="2"/>
      <c r="EB1698" s="2"/>
      <c r="EC1698" s="2"/>
      <c r="ED1698" s="2"/>
      <c r="EE1698" s="2"/>
      <c r="EF1698" s="2"/>
      <c r="EG1698" s="2"/>
      <c r="EH1698" s="2"/>
      <c r="EI1698" s="2"/>
      <c r="EJ1698" s="2"/>
      <c r="EK1698" s="2"/>
      <c r="EL1698" s="2"/>
      <c r="EM1698" s="2"/>
      <c r="EN1698" s="2"/>
      <c r="EO1698" s="2"/>
      <c r="EP1698" s="2"/>
      <c r="EQ1698" s="2"/>
      <c r="ER1698" s="2"/>
      <c r="ES1698" s="2"/>
      <c r="ET1698" s="2"/>
      <c r="EU1698" s="2"/>
      <c r="EV1698" s="2"/>
      <c r="EW1698" s="2"/>
      <c r="EX1698" s="2"/>
      <c r="EY1698" s="2"/>
      <c r="EZ1698" s="2"/>
      <c r="FA1698" s="2"/>
      <c r="FB1698" s="2"/>
      <c r="FC1698" s="2"/>
    </row>
    <row r="1699" spans="1:159" s="4" customFormat="1">
      <c r="A1699" s="77" t="s">
        <v>2245</v>
      </c>
      <c r="B1699" s="87" t="s">
        <v>2807</v>
      </c>
      <c r="C1699" s="88">
        <v>2183</v>
      </c>
      <c r="D1699" s="87" t="s">
        <v>563</v>
      </c>
      <c r="E1699" s="107" t="str">
        <f>VLOOKUP($C1699,'2024-25 School Level AAFTE'!$C$4:$L$2372,9,FALSE)</f>
        <v>No</v>
      </c>
      <c r="F1699" s="95">
        <f>VLOOKUP($C1699,'2024-25 School Level AAFTE'!$C$4:$J$2372,8,FALSE)</f>
        <v>311.11</v>
      </c>
      <c r="G1699" s="97">
        <f>IFERROR(IF(E1699= "yes",VLOOKUP(C1699,Summary!$B:$I,6,0),0),0)</f>
        <v>0</v>
      </c>
      <c r="H1699" s="96">
        <f t="shared" si="291"/>
        <v>0</v>
      </c>
      <c r="I1699" s="154">
        <f>VLOOKUP($A1699,'2025-26 Salary &amp; Benefits'!$A:$I,3,FALSE)</f>
        <v>1.18</v>
      </c>
      <c r="J1699" s="154">
        <f>VLOOKUP($A1699,'2025-26 Salary &amp; Benefits'!$A:$I,4,FALSE)</f>
        <v>1.18</v>
      </c>
      <c r="K1699" s="141">
        <f t="shared" si="292"/>
        <v>0</v>
      </c>
      <c r="L1699" s="140">
        <f t="shared" si="293"/>
        <v>0</v>
      </c>
      <c r="M1699" s="142">
        <f>'2025-26 Salary &amp; Benefits'!$E$6</f>
        <v>78209</v>
      </c>
      <c r="N1699" s="142">
        <f>'2025-26 Salary &amp; Benefits'!$F$6</f>
        <v>80164</v>
      </c>
      <c r="O1699" s="9">
        <f t="shared" si="294"/>
        <v>0</v>
      </c>
      <c r="P1699" s="9">
        <f t="shared" si="295"/>
        <v>0</v>
      </c>
      <c r="Q1699" s="9">
        <f>'2025-26 Salary &amp; Benefits'!G$6</f>
        <v>15997.68</v>
      </c>
      <c r="R1699" s="143">
        <f>'2025-26 Salary &amp; Benefits'!H$6</f>
        <v>0.16020000000000001</v>
      </c>
      <c r="S1699" s="143">
        <f>'2025-26 Salary &amp; Benefits'!I$6</f>
        <v>0.15390000000000001</v>
      </c>
      <c r="T1699" s="9">
        <f t="shared" si="296"/>
        <v>0</v>
      </c>
      <c r="U1699" s="9">
        <f t="shared" si="297"/>
        <v>0</v>
      </c>
      <c r="V1699" s="9">
        <f t="shared" si="298"/>
        <v>0</v>
      </c>
      <c r="W1699" s="9">
        <f t="shared" si="299"/>
        <v>0</v>
      </c>
      <c r="X1699" s="22">
        <f t="shared" si="300"/>
        <v>0</v>
      </c>
      <c r="Y1699" s="2"/>
      <c r="Z1699" s="2"/>
      <c r="AA1699" s="2"/>
      <c r="AB1699" s="2"/>
      <c r="AC1699" s="2"/>
      <c r="AD1699" s="2"/>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c r="BI1699" s="2"/>
      <c r="BJ1699" s="2"/>
      <c r="BK1699" s="2"/>
      <c r="BL1699" s="2"/>
      <c r="BM1699" s="2"/>
      <c r="BN1699" s="2"/>
      <c r="BO1699" s="2"/>
      <c r="BP1699" s="2"/>
      <c r="BQ1699" s="2"/>
      <c r="BR1699" s="2"/>
      <c r="BS1699" s="2"/>
      <c r="BT1699" s="2"/>
      <c r="BU1699" s="2"/>
      <c r="BV1699" s="2"/>
      <c r="BW1699" s="2"/>
      <c r="BX1699" s="2"/>
      <c r="BY1699" s="2"/>
      <c r="BZ1699" s="2"/>
      <c r="CA1699" s="2"/>
      <c r="CB1699" s="2"/>
      <c r="CC1699" s="2"/>
      <c r="CD1699" s="2"/>
      <c r="CE1699" s="2"/>
      <c r="CF1699" s="2"/>
      <c r="CG1699" s="2"/>
      <c r="CH1699" s="2"/>
      <c r="CI1699" s="2"/>
      <c r="CJ1699" s="2"/>
      <c r="CK1699" s="2"/>
      <c r="CL1699" s="2"/>
      <c r="CM1699" s="2"/>
      <c r="CN1699" s="2"/>
      <c r="CO1699" s="2"/>
      <c r="CP1699" s="2"/>
      <c r="CQ1699" s="2"/>
      <c r="CR1699" s="2"/>
      <c r="CS1699" s="2"/>
      <c r="CT1699" s="2"/>
      <c r="CU1699" s="2"/>
      <c r="CV1699" s="2"/>
      <c r="CW1699" s="2"/>
      <c r="CX1699" s="2"/>
      <c r="CY1699" s="2"/>
      <c r="CZ1699" s="2"/>
      <c r="DA1699" s="2"/>
      <c r="DB1699" s="2"/>
      <c r="DC1699" s="2"/>
      <c r="DD1699" s="2"/>
      <c r="DE1699" s="2"/>
      <c r="DF1699" s="2"/>
      <c r="DG1699" s="2"/>
      <c r="DH1699" s="2"/>
      <c r="DI1699" s="2"/>
      <c r="DJ1699" s="2"/>
      <c r="DK1699" s="2"/>
      <c r="DL1699" s="2"/>
      <c r="DM1699" s="2"/>
      <c r="DN1699" s="2"/>
      <c r="DO1699" s="2"/>
      <c r="DP1699" s="2"/>
      <c r="DQ1699" s="2"/>
      <c r="DR1699" s="2"/>
      <c r="DS1699" s="2"/>
      <c r="DT1699" s="2"/>
      <c r="DU1699" s="2"/>
      <c r="DV1699" s="2"/>
      <c r="DW1699" s="2"/>
      <c r="DX1699" s="2"/>
      <c r="DY1699" s="2"/>
      <c r="DZ1699" s="2"/>
      <c r="EA1699" s="2"/>
      <c r="EB1699" s="2"/>
      <c r="EC1699" s="2"/>
      <c r="ED1699" s="2"/>
      <c r="EE1699" s="2"/>
      <c r="EF1699" s="2"/>
      <c r="EG1699" s="2"/>
      <c r="EH1699" s="2"/>
      <c r="EI1699" s="2"/>
      <c r="EJ1699" s="2"/>
      <c r="EK1699" s="2"/>
      <c r="EL1699" s="2"/>
      <c r="EM1699" s="2"/>
      <c r="EN1699" s="2"/>
      <c r="EO1699" s="2"/>
      <c r="EP1699" s="2"/>
      <c r="EQ1699" s="2"/>
      <c r="ER1699" s="2"/>
      <c r="ES1699" s="2"/>
      <c r="ET1699" s="2"/>
      <c r="EU1699" s="2"/>
      <c r="EV1699" s="2"/>
      <c r="EW1699" s="2"/>
      <c r="EX1699" s="2"/>
      <c r="EY1699" s="2"/>
      <c r="EZ1699" s="2"/>
      <c r="FA1699" s="2"/>
      <c r="FB1699" s="2"/>
      <c r="FC1699" s="2"/>
    </row>
    <row r="1700" spans="1:159" s="4" customFormat="1">
      <c r="A1700" s="77" t="s">
        <v>2245</v>
      </c>
      <c r="B1700" s="87" t="s">
        <v>2807</v>
      </c>
      <c r="C1700" s="88">
        <v>2199</v>
      </c>
      <c r="D1700" s="87" t="s">
        <v>564</v>
      </c>
      <c r="E1700" s="107" t="str">
        <f>VLOOKUP($C1700,'2024-25 School Level AAFTE'!$C$4:$L$2372,9,FALSE)</f>
        <v>Yes</v>
      </c>
      <c r="F1700" s="95">
        <f>VLOOKUP($C1700,'2024-25 School Level AAFTE'!$C$4:$J$2372,8,FALSE)</f>
        <v>249.78</v>
      </c>
      <c r="G1700" s="97">
        <f>IFERROR(IF(E1700= "yes",VLOOKUP(C1700,Summary!$B:$I,6,0),0),0)</f>
        <v>0</v>
      </c>
      <c r="H1700" s="96">
        <f t="shared" si="291"/>
        <v>249.78</v>
      </c>
      <c r="I1700" s="154">
        <f>VLOOKUP($A1700,'2025-26 Salary &amp; Benefits'!$A:$I,3,FALSE)</f>
        <v>1.18</v>
      </c>
      <c r="J1700" s="154">
        <f>VLOOKUP($A1700,'2025-26 Salary &amp; Benefits'!$A:$I,4,FALSE)</f>
        <v>1.18</v>
      </c>
      <c r="K1700" s="141">
        <f t="shared" si="292"/>
        <v>249.78</v>
      </c>
      <c r="L1700" s="140">
        <f t="shared" si="293"/>
        <v>0.73299999999999998</v>
      </c>
      <c r="M1700" s="142">
        <f>'2025-26 Salary &amp; Benefits'!$E$6</f>
        <v>78209</v>
      </c>
      <c r="N1700" s="142">
        <f>'2025-26 Salary &amp; Benefits'!$F$6</f>
        <v>80164</v>
      </c>
      <c r="O1700" s="9">
        <f t="shared" si="294"/>
        <v>67646.09</v>
      </c>
      <c r="P1700" s="9">
        <f t="shared" si="295"/>
        <v>1690.9600000000064</v>
      </c>
      <c r="Q1700" s="9">
        <f>'2025-26 Salary &amp; Benefits'!G$6</f>
        <v>15997.68</v>
      </c>
      <c r="R1700" s="143">
        <f>'2025-26 Salary &amp; Benefits'!H$6</f>
        <v>0.16020000000000001</v>
      </c>
      <c r="S1700" s="143">
        <f>'2025-26 Salary &amp; Benefits'!I$6</f>
        <v>0.15390000000000001</v>
      </c>
      <c r="T1700" s="9">
        <f t="shared" si="296"/>
        <v>22823.439999999999</v>
      </c>
      <c r="U1700" s="9">
        <f t="shared" si="297"/>
        <v>1155.6199999999999</v>
      </c>
      <c r="V1700" s="9">
        <f t="shared" si="298"/>
        <v>177.85</v>
      </c>
      <c r="W1700" s="9">
        <f t="shared" si="299"/>
        <v>1333.4699999999998</v>
      </c>
      <c r="X1700" s="22">
        <f t="shared" si="300"/>
        <v>93493.96</v>
      </c>
      <c r="Y1700" s="2"/>
      <c r="Z1700" s="2"/>
      <c r="AA1700" s="2"/>
      <c r="AB1700" s="2"/>
      <c r="AC1700" s="2"/>
      <c r="AD1700" s="2"/>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c r="CC1700" s="2"/>
      <c r="CD1700" s="2"/>
      <c r="CE1700" s="2"/>
      <c r="CF1700" s="2"/>
      <c r="CG1700" s="2"/>
      <c r="CH1700" s="2"/>
      <c r="CI1700" s="2"/>
      <c r="CJ1700" s="2"/>
      <c r="CK1700" s="2"/>
      <c r="CL1700" s="2"/>
      <c r="CM1700" s="2"/>
      <c r="CN1700" s="2"/>
      <c r="CO1700" s="2"/>
      <c r="CP1700" s="2"/>
      <c r="CQ1700" s="2"/>
      <c r="CR1700" s="2"/>
      <c r="CS1700" s="2"/>
      <c r="CT1700" s="2"/>
      <c r="CU1700" s="2"/>
      <c r="CV1700" s="2"/>
      <c r="CW1700" s="2"/>
      <c r="CX1700" s="2"/>
      <c r="CY1700" s="2"/>
      <c r="CZ1700" s="2"/>
      <c r="DA1700" s="2"/>
      <c r="DB1700" s="2"/>
      <c r="DC1700" s="2"/>
      <c r="DD1700" s="2"/>
      <c r="DE1700" s="2"/>
      <c r="DF1700" s="2"/>
      <c r="DG1700" s="2"/>
      <c r="DH1700" s="2"/>
      <c r="DI1700" s="2"/>
      <c r="DJ1700" s="2"/>
      <c r="DK1700" s="2"/>
      <c r="DL1700" s="2"/>
      <c r="DM1700" s="2"/>
      <c r="DN1700" s="2"/>
      <c r="DO1700" s="2"/>
      <c r="DP1700" s="2"/>
      <c r="DQ1700" s="2"/>
      <c r="DR1700" s="2"/>
      <c r="DS1700" s="2"/>
      <c r="DT1700" s="2"/>
      <c r="DU1700" s="2"/>
      <c r="DV1700" s="2"/>
      <c r="DW1700" s="2"/>
      <c r="DX1700" s="2"/>
      <c r="DY1700" s="2"/>
      <c r="DZ1700" s="2"/>
      <c r="EA1700" s="2"/>
      <c r="EB1700" s="2"/>
      <c r="EC1700" s="2"/>
      <c r="ED1700" s="2"/>
      <c r="EE1700" s="2"/>
      <c r="EF1700" s="2"/>
      <c r="EG1700" s="2"/>
      <c r="EH1700" s="2"/>
      <c r="EI1700" s="2"/>
      <c r="EJ1700" s="2"/>
      <c r="EK1700" s="2"/>
      <c r="EL1700" s="2"/>
      <c r="EM1700" s="2"/>
      <c r="EN1700" s="2"/>
      <c r="EO1700" s="2"/>
      <c r="EP1700" s="2"/>
      <c r="EQ1700" s="2"/>
      <c r="ER1700" s="2"/>
      <c r="ES1700" s="2"/>
      <c r="ET1700" s="2"/>
      <c r="EU1700" s="2"/>
      <c r="EV1700" s="2"/>
      <c r="EW1700" s="2"/>
      <c r="EX1700" s="2"/>
      <c r="EY1700" s="2"/>
      <c r="EZ1700" s="2"/>
      <c r="FA1700" s="2"/>
      <c r="FB1700" s="2"/>
      <c r="FC1700" s="2"/>
    </row>
    <row r="1701" spans="1:159" s="4" customFormat="1">
      <c r="A1701" s="77" t="s">
        <v>2245</v>
      </c>
      <c r="B1701" s="87" t="s">
        <v>2807</v>
      </c>
      <c r="C1701" s="88">
        <v>2201</v>
      </c>
      <c r="D1701" s="87" t="s">
        <v>565</v>
      </c>
      <c r="E1701" s="107" t="str">
        <f>VLOOKUP($C1701,'2024-25 School Level AAFTE'!$C$4:$L$2372,9,FALSE)</f>
        <v>No</v>
      </c>
      <c r="F1701" s="95">
        <f>VLOOKUP($C1701,'2024-25 School Level AAFTE'!$C$4:$J$2372,8,FALSE)</f>
        <v>195.22</v>
      </c>
      <c r="G1701" s="97">
        <f>IFERROR(IF(E1701= "yes",VLOOKUP(C1701,Summary!$B:$I,6,0),0),0)</f>
        <v>0</v>
      </c>
      <c r="H1701" s="96">
        <f t="shared" si="291"/>
        <v>0</v>
      </c>
      <c r="I1701" s="154">
        <f>VLOOKUP($A1701,'2025-26 Salary &amp; Benefits'!$A:$I,3,FALSE)</f>
        <v>1.18</v>
      </c>
      <c r="J1701" s="154">
        <f>VLOOKUP($A1701,'2025-26 Salary &amp; Benefits'!$A:$I,4,FALSE)</f>
        <v>1.18</v>
      </c>
      <c r="K1701" s="141">
        <f t="shared" si="292"/>
        <v>0</v>
      </c>
      <c r="L1701" s="140">
        <f t="shared" si="293"/>
        <v>0</v>
      </c>
      <c r="M1701" s="142">
        <f>'2025-26 Salary &amp; Benefits'!$E$6</f>
        <v>78209</v>
      </c>
      <c r="N1701" s="142">
        <f>'2025-26 Salary &amp; Benefits'!$F$6</f>
        <v>80164</v>
      </c>
      <c r="O1701" s="9">
        <f t="shared" si="294"/>
        <v>0</v>
      </c>
      <c r="P1701" s="9">
        <f t="shared" si="295"/>
        <v>0</v>
      </c>
      <c r="Q1701" s="9">
        <f>'2025-26 Salary &amp; Benefits'!G$6</f>
        <v>15997.68</v>
      </c>
      <c r="R1701" s="143">
        <f>'2025-26 Salary &amp; Benefits'!H$6</f>
        <v>0.16020000000000001</v>
      </c>
      <c r="S1701" s="143">
        <f>'2025-26 Salary &amp; Benefits'!I$6</f>
        <v>0.15390000000000001</v>
      </c>
      <c r="T1701" s="9">
        <f t="shared" si="296"/>
        <v>0</v>
      </c>
      <c r="U1701" s="9">
        <f t="shared" si="297"/>
        <v>0</v>
      </c>
      <c r="V1701" s="9">
        <f t="shared" si="298"/>
        <v>0</v>
      </c>
      <c r="W1701" s="9">
        <f t="shared" si="299"/>
        <v>0</v>
      </c>
      <c r="X1701" s="22">
        <f t="shared" si="300"/>
        <v>0</v>
      </c>
      <c r="Y1701" s="2"/>
      <c r="Z1701" s="2"/>
      <c r="AA1701" s="2"/>
      <c r="AB1701" s="2"/>
      <c r="AC1701" s="2"/>
      <c r="AD1701" s="2"/>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c r="CC1701" s="2"/>
      <c r="CD1701" s="2"/>
      <c r="CE1701" s="2"/>
      <c r="CF1701" s="2"/>
      <c r="CG1701" s="2"/>
      <c r="CH1701" s="2"/>
      <c r="CI1701" s="2"/>
      <c r="CJ1701" s="2"/>
      <c r="CK1701" s="2"/>
      <c r="CL1701" s="2"/>
      <c r="CM1701" s="2"/>
      <c r="CN1701" s="2"/>
      <c r="CO1701" s="2"/>
      <c r="CP1701" s="2"/>
      <c r="CQ1701" s="2"/>
      <c r="CR1701" s="2"/>
      <c r="CS1701" s="2"/>
      <c r="CT1701" s="2"/>
      <c r="CU1701" s="2"/>
      <c r="CV1701" s="2"/>
      <c r="CW1701" s="2"/>
      <c r="CX1701" s="2"/>
      <c r="CY1701" s="2"/>
      <c r="CZ1701" s="2"/>
      <c r="DA1701" s="2"/>
      <c r="DB1701" s="2"/>
      <c r="DC1701" s="2"/>
      <c r="DD1701" s="2"/>
      <c r="DE1701" s="2"/>
      <c r="DF1701" s="2"/>
      <c r="DG1701" s="2"/>
      <c r="DH1701" s="2"/>
      <c r="DI1701" s="2"/>
      <c r="DJ1701" s="2"/>
      <c r="DK1701" s="2"/>
      <c r="DL1701" s="2"/>
      <c r="DM1701" s="2"/>
      <c r="DN1701" s="2"/>
      <c r="DO1701" s="2"/>
      <c r="DP1701" s="2"/>
      <c r="DQ1701" s="2"/>
      <c r="DR1701" s="2"/>
      <c r="DS1701" s="2"/>
      <c r="DT1701" s="2"/>
      <c r="DU1701" s="2"/>
      <c r="DV1701" s="2"/>
      <c r="DW1701" s="2"/>
      <c r="DX1701" s="2"/>
      <c r="DY1701" s="2"/>
      <c r="DZ1701" s="2"/>
      <c r="EA1701" s="2"/>
      <c r="EB1701" s="2"/>
      <c r="EC1701" s="2"/>
      <c r="ED1701" s="2"/>
      <c r="EE1701" s="2"/>
      <c r="EF1701" s="2"/>
      <c r="EG1701" s="2"/>
      <c r="EH1701" s="2"/>
      <c r="EI1701" s="2"/>
      <c r="EJ1701" s="2"/>
      <c r="EK1701" s="2"/>
      <c r="EL1701" s="2"/>
      <c r="EM1701" s="2"/>
      <c r="EN1701" s="2"/>
      <c r="EO1701" s="2"/>
      <c r="EP1701" s="2"/>
      <c r="EQ1701" s="2"/>
      <c r="ER1701" s="2"/>
      <c r="ES1701" s="2"/>
      <c r="ET1701" s="2"/>
      <c r="EU1701" s="2"/>
      <c r="EV1701" s="2"/>
      <c r="EW1701" s="2"/>
      <c r="EX1701" s="2"/>
      <c r="EY1701" s="2"/>
      <c r="EZ1701" s="2"/>
      <c r="FA1701" s="2"/>
      <c r="FB1701" s="2"/>
      <c r="FC1701" s="2"/>
    </row>
    <row r="1702" spans="1:159" s="4" customFormat="1">
      <c r="A1702" s="77" t="s">
        <v>2245</v>
      </c>
      <c r="B1702" s="87" t="s">
        <v>2807</v>
      </c>
      <c r="C1702" s="88">
        <v>2209</v>
      </c>
      <c r="D1702" s="87" t="s">
        <v>566</v>
      </c>
      <c r="E1702" s="107" t="str">
        <f>VLOOKUP($C1702,'2024-25 School Level AAFTE'!$C$4:$L$2372,9,FALSE)</f>
        <v>Yes</v>
      </c>
      <c r="F1702" s="95">
        <f>VLOOKUP($C1702,'2024-25 School Level AAFTE'!$C$4:$J$2372,8,FALSE)</f>
        <v>548.5</v>
      </c>
      <c r="G1702" s="97">
        <f>IFERROR(IF(E1702= "yes",VLOOKUP(C1702,Summary!$B:$I,6,0),0),0)</f>
        <v>0</v>
      </c>
      <c r="H1702" s="96">
        <f t="shared" si="291"/>
        <v>548.5</v>
      </c>
      <c r="I1702" s="154">
        <f>VLOOKUP($A1702,'2025-26 Salary &amp; Benefits'!$A:$I,3,FALSE)</f>
        <v>1.18</v>
      </c>
      <c r="J1702" s="154">
        <f>VLOOKUP($A1702,'2025-26 Salary &amp; Benefits'!$A:$I,4,FALSE)</f>
        <v>1.18</v>
      </c>
      <c r="K1702" s="141">
        <f t="shared" si="292"/>
        <v>548.5</v>
      </c>
      <c r="L1702" s="140">
        <f t="shared" si="293"/>
        <v>1.609</v>
      </c>
      <c r="M1702" s="142">
        <f>'2025-26 Salary &amp; Benefits'!$E$6</f>
        <v>78209</v>
      </c>
      <c r="N1702" s="142">
        <f>'2025-26 Salary &amp; Benefits'!$F$6</f>
        <v>80164</v>
      </c>
      <c r="O1702" s="9">
        <f t="shared" si="294"/>
        <v>148489.17000000001</v>
      </c>
      <c r="P1702" s="9">
        <f t="shared" si="295"/>
        <v>3711.7999999999884</v>
      </c>
      <c r="Q1702" s="9">
        <f>'2025-26 Salary &amp; Benefits'!G$6</f>
        <v>15997.68</v>
      </c>
      <c r="R1702" s="143">
        <f>'2025-26 Salary &amp; Benefits'!H$6</f>
        <v>0.16020000000000001</v>
      </c>
      <c r="S1702" s="143">
        <f>'2025-26 Salary &amp; Benefits'!I$6</f>
        <v>0.15390000000000001</v>
      </c>
      <c r="T1702" s="9">
        <f t="shared" si="296"/>
        <v>50099.48</v>
      </c>
      <c r="U1702" s="9">
        <f t="shared" si="297"/>
        <v>2536.6799999999998</v>
      </c>
      <c r="V1702" s="9">
        <f t="shared" si="298"/>
        <v>390.4</v>
      </c>
      <c r="W1702" s="9">
        <f t="shared" si="299"/>
        <v>2927.08</v>
      </c>
      <c r="X1702" s="22">
        <f t="shared" si="300"/>
        <v>205227.53</v>
      </c>
      <c r="Y1702" s="2"/>
      <c r="Z1702" s="2"/>
      <c r="AA1702" s="2"/>
      <c r="AB1702" s="2"/>
      <c r="AC1702" s="2"/>
      <c r="AD1702" s="2"/>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c r="CC1702" s="2"/>
      <c r="CD1702" s="2"/>
      <c r="CE1702" s="2"/>
      <c r="CF1702" s="2"/>
      <c r="CG1702" s="2"/>
      <c r="CH1702" s="2"/>
      <c r="CI1702" s="2"/>
      <c r="CJ1702" s="2"/>
      <c r="CK1702" s="2"/>
      <c r="CL1702" s="2"/>
      <c r="CM1702" s="2"/>
      <c r="CN1702" s="2"/>
      <c r="CO1702" s="2"/>
      <c r="CP1702" s="2"/>
      <c r="CQ1702" s="2"/>
      <c r="CR1702" s="2"/>
      <c r="CS1702" s="2"/>
      <c r="CT1702" s="2"/>
      <c r="CU1702" s="2"/>
      <c r="CV1702" s="2"/>
      <c r="CW1702" s="2"/>
      <c r="CX1702" s="2"/>
      <c r="CY1702" s="2"/>
      <c r="CZ1702" s="2"/>
      <c r="DA1702" s="2"/>
      <c r="DB1702" s="2"/>
      <c r="DC1702" s="2"/>
      <c r="DD1702" s="2"/>
      <c r="DE1702" s="2"/>
      <c r="DF1702" s="2"/>
      <c r="DG1702" s="2"/>
      <c r="DH1702" s="2"/>
      <c r="DI1702" s="2"/>
      <c r="DJ1702" s="2"/>
      <c r="DK1702" s="2"/>
      <c r="DL1702" s="2"/>
      <c r="DM1702" s="2"/>
      <c r="DN1702" s="2"/>
      <c r="DO1702" s="2"/>
      <c r="DP1702" s="2"/>
      <c r="DQ1702" s="2"/>
      <c r="DR1702" s="2"/>
      <c r="DS1702" s="2"/>
      <c r="DT1702" s="2"/>
      <c r="DU1702" s="2"/>
      <c r="DV1702" s="2"/>
      <c r="DW1702" s="2"/>
      <c r="DX1702" s="2"/>
      <c r="DY1702" s="2"/>
      <c r="DZ1702" s="2"/>
      <c r="EA1702" s="2"/>
      <c r="EB1702" s="2"/>
      <c r="EC1702" s="2"/>
      <c r="ED1702" s="2"/>
      <c r="EE1702" s="2"/>
      <c r="EF1702" s="2"/>
      <c r="EG1702" s="2"/>
      <c r="EH1702" s="2"/>
      <c r="EI1702" s="2"/>
      <c r="EJ1702" s="2"/>
      <c r="EK1702" s="2"/>
      <c r="EL1702" s="2"/>
      <c r="EM1702" s="2"/>
      <c r="EN1702" s="2"/>
      <c r="EO1702" s="2"/>
      <c r="EP1702" s="2"/>
      <c r="EQ1702" s="2"/>
      <c r="ER1702" s="2"/>
      <c r="ES1702" s="2"/>
      <c r="ET1702" s="2"/>
      <c r="EU1702" s="2"/>
      <c r="EV1702" s="2"/>
      <c r="EW1702" s="2"/>
      <c r="EX1702" s="2"/>
      <c r="EY1702" s="2"/>
      <c r="EZ1702" s="2"/>
      <c r="FA1702" s="2"/>
      <c r="FB1702" s="2"/>
      <c r="FC1702" s="2"/>
    </row>
    <row r="1703" spans="1:159" s="4" customFormat="1">
      <c r="A1703" s="77" t="s">
        <v>2245</v>
      </c>
      <c r="B1703" s="87" t="s">
        <v>2807</v>
      </c>
      <c r="C1703" s="88">
        <v>2220</v>
      </c>
      <c r="D1703" s="87" t="s">
        <v>567</v>
      </c>
      <c r="E1703" s="107" t="str">
        <f>VLOOKUP($C1703,'2024-25 School Level AAFTE'!$C$4:$L$2372,9,FALSE)</f>
        <v>No</v>
      </c>
      <c r="F1703" s="95">
        <f>VLOOKUP($C1703,'2024-25 School Level AAFTE'!$C$4:$J$2372,8,FALSE)</f>
        <v>1672.1</v>
      </c>
      <c r="G1703" s="97">
        <f>IFERROR(IF(E1703= "yes",VLOOKUP(C1703,Summary!$B:$I,6,0),0),0)</f>
        <v>0</v>
      </c>
      <c r="H1703" s="96">
        <f t="shared" si="291"/>
        <v>0</v>
      </c>
      <c r="I1703" s="154">
        <f>VLOOKUP($A1703,'2025-26 Salary &amp; Benefits'!$A:$I,3,FALSE)</f>
        <v>1.18</v>
      </c>
      <c r="J1703" s="154">
        <f>VLOOKUP($A1703,'2025-26 Salary &amp; Benefits'!$A:$I,4,FALSE)</f>
        <v>1.18</v>
      </c>
      <c r="K1703" s="141">
        <f t="shared" si="292"/>
        <v>0</v>
      </c>
      <c r="L1703" s="140">
        <f t="shared" si="293"/>
        <v>0</v>
      </c>
      <c r="M1703" s="142">
        <f>'2025-26 Salary &amp; Benefits'!$E$6</f>
        <v>78209</v>
      </c>
      <c r="N1703" s="142">
        <f>'2025-26 Salary &amp; Benefits'!$F$6</f>
        <v>80164</v>
      </c>
      <c r="O1703" s="9">
        <f t="shared" si="294"/>
        <v>0</v>
      </c>
      <c r="P1703" s="9">
        <f t="shared" si="295"/>
        <v>0</v>
      </c>
      <c r="Q1703" s="9">
        <f>'2025-26 Salary &amp; Benefits'!G$6</f>
        <v>15997.68</v>
      </c>
      <c r="R1703" s="143">
        <f>'2025-26 Salary &amp; Benefits'!H$6</f>
        <v>0.16020000000000001</v>
      </c>
      <c r="S1703" s="143">
        <f>'2025-26 Salary &amp; Benefits'!I$6</f>
        <v>0.15390000000000001</v>
      </c>
      <c r="T1703" s="9">
        <f t="shared" si="296"/>
        <v>0</v>
      </c>
      <c r="U1703" s="9">
        <f t="shared" si="297"/>
        <v>0</v>
      </c>
      <c r="V1703" s="9">
        <f t="shared" si="298"/>
        <v>0</v>
      </c>
      <c r="W1703" s="9">
        <f t="shared" si="299"/>
        <v>0</v>
      </c>
      <c r="X1703" s="22">
        <f t="shared" si="300"/>
        <v>0</v>
      </c>
      <c r="Y1703" s="2"/>
      <c r="Z1703" s="2"/>
      <c r="AA1703" s="2"/>
      <c r="AB1703" s="2"/>
      <c r="AC1703" s="2"/>
      <c r="AD1703" s="2"/>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c r="CQ1703" s="2"/>
      <c r="CR1703" s="2"/>
      <c r="CS1703" s="2"/>
      <c r="CT1703" s="2"/>
      <c r="CU1703" s="2"/>
      <c r="CV1703" s="2"/>
      <c r="CW1703" s="2"/>
      <c r="CX1703" s="2"/>
      <c r="CY1703" s="2"/>
      <c r="CZ1703" s="2"/>
      <c r="DA1703" s="2"/>
      <c r="DB1703" s="2"/>
      <c r="DC1703" s="2"/>
      <c r="DD1703" s="2"/>
      <c r="DE1703" s="2"/>
      <c r="DF1703" s="2"/>
      <c r="DG1703" s="2"/>
      <c r="DH1703" s="2"/>
      <c r="DI1703" s="2"/>
      <c r="DJ1703" s="2"/>
      <c r="DK1703" s="2"/>
      <c r="DL1703" s="2"/>
      <c r="DM1703" s="2"/>
      <c r="DN1703" s="2"/>
      <c r="DO1703" s="2"/>
      <c r="DP1703" s="2"/>
      <c r="DQ1703" s="2"/>
      <c r="DR1703" s="2"/>
      <c r="DS1703" s="2"/>
      <c r="DT1703" s="2"/>
      <c r="DU1703" s="2"/>
      <c r="DV1703" s="2"/>
      <c r="DW1703" s="2"/>
      <c r="DX1703" s="2"/>
      <c r="DY1703" s="2"/>
      <c r="DZ1703" s="2"/>
      <c r="EA1703" s="2"/>
      <c r="EB1703" s="2"/>
      <c r="EC1703" s="2"/>
      <c r="ED1703" s="2"/>
      <c r="EE1703" s="2"/>
      <c r="EF1703" s="2"/>
      <c r="EG1703" s="2"/>
      <c r="EH1703" s="2"/>
      <c r="EI1703" s="2"/>
      <c r="EJ1703" s="2"/>
      <c r="EK1703" s="2"/>
      <c r="EL1703" s="2"/>
      <c r="EM1703" s="2"/>
      <c r="EN1703" s="2"/>
      <c r="EO1703" s="2"/>
      <c r="EP1703" s="2"/>
      <c r="EQ1703" s="2"/>
      <c r="ER1703" s="2"/>
      <c r="ES1703" s="2"/>
      <c r="ET1703" s="2"/>
      <c r="EU1703" s="2"/>
      <c r="EV1703" s="2"/>
      <c r="EW1703" s="2"/>
      <c r="EX1703" s="2"/>
      <c r="EY1703" s="2"/>
      <c r="EZ1703" s="2"/>
      <c r="FA1703" s="2"/>
      <c r="FB1703" s="2"/>
      <c r="FC1703" s="2"/>
    </row>
    <row r="1704" spans="1:159" s="4" customFormat="1">
      <c r="A1704" s="77" t="s">
        <v>2245</v>
      </c>
      <c r="B1704" s="87" t="s">
        <v>2807</v>
      </c>
      <c r="C1704" s="88">
        <v>2234</v>
      </c>
      <c r="D1704" s="87" t="s">
        <v>568</v>
      </c>
      <c r="E1704" s="107" t="str">
        <f>VLOOKUP($C1704,'2024-25 School Level AAFTE'!$C$4:$L$2372,9,FALSE)</f>
        <v>No</v>
      </c>
      <c r="F1704" s="95">
        <f>VLOOKUP($C1704,'2024-25 School Level AAFTE'!$C$4:$J$2372,8,FALSE)</f>
        <v>1447.52</v>
      </c>
      <c r="G1704" s="97">
        <f>IFERROR(IF(E1704= "yes",VLOOKUP(C1704,Summary!$B:$I,6,0),0),0)</f>
        <v>0</v>
      </c>
      <c r="H1704" s="96">
        <f t="shared" si="291"/>
        <v>0</v>
      </c>
      <c r="I1704" s="154">
        <f>VLOOKUP($A1704,'2025-26 Salary &amp; Benefits'!$A:$I,3,FALSE)</f>
        <v>1.18</v>
      </c>
      <c r="J1704" s="154">
        <f>VLOOKUP($A1704,'2025-26 Salary &amp; Benefits'!$A:$I,4,FALSE)</f>
        <v>1.18</v>
      </c>
      <c r="K1704" s="141">
        <f t="shared" si="292"/>
        <v>0</v>
      </c>
      <c r="L1704" s="140">
        <f t="shared" si="293"/>
        <v>0</v>
      </c>
      <c r="M1704" s="142">
        <f>'2025-26 Salary &amp; Benefits'!$E$6</f>
        <v>78209</v>
      </c>
      <c r="N1704" s="142">
        <f>'2025-26 Salary &amp; Benefits'!$F$6</f>
        <v>80164</v>
      </c>
      <c r="O1704" s="9">
        <f t="shared" si="294"/>
        <v>0</v>
      </c>
      <c r="P1704" s="9">
        <f t="shared" si="295"/>
        <v>0</v>
      </c>
      <c r="Q1704" s="9">
        <f>'2025-26 Salary &amp; Benefits'!G$6</f>
        <v>15997.68</v>
      </c>
      <c r="R1704" s="143">
        <f>'2025-26 Salary &amp; Benefits'!H$6</f>
        <v>0.16020000000000001</v>
      </c>
      <c r="S1704" s="143">
        <f>'2025-26 Salary &amp; Benefits'!I$6</f>
        <v>0.15390000000000001</v>
      </c>
      <c r="T1704" s="9">
        <f t="shared" si="296"/>
        <v>0</v>
      </c>
      <c r="U1704" s="9">
        <f t="shared" si="297"/>
        <v>0</v>
      </c>
      <c r="V1704" s="9">
        <f t="shared" si="298"/>
        <v>0</v>
      </c>
      <c r="W1704" s="9">
        <f t="shared" si="299"/>
        <v>0</v>
      </c>
      <c r="X1704" s="22">
        <f t="shared" si="300"/>
        <v>0</v>
      </c>
      <c r="Y1704" s="2"/>
      <c r="Z1704" s="2"/>
      <c r="AA1704" s="2"/>
      <c r="AB1704" s="2"/>
      <c r="AC1704" s="2"/>
      <c r="AD1704" s="2"/>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c r="BI1704" s="2"/>
      <c r="BJ1704" s="2"/>
      <c r="BK1704" s="2"/>
      <c r="BL1704" s="2"/>
      <c r="BM1704" s="2"/>
      <c r="BN1704" s="2"/>
      <c r="BO1704" s="2"/>
      <c r="BP1704" s="2"/>
      <c r="BQ1704" s="2"/>
      <c r="BR1704" s="2"/>
      <c r="BS1704" s="2"/>
      <c r="BT1704" s="2"/>
      <c r="BU1704" s="2"/>
      <c r="BV1704" s="2"/>
      <c r="BW1704" s="2"/>
      <c r="BX1704" s="2"/>
      <c r="BY1704" s="2"/>
      <c r="BZ1704" s="2"/>
      <c r="CA1704" s="2"/>
      <c r="CB1704" s="2"/>
      <c r="CC1704" s="2"/>
      <c r="CD1704" s="2"/>
      <c r="CE1704" s="2"/>
      <c r="CF1704" s="2"/>
      <c r="CG1704" s="2"/>
      <c r="CH1704" s="2"/>
      <c r="CI1704" s="2"/>
      <c r="CJ1704" s="2"/>
      <c r="CK1704" s="2"/>
      <c r="CL1704" s="2"/>
      <c r="CM1704" s="2"/>
      <c r="CN1704" s="2"/>
      <c r="CO1704" s="2"/>
      <c r="CP1704" s="2"/>
      <c r="CQ1704" s="2"/>
      <c r="CR1704" s="2"/>
      <c r="CS1704" s="2"/>
      <c r="CT1704" s="2"/>
      <c r="CU1704" s="2"/>
      <c r="CV1704" s="2"/>
      <c r="CW1704" s="2"/>
      <c r="CX1704" s="2"/>
      <c r="CY1704" s="2"/>
      <c r="CZ1704" s="2"/>
      <c r="DA1704" s="2"/>
      <c r="DB1704" s="2"/>
      <c r="DC1704" s="2"/>
      <c r="DD1704" s="2"/>
      <c r="DE1704" s="2"/>
      <c r="DF1704" s="2"/>
      <c r="DG1704" s="2"/>
      <c r="DH1704" s="2"/>
      <c r="DI1704" s="2"/>
      <c r="DJ1704" s="2"/>
      <c r="DK1704" s="2"/>
      <c r="DL1704" s="2"/>
      <c r="DM1704" s="2"/>
      <c r="DN1704" s="2"/>
      <c r="DO1704" s="2"/>
      <c r="DP1704" s="2"/>
      <c r="DQ1704" s="2"/>
      <c r="DR1704" s="2"/>
      <c r="DS1704" s="2"/>
      <c r="DT1704" s="2"/>
      <c r="DU1704" s="2"/>
      <c r="DV1704" s="2"/>
      <c r="DW1704" s="2"/>
      <c r="DX1704" s="2"/>
      <c r="DY1704" s="2"/>
      <c r="DZ1704" s="2"/>
      <c r="EA1704" s="2"/>
      <c r="EB1704" s="2"/>
      <c r="EC1704" s="2"/>
      <c r="ED1704" s="2"/>
      <c r="EE1704" s="2"/>
      <c r="EF1704" s="2"/>
      <c r="EG1704" s="2"/>
      <c r="EH1704" s="2"/>
      <c r="EI1704" s="2"/>
      <c r="EJ1704" s="2"/>
      <c r="EK1704" s="2"/>
      <c r="EL1704" s="2"/>
      <c r="EM1704" s="2"/>
      <c r="EN1704" s="2"/>
      <c r="EO1704" s="2"/>
      <c r="EP1704" s="2"/>
      <c r="EQ1704" s="2"/>
      <c r="ER1704" s="2"/>
      <c r="ES1704" s="2"/>
      <c r="ET1704" s="2"/>
      <c r="EU1704" s="2"/>
      <c r="EV1704" s="2"/>
      <c r="EW1704" s="2"/>
      <c r="EX1704" s="2"/>
      <c r="EY1704" s="2"/>
      <c r="EZ1704" s="2"/>
      <c r="FA1704" s="2"/>
      <c r="FB1704" s="2"/>
      <c r="FC1704" s="2"/>
    </row>
    <row r="1705" spans="1:159" s="4" customFormat="1">
      <c r="A1705" s="77" t="s">
        <v>2245</v>
      </c>
      <c r="B1705" s="87" t="s">
        <v>2807</v>
      </c>
      <c r="C1705" s="88">
        <v>2256</v>
      </c>
      <c r="D1705" s="87" t="s">
        <v>569</v>
      </c>
      <c r="E1705" s="107" t="str">
        <f>VLOOKUP($C1705,'2024-25 School Level AAFTE'!$C$4:$L$2372,9,FALSE)</f>
        <v>No</v>
      </c>
      <c r="F1705" s="95">
        <f>VLOOKUP($C1705,'2024-25 School Level AAFTE'!$C$4:$J$2372,8,FALSE)</f>
        <v>347.62</v>
      </c>
      <c r="G1705" s="97">
        <f>IFERROR(IF(E1705= "yes",VLOOKUP(C1705,Summary!$B:$I,6,0),0),0)</f>
        <v>0</v>
      </c>
      <c r="H1705" s="96">
        <f t="shared" si="291"/>
        <v>0</v>
      </c>
      <c r="I1705" s="154">
        <f>VLOOKUP($A1705,'2025-26 Salary &amp; Benefits'!$A:$I,3,FALSE)</f>
        <v>1.18</v>
      </c>
      <c r="J1705" s="154">
        <f>VLOOKUP($A1705,'2025-26 Salary &amp; Benefits'!$A:$I,4,FALSE)</f>
        <v>1.18</v>
      </c>
      <c r="K1705" s="141">
        <f t="shared" si="292"/>
        <v>0</v>
      </c>
      <c r="L1705" s="140">
        <f t="shared" si="293"/>
        <v>0</v>
      </c>
      <c r="M1705" s="142">
        <f>'2025-26 Salary &amp; Benefits'!$E$6</f>
        <v>78209</v>
      </c>
      <c r="N1705" s="142">
        <f>'2025-26 Salary &amp; Benefits'!$F$6</f>
        <v>80164</v>
      </c>
      <c r="O1705" s="9">
        <f t="shared" si="294"/>
        <v>0</v>
      </c>
      <c r="P1705" s="9">
        <f t="shared" si="295"/>
        <v>0</v>
      </c>
      <c r="Q1705" s="9">
        <f>'2025-26 Salary &amp; Benefits'!G$6</f>
        <v>15997.68</v>
      </c>
      <c r="R1705" s="143">
        <f>'2025-26 Salary &amp; Benefits'!H$6</f>
        <v>0.16020000000000001</v>
      </c>
      <c r="S1705" s="143">
        <f>'2025-26 Salary &amp; Benefits'!I$6</f>
        <v>0.15390000000000001</v>
      </c>
      <c r="T1705" s="9">
        <f t="shared" si="296"/>
        <v>0</v>
      </c>
      <c r="U1705" s="9">
        <f t="shared" si="297"/>
        <v>0</v>
      </c>
      <c r="V1705" s="9">
        <f t="shared" si="298"/>
        <v>0</v>
      </c>
      <c r="W1705" s="9">
        <f t="shared" si="299"/>
        <v>0</v>
      </c>
      <c r="X1705" s="22">
        <f t="shared" si="300"/>
        <v>0</v>
      </c>
      <c r="Y1705" s="2"/>
      <c r="Z1705" s="2"/>
      <c r="AA1705" s="2"/>
      <c r="AB1705" s="2"/>
      <c r="AC1705" s="2"/>
      <c r="AD1705" s="2"/>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c r="BI1705" s="2"/>
      <c r="BJ1705" s="2"/>
      <c r="BK1705" s="2"/>
      <c r="BL1705" s="2"/>
      <c r="BM1705" s="2"/>
      <c r="BN1705" s="2"/>
      <c r="BO1705" s="2"/>
      <c r="BP1705" s="2"/>
      <c r="BQ1705" s="2"/>
      <c r="BR1705" s="2"/>
      <c r="BS1705" s="2"/>
      <c r="BT1705" s="2"/>
      <c r="BU1705" s="2"/>
      <c r="BV1705" s="2"/>
      <c r="BW1705" s="2"/>
      <c r="BX1705" s="2"/>
      <c r="BY1705" s="2"/>
      <c r="BZ1705" s="2"/>
      <c r="CA1705" s="2"/>
      <c r="CB1705" s="2"/>
      <c r="CC1705" s="2"/>
      <c r="CD1705" s="2"/>
      <c r="CE1705" s="2"/>
      <c r="CF1705" s="2"/>
      <c r="CG1705" s="2"/>
      <c r="CH1705" s="2"/>
      <c r="CI1705" s="2"/>
      <c r="CJ1705" s="2"/>
      <c r="CK1705" s="2"/>
      <c r="CL1705" s="2"/>
      <c r="CM1705" s="2"/>
      <c r="CN1705" s="2"/>
      <c r="CO1705" s="2"/>
      <c r="CP1705" s="2"/>
      <c r="CQ1705" s="2"/>
      <c r="CR1705" s="2"/>
      <c r="CS1705" s="2"/>
      <c r="CT1705" s="2"/>
      <c r="CU1705" s="2"/>
      <c r="CV1705" s="2"/>
      <c r="CW1705" s="2"/>
      <c r="CX1705" s="2"/>
      <c r="CY1705" s="2"/>
      <c r="CZ1705" s="2"/>
      <c r="DA1705" s="2"/>
      <c r="DB1705" s="2"/>
      <c r="DC1705" s="2"/>
      <c r="DD1705" s="2"/>
      <c r="DE1705" s="2"/>
      <c r="DF1705" s="2"/>
      <c r="DG1705" s="2"/>
      <c r="DH1705" s="2"/>
      <c r="DI1705" s="2"/>
      <c r="DJ1705" s="2"/>
      <c r="DK1705" s="2"/>
      <c r="DL1705" s="2"/>
      <c r="DM1705" s="2"/>
      <c r="DN1705" s="2"/>
      <c r="DO1705" s="2"/>
      <c r="DP1705" s="2"/>
      <c r="DQ1705" s="2"/>
      <c r="DR1705" s="2"/>
      <c r="DS1705" s="2"/>
      <c r="DT1705" s="2"/>
      <c r="DU1705" s="2"/>
      <c r="DV1705" s="2"/>
      <c r="DW1705" s="2"/>
      <c r="DX1705" s="2"/>
      <c r="DY1705" s="2"/>
      <c r="DZ1705" s="2"/>
      <c r="EA1705" s="2"/>
      <c r="EB1705" s="2"/>
      <c r="EC1705" s="2"/>
      <c r="ED1705" s="2"/>
      <c r="EE1705" s="2"/>
      <c r="EF1705" s="2"/>
      <c r="EG1705" s="2"/>
      <c r="EH1705" s="2"/>
      <c r="EI1705" s="2"/>
      <c r="EJ1705" s="2"/>
      <c r="EK1705" s="2"/>
      <c r="EL1705" s="2"/>
      <c r="EM1705" s="2"/>
      <c r="EN1705" s="2"/>
      <c r="EO1705" s="2"/>
      <c r="EP1705" s="2"/>
      <c r="EQ1705" s="2"/>
      <c r="ER1705" s="2"/>
      <c r="ES1705" s="2"/>
      <c r="ET1705" s="2"/>
      <c r="EU1705" s="2"/>
      <c r="EV1705" s="2"/>
      <c r="EW1705" s="2"/>
      <c r="EX1705" s="2"/>
      <c r="EY1705" s="2"/>
      <c r="EZ1705" s="2"/>
      <c r="FA1705" s="2"/>
      <c r="FB1705" s="2"/>
      <c r="FC1705" s="2"/>
    </row>
    <row r="1706" spans="1:159" s="4" customFormat="1">
      <c r="A1706" s="77" t="s">
        <v>2245</v>
      </c>
      <c r="B1706" s="87" t="s">
        <v>2807</v>
      </c>
      <c r="C1706" s="88">
        <v>2269</v>
      </c>
      <c r="D1706" s="87" t="s">
        <v>570</v>
      </c>
      <c r="E1706" s="107" t="str">
        <f>VLOOKUP($C1706,'2024-25 School Level AAFTE'!$C$4:$L$2372,9,FALSE)</f>
        <v>Yes</v>
      </c>
      <c r="F1706" s="95">
        <f>VLOOKUP($C1706,'2024-25 School Level AAFTE'!$C$4:$J$2372,8,FALSE)</f>
        <v>274.22000000000003</v>
      </c>
      <c r="G1706" s="97">
        <f>IFERROR(IF(E1706= "yes",VLOOKUP(C1706,Summary!$B:$I,6,0),0),0)</f>
        <v>0</v>
      </c>
      <c r="H1706" s="96">
        <f t="shared" si="291"/>
        <v>274.22000000000003</v>
      </c>
      <c r="I1706" s="154">
        <f>VLOOKUP($A1706,'2025-26 Salary &amp; Benefits'!$A:$I,3,FALSE)</f>
        <v>1.18</v>
      </c>
      <c r="J1706" s="154">
        <f>VLOOKUP($A1706,'2025-26 Salary &amp; Benefits'!$A:$I,4,FALSE)</f>
        <v>1.18</v>
      </c>
      <c r="K1706" s="141">
        <f t="shared" si="292"/>
        <v>274.22000000000003</v>
      </c>
      <c r="L1706" s="140">
        <f t="shared" si="293"/>
        <v>0.80400000000000005</v>
      </c>
      <c r="M1706" s="142">
        <f>'2025-26 Salary &amp; Benefits'!$E$6</f>
        <v>78209</v>
      </c>
      <c r="N1706" s="142">
        <f>'2025-26 Salary &amp; Benefits'!$F$6</f>
        <v>80164</v>
      </c>
      <c r="O1706" s="9">
        <f t="shared" si="294"/>
        <v>74198.44</v>
      </c>
      <c r="P1706" s="9">
        <f t="shared" si="295"/>
        <v>1854.75</v>
      </c>
      <c r="Q1706" s="9">
        <f>'2025-26 Salary &amp; Benefits'!G$6</f>
        <v>15997.68</v>
      </c>
      <c r="R1706" s="143">
        <f>'2025-26 Salary &amp; Benefits'!H$6</f>
        <v>0.16020000000000001</v>
      </c>
      <c r="S1706" s="143">
        <f>'2025-26 Salary &amp; Benefits'!I$6</f>
        <v>0.15390000000000001</v>
      </c>
      <c r="T1706" s="9">
        <f t="shared" si="296"/>
        <v>25034.17</v>
      </c>
      <c r="U1706" s="9">
        <f t="shared" si="297"/>
        <v>1267.55</v>
      </c>
      <c r="V1706" s="9">
        <f t="shared" si="298"/>
        <v>195.08</v>
      </c>
      <c r="W1706" s="9">
        <f t="shared" si="299"/>
        <v>1462.6299999999999</v>
      </c>
      <c r="X1706" s="22">
        <f t="shared" si="300"/>
        <v>102549.99</v>
      </c>
      <c r="Y1706" s="2"/>
      <c r="Z1706" s="2"/>
      <c r="AA1706" s="2"/>
      <c r="AB1706" s="2"/>
      <c r="AC1706" s="2"/>
      <c r="AD1706" s="2"/>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c r="BI1706" s="2"/>
      <c r="BJ1706" s="2"/>
      <c r="BK1706" s="2"/>
      <c r="BL1706" s="2"/>
      <c r="BM1706" s="2"/>
      <c r="BN1706" s="2"/>
      <c r="BO1706" s="2"/>
      <c r="BP1706" s="2"/>
      <c r="BQ1706" s="2"/>
      <c r="BR1706" s="2"/>
      <c r="BS1706" s="2"/>
      <c r="BT1706" s="2"/>
      <c r="BU1706" s="2"/>
      <c r="BV1706" s="2"/>
      <c r="BW1706" s="2"/>
      <c r="BX1706" s="2"/>
      <c r="BY1706" s="2"/>
      <c r="BZ1706" s="2"/>
      <c r="CA1706" s="2"/>
      <c r="CB1706" s="2"/>
      <c r="CC1706" s="2"/>
      <c r="CD1706" s="2"/>
      <c r="CE1706" s="2"/>
      <c r="CF1706" s="2"/>
      <c r="CG1706" s="2"/>
      <c r="CH1706" s="2"/>
      <c r="CI1706" s="2"/>
      <c r="CJ1706" s="2"/>
      <c r="CK1706" s="2"/>
      <c r="CL1706" s="2"/>
      <c r="CM1706" s="2"/>
      <c r="CN1706" s="2"/>
      <c r="CO1706" s="2"/>
      <c r="CP1706" s="2"/>
      <c r="CQ1706" s="2"/>
      <c r="CR1706" s="2"/>
      <c r="CS1706" s="2"/>
      <c r="CT1706" s="2"/>
      <c r="CU1706" s="2"/>
      <c r="CV1706" s="2"/>
      <c r="CW1706" s="2"/>
      <c r="CX1706" s="2"/>
      <c r="CY1706" s="2"/>
      <c r="CZ1706" s="2"/>
      <c r="DA1706" s="2"/>
      <c r="DB1706" s="2"/>
      <c r="DC1706" s="2"/>
      <c r="DD1706" s="2"/>
      <c r="DE1706" s="2"/>
      <c r="DF1706" s="2"/>
      <c r="DG1706" s="2"/>
      <c r="DH1706" s="2"/>
      <c r="DI1706" s="2"/>
      <c r="DJ1706" s="2"/>
      <c r="DK1706" s="2"/>
      <c r="DL1706" s="2"/>
      <c r="DM1706" s="2"/>
      <c r="DN1706" s="2"/>
      <c r="DO1706" s="2"/>
      <c r="DP1706" s="2"/>
      <c r="DQ1706" s="2"/>
      <c r="DR1706" s="2"/>
      <c r="DS1706" s="2"/>
      <c r="DT1706" s="2"/>
      <c r="DU1706" s="2"/>
      <c r="DV1706" s="2"/>
      <c r="DW1706" s="2"/>
      <c r="DX1706" s="2"/>
      <c r="DY1706" s="2"/>
      <c r="DZ1706" s="2"/>
      <c r="EA1706" s="2"/>
      <c r="EB1706" s="2"/>
      <c r="EC1706" s="2"/>
      <c r="ED1706" s="2"/>
      <c r="EE1706" s="2"/>
      <c r="EF1706" s="2"/>
      <c r="EG1706" s="2"/>
      <c r="EH1706" s="2"/>
      <c r="EI1706" s="2"/>
      <c r="EJ1706" s="2"/>
      <c r="EK1706" s="2"/>
      <c r="EL1706" s="2"/>
      <c r="EM1706" s="2"/>
      <c r="EN1706" s="2"/>
      <c r="EO1706" s="2"/>
      <c r="EP1706" s="2"/>
      <c r="EQ1706" s="2"/>
      <c r="ER1706" s="2"/>
      <c r="ES1706" s="2"/>
      <c r="ET1706" s="2"/>
      <c r="EU1706" s="2"/>
      <c r="EV1706" s="2"/>
      <c r="EW1706" s="2"/>
      <c r="EX1706" s="2"/>
      <c r="EY1706" s="2"/>
      <c r="EZ1706" s="2"/>
      <c r="FA1706" s="2"/>
      <c r="FB1706" s="2"/>
      <c r="FC1706" s="2"/>
    </row>
    <row r="1707" spans="1:159" s="4" customFormat="1">
      <c r="A1707" s="77" t="s">
        <v>2245</v>
      </c>
      <c r="B1707" s="87" t="s">
        <v>2807</v>
      </c>
      <c r="C1707" s="88">
        <v>2285</v>
      </c>
      <c r="D1707" s="87" t="s">
        <v>571</v>
      </c>
      <c r="E1707" s="107" t="str">
        <f>VLOOKUP($C1707,'2024-25 School Level AAFTE'!$C$4:$L$2372,9,FALSE)</f>
        <v>No</v>
      </c>
      <c r="F1707" s="95">
        <f>VLOOKUP($C1707,'2024-25 School Level AAFTE'!$C$4:$J$2372,8,FALSE)</f>
        <v>1515.9199999999998</v>
      </c>
      <c r="G1707" s="97">
        <f>IFERROR(IF(E1707= "yes",VLOOKUP(C1707,Summary!$B:$I,6,0),0),0)</f>
        <v>0</v>
      </c>
      <c r="H1707" s="96">
        <f t="shared" si="291"/>
        <v>0</v>
      </c>
      <c r="I1707" s="154">
        <f>VLOOKUP($A1707,'2025-26 Salary &amp; Benefits'!$A:$I,3,FALSE)</f>
        <v>1.18</v>
      </c>
      <c r="J1707" s="154">
        <f>VLOOKUP($A1707,'2025-26 Salary &amp; Benefits'!$A:$I,4,FALSE)</f>
        <v>1.18</v>
      </c>
      <c r="K1707" s="141">
        <f t="shared" si="292"/>
        <v>0</v>
      </c>
      <c r="L1707" s="140">
        <f t="shared" si="293"/>
        <v>0</v>
      </c>
      <c r="M1707" s="142">
        <f>'2025-26 Salary &amp; Benefits'!$E$6</f>
        <v>78209</v>
      </c>
      <c r="N1707" s="142">
        <f>'2025-26 Salary &amp; Benefits'!$F$6</f>
        <v>80164</v>
      </c>
      <c r="O1707" s="9">
        <f t="shared" si="294"/>
        <v>0</v>
      </c>
      <c r="P1707" s="9">
        <f t="shared" si="295"/>
        <v>0</v>
      </c>
      <c r="Q1707" s="9">
        <f>'2025-26 Salary &amp; Benefits'!G$6</f>
        <v>15997.68</v>
      </c>
      <c r="R1707" s="143">
        <f>'2025-26 Salary &amp; Benefits'!H$6</f>
        <v>0.16020000000000001</v>
      </c>
      <c r="S1707" s="143">
        <f>'2025-26 Salary &amp; Benefits'!I$6</f>
        <v>0.15390000000000001</v>
      </c>
      <c r="T1707" s="9">
        <f t="shared" si="296"/>
        <v>0</v>
      </c>
      <c r="U1707" s="9">
        <f t="shared" si="297"/>
        <v>0</v>
      </c>
      <c r="V1707" s="9">
        <f t="shared" si="298"/>
        <v>0</v>
      </c>
      <c r="W1707" s="9">
        <f t="shared" si="299"/>
        <v>0</v>
      </c>
      <c r="X1707" s="22">
        <f t="shared" si="300"/>
        <v>0</v>
      </c>
      <c r="Y1707" s="2"/>
      <c r="Z1707" s="2"/>
      <c r="AA1707" s="2"/>
      <c r="AB1707" s="2"/>
      <c r="AC1707" s="2"/>
      <c r="AD1707" s="2"/>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c r="BI1707" s="2"/>
      <c r="BJ1707" s="2"/>
      <c r="BK1707" s="2"/>
      <c r="BL1707" s="2"/>
      <c r="BM1707" s="2"/>
      <c r="BN1707" s="2"/>
      <c r="BO1707" s="2"/>
      <c r="BP1707" s="2"/>
      <c r="BQ1707" s="2"/>
      <c r="BR1707" s="2"/>
      <c r="BS1707" s="2"/>
      <c r="BT1707" s="2"/>
      <c r="BU1707" s="2"/>
      <c r="BV1707" s="2"/>
      <c r="BW1707" s="2"/>
      <c r="BX1707" s="2"/>
      <c r="BY1707" s="2"/>
      <c r="BZ1707" s="2"/>
      <c r="CA1707" s="2"/>
      <c r="CB1707" s="2"/>
      <c r="CC1707" s="2"/>
      <c r="CD1707" s="2"/>
      <c r="CE1707" s="2"/>
      <c r="CF1707" s="2"/>
      <c r="CG1707" s="2"/>
      <c r="CH1707" s="2"/>
      <c r="CI1707" s="2"/>
      <c r="CJ1707" s="2"/>
      <c r="CK1707" s="2"/>
      <c r="CL1707" s="2"/>
      <c r="CM1707" s="2"/>
      <c r="CN1707" s="2"/>
      <c r="CO1707" s="2"/>
      <c r="CP1707" s="2"/>
      <c r="CQ1707" s="2"/>
      <c r="CR1707" s="2"/>
      <c r="CS1707" s="2"/>
      <c r="CT1707" s="2"/>
      <c r="CU1707" s="2"/>
      <c r="CV1707" s="2"/>
      <c r="CW1707" s="2"/>
      <c r="CX1707" s="2"/>
      <c r="CY1707" s="2"/>
      <c r="CZ1707" s="2"/>
      <c r="DA1707" s="2"/>
      <c r="DB1707" s="2"/>
      <c r="DC1707" s="2"/>
      <c r="DD1707" s="2"/>
      <c r="DE1707" s="2"/>
      <c r="DF1707" s="2"/>
      <c r="DG1707" s="2"/>
      <c r="DH1707" s="2"/>
      <c r="DI1707" s="2"/>
      <c r="DJ1707" s="2"/>
      <c r="DK1707" s="2"/>
      <c r="DL1707" s="2"/>
      <c r="DM1707" s="2"/>
      <c r="DN1707" s="2"/>
      <c r="DO1707" s="2"/>
      <c r="DP1707" s="2"/>
      <c r="DQ1707" s="2"/>
      <c r="DR1707" s="2"/>
      <c r="DS1707" s="2"/>
      <c r="DT1707" s="2"/>
      <c r="DU1707" s="2"/>
      <c r="DV1707" s="2"/>
      <c r="DW1707" s="2"/>
      <c r="DX1707" s="2"/>
      <c r="DY1707" s="2"/>
      <c r="DZ1707" s="2"/>
      <c r="EA1707" s="2"/>
      <c r="EB1707" s="2"/>
      <c r="EC1707" s="2"/>
      <c r="ED1707" s="2"/>
      <c r="EE1707" s="2"/>
      <c r="EF1707" s="2"/>
      <c r="EG1707" s="2"/>
      <c r="EH1707" s="2"/>
      <c r="EI1707" s="2"/>
      <c r="EJ1707" s="2"/>
      <c r="EK1707" s="2"/>
      <c r="EL1707" s="2"/>
      <c r="EM1707" s="2"/>
      <c r="EN1707" s="2"/>
      <c r="EO1707" s="2"/>
      <c r="EP1707" s="2"/>
      <c r="EQ1707" s="2"/>
      <c r="ER1707" s="2"/>
      <c r="ES1707" s="2"/>
      <c r="ET1707" s="2"/>
      <c r="EU1707" s="2"/>
      <c r="EV1707" s="2"/>
      <c r="EW1707" s="2"/>
      <c r="EX1707" s="2"/>
      <c r="EY1707" s="2"/>
      <c r="EZ1707" s="2"/>
      <c r="FA1707" s="2"/>
      <c r="FB1707" s="2"/>
      <c r="FC1707" s="2"/>
    </row>
    <row r="1708" spans="1:159" s="4" customFormat="1">
      <c r="A1708" s="77" t="s">
        <v>2245</v>
      </c>
      <c r="B1708" s="87" t="s">
        <v>2807</v>
      </c>
      <c r="C1708" s="88">
        <v>2306</v>
      </c>
      <c r="D1708" s="87" t="s">
        <v>572</v>
      </c>
      <c r="E1708" s="107" t="str">
        <f>VLOOKUP($C1708,'2024-25 School Level AAFTE'!$C$4:$L$2372,9,FALSE)</f>
        <v>No</v>
      </c>
      <c r="F1708" s="95">
        <f>VLOOKUP($C1708,'2024-25 School Level AAFTE'!$C$4:$J$2372,8,FALSE)</f>
        <v>1454.63</v>
      </c>
      <c r="G1708" s="97">
        <f>IFERROR(IF(E1708= "yes",VLOOKUP(C1708,Summary!$B:$I,6,0),0),0)</f>
        <v>0</v>
      </c>
      <c r="H1708" s="96">
        <f t="shared" si="291"/>
        <v>0</v>
      </c>
      <c r="I1708" s="154">
        <f>VLOOKUP($A1708,'2025-26 Salary &amp; Benefits'!$A:$I,3,FALSE)</f>
        <v>1.18</v>
      </c>
      <c r="J1708" s="154">
        <f>VLOOKUP($A1708,'2025-26 Salary &amp; Benefits'!$A:$I,4,FALSE)</f>
        <v>1.18</v>
      </c>
      <c r="K1708" s="141">
        <f t="shared" si="292"/>
        <v>0</v>
      </c>
      <c r="L1708" s="140">
        <f t="shared" si="293"/>
        <v>0</v>
      </c>
      <c r="M1708" s="142">
        <f>'2025-26 Salary &amp; Benefits'!$E$6</f>
        <v>78209</v>
      </c>
      <c r="N1708" s="142">
        <f>'2025-26 Salary &amp; Benefits'!$F$6</f>
        <v>80164</v>
      </c>
      <c r="O1708" s="9">
        <f t="shared" si="294"/>
        <v>0</v>
      </c>
      <c r="P1708" s="9">
        <f t="shared" si="295"/>
        <v>0</v>
      </c>
      <c r="Q1708" s="9">
        <f>'2025-26 Salary &amp; Benefits'!G$6</f>
        <v>15997.68</v>
      </c>
      <c r="R1708" s="143">
        <f>'2025-26 Salary &amp; Benefits'!H$6</f>
        <v>0.16020000000000001</v>
      </c>
      <c r="S1708" s="143">
        <f>'2025-26 Salary &amp; Benefits'!I$6</f>
        <v>0.15390000000000001</v>
      </c>
      <c r="T1708" s="9">
        <f t="shared" si="296"/>
        <v>0</v>
      </c>
      <c r="U1708" s="9">
        <f t="shared" si="297"/>
        <v>0</v>
      </c>
      <c r="V1708" s="9">
        <f t="shared" si="298"/>
        <v>0</v>
      </c>
      <c r="W1708" s="9">
        <f t="shared" si="299"/>
        <v>0</v>
      </c>
      <c r="X1708" s="22">
        <f t="shared" si="300"/>
        <v>0</v>
      </c>
      <c r="Y1708" s="2"/>
      <c r="Z1708" s="2"/>
      <c r="AA1708" s="2"/>
      <c r="AB1708" s="2"/>
      <c r="AC1708" s="2"/>
      <c r="AD1708" s="2"/>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c r="BI1708" s="2"/>
      <c r="BJ1708" s="2"/>
      <c r="BK1708" s="2"/>
      <c r="BL1708" s="2"/>
      <c r="BM1708" s="2"/>
      <c r="BN1708" s="2"/>
      <c r="BO1708" s="2"/>
      <c r="BP1708" s="2"/>
      <c r="BQ1708" s="2"/>
      <c r="BR1708" s="2"/>
      <c r="BS1708" s="2"/>
      <c r="BT1708" s="2"/>
      <c r="BU1708" s="2"/>
      <c r="BV1708" s="2"/>
      <c r="BW1708" s="2"/>
      <c r="BX1708" s="2"/>
      <c r="BY1708" s="2"/>
      <c r="BZ1708" s="2"/>
      <c r="CA1708" s="2"/>
      <c r="CB1708" s="2"/>
      <c r="CC1708" s="2"/>
      <c r="CD1708" s="2"/>
      <c r="CE1708" s="2"/>
      <c r="CF1708" s="2"/>
      <c r="CG1708" s="2"/>
      <c r="CH1708" s="2"/>
      <c r="CI1708" s="2"/>
      <c r="CJ1708" s="2"/>
      <c r="CK1708" s="2"/>
      <c r="CL1708" s="2"/>
      <c r="CM1708" s="2"/>
      <c r="CN1708" s="2"/>
      <c r="CO1708" s="2"/>
      <c r="CP1708" s="2"/>
      <c r="CQ1708" s="2"/>
      <c r="CR1708" s="2"/>
      <c r="CS1708" s="2"/>
      <c r="CT1708" s="2"/>
      <c r="CU1708" s="2"/>
      <c r="CV1708" s="2"/>
      <c r="CW1708" s="2"/>
      <c r="CX1708" s="2"/>
      <c r="CY1708" s="2"/>
      <c r="CZ1708" s="2"/>
      <c r="DA1708" s="2"/>
      <c r="DB1708" s="2"/>
      <c r="DC1708" s="2"/>
      <c r="DD1708" s="2"/>
      <c r="DE1708" s="2"/>
      <c r="DF1708" s="2"/>
      <c r="DG1708" s="2"/>
      <c r="DH1708" s="2"/>
      <c r="DI1708" s="2"/>
      <c r="DJ1708" s="2"/>
      <c r="DK1708" s="2"/>
      <c r="DL1708" s="2"/>
      <c r="DM1708" s="2"/>
      <c r="DN1708" s="2"/>
      <c r="DO1708" s="2"/>
      <c r="DP1708" s="2"/>
      <c r="DQ1708" s="2"/>
      <c r="DR1708" s="2"/>
      <c r="DS1708" s="2"/>
      <c r="DT1708" s="2"/>
      <c r="DU1708" s="2"/>
      <c r="DV1708" s="2"/>
      <c r="DW1708" s="2"/>
      <c r="DX1708" s="2"/>
      <c r="DY1708" s="2"/>
      <c r="DZ1708" s="2"/>
      <c r="EA1708" s="2"/>
      <c r="EB1708" s="2"/>
      <c r="EC1708" s="2"/>
      <c r="ED1708" s="2"/>
      <c r="EE1708" s="2"/>
      <c r="EF1708" s="2"/>
      <c r="EG1708" s="2"/>
      <c r="EH1708" s="2"/>
      <c r="EI1708" s="2"/>
      <c r="EJ1708" s="2"/>
      <c r="EK1708" s="2"/>
      <c r="EL1708" s="2"/>
      <c r="EM1708" s="2"/>
      <c r="EN1708" s="2"/>
      <c r="EO1708" s="2"/>
      <c r="EP1708" s="2"/>
      <c r="EQ1708" s="2"/>
      <c r="ER1708" s="2"/>
      <c r="ES1708" s="2"/>
      <c r="ET1708" s="2"/>
      <c r="EU1708" s="2"/>
      <c r="EV1708" s="2"/>
      <c r="EW1708" s="2"/>
      <c r="EX1708" s="2"/>
      <c r="EY1708" s="2"/>
      <c r="EZ1708" s="2"/>
      <c r="FA1708" s="2"/>
      <c r="FB1708" s="2"/>
      <c r="FC1708" s="2"/>
    </row>
    <row r="1709" spans="1:159" s="4" customFormat="1">
      <c r="A1709" s="77" t="s">
        <v>2245</v>
      </c>
      <c r="B1709" s="87" t="s">
        <v>2807</v>
      </c>
      <c r="C1709" s="88">
        <v>2307</v>
      </c>
      <c r="D1709" s="87" t="s">
        <v>573</v>
      </c>
      <c r="E1709" s="107" t="str">
        <f>VLOOKUP($C1709,'2024-25 School Level AAFTE'!$C$4:$L$2372,9,FALSE)</f>
        <v>Yes</v>
      </c>
      <c r="F1709" s="95">
        <f>VLOOKUP($C1709,'2024-25 School Level AAFTE'!$C$4:$J$2372,8,FALSE)</f>
        <v>381.89</v>
      </c>
      <c r="G1709" s="97">
        <f>IFERROR(IF(E1709= "yes",VLOOKUP(C1709,Summary!$B:$I,6,0),0),0)</f>
        <v>0</v>
      </c>
      <c r="H1709" s="96">
        <f t="shared" si="291"/>
        <v>381.89</v>
      </c>
      <c r="I1709" s="154">
        <f>VLOOKUP($A1709,'2025-26 Salary &amp; Benefits'!$A:$I,3,FALSE)</f>
        <v>1.18</v>
      </c>
      <c r="J1709" s="154">
        <f>VLOOKUP($A1709,'2025-26 Salary &amp; Benefits'!$A:$I,4,FALSE)</f>
        <v>1.18</v>
      </c>
      <c r="K1709" s="141">
        <f t="shared" si="292"/>
        <v>381.89</v>
      </c>
      <c r="L1709" s="140">
        <f t="shared" si="293"/>
        <v>1.1200000000000001</v>
      </c>
      <c r="M1709" s="142">
        <f>'2025-26 Salary &amp; Benefits'!$E$6</f>
        <v>78209</v>
      </c>
      <c r="N1709" s="142">
        <f>'2025-26 Salary &amp; Benefits'!$F$6</f>
        <v>80164</v>
      </c>
      <c r="O1709" s="9">
        <f t="shared" si="294"/>
        <v>103361.01</v>
      </c>
      <c r="P1709" s="9">
        <f t="shared" si="295"/>
        <v>2583.7300000000105</v>
      </c>
      <c r="Q1709" s="9">
        <f>'2025-26 Salary &amp; Benefits'!G$6</f>
        <v>15997.68</v>
      </c>
      <c r="R1709" s="143">
        <f>'2025-26 Salary &amp; Benefits'!H$6</f>
        <v>0.16020000000000001</v>
      </c>
      <c r="S1709" s="143">
        <f>'2025-26 Salary &amp; Benefits'!I$6</f>
        <v>0.15390000000000001</v>
      </c>
      <c r="T1709" s="9">
        <f t="shared" si="296"/>
        <v>34873.47</v>
      </c>
      <c r="U1709" s="9">
        <f t="shared" si="297"/>
        <v>1765.75</v>
      </c>
      <c r="V1709" s="9">
        <f t="shared" si="298"/>
        <v>271.75</v>
      </c>
      <c r="W1709" s="9">
        <f t="shared" si="299"/>
        <v>2037.5</v>
      </c>
      <c r="X1709" s="22">
        <f t="shared" si="300"/>
        <v>142855.71</v>
      </c>
      <c r="Y1709" s="2"/>
      <c r="Z1709" s="2"/>
      <c r="AA1709" s="2"/>
      <c r="AB1709" s="2"/>
      <c r="AC1709" s="2"/>
      <c r="AD1709" s="2"/>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c r="BI1709" s="2"/>
      <c r="BJ1709" s="2"/>
      <c r="BK1709" s="2"/>
      <c r="BL1709" s="2"/>
      <c r="BM1709" s="2"/>
      <c r="BN1709" s="2"/>
      <c r="BO1709" s="2"/>
      <c r="BP1709" s="2"/>
      <c r="BQ1709" s="2"/>
      <c r="BR1709" s="2"/>
      <c r="BS1709" s="2"/>
      <c r="BT1709" s="2"/>
      <c r="BU1709" s="2"/>
      <c r="BV1709" s="2"/>
      <c r="BW1709" s="2"/>
      <c r="BX1709" s="2"/>
      <c r="BY1709" s="2"/>
      <c r="BZ1709" s="2"/>
      <c r="CA1709" s="2"/>
      <c r="CB1709" s="2"/>
      <c r="CC1709" s="2"/>
      <c r="CD1709" s="2"/>
      <c r="CE1709" s="2"/>
      <c r="CF1709" s="2"/>
      <c r="CG1709" s="2"/>
      <c r="CH1709" s="2"/>
      <c r="CI1709" s="2"/>
      <c r="CJ1709" s="2"/>
      <c r="CK1709" s="2"/>
      <c r="CL1709" s="2"/>
      <c r="CM1709" s="2"/>
      <c r="CN1709" s="2"/>
      <c r="CO1709" s="2"/>
      <c r="CP1709" s="2"/>
      <c r="CQ1709" s="2"/>
      <c r="CR1709" s="2"/>
      <c r="CS1709" s="2"/>
      <c r="CT1709" s="2"/>
      <c r="CU1709" s="2"/>
      <c r="CV1709" s="2"/>
      <c r="CW1709" s="2"/>
      <c r="CX1709" s="2"/>
      <c r="CY1709" s="2"/>
      <c r="CZ1709" s="2"/>
      <c r="DA1709" s="2"/>
      <c r="DB1709" s="2"/>
      <c r="DC1709" s="2"/>
      <c r="DD1709" s="2"/>
      <c r="DE1709" s="2"/>
      <c r="DF1709" s="2"/>
      <c r="DG1709" s="2"/>
      <c r="DH1709" s="2"/>
      <c r="DI1709" s="2"/>
      <c r="DJ1709" s="2"/>
      <c r="DK1709" s="2"/>
      <c r="DL1709" s="2"/>
      <c r="DM1709" s="2"/>
      <c r="DN1709" s="2"/>
      <c r="DO1709" s="2"/>
      <c r="DP1709" s="2"/>
      <c r="DQ1709" s="2"/>
      <c r="DR1709" s="2"/>
      <c r="DS1709" s="2"/>
      <c r="DT1709" s="2"/>
      <c r="DU1709" s="2"/>
      <c r="DV1709" s="2"/>
      <c r="DW1709" s="2"/>
      <c r="DX1709" s="2"/>
      <c r="DY1709" s="2"/>
      <c r="DZ1709" s="2"/>
      <c r="EA1709" s="2"/>
      <c r="EB1709" s="2"/>
      <c r="EC1709" s="2"/>
      <c r="ED1709" s="2"/>
      <c r="EE1709" s="2"/>
      <c r="EF1709" s="2"/>
      <c r="EG1709" s="2"/>
      <c r="EH1709" s="2"/>
      <c r="EI1709" s="2"/>
      <c r="EJ1709" s="2"/>
      <c r="EK1709" s="2"/>
      <c r="EL1709" s="2"/>
      <c r="EM1709" s="2"/>
      <c r="EN1709" s="2"/>
      <c r="EO1709" s="2"/>
      <c r="EP1709" s="2"/>
      <c r="EQ1709" s="2"/>
      <c r="ER1709" s="2"/>
      <c r="ES1709" s="2"/>
      <c r="ET1709" s="2"/>
      <c r="EU1709" s="2"/>
      <c r="EV1709" s="2"/>
      <c r="EW1709" s="2"/>
      <c r="EX1709" s="2"/>
      <c r="EY1709" s="2"/>
      <c r="EZ1709" s="2"/>
      <c r="FA1709" s="2"/>
      <c r="FB1709" s="2"/>
      <c r="FC1709" s="2"/>
    </row>
    <row r="1710" spans="1:159" s="4" customFormat="1">
      <c r="A1710" s="77" t="s">
        <v>2245</v>
      </c>
      <c r="B1710" s="87" t="s">
        <v>2807</v>
      </c>
      <c r="C1710" s="88">
        <v>2321</v>
      </c>
      <c r="D1710" s="87" t="s">
        <v>574</v>
      </c>
      <c r="E1710" s="107" t="str">
        <f>VLOOKUP($C1710,'2024-25 School Level AAFTE'!$C$4:$L$2372,9,FALSE)</f>
        <v>Yes</v>
      </c>
      <c r="F1710" s="95">
        <f>VLOOKUP($C1710,'2024-25 School Level AAFTE'!$C$4:$J$2372,8,FALSE)</f>
        <v>226.44</v>
      </c>
      <c r="G1710" s="97">
        <f>IFERROR(IF(E1710= "yes",VLOOKUP(C1710,Summary!$B:$I,6,0),0),0)</f>
        <v>0</v>
      </c>
      <c r="H1710" s="96">
        <f t="shared" si="291"/>
        <v>226.44</v>
      </c>
      <c r="I1710" s="154">
        <f>VLOOKUP($A1710,'2025-26 Salary &amp; Benefits'!$A:$I,3,FALSE)</f>
        <v>1.18</v>
      </c>
      <c r="J1710" s="154">
        <f>VLOOKUP($A1710,'2025-26 Salary &amp; Benefits'!$A:$I,4,FALSE)</f>
        <v>1.18</v>
      </c>
      <c r="K1710" s="141">
        <f t="shared" si="292"/>
        <v>226.44</v>
      </c>
      <c r="L1710" s="140">
        <f t="shared" si="293"/>
        <v>0.66400000000000003</v>
      </c>
      <c r="M1710" s="142">
        <f>'2025-26 Salary &amp; Benefits'!$E$6</f>
        <v>78209</v>
      </c>
      <c r="N1710" s="142">
        <f>'2025-26 Salary &amp; Benefits'!$F$6</f>
        <v>80164</v>
      </c>
      <c r="O1710" s="9">
        <f t="shared" si="294"/>
        <v>61278.32</v>
      </c>
      <c r="P1710" s="9">
        <f t="shared" si="295"/>
        <v>1531.7799999999988</v>
      </c>
      <c r="Q1710" s="9">
        <f>'2025-26 Salary &amp; Benefits'!G$6</f>
        <v>15997.68</v>
      </c>
      <c r="R1710" s="143">
        <f>'2025-26 Salary &amp; Benefits'!H$6</f>
        <v>0.16020000000000001</v>
      </c>
      <c r="S1710" s="143">
        <f>'2025-26 Salary &amp; Benefits'!I$6</f>
        <v>0.15390000000000001</v>
      </c>
      <c r="T1710" s="9">
        <f t="shared" si="296"/>
        <v>20674.990000000002</v>
      </c>
      <c r="U1710" s="9">
        <f t="shared" si="297"/>
        <v>1046.83</v>
      </c>
      <c r="V1710" s="9">
        <f t="shared" si="298"/>
        <v>161.11000000000001</v>
      </c>
      <c r="W1710" s="9">
        <f t="shared" si="299"/>
        <v>1207.94</v>
      </c>
      <c r="X1710" s="22">
        <f t="shared" si="300"/>
        <v>84693.03</v>
      </c>
      <c r="Y1710" s="2"/>
      <c r="Z1710" s="2"/>
      <c r="AA1710" s="2"/>
      <c r="AB1710" s="2"/>
      <c r="AC1710" s="2"/>
      <c r="AD1710" s="2"/>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c r="BI1710" s="2"/>
      <c r="BJ1710" s="2"/>
      <c r="BK1710" s="2"/>
      <c r="BL1710" s="2"/>
      <c r="BM1710" s="2"/>
      <c r="BN1710" s="2"/>
      <c r="BO1710" s="2"/>
      <c r="BP1710" s="2"/>
      <c r="BQ1710" s="2"/>
      <c r="BR1710" s="2"/>
      <c r="BS1710" s="2"/>
      <c r="BT1710" s="2"/>
      <c r="BU1710" s="2"/>
      <c r="BV1710" s="2"/>
      <c r="BW1710" s="2"/>
      <c r="BX1710" s="2"/>
      <c r="BY1710" s="2"/>
      <c r="BZ1710" s="2"/>
      <c r="CA1710" s="2"/>
      <c r="CB1710" s="2"/>
      <c r="CC1710" s="2"/>
      <c r="CD1710" s="2"/>
      <c r="CE1710" s="2"/>
      <c r="CF1710" s="2"/>
      <c r="CG1710" s="2"/>
      <c r="CH1710" s="2"/>
      <c r="CI1710" s="2"/>
      <c r="CJ1710" s="2"/>
      <c r="CK1710" s="2"/>
      <c r="CL1710" s="2"/>
      <c r="CM1710" s="2"/>
      <c r="CN1710" s="2"/>
      <c r="CO1710" s="2"/>
      <c r="CP1710" s="2"/>
      <c r="CQ1710" s="2"/>
      <c r="CR1710" s="2"/>
      <c r="CS1710" s="2"/>
      <c r="CT1710" s="2"/>
      <c r="CU1710" s="2"/>
      <c r="CV1710" s="2"/>
      <c r="CW1710" s="2"/>
      <c r="CX1710" s="2"/>
      <c r="CY1710" s="2"/>
      <c r="CZ1710" s="2"/>
      <c r="DA1710" s="2"/>
      <c r="DB1710" s="2"/>
      <c r="DC1710" s="2"/>
      <c r="DD1710" s="2"/>
      <c r="DE1710" s="2"/>
      <c r="DF1710" s="2"/>
      <c r="DG1710" s="2"/>
      <c r="DH1710" s="2"/>
      <c r="DI1710" s="2"/>
      <c r="DJ1710" s="2"/>
      <c r="DK1710" s="2"/>
      <c r="DL1710" s="2"/>
      <c r="DM1710" s="2"/>
      <c r="DN1710" s="2"/>
      <c r="DO1710" s="2"/>
      <c r="DP1710" s="2"/>
      <c r="DQ1710" s="2"/>
      <c r="DR1710" s="2"/>
      <c r="DS1710" s="2"/>
      <c r="DT1710" s="2"/>
      <c r="DU1710" s="2"/>
      <c r="DV1710" s="2"/>
      <c r="DW1710" s="2"/>
      <c r="DX1710" s="2"/>
      <c r="DY1710" s="2"/>
      <c r="DZ1710" s="2"/>
      <c r="EA1710" s="2"/>
      <c r="EB1710" s="2"/>
      <c r="EC1710" s="2"/>
      <c r="ED1710" s="2"/>
      <c r="EE1710" s="2"/>
      <c r="EF1710" s="2"/>
      <c r="EG1710" s="2"/>
      <c r="EH1710" s="2"/>
      <c r="EI1710" s="2"/>
      <c r="EJ1710" s="2"/>
      <c r="EK1710" s="2"/>
      <c r="EL1710" s="2"/>
      <c r="EM1710" s="2"/>
      <c r="EN1710" s="2"/>
      <c r="EO1710" s="2"/>
      <c r="EP1710" s="2"/>
      <c r="EQ1710" s="2"/>
      <c r="ER1710" s="2"/>
      <c r="ES1710" s="2"/>
      <c r="ET1710" s="2"/>
      <c r="EU1710" s="2"/>
      <c r="EV1710" s="2"/>
      <c r="EW1710" s="2"/>
      <c r="EX1710" s="2"/>
      <c r="EY1710" s="2"/>
      <c r="EZ1710" s="2"/>
      <c r="FA1710" s="2"/>
      <c r="FB1710" s="2"/>
      <c r="FC1710" s="2"/>
    </row>
    <row r="1711" spans="1:159" s="4" customFormat="1">
      <c r="A1711" s="77" t="s">
        <v>2245</v>
      </c>
      <c r="B1711" s="87" t="s">
        <v>2807</v>
      </c>
      <c r="C1711" s="88">
        <v>2322</v>
      </c>
      <c r="D1711" s="87" t="s">
        <v>575</v>
      </c>
      <c r="E1711" s="107" t="str">
        <f>VLOOKUP($C1711,'2024-25 School Level AAFTE'!$C$4:$L$2372,9,FALSE)</f>
        <v>No</v>
      </c>
      <c r="F1711" s="95">
        <f>VLOOKUP($C1711,'2024-25 School Level AAFTE'!$C$4:$J$2372,8,FALSE)</f>
        <v>171.72</v>
      </c>
      <c r="G1711" s="97">
        <f>IFERROR(IF(E1711= "yes",VLOOKUP(C1711,Summary!$B:$I,6,0),0),0)</f>
        <v>0</v>
      </c>
      <c r="H1711" s="96">
        <f t="shared" si="291"/>
        <v>0</v>
      </c>
      <c r="I1711" s="154">
        <f>VLOOKUP($A1711,'2025-26 Salary &amp; Benefits'!$A:$I,3,FALSE)</f>
        <v>1.18</v>
      </c>
      <c r="J1711" s="154">
        <f>VLOOKUP($A1711,'2025-26 Salary &amp; Benefits'!$A:$I,4,FALSE)</f>
        <v>1.18</v>
      </c>
      <c r="K1711" s="141">
        <f t="shared" si="292"/>
        <v>0</v>
      </c>
      <c r="L1711" s="140">
        <f t="shared" si="293"/>
        <v>0</v>
      </c>
      <c r="M1711" s="142">
        <f>'2025-26 Salary &amp; Benefits'!$E$6</f>
        <v>78209</v>
      </c>
      <c r="N1711" s="142">
        <f>'2025-26 Salary &amp; Benefits'!$F$6</f>
        <v>80164</v>
      </c>
      <c r="O1711" s="9">
        <f t="shared" si="294"/>
        <v>0</v>
      </c>
      <c r="P1711" s="9">
        <f t="shared" si="295"/>
        <v>0</v>
      </c>
      <c r="Q1711" s="9">
        <f>'2025-26 Salary &amp; Benefits'!G$6</f>
        <v>15997.68</v>
      </c>
      <c r="R1711" s="143">
        <f>'2025-26 Salary &amp; Benefits'!H$6</f>
        <v>0.16020000000000001</v>
      </c>
      <c r="S1711" s="143">
        <f>'2025-26 Salary &amp; Benefits'!I$6</f>
        <v>0.15390000000000001</v>
      </c>
      <c r="T1711" s="9">
        <f t="shared" si="296"/>
        <v>0</v>
      </c>
      <c r="U1711" s="9">
        <f t="shared" si="297"/>
        <v>0</v>
      </c>
      <c r="V1711" s="9">
        <f t="shared" si="298"/>
        <v>0</v>
      </c>
      <c r="W1711" s="9">
        <f t="shared" si="299"/>
        <v>0</v>
      </c>
      <c r="X1711" s="22">
        <f t="shared" si="300"/>
        <v>0</v>
      </c>
      <c r="Y1711" s="2"/>
      <c r="Z1711" s="2"/>
      <c r="AA1711" s="2"/>
      <c r="AB1711" s="2"/>
      <c r="AC1711" s="2"/>
      <c r="AD1711" s="2"/>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c r="CC1711" s="2"/>
      <c r="CD1711" s="2"/>
      <c r="CE1711" s="2"/>
      <c r="CF1711" s="2"/>
      <c r="CG1711" s="2"/>
      <c r="CH1711" s="2"/>
      <c r="CI1711" s="2"/>
      <c r="CJ1711" s="2"/>
      <c r="CK1711" s="2"/>
      <c r="CL1711" s="2"/>
      <c r="CM1711" s="2"/>
      <c r="CN1711" s="2"/>
      <c r="CO1711" s="2"/>
      <c r="CP1711" s="2"/>
      <c r="CQ1711" s="2"/>
      <c r="CR1711" s="2"/>
      <c r="CS1711" s="2"/>
      <c r="CT1711" s="2"/>
      <c r="CU1711" s="2"/>
      <c r="CV1711" s="2"/>
      <c r="CW1711" s="2"/>
      <c r="CX1711" s="2"/>
      <c r="CY1711" s="2"/>
      <c r="CZ1711" s="2"/>
      <c r="DA1711" s="2"/>
      <c r="DB1711" s="2"/>
      <c r="DC1711" s="2"/>
      <c r="DD1711" s="2"/>
      <c r="DE1711" s="2"/>
      <c r="DF1711" s="2"/>
      <c r="DG1711" s="2"/>
      <c r="DH1711" s="2"/>
      <c r="DI1711" s="2"/>
      <c r="DJ1711" s="2"/>
      <c r="DK1711" s="2"/>
      <c r="DL1711" s="2"/>
      <c r="DM1711" s="2"/>
      <c r="DN1711" s="2"/>
      <c r="DO1711" s="2"/>
      <c r="DP1711" s="2"/>
      <c r="DQ1711" s="2"/>
      <c r="DR1711" s="2"/>
      <c r="DS1711" s="2"/>
      <c r="DT1711" s="2"/>
      <c r="DU1711" s="2"/>
      <c r="DV1711" s="2"/>
      <c r="DW1711" s="2"/>
      <c r="DX1711" s="2"/>
      <c r="DY1711" s="2"/>
      <c r="DZ1711" s="2"/>
      <c r="EA1711" s="2"/>
      <c r="EB1711" s="2"/>
      <c r="EC1711" s="2"/>
      <c r="ED1711" s="2"/>
      <c r="EE1711" s="2"/>
      <c r="EF1711" s="2"/>
      <c r="EG1711" s="2"/>
      <c r="EH1711" s="2"/>
      <c r="EI1711" s="2"/>
      <c r="EJ1711" s="2"/>
      <c r="EK1711" s="2"/>
      <c r="EL1711" s="2"/>
      <c r="EM1711" s="2"/>
      <c r="EN1711" s="2"/>
      <c r="EO1711" s="2"/>
      <c r="EP1711" s="2"/>
      <c r="EQ1711" s="2"/>
      <c r="ER1711" s="2"/>
      <c r="ES1711" s="2"/>
      <c r="ET1711" s="2"/>
      <c r="EU1711" s="2"/>
      <c r="EV1711" s="2"/>
      <c r="EW1711" s="2"/>
      <c r="EX1711" s="2"/>
      <c r="EY1711" s="2"/>
      <c r="EZ1711" s="2"/>
      <c r="FA1711" s="2"/>
      <c r="FB1711" s="2"/>
      <c r="FC1711" s="2"/>
    </row>
    <row r="1712" spans="1:159" s="4" customFormat="1">
      <c r="A1712" s="77" t="s">
        <v>2245</v>
      </c>
      <c r="B1712" s="87" t="s">
        <v>2807</v>
      </c>
      <c r="C1712" s="88">
        <v>2353</v>
      </c>
      <c r="D1712" s="87" t="s">
        <v>576</v>
      </c>
      <c r="E1712" s="107" t="str">
        <f>VLOOKUP($C1712,'2024-25 School Level AAFTE'!$C$4:$L$2372,9,FALSE)</f>
        <v>No</v>
      </c>
      <c r="F1712" s="95">
        <f>VLOOKUP($C1712,'2024-25 School Level AAFTE'!$C$4:$J$2372,8,FALSE)</f>
        <v>400</v>
      </c>
      <c r="G1712" s="97">
        <f>IFERROR(IF(E1712= "yes",VLOOKUP(C1712,Summary!$B:$I,6,0),0),0)</f>
        <v>0</v>
      </c>
      <c r="H1712" s="96">
        <f t="shared" si="291"/>
        <v>0</v>
      </c>
      <c r="I1712" s="154">
        <f>VLOOKUP($A1712,'2025-26 Salary &amp; Benefits'!$A:$I,3,FALSE)</f>
        <v>1.18</v>
      </c>
      <c r="J1712" s="154">
        <f>VLOOKUP($A1712,'2025-26 Salary &amp; Benefits'!$A:$I,4,FALSE)</f>
        <v>1.18</v>
      </c>
      <c r="K1712" s="141">
        <f t="shared" si="292"/>
        <v>0</v>
      </c>
      <c r="L1712" s="140">
        <f t="shared" si="293"/>
        <v>0</v>
      </c>
      <c r="M1712" s="142">
        <f>'2025-26 Salary &amp; Benefits'!$E$6</f>
        <v>78209</v>
      </c>
      <c r="N1712" s="142">
        <f>'2025-26 Salary &amp; Benefits'!$F$6</f>
        <v>80164</v>
      </c>
      <c r="O1712" s="9">
        <f t="shared" si="294"/>
        <v>0</v>
      </c>
      <c r="P1712" s="9">
        <f t="shared" si="295"/>
        <v>0</v>
      </c>
      <c r="Q1712" s="9">
        <f>'2025-26 Salary &amp; Benefits'!G$6</f>
        <v>15997.68</v>
      </c>
      <c r="R1712" s="143">
        <f>'2025-26 Salary &amp; Benefits'!H$6</f>
        <v>0.16020000000000001</v>
      </c>
      <c r="S1712" s="143">
        <f>'2025-26 Salary &amp; Benefits'!I$6</f>
        <v>0.15390000000000001</v>
      </c>
      <c r="T1712" s="9">
        <f t="shared" si="296"/>
        <v>0</v>
      </c>
      <c r="U1712" s="9">
        <f t="shared" si="297"/>
        <v>0</v>
      </c>
      <c r="V1712" s="9">
        <f t="shared" si="298"/>
        <v>0</v>
      </c>
      <c r="W1712" s="9">
        <f t="shared" si="299"/>
        <v>0</v>
      </c>
      <c r="X1712" s="22">
        <f t="shared" si="300"/>
        <v>0</v>
      </c>
      <c r="Y1712" s="2"/>
      <c r="Z1712" s="2"/>
      <c r="AA1712" s="2"/>
      <c r="AB1712" s="2"/>
      <c r="AC1712" s="2"/>
      <c r="AD1712" s="2"/>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c r="CR1712" s="2"/>
      <c r="CS1712" s="2"/>
      <c r="CT1712" s="2"/>
      <c r="CU1712" s="2"/>
      <c r="CV1712" s="2"/>
      <c r="CW1712" s="2"/>
      <c r="CX1712" s="2"/>
      <c r="CY1712" s="2"/>
      <c r="CZ1712" s="2"/>
      <c r="DA1712" s="2"/>
      <c r="DB1712" s="2"/>
      <c r="DC1712" s="2"/>
      <c r="DD1712" s="2"/>
      <c r="DE1712" s="2"/>
      <c r="DF1712" s="2"/>
      <c r="DG1712" s="2"/>
      <c r="DH1712" s="2"/>
      <c r="DI1712" s="2"/>
      <c r="DJ1712" s="2"/>
      <c r="DK1712" s="2"/>
      <c r="DL1712" s="2"/>
      <c r="DM1712" s="2"/>
      <c r="DN1712" s="2"/>
      <c r="DO1712" s="2"/>
      <c r="DP1712" s="2"/>
      <c r="DQ1712" s="2"/>
      <c r="DR1712" s="2"/>
      <c r="DS1712" s="2"/>
      <c r="DT1712" s="2"/>
      <c r="DU1712" s="2"/>
      <c r="DV1712" s="2"/>
      <c r="DW1712" s="2"/>
      <c r="DX1712" s="2"/>
      <c r="DY1712" s="2"/>
      <c r="DZ1712" s="2"/>
      <c r="EA1712" s="2"/>
      <c r="EB1712" s="2"/>
      <c r="EC1712" s="2"/>
      <c r="ED1712" s="2"/>
      <c r="EE1712" s="2"/>
      <c r="EF1712" s="2"/>
      <c r="EG1712" s="2"/>
      <c r="EH1712" s="2"/>
      <c r="EI1712" s="2"/>
      <c r="EJ1712" s="2"/>
      <c r="EK1712" s="2"/>
      <c r="EL1712" s="2"/>
      <c r="EM1712" s="2"/>
      <c r="EN1712" s="2"/>
      <c r="EO1712" s="2"/>
      <c r="EP1712" s="2"/>
      <c r="EQ1712" s="2"/>
      <c r="ER1712" s="2"/>
      <c r="ES1712" s="2"/>
      <c r="ET1712" s="2"/>
      <c r="EU1712" s="2"/>
      <c r="EV1712" s="2"/>
      <c r="EW1712" s="2"/>
      <c r="EX1712" s="2"/>
      <c r="EY1712" s="2"/>
      <c r="EZ1712" s="2"/>
      <c r="FA1712" s="2"/>
      <c r="FB1712" s="2"/>
      <c r="FC1712" s="2"/>
    </row>
    <row r="1713" spans="1:159" s="4" customFormat="1">
      <c r="A1713" s="77" t="s">
        <v>2245</v>
      </c>
      <c r="B1713" s="87" t="s">
        <v>2807</v>
      </c>
      <c r="C1713" s="88">
        <v>2371</v>
      </c>
      <c r="D1713" s="87" t="s">
        <v>577</v>
      </c>
      <c r="E1713" s="107" t="str">
        <f>VLOOKUP($C1713,'2024-25 School Level AAFTE'!$C$4:$L$2372,9,FALSE)</f>
        <v>No</v>
      </c>
      <c r="F1713" s="95">
        <f>VLOOKUP($C1713,'2024-25 School Level AAFTE'!$C$4:$J$2372,8,FALSE)</f>
        <v>988.14</v>
      </c>
      <c r="G1713" s="97">
        <f>IFERROR(IF(E1713= "yes",VLOOKUP(C1713,Summary!$B:$I,6,0),0),0)</f>
        <v>0</v>
      </c>
      <c r="H1713" s="96">
        <f t="shared" si="291"/>
        <v>0</v>
      </c>
      <c r="I1713" s="154">
        <f>VLOOKUP($A1713,'2025-26 Salary &amp; Benefits'!$A:$I,3,FALSE)</f>
        <v>1.18</v>
      </c>
      <c r="J1713" s="154">
        <f>VLOOKUP($A1713,'2025-26 Salary &amp; Benefits'!$A:$I,4,FALSE)</f>
        <v>1.18</v>
      </c>
      <c r="K1713" s="141">
        <f t="shared" si="292"/>
        <v>0</v>
      </c>
      <c r="L1713" s="140">
        <f t="shared" si="293"/>
        <v>0</v>
      </c>
      <c r="M1713" s="142">
        <f>'2025-26 Salary &amp; Benefits'!$E$6</f>
        <v>78209</v>
      </c>
      <c r="N1713" s="142">
        <f>'2025-26 Salary &amp; Benefits'!$F$6</f>
        <v>80164</v>
      </c>
      <c r="O1713" s="9">
        <f t="shared" si="294"/>
        <v>0</v>
      </c>
      <c r="P1713" s="9">
        <f t="shared" si="295"/>
        <v>0</v>
      </c>
      <c r="Q1713" s="9">
        <f>'2025-26 Salary &amp; Benefits'!G$6</f>
        <v>15997.68</v>
      </c>
      <c r="R1713" s="143">
        <f>'2025-26 Salary &amp; Benefits'!H$6</f>
        <v>0.16020000000000001</v>
      </c>
      <c r="S1713" s="143">
        <f>'2025-26 Salary &amp; Benefits'!I$6</f>
        <v>0.15390000000000001</v>
      </c>
      <c r="T1713" s="9">
        <f t="shared" si="296"/>
        <v>0</v>
      </c>
      <c r="U1713" s="9">
        <f t="shared" si="297"/>
        <v>0</v>
      </c>
      <c r="V1713" s="9">
        <f t="shared" si="298"/>
        <v>0</v>
      </c>
      <c r="W1713" s="9">
        <f t="shared" si="299"/>
        <v>0</v>
      </c>
      <c r="X1713" s="22">
        <f t="shared" si="300"/>
        <v>0</v>
      </c>
      <c r="Y1713" s="2"/>
      <c r="Z1713" s="2"/>
      <c r="AA1713" s="2"/>
      <c r="AB1713" s="2"/>
      <c r="AC1713" s="2"/>
      <c r="AD1713" s="2"/>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c r="CQ1713" s="2"/>
      <c r="CR1713" s="2"/>
      <c r="CS1713" s="2"/>
      <c r="CT1713" s="2"/>
      <c r="CU1713" s="2"/>
      <c r="CV1713" s="2"/>
      <c r="CW1713" s="2"/>
      <c r="CX1713" s="2"/>
      <c r="CY1713" s="2"/>
      <c r="CZ1713" s="2"/>
      <c r="DA1713" s="2"/>
      <c r="DB1713" s="2"/>
      <c r="DC1713" s="2"/>
      <c r="DD1713" s="2"/>
      <c r="DE1713" s="2"/>
      <c r="DF1713" s="2"/>
      <c r="DG1713" s="2"/>
      <c r="DH1713" s="2"/>
      <c r="DI1713" s="2"/>
      <c r="DJ1713" s="2"/>
      <c r="DK1713" s="2"/>
      <c r="DL1713" s="2"/>
      <c r="DM1713" s="2"/>
      <c r="DN1713" s="2"/>
      <c r="DO1713" s="2"/>
      <c r="DP1713" s="2"/>
      <c r="DQ1713" s="2"/>
      <c r="DR1713" s="2"/>
      <c r="DS1713" s="2"/>
      <c r="DT1713" s="2"/>
      <c r="DU1713" s="2"/>
      <c r="DV1713" s="2"/>
      <c r="DW1713" s="2"/>
      <c r="DX1713" s="2"/>
      <c r="DY1713" s="2"/>
      <c r="DZ1713" s="2"/>
      <c r="EA1713" s="2"/>
      <c r="EB1713" s="2"/>
      <c r="EC1713" s="2"/>
      <c r="ED1713" s="2"/>
      <c r="EE1713" s="2"/>
      <c r="EF1713" s="2"/>
      <c r="EG1713" s="2"/>
      <c r="EH1713" s="2"/>
      <c r="EI1713" s="2"/>
      <c r="EJ1713" s="2"/>
      <c r="EK1713" s="2"/>
      <c r="EL1713" s="2"/>
      <c r="EM1713" s="2"/>
      <c r="EN1713" s="2"/>
      <c r="EO1713" s="2"/>
      <c r="EP1713" s="2"/>
      <c r="EQ1713" s="2"/>
      <c r="ER1713" s="2"/>
      <c r="ES1713" s="2"/>
      <c r="ET1713" s="2"/>
      <c r="EU1713" s="2"/>
      <c r="EV1713" s="2"/>
      <c r="EW1713" s="2"/>
      <c r="EX1713" s="2"/>
      <c r="EY1713" s="2"/>
      <c r="EZ1713" s="2"/>
      <c r="FA1713" s="2"/>
      <c r="FB1713" s="2"/>
      <c r="FC1713" s="2"/>
    </row>
    <row r="1714" spans="1:159" s="4" customFormat="1">
      <c r="A1714" s="77" t="s">
        <v>2245</v>
      </c>
      <c r="B1714" s="87" t="s">
        <v>2807</v>
      </c>
      <c r="C1714" s="88">
        <v>2372</v>
      </c>
      <c r="D1714" s="87" t="s">
        <v>578</v>
      </c>
      <c r="E1714" s="107" t="str">
        <f>VLOOKUP($C1714,'2024-25 School Level AAFTE'!$C$4:$L$2372,9,FALSE)</f>
        <v>No</v>
      </c>
      <c r="F1714" s="95">
        <f>VLOOKUP($C1714,'2024-25 School Level AAFTE'!$C$4:$J$2372,8,FALSE)</f>
        <v>474.18</v>
      </c>
      <c r="G1714" s="97">
        <f>IFERROR(IF(E1714= "yes",VLOOKUP(C1714,Summary!$B:$I,6,0),0),0)</f>
        <v>0</v>
      </c>
      <c r="H1714" s="96">
        <f t="shared" si="291"/>
        <v>0</v>
      </c>
      <c r="I1714" s="154">
        <f>VLOOKUP($A1714,'2025-26 Salary &amp; Benefits'!$A:$I,3,FALSE)</f>
        <v>1.18</v>
      </c>
      <c r="J1714" s="154">
        <f>VLOOKUP($A1714,'2025-26 Salary &amp; Benefits'!$A:$I,4,FALSE)</f>
        <v>1.18</v>
      </c>
      <c r="K1714" s="141">
        <f t="shared" si="292"/>
        <v>0</v>
      </c>
      <c r="L1714" s="140">
        <f t="shared" si="293"/>
        <v>0</v>
      </c>
      <c r="M1714" s="142">
        <f>'2025-26 Salary &amp; Benefits'!$E$6</f>
        <v>78209</v>
      </c>
      <c r="N1714" s="142">
        <f>'2025-26 Salary &amp; Benefits'!$F$6</f>
        <v>80164</v>
      </c>
      <c r="O1714" s="9">
        <f t="shared" si="294"/>
        <v>0</v>
      </c>
      <c r="P1714" s="9">
        <f t="shared" si="295"/>
        <v>0</v>
      </c>
      <c r="Q1714" s="9">
        <f>'2025-26 Salary &amp; Benefits'!G$6</f>
        <v>15997.68</v>
      </c>
      <c r="R1714" s="143">
        <f>'2025-26 Salary &amp; Benefits'!H$6</f>
        <v>0.16020000000000001</v>
      </c>
      <c r="S1714" s="143">
        <f>'2025-26 Salary &amp; Benefits'!I$6</f>
        <v>0.15390000000000001</v>
      </c>
      <c r="T1714" s="9">
        <f t="shared" si="296"/>
        <v>0</v>
      </c>
      <c r="U1714" s="9">
        <f t="shared" si="297"/>
        <v>0</v>
      </c>
      <c r="V1714" s="9">
        <f t="shared" si="298"/>
        <v>0</v>
      </c>
      <c r="W1714" s="9">
        <f t="shared" si="299"/>
        <v>0</v>
      </c>
      <c r="X1714" s="22">
        <f t="shared" si="300"/>
        <v>0</v>
      </c>
      <c r="Y1714" s="2"/>
      <c r="Z1714" s="2"/>
      <c r="AA1714" s="2"/>
      <c r="AB1714" s="2"/>
      <c r="AC1714" s="2"/>
      <c r="AD1714" s="2"/>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c r="CR1714" s="2"/>
      <c r="CS1714" s="2"/>
      <c r="CT1714" s="2"/>
      <c r="CU1714" s="2"/>
      <c r="CV1714" s="2"/>
      <c r="CW1714" s="2"/>
      <c r="CX1714" s="2"/>
      <c r="CY1714" s="2"/>
      <c r="CZ1714" s="2"/>
      <c r="DA1714" s="2"/>
      <c r="DB1714" s="2"/>
      <c r="DC1714" s="2"/>
      <c r="DD1714" s="2"/>
      <c r="DE1714" s="2"/>
      <c r="DF1714" s="2"/>
      <c r="DG1714" s="2"/>
      <c r="DH1714" s="2"/>
      <c r="DI1714" s="2"/>
      <c r="DJ1714" s="2"/>
      <c r="DK1714" s="2"/>
      <c r="DL1714" s="2"/>
      <c r="DM1714" s="2"/>
      <c r="DN1714" s="2"/>
      <c r="DO1714" s="2"/>
      <c r="DP1714" s="2"/>
      <c r="DQ1714" s="2"/>
      <c r="DR1714" s="2"/>
      <c r="DS1714" s="2"/>
      <c r="DT1714" s="2"/>
      <c r="DU1714" s="2"/>
      <c r="DV1714" s="2"/>
      <c r="DW1714" s="2"/>
      <c r="DX1714" s="2"/>
      <c r="DY1714" s="2"/>
      <c r="DZ1714" s="2"/>
      <c r="EA1714" s="2"/>
      <c r="EB1714" s="2"/>
      <c r="EC1714" s="2"/>
      <c r="ED1714" s="2"/>
      <c r="EE1714" s="2"/>
      <c r="EF1714" s="2"/>
      <c r="EG1714" s="2"/>
      <c r="EH1714" s="2"/>
      <c r="EI1714" s="2"/>
      <c r="EJ1714" s="2"/>
      <c r="EK1714" s="2"/>
      <c r="EL1714" s="2"/>
      <c r="EM1714" s="2"/>
      <c r="EN1714" s="2"/>
      <c r="EO1714" s="2"/>
      <c r="EP1714" s="2"/>
      <c r="EQ1714" s="2"/>
      <c r="ER1714" s="2"/>
      <c r="ES1714" s="2"/>
      <c r="ET1714" s="2"/>
      <c r="EU1714" s="2"/>
      <c r="EV1714" s="2"/>
      <c r="EW1714" s="2"/>
      <c r="EX1714" s="2"/>
      <c r="EY1714" s="2"/>
      <c r="EZ1714" s="2"/>
      <c r="FA1714" s="2"/>
      <c r="FB1714" s="2"/>
      <c r="FC1714" s="2"/>
    </row>
    <row r="1715" spans="1:159" s="4" customFormat="1">
      <c r="A1715" s="77" t="s">
        <v>2245</v>
      </c>
      <c r="B1715" s="87" t="s">
        <v>2807</v>
      </c>
      <c r="C1715" s="88">
        <v>2392</v>
      </c>
      <c r="D1715" s="87" t="s">
        <v>579</v>
      </c>
      <c r="E1715" s="107" t="str">
        <f>VLOOKUP($C1715,'2024-25 School Level AAFTE'!$C$4:$L$2372,9,FALSE)</f>
        <v>Yes</v>
      </c>
      <c r="F1715" s="95">
        <f>VLOOKUP($C1715,'2024-25 School Level AAFTE'!$C$4:$J$2372,8,FALSE)</f>
        <v>854.47</v>
      </c>
      <c r="G1715" s="97">
        <f>IFERROR(IF(E1715= "yes",VLOOKUP(C1715,Summary!$B:$I,6,0),0),0)</f>
        <v>0</v>
      </c>
      <c r="H1715" s="96">
        <f t="shared" si="291"/>
        <v>854.47</v>
      </c>
      <c r="I1715" s="154">
        <f>VLOOKUP($A1715,'2025-26 Salary &amp; Benefits'!$A:$I,3,FALSE)</f>
        <v>1.18</v>
      </c>
      <c r="J1715" s="154">
        <f>VLOOKUP($A1715,'2025-26 Salary &amp; Benefits'!$A:$I,4,FALSE)</f>
        <v>1.18</v>
      </c>
      <c r="K1715" s="141">
        <f t="shared" si="292"/>
        <v>854.47</v>
      </c>
      <c r="L1715" s="140">
        <f t="shared" si="293"/>
        <v>2.5059999999999998</v>
      </c>
      <c r="M1715" s="142">
        <f>'2025-26 Salary &amp; Benefits'!$E$6</f>
        <v>78209</v>
      </c>
      <c r="N1715" s="142">
        <f>'2025-26 Salary &amp; Benefits'!$F$6</f>
        <v>80164</v>
      </c>
      <c r="O1715" s="9">
        <f t="shared" si="294"/>
        <v>231270.27</v>
      </c>
      <c r="P1715" s="9">
        <f t="shared" si="295"/>
        <v>5781.0899999999965</v>
      </c>
      <c r="Q1715" s="9">
        <f>'2025-26 Salary &amp; Benefits'!G$6</f>
        <v>15997.68</v>
      </c>
      <c r="R1715" s="143">
        <f>'2025-26 Salary &amp; Benefits'!H$6</f>
        <v>0.16020000000000001</v>
      </c>
      <c r="S1715" s="143">
        <f>'2025-26 Salary &amp; Benefits'!I$6</f>
        <v>0.15390000000000001</v>
      </c>
      <c r="T1715" s="9">
        <f t="shared" si="296"/>
        <v>78029.39</v>
      </c>
      <c r="U1715" s="9">
        <f t="shared" si="297"/>
        <v>3950.86</v>
      </c>
      <c r="V1715" s="9">
        <f t="shared" si="298"/>
        <v>608.04</v>
      </c>
      <c r="W1715" s="9">
        <f t="shared" si="299"/>
        <v>4558.8999999999996</v>
      </c>
      <c r="X1715" s="22">
        <f t="shared" si="300"/>
        <v>319639.65000000002</v>
      </c>
      <c r="Y1715" s="2"/>
      <c r="Z1715" s="2"/>
      <c r="AA1715" s="2"/>
      <c r="AB1715" s="2"/>
      <c r="AC1715" s="2"/>
      <c r="AD1715" s="2"/>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c r="DY1715" s="2"/>
      <c r="DZ1715" s="2"/>
      <c r="EA1715" s="2"/>
      <c r="EB1715" s="2"/>
      <c r="EC1715" s="2"/>
      <c r="ED1715" s="2"/>
      <c r="EE1715" s="2"/>
      <c r="EF1715" s="2"/>
      <c r="EG1715" s="2"/>
      <c r="EH1715" s="2"/>
      <c r="EI1715" s="2"/>
      <c r="EJ1715" s="2"/>
      <c r="EK1715" s="2"/>
      <c r="EL1715" s="2"/>
      <c r="EM1715" s="2"/>
      <c r="EN1715" s="2"/>
      <c r="EO1715" s="2"/>
      <c r="EP1715" s="2"/>
      <c r="EQ1715" s="2"/>
      <c r="ER1715" s="2"/>
      <c r="ES1715" s="2"/>
      <c r="ET1715" s="2"/>
      <c r="EU1715" s="2"/>
      <c r="EV1715" s="2"/>
      <c r="EW1715" s="2"/>
      <c r="EX1715" s="2"/>
      <c r="EY1715" s="2"/>
      <c r="EZ1715" s="2"/>
      <c r="FA1715" s="2"/>
      <c r="FB1715" s="2"/>
      <c r="FC1715" s="2"/>
    </row>
    <row r="1716" spans="1:159" s="4" customFormat="1">
      <c r="A1716" s="77" t="s">
        <v>2245</v>
      </c>
      <c r="B1716" s="87" t="s">
        <v>2807</v>
      </c>
      <c r="C1716" s="88">
        <v>2435</v>
      </c>
      <c r="D1716" s="87" t="s">
        <v>580</v>
      </c>
      <c r="E1716" s="107" t="str">
        <f>VLOOKUP($C1716,'2024-25 School Level AAFTE'!$C$4:$L$2372,9,FALSE)</f>
        <v>No</v>
      </c>
      <c r="F1716" s="95">
        <f>VLOOKUP($C1716,'2024-25 School Level AAFTE'!$C$4:$J$2372,8,FALSE)</f>
        <v>1020.15</v>
      </c>
      <c r="G1716" s="97">
        <f>IFERROR(IF(E1716= "yes",VLOOKUP(C1716,Summary!$B:$I,6,0),0),0)</f>
        <v>0</v>
      </c>
      <c r="H1716" s="96">
        <f t="shared" si="291"/>
        <v>0</v>
      </c>
      <c r="I1716" s="154">
        <f>VLOOKUP($A1716,'2025-26 Salary &amp; Benefits'!$A:$I,3,FALSE)</f>
        <v>1.18</v>
      </c>
      <c r="J1716" s="154">
        <f>VLOOKUP($A1716,'2025-26 Salary &amp; Benefits'!$A:$I,4,FALSE)</f>
        <v>1.18</v>
      </c>
      <c r="K1716" s="141">
        <f t="shared" si="292"/>
        <v>0</v>
      </c>
      <c r="L1716" s="140">
        <f t="shared" si="293"/>
        <v>0</v>
      </c>
      <c r="M1716" s="142">
        <f>'2025-26 Salary &amp; Benefits'!$E$6</f>
        <v>78209</v>
      </c>
      <c r="N1716" s="142">
        <f>'2025-26 Salary &amp; Benefits'!$F$6</f>
        <v>80164</v>
      </c>
      <c r="O1716" s="9">
        <f t="shared" si="294"/>
        <v>0</v>
      </c>
      <c r="P1716" s="9">
        <f t="shared" si="295"/>
        <v>0</v>
      </c>
      <c r="Q1716" s="9">
        <f>'2025-26 Salary &amp; Benefits'!G$6</f>
        <v>15997.68</v>
      </c>
      <c r="R1716" s="143">
        <f>'2025-26 Salary &amp; Benefits'!H$6</f>
        <v>0.16020000000000001</v>
      </c>
      <c r="S1716" s="143">
        <f>'2025-26 Salary &amp; Benefits'!I$6</f>
        <v>0.15390000000000001</v>
      </c>
      <c r="T1716" s="9">
        <f t="shared" si="296"/>
        <v>0</v>
      </c>
      <c r="U1716" s="9">
        <f t="shared" si="297"/>
        <v>0</v>
      </c>
      <c r="V1716" s="9">
        <f t="shared" si="298"/>
        <v>0</v>
      </c>
      <c r="W1716" s="9">
        <f t="shared" si="299"/>
        <v>0</v>
      </c>
      <c r="X1716" s="22">
        <f t="shared" si="300"/>
        <v>0</v>
      </c>
      <c r="Y1716" s="2"/>
      <c r="Z1716" s="2"/>
      <c r="AA1716" s="2"/>
      <c r="AB1716" s="2"/>
      <c r="AC1716" s="2"/>
      <c r="AD1716" s="2"/>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c r="DY1716" s="2"/>
      <c r="DZ1716" s="2"/>
      <c r="EA1716" s="2"/>
      <c r="EB1716" s="2"/>
      <c r="EC1716" s="2"/>
      <c r="ED1716" s="2"/>
      <c r="EE1716" s="2"/>
      <c r="EF1716" s="2"/>
      <c r="EG1716" s="2"/>
      <c r="EH1716" s="2"/>
      <c r="EI1716" s="2"/>
      <c r="EJ1716" s="2"/>
      <c r="EK1716" s="2"/>
      <c r="EL1716" s="2"/>
      <c r="EM1716" s="2"/>
      <c r="EN1716" s="2"/>
      <c r="EO1716" s="2"/>
      <c r="EP1716" s="2"/>
      <c r="EQ1716" s="2"/>
      <c r="ER1716" s="2"/>
      <c r="ES1716" s="2"/>
      <c r="ET1716" s="2"/>
      <c r="EU1716" s="2"/>
      <c r="EV1716" s="2"/>
      <c r="EW1716" s="2"/>
      <c r="EX1716" s="2"/>
      <c r="EY1716" s="2"/>
      <c r="EZ1716" s="2"/>
      <c r="FA1716" s="2"/>
      <c r="FB1716" s="2"/>
      <c r="FC1716" s="2"/>
    </row>
    <row r="1717" spans="1:159" s="4" customFormat="1">
      <c r="A1717" s="77" t="s">
        <v>2245</v>
      </c>
      <c r="B1717" s="87" t="s">
        <v>2807</v>
      </c>
      <c r="C1717" s="88">
        <v>2437</v>
      </c>
      <c r="D1717" s="87" t="s">
        <v>581</v>
      </c>
      <c r="E1717" s="107" t="str">
        <f>VLOOKUP($C1717,'2024-25 School Level AAFTE'!$C$4:$L$2372,9,FALSE)</f>
        <v>No</v>
      </c>
      <c r="F1717" s="95">
        <f>VLOOKUP($C1717,'2024-25 School Level AAFTE'!$C$4:$J$2372,8,FALSE)</f>
        <v>276.56</v>
      </c>
      <c r="G1717" s="97">
        <f>IFERROR(IF(E1717= "yes",VLOOKUP(C1717,Summary!$B:$I,6,0),0),0)</f>
        <v>0</v>
      </c>
      <c r="H1717" s="96">
        <f t="shared" si="291"/>
        <v>0</v>
      </c>
      <c r="I1717" s="154">
        <f>VLOOKUP($A1717,'2025-26 Salary &amp; Benefits'!$A:$I,3,FALSE)</f>
        <v>1.18</v>
      </c>
      <c r="J1717" s="154">
        <f>VLOOKUP($A1717,'2025-26 Salary &amp; Benefits'!$A:$I,4,FALSE)</f>
        <v>1.18</v>
      </c>
      <c r="K1717" s="141">
        <f t="shared" si="292"/>
        <v>0</v>
      </c>
      <c r="L1717" s="140">
        <f t="shared" si="293"/>
        <v>0</v>
      </c>
      <c r="M1717" s="142">
        <f>'2025-26 Salary &amp; Benefits'!$E$6</f>
        <v>78209</v>
      </c>
      <c r="N1717" s="142">
        <f>'2025-26 Salary &amp; Benefits'!$F$6</f>
        <v>80164</v>
      </c>
      <c r="O1717" s="9">
        <f t="shared" si="294"/>
        <v>0</v>
      </c>
      <c r="P1717" s="9">
        <f t="shared" si="295"/>
        <v>0</v>
      </c>
      <c r="Q1717" s="9">
        <f>'2025-26 Salary &amp; Benefits'!G$6</f>
        <v>15997.68</v>
      </c>
      <c r="R1717" s="143">
        <f>'2025-26 Salary &amp; Benefits'!H$6</f>
        <v>0.16020000000000001</v>
      </c>
      <c r="S1717" s="143">
        <f>'2025-26 Salary &amp; Benefits'!I$6</f>
        <v>0.15390000000000001</v>
      </c>
      <c r="T1717" s="9">
        <f t="shared" si="296"/>
        <v>0</v>
      </c>
      <c r="U1717" s="9">
        <f t="shared" si="297"/>
        <v>0</v>
      </c>
      <c r="V1717" s="9">
        <f t="shared" si="298"/>
        <v>0</v>
      </c>
      <c r="W1717" s="9">
        <f t="shared" si="299"/>
        <v>0</v>
      </c>
      <c r="X1717" s="22">
        <f t="shared" si="300"/>
        <v>0</v>
      </c>
      <c r="Y1717" s="2"/>
      <c r="Z1717" s="2"/>
      <c r="AA1717" s="2"/>
      <c r="AB1717" s="2"/>
      <c r="AC1717" s="2"/>
      <c r="AD1717" s="2"/>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c r="DY1717" s="2"/>
      <c r="DZ1717" s="2"/>
      <c r="EA1717" s="2"/>
      <c r="EB1717" s="2"/>
      <c r="EC1717" s="2"/>
      <c r="ED1717" s="2"/>
      <c r="EE1717" s="2"/>
      <c r="EF1717" s="2"/>
      <c r="EG1717" s="2"/>
      <c r="EH1717" s="2"/>
      <c r="EI1717" s="2"/>
      <c r="EJ1717" s="2"/>
      <c r="EK1717" s="2"/>
      <c r="EL1717" s="2"/>
      <c r="EM1717" s="2"/>
      <c r="EN1717" s="2"/>
      <c r="EO1717" s="2"/>
      <c r="EP1717" s="2"/>
      <c r="EQ1717" s="2"/>
      <c r="ER1717" s="2"/>
      <c r="ES1717" s="2"/>
      <c r="ET1717" s="2"/>
      <c r="EU1717" s="2"/>
      <c r="EV1717" s="2"/>
      <c r="EW1717" s="2"/>
      <c r="EX1717" s="2"/>
      <c r="EY1717" s="2"/>
      <c r="EZ1717" s="2"/>
      <c r="FA1717" s="2"/>
      <c r="FB1717" s="2"/>
      <c r="FC1717" s="2"/>
    </row>
    <row r="1718" spans="1:159" s="4" customFormat="1">
      <c r="A1718" s="77" t="s">
        <v>2245</v>
      </c>
      <c r="B1718" s="87" t="s">
        <v>2807</v>
      </c>
      <c r="C1718" s="88">
        <v>2450</v>
      </c>
      <c r="D1718" s="87" t="s">
        <v>582</v>
      </c>
      <c r="E1718" s="107" t="str">
        <f>VLOOKUP($C1718,'2024-25 School Level AAFTE'!$C$4:$L$2372,9,FALSE)</f>
        <v>No</v>
      </c>
      <c r="F1718" s="95">
        <f>VLOOKUP($C1718,'2024-25 School Level AAFTE'!$C$4:$J$2372,8,FALSE)</f>
        <v>337.56</v>
      </c>
      <c r="G1718" s="97">
        <f>IFERROR(IF(E1718= "yes",VLOOKUP(C1718,Summary!$B:$I,6,0),0),0)</f>
        <v>0</v>
      </c>
      <c r="H1718" s="96">
        <f t="shared" si="291"/>
        <v>0</v>
      </c>
      <c r="I1718" s="154">
        <f>VLOOKUP($A1718,'2025-26 Salary &amp; Benefits'!$A:$I,3,FALSE)</f>
        <v>1.18</v>
      </c>
      <c r="J1718" s="154">
        <f>VLOOKUP($A1718,'2025-26 Salary &amp; Benefits'!$A:$I,4,FALSE)</f>
        <v>1.18</v>
      </c>
      <c r="K1718" s="141">
        <f t="shared" si="292"/>
        <v>0</v>
      </c>
      <c r="L1718" s="140">
        <f t="shared" si="293"/>
        <v>0</v>
      </c>
      <c r="M1718" s="142">
        <f>'2025-26 Salary &amp; Benefits'!$E$6</f>
        <v>78209</v>
      </c>
      <c r="N1718" s="142">
        <f>'2025-26 Salary &amp; Benefits'!$F$6</f>
        <v>80164</v>
      </c>
      <c r="O1718" s="9">
        <f t="shared" si="294"/>
        <v>0</v>
      </c>
      <c r="P1718" s="9">
        <f t="shared" si="295"/>
        <v>0</v>
      </c>
      <c r="Q1718" s="9">
        <f>'2025-26 Salary &amp; Benefits'!G$6</f>
        <v>15997.68</v>
      </c>
      <c r="R1718" s="143">
        <f>'2025-26 Salary &amp; Benefits'!H$6</f>
        <v>0.16020000000000001</v>
      </c>
      <c r="S1718" s="143">
        <f>'2025-26 Salary &amp; Benefits'!I$6</f>
        <v>0.15390000000000001</v>
      </c>
      <c r="T1718" s="9">
        <f t="shared" si="296"/>
        <v>0</v>
      </c>
      <c r="U1718" s="9">
        <f t="shared" si="297"/>
        <v>0</v>
      </c>
      <c r="V1718" s="9">
        <f t="shared" si="298"/>
        <v>0</v>
      </c>
      <c r="W1718" s="9">
        <f t="shared" si="299"/>
        <v>0</v>
      </c>
      <c r="X1718" s="22">
        <f t="shared" si="300"/>
        <v>0</v>
      </c>
      <c r="Y1718" s="2"/>
      <c r="Z1718" s="2"/>
      <c r="AA1718" s="2"/>
      <c r="AB1718" s="2"/>
      <c r="AC1718" s="2"/>
      <c r="AD1718" s="2"/>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c r="DY1718" s="2"/>
      <c r="DZ1718" s="2"/>
      <c r="EA1718" s="2"/>
      <c r="EB1718" s="2"/>
      <c r="EC1718" s="2"/>
      <c r="ED1718" s="2"/>
      <c r="EE1718" s="2"/>
      <c r="EF1718" s="2"/>
      <c r="EG1718" s="2"/>
      <c r="EH1718" s="2"/>
      <c r="EI1718" s="2"/>
      <c r="EJ1718" s="2"/>
      <c r="EK1718" s="2"/>
      <c r="EL1718" s="2"/>
      <c r="EM1718" s="2"/>
      <c r="EN1718" s="2"/>
      <c r="EO1718" s="2"/>
      <c r="EP1718" s="2"/>
      <c r="EQ1718" s="2"/>
      <c r="ER1718" s="2"/>
      <c r="ES1718" s="2"/>
      <c r="ET1718" s="2"/>
      <c r="EU1718" s="2"/>
      <c r="EV1718" s="2"/>
      <c r="EW1718" s="2"/>
      <c r="EX1718" s="2"/>
      <c r="EY1718" s="2"/>
      <c r="EZ1718" s="2"/>
      <c r="FA1718" s="2"/>
      <c r="FB1718" s="2"/>
      <c r="FC1718" s="2"/>
    </row>
    <row r="1719" spans="1:159" s="4" customFormat="1">
      <c r="A1719" s="77" t="s">
        <v>2245</v>
      </c>
      <c r="B1719" s="87" t="s">
        <v>2807</v>
      </c>
      <c r="C1719" s="88">
        <v>2462</v>
      </c>
      <c r="D1719" s="87" t="s">
        <v>583</v>
      </c>
      <c r="E1719" s="107" t="str">
        <f>VLOOKUP($C1719,'2024-25 School Level AAFTE'!$C$4:$L$2372,9,FALSE)</f>
        <v>No</v>
      </c>
      <c r="F1719" s="95">
        <f>VLOOKUP($C1719,'2024-25 School Level AAFTE'!$C$4:$J$2372,8,FALSE)</f>
        <v>530.44000000000005</v>
      </c>
      <c r="G1719" s="97">
        <f>IFERROR(IF(E1719= "yes",VLOOKUP(C1719,Summary!$B:$I,6,0),0),0)</f>
        <v>0</v>
      </c>
      <c r="H1719" s="96">
        <f t="shared" si="291"/>
        <v>0</v>
      </c>
      <c r="I1719" s="154">
        <f>VLOOKUP($A1719,'2025-26 Salary &amp; Benefits'!$A:$I,3,FALSE)</f>
        <v>1.18</v>
      </c>
      <c r="J1719" s="154">
        <f>VLOOKUP($A1719,'2025-26 Salary &amp; Benefits'!$A:$I,4,FALSE)</f>
        <v>1.18</v>
      </c>
      <c r="K1719" s="141">
        <f t="shared" si="292"/>
        <v>0</v>
      </c>
      <c r="L1719" s="140">
        <f t="shared" si="293"/>
        <v>0</v>
      </c>
      <c r="M1719" s="142">
        <f>'2025-26 Salary &amp; Benefits'!$E$6</f>
        <v>78209</v>
      </c>
      <c r="N1719" s="142">
        <f>'2025-26 Salary &amp; Benefits'!$F$6</f>
        <v>80164</v>
      </c>
      <c r="O1719" s="9">
        <f t="shared" si="294"/>
        <v>0</v>
      </c>
      <c r="P1719" s="9">
        <f t="shared" si="295"/>
        <v>0</v>
      </c>
      <c r="Q1719" s="9">
        <f>'2025-26 Salary &amp; Benefits'!G$6</f>
        <v>15997.68</v>
      </c>
      <c r="R1719" s="143">
        <f>'2025-26 Salary &amp; Benefits'!H$6</f>
        <v>0.16020000000000001</v>
      </c>
      <c r="S1719" s="143">
        <f>'2025-26 Salary &amp; Benefits'!I$6</f>
        <v>0.15390000000000001</v>
      </c>
      <c r="T1719" s="9">
        <f t="shared" si="296"/>
        <v>0</v>
      </c>
      <c r="U1719" s="9">
        <f t="shared" si="297"/>
        <v>0</v>
      </c>
      <c r="V1719" s="9">
        <f t="shared" si="298"/>
        <v>0</v>
      </c>
      <c r="W1719" s="9">
        <f t="shared" si="299"/>
        <v>0</v>
      </c>
      <c r="X1719" s="22">
        <f t="shared" si="300"/>
        <v>0</v>
      </c>
      <c r="Y1719" s="2"/>
      <c r="Z1719" s="2"/>
      <c r="AA1719" s="2"/>
      <c r="AB1719" s="2"/>
      <c r="AC1719" s="2"/>
      <c r="AD1719" s="2"/>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c r="CR1719" s="2"/>
      <c r="CS1719" s="2"/>
      <c r="CT1719" s="2"/>
      <c r="CU1719" s="2"/>
      <c r="CV1719" s="2"/>
      <c r="CW1719" s="2"/>
      <c r="CX1719" s="2"/>
      <c r="CY1719" s="2"/>
      <c r="CZ1719" s="2"/>
      <c r="DA1719" s="2"/>
      <c r="DB1719" s="2"/>
      <c r="DC1719" s="2"/>
      <c r="DD1719" s="2"/>
      <c r="DE1719" s="2"/>
      <c r="DF1719" s="2"/>
      <c r="DG1719" s="2"/>
      <c r="DH1719" s="2"/>
      <c r="DI1719" s="2"/>
      <c r="DJ1719" s="2"/>
      <c r="DK1719" s="2"/>
      <c r="DL1719" s="2"/>
      <c r="DM1719" s="2"/>
      <c r="DN1719" s="2"/>
      <c r="DO1719" s="2"/>
      <c r="DP1719" s="2"/>
      <c r="DQ1719" s="2"/>
      <c r="DR1719" s="2"/>
      <c r="DS1719" s="2"/>
      <c r="DT1719" s="2"/>
      <c r="DU1719" s="2"/>
      <c r="DV1719" s="2"/>
      <c r="DW1719" s="2"/>
      <c r="DX1719" s="2"/>
      <c r="DY1719" s="2"/>
      <c r="DZ1719" s="2"/>
      <c r="EA1719" s="2"/>
      <c r="EB1719" s="2"/>
      <c r="EC1719" s="2"/>
      <c r="ED1719" s="2"/>
      <c r="EE1719" s="2"/>
      <c r="EF1719" s="2"/>
      <c r="EG1719" s="2"/>
      <c r="EH1719" s="2"/>
      <c r="EI1719" s="2"/>
      <c r="EJ1719" s="2"/>
      <c r="EK1719" s="2"/>
      <c r="EL1719" s="2"/>
      <c r="EM1719" s="2"/>
      <c r="EN1719" s="2"/>
      <c r="EO1719" s="2"/>
      <c r="EP1719" s="2"/>
      <c r="EQ1719" s="2"/>
      <c r="ER1719" s="2"/>
      <c r="ES1719" s="2"/>
      <c r="ET1719" s="2"/>
      <c r="EU1719" s="2"/>
      <c r="EV1719" s="2"/>
      <c r="EW1719" s="2"/>
      <c r="EX1719" s="2"/>
      <c r="EY1719" s="2"/>
      <c r="EZ1719" s="2"/>
      <c r="FA1719" s="2"/>
      <c r="FB1719" s="2"/>
      <c r="FC1719" s="2"/>
    </row>
    <row r="1720" spans="1:159" s="4" customFormat="1">
      <c r="A1720" s="77" t="s">
        <v>2245</v>
      </c>
      <c r="B1720" s="87" t="s">
        <v>2807</v>
      </c>
      <c r="C1720" s="88">
        <v>2645</v>
      </c>
      <c r="D1720" s="87" t="s">
        <v>584</v>
      </c>
      <c r="E1720" s="107" t="str">
        <f>VLOOKUP($C1720,'2024-25 School Level AAFTE'!$C$4:$L$2372,9,FALSE)</f>
        <v>Yes</v>
      </c>
      <c r="F1720" s="95">
        <f>VLOOKUP($C1720,'2024-25 School Level AAFTE'!$C$4:$J$2372,8,FALSE)</f>
        <v>348.44</v>
      </c>
      <c r="G1720" s="97">
        <f>IFERROR(IF(E1720= "yes",VLOOKUP(C1720,Summary!$B:$I,6,0),0),0)</f>
        <v>0</v>
      </c>
      <c r="H1720" s="96">
        <f t="shared" si="291"/>
        <v>348.44</v>
      </c>
      <c r="I1720" s="154">
        <f>VLOOKUP($A1720,'2025-26 Salary &amp; Benefits'!$A:$I,3,FALSE)</f>
        <v>1.18</v>
      </c>
      <c r="J1720" s="154">
        <f>VLOOKUP($A1720,'2025-26 Salary &amp; Benefits'!$A:$I,4,FALSE)</f>
        <v>1.18</v>
      </c>
      <c r="K1720" s="141">
        <f t="shared" si="292"/>
        <v>348.44</v>
      </c>
      <c r="L1720" s="140">
        <f t="shared" si="293"/>
        <v>1.022</v>
      </c>
      <c r="M1720" s="142">
        <f>'2025-26 Salary &amp; Benefits'!$E$6</f>
        <v>78209</v>
      </c>
      <c r="N1720" s="142">
        <f>'2025-26 Salary &amp; Benefits'!$F$6</f>
        <v>80164</v>
      </c>
      <c r="O1720" s="9">
        <f t="shared" si="294"/>
        <v>94316.93</v>
      </c>
      <c r="P1720" s="9">
        <f t="shared" si="295"/>
        <v>2357.6500000000087</v>
      </c>
      <c r="Q1720" s="9">
        <f>'2025-26 Salary &amp; Benefits'!G$6</f>
        <v>15997.68</v>
      </c>
      <c r="R1720" s="143">
        <f>'2025-26 Salary &amp; Benefits'!H$6</f>
        <v>0.16020000000000001</v>
      </c>
      <c r="S1720" s="143">
        <f>'2025-26 Salary &amp; Benefits'!I$6</f>
        <v>0.15390000000000001</v>
      </c>
      <c r="T1720" s="9">
        <f t="shared" si="296"/>
        <v>31822.04</v>
      </c>
      <c r="U1720" s="9">
        <f t="shared" si="297"/>
        <v>1611.24</v>
      </c>
      <c r="V1720" s="9">
        <f t="shared" si="298"/>
        <v>247.97</v>
      </c>
      <c r="W1720" s="9">
        <f t="shared" si="299"/>
        <v>1859.21</v>
      </c>
      <c r="X1720" s="22">
        <f t="shared" si="300"/>
        <v>130355.83000000002</v>
      </c>
      <c r="Y1720" s="2"/>
      <c r="Z1720" s="2"/>
      <c r="AA1720" s="2"/>
      <c r="AB1720" s="2"/>
      <c r="AC1720" s="2"/>
      <c r="AD1720" s="2"/>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c r="CC1720" s="2"/>
      <c r="CD1720" s="2"/>
      <c r="CE1720" s="2"/>
      <c r="CF1720" s="2"/>
      <c r="CG1720" s="2"/>
      <c r="CH1720" s="2"/>
      <c r="CI1720" s="2"/>
      <c r="CJ1720" s="2"/>
      <c r="CK1720" s="2"/>
      <c r="CL1720" s="2"/>
      <c r="CM1720" s="2"/>
      <c r="CN1720" s="2"/>
      <c r="CO1720" s="2"/>
      <c r="CP1720" s="2"/>
      <c r="CQ1720" s="2"/>
      <c r="CR1720" s="2"/>
      <c r="CS1720" s="2"/>
      <c r="CT1720" s="2"/>
      <c r="CU1720" s="2"/>
      <c r="CV1720" s="2"/>
      <c r="CW1720" s="2"/>
      <c r="CX1720" s="2"/>
      <c r="CY1720" s="2"/>
      <c r="CZ1720" s="2"/>
      <c r="DA1720" s="2"/>
      <c r="DB1720" s="2"/>
      <c r="DC1720" s="2"/>
      <c r="DD1720" s="2"/>
      <c r="DE1720" s="2"/>
      <c r="DF1720" s="2"/>
      <c r="DG1720" s="2"/>
      <c r="DH1720" s="2"/>
      <c r="DI1720" s="2"/>
      <c r="DJ1720" s="2"/>
      <c r="DK1720" s="2"/>
      <c r="DL1720" s="2"/>
      <c r="DM1720" s="2"/>
      <c r="DN1720" s="2"/>
      <c r="DO1720" s="2"/>
      <c r="DP1720" s="2"/>
      <c r="DQ1720" s="2"/>
      <c r="DR1720" s="2"/>
      <c r="DS1720" s="2"/>
      <c r="DT1720" s="2"/>
      <c r="DU1720" s="2"/>
      <c r="DV1720" s="2"/>
      <c r="DW1720" s="2"/>
      <c r="DX1720" s="2"/>
      <c r="DY1720" s="2"/>
      <c r="DZ1720" s="2"/>
      <c r="EA1720" s="2"/>
      <c r="EB1720" s="2"/>
      <c r="EC1720" s="2"/>
      <c r="ED1720" s="2"/>
      <c r="EE1720" s="2"/>
      <c r="EF1720" s="2"/>
      <c r="EG1720" s="2"/>
      <c r="EH1720" s="2"/>
      <c r="EI1720" s="2"/>
      <c r="EJ1720" s="2"/>
      <c r="EK1720" s="2"/>
      <c r="EL1720" s="2"/>
      <c r="EM1720" s="2"/>
      <c r="EN1720" s="2"/>
      <c r="EO1720" s="2"/>
      <c r="EP1720" s="2"/>
      <c r="EQ1720" s="2"/>
      <c r="ER1720" s="2"/>
      <c r="ES1720" s="2"/>
      <c r="ET1720" s="2"/>
      <c r="EU1720" s="2"/>
      <c r="EV1720" s="2"/>
      <c r="EW1720" s="2"/>
      <c r="EX1720" s="2"/>
      <c r="EY1720" s="2"/>
      <c r="EZ1720" s="2"/>
      <c r="FA1720" s="2"/>
      <c r="FB1720" s="2"/>
      <c r="FC1720" s="2"/>
    </row>
    <row r="1721" spans="1:159" s="4" customFormat="1">
      <c r="A1721" s="77" t="s">
        <v>2245</v>
      </c>
      <c r="B1721" s="87" t="s">
        <v>2807</v>
      </c>
      <c r="C1721" s="86">
        <v>2667</v>
      </c>
      <c r="D1721" s="78" t="s">
        <v>585</v>
      </c>
      <c r="E1721" s="107" t="str">
        <f>VLOOKUP($C1721,'2024-25 School Level AAFTE'!$C$4:$L$2372,9,FALSE)</f>
        <v>No</v>
      </c>
      <c r="F1721" s="95">
        <f>VLOOKUP($C1721,'2024-25 School Level AAFTE'!$C$4:$J$2372,8,FALSE)</f>
        <v>295.08999999999997</v>
      </c>
      <c r="G1721" s="97">
        <f>IFERROR(IF(E1721= "yes",VLOOKUP(C1721,Summary!$B:$I,6,0),0),0)</f>
        <v>0</v>
      </c>
      <c r="H1721" s="96">
        <f t="shared" si="291"/>
        <v>0</v>
      </c>
      <c r="I1721" s="154">
        <f>VLOOKUP($A1721,'2025-26 Salary &amp; Benefits'!$A:$I,3,FALSE)</f>
        <v>1.18</v>
      </c>
      <c r="J1721" s="154">
        <f>VLOOKUP($A1721,'2025-26 Salary &amp; Benefits'!$A:$I,4,FALSE)</f>
        <v>1.18</v>
      </c>
      <c r="K1721" s="141">
        <f t="shared" si="292"/>
        <v>0</v>
      </c>
      <c r="L1721" s="140">
        <f t="shared" si="293"/>
        <v>0</v>
      </c>
      <c r="M1721" s="142">
        <f>'2025-26 Salary &amp; Benefits'!$E$6</f>
        <v>78209</v>
      </c>
      <c r="N1721" s="142">
        <f>'2025-26 Salary &amp; Benefits'!$F$6</f>
        <v>80164</v>
      </c>
      <c r="O1721" s="9">
        <f t="shared" si="294"/>
        <v>0</v>
      </c>
      <c r="P1721" s="9">
        <f t="shared" si="295"/>
        <v>0</v>
      </c>
      <c r="Q1721" s="9">
        <f>'2025-26 Salary &amp; Benefits'!G$6</f>
        <v>15997.68</v>
      </c>
      <c r="R1721" s="143">
        <f>'2025-26 Salary &amp; Benefits'!H$6</f>
        <v>0.16020000000000001</v>
      </c>
      <c r="S1721" s="143">
        <f>'2025-26 Salary &amp; Benefits'!I$6</f>
        <v>0.15390000000000001</v>
      </c>
      <c r="T1721" s="9">
        <f t="shared" si="296"/>
        <v>0</v>
      </c>
      <c r="U1721" s="9">
        <f t="shared" si="297"/>
        <v>0</v>
      </c>
      <c r="V1721" s="9">
        <f t="shared" si="298"/>
        <v>0</v>
      </c>
      <c r="W1721" s="9">
        <f t="shared" si="299"/>
        <v>0</v>
      </c>
      <c r="X1721" s="22">
        <f t="shared" si="300"/>
        <v>0</v>
      </c>
      <c r="Y1721" s="2"/>
      <c r="Z1721" s="2"/>
      <c r="AA1721" s="2"/>
      <c r="AB1721" s="2"/>
      <c r="AC1721" s="2"/>
      <c r="AD1721" s="2"/>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c r="CQ1721" s="2"/>
      <c r="CR1721" s="2"/>
      <c r="CS1721" s="2"/>
      <c r="CT1721" s="2"/>
      <c r="CU1721" s="2"/>
      <c r="CV1721" s="2"/>
      <c r="CW1721" s="2"/>
      <c r="CX1721" s="2"/>
      <c r="CY1721" s="2"/>
      <c r="CZ1721" s="2"/>
      <c r="DA1721" s="2"/>
      <c r="DB1721" s="2"/>
      <c r="DC1721" s="2"/>
      <c r="DD1721" s="2"/>
      <c r="DE1721" s="2"/>
      <c r="DF1721" s="2"/>
      <c r="DG1721" s="2"/>
      <c r="DH1721" s="2"/>
      <c r="DI1721" s="2"/>
      <c r="DJ1721" s="2"/>
      <c r="DK1721" s="2"/>
      <c r="DL1721" s="2"/>
      <c r="DM1721" s="2"/>
      <c r="DN1721" s="2"/>
      <c r="DO1721" s="2"/>
      <c r="DP1721" s="2"/>
      <c r="DQ1721" s="2"/>
      <c r="DR1721" s="2"/>
      <c r="DS1721" s="2"/>
      <c r="DT1721" s="2"/>
      <c r="DU1721" s="2"/>
      <c r="DV1721" s="2"/>
      <c r="DW1721" s="2"/>
      <c r="DX1721" s="2"/>
      <c r="DY1721" s="2"/>
      <c r="DZ1721" s="2"/>
      <c r="EA1721" s="2"/>
      <c r="EB1721" s="2"/>
      <c r="EC1721" s="2"/>
      <c r="ED1721" s="2"/>
      <c r="EE1721" s="2"/>
      <c r="EF1721" s="2"/>
      <c r="EG1721" s="2"/>
      <c r="EH1721" s="2"/>
      <c r="EI1721" s="2"/>
      <c r="EJ1721" s="2"/>
      <c r="EK1721" s="2"/>
      <c r="EL1721" s="2"/>
      <c r="EM1721" s="2"/>
      <c r="EN1721" s="2"/>
      <c r="EO1721" s="2"/>
      <c r="EP1721" s="2"/>
      <c r="EQ1721" s="2"/>
      <c r="ER1721" s="2"/>
      <c r="ES1721" s="2"/>
      <c r="ET1721" s="2"/>
      <c r="EU1721" s="2"/>
      <c r="EV1721" s="2"/>
      <c r="EW1721" s="2"/>
      <c r="EX1721" s="2"/>
      <c r="EY1721" s="2"/>
      <c r="EZ1721" s="2"/>
      <c r="FA1721" s="2"/>
      <c r="FB1721" s="2"/>
      <c r="FC1721" s="2"/>
    </row>
    <row r="1722" spans="1:159" s="4" customFormat="1">
      <c r="A1722" s="77" t="s">
        <v>2245</v>
      </c>
      <c r="B1722" s="87" t="s">
        <v>2807</v>
      </c>
      <c r="C1722" s="88">
        <v>2729</v>
      </c>
      <c r="D1722" s="87" t="s">
        <v>586</v>
      </c>
      <c r="E1722" s="107" t="str">
        <f>VLOOKUP($C1722,'2024-25 School Level AAFTE'!$C$4:$L$2372,9,FALSE)</f>
        <v>No</v>
      </c>
      <c r="F1722" s="95">
        <f>VLOOKUP($C1722,'2024-25 School Level AAFTE'!$C$4:$J$2372,8,FALSE)</f>
        <v>1025.22</v>
      </c>
      <c r="G1722" s="97">
        <f>IFERROR(IF(E1722= "yes",VLOOKUP(C1722,Summary!$B:$I,6,0),0),0)</f>
        <v>0</v>
      </c>
      <c r="H1722" s="96">
        <f t="shared" si="291"/>
        <v>0</v>
      </c>
      <c r="I1722" s="154">
        <f>VLOOKUP($A1722,'2025-26 Salary &amp; Benefits'!$A:$I,3,FALSE)</f>
        <v>1.18</v>
      </c>
      <c r="J1722" s="154">
        <f>VLOOKUP($A1722,'2025-26 Salary &amp; Benefits'!$A:$I,4,FALSE)</f>
        <v>1.18</v>
      </c>
      <c r="K1722" s="141">
        <f t="shared" si="292"/>
        <v>0</v>
      </c>
      <c r="L1722" s="140">
        <f t="shared" si="293"/>
        <v>0</v>
      </c>
      <c r="M1722" s="142">
        <f>'2025-26 Salary &amp; Benefits'!$E$6</f>
        <v>78209</v>
      </c>
      <c r="N1722" s="142">
        <f>'2025-26 Salary &amp; Benefits'!$F$6</f>
        <v>80164</v>
      </c>
      <c r="O1722" s="9">
        <f t="shared" si="294"/>
        <v>0</v>
      </c>
      <c r="P1722" s="9">
        <f t="shared" si="295"/>
        <v>0</v>
      </c>
      <c r="Q1722" s="9">
        <f>'2025-26 Salary &amp; Benefits'!G$6</f>
        <v>15997.68</v>
      </c>
      <c r="R1722" s="143">
        <f>'2025-26 Salary &amp; Benefits'!H$6</f>
        <v>0.16020000000000001</v>
      </c>
      <c r="S1722" s="143">
        <f>'2025-26 Salary &amp; Benefits'!I$6</f>
        <v>0.15390000000000001</v>
      </c>
      <c r="T1722" s="9">
        <f t="shared" si="296"/>
        <v>0</v>
      </c>
      <c r="U1722" s="9">
        <f t="shared" si="297"/>
        <v>0</v>
      </c>
      <c r="V1722" s="9">
        <f t="shared" si="298"/>
        <v>0</v>
      </c>
      <c r="W1722" s="9">
        <f t="shared" si="299"/>
        <v>0</v>
      </c>
      <c r="X1722" s="22">
        <f t="shared" si="300"/>
        <v>0</v>
      </c>
      <c r="Y1722" s="2"/>
      <c r="Z1722" s="2"/>
      <c r="AA1722" s="2"/>
      <c r="AB1722" s="2"/>
      <c r="AC1722" s="2"/>
      <c r="AD1722" s="2"/>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c r="CB1722" s="2"/>
      <c r="CC1722" s="2"/>
      <c r="CD1722" s="2"/>
      <c r="CE1722" s="2"/>
      <c r="CF1722" s="2"/>
      <c r="CG1722" s="2"/>
      <c r="CH1722" s="2"/>
      <c r="CI1722" s="2"/>
      <c r="CJ1722" s="2"/>
      <c r="CK1722" s="2"/>
      <c r="CL1722" s="2"/>
      <c r="CM1722" s="2"/>
      <c r="CN1722" s="2"/>
      <c r="CO1722" s="2"/>
      <c r="CP1722" s="2"/>
      <c r="CQ1722" s="2"/>
      <c r="CR1722" s="2"/>
      <c r="CS1722" s="2"/>
      <c r="CT1722" s="2"/>
      <c r="CU1722" s="2"/>
      <c r="CV1722" s="2"/>
      <c r="CW1722" s="2"/>
      <c r="CX1722" s="2"/>
      <c r="CY1722" s="2"/>
      <c r="CZ1722" s="2"/>
      <c r="DA1722" s="2"/>
      <c r="DB1722" s="2"/>
      <c r="DC1722" s="2"/>
      <c r="DD1722" s="2"/>
      <c r="DE1722" s="2"/>
      <c r="DF1722" s="2"/>
      <c r="DG1722" s="2"/>
      <c r="DH1722" s="2"/>
      <c r="DI1722" s="2"/>
      <c r="DJ1722" s="2"/>
      <c r="DK1722" s="2"/>
      <c r="DL1722" s="2"/>
      <c r="DM1722" s="2"/>
      <c r="DN1722" s="2"/>
      <c r="DO1722" s="2"/>
      <c r="DP1722" s="2"/>
      <c r="DQ1722" s="2"/>
      <c r="DR1722" s="2"/>
      <c r="DS1722" s="2"/>
      <c r="DT1722" s="2"/>
      <c r="DU1722" s="2"/>
      <c r="DV1722" s="2"/>
      <c r="DW1722" s="2"/>
      <c r="DX1722" s="2"/>
      <c r="DY1722" s="2"/>
      <c r="DZ1722" s="2"/>
      <c r="EA1722" s="2"/>
      <c r="EB1722" s="2"/>
      <c r="EC1722" s="2"/>
      <c r="ED1722" s="2"/>
      <c r="EE1722" s="2"/>
      <c r="EF1722" s="2"/>
      <c r="EG1722" s="2"/>
      <c r="EH1722" s="2"/>
      <c r="EI1722" s="2"/>
      <c r="EJ1722" s="2"/>
      <c r="EK1722" s="2"/>
      <c r="EL1722" s="2"/>
      <c r="EM1722" s="2"/>
      <c r="EN1722" s="2"/>
      <c r="EO1722" s="2"/>
      <c r="EP1722" s="2"/>
      <c r="EQ1722" s="2"/>
      <c r="ER1722" s="2"/>
      <c r="ES1722" s="2"/>
      <c r="ET1722" s="2"/>
      <c r="EU1722" s="2"/>
      <c r="EV1722" s="2"/>
      <c r="EW1722" s="2"/>
      <c r="EX1722" s="2"/>
      <c r="EY1722" s="2"/>
      <c r="EZ1722" s="2"/>
      <c r="FA1722" s="2"/>
      <c r="FB1722" s="2"/>
      <c r="FC1722" s="2"/>
    </row>
    <row r="1723" spans="1:159" s="4" customFormat="1">
      <c r="A1723" s="77" t="s">
        <v>2245</v>
      </c>
      <c r="B1723" s="87" t="s">
        <v>2807</v>
      </c>
      <c r="C1723" s="88">
        <v>2730</v>
      </c>
      <c r="D1723" s="87" t="s">
        <v>587</v>
      </c>
      <c r="E1723" s="107" t="str">
        <f>VLOOKUP($C1723,'2024-25 School Level AAFTE'!$C$4:$L$2372,9,FALSE)</f>
        <v>No</v>
      </c>
      <c r="F1723" s="95">
        <f>VLOOKUP($C1723,'2024-25 School Level AAFTE'!$C$4:$J$2372,8,FALSE)</f>
        <v>473</v>
      </c>
      <c r="G1723" s="97">
        <f>IFERROR(IF(E1723= "yes",VLOOKUP(C1723,Summary!$B:$I,6,0),0),0)</f>
        <v>0</v>
      </c>
      <c r="H1723" s="96">
        <f t="shared" si="291"/>
        <v>0</v>
      </c>
      <c r="I1723" s="154">
        <f>VLOOKUP($A1723,'2025-26 Salary &amp; Benefits'!$A:$I,3,FALSE)</f>
        <v>1.18</v>
      </c>
      <c r="J1723" s="154">
        <f>VLOOKUP($A1723,'2025-26 Salary &amp; Benefits'!$A:$I,4,FALSE)</f>
        <v>1.18</v>
      </c>
      <c r="K1723" s="141">
        <f t="shared" si="292"/>
        <v>0</v>
      </c>
      <c r="L1723" s="140">
        <f t="shared" si="293"/>
        <v>0</v>
      </c>
      <c r="M1723" s="142">
        <f>'2025-26 Salary &amp; Benefits'!$E$6</f>
        <v>78209</v>
      </c>
      <c r="N1723" s="142">
        <f>'2025-26 Salary &amp; Benefits'!$F$6</f>
        <v>80164</v>
      </c>
      <c r="O1723" s="9">
        <f t="shared" si="294"/>
        <v>0</v>
      </c>
      <c r="P1723" s="9">
        <f t="shared" si="295"/>
        <v>0</v>
      </c>
      <c r="Q1723" s="9">
        <f>'2025-26 Salary &amp; Benefits'!G$6</f>
        <v>15997.68</v>
      </c>
      <c r="R1723" s="143">
        <f>'2025-26 Salary &amp; Benefits'!H$6</f>
        <v>0.16020000000000001</v>
      </c>
      <c r="S1723" s="143">
        <f>'2025-26 Salary &amp; Benefits'!I$6</f>
        <v>0.15390000000000001</v>
      </c>
      <c r="T1723" s="9">
        <f t="shared" si="296"/>
        <v>0</v>
      </c>
      <c r="U1723" s="9">
        <f t="shared" si="297"/>
        <v>0</v>
      </c>
      <c r="V1723" s="9">
        <f t="shared" si="298"/>
        <v>0</v>
      </c>
      <c r="W1723" s="9">
        <f t="shared" si="299"/>
        <v>0</v>
      </c>
      <c r="X1723" s="22">
        <f t="shared" si="300"/>
        <v>0</v>
      </c>
      <c r="Y1723" s="2"/>
      <c r="Z1723" s="2"/>
      <c r="AA1723" s="2"/>
      <c r="AB1723" s="2"/>
      <c r="AC1723" s="2"/>
      <c r="AD1723" s="2"/>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c r="CC1723" s="2"/>
      <c r="CD1723" s="2"/>
      <c r="CE1723" s="2"/>
      <c r="CF1723" s="2"/>
      <c r="CG1723" s="2"/>
      <c r="CH1723" s="2"/>
      <c r="CI1723" s="2"/>
      <c r="CJ1723" s="2"/>
      <c r="CK1723" s="2"/>
      <c r="CL1723" s="2"/>
      <c r="CM1723" s="2"/>
      <c r="CN1723" s="2"/>
      <c r="CO1723" s="2"/>
      <c r="CP1723" s="2"/>
      <c r="CQ1723" s="2"/>
      <c r="CR1723" s="2"/>
      <c r="CS1723" s="2"/>
      <c r="CT1723" s="2"/>
      <c r="CU1723" s="2"/>
      <c r="CV1723" s="2"/>
      <c r="CW1723" s="2"/>
      <c r="CX1723" s="2"/>
      <c r="CY1723" s="2"/>
      <c r="CZ1723" s="2"/>
      <c r="DA1723" s="2"/>
      <c r="DB1723" s="2"/>
      <c r="DC1723" s="2"/>
      <c r="DD1723" s="2"/>
      <c r="DE1723" s="2"/>
      <c r="DF1723" s="2"/>
      <c r="DG1723" s="2"/>
      <c r="DH1723" s="2"/>
      <c r="DI1723" s="2"/>
      <c r="DJ1723" s="2"/>
      <c r="DK1723" s="2"/>
      <c r="DL1723" s="2"/>
      <c r="DM1723" s="2"/>
      <c r="DN1723" s="2"/>
      <c r="DO1723" s="2"/>
      <c r="DP1723" s="2"/>
      <c r="DQ1723" s="2"/>
      <c r="DR1723" s="2"/>
      <c r="DS1723" s="2"/>
      <c r="DT1723" s="2"/>
      <c r="DU1723" s="2"/>
      <c r="DV1723" s="2"/>
      <c r="DW1723" s="2"/>
      <c r="DX1723" s="2"/>
      <c r="DY1723" s="2"/>
      <c r="DZ1723" s="2"/>
      <c r="EA1723" s="2"/>
      <c r="EB1723" s="2"/>
      <c r="EC1723" s="2"/>
      <c r="ED1723" s="2"/>
      <c r="EE1723" s="2"/>
      <c r="EF1723" s="2"/>
      <c r="EG1723" s="2"/>
      <c r="EH1723" s="2"/>
      <c r="EI1723" s="2"/>
      <c r="EJ1723" s="2"/>
      <c r="EK1723" s="2"/>
      <c r="EL1723" s="2"/>
      <c r="EM1723" s="2"/>
      <c r="EN1723" s="2"/>
      <c r="EO1723" s="2"/>
      <c r="EP1723" s="2"/>
      <c r="EQ1723" s="2"/>
      <c r="ER1723" s="2"/>
      <c r="ES1723" s="2"/>
      <c r="ET1723" s="2"/>
      <c r="EU1723" s="2"/>
      <c r="EV1723" s="2"/>
      <c r="EW1723" s="2"/>
      <c r="EX1723" s="2"/>
      <c r="EY1723" s="2"/>
      <c r="EZ1723" s="2"/>
      <c r="FA1723" s="2"/>
      <c r="FB1723" s="2"/>
      <c r="FC1723" s="2"/>
    </row>
    <row r="1724" spans="1:159" s="4" customFormat="1">
      <c r="A1724" s="77" t="s">
        <v>2245</v>
      </c>
      <c r="B1724" s="87" t="s">
        <v>2807</v>
      </c>
      <c r="C1724" s="88">
        <v>2733</v>
      </c>
      <c r="D1724" s="87" t="s">
        <v>588</v>
      </c>
      <c r="E1724" s="107" t="str">
        <f>VLOOKUP($C1724,'2024-25 School Level AAFTE'!$C$4:$L$2372,9,FALSE)</f>
        <v>No</v>
      </c>
      <c r="F1724" s="95">
        <f>VLOOKUP($C1724,'2024-25 School Level AAFTE'!$C$4:$J$2372,8,FALSE)</f>
        <v>512.11</v>
      </c>
      <c r="G1724" s="97">
        <f>IFERROR(IF(E1724= "yes",VLOOKUP(C1724,Summary!$B:$I,6,0),0),0)</f>
        <v>0</v>
      </c>
      <c r="H1724" s="96">
        <f t="shared" si="291"/>
        <v>0</v>
      </c>
      <c r="I1724" s="154">
        <f>VLOOKUP($A1724,'2025-26 Salary &amp; Benefits'!$A:$I,3,FALSE)</f>
        <v>1.18</v>
      </c>
      <c r="J1724" s="154">
        <f>VLOOKUP($A1724,'2025-26 Salary &amp; Benefits'!$A:$I,4,FALSE)</f>
        <v>1.18</v>
      </c>
      <c r="K1724" s="141">
        <f t="shared" si="292"/>
        <v>0</v>
      </c>
      <c r="L1724" s="140">
        <f t="shared" si="293"/>
        <v>0</v>
      </c>
      <c r="M1724" s="142">
        <f>'2025-26 Salary &amp; Benefits'!$E$6</f>
        <v>78209</v>
      </c>
      <c r="N1724" s="142">
        <f>'2025-26 Salary &amp; Benefits'!$F$6</f>
        <v>80164</v>
      </c>
      <c r="O1724" s="9">
        <f t="shared" si="294"/>
        <v>0</v>
      </c>
      <c r="P1724" s="9">
        <f t="shared" si="295"/>
        <v>0</v>
      </c>
      <c r="Q1724" s="9">
        <f>'2025-26 Salary &amp; Benefits'!G$6</f>
        <v>15997.68</v>
      </c>
      <c r="R1724" s="143">
        <f>'2025-26 Salary &amp; Benefits'!H$6</f>
        <v>0.16020000000000001</v>
      </c>
      <c r="S1724" s="143">
        <f>'2025-26 Salary &amp; Benefits'!I$6</f>
        <v>0.15390000000000001</v>
      </c>
      <c r="T1724" s="9">
        <f t="shared" si="296"/>
        <v>0</v>
      </c>
      <c r="U1724" s="9">
        <f t="shared" si="297"/>
        <v>0</v>
      </c>
      <c r="V1724" s="9">
        <f t="shared" si="298"/>
        <v>0</v>
      </c>
      <c r="W1724" s="9">
        <f t="shared" si="299"/>
        <v>0</v>
      </c>
      <c r="X1724" s="22">
        <f t="shared" si="300"/>
        <v>0</v>
      </c>
      <c r="Y1724" s="2"/>
      <c r="Z1724" s="2"/>
      <c r="AA1724" s="2"/>
      <c r="AB1724" s="2"/>
      <c r="AC1724" s="2"/>
      <c r="AD1724" s="2"/>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c r="CR1724" s="2"/>
      <c r="CS1724" s="2"/>
      <c r="CT1724" s="2"/>
      <c r="CU1724" s="2"/>
      <c r="CV1724" s="2"/>
      <c r="CW1724" s="2"/>
      <c r="CX1724" s="2"/>
      <c r="CY1724" s="2"/>
      <c r="CZ1724" s="2"/>
      <c r="DA1724" s="2"/>
      <c r="DB1724" s="2"/>
      <c r="DC1724" s="2"/>
      <c r="DD1724" s="2"/>
      <c r="DE1724" s="2"/>
      <c r="DF1724" s="2"/>
      <c r="DG1724" s="2"/>
      <c r="DH1724" s="2"/>
      <c r="DI1724" s="2"/>
      <c r="DJ1724" s="2"/>
      <c r="DK1724" s="2"/>
      <c r="DL1724" s="2"/>
      <c r="DM1724" s="2"/>
      <c r="DN1724" s="2"/>
      <c r="DO1724" s="2"/>
      <c r="DP1724" s="2"/>
      <c r="DQ1724" s="2"/>
      <c r="DR1724" s="2"/>
      <c r="DS1724" s="2"/>
      <c r="DT1724" s="2"/>
      <c r="DU1724" s="2"/>
      <c r="DV1724" s="2"/>
      <c r="DW1724" s="2"/>
      <c r="DX1724" s="2"/>
      <c r="DY1724" s="2"/>
      <c r="DZ1724" s="2"/>
      <c r="EA1724" s="2"/>
      <c r="EB1724" s="2"/>
      <c r="EC1724" s="2"/>
      <c r="ED1724" s="2"/>
      <c r="EE1724" s="2"/>
      <c r="EF1724" s="2"/>
      <c r="EG1724" s="2"/>
      <c r="EH1724" s="2"/>
      <c r="EI1724" s="2"/>
      <c r="EJ1724" s="2"/>
      <c r="EK1724" s="2"/>
      <c r="EL1724" s="2"/>
      <c r="EM1724" s="2"/>
      <c r="EN1724" s="2"/>
      <c r="EO1724" s="2"/>
      <c r="EP1724" s="2"/>
      <c r="EQ1724" s="2"/>
      <c r="ER1724" s="2"/>
      <c r="ES1724" s="2"/>
      <c r="ET1724" s="2"/>
      <c r="EU1724" s="2"/>
      <c r="EV1724" s="2"/>
      <c r="EW1724" s="2"/>
      <c r="EX1724" s="2"/>
      <c r="EY1724" s="2"/>
      <c r="EZ1724" s="2"/>
      <c r="FA1724" s="2"/>
      <c r="FB1724" s="2"/>
      <c r="FC1724" s="2"/>
    </row>
    <row r="1725" spans="1:159" s="4" customFormat="1">
      <c r="A1725" s="77" t="s">
        <v>2245</v>
      </c>
      <c r="B1725" s="87" t="s">
        <v>2807</v>
      </c>
      <c r="C1725" s="88">
        <v>2838</v>
      </c>
      <c r="D1725" s="87" t="s">
        <v>589</v>
      </c>
      <c r="E1725" s="107" t="str">
        <f>VLOOKUP($C1725,'2024-25 School Level AAFTE'!$C$4:$L$2372,9,FALSE)</f>
        <v>No</v>
      </c>
      <c r="F1725" s="95">
        <f>VLOOKUP($C1725,'2024-25 School Level AAFTE'!$C$4:$J$2372,8,FALSE)</f>
        <v>439.98</v>
      </c>
      <c r="G1725" s="97">
        <f>IFERROR(IF(E1725= "yes",VLOOKUP(C1725,Summary!$B:$I,6,0),0),0)</f>
        <v>0</v>
      </c>
      <c r="H1725" s="96">
        <f t="shared" si="291"/>
        <v>0</v>
      </c>
      <c r="I1725" s="154">
        <f>VLOOKUP($A1725,'2025-26 Salary &amp; Benefits'!$A:$I,3,FALSE)</f>
        <v>1.18</v>
      </c>
      <c r="J1725" s="154">
        <f>VLOOKUP($A1725,'2025-26 Salary &amp; Benefits'!$A:$I,4,FALSE)</f>
        <v>1.18</v>
      </c>
      <c r="K1725" s="141">
        <f t="shared" si="292"/>
        <v>0</v>
      </c>
      <c r="L1725" s="140">
        <f t="shared" si="293"/>
        <v>0</v>
      </c>
      <c r="M1725" s="142">
        <f>'2025-26 Salary &amp; Benefits'!$E$6</f>
        <v>78209</v>
      </c>
      <c r="N1725" s="142">
        <f>'2025-26 Salary &amp; Benefits'!$F$6</f>
        <v>80164</v>
      </c>
      <c r="O1725" s="9">
        <f t="shared" si="294"/>
        <v>0</v>
      </c>
      <c r="P1725" s="9">
        <f t="shared" si="295"/>
        <v>0</v>
      </c>
      <c r="Q1725" s="9">
        <f>'2025-26 Salary &amp; Benefits'!G$6</f>
        <v>15997.68</v>
      </c>
      <c r="R1725" s="143">
        <f>'2025-26 Salary &amp; Benefits'!H$6</f>
        <v>0.16020000000000001</v>
      </c>
      <c r="S1725" s="143">
        <f>'2025-26 Salary &amp; Benefits'!I$6</f>
        <v>0.15390000000000001</v>
      </c>
      <c r="T1725" s="9">
        <f t="shared" si="296"/>
        <v>0</v>
      </c>
      <c r="U1725" s="9">
        <f t="shared" si="297"/>
        <v>0</v>
      </c>
      <c r="V1725" s="9">
        <f t="shared" si="298"/>
        <v>0</v>
      </c>
      <c r="W1725" s="9">
        <f t="shared" si="299"/>
        <v>0</v>
      </c>
      <c r="X1725" s="22">
        <f t="shared" si="300"/>
        <v>0</v>
      </c>
      <c r="Y1725" s="2"/>
      <c r="Z1725" s="2"/>
      <c r="AA1725" s="2"/>
      <c r="AB1725" s="2"/>
      <c r="AC1725" s="2"/>
      <c r="AD1725" s="2"/>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c r="CR1725" s="2"/>
      <c r="CS1725" s="2"/>
      <c r="CT1725" s="2"/>
      <c r="CU1725" s="2"/>
      <c r="CV1725" s="2"/>
      <c r="CW1725" s="2"/>
      <c r="CX1725" s="2"/>
      <c r="CY1725" s="2"/>
      <c r="CZ1725" s="2"/>
      <c r="DA1725" s="2"/>
      <c r="DB1725" s="2"/>
      <c r="DC1725" s="2"/>
      <c r="DD1725" s="2"/>
      <c r="DE1725" s="2"/>
      <c r="DF1725" s="2"/>
      <c r="DG1725" s="2"/>
      <c r="DH1725" s="2"/>
      <c r="DI1725" s="2"/>
      <c r="DJ1725" s="2"/>
      <c r="DK1725" s="2"/>
      <c r="DL1725" s="2"/>
      <c r="DM1725" s="2"/>
      <c r="DN1725" s="2"/>
      <c r="DO1725" s="2"/>
      <c r="DP1725" s="2"/>
      <c r="DQ1725" s="2"/>
      <c r="DR1725" s="2"/>
      <c r="DS1725" s="2"/>
      <c r="DT1725" s="2"/>
      <c r="DU1725" s="2"/>
      <c r="DV1725" s="2"/>
      <c r="DW1725" s="2"/>
      <c r="DX1725" s="2"/>
      <c r="DY1725" s="2"/>
      <c r="DZ1725" s="2"/>
      <c r="EA1725" s="2"/>
      <c r="EB1725" s="2"/>
      <c r="EC1725" s="2"/>
      <c r="ED1725" s="2"/>
      <c r="EE1725" s="2"/>
      <c r="EF1725" s="2"/>
      <c r="EG1725" s="2"/>
      <c r="EH1725" s="2"/>
      <c r="EI1725" s="2"/>
      <c r="EJ1725" s="2"/>
      <c r="EK1725" s="2"/>
      <c r="EL1725" s="2"/>
      <c r="EM1725" s="2"/>
      <c r="EN1725" s="2"/>
      <c r="EO1725" s="2"/>
      <c r="EP1725" s="2"/>
      <c r="EQ1725" s="2"/>
      <c r="ER1725" s="2"/>
      <c r="ES1725" s="2"/>
      <c r="ET1725" s="2"/>
      <c r="EU1725" s="2"/>
      <c r="EV1725" s="2"/>
      <c r="EW1725" s="2"/>
      <c r="EX1725" s="2"/>
      <c r="EY1725" s="2"/>
      <c r="EZ1725" s="2"/>
      <c r="FA1725" s="2"/>
      <c r="FB1725" s="2"/>
      <c r="FC1725" s="2"/>
    </row>
    <row r="1726" spans="1:159" s="4" customFormat="1">
      <c r="A1726" s="77" t="s">
        <v>2245</v>
      </c>
      <c r="B1726" s="87" t="s">
        <v>2807</v>
      </c>
      <c r="C1726" s="88">
        <v>2839</v>
      </c>
      <c r="D1726" s="87" t="s">
        <v>590</v>
      </c>
      <c r="E1726" s="107" t="str">
        <f>VLOOKUP($C1726,'2024-25 School Level AAFTE'!$C$4:$L$2372,9,FALSE)</f>
        <v>Yes</v>
      </c>
      <c r="F1726" s="95">
        <f>VLOOKUP($C1726,'2024-25 School Level AAFTE'!$C$4:$J$2372,8,FALSE)</f>
        <v>726.16</v>
      </c>
      <c r="G1726" s="97">
        <f>IFERROR(IF(E1726= "yes",VLOOKUP(C1726,Summary!$B:$I,6,0),0),0)</f>
        <v>0</v>
      </c>
      <c r="H1726" s="96">
        <f t="shared" si="291"/>
        <v>726.16</v>
      </c>
      <c r="I1726" s="154">
        <f>VLOOKUP($A1726,'2025-26 Salary &amp; Benefits'!$A:$I,3,FALSE)</f>
        <v>1.18</v>
      </c>
      <c r="J1726" s="154">
        <f>VLOOKUP($A1726,'2025-26 Salary &amp; Benefits'!$A:$I,4,FALSE)</f>
        <v>1.18</v>
      </c>
      <c r="K1726" s="141">
        <f t="shared" si="292"/>
        <v>726.16</v>
      </c>
      <c r="L1726" s="140">
        <f t="shared" si="293"/>
        <v>2.13</v>
      </c>
      <c r="M1726" s="142">
        <f>'2025-26 Salary &amp; Benefits'!$E$6</f>
        <v>78209</v>
      </c>
      <c r="N1726" s="142">
        <f>'2025-26 Salary &amp; Benefits'!$F$6</f>
        <v>80164</v>
      </c>
      <c r="O1726" s="9">
        <f t="shared" si="294"/>
        <v>196570.5</v>
      </c>
      <c r="P1726" s="9">
        <f t="shared" si="295"/>
        <v>4913.7000000000116</v>
      </c>
      <c r="Q1726" s="9">
        <f>'2025-26 Salary &amp; Benefits'!G$6</f>
        <v>15997.68</v>
      </c>
      <c r="R1726" s="143">
        <f>'2025-26 Salary &amp; Benefits'!H$6</f>
        <v>0.16020000000000001</v>
      </c>
      <c r="S1726" s="143">
        <f>'2025-26 Salary &amp; Benefits'!I$6</f>
        <v>0.15390000000000001</v>
      </c>
      <c r="T1726" s="9">
        <f t="shared" si="296"/>
        <v>66321.87</v>
      </c>
      <c r="U1726" s="9">
        <f t="shared" si="297"/>
        <v>3358.07</v>
      </c>
      <c r="V1726" s="9">
        <f t="shared" si="298"/>
        <v>516.80999999999995</v>
      </c>
      <c r="W1726" s="9">
        <f t="shared" si="299"/>
        <v>3874.88</v>
      </c>
      <c r="X1726" s="22">
        <f t="shared" si="300"/>
        <v>271680.95</v>
      </c>
      <c r="Y1726" s="2"/>
      <c r="Z1726" s="2"/>
      <c r="AA1726" s="2"/>
      <c r="AB1726" s="2"/>
      <c r="AC1726" s="2"/>
      <c r="AD1726" s="2"/>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c r="DC1726" s="2"/>
      <c r="DD1726" s="2"/>
      <c r="DE1726" s="2"/>
      <c r="DF1726" s="2"/>
      <c r="DG1726" s="2"/>
      <c r="DH1726" s="2"/>
      <c r="DI1726" s="2"/>
      <c r="DJ1726" s="2"/>
      <c r="DK1726" s="2"/>
      <c r="DL1726" s="2"/>
      <c r="DM1726" s="2"/>
      <c r="DN1726" s="2"/>
      <c r="DO1726" s="2"/>
      <c r="DP1726" s="2"/>
      <c r="DQ1726" s="2"/>
      <c r="DR1726" s="2"/>
      <c r="DS1726" s="2"/>
      <c r="DT1726" s="2"/>
      <c r="DU1726" s="2"/>
      <c r="DV1726" s="2"/>
      <c r="DW1726" s="2"/>
      <c r="DX1726" s="2"/>
      <c r="DY1726" s="2"/>
      <c r="DZ1726" s="2"/>
      <c r="EA1726" s="2"/>
      <c r="EB1726" s="2"/>
      <c r="EC1726" s="2"/>
      <c r="ED1726" s="2"/>
      <c r="EE1726" s="2"/>
      <c r="EF1726" s="2"/>
      <c r="EG1726" s="2"/>
      <c r="EH1726" s="2"/>
      <c r="EI1726" s="2"/>
      <c r="EJ1726" s="2"/>
      <c r="EK1726" s="2"/>
      <c r="EL1726" s="2"/>
      <c r="EM1726" s="2"/>
      <c r="EN1726" s="2"/>
      <c r="EO1726" s="2"/>
      <c r="EP1726" s="2"/>
      <c r="EQ1726" s="2"/>
      <c r="ER1726" s="2"/>
      <c r="ES1726" s="2"/>
      <c r="ET1726" s="2"/>
      <c r="EU1726" s="2"/>
      <c r="EV1726" s="2"/>
      <c r="EW1726" s="2"/>
      <c r="EX1726" s="2"/>
      <c r="EY1726" s="2"/>
      <c r="EZ1726" s="2"/>
      <c r="FA1726" s="2"/>
      <c r="FB1726" s="2"/>
      <c r="FC1726" s="2"/>
    </row>
    <row r="1727" spans="1:159" s="4" customFormat="1">
      <c r="A1727" s="77" t="s">
        <v>2245</v>
      </c>
      <c r="B1727" s="87" t="s">
        <v>2807</v>
      </c>
      <c r="C1727" s="88">
        <v>2975</v>
      </c>
      <c r="D1727" s="87" t="s">
        <v>591</v>
      </c>
      <c r="E1727" s="107" t="str">
        <f>VLOOKUP($C1727,'2024-25 School Level AAFTE'!$C$4:$L$2372,9,FALSE)</f>
        <v>No</v>
      </c>
      <c r="F1727" s="95">
        <f>VLOOKUP($C1727,'2024-25 School Level AAFTE'!$C$4:$J$2372,8,FALSE)</f>
        <v>247.56</v>
      </c>
      <c r="G1727" s="97">
        <f>IFERROR(IF(E1727= "yes",VLOOKUP(C1727,Summary!$B:$I,6,0),0),0)</f>
        <v>0</v>
      </c>
      <c r="H1727" s="96">
        <f t="shared" si="291"/>
        <v>0</v>
      </c>
      <c r="I1727" s="154">
        <f>VLOOKUP($A1727,'2025-26 Salary &amp; Benefits'!$A:$I,3,FALSE)</f>
        <v>1.18</v>
      </c>
      <c r="J1727" s="154">
        <f>VLOOKUP($A1727,'2025-26 Salary &amp; Benefits'!$A:$I,4,FALSE)</f>
        <v>1.18</v>
      </c>
      <c r="K1727" s="141">
        <f t="shared" si="292"/>
        <v>0</v>
      </c>
      <c r="L1727" s="140">
        <f t="shared" si="293"/>
        <v>0</v>
      </c>
      <c r="M1727" s="142">
        <f>'2025-26 Salary &amp; Benefits'!$E$6</f>
        <v>78209</v>
      </c>
      <c r="N1727" s="142">
        <f>'2025-26 Salary &amp; Benefits'!$F$6</f>
        <v>80164</v>
      </c>
      <c r="O1727" s="9">
        <f t="shared" si="294"/>
        <v>0</v>
      </c>
      <c r="P1727" s="9">
        <f t="shared" si="295"/>
        <v>0</v>
      </c>
      <c r="Q1727" s="9">
        <f>'2025-26 Salary &amp; Benefits'!G$6</f>
        <v>15997.68</v>
      </c>
      <c r="R1727" s="143">
        <f>'2025-26 Salary &amp; Benefits'!H$6</f>
        <v>0.16020000000000001</v>
      </c>
      <c r="S1727" s="143">
        <f>'2025-26 Salary &amp; Benefits'!I$6</f>
        <v>0.15390000000000001</v>
      </c>
      <c r="T1727" s="9">
        <f t="shared" si="296"/>
        <v>0</v>
      </c>
      <c r="U1727" s="9">
        <f t="shared" si="297"/>
        <v>0</v>
      </c>
      <c r="V1727" s="9">
        <f t="shared" si="298"/>
        <v>0</v>
      </c>
      <c r="W1727" s="9">
        <f t="shared" si="299"/>
        <v>0</v>
      </c>
      <c r="X1727" s="22">
        <f t="shared" si="300"/>
        <v>0</v>
      </c>
      <c r="Y1727" s="2"/>
      <c r="Z1727" s="2"/>
      <c r="AA1727" s="2"/>
      <c r="AB1727" s="2"/>
      <c r="AC1727" s="2"/>
      <c r="AD1727" s="2"/>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c r="DC1727" s="2"/>
      <c r="DD1727" s="2"/>
      <c r="DE1727" s="2"/>
      <c r="DF1727" s="2"/>
      <c r="DG1727" s="2"/>
      <c r="DH1727" s="2"/>
      <c r="DI1727" s="2"/>
      <c r="DJ1727" s="2"/>
      <c r="DK1727" s="2"/>
      <c r="DL1727" s="2"/>
      <c r="DM1727" s="2"/>
      <c r="DN1727" s="2"/>
      <c r="DO1727" s="2"/>
      <c r="DP1727" s="2"/>
      <c r="DQ1727" s="2"/>
      <c r="DR1727" s="2"/>
      <c r="DS1727" s="2"/>
      <c r="DT1727" s="2"/>
      <c r="DU1727" s="2"/>
      <c r="DV1727" s="2"/>
      <c r="DW1727" s="2"/>
      <c r="DX1727" s="2"/>
      <c r="DY1727" s="2"/>
      <c r="DZ1727" s="2"/>
      <c r="EA1727" s="2"/>
      <c r="EB1727" s="2"/>
      <c r="EC1727" s="2"/>
      <c r="ED1727" s="2"/>
      <c r="EE1727" s="2"/>
      <c r="EF1727" s="2"/>
      <c r="EG1727" s="2"/>
      <c r="EH1727" s="2"/>
      <c r="EI1727" s="2"/>
      <c r="EJ1727" s="2"/>
      <c r="EK1727" s="2"/>
      <c r="EL1727" s="2"/>
      <c r="EM1727" s="2"/>
      <c r="EN1727" s="2"/>
      <c r="EO1727" s="2"/>
      <c r="EP1727" s="2"/>
      <c r="EQ1727" s="2"/>
      <c r="ER1727" s="2"/>
      <c r="ES1727" s="2"/>
      <c r="ET1727" s="2"/>
      <c r="EU1727" s="2"/>
      <c r="EV1727" s="2"/>
      <c r="EW1727" s="2"/>
      <c r="EX1727" s="2"/>
      <c r="EY1727" s="2"/>
      <c r="EZ1727" s="2"/>
      <c r="FA1727" s="2"/>
      <c r="FB1727" s="2"/>
      <c r="FC1727" s="2"/>
    </row>
    <row r="1728" spans="1:159" s="4" customFormat="1">
      <c r="A1728" s="77" t="s">
        <v>2245</v>
      </c>
      <c r="B1728" s="87" t="s">
        <v>2807</v>
      </c>
      <c r="C1728" s="88">
        <v>2976</v>
      </c>
      <c r="D1728" s="87" t="s">
        <v>592</v>
      </c>
      <c r="E1728" s="107" t="str">
        <f>VLOOKUP($C1728,'2024-25 School Level AAFTE'!$C$4:$L$2372,9,FALSE)</f>
        <v>Yes</v>
      </c>
      <c r="F1728" s="95">
        <f>VLOOKUP($C1728,'2024-25 School Level AAFTE'!$C$4:$J$2372,8,FALSE)</f>
        <v>438.11</v>
      </c>
      <c r="G1728" s="97">
        <f>IFERROR(IF(E1728= "yes",VLOOKUP(C1728,Summary!$B:$I,6,0),0),0)</f>
        <v>0</v>
      </c>
      <c r="H1728" s="96">
        <f t="shared" si="291"/>
        <v>438.11</v>
      </c>
      <c r="I1728" s="154">
        <f>VLOOKUP($A1728,'2025-26 Salary &amp; Benefits'!$A:$I,3,FALSE)</f>
        <v>1.18</v>
      </c>
      <c r="J1728" s="154">
        <f>VLOOKUP($A1728,'2025-26 Salary &amp; Benefits'!$A:$I,4,FALSE)</f>
        <v>1.18</v>
      </c>
      <c r="K1728" s="141">
        <f t="shared" si="292"/>
        <v>438.11</v>
      </c>
      <c r="L1728" s="140">
        <f t="shared" si="293"/>
        <v>1.2849999999999999</v>
      </c>
      <c r="M1728" s="142">
        <f>'2025-26 Salary &amp; Benefits'!$E$6</f>
        <v>78209</v>
      </c>
      <c r="N1728" s="142">
        <f>'2025-26 Salary &amp; Benefits'!$F$6</f>
        <v>80164</v>
      </c>
      <c r="O1728" s="9">
        <f t="shared" si="294"/>
        <v>118588.31</v>
      </c>
      <c r="P1728" s="9">
        <f t="shared" si="295"/>
        <v>2964.3600000000006</v>
      </c>
      <c r="Q1728" s="9">
        <f>'2025-26 Salary &amp; Benefits'!G$6</f>
        <v>15997.68</v>
      </c>
      <c r="R1728" s="143">
        <f>'2025-26 Salary &amp; Benefits'!H$6</f>
        <v>0.16020000000000001</v>
      </c>
      <c r="S1728" s="143">
        <f>'2025-26 Salary &amp; Benefits'!I$6</f>
        <v>0.15390000000000001</v>
      </c>
      <c r="T1728" s="9">
        <f t="shared" si="296"/>
        <v>40011.08</v>
      </c>
      <c r="U1728" s="9">
        <f t="shared" si="297"/>
        <v>2025.88</v>
      </c>
      <c r="V1728" s="9">
        <f t="shared" si="298"/>
        <v>311.77999999999997</v>
      </c>
      <c r="W1728" s="9">
        <f t="shared" si="299"/>
        <v>2337.66</v>
      </c>
      <c r="X1728" s="22">
        <f t="shared" si="300"/>
        <v>163901.41</v>
      </c>
      <c r="Y1728" s="2"/>
      <c r="Z1728" s="2"/>
      <c r="AA1728" s="2"/>
      <c r="AB1728" s="2"/>
      <c r="AC1728" s="2"/>
      <c r="AD1728" s="2"/>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c r="DC1728" s="2"/>
      <c r="DD1728" s="2"/>
      <c r="DE1728" s="2"/>
      <c r="DF1728" s="2"/>
      <c r="DG1728" s="2"/>
      <c r="DH1728" s="2"/>
      <c r="DI1728" s="2"/>
      <c r="DJ1728" s="2"/>
      <c r="DK1728" s="2"/>
      <c r="DL1728" s="2"/>
      <c r="DM1728" s="2"/>
      <c r="DN1728" s="2"/>
      <c r="DO1728" s="2"/>
      <c r="DP1728" s="2"/>
      <c r="DQ1728" s="2"/>
      <c r="DR1728" s="2"/>
      <c r="DS1728" s="2"/>
      <c r="DT1728" s="2"/>
      <c r="DU1728" s="2"/>
      <c r="DV1728" s="2"/>
      <c r="DW1728" s="2"/>
      <c r="DX1728" s="2"/>
      <c r="DY1728" s="2"/>
      <c r="DZ1728" s="2"/>
      <c r="EA1728" s="2"/>
      <c r="EB1728" s="2"/>
      <c r="EC1728" s="2"/>
      <c r="ED1728" s="2"/>
      <c r="EE1728" s="2"/>
      <c r="EF1728" s="2"/>
      <c r="EG1728" s="2"/>
      <c r="EH1728" s="2"/>
      <c r="EI1728" s="2"/>
      <c r="EJ1728" s="2"/>
      <c r="EK1728" s="2"/>
      <c r="EL1728" s="2"/>
      <c r="EM1728" s="2"/>
      <c r="EN1728" s="2"/>
      <c r="EO1728" s="2"/>
      <c r="EP1728" s="2"/>
      <c r="EQ1728" s="2"/>
      <c r="ER1728" s="2"/>
      <c r="ES1728" s="2"/>
      <c r="ET1728" s="2"/>
      <c r="EU1728" s="2"/>
      <c r="EV1728" s="2"/>
      <c r="EW1728" s="2"/>
      <c r="EX1728" s="2"/>
      <c r="EY1728" s="2"/>
      <c r="EZ1728" s="2"/>
      <c r="FA1728" s="2"/>
      <c r="FB1728" s="2"/>
      <c r="FC1728" s="2"/>
    </row>
    <row r="1729" spans="1:159" s="4" customFormat="1">
      <c r="A1729" s="77" t="s">
        <v>2245</v>
      </c>
      <c r="B1729" s="87" t="s">
        <v>2807</v>
      </c>
      <c r="C1729" s="88">
        <v>2977</v>
      </c>
      <c r="D1729" s="87" t="s">
        <v>593</v>
      </c>
      <c r="E1729" s="107" t="str">
        <f>VLOOKUP($C1729,'2024-25 School Level AAFTE'!$C$4:$L$2372,9,FALSE)</f>
        <v>No</v>
      </c>
      <c r="F1729" s="95">
        <f>VLOOKUP($C1729,'2024-25 School Level AAFTE'!$C$4:$J$2372,8,FALSE)</f>
        <v>266.11</v>
      </c>
      <c r="G1729" s="97">
        <f>IFERROR(IF(E1729= "yes",VLOOKUP(C1729,Summary!$B:$I,6,0),0),0)</f>
        <v>0</v>
      </c>
      <c r="H1729" s="96">
        <f t="shared" si="291"/>
        <v>0</v>
      </c>
      <c r="I1729" s="154">
        <f>VLOOKUP($A1729,'2025-26 Salary &amp; Benefits'!$A:$I,3,FALSE)</f>
        <v>1.18</v>
      </c>
      <c r="J1729" s="154">
        <f>VLOOKUP($A1729,'2025-26 Salary &amp; Benefits'!$A:$I,4,FALSE)</f>
        <v>1.18</v>
      </c>
      <c r="K1729" s="141">
        <f t="shared" si="292"/>
        <v>0</v>
      </c>
      <c r="L1729" s="140">
        <f t="shared" si="293"/>
        <v>0</v>
      </c>
      <c r="M1729" s="142">
        <f>'2025-26 Salary &amp; Benefits'!$E$6</f>
        <v>78209</v>
      </c>
      <c r="N1729" s="142">
        <f>'2025-26 Salary &amp; Benefits'!$F$6</f>
        <v>80164</v>
      </c>
      <c r="O1729" s="9">
        <f t="shared" si="294"/>
        <v>0</v>
      </c>
      <c r="P1729" s="9">
        <f t="shared" si="295"/>
        <v>0</v>
      </c>
      <c r="Q1729" s="9">
        <f>'2025-26 Salary &amp; Benefits'!G$6</f>
        <v>15997.68</v>
      </c>
      <c r="R1729" s="143">
        <f>'2025-26 Salary &amp; Benefits'!H$6</f>
        <v>0.16020000000000001</v>
      </c>
      <c r="S1729" s="143">
        <f>'2025-26 Salary &amp; Benefits'!I$6</f>
        <v>0.15390000000000001</v>
      </c>
      <c r="T1729" s="9">
        <f t="shared" si="296"/>
        <v>0</v>
      </c>
      <c r="U1729" s="9">
        <f t="shared" si="297"/>
        <v>0</v>
      </c>
      <c r="V1729" s="9">
        <f t="shared" si="298"/>
        <v>0</v>
      </c>
      <c r="W1729" s="9">
        <f t="shared" si="299"/>
        <v>0</v>
      </c>
      <c r="X1729" s="22">
        <f t="shared" si="300"/>
        <v>0</v>
      </c>
      <c r="Y1729" s="2"/>
      <c r="Z1729" s="2"/>
      <c r="AA1729" s="2"/>
      <c r="AB1729" s="2"/>
      <c r="AC1729" s="2"/>
      <c r="AD1729" s="2"/>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c r="DC1729" s="2"/>
      <c r="DD1729" s="2"/>
      <c r="DE1729" s="2"/>
      <c r="DF1729" s="2"/>
      <c r="DG1729" s="2"/>
      <c r="DH1729" s="2"/>
      <c r="DI1729" s="2"/>
      <c r="DJ1729" s="2"/>
      <c r="DK1729" s="2"/>
      <c r="DL1729" s="2"/>
      <c r="DM1729" s="2"/>
      <c r="DN1729" s="2"/>
      <c r="DO1729" s="2"/>
      <c r="DP1729" s="2"/>
      <c r="DQ1729" s="2"/>
      <c r="DR1729" s="2"/>
      <c r="DS1729" s="2"/>
      <c r="DT1729" s="2"/>
      <c r="DU1729" s="2"/>
      <c r="DV1729" s="2"/>
      <c r="DW1729" s="2"/>
      <c r="DX1729" s="2"/>
      <c r="DY1729" s="2"/>
      <c r="DZ1729" s="2"/>
      <c r="EA1729" s="2"/>
      <c r="EB1729" s="2"/>
      <c r="EC1729" s="2"/>
      <c r="ED1729" s="2"/>
      <c r="EE1729" s="2"/>
      <c r="EF1729" s="2"/>
      <c r="EG1729" s="2"/>
      <c r="EH1729" s="2"/>
      <c r="EI1729" s="2"/>
      <c r="EJ1729" s="2"/>
      <c r="EK1729" s="2"/>
      <c r="EL1729" s="2"/>
      <c r="EM1729" s="2"/>
      <c r="EN1729" s="2"/>
      <c r="EO1729" s="2"/>
      <c r="EP1729" s="2"/>
      <c r="EQ1729" s="2"/>
      <c r="ER1729" s="2"/>
      <c r="ES1729" s="2"/>
      <c r="ET1729" s="2"/>
      <c r="EU1729" s="2"/>
      <c r="EV1729" s="2"/>
      <c r="EW1729" s="2"/>
      <c r="EX1729" s="2"/>
      <c r="EY1729" s="2"/>
      <c r="EZ1729" s="2"/>
      <c r="FA1729" s="2"/>
      <c r="FB1729" s="2"/>
      <c r="FC1729" s="2"/>
    </row>
    <row r="1730" spans="1:159" s="4" customFormat="1">
      <c r="A1730" s="77" t="s">
        <v>2245</v>
      </c>
      <c r="B1730" s="87" t="s">
        <v>2807</v>
      </c>
      <c r="C1730" s="86">
        <v>3026</v>
      </c>
      <c r="D1730" s="78" t="s">
        <v>594</v>
      </c>
      <c r="E1730" s="107" t="str">
        <f>VLOOKUP($C1730,'2024-25 School Level AAFTE'!$C$4:$L$2372,9,FALSE)</f>
        <v>No</v>
      </c>
      <c r="F1730" s="95">
        <f>VLOOKUP($C1730,'2024-25 School Level AAFTE'!$C$4:$J$2372,8,FALSE)</f>
        <v>331.44</v>
      </c>
      <c r="G1730" s="97">
        <f>IFERROR(IF(E1730= "yes",VLOOKUP(C1730,Summary!$B:$I,6,0),0),0)</f>
        <v>0</v>
      </c>
      <c r="H1730" s="96">
        <f t="shared" si="291"/>
        <v>0</v>
      </c>
      <c r="I1730" s="154">
        <f>VLOOKUP($A1730,'2025-26 Salary &amp; Benefits'!$A:$I,3,FALSE)</f>
        <v>1.18</v>
      </c>
      <c r="J1730" s="154">
        <f>VLOOKUP($A1730,'2025-26 Salary &amp; Benefits'!$A:$I,4,FALSE)</f>
        <v>1.18</v>
      </c>
      <c r="K1730" s="141">
        <f t="shared" si="292"/>
        <v>0</v>
      </c>
      <c r="L1730" s="140">
        <f t="shared" si="293"/>
        <v>0</v>
      </c>
      <c r="M1730" s="142">
        <f>'2025-26 Salary &amp; Benefits'!$E$6</f>
        <v>78209</v>
      </c>
      <c r="N1730" s="142">
        <f>'2025-26 Salary &amp; Benefits'!$F$6</f>
        <v>80164</v>
      </c>
      <c r="O1730" s="9">
        <f t="shared" si="294"/>
        <v>0</v>
      </c>
      <c r="P1730" s="9">
        <f t="shared" si="295"/>
        <v>0</v>
      </c>
      <c r="Q1730" s="9">
        <f>'2025-26 Salary &amp; Benefits'!G$6</f>
        <v>15997.68</v>
      </c>
      <c r="R1730" s="143">
        <f>'2025-26 Salary &amp; Benefits'!H$6</f>
        <v>0.16020000000000001</v>
      </c>
      <c r="S1730" s="143">
        <f>'2025-26 Salary &amp; Benefits'!I$6</f>
        <v>0.15390000000000001</v>
      </c>
      <c r="T1730" s="9">
        <f t="shared" si="296"/>
        <v>0</v>
      </c>
      <c r="U1730" s="9">
        <f t="shared" si="297"/>
        <v>0</v>
      </c>
      <c r="V1730" s="9">
        <f t="shared" si="298"/>
        <v>0</v>
      </c>
      <c r="W1730" s="9">
        <f t="shared" si="299"/>
        <v>0</v>
      </c>
      <c r="X1730" s="22">
        <f t="shared" si="300"/>
        <v>0</v>
      </c>
      <c r="Y1730" s="2"/>
      <c r="Z1730" s="2"/>
      <c r="AA1730" s="2"/>
      <c r="AB1730" s="2"/>
      <c r="AC1730" s="2"/>
      <c r="AD1730" s="2"/>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c r="CR1730" s="2"/>
      <c r="CS1730" s="2"/>
      <c r="CT1730" s="2"/>
      <c r="CU1730" s="2"/>
      <c r="CV1730" s="2"/>
      <c r="CW1730" s="2"/>
      <c r="CX1730" s="2"/>
      <c r="CY1730" s="2"/>
      <c r="CZ1730" s="2"/>
      <c r="DA1730" s="2"/>
      <c r="DB1730" s="2"/>
      <c r="DC1730" s="2"/>
      <c r="DD1730" s="2"/>
      <c r="DE1730" s="2"/>
      <c r="DF1730" s="2"/>
      <c r="DG1730" s="2"/>
      <c r="DH1730" s="2"/>
      <c r="DI1730" s="2"/>
      <c r="DJ1730" s="2"/>
      <c r="DK1730" s="2"/>
      <c r="DL1730" s="2"/>
      <c r="DM1730" s="2"/>
      <c r="DN1730" s="2"/>
      <c r="DO1730" s="2"/>
      <c r="DP1730" s="2"/>
      <c r="DQ1730" s="2"/>
      <c r="DR1730" s="2"/>
      <c r="DS1730" s="2"/>
      <c r="DT1730" s="2"/>
      <c r="DU1730" s="2"/>
      <c r="DV1730" s="2"/>
      <c r="DW1730" s="2"/>
      <c r="DX1730" s="2"/>
      <c r="DY1730" s="2"/>
      <c r="DZ1730" s="2"/>
      <c r="EA1730" s="2"/>
      <c r="EB1730" s="2"/>
      <c r="EC1730" s="2"/>
      <c r="ED1730" s="2"/>
      <c r="EE1730" s="2"/>
      <c r="EF1730" s="2"/>
      <c r="EG1730" s="2"/>
      <c r="EH1730" s="2"/>
      <c r="EI1730" s="2"/>
      <c r="EJ1730" s="2"/>
      <c r="EK1730" s="2"/>
      <c r="EL1730" s="2"/>
      <c r="EM1730" s="2"/>
      <c r="EN1730" s="2"/>
      <c r="EO1730" s="2"/>
      <c r="EP1730" s="2"/>
      <c r="EQ1730" s="2"/>
      <c r="ER1730" s="2"/>
      <c r="ES1730" s="2"/>
      <c r="ET1730" s="2"/>
      <c r="EU1730" s="2"/>
      <c r="EV1730" s="2"/>
      <c r="EW1730" s="2"/>
      <c r="EX1730" s="2"/>
      <c r="EY1730" s="2"/>
      <c r="EZ1730" s="2"/>
      <c r="FA1730" s="2"/>
      <c r="FB1730" s="2"/>
      <c r="FC1730" s="2"/>
    </row>
    <row r="1731" spans="1:159" s="4" customFormat="1">
      <c r="A1731" s="77" t="s">
        <v>2245</v>
      </c>
      <c r="B1731" s="87" t="s">
        <v>2807</v>
      </c>
      <c r="C1731" s="88">
        <v>3027</v>
      </c>
      <c r="D1731" s="87" t="s">
        <v>3211</v>
      </c>
      <c r="E1731" s="107" t="str">
        <f>VLOOKUP($C1731,'2024-25 School Level AAFTE'!$C$4:$L$2372,9,FALSE)</f>
        <v>Yes</v>
      </c>
      <c r="F1731" s="95">
        <f>VLOOKUP($C1731,'2024-25 School Level AAFTE'!$C$4:$J$2372,8,FALSE)</f>
        <v>237.78</v>
      </c>
      <c r="G1731" s="97">
        <f>IFERROR(IF(E1731= "yes",VLOOKUP(C1731,Summary!$B:$I,6,0),0),0)</f>
        <v>0</v>
      </c>
      <c r="H1731" s="96">
        <f t="shared" si="291"/>
        <v>237.78</v>
      </c>
      <c r="I1731" s="154">
        <f>VLOOKUP($A1731,'2025-26 Salary &amp; Benefits'!$A:$I,3,FALSE)</f>
        <v>1.18</v>
      </c>
      <c r="J1731" s="154">
        <f>VLOOKUP($A1731,'2025-26 Salary &amp; Benefits'!$A:$I,4,FALSE)</f>
        <v>1.18</v>
      </c>
      <c r="K1731" s="141">
        <f t="shared" si="292"/>
        <v>237.78</v>
      </c>
      <c r="L1731" s="140">
        <f t="shared" si="293"/>
        <v>0.69699999999999995</v>
      </c>
      <c r="M1731" s="142">
        <f>'2025-26 Salary &amp; Benefits'!$E$6</f>
        <v>78209</v>
      </c>
      <c r="N1731" s="142">
        <f>'2025-26 Salary &amp; Benefits'!$F$6</f>
        <v>80164</v>
      </c>
      <c r="O1731" s="9">
        <f t="shared" si="294"/>
        <v>64323.77</v>
      </c>
      <c r="P1731" s="9">
        <f t="shared" si="295"/>
        <v>1607.9099999999962</v>
      </c>
      <c r="Q1731" s="9">
        <f>'2025-26 Salary &amp; Benefits'!G$6</f>
        <v>15997.68</v>
      </c>
      <c r="R1731" s="143">
        <f>'2025-26 Salary &amp; Benefits'!H$6</f>
        <v>0.16020000000000001</v>
      </c>
      <c r="S1731" s="143">
        <f>'2025-26 Salary &amp; Benefits'!I$6</f>
        <v>0.15390000000000001</v>
      </c>
      <c r="T1731" s="9">
        <f t="shared" si="296"/>
        <v>21702.51</v>
      </c>
      <c r="U1731" s="9">
        <f t="shared" si="297"/>
        <v>1098.8599999999999</v>
      </c>
      <c r="V1731" s="9">
        <f t="shared" si="298"/>
        <v>169.11</v>
      </c>
      <c r="W1731" s="9">
        <f t="shared" si="299"/>
        <v>1267.9699999999998</v>
      </c>
      <c r="X1731" s="22">
        <f t="shared" si="300"/>
        <v>88902.16</v>
      </c>
      <c r="Y1731" s="2"/>
      <c r="Z1731" s="2"/>
      <c r="AA1731" s="2"/>
      <c r="AB1731" s="2"/>
      <c r="AC1731" s="2"/>
      <c r="AD1731" s="2"/>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c r="DC1731" s="2"/>
      <c r="DD1731" s="2"/>
      <c r="DE1731" s="2"/>
      <c r="DF1731" s="2"/>
      <c r="DG1731" s="2"/>
      <c r="DH1731" s="2"/>
      <c r="DI1731" s="2"/>
      <c r="DJ1731" s="2"/>
      <c r="DK1731" s="2"/>
      <c r="DL1731" s="2"/>
      <c r="DM1731" s="2"/>
      <c r="DN1731" s="2"/>
      <c r="DO1731" s="2"/>
      <c r="DP1731" s="2"/>
      <c r="DQ1731" s="2"/>
      <c r="DR1731" s="2"/>
      <c r="DS1731" s="2"/>
      <c r="DT1731" s="2"/>
      <c r="DU1731" s="2"/>
      <c r="DV1731" s="2"/>
      <c r="DW1731" s="2"/>
      <c r="DX1731" s="2"/>
      <c r="DY1731" s="2"/>
      <c r="DZ1731" s="2"/>
      <c r="EA1731" s="2"/>
      <c r="EB1731" s="2"/>
      <c r="EC1731" s="2"/>
      <c r="ED1731" s="2"/>
      <c r="EE1731" s="2"/>
      <c r="EF1731" s="2"/>
      <c r="EG1731" s="2"/>
      <c r="EH1731" s="2"/>
      <c r="EI1731" s="2"/>
      <c r="EJ1731" s="2"/>
      <c r="EK1731" s="2"/>
      <c r="EL1731" s="2"/>
      <c r="EM1731" s="2"/>
      <c r="EN1731" s="2"/>
      <c r="EO1731" s="2"/>
      <c r="EP1731" s="2"/>
      <c r="EQ1731" s="2"/>
      <c r="ER1731" s="2"/>
      <c r="ES1731" s="2"/>
      <c r="ET1731" s="2"/>
      <c r="EU1731" s="2"/>
      <c r="EV1731" s="2"/>
      <c r="EW1731" s="2"/>
      <c r="EX1731" s="2"/>
      <c r="EY1731" s="2"/>
      <c r="EZ1731" s="2"/>
      <c r="FA1731" s="2"/>
      <c r="FB1731" s="2"/>
      <c r="FC1731" s="2"/>
    </row>
    <row r="1732" spans="1:159" s="4" customFormat="1">
      <c r="A1732" s="77" t="s">
        <v>2245</v>
      </c>
      <c r="B1732" s="87" t="s">
        <v>2807</v>
      </c>
      <c r="C1732" s="88">
        <v>3028</v>
      </c>
      <c r="D1732" s="87" t="s">
        <v>188</v>
      </c>
      <c r="E1732" s="107" t="str">
        <f>VLOOKUP($C1732,'2024-25 School Level AAFTE'!$C$4:$L$2372,9,FALSE)</f>
        <v>No</v>
      </c>
      <c r="F1732" s="95">
        <f>VLOOKUP($C1732,'2024-25 School Level AAFTE'!$C$4:$J$2372,8,FALSE)</f>
        <v>198.11</v>
      </c>
      <c r="G1732" s="97">
        <f>IFERROR(IF(E1732= "yes",VLOOKUP(C1732,Summary!$B:$I,6,0),0),0)</f>
        <v>0</v>
      </c>
      <c r="H1732" s="96">
        <f t="shared" si="291"/>
        <v>0</v>
      </c>
      <c r="I1732" s="154">
        <f>VLOOKUP($A1732,'2025-26 Salary &amp; Benefits'!$A:$I,3,FALSE)</f>
        <v>1.18</v>
      </c>
      <c r="J1732" s="154">
        <f>VLOOKUP($A1732,'2025-26 Salary &amp; Benefits'!$A:$I,4,FALSE)</f>
        <v>1.18</v>
      </c>
      <c r="K1732" s="141">
        <f t="shared" si="292"/>
        <v>0</v>
      </c>
      <c r="L1732" s="140">
        <f t="shared" si="293"/>
        <v>0</v>
      </c>
      <c r="M1732" s="142">
        <f>'2025-26 Salary &amp; Benefits'!$E$6</f>
        <v>78209</v>
      </c>
      <c r="N1732" s="142">
        <f>'2025-26 Salary &amp; Benefits'!$F$6</f>
        <v>80164</v>
      </c>
      <c r="O1732" s="9">
        <f t="shared" si="294"/>
        <v>0</v>
      </c>
      <c r="P1732" s="9">
        <f t="shared" si="295"/>
        <v>0</v>
      </c>
      <c r="Q1732" s="9">
        <f>'2025-26 Salary &amp; Benefits'!G$6</f>
        <v>15997.68</v>
      </c>
      <c r="R1732" s="143">
        <f>'2025-26 Salary &amp; Benefits'!H$6</f>
        <v>0.16020000000000001</v>
      </c>
      <c r="S1732" s="143">
        <f>'2025-26 Salary &amp; Benefits'!I$6</f>
        <v>0.15390000000000001</v>
      </c>
      <c r="T1732" s="9">
        <f t="shared" si="296"/>
        <v>0</v>
      </c>
      <c r="U1732" s="9">
        <f t="shared" si="297"/>
        <v>0</v>
      </c>
      <c r="V1732" s="9">
        <f t="shared" si="298"/>
        <v>0</v>
      </c>
      <c r="W1732" s="9">
        <f t="shared" si="299"/>
        <v>0</v>
      </c>
      <c r="X1732" s="22">
        <f t="shared" si="300"/>
        <v>0</v>
      </c>
      <c r="Y1732" s="2"/>
      <c r="Z1732" s="2"/>
      <c r="AA1732" s="2"/>
      <c r="AB1732" s="2"/>
      <c r="AC1732" s="2"/>
      <c r="AD1732" s="2"/>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c r="CH1732" s="2"/>
      <c r="CI1732" s="2"/>
      <c r="CJ1732" s="2"/>
      <c r="CK1732" s="2"/>
      <c r="CL1732" s="2"/>
      <c r="CM1732" s="2"/>
      <c r="CN1732" s="2"/>
      <c r="CO1732" s="2"/>
      <c r="CP1732" s="2"/>
      <c r="CQ1732" s="2"/>
      <c r="CR1732" s="2"/>
      <c r="CS1732" s="2"/>
      <c r="CT1732" s="2"/>
      <c r="CU1732" s="2"/>
      <c r="CV1732" s="2"/>
      <c r="CW1732" s="2"/>
      <c r="CX1732" s="2"/>
      <c r="CY1732" s="2"/>
      <c r="CZ1732" s="2"/>
      <c r="DA1732" s="2"/>
      <c r="DB1732" s="2"/>
      <c r="DC1732" s="2"/>
      <c r="DD1732" s="2"/>
      <c r="DE1732" s="2"/>
      <c r="DF1732" s="2"/>
      <c r="DG1732" s="2"/>
      <c r="DH1732" s="2"/>
      <c r="DI1732" s="2"/>
      <c r="DJ1732" s="2"/>
      <c r="DK1732" s="2"/>
      <c r="DL1732" s="2"/>
      <c r="DM1732" s="2"/>
      <c r="DN1732" s="2"/>
      <c r="DO1732" s="2"/>
      <c r="DP1732" s="2"/>
      <c r="DQ1732" s="2"/>
      <c r="DR1732" s="2"/>
      <c r="DS1732" s="2"/>
      <c r="DT1732" s="2"/>
      <c r="DU1732" s="2"/>
      <c r="DV1732" s="2"/>
      <c r="DW1732" s="2"/>
      <c r="DX1732" s="2"/>
      <c r="DY1732" s="2"/>
      <c r="DZ1732" s="2"/>
      <c r="EA1732" s="2"/>
      <c r="EB1732" s="2"/>
      <c r="EC1732" s="2"/>
      <c r="ED1732" s="2"/>
      <c r="EE1732" s="2"/>
      <c r="EF1732" s="2"/>
      <c r="EG1732" s="2"/>
      <c r="EH1732" s="2"/>
      <c r="EI1732" s="2"/>
      <c r="EJ1732" s="2"/>
      <c r="EK1732" s="2"/>
      <c r="EL1732" s="2"/>
      <c r="EM1732" s="2"/>
      <c r="EN1732" s="2"/>
      <c r="EO1732" s="2"/>
      <c r="EP1732" s="2"/>
      <c r="EQ1732" s="2"/>
      <c r="ER1732" s="2"/>
      <c r="ES1732" s="2"/>
      <c r="ET1732" s="2"/>
      <c r="EU1732" s="2"/>
      <c r="EV1732" s="2"/>
      <c r="EW1732" s="2"/>
      <c r="EX1732" s="2"/>
      <c r="EY1732" s="2"/>
      <c r="EZ1732" s="2"/>
      <c r="FA1732" s="2"/>
      <c r="FB1732" s="2"/>
      <c r="FC1732" s="2"/>
    </row>
    <row r="1733" spans="1:159" s="4" customFormat="1">
      <c r="A1733" s="77" t="s">
        <v>2245</v>
      </c>
      <c r="B1733" s="87" t="s">
        <v>2807</v>
      </c>
      <c r="C1733" s="88">
        <v>3095</v>
      </c>
      <c r="D1733" s="87" t="s">
        <v>595</v>
      </c>
      <c r="E1733" s="107" t="str">
        <f>VLOOKUP($C1733,'2024-25 School Level AAFTE'!$C$4:$L$2372,9,FALSE)</f>
        <v>Yes</v>
      </c>
      <c r="F1733" s="95">
        <f>VLOOKUP($C1733,'2024-25 School Level AAFTE'!$C$4:$J$2372,8,FALSE)</f>
        <v>759.56</v>
      </c>
      <c r="G1733" s="97">
        <f>IFERROR(IF(E1733= "yes",VLOOKUP(C1733,Summary!$B:$I,6,0),0),0)</f>
        <v>0</v>
      </c>
      <c r="H1733" s="96">
        <f t="shared" si="291"/>
        <v>759.56</v>
      </c>
      <c r="I1733" s="154">
        <f>VLOOKUP($A1733,'2025-26 Salary &amp; Benefits'!$A:$I,3,FALSE)</f>
        <v>1.18</v>
      </c>
      <c r="J1733" s="154">
        <f>VLOOKUP($A1733,'2025-26 Salary &amp; Benefits'!$A:$I,4,FALSE)</f>
        <v>1.18</v>
      </c>
      <c r="K1733" s="141">
        <f t="shared" si="292"/>
        <v>759.56</v>
      </c>
      <c r="L1733" s="140">
        <f t="shared" si="293"/>
        <v>2.2280000000000002</v>
      </c>
      <c r="M1733" s="142">
        <f>'2025-26 Salary &amp; Benefits'!$E$6</f>
        <v>78209</v>
      </c>
      <c r="N1733" s="142">
        <f>'2025-26 Salary &amp; Benefits'!$F$6</f>
        <v>80164</v>
      </c>
      <c r="O1733" s="9">
        <f t="shared" si="294"/>
        <v>205614.59</v>
      </c>
      <c r="P1733" s="9">
        <f t="shared" si="295"/>
        <v>5139.7699999999895</v>
      </c>
      <c r="Q1733" s="9">
        <f>'2025-26 Salary &amp; Benefits'!G$6</f>
        <v>15997.68</v>
      </c>
      <c r="R1733" s="143">
        <f>'2025-26 Salary &amp; Benefits'!H$6</f>
        <v>0.16020000000000001</v>
      </c>
      <c r="S1733" s="143">
        <f>'2025-26 Salary &amp; Benefits'!I$6</f>
        <v>0.15390000000000001</v>
      </c>
      <c r="T1733" s="9">
        <f t="shared" si="296"/>
        <v>69373.3</v>
      </c>
      <c r="U1733" s="9">
        <f t="shared" si="297"/>
        <v>3512.57</v>
      </c>
      <c r="V1733" s="9">
        <f t="shared" si="298"/>
        <v>540.58000000000004</v>
      </c>
      <c r="W1733" s="9">
        <f t="shared" si="299"/>
        <v>4053.15</v>
      </c>
      <c r="X1733" s="22">
        <f t="shared" si="300"/>
        <v>284180.81000000006</v>
      </c>
      <c r="Y1733" s="2"/>
      <c r="Z1733" s="2"/>
      <c r="AA1733" s="2"/>
      <c r="AB1733" s="2"/>
      <c r="AC1733" s="2"/>
      <c r="AD1733" s="2"/>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c r="CQ1733" s="2"/>
      <c r="CR1733" s="2"/>
      <c r="CS1733" s="2"/>
      <c r="CT1733" s="2"/>
      <c r="CU1733" s="2"/>
      <c r="CV1733" s="2"/>
      <c r="CW1733" s="2"/>
      <c r="CX1733" s="2"/>
      <c r="CY1733" s="2"/>
      <c r="CZ1733" s="2"/>
      <c r="DA1733" s="2"/>
      <c r="DB1733" s="2"/>
      <c r="DC1733" s="2"/>
      <c r="DD1733" s="2"/>
      <c r="DE1733" s="2"/>
      <c r="DF1733" s="2"/>
      <c r="DG1733" s="2"/>
      <c r="DH1733" s="2"/>
      <c r="DI1733" s="2"/>
      <c r="DJ1733" s="2"/>
      <c r="DK1733" s="2"/>
      <c r="DL1733" s="2"/>
      <c r="DM1733" s="2"/>
      <c r="DN1733" s="2"/>
      <c r="DO1733" s="2"/>
      <c r="DP1733" s="2"/>
      <c r="DQ1733" s="2"/>
      <c r="DR1733" s="2"/>
      <c r="DS1733" s="2"/>
      <c r="DT1733" s="2"/>
      <c r="DU1733" s="2"/>
      <c r="DV1733" s="2"/>
      <c r="DW1733" s="2"/>
      <c r="DX1733" s="2"/>
      <c r="DY1733" s="2"/>
      <c r="DZ1733" s="2"/>
      <c r="EA1733" s="2"/>
      <c r="EB1733" s="2"/>
      <c r="EC1733" s="2"/>
      <c r="ED1733" s="2"/>
      <c r="EE1733" s="2"/>
      <c r="EF1733" s="2"/>
      <c r="EG1733" s="2"/>
      <c r="EH1733" s="2"/>
      <c r="EI1733" s="2"/>
      <c r="EJ1733" s="2"/>
      <c r="EK1733" s="2"/>
      <c r="EL1733" s="2"/>
      <c r="EM1733" s="2"/>
      <c r="EN1733" s="2"/>
      <c r="EO1733" s="2"/>
      <c r="EP1733" s="2"/>
      <c r="EQ1733" s="2"/>
      <c r="ER1733" s="2"/>
      <c r="ES1733" s="2"/>
      <c r="ET1733" s="2"/>
      <c r="EU1733" s="2"/>
      <c r="EV1733" s="2"/>
      <c r="EW1733" s="2"/>
      <c r="EX1733" s="2"/>
      <c r="EY1733" s="2"/>
      <c r="EZ1733" s="2"/>
      <c r="FA1733" s="2"/>
      <c r="FB1733" s="2"/>
      <c r="FC1733" s="2"/>
    </row>
    <row r="1734" spans="1:159" s="4" customFormat="1">
      <c r="A1734" s="77" t="s">
        <v>2245</v>
      </c>
      <c r="B1734" s="87" t="s">
        <v>2807</v>
      </c>
      <c r="C1734" s="88">
        <v>3096</v>
      </c>
      <c r="D1734" s="87" t="s">
        <v>596</v>
      </c>
      <c r="E1734" s="107" t="str">
        <f>VLOOKUP($C1734,'2024-25 School Level AAFTE'!$C$4:$L$2372,9,FALSE)</f>
        <v>Yes</v>
      </c>
      <c r="F1734" s="95">
        <f>VLOOKUP($C1734,'2024-25 School Level AAFTE'!$C$4:$J$2372,8,FALSE)</f>
        <v>1151.74</v>
      </c>
      <c r="G1734" s="97">
        <f>IFERROR(IF(E1734= "yes",VLOOKUP(C1734,Summary!$B:$I,6,0),0),0)</f>
        <v>0</v>
      </c>
      <c r="H1734" s="96">
        <f t="shared" si="291"/>
        <v>1151.74</v>
      </c>
      <c r="I1734" s="154">
        <f>VLOOKUP($A1734,'2025-26 Salary &amp; Benefits'!$A:$I,3,FALSE)</f>
        <v>1.18</v>
      </c>
      <c r="J1734" s="154">
        <f>VLOOKUP($A1734,'2025-26 Salary &amp; Benefits'!$A:$I,4,FALSE)</f>
        <v>1.18</v>
      </c>
      <c r="K1734" s="141">
        <f t="shared" si="292"/>
        <v>1151.74</v>
      </c>
      <c r="L1734" s="140">
        <f t="shared" si="293"/>
        <v>3.3780000000000001</v>
      </c>
      <c r="M1734" s="142">
        <f>'2025-26 Salary &amp; Benefits'!$E$6</f>
        <v>78209</v>
      </c>
      <c r="N1734" s="142">
        <f>'2025-26 Salary &amp; Benefits'!$F$6</f>
        <v>80164</v>
      </c>
      <c r="O1734" s="9">
        <f t="shared" si="294"/>
        <v>311744.2</v>
      </c>
      <c r="P1734" s="9">
        <f t="shared" si="295"/>
        <v>7792.7099999999627</v>
      </c>
      <c r="Q1734" s="9">
        <f>'2025-26 Salary &amp; Benefits'!G$6</f>
        <v>15997.68</v>
      </c>
      <c r="R1734" s="143">
        <f>'2025-26 Salary &amp; Benefits'!H$6</f>
        <v>0.16020000000000001</v>
      </c>
      <c r="S1734" s="143">
        <f>'2025-26 Salary &amp; Benefits'!I$6</f>
        <v>0.15390000000000001</v>
      </c>
      <c r="T1734" s="9">
        <f t="shared" si="296"/>
        <v>105180.88</v>
      </c>
      <c r="U1734" s="9">
        <f t="shared" si="297"/>
        <v>5325.62</v>
      </c>
      <c r="V1734" s="9">
        <f t="shared" si="298"/>
        <v>819.61</v>
      </c>
      <c r="W1734" s="9">
        <f t="shared" si="299"/>
        <v>6145.23</v>
      </c>
      <c r="X1734" s="22">
        <f t="shared" si="300"/>
        <v>430863.01999999996</v>
      </c>
      <c r="Y1734" s="2"/>
      <c r="Z1734" s="2"/>
      <c r="AA1734" s="2"/>
      <c r="AB1734" s="2"/>
      <c r="AC1734" s="2"/>
      <c r="AD1734" s="2"/>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c r="CQ1734" s="2"/>
      <c r="CR1734" s="2"/>
      <c r="CS1734" s="2"/>
      <c r="CT1734" s="2"/>
      <c r="CU1734" s="2"/>
      <c r="CV1734" s="2"/>
      <c r="CW1734" s="2"/>
      <c r="CX1734" s="2"/>
      <c r="CY1734" s="2"/>
      <c r="CZ1734" s="2"/>
      <c r="DA1734" s="2"/>
      <c r="DB1734" s="2"/>
      <c r="DC1734" s="2"/>
      <c r="DD1734" s="2"/>
      <c r="DE1734" s="2"/>
      <c r="DF1734" s="2"/>
      <c r="DG1734" s="2"/>
      <c r="DH1734" s="2"/>
      <c r="DI1734" s="2"/>
      <c r="DJ1734" s="2"/>
      <c r="DK1734" s="2"/>
      <c r="DL1734" s="2"/>
      <c r="DM1734" s="2"/>
      <c r="DN1734" s="2"/>
      <c r="DO1734" s="2"/>
      <c r="DP1734" s="2"/>
      <c r="DQ1734" s="2"/>
      <c r="DR1734" s="2"/>
      <c r="DS1734" s="2"/>
      <c r="DT1734" s="2"/>
      <c r="DU1734" s="2"/>
      <c r="DV1734" s="2"/>
      <c r="DW1734" s="2"/>
      <c r="DX1734" s="2"/>
      <c r="DY1734" s="2"/>
      <c r="DZ1734" s="2"/>
      <c r="EA1734" s="2"/>
      <c r="EB1734" s="2"/>
      <c r="EC1734" s="2"/>
      <c r="ED1734" s="2"/>
      <c r="EE1734" s="2"/>
      <c r="EF1734" s="2"/>
      <c r="EG1734" s="2"/>
      <c r="EH1734" s="2"/>
      <c r="EI1734" s="2"/>
      <c r="EJ1734" s="2"/>
      <c r="EK1734" s="2"/>
      <c r="EL1734" s="2"/>
      <c r="EM1734" s="2"/>
      <c r="EN1734" s="2"/>
      <c r="EO1734" s="2"/>
      <c r="EP1734" s="2"/>
      <c r="EQ1734" s="2"/>
      <c r="ER1734" s="2"/>
      <c r="ES1734" s="2"/>
      <c r="ET1734" s="2"/>
      <c r="EU1734" s="2"/>
      <c r="EV1734" s="2"/>
      <c r="EW1734" s="2"/>
      <c r="EX1734" s="2"/>
      <c r="EY1734" s="2"/>
      <c r="EZ1734" s="2"/>
      <c r="FA1734" s="2"/>
      <c r="FB1734" s="2"/>
      <c r="FC1734" s="2"/>
    </row>
    <row r="1735" spans="1:159" s="4" customFormat="1">
      <c r="A1735" s="77" t="s">
        <v>2245</v>
      </c>
      <c r="B1735" s="87" t="s">
        <v>2807</v>
      </c>
      <c r="C1735" s="88">
        <v>3157</v>
      </c>
      <c r="D1735" s="87" t="s">
        <v>597</v>
      </c>
      <c r="E1735" s="107" t="str">
        <f>VLOOKUP($C1735,'2024-25 School Level AAFTE'!$C$4:$L$2372,9,FALSE)</f>
        <v>Yes</v>
      </c>
      <c r="F1735" s="95">
        <f>VLOOKUP($C1735,'2024-25 School Level AAFTE'!$C$4:$J$2372,8,FALSE)</f>
        <v>255.54</v>
      </c>
      <c r="G1735" s="97">
        <f>IFERROR(IF(E1735= "yes",VLOOKUP(C1735,Summary!$B:$I,6,0),0),0)</f>
        <v>0</v>
      </c>
      <c r="H1735" s="96">
        <f t="shared" si="291"/>
        <v>255.54</v>
      </c>
      <c r="I1735" s="154">
        <f>VLOOKUP($A1735,'2025-26 Salary &amp; Benefits'!$A:$I,3,FALSE)</f>
        <v>1.18</v>
      </c>
      <c r="J1735" s="154">
        <f>VLOOKUP($A1735,'2025-26 Salary &amp; Benefits'!$A:$I,4,FALSE)</f>
        <v>1.18</v>
      </c>
      <c r="K1735" s="141">
        <f t="shared" si="292"/>
        <v>255.54</v>
      </c>
      <c r="L1735" s="140">
        <f t="shared" si="293"/>
        <v>0.75</v>
      </c>
      <c r="M1735" s="142">
        <f>'2025-26 Salary &amp; Benefits'!$E$6</f>
        <v>78209</v>
      </c>
      <c r="N1735" s="142">
        <f>'2025-26 Salary &amp; Benefits'!$F$6</f>
        <v>80164</v>
      </c>
      <c r="O1735" s="9">
        <f t="shared" si="294"/>
        <v>69214.97</v>
      </c>
      <c r="P1735" s="9">
        <f t="shared" si="295"/>
        <v>1730.1699999999983</v>
      </c>
      <c r="Q1735" s="9">
        <f>'2025-26 Salary &amp; Benefits'!G$6</f>
        <v>15997.68</v>
      </c>
      <c r="R1735" s="143">
        <f>'2025-26 Salary &amp; Benefits'!H$6</f>
        <v>0.16020000000000001</v>
      </c>
      <c r="S1735" s="143">
        <f>'2025-26 Salary &amp; Benefits'!I$6</f>
        <v>0.15390000000000001</v>
      </c>
      <c r="T1735" s="9">
        <f t="shared" si="296"/>
        <v>23352.77</v>
      </c>
      <c r="U1735" s="9">
        <f t="shared" si="297"/>
        <v>1182.42</v>
      </c>
      <c r="V1735" s="9">
        <f t="shared" si="298"/>
        <v>181.97</v>
      </c>
      <c r="W1735" s="9">
        <f t="shared" si="299"/>
        <v>1364.39</v>
      </c>
      <c r="X1735" s="22">
        <f t="shared" si="300"/>
        <v>95662.3</v>
      </c>
      <c r="Y1735" s="2"/>
      <c r="Z1735" s="2"/>
      <c r="AA1735" s="2"/>
      <c r="AB1735" s="2"/>
      <c r="AC1735" s="2"/>
      <c r="AD1735" s="2"/>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c r="CQ1735" s="2"/>
      <c r="CR1735" s="2"/>
      <c r="CS1735" s="2"/>
      <c r="CT1735" s="2"/>
      <c r="CU1735" s="2"/>
      <c r="CV1735" s="2"/>
      <c r="CW1735" s="2"/>
      <c r="CX1735" s="2"/>
      <c r="CY1735" s="2"/>
      <c r="CZ1735" s="2"/>
      <c r="DA1735" s="2"/>
      <c r="DB1735" s="2"/>
      <c r="DC1735" s="2"/>
      <c r="DD1735" s="2"/>
      <c r="DE1735" s="2"/>
      <c r="DF1735" s="2"/>
      <c r="DG1735" s="2"/>
      <c r="DH1735" s="2"/>
      <c r="DI1735" s="2"/>
      <c r="DJ1735" s="2"/>
      <c r="DK1735" s="2"/>
      <c r="DL1735" s="2"/>
      <c r="DM1735" s="2"/>
      <c r="DN1735" s="2"/>
      <c r="DO1735" s="2"/>
      <c r="DP1735" s="2"/>
      <c r="DQ1735" s="2"/>
      <c r="DR1735" s="2"/>
      <c r="DS1735" s="2"/>
      <c r="DT1735" s="2"/>
      <c r="DU1735" s="2"/>
      <c r="DV1735" s="2"/>
      <c r="DW1735" s="2"/>
      <c r="DX1735" s="2"/>
      <c r="DY1735" s="2"/>
      <c r="DZ1735" s="2"/>
      <c r="EA1735" s="2"/>
      <c r="EB1735" s="2"/>
      <c r="EC1735" s="2"/>
      <c r="ED1735" s="2"/>
      <c r="EE1735" s="2"/>
      <c r="EF1735" s="2"/>
      <c r="EG1735" s="2"/>
      <c r="EH1735" s="2"/>
      <c r="EI1735" s="2"/>
      <c r="EJ1735" s="2"/>
      <c r="EK1735" s="2"/>
      <c r="EL1735" s="2"/>
      <c r="EM1735" s="2"/>
      <c r="EN1735" s="2"/>
      <c r="EO1735" s="2"/>
      <c r="EP1735" s="2"/>
      <c r="EQ1735" s="2"/>
      <c r="ER1735" s="2"/>
      <c r="ES1735" s="2"/>
      <c r="ET1735" s="2"/>
      <c r="EU1735" s="2"/>
      <c r="EV1735" s="2"/>
      <c r="EW1735" s="2"/>
      <c r="EX1735" s="2"/>
      <c r="EY1735" s="2"/>
      <c r="EZ1735" s="2"/>
      <c r="FA1735" s="2"/>
      <c r="FB1735" s="2"/>
      <c r="FC1735" s="2"/>
    </row>
    <row r="1736" spans="1:159" s="4" customFormat="1">
      <c r="A1736" s="77" t="s">
        <v>2245</v>
      </c>
      <c r="B1736" s="87" t="s">
        <v>2807</v>
      </c>
      <c r="C1736" s="88">
        <v>3218</v>
      </c>
      <c r="D1736" s="87" t="s">
        <v>598</v>
      </c>
      <c r="E1736" s="107" t="str">
        <f>VLOOKUP($C1736,'2024-25 School Level AAFTE'!$C$4:$L$2372,9,FALSE)</f>
        <v>No</v>
      </c>
      <c r="F1736" s="95">
        <f>VLOOKUP($C1736,'2024-25 School Level AAFTE'!$C$4:$J$2372,8,FALSE)</f>
        <v>327.78</v>
      </c>
      <c r="G1736" s="97">
        <f>IFERROR(IF(E1736= "yes",VLOOKUP(C1736,Summary!$B:$I,6,0),0),0)</f>
        <v>0</v>
      </c>
      <c r="H1736" s="96">
        <f t="shared" si="291"/>
        <v>0</v>
      </c>
      <c r="I1736" s="154">
        <f>VLOOKUP($A1736,'2025-26 Salary &amp; Benefits'!$A:$I,3,FALSE)</f>
        <v>1.18</v>
      </c>
      <c r="J1736" s="154">
        <f>VLOOKUP($A1736,'2025-26 Salary &amp; Benefits'!$A:$I,4,FALSE)</f>
        <v>1.18</v>
      </c>
      <c r="K1736" s="141">
        <f t="shared" si="292"/>
        <v>0</v>
      </c>
      <c r="L1736" s="140">
        <f t="shared" si="293"/>
        <v>0</v>
      </c>
      <c r="M1736" s="142">
        <f>'2025-26 Salary &amp; Benefits'!$E$6</f>
        <v>78209</v>
      </c>
      <c r="N1736" s="142">
        <f>'2025-26 Salary &amp; Benefits'!$F$6</f>
        <v>80164</v>
      </c>
      <c r="O1736" s="9">
        <f t="shared" si="294"/>
        <v>0</v>
      </c>
      <c r="P1736" s="9">
        <f t="shared" si="295"/>
        <v>0</v>
      </c>
      <c r="Q1736" s="9">
        <f>'2025-26 Salary &amp; Benefits'!G$6</f>
        <v>15997.68</v>
      </c>
      <c r="R1736" s="143">
        <f>'2025-26 Salary &amp; Benefits'!H$6</f>
        <v>0.16020000000000001</v>
      </c>
      <c r="S1736" s="143">
        <f>'2025-26 Salary &amp; Benefits'!I$6</f>
        <v>0.15390000000000001</v>
      </c>
      <c r="T1736" s="9">
        <f t="shared" si="296"/>
        <v>0</v>
      </c>
      <c r="U1736" s="9">
        <f t="shared" si="297"/>
        <v>0</v>
      </c>
      <c r="V1736" s="9">
        <f t="shared" si="298"/>
        <v>0</v>
      </c>
      <c r="W1736" s="9">
        <f t="shared" si="299"/>
        <v>0</v>
      </c>
      <c r="X1736" s="22">
        <f t="shared" si="300"/>
        <v>0</v>
      </c>
      <c r="Y1736" s="2"/>
      <c r="Z1736" s="2"/>
      <c r="AA1736" s="2"/>
      <c r="AB1736" s="2"/>
      <c r="AC1736" s="2"/>
      <c r="AD1736" s="2"/>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c r="CQ1736" s="2"/>
      <c r="CR1736" s="2"/>
      <c r="CS1736" s="2"/>
      <c r="CT1736" s="2"/>
      <c r="CU1736" s="2"/>
      <c r="CV1736" s="2"/>
      <c r="CW1736" s="2"/>
      <c r="CX1736" s="2"/>
      <c r="CY1736" s="2"/>
      <c r="CZ1736" s="2"/>
      <c r="DA1736" s="2"/>
      <c r="DB1736" s="2"/>
      <c r="DC1736" s="2"/>
      <c r="DD1736" s="2"/>
      <c r="DE1736" s="2"/>
      <c r="DF1736" s="2"/>
      <c r="DG1736" s="2"/>
      <c r="DH1736" s="2"/>
      <c r="DI1736" s="2"/>
      <c r="DJ1736" s="2"/>
      <c r="DK1736" s="2"/>
      <c r="DL1736" s="2"/>
      <c r="DM1736" s="2"/>
      <c r="DN1736" s="2"/>
      <c r="DO1736" s="2"/>
      <c r="DP1736" s="2"/>
      <c r="DQ1736" s="2"/>
      <c r="DR1736" s="2"/>
      <c r="DS1736" s="2"/>
      <c r="DT1736" s="2"/>
      <c r="DU1736" s="2"/>
      <c r="DV1736" s="2"/>
      <c r="DW1736" s="2"/>
      <c r="DX1736" s="2"/>
      <c r="DY1736" s="2"/>
      <c r="DZ1736" s="2"/>
      <c r="EA1736" s="2"/>
      <c r="EB1736" s="2"/>
      <c r="EC1736" s="2"/>
      <c r="ED1736" s="2"/>
      <c r="EE1736" s="2"/>
      <c r="EF1736" s="2"/>
      <c r="EG1736" s="2"/>
      <c r="EH1736" s="2"/>
      <c r="EI1736" s="2"/>
      <c r="EJ1736" s="2"/>
      <c r="EK1736" s="2"/>
      <c r="EL1736" s="2"/>
      <c r="EM1736" s="2"/>
      <c r="EN1736" s="2"/>
      <c r="EO1736" s="2"/>
      <c r="EP1736" s="2"/>
      <c r="EQ1736" s="2"/>
      <c r="ER1736" s="2"/>
      <c r="ES1736" s="2"/>
      <c r="ET1736" s="2"/>
      <c r="EU1736" s="2"/>
      <c r="EV1736" s="2"/>
      <c r="EW1736" s="2"/>
      <c r="EX1736" s="2"/>
      <c r="EY1736" s="2"/>
      <c r="EZ1736" s="2"/>
      <c r="FA1736" s="2"/>
      <c r="FB1736" s="2"/>
      <c r="FC1736" s="2"/>
    </row>
    <row r="1737" spans="1:159" s="4" customFormat="1">
      <c r="A1737" s="77" t="s">
        <v>2245</v>
      </c>
      <c r="B1737" s="87" t="s">
        <v>2807</v>
      </c>
      <c r="C1737" s="88">
        <v>3276</v>
      </c>
      <c r="D1737" s="87" t="s">
        <v>599</v>
      </c>
      <c r="E1737" s="107" t="str">
        <f>VLOOKUP($C1737,'2024-25 School Level AAFTE'!$C$4:$L$2372,9,FALSE)</f>
        <v>No</v>
      </c>
      <c r="F1737" s="95">
        <f>VLOOKUP($C1737,'2024-25 School Level AAFTE'!$C$4:$J$2372,8,FALSE)</f>
        <v>1368.82</v>
      </c>
      <c r="G1737" s="97">
        <f>IFERROR(IF(E1737= "yes",VLOOKUP(C1737,Summary!$B:$I,6,0),0),0)</f>
        <v>0</v>
      </c>
      <c r="H1737" s="96">
        <f t="shared" si="291"/>
        <v>0</v>
      </c>
      <c r="I1737" s="154">
        <f>VLOOKUP($A1737,'2025-26 Salary &amp; Benefits'!$A:$I,3,FALSE)</f>
        <v>1.18</v>
      </c>
      <c r="J1737" s="154">
        <f>VLOOKUP($A1737,'2025-26 Salary &amp; Benefits'!$A:$I,4,FALSE)</f>
        <v>1.18</v>
      </c>
      <c r="K1737" s="141">
        <f t="shared" si="292"/>
        <v>0</v>
      </c>
      <c r="L1737" s="140">
        <f t="shared" si="293"/>
        <v>0</v>
      </c>
      <c r="M1737" s="142">
        <f>'2025-26 Salary &amp; Benefits'!$E$6</f>
        <v>78209</v>
      </c>
      <c r="N1737" s="142">
        <f>'2025-26 Salary &amp; Benefits'!$F$6</f>
        <v>80164</v>
      </c>
      <c r="O1737" s="9">
        <f t="shared" si="294"/>
        <v>0</v>
      </c>
      <c r="P1737" s="9">
        <f t="shared" si="295"/>
        <v>0</v>
      </c>
      <c r="Q1737" s="9">
        <f>'2025-26 Salary &amp; Benefits'!G$6</f>
        <v>15997.68</v>
      </c>
      <c r="R1737" s="143">
        <f>'2025-26 Salary &amp; Benefits'!H$6</f>
        <v>0.16020000000000001</v>
      </c>
      <c r="S1737" s="143">
        <f>'2025-26 Salary &amp; Benefits'!I$6</f>
        <v>0.15390000000000001</v>
      </c>
      <c r="T1737" s="9">
        <f t="shared" si="296"/>
        <v>0</v>
      </c>
      <c r="U1737" s="9">
        <f t="shared" si="297"/>
        <v>0</v>
      </c>
      <c r="V1737" s="9">
        <f t="shared" si="298"/>
        <v>0</v>
      </c>
      <c r="W1737" s="9">
        <f t="shared" si="299"/>
        <v>0</v>
      </c>
      <c r="X1737" s="22">
        <f t="shared" si="300"/>
        <v>0</v>
      </c>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c r="CQ1737" s="2"/>
      <c r="CR1737" s="2"/>
      <c r="CS1737" s="2"/>
      <c r="CT1737" s="2"/>
      <c r="CU1737" s="2"/>
      <c r="CV1737" s="2"/>
      <c r="CW1737" s="2"/>
      <c r="CX1737" s="2"/>
      <c r="CY1737" s="2"/>
      <c r="CZ1737" s="2"/>
      <c r="DA1737" s="2"/>
      <c r="DB1737" s="2"/>
      <c r="DC1737" s="2"/>
      <c r="DD1737" s="2"/>
      <c r="DE1737" s="2"/>
      <c r="DF1737" s="2"/>
      <c r="DG1737" s="2"/>
      <c r="DH1737" s="2"/>
      <c r="DI1737" s="2"/>
      <c r="DJ1737" s="2"/>
      <c r="DK1737" s="2"/>
      <c r="DL1737" s="2"/>
      <c r="DM1737" s="2"/>
      <c r="DN1737" s="2"/>
      <c r="DO1737" s="2"/>
      <c r="DP1737" s="2"/>
      <c r="DQ1737" s="2"/>
      <c r="DR1737" s="2"/>
      <c r="DS1737" s="2"/>
      <c r="DT1737" s="2"/>
      <c r="DU1737" s="2"/>
      <c r="DV1737" s="2"/>
      <c r="DW1737" s="2"/>
      <c r="DX1737" s="2"/>
      <c r="DY1737" s="2"/>
      <c r="DZ1737" s="2"/>
      <c r="EA1737" s="2"/>
      <c r="EB1737" s="2"/>
      <c r="EC1737" s="2"/>
      <c r="ED1737" s="2"/>
      <c r="EE1737" s="2"/>
      <c r="EF1737" s="2"/>
      <c r="EG1737" s="2"/>
      <c r="EH1737" s="2"/>
      <c r="EI1737" s="2"/>
      <c r="EJ1737" s="2"/>
      <c r="EK1737" s="2"/>
      <c r="EL1737" s="2"/>
      <c r="EM1737" s="2"/>
      <c r="EN1737" s="2"/>
      <c r="EO1737" s="2"/>
      <c r="EP1737" s="2"/>
      <c r="EQ1737" s="2"/>
      <c r="ER1737" s="2"/>
      <c r="ES1737" s="2"/>
      <c r="ET1737" s="2"/>
      <c r="EU1737" s="2"/>
      <c r="EV1737" s="2"/>
      <c r="EW1737" s="2"/>
      <c r="EX1737" s="2"/>
      <c r="EY1737" s="2"/>
      <c r="EZ1737" s="2"/>
      <c r="FA1737" s="2"/>
      <c r="FB1737" s="2"/>
      <c r="FC1737" s="2"/>
    </row>
    <row r="1738" spans="1:159" s="4" customFormat="1">
      <c r="A1738" s="77" t="s">
        <v>2245</v>
      </c>
      <c r="B1738" s="87" t="s">
        <v>2807</v>
      </c>
      <c r="C1738" s="88">
        <v>3277</v>
      </c>
      <c r="D1738" s="87" t="s">
        <v>600</v>
      </c>
      <c r="E1738" s="107" t="str">
        <f>VLOOKUP($C1738,'2024-25 School Level AAFTE'!$C$4:$L$2372,9,FALSE)</f>
        <v>No</v>
      </c>
      <c r="F1738" s="95">
        <f>VLOOKUP($C1738,'2024-25 School Level AAFTE'!$C$4:$J$2372,8,FALSE)</f>
        <v>635.83000000000004</v>
      </c>
      <c r="G1738" s="97">
        <f>IFERROR(IF(E1738= "yes",VLOOKUP(C1738,Summary!$B:$I,6,0),0),0)</f>
        <v>0</v>
      </c>
      <c r="H1738" s="96">
        <f t="shared" si="291"/>
        <v>0</v>
      </c>
      <c r="I1738" s="154">
        <f>VLOOKUP($A1738,'2025-26 Salary &amp; Benefits'!$A:$I,3,FALSE)</f>
        <v>1.18</v>
      </c>
      <c r="J1738" s="154">
        <f>VLOOKUP($A1738,'2025-26 Salary &amp; Benefits'!$A:$I,4,FALSE)</f>
        <v>1.18</v>
      </c>
      <c r="K1738" s="141">
        <f t="shared" si="292"/>
        <v>0</v>
      </c>
      <c r="L1738" s="140">
        <f t="shared" si="293"/>
        <v>0</v>
      </c>
      <c r="M1738" s="142">
        <f>'2025-26 Salary &amp; Benefits'!$E$6</f>
        <v>78209</v>
      </c>
      <c r="N1738" s="142">
        <f>'2025-26 Salary &amp; Benefits'!$F$6</f>
        <v>80164</v>
      </c>
      <c r="O1738" s="9">
        <f t="shared" si="294"/>
        <v>0</v>
      </c>
      <c r="P1738" s="9">
        <f t="shared" si="295"/>
        <v>0</v>
      </c>
      <c r="Q1738" s="9">
        <f>'2025-26 Salary &amp; Benefits'!G$6</f>
        <v>15997.68</v>
      </c>
      <c r="R1738" s="143">
        <f>'2025-26 Salary &amp; Benefits'!H$6</f>
        <v>0.16020000000000001</v>
      </c>
      <c r="S1738" s="143">
        <f>'2025-26 Salary &amp; Benefits'!I$6</f>
        <v>0.15390000000000001</v>
      </c>
      <c r="T1738" s="9">
        <f t="shared" si="296"/>
        <v>0</v>
      </c>
      <c r="U1738" s="9">
        <f t="shared" si="297"/>
        <v>0</v>
      </c>
      <c r="V1738" s="9">
        <f t="shared" si="298"/>
        <v>0</v>
      </c>
      <c r="W1738" s="9">
        <f t="shared" si="299"/>
        <v>0</v>
      </c>
      <c r="X1738" s="22">
        <f t="shared" si="300"/>
        <v>0</v>
      </c>
      <c r="Y1738" s="2"/>
      <c r="Z1738" s="2"/>
      <c r="AA1738" s="2"/>
      <c r="AB1738" s="2"/>
      <c r="AC1738" s="2"/>
      <c r="AD1738" s="2"/>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c r="CQ1738" s="2"/>
      <c r="CR1738" s="2"/>
      <c r="CS1738" s="2"/>
      <c r="CT1738" s="2"/>
      <c r="CU1738" s="2"/>
      <c r="CV1738" s="2"/>
      <c r="CW1738" s="2"/>
      <c r="CX1738" s="2"/>
      <c r="CY1738" s="2"/>
      <c r="CZ1738" s="2"/>
      <c r="DA1738" s="2"/>
      <c r="DB1738" s="2"/>
      <c r="DC1738" s="2"/>
      <c r="DD1738" s="2"/>
      <c r="DE1738" s="2"/>
      <c r="DF1738" s="2"/>
      <c r="DG1738" s="2"/>
      <c r="DH1738" s="2"/>
      <c r="DI1738" s="2"/>
      <c r="DJ1738" s="2"/>
      <c r="DK1738" s="2"/>
      <c r="DL1738" s="2"/>
      <c r="DM1738" s="2"/>
      <c r="DN1738" s="2"/>
      <c r="DO1738" s="2"/>
      <c r="DP1738" s="2"/>
      <c r="DQ1738" s="2"/>
      <c r="DR1738" s="2"/>
      <c r="DS1738" s="2"/>
      <c r="DT1738" s="2"/>
      <c r="DU1738" s="2"/>
      <c r="DV1738" s="2"/>
      <c r="DW1738" s="2"/>
      <c r="DX1738" s="2"/>
      <c r="DY1738" s="2"/>
      <c r="DZ1738" s="2"/>
      <c r="EA1738" s="2"/>
      <c r="EB1738" s="2"/>
      <c r="EC1738" s="2"/>
      <c r="ED1738" s="2"/>
      <c r="EE1738" s="2"/>
      <c r="EF1738" s="2"/>
      <c r="EG1738" s="2"/>
      <c r="EH1738" s="2"/>
      <c r="EI1738" s="2"/>
      <c r="EJ1738" s="2"/>
      <c r="EK1738" s="2"/>
      <c r="EL1738" s="2"/>
      <c r="EM1738" s="2"/>
      <c r="EN1738" s="2"/>
      <c r="EO1738" s="2"/>
      <c r="EP1738" s="2"/>
      <c r="EQ1738" s="2"/>
      <c r="ER1738" s="2"/>
      <c r="ES1738" s="2"/>
      <c r="ET1738" s="2"/>
      <c r="EU1738" s="2"/>
      <c r="EV1738" s="2"/>
      <c r="EW1738" s="2"/>
      <c r="EX1738" s="2"/>
      <c r="EY1738" s="2"/>
      <c r="EZ1738" s="2"/>
      <c r="FA1738" s="2"/>
      <c r="FB1738" s="2"/>
      <c r="FC1738" s="2"/>
    </row>
    <row r="1739" spans="1:159" s="4" customFormat="1">
      <c r="A1739" s="77" t="s">
        <v>2245</v>
      </c>
      <c r="B1739" s="87" t="s">
        <v>2807</v>
      </c>
      <c r="C1739" s="88">
        <v>3327</v>
      </c>
      <c r="D1739" s="87" t="s">
        <v>601</v>
      </c>
      <c r="E1739" s="107" t="str">
        <f>VLOOKUP($C1739,'2024-25 School Level AAFTE'!$C$4:$L$2372,9,FALSE)</f>
        <v>Yes</v>
      </c>
      <c r="F1739" s="95">
        <f>VLOOKUP($C1739,'2024-25 School Level AAFTE'!$C$4:$J$2372,8,FALSE)</f>
        <v>811</v>
      </c>
      <c r="G1739" s="97">
        <f>IFERROR(IF(E1739= "yes",VLOOKUP(C1739,Summary!$B:$I,6,0),0),0)</f>
        <v>0</v>
      </c>
      <c r="H1739" s="96">
        <f t="shared" si="291"/>
        <v>811</v>
      </c>
      <c r="I1739" s="154">
        <f>VLOOKUP($A1739,'2025-26 Salary &amp; Benefits'!$A:$I,3,FALSE)</f>
        <v>1.18</v>
      </c>
      <c r="J1739" s="154">
        <f>VLOOKUP($A1739,'2025-26 Salary &amp; Benefits'!$A:$I,4,FALSE)</f>
        <v>1.18</v>
      </c>
      <c r="K1739" s="141">
        <f t="shared" si="292"/>
        <v>811</v>
      </c>
      <c r="L1739" s="140">
        <f t="shared" si="293"/>
        <v>2.379</v>
      </c>
      <c r="M1739" s="142">
        <f>'2025-26 Salary &amp; Benefits'!$E$6</f>
        <v>78209</v>
      </c>
      <c r="N1739" s="142">
        <f>'2025-26 Salary &amp; Benefits'!$F$6</f>
        <v>80164</v>
      </c>
      <c r="O1739" s="9">
        <f t="shared" si="294"/>
        <v>219549.87</v>
      </c>
      <c r="P1739" s="9">
        <f t="shared" si="295"/>
        <v>5488.1100000000151</v>
      </c>
      <c r="Q1739" s="9">
        <f>'2025-26 Salary &amp; Benefits'!G$6</f>
        <v>15997.68</v>
      </c>
      <c r="R1739" s="143">
        <f>'2025-26 Salary &amp; Benefits'!H$6</f>
        <v>0.16020000000000001</v>
      </c>
      <c r="S1739" s="143">
        <f>'2025-26 Salary &amp; Benefits'!I$6</f>
        <v>0.15390000000000001</v>
      </c>
      <c r="T1739" s="9">
        <f t="shared" si="296"/>
        <v>74074.990000000005</v>
      </c>
      <c r="U1739" s="9">
        <f t="shared" si="297"/>
        <v>3750.63</v>
      </c>
      <c r="V1739" s="9">
        <f t="shared" si="298"/>
        <v>577.22</v>
      </c>
      <c r="W1739" s="9">
        <f t="shared" si="299"/>
        <v>4327.8500000000004</v>
      </c>
      <c r="X1739" s="22">
        <f t="shared" si="300"/>
        <v>303440.81999999995</v>
      </c>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c r="CQ1739" s="2"/>
      <c r="CR1739" s="2"/>
      <c r="CS1739" s="2"/>
      <c r="CT1739" s="2"/>
      <c r="CU1739" s="2"/>
      <c r="CV1739" s="2"/>
      <c r="CW1739" s="2"/>
      <c r="CX1739" s="2"/>
      <c r="CY1739" s="2"/>
      <c r="CZ1739" s="2"/>
      <c r="DA1739" s="2"/>
      <c r="DB1739" s="2"/>
      <c r="DC1739" s="2"/>
      <c r="DD1739" s="2"/>
      <c r="DE1739" s="2"/>
      <c r="DF1739" s="2"/>
      <c r="DG1739" s="2"/>
      <c r="DH1739" s="2"/>
      <c r="DI1739" s="2"/>
      <c r="DJ1739" s="2"/>
      <c r="DK1739" s="2"/>
      <c r="DL1739" s="2"/>
      <c r="DM1739" s="2"/>
      <c r="DN1739" s="2"/>
      <c r="DO1739" s="2"/>
      <c r="DP1739" s="2"/>
      <c r="DQ1739" s="2"/>
      <c r="DR1739" s="2"/>
      <c r="DS1739" s="2"/>
      <c r="DT1739" s="2"/>
      <c r="DU1739" s="2"/>
      <c r="DV1739" s="2"/>
      <c r="DW1739" s="2"/>
      <c r="DX1739" s="2"/>
      <c r="DY1739" s="2"/>
      <c r="DZ1739" s="2"/>
      <c r="EA1739" s="2"/>
      <c r="EB1739" s="2"/>
      <c r="EC1739" s="2"/>
      <c r="ED1739" s="2"/>
      <c r="EE1739" s="2"/>
      <c r="EF1739" s="2"/>
      <c r="EG1739" s="2"/>
      <c r="EH1739" s="2"/>
      <c r="EI1739" s="2"/>
      <c r="EJ1739" s="2"/>
      <c r="EK1739" s="2"/>
      <c r="EL1739" s="2"/>
      <c r="EM1739" s="2"/>
      <c r="EN1739" s="2"/>
      <c r="EO1739" s="2"/>
      <c r="EP1739" s="2"/>
      <c r="EQ1739" s="2"/>
      <c r="ER1739" s="2"/>
      <c r="ES1739" s="2"/>
      <c r="ET1739" s="2"/>
      <c r="EU1739" s="2"/>
      <c r="EV1739" s="2"/>
      <c r="EW1739" s="2"/>
      <c r="EX1739" s="2"/>
      <c r="EY1739" s="2"/>
      <c r="EZ1739" s="2"/>
      <c r="FA1739" s="2"/>
      <c r="FB1739" s="2"/>
      <c r="FC1739" s="2"/>
    </row>
    <row r="1740" spans="1:159" s="4" customFormat="1">
      <c r="A1740" s="77" t="s">
        <v>2245</v>
      </c>
      <c r="B1740" s="87" t="s">
        <v>2807</v>
      </c>
      <c r="C1740" s="88">
        <v>3378</v>
      </c>
      <c r="D1740" s="87" t="s">
        <v>602</v>
      </c>
      <c r="E1740" s="107" t="str">
        <f>VLOOKUP($C1740,'2024-25 School Level AAFTE'!$C$4:$L$2372,9,FALSE)</f>
        <v>Yes</v>
      </c>
      <c r="F1740" s="95">
        <f>VLOOKUP($C1740,'2024-25 School Level AAFTE'!$C$4:$J$2372,8,FALSE)</f>
        <v>269.44</v>
      </c>
      <c r="G1740" s="97">
        <f>IFERROR(IF(E1740= "yes",VLOOKUP(C1740,Summary!$B:$I,6,0),0),0)</f>
        <v>0</v>
      </c>
      <c r="H1740" s="96">
        <f t="shared" si="291"/>
        <v>269.44</v>
      </c>
      <c r="I1740" s="154">
        <f>VLOOKUP($A1740,'2025-26 Salary &amp; Benefits'!$A:$I,3,FALSE)</f>
        <v>1.18</v>
      </c>
      <c r="J1740" s="154">
        <f>VLOOKUP($A1740,'2025-26 Salary &amp; Benefits'!$A:$I,4,FALSE)</f>
        <v>1.18</v>
      </c>
      <c r="K1740" s="141">
        <f t="shared" si="292"/>
        <v>269.44</v>
      </c>
      <c r="L1740" s="140">
        <f t="shared" si="293"/>
        <v>0.79</v>
      </c>
      <c r="M1740" s="142">
        <f>'2025-26 Salary &amp; Benefits'!$E$6</f>
        <v>78209</v>
      </c>
      <c r="N1740" s="142">
        <f>'2025-26 Salary &amp; Benefits'!$F$6</f>
        <v>80164</v>
      </c>
      <c r="O1740" s="9">
        <f t="shared" si="294"/>
        <v>72906.429999999993</v>
      </c>
      <c r="P1740" s="9">
        <f t="shared" si="295"/>
        <v>1822.4500000000116</v>
      </c>
      <c r="Q1740" s="9">
        <f>'2025-26 Salary &amp; Benefits'!G$6</f>
        <v>15997.68</v>
      </c>
      <c r="R1740" s="143">
        <f>'2025-26 Salary &amp; Benefits'!H$6</f>
        <v>0.16020000000000001</v>
      </c>
      <c r="S1740" s="143">
        <f>'2025-26 Salary &amp; Benefits'!I$6</f>
        <v>0.15390000000000001</v>
      </c>
      <c r="T1740" s="9">
        <f t="shared" si="296"/>
        <v>24598.25</v>
      </c>
      <c r="U1740" s="9">
        <f t="shared" si="297"/>
        <v>1245.48</v>
      </c>
      <c r="V1740" s="9">
        <f t="shared" si="298"/>
        <v>191.68</v>
      </c>
      <c r="W1740" s="9">
        <f t="shared" si="299"/>
        <v>1437.16</v>
      </c>
      <c r="X1740" s="22">
        <f t="shared" si="300"/>
        <v>100764.29000000001</v>
      </c>
      <c r="Y1740" s="2"/>
      <c r="Z1740" s="2"/>
      <c r="AA1740" s="2"/>
      <c r="AB1740" s="2"/>
      <c r="AC1740" s="2"/>
      <c r="AD1740" s="2"/>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c r="CC1740" s="2"/>
      <c r="CD1740" s="2"/>
      <c r="CE1740" s="2"/>
      <c r="CF1740" s="2"/>
      <c r="CG1740" s="2"/>
      <c r="CH1740" s="2"/>
      <c r="CI1740" s="2"/>
      <c r="CJ1740" s="2"/>
      <c r="CK1740" s="2"/>
      <c r="CL1740" s="2"/>
      <c r="CM1740" s="2"/>
      <c r="CN1740" s="2"/>
      <c r="CO1740" s="2"/>
      <c r="CP1740" s="2"/>
      <c r="CQ1740" s="2"/>
      <c r="CR1740" s="2"/>
      <c r="CS1740" s="2"/>
      <c r="CT1740" s="2"/>
      <c r="CU1740" s="2"/>
      <c r="CV1740" s="2"/>
      <c r="CW1740" s="2"/>
      <c r="CX1740" s="2"/>
      <c r="CY1740" s="2"/>
      <c r="CZ1740" s="2"/>
      <c r="DA1740" s="2"/>
      <c r="DB1740" s="2"/>
      <c r="DC1740" s="2"/>
      <c r="DD1740" s="2"/>
      <c r="DE1740" s="2"/>
      <c r="DF1740" s="2"/>
      <c r="DG1740" s="2"/>
      <c r="DH1740" s="2"/>
      <c r="DI1740" s="2"/>
      <c r="DJ1740" s="2"/>
      <c r="DK1740" s="2"/>
      <c r="DL1740" s="2"/>
      <c r="DM1740" s="2"/>
      <c r="DN1740" s="2"/>
      <c r="DO1740" s="2"/>
      <c r="DP1740" s="2"/>
      <c r="DQ1740" s="2"/>
      <c r="DR1740" s="2"/>
      <c r="DS1740" s="2"/>
      <c r="DT1740" s="2"/>
      <c r="DU1740" s="2"/>
      <c r="DV1740" s="2"/>
      <c r="DW1740" s="2"/>
      <c r="DX1740" s="2"/>
      <c r="DY1740" s="2"/>
      <c r="DZ1740" s="2"/>
      <c r="EA1740" s="2"/>
      <c r="EB1740" s="2"/>
      <c r="EC1740" s="2"/>
      <c r="ED1740" s="2"/>
      <c r="EE1740" s="2"/>
      <c r="EF1740" s="2"/>
      <c r="EG1740" s="2"/>
      <c r="EH1740" s="2"/>
      <c r="EI1740" s="2"/>
      <c r="EJ1740" s="2"/>
      <c r="EK1740" s="2"/>
      <c r="EL1740" s="2"/>
      <c r="EM1740" s="2"/>
      <c r="EN1740" s="2"/>
      <c r="EO1740" s="2"/>
      <c r="EP1740" s="2"/>
      <c r="EQ1740" s="2"/>
      <c r="ER1740" s="2"/>
      <c r="ES1740" s="2"/>
      <c r="ET1740" s="2"/>
      <c r="EU1740" s="2"/>
      <c r="EV1740" s="2"/>
      <c r="EW1740" s="2"/>
      <c r="EX1740" s="2"/>
      <c r="EY1740" s="2"/>
      <c r="EZ1740" s="2"/>
      <c r="FA1740" s="2"/>
      <c r="FB1740" s="2"/>
      <c r="FC1740" s="2"/>
    </row>
    <row r="1741" spans="1:159" s="4" customFormat="1">
      <c r="A1741" s="77" t="s">
        <v>2245</v>
      </c>
      <c r="B1741" s="87" t="s">
        <v>2807</v>
      </c>
      <c r="C1741" s="88">
        <v>3380</v>
      </c>
      <c r="D1741" s="87" t="s">
        <v>603</v>
      </c>
      <c r="E1741" s="107" t="str">
        <f>VLOOKUP($C1741,'2024-25 School Level AAFTE'!$C$4:$L$2372,9,FALSE)</f>
        <v>Yes</v>
      </c>
      <c r="F1741" s="95">
        <f>VLOOKUP($C1741,'2024-25 School Level AAFTE'!$C$4:$J$2372,8,FALSE)</f>
        <v>164.64</v>
      </c>
      <c r="G1741" s="97">
        <f>IFERROR(IF(E1741= "yes",VLOOKUP(C1741,Summary!$B:$I,6,0),0),0)</f>
        <v>0</v>
      </c>
      <c r="H1741" s="96">
        <f t="shared" si="291"/>
        <v>164.64</v>
      </c>
      <c r="I1741" s="154">
        <f>VLOOKUP($A1741,'2025-26 Salary &amp; Benefits'!$A:$I,3,FALSE)</f>
        <v>1.18</v>
      </c>
      <c r="J1741" s="154">
        <f>VLOOKUP($A1741,'2025-26 Salary &amp; Benefits'!$A:$I,4,FALSE)</f>
        <v>1.18</v>
      </c>
      <c r="K1741" s="141">
        <f t="shared" si="292"/>
        <v>164.64</v>
      </c>
      <c r="L1741" s="140">
        <f t="shared" si="293"/>
        <v>0.48299999999999998</v>
      </c>
      <c r="M1741" s="142">
        <f>'2025-26 Salary &amp; Benefits'!$E$6</f>
        <v>78209</v>
      </c>
      <c r="N1741" s="142">
        <f>'2025-26 Salary &amp; Benefits'!$F$6</f>
        <v>80164</v>
      </c>
      <c r="O1741" s="9">
        <f t="shared" si="294"/>
        <v>44574.44</v>
      </c>
      <c r="P1741" s="9">
        <f t="shared" si="295"/>
        <v>1114.2299999999959</v>
      </c>
      <c r="Q1741" s="9">
        <f>'2025-26 Salary &amp; Benefits'!G$6</f>
        <v>15997.68</v>
      </c>
      <c r="R1741" s="143">
        <f>'2025-26 Salary &amp; Benefits'!H$6</f>
        <v>0.16020000000000001</v>
      </c>
      <c r="S1741" s="143">
        <f>'2025-26 Salary &amp; Benefits'!I$6</f>
        <v>0.15390000000000001</v>
      </c>
      <c r="T1741" s="9">
        <f t="shared" si="296"/>
        <v>15039.18</v>
      </c>
      <c r="U1741" s="9">
        <f t="shared" si="297"/>
        <v>761.48</v>
      </c>
      <c r="V1741" s="9">
        <f t="shared" si="298"/>
        <v>117.19</v>
      </c>
      <c r="W1741" s="9">
        <f t="shared" si="299"/>
        <v>878.67000000000007</v>
      </c>
      <c r="X1741" s="22">
        <f t="shared" si="300"/>
        <v>61606.52</v>
      </c>
      <c r="Y1741" s="2"/>
      <c r="Z1741" s="2"/>
      <c r="AA1741" s="2"/>
      <c r="AB1741" s="2"/>
      <c r="AC1741" s="2"/>
      <c r="AD1741" s="2"/>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c r="CC1741" s="2"/>
      <c r="CD1741" s="2"/>
      <c r="CE1741" s="2"/>
      <c r="CF1741" s="2"/>
      <c r="CG1741" s="2"/>
      <c r="CH1741" s="2"/>
      <c r="CI1741" s="2"/>
      <c r="CJ1741" s="2"/>
      <c r="CK1741" s="2"/>
      <c r="CL1741" s="2"/>
      <c r="CM1741" s="2"/>
      <c r="CN1741" s="2"/>
      <c r="CO1741" s="2"/>
      <c r="CP1741" s="2"/>
      <c r="CQ1741" s="2"/>
      <c r="CR1741" s="2"/>
      <c r="CS1741" s="2"/>
      <c r="CT1741" s="2"/>
      <c r="CU1741" s="2"/>
      <c r="CV1741" s="2"/>
      <c r="CW1741" s="2"/>
      <c r="CX1741" s="2"/>
      <c r="CY1741" s="2"/>
      <c r="CZ1741" s="2"/>
      <c r="DA1741" s="2"/>
      <c r="DB1741" s="2"/>
      <c r="DC1741" s="2"/>
      <c r="DD1741" s="2"/>
      <c r="DE1741" s="2"/>
      <c r="DF1741" s="2"/>
      <c r="DG1741" s="2"/>
      <c r="DH1741" s="2"/>
      <c r="DI1741" s="2"/>
      <c r="DJ1741" s="2"/>
      <c r="DK1741" s="2"/>
      <c r="DL1741" s="2"/>
      <c r="DM1741" s="2"/>
      <c r="DN1741" s="2"/>
      <c r="DO1741" s="2"/>
      <c r="DP1741" s="2"/>
      <c r="DQ1741" s="2"/>
      <c r="DR1741" s="2"/>
      <c r="DS1741" s="2"/>
      <c r="DT1741" s="2"/>
      <c r="DU1741" s="2"/>
      <c r="DV1741" s="2"/>
      <c r="DW1741" s="2"/>
      <c r="DX1741" s="2"/>
      <c r="DY1741" s="2"/>
      <c r="DZ1741" s="2"/>
      <c r="EA1741" s="2"/>
      <c r="EB1741" s="2"/>
      <c r="EC1741" s="2"/>
      <c r="ED1741" s="2"/>
      <c r="EE1741" s="2"/>
      <c r="EF1741" s="2"/>
      <c r="EG1741" s="2"/>
      <c r="EH1741" s="2"/>
      <c r="EI1741" s="2"/>
      <c r="EJ1741" s="2"/>
      <c r="EK1741" s="2"/>
      <c r="EL1741" s="2"/>
      <c r="EM1741" s="2"/>
      <c r="EN1741" s="2"/>
      <c r="EO1741" s="2"/>
      <c r="EP1741" s="2"/>
      <c r="EQ1741" s="2"/>
      <c r="ER1741" s="2"/>
      <c r="ES1741" s="2"/>
      <c r="ET1741" s="2"/>
      <c r="EU1741" s="2"/>
      <c r="EV1741" s="2"/>
      <c r="EW1741" s="2"/>
      <c r="EX1741" s="2"/>
      <c r="EY1741" s="2"/>
      <c r="EZ1741" s="2"/>
      <c r="FA1741" s="2"/>
      <c r="FB1741" s="2"/>
      <c r="FC1741" s="2"/>
    </row>
    <row r="1742" spans="1:159" s="4" customFormat="1">
      <c r="A1742" s="137" t="s">
        <v>2245</v>
      </c>
      <c r="B1742" s="87" t="s">
        <v>2807</v>
      </c>
      <c r="C1742" s="88">
        <v>3429</v>
      </c>
      <c r="D1742" s="87" t="s">
        <v>604</v>
      </c>
      <c r="E1742" s="107" t="str">
        <f>VLOOKUP($C1742,'2024-25 School Level AAFTE'!$C$4:$L$2372,9,FALSE)</f>
        <v>No</v>
      </c>
      <c r="F1742" s="95">
        <f>VLOOKUP($C1742,'2024-25 School Level AAFTE'!$C$4:$J$2372,8,FALSE)</f>
        <v>453.44</v>
      </c>
      <c r="G1742" s="97">
        <f>IFERROR(IF(E1742= "yes",VLOOKUP(C1742,Summary!$B:$I,6,0),0),0)</f>
        <v>0</v>
      </c>
      <c r="H1742" s="96">
        <f t="shared" si="291"/>
        <v>0</v>
      </c>
      <c r="I1742" s="154">
        <f>VLOOKUP($A1742,'2025-26 Salary &amp; Benefits'!$A:$I,3,FALSE)</f>
        <v>1.18</v>
      </c>
      <c r="J1742" s="154">
        <f>VLOOKUP($A1742,'2025-26 Salary &amp; Benefits'!$A:$I,4,FALSE)</f>
        <v>1.18</v>
      </c>
      <c r="K1742" s="141">
        <f t="shared" si="292"/>
        <v>0</v>
      </c>
      <c r="L1742" s="140">
        <f t="shared" si="293"/>
        <v>0</v>
      </c>
      <c r="M1742" s="142">
        <f>'2025-26 Salary &amp; Benefits'!$E$6</f>
        <v>78209</v>
      </c>
      <c r="N1742" s="142">
        <f>'2025-26 Salary &amp; Benefits'!$F$6</f>
        <v>80164</v>
      </c>
      <c r="O1742" s="9">
        <f t="shared" si="294"/>
        <v>0</v>
      </c>
      <c r="P1742" s="9">
        <f t="shared" si="295"/>
        <v>0</v>
      </c>
      <c r="Q1742" s="9">
        <f>'2025-26 Salary &amp; Benefits'!G$6</f>
        <v>15997.68</v>
      </c>
      <c r="R1742" s="143">
        <f>'2025-26 Salary &amp; Benefits'!H$6</f>
        <v>0.16020000000000001</v>
      </c>
      <c r="S1742" s="143">
        <f>'2025-26 Salary &amp; Benefits'!I$6</f>
        <v>0.15390000000000001</v>
      </c>
      <c r="T1742" s="9">
        <f t="shared" si="296"/>
        <v>0</v>
      </c>
      <c r="U1742" s="9">
        <f t="shared" si="297"/>
        <v>0</v>
      </c>
      <c r="V1742" s="9">
        <f t="shared" si="298"/>
        <v>0</v>
      </c>
      <c r="W1742" s="9">
        <f t="shared" si="299"/>
        <v>0</v>
      </c>
      <c r="X1742" s="22">
        <f t="shared" si="300"/>
        <v>0</v>
      </c>
      <c r="Y1742" s="2"/>
      <c r="Z1742" s="2"/>
      <c r="AA1742" s="2"/>
      <c r="AB1742" s="2"/>
      <c r="AC1742" s="2"/>
      <c r="AD1742" s="2"/>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c r="CC1742" s="2"/>
      <c r="CD1742" s="2"/>
      <c r="CE1742" s="2"/>
      <c r="CF1742" s="2"/>
      <c r="CG1742" s="2"/>
      <c r="CH1742" s="2"/>
      <c r="CI1742" s="2"/>
      <c r="CJ1742" s="2"/>
      <c r="CK1742" s="2"/>
      <c r="CL1742" s="2"/>
      <c r="CM1742" s="2"/>
      <c r="CN1742" s="2"/>
      <c r="CO1742" s="2"/>
      <c r="CP1742" s="2"/>
      <c r="CQ1742" s="2"/>
      <c r="CR1742" s="2"/>
      <c r="CS1742" s="2"/>
      <c r="CT1742" s="2"/>
      <c r="CU1742" s="2"/>
      <c r="CV1742" s="2"/>
      <c r="CW1742" s="2"/>
      <c r="CX1742" s="2"/>
      <c r="CY1742" s="2"/>
      <c r="CZ1742" s="2"/>
      <c r="DA1742" s="2"/>
      <c r="DB1742" s="2"/>
      <c r="DC1742" s="2"/>
      <c r="DD1742" s="2"/>
      <c r="DE1742" s="2"/>
      <c r="DF1742" s="2"/>
      <c r="DG1742" s="2"/>
      <c r="DH1742" s="2"/>
      <c r="DI1742" s="2"/>
      <c r="DJ1742" s="2"/>
      <c r="DK1742" s="2"/>
      <c r="DL1742" s="2"/>
      <c r="DM1742" s="2"/>
      <c r="DN1742" s="2"/>
      <c r="DO1742" s="2"/>
      <c r="DP1742" s="2"/>
      <c r="DQ1742" s="2"/>
      <c r="DR1742" s="2"/>
      <c r="DS1742" s="2"/>
      <c r="DT1742" s="2"/>
      <c r="DU1742" s="2"/>
      <c r="DV1742" s="2"/>
      <c r="DW1742" s="2"/>
      <c r="DX1742" s="2"/>
      <c r="DY1742" s="2"/>
      <c r="DZ1742" s="2"/>
      <c r="EA1742" s="2"/>
      <c r="EB1742" s="2"/>
      <c r="EC1742" s="2"/>
      <c r="ED1742" s="2"/>
      <c r="EE1742" s="2"/>
      <c r="EF1742" s="2"/>
      <c r="EG1742" s="2"/>
      <c r="EH1742" s="2"/>
      <c r="EI1742" s="2"/>
      <c r="EJ1742" s="2"/>
      <c r="EK1742" s="2"/>
      <c r="EL1742" s="2"/>
      <c r="EM1742" s="2"/>
      <c r="EN1742" s="2"/>
      <c r="EO1742" s="2"/>
      <c r="EP1742" s="2"/>
      <c r="EQ1742" s="2"/>
      <c r="ER1742" s="2"/>
      <c r="ES1742" s="2"/>
      <c r="ET1742" s="2"/>
      <c r="EU1742" s="2"/>
      <c r="EV1742" s="2"/>
      <c r="EW1742" s="2"/>
      <c r="EX1742" s="2"/>
      <c r="EY1742" s="2"/>
      <c r="EZ1742" s="2"/>
      <c r="FA1742" s="2"/>
      <c r="FB1742" s="2"/>
      <c r="FC1742" s="2"/>
    </row>
    <row r="1743" spans="1:159" s="4" customFormat="1">
      <c r="A1743" s="77" t="s">
        <v>2245</v>
      </c>
      <c r="B1743" s="87" t="s">
        <v>2807</v>
      </c>
      <c r="C1743" s="88">
        <v>3478</v>
      </c>
      <c r="D1743" s="87" t="s">
        <v>605</v>
      </c>
      <c r="E1743" s="107" t="str">
        <f>VLOOKUP($C1743,'2024-25 School Level AAFTE'!$C$4:$L$2372,9,FALSE)</f>
        <v>No</v>
      </c>
      <c r="F1743" s="95">
        <f>VLOOKUP($C1743,'2024-25 School Level AAFTE'!$C$4:$J$2372,8,FALSE)</f>
        <v>386.11</v>
      </c>
      <c r="G1743" s="97">
        <f>IFERROR(IF(E1743= "yes",VLOOKUP(C1743,Summary!$B:$I,6,0),0),0)</f>
        <v>0</v>
      </c>
      <c r="H1743" s="96">
        <f t="shared" si="291"/>
        <v>0</v>
      </c>
      <c r="I1743" s="154">
        <f>VLOOKUP($A1743,'2025-26 Salary &amp; Benefits'!$A:$I,3,FALSE)</f>
        <v>1.18</v>
      </c>
      <c r="J1743" s="154">
        <f>VLOOKUP($A1743,'2025-26 Salary &amp; Benefits'!$A:$I,4,FALSE)</f>
        <v>1.18</v>
      </c>
      <c r="K1743" s="141">
        <f t="shared" si="292"/>
        <v>0</v>
      </c>
      <c r="L1743" s="140">
        <f t="shared" si="293"/>
        <v>0</v>
      </c>
      <c r="M1743" s="142">
        <f>'2025-26 Salary &amp; Benefits'!$E$6</f>
        <v>78209</v>
      </c>
      <c r="N1743" s="142">
        <f>'2025-26 Salary &amp; Benefits'!$F$6</f>
        <v>80164</v>
      </c>
      <c r="O1743" s="9">
        <f t="shared" si="294"/>
        <v>0</v>
      </c>
      <c r="P1743" s="9">
        <f t="shared" si="295"/>
        <v>0</v>
      </c>
      <c r="Q1743" s="9">
        <f>'2025-26 Salary &amp; Benefits'!G$6</f>
        <v>15997.68</v>
      </c>
      <c r="R1743" s="143">
        <f>'2025-26 Salary &amp; Benefits'!H$6</f>
        <v>0.16020000000000001</v>
      </c>
      <c r="S1743" s="143">
        <f>'2025-26 Salary &amp; Benefits'!I$6</f>
        <v>0.15390000000000001</v>
      </c>
      <c r="T1743" s="9">
        <f t="shared" si="296"/>
        <v>0</v>
      </c>
      <c r="U1743" s="9">
        <f t="shared" si="297"/>
        <v>0</v>
      </c>
      <c r="V1743" s="9">
        <f t="shared" si="298"/>
        <v>0</v>
      </c>
      <c r="W1743" s="9">
        <f t="shared" si="299"/>
        <v>0</v>
      </c>
      <c r="X1743" s="22">
        <f t="shared" si="300"/>
        <v>0</v>
      </c>
      <c r="Y1743" s="2"/>
      <c r="Z1743" s="2"/>
      <c r="AA1743" s="2"/>
      <c r="AB1743" s="2"/>
      <c r="AC1743" s="2"/>
      <c r="AD1743" s="2"/>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2"/>
      <c r="BY1743" s="2"/>
      <c r="BZ1743" s="2"/>
      <c r="CA1743" s="2"/>
      <c r="CB1743" s="2"/>
      <c r="CC1743" s="2"/>
      <c r="CD1743" s="2"/>
      <c r="CE1743" s="2"/>
      <c r="CF1743" s="2"/>
      <c r="CG1743" s="2"/>
      <c r="CH1743" s="2"/>
      <c r="CI1743" s="2"/>
      <c r="CJ1743" s="2"/>
      <c r="CK1743" s="2"/>
      <c r="CL1743" s="2"/>
      <c r="CM1743" s="2"/>
      <c r="CN1743" s="2"/>
      <c r="CO1743" s="2"/>
      <c r="CP1743" s="2"/>
      <c r="CQ1743" s="2"/>
      <c r="CR1743" s="2"/>
      <c r="CS1743" s="2"/>
      <c r="CT1743" s="2"/>
      <c r="CU1743" s="2"/>
      <c r="CV1743" s="2"/>
      <c r="CW1743" s="2"/>
      <c r="CX1743" s="2"/>
      <c r="CY1743" s="2"/>
      <c r="CZ1743" s="2"/>
      <c r="DA1743" s="2"/>
      <c r="DB1743" s="2"/>
      <c r="DC1743" s="2"/>
      <c r="DD1743" s="2"/>
      <c r="DE1743" s="2"/>
      <c r="DF1743" s="2"/>
      <c r="DG1743" s="2"/>
      <c r="DH1743" s="2"/>
      <c r="DI1743" s="2"/>
      <c r="DJ1743" s="2"/>
      <c r="DK1743" s="2"/>
      <c r="DL1743" s="2"/>
      <c r="DM1743" s="2"/>
      <c r="DN1743" s="2"/>
      <c r="DO1743" s="2"/>
      <c r="DP1743" s="2"/>
      <c r="DQ1743" s="2"/>
      <c r="DR1743" s="2"/>
      <c r="DS1743" s="2"/>
      <c r="DT1743" s="2"/>
      <c r="DU1743" s="2"/>
      <c r="DV1743" s="2"/>
      <c r="DW1743" s="2"/>
      <c r="DX1743" s="2"/>
      <c r="DY1743" s="2"/>
      <c r="DZ1743" s="2"/>
      <c r="EA1743" s="2"/>
      <c r="EB1743" s="2"/>
      <c r="EC1743" s="2"/>
      <c r="ED1743" s="2"/>
      <c r="EE1743" s="2"/>
      <c r="EF1743" s="2"/>
      <c r="EG1743" s="2"/>
      <c r="EH1743" s="2"/>
      <c r="EI1743" s="2"/>
      <c r="EJ1743" s="2"/>
      <c r="EK1743" s="2"/>
      <c r="EL1743" s="2"/>
      <c r="EM1743" s="2"/>
      <c r="EN1743" s="2"/>
      <c r="EO1743" s="2"/>
      <c r="EP1743" s="2"/>
      <c r="EQ1743" s="2"/>
      <c r="ER1743" s="2"/>
      <c r="ES1743" s="2"/>
      <c r="ET1743" s="2"/>
      <c r="EU1743" s="2"/>
      <c r="EV1743" s="2"/>
      <c r="EW1743" s="2"/>
      <c r="EX1743" s="2"/>
      <c r="EY1743" s="2"/>
      <c r="EZ1743" s="2"/>
      <c r="FA1743" s="2"/>
      <c r="FB1743" s="2"/>
      <c r="FC1743" s="2"/>
    </row>
    <row r="1744" spans="1:159" s="4" customFormat="1">
      <c r="A1744" s="77" t="s">
        <v>2245</v>
      </c>
      <c r="B1744" s="87" t="s">
        <v>2807</v>
      </c>
      <c r="C1744" s="88">
        <v>3479</v>
      </c>
      <c r="D1744" s="87" t="s">
        <v>606</v>
      </c>
      <c r="E1744" s="107" t="str">
        <f>VLOOKUP($C1744,'2024-25 School Level AAFTE'!$C$4:$L$2372,9,FALSE)</f>
        <v>No</v>
      </c>
      <c r="F1744" s="95">
        <f>VLOOKUP($C1744,'2024-25 School Level AAFTE'!$C$4:$J$2372,8,FALSE)</f>
        <v>1025.81</v>
      </c>
      <c r="G1744" s="97">
        <f>IFERROR(IF(E1744= "yes",VLOOKUP(C1744,Summary!$B:$I,6,0),0),0)</f>
        <v>0</v>
      </c>
      <c r="H1744" s="96">
        <f t="shared" si="291"/>
        <v>0</v>
      </c>
      <c r="I1744" s="154">
        <f>VLOOKUP($A1744,'2025-26 Salary &amp; Benefits'!$A:$I,3,FALSE)</f>
        <v>1.18</v>
      </c>
      <c r="J1744" s="154">
        <f>VLOOKUP($A1744,'2025-26 Salary &amp; Benefits'!$A:$I,4,FALSE)</f>
        <v>1.18</v>
      </c>
      <c r="K1744" s="141">
        <f t="shared" si="292"/>
        <v>0</v>
      </c>
      <c r="L1744" s="140">
        <f t="shared" si="293"/>
        <v>0</v>
      </c>
      <c r="M1744" s="142">
        <f>'2025-26 Salary &amp; Benefits'!$E$6</f>
        <v>78209</v>
      </c>
      <c r="N1744" s="142">
        <f>'2025-26 Salary &amp; Benefits'!$F$6</f>
        <v>80164</v>
      </c>
      <c r="O1744" s="9">
        <f t="shared" si="294"/>
        <v>0</v>
      </c>
      <c r="P1744" s="9">
        <f t="shared" si="295"/>
        <v>0</v>
      </c>
      <c r="Q1744" s="9">
        <f>'2025-26 Salary &amp; Benefits'!G$6</f>
        <v>15997.68</v>
      </c>
      <c r="R1744" s="143">
        <f>'2025-26 Salary &amp; Benefits'!H$6</f>
        <v>0.16020000000000001</v>
      </c>
      <c r="S1744" s="143">
        <f>'2025-26 Salary &amp; Benefits'!I$6</f>
        <v>0.15390000000000001</v>
      </c>
      <c r="T1744" s="9">
        <f t="shared" si="296"/>
        <v>0</v>
      </c>
      <c r="U1744" s="9">
        <f t="shared" si="297"/>
        <v>0</v>
      </c>
      <c r="V1744" s="9">
        <f t="shared" si="298"/>
        <v>0</v>
      </c>
      <c r="W1744" s="9">
        <f t="shared" si="299"/>
        <v>0</v>
      </c>
      <c r="X1744" s="22">
        <f t="shared" si="300"/>
        <v>0</v>
      </c>
      <c r="Y1744" s="2"/>
      <c r="Z1744" s="2"/>
      <c r="AA1744" s="2"/>
      <c r="AB1744" s="2"/>
      <c r="AC1744" s="2"/>
      <c r="AD1744" s="2"/>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2"/>
      <c r="BU1744" s="2"/>
      <c r="BV1744" s="2"/>
      <c r="BW1744" s="2"/>
      <c r="BX1744" s="2"/>
      <c r="BY1744" s="2"/>
      <c r="BZ1744" s="2"/>
      <c r="CA1744" s="2"/>
      <c r="CB1744" s="2"/>
      <c r="CC1744" s="2"/>
      <c r="CD1744" s="2"/>
      <c r="CE1744" s="2"/>
      <c r="CF1744" s="2"/>
      <c r="CG1744" s="2"/>
      <c r="CH1744" s="2"/>
      <c r="CI1744" s="2"/>
      <c r="CJ1744" s="2"/>
      <c r="CK1744" s="2"/>
      <c r="CL1744" s="2"/>
      <c r="CM1744" s="2"/>
      <c r="CN1744" s="2"/>
      <c r="CO1744" s="2"/>
      <c r="CP1744" s="2"/>
      <c r="CQ1744" s="2"/>
      <c r="CR1744" s="2"/>
      <c r="CS1744" s="2"/>
      <c r="CT1744" s="2"/>
      <c r="CU1744" s="2"/>
      <c r="CV1744" s="2"/>
      <c r="CW1744" s="2"/>
      <c r="CX1744" s="2"/>
      <c r="CY1744" s="2"/>
      <c r="CZ1744" s="2"/>
      <c r="DA1744" s="2"/>
      <c r="DB1744" s="2"/>
      <c r="DC1744" s="2"/>
      <c r="DD1744" s="2"/>
      <c r="DE1744" s="2"/>
      <c r="DF1744" s="2"/>
      <c r="DG1744" s="2"/>
      <c r="DH1744" s="2"/>
      <c r="DI1744" s="2"/>
      <c r="DJ1744" s="2"/>
      <c r="DK1744" s="2"/>
      <c r="DL1744" s="2"/>
      <c r="DM1744" s="2"/>
      <c r="DN1744" s="2"/>
      <c r="DO1744" s="2"/>
      <c r="DP1744" s="2"/>
      <c r="DQ1744" s="2"/>
      <c r="DR1744" s="2"/>
      <c r="DS1744" s="2"/>
      <c r="DT1744" s="2"/>
      <c r="DU1744" s="2"/>
      <c r="DV1744" s="2"/>
      <c r="DW1744" s="2"/>
      <c r="DX1744" s="2"/>
      <c r="DY1744" s="2"/>
      <c r="DZ1744" s="2"/>
      <c r="EA1744" s="2"/>
      <c r="EB1744" s="2"/>
      <c r="EC1744" s="2"/>
      <c r="ED1744" s="2"/>
      <c r="EE1744" s="2"/>
      <c r="EF1744" s="2"/>
      <c r="EG1744" s="2"/>
      <c r="EH1744" s="2"/>
      <c r="EI1744" s="2"/>
      <c r="EJ1744" s="2"/>
      <c r="EK1744" s="2"/>
      <c r="EL1744" s="2"/>
      <c r="EM1744" s="2"/>
      <c r="EN1744" s="2"/>
      <c r="EO1744" s="2"/>
      <c r="EP1744" s="2"/>
      <c r="EQ1744" s="2"/>
      <c r="ER1744" s="2"/>
      <c r="ES1744" s="2"/>
      <c r="ET1744" s="2"/>
      <c r="EU1744" s="2"/>
      <c r="EV1744" s="2"/>
      <c r="EW1744" s="2"/>
      <c r="EX1744" s="2"/>
      <c r="EY1744" s="2"/>
      <c r="EZ1744" s="2"/>
      <c r="FA1744" s="2"/>
      <c r="FB1744" s="2"/>
      <c r="FC1744" s="2"/>
    </row>
    <row r="1745" spans="1:159" s="4" customFormat="1">
      <c r="A1745" s="77" t="s">
        <v>2245</v>
      </c>
      <c r="B1745" s="87" t="s">
        <v>2807</v>
      </c>
      <c r="C1745" s="88">
        <v>3517</v>
      </c>
      <c r="D1745" s="87" t="s">
        <v>607</v>
      </c>
      <c r="E1745" s="107" t="str">
        <f>VLOOKUP($C1745,'2024-25 School Level AAFTE'!$C$4:$L$2372,9,FALSE)</f>
        <v>No</v>
      </c>
      <c r="F1745" s="95">
        <f>VLOOKUP($C1745,'2024-25 School Level AAFTE'!$C$4:$J$2372,8,FALSE)</f>
        <v>471.36</v>
      </c>
      <c r="G1745" s="97">
        <f>IFERROR(IF(E1745= "yes",VLOOKUP(C1745,Summary!$B:$I,6,0),0),0)</f>
        <v>0</v>
      </c>
      <c r="H1745" s="96">
        <f t="shared" si="291"/>
        <v>0</v>
      </c>
      <c r="I1745" s="154">
        <f>VLOOKUP($A1745,'2025-26 Salary &amp; Benefits'!$A:$I,3,FALSE)</f>
        <v>1.18</v>
      </c>
      <c r="J1745" s="154">
        <f>VLOOKUP($A1745,'2025-26 Salary &amp; Benefits'!$A:$I,4,FALSE)</f>
        <v>1.18</v>
      </c>
      <c r="K1745" s="141">
        <f t="shared" si="292"/>
        <v>0</v>
      </c>
      <c r="L1745" s="140">
        <f t="shared" si="293"/>
        <v>0</v>
      </c>
      <c r="M1745" s="142">
        <f>'2025-26 Salary &amp; Benefits'!$E$6</f>
        <v>78209</v>
      </c>
      <c r="N1745" s="142">
        <f>'2025-26 Salary &amp; Benefits'!$F$6</f>
        <v>80164</v>
      </c>
      <c r="O1745" s="9">
        <f t="shared" si="294"/>
        <v>0</v>
      </c>
      <c r="P1745" s="9">
        <f t="shared" si="295"/>
        <v>0</v>
      </c>
      <c r="Q1745" s="9">
        <f>'2025-26 Salary &amp; Benefits'!G$6</f>
        <v>15997.68</v>
      </c>
      <c r="R1745" s="143">
        <f>'2025-26 Salary &amp; Benefits'!H$6</f>
        <v>0.16020000000000001</v>
      </c>
      <c r="S1745" s="143">
        <f>'2025-26 Salary &amp; Benefits'!I$6</f>
        <v>0.15390000000000001</v>
      </c>
      <c r="T1745" s="9">
        <f t="shared" si="296"/>
        <v>0</v>
      </c>
      <c r="U1745" s="9">
        <f t="shared" si="297"/>
        <v>0</v>
      </c>
      <c r="V1745" s="9">
        <f t="shared" si="298"/>
        <v>0</v>
      </c>
      <c r="W1745" s="9">
        <f t="shared" si="299"/>
        <v>0</v>
      </c>
      <c r="X1745" s="22">
        <f t="shared" si="300"/>
        <v>0</v>
      </c>
      <c r="Y1745" s="2"/>
      <c r="Z1745" s="2"/>
      <c r="AA1745" s="2"/>
      <c r="AB1745" s="2"/>
      <c r="AC1745" s="2"/>
      <c r="AD1745" s="2"/>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c r="CQ1745" s="2"/>
      <c r="CR1745" s="2"/>
      <c r="CS1745" s="2"/>
      <c r="CT1745" s="2"/>
      <c r="CU1745" s="2"/>
      <c r="CV1745" s="2"/>
      <c r="CW1745" s="2"/>
      <c r="CX1745" s="2"/>
      <c r="CY1745" s="2"/>
      <c r="CZ1745" s="2"/>
      <c r="DA1745" s="2"/>
      <c r="DB1745" s="2"/>
      <c r="DC1745" s="2"/>
      <c r="DD1745" s="2"/>
      <c r="DE1745" s="2"/>
      <c r="DF1745" s="2"/>
      <c r="DG1745" s="2"/>
      <c r="DH1745" s="2"/>
      <c r="DI1745" s="2"/>
      <c r="DJ1745" s="2"/>
      <c r="DK1745" s="2"/>
      <c r="DL1745" s="2"/>
      <c r="DM1745" s="2"/>
      <c r="DN1745" s="2"/>
      <c r="DO1745" s="2"/>
      <c r="DP1745" s="2"/>
      <c r="DQ1745" s="2"/>
      <c r="DR1745" s="2"/>
      <c r="DS1745" s="2"/>
      <c r="DT1745" s="2"/>
      <c r="DU1745" s="2"/>
      <c r="DV1745" s="2"/>
      <c r="DW1745" s="2"/>
      <c r="DX1745" s="2"/>
      <c r="DY1745" s="2"/>
      <c r="DZ1745" s="2"/>
      <c r="EA1745" s="2"/>
      <c r="EB1745" s="2"/>
      <c r="EC1745" s="2"/>
      <c r="ED1745" s="2"/>
      <c r="EE1745" s="2"/>
      <c r="EF1745" s="2"/>
      <c r="EG1745" s="2"/>
      <c r="EH1745" s="2"/>
      <c r="EI1745" s="2"/>
      <c r="EJ1745" s="2"/>
      <c r="EK1745" s="2"/>
      <c r="EL1745" s="2"/>
      <c r="EM1745" s="2"/>
      <c r="EN1745" s="2"/>
      <c r="EO1745" s="2"/>
      <c r="EP1745" s="2"/>
      <c r="EQ1745" s="2"/>
      <c r="ER1745" s="2"/>
      <c r="ES1745" s="2"/>
      <c r="ET1745" s="2"/>
      <c r="EU1745" s="2"/>
      <c r="EV1745" s="2"/>
      <c r="EW1745" s="2"/>
      <c r="EX1745" s="2"/>
      <c r="EY1745" s="2"/>
      <c r="EZ1745" s="2"/>
      <c r="FA1745" s="2"/>
      <c r="FB1745" s="2"/>
      <c r="FC1745" s="2"/>
    </row>
    <row r="1746" spans="1:159" s="4" customFormat="1">
      <c r="A1746" s="77" t="s">
        <v>2245</v>
      </c>
      <c r="B1746" s="87" t="s">
        <v>2807</v>
      </c>
      <c r="C1746" s="88">
        <v>3518</v>
      </c>
      <c r="D1746" s="87" t="s">
        <v>608</v>
      </c>
      <c r="E1746" s="107" t="str">
        <f>VLOOKUP($C1746,'2024-25 School Level AAFTE'!$C$4:$L$2372,9,FALSE)</f>
        <v>No</v>
      </c>
      <c r="F1746" s="95">
        <f>VLOOKUP($C1746,'2024-25 School Level AAFTE'!$C$4:$J$2372,8,FALSE)</f>
        <v>346.11</v>
      </c>
      <c r="G1746" s="97">
        <f>IFERROR(IF(E1746= "yes",VLOOKUP(C1746,Summary!$B:$I,6,0),0),0)</f>
        <v>0</v>
      </c>
      <c r="H1746" s="96">
        <f t="shared" si="291"/>
        <v>0</v>
      </c>
      <c r="I1746" s="154">
        <f>VLOOKUP($A1746,'2025-26 Salary &amp; Benefits'!$A:$I,3,FALSE)</f>
        <v>1.18</v>
      </c>
      <c r="J1746" s="154">
        <f>VLOOKUP($A1746,'2025-26 Salary &amp; Benefits'!$A:$I,4,FALSE)</f>
        <v>1.18</v>
      </c>
      <c r="K1746" s="141">
        <f t="shared" si="292"/>
        <v>0</v>
      </c>
      <c r="L1746" s="140">
        <f t="shared" si="293"/>
        <v>0</v>
      </c>
      <c r="M1746" s="142">
        <f>'2025-26 Salary &amp; Benefits'!$E$6</f>
        <v>78209</v>
      </c>
      <c r="N1746" s="142">
        <f>'2025-26 Salary &amp; Benefits'!$F$6</f>
        <v>80164</v>
      </c>
      <c r="O1746" s="9">
        <f t="shared" si="294"/>
        <v>0</v>
      </c>
      <c r="P1746" s="9">
        <f t="shared" si="295"/>
        <v>0</v>
      </c>
      <c r="Q1746" s="9">
        <f>'2025-26 Salary &amp; Benefits'!G$6</f>
        <v>15997.68</v>
      </c>
      <c r="R1746" s="143">
        <f>'2025-26 Salary &amp; Benefits'!H$6</f>
        <v>0.16020000000000001</v>
      </c>
      <c r="S1746" s="143">
        <f>'2025-26 Salary &amp; Benefits'!I$6</f>
        <v>0.15390000000000001</v>
      </c>
      <c r="T1746" s="9">
        <f t="shared" si="296"/>
        <v>0</v>
      </c>
      <c r="U1746" s="9">
        <f t="shared" si="297"/>
        <v>0</v>
      </c>
      <c r="V1746" s="9">
        <f t="shared" si="298"/>
        <v>0</v>
      </c>
      <c r="W1746" s="9">
        <f t="shared" si="299"/>
        <v>0</v>
      </c>
      <c r="X1746" s="22">
        <f t="shared" si="300"/>
        <v>0</v>
      </c>
      <c r="Y1746" s="2"/>
      <c r="Z1746" s="2"/>
      <c r="AA1746" s="2"/>
      <c r="AB1746" s="2"/>
      <c r="AC1746" s="2"/>
      <c r="AD1746" s="2"/>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c r="CC1746" s="2"/>
      <c r="CD1746" s="2"/>
      <c r="CE1746" s="2"/>
      <c r="CF1746" s="2"/>
      <c r="CG1746" s="2"/>
      <c r="CH1746" s="2"/>
      <c r="CI1746" s="2"/>
      <c r="CJ1746" s="2"/>
      <c r="CK1746" s="2"/>
      <c r="CL1746" s="2"/>
      <c r="CM1746" s="2"/>
      <c r="CN1746" s="2"/>
      <c r="CO1746" s="2"/>
      <c r="CP1746" s="2"/>
      <c r="CQ1746" s="2"/>
      <c r="CR1746" s="2"/>
      <c r="CS1746" s="2"/>
      <c r="CT1746" s="2"/>
      <c r="CU1746" s="2"/>
      <c r="CV1746" s="2"/>
      <c r="CW1746" s="2"/>
      <c r="CX1746" s="2"/>
      <c r="CY1746" s="2"/>
      <c r="CZ1746" s="2"/>
      <c r="DA1746" s="2"/>
      <c r="DB1746" s="2"/>
      <c r="DC1746" s="2"/>
      <c r="DD1746" s="2"/>
      <c r="DE1746" s="2"/>
      <c r="DF1746" s="2"/>
      <c r="DG1746" s="2"/>
      <c r="DH1746" s="2"/>
      <c r="DI1746" s="2"/>
      <c r="DJ1746" s="2"/>
      <c r="DK1746" s="2"/>
      <c r="DL1746" s="2"/>
      <c r="DM1746" s="2"/>
      <c r="DN1746" s="2"/>
      <c r="DO1746" s="2"/>
      <c r="DP1746" s="2"/>
      <c r="DQ1746" s="2"/>
      <c r="DR1746" s="2"/>
      <c r="DS1746" s="2"/>
      <c r="DT1746" s="2"/>
      <c r="DU1746" s="2"/>
      <c r="DV1746" s="2"/>
      <c r="DW1746" s="2"/>
      <c r="DX1746" s="2"/>
      <c r="DY1746" s="2"/>
      <c r="DZ1746" s="2"/>
      <c r="EA1746" s="2"/>
      <c r="EB1746" s="2"/>
      <c r="EC1746" s="2"/>
      <c r="ED1746" s="2"/>
      <c r="EE1746" s="2"/>
      <c r="EF1746" s="2"/>
      <c r="EG1746" s="2"/>
      <c r="EH1746" s="2"/>
      <c r="EI1746" s="2"/>
      <c r="EJ1746" s="2"/>
      <c r="EK1746" s="2"/>
      <c r="EL1746" s="2"/>
      <c r="EM1746" s="2"/>
      <c r="EN1746" s="2"/>
      <c r="EO1746" s="2"/>
      <c r="EP1746" s="2"/>
      <c r="EQ1746" s="2"/>
      <c r="ER1746" s="2"/>
      <c r="ES1746" s="2"/>
      <c r="ET1746" s="2"/>
      <c r="EU1746" s="2"/>
      <c r="EV1746" s="2"/>
      <c r="EW1746" s="2"/>
      <c r="EX1746" s="2"/>
      <c r="EY1746" s="2"/>
      <c r="EZ1746" s="2"/>
      <c r="FA1746" s="2"/>
      <c r="FB1746" s="2"/>
      <c r="FC1746" s="2"/>
    </row>
    <row r="1747" spans="1:159" s="4" customFormat="1">
      <c r="A1747" s="77" t="s">
        <v>2245</v>
      </c>
      <c r="B1747" s="87" t="s">
        <v>2807</v>
      </c>
      <c r="C1747" s="88">
        <v>3581</v>
      </c>
      <c r="D1747" s="87" t="s">
        <v>609</v>
      </c>
      <c r="E1747" s="107" t="str">
        <f>VLOOKUP($C1747,'2024-25 School Level AAFTE'!$C$4:$L$2372,9,FALSE)</f>
        <v>Yes</v>
      </c>
      <c r="F1747" s="95">
        <f>VLOOKUP($C1747,'2024-25 School Level AAFTE'!$C$4:$J$2372,8,FALSE)</f>
        <v>302</v>
      </c>
      <c r="G1747" s="97">
        <f>IFERROR(IF(E1747= "yes",VLOOKUP(C1747,Summary!$B:$I,6,0),0),0)</f>
        <v>0</v>
      </c>
      <c r="H1747" s="96">
        <f t="shared" si="291"/>
        <v>302</v>
      </c>
      <c r="I1747" s="154">
        <f>VLOOKUP($A1747,'2025-26 Salary &amp; Benefits'!$A:$I,3,FALSE)</f>
        <v>1.18</v>
      </c>
      <c r="J1747" s="154">
        <f>VLOOKUP($A1747,'2025-26 Salary &amp; Benefits'!$A:$I,4,FALSE)</f>
        <v>1.18</v>
      </c>
      <c r="K1747" s="141">
        <f t="shared" si="292"/>
        <v>302</v>
      </c>
      <c r="L1747" s="140">
        <f t="shared" si="293"/>
        <v>0.88600000000000001</v>
      </c>
      <c r="M1747" s="142">
        <f>'2025-26 Salary &amp; Benefits'!$E$6</f>
        <v>78209</v>
      </c>
      <c r="N1747" s="142">
        <f>'2025-26 Salary &amp; Benefits'!$F$6</f>
        <v>80164</v>
      </c>
      <c r="O1747" s="9">
        <f t="shared" si="294"/>
        <v>81765.95</v>
      </c>
      <c r="P1747" s="9">
        <f t="shared" si="295"/>
        <v>2043.9100000000035</v>
      </c>
      <c r="Q1747" s="9">
        <f>'2025-26 Salary &amp; Benefits'!G$6</f>
        <v>15997.68</v>
      </c>
      <c r="R1747" s="143">
        <f>'2025-26 Salary &amp; Benefits'!H$6</f>
        <v>0.16020000000000001</v>
      </c>
      <c r="S1747" s="143">
        <f>'2025-26 Salary &amp; Benefits'!I$6</f>
        <v>0.15390000000000001</v>
      </c>
      <c r="T1747" s="9">
        <f t="shared" si="296"/>
        <v>27587.41</v>
      </c>
      <c r="U1747" s="9">
        <f t="shared" si="297"/>
        <v>1396.83</v>
      </c>
      <c r="V1747" s="9">
        <f t="shared" si="298"/>
        <v>214.97</v>
      </c>
      <c r="W1747" s="9">
        <f t="shared" si="299"/>
        <v>1611.8</v>
      </c>
      <c r="X1747" s="22">
        <f t="shared" si="300"/>
        <v>113009.07</v>
      </c>
      <c r="Y1747" s="2"/>
      <c r="Z1747" s="2"/>
      <c r="AA1747" s="2"/>
      <c r="AB1747" s="2"/>
      <c r="AC1747" s="2"/>
      <c r="AD1747" s="2"/>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c r="CQ1747" s="2"/>
      <c r="CR1747" s="2"/>
      <c r="CS1747" s="2"/>
      <c r="CT1747" s="2"/>
      <c r="CU1747" s="2"/>
      <c r="CV1747" s="2"/>
      <c r="CW1747" s="2"/>
      <c r="CX1747" s="2"/>
      <c r="CY1747" s="2"/>
      <c r="CZ1747" s="2"/>
      <c r="DA1747" s="2"/>
      <c r="DB1747" s="2"/>
      <c r="DC1747" s="2"/>
      <c r="DD1747" s="2"/>
      <c r="DE1747" s="2"/>
      <c r="DF1747" s="2"/>
      <c r="DG1747" s="2"/>
      <c r="DH1747" s="2"/>
      <c r="DI1747" s="2"/>
      <c r="DJ1747" s="2"/>
      <c r="DK1747" s="2"/>
      <c r="DL1747" s="2"/>
      <c r="DM1747" s="2"/>
      <c r="DN1747" s="2"/>
      <c r="DO1747" s="2"/>
      <c r="DP1747" s="2"/>
      <c r="DQ1747" s="2"/>
      <c r="DR1747" s="2"/>
      <c r="DS1747" s="2"/>
      <c r="DT1747" s="2"/>
      <c r="DU1747" s="2"/>
      <c r="DV1747" s="2"/>
      <c r="DW1747" s="2"/>
      <c r="DX1747" s="2"/>
      <c r="DY1747" s="2"/>
      <c r="DZ1747" s="2"/>
      <c r="EA1747" s="2"/>
      <c r="EB1747" s="2"/>
      <c r="EC1747" s="2"/>
      <c r="ED1747" s="2"/>
      <c r="EE1747" s="2"/>
      <c r="EF1747" s="2"/>
      <c r="EG1747" s="2"/>
      <c r="EH1747" s="2"/>
      <c r="EI1747" s="2"/>
      <c r="EJ1747" s="2"/>
      <c r="EK1747" s="2"/>
      <c r="EL1747" s="2"/>
      <c r="EM1747" s="2"/>
      <c r="EN1747" s="2"/>
      <c r="EO1747" s="2"/>
      <c r="EP1747" s="2"/>
      <c r="EQ1747" s="2"/>
      <c r="ER1747" s="2"/>
      <c r="ES1747" s="2"/>
      <c r="ET1747" s="2"/>
      <c r="EU1747" s="2"/>
      <c r="EV1747" s="2"/>
      <c r="EW1747" s="2"/>
      <c r="EX1747" s="2"/>
      <c r="EY1747" s="2"/>
      <c r="EZ1747" s="2"/>
      <c r="FA1747" s="2"/>
      <c r="FB1747" s="2"/>
      <c r="FC1747" s="2"/>
    </row>
    <row r="1748" spans="1:159" s="4" customFormat="1">
      <c r="A1748" s="77" t="s">
        <v>2245</v>
      </c>
      <c r="B1748" s="87" t="s">
        <v>2807</v>
      </c>
      <c r="C1748" s="88">
        <v>3665</v>
      </c>
      <c r="D1748" s="87" t="s">
        <v>610</v>
      </c>
      <c r="E1748" s="107" t="str">
        <f>VLOOKUP($C1748,'2024-25 School Level AAFTE'!$C$4:$L$2372,9,FALSE)</f>
        <v>Yes</v>
      </c>
      <c r="F1748" s="95">
        <f>VLOOKUP($C1748,'2024-25 School Level AAFTE'!$C$4:$J$2372,8,FALSE)</f>
        <v>151.66999999999999</v>
      </c>
      <c r="G1748" s="97">
        <f>IFERROR(IF(E1748= "yes",VLOOKUP(C1748,Summary!$B:$I,6,0),0),0)</f>
        <v>0</v>
      </c>
      <c r="H1748" s="96">
        <f t="shared" si="291"/>
        <v>151.66999999999999</v>
      </c>
      <c r="I1748" s="154">
        <f>VLOOKUP($A1748,'2025-26 Salary &amp; Benefits'!$A:$I,3,FALSE)</f>
        <v>1.18</v>
      </c>
      <c r="J1748" s="154">
        <f>VLOOKUP($A1748,'2025-26 Salary &amp; Benefits'!$A:$I,4,FALSE)</f>
        <v>1.18</v>
      </c>
      <c r="K1748" s="141">
        <f t="shared" si="292"/>
        <v>151.66999999999999</v>
      </c>
      <c r="L1748" s="140">
        <f t="shared" si="293"/>
        <v>0.44500000000000001</v>
      </c>
      <c r="M1748" s="142">
        <f>'2025-26 Salary &amp; Benefits'!$E$6</f>
        <v>78209</v>
      </c>
      <c r="N1748" s="142">
        <f>'2025-26 Salary &amp; Benefits'!$F$6</f>
        <v>80164</v>
      </c>
      <c r="O1748" s="9">
        <f t="shared" si="294"/>
        <v>41067.550000000003</v>
      </c>
      <c r="P1748" s="9">
        <f t="shared" si="295"/>
        <v>1026.5699999999997</v>
      </c>
      <c r="Q1748" s="9">
        <f>'2025-26 Salary &amp; Benefits'!G$6</f>
        <v>15997.68</v>
      </c>
      <c r="R1748" s="143">
        <f>'2025-26 Salary &amp; Benefits'!H$6</f>
        <v>0.16020000000000001</v>
      </c>
      <c r="S1748" s="143">
        <f>'2025-26 Salary &amp; Benefits'!I$6</f>
        <v>0.15390000000000001</v>
      </c>
      <c r="T1748" s="9">
        <f t="shared" si="296"/>
        <v>13855.98</v>
      </c>
      <c r="U1748" s="9">
        <f t="shared" si="297"/>
        <v>701.57</v>
      </c>
      <c r="V1748" s="9">
        <f t="shared" si="298"/>
        <v>107.97</v>
      </c>
      <c r="W1748" s="9">
        <f t="shared" si="299"/>
        <v>809.54000000000008</v>
      </c>
      <c r="X1748" s="22">
        <f t="shared" si="300"/>
        <v>56759.64</v>
      </c>
      <c r="Y1748" s="2"/>
      <c r="Z1748" s="2"/>
      <c r="AA1748" s="2"/>
      <c r="AB1748" s="2"/>
      <c r="AC1748" s="2"/>
      <c r="AD1748" s="2"/>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c r="DY1748" s="2"/>
      <c r="DZ1748" s="2"/>
      <c r="EA1748" s="2"/>
      <c r="EB1748" s="2"/>
      <c r="EC1748" s="2"/>
      <c r="ED1748" s="2"/>
      <c r="EE1748" s="2"/>
      <c r="EF1748" s="2"/>
      <c r="EG1748" s="2"/>
      <c r="EH1748" s="2"/>
      <c r="EI1748" s="2"/>
      <c r="EJ1748" s="2"/>
      <c r="EK1748" s="2"/>
      <c r="EL1748" s="2"/>
      <c r="EM1748" s="2"/>
      <c r="EN1748" s="2"/>
      <c r="EO1748" s="2"/>
      <c r="EP1748" s="2"/>
      <c r="EQ1748" s="2"/>
      <c r="ER1748" s="2"/>
      <c r="ES1748" s="2"/>
      <c r="ET1748" s="2"/>
      <c r="EU1748" s="2"/>
      <c r="EV1748" s="2"/>
      <c r="EW1748" s="2"/>
      <c r="EX1748" s="2"/>
      <c r="EY1748" s="2"/>
      <c r="EZ1748" s="2"/>
      <c r="FA1748" s="2"/>
      <c r="FB1748" s="2"/>
      <c r="FC1748" s="2"/>
    </row>
    <row r="1749" spans="1:159" s="4" customFormat="1">
      <c r="A1749" s="77" t="s">
        <v>2245</v>
      </c>
      <c r="B1749" s="87" t="s">
        <v>2807</v>
      </c>
      <c r="C1749" s="88">
        <v>3714</v>
      </c>
      <c r="D1749" s="87" t="s">
        <v>611</v>
      </c>
      <c r="E1749" s="107" t="str">
        <f>VLOOKUP($C1749,'2024-25 School Level AAFTE'!$C$4:$L$2372,9,FALSE)</f>
        <v>Yes</v>
      </c>
      <c r="F1749" s="95">
        <f>VLOOKUP($C1749,'2024-25 School Level AAFTE'!$C$4:$J$2372,8,FALSE)</f>
        <v>366.33</v>
      </c>
      <c r="G1749" s="97">
        <f>IFERROR(IF(E1749= "yes",VLOOKUP(C1749,Summary!$B:$I,6,0),0),0)</f>
        <v>0</v>
      </c>
      <c r="H1749" s="96">
        <f t="shared" si="291"/>
        <v>366.33</v>
      </c>
      <c r="I1749" s="154">
        <f>VLOOKUP($A1749,'2025-26 Salary &amp; Benefits'!$A:$I,3,FALSE)</f>
        <v>1.18</v>
      </c>
      <c r="J1749" s="154">
        <f>VLOOKUP($A1749,'2025-26 Salary &amp; Benefits'!$A:$I,4,FALSE)</f>
        <v>1.18</v>
      </c>
      <c r="K1749" s="141">
        <f t="shared" si="292"/>
        <v>366.33</v>
      </c>
      <c r="L1749" s="140">
        <f t="shared" si="293"/>
        <v>1.075</v>
      </c>
      <c r="M1749" s="142">
        <f>'2025-26 Salary &amp; Benefits'!$E$6</f>
        <v>78209</v>
      </c>
      <c r="N1749" s="142">
        <f>'2025-26 Salary &amp; Benefits'!$F$6</f>
        <v>80164</v>
      </c>
      <c r="O1749" s="9">
        <f t="shared" si="294"/>
        <v>99208.12</v>
      </c>
      <c r="P1749" s="9">
        <f t="shared" si="295"/>
        <v>2479.9100000000035</v>
      </c>
      <c r="Q1749" s="9">
        <f>'2025-26 Salary &amp; Benefits'!G$6</f>
        <v>15997.68</v>
      </c>
      <c r="R1749" s="143">
        <f>'2025-26 Salary &amp; Benefits'!H$6</f>
        <v>0.16020000000000001</v>
      </c>
      <c r="S1749" s="143">
        <f>'2025-26 Salary &amp; Benefits'!I$6</f>
        <v>0.15390000000000001</v>
      </c>
      <c r="T1749" s="9">
        <f t="shared" si="296"/>
        <v>33472.300000000003</v>
      </c>
      <c r="U1749" s="9">
        <f t="shared" si="297"/>
        <v>1694.8</v>
      </c>
      <c r="V1749" s="9">
        <f t="shared" si="298"/>
        <v>260.83</v>
      </c>
      <c r="W1749" s="9">
        <f t="shared" si="299"/>
        <v>1955.6299999999999</v>
      </c>
      <c r="X1749" s="22">
        <f t="shared" si="300"/>
        <v>137115.96</v>
      </c>
      <c r="Y1749" s="2"/>
      <c r="Z1749" s="2"/>
      <c r="AA1749" s="2"/>
      <c r="AB1749" s="2"/>
      <c r="AC1749" s="2"/>
      <c r="AD1749" s="2"/>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c r="DC1749" s="2"/>
      <c r="DD1749" s="2"/>
      <c r="DE1749" s="2"/>
      <c r="DF1749" s="2"/>
      <c r="DG1749" s="2"/>
      <c r="DH1749" s="2"/>
      <c r="DI1749" s="2"/>
      <c r="DJ1749" s="2"/>
      <c r="DK1749" s="2"/>
      <c r="DL1749" s="2"/>
      <c r="DM1749" s="2"/>
      <c r="DN1749" s="2"/>
      <c r="DO1749" s="2"/>
      <c r="DP1749" s="2"/>
      <c r="DQ1749" s="2"/>
      <c r="DR1749" s="2"/>
      <c r="DS1749" s="2"/>
      <c r="DT1749" s="2"/>
      <c r="DU1749" s="2"/>
      <c r="DV1749" s="2"/>
      <c r="DW1749" s="2"/>
      <c r="DX1749" s="2"/>
      <c r="DY1749" s="2"/>
      <c r="DZ1749" s="2"/>
      <c r="EA1749" s="2"/>
      <c r="EB1749" s="2"/>
      <c r="EC1749" s="2"/>
      <c r="ED1749" s="2"/>
      <c r="EE1749" s="2"/>
      <c r="EF1749" s="2"/>
      <c r="EG1749" s="2"/>
      <c r="EH1749" s="2"/>
      <c r="EI1749" s="2"/>
      <c r="EJ1749" s="2"/>
      <c r="EK1749" s="2"/>
      <c r="EL1749" s="2"/>
      <c r="EM1749" s="2"/>
      <c r="EN1749" s="2"/>
      <c r="EO1749" s="2"/>
      <c r="EP1749" s="2"/>
      <c r="EQ1749" s="2"/>
      <c r="ER1749" s="2"/>
      <c r="ES1749" s="2"/>
      <c r="ET1749" s="2"/>
      <c r="EU1749" s="2"/>
      <c r="EV1749" s="2"/>
      <c r="EW1749" s="2"/>
      <c r="EX1749" s="2"/>
      <c r="EY1749" s="2"/>
      <c r="EZ1749" s="2"/>
      <c r="FA1749" s="2"/>
      <c r="FB1749" s="2"/>
      <c r="FC1749" s="2"/>
    </row>
    <row r="1750" spans="1:159" s="4" customFormat="1">
      <c r="A1750" s="77" t="s">
        <v>2245</v>
      </c>
      <c r="B1750" s="87" t="s">
        <v>2807</v>
      </c>
      <c r="C1750" s="89">
        <v>3717</v>
      </c>
      <c r="D1750" s="101" t="s">
        <v>612</v>
      </c>
      <c r="E1750" s="107" t="str">
        <f>VLOOKUP($C1750,'2024-25 School Level AAFTE'!$C$4:$L$2372,9,FALSE)</f>
        <v>No</v>
      </c>
      <c r="F1750" s="95">
        <f>VLOOKUP($C1750,'2024-25 School Level AAFTE'!$C$4:$J$2372,8,FALSE)</f>
        <v>363.11</v>
      </c>
      <c r="G1750" s="97">
        <f>IFERROR(IF(E1750= "yes",VLOOKUP(C1750,Summary!$B:$I,6,0),0),0)</f>
        <v>0</v>
      </c>
      <c r="H1750" s="96">
        <f t="shared" si="291"/>
        <v>0</v>
      </c>
      <c r="I1750" s="154">
        <f>VLOOKUP($A1750,'2025-26 Salary &amp; Benefits'!$A:$I,3,FALSE)</f>
        <v>1.18</v>
      </c>
      <c r="J1750" s="154">
        <f>VLOOKUP($A1750,'2025-26 Salary &amp; Benefits'!$A:$I,4,FALSE)</f>
        <v>1.18</v>
      </c>
      <c r="K1750" s="141">
        <f t="shared" si="292"/>
        <v>0</v>
      </c>
      <c r="L1750" s="140">
        <f t="shared" si="293"/>
        <v>0</v>
      </c>
      <c r="M1750" s="142">
        <f>'2025-26 Salary &amp; Benefits'!$E$6</f>
        <v>78209</v>
      </c>
      <c r="N1750" s="142">
        <f>'2025-26 Salary &amp; Benefits'!$F$6</f>
        <v>80164</v>
      </c>
      <c r="O1750" s="9">
        <f t="shared" si="294"/>
        <v>0</v>
      </c>
      <c r="P1750" s="9">
        <f t="shared" si="295"/>
        <v>0</v>
      </c>
      <c r="Q1750" s="9">
        <f>'2025-26 Salary &amp; Benefits'!G$6</f>
        <v>15997.68</v>
      </c>
      <c r="R1750" s="143">
        <f>'2025-26 Salary &amp; Benefits'!H$6</f>
        <v>0.16020000000000001</v>
      </c>
      <c r="S1750" s="143">
        <f>'2025-26 Salary &amp; Benefits'!I$6</f>
        <v>0.15390000000000001</v>
      </c>
      <c r="T1750" s="9">
        <f t="shared" si="296"/>
        <v>0</v>
      </c>
      <c r="U1750" s="9">
        <f t="shared" si="297"/>
        <v>0</v>
      </c>
      <c r="V1750" s="9">
        <f t="shared" si="298"/>
        <v>0</v>
      </c>
      <c r="W1750" s="9">
        <f t="shared" si="299"/>
        <v>0</v>
      </c>
      <c r="X1750" s="22">
        <f t="shared" si="300"/>
        <v>0</v>
      </c>
      <c r="Y1750" s="2"/>
      <c r="Z1750" s="2"/>
      <c r="AA1750" s="2"/>
      <c r="AB1750" s="2"/>
      <c r="AC1750" s="2"/>
      <c r="AD1750" s="2"/>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c r="ED1750" s="2"/>
      <c r="EE1750" s="2"/>
      <c r="EF1750" s="2"/>
      <c r="EG1750" s="2"/>
      <c r="EH1750" s="2"/>
      <c r="EI1750" s="2"/>
      <c r="EJ1750" s="2"/>
      <c r="EK1750" s="2"/>
      <c r="EL1750" s="2"/>
      <c r="EM1750" s="2"/>
      <c r="EN1750" s="2"/>
      <c r="EO1750" s="2"/>
      <c r="EP1750" s="2"/>
      <c r="EQ1750" s="2"/>
      <c r="ER1750" s="2"/>
      <c r="ES1750" s="2"/>
      <c r="ET1750" s="2"/>
      <c r="EU1750" s="2"/>
      <c r="EV1750" s="2"/>
      <c r="EW1750" s="2"/>
      <c r="EX1750" s="2"/>
      <c r="EY1750" s="2"/>
      <c r="EZ1750" s="2"/>
      <c r="FA1750" s="2"/>
      <c r="FB1750" s="2"/>
      <c r="FC1750" s="2"/>
    </row>
    <row r="1751" spans="1:159" s="4" customFormat="1">
      <c r="A1751" s="77" t="s">
        <v>2245</v>
      </c>
      <c r="B1751" s="87" t="s">
        <v>2807</v>
      </c>
      <c r="C1751" s="88">
        <v>3774</v>
      </c>
      <c r="D1751" s="87" t="s">
        <v>613</v>
      </c>
      <c r="E1751" s="107" t="str">
        <f>VLOOKUP($C1751,'2024-25 School Level AAFTE'!$C$4:$L$2372,9,FALSE)</f>
        <v>Yes</v>
      </c>
      <c r="F1751" s="95">
        <f>VLOOKUP($C1751,'2024-25 School Level AAFTE'!$C$4:$J$2372,8,FALSE)</f>
        <v>825.46</v>
      </c>
      <c r="G1751" s="97">
        <f>IFERROR(IF(E1751= "yes",VLOOKUP(C1751,Summary!$B:$I,6,0),0),0)</f>
        <v>0</v>
      </c>
      <c r="H1751" s="96">
        <f t="shared" si="291"/>
        <v>825.46</v>
      </c>
      <c r="I1751" s="154">
        <f>VLOOKUP($A1751,'2025-26 Salary &amp; Benefits'!$A:$I,3,FALSE)</f>
        <v>1.18</v>
      </c>
      <c r="J1751" s="154">
        <f>VLOOKUP($A1751,'2025-26 Salary &amp; Benefits'!$A:$I,4,FALSE)</f>
        <v>1.18</v>
      </c>
      <c r="K1751" s="141">
        <f t="shared" si="292"/>
        <v>825.46</v>
      </c>
      <c r="L1751" s="140">
        <f t="shared" si="293"/>
        <v>2.4209999999999998</v>
      </c>
      <c r="M1751" s="142">
        <f>'2025-26 Salary &amp; Benefits'!$E$6</f>
        <v>78209</v>
      </c>
      <c r="N1751" s="142">
        <f>'2025-26 Salary &amp; Benefits'!$F$6</f>
        <v>80164</v>
      </c>
      <c r="O1751" s="9">
        <f t="shared" si="294"/>
        <v>223425.91</v>
      </c>
      <c r="P1751" s="9">
        <f t="shared" si="295"/>
        <v>5585</v>
      </c>
      <c r="Q1751" s="9">
        <f>'2025-26 Salary &amp; Benefits'!G$6</f>
        <v>15997.68</v>
      </c>
      <c r="R1751" s="143">
        <f>'2025-26 Salary &amp; Benefits'!H$6</f>
        <v>0.16020000000000001</v>
      </c>
      <c r="S1751" s="143">
        <f>'2025-26 Salary &amp; Benefits'!I$6</f>
        <v>0.15390000000000001</v>
      </c>
      <c r="T1751" s="9">
        <f t="shared" si="296"/>
        <v>75382.75</v>
      </c>
      <c r="U1751" s="9">
        <f t="shared" si="297"/>
        <v>3816.85</v>
      </c>
      <c r="V1751" s="9">
        <f t="shared" si="298"/>
        <v>587.41</v>
      </c>
      <c r="W1751" s="9">
        <f t="shared" si="299"/>
        <v>4404.26</v>
      </c>
      <c r="X1751" s="22">
        <f t="shared" si="300"/>
        <v>308797.92000000004</v>
      </c>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c r="DY1751" s="2"/>
      <c r="DZ1751" s="2"/>
      <c r="EA1751" s="2"/>
      <c r="EB1751" s="2"/>
      <c r="EC1751" s="2"/>
      <c r="ED1751" s="2"/>
      <c r="EE1751" s="2"/>
      <c r="EF1751" s="2"/>
      <c r="EG1751" s="2"/>
      <c r="EH1751" s="2"/>
      <c r="EI1751" s="2"/>
      <c r="EJ1751" s="2"/>
      <c r="EK1751" s="2"/>
      <c r="EL1751" s="2"/>
      <c r="EM1751" s="2"/>
      <c r="EN1751" s="2"/>
      <c r="EO1751" s="2"/>
      <c r="EP1751" s="2"/>
      <c r="EQ1751" s="2"/>
      <c r="ER1751" s="2"/>
      <c r="ES1751" s="2"/>
      <c r="ET1751" s="2"/>
      <c r="EU1751" s="2"/>
      <c r="EV1751" s="2"/>
      <c r="EW1751" s="2"/>
      <c r="EX1751" s="2"/>
      <c r="EY1751" s="2"/>
      <c r="EZ1751" s="2"/>
      <c r="FA1751" s="2"/>
      <c r="FB1751" s="2"/>
      <c r="FC1751" s="2"/>
    </row>
    <row r="1752" spans="1:159" s="4" customFormat="1">
      <c r="A1752" s="77" t="s">
        <v>2245</v>
      </c>
      <c r="B1752" s="87" t="s">
        <v>2807</v>
      </c>
      <c r="C1752" s="88">
        <v>3778</v>
      </c>
      <c r="D1752" s="87" t="s">
        <v>3210</v>
      </c>
      <c r="E1752" s="107" t="str">
        <f>VLOOKUP($C1752,'2024-25 School Level AAFTE'!$C$4:$L$2372,9,FALSE)</f>
        <v>Yes</v>
      </c>
      <c r="F1752" s="95">
        <f>VLOOKUP($C1752,'2024-25 School Level AAFTE'!$C$4:$J$2372,8,FALSE)</f>
        <v>43.47</v>
      </c>
      <c r="G1752" s="97">
        <f>IFERROR(IF(E1752= "yes",VLOOKUP(C1752,Summary!$B:$I,6,0),0),0)</f>
        <v>0</v>
      </c>
      <c r="H1752" s="96">
        <f t="shared" si="291"/>
        <v>43.47</v>
      </c>
      <c r="I1752" s="154">
        <f>VLOOKUP($A1752,'2025-26 Salary &amp; Benefits'!$A:$I,3,FALSE)</f>
        <v>1.18</v>
      </c>
      <c r="J1752" s="154">
        <f>VLOOKUP($A1752,'2025-26 Salary &amp; Benefits'!$A:$I,4,FALSE)</f>
        <v>1.18</v>
      </c>
      <c r="K1752" s="141">
        <f t="shared" si="292"/>
        <v>43.47</v>
      </c>
      <c r="L1752" s="140">
        <f t="shared" si="293"/>
        <v>0.128</v>
      </c>
      <c r="M1752" s="142">
        <f>'2025-26 Salary &amp; Benefits'!$E$6</f>
        <v>78209</v>
      </c>
      <c r="N1752" s="142">
        <f>'2025-26 Salary &amp; Benefits'!$F$6</f>
        <v>80164</v>
      </c>
      <c r="O1752" s="9">
        <f t="shared" si="294"/>
        <v>11812.69</v>
      </c>
      <c r="P1752" s="9">
        <f t="shared" si="295"/>
        <v>295.27999999999884</v>
      </c>
      <c r="Q1752" s="9">
        <f>'2025-26 Salary &amp; Benefits'!G$6</f>
        <v>15997.68</v>
      </c>
      <c r="R1752" s="143">
        <f>'2025-26 Salary &amp; Benefits'!H$6</f>
        <v>0.16020000000000001</v>
      </c>
      <c r="S1752" s="143">
        <f>'2025-26 Salary &amp; Benefits'!I$6</f>
        <v>0.15390000000000001</v>
      </c>
      <c r="T1752" s="9">
        <f t="shared" si="296"/>
        <v>3985.54</v>
      </c>
      <c r="U1752" s="9">
        <f t="shared" si="297"/>
        <v>201.8</v>
      </c>
      <c r="V1752" s="9">
        <f t="shared" si="298"/>
        <v>31.06</v>
      </c>
      <c r="W1752" s="9">
        <f t="shared" si="299"/>
        <v>232.86</v>
      </c>
      <c r="X1752" s="22">
        <f t="shared" si="300"/>
        <v>16326.369999999999</v>
      </c>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c r="CR1752" s="2"/>
      <c r="CS1752" s="2"/>
      <c r="CT1752" s="2"/>
      <c r="CU1752" s="2"/>
      <c r="CV1752" s="2"/>
      <c r="CW1752" s="2"/>
      <c r="CX1752" s="2"/>
      <c r="CY1752" s="2"/>
      <c r="CZ1752" s="2"/>
      <c r="DA1752" s="2"/>
      <c r="DB1752" s="2"/>
      <c r="DC1752" s="2"/>
      <c r="DD1752" s="2"/>
      <c r="DE1752" s="2"/>
      <c r="DF1752" s="2"/>
      <c r="DG1752" s="2"/>
      <c r="DH1752" s="2"/>
      <c r="DI1752" s="2"/>
      <c r="DJ1752" s="2"/>
      <c r="DK1752" s="2"/>
      <c r="DL1752" s="2"/>
      <c r="DM1752" s="2"/>
      <c r="DN1752" s="2"/>
      <c r="DO1752" s="2"/>
      <c r="DP1752" s="2"/>
      <c r="DQ1752" s="2"/>
      <c r="DR1752" s="2"/>
      <c r="DS1752" s="2"/>
      <c r="DT1752" s="2"/>
      <c r="DU1752" s="2"/>
      <c r="DV1752" s="2"/>
      <c r="DW1752" s="2"/>
      <c r="DX1752" s="2"/>
      <c r="DY1752" s="2"/>
      <c r="DZ1752" s="2"/>
      <c r="EA1752" s="2"/>
      <c r="EB1752" s="2"/>
      <c r="EC1752" s="2"/>
      <c r="ED1752" s="2"/>
      <c r="EE1752" s="2"/>
      <c r="EF1752" s="2"/>
      <c r="EG1752" s="2"/>
      <c r="EH1752" s="2"/>
      <c r="EI1752" s="2"/>
      <c r="EJ1752" s="2"/>
      <c r="EK1752" s="2"/>
      <c r="EL1752" s="2"/>
      <c r="EM1752" s="2"/>
      <c r="EN1752" s="2"/>
      <c r="EO1752" s="2"/>
      <c r="EP1752" s="2"/>
      <c r="EQ1752" s="2"/>
      <c r="ER1752" s="2"/>
      <c r="ES1752" s="2"/>
      <c r="ET1752" s="2"/>
      <c r="EU1752" s="2"/>
      <c r="EV1752" s="2"/>
      <c r="EW1752" s="2"/>
      <c r="EX1752" s="2"/>
      <c r="EY1752" s="2"/>
      <c r="EZ1752" s="2"/>
      <c r="FA1752" s="2"/>
      <c r="FB1752" s="2"/>
      <c r="FC1752" s="2"/>
    </row>
    <row r="1753" spans="1:159" s="4" customFormat="1">
      <c r="A1753" s="77" t="s">
        <v>2245</v>
      </c>
      <c r="B1753" s="87" t="s">
        <v>2807</v>
      </c>
      <c r="C1753" s="88">
        <v>3803</v>
      </c>
      <c r="D1753" s="87" t="s">
        <v>614</v>
      </c>
      <c r="E1753" s="107" t="str">
        <f>VLOOKUP($C1753,'2024-25 School Level AAFTE'!$C$4:$L$2372,9,FALSE)</f>
        <v>Yes</v>
      </c>
      <c r="F1753" s="95">
        <f>VLOOKUP($C1753,'2024-25 School Level AAFTE'!$C$4:$J$2372,8,FALSE)</f>
        <v>322</v>
      </c>
      <c r="G1753" s="97">
        <f>IFERROR(IF(E1753= "yes",VLOOKUP(C1753,Summary!$B:$I,6,0),0),0)</f>
        <v>0</v>
      </c>
      <c r="H1753" s="96">
        <f t="shared" si="291"/>
        <v>322</v>
      </c>
      <c r="I1753" s="154">
        <f>VLOOKUP($A1753,'2025-26 Salary &amp; Benefits'!$A:$I,3,FALSE)</f>
        <v>1.18</v>
      </c>
      <c r="J1753" s="154">
        <f>VLOOKUP($A1753,'2025-26 Salary &amp; Benefits'!$A:$I,4,FALSE)</f>
        <v>1.18</v>
      </c>
      <c r="K1753" s="141">
        <f t="shared" si="292"/>
        <v>322</v>
      </c>
      <c r="L1753" s="140">
        <f t="shared" si="293"/>
        <v>0.94499999999999995</v>
      </c>
      <c r="M1753" s="142">
        <f>'2025-26 Salary &amp; Benefits'!$E$6</f>
        <v>78209</v>
      </c>
      <c r="N1753" s="142">
        <f>'2025-26 Salary &amp; Benefits'!$F$6</f>
        <v>80164</v>
      </c>
      <c r="O1753" s="9">
        <f t="shared" si="294"/>
        <v>87210.86</v>
      </c>
      <c r="P1753" s="9">
        <f t="shared" si="295"/>
        <v>2180.0200000000041</v>
      </c>
      <c r="Q1753" s="9">
        <f>'2025-26 Salary &amp; Benefits'!G$6</f>
        <v>15997.68</v>
      </c>
      <c r="R1753" s="143">
        <f>'2025-26 Salary &amp; Benefits'!H$6</f>
        <v>0.16020000000000001</v>
      </c>
      <c r="S1753" s="143">
        <f>'2025-26 Salary &amp; Benefits'!I$6</f>
        <v>0.15390000000000001</v>
      </c>
      <c r="T1753" s="9">
        <f t="shared" si="296"/>
        <v>29424.49</v>
      </c>
      <c r="U1753" s="9">
        <f t="shared" si="297"/>
        <v>1489.85</v>
      </c>
      <c r="V1753" s="9">
        <f t="shared" si="298"/>
        <v>229.29</v>
      </c>
      <c r="W1753" s="9">
        <f t="shared" si="299"/>
        <v>1719.1399999999999</v>
      </c>
      <c r="X1753" s="22">
        <f t="shared" si="300"/>
        <v>120534.51000000001</v>
      </c>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c r="CR1753" s="2"/>
      <c r="CS1753" s="2"/>
      <c r="CT1753" s="2"/>
      <c r="CU1753" s="2"/>
      <c r="CV1753" s="2"/>
      <c r="CW1753" s="2"/>
      <c r="CX1753" s="2"/>
      <c r="CY1753" s="2"/>
      <c r="CZ1753" s="2"/>
      <c r="DA1753" s="2"/>
      <c r="DB1753" s="2"/>
      <c r="DC1753" s="2"/>
      <c r="DD1753" s="2"/>
      <c r="DE1753" s="2"/>
      <c r="DF1753" s="2"/>
      <c r="DG1753" s="2"/>
      <c r="DH1753" s="2"/>
      <c r="DI1753" s="2"/>
      <c r="DJ1753" s="2"/>
      <c r="DK1753" s="2"/>
      <c r="DL1753" s="2"/>
      <c r="DM1753" s="2"/>
      <c r="DN1753" s="2"/>
      <c r="DO1753" s="2"/>
      <c r="DP1753" s="2"/>
      <c r="DQ1753" s="2"/>
      <c r="DR1753" s="2"/>
      <c r="DS1753" s="2"/>
      <c r="DT1753" s="2"/>
      <c r="DU1753" s="2"/>
      <c r="DV1753" s="2"/>
      <c r="DW1753" s="2"/>
      <c r="DX1753" s="2"/>
      <c r="DY1753" s="2"/>
      <c r="DZ1753" s="2"/>
      <c r="EA1753" s="2"/>
      <c r="EB1753" s="2"/>
      <c r="EC1753" s="2"/>
      <c r="ED1753" s="2"/>
      <c r="EE1753" s="2"/>
      <c r="EF1753" s="2"/>
      <c r="EG1753" s="2"/>
      <c r="EH1753" s="2"/>
      <c r="EI1753" s="2"/>
      <c r="EJ1753" s="2"/>
      <c r="EK1753" s="2"/>
      <c r="EL1753" s="2"/>
      <c r="EM1753" s="2"/>
      <c r="EN1753" s="2"/>
      <c r="EO1753" s="2"/>
      <c r="EP1753" s="2"/>
      <c r="EQ1753" s="2"/>
      <c r="ER1753" s="2"/>
      <c r="ES1753" s="2"/>
      <c r="ET1753" s="2"/>
      <c r="EU1753" s="2"/>
      <c r="EV1753" s="2"/>
      <c r="EW1753" s="2"/>
      <c r="EX1753" s="2"/>
      <c r="EY1753" s="2"/>
      <c r="EZ1753" s="2"/>
      <c r="FA1753" s="2"/>
      <c r="FB1753" s="2"/>
      <c r="FC1753" s="2"/>
    </row>
    <row r="1754" spans="1:159" s="4" customFormat="1">
      <c r="A1754" s="77" t="s">
        <v>2245</v>
      </c>
      <c r="B1754" s="87" t="s">
        <v>2807</v>
      </c>
      <c r="C1754" s="88">
        <v>3868</v>
      </c>
      <c r="D1754" s="87" t="s">
        <v>615</v>
      </c>
      <c r="E1754" s="107" t="str">
        <f>VLOOKUP($C1754,'2024-25 School Level AAFTE'!$C$4:$L$2372,9,FALSE)</f>
        <v>No</v>
      </c>
      <c r="F1754" s="95">
        <f>VLOOKUP($C1754,'2024-25 School Level AAFTE'!$C$4:$J$2372,8,FALSE)</f>
        <v>242.23</v>
      </c>
      <c r="G1754" s="97">
        <f>IFERROR(IF(E1754= "yes",VLOOKUP(C1754,Summary!$B:$I,6,0),0),0)</f>
        <v>0</v>
      </c>
      <c r="H1754" s="96">
        <f t="shared" si="291"/>
        <v>0</v>
      </c>
      <c r="I1754" s="154">
        <f>VLOOKUP($A1754,'2025-26 Salary &amp; Benefits'!$A:$I,3,FALSE)</f>
        <v>1.18</v>
      </c>
      <c r="J1754" s="154">
        <f>VLOOKUP($A1754,'2025-26 Salary &amp; Benefits'!$A:$I,4,FALSE)</f>
        <v>1.18</v>
      </c>
      <c r="K1754" s="141">
        <f t="shared" si="292"/>
        <v>0</v>
      </c>
      <c r="L1754" s="140">
        <f t="shared" si="293"/>
        <v>0</v>
      </c>
      <c r="M1754" s="142">
        <f>'2025-26 Salary &amp; Benefits'!$E$6</f>
        <v>78209</v>
      </c>
      <c r="N1754" s="142">
        <f>'2025-26 Salary &amp; Benefits'!$F$6</f>
        <v>80164</v>
      </c>
      <c r="O1754" s="9">
        <f t="shared" si="294"/>
        <v>0</v>
      </c>
      <c r="P1754" s="9">
        <f t="shared" si="295"/>
        <v>0</v>
      </c>
      <c r="Q1754" s="9">
        <f>'2025-26 Salary &amp; Benefits'!G$6</f>
        <v>15997.68</v>
      </c>
      <c r="R1754" s="143">
        <f>'2025-26 Salary &amp; Benefits'!H$6</f>
        <v>0.16020000000000001</v>
      </c>
      <c r="S1754" s="143">
        <f>'2025-26 Salary &amp; Benefits'!I$6</f>
        <v>0.15390000000000001</v>
      </c>
      <c r="T1754" s="9">
        <f t="shared" si="296"/>
        <v>0</v>
      </c>
      <c r="U1754" s="9">
        <f t="shared" si="297"/>
        <v>0</v>
      </c>
      <c r="V1754" s="9">
        <f t="shared" si="298"/>
        <v>0</v>
      </c>
      <c r="W1754" s="9">
        <f t="shared" si="299"/>
        <v>0</v>
      </c>
      <c r="X1754" s="22">
        <f t="shared" si="300"/>
        <v>0</v>
      </c>
      <c r="Y1754" s="2"/>
      <c r="Z1754" s="2"/>
      <c r="AA1754" s="2"/>
      <c r="AB1754" s="2"/>
      <c r="AC1754" s="2"/>
      <c r="AD1754" s="2"/>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c r="CQ1754" s="2"/>
      <c r="CR1754" s="2"/>
      <c r="CS1754" s="2"/>
      <c r="CT1754" s="2"/>
      <c r="CU1754" s="2"/>
      <c r="CV1754" s="2"/>
      <c r="CW1754" s="2"/>
      <c r="CX1754" s="2"/>
      <c r="CY1754" s="2"/>
      <c r="CZ1754" s="2"/>
      <c r="DA1754" s="2"/>
      <c r="DB1754" s="2"/>
      <c r="DC1754" s="2"/>
      <c r="DD1754" s="2"/>
      <c r="DE1754" s="2"/>
      <c r="DF1754" s="2"/>
      <c r="DG1754" s="2"/>
      <c r="DH1754" s="2"/>
      <c r="DI1754" s="2"/>
      <c r="DJ1754" s="2"/>
      <c r="DK1754" s="2"/>
      <c r="DL1754" s="2"/>
      <c r="DM1754" s="2"/>
      <c r="DN1754" s="2"/>
      <c r="DO1754" s="2"/>
      <c r="DP1754" s="2"/>
      <c r="DQ1754" s="2"/>
      <c r="DR1754" s="2"/>
      <c r="DS1754" s="2"/>
      <c r="DT1754" s="2"/>
      <c r="DU1754" s="2"/>
      <c r="DV1754" s="2"/>
      <c r="DW1754" s="2"/>
      <c r="DX1754" s="2"/>
      <c r="DY1754" s="2"/>
      <c r="DZ1754" s="2"/>
      <c r="EA1754" s="2"/>
      <c r="EB1754" s="2"/>
      <c r="EC1754" s="2"/>
      <c r="ED1754" s="2"/>
      <c r="EE1754" s="2"/>
      <c r="EF1754" s="2"/>
      <c r="EG1754" s="2"/>
      <c r="EH1754" s="2"/>
      <c r="EI1754" s="2"/>
      <c r="EJ1754" s="2"/>
      <c r="EK1754" s="2"/>
      <c r="EL1754" s="2"/>
      <c r="EM1754" s="2"/>
      <c r="EN1754" s="2"/>
      <c r="EO1754" s="2"/>
      <c r="EP1754" s="2"/>
      <c r="EQ1754" s="2"/>
      <c r="ER1754" s="2"/>
      <c r="ES1754" s="2"/>
      <c r="ET1754" s="2"/>
      <c r="EU1754" s="2"/>
      <c r="EV1754" s="2"/>
      <c r="EW1754" s="2"/>
      <c r="EX1754" s="2"/>
      <c r="EY1754" s="2"/>
      <c r="EZ1754" s="2"/>
      <c r="FA1754" s="2"/>
      <c r="FB1754" s="2"/>
      <c r="FC1754" s="2"/>
    </row>
    <row r="1755" spans="1:159" s="4" customFormat="1">
      <c r="A1755" s="77" t="s">
        <v>2245</v>
      </c>
      <c r="B1755" s="87" t="s">
        <v>2807</v>
      </c>
      <c r="C1755" s="88">
        <v>3874</v>
      </c>
      <c r="D1755" s="87" t="s">
        <v>616</v>
      </c>
      <c r="E1755" s="107" t="str">
        <f>VLOOKUP($C1755,'2024-25 School Level AAFTE'!$C$4:$L$2372,9,FALSE)</f>
        <v>Yes</v>
      </c>
      <c r="F1755" s="95">
        <f>VLOOKUP($C1755,'2024-25 School Level AAFTE'!$C$4:$J$2372,8,FALSE)</f>
        <v>78.67</v>
      </c>
      <c r="G1755" s="97">
        <f>IFERROR(IF(E1755= "yes",VLOOKUP(C1755,Summary!$B:$I,6,0),0),0)</f>
        <v>0</v>
      </c>
      <c r="H1755" s="96">
        <f t="shared" si="291"/>
        <v>78.67</v>
      </c>
      <c r="I1755" s="154">
        <f>VLOOKUP($A1755,'2025-26 Salary &amp; Benefits'!$A:$I,3,FALSE)</f>
        <v>1.18</v>
      </c>
      <c r="J1755" s="154">
        <f>VLOOKUP($A1755,'2025-26 Salary &amp; Benefits'!$A:$I,4,FALSE)</f>
        <v>1.18</v>
      </c>
      <c r="K1755" s="141">
        <f t="shared" si="292"/>
        <v>78.67</v>
      </c>
      <c r="L1755" s="140">
        <f t="shared" si="293"/>
        <v>0.23100000000000001</v>
      </c>
      <c r="M1755" s="142">
        <f>'2025-26 Salary &amp; Benefits'!$E$6</f>
        <v>78209</v>
      </c>
      <c r="N1755" s="142">
        <f>'2025-26 Salary &amp; Benefits'!$F$6</f>
        <v>80164</v>
      </c>
      <c r="O1755" s="9">
        <f t="shared" si="294"/>
        <v>21318.21</v>
      </c>
      <c r="P1755" s="9">
        <f t="shared" si="295"/>
        <v>532.88999999999942</v>
      </c>
      <c r="Q1755" s="9">
        <f>'2025-26 Salary &amp; Benefits'!G$6</f>
        <v>15997.68</v>
      </c>
      <c r="R1755" s="143">
        <f>'2025-26 Salary &amp; Benefits'!H$6</f>
        <v>0.16020000000000001</v>
      </c>
      <c r="S1755" s="143">
        <f>'2025-26 Salary &amp; Benefits'!I$6</f>
        <v>0.15390000000000001</v>
      </c>
      <c r="T1755" s="9">
        <f t="shared" si="296"/>
        <v>7192.65</v>
      </c>
      <c r="U1755" s="9">
        <f t="shared" si="297"/>
        <v>364.19</v>
      </c>
      <c r="V1755" s="9">
        <f t="shared" si="298"/>
        <v>56.05</v>
      </c>
      <c r="W1755" s="9">
        <f t="shared" si="299"/>
        <v>420.24</v>
      </c>
      <c r="X1755" s="22">
        <f t="shared" si="300"/>
        <v>29463.99</v>
      </c>
      <c r="Y1755" s="2"/>
      <c r="Z1755" s="2"/>
      <c r="AA1755" s="2"/>
      <c r="AB1755" s="2"/>
      <c r="AC1755" s="2"/>
      <c r="AD1755" s="2"/>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c r="CQ1755" s="2"/>
      <c r="CR1755" s="2"/>
      <c r="CS1755" s="2"/>
      <c r="CT1755" s="2"/>
      <c r="CU1755" s="2"/>
      <c r="CV1755" s="2"/>
      <c r="CW1755" s="2"/>
      <c r="CX1755" s="2"/>
      <c r="CY1755" s="2"/>
      <c r="CZ1755" s="2"/>
      <c r="DA1755" s="2"/>
      <c r="DB1755" s="2"/>
      <c r="DC1755" s="2"/>
      <c r="DD1755" s="2"/>
      <c r="DE1755" s="2"/>
      <c r="DF1755" s="2"/>
      <c r="DG1755" s="2"/>
      <c r="DH1755" s="2"/>
      <c r="DI1755" s="2"/>
      <c r="DJ1755" s="2"/>
      <c r="DK1755" s="2"/>
      <c r="DL1755" s="2"/>
      <c r="DM1755" s="2"/>
      <c r="DN1755" s="2"/>
      <c r="DO1755" s="2"/>
      <c r="DP1755" s="2"/>
      <c r="DQ1755" s="2"/>
      <c r="DR1755" s="2"/>
      <c r="DS1755" s="2"/>
      <c r="DT1755" s="2"/>
      <c r="DU1755" s="2"/>
      <c r="DV1755" s="2"/>
      <c r="DW1755" s="2"/>
      <c r="DX1755" s="2"/>
      <c r="DY1755" s="2"/>
      <c r="DZ1755" s="2"/>
      <c r="EA1755" s="2"/>
      <c r="EB1755" s="2"/>
      <c r="EC1755" s="2"/>
      <c r="ED1755" s="2"/>
      <c r="EE1755" s="2"/>
      <c r="EF1755" s="2"/>
      <c r="EG1755" s="2"/>
      <c r="EH1755" s="2"/>
      <c r="EI1755" s="2"/>
      <c r="EJ1755" s="2"/>
      <c r="EK1755" s="2"/>
      <c r="EL1755" s="2"/>
      <c r="EM1755" s="2"/>
      <c r="EN1755" s="2"/>
      <c r="EO1755" s="2"/>
      <c r="EP1755" s="2"/>
      <c r="EQ1755" s="2"/>
      <c r="ER1755" s="2"/>
      <c r="ES1755" s="2"/>
      <c r="ET1755" s="2"/>
      <c r="EU1755" s="2"/>
      <c r="EV1755" s="2"/>
      <c r="EW1755" s="2"/>
      <c r="EX1755" s="2"/>
      <c r="EY1755" s="2"/>
      <c r="EZ1755" s="2"/>
      <c r="FA1755" s="2"/>
      <c r="FB1755" s="2"/>
      <c r="FC1755" s="2"/>
    </row>
    <row r="1756" spans="1:159" s="4" customFormat="1">
      <c r="A1756" s="77" t="s">
        <v>2245</v>
      </c>
      <c r="B1756" s="87" t="s">
        <v>2807</v>
      </c>
      <c r="C1756" s="88">
        <v>3974</v>
      </c>
      <c r="D1756" s="87" t="s">
        <v>617</v>
      </c>
      <c r="E1756" s="107" t="str">
        <f>VLOOKUP($C1756,'2024-25 School Level AAFTE'!$C$4:$L$2372,9,FALSE)</f>
        <v>No</v>
      </c>
      <c r="F1756" s="95">
        <f>VLOOKUP($C1756,'2024-25 School Level AAFTE'!$C$4:$J$2372,8,FALSE)</f>
        <v>368.44</v>
      </c>
      <c r="G1756" s="97">
        <f>IFERROR(IF(E1756= "yes",VLOOKUP(C1756,Summary!$B:$I,6,0),0),0)</f>
        <v>0</v>
      </c>
      <c r="H1756" s="96">
        <f t="shared" si="291"/>
        <v>0</v>
      </c>
      <c r="I1756" s="154">
        <f>VLOOKUP($A1756,'2025-26 Salary &amp; Benefits'!$A:$I,3,FALSE)</f>
        <v>1.18</v>
      </c>
      <c r="J1756" s="154">
        <f>VLOOKUP($A1756,'2025-26 Salary &amp; Benefits'!$A:$I,4,FALSE)</f>
        <v>1.18</v>
      </c>
      <c r="K1756" s="141">
        <f t="shared" si="292"/>
        <v>0</v>
      </c>
      <c r="L1756" s="140">
        <f t="shared" si="293"/>
        <v>0</v>
      </c>
      <c r="M1756" s="142">
        <f>'2025-26 Salary &amp; Benefits'!$E$6</f>
        <v>78209</v>
      </c>
      <c r="N1756" s="142">
        <f>'2025-26 Salary &amp; Benefits'!$F$6</f>
        <v>80164</v>
      </c>
      <c r="O1756" s="9">
        <f t="shared" si="294"/>
        <v>0</v>
      </c>
      <c r="P1756" s="9">
        <f t="shared" si="295"/>
        <v>0</v>
      </c>
      <c r="Q1756" s="9">
        <f>'2025-26 Salary &amp; Benefits'!G$6</f>
        <v>15997.68</v>
      </c>
      <c r="R1756" s="143">
        <f>'2025-26 Salary &amp; Benefits'!H$6</f>
        <v>0.16020000000000001</v>
      </c>
      <c r="S1756" s="143">
        <f>'2025-26 Salary &amp; Benefits'!I$6</f>
        <v>0.15390000000000001</v>
      </c>
      <c r="T1756" s="9">
        <f t="shared" si="296"/>
        <v>0</v>
      </c>
      <c r="U1756" s="9">
        <f t="shared" si="297"/>
        <v>0</v>
      </c>
      <c r="V1756" s="9">
        <f t="shared" si="298"/>
        <v>0</v>
      </c>
      <c r="W1756" s="9">
        <f t="shared" si="299"/>
        <v>0</v>
      </c>
      <c r="X1756" s="22">
        <f t="shared" si="300"/>
        <v>0</v>
      </c>
      <c r="Y1756" s="2"/>
      <c r="Z1756" s="2"/>
      <c r="AA1756" s="2"/>
      <c r="AB1756" s="2"/>
      <c r="AC1756" s="2"/>
      <c r="AD1756" s="2"/>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c r="CQ1756" s="2"/>
      <c r="CR1756" s="2"/>
      <c r="CS1756" s="2"/>
      <c r="CT1756" s="2"/>
      <c r="CU1756" s="2"/>
      <c r="CV1756" s="2"/>
      <c r="CW1756" s="2"/>
      <c r="CX1756" s="2"/>
      <c r="CY1756" s="2"/>
      <c r="CZ1756" s="2"/>
      <c r="DA1756" s="2"/>
      <c r="DB1756" s="2"/>
      <c r="DC1756" s="2"/>
      <c r="DD1756" s="2"/>
      <c r="DE1756" s="2"/>
      <c r="DF1756" s="2"/>
      <c r="DG1756" s="2"/>
      <c r="DH1756" s="2"/>
      <c r="DI1756" s="2"/>
      <c r="DJ1756" s="2"/>
      <c r="DK1756" s="2"/>
      <c r="DL1756" s="2"/>
      <c r="DM1756" s="2"/>
      <c r="DN1756" s="2"/>
      <c r="DO1756" s="2"/>
      <c r="DP1756" s="2"/>
      <c r="DQ1756" s="2"/>
      <c r="DR1756" s="2"/>
      <c r="DS1756" s="2"/>
      <c r="DT1756" s="2"/>
      <c r="DU1756" s="2"/>
      <c r="DV1756" s="2"/>
      <c r="DW1756" s="2"/>
      <c r="DX1756" s="2"/>
      <c r="DY1756" s="2"/>
      <c r="DZ1756" s="2"/>
      <c r="EA1756" s="2"/>
      <c r="EB1756" s="2"/>
      <c r="EC1756" s="2"/>
      <c r="ED1756" s="2"/>
      <c r="EE1756" s="2"/>
      <c r="EF1756" s="2"/>
      <c r="EG1756" s="2"/>
      <c r="EH1756" s="2"/>
      <c r="EI1756" s="2"/>
      <c r="EJ1756" s="2"/>
      <c r="EK1756" s="2"/>
      <c r="EL1756" s="2"/>
      <c r="EM1756" s="2"/>
      <c r="EN1756" s="2"/>
      <c r="EO1756" s="2"/>
      <c r="EP1756" s="2"/>
      <c r="EQ1756" s="2"/>
      <c r="ER1756" s="2"/>
      <c r="ES1756" s="2"/>
      <c r="ET1756" s="2"/>
      <c r="EU1756" s="2"/>
      <c r="EV1756" s="2"/>
      <c r="EW1756" s="2"/>
      <c r="EX1756" s="2"/>
      <c r="EY1756" s="2"/>
      <c r="EZ1756" s="2"/>
      <c r="FA1756" s="2"/>
      <c r="FB1756" s="2"/>
      <c r="FC1756" s="2"/>
    </row>
    <row r="1757" spans="1:159" s="4" customFormat="1">
      <c r="A1757" s="77" t="s">
        <v>2245</v>
      </c>
      <c r="B1757" s="87" t="s">
        <v>2807</v>
      </c>
      <c r="C1757" s="88">
        <v>4064</v>
      </c>
      <c r="D1757" s="87" t="s">
        <v>618</v>
      </c>
      <c r="E1757" s="107" t="str">
        <f>VLOOKUP($C1757,'2024-25 School Level AAFTE'!$C$4:$L$2372,9,FALSE)</f>
        <v>Yes</v>
      </c>
      <c r="F1757" s="95">
        <f>VLOOKUP($C1757,'2024-25 School Level AAFTE'!$C$4:$J$2372,8,FALSE)</f>
        <v>575.4</v>
      </c>
      <c r="G1757" s="97">
        <f>IFERROR(IF(E1757= "yes",VLOOKUP(C1757,Summary!$B:$I,6,0),0),0)</f>
        <v>0</v>
      </c>
      <c r="H1757" s="96">
        <f t="shared" si="291"/>
        <v>575.4</v>
      </c>
      <c r="I1757" s="154">
        <f>VLOOKUP($A1757,'2025-26 Salary &amp; Benefits'!$A:$I,3,FALSE)</f>
        <v>1.18</v>
      </c>
      <c r="J1757" s="154">
        <f>VLOOKUP($A1757,'2025-26 Salary &amp; Benefits'!$A:$I,4,FALSE)</f>
        <v>1.18</v>
      </c>
      <c r="K1757" s="141">
        <f t="shared" si="292"/>
        <v>575.4</v>
      </c>
      <c r="L1757" s="140">
        <f t="shared" si="293"/>
        <v>1.6879999999999999</v>
      </c>
      <c r="M1757" s="142">
        <f>'2025-26 Salary &amp; Benefits'!$E$6</f>
        <v>78209</v>
      </c>
      <c r="N1757" s="142">
        <f>'2025-26 Salary &amp; Benefits'!$F$6</f>
        <v>80164</v>
      </c>
      <c r="O1757" s="9">
        <f t="shared" si="294"/>
        <v>155779.81</v>
      </c>
      <c r="P1757" s="9">
        <f t="shared" si="295"/>
        <v>3894.0499999999884</v>
      </c>
      <c r="Q1757" s="9">
        <f>'2025-26 Salary &amp; Benefits'!G$6</f>
        <v>15997.68</v>
      </c>
      <c r="R1757" s="143">
        <f>'2025-26 Salary &amp; Benefits'!H$6</f>
        <v>0.16020000000000001</v>
      </c>
      <c r="S1757" s="143">
        <f>'2025-26 Salary &amp; Benefits'!I$6</f>
        <v>0.15390000000000001</v>
      </c>
      <c r="T1757" s="9">
        <f t="shared" si="296"/>
        <v>52559.3</v>
      </c>
      <c r="U1757" s="9">
        <f t="shared" si="297"/>
        <v>2661.23</v>
      </c>
      <c r="V1757" s="9">
        <f t="shared" si="298"/>
        <v>409.56</v>
      </c>
      <c r="W1757" s="9">
        <f t="shared" si="299"/>
        <v>3070.79</v>
      </c>
      <c r="X1757" s="22">
        <f t="shared" si="300"/>
        <v>215303.94999999998</v>
      </c>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c r="CR1757" s="2"/>
      <c r="CS1757" s="2"/>
      <c r="CT1757" s="2"/>
      <c r="CU1757" s="2"/>
      <c r="CV1757" s="2"/>
      <c r="CW1757" s="2"/>
      <c r="CX1757" s="2"/>
      <c r="CY1757" s="2"/>
      <c r="CZ1757" s="2"/>
      <c r="DA1757" s="2"/>
      <c r="DB1757" s="2"/>
      <c r="DC1757" s="2"/>
      <c r="DD1757" s="2"/>
      <c r="DE1757" s="2"/>
      <c r="DF1757" s="2"/>
      <c r="DG1757" s="2"/>
      <c r="DH1757" s="2"/>
      <c r="DI1757" s="2"/>
      <c r="DJ1757" s="2"/>
      <c r="DK1757" s="2"/>
      <c r="DL1757" s="2"/>
      <c r="DM1757" s="2"/>
      <c r="DN1757" s="2"/>
      <c r="DO1757" s="2"/>
      <c r="DP1757" s="2"/>
      <c r="DQ1757" s="2"/>
      <c r="DR1757" s="2"/>
      <c r="DS1757" s="2"/>
      <c r="DT1757" s="2"/>
      <c r="DU1757" s="2"/>
      <c r="DV1757" s="2"/>
      <c r="DW1757" s="2"/>
      <c r="DX1757" s="2"/>
      <c r="DY1757" s="2"/>
      <c r="DZ1757" s="2"/>
      <c r="EA1757" s="2"/>
      <c r="EB1757" s="2"/>
      <c r="EC1757" s="2"/>
      <c r="ED1757" s="2"/>
      <c r="EE1757" s="2"/>
      <c r="EF1757" s="2"/>
      <c r="EG1757" s="2"/>
      <c r="EH1757" s="2"/>
      <c r="EI1757" s="2"/>
      <c r="EJ1757" s="2"/>
      <c r="EK1757" s="2"/>
      <c r="EL1757" s="2"/>
      <c r="EM1757" s="2"/>
      <c r="EN1757" s="2"/>
      <c r="EO1757" s="2"/>
      <c r="EP1757" s="2"/>
      <c r="EQ1757" s="2"/>
      <c r="ER1757" s="2"/>
      <c r="ES1757" s="2"/>
      <c r="ET1757" s="2"/>
      <c r="EU1757" s="2"/>
      <c r="EV1757" s="2"/>
      <c r="EW1757" s="2"/>
      <c r="EX1757" s="2"/>
      <c r="EY1757" s="2"/>
      <c r="EZ1757" s="2"/>
      <c r="FA1757" s="2"/>
      <c r="FB1757" s="2"/>
      <c r="FC1757" s="2"/>
    </row>
    <row r="1758" spans="1:159" s="4" customFormat="1">
      <c r="A1758" s="77" t="s">
        <v>2245</v>
      </c>
      <c r="B1758" s="87" t="s">
        <v>2807</v>
      </c>
      <c r="C1758" s="88">
        <v>4065</v>
      </c>
      <c r="D1758" s="87" t="s">
        <v>619</v>
      </c>
      <c r="E1758" s="107" t="str">
        <f>VLOOKUP($C1758,'2024-25 School Level AAFTE'!$C$4:$L$2372,9,FALSE)</f>
        <v>No</v>
      </c>
      <c r="F1758" s="95">
        <f>VLOOKUP($C1758,'2024-25 School Level AAFTE'!$C$4:$J$2372,8,FALSE)</f>
        <v>277.44</v>
      </c>
      <c r="G1758" s="97">
        <f>IFERROR(IF(E1758= "yes",VLOOKUP(C1758,Summary!$B:$I,6,0),0),0)</f>
        <v>0</v>
      </c>
      <c r="H1758" s="96">
        <f t="shared" ref="H1758:H1821" si="301">IF(E1758= "yes", F1758,0)</f>
        <v>0</v>
      </c>
      <c r="I1758" s="154">
        <f>VLOOKUP($A1758,'2025-26 Salary &amp; Benefits'!$A:$I,3,FALSE)</f>
        <v>1.18</v>
      </c>
      <c r="J1758" s="154">
        <f>VLOOKUP($A1758,'2025-26 Salary &amp; Benefits'!$A:$I,4,FALSE)</f>
        <v>1.18</v>
      </c>
      <c r="K1758" s="141">
        <f t="shared" ref="K1758:K1821" si="302">IF(G1758&gt;0,G1758,H1758)</f>
        <v>0</v>
      </c>
      <c r="L1758" s="140">
        <f t="shared" ref="L1758:L1821" si="303">ROUND((($K1758*1.1*36)/15)/900,3)</f>
        <v>0</v>
      </c>
      <c r="M1758" s="142">
        <f>'2025-26 Salary &amp; Benefits'!$E$6</f>
        <v>78209</v>
      </c>
      <c r="N1758" s="142">
        <f>'2025-26 Salary &amp; Benefits'!$F$6</f>
        <v>80164</v>
      </c>
      <c r="O1758" s="9">
        <f t="shared" ref="O1758:O1821" si="304">ROUND($I1758*$M1758*$L1758,2)</f>
        <v>0</v>
      </c>
      <c r="P1758" s="9">
        <f t="shared" ref="P1758:P1821" si="305">ROUND($J1758*$N1758*$L1758,2)-O1758</f>
        <v>0</v>
      </c>
      <c r="Q1758" s="9">
        <f>'2025-26 Salary &amp; Benefits'!G$6</f>
        <v>15997.68</v>
      </c>
      <c r="R1758" s="143">
        <f>'2025-26 Salary &amp; Benefits'!H$6</f>
        <v>0.16020000000000001</v>
      </c>
      <c r="S1758" s="143">
        <f>'2025-26 Salary &amp; Benefits'!I$6</f>
        <v>0.15390000000000001</v>
      </c>
      <c r="T1758" s="9">
        <f t="shared" ref="T1758:T1821" si="306">ROUND(O1758*R1758+P1758*S1758+L1758*Q1758,2)</f>
        <v>0</v>
      </c>
      <c r="U1758" s="9">
        <f t="shared" ref="U1758:U1821" si="307">ROUND((($N1758*$J1758*$L1758)/180)*3,2)</f>
        <v>0</v>
      </c>
      <c r="V1758" s="9">
        <f t="shared" ref="V1758:V1821" si="308">ROUND(U1758*S1758,2)</f>
        <v>0</v>
      </c>
      <c r="W1758" s="9">
        <f t="shared" ref="W1758:W1821" si="309">SUM(U1758:V1758)</f>
        <v>0</v>
      </c>
      <c r="X1758" s="22">
        <f t="shared" ref="X1758:X1821" si="310">SUM(T1758,O1758:P1758,W1758)</f>
        <v>0</v>
      </c>
      <c r="Y1758" s="2"/>
      <c r="Z1758" s="2"/>
      <c r="AA1758" s="2"/>
      <c r="AB1758" s="2"/>
      <c r="AC1758" s="2"/>
      <c r="AD1758" s="2"/>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c r="CQ1758" s="2"/>
      <c r="CR1758" s="2"/>
      <c r="CS1758" s="2"/>
      <c r="CT1758" s="2"/>
      <c r="CU1758" s="2"/>
      <c r="CV1758" s="2"/>
      <c r="CW1758" s="2"/>
      <c r="CX1758" s="2"/>
      <c r="CY1758" s="2"/>
      <c r="CZ1758" s="2"/>
      <c r="DA1758" s="2"/>
      <c r="DB1758" s="2"/>
      <c r="DC1758" s="2"/>
      <c r="DD1758" s="2"/>
      <c r="DE1758" s="2"/>
      <c r="DF1758" s="2"/>
      <c r="DG1758" s="2"/>
      <c r="DH1758" s="2"/>
      <c r="DI1758" s="2"/>
      <c r="DJ1758" s="2"/>
      <c r="DK1758" s="2"/>
      <c r="DL1758" s="2"/>
      <c r="DM1758" s="2"/>
      <c r="DN1758" s="2"/>
      <c r="DO1758" s="2"/>
      <c r="DP1758" s="2"/>
      <c r="DQ1758" s="2"/>
      <c r="DR1758" s="2"/>
      <c r="DS1758" s="2"/>
      <c r="DT1758" s="2"/>
      <c r="DU1758" s="2"/>
      <c r="DV1758" s="2"/>
      <c r="DW1758" s="2"/>
      <c r="DX1758" s="2"/>
      <c r="DY1758" s="2"/>
      <c r="DZ1758" s="2"/>
      <c r="EA1758" s="2"/>
      <c r="EB1758" s="2"/>
      <c r="EC1758" s="2"/>
      <c r="ED1758" s="2"/>
      <c r="EE1758" s="2"/>
      <c r="EF1758" s="2"/>
      <c r="EG1758" s="2"/>
      <c r="EH1758" s="2"/>
      <c r="EI1758" s="2"/>
      <c r="EJ1758" s="2"/>
      <c r="EK1758" s="2"/>
      <c r="EL1758" s="2"/>
      <c r="EM1758" s="2"/>
      <c r="EN1758" s="2"/>
      <c r="EO1758" s="2"/>
      <c r="EP1758" s="2"/>
      <c r="EQ1758" s="2"/>
      <c r="ER1758" s="2"/>
      <c r="ES1758" s="2"/>
      <c r="ET1758" s="2"/>
      <c r="EU1758" s="2"/>
      <c r="EV1758" s="2"/>
      <c r="EW1758" s="2"/>
      <c r="EX1758" s="2"/>
      <c r="EY1758" s="2"/>
      <c r="EZ1758" s="2"/>
      <c r="FA1758" s="2"/>
      <c r="FB1758" s="2"/>
      <c r="FC1758" s="2"/>
    </row>
    <row r="1759" spans="1:159" s="4" customFormat="1">
      <c r="A1759" s="77" t="s">
        <v>2245</v>
      </c>
      <c r="B1759" s="87" t="s">
        <v>2807</v>
      </c>
      <c r="C1759" s="88">
        <v>4218</v>
      </c>
      <c r="D1759" s="87" t="s">
        <v>620</v>
      </c>
      <c r="E1759" s="107" t="str">
        <f>VLOOKUP($C1759,'2024-25 School Level AAFTE'!$C$4:$L$2372,9,FALSE)</f>
        <v>Yes</v>
      </c>
      <c r="F1759" s="95">
        <f>VLOOKUP($C1759,'2024-25 School Level AAFTE'!$C$4:$J$2372,8,FALSE)</f>
        <v>502.11</v>
      </c>
      <c r="G1759" s="97">
        <f>IFERROR(IF(E1759= "yes",VLOOKUP(C1759,Summary!$B:$I,6,0),0),0)</f>
        <v>0</v>
      </c>
      <c r="H1759" s="96">
        <f t="shared" si="301"/>
        <v>502.11</v>
      </c>
      <c r="I1759" s="154">
        <f>VLOOKUP($A1759,'2025-26 Salary &amp; Benefits'!$A:$I,3,FALSE)</f>
        <v>1.18</v>
      </c>
      <c r="J1759" s="154">
        <f>VLOOKUP($A1759,'2025-26 Salary &amp; Benefits'!$A:$I,4,FALSE)</f>
        <v>1.18</v>
      </c>
      <c r="K1759" s="141">
        <f t="shared" si="302"/>
        <v>502.11</v>
      </c>
      <c r="L1759" s="140">
        <f t="shared" si="303"/>
        <v>1.4730000000000001</v>
      </c>
      <c r="M1759" s="142">
        <f>'2025-26 Salary &amp; Benefits'!$E$6</f>
        <v>78209</v>
      </c>
      <c r="N1759" s="142">
        <f>'2025-26 Salary &amp; Benefits'!$F$6</f>
        <v>80164</v>
      </c>
      <c r="O1759" s="9">
        <f t="shared" si="304"/>
        <v>135938.19</v>
      </c>
      <c r="P1759" s="9">
        <f t="shared" si="305"/>
        <v>3398.0599999999977</v>
      </c>
      <c r="Q1759" s="9">
        <f>'2025-26 Salary &amp; Benefits'!G$6</f>
        <v>15997.68</v>
      </c>
      <c r="R1759" s="143">
        <f>'2025-26 Salary &amp; Benefits'!H$6</f>
        <v>0.16020000000000001</v>
      </c>
      <c r="S1759" s="143">
        <f>'2025-26 Salary &amp; Benefits'!I$6</f>
        <v>0.15390000000000001</v>
      </c>
      <c r="T1759" s="9">
        <f t="shared" si="306"/>
        <v>45864.84</v>
      </c>
      <c r="U1759" s="9">
        <f t="shared" si="307"/>
        <v>2322.27</v>
      </c>
      <c r="V1759" s="9">
        <f t="shared" si="308"/>
        <v>357.4</v>
      </c>
      <c r="W1759" s="9">
        <f t="shared" si="309"/>
        <v>2679.67</v>
      </c>
      <c r="X1759" s="22">
        <f t="shared" si="310"/>
        <v>187880.76</v>
      </c>
      <c r="Y1759" s="2"/>
      <c r="Z1759" s="2"/>
      <c r="AA1759" s="2"/>
      <c r="AB1759" s="2"/>
      <c r="AC1759" s="2"/>
      <c r="AD1759" s="2"/>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c r="CQ1759" s="2"/>
      <c r="CR1759" s="2"/>
      <c r="CS1759" s="2"/>
      <c r="CT1759" s="2"/>
      <c r="CU1759" s="2"/>
      <c r="CV1759" s="2"/>
      <c r="CW1759" s="2"/>
      <c r="CX1759" s="2"/>
      <c r="CY1759" s="2"/>
      <c r="CZ1759" s="2"/>
      <c r="DA1759" s="2"/>
      <c r="DB1759" s="2"/>
      <c r="DC1759" s="2"/>
      <c r="DD1759" s="2"/>
      <c r="DE1759" s="2"/>
      <c r="DF1759" s="2"/>
      <c r="DG1759" s="2"/>
      <c r="DH1759" s="2"/>
      <c r="DI1759" s="2"/>
      <c r="DJ1759" s="2"/>
      <c r="DK1759" s="2"/>
      <c r="DL1759" s="2"/>
      <c r="DM1759" s="2"/>
      <c r="DN1759" s="2"/>
      <c r="DO1759" s="2"/>
      <c r="DP1759" s="2"/>
      <c r="DQ1759" s="2"/>
      <c r="DR1759" s="2"/>
      <c r="DS1759" s="2"/>
      <c r="DT1759" s="2"/>
      <c r="DU1759" s="2"/>
      <c r="DV1759" s="2"/>
      <c r="DW1759" s="2"/>
      <c r="DX1759" s="2"/>
      <c r="DY1759" s="2"/>
      <c r="DZ1759" s="2"/>
      <c r="EA1759" s="2"/>
      <c r="EB1759" s="2"/>
      <c r="EC1759" s="2"/>
      <c r="ED1759" s="2"/>
      <c r="EE1759" s="2"/>
      <c r="EF1759" s="2"/>
      <c r="EG1759" s="2"/>
      <c r="EH1759" s="2"/>
      <c r="EI1759" s="2"/>
      <c r="EJ1759" s="2"/>
      <c r="EK1759" s="2"/>
      <c r="EL1759" s="2"/>
      <c r="EM1759" s="2"/>
      <c r="EN1759" s="2"/>
      <c r="EO1759" s="2"/>
      <c r="EP1759" s="2"/>
      <c r="EQ1759" s="2"/>
      <c r="ER1759" s="2"/>
      <c r="ES1759" s="2"/>
      <c r="ET1759" s="2"/>
      <c r="EU1759" s="2"/>
      <c r="EV1759" s="2"/>
      <c r="EW1759" s="2"/>
      <c r="EX1759" s="2"/>
      <c r="EY1759" s="2"/>
      <c r="EZ1759" s="2"/>
      <c r="FA1759" s="2"/>
      <c r="FB1759" s="2"/>
      <c r="FC1759" s="2"/>
    </row>
    <row r="1760" spans="1:159" s="4" customFormat="1">
      <c r="A1760" s="77" t="s">
        <v>2245</v>
      </c>
      <c r="B1760" s="87" t="s">
        <v>2807</v>
      </c>
      <c r="C1760" s="88">
        <v>4248</v>
      </c>
      <c r="D1760" s="87" t="s">
        <v>621</v>
      </c>
      <c r="E1760" s="107" t="str">
        <f>VLOOKUP($C1760,'2024-25 School Level AAFTE'!$C$4:$L$2372,9,FALSE)</f>
        <v>No</v>
      </c>
      <c r="F1760" s="95">
        <f>VLOOKUP($C1760,'2024-25 School Level AAFTE'!$C$4:$J$2372,8,FALSE)</f>
        <v>403.11</v>
      </c>
      <c r="G1760" s="97">
        <f>IFERROR(IF(E1760= "yes",VLOOKUP(C1760,Summary!$B:$I,6,0),0),0)</f>
        <v>0</v>
      </c>
      <c r="H1760" s="96">
        <f t="shared" si="301"/>
        <v>0</v>
      </c>
      <c r="I1760" s="154">
        <f>VLOOKUP($A1760,'2025-26 Salary &amp; Benefits'!$A:$I,3,FALSE)</f>
        <v>1.18</v>
      </c>
      <c r="J1760" s="154">
        <f>VLOOKUP($A1760,'2025-26 Salary &amp; Benefits'!$A:$I,4,FALSE)</f>
        <v>1.18</v>
      </c>
      <c r="K1760" s="141">
        <f t="shared" si="302"/>
        <v>0</v>
      </c>
      <c r="L1760" s="140">
        <f t="shared" si="303"/>
        <v>0</v>
      </c>
      <c r="M1760" s="142">
        <f>'2025-26 Salary &amp; Benefits'!$E$6</f>
        <v>78209</v>
      </c>
      <c r="N1760" s="142">
        <f>'2025-26 Salary &amp; Benefits'!$F$6</f>
        <v>80164</v>
      </c>
      <c r="O1760" s="9">
        <f t="shared" si="304"/>
        <v>0</v>
      </c>
      <c r="P1760" s="9">
        <f t="shared" si="305"/>
        <v>0</v>
      </c>
      <c r="Q1760" s="9">
        <f>'2025-26 Salary &amp; Benefits'!G$6</f>
        <v>15997.68</v>
      </c>
      <c r="R1760" s="143">
        <f>'2025-26 Salary &amp; Benefits'!H$6</f>
        <v>0.16020000000000001</v>
      </c>
      <c r="S1760" s="143">
        <f>'2025-26 Salary &amp; Benefits'!I$6</f>
        <v>0.15390000000000001</v>
      </c>
      <c r="T1760" s="9">
        <f t="shared" si="306"/>
        <v>0</v>
      </c>
      <c r="U1760" s="9">
        <f t="shared" si="307"/>
        <v>0</v>
      </c>
      <c r="V1760" s="9">
        <f t="shared" si="308"/>
        <v>0</v>
      </c>
      <c r="W1760" s="9">
        <f t="shared" si="309"/>
        <v>0</v>
      </c>
      <c r="X1760" s="22">
        <f t="shared" si="310"/>
        <v>0</v>
      </c>
      <c r="Y1760" s="2"/>
      <c r="Z1760" s="2"/>
      <c r="AA1760" s="2"/>
      <c r="AB1760" s="2"/>
      <c r="AC1760" s="2"/>
      <c r="AD1760" s="2"/>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c r="CQ1760" s="2"/>
      <c r="CR1760" s="2"/>
      <c r="CS1760" s="2"/>
      <c r="CT1760" s="2"/>
      <c r="CU1760" s="2"/>
      <c r="CV1760" s="2"/>
      <c r="CW1760" s="2"/>
      <c r="CX1760" s="2"/>
      <c r="CY1760" s="2"/>
      <c r="CZ1760" s="2"/>
      <c r="DA1760" s="2"/>
      <c r="DB1760" s="2"/>
      <c r="DC1760" s="2"/>
      <c r="DD1760" s="2"/>
      <c r="DE1760" s="2"/>
      <c r="DF1760" s="2"/>
      <c r="DG1760" s="2"/>
      <c r="DH1760" s="2"/>
      <c r="DI1760" s="2"/>
      <c r="DJ1760" s="2"/>
      <c r="DK1760" s="2"/>
      <c r="DL1760" s="2"/>
      <c r="DM1760" s="2"/>
      <c r="DN1760" s="2"/>
      <c r="DO1760" s="2"/>
      <c r="DP1760" s="2"/>
      <c r="DQ1760" s="2"/>
      <c r="DR1760" s="2"/>
      <c r="DS1760" s="2"/>
      <c r="DT1760" s="2"/>
      <c r="DU1760" s="2"/>
      <c r="DV1760" s="2"/>
      <c r="DW1760" s="2"/>
      <c r="DX1760" s="2"/>
      <c r="DY1760" s="2"/>
      <c r="DZ1760" s="2"/>
      <c r="EA1760" s="2"/>
      <c r="EB1760" s="2"/>
      <c r="EC1760" s="2"/>
      <c r="ED1760" s="2"/>
      <c r="EE1760" s="2"/>
      <c r="EF1760" s="2"/>
      <c r="EG1760" s="2"/>
      <c r="EH1760" s="2"/>
      <c r="EI1760" s="2"/>
      <c r="EJ1760" s="2"/>
      <c r="EK1760" s="2"/>
      <c r="EL1760" s="2"/>
      <c r="EM1760" s="2"/>
      <c r="EN1760" s="2"/>
      <c r="EO1760" s="2"/>
      <c r="EP1760" s="2"/>
      <c r="EQ1760" s="2"/>
      <c r="ER1760" s="2"/>
      <c r="ES1760" s="2"/>
      <c r="ET1760" s="2"/>
      <c r="EU1760" s="2"/>
      <c r="EV1760" s="2"/>
      <c r="EW1760" s="2"/>
      <c r="EX1760" s="2"/>
      <c r="EY1760" s="2"/>
      <c r="EZ1760" s="2"/>
      <c r="FA1760" s="2"/>
      <c r="FB1760" s="2"/>
      <c r="FC1760" s="2"/>
    </row>
    <row r="1761" spans="1:159" s="4" customFormat="1">
      <c r="A1761" s="77" t="s">
        <v>2245</v>
      </c>
      <c r="B1761" s="87" t="s">
        <v>2807</v>
      </c>
      <c r="C1761" s="88">
        <v>5046</v>
      </c>
      <c r="D1761" s="87" t="s">
        <v>622</v>
      </c>
      <c r="E1761" s="107" t="str">
        <f>VLOOKUP($C1761,'2024-25 School Level AAFTE'!$C$4:$L$2372,9,FALSE)</f>
        <v>No</v>
      </c>
      <c r="F1761" s="95">
        <f>VLOOKUP($C1761,'2024-25 School Level AAFTE'!$C$4:$J$2372,8,FALSE)</f>
        <v>51.24</v>
      </c>
      <c r="G1761" s="97">
        <f>IFERROR(IF(E1761= "yes",VLOOKUP(C1761,Summary!$B:$I,6,0),0),0)</f>
        <v>0</v>
      </c>
      <c r="H1761" s="96">
        <f t="shared" si="301"/>
        <v>0</v>
      </c>
      <c r="I1761" s="154">
        <f>VLOOKUP($A1761,'2025-26 Salary &amp; Benefits'!$A:$I,3,FALSE)</f>
        <v>1.18</v>
      </c>
      <c r="J1761" s="154">
        <f>VLOOKUP($A1761,'2025-26 Salary &amp; Benefits'!$A:$I,4,FALSE)</f>
        <v>1.18</v>
      </c>
      <c r="K1761" s="141">
        <f t="shared" si="302"/>
        <v>0</v>
      </c>
      <c r="L1761" s="140">
        <f t="shared" si="303"/>
        <v>0</v>
      </c>
      <c r="M1761" s="142">
        <f>'2025-26 Salary &amp; Benefits'!$E$6</f>
        <v>78209</v>
      </c>
      <c r="N1761" s="142">
        <f>'2025-26 Salary &amp; Benefits'!$F$6</f>
        <v>80164</v>
      </c>
      <c r="O1761" s="9">
        <f t="shared" si="304"/>
        <v>0</v>
      </c>
      <c r="P1761" s="9">
        <f t="shared" si="305"/>
        <v>0</v>
      </c>
      <c r="Q1761" s="9">
        <f>'2025-26 Salary &amp; Benefits'!G$6</f>
        <v>15997.68</v>
      </c>
      <c r="R1761" s="143">
        <f>'2025-26 Salary &amp; Benefits'!H$6</f>
        <v>0.16020000000000001</v>
      </c>
      <c r="S1761" s="143">
        <f>'2025-26 Salary &amp; Benefits'!I$6</f>
        <v>0.15390000000000001</v>
      </c>
      <c r="T1761" s="9">
        <f t="shared" si="306"/>
        <v>0</v>
      </c>
      <c r="U1761" s="9">
        <f t="shared" si="307"/>
        <v>0</v>
      </c>
      <c r="V1761" s="9">
        <f t="shared" si="308"/>
        <v>0</v>
      </c>
      <c r="W1761" s="9">
        <f t="shared" si="309"/>
        <v>0</v>
      </c>
      <c r="X1761" s="22">
        <f t="shared" si="310"/>
        <v>0</v>
      </c>
      <c r="Y1761" s="2"/>
      <c r="Z1761" s="2"/>
      <c r="AA1761" s="2"/>
      <c r="AB1761" s="2"/>
      <c r="AC1761" s="2"/>
      <c r="AD1761" s="2"/>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c r="CC1761" s="2"/>
      <c r="CD1761" s="2"/>
      <c r="CE1761" s="2"/>
      <c r="CF1761" s="2"/>
      <c r="CG1761" s="2"/>
      <c r="CH1761" s="2"/>
      <c r="CI1761" s="2"/>
      <c r="CJ1761" s="2"/>
      <c r="CK1761" s="2"/>
      <c r="CL1761" s="2"/>
      <c r="CM1761" s="2"/>
      <c r="CN1761" s="2"/>
      <c r="CO1761" s="2"/>
      <c r="CP1761" s="2"/>
      <c r="CQ1761" s="2"/>
      <c r="CR1761" s="2"/>
      <c r="CS1761" s="2"/>
      <c r="CT1761" s="2"/>
      <c r="CU1761" s="2"/>
      <c r="CV1761" s="2"/>
      <c r="CW1761" s="2"/>
      <c r="CX1761" s="2"/>
      <c r="CY1761" s="2"/>
      <c r="CZ1761" s="2"/>
      <c r="DA1761" s="2"/>
      <c r="DB1761" s="2"/>
      <c r="DC1761" s="2"/>
      <c r="DD1761" s="2"/>
      <c r="DE1761" s="2"/>
      <c r="DF1761" s="2"/>
      <c r="DG1761" s="2"/>
      <c r="DH1761" s="2"/>
      <c r="DI1761" s="2"/>
      <c r="DJ1761" s="2"/>
      <c r="DK1761" s="2"/>
      <c r="DL1761" s="2"/>
      <c r="DM1761" s="2"/>
      <c r="DN1761" s="2"/>
      <c r="DO1761" s="2"/>
      <c r="DP1761" s="2"/>
      <c r="DQ1761" s="2"/>
      <c r="DR1761" s="2"/>
      <c r="DS1761" s="2"/>
      <c r="DT1761" s="2"/>
      <c r="DU1761" s="2"/>
      <c r="DV1761" s="2"/>
      <c r="DW1761" s="2"/>
      <c r="DX1761" s="2"/>
      <c r="DY1761" s="2"/>
      <c r="DZ1761" s="2"/>
      <c r="EA1761" s="2"/>
      <c r="EB1761" s="2"/>
      <c r="EC1761" s="2"/>
      <c r="ED1761" s="2"/>
      <c r="EE1761" s="2"/>
      <c r="EF1761" s="2"/>
      <c r="EG1761" s="2"/>
      <c r="EH1761" s="2"/>
      <c r="EI1761" s="2"/>
      <c r="EJ1761" s="2"/>
      <c r="EK1761" s="2"/>
      <c r="EL1761" s="2"/>
      <c r="EM1761" s="2"/>
      <c r="EN1761" s="2"/>
      <c r="EO1761" s="2"/>
      <c r="EP1761" s="2"/>
      <c r="EQ1761" s="2"/>
      <c r="ER1761" s="2"/>
      <c r="ES1761" s="2"/>
      <c r="ET1761" s="2"/>
      <c r="EU1761" s="2"/>
      <c r="EV1761" s="2"/>
      <c r="EW1761" s="2"/>
      <c r="EX1761" s="2"/>
      <c r="EY1761" s="2"/>
      <c r="EZ1761" s="2"/>
      <c r="FA1761" s="2"/>
      <c r="FB1761" s="2"/>
      <c r="FC1761" s="2"/>
    </row>
    <row r="1762" spans="1:159" s="4" customFormat="1">
      <c r="A1762" s="77" t="s">
        <v>2245</v>
      </c>
      <c r="B1762" s="87" t="s">
        <v>2807</v>
      </c>
      <c r="C1762" s="88">
        <v>5175</v>
      </c>
      <c r="D1762" s="87" t="s">
        <v>623</v>
      </c>
      <c r="E1762" s="107" t="str">
        <f>VLOOKUP($C1762,'2024-25 School Level AAFTE'!$C$4:$L$2372,9,FALSE)</f>
        <v>No</v>
      </c>
      <c r="F1762" s="95">
        <f>VLOOKUP($C1762,'2024-25 School Level AAFTE'!$C$4:$J$2372,8,FALSE)</f>
        <v>657.66</v>
      </c>
      <c r="G1762" s="97">
        <f>IFERROR(IF(E1762= "yes",VLOOKUP(C1762,Summary!$B:$I,6,0),0),0)</f>
        <v>0</v>
      </c>
      <c r="H1762" s="96">
        <f t="shared" si="301"/>
        <v>0</v>
      </c>
      <c r="I1762" s="154">
        <f>VLOOKUP($A1762,'2025-26 Salary &amp; Benefits'!$A:$I,3,FALSE)</f>
        <v>1.18</v>
      </c>
      <c r="J1762" s="154">
        <f>VLOOKUP($A1762,'2025-26 Salary &amp; Benefits'!$A:$I,4,FALSE)</f>
        <v>1.18</v>
      </c>
      <c r="K1762" s="141">
        <f t="shared" si="302"/>
        <v>0</v>
      </c>
      <c r="L1762" s="140">
        <f t="shared" si="303"/>
        <v>0</v>
      </c>
      <c r="M1762" s="142">
        <f>'2025-26 Salary &amp; Benefits'!$E$6</f>
        <v>78209</v>
      </c>
      <c r="N1762" s="142">
        <f>'2025-26 Salary &amp; Benefits'!$F$6</f>
        <v>80164</v>
      </c>
      <c r="O1762" s="9">
        <f t="shared" si="304"/>
        <v>0</v>
      </c>
      <c r="P1762" s="9">
        <f t="shared" si="305"/>
        <v>0</v>
      </c>
      <c r="Q1762" s="9">
        <f>'2025-26 Salary &amp; Benefits'!G$6</f>
        <v>15997.68</v>
      </c>
      <c r="R1762" s="143">
        <f>'2025-26 Salary &amp; Benefits'!H$6</f>
        <v>0.16020000000000001</v>
      </c>
      <c r="S1762" s="143">
        <f>'2025-26 Salary &amp; Benefits'!I$6</f>
        <v>0.15390000000000001</v>
      </c>
      <c r="T1762" s="9">
        <f t="shared" si="306"/>
        <v>0</v>
      </c>
      <c r="U1762" s="9">
        <f t="shared" si="307"/>
        <v>0</v>
      </c>
      <c r="V1762" s="9">
        <f t="shared" si="308"/>
        <v>0</v>
      </c>
      <c r="W1762" s="9">
        <f t="shared" si="309"/>
        <v>0</v>
      </c>
      <c r="X1762" s="22">
        <f t="shared" si="310"/>
        <v>0</v>
      </c>
      <c r="Y1762" s="2"/>
      <c r="Z1762" s="2"/>
      <c r="AA1762" s="2"/>
      <c r="AB1762" s="2"/>
      <c r="AC1762" s="2"/>
      <c r="AD1762" s="2"/>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c r="BI1762" s="2"/>
      <c r="BJ1762" s="2"/>
      <c r="BK1762" s="2"/>
      <c r="BL1762" s="2"/>
      <c r="BM1762" s="2"/>
      <c r="BN1762" s="2"/>
      <c r="BO1762" s="2"/>
      <c r="BP1762" s="2"/>
      <c r="BQ1762" s="2"/>
      <c r="BR1762" s="2"/>
      <c r="BS1762" s="2"/>
      <c r="BT1762" s="2"/>
      <c r="BU1762" s="2"/>
      <c r="BV1762" s="2"/>
      <c r="BW1762" s="2"/>
      <c r="BX1762" s="2"/>
      <c r="BY1762" s="2"/>
      <c r="BZ1762" s="2"/>
      <c r="CA1762" s="2"/>
      <c r="CB1762" s="2"/>
      <c r="CC1762" s="2"/>
      <c r="CD1762" s="2"/>
      <c r="CE1762" s="2"/>
      <c r="CF1762" s="2"/>
      <c r="CG1762" s="2"/>
      <c r="CH1762" s="2"/>
      <c r="CI1762" s="2"/>
      <c r="CJ1762" s="2"/>
      <c r="CK1762" s="2"/>
      <c r="CL1762" s="2"/>
      <c r="CM1762" s="2"/>
      <c r="CN1762" s="2"/>
      <c r="CO1762" s="2"/>
      <c r="CP1762" s="2"/>
      <c r="CQ1762" s="2"/>
      <c r="CR1762" s="2"/>
      <c r="CS1762" s="2"/>
      <c r="CT1762" s="2"/>
      <c r="CU1762" s="2"/>
      <c r="CV1762" s="2"/>
      <c r="CW1762" s="2"/>
      <c r="CX1762" s="2"/>
      <c r="CY1762" s="2"/>
      <c r="CZ1762" s="2"/>
      <c r="DA1762" s="2"/>
      <c r="DB1762" s="2"/>
      <c r="DC1762" s="2"/>
      <c r="DD1762" s="2"/>
      <c r="DE1762" s="2"/>
      <c r="DF1762" s="2"/>
      <c r="DG1762" s="2"/>
      <c r="DH1762" s="2"/>
      <c r="DI1762" s="2"/>
      <c r="DJ1762" s="2"/>
      <c r="DK1762" s="2"/>
      <c r="DL1762" s="2"/>
      <c r="DM1762" s="2"/>
      <c r="DN1762" s="2"/>
      <c r="DO1762" s="2"/>
      <c r="DP1762" s="2"/>
      <c r="DQ1762" s="2"/>
      <c r="DR1762" s="2"/>
      <c r="DS1762" s="2"/>
      <c r="DT1762" s="2"/>
      <c r="DU1762" s="2"/>
      <c r="DV1762" s="2"/>
      <c r="DW1762" s="2"/>
      <c r="DX1762" s="2"/>
      <c r="DY1762" s="2"/>
      <c r="DZ1762" s="2"/>
      <c r="EA1762" s="2"/>
      <c r="EB1762" s="2"/>
      <c r="EC1762" s="2"/>
      <c r="ED1762" s="2"/>
      <c r="EE1762" s="2"/>
      <c r="EF1762" s="2"/>
      <c r="EG1762" s="2"/>
      <c r="EH1762" s="2"/>
      <c r="EI1762" s="2"/>
      <c r="EJ1762" s="2"/>
      <c r="EK1762" s="2"/>
      <c r="EL1762" s="2"/>
      <c r="EM1762" s="2"/>
      <c r="EN1762" s="2"/>
      <c r="EO1762" s="2"/>
      <c r="EP1762" s="2"/>
      <c r="EQ1762" s="2"/>
      <c r="ER1762" s="2"/>
      <c r="ES1762" s="2"/>
      <c r="ET1762" s="2"/>
      <c r="EU1762" s="2"/>
      <c r="EV1762" s="2"/>
      <c r="EW1762" s="2"/>
      <c r="EX1762" s="2"/>
      <c r="EY1762" s="2"/>
      <c r="EZ1762" s="2"/>
      <c r="FA1762" s="2"/>
      <c r="FB1762" s="2"/>
      <c r="FC1762" s="2"/>
    </row>
    <row r="1763" spans="1:159" s="4" customFormat="1">
      <c r="A1763" s="77" t="s">
        <v>2245</v>
      </c>
      <c r="B1763" s="87" t="s">
        <v>2807</v>
      </c>
      <c r="C1763" s="88">
        <v>5203</v>
      </c>
      <c r="D1763" s="87" t="s">
        <v>624</v>
      </c>
      <c r="E1763" s="107" t="str">
        <f>VLOOKUP($C1763,'2024-25 School Level AAFTE'!$C$4:$L$2372,9,FALSE)</f>
        <v>No</v>
      </c>
      <c r="F1763" s="95">
        <f>VLOOKUP($C1763,'2024-25 School Level AAFTE'!$C$4:$J$2372,8,FALSE)</f>
        <v>439</v>
      </c>
      <c r="G1763" s="97">
        <f>IFERROR(IF(E1763= "yes",VLOOKUP(C1763,Summary!$B:$I,6,0),0),0)</f>
        <v>0</v>
      </c>
      <c r="H1763" s="96">
        <f t="shared" si="301"/>
        <v>0</v>
      </c>
      <c r="I1763" s="154">
        <f>VLOOKUP($A1763,'2025-26 Salary &amp; Benefits'!$A:$I,3,FALSE)</f>
        <v>1.18</v>
      </c>
      <c r="J1763" s="154">
        <f>VLOOKUP($A1763,'2025-26 Salary &amp; Benefits'!$A:$I,4,FALSE)</f>
        <v>1.18</v>
      </c>
      <c r="K1763" s="141">
        <f t="shared" si="302"/>
        <v>0</v>
      </c>
      <c r="L1763" s="140">
        <f t="shared" si="303"/>
        <v>0</v>
      </c>
      <c r="M1763" s="142">
        <f>'2025-26 Salary &amp; Benefits'!$E$6</f>
        <v>78209</v>
      </c>
      <c r="N1763" s="142">
        <f>'2025-26 Salary &amp; Benefits'!$F$6</f>
        <v>80164</v>
      </c>
      <c r="O1763" s="9">
        <f t="shared" si="304"/>
        <v>0</v>
      </c>
      <c r="P1763" s="9">
        <f t="shared" si="305"/>
        <v>0</v>
      </c>
      <c r="Q1763" s="9">
        <f>'2025-26 Salary &amp; Benefits'!G$6</f>
        <v>15997.68</v>
      </c>
      <c r="R1763" s="143">
        <f>'2025-26 Salary &amp; Benefits'!H$6</f>
        <v>0.16020000000000001</v>
      </c>
      <c r="S1763" s="143">
        <f>'2025-26 Salary &amp; Benefits'!I$6</f>
        <v>0.15390000000000001</v>
      </c>
      <c r="T1763" s="9">
        <f t="shared" si="306"/>
        <v>0</v>
      </c>
      <c r="U1763" s="9">
        <f t="shared" si="307"/>
        <v>0</v>
      </c>
      <c r="V1763" s="9">
        <f t="shared" si="308"/>
        <v>0</v>
      </c>
      <c r="W1763" s="9">
        <f t="shared" si="309"/>
        <v>0</v>
      </c>
      <c r="X1763" s="22">
        <f t="shared" si="310"/>
        <v>0</v>
      </c>
      <c r="Y1763" s="2"/>
      <c r="Z1763" s="2"/>
      <c r="AA1763" s="2"/>
      <c r="AB1763" s="2"/>
      <c r="AC1763" s="2"/>
      <c r="AD1763" s="2"/>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c r="BI1763" s="2"/>
      <c r="BJ1763" s="2"/>
      <c r="BK1763" s="2"/>
      <c r="BL1763" s="2"/>
      <c r="BM1763" s="2"/>
      <c r="BN1763" s="2"/>
      <c r="BO1763" s="2"/>
      <c r="BP1763" s="2"/>
      <c r="BQ1763" s="2"/>
      <c r="BR1763" s="2"/>
      <c r="BS1763" s="2"/>
      <c r="BT1763" s="2"/>
      <c r="BU1763" s="2"/>
      <c r="BV1763" s="2"/>
      <c r="BW1763" s="2"/>
      <c r="BX1763" s="2"/>
      <c r="BY1763" s="2"/>
      <c r="BZ1763" s="2"/>
      <c r="CA1763" s="2"/>
      <c r="CB1763" s="2"/>
      <c r="CC1763" s="2"/>
      <c r="CD1763" s="2"/>
      <c r="CE1763" s="2"/>
      <c r="CF1763" s="2"/>
      <c r="CG1763" s="2"/>
      <c r="CH1763" s="2"/>
      <c r="CI1763" s="2"/>
      <c r="CJ1763" s="2"/>
      <c r="CK1763" s="2"/>
      <c r="CL1763" s="2"/>
      <c r="CM1763" s="2"/>
      <c r="CN1763" s="2"/>
      <c r="CO1763" s="2"/>
      <c r="CP1763" s="2"/>
      <c r="CQ1763" s="2"/>
      <c r="CR1763" s="2"/>
      <c r="CS1763" s="2"/>
      <c r="CT1763" s="2"/>
      <c r="CU1763" s="2"/>
      <c r="CV1763" s="2"/>
      <c r="CW1763" s="2"/>
      <c r="CX1763" s="2"/>
      <c r="CY1763" s="2"/>
      <c r="CZ1763" s="2"/>
      <c r="DA1763" s="2"/>
      <c r="DB1763" s="2"/>
      <c r="DC1763" s="2"/>
      <c r="DD1763" s="2"/>
      <c r="DE1763" s="2"/>
      <c r="DF1763" s="2"/>
      <c r="DG1763" s="2"/>
      <c r="DH1763" s="2"/>
      <c r="DI1763" s="2"/>
      <c r="DJ1763" s="2"/>
      <c r="DK1763" s="2"/>
      <c r="DL1763" s="2"/>
      <c r="DM1763" s="2"/>
      <c r="DN1763" s="2"/>
      <c r="DO1763" s="2"/>
      <c r="DP1763" s="2"/>
      <c r="DQ1763" s="2"/>
      <c r="DR1763" s="2"/>
      <c r="DS1763" s="2"/>
      <c r="DT1763" s="2"/>
      <c r="DU1763" s="2"/>
      <c r="DV1763" s="2"/>
      <c r="DW1763" s="2"/>
      <c r="DX1763" s="2"/>
      <c r="DY1763" s="2"/>
      <c r="DZ1763" s="2"/>
      <c r="EA1763" s="2"/>
      <c r="EB1763" s="2"/>
      <c r="EC1763" s="2"/>
      <c r="ED1763" s="2"/>
      <c r="EE1763" s="2"/>
      <c r="EF1763" s="2"/>
      <c r="EG1763" s="2"/>
      <c r="EH1763" s="2"/>
      <c r="EI1763" s="2"/>
      <c r="EJ1763" s="2"/>
      <c r="EK1763" s="2"/>
      <c r="EL1763" s="2"/>
      <c r="EM1763" s="2"/>
      <c r="EN1763" s="2"/>
      <c r="EO1763" s="2"/>
      <c r="EP1763" s="2"/>
      <c r="EQ1763" s="2"/>
      <c r="ER1763" s="2"/>
      <c r="ES1763" s="2"/>
      <c r="ET1763" s="2"/>
      <c r="EU1763" s="2"/>
      <c r="EV1763" s="2"/>
      <c r="EW1763" s="2"/>
      <c r="EX1763" s="2"/>
      <c r="EY1763" s="2"/>
      <c r="EZ1763" s="2"/>
      <c r="FA1763" s="2"/>
      <c r="FB1763" s="2"/>
      <c r="FC1763" s="2"/>
    </row>
    <row r="1764" spans="1:159" s="4" customFormat="1">
      <c r="A1764" s="74" t="s">
        <v>2245</v>
      </c>
      <c r="B1764" s="87" t="s">
        <v>2807</v>
      </c>
      <c r="C1764" s="88">
        <v>5204</v>
      </c>
      <c r="D1764" s="87" t="s">
        <v>625</v>
      </c>
      <c r="E1764" s="107" t="str">
        <f>VLOOKUP($C1764,'2024-25 School Level AAFTE'!$C$4:$L$2372,9,FALSE)</f>
        <v>No</v>
      </c>
      <c r="F1764" s="95">
        <f>VLOOKUP($C1764,'2024-25 School Level AAFTE'!$C$4:$J$2372,8,FALSE)</f>
        <v>158.78</v>
      </c>
      <c r="G1764" s="97">
        <f>IFERROR(IF(E1764= "yes",VLOOKUP(C1764,Summary!$B:$I,6,0),0),0)</f>
        <v>0</v>
      </c>
      <c r="H1764" s="96">
        <f t="shared" si="301"/>
        <v>0</v>
      </c>
      <c r="I1764" s="154">
        <f>VLOOKUP($A1764,'2025-26 Salary &amp; Benefits'!$A:$I,3,FALSE)</f>
        <v>1.18</v>
      </c>
      <c r="J1764" s="154">
        <f>VLOOKUP($A1764,'2025-26 Salary &amp; Benefits'!$A:$I,4,FALSE)</f>
        <v>1.18</v>
      </c>
      <c r="K1764" s="141">
        <f t="shared" si="302"/>
        <v>0</v>
      </c>
      <c r="L1764" s="140">
        <f t="shared" si="303"/>
        <v>0</v>
      </c>
      <c r="M1764" s="142">
        <f>'2025-26 Salary &amp; Benefits'!$E$6</f>
        <v>78209</v>
      </c>
      <c r="N1764" s="142">
        <f>'2025-26 Salary &amp; Benefits'!$F$6</f>
        <v>80164</v>
      </c>
      <c r="O1764" s="9">
        <f t="shared" si="304"/>
        <v>0</v>
      </c>
      <c r="P1764" s="9">
        <f t="shared" si="305"/>
        <v>0</v>
      </c>
      <c r="Q1764" s="9">
        <f>'2025-26 Salary &amp; Benefits'!G$6</f>
        <v>15997.68</v>
      </c>
      <c r="R1764" s="143">
        <f>'2025-26 Salary &amp; Benefits'!H$6</f>
        <v>0.16020000000000001</v>
      </c>
      <c r="S1764" s="143">
        <f>'2025-26 Salary &amp; Benefits'!I$6</f>
        <v>0.15390000000000001</v>
      </c>
      <c r="T1764" s="9">
        <f t="shared" si="306"/>
        <v>0</v>
      </c>
      <c r="U1764" s="9">
        <f t="shared" si="307"/>
        <v>0</v>
      </c>
      <c r="V1764" s="9">
        <f t="shared" si="308"/>
        <v>0</v>
      </c>
      <c r="W1764" s="9">
        <f t="shared" si="309"/>
        <v>0</v>
      </c>
      <c r="X1764" s="22">
        <f t="shared" si="310"/>
        <v>0</v>
      </c>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c r="CC1764" s="2"/>
      <c r="CD1764" s="2"/>
      <c r="CE1764" s="2"/>
      <c r="CF1764" s="2"/>
      <c r="CG1764" s="2"/>
      <c r="CH1764" s="2"/>
      <c r="CI1764" s="2"/>
      <c r="CJ1764" s="2"/>
      <c r="CK1764" s="2"/>
      <c r="CL1764" s="2"/>
      <c r="CM1764" s="2"/>
      <c r="CN1764" s="2"/>
      <c r="CO1764" s="2"/>
      <c r="CP1764" s="2"/>
      <c r="CQ1764" s="2"/>
      <c r="CR1764" s="2"/>
      <c r="CS1764" s="2"/>
      <c r="CT1764" s="2"/>
      <c r="CU1764" s="2"/>
      <c r="CV1764" s="2"/>
      <c r="CW1764" s="2"/>
      <c r="CX1764" s="2"/>
      <c r="CY1764" s="2"/>
      <c r="CZ1764" s="2"/>
      <c r="DA1764" s="2"/>
      <c r="DB1764" s="2"/>
      <c r="DC1764" s="2"/>
      <c r="DD1764" s="2"/>
      <c r="DE1764" s="2"/>
      <c r="DF1764" s="2"/>
      <c r="DG1764" s="2"/>
      <c r="DH1764" s="2"/>
      <c r="DI1764" s="2"/>
      <c r="DJ1764" s="2"/>
      <c r="DK1764" s="2"/>
      <c r="DL1764" s="2"/>
      <c r="DM1764" s="2"/>
      <c r="DN1764" s="2"/>
      <c r="DO1764" s="2"/>
      <c r="DP1764" s="2"/>
      <c r="DQ1764" s="2"/>
      <c r="DR1764" s="2"/>
      <c r="DS1764" s="2"/>
      <c r="DT1764" s="2"/>
      <c r="DU1764" s="2"/>
      <c r="DV1764" s="2"/>
      <c r="DW1764" s="2"/>
      <c r="DX1764" s="2"/>
      <c r="DY1764" s="2"/>
      <c r="DZ1764" s="2"/>
      <c r="EA1764" s="2"/>
      <c r="EB1764" s="2"/>
      <c r="EC1764" s="2"/>
      <c r="ED1764" s="2"/>
      <c r="EE1764" s="2"/>
      <c r="EF1764" s="2"/>
      <c r="EG1764" s="2"/>
      <c r="EH1764" s="2"/>
      <c r="EI1764" s="2"/>
      <c r="EJ1764" s="2"/>
      <c r="EK1764" s="2"/>
      <c r="EL1764" s="2"/>
      <c r="EM1764" s="2"/>
      <c r="EN1764" s="2"/>
      <c r="EO1764" s="2"/>
      <c r="EP1764" s="2"/>
      <c r="EQ1764" s="2"/>
      <c r="ER1764" s="2"/>
      <c r="ES1764" s="2"/>
      <c r="ET1764" s="2"/>
      <c r="EU1764" s="2"/>
      <c r="EV1764" s="2"/>
      <c r="EW1764" s="2"/>
      <c r="EX1764" s="2"/>
      <c r="EY1764" s="2"/>
      <c r="EZ1764" s="2"/>
      <c r="FA1764" s="2"/>
      <c r="FB1764" s="2"/>
      <c r="FC1764" s="2"/>
    </row>
    <row r="1765" spans="1:159" s="4" customFormat="1">
      <c r="A1765" s="77" t="s">
        <v>2245</v>
      </c>
      <c r="B1765" s="87" t="s">
        <v>2807</v>
      </c>
      <c r="C1765" s="88">
        <v>5205</v>
      </c>
      <c r="D1765" s="87" t="s">
        <v>626</v>
      </c>
      <c r="E1765" s="107" t="str">
        <f>VLOOKUP($C1765,'2024-25 School Level AAFTE'!$C$4:$L$2372,9,FALSE)</f>
        <v>No</v>
      </c>
      <c r="F1765" s="95">
        <f>VLOOKUP($C1765,'2024-25 School Level AAFTE'!$C$4:$J$2372,8,FALSE)</f>
        <v>146.66999999999999</v>
      </c>
      <c r="G1765" s="97">
        <f>IFERROR(IF(E1765= "yes",VLOOKUP(C1765,Summary!$B:$I,6,0),0),0)</f>
        <v>0</v>
      </c>
      <c r="H1765" s="96">
        <f t="shared" si="301"/>
        <v>0</v>
      </c>
      <c r="I1765" s="154">
        <f>VLOOKUP($A1765,'2025-26 Salary &amp; Benefits'!$A:$I,3,FALSE)</f>
        <v>1.18</v>
      </c>
      <c r="J1765" s="154">
        <f>VLOOKUP($A1765,'2025-26 Salary &amp; Benefits'!$A:$I,4,FALSE)</f>
        <v>1.18</v>
      </c>
      <c r="K1765" s="141">
        <f t="shared" si="302"/>
        <v>0</v>
      </c>
      <c r="L1765" s="140">
        <f t="shared" si="303"/>
        <v>0</v>
      </c>
      <c r="M1765" s="142">
        <f>'2025-26 Salary &amp; Benefits'!$E$6</f>
        <v>78209</v>
      </c>
      <c r="N1765" s="142">
        <f>'2025-26 Salary &amp; Benefits'!$F$6</f>
        <v>80164</v>
      </c>
      <c r="O1765" s="9">
        <f t="shared" si="304"/>
        <v>0</v>
      </c>
      <c r="P1765" s="9">
        <f t="shared" si="305"/>
        <v>0</v>
      </c>
      <c r="Q1765" s="9">
        <f>'2025-26 Salary &amp; Benefits'!G$6</f>
        <v>15997.68</v>
      </c>
      <c r="R1765" s="143">
        <f>'2025-26 Salary &amp; Benefits'!H$6</f>
        <v>0.16020000000000001</v>
      </c>
      <c r="S1765" s="143">
        <f>'2025-26 Salary &amp; Benefits'!I$6</f>
        <v>0.15390000000000001</v>
      </c>
      <c r="T1765" s="9">
        <f t="shared" si="306"/>
        <v>0</v>
      </c>
      <c r="U1765" s="9">
        <f t="shared" si="307"/>
        <v>0</v>
      </c>
      <c r="V1765" s="9">
        <f t="shared" si="308"/>
        <v>0</v>
      </c>
      <c r="W1765" s="9">
        <f t="shared" si="309"/>
        <v>0</v>
      </c>
      <c r="X1765" s="22">
        <f t="shared" si="310"/>
        <v>0</v>
      </c>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c r="CQ1765" s="2"/>
      <c r="CR1765" s="2"/>
      <c r="CS1765" s="2"/>
      <c r="CT1765" s="2"/>
      <c r="CU1765" s="2"/>
      <c r="CV1765" s="2"/>
      <c r="CW1765" s="2"/>
      <c r="CX1765" s="2"/>
      <c r="CY1765" s="2"/>
      <c r="CZ1765" s="2"/>
      <c r="DA1765" s="2"/>
      <c r="DB1765" s="2"/>
      <c r="DC1765" s="2"/>
      <c r="DD1765" s="2"/>
      <c r="DE1765" s="2"/>
      <c r="DF1765" s="2"/>
      <c r="DG1765" s="2"/>
      <c r="DH1765" s="2"/>
      <c r="DI1765" s="2"/>
      <c r="DJ1765" s="2"/>
      <c r="DK1765" s="2"/>
      <c r="DL1765" s="2"/>
      <c r="DM1765" s="2"/>
      <c r="DN1765" s="2"/>
      <c r="DO1765" s="2"/>
      <c r="DP1765" s="2"/>
      <c r="DQ1765" s="2"/>
      <c r="DR1765" s="2"/>
      <c r="DS1765" s="2"/>
      <c r="DT1765" s="2"/>
      <c r="DU1765" s="2"/>
      <c r="DV1765" s="2"/>
      <c r="DW1765" s="2"/>
      <c r="DX1765" s="2"/>
      <c r="DY1765" s="2"/>
      <c r="DZ1765" s="2"/>
      <c r="EA1765" s="2"/>
      <c r="EB1765" s="2"/>
      <c r="EC1765" s="2"/>
      <c r="ED1765" s="2"/>
      <c r="EE1765" s="2"/>
      <c r="EF1765" s="2"/>
      <c r="EG1765" s="2"/>
      <c r="EH1765" s="2"/>
      <c r="EI1765" s="2"/>
      <c r="EJ1765" s="2"/>
      <c r="EK1765" s="2"/>
      <c r="EL1765" s="2"/>
      <c r="EM1765" s="2"/>
      <c r="EN1765" s="2"/>
      <c r="EO1765" s="2"/>
      <c r="EP1765" s="2"/>
      <c r="EQ1765" s="2"/>
      <c r="ER1765" s="2"/>
      <c r="ES1765" s="2"/>
      <c r="ET1765" s="2"/>
      <c r="EU1765" s="2"/>
      <c r="EV1765" s="2"/>
      <c r="EW1765" s="2"/>
      <c r="EX1765" s="2"/>
      <c r="EY1765" s="2"/>
      <c r="EZ1765" s="2"/>
      <c r="FA1765" s="2"/>
      <c r="FB1765" s="2"/>
      <c r="FC1765" s="2"/>
    </row>
    <row r="1766" spans="1:159" s="4" customFormat="1">
      <c r="A1766" s="77" t="s">
        <v>2245</v>
      </c>
      <c r="B1766" s="87" t="s">
        <v>2807</v>
      </c>
      <c r="C1766" s="88">
        <v>5276</v>
      </c>
      <c r="D1766" s="87" t="s">
        <v>627</v>
      </c>
      <c r="E1766" s="107" t="str">
        <f>VLOOKUP($C1766,'2024-25 School Level AAFTE'!$C$4:$L$2372,9,FALSE)</f>
        <v>No</v>
      </c>
      <c r="F1766" s="95">
        <f>VLOOKUP($C1766,'2024-25 School Level AAFTE'!$C$4:$J$2372,8,FALSE)</f>
        <v>419.7</v>
      </c>
      <c r="G1766" s="97">
        <f>IFERROR(IF(E1766= "yes",VLOOKUP(C1766,Summary!$B:$I,6,0),0),0)</f>
        <v>0</v>
      </c>
      <c r="H1766" s="96">
        <f t="shared" si="301"/>
        <v>0</v>
      </c>
      <c r="I1766" s="154">
        <f>VLOOKUP($A1766,'2025-26 Salary &amp; Benefits'!$A:$I,3,FALSE)</f>
        <v>1.18</v>
      </c>
      <c r="J1766" s="154">
        <f>VLOOKUP($A1766,'2025-26 Salary &amp; Benefits'!$A:$I,4,FALSE)</f>
        <v>1.18</v>
      </c>
      <c r="K1766" s="141">
        <f t="shared" si="302"/>
        <v>0</v>
      </c>
      <c r="L1766" s="140">
        <f t="shared" si="303"/>
        <v>0</v>
      </c>
      <c r="M1766" s="142">
        <f>'2025-26 Salary &amp; Benefits'!$E$6</f>
        <v>78209</v>
      </c>
      <c r="N1766" s="142">
        <f>'2025-26 Salary &amp; Benefits'!$F$6</f>
        <v>80164</v>
      </c>
      <c r="O1766" s="9">
        <f t="shared" si="304"/>
        <v>0</v>
      </c>
      <c r="P1766" s="9">
        <f t="shared" si="305"/>
        <v>0</v>
      </c>
      <c r="Q1766" s="9">
        <f>'2025-26 Salary &amp; Benefits'!G$6</f>
        <v>15997.68</v>
      </c>
      <c r="R1766" s="143">
        <f>'2025-26 Salary &amp; Benefits'!H$6</f>
        <v>0.16020000000000001</v>
      </c>
      <c r="S1766" s="143">
        <f>'2025-26 Salary &amp; Benefits'!I$6</f>
        <v>0.15390000000000001</v>
      </c>
      <c r="T1766" s="9">
        <f t="shared" si="306"/>
        <v>0</v>
      </c>
      <c r="U1766" s="9">
        <f t="shared" si="307"/>
        <v>0</v>
      </c>
      <c r="V1766" s="9">
        <f t="shared" si="308"/>
        <v>0</v>
      </c>
      <c r="W1766" s="9">
        <f t="shared" si="309"/>
        <v>0</v>
      </c>
      <c r="X1766" s="22">
        <f t="shared" si="310"/>
        <v>0</v>
      </c>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c r="CQ1766" s="2"/>
      <c r="CR1766" s="2"/>
      <c r="CS1766" s="2"/>
      <c r="CT1766" s="2"/>
      <c r="CU1766" s="2"/>
      <c r="CV1766" s="2"/>
      <c r="CW1766" s="2"/>
      <c r="CX1766" s="2"/>
      <c r="CY1766" s="2"/>
      <c r="CZ1766" s="2"/>
      <c r="DA1766" s="2"/>
      <c r="DB1766" s="2"/>
      <c r="DC1766" s="2"/>
      <c r="DD1766" s="2"/>
      <c r="DE1766" s="2"/>
      <c r="DF1766" s="2"/>
      <c r="DG1766" s="2"/>
      <c r="DH1766" s="2"/>
      <c r="DI1766" s="2"/>
      <c r="DJ1766" s="2"/>
      <c r="DK1766" s="2"/>
      <c r="DL1766" s="2"/>
      <c r="DM1766" s="2"/>
      <c r="DN1766" s="2"/>
      <c r="DO1766" s="2"/>
      <c r="DP1766" s="2"/>
      <c r="DQ1766" s="2"/>
      <c r="DR1766" s="2"/>
      <c r="DS1766" s="2"/>
      <c r="DT1766" s="2"/>
      <c r="DU1766" s="2"/>
      <c r="DV1766" s="2"/>
      <c r="DW1766" s="2"/>
      <c r="DX1766" s="2"/>
      <c r="DY1766" s="2"/>
      <c r="DZ1766" s="2"/>
      <c r="EA1766" s="2"/>
      <c r="EB1766" s="2"/>
      <c r="EC1766" s="2"/>
      <c r="ED1766" s="2"/>
      <c r="EE1766" s="2"/>
      <c r="EF1766" s="2"/>
      <c r="EG1766" s="2"/>
      <c r="EH1766" s="2"/>
      <c r="EI1766" s="2"/>
      <c r="EJ1766" s="2"/>
      <c r="EK1766" s="2"/>
      <c r="EL1766" s="2"/>
      <c r="EM1766" s="2"/>
      <c r="EN1766" s="2"/>
      <c r="EO1766" s="2"/>
      <c r="EP1766" s="2"/>
      <c r="EQ1766" s="2"/>
      <c r="ER1766" s="2"/>
      <c r="ES1766" s="2"/>
      <c r="ET1766" s="2"/>
      <c r="EU1766" s="2"/>
      <c r="EV1766" s="2"/>
      <c r="EW1766" s="2"/>
      <c r="EX1766" s="2"/>
      <c r="EY1766" s="2"/>
      <c r="EZ1766" s="2"/>
      <c r="FA1766" s="2"/>
      <c r="FB1766" s="2"/>
      <c r="FC1766" s="2"/>
    </row>
    <row r="1767" spans="1:159" s="4" customFormat="1">
      <c r="A1767" s="77" t="s">
        <v>2245</v>
      </c>
      <c r="B1767" s="87" t="s">
        <v>2807</v>
      </c>
      <c r="C1767" s="88">
        <v>5292</v>
      </c>
      <c r="D1767" s="87" t="s">
        <v>628</v>
      </c>
      <c r="E1767" s="107" t="str">
        <f>VLOOKUP($C1767,'2024-25 School Level AAFTE'!$C$4:$L$2372,9,FALSE)</f>
        <v>No</v>
      </c>
      <c r="F1767" s="95">
        <f>VLOOKUP($C1767,'2024-25 School Level AAFTE'!$C$4:$J$2372,8,FALSE)</f>
        <v>532.44000000000005</v>
      </c>
      <c r="G1767" s="97">
        <f>IFERROR(IF(E1767= "yes",VLOOKUP(C1767,Summary!$B:$I,6,0),0),0)</f>
        <v>0</v>
      </c>
      <c r="H1767" s="96">
        <f t="shared" si="301"/>
        <v>0</v>
      </c>
      <c r="I1767" s="154">
        <f>VLOOKUP($A1767,'2025-26 Salary &amp; Benefits'!$A:$I,3,FALSE)</f>
        <v>1.18</v>
      </c>
      <c r="J1767" s="154">
        <f>VLOOKUP($A1767,'2025-26 Salary &amp; Benefits'!$A:$I,4,FALSE)</f>
        <v>1.18</v>
      </c>
      <c r="K1767" s="141">
        <f t="shared" si="302"/>
        <v>0</v>
      </c>
      <c r="L1767" s="140">
        <f t="shared" si="303"/>
        <v>0</v>
      </c>
      <c r="M1767" s="142">
        <f>'2025-26 Salary &amp; Benefits'!$E$6</f>
        <v>78209</v>
      </c>
      <c r="N1767" s="142">
        <f>'2025-26 Salary &amp; Benefits'!$F$6</f>
        <v>80164</v>
      </c>
      <c r="O1767" s="9">
        <f t="shared" si="304"/>
        <v>0</v>
      </c>
      <c r="P1767" s="9">
        <f t="shared" si="305"/>
        <v>0</v>
      </c>
      <c r="Q1767" s="9">
        <f>'2025-26 Salary &amp; Benefits'!G$6</f>
        <v>15997.68</v>
      </c>
      <c r="R1767" s="143">
        <f>'2025-26 Salary &amp; Benefits'!H$6</f>
        <v>0.16020000000000001</v>
      </c>
      <c r="S1767" s="143">
        <f>'2025-26 Salary &amp; Benefits'!I$6</f>
        <v>0.15390000000000001</v>
      </c>
      <c r="T1767" s="9">
        <f t="shared" si="306"/>
        <v>0</v>
      </c>
      <c r="U1767" s="9">
        <f t="shared" si="307"/>
        <v>0</v>
      </c>
      <c r="V1767" s="9">
        <f t="shared" si="308"/>
        <v>0</v>
      </c>
      <c r="W1767" s="9">
        <f t="shared" si="309"/>
        <v>0</v>
      </c>
      <c r="X1767" s="22">
        <f t="shared" si="310"/>
        <v>0</v>
      </c>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c r="DY1767" s="2"/>
      <c r="DZ1767" s="2"/>
      <c r="EA1767" s="2"/>
      <c r="EB1767" s="2"/>
      <c r="EC1767" s="2"/>
      <c r="ED1767" s="2"/>
      <c r="EE1767" s="2"/>
      <c r="EF1767" s="2"/>
      <c r="EG1767" s="2"/>
      <c r="EH1767" s="2"/>
      <c r="EI1767" s="2"/>
      <c r="EJ1767" s="2"/>
      <c r="EK1767" s="2"/>
      <c r="EL1767" s="2"/>
      <c r="EM1767" s="2"/>
      <c r="EN1767" s="2"/>
      <c r="EO1767" s="2"/>
      <c r="EP1767" s="2"/>
      <c r="EQ1767" s="2"/>
      <c r="ER1767" s="2"/>
      <c r="ES1767" s="2"/>
      <c r="ET1767" s="2"/>
      <c r="EU1767" s="2"/>
      <c r="EV1767" s="2"/>
      <c r="EW1767" s="2"/>
      <c r="EX1767" s="2"/>
      <c r="EY1767" s="2"/>
      <c r="EZ1767" s="2"/>
      <c r="FA1767" s="2"/>
      <c r="FB1767" s="2"/>
      <c r="FC1767" s="2"/>
    </row>
    <row r="1768" spans="1:159" s="4" customFormat="1">
      <c r="A1768" s="77" t="s">
        <v>2245</v>
      </c>
      <c r="B1768" s="87" t="s">
        <v>2807</v>
      </c>
      <c r="C1768" s="88">
        <v>5351</v>
      </c>
      <c r="D1768" s="87" t="s">
        <v>629</v>
      </c>
      <c r="E1768" s="107" t="str">
        <f>VLOOKUP($C1768,'2024-25 School Level AAFTE'!$C$4:$L$2372,9,FALSE)</f>
        <v>No</v>
      </c>
      <c r="F1768" s="95">
        <f>VLOOKUP($C1768,'2024-25 School Level AAFTE'!$C$4:$J$2372,8,FALSE)</f>
        <v>826.3</v>
      </c>
      <c r="G1768" s="97">
        <f>IFERROR(IF(E1768= "yes",VLOOKUP(C1768,Summary!$B:$I,6,0),0),0)</f>
        <v>0</v>
      </c>
      <c r="H1768" s="96">
        <f t="shared" si="301"/>
        <v>0</v>
      </c>
      <c r="I1768" s="154">
        <f>VLOOKUP($A1768,'2025-26 Salary &amp; Benefits'!$A:$I,3,FALSE)</f>
        <v>1.18</v>
      </c>
      <c r="J1768" s="154">
        <f>VLOOKUP($A1768,'2025-26 Salary &amp; Benefits'!$A:$I,4,FALSE)</f>
        <v>1.18</v>
      </c>
      <c r="K1768" s="141">
        <f t="shared" si="302"/>
        <v>0</v>
      </c>
      <c r="L1768" s="140">
        <f t="shared" si="303"/>
        <v>0</v>
      </c>
      <c r="M1768" s="142">
        <f>'2025-26 Salary &amp; Benefits'!$E$6</f>
        <v>78209</v>
      </c>
      <c r="N1768" s="142">
        <f>'2025-26 Salary &amp; Benefits'!$F$6</f>
        <v>80164</v>
      </c>
      <c r="O1768" s="9">
        <f t="shared" si="304"/>
        <v>0</v>
      </c>
      <c r="P1768" s="9">
        <f t="shared" si="305"/>
        <v>0</v>
      </c>
      <c r="Q1768" s="9">
        <f>'2025-26 Salary &amp; Benefits'!G$6</f>
        <v>15997.68</v>
      </c>
      <c r="R1768" s="143">
        <f>'2025-26 Salary &amp; Benefits'!H$6</f>
        <v>0.16020000000000001</v>
      </c>
      <c r="S1768" s="143">
        <f>'2025-26 Salary &amp; Benefits'!I$6</f>
        <v>0.15390000000000001</v>
      </c>
      <c r="T1768" s="9">
        <f t="shared" si="306"/>
        <v>0</v>
      </c>
      <c r="U1768" s="9">
        <f t="shared" si="307"/>
        <v>0</v>
      </c>
      <c r="V1768" s="9">
        <f t="shared" si="308"/>
        <v>0</v>
      </c>
      <c r="W1768" s="9">
        <f t="shared" si="309"/>
        <v>0</v>
      </c>
      <c r="X1768" s="22">
        <f t="shared" si="310"/>
        <v>0</v>
      </c>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c r="DY1768" s="2"/>
      <c r="DZ1768" s="2"/>
      <c r="EA1768" s="2"/>
      <c r="EB1768" s="2"/>
      <c r="EC1768" s="2"/>
      <c r="ED1768" s="2"/>
      <c r="EE1768" s="2"/>
      <c r="EF1768" s="2"/>
      <c r="EG1768" s="2"/>
      <c r="EH1768" s="2"/>
      <c r="EI1768" s="2"/>
      <c r="EJ1768" s="2"/>
      <c r="EK1768" s="2"/>
      <c r="EL1768" s="2"/>
      <c r="EM1768" s="2"/>
      <c r="EN1768" s="2"/>
      <c r="EO1768" s="2"/>
      <c r="EP1768" s="2"/>
      <c r="EQ1768" s="2"/>
      <c r="ER1768" s="2"/>
      <c r="ES1768" s="2"/>
      <c r="ET1768" s="2"/>
      <c r="EU1768" s="2"/>
      <c r="EV1768" s="2"/>
      <c r="EW1768" s="2"/>
      <c r="EX1768" s="2"/>
      <c r="EY1768" s="2"/>
      <c r="EZ1768" s="2"/>
      <c r="FA1768" s="2"/>
      <c r="FB1768" s="2"/>
      <c r="FC1768" s="2"/>
    </row>
    <row r="1769" spans="1:159" s="4" customFormat="1">
      <c r="A1769" s="77" t="s">
        <v>2245</v>
      </c>
      <c r="B1769" s="87" t="s">
        <v>2807</v>
      </c>
      <c r="C1769" s="88">
        <v>5405</v>
      </c>
      <c r="D1769" s="87" t="s">
        <v>630</v>
      </c>
      <c r="E1769" s="107" t="str">
        <f>VLOOKUP($C1769,'2024-25 School Level AAFTE'!$C$4:$L$2372,9,FALSE)</f>
        <v>Yes</v>
      </c>
      <c r="F1769" s="95">
        <f>VLOOKUP($C1769,'2024-25 School Level AAFTE'!$C$4:$J$2372,8,FALSE)</f>
        <v>79.179999999999993</v>
      </c>
      <c r="G1769" s="97">
        <f>IFERROR(IF(E1769= "yes",VLOOKUP(C1769,Summary!$B:$I,6,0),0),0)</f>
        <v>0</v>
      </c>
      <c r="H1769" s="96">
        <f t="shared" si="301"/>
        <v>79.179999999999993</v>
      </c>
      <c r="I1769" s="154">
        <f>VLOOKUP($A1769,'2025-26 Salary &amp; Benefits'!$A:$I,3,FALSE)</f>
        <v>1.18</v>
      </c>
      <c r="J1769" s="154">
        <f>VLOOKUP($A1769,'2025-26 Salary &amp; Benefits'!$A:$I,4,FALSE)</f>
        <v>1.18</v>
      </c>
      <c r="K1769" s="141">
        <f t="shared" si="302"/>
        <v>79.179999999999993</v>
      </c>
      <c r="L1769" s="140">
        <f t="shared" si="303"/>
        <v>0.23200000000000001</v>
      </c>
      <c r="M1769" s="142">
        <f>'2025-26 Salary &amp; Benefits'!$E$6</f>
        <v>78209</v>
      </c>
      <c r="N1769" s="142">
        <f>'2025-26 Salary &amp; Benefits'!$F$6</f>
        <v>80164</v>
      </c>
      <c r="O1769" s="9">
        <f t="shared" si="304"/>
        <v>21410.5</v>
      </c>
      <c r="P1769" s="9">
        <f t="shared" si="305"/>
        <v>535.20000000000073</v>
      </c>
      <c r="Q1769" s="9">
        <f>'2025-26 Salary &amp; Benefits'!G$6</f>
        <v>15997.68</v>
      </c>
      <c r="R1769" s="143">
        <f>'2025-26 Salary &amp; Benefits'!H$6</f>
        <v>0.16020000000000001</v>
      </c>
      <c r="S1769" s="143">
        <f>'2025-26 Salary &amp; Benefits'!I$6</f>
        <v>0.15390000000000001</v>
      </c>
      <c r="T1769" s="9">
        <f t="shared" si="306"/>
        <v>7223.79</v>
      </c>
      <c r="U1769" s="9">
        <f t="shared" si="307"/>
        <v>365.76</v>
      </c>
      <c r="V1769" s="9">
        <f t="shared" si="308"/>
        <v>56.29</v>
      </c>
      <c r="W1769" s="9">
        <f t="shared" si="309"/>
        <v>422.05</v>
      </c>
      <c r="X1769" s="22">
        <f t="shared" si="310"/>
        <v>29591.54</v>
      </c>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c r="DY1769" s="2"/>
      <c r="DZ1769" s="2"/>
      <c r="EA1769" s="2"/>
      <c r="EB1769" s="2"/>
      <c r="EC1769" s="2"/>
      <c r="ED1769" s="2"/>
      <c r="EE1769" s="2"/>
      <c r="EF1769" s="2"/>
      <c r="EG1769" s="2"/>
      <c r="EH1769" s="2"/>
      <c r="EI1769" s="2"/>
      <c r="EJ1769" s="2"/>
      <c r="EK1769" s="2"/>
      <c r="EL1769" s="2"/>
      <c r="EM1769" s="2"/>
      <c r="EN1769" s="2"/>
      <c r="EO1769" s="2"/>
      <c r="EP1769" s="2"/>
      <c r="EQ1769" s="2"/>
      <c r="ER1769" s="2"/>
      <c r="ES1769" s="2"/>
      <c r="ET1769" s="2"/>
      <c r="EU1769" s="2"/>
      <c r="EV1769" s="2"/>
      <c r="EW1769" s="2"/>
      <c r="EX1769" s="2"/>
      <c r="EY1769" s="2"/>
      <c r="EZ1769" s="2"/>
      <c r="FA1769" s="2"/>
      <c r="FB1769" s="2"/>
      <c r="FC1769" s="2"/>
    </row>
    <row r="1770" spans="1:159" s="4" customFormat="1">
      <c r="A1770" s="77" t="s">
        <v>2245</v>
      </c>
      <c r="B1770" s="87" t="s">
        <v>2807</v>
      </c>
      <c r="C1770" s="88">
        <v>5406</v>
      </c>
      <c r="D1770" s="87" t="s">
        <v>631</v>
      </c>
      <c r="E1770" s="107" t="str">
        <f>VLOOKUP($C1770,'2024-25 School Level AAFTE'!$C$4:$L$2372,9,FALSE)</f>
        <v>No</v>
      </c>
      <c r="F1770" s="95">
        <f>VLOOKUP($C1770,'2024-25 School Level AAFTE'!$C$4:$J$2372,8,FALSE)</f>
        <v>129.88</v>
      </c>
      <c r="G1770" s="97">
        <f>IFERROR(IF(E1770= "yes",VLOOKUP(C1770,Summary!$B:$I,6,0),0),0)</f>
        <v>0</v>
      </c>
      <c r="H1770" s="96">
        <f t="shared" si="301"/>
        <v>0</v>
      </c>
      <c r="I1770" s="154">
        <f>VLOOKUP($A1770,'2025-26 Salary &amp; Benefits'!$A:$I,3,FALSE)</f>
        <v>1.18</v>
      </c>
      <c r="J1770" s="154">
        <f>VLOOKUP($A1770,'2025-26 Salary &amp; Benefits'!$A:$I,4,FALSE)</f>
        <v>1.18</v>
      </c>
      <c r="K1770" s="141">
        <f t="shared" si="302"/>
        <v>0</v>
      </c>
      <c r="L1770" s="140">
        <f t="shared" si="303"/>
        <v>0</v>
      </c>
      <c r="M1770" s="142">
        <f>'2025-26 Salary &amp; Benefits'!$E$6</f>
        <v>78209</v>
      </c>
      <c r="N1770" s="142">
        <f>'2025-26 Salary &amp; Benefits'!$F$6</f>
        <v>80164</v>
      </c>
      <c r="O1770" s="9">
        <f t="shared" si="304"/>
        <v>0</v>
      </c>
      <c r="P1770" s="9">
        <f t="shared" si="305"/>
        <v>0</v>
      </c>
      <c r="Q1770" s="9">
        <f>'2025-26 Salary &amp; Benefits'!G$6</f>
        <v>15997.68</v>
      </c>
      <c r="R1770" s="143">
        <f>'2025-26 Salary &amp; Benefits'!H$6</f>
        <v>0.16020000000000001</v>
      </c>
      <c r="S1770" s="143">
        <f>'2025-26 Salary &amp; Benefits'!I$6</f>
        <v>0.15390000000000001</v>
      </c>
      <c r="T1770" s="9">
        <f t="shared" si="306"/>
        <v>0</v>
      </c>
      <c r="U1770" s="9">
        <f t="shared" si="307"/>
        <v>0</v>
      </c>
      <c r="V1770" s="9">
        <f t="shared" si="308"/>
        <v>0</v>
      </c>
      <c r="W1770" s="9">
        <f t="shared" si="309"/>
        <v>0</v>
      </c>
      <c r="X1770" s="22">
        <f t="shared" si="310"/>
        <v>0</v>
      </c>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c r="CR1770" s="2"/>
      <c r="CS1770" s="2"/>
      <c r="CT1770" s="2"/>
      <c r="CU1770" s="2"/>
      <c r="CV1770" s="2"/>
      <c r="CW1770" s="2"/>
      <c r="CX1770" s="2"/>
      <c r="CY1770" s="2"/>
      <c r="CZ1770" s="2"/>
      <c r="DA1770" s="2"/>
      <c r="DB1770" s="2"/>
      <c r="DC1770" s="2"/>
      <c r="DD1770" s="2"/>
      <c r="DE1770" s="2"/>
      <c r="DF1770" s="2"/>
      <c r="DG1770" s="2"/>
      <c r="DH1770" s="2"/>
      <c r="DI1770" s="2"/>
      <c r="DJ1770" s="2"/>
      <c r="DK1770" s="2"/>
      <c r="DL1770" s="2"/>
      <c r="DM1770" s="2"/>
      <c r="DN1770" s="2"/>
      <c r="DO1770" s="2"/>
      <c r="DP1770" s="2"/>
      <c r="DQ1770" s="2"/>
      <c r="DR1770" s="2"/>
      <c r="DS1770" s="2"/>
      <c r="DT1770" s="2"/>
      <c r="DU1770" s="2"/>
      <c r="DV1770" s="2"/>
      <c r="DW1770" s="2"/>
      <c r="DX1770" s="2"/>
      <c r="DY1770" s="2"/>
      <c r="DZ1770" s="2"/>
      <c r="EA1770" s="2"/>
      <c r="EB1770" s="2"/>
      <c r="EC1770" s="2"/>
      <c r="ED1770" s="2"/>
      <c r="EE1770" s="2"/>
      <c r="EF1770" s="2"/>
      <c r="EG1770" s="2"/>
      <c r="EH1770" s="2"/>
      <c r="EI1770" s="2"/>
      <c r="EJ1770" s="2"/>
      <c r="EK1770" s="2"/>
      <c r="EL1770" s="2"/>
      <c r="EM1770" s="2"/>
      <c r="EN1770" s="2"/>
      <c r="EO1770" s="2"/>
      <c r="EP1770" s="2"/>
      <c r="EQ1770" s="2"/>
      <c r="ER1770" s="2"/>
      <c r="ES1770" s="2"/>
      <c r="ET1770" s="2"/>
      <c r="EU1770" s="2"/>
      <c r="EV1770" s="2"/>
      <c r="EW1770" s="2"/>
      <c r="EX1770" s="2"/>
      <c r="EY1770" s="2"/>
      <c r="EZ1770" s="2"/>
      <c r="FA1770" s="2"/>
      <c r="FB1770" s="2"/>
      <c r="FC1770" s="2"/>
    </row>
    <row r="1771" spans="1:159" s="4" customFormat="1">
      <c r="A1771" s="77" t="s">
        <v>2245</v>
      </c>
      <c r="B1771" s="87" t="s">
        <v>2807</v>
      </c>
      <c r="C1771" s="88">
        <v>5485</v>
      </c>
      <c r="D1771" s="87" t="s">
        <v>2534</v>
      </c>
      <c r="E1771" s="107" t="str">
        <f>VLOOKUP($C1771,'2024-25 School Level AAFTE'!$C$4:$L$2372,9,FALSE)</f>
        <v>No</v>
      </c>
      <c r="F1771" s="95">
        <f>VLOOKUP($C1771,'2024-25 School Level AAFTE'!$C$4:$J$2372,8,FALSE)</f>
        <v>519.17999999999995</v>
      </c>
      <c r="G1771" s="97">
        <f>IFERROR(IF(E1771= "yes",VLOOKUP(C1771,Summary!$B:$I,6,0),0),0)</f>
        <v>0</v>
      </c>
      <c r="H1771" s="96">
        <f t="shared" si="301"/>
        <v>0</v>
      </c>
      <c r="I1771" s="154">
        <f>VLOOKUP($A1771,'2025-26 Salary &amp; Benefits'!$A:$I,3,FALSE)</f>
        <v>1.18</v>
      </c>
      <c r="J1771" s="154">
        <f>VLOOKUP($A1771,'2025-26 Salary &amp; Benefits'!$A:$I,4,FALSE)</f>
        <v>1.18</v>
      </c>
      <c r="K1771" s="141">
        <f t="shared" si="302"/>
        <v>0</v>
      </c>
      <c r="L1771" s="140">
        <f t="shared" si="303"/>
        <v>0</v>
      </c>
      <c r="M1771" s="142">
        <f>'2025-26 Salary &amp; Benefits'!$E$6</f>
        <v>78209</v>
      </c>
      <c r="N1771" s="142">
        <f>'2025-26 Salary &amp; Benefits'!$F$6</f>
        <v>80164</v>
      </c>
      <c r="O1771" s="9">
        <f t="shared" si="304"/>
        <v>0</v>
      </c>
      <c r="P1771" s="9">
        <f t="shared" si="305"/>
        <v>0</v>
      </c>
      <c r="Q1771" s="9">
        <f>'2025-26 Salary &amp; Benefits'!G$6</f>
        <v>15997.68</v>
      </c>
      <c r="R1771" s="143">
        <f>'2025-26 Salary &amp; Benefits'!H$6</f>
        <v>0.16020000000000001</v>
      </c>
      <c r="S1771" s="143">
        <f>'2025-26 Salary &amp; Benefits'!I$6</f>
        <v>0.15390000000000001</v>
      </c>
      <c r="T1771" s="9">
        <f t="shared" si="306"/>
        <v>0</v>
      </c>
      <c r="U1771" s="9">
        <f t="shared" si="307"/>
        <v>0</v>
      </c>
      <c r="V1771" s="9">
        <f t="shared" si="308"/>
        <v>0</v>
      </c>
      <c r="W1771" s="9">
        <f t="shared" si="309"/>
        <v>0</v>
      </c>
      <c r="X1771" s="22">
        <f t="shared" si="310"/>
        <v>0</v>
      </c>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c r="CQ1771" s="2"/>
      <c r="CR1771" s="2"/>
      <c r="CS1771" s="2"/>
      <c r="CT1771" s="2"/>
      <c r="CU1771" s="2"/>
      <c r="CV1771" s="2"/>
      <c r="CW1771" s="2"/>
      <c r="CX1771" s="2"/>
      <c r="CY1771" s="2"/>
      <c r="CZ1771" s="2"/>
      <c r="DA1771" s="2"/>
      <c r="DB1771" s="2"/>
      <c r="DC1771" s="2"/>
      <c r="DD1771" s="2"/>
      <c r="DE1771" s="2"/>
      <c r="DF1771" s="2"/>
      <c r="DG1771" s="2"/>
      <c r="DH1771" s="2"/>
      <c r="DI1771" s="2"/>
      <c r="DJ1771" s="2"/>
      <c r="DK1771" s="2"/>
      <c r="DL1771" s="2"/>
      <c r="DM1771" s="2"/>
      <c r="DN1771" s="2"/>
      <c r="DO1771" s="2"/>
      <c r="DP1771" s="2"/>
      <c r="DQ1771" s="2"/>
      <c r="DR1771" s="2"/>
      <c r="DS1771" s="2"/>
      <c r="DT1771" s="2"/>
      <c r="DU1771" s="2"/>
      <c r="DV1771" s="2"/>
      <c r="DW1771" s="2"/>
      <c r="DX1771" s="2"/>
      <c r="DY1771" s="2"/>
      <c r="DZ1771" s="2"/>
      <c r="EA1771" s="2"/>
      <c r="EB1771" s="2"/>
      <c r="EC1771" s="2"/>
      <c r="ED1771" s="2"/>
      <c r="EE1771" s="2"/>
      <c r="EF1771" s="2"/>
      <c r="EG1771" s="2"/>
      <c r="EH1771" s="2"/>
      <c r="EI1771" s="2"/>
      <c r="EJ1771" s="2"/>
      <c r="EK1771" s="2"/>
      <c r="EL1771" s="2"/>
      <c r="EM1771" s="2"/>
      <c r="EN1771" s="2"/>
      <c r="EO1771" s="2"/>
      <c r="EP1771" s="2"/>
      <c r="EQ1771" s="2"/>
      <c r="ER1771" s="2"/>
      <c r="ES1771" s="2"/>
      <c r="ET1771" s="2"/>
      <c r="EU1771" s="2"/>
      <c r="EV1771" s="2"/>
      <c r="EW1771" s="2"/>
      <c r="EX1771" s="2"/>
      <c r="EY1771" s="2"/>
      <c r="EZ1771" s="2"/>
      <c r="FA1771" s="2"/>
      <c r="FB1771" s="2"/>
      <c r="FC1771" s="2"/>
    </row>
    <row r="1772" spans="1:159" s="4" customFormat="1">
      <c r="A1772" s="77" t="s">
        <v>2245</v>
      </c>
      <c r="B1772" s="87" t="s">
        <v>2807</v>
      </c>
      <c r="C1772" s="88">
        <v>5486</v>
      </c>
      <c r="D1772" s="87" t="s">
        <v>2535</v>
      </c>
      <c r="E1772" s="107" t="str">
        <f>VLOOKUP($C1772,'2024-25 School Level AAFTE'!$C$4:$L$2372,9,FALSE)</f>
        <v>No</v>
      </c>
      <c r="F1772" s="95">
        <f>VLOOKUP($C1772,'2024-25 School Level AAFTE'!$C$4:$J$2372,8,FALSE)</f>
        <v>738.14</v>
      </c>
      <c r="G1772" s="97">
        <f>IFERROR(IF(E1772= "yes",VLOOKUP(C1772,Summary!$B:$I,6,0),0),0)</f>
        <v>0</v>
      </c>
      <c r="H1772" s="96">
        <f t="shared" si="301"/>
        <v>0</v>
      </c>
      <c r="I1772" s="154">
        <f>VLOOKUP($A1772,'2025-26 Salary &amp; Benefits'!$A:$I,3,FALSE)</f>
        <v>1.18</v>
      </c>
      <c r="J1772" s="154">
        <f>VLOOKUP($A1772,'2025-26 Salary &amp; Benefits'!$A:$I,4,FALSE)</f>
        <v>1.18</v>
      </c>
      <c r="K1772" s="141">
        <f t="shared" si="302"/>
        <v>0</v>
      </c>
      <c r="L1772" s="140">
        <f t="shared" si="303"/>
        <v>0</v>
      </c>
      <c r="M1772" s="142">
        <f>'2025-26 Salary &amp; Benefits'!$E$6</f>
        <v>78209</v>
      </c>
      <c r="N1772" s="142">
        <f>'2025-26 Salary &amp; Benefits'!$F$6</f>
        <v>80164</v>
      </c>
      <c r="O1772" s="9">
        <f t="shared" si="304"/>
        <v>0</v>
      </c>
      <c r="P1772" s="9">
        <f t="shared" si="305"/>
        <v>0</v>
      </c>
      <c r="Q1772" s="9">
        <f>'2025-26 Salary &amp; Benefits'!G$6</f>
        <v>15997.68</v>
      </c>
      <c r="R1772" s="143">
        <f>'2025-26 Salary &amp; Benefits'!H$6</f>
        <v>0.16020000000000001</v>
      </c>
      <c r="S1772" s="143">
        <f>'2025-26 Salary &amp; Benefits'!I$6</f>
        <v>0.15390000000000001</v>
      </c>
      <c r="T1772" s="9">
        <f t="shared" si="306"/>
        <v>0</v>
      </c>
      <c r="U1772" s="9">
        <f t="shared" si="307"/>
        <v>0</v>
      </c>
      <c r="V1772" s="9">
        <f t="shared" si="308"/>
        <v>0</v>
      </c>
      <c r="W1772" s="9">
        <f t="shared" si="309"/>
        <v>0</v>
      </c>
      <c r="X1772" s="22">
        <f t="shared" si="310"/>
        <v>0</v>
      </c>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c r="CC1772" s="2"/>
      <c r="CD1772" s="2"/>
      <c r="CE1772" s="2"/>
      <c r="CF1772" s="2"/>
      <c r="CG1772" s="2"/>
      <c r="CH1772" s="2"/>
      <c r="CI1772" s="2"/>
      <c r="CJ1772" s="2"/>
      <c r="CK1772" s="2"/>
      <c r="CL1772" s="2"/>
      <c r="CM1772" s="2"/>
      <c r="CN1772" s="2"/>
      <c r="CO1772" s="2"/>
      <c r="CP1772" s="2"/>
      <c r="CQ1772" s="2"/>
      <c r="CR1772" s="2"/>
      <c r="CS1772" s="2"/>
      <c r="CT1772" s="2"/>
      <c r="CU1772" s="2"/>
      <c r="CV1772" s="2"/>
      <c r="CW1772" s="2"/>
      <c r="CX1772" s="2"/>
      <c r="CY1772" s="2"/>
      <c r="CZ1772" s="2"/>
      <c r="DA1772" s="2"/>
      <c r="DB1772" s="2"/>
      <c r="DC1772" s="2"/>
      <c r="DD1772" s="2"/>
      <c r="DE1772" s="2"/>
      <c r="DF1772" s="2"/>
      <c r="DG1772" s="2"/>
      <c r="DH1772" s="2"/>
      <c r="DI1772" s="2"/>
      <c r="DJ1772" s="2"/>
      <c r="DK1772" s="2"/>
      <c r="DL1772" s="2"/>
      <c r="DM1772" s="2"/>
      <c r="DN1772" s="2"/>
      <c r="DO1772" s="2"/>
      <c r="DP1772" s="2"/>
      <c r="DQ1772" s="2"/>
      <c r="DR1772" s="2"/>
      <c r="DS1772" s="2"/>
      <c r="DT1772" s="2"/>
      <c r="DU1772" s="2"/>
      <c r="DV1772" s="2"/>
      <c r="DW1772" s="2"/>
      <c r="DX1772" s="2"/>
      <c r="DY1772" s="2"/>
      <c r="DZ1772" s="2"/>
      <c r="EA1772" s="2"/>
      <c r="EB1772" s="2"/>
      <c r="EC1772" s="2"/>
      <c r="ED1772" s="2"/>
      <c r="EE1772" s="2"/>
      <c r="EF1772" s="2"/>
      <c r="EG1772" s="2"/>
      <c r="EH1772" s="2"/>
      <c r="EI1772" s="2"/>
      <c r="EJ1772" s="2"/>
      <c r="EK1772" s="2"/>
      <c r="EL1772" s="2"/>
      <c r="EM1772" s="2"/>
      <c r="EN1772" s="2"/>
      <c r="EO1772" s="2"/>
      <c r="EP1772" s="2"/>
      <c r="EQ1772" s="2"/>
      <c r="ER1772" s="2"/>
      <c r="ES1772" s="2"/>
      <c r="ET1772" s="2"/>
      <c r="EU1772" s="2"/>
      <c r="EV1772" s="2"/>
      <c r="EW1772" s="2"/>
      <c r="EX1772" s="2"/>
      <c r="EY1772" s="2"/>
      <c r="EZ1772" s="2"/>
      <c r="FA1772" s="2"/>
      <c r="FB1772" s="2"/>
      <c r="FC1772" s="2"/>
    </row>
    <row r="1773" spans="1:159" s="4" customFormat="1">
      <c r="A1773" s="77" t="s">
        <v>2245</v>
      </c>
      <c r="B1773" s="87" t="s">
        <v>2807</v>
      </c>
      <c r="C1773" s="88">
        <v>5487</v>
      </c>
      <c r="D1773" s="87" t="s">
        <v>2532</v>
      </c>
      <c r="E1773" s="107" t="str">
        <f>VLOOKUP($C1773,'2024-25 School Level AAFTE'!$C$4:$L$2372,9,FALSE)</f>
        <v>No</v>
      </c>
      <c r="F1773" s="95">
        <f>VLOOKUP($C1773,'2024-25 School Level AAFTE'!$C$4:$J$2372,8,FALSE)</f>
        <v>224.44</v>
      </c>
      <c r="G1773" s="97">
        <f>IFERROR(IF(E1773= "yes",VLOOKUP(C1773,Summary!$B:$I,6,0),0),0)</f>
        <v>0</v>
      </c>
      <c r="H1773" s="96">
        <f t="shared" si="301"/>
        <v>0</v>
      </c>
      <c r="I1773" s="154">
        <f>VLOOKUP($A1773,'2025-26 Salary &amp; Benefits'!$A:$I,3,FALSE)</f>
        <v>1.18</v>
      </c>
      <c r="J1773" s="154">
        <f>VLOOKUP($A1773,'2025-26 Salary &amp; Benefits'!$A:$I,4,FALSE)</f>
        <v>1.18</v>
      </c>
      <c r="K1773" s="141">
        <f t="shared" si="302"/>
        <v>0</v>
      </c>
      <c r="L1773" s="140">
        <f t="shared" si="303"/>
        <v>0</v>
      </c>
      <c r="M1773" s="142">
        <f>'2025-26 Salary &amp; Benefits'!$E$6</f>
        <v>78209</v>
      </c>
      <c r="N1773" s="142">
        <f>'2025-26 Salary &amp; Benefits'!$F$6</f>
        <v>80164</v>
      </c>
      <c r="O1773" s="9">
        <f t="shared" si="304"/>
        <v>0</v>
      </c>
      <c r="P1773" s="9">
        <f t="shared" si="305"/>
        <v>0</v>
      </c>
      <c r="Q1773" s="9">
        <f>'2025-26 Salary &amp; Benefits'!G$6</f>
        <v>15997.68</v>
      </c>
      <c r="R1773" s="143">
        <f>'2025-26 Salary &amp; Benefits'!H$6</f>
        <v>0.16020000000000001</v>
      </c>
      <c r="S1773" s="143">
        <f>'2025-26 Salary &amp; Benefits'!I$6</f>
        <v>0.15390000000000001</v>
      </c>
      <c r="T1773" s="9">
        <f t="shared" si="306"/>
        <v>0</v>
      </c>
      <c r="U1773" s="9">
        <f t="shared" si="307"/>
        <v>0</v>
      </c>
      <c r="V1773" s="9">
        <f t="shared" si="308"/>
        <v>0</v>
      </c>
      <c r="W1773" s="9">
        <f t="shared" si="309"/>
        <v>0</v>
      </c>
      <c r="X1773" s="22">
        <f t="shared" si="310"/>
        <v>0</v>
      </c>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c r="CC1773" s="2"/>
      <c r="CD1773" s="2"/>
      <c r="CE1773" s="2"/>
      <c r="CF1773" s="2"/>
      <c r="CG1773" s="2"/>
      <c r="CH1773" s="2"/>
      <c r="CI1773" s="2"/>
      <c r="CJ1773" s="2"/>
      <c r="CK1773" s="2"/>
      <c r="CL1773" s="2"/>
      <c r="CM1773" s="2"/>
      <c r="CN1773" s="2"/>
      <c r="CO1773" s="2"/>
      <c r="CP1773" s="2"/>
      <c r="CQ1773" s="2"/>
      <c r="CR1773" s="2"/>
      <c r="CS1773" s="2"/>
      <c r="CT1773" s="2"/>
      <c r="CU1773" s="2"/>
      <c r="CV1773" s="2"/>
      <c r="CW1773" s="2"/>
      <c r="CX1773" s="2"/>
      <c r="CY1773" s="2"/>
      <c r="CZ1773" s="2"/>
      <c r="DA1773" s="2"/>
      <c r="DB1773" s="2"/>
      <c r="DC1773" s="2"/>
      <c r="DD1773" s="2"/>
      <c r="DE1773" s="2"/>
      <c r="DF1773" s="2"/>
      <c r="DG1773" s="2"/>
      <c r="DH1773" s="2"/>
      <c r="DI1773" s="2"/>
      <c r="DJ1773" s="2"/>
      <c r="DK1773" s="2"/>
      <c r="DL1773" s="2"/>
      <c r="DM1773" s="2"/>
      <c r="DN1773" s="2"/>
      <c r="DO1773" s="2"/>
      <c r="DP1773" s="2"/>
      <c r="DQ1773" s="2"/>
      <c r="DR1773" s="2"/>
      <c r="DS1773" s="2"/>
      <c r="DT1773" s="2"/>
      <c r="DU1773" s="2"/>
      <c r="DV1773" s="2"/>
      <c r="DW1773" s="2"/>
      <c r="DX1773" s="2"/>
      <c r="DY1773" s="2"/>
      <c r="DZ1773" s="2"/>
      <c r="EA1773" s="2"/>
      <c r="EB1773" s="2"/>
      <c r="EC1773" s="2"/>
      <c r="ED1773" s="2"/>
      <c r="EE1773" s="2"/>
      <c r="EF1773" s="2"/>
      <c r="EG1773" s="2"/>
      <c r="EH1773" s="2"/>
      <c r="EI1773" s="2"/>
      <c r="EJ1773" s="2"/>
      <c r="EK1773" s="2"/>
      <c r="EL1773" s="2"/>
      <c r="EM1773" s="2"/>
      <c r="EN1773" s="2"/>
      <c r="EO1773" s="2"/>
      <c r="EP1773" s="2"/>
      <c r="EQ1773" s="2"/>
      <c r="ER1773" s="2"/>
      <c r="ES1773" s="2"/>
      <c r="ET1773" s="2"/>
      <c r="EU1773" s="2"/>
      <c r="EV1773" s="2"/>
      <c r="EW1773" s="2"/>
      <c r="EX1773" s="2"/>
      <c r="EY1773" s="2"/>
      <c r="EZ1773" s="2"/>
      <c r="FA1773" s="2"/>
      <c r="FB1773" s="2"/>
      <c r="FC1773" s="2"/>
    </row>
    <row r="1774" spans="1:159" s="4" customFormat="1">
      <c r="A1774" s="77" t="s">
        <v>2245</v>
      </c>
      <c r="B1774" s="87" t="s">
        <v>2807</v>
      </c>
      <c r="C1774" s="88">
        <v>5488</v>
      </c>
      <c r="D1774" s="87" t="s">
        <v>2533</v>
      </c>
      <c r="E1774" s="107" t="str">
        <f>VLOOKUP($C1774,'2024-25 School Level AAFTE'!$C$4:$L$2372,9,FALSE)</f>
        <v>No</v>
      </c>
      <c r="F1774" s="95">
        <f>VLOOKUP($C1774,'2024-25 School Level AAFTE'!$C$4:$J$2372,8,FALSE)</f>
        <v>189.18</v>
      </c>
      <c r="G1774" s="97">
        <f>IFERROR(IF(E1774= "yes",VLOOKUP(C1774,Summary!$B:$I,6,0),0),0)</f>
        <v>0</v>
      </c>
      <c r="H1774" s="96">
        <f t="shared" si="301"/>
        <v>0</v>
      </c>
      <c r="I1774" s="154">
        <f>VLOOKUP($A1774,'2025-26 Salary &amp; Benefits'!$A:$I,3,FALSE)</f>
        <v>1.18</v>
      </c>
      <c r="J1774" s="154">
        <f>VLOOKUP($A1774,'2025-26 Salary &amp; Benefits'!$A:$I,4,FALSE)</f>
        <v>1.18</v>
      </c>
      <c r="K1774" s="141">
        <f t="shared" si="302"/>
        <v>0</v>
      </c>
      <c r="L1774" s="140">
        <f t="shared" si="303"/>
        <v>0</v>
      </c>
      <c r="M1774" s="142">
        <f>'2025-26 Salary &amp; Benefits'!$E$6</f>
        <v>78209</v>
      </c>
      <c r="N1774" s="142">
        <f>'2025-26 Salary &amp; Benefits'!$F$6</f>
        <v>80164</v>
      </c>
      <c r="O1774" s="9">
        <f t="shared" si="304"/>
        <v>0</v>
      </c>
      <c r="P1774" s="9">
        <f t="shared" si="305"/>
        <v>0</v>
      </c>
      <c r="Q1774" s="9">
        <f>'2025-26 Salary &amp; Benefits'!G$6</f>
        <v>15997.68</v>
      </c>
      <c r="R1774" s="143">
        <f>'2025-26 Salary &amp; Benefits'!H$6</f>
        <v>0.16020000000000001</v>
      </c>
      <c r="S1774" s="143">
        <f>'2025-26 Salary &amp; Benefits'!I$6</f>
        <v>0.15390000000000001</v>
      </c>
      <c r="T1774" s="9">
        <f t="shared" si="306"/>
        <v>0</v>
      </c>
      <c r="U1774" s="9">
        <f t="shared" si="307"/>
        <v>0</v>
      </c>
      <c r="V1774" s="9">
        <f t="shared" si="308"/>
        <v>0</v>
      </c>
      <c r="W1774" s="9">
        <f t="shared" si="309"/>
        <v>0</v>
      </c>
      <c r="X1774" s="22">
        <f t="shared" si="310"/>
        <v>0</v>
      </c>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c r="CC1774" s="2"/>
      <c r="CD1774" s="2"/>
      <c r="CE1774" s="2"/>
      <c r="CF1774" s="2"/>
      <c r="CG1774" s="2"/>
      <c r="CH1774" s="2"/>
      <c r="CI1774" s="2"/>
      <c r="CJ1774" s="2"/>
      <c r="CK1774" s="2"/>
      <c r="CL1774" s="2"/>
      <c r="CM1774" s="2"/>
      <c r="CN1774" s="2"/>
      <c r="CO1774" s="2"/>
      <c r="CP1774" s="2"/>
      <c r="CQ1774" s="2"/>
      <c r="CR1774" s="2"/>
      <c r="CS1774" s="2"/>
      <c r="CT1774" s="2"/>
      <c r="CU1774" s="2"/>
      <c r="CV1774" s="2"/>
      <c r="CW1774" s="2"/>
      <c r="CX1774" s="2"/>
      <c r="CY1774" s="2"/>
      <c r="CZ1774" s="2"/>
      <c r="DA1774" s="2"/>
      <c r="DB1774" s="2"/>
      <c r="DC1774" s="2"/>
      <c r="DD1774" s="2"/>
      <c r="DE1774" s="2"/>
      <c r="DF1774" s="2"/>
      <c r="DG1774" s="2"/>
      <c r="DH1774" s="2"/>
      <c r="DI1774" s="2"/>
      <c r="DJ1774" s="2"/>
      <c r="DK1774" s="2"/>
      <c r="DL1774" s="2"/>
      <c r="DM1774" s="2"/>
      <c r="DN1774" s="2"/>
      <c r="DO1774" s="2"/>
      <c r="DP1774" s="2"/>
      <c r="DQ1774" s="2"/>
      <c r="DR1774" s="2"/>
      <c r="DS1774" s="2"/>
      <c r="DT1774" s="2"/>
      <c r="DU1774" s="2"/>
      <c r="DV1774" s="2"/>
      <c r="DW1774" s="2"/>
      <c r="DX1774" s="2"/>
      <c r="DY1774" s="2"/>
      <c r="DZ1774" s="2"/>
      <c r="EA1774" s="2"/>
      <c r="EB1774" s="2"/>
      <c r="EC1774" s="2"/>
      <c r="ED1774" s="2"/>
      <c r="EE1774" s="2"/>
      <c r="EF1774" s="2"/>
      <c r="EG1774" s="2"/>
      <c r="EH1774" s="2"/>
      <c r="EI1774" s="2"/>
      <c r="EJ1774" s="2"/>
      <c r="EK1774" s="2"/>
      <c r="EL1774" s="2"/>
      <c r="EM1774" s="2"/>
      <c r="EN1774" s="2"/>
      <c r="EO1774" s="2"/>
      <c r="EP1774" s="2"/>
      <c r="EQ1774" s="2"/>
      <c r="ER1774" s="2"/>
      <c r="ES1774" s="2"/>
      <c r="ET1774" s="2"/>
      <c r="EU1774" s="2"/>
      <c r="EV1774" s="2"/>
      <c r="EW1774" s="2"/>
      <c r="EX1774" s="2"/>
      <c r="EY1774" s="2"/>
      <c r="EZ1774" s="2"/>
      <c r="FA1774" s="2"/>
      <c r="FB1774" s="2"/>
      <c r="FC1774" s="2"/>
    </row>
    <row r="1775" spans="1:159" s="4" customFormat="1">
      <c r="A1775" s="77" t="s">
        <v>2245</v>
      </c>
      <c r="B1775" s="87" t="s">
        <v>2807</v>
      </c>
      <c r="C1775" s="88">
        <v>5565</v>
      </c>
      <c r="D1775" s="87" t="s">
        <v>3000</v>
      </c>
      <c r="E1775" s="107" t="str">
        <f>VLOOKUP($C1775,'2024-25 School Level AAFTE'!$C$4:$L$2372,9,FALSE)</f>
        <v>No</v>
      </c>
      <c r="F1775" s="95">
        <f>VLOOKUP($C1775,'2024-25 School Level AAFTE'!$C$4:$J$2372,8,FALSE)</f>
        <v>319.89999999999998</v>
      </c>
      <c r="G1775" s="97">
        <f>IFERROR(IF(E1775= "yes",VLOOKUP(C1775,Summary!$B:$I,6,0),0),0)</f>
        <v>0</v>
      </c>
      <c r="H1775" s="96">
        <f t="shared" si="301"/>
        <v>0</v>
      </c>
      <c r="I1775" s="154">
        <f>VLOOKUP($A1775,'2025-26 Salary &amp; Benefits'!$A:$I,3,FALSE)</f>
        <v>1.18</v>
      </c>
      <c r="J1775" s="154">
        <f>VLOOKUP($A1775,'2025-26 Salary &amp; Benefits'!$A:$I,4,FALSE)</f>
        <v>1.18</v>
      </c>
      <c r="K1775" s="141">
        <f t="shared" si="302"/>
        <v>0</v>
      </c>
      <c r="L1775" s="140">
        <f t="shared" si="303"/>
        <v>0</v>
      </c>
      <c r="M1775" s="142">
        <f>'2025-26 Salary &amp; Benefits'!$E$6</f>
        <v>78209</v>
      </c>
      <c r="N1775" s="142">
        <f>'2025-26 Salary &amp; Benefits'!$F$6</f>
        <v>80164</v>
      </c>
      <c r="O1775" s="9">
        <f t="shared" si="304"/>
        <v>0</v>
      </c>
      <c r="P1775" s="9">
        <f t="shared" si="305"/>
        <v>0</v>
      </c>
      <c r="Q1775" s="9">
        <f>'2025-26 Salary &amp; Benefits'!G$6</f>
        <v>15997.68</v>
      </c>
      <c r="R1775" s="143">
        <f>'2025-26 Salary &amp; Benefits'!H$6</f>
        <v>0.16020000000000001</v>
      </c>
      <c r="S1775" s="143">
        <f>'2025-26 Salary &amp; Benefits'!I$6</f>
        <v>0.15390000000000001</v>
      </c>
      <c r="T1775" s="9">
        <f t="shared" si="306"/>
        <v>0</v>
      </c>
      <c r="U1775" s="9">
        <f t="shared" si="307"/>
        <v>0</v>
      </c>
      <c r="V1775" s="9">
        <f t="shared" si="308"/>
        <v>0</v>
      </c>
      <c r="W1775" s="9">
        <f t="shared" si="309"/>
        <v>0</v>
      </c>
      <c r="X1775" s="22">
        <f t="shared" si="310"/>
        <v>0</v>
      </c>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c r="BI1775" s="2"/>
      <c r="BJ1775" s="2"/>
      <c r="BK1775" s="2"/>
      <c r="BL1775" s="2"/>
      <c r="BM1775" s="2"/>
      <c r="BN1775" s="2"/>
      <c r="BO1775" s="2"/>
      <c r="BP1775" s="2"/>
      <c r="BQ1775" s="2"/>
      <c r="BR1775" s="2"/>
      <c r="BS1775" s="2"/>
      <c r="BT1775" s="2"/>
      <c r="BU1775" s="2"/>
      <c r="BV1775" s="2"/>
      <c r="BW1775" s="2"/>
      <c r="BX1775" s="2"/>
      <c r="BY1775" s="2"/>
      <c r="BZ1775" s="2"/>
      <c r="CA1775" s="2"/>
      <c r="CB1775" s="2"/>
      <c r="CC1775" s="2"/>
      <c r="CD1775" s="2"/>
      <c r="CE1775" s="2"/>
      <c r="CF1775" s="2"/>
      <c r="CG1775" s="2"/>
      <c r="CH1775" s="2"/>
      <c r="CI1775" s="2"/>
      <c r="CJ1775" s="2"/>
      <c r="CK1775" s="2"/>
      <c r="CL1775" s="2"/>
      <c r="CM1775" s="2"/>
      <c r="CN1775" s="2"/>
      <c r="CO1775" s="2"/>
      <c r="CP1775" s="2"/>
      <c r="CQ1775" s="2"/>
      <c r="CR1775" s="2"/>
      <c r="CS1775" s="2"/>
      <c r="CT1775" s="2"/>
      <c r="CU1775" s="2"/>
      <c r="CV1775" s="2"/>
      <c r="CW1775" s="2"/>
      <c r="CX1775" s="2"/>
      <c r="CY1775" s="2"/>
      <c r="CZ1775" s="2"/>
      <c r="DA1775" s="2"/>
      <c r="DB1775" s="2"/>
      <c r="DC1775" s="2"/>
      <c r="DD1775" s="2"/>
      <c r="DE1775" s="2"/>
      <c r="DF1775" s="2"/>
      <c r="DG1775" s="2"/>
      <c r="DH1775" s="2"/>
      <c r="DI1775" s="2"/>
      <c r="DJ1775" s="2"/>
      <c r="DK1775" s="2"/>
      <c r="DL1775" s="2"/>
      <c r="DM1775" s="2"/>
      <c r="DN1775" s="2"/>
      <c r="DO1775" s="2"/>
      <c r="DP1775" s="2"/>
      <c r="DQ1775" s="2"/>
      <c r="DR1775" s="2"/>
      <c r="DS1775" s="2"/>
      <c r="DT1775" s="2"/>
      <c r="DU1775" s="2"/>
      <c r="DV1775" s="2"/>
      <c r="DW1775" s="2"/>
      <c r="DX1775" s="2"/>
      <c r="DY1775" s="2"/>
      <c r="DZ1775" s="2"/>
      <c r="EA1775" s="2"/>
      <c r="EB1775" s="2"/>
      <c r="EC1775" s="2"/>
      <c r="ED1775" s="2"/>
      <c r="EE1775" s="2"/>
      <c r="EF1775" s="2"/>
      <c r="EG1775" s="2"/>
      <c r="EH1775" s="2"/>
      <c r="EI1775" s="2"/>
      <c r="EJ1775" s="2"/>
      <c r="EK1775" s="2"/>
      <c r="EL1775" s="2"/>
      <c r="EM1775" s="2"/>
      <c r="EN1775" s="2"/>
      <c r="EO1775" s="2"/>
      <c r="EP1775" s="2"/>
      <c r="EQ1775" s="2"/>
      <c r="ER1775" s="2"/>
      <c r="ES1775" s="2"/>
      <c r="ET1775" s="2"/>
      <c r="EU1775" s="2"/>
      <c r="EV1775" s="2"/>
      <c r="EW1775" s="2"/>
      <c r="EX1775" s="2"/>
      <c r="EY1775" s="2"/>
      <c r="EZ1775" s="2"/>
      <c r="FA1775" s="2"/>
      <c r="FB1775" s="2"/>
      <c r="FC1775" s="2"/>
    </row>
    <row r="1776" spans="1:159" s="4" customFormat="1">
      <c r="A1776" s="77" t="s">
        <v>2245</v>
      </c>
      <c r="B1776" s="87" t="s">
        <v>2807</v>
      </c>
      <c r="C1776" s="88">
        <v>5566</v>
      </c>
      <c r="D1776" s="87" t="s">
        <v>140</v>
      </c>
      <c r="E1776" s="107" t="str">
        <f>VLOOKUP($C1776,'2024-25 School Level AAFTE'!$C$4:$L$2372,9,FALSE)</f>
        <v>No</v>
      </c>
      <c r="F1776" s="95">
        <f>VLOOKUP($C1776,'2024-25 School Level AAFTE'!$C$4:$J$2372,8,FALSE)</f>
        <v>1755.31</v>
      </c>
      <c r="G1776" s="97">
        <f>IFERROR(IF(E1776= "yes",VLOOKUP(C1776,Summary!$B:$I,6,0),0),0)</f>
        <v>0</v>
      </c>
      <c r="H1776" s="96">
        <f t="shared" si="301"/>
        <v>0</v>
      </c>
      <c r="I1776" s="154">
        <f>VLOOKUP($A1776,'2025-26 Salary &amp; Benefits'!$A:$I,3,FALSE)</f>
        <v>1.18</v>
      </c>
      <c r="J1776" s="154">
        <f>VLOOKUP($A1776,'2025-26 Salary &amp; Benefits'!$A:$I,4,FALSE)</f>
        <v>1.18</v>
      </c>
      <c r="K1776" s="141">
        <f t="shared" si="302"/>
        <v>0</v>
      </c>
      <c r="L1776" s="140">
        <f t="shared" si="303"/>
        <v>0</v>
      </c>
      <c r="M1776" s="142">
        <f>'2025-26 Salary &amp; Benefits'!$E$6</f>
        <v>78209</v>
      </c>
      <c r="N1776" s="142">
        <f>'2025-26 Salary &amp; Benefits'!$F$6</f>
        <v>80164</v>
      </c>
      <c r="O1776" s="9">
        <f t="shared" si="304"/>
        <v>0</v>
      </c>
      <c r="P1776" s="9">
        <f t="shared" si="305"/>
        <v>0</v>
      </c>
      <c r="Q1776" s="9">
        <f>'2025-26 Salary &amp; Benefits'!G$6</f>
        <v>15997.68</v>
      </c>
      <c r="R1776" s="143">
        <f>'2025-26 Salary &amp; Benefits'!H$6</f>
        <v>0.16020000000000001</v>
      </c>
      <c r="S1776" s="143">
        <f>'2025-26 Salary &amp; Benefits'!I$6</f>
        <v>0.15390000000000001</v>
      </c>
      <c r="T1776" s="9">
        <f t="shared" si="306"/>
        <v>0</v>
      </c>
      <c r="U1776" s="9">
        <f t="shared" si="307"/>
        <v>0</v>
      </c>
      <c r="V1776" s="9">
        <f t="shared" si="308"/>
        <v>0</v>
      </c>
      <c r="W1776" s="9">
        <f t="shared" si="309"/>
        <v>0</v>
      </c>
      <c r="X1776" s="22">
        <f t="shared" si="310"/>
        <v>0</v>
      </c>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c r="BI1776" s="2"/>
      <c r="BJ1776" s="2"/>
      <c r="BK1776" s="2"/>
      <c r="BL1776" s="2"/>
      <c r="BM1776" s="2"/>
      <c r="BN1776" s="2"/>
      <c r="BO1776" s="2"/>
      <c r="BP1776" s="2"/>
      <c r="BQ1776" s="2"/>
      <c r="BR1776" s="2"/>
      <c r="BS1776" s="2"/>
      <c r="BT1776" s="2"/>
      <c r="BU1776" s="2"/>
      <c r="BV1776" s="2"/>
      <c r="BW1776" s="2"/>
      <c r="BX1776" s="2"/>
      <c r="BY1776" s="2"/>
      <c r="BZ1776" s="2"/>
      <c r="CA1776" s="2"/>
      <c r="CB1776" s="2"/>
      <c r="CC1776" s="2"/>
      <c r="CD1776" s="2"/>
      <c r="CE1776" s="2"/>
      <c r="CF1776" s="2"/>
      <c r="CG1776" s="2"/>
      <c r="CH1776" s="2"/>
      <c r="CI1776" s="2"/>
      <c r="CJ1776" s="2"/>
      <c r="CK1776" s="2"/>
      <c r="CL1776" s="2"/>
      <c r="CM1776" s="2"/>
      <c r="CN1776" s="2"/>
      <c r="CO1776" s="2"/>
      <c r="CP1776" s="2"/>
      <c r="CQ1776" s="2"/>
      <c r="CR1776" s="2"/>
      <c r="CS1776" s="2"/>
      <c r="CT1776" s="2"/>
      <c r="CU1776" s="2"/>
      <c r="CV1776" s="2"/>
      <c r="CW1776" s="2"/>
      <c r="CX1776" s="2"/>
      <c r="CY1776" s="2"/>
      <c r="CZ1776" s="2"/>
      <c r="DA1776" s="2"/>
      <c r="DB1776" s="2"/>
      <c r="DC1776" s="2"/>
      <c r="DD1776" s="2"/>
      <c r="DE1776" s="2"/>
      <c r="DF1776" s="2"/>
      <c r="DG1776" s="2"/>
      <c r="DH1776" s="2"/>
      <c r="DI1776" s="2"/>
      <c r="DJ1776" s="2"/>
      <c r="DK1776" s="2"/>
      <c r="DL1776" s="2"/>
      <c r="DM1776" s="2"/>
      <c r="DN1776" s="2"/>
      <c r="DO1776" s="2"/>
      <c r="DP1776" s="2"/>
      <c r="DQ1776" s="2"/>
      <c r="DR1776" s="2"/>
      <c r="DS1776" s="2"/>
      <c r="DT1776" s="2"/>
      <c r="DU1776" s="2"/>
      <c r="DV1776" s="2"/>
      <c r="DW1776" s="2"/>
      <c r="DX1776" s="2"/>
      <c r="DY1776" s="2"/>
      <c r="DZ1776" s="2"/>
      <c r="EA1776" s="2"/>
      <c r="EB1776" s="2"/>
      <c r="EC1776" s="2"/>
      <c r="ED1776" s="2"/>
      <c r="EE1776" s="2"/>
      <c r="EF1776" s="2"/>
      <c r="EG1776" s="2"/>
      <c r="EH1776" s="2"/>
      <c r="EI1776" s="2"/>
      <c r="EJ1776" s="2"/>
      <c r="EK1776" s="2"/>
      <c r="EL1776" s="2"/>
      <c r="EM1776" s="2"/>
      <c r="EN1776" s="2"/>
      <c r="EO1776" s="2"/>
      <c r="EP1776" s="2"/>
      <c r="EQ1776" s="2"/>
      <c r="ER1776" s="2"/>
      <c r="ES1776" s="2"/>
      <c r="ET1776" s="2"/>
      <c r="EU1776" s="2"/>
      <c r="EV1776" s="2"/>
      <c r="EW1776" s="2"/>
      <c r="EX1776" s="2"/>
      <c r="EY1776" s="2"/>
      <c r="EZ1776" s="2"/>
      <c r="FA1776" s="2"/>
      <c r="FB1776" s="2"/>
      <c r="FC1776" s="2"/>
    </row>
    <row r="1777" spans="1:159" s="4" customFormat="1">
      <c r="A1777" s="77" t="s">
        <v>2356</v>
      </c>
      <c r="B1777" s="87" t="s">
        <v>2808</v>
      </c>
      <c r="C1777" s="88">
        <v>1537</v>
      </c>
      <c r="D1777" s="87" t="s">
        <v>1473</v>
      </c>
      <c r="E1777" s="107" t="str">
        <f>VLOOKUP($C1777,'2024-25 School Level AAFTE'!$C$4:$L$2372,9,FALSE)</f>
        <v>Yes</v>
      </c>
      <c r="F1777" s="95">
        <f>VLOOKUP($C1777,'2024-25 School Level AAFTE'!$C$4:$J$2372,8,FALSE)</f>
        <v>181.95999999999998</v>
      </c>
      <c r="G1777" s="97">
        <f>IFERROR(IF(E1777= "yes",VLOOKUP(C1777,Summary!$B:$I,6,0),0),0)</f>
        <v>0</v>
      </c>
      <c r="H1777" s="96">
        <f t="shared" si="301"/>
        <v>181.95999999999998</v>
      </c>
      <c r="I1777" s="154">
        <f>VLOOKUP($A1777,'2025-26 Salary &amp; Benefits'!$A:$I,3,FALSE)</f>
        <v>1.1200000000000001</v>
      </c>
      <c r="J1777" s="154">
        <f>VLOOKUP($A1777,'2025-26 Salary &amp; Benefits'!$A:$I,4,FALSE)</f>
        <v>1.1200000000000001</v>
      </c>
      <c r="K1777" s="141">
        <f t="shared" si="302"/>
        <v>181.95999999999998</v>
      </c>
      <c r="L1777" s="140">
        <f t="shared" si="303"/>
        <v>0.53400000000000003</v>
      </c>
      <c r="M1777" s="142">
        <f>'2025-26 Salary &amp; Benefits'!$E$6</f>
        <v>78209</v>
      </c>
      <c r="N1777" s="142">
        <f>'2025-26 Salary &amp; Benefits'!$F$6</f>
        <v>80164</v>
      </c>
      <c r="O1777" s="9">
        <f t="shared" si="304"/>
        <v>46775.24</v>
      </c>
      <c r="P1777" s="9">
        <f t="shared" si="305"/>
        <v>1169.25</v>
      </c>
      <c r="Q1777" s="9">
        <f>'2025-26 Salary &amp; Benefits'!G$6</f>
        <v>15997.68</v>
      </c>
      <c r="R1777" s="143">
        <f>'2025-26 Salary &amp; Benefits'!H$6</f>
        <v>0.16020000000000001</v>
      </c>
      <c r="S1777" s="143">
        <f>'2025-26 Salary &amp; Benefits'!I$6</f>
        <v>0.15390000000000001</v>
      </c>
      <c r="T1777" s="9">
        <f t="shared" si="306"/>
        <v>16216.1</v>
      </c>
      <c r="U1777" s="9">
        <f t="shared" si="307"/>
        <v>799.07</v>
      </c>
      <c r="V1777" s="9">
        <f t="shared" si="308"/>
        <v>122.98</v>
      </c>
      <c r="W1777" s="9">
        <f t="shared" si="309"/>
        <v>922.05000000000007</v>
      </c>
      <c r="X1777" s="22">
        <f t="shared" si="310"/>
        <v>65082.64</v>
      </c>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c r="CC1777" s="2"/>
      <c r="CD1777" s="2"/>
      <c r="CE1777" s="2"/>
      <c r="CF1777" s="2"/>
      <c r="CG1777" s="2"/>
      <c r="CH1777" s="2"/>
      <c r="CI1777" s="2"/>
      <c r="CJ1777" s="2"/>
      <c r="CK1777" s="2"/>
      <c r="CL1777" s="2"/>
      <c r="CM1777" s="2"/>
      <c r="CN1777" s="2"/>
      <c r="CO1777" s="2"/>
      <c r="CP1777" s="2"/>
      <c r="CQ1777" s="2"/>
      <c r="CR1777" s="2"/>
      <c r="CS1777" s="2"/>
      <c r="CT1777" s="2"/>
      <c r="CU1777" s="2"/>
      <c r="CV1777" s="2"/>
      <c r="CW1777" s="2"/>
      <c r="CX1777" s="2"/>
      <c r="CY1777" s="2"/>
      <c r="CZ1777" s="2"/>
      <c r="DA1777" s="2"/>
      <c r="DB1777" s="2"/>
      <c r="DC1777" s="2"/>
      <c r="DD1777" s="2"/>
      <c r="DE1777" s="2"/>
      <c r="DF1777" s="2"/>
      <c r="DG1777" s="2"/>
      <c r="DH1777" s="2"/>
      <c r="DI1777" s="2"/>
      <c r="DJ1777" s="2"/>
      <c r="DK1777" s="2"/>
      <c r="DL1777" s="2"/>
      <c r="DM1777" s="2"/>
      <c r="DN1777" s="2"/>
      <c r="DO1777" s="2"/>
      <c r="DP1777" s="2"/>
      <c r="DQ1777" s="2"/>
      <c r="DR1777" s="2"/>
      <c r="DS1777" s="2"/>
      <c r="DT1777" s="2"/>
      <c r="DU1777" s="2"/>
      <c r="DV1777" s="2"/>
      <c r="DW1777" s="2"/>
      <c r="DX1777" s="2"/>
      <c r="DY1777" s="2"/>
      <c r="DZ1777" s="2"/>
      <c r="EA1777" s="2"/>
      <c r="EB1777" s="2"/>
      <c r="EC1777" s="2"/>
      <c r="ED1777" s="2"/>
      <c r="EE1777" s="2"/>
      <c r="EF1777" s="2"/>
      <c r="EG1777" s="2"/>
      <c r="EH1777" s="2"/>
      <c r="EI1777" s="2"/>
      <c r="EJ1777" s="2"/>
      <c r="EK1777" s="2"/>
      <c r="EL1777" s="2"/>
      <c r="EM1777" s="2"/>
      <c r="EN1777" s="2"/>
      <c r="EO1777" s="2"/>
      <c r="EP1777" s="2"/>
      <c r="EQ1777" s="2"/>
      <c r="ER1777" s="2"/>
      <c r="ES1777" s="2"/>
      <c r="ET1777" s="2"/>
      <c r="EU1777" s="2"/>
      <c r="EV1777" s="2"/>
      <c r="EW1777" s="2"/>
      <c r="EX1777" s="2"/>
      <c r="EY1777" s="2"/>
      <c r="EZ1777" s="2"/>
      <c r="FA1777" s="2"/>
      <c r="FB1777" s="2"/>
      <c r="FC1777" s="2"/>
    </row>
    <row r="1778" spans="1:159" s="4" customFormat="1">
      <c r="A1778" t="s">
        <v>2356</v>
      </c>
      <c r="B1778" s="87" t="s">
        <v>2808</v>
      </c>
      <c r="C1778" s="3">
        <v>2150</v>
      </c>
      <c r="D1778" t="s">
        <v>1474</v>
      </c>
      <c r="E1778" s="107" t="str">
        <f>VLOOKUP($C1778,'2024-25 School Level AAFTE'!$C$4:$L$2372,9,FALSE)</f>
        <v>No</v>
      </c>
      <c r="F1778" s="95">
        <f>VLOOKUP($C1778,'2024-25 School Level AAFTE'!$C$4:$J$2372,8,FALSE)</f>
        <v>1186.96</v>
      </c>
      <c r="G1778" s="97">
        <f>IFERROR(IF(E1778= "yes",VLOOKUP(C1778,Summary!$B:$I,6,0),0),0)</f>
        <v>0</v>
      </c>
      <c r="H1778" s="96">
        <f t="shared" si="301"/>
        <v>0</v>
      </c>
      <c r="I1778" s="154">
        <f>VLOOKUP($A1778,'2025-26 Salary &amp; Benefits'!$A:$I,3,FALSE)</f>
        <v>1.1200000000000001</v>
      </c>
      <c r="J1778" s="154">
        <f>VLOOKUP($A1778,'2025-26 Salary &amp; Benefits'!$A:$I,4,FALSE)</f>
        <v>1.1200000000000001</v>
      </c>
      <c r="K1778" s="141">
        <f t="shared" si="302"/>
        <v>0</v>
      </c>
      <c r="L1778" s="140">
        <f t="shared" si="303"/>
        <v>0</v>
      </c>
      <c r="M1778" s="142">
        <f>'2025-26 Salary &amp; Benefits'!$E$6</f>
        <v>78209</v>
      </c>
      <c r="N1778" s="142">
        <f>'2025-26 Salary &amp; Benefits'!$F$6</f>
        <v>80164</v>
      </c>
      <c r="O1778" s="9">
        <f t="shared" si="304"/>
        <v>0</v>
      </c>
      <c r="P1778" s="9">
        <f t="shared" si="305"/>
        <v>0</v>
      </c>
      <c r="Q1778" s="9">
        <f>'2025-26 Salary &amp; Benefits'!G$6</f>
        <v>15997.68</v>
      </c>
      <c r="R1778" s="143">
        <f>'2025-26 Salary &amp; Benefits'!H$6</f>
        <v>0.16020000000000001</v>
      </c>
      <c r="S1778" s="143">
        <f>'2025-26 Salary &amp; Benefits'!I$6</f>
        <v>0.15390000000000001</v>
      </c>
      <c r="T1778" s="9">
        <f t="shared" si="306"/>
        <v>0</v>
      </c>
      <c r="U1778" s="9">
        <f t="shared" si="307"/>
        <v>0</v>
      </c>
      <c r="V1778" s="9">
        <f t="shared" si="308"/>
        <v>0</v>
      </c>
      <c r="W1778" s="9">
        <f t="shared" si="309"/>
        <v>0</v>
      </c>
      <c r="X1778" s="22">
        <f t="shared" si="310"/>
        <v>0</v>
      </c>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c r="CC1778" s="2"/>
      <c r="CD1778" s="2"/>
      <c r="CE1778" s="2"/>
      <c r="CF1778" s="2"/>
      <c r="CG1778" s="2"/>
      <c r="CH1778" s="2"/>
      <c r="CI1778" s="2"/>
      <c r="CJ1778" s="2"/>
      <c r="CK1778" s="2"/>
      <c r="CL1778" s="2"/>
      <c r="CM1778" s="2"/>
      <c r="CN1778" s="2"/>
      <c r="CO1778" s="2"/>
      <c r="CP1778" s="2"/>
      <c r="CQ1778" s="2"/>
      <c r="CR1778" s="2"/>
      <c r="CS1778" s="2"/>
      <c r="CT1778" s="2"/>
      <c r="CU1778" s="2"/>
      <c r="CV1778" s="2"/>
      <c r="CW1778" s="2"/>
      <c r="CX1778" s="2"/>
      <c r="CY1778" s="2"/>
      <c r="CZ1778" s="2"/>
      <c r="DA1778" s="2"/>
      <c r="DB1778" s="2"/>
      <c r="DC1778" s="2"/>
      <c r="DD1778" s="2"/>
      <c r="DE1778" s="2"/>
      <c r="DF1778" s="2"/>
      <c r="DG1778" s="2"/>
      <c r="DH1778" s="2"/>
      <c r="DI1778" s="2"/>
      <c r="DJ1778" s="2"/>
      <c r="DK1778" s="2"/>
      <c r="DL1778" s="2"/>
      <c r="DM1778" s="2"/>
      <c r="DN1778" s="2"/>
      <c r="DO1778" s="2"/>
      <c r="DP1778" s="2"/>
      <c r="DQ1778" s="2"/>
      <c r="DR1778" s="2"/>
      <c r="DS1778" s="2"/>
      <c r="DT1778" s="2"/>
      <c r="DU1778" s="2"/>
      <c r="DV1778" s="2"/>
      <c r="DW1778" s="2"/>
      <c r="DX1778" s="2"/>
      <c r="DY1778" s="2"/>
      <c r="DZ1778" s="2"/>
      <c r="EA1778" s="2"/>
      <c r="EB1778" s="2"/>
      <c r="EC1778" s="2"/>
      <c r="ED1778" s="2"/>
      <c r="EE1778" s="2"/>
      <c r="EF1778" s="2"/>
      <c r="EG1778" s="2"/>
      <c r="EH1778" s="2"/>
      <c r="EI1778" s="2"/>
      <c r="EJ1778" s="2"/>
      <c r="EK1778" s="2"/>
      <c r="EL1778" s="2"/>
      <c r="EM1778" s="2"/>
      <c r="EN1778" s="2"/>
      <c r="EO1778" s="2"/>
      <c r="EP1778" s="2"/>
      <c r="EQ1778" s="2"/>
      <c r="ER1778" s="2"/>
      <c r="ES1778" s="2"/>
      <c r="ET1778" s="2"/>
      <c r="EU1778" s="2"/>
      <c r="EV1778" s="2"/>
      <c r="EW1778" s="2"/>
      <c r="EX1778" s="2"/>
      <c r="EY1778" s="2"/>
      <c r="EZ1778" s="2"/>
      <c r="FA1778" s="2"/>
      <c r="FB1778" s="2"/>
      <c r="FC1778" s="2"/>
    </row>
    <row r="1779" spans="1:159" s="4" customFormat="1">
      <c r="A1779" s="77" t="s">
        <v>2356</v>
      </c>
      <c r="B1779" s="87" t="s">
        <v>2808</v>
      </c>
      <c r="C1779" s="88">
        <v>2380</v>
      </c>
      <c r="D1779" s="87" t="s">
        <v>466</v>
      </c>
      <c r="E1779" s="107" t="str">
        <f>VLOOKUP($C1779,'2024-25 School Level AAFTE'!$C$4:$L$2372,9,FALSE)</f>
        <v>Yes</v>
      </c>
      <c r="F1779" s="95">
        <f>VLOOKUP($C1779,'2024-25 School Level AAFTE'!$C$4:$J$2372,8,FALSE)</f>
        <v>478.34</v>
      </c>
      <c r="G1779" s="97">
        <f>IFERROR(IF(E1779= "yes",VLOOKUP(C1779,Summary!$B:$I,6,0),0),0)</f>
        <v>0</v>
      </c>
      <c r="H1779" s="96">
        <f t="shared" si="301"/>
        <v>478.34</v>
      </c>
      <c r="I1779" s="154">
        <f>VLOOKUP($A1779,'2025-26 Salary &amp; Benefits'!$A:$I,3,FALSE)</f>
        <v>1.1200000000000001</v>
      </c>
      <c r="J1779" s="154">
        <f>VLOOKUP($A1779,'2025-26 Salary &amp; Benefits'!$A:$I,4,FALSE)</f>
        <v>1.1200000000000001</v>
      </c>
      <c r="K1779" s="141">
        <f t="shared" si="302"/>
        <v>478.34</v>
      </c>
      <c r="L1779" s="140">
        <f t="shared" si="303"/>
        <v>1.403</v>
      </c>
      <c r="M1779" s="142">
        <f>'2025-26 Salary &amp; Benefits'!$E$6</f>
        <v>78209</v>
      </c>
      <c r="N1779" s="142">
        <f>'2025-26 Salary &amp; Benefits'!$F$6</f>
        <v>80164</v>
      </c>
      <c r="O1779" s="9">
        <f t="shared" si="304"/>
        <v>122894.49</v>
      </c>
      <c r="P1779" s="9">
        <f t="shared" si="305"/>
        <v>3072.0099999999948</v>
      </c>
      <c r="Q1779" s="9">
        <f>'2025-26 Salary &amp; Benefits'!G$6</f>
        <v>15997.68</v>
      </c>
      <c r="R1779" s="143">
        <f>'2025-26 Salary &amp; Benefits'!H$6</f>
        <v>0.16020000000000001</v>
      </c>
      <c r="S1779" s="143">
        <f>'2025-26 Salary &amp; Benefits'!I$6</f>
        <v>0.15390000000000001</v>
      </c>
      <c r="T1779" s="9">
        <f t="shared" si="306"/>
        <v>42605.22</v>
      </c>
      <c r="U1779" s="9">
        <f t="shared" si="307"/>
        <v>2099.44</v>
      </c>
      <c r="V1779" s="9">
        <f t="shared" si="308"/>
        <v>323.10000000000002</v>
      </c>
      <c r="W1779" s="9">
        <f t="shared" si="309"/>
        <v>2422.54</v>
      </c>
      <c r="X1779" s="22">
        <f t="shared" si="310"/>
        <v>170994.26000000004</v>
      </c>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c r="CQ1779" s="2"/>
      <c r="CR1779" s="2"/>
      <c r="CS1779" s="2"/>
      <c r="CT1779" s="2"/>
      <c r="CU1779" s="2"/>
      <c r="CV1779" s="2"/>
      <c r="CW1779" s="2"/>
      <c r="CX1779" s="2"/>
      <c r="CY1779" s="2"/>
      <c r="CZ1779" s="2"/>
      <c r="DA1779" s="2"/>
      <c r="DB1779" s="2"/>
      <c r="DC1779" s="2"/>
      <c r="DD1779" s="2"/>
      <c r="DE1779" s="2"/>
      <c r="DF1779" s="2"/>
      <c r="DG1779" s="2"/>
      <c r="DH1779" s="2"/>
      <c r="DI1779" s="2"/>
      <c r="DJ1779" s="2"/>
      <c r="DK1779" s="2"/>
      <c r="DL1779" s="2"/>
      <c r="DM1779" s="2"/>
      <c r="DN1779" s="2"/>
      <c r="DO1779" s="2"/>
      <c r="DP1779" s="2"/>
      <c r="DQ1779" s="2"/>
      <c r="DR1779" s="2"/>
      <c r="DS1779" s="2"/>
      <c r="DT1779" s="2"/>
      <c r="DU1779" s="2"/>
      <c r="DV1779" s="2"/>
      <c r="DW1779" s="2"/>
      <c r="DX1779" s="2"/>
      <c r="DY1779" s="2"/>
      <c r="DZ1779" s="2"/>
      <c r="EA1779" s="2"/>
      <c r="EB1779" s="2"/>
      <c r="EC1779" s="2"/>
      <c r="ED1779" s="2"/>
      <c r="EE1779" s="2"/>
      <c r="EF1779" s="2"/>
      <c r="EG1779" s="2"/>
      <c r="EH1779" s="2"/>
      <c r="EI1779" s="2"/>
      <c r="EJ1779" s="2"/>
      <c r="EK1779" s="2"/>
      <c r="EL1779" s="2"/>
      <c r="EM1779" s="2"/>
      <c r="EN1779" s="2"/>
      <c r="EO1779" s="2"/>
      <c r="EP1779" s="2"/>
      <c r="EQ1779" s="2"/>
      <c r="ER1779" s="2"/>
      <c r="ES1779" s="2"/>
      <c r="ET1779" s="2"/>
      <c r="EU1779" s="2"/>
      <c r="EV1779" s="2"/>
      <c r="EW1779" s="2"/>
      <c r="EX1779" s="2"/>
      <c r="EY1779" s="2"/>
      <c r="EZ1779" s="2"/>
      <c r="FA1779" s="2"/>
      <c r="FB1779" s="2"/>
      <c r="FC1779" s="2"/>
    </row>
    <row r="1780" spans="1:159" s="4" customFormat="1">
      <c r="A1780" s="77" t="s">
        <v>2356</v>
      </c>
      <c r="B1780" s="87" t="s">
        <v>2808</v>
      </c>
      <c r="C1780" s="88">
        <v>2521</v>
      </c>
      <c r="D1780" s="87" t="s">
        <v>1475</v>
      </c>
      <c r="E1780" s="107" t="str">
        <f>VLOOKUP($C1780,'2024-25 School Level AAFTE'!$C$4:$L$2372,9,FALSE)</f>
        <v>No</v>
      </c>
      <c r="F1780" s="95">
        <f>VLOOKUP($C1780,'2024-25 School Level AAFTE'!$C$4:$J$2372,8,FALSE)</f>
        <v>282.41999999999996</v>
      </c>
      <c r="G1780" s="97">
        <f>IFERROR(IF(E1780= "yes",VLOOKUP(C1780,Summary!$B:$I,6,0),0),0)</f>
        <v>0</v>
      </c>
      <c r="H1780" s="96">
        <f t="shared" si="301"/>
        <v>0</v>
      </c>
      <c r="I1780" s="154">
        <f>VLOOKUP($A1780,'2025-26 Salary &amp; Benefits'!$A:$I,3,FALSE)</f>
        <v>1.1200000000000001</v>
      </c>
      <c r="J1780" s="154">
        <f>VLOOKUP($A1780,'2025-26 Salary &amp; Benefits'!$A:$I,4,FALSE)</f>
        <v>1.1200000000000001</v>
      </c>
      <c r="K1780" s="141">
        <f t="shared" si="302"/>
        <v>0</v>
      </c>
      <c r="L1780" s="140">
        <f t="shared" si="303"/>
        <v>0</v>
      </c>
      <c r="M1780" s="142">
        <f>'2025-26 Salary &amp; Benefits'!$E$6</f>
        <v>78209</v>
      </c>
      <c r="N1780" s="142">
        <f>'2025-26 Salary &amp; Benefits'!$F$6</f>
        <v>80164</v>
      </c>
      <c r="O1780" s="9">
        <f t="shared" si="304"/>
        <v>0</v>
      </c>
      <c r="P1780" s="9">
        <f t="shared" si="305"/>
        <v>0</v>
      </c>
      <c r="Q1780" s="9">
        <f>'2025-26 Salary &amp; Benefits'!G$6</f>
        <v>15997.68</v>
      </c>
      <c r="R1780" s="143">
        <f>'2025-26 Salary &amp; Benefits'!H$6</f>
        <v>0.16020000000000001</v>
      </c>
      <c r="S1780" s="143">
        <f>'2025-26 Salary &amp; Benefits'!I$6</f>
        <v>0.15390000000000001</v>
      </c>
      <c r="T1780" s="9">
        <f t="shared" si="306"/>
        <v>0</v>
      </c>
      <c r="U1780" s="9">
        <f t="shared" si="307"/>
        <v>0</v>
      </c>
      <c r="V1780" s="9">
        <f t="shared" si="308"/>
        <v>0</v>
      </c>
      <c r="W1780" s="9">
        <f t="shared" si="309"/>
        <v>0</v>
      </c>
      <c r="X1780" s="22">
        <f t="shared" si="310"/>
        <v>0</v>
      </c>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c r="CR1780" s="2"/>
      <c r="CS1780" s="2"/>
      <c r="CT1780" s="2"/>
      <c r="CU1780" s="2"/>
      <c r="CV1780" s="2"/>
      <c r="CW1780" s="2"/>
      <c r="CX1780" s="2"/>
      <c r="CY1780" s="2"/>
      <c r="CZ1780" s="2"/>
      <c r="DA1780" s="2"/>
      <c r="DB1780" s="2"/>
      <c r="DC1780" s="2"/>
      <c r="DD1780" s="2"/>
      <c r="DE1780" s="2"/>
      <c r="DF1780" s="2"/>
      <c r="DG1780" s="2"/>
      <c r="DH1780" s="2"/>
      <c r="DI1780" s="2"/>
      <c r="DJ1780" s="2"/>
      <c r="DK1780" s="2"/>
      <c r="DL1780" s="2"/>
      <c r="DM1780" s="2"/>
      <c r="DN1780" s="2"/>
      <c r="DO1780" s="2"/>
      <c r="DP1780" s="2"/>
      <c r="DQ1780" s="2"/>
      <c r="DR1780" s="2"/>
      <c r="DS1780" s="2"/>
      <c r="DT1780" s="2"/>
      <c r="DU1780" s="2"/>
      <c r="DV1780" s="2"/>
      <c r="DW1780" s="2"/>
      <c r="DX1780" s="2"/>
      <c r="DY1780" s="2"/>
      <c r="DZ1780" s="2"/>
      <c r="EA1780" s="2"/>
      <c r="EB1780" s="2"/>
      <c r="EC1780" s="2"/>
      <c r="ED1780" s="2"/>
      <c r="EE1780" s="2"/>
      <c r="EF1780" s="2"/>
      <c r="EG1780" s="2"/>
      <c r="EH1780" s="2"/>
      <c r="EI1780" s="2"/>
      <c r="EJ1780" s="2"/>
      <c r="EK1780" s="2"/>
      <c r="EL1780" s="2"/>
      <c r="EM1780" s="2"/>
      <c r="EN1780" s="2"/>
      <c r="EO1780" s="2"/>
      <c r="EP1780" s="2"/>
      <c r="EQ1780" s="2"/>
      <c r="ER1780" s="2"/>
      <c r="ES1780" s="2"/>
      <c r="ET1780" s="2"/>
      <c r="EU1780" s="2"/>
      <c r="EV1780" s="2"/>
      <c r="EW1780" s="2"/>
      <c r="EX1780" s="2"/>
      <c r="EY1780" s="2"/>
      <c r="EZ1780" s="2"/>
      <c r="FA1780" s="2"/>
      <c r="FB1780" s="2"/>
      <c r="FC1780" s="2"/>
    </row>
    <row r="1781" spans="1:159" s="4" customFormat="1">
      <c r="A1781" s="77" t="s">
        <v>2356</v>
      </c>
      <c r="B1781" s="87" t="s">
        <v>2808</v>
      </c>
      <c r="C1781" s="89">
        <v>2620</v>
      </c>
      <c r="D1781" s="101" t="s">
        <v>1476</v>
      </c>
      <c r="E1781" s="107" t="str">
        <f>VLOOKUP($C1781,'2024-25 School Level AAFTE'!$C$4:$L$2372,9,FALSE)</f>
        <v>No</v>
      </c>
      <c r="F1781" s="95">
        <f>VLOOKUP($C1781,'2024-25 School Level AAFTE'!$C$4:$J$2372,8,FALSE)</f>
        <v>179.7</v>
      </c>
      <c r="G1781" s="97">
        <f>IFERROR(IF(E1781= "yes",VLOOKUP(C1781,Summary!$B:$I,6,0),0),0)</f>
        <v>0</v>
      </c>
      <c r="H1781" s="96">
        <f t="shared" si="301"/>
        <v>0</v>
      </c>
      <c r="I1781" s="154">
        <f>VLOOKUP($A1781,'2025-26 Salary &amp; Benefits'!$A:$I,3,FALSE)</f>
        <v>1.1200000000000001</v>
      </c>
      <c r="J1781" s="154">
        <f>VLOOKUP($A1781,'2025-26 Salary &amp; Benefits'!$A:$I,4,FALSE)</f>
        <v>1.1200000000000001</v>
      </c>
      <c r="K1781" s="141">
        <f t="shared" si="302"/>
        <v>0</v>
      </c>
      <c r="L1781" s="140">
        <f t="shared" si="303"/>
        <v>0</v>
      </c>
      <c r="M1781" s="142">
        <f>'2025-26 Salary &amp; Benefits'!$E$6</f>
        <v>78209</v>
      </c>
      <c r="N1781" s="142">
        <f>'2025-26 Salary &amp; Benefits'!$F$6</f>
        <v>80164</v>
      </c>
      <c r="O1781" s="9">
        <f t="shared" si="304"/>
        <v>0</v>
      </c>
      <c r="P1781" s="9">
        <f t="shared" si="305"/>
        <v>0</v>
      </c>
      <c r="Q1781" s="9">
        <f>'2025-26 Salary &amp; Benefits'!G$6</f>
        <v>15997.68</v>
      </c>
      <c r="R1781" s="143">
        <f>'2025-26 Salary &amp; Benefits'!H$6</f>
        <v>0.16020000000000001</v>
      </c>
      <c r="S1781" s="143">
        <f>'2025-26 Salary &amp; Benefits'!I$6</f>
        <v>0.15390000000000001</v>
      </c>
      <c r="T1781" s="9">
        <f t="shared" si="306"/>
        <v>0</v>
      </c>
      <c r="U1781" s="9">
        <f t="shared" si="307"/>
        <v>0</v>
      </c>
      <c r="V1781" s="9">
        <f t="shared" si="308"/>
        <v>0</v>
      </c>
      <c r="W1781" s="9">
        <f t="shared" si="309"/>
        <v>0</v>
      </c>
      <c r="X1781" s="22">
        <f t="shared" si="310"/>
        <v>0</v>
      </c>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c r="CQ1781" s="2"/>
      <c r="CR1781" s="2"/>
      <c r="CS1781" s="2"/>
      <c r="CT1781" s="2"/>
      <c r="CU1781" s="2"/>
      <c r="CV1781" s="2"/>
      <c r="CW1781" s="2"/>
      <c r="CX1781" s="2"/>
      <c r="CY1781" s="2"/>
      <c r="CZ1781" s="2"/>
      <c r="DA1781" s="2"/>
      <c r="DB1781" s="2"/>
      <c r="DC1781" s="2"/>
      <c r="DD1781" s="2"/>
      <c r="DE1781" s="2"/>
      <c r="DF1781" s="2"/>
      <c r="DG1781" s="2"/>
      <c r="DH1781" s="2"/>
      <c r="DI1781" s="2"/>
      <c r="DJ1781" s="2"/>
      <c r="DK1781" s="2"/>
      <c r="DL1781" s="2"/>
      <c r="DM1781" s="2"/>
      <c r="DN1781" s="2"/>
      <c r="DO1781" s="2"/>
      <c r="DP1781" s="2"/>
      <c r="DQ1781" s="2"/>
      <c r="DR1781" s="2"/>
      <c r="DS1781" s="2"/>
      <c r="DT1781" s="2"/>
      <c r="DU1781" s="2"/>
      <c r="DV1781" s="2"/>
      <c r="DW1781" s="2"/>
      <c r="DX1781" s="2"/>
      <c r="DY1781" s="2"/>
      <c r="DZ1781" s="2"/>
      <c r="EA1781" s="2"/>
      <c r="EB1781" s="2"/>
      <c r="EC1781" s="2"/>
      <c r="ED1781" s="2"/>
      <c r="EE1781" s="2"/>
      <c r="EF1781" s="2"/>
      <c r="EG1781" s="2"/>
      <c r="EH1781" s="2"/>
      <c r="EI1781" s="2"/>
      <c r="EJ1781" s="2"/>
      <c r="EK1781" s="2"/>
      <c r="EL1781" s="2"/>
      <c r="EM1781" s="2"/>
      <c r="EN1781" s="2"/>
      <c r="EO1781" s="2"/>
      <c r="EP1781" s="2"/>
      <c r="EQ1781" s="2"/>
      <c r="ER1781" s="2"/>
      <c r="ES1781" s="2"/>
      <c r="ET1781" s="2"/>
      <c r="EU1781" s="2"/>
      <c r="EV1781" s="2"/>
      <c r="EW1781" s="2"/>
      <c r="EX1781" s="2"/>
      <c r="EY1781" s="2"/>
      <c r="EZ1781" s="2"/>
      <c r="FA1781" s="2"/>
      <c r="FB1781" s="2"/>
      <c r="FC1781" s="2"/>
    </row>
    <row r="1782" spans="1:159" s="4" customFormat="1">
      <c r="A1782" s="77" t="s">
        <v>2356</v>
      </c>
      <c r="B1782" s="87" t="s">
        <v>2808</v>
      </c>
      <c r="C1782" s="88">
        <v>2774</v>
      </c>
      <c r="D1782" s="87" t="s">
        <v>1477</v>
      </c>
      <c r="E1782" s="107" t="str">
        <f>VLOOKUP($C1782,'2024-25 School Level AAFTE'!$C$4:$L$2372,9,FALSE)</f>
        <v>Yes</v>
      </c>
      <c r="F1782" s="95">
        <f>VLOOKUP($C1782,'2024-25 School Level AAFTE'!$C$4:$J$2372,8,FALSE)</f>
        <v>459.78000000000003</v>
      </c>
      <c r="G1782" s="97">
        <f>IFERROR(IF(E1782= "yes",VLOOKUP(C1782,Summary!$B:$I,6,0),0),0)</f>
        <v>0</v>
      </c>
      <c r="H1782" s="96">
        <f t="shared" si="301"/>
        <v>459.78000000000003</v>
      </c>
      <c r="I1782" s="154">
        <f>VLOOKUP($A1782,'2025-26 Salary &amp; Benefits'!$A:$I,3,FALSE)</f>
        <v>1.1200000000000001</v>
      </c>
      <c r="J1782" s="154">
        <f>VLOOKUP($A1782,'2025-26 Salary &amp; Benefits'!$A:$I,4,FALSE)</f>
        <v>1.1200000000000001</v>
      </c>
      <c r="K1782" s="141">
        <f t="shared" si="302"/>
        <v>459.78000000000003</v>
      </c>
      <c r="L1782" s="140">
        <f t="shared" si="303"/>
        <v>1.349</v>
      </c>
      <c r="M1782" s="142">
        <f>'2025-26 Salary &amp; Benefits'!$E$6</f>
        <v>78209</v>
      </c>
      <c r="N1782" s="142">
        <f>'2025-26 Salary &amp; Benefits'!$F$6</f>
        <v>80164</v>
      </c>
      <c r="O1782" s="9">
        <f t="shared" si="304"/>
        <v>118164.41</v>
      </c>
      <c r="P1782" s="9">
        <f t="shared" si="305"/>
        <v>2953.7699999999895</v>
      </c>
      <c r="Q1782" s="9">
        <f>'2025-26 Salary &amp; Benefits'!G$6</f>
        <v>15997.68</v>
      </c>
      <c r="R1782" s="143">
        <f>'2025-26 Salary &amp; Benefits'!H$6</f>
        <v>0.16020000000000001</v>
      </c>
      <c r="S1782" s="143">
        <f>'2025-26 Salary &amp; Benefits'!I$6</f>
        <v>0.15390000000000001</v>
      </c>
      <c r="T1782" s="9">
        <f t="shared" si="306"/>
        <v>40965.39</v>
      </c>
      <c r="U1782" s="9">
        <f t="shared" si="307"/>
        <v>2018.64</v>
      </c>
      <c r="V1782" s="9">
        <f t="shared" si="308"/>
        <v>310.67</v>
      </c>
      <c r="W1782" s="9">
        <f t="shared" si="309"/>
        <v>2329.31</v>
      </c>
      <c r="X1782" s="22">
        <f t="shared" si="310"/>
        <v>164412.87999999998</v>
      </c>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c r="CQ1782" s="2"/>
      <c r="CR1782" s="2"/>
      <c r="CS1782" s="2"/>
      <c r="CT1782" s="2"/>
      <c r="CU1782" s="2"/>
      <c r="CV1782" s="2"/>
      <c r="CW1782" s="2"/>
      <c r="CX1782" s="2"/>
      <c r="CY1782" s="2"/>
      <c r="CZ1782" s="2"/>
      <c r="DA1782" s="2"/>
      <c r="DB1782" s="2"/>
      <c r="DC1782" s="2"/>
      <c r="DD1782" s="2"/>
      <c r="DE1782" s="2"/>
      <c r="DF1782" s="2"/>
      <c r="DG1782" s="2"/>
      <c r="DH1782" s="2"/>
      <c r="DI1782" s="2"/>
      <c r="DJ1782" s="2"/>
      <c r="DK1782" s="2"/>
      <c r="DL1782" s="2"/>
      <c r="DM1782" s="2"/>
      <c r="DN1782" s="2"/>
      <c r="DO1782" s="2"/>
      <c r="DP1782" s="2"/>
      <c r="DQ1782" s="2"/>
      <c r="DR1782" s="2"/>
      <c r="DS1782" s="2"/>
      <c r="DT1782" s="2"/>
      <c r="DU1782" s="2"/>
      <c r="DV1782" s="2"/>
      <c r="DW1782" s="2"/>
      <c r="DX1782" s="2"/>
      <c r="DY1782" s="2"/>
      <c r="DZ1782" s="2"/>
      <c r="EA1782" s="2"/>
      <c r="EB1782" s="2"/>
      <c r="EC1782" s="2"/>
      <c r="ED1782" s="2"/>
      <c r="EE1782" s="2"/>
      <c r="EF1782" s="2"/>
      <c r="EG1782" s="2"/>
      <c r="EH1782" s="2"/>
      <c r="EI1782" s="2"/>
      <c r="EJ1782" s="2"/>
      <c r="EK1782" s="2"/>
      <c r="EL1782" s="2"/>
      <c r="EM1782" s="2"/>
      <c r="EN1782" s="2"/>
      <c r="EO1782" s="2"/>
      <c r="EP1782" s="2"/>
      <c r="EQ1782" s="2"/>
      <c r="ER1782" s="2"/>
      <c r="ES1782" s="2"/>
      <c r="ET1782" s="2"/>
      <c r="EU1782" s="2"/>
      <c r="EV1782" s="2"/>
      <c r="EW1782" s="2"/>
      <c r="EX1782" s="2"/>
      <c r="EY1782" s="2"/>
      <c r="EZ1782" s="2"/>
      <c r="FA1782" s="2"/>
      <c r="FB1782" s="2"/>
      <c r="FC1782" s="2"/>
    </row>
    <row r="1783" spans="1:159" s="4" customFormat="1">
      <c r="A1783" s="77" t="s">
        <v>2356</v>
      </c>
      <c r="B1783" s="87" t="s">
        <v>2808</v>
      </c>
      <c r="C1783" s="88">
        <v>3181</v>
      </c>
      <c r="D1783" s="87" t="s">
        <v>225</v>
      </c>
      <c r="E1783" s="107" t="str">
        <f>VLOOKUP($C1783,'2024-25 School Level AAFTE'!$C$4:$L$2372,9,FALSE)</f>
        <v>Yes</v>
      </c>
      <c r="F1783" s="95">
        <f>VLOOKUP($C1783,'2024-25 School Level AAFTE'!$C$4:$J$2372,8,FALSE)</f>
        <v>666.64</v>
      </c>
      <c r="G1783" s="97">
        <f>IFERROR(IF(E1783= "yes",VLOOKUP(C1783,Summary!$B:$I,6,0),0),0)</f>
        <v>0</v>
      </c>
      <c r="H1783" s="96">
        <f t="shared" si="301"/>
        <v>666.64</v>
      </c>
      <c r="I1783" s="154">
        <f>VLOOKUP($A1783,'2025-26 Salary &amp; Benefits'!$A:$I,3,FALSE)</f>
        <v>1.1200000000000001</v>
      </c>
      <c r="J1783" s="154">
        <f>VLOOKUP($A1783,'2025-26 Salary &amp; Benefits'!$A:$I,4,FALSE)</f>
        <v>1.1200000000000001</v>
      </c>
      <c r="K1783" s="141">
        <f t="shared" si="302"/>
        <v>666.64</v>
      </c>
      <c r="L1783" s="140">
        <f t="shared" si="303"/>
        <v>1.9550000000000001</v>
      </c>
      <c r="M1783" s="142">
        <f>'2025-26 Salary &amp; Benefits'!$E$6</f>
        <v>78209</v>
      </c>
      <c r="N1783" s="142">
        <f>'2025-26 Salary &amp; Benefits'!$F$6</f>
        <v>80164</v>
      </c>
      <c r="O1783" s="9">
        <f t="shared" si="304"/>
        <v>171246.43</v>
      </c>
      <c r="P1783" s="9">
        <f t="shared" si="305"/>
        <v>4280.6600000000035</v>
      </c>
      <c r="Q1783" s="9">
        <f>'2025-26 Salary &amp; Benefits'!G$6</f>
        <v>15997.68</v>
      </c>
      <c r="R1783" s="143">
        <f>'2025-26 Salary &amp; Benefits'!H$6</f>
        <v>0.16020000000000001</v>
      </c>
      <c r="S1783" s="143">
        <f>'2025-26 Salary &amp; Benefits'!I$6</f>
        <v>0.15390000000000001</v>
      </c>
      <c r="T1783" s="9">
        <f t="shared" si="306"/>
        <v>59367.94</v>
      </c>
      <c r="U1783" s="9">
        <f t="shared" si="307"/>
        <v>2925.45</v>
      </c>
      <c r="V1783" s="9">
        <f t="shared" si="308"/>
        <v>450.23</v>
      </c>
      <c r="W1783" s="9">
        <f t="shared" si="309"/>
        <v>3375.68</v>
      </c>
      <c r="X1783" s="22">
        <f t="shared" si="310"/>
        <v>238270.71</v>
      </c>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c r="CQ1783" s="2"/>
      <c r="CR1783" s="2"/>
      <c r="CS1783" s="2"/>
      <c r="CT1783" s="2"/>
      <c r="CU1783" s="2"/>
      <c r="CV1783" s="2"/>
      <c r="CW1783" s="2"/>
      <c r="CX1783" s="2"/>
      <c r="CY1783" s="2"/>
      <c r="CZ1783" s="2"/>
      <c r="DA1783" s="2"/>
      <c r="DB1783" s="2"/>
      <c r="DC1783" s="2"/>
      <c r="DD1783" s="2"/>
      <c r="DE1783" s="2"/>
      <c r="DF1783" s="2"/>
      <c r="DG1783" s="2"/>
      <c r="DH1783" s="2"/>
      <c r="DI1783" s="2"/>
      <c r="DJ1783" s="2"/>
      <c r="DK1783" s="2"/>
      <c r="DL1783" s="2"/>
      <c r="DM1783" s="2"/>
      <c r="DN1783" s="2"/>
      <c r="DO1783" s="2"/>
      <c r="DP1783" s="2"/>
      <c r="DQ1783" s="2"/>
      <c r="DR1783" s="2"/>
      <c r="DS1783" s="2"/>
      <c r="DT1783" s="2"/>
      <c r="DU1783" s="2"/>
      <c r="DV1783" s="2"/>
      <c r="DW1783" s="2"/>
      <c r="DX1783" s="2"/>
      <c r="DY1783" s="2"/>
      <c r="DZ1783" s="2"/>
      <c r="EA1783" s="2"/>
      <c r="EB1783" s="2"/>
      <c r="EC1783" s="2"/>
      <c r="ED1783" s="2"/>
      <c r="EE1783" s="2"/>
      <c r="EF1783" s="2"/>
      <c r="EG1783" s="2"/>
      <c r="EH1783" s="2"/>
      <c r="EI1783" s="2"/>
      <c r="EJ1783" s="2"/>
      <c r="EK1783" s="2"/>
      <c r="EL1783" s="2"/>
      <c r="EM1783" s="2"/>
      <c r="EN1783" s="2"/>
      <c r="EO1783" s="2"/>
      <c r="EP1783" s="2"/>
      <c r="EQ1783" s="2"/>
      <c r="ER1783" s="2"/>
      <c r="ES1783" s="2"/>
      <c r="ET1783" s="2"/>
      <c r="EU1783" s="2"/>
      <c r="EV1783" s="2"/>
      <c r="EW1783" s="2"/>
      <c r="EX1783" s="2"/>
      <c r="EY1783" s="2"/>
      <c r="EZ1783" s="2"/>
      <c r="FA1783" s="2"/>
      <c r="FB1783" s="2"/>
      <c r="FC1783" s="2"/>
    </row>
    <row r="1784" spans="1:159" s="4" customFormat="1">
      <c r="A1784" s="77" t="s">
        <v>2356</v>
      </c>
      <c r="B1784" s="87" t="s">
        <v>2808</v>
      </c>
      <c r="C1784" s="88">
        <v>3402</v>
      </c>
      <c r="D1784" s="87" t="s">
        <v>1478</v>
      </c>
      <c r="E1784" s="107" t="str">
        <f>VLOOKUP($C1784,'2024-25 School Level AAFTE'!$C$4:$L$2372,9,FALSE)</f>
        <v>No</v>
      </c>
      <c r="F1784" s="95">
        <f>VLOOKUP($C1784,'2024-25 School Level AAFTE'!$C$4:$J$2372,8,FALSE)</f>
        <v>163.46</v>
      </c>
      <c r="G1784" s="97">
        <f>IFERROR(IF(E1784= "yes",VLOOKUP(C1784,Summary!$B:$I,6,0),0),0)</f>
        <v>0</v>
      </c>
      <c r="H1784" s="96">
        <f t="shared" si="301"/>
        <v>0</v>
      </c>
      <c r="I1784" s="154">
        <f>VLOOKUP($A1784,'2025-26 Salary &amp; Benefits'!$A:$I,3,FALSE)</f>
        <v>1.1200000000000001</v>
      </c>
      <c r="J1784" s="154">
        <f>VLOOKUP($A1784,'2025-26 Salary &amp; Benefits'!$A:$I,4,FALSE)</f>
        <v>1.1200000000000001</v>
      </c>
      <c r="K1784" s="141">
        <f t="shared" si="302"/>
        <v>0</v>
      </c>
      <c r="L1784" s="140">
        <f t="shared" si="303"/>
        <v>0</v>
      </c>
      <c r="M1784" s="142">
        <f>'2025-26 Salary &amp; Benefits'!$E$6</f>
        <v>78209</v>
      </c>
      <c r="N1784" s="142">
        <f>'2025-26 Salary &amp; Benefits'!$F$6</f>
        <v>80164</v>
      </c>
      <c r="O1784" s="9">
        <f t="shared" si="304"/>
        <v>0</v>
      </c>
      <c r="P1784" s="9">
        <f t="shared" si="305"/>
        <v>0</v>
      </c>
      <c r="Q1784" s="9">
        <f>'2025-26 Salary &amp; Benefits'!G$6</f>
        <v>15997.68</v>
      </c>
      <c r="R1784" s="143">
        <f>'2025-26 Salary &amp; Benefits'!H$6</f>
        <v>0.16020000000000001</v>
      </c>
      <c r="S1784" s="143">
        <f>'2025-26 Salary &amp; Benefits'!I$6</f>
        <v>0.15390000000000001</v>
      </c>
      <c r="T1784" s="9">
        <f t="shared" si="306"/>
        <v>0</v>
      </c>
      <c r="U1784" s="9">
        <f t="shared" si="307"/>
        <v>0</v>
      </c>
      <c r="V1784" s="9">
        <f t="shared" si="308"/>
        <v>0</v>
      </c>
      <c r="W1784" s="9">
        <f t="shared" si="309"/>
        <v>0</v>
      </c>
      <c r="X1784" s="22">
        <f t="shared" si="310"/>
        <v>0</v>
      </c>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c r="CQ1784" s="2"/>
      <c r="CR1784" s="2"/>
      <c r="CS1784" s="2"/>
      <c r="CT1784" s="2"/>
      <c r="CU1784" s="2"/>
      <c r="CV1784" s="2"/>
      <c r="CW1784" s="2"/>
      <c r="CX1784" s="2"/>
      <c r="CY1784" s="2"/>
      <c r="CZ1784" s="2"/>
      <c r="DA1784" s="2"/>
      <c r="DB1784" s="2"/>
      <c r="DC1784" s="2"/>
      <c r="DD1784" s="2"/>
      <c r="DE1784" s="2"/>
      <c r="DF1784" s="2"/>
      <c r="DG1784" s="2"/>
      <c r="DH1784" s="2"/>
      <c r="DI1784" s="2"/>
      <c r="DJ1784" s="2"/>
      <c r="DK1784" s="2"/>
      <c r="DL1784" s="2"/>
      <c r="DM1784" s="2"/>
      <c r="DN1784" s="2"/>
      <c r="DO1784" s="2"/>
      <c r="DP1784" s="2"/>
      <c r="DQ1784" s="2"/>
      <c r="DR1784" s="2"/>
      <c r="DS1784" s="2"/>
      <c r="DT1784" s="2"/>
      <c r="DU1784" s="2"/>
      <c r="DV1784" s="2"/>
      <c r="DW1784" s="2"/>
      <c r="DX1784" s="2"/>
      <c r="DY1784" s="2"/>
      <c r="DZ1784" s="2"/>
      <c r="EA1784" s="2"/>
      <c r="EB1784" s="2"/>
      <c r="EC1784" s="2"/>
      <c r="ED1784" s="2"/>
      <c r="EE1784" s="2"/>
      <c r="EF1784" s="2"/>
      <c r="EG1784" s="2"/>
      <c r="EH1784" s="2"/>
      <c r="EI1784" s="2"/>
      <c r="EJ1784" s="2"/>
      <c r="EK1784" s="2"/>
      <c r="EL1784" s="2"/>
      <c r="EM1784" s="2"/>
      <c r="EN1784" s="2"/>
      <c r="EO1784" s="2"/>
      <c r="EP1784" s="2"/>
      <c r="EQ1784" s="2"/>
      <c r="ER1784" s="2"/>
      <c r="ES1784" s="2"/>
      <c r="ET1784" s="2"/>
      <c r="EU1784" s="2"/>
      <c r="EV1784" s="2"/>
      <c r="EW1784" s="2"/>
      <c r="EX1784" s="2"/>
      <c r="EY1784" s="2"/>
      <c r="EZ1784" s="2"/>
      <c r="FA1784" s="2"/>
      <c r="FB1784" s="2"/>
      <c r="FC1784" s="2"/>
    </row>
    <row r="1785" spans="1:159" s="4" customFormat="1">
      <c r="A1785" s="77" t="s">
        <v>2356</v>
      </c>
      <c r="B1785" s="87" t="s">
        <v>2808</v>
      </c>
      <c r="C1785" s="88">
        <v>3403</v>
      </c>
      <c r="D1785" s="87" t="s">
        <v>1479</v>
      </c>
      <c r="E1785" s="107" t="str">
        <f>VLOOKUP($C1785,'2024-25 School Level AAFTE'!$C$4:$L$2372,9,FALSE)</f>
        <v>No</v>
      </c>
      <c r="F1785" s="95">
        <f>VLOOKUP($C1785,'2024-25 School Level AAFTE'!$C$4:$J$2372,8,FALSE)</f>
        <v>309.60000000000002</v>
      </c>
      <c r="G1785" s="97">
        <f>IFERROR(IF(E1785= "yes",VLOOKUP(C1785,Summary!$B:$I,6,0),0),0)</f>
        <v>0</v>
      </c>
      <c r="H1785" s="96">
        <f t="shared" si="301"/>
        <v>0</v>
      </c>
      <c r="I1785" s="154">
        <f>VLOOKUP($A1785,'2025-26 Salary &amp; Benefits'!$A:$I,3,FALSE)</f>
        <v>1.1200000000000001</v>
      </c>
      <c r="J1785" s="154">
        <f>VLOOKUP($A1785,'2025-26 Salary &amp; Benefits'!$A:$I,4,FALSE)</f>
        <v>1.1200000000000001</v>
      </c>
      <c r="K1785" s="141">
        <f t="shared" si="302"/>
        <v>0</v>
      </c>
      <c r="L1785" s="140">
        <f t="shared" si="303"/>
        <v>0</v>
      </c>
      <c r="M1785" s="142">
        <f>'2025-26 Salary &amp; Benefits'!$E$6</f>
        <v>78209</v>
      </c>
      <c r="N1785" s="142">
        <f>'2025-26 Salary &amp; Benefits'!$F$6</f>
        <v>80164</v>
      </c>
      <c r="O1785" s="9">
        <f t="shared" si="304"/>
        <v>0</v>
      </c>
      <c r="P1785" s="9">
        <f t="shared" si="305"/>
        <v>0</v>
      </c>
      <c r="Q1785" s="9">
        <f>'2025-26 Salary &amp; Benefits'!G$6</f>
        <v>15997.68</v>
      </c>
      <c r="R1785" s="143">
        <f>'2025-26 Salary &amp; Benefits'!H$6</f>
        <v>0.16020000000000001</v>
      </c>
      <c r="S1785" s="143">
        <f>'2025-26 Salary &amp; Benefits'!I$6</f>
        <v>0.15390000000000001</v>
      </c>
      <c r="T1785" s="9">
        <f t="shared" si="306"/>
        <v>0</v>
      </c>
      <c r="U1785" s="9">
        <f t="shared" si="307"/>
        <v>0</v>
      </c>
      <c r="V1785" s="9">
        <f t="shared" si="308"/>
        <v>0</v>
      </c>
      <c r="W1785" s="9">
        <f t="shared" si="309"/>
        <v>0</v>
      </c>
      <c r="X1785" s="22">
        <f t="shared" si="310"/>
        <v>0</v>
      </c>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c r="CC1785" s="2"/>
      <c r="CD1785" s="2"/>
      <c r="CE1785" s="2"/>
      <c r="CF1785" s="2"/>
      <c r="CG1785" s="2"/>
      <c r="CH1785" s="2"/>
      <c r="CI1785" s="2"/>
      <c r="CJ1785" s="2"/>
      <c r="CK1785" s="2"/>
      <c r="CL1785" s="2"/>
      <c r="CM1785" s="2"/>
      <c r="CN1785" s="2"/>
      <c r="CO1785" s="2"/>
      <c r="CP1785" s="2"/>
      <c r="CQ1785" s="2"/>
      <c r="CR1785" s="2"/>
      <c r="CS1785" s="2"/>
      <c r="CT1785" s="2"/>
      <c r="CU1785" s="2"/>
      <c r="CV1785" s="2"/>
      <c r="CW1785" s="2"/>
      <c r="CX1785" s="2"/>
      <c r="CY1785" s="2"/>
      <c r="CZ1785" s="2"/>
      <c r="DA1785" s="2"/>
      <c r="DB1785" s="2"/>
      <c r="DC1785" s="2"/>
      <c r="DD1785" s="2"/>
      <c r="DE1785" s="2"/>
      <c r="DF1785" s="2"/>
      <c r="DG1785" s="2"/>
      <c r="DH1785" s="2"/>
      <c r="DI1785" s="2"/>
      <c r="DJ1785" s="2"/>
      <c r="DK1785" s="2"/>
      <c r="DL1785" s="2"/>
      <c r="DM1785" s="2"/>
      <c r="DN1785" s="2"/>
      <c r="DO1785" s="2"/>
      <c r="DP1785" s="2"/>
      <c r="DQ1785" s="2"/>
      <c r="DR1785" s="2"/>
      <c r="DS1785" s="2"/>
      <c r="DT1785" s="2"/>
      <c r="DU1785" s="2"/>
      <c r="DV1785" s="2"/>
      <c r="DW1785" s="2"/>
      <c r="DX1785" s="2"/>
      <c r="DY1785" s="2"/>
      <c r="DZ1785" s="2"/>
      <c r="EA1785" s="2"/>
      <c r="EB1785" s="2"/>
      <c r="EC1785" s="2"/>
      <c r="ED1785" s="2"/>
      <c r="EE1785" s="2"/>
      <c r="EF1785" s="2"/>
      <c r="EG1785" s="2"/>
      <c r="EH1785" s="2"/>
      <c r="EI1785" s="2"/>
      <c r="EJ1785" s="2"/>
      <c r="EK1785" s="2"/>
      <c r="EL1785" s="2"/>
      <c r="EM1785" s="2"/>
      <c r="EN1785" s="2"/>
      <c r="EO1785" s="2"/>
      <c r="EP1785" s="2"/>
      <c r="EQ1785" s="2"/>
      <c r="ER1785" s="2"/>
      <c r="ES1785" s="2"/>
      <c r="ET1785" s="2"/>
      <c r="EU1785" s="2"/>
      <c r="EV1785" s="2"/>
      <c r="EW1785" s="2"/>
      <c r="EX1785" s="2"/>
      <c r="EY1785" s="2"/>
      <c r="EZ1785" s="2"/>
      <c r="FA1785" s="2"/>
      <c r="FB1785" s="2"/>
      <c r="FC1785" s="2"/>
    </row>
    <row r="1786" spans="1:159" s="4" customFormat="1">
      <c r="A1786" s="77" t="s">
        <v>2356</v>
      </c>
      <c r="B1786" s="87" t="s">
        <v>2808</v>
      </c>
      <c r="C1786" s="88">
        <v>3942</v>
      </c>
      <c r="D1786" s="87" t="s">
        <v>1182</v>
      </c>
      <c r="E1786" s="107" t="str">
        <f>VLOOKUP($C1786,'2024-25 School Level AAFTE'!$C$4:$L$2372,9,FALSE)</f>
        <v>Yes</v>
      </c>
      <c r="F1786" s="95">
        <f>VLOOKUP($C1786,'2024-25 School Level AAFTE'!$C$4:$J$2372,8,FALSE)</f>
        <v>510.55</v>
      </c>
      <c r="G1786" s="97">
        <f>IFERROR(IF(E1786= "yes",VLOOKUP(C1786,Summary!$B:$I,6,0),0),0)</f>
        <v>0</v>
      </c>
      <c r="H1786" s="96">
        <f t="shared" si="301"/>
        <v>510.55</v>
      </c>
      <c r="I1786" s="154">
        <f>VLOOKUP($A1786,'2025-26 Salary &amp; Benefits'!$A:$I,3,FALSE)</f>
        <v>1.1200000000000001</v>
      </c>
      <c r="J1786" s="154">
        <f>VLOOKUP($A1786,'2025-26 Salary &amp; Benefits'!$A:$I,4,FALSE)</f>
        <v>1.1200000000000001</v>
      </c>
      <c r="K1786" s="141">
        <f t="shared" si="302"/>
        <v>510.55</v>
      </c>
      <c r="L1786" s="140">
        <f t="shared" si="303"/>
        <v>1.498</v>
      </c>
      <c r="M1786" s="142">
        <f>'2025-26 Salary &amp; Benefits'!$E$6</f>
        <v>78209</v>
      </c>
      <c r="N1786" s="142">
        <f>'2025-26 Salary &amp; Benefits'!$F$6</f>
        <v>80164</v>
      </c>
      <c r="O1786" s="9">
        <f t="shared" si="304"/>
        <v>131215.93</v>
      </c>
      <c r="P1786" s="9">
        <f t="shared" si="305"/>
        <v>3280.0200000000186</v>
      </c>
      <c r="Q1786" s="9">
        <f>'2025-26 Salary &amp; Benefits'!G$6</f>
        <v>15997.68</v>
      </c>
      <c r="R1786" s="143">
        <f>'2025-26 Salary &amp; Benefits'!H$6</f>
        <v>0.16020000000000001</v>
      </c>
      <c r="S1786" s="143">
        <f>'2025-26 Salary &amp; Benefits'!I$6</f>
        <v>0.15390000000000001</v>
      </c>
      <c r="T1786" s="9">
        <f t="shared" si="306"/>
        <v>45490.11</v>
      </c>
      <c r="U1786" s="9">
        <f t="shared" si="307"/>
        <v>2241.6</v>
      </c>
      <c r="V1786" s="9">
        <f t="shared" si="308"/>
        <v>344.98</v>
      </c>
      <c r="W1786" s="9">
        <f t="shared" si="309"/>
        <v>2586.58</v>
      </c>
      <c r="X1786" s="22">
        <f t="shared" si="310"/>
        <v>182572.63999999998</v>
      </c>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c r="CC1786" s="2"/>
      <c r="CD1786" s="2"/>
      <c r="CE1786" s="2"/>
      <c r="CF1786" s="2"/>
      <c r="CG1786" s="2"/>
      <c r="CH1786" s="2"/>
      <c r="CI1786" s="2"/>
      <c r="CJ1786" s="2"/>
      <c r="CK1786" s="2"/>
      <c r="CL1786" s="2"/>
      <c r="CM1786" s="2"/>
      <c r="CN1786" s="2"/>
      <c r="CO1786" s="2"/>
      <c r="CP1786" s="2"/>
      <c r="CQ1786" s="2"/>
      <c r="CR1786" s="2"/>
      <c r="CS1786" s="2"/>
      <c r="CT1786" s="2"/>
      <c r="CU1786" s="2"/>
      <c r="CV1786" s="2"/>
      <c r="CW1786" s="2"/>
      <c r="CX1786" s="2"/>
      <c r="CY1786" s="2"/>
      <c r="CZ1786" s="2"/>
      <c r="DA1786" s="2"/>
      <c r="DB1786" s="2"/>
      <c r="DC1786" s="2"/>
      <c r="DD1786" s="2"/>
      <c r="DE1786" s="2"/>
      <c r="DF1786" s="2"/>
      <c r="DG1786" s="2"/>
      <c r="DH1786" s="2"/>
      <c r="DI1786" s="2"/>
      <c r="DJ1786" s="2"/>
      <c r="DK1786" s="2"/>
      <c r="DL1786" s="2"/>
      <c r="DM1786" s="2"/>
      <c r="DN1786" s="2"/>
      <c r="DO1786" s="2"/>
      <c r="DP1786" s="2"/>
      <c r="DQ1786" s="2"/>
      <c r="DR1786" s="2"/>
      <c r="DS1786" s="2"/>
      <c r="DT1786" s="2"/>
      <c r="DU1786" s="2"/>
      <c r="DV1786" s="2"/>
      <c r="DW1786" s="2"/>
      <c r="DX1786" s="2"/>
      <c r="DY1786" s="2"/>
      <c r="DZ1786" s="2"/>
      <c r="EA1786" s="2"/>
      <c r="EB1786" s="2"/>
      <c r="EC1786" s="2"/>
      <c r="ED1786" s="2"/>
      <c r="EE1786" s="2"/>
      <c r="EF1786" s="2"/>
      <c r="EG1786" s="2"/>
      <c r="EH1786" s="2"/>
      <c r="EI1786" s="2"/>
      <c r="EJ1786" s="2"/>
      <c r="EK1786" s="2"/>
      <c r="EL1786" s="2"/>
      <c r="EM1786" s="2"/>
      <c r="EN1786" s="2"/>
      <c r="EO1786" s="2"/>
      <c r="EP1786" s="2"/>
      <c r="EQ1786" s="2"/>
      <c r="ER1786" s="2"/>
      <c r="ES1786" s="2"/>
      <c r="ET1786" s="2"/>
      <c r="EU1786" s="2"/>
      <c r="EV1786" s="2"/>
      <c r="EW1786" s="2"/>
      <c r="EX1786" s="2"/>
      <c r="EY1786" s="2"/>
      <c r="EZ1786" s="2"/>
      <c r="FA1786" s="2"/>
      <c r="FB1786" s="2"/>
      <c r="FC1786" s="2"/>
    </row>
    <row r="1787" spans="1:159" s="4" customFormat="1">
      <c r="A1787" s="77" t="s">
        <v>2356</v>
      </c>
      <c r="B1787" s="87" t="s">
        <v>2808</v>
      </c>
      <c r="C1787" s="88">
        <v>5058</v>
      </c>
      <c r="D1787" s="87" t="s">
        <v>3117</v>
      </c>
      <c r="E1787" s="107" t="str">
        <f>VLOOKUP($C1787,'2024-25 School Level AAFTE'!$C$4:$L$2372,9,FALSE)</f>
        <v>No</v>
      </c>
      <c r="F1787" s="95">
        <f>VLOOKUP($C1787,'2024-25 School Level AAFTE'!$C$4:$J$2372,8,FALSE)</f>
        <v>0</v>
      </c>
      <c r="G1787" s="97">
        <f>IFERROR(IF(E1787= "yes",VLOOKUP(C1787,Summary!$B:$I,6,0),0),0)</f>
        <v>0</v>
      </c>
      <c r="H1787" s="96">
        <f t="shared" si="301"/>
        <v>0</v>
      </c>
      <c r="I1787" s="154">
        <f>VLOOKUP($A1787,'2025-26 Salary &amp; Benefits'!$A:$I,3,FALSE)</f>
        <v>1.1200000000000001</v>
      </c>
      <c r="J1787" s="154">
        <f>VLOOKUP($A1787,'2025-26 Salary &amp; Benefits'!$A:$I,4,FALSE)</f>
        <v>1.1200000000000001</v>
      </c>
      <c r="K1787" s="141">
        <f t="shared" si="302"/>
        <v>0</v>
      </c>
      <c r="L1787" s="140">
        <f t="shared" si="303"/>
        <v>0</v>
      </c>
      <c r="M1787" s="142">
        <f>'2025-26 Salary &amp; Benefits'!$E$6</f>
        <v>78209</v>
      </c>
      <c r="N1787" s="142">
        <f>'2025-26 Salary &amp; Benefits'!$F$6</f>
        <v>80164</v>
      </c>
      <c r="O1787" s="9">
        <f t="shared" si="304"/>
        <v>0</v>
      </c>
      <c r="P1787" s="9">
        <f t="shared" si="305"/>
        <v>0</v>
      </c>
      <c r="Q1787" s="9">
        <f>'2025-26 Salary &amp; Benefits'!G$6</f>
        <v>15997.68</v>
      </c>
      <c r="R1787" s="143">
        <f>'2025-26 Salary &amp; Benefits'!H$6</f>
        <v>0.16020000000000001</v>
      </c>
      <c r="S1787" s="143">
        <f>'2025-26 Salary &amp; Benefits'!I$6</f>
        <v>0.15390000000000001</v>
      </c>
      <c r="T1787" s="9">
        <f t="shared" si="306"/>
        <v>0</v>
      </c>
      <c r="U1787" s="9">
        <f t="shared" si="307"/>
        <v>0</v>
      </c>
      <c r="V1787" s="9">
        <f t="shared" si="308"/>
        <v>0</v>
      </c>
      <c r="W1787" s="9">
        <f t="shared" si="309"/>
        <v>0</v>
      </c>
      <c r="X1787" s="22">
        <f t="shared" si="310"/>
        <v>0</v>
      </c>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c r="CC1787" s="2"/>
      <c r="CD1787" s="2"/>
      <c r="CE1787" s="2"/>
      <c r="CF1787" s="2"/>
      <c r="CG1787" s="2"/>
      <c r="CH1787" s="2"/>
      <c r="CI1787" s="2"/>
      <c r="CJ1787" s="2"/>
      <c r="CK1787" s="2"/>
      <c r="CL1787" s="2"/>
      <c r="CM1787" s="2"/>
      <c r="CN1787" s="2"/>
      <c r="CO1787" s="2"/>
      <c r="CP1787" s="2"/>
      <c r="CQ1787" s="2"/>
      <c r="CR1787" s="2"/>
      <c r="CS1787" s="2"/>
      <c r="CT1787" s="2"/>
      <c r="CU1787" s="2"/>
      <c r="CV1787" s="2"/>
      <c r="CW1787" s="2"/>
      <c r="CX1787" s="2"/>
      <c r="CY1787" s="2"/>
      <c r="CZ1787" s="2"/>
      <c r="DA1787" s="2"/>
      <c r="DB1787" s="2"/>
      <c r="DC1787" s="2"/>
      <c r="DD1787" s="2"/>
      <c r="DE1787" s="2"/>
      <c r="DF1787" s="2"/>
      <c r="DG1787" s="2"/>
      <c r="DH1787" s="2"/>
      <c r="DI1787" s="2"/>
      <c r="DJ1787" s="2"/>
      <c r="DK1787" s="2"/>
      <c r="DL1787" s="2"/>
      <c r="DM1787" s="2"/>
      <c r="DN1787" s="2"/>
      <c r="DO1787" s="2"/>
      <c r="DP1787" s="2"/>
      <c r="DQ1787" s="2"/>
      <c r="DR1787" s="2"/>
      <c r="DS1787" s="2"/>
      <c r="DT1787" s="2"/>
      <c r="DU1787" s="2"/>
      <c r="DV1787" s="2"/>
      <c r="DW1787" s="2"/>
      <c r="DX1787" s="2"/>
      <c r="DY1787" s="2"/>
      <c r="DZ1787" s="2"/>
      <c r="EA1787" s="2"/>
      <c r="EB1787" s="2"/>
      <c r="EC1787" s="2"/>
      <c r="ED1787" s="2"/>
      <c r="EE1787" s="2"/>
      <c r="EF1787" s="2"/>
      <c r="EG1787" s="2"/>
      <c r="EH1787" s="2"/>
      <c r="EI1787" s="2"/>
      <c r="EJ1787" s="2"/>
      <c r="EK1787" s="2"/>
      <c r="EL1787" s="2"/>
      <c r="EM1787" s="2"/>
      <c r="EN1787" s="2"/>
      <c r="EO1787" s="2"/>
      <c r="EP1787" s="2"/>
      <c r="EQ1787" s="2"/>
      <c r="ER1787" s="2"/>
      <c r="ES1787" s="2"/>
      <c r="ET1787" s="2"/>
      <c r="EU1787" s="2"/>
      <c r="EV1787" s="2"/>
      <c r="EW1787" s="2"/>
      <c r="EX1787" s="2"/>
      <c r="EY1787" s="2"/>
      <c r="EZ1787" s="2"/>
      <c r="FA1787" s="2"/>
      <c r="FB1787" s="2"/>
      <c r="FC1787" s="2"/>
    </row>
    <row r="1788" spans="1:159" s="4" customFormat="1">
      <c r="A1788" s="77" t="s">
        <v>2448</v>
      </c>
      <c r="B1788" s="87" t="s">
        <v>2809</v>
      </c>
      <c r="C1788" s="88">
        <v>2388</v>
      </c>
      <c r="D1788" s="87" t="s">
        <v>2097</v>
      </c>
      <c r="E1788" s="107" t="str">
        <f>VLOOKUP($C1788,'2024-25 School Level AAFTE'!$C$4:$L$2372,9,FALSE)</f>
        <v>Yes</v>
      </c>
      <c r="F1788" s="95">
        <f>VLOOKUP($C1788,'2024-25 School Level AAFTE'!$C$4:$J$2372,8,FALSE)</f>
        <v>1120.51</v>
      </c>
      <c r="G1788" s="97">
        <f>IFERROR(IF(E1788= "yes",VLOOKUP(C1788,Summary!$B:$I,6,0),0),0)</f>
        <v>0</v>
      </c>
      <c r="H1788" s="96">
        <f t="shared" si="301"/>
        <v>1120.51</v>
      </c>
      <c r="I1788" s="154">
        <f>VLOOKUP($A1788,'2025-26 Salary &amp; Benefits'!$A:$I,3,FALSE)</f>
        <v>1</v>
      </c>
      <c r="J1788" s="154">
        <f>VLOOKUP($A1788,'2025-26 Salary &amp; Benefits'!$A:$I,4,FALSE)</f>
        <v>1</v>
      </c>
      <c r="K1788" s="141">
        <f t="shared" si="302"/>
        <v>1120.51</v>
      </c>
      <c r="L1788" s="140">
        <f t="shared" si="303"/>
        <v>3.2869999999999999</v>
      </c>
      <c r="M1788" s="142">
        <f>'2025-26 Salary &amp; Benefits'!$E$6</f>
        <v>78209</v>
      </c>
      <c r="N1788" s="142">
        <f>'2025-26 Salary &amp; Benefits'!$F$6</f>
        <v>80164</v>
      </c>
      <c r="O1788" s="9">
        <f t="shared" si="304"/>
        <v>257072.98</v>
      </c>
      <c r="P1788" s="9">
        <f t="shared" si="305"/>
        <v>6426.0899999999965</v>
      </c>
      <c r="Q1788" s="9">
        <f>'2025-26 Salary &amp; Benefits'!G$6</f>
        <v>15997.68</v>
      </c>
      <c r="R1788" s="143">
        <f>'2025-26 Salary &amp; Benefits'!H$6</f>
        <v>0.16020000000000001</v>
      </c>
      <c r="S1788" s="143">
        <f>'2025-26 Salary &amp; Benefits'!I$6</f>
        <v>0.15390000000000001</v>
      </c>
      <c r="T1788" s="9">
        <f t="shared" si="306"/>
        <v>94756.44</v>
      </c>
      <c r="U1788" s="9">
        <f t="shared" si="307"/>
        <v>4391.6499999999996</v>
      </c>
      <c r="V1788" s="9">
        <f t="shared" si="308"/>
        <v>675.87</v>
      </c>
      <c r="W1788" s="9">
        <f t="shared" si="309"/>
        <v>5067.5199999999995</v>
      </c>
      <c r="X1788" s="22">
        <f t="shared" si="310"/>
        <v>363323.03</v>
      </c>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c r="CR1788" s="2"/>
      <c r="CS1788" s="2"/>
      <c r="CT1788" s="2"/>
      <c r="CU1788" s="2"/>
      <c r="CV1788" s="2"/>
      <c r="CW1788" s="2"/>
      <c r="CX1788" s="2"/>
      <c r="CY1788" s="2"/>
      <c r="CZ1788" s="2"/>
      <c r="DA1788" s="2"/>
      <c r="DB1788" s="2"/>
      <c r="DC1788" s="2"/>
      <c r="DD1788" s="2"/>
      <c r="DE1788" s="2"/>
      <c r="DF1788" s="2"/>
      <c r="DG1788" s="2"/>
      <c r="DH1788" s="2"/>
      <c r="DI1788" s="2"/>
      <c r="DJ1788" s="2"/>
      <c r="DK1788" s="2"/>
      <c r="DL1788" s="2"/>
      <c r="DM1788" s="2"/>
      <c r="DN1788" s="2"/>
      <c r="DO1788" s="2"/>
      <c r="DP1788" s="2"/>
      <c r="DQ1788" s="2"/>
      <c r="DR1788" s="2"/>
      <c r="DS1788" s="2"/>
      <c r="DT1788" s="2"/>
      <c r="DU1788" s="2"/>
      <c r="DV1788" s="2"/>
      <c r="DW1788" s="2"/>
      <c r="DX1788" s="2"/>
      <c r="DY1788" s="2"/>
      <c r="DZ1788" s="2"/>
      <c r="EA1788" s="2"/>
      <c r="EB1788" s="2"/>
      <c r="EC1788" s="2"/>
      <c r="ED1788" s="2"/>
      <c r="EE1788" s="2"/>
      <c r="EF1788" s="2"/>
      <c r="EG1788" s="2"/>
      <c r="EH1788" s="2"/>
      <c r="EI1788" s="2"/>
      <c r="EJ1788" s="2"/>
      <c r="EK1788" s="2"/>
      <c r="EL1788" s="2"/>
      <c r="EM1788" s="2"/>
      <c r="EN1788" s="2"/>
      <c r="EO1788" s="2"/>
      <c r="EP1788" s="2"/>
      <c r="EQ1788" s="2"/>
      <c r="ER1788" s="2"/>
      <c r="ES1788" s="2"/>
      <c r="ET1788" s="2"/>
      <c r="EU1788" s="2"/>
      <c r="EV1788" s="2"/>
      <c r="EW1788" s="2"/>
      <c r="EX1788" s="2"/>
      <c r="EY1788" s="2"/>
      <c r="EZ1788" s="2"/>
      <c r="FA1788" s="2"/>
      <c r="FB1788" s="2"/>
      <c r="FC1788" s="2"/>
    </row>
    <row r="1789" spans="1:159" s="4" customFormat="1">
      <c r="A1789" s="77" t="s">
        <v>2448</v>
      </c>
      <c r="B1789" s="87" t="s">
        <v>2809</v>
      </c>
      <c r="C1789" s="88">
        <v>4272</v>
      </c>
      <c r="D1789" s="87" t="s">
        <v>3318</v>
      </c>
      <c r="E1789" s="107" t="str">
        <f>VLOOKUP($C1789,'2024-25 School Level AAFTE'!$C$4:$L$2372,9,FALSE)</f>
        <v>No</v>
      </c>
      <c r="F1789" s="95">
        <f>VLOOKUP($C1789,'2024-25 School Level AAFTE'!$C$4:$J$2372,8,FALSE)</f>
        <v>50.69</v>
      </c>
      <c r="G1789" s="97">
        <f>IFERROR(IF(E1789= "yes",VLOOKUP(C1789,Summary!$B:$I,6,0),0),0)</f>
        <v>0</v>
      </c>
      <c r="H1789" s="96">
        <f t="shared" si="301"/>
        <v>0</v>
      </c>
      <c r="I1789" s="154">
        <f>VLOOKUP($A1789,'2025-26 Salary &amp; Benefits'!$A:$I,3,FALSE)</f>
        <v>1</v>
      </c>
      <c r="J1789" s="154">
        <f>VLOOKUP($A1789,'2025-26 Salary &amp; Benefits'!$A:$I,4,FALSE)</f>
        <v>1</v>
      </c>
      <c r="K1789" s="141">
        <f t="shared" si="302"/>
        <v>0</v>
      </c>
      <c r="L1789" s="140">
        <f t="shared" si="303"/>
        <v>0</v>
      </c>
      <c r="M1789" s="142">
        <f>'2025-26 Salary &amp; Benefits'!$E$6</f>
        <v>78209</v>
      </c>
      <c r="N1789" s="142">
        <f>'2025-26 Salary &amp; Benefits'!$F$6</f>
        <v>80164</v>
      </c>
      <c r="O1789" s="9">
        <f t="shared" si="304"/>
        <v>0</v>
      </c>
      <c r="P1789" s="9">
        <f t="shared" si="305"/>
        <v>0</v>
      </c>
      <c r="Q1789" s="9">
        <f>'2025-26 Salary &amp; Benefits'!G$6</f>
        <v>15997.68</v>
      </c>
      <c r="R1789" s="143">
        <f>'2025-26 Salary &amp; Benefits'!H$6</f>
        <v>0.16020000000000001</v>
      </c>
      <c r="S1789" s="143">
        <f>'2025-26 Salary &amp; Benefits'!I$6</f>
        <v>0.15390000000000001</v>
      </c>
      <c r="T1789" s="9">
        <f t="shared" si="306"/>
        <v>0</v>
      </c>
      <c r="U1789" s="9">
        <f t="shared" si="307"/>
        <v>0</v>
      </c>
      <c r="V1789" s="9">
        <f t="shared" si="308"/>
        <v>0</v>
      </c>
      <c r="W1789" s="9">
        <f t="shared" si="309"/>
        <v>0</v>
      </c>
      <c r="X1789" s="22">
        <f t="shared" si="310"/>
        <v>0</v>
      </c>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c r="DY1789" s="2"/>
      <c r="DZ1789" s="2"/>
      <c r="EA1789" s="2"/>
      <c r="EB1789" s="2"/>
      <c r="EC1789" s="2"/>
      <c r="ED1789" s="2"/>
      <c r="EE1789" s="2"/>
      <c r="EF1789" s="2"/>
      <c r="EG1789" s="2"/>
      <c r="EH1789" s="2"/>
      <c r="EI1789" s="2"/>
      <c r="EJ1789" s="2"/>
      <c r="EK1789" s="2"/>
      <c r="EL1789" s="2"/>
      <c r="EM1789" s="2"/>
      <c r="EN1789" s="2"/>
      <c r="EO1789" s="2"/>
      <c r="EP1789" s="2"/>
      <c r="EQ1789" s="2"/>
      <c r="ER1789" s="2"/>
      <c r="ES1789" s="2"/>
      <c r="ET1789" s="2"/>
      <c r="EU1789" s="2"/>
      <c r="EV1789" s="2"/>
      <c r="EW1789" s="2"/>
      <c r="EX1789" s="2"/>
      <c r="EY1789" s="2"/>
      <c r="EZ1789" s="2"/>
      <c r="FA1789" s="2"/>
      <c r="FB1789" s="2"/>
      <c r="FC1789" s="2"/>
    </row>
    <row r="1790" spans="1:159" s="4" customFormat="1">
      <c r="A1790" s="77" t="s">
        <v>2448</v>
      </c>
      <c r="B1790" s="87" t="s">
        <v>2809</v>
      </c>
      <c r="C1790" s="88">
        <v>5231</v>
      </c>
      <c r="D1790" s="87" t="s">
        <v>3319</v>
      </c>
      <c r="E1790" s="107" t="str">
        <f>VLOOKUP($C1790,'2024-25 School Level AAFTE'!$C$4:$L$2372,9,FALSE)</f>
        <v>Yes</v>
      </c>
      <c r="F1790" s="95">
        <f>VLOOKUP($C1790,'2024-25 School Level AAFTE'!$C$4:$J$2372,8,FALSE)</f>
        <v>32.57</v>
      </c>
      <c r="G1790" s="97">
        <f>IFERROR(IF(E1790= "yes",VLOOKUP(C1790,Summary!$B:$I,6,0),0),0)</f>
        <v>0</v>
      </c>
      <c r="H1790" s="96">
        <f t="shared" si="301"/>
        <v>32.57</v>
      </c>
      <c r="I1790" s="154">
        <f>VLOOKUP($A1790,'2025-26 Salary &amp; Benefits'!$A:$I,3,FALSE)</f>
        <v>1</v>
      </c>
      <c r="J1790" s="154">
        <f>VLOOKUP($A1790,'2025-26 Salary &amp; Benefits'!$A:$I,4,FALSE)</f>
        <v>1</v>
      </c>
      <c r="K1790" s="141">
        <f t="shared" si="302"/>
        <v>32.57</v>
      </c>
      <c r="L1790" s="140">
        <f t="shared" si="303"/>
        <v>9.6000000000000002E-2</v>
      </c>
      <c r="M1790" s="142">
        <f>'2025-26 Salary &amp; Benefits'!$E$6</f>
        <v>78209</v>
      </c>
      <c r="N1790" s="142">
        <f>'2025-26 Salary &amp; Benefits'!$F$6</f>
        <v>80164</v>
      </c>
      <c r="O1790" s="9">
        <f t="shared" si="304"/>
        <v>7508.06</v>
      </c>
      <c r="P1790" s="9">
        <f t="shared" si="305"/>
        <v>187.67999999999938</v>
      </c>
      <c r="Q1790" s="9">
        <f>'2025-26 Salary &amp; Benefits'!G$6</f>
        <v>15997.68</v>
      </c>
      <c r="R1790" s="143">
        <f>'2025-26 Salary &amp; Benefits'!H$6</f>
        <v>0.16020000000000001</v>
      </c>
      <c r="S1790" s="143">
        <f>'2025-26 Salary &amp; Benefits'!I$6</f>
        <v>0.15390000000000001</v>
      </c>
      <c r="T1790" s="9">
        <f t="shared" si="306"/>
        <v>2767.45</v>
      </c>
      <c r="U1790" s="9">
        <f t="shared" si="307"/>
        <v>128.26</v>
      </c>
      <c r="V1790" s="9">
        <f t="shared" si="308"/>
        <v>19.739999999999998</v>
      </c>
      <c r="W1790" s="9">
        <f t="shared" si="309"/>
        <v>148</v>
      </c>
      <c r="X1790" s="22">
        <f t="shared" si="310"/>
        <v>10611.189999999999</v>
      </c>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c r="ED1790" s="2"/>
      <c r="EE1790" s="2"/>
      <c r="EF1790" s="2"/>
      <c r="EG1790" s="2"/>
      <c r="EH1790" s="2"/>
      <c r="EI1790" s="2"/>
      <c r="EJ1790" s="2"/>
      <c r="EK1790" s="2"/>
      <c r="EL1790" s="2"/>
      <c r="EM1790" s="2"/>
      <c r="EN1790" s="2"/>
      <c r="EO1790" s="2"/>
      <c r="EP1790" s="2"/>
      <c r="EQ1790" s="2"/>
      <c r="ER1790" s="2"/>
      <c r="ES1790" s="2"/>
      <c r="ET1790" s="2"/>
      <c r="EU1790" s="2"/>
      <c r="EV1790" s="2"/>
      <c r="EW1790" s="2"/>
      <c r="EX1790" s="2"/>
      <c r="EY1790" s="2"/>
      <c r="EZ1790" s="2"/>
      <c r="FA1790" s="2"/>
      <c r="FB1790" s="2"/>
      <c r="FC1790" s="2"/>
    </row>
    <row r="1791" spans="1:159" s="4" customFormat="1">
      <c r="A1791" s="77" t="s">
        <v>2448</v>
      </c>
      <c r="B1791" s="87" t="s">
        <v>2809</v>
      </c>
      <c r="C1791" s="88">
        <v>5232</v>
      </c>
      <c r="D1791" s="87" t="s">
        <v>3002</v>
      </c>
      <c r="E1791" s="107" t="str">
        <f>VLOOKUP($C1791,'2024-25 School Level AAFTE'!$C$4:$L$2372,9,FALSE)</f>
        <v>Yes</v>
      </c>
      <c r="F1791" s="95">
        <f>VLOOKUP($C1791,'2024-25 School Level AAFTE'!$C$4:$J$2372,8,FALSE)</f>
        <v>238.37</v>
      </c>
      <c r="G1791" s="97">
        <f>IFERROR(IF(E1791= "yes",VLOOKUP(C1791,Summary!$B:$I,6,0),0),0)</f>
        <v>0</v>
      </c>
      <c r="H1791" s="96">
        <f t="shared" si="301"/>
        <v>238.37</v>
      </c>
      <c r="I1791" s="154">
        <f>VLOOKUP($A1791,'2025-26 Salary &amp; Benefits'!$A:$I,3,FALSE)</f>
        <v>1</v>
      </c>
      <c r="J1791" s="154">
        <f>VLOOKUP($A1791,'2025-26 Salary &amp; Benefits'!$A:$I,4,FALSE)</f>
        <v>1</v>
      </c>
      <c r="K1791" s="141">
        <f t="shared" si="302"/>
        <v>238.37</v>
      </c>
      <c r="L1791" s="140">
        <f t="shared" si="303"/>
        <v>0.69899999999999995</v>
      </c>
      <c r="M1791" s="142">
        <f>'2025-26 Salary &amp; Benefits'!$E$6</f>
        <v>78209</v>
      </c>
      <c r="N1791" s="142">
        <f>'2025-26 Salary &amp; Benefits'!$F$6</f>
        <v>80164</v>
      </c>
      <c r="O1791" s="9">
        <f t="shared" si="304"/>
        <v>54668.09</v>
      </c>
      <c r="P1791" s="9">
        <f t="shared" si="305"/>
        <v>1366.5500000000029</v>
      </c>
      <c r="Q1791" s="9">
        <f>'2025-26 Salary &amp; Benefits'!G$6</f>
        <v>15997.68</v>
      </c>
      <c r="R1791" s="143">
        <f>'2025-26 Salary &amp; Benefits'!H$6</f>
        <v>0.16020000000000001</v>
      </c>
      <c r="S1791" s="143">
        <f>'2025-26 Salary &amp; Benefits'!I$6</f>
        <v>0.15390000000000001</v>
      </c>
      <c r="T1791" s="9">
        <f t="shared" si="306"/>
        <v>20150.52</v>
      </c>
      <c r="U1791" s="9">
        <f t="shared" si="307"/>
        <v>933.91</v>
      </c>
      <c r="V1791" s="9">
        <f t="shared" si="308"/>
        <v>143.72999999999999</v>
      </c>
      <c r="W1791" s="9">
        <f t="shared" si="309"/>
        <v>1077.6399999999999</v>
      </c>
      <c r="X1791" s="22">
        <f t="shared" si="310"/>
        <v>77262.8</v>
      </c>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c r="ED1791" s="2"/>
      <c r="EE1791" s="2"/>
      <c r="EF1791" s="2"/>
      <c r="EG1791" s="2"/>
      <c r="EH1791" s="2"/>
      <c r="EI1791" s="2"/>
      <c r="EJ1791" s="2"/>
      <c r="EK1791" s="2"/>
      <c r="EL1791" s="2"/>
      <c r="EM1791" s="2"/>
      <c r="EN1791" s="2"/>
      <c r="EO1791" s="2"/>
      <c r="EP1791" s="2"/>
      <c r="EQ1791" s="2"/>
      <c r="ER1791" s="2"/>
      <c r="ES1791" s="2"/>
      <c r="ET1791" s="2"/>
      <c r="EU1791" s="2"/>
      <c r="EV1791" s="2"/>
      <c r="EW1791" s="2"/>
      <c r="EX1791" s="2"/>
      <c r="EY1791" s="2"/>
      <c r="EZ1791" s="2"/>
      <c r="FA1791" s="2"/>
      <c r="FB1791" s="2"/>
      <c r="FC1791" s="2"/>
    </row>
    <row r="1792" spans="1:159" s="4" customFormat="1">
      <c r="A1792" s="77" t="s">
        <v>2448</v>
      </c>
      <c r="B1792" s="87" t="s">
        <v>2809</v>
      </c>
      <c r="C1792" s="88">
        <v>5334</v>
      </c>
      <c r="D1792" s="87" t="s">
        <v>3097</v>
      </c>
      <c r="E1792" s="107" t="str">
        <f>VLOOKUP($C1792,'2024-25 School Level AAFTE'!$C$4:$L$2372,9,FALSE)</f>
        <v>No</v>
      </c>
      <c r="F1792" s="95">
        <f>VLOOKUP($C1792,'2024-25 School Level AAFTE'!$C$4:$J$2372,8,FALSE)</f>
        <v>37.22</v>
      </c>
      <c r="G1792" s="97">
        <f>IFERROR(IF(E1792= "yes",VLOOKUP(C1792,Summary!$B:$I,6,0),0),0)</f>
        <v>0</v>
      </c>
      <c r="H1792" s="96">
        <f t="shared" si="301"/>
        <v>0</v>
      </c>
      <c r="I1792" s="154">
        <f>VLOOKUP($A1792,'2025-26 Salary &amp; Benefits'!$A:$I,3,FALSE)</f>
        <v>1</v>
      </c>
      <c r="J1792" s="154">
        <f>VLOOKUP($A1792,'2025-26 Salary &amp; Benefits'!$A:$I,4,FALSE)</f>
        <v>1</v>
      </c>
      <c r="K1792" s="141">
        <f t="shared" si="302"/>
        <v>0</v>
      </c>
      <c r="L1792" s="140">
        <f t="shared" si="303"/>
        <v>0</v>
      </c>
      <c r="M1792" s="142">
        <f>'2025-26 Salary &amp; Benefits'!$E$6</f>
        <v>78209</v>
      </c>
      <c r="N1792" s="142">
        <f>'2025-26 Salary &amp; Benefits'!$F$6</f>
        <v>80164</v>
      </c>
      <c r="O1792" s="9">
        <f t="shared" si="304"/>
        <v>0</v>
      </c>
      <c r="P1792" s="9">
        <f t="shared" si="305"/>
        <v>0</v>
      </c>
      <c r="Q1792" s="9">
        <f>'2025-26 Salary &amp; Benefits'!G$6</f>
        <v>15997.68</v>
      </c>
      <c r="R1792" s="143">
        <f>'2025-26 Salary &amp; Benefits'!H$6</f>
        <v>0.16020000000000001</v>
      </c>
      <c r="S1792" s="143">
        <f>'2025-26 Salary &amp; Benefits'!I$6</f>
        <v>0.15390000000000001</v>
      </c>
      <c r="T1792" s="9">
        <f t="shared" si="306"/>
        <v>0</v>
      </c>
      <c r="U1792" s="9">
        <f t="shared" si="307"/>
        <v>0</v>
      </c>
      <c r="V1792" s="9">
        <f t="shared" si="308"/>
        <v>0</v>
      </c>
      <c r="W1792" s="9">
        <f t="shared" si="309"/>
        <v>0</v>
      </c>
      <c r="X1792" s="22">
        <f t="shared" si="310"/>
        <v>0</v>
      </c>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c r="DC1792" s="2"/>
      <c r="DD1792" s="2"/>
      <c r="DE1792" s="2"/>
      <c r="DF1792" s="2"/>
      <c r="DG1792" s="2"/>
      <c r="DH1792" s="2"/>
      <c r="DI1792" s="2"/>
      <c r="DJ1792" s="2"/>
      <c r="DK1792" s="2"/>
      <c r="DL1792" s="2"/>
      <c r="DM1792" s="2"/>
      <c r="DN1792" s="2"/>
      <c r="DO1792" s="2"/>
      <c r="DP1792" s="2"/>
      <c r="DQ1792" s="2"/>
      <c r="DR1792" s="2"/>
      <c r="DS1792" s="2"/>
      <c r="DT1792" s="2"/>
      <c r="DU1792" s="2"/>
      <c r="DV1792" s="2"/>
      <c r="DW1792" s="2"/>
      <c r="DX1792" s="2"/>
      <c r="DY1792" s="2"/>
      <c r="DZ1792" s="2"/>
      <c r="EA1792" s="2"/>
      <c r="EB1792" s="2"/>
      <c r="EC1792" s="2"/>
      <c r="ED1792" s="2"/>
      <c r="EE1792" s="2"/>
      <c r="EF1792" s="2"/>
      <c r="EG1792" s="2"/>
      <c r="EH1792" s="2"/>
      <c r="EI1792" s="2"/>
      <c r="EJ1792" s="2"/>
      <c r="EK1792" s="2"/>
      <c r="EL1792" s="2"/>
      <c r="EM1792" s="2"/>
      <c r="EN1792" s="2"/>
      <c r="EO1792" s="2"/>
      <c r="EP1792" s="2"/>
      <c r="EQ1792" s="2"/>
      <c r="ER1792" s="2"/>
      <c r="ES1792" s="2"/>
      <c r="ET1792" s="2"/>
      <c r="EU1792" s="2"/>
      <c r="EV1792" s="2"/>
      <c r="EW1792" s="2"/>
      <c r="EX1792" s="2"/>
      <c r="EY1792" s="2"/>
      <c r="EZ1792" s="2"/>
      <c r="FA1792" s="2"/>
      <c r="FB1792" s="2"/>
      <c r="FC1792" s="2"/>
    </row>
    <row r="1793" spans="1:159" s="4" customFormat="1">
      <c r="A1793" s="77" t="s">
        <v>2448</v>
      </c>
      <c r="B1793" s="87" t="s">
        <v>2809</v>
      </c>
      <c r="C1793" s="88">
        <v>5383</v>
      </c>
      <c r="D1793" s="87" t="s">
        <v>2099</v>
      </c>
      <c r="E1793" s="107" t="str">
        <f>VLOOKUP($C1793,'2024-25 School Level AAFTE'!$C$4:$L$2372,9,FALSE)</f>
        <v>Yes</v>
      </c>
      <c r="F1793" s="95">
        <f>VLOOKUP($C1793,'2024-25 School Level AAFTE'!$C$4:$J$2372,8,FALSE)</f>
        <v>483.16</v>
      </c>
      <c r="G1793" s="97">
        <f>IFERROR(IF(E1793= "yes",VLOOKUP(C1793,Summary!$B:$I,6,0),0),0)</f>
        <v>0</v>
      </c>
      <c r="H1793" s="96">
        <f t="shared" si="301"/>
        <v>483.16</v>
      </c>
      <c r="I1793" s="154">
        <f>VLOOKUP($A1793,'2025-26 Salary &amp; Benefits'!$A:$I,3,FALSE)</f>
        <v>1</v>
      </c>
      <c r="J1793" s="154">
        <f>VLOOKUP($A1793,'2025-26 Salary &amp; Benefits'!$A:$I,4,FALSE)</f>
        <v>1</v>
      </c>
      <c r="K1793" s="141">
        <f t="shared" si="302"/>
        <v>483.16</v>
      </c>
      <c r="L1793" s="140">
        <f t="shared" si="303"/>
        <v>1.417</v>
      </c>
      <c r="M1793" s="142">
        <f>'2025-26 Salary &amp; Benefits'!$E$6</f>
        <v>78209</v>
      </c>
      <c r="N1793" s="142">
        <f>'2025-26 Salary &amp; Benefits'!$F$6</f>
        <v>80164</v>
      </c>
      <c r="O1793" s="9">
        <f t="shared" si="304"/>
        <v>110822.15</v>
      </c>
      <c r="P1793" s="9">
        <f t="shared" si="305"/>
        <v>2770.2400000000052</v>
      </c>
      <c r="Q1793" s="9">
        <f>'2025-26 Salary &amp; Benefits'!G$6</f>
        <v>15997.68</v>
      </c>
      <c r="R1793" s="143">
        <f>'2025-26 Salary &amp; Benefits'!H$6</f>
        <v>0.16020000000000001</v>
      </c>
      <c r="S1793" s="143">
        <f>'2025-26 Salary &amp; Benefits'!I$6</f>
        <v>0.15390000000000001</v>
      </c>
      <c r="T1793" s="9">
        <f t="shared" si="306"/>
        <v>40848.76</v>
      </c>
      <c r="U1793" s="9">
        <f t="shared" si="307"/>
        <v>1893.21</v>
      </c>
      <c r="V1793" s="9">
        <f t="shared" si="308"/>
        <v>291.37</v>
      </c>
      <c r="W1793" s="9">
        <f t="shared" si="309"/>
        <v>2184.58</v>
      </c>
      <c r="X1793" s="22">
        <f t="shared" si="310"/>
        <v>156625.73000000001</v>
      </c>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c r="CR1793" s="2"/>
      <c r="CS1793" s="2"/>
      <c r="CT1793" s="2"/>
      <c r="CU1793" s="2"/>
      <c r="CV1793" s="2"/>
      <c r="CW1793" s="2"/>
      <c r="CX1793" s="2"/>
      <c r="CY1793" s="2"/>
      <c r="CZ1793" s="2"/>
      <c r="DA1793" s="2"/>
      <c r="DB1793" s="2"/>
      <c r="DC1793" s="2"/>
      <c r="DD1793" s="2"/>
      <c r="DE1793" s="2"/>
      <c r="DF1793" s="2"/>
      <c r="DG1793" s="2"/>
      <c r="DH1793" s="2"/>
      <c r="DI1793" s="2"/>
      <c r="DJ1793" s="2"/>
      <c r="DK1793" s="2"/>
      <c r="DL1793" s="2"/>
      <c r="DM1793" s="2"/>
      <c r="DN1793" s="2"/>
      <c r="DO1793" s="2"/>
      <c r="DP1793" s="2"/>
      <c r="DQ1793" s="2"/>
      <c r="DR1793" s="2"/>
      <c r="DS1793" s="2"/>
      <c r="DT1793" s="2"/>
      <c r="DU1793" s="2"/>
      <c r="DV1793" s="2"/>
      <c r="DW1793" s="2"/>
      <c r="DX1793" s="2"/>
      <c r="DY1793" s="2"/>
      <c r="DZ1793" s="2"/>
      <c r="EA1793" s="2"/>
      <c r="EB1793" s="2"/>
      <c r="EC1793" s="2"/>
      <c r="ED1793" s="2"/>
      <c r="EE1793" s="2"/>
      <c r="EF1793" s="2"/>
      <c r="EG1793" s="2"/>
      <c r="EH1793" s="2"/>
      <c r="EI1793" s="2"/>
      <c r="EJ1793" s="2"/>
      <c r="EK1793" s="2"/>
      <c r="EL1793" s="2"/>
      <c r="EM1793" s="2"/>
      <c r="EN1793" s="2"/>
      <c r="EO1793" s="2"/>
      <c r="EP1793" s="2"/>
      <c r="EQ1793" s="2"/>
      <c r="ER1793" s="2"/>
      <c r="ES1793" s="2"/>
      <c r="ET1793" s="2"/>
      <c r="EU1793" s="2"/>
      <c r="EV1793" s="2"/>
      <c r="EW1793" s="2"/>
      <c r="EX1793" s="2"/>
      <c r="EY1793" s="2"/>
      <c r="EZ1793" s="2"/>
      <c r="FA1793" s="2"/>
      <c r="FB1793" s="2"/>
      <c r="FC1793" s="2"/>
    </row>
    <row r="1794" spans="1:159" s="4" customFormat="1">
      <c r="A1794" s="77" t="s">
        <v>2448</v>
      </c>
      <c r="B1794" s="87" t="s">
        <v>2809</v>
      </c>
      <c r="C1794" s="88">
        <v>5384</v>
      </c>
      <c r="D1794" s="87" t="s">
        <v>2100</v>
      </c>
      <c r="E1794" s="107" t="str">
        <f>VLOOKUP($C1794,'2024-25 School Level AAFTE'!$C$4:$L$2372,9,FALSE)</f>
        <v>Yes</v>
      </c>
      <c r="F1794" s="95">
        <f>VLOOKUP($C1794,'2024-25 School Level AAFTE'!$C$4:$J$2372,8,FALSE)</f>
        <v>803.71</v>
      </c>
      <c r="G1794" s="97">
        <f>IFERROR(IF(E1794= "yes",VLOOKUP(C1794,Summary!$B:$I,6,0),0),0)</f>
        <v>0</v>
      </c>
      <c r="H1794" s="96">
        <f t="shared" si="301"/>
        <v>803.71</v>
      </c>
      <c r="I1794" s="154">
        <f>VLOOKUP($A1794,'2025-26 Salary &amp; Benefits'!$A:$I,3,FALSE)</f>
        <v>1</v>
      </c>
      <c r="J1794" s="154">
        <f>VLOOKUP($A1794,'2025-26 Salary &amp; Benefits'!$A:$I,4,FALSE)</f>
        <v>1</v>
      </c>
      <c r="K1794" s="141">
        <f t="shared" si="302"/>
        <v>803.71</v>
      </c>
      <c r="L1794" s="140">
        <f t="shared" si="303"/>
        <v>2.3580000000000001</v>
      </c>
      <c r="M1794" s="142">
        <f>'2025-26 Salary &amp; Benefits'!$E$6</f>
        <v>78209</v>
      </c>
      <c r="N1794" s="142">
        <f>'2025-26 Salary &amp; Benefits'!$F$6</f>
        <v>80164</v>
      </c>
      <c r="O1794" s="9">
        <f t="shared" si="304"/>
        <v>184416.82</v>
      </c>
      <c r="P1794" s="9">
        <f t="shared" si="305"/>
        <v>4609.8899999999849</v>
      </c>
      <c r="Q1794" s="9">
        <f>'2025-26 Salary &amp; Benefits'!G$6</f>
        <v>15997.68</v>
      </c>
      <c r="R1794" s="143">
        <f>'2025-26 Salary &amp; Benefits'!H$6</f>
        <v>0.16020000000000001</v>
      </c>
      <c r="S1794" s="143">
        <f>'2025-26 Salary &amp; Benefits'!I$6</f>
        <v>0.15390000000000001</v>
      </c>
      <c r="T1794" s="9">
        <f t="shared" si="306"/>
        <v>67975.570000000007</v>
      </c>
      <c r="U1794" s="9">
        <f t="shared" si="307"/>
        <v>3150.45</v>
      </c>
      <c r="V1794" s="9">
        <f t="shared" si="308"/>
        <v>484.85</v>
      </c>
      <c r="W1794" s="9">
        <f t="shared" si="309"/>
        <v>3635.2999999999997</v>
      </c>
      <c r="X1794" s="22">
        <f t="shared" si="310"/>
        <v>260637.58</v>
      </c>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c r="CC1794" s="2"/>
      <c r="CD1794" s="2"/>
      <c r="CE1794" s="2"/>
      <c r="CF1794" s="2"/>
      <c r="CG1794" s="2"/>
      <c r="CH1794" s="2"/>
      <c r="CI1794" s="2"/>
      <c r="CJ1794" s="2"/>
      <c r="CK1794" s="2"/>
      <c r="CL1794" s="2"/>
      <c r="CM1794" s="2"/>
      <c r="CN1794" s="2"/>
      <c r="CO1794" s="2"/>
      <c r="CP1794" s="2"/>
      <c r="CQ1794" s="2"/>
      <c r="CR1794" s="2"/>
      <c r="CS1794" s="2"/>
      <c r="CT1794" s="2"/>
      <c r="CU1794" s="2"/>
      <c r="CV1794" s="2"/>
      <c r="CW1794" s="2"/>
      <c r="CX1794" s="2"/>
      <c r="CY1794" s="2"/>
      <c r="CZ1794" s="2"/>
      <c r="DA1794" s="2"/>
      <c r="DB1794" s="2"/>
      <c r="DC1794" s="2"/>
      <c r="DD1794" s="2"/>
      <c r="DE1794" s="2"/>
      <c r="DF1794" s="2"/>
      <c r="DG1794" s="2"/>
      <c r="DH1794" s="2"/>
      <c r="DI1794" s="2"/>
      <c r="DJ1794" s="2"/>
      <c r="DK1794" s="2"/>
      <c r="DL1794" s="2"/>
      <c r="DM1794" s="2"/>
      <c r="DN1794" s="2"/>
      <c r="DO1794" s="2"/>
      <c r="DP1794" s="2"/>
      <c r="DQ1794" s="2"/>
      <c r="DR1794" s="2"/>
      <c r="DS1794" s="2"/>
      <c r="DT1794" s="2"/>
      <c r="DU1794" s="2"/>
      <c r="DV1794" s="2"/>
      <c r="DW1794" s="2"/>
      <c r="DX1794" s="2"/>
      <c r="DY1794" s="2"/>
      <c r="DZ1794" s="2"/>
      <c r="EA1794" s="2"/>
      <c r="EB1794" s="2"/>
      <c r="EC1794" s="2"/>
      <c r="ED1794" s="2"/>
      <c r="EE1794" s="2"/>
      <c r="EF1794" s="2"/>
      <c r="EG1794" s="2"/>
      <c r="EH1794" s="2"/>
      <c r="EI1794" s="2"/>
      <c r="EJ1794" s="2"/>
      <c r="EK1794" s="2"/>
      <c r="EL1794" s="2"/>
      <c r="EM1794" s="2"/>
      <c r="EN1794" s="2"/>
      <c r="EO1794" s="2"/>
      <c r="EP1794" s="2"/>
      <c r="EQ1794" s="2"/>
      <c r="ER1794" s="2"/>
      <c r="ES1794" s="2"/>
      <c r="ET1794" s="2"/>
      <c r="EU1794" s="2"/>
      <c r="EV1794" s="2"/>
      <c r="EW1794" s="2"/>
      <c r="EX1794" s="2"/>
      <c r="EY1794" s="2"/>
      <c r="EZ1794" s="2"/>
      <c r="FA1794" s="2"/>
      <c r="FB1794" s="2"/>
      <c r="FC1794" s="2"/>
    </row>
    <row r="1795" spans="1:159" s="4" customFormat="1">
      <c r="A1795" s="77" t="s">
        <v>2448</v>
      </c>
      <c r="B1795" s="87" t="s">
        <v>2809</v>
      </c>
      <c r="C1795" s="88">
        <v>5385</v>
      </c>
      <c r="D1795" s="87" t="s">
        <v>2101</v>
      </c>
      <c r="E1795" s="107" t="str">
        <f>VLOOKUP($C1795,'2024-25 School Level AAFTE'!$C$4:$L$2372,9,FALSE)</f>
        <v>Yes</v>
      </c>
      <c r="F1795" s="95">
        <f>VLOOKUP($C1795,'2024-25 School Level AAFTE'!$C$4:$J$2372,8,FALSE)</f>
        <v>867.67</v>
      </c>
      <c r="G1795" s="97">
        <f>IFERROR(IF(E1795= "yes",VLOOKUP(C1795,Summary!$B:$I,6,0),0),0)</f>
        <v>0</v>
      </c>
      <c r="H1795" s="96">
        <f t="shared" si="301"/>
        <v>867.67</v>
      </c>
      <c r="I1795" s="154">
        <f>VLOOKUP($A1795,'2025-26 Salary &amp; Benefits'!$A:$I,3,FALSE)</f>
        <v>1</v>
      </c>
      <c r="J1795" s="154">
        <f>VLOOKUP($A1795,'2025-26 Salary &amp; Benefits'!$A:$I,4,FALSE)</f>
        <v>1</v>
      </c>
      <c r="K1795" s="141">
        <f t="shared" si="302"/>
        <v>867.67</v>
      </c>
      <c r="L1795" s="140">
        <f t="shared" si="303"/>
        <v>2.5449999999999999</v>
      </c>
      <c r="M1795" s="142">
        <f>'2025-26 Salary &amp; Benefits'!$E$6</f>
        <v>78209</v>
      </c>
      <c r="N1795" s="142">
        <f>'2025-26 Salary &amp; Benefits'!$F$6</f>
        <v>80164</v>
      </c>
      <c r="O1795" s="9">
        <f t="shared" si="304"/>
        <v>199041.91</v>
      </c>
      <c r="P1795" s="9">
        <f t="shared" si="305"/>
        <v>4975.4700000000012</v>
      </c>
      <c r="Q1795" s="9">
        <f>'2025-26 Salary &amp; Benefits'!G$6</f>
        <v>15997.68</v>
      </c>
      <c r="R1795" s="143">
        <f>'2025-26 Salary &amp; Benefits'!H$6</f>
        <v>0.16020000000000001</v>
      </c>
      <c r="S1795" s="143">
        <f>'2025-26 Salary &amp; Benefits'!I$6</f>
        <v>0.15390000000000001</v>
      </c>
      <c r="T1795" s="9">
        <f t="shared" si="306"/>
        <v>73366.33</v>
      </c>
      <c r="U1795" s="9">
        <f t="shared" si="307"/>
        <v>3400.29</v>
      </c>
      <c r="V1795" s="9">
        <f t="shared" si="308"/>
        <v>523.29999999999995</v>
      </c>
      <c r="W1795" s="9">
        <f t="shared" si="309"/>
        <v>3923.59</v>
      </c>
      <c r="X1795" s="22">
        <f t="shared" si="310"/>
        <v>281307.3</v>
      </c>
      <c r="Y1795" s="2"/>
      <c r="Z1795" s="2"/>
      <c r="AA1795" s="2"/>
      <c r="AB1795" s="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c r="BI1795" s="2"/>
      <c r="BJ1795" s="2"/>
      <c r="BK1795" s="2"/>
      <c r="BL1795" s="2"/>
      <c r="BM1795" s="2"/>
      <c r="BN1795" s="2"/>
      <c r="BO1795" s="2"/>
      <c r="BP1795" s="2"/>
      <c r="BQ1795" s="2"/>
      <c r="BR1795" s="2"/>
      <c r="BS1795" s="2"/>
      <c r="BT1795" s="2"/>
      <c r="BU1795" s="2"/>
      <c r="BV1795" s="2"/>
      <c r="BW1795" s="2"/>
      <c r="BX1795" s="2"/>
      <c r="BY1795" s="2"/>
      <c r="BZ1795" s="2"/>
      <c r="CA1795" s="2"/>
      <c r="CB1795" s="2"/>
      <c r="CC1795" s="2"/>
      <c r="CD1795" s="2"/>
      <c r="CE1795" s="2"/>
      <c r="CF1795" s="2"/>
      <c r="CG1795" s="2"/>
      <c r="CH1795" s="2"/>
      <c r="CI1795" s="2"/>
      <c r="CJ1795" s="2"/>
      <c r="CK1795" s="2"/>
      <c r="CL1795" s="2"/>
      <c r="CM1795" s="2"/>
      <c r="CN1795" s="2"/>
      <c r="CO1795" s="2"/>
      <c r="CP1795" s="2"/>
      <c r="CQ1795" s="2"/>
      <c r="CR1795" s="2"/>
      <c r="CS1795" s="2"/>
      <c r="CT1795" s="2"/>
      <c r="CU1795" s="2"/>
      <c r="CV1795" s="2"/>
      <c r="CW1795" s="2"/>
      <c r="CX1795" s="2"/>
      <c r="CY1795" s="2"/>
      <c r="CZ1795" s="2"/>
      <c r="DA1795" s="2"/>
      <c r="DB1795" s="2"/>
      <c r="DC1795" s="2"/>
      <c r="DD1795" s="2"/>
      <c r="DE1795" s="2"/>
      <c r="DF1795" s="2"/>
      <c r="DG1795" s="2"/>
      <c r="DH1795" s="2"/>
      <c r="DI1795" s="2"/>
      <c r="DJ1795" s="2"/>
      <c r="DK1795" s="2"/>
      <c r="DL1795" s="2"/>
      <c r="DM1795" s="2"/>
      <c r="DN1795" s="2"/>
      <c r="DO1795" s="2"/>
      <c r="DP1795" s="2"/>
      <c r="DQ1795" s="2"/>
      <c r="DR1795" s="2"/>
      <c r="DS1795" s="2"/>
      <c r="DT1795" s="2"/>
      <c r="DU1795" s="2"/>
      <c r="DV1795" s="2"/>
      <c r="DW1795" s="2"/>
      <c r="DX1795" s="2"/>
      <c r="DY1795" s="2"/>
      <c r="DZ1795" s="2"/>
      <c r="EA1795" s="2"/>
      <c r="EB1795" s="2"/>
      <c r="EC1795" s="2"/>
      <c r="ED1795" s="2"/>
      <c r="EE1795" s="2"/>
      <c r="EF1795" s="2"/>
      <c r="EG1795" s="2"/>
      <c r="EH1795" s="2"/>
      <c r="EI1795" s="2"/>
      <c r="EJ1795" s="2"/>
      <c r="EK1795" s="2"/>
      <c r="EL1795" s="2"/>
      <c r="EM1795" s="2"/>
      <c r="EN1795" s="2"/>
      <c r="EO1795" s="2"/>
      <c r="EP1795" s="2"/>
      <c r="EQ1795" s="2"/>
      <c r="ER1795" s="2"/>
      <c r="ES1795" s="2"/>
      <c r="ET1795" s="2"/>
      <c r="EU1795" s="2"/>
      <c r="EV1795" s="2"/>
      <c r="EW1795" s="2"/>
      <c r="EX1795" s="2"/>
      <c r="EY1795" s="2"/>
      <c r="EZ1795" s="2"/>
      <c r="FA1795" s="2"/>
      <c r="FB1795" s="2"/>
      <c r="FC1795" s="2"/>
    </row>
    <row r="1796" spans="1:159" s="4" customFormat="1">
      <c r="A1796" s="77" t="s">
        <v>2448</v>
      </c>
      <c r="B1796" s="87" t="s">
        <v>2809</v>
      </c>
      <c r="C1796" s="88">
        <v>5560</v>
      </c>
      <c r="D1796" s="87" t="s">
        <v>3316</v>
      </c>
      <c r="E1796" s="107" t="str">
        <f>VLOOKUP($C1796,'2024-25 School Level AAFTE'!$C$4:$L$2372,9,FALSE)</f>
        <v>Yes</v>
      </c>
      <c r="F1796" s="95">
        <f>VLOOKUP($C1796,'2024-25 School Level AAFTE'!$C$4:$J$2372,8,FALSE)</f>
        <v>11.78</v>
      </c>
      <c r="G1796" s="97">
        <f>IFERROR(IF(E1796= "yes",VLOOKUP(C1796,Summary!$B:$I,6,0),0),0)</f>
        <v>0</v>
      </c>
      <c r="H1796" s="96">
        <f t="shared" si="301"/>
        <v>11.78</v>
      </c>
      <c r="I1796" s="154">
        <f>VLOOKUP($A1796,'2025-26 Salary &amp; Benefits'!$A:$I,3,FALSE)</f>
        <v>1</v>
      </c>
      <c r="J1796" s="154">
        <f>VLOOKUP($A1796,'2025-26 Salary &amp; Benefits'!$A:$I,4,FALSE)</f>
        <v>1</v>
      </c>
      <c r="K1796" s="141">
        <f t="shared" si="302"/>
        <v>11.78</v>
      </c>
      <c r="L1796" s="140">
        <f t="shared" si="303"/>
        <v>3.5000000000000003E-2</v>
      </c>
      <c r="M1796" s="142">
        <f>'2025-26 Salary &amp; Benefits'!$E$6</f>
        <v>78209</v>
      </c>
      <c r="N1796" s="142">
        <f>'2025-26 Salary &amp; Benefits'!$F$6</f>
        <v>80164</v>
      </c>
      <c r="O1796" s="9">
        <f t="shared" si="304"/>
        <v>2737.32</v>
      </c>
      <c r="P1796" s="9">
        <f t="shared" si="305"/>
        <v>68.419999999999618</v>
      </c>
      <c r="Q1796" s="9">
        <f>'2025-26 Salary &amp; Benefits'!G$6</f>
        <v>15997.68</v>
      </c>
      <c r="R1796" s="143">
        <f>'2025-26 Salary &amp; Benefits'!H$6</f>
        <v>0.16020000000000001</v>
      </c>
      <c r="S1796" s="143">
        <f>'2025-26 Salary &amp; Benefits'!I$6</f>
        <v>0.15390000000000001</v>
      </c>
      <c r="T1796" s="9">
        <f t="shared" si="306"/>
        <v>1008.97</v>
      </c>
      <c r="U1796" s="9">
        <f t="shared" si="307"/>
        <v>46.76</v>
      </c>
      <c r="V1796" s="9">
        <f t="shared" si="308"/>
        <v>7.2</v>
      </c>
      <c r="W1796" s="9">
        <f t="shared" si="309"/>
        <v>53.96</v>
      </c>
      <c r="X1796" s="22">
        <f t="shared" si="310"/>
        <v>3868.6699999999996</v>
      </c>
      <c r="Y1796" s="2"/>
      <c r="Z1796" s="2"/>
      <c r="AA1796" s="2"/>
      <c r="AB1796" s="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c r="BI1796" s="2"/>
      <c r="BJ1796" s="2"/>
      <c r="BK1796" s="2"/>
      <c r="BL1796" s="2"/>
      <c r="BM1796" s="2"/>
      <c r="BN1796" s="2"/>
      <c r="BO1796" s="2"/>
      <c r="BP1796" s="2"/>
      <c r="BQ1796" s="2"/>
      <c r="BR1796" s="2"/>
      <c r="BS1796" s="2"/>
      <c r="BT1796" s="2"/>
      <c r="BU1796" s="2"/>
      <c r="BV1796" s="2"/>
      <c r="BW1796" s="2"/>
      <c r="BX1796" s="2"/>
      <c r="BY1796" s="2"/>
      <c r="BZ1796" s="2"/>
      <c r="CA1796" s="2"/>
      <c r="CB1796" s="2"/>
      <c r="CC1796" s="2"/>
      <c r="CD1796" s="2"/>
      <c r="CE1796" s="2"/>
      <c r="CF1796" s="2"/>
      <c r="CG1796" s="2"/>
      <c r="CH1796" s="2"/>
      <c r="CI1796" s="2"/>
      <c r="CJ1796" s="2"/>
      <c r="CK1796" s="2"/>
      <c r="CL1796" s="2"/>
      <c r="CM1796" s="2"/>
      <c r="CN1796" s="2"/>
      <c r="CO1796" s="2"/>
      <c r="CP1796" s="2"/>
      <c r="CQ1796" s="2"/>
      <c r="CR1796" s="2"/>
      <c r="CS1796" s="2"/>
      <c r="CT1796" s="2"/>
      <c r="CU1796" s="2"/>
      <c r="CV1796" s="2"/>
      <c r="CW1796" s="2"/>
      <c r="CX1796" s="2"/>
      <c r="CY1796" s="2"/>
      <c r="CZ1796" s="2"/>
      <c r="DA1796" s="2"/>
      <c r="DB1796" s="2"/>
      <c r="DC1796" s="2"/>
      <c r="DD1796" s="2"/>
      <c r="DE1796" s="2"/>
      <c r="DF1796" s="2"/>
      <c r="DG1796" s="2"/>
      <c r="DH1796" s="2"/>
      <c r="DI1796" s="2"/>
      <c r="DJ1796" s="2"/>
      <c r="DK1796" s="2"/>
      <c r="DL1796" s="2"/>
      <c r="DM1796" s="2"/>
      <c r="DN1796" s="2"/>
      <c r="DO1796" s="2"/>
      <c r="DP1796" s="2"/>
      <c r="DQ1796" s="2"/>
      <c r="DR1796" s="2"/>
      <c r="DS1796" s="2"/>
      <c r="DT1796" s="2"/>
      <c r="DU1796" s="2"/>
      <c r="DV1796" s="2"/>
      <c r="DW1796" s="2"/>
      <c r="DX1796" s="2"/>
      <c r="DY1796" s="2"/>
      <c r="DZ1796" s="2"/>
      <c r="EA1796" s="2"/>
      <c r="EB1796" s="2"/>
      <c r="EC1796" s="2"/>
      <c r="ED1796" s="2"/>
      <c r="EE1796" s="2"/>
      <c r="EF1796" s="2"/>
      <c r="EG1796" s="2"/>
      <c r="EH1796" s="2"/>
      <c r="EI1796" s="2"/>
      <c r="EJ1796" s="2"/>
      <c r="EK1796" s="2"/>
      <c r="EL1796" s="2"/>
      <c r="EM1796" s="2"/>
      <c r="EN1796" s="2"/>
      <c r="EO1796" s="2"/>
      <c r="EP1796" s="2"/>
      <c r="EQ1796" s="2"/>
      <c r="ER1796" s="2"/>
      <c r="ES1796" s="2"/>
      <c r="ET1796" s="2"/>
      <c r="EU1796" s="2"/>
      <c r="EV1796" s="2"/>
      <c r="EW1796" s="2"/>
      <c r="EX1796" s="2"/>
      <c r="EY1796" s="2"/>
      <c r="EZ1796" s="2"/>
      <c r="FA1796" s="2"/>
      <c r="FB1796" s="2"/>
      <c r="FC1796" s="2"/>
    </row>
    <row r="1797" spans="1:159" s="4" customFormat="1">
      <c r="A1797" s="77" t="s">
        <v>2448</v>
      </c>
      <c r="B1797" s="87" t="s">
        <v>2809</v>
      </c>
      <c r="C1797" s="88">
        <v>5561</v>
      </c>
      <c r="D1797" s="87" t="s">
        <v>3317</v>
      </c>
      <c r="E1797" s="107" t="str">
        <f>VLOOKUP($C1797,'2024-25 School Level AAFTE'!$C$4:$L$2372,9,FALSE)</f>
        <v>Yes</v>
      </c>
      <c r="F1797" s="95">
        <f>VLOOKUP($C1797,'2024-25 School Level AAFTE'!$C$4:$J$2372,8,FALSE)</f>
        <v>0</v>
      </c>
      <c r="G1797" s="97">
        <f>IFERROR(IF(E1797= "yes",VLOOKUP(C1797,Summary!$B:$I,6,0),0),0)</f>
        <v>0</v>
      </c>
      <c r="H1797" s="96">
        <f t="shared" si="301"/>
        <v>0</v>
      </c>
      <c r="I1797" s="154">
        <f>VLOOKUP($A1797,'2025-26 Salary &amp; Benefits'!$A:$I,3,FALSE)</f>
        <v>1</v>
      </c>
      <c r="J1797" s="154">
        <f>VLOOKUP($A1797,'2025-26 Salary &amp; Benefits'!$A:$I,4,FALSE)</f>
        <v>1</v>
      </c>
      <c r="K1797" s="141">
        <f t="shared" si="302"/>
        <v>0</v>
      </c>
      <c r="L1797" s="140">
        <f t="shared" si="303"/>
        <v>0</v>
      </c>
      <c r="M1797" s="142">
        <f>'2025-26 Salary &amp; Benefits'!$E$6</f>
        <v>78209</v>
      </c>
      <c r="N1797" s="142">
        <f>'2025-26 Salary &amp; Benefits'!$F$6</f>
        <v>80164</v>
      </c>
      <c r="O1797" s="9">
        <f t="shared" si="304"/>
        <v>0</v>
      </c>
      <c r="P1797" s="9">
        <f t="shared" si="305"/>
        <v>0</v>
      </c>
      <c r="Q1797" s="9">
        <f>'2025-26 Salary &amp; Benefits'!G$6</f>
        <v>15997.68</v>
      </c>
      <c r="R1797" s="143">
        <f>'2025-26 Salary &amp; Benefits'!H$6</f>
        <v>0.16020000000000001</v>
      </c>
      <c r="S1797" s="143">
        <f>'2025-26 Salary &amp; Benefits'!I$6</f>
        <v>0.15390000000000001</v>
      </c>
      <c r="T1797" s="9">
        <f t="shared" si="306"/>
        <v>0</v>
      </c>
      <c r="U1797" s="9">
        <f t="shared" si="307"/>
        <v>0</v>
      </c>
      <c r="V1797" s="9">
        <f t="shared" si="308"/>
        <v>0</v>
      </c>
      <c r="W1797" s="9">
        <f t="shared" si="309"/>
        <v>0</v>
      </c>
      <c r="X1797" s="22">
        <f t="shared" si="310"/>
        <v>0</v>
      </c>
      <c r="Y1797" s="2"/>
      <c r="Z1797" s="2"/>
      <c r="AA1797" s="2"/>
      <c r="AB1797" s="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c r="BR1797" s="2"/>
      <c r="BS1797" s="2"/>
      <c r="BT1797" s="2"/>
      <c r="BU1797" s="2"/>
      <c r="BV1797" s="2"/>
      <c r="BW1797" s="2"/>
      <c r="BX1797" s="2"/>
      <c r="BY1797" s="2"/>
      <c r="BZ1797" s="2"/>
      <c r="CA1797" s="2"/>
      <c r="CB1797" s="2"/>
      <c r="CC1797" s="2"/>
      <c r="CD1797" s="2"/>
      <c r="CE1797" s="2"/>
      <c r="CF1797" s="2"/>
      <c r="CG1797" s="2"/>
      <c r="CH1797" s="2"/>
      <c r="CI1797" s="2"/>
      <c r="CJ1797" s="2"/>
      <c r="CK1797" s="2"/>
      <c r="CL1797" s="2"/>
      <c r="CM1797" s="2"/>
      <c r="CN1797" s="2"/>
      <c r="CO1797" s="2"/>
      <c r="CP1797" s="2"/>
      <c r="CQ1797" s="2"/>
      <c r="CR1797" s="2"/>
      <c r="CS1797" s="2"/>
      <c r="CT1797" s="2"/>
      <c r="CU1797" s="2"/>
      <c r="CV1797" s="2"/>
      <c r="CW1797" s="2"/>
      <c r="CX1797" s="2"/>
      <c r="CY1797" s="2"/>
      <c r="CZ1797" s="2"/>
      <c r="DA1797" s="2"/>
      <c r="DB1797" s="2"/>
      <c r="DC1797" s="2"/>
      <c r="DD1797" s="2"/>
      <c r="DE1797" s="2"/>
      <c r="DF1797" s="2"/>
      <c r="DG1797" s="2"/>
      <c r="DH1797" s="2"/>
      <c r="DI1797" s="2"/>
      <c r="DJ1797" s="2"/>
      <c r="DK1797" s="2"/>
      <c r="DL1797" s="2"/>
      <c r="DM1797" s="2"/>
      <c r="DN1797" s="2"/>
      <c r="DO1797" s="2"/>
      <c r="DP1797" s="2"/>
      <c r="DQ1797" s="2"/>
      <c r="DR1797" s="2"/>
      <c r="DS1797" s="2"/>
      <c r="DT1797" s="2"/>
      <c r="DU1797" s="2"/>
      <c r="DV1797" s="2"/>
      <c r="DW1797" s="2"/>
      <c r="DX1797" s="2"/>
      <c r="DY1797" s="2"/>
      <c r="DZ1797" s="2"/>
      <c r="EA1797" s="2"/>
      <c r="EB1797" s="2"/>
      <c r="EC1797" s="2"/>
      <c r="ED1797" s="2"/>
      <c r="EE1797" s="2"/>
      <c r="EF1797" s="2"/>
      <c r="EG1797" s="2"/>
      <c r="EH1797" s="2"/>
      <c r="EI1797" s="2"/>
      <c r="EJ1797" s="2"/>
      <c r="EK1797" s="2"/>
      <c r="EL1797" s="2"/>
      <c r="EM1797" s="2"/>
      <c r="EN1797" s="2"/>
      <c r="EO1797" s="2"/>
      <c r="EP1797" s="2"/>
      <c r="EQ1797" s="2"/>
      <c r="ER1797" s="2"/>
      <c r="ES1797" s="2"/>
      <c r="ET1797" s="2"/>
      <c r="EU1797" s="2"/>
      <c r="EV1797" s="2"/>
      <c r="EW1797" s="2"/>
      <c r="EX1797" s="2"/>
      <c r="EY1797" s="2"/>
      <c r="EZ1797" s="2"/>
      <c r="FA1797" s="2"/>
      <c r="FB1797" s="2"/>
      <c r="FC1797" s="2"/>
    </row>
    <row r="1798" spans="1:159" s="4" customFormat="1">
      <c r="A1798" s="77" t="s">
        <v>2333</v>
      </c>
      <c r="B1798" s="87" t="s">
        <v>2810</v>
      </c>
      <c r="C1798" s="88">
        <v>5075</v>
      </c>
      <c r="D1798" s="87" t="s">
        <v>1259</v>
      </c>
      <c r="E1798" s="107" t="str">
        <f>VLOOKUP($C1798,'2024-25 School Level AAFTE'!$C$4:$L$2372,9,FALSE)</f>
        <v>Yes</v>
      </c>
      <c r="F1798" s="95">
        <f>VLOOKUP($C1798,'2024-25 School Level AAFTE'!$C$4:$J$2372,8,FALSE)</f>
        <v>122.22</v>
      </c>
      <c r="G1798" s="97">
        <f>IFERROR(IF(E1798= "yes",VLOOKUP(C1798,Summary!$B:$I,6,0),0),0)</f>
        <v>0</v>
      </c>
      <c r="H1798" s="96">
        <f t="shared" si="301"/>
        <v>122.22</v>
      </c>
      <c r="I1798" s="154">
        <f>VLOOKUP($A1798,'2025-26 Salary &amp; Benefits'!$A:$I,3,FALSE)</f>
        <v>1</v>
      </c>
      <c r="J1798" s="154">
        <f>VLOOKUP($A1798,'2025-26 Salary &amp; Benefits'!$A:$I,4,FALSE)</f>
        <v>1</v>
      </c>
      <c r="K1798" s="141">
        <f t="shared" si="302"/>
        <v>122.22</v>
      </c>
      <c r="L1798" s="140">
        <f t="shared" si="303"/>
        <v>0.35899999999999999</v>
      </c>
      <c r="M1798" s="142">
        <f>'2025-26 Salary &amp; Benefits'!$E$6</f>
        <v>78209</v>
      </c>
      <c r="N1798" s="142">
        <f>'2025-26 Salary &amp; Benefits'!$F$6</f>
        <v>80164</v>
      </c>
      <c r="O1798" s="9">
        <f t="shared" si="304"/>
        <v>28077.03</v>
      </c>
      <c r="P1798" s="9">
        <f t="shared" si="305"/>
        <v>701.85000000000218</v>
      </c>
      <c r="Q1798" s="9">
        <f>'2025-26 Salary &amp; Benefits'!G$6</f>
        <v>15997.68</v>
      </c>
      <c r="R1798" s="143">
        <f>'2025-26 Salary &amp; Benefits'!H$6</f>
        <v>0.16020000000000001</v>
      </c>
      <c r="S1798" s="143">
        <f>'2025-26 Salary &amp; Benefits'!I$6</f>
        <v>0.15390000000000001</v>
      </c>
      <c r="T1798" s="9">
        <f t="shared" si="306"/>
        <v>10349.120000000001</v>
      </c>
      <c r="U1798" s="9">
        <f t="shared" si="307"/>
        <v>479.65</v>
      </c>
      <c r="V1798" s="9">
        <f t="shared" si="308"/>
        <v>73.819999999999993</v>
      </c>
      <c r="W1798" s="9">
        <f t="shared" si="309"/>
        <v>553.47</v>
      </c>
      <c r="X1798" s="22">
        <f t="shared" si="310"/>
        <v>39681.47</v>
      </c>
      <c r="Y1798" s="2"/>
      <c r="Z1798" s="2"/>
      <c r="AA1798" s="2"/>
      <c r="AB1798" s="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c r="BR1798" s="2"/>
      <c r="BS1798" s="2"/>
      <c r="BT1798" s="2"/>
      <c r="BU1798" s="2"/>
      <c r="BV1798" s="2"/>
      <c r="BW1798" s="2"/>
      <c r="BX1798" s="2"/>
      <c r="BY1798" s="2"/>
      <c r="BZ1798" s="2"/>
      <c r="CA1798" s="2"/>
      <c r="CB1798" s="2"/>
      <c r="CC1798" s="2"/>
      <c r="CD1798" s="2"/>
      <c r="CE1798" s="2"/>
      <c r="CF1798" s="2"/>
      <c r="CG1798" s="2"/>
      <c r="CH1798" s="2"/>
      <c r="CI1798" s="2"/>
      <c r="CJ1798" s="2"/>
      <c r="CK1798" s="2"/>
      <c r="CL1798" s="2"/>
      <c r="CM1798" s="2"/>
      <c r="CN1798" s="2"/>
      <c r="CO1798" s="2"/>
      <c r="CP1798" s="2"/>
      <c r="CQ1798" s="2"/>
      <c r="CR1798" s="2"/>
      <c r="CS1798" s="2"/>
      <c r="CT1798" s="2"/>
      <c r="CU1798" s="2"/>
      <c r="CV1798" s="2"/>
      <c r="CW1798" s="2"/>
      <c r="CX1798" s="2"/>
      <c r="CY1798" s="2"/>
      <c r="CZ1798" s="2"/>
      <c r="DA1798" s="2"/>
      <c r="DB1798" s="2"/>
      <c r="DC1798" s="2"/>
      <c r="DD1798" s="2"/>
      <c r="DE1798" s="2"/>
      <c r="DF1798" s="2"/>
      <c r="DG1798" s="2"/>
      <c r="DH1798" s="2"/>
      <c r="DI1798" s="2"/>
      <c r="DJ1798" s="2"/>
      <c r="DK1798" s="2"/>
      <c r="DL1798" s="2"/>
      <c r="DM1798" s="2"/>
      <c r="DN1798" s="2"/>
      <c r="DO1798" s="2"/>
      <c r="DP1798" s="2"/>
      <c r="DQ1798" s="2"/>
      <c r="DR1798" s="2"/>
      <c r="DS1798" s="2"/>
      <c r="DT1798" s="2"/>
      <c r="DU1798" s="2"/>
      <c r="DV1798" s="2"/>
      <c r="DW1798" s="2"/>
      <c r="DX1798" s="2"/>
      <c r="DY1798" s="2"/>
      <c r="DZ1798" s="2"/>
      <c r="EA1798" s="2"/>
      <c r="EB1798" s="2"/>
      <c r="EC1798" s="2"/>
      <c r="ED1798" s="2"/>
      <c r="EE1798" s="2"/>
      <c r="EF1798" s="2"/>
      <c r="EG1798" s="2"/>
      <c r="EH1798" s="2"/>
      <c r="EI1798" s="2"/>
      <c r="EJ1798" s="2"/>
      <c r="EK1798" s="2"/>
      <c r="EL1798" s="2"/>
      <c r="EM1798" s="2"/>
      <c r="EN1798" s="2"/>
      <c r="EO1798" s="2"/>
      <c r="EP1798" s="2"/>
      <c r="EQ1798" s="2"/>
      <c r="ER1798" s="2"/>
      <c r="ES1798" s="2"/>
      <c r="ET1798" s="2"/>
      <c r="EU1798" s="2"/>
      <c r="EV1798" s="2"/>
      <c r="EW1798" s="2"/>
      <c r="EX1798" s="2"/>
      <c r="EY1798" s="2"/>
      <c r="EZ1798" s="2"/>
      <c r="FA1798" s="2"/>
      <c r="FB1798" s="2"/>
      <c r="FC1798" s="2"/>
    </row>
    <row r="1799" spans="1:159" s="4" customFormat="1">
      <c r="A1799" s="77" t="s">
        <v>2333</v>
      </c>
      <c r="B1799" s="87" t="s">
        <v>2810</v>
      </c>
      <c r="C1799" s="88">
        <v>5225</v>
      </c>
      <c r="D1799" s="87" t="s">
        <v>1260</v>
      </c>
      <c r="E1799" s="107" t="str">
        <f>VLOOKUP($C1799,'2024-25 School Level AAFTE'!$C$4:$L$2372,9,FALSE)</f>
        <v>Yes</v>
      </c>
      <c r="F1799" s="95">
        <f>VLOOKUP($C1799,'2024-25 School Level AAFTE'!$C$4:$J$2372,8,FALSE)</f>
        <v>52.78</v>
      </c>
      <c r="G1799" s="97">
        <f>IFERROR(IF(E1799= "yes",VLOOKUP(C1799,Summary!$B:$I,6,0),0),0)</f>
        <v>0</v>
      </c>
      <c r="H1799" s="96">
        <f t="shared" si="301"/>
        <v>52.78</v>
      </c>
      <c r="I1799" s="154">
        <f>VLOOKUP($A1799,'2025-26 Salary &amp; Benefits'!$A:$I,3,FALSE)</f>
        <v>1</v>
      </c>
      <c r="J1799" s="154">
        <f>VLOOKUP($A1799,'2025-26 Salary &amp; Benefits'!$A:$I,4,FALSE)</f>
        <v>1</v>
      </c>
      <c r="K1799" s="141">
        <f t="shared" si="302"/>
        <v>52.78</v>
      </c>
      <c r="L1799" s="140">
        <f t="shared" si="303"/>
        <v>0.155</v>
      </c>
      <c r="M1799" s="142">
        <f>'2025-26 Salary &amp; Benefits'!$E$6</f>
        <v>78209</v>
      </c>
      <c r="N1799" s="142">
        <f>'2025-26 Salary &amp; Benefits'!$F$6</f>
        <v>80164</v>
      </c>
      <c r="O1799" s="9">
        <f t="shared" si="304"/>
        <v>12122.4</v>
      </c>
      <c r="P1799" s="9">
        <f t="shared" si="305"/>
        <v>303.02000000000044</v>
      </c>
      <c r="Q1799" s="9">
        <f>'2025-26 Salary &amp; Benefits'!G$6</f>
        <v>15997.68</v>
      </c>
      <c r="R1799" s="143">
        <f>'2025-26 Salary &amp; Benefits'!H$6</f>
        <v>0.16020000000000001</v>
      </c>
      <c r="S1799" s="143">
        <f>'2025-26 Salary &amp; Benefits'!I$6</f>
        <v>0.15390000000000001</v>
      </c>
      <c r="T1799" s="9">
        <f t="shared" si="306"/>
        <v>4468.28</v>
      </c>
      <c r="U1799" s="9">
        <f t="shared" si="307"/>
        <v>207.09</v>
      </c>
      <c r="V1799" s="9">
        <f t="shared" si="308"/>
        <v>31.87</v>
      </c>
      <c r="W1799" s="9">
        <f t="shared" si="309"/>
        <v>238.96</v>
      </c>
      <c r="X1799" s="22">
        <f t="shared" si="310"/>
        <v>17132.66</v>
      </c>
      <c r="Y1799" s="2"/>
      <c r="Z1799" s="2"/>
      <c r="AA1799" s="2"/>
      <c r="AB1799" s="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c r="CR1799" s="2"/>
      <c r="CS1799" s="2"/>
      <c r="CT1799" s="2"/>
      <c r="CU1799" s="2"/>
      <c r="CV1799" s="2"/>
      <c r="CW1799" s="2"/>
      <c r="CX1799" s="2"/>
      <c r="CY1799" s="2"/>
      <c r="CZ1799" s="2"/>
      <c r="DA1799" s="2"/>
      <c r="DB1799" s="2"/>
      <c r="DC1799" s="2"/>
      <c r="DD1799" s="2"/>
      <c r="DE1799" s="2"/>
      <c r="DF1799" s="2"/>
      <c r="DG1799" s="2"/>
      <c r="DH1799" s="2"/>
      <c r="DI1799" s="2"/>
      <c r="DJ1799" s="2"/>
      <c r="DK1799" s="2"/>
      <c r="DL1799" s="2"/>
      <c r="DM1799" s="2"/>
      <c r="DN1799" s="2"/>
      <c r="DO1799" s="2"/>
      <c r="DP1799" s="2"/>
      <c r="DQ1799" s="2"/>
      <c r="DR1799" s="2"/>
      <c r="DS1799" s="2"/>
      <c r="DT1799" s="2"/>
      <c r="DU1799" s="2"/>
      <c r="DV1799" s="2"/>
      <c r="DW1799" s="2"/>
      <c r="DX1799" s="2"/>
      <c r="DY1799" s="2"/>
      <c r="DZ1799" s="2"/>
      <c r="EA1799" s="2"/>
      <c r="EB1799" s="2"/>
      <c r="EC1799" s="2"/>
      <c r="ED1799" s="2"/>
      <c r="EE1799" s="2"/>
      <c r="EF1799" s="2"/>
      <c r="EG1799" s="2"/>
      <c r="EH1799" s="2"/>
      <c r="EI1799" s="2"/>
      <c r="EJ1799" s="2"/>
      <c r="EK1799" s="2"/>
      <c r="EL1799" s="2"/>
      <c r="EM1799" s="2"/>
      <c r="EN1799" s="2"/>
      <c r="EO1799" s="2"/>
      <c r="EP1799" s="2"/>
      <c r="EQ1799" s="2"/>
      <c r="ER1799" s="2"/>
      <c r="ES1799" s="2"/>
      <c r="ET1799" s="2"/>
      <c r="EU1799" s="2"/>
      <c r="EV1799" s="2"/>
      <c r="EW1799" s="2"/>
      <c r="EX1799" s="2"/>
      <c r="EY1799" s="2"/>
      <c r="EZ1799" s="2"/>
      <c r="FA1799" s="2"/>
      <c r="FB1799" s="2"/>
      <c r="FC1799" s="2"/>
    </row>
    <row r="1800" spans="1:159" s="4" customFormat="1">
      <c r="A1800" s="77" t="s">
        <v>2333</v>
      </c>
      <c r="B1800" s="87" t="s">
        <v>2810</v>
      </c>
      <c r="C1800" s="88">
        <v>5226</v>
      </c>
      <c r="D1800" s="87" t="s">
        <v>1261</v>
      </c>
      <c r="E1800" s="107" t="str">
        <f>VLOOKUP($C1800,'2024-25 School Level AAFTE'!$C$4:$L$2372,9,FALSE)</f>
        <v>Yes</v>
      </c>
      <c r="F1800" s="95">
        <f>VLOOKUP($C1800,'2024-25 School Level AAFTE'!$C$4:$J$2372,8,FALSE)</f>
        <v>80.889999999999986</v>
      </c>
      <c r="G1800" s="97">
        <f>IFERROR(IF(E1800= "yes",VLOOKUP(C1800,Summary!$B:$I,6,0),0),0)</f>
        <v>0</v>
      </c>
      <c r="H1800" s="96">
        <f t="shared" si="301"/>
        <v>80.889999999999986</v>
      </c>
      <c r="I1800" s="154">
        <f>VLOOKUP($A1800,'2025-26 Salary &amp; Benefits'!$A:$I,3,FALSE)</f>
        <v>1</v>
      </c>
      <c r="J1800" s="154">
        <f>VLOOKUP($A1800,'2025-26 Salary &amp; Benefits'!$A:$I,4,FALSE)</f>
        <v>1</v>
      </c>
      <c r="K1800" s="141">
        <f t="shared" si="302"/>
        <v>80.889999999999986</v>
      </c>
      <c r="L1800" s="140">
        <f t="shared" si="303"/>
        <v>0.23699999999999999</v>
      </c>
      <c r="M1800" s="142">
        <f>'2025-26 Salary &amp; Benefits'!$E$6</f>
        <v>78209</v>
      </c>
      <c r="N1800" s="142">
        <f>'2025-26 Salary &amp; Benefits'!$F$6</f>
        <v>80164</v>
      </c>
      <c r="O1800" s="9">
        <f t="shared" si="304"/>
        <v>18535.53</v>
      </c>
      <c r="P1800" s="9">
        <f t="shared" si="305"/>
        <v>463.34000000000015</v>
      </c>
      <c r="Q1800" s="9">
        <f>'2025-26 Salary &amp; Benefits'!G$6</f>
        <v>15997.68</v>
      </c>
      <c r="R1800" s="143">
        <f>'2025-26 Salary &amp; Benefits'!H$6</f>
        <v>0.16020000000000001</v>
      </c>
      <c r="S1800" s="143">
        <f>'2025-26 Salary &amp; Benefits'!I$6</f>
        <v>0.15390000000000001</v>
      </c>
      <c r="T1800" s="9">
        <f t="shared" si="306"/>
        <v>6832.15</v>
      </c>
      <c r="U1800" s="9">
        <f t="shared" si="307"/>
        <v>316.64999999999998</v>
      </c>
      <c r="V1800" s="9">
        <f t="shared" si="308"/>
        <v>48.73</v>
      </c>
      <c r="W1800" s="9">
        <f t="shared" si="309"/>
        <v>365.38</v>
      </c>
      <c r="X1800" s="22">
        <f t="shared" si="310"/>
        <v>26196.400000000001</v>
      </c>
      <c r="Y1800" s="2"/>
      <c r="Z1800" s="2"/>
      <c r="AA1800" s="2"/>
      <c r="AB1800" s="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c r="CR1800" s="2"/>
      <c r="CS1800" s="2"/>
      <c r="CT1800" s="2"/>
      <c r="CU1800" s="2"/>
      <c r="CV1800" s="2"/>
      <c r="CW1800" s="2"/>
      <c r="CX1800" s="2"/>
      <c r="CY1800" s="2"/>
      <c r="CZ1800" s="2"/>
      <c r="DA1800" s="2"/>
      <c r="DB1800" s="2"/>
      <c r="DC1800" s="2"/>
      <c r="DD1800" s="2"/>
      <c r="DE1800" s="2"/>
      <c r="DF1800" s="2"/>
      <c r="DG1800" s="2"/>
      <c r="DH1800" s="2"/>
      <c r="DI1800" s="2"/>
      <c r="DJ1800" s="2"/>
      <c r="DK1800" s="2"/>
      <c r="DL1800" s="2"/>
      <c r="DM1800" s="2"/>
      <c r="DN1800" s="2"/>
      <c r="DO1800" s="2"/>
      <c r="DP1800" s="2"/>
      <c r="DQ1800" s="2"/>
      <c r="DR1800" s="2"/>
      <c r="DS1800" s="2"/>
      <c r="DT1800" s="2"/>
      <c r="DU1800" s="2"/>
      <c r="DV1800" s="2"/>
      <c r="DW1800" s="2"/>
      <c r="DX1800" s="2"/>
      <c r="DY1800" s="2"/>
      <c r="DZ1800" s="2"/>
      <c r="EA1800" s="2"/>
      <c r="EB1800" s="2"/>
      <c r="EC1800" s="2"/>
      <c r="ED1800" s="2"/>
      <c r="EE1800" s="2"/>
      <c r="EF1800" s="2"/>
      <c r="EG1800" s="2"/>
      <c r="EH1800" s="2"/>
      <c r="EI1800" s="2"/>
      <c r="EJ1800" s="2"/>
      <c r="EK1800" s="2"/>
      <c r="EL1800" s="2"/>
      <c r="EM1800" s="2"/>
      <c r="EN1800" s="2"/>
      <c r="EO1800" s="2"/>
      <c r="EP1800" s="2"/>
      <c r="EQ1800" s="2"/>
      <c r="ER1800" s="2"/>
      <c r="ES1800" s="2"/>
      <c r="ET1800" s="2"/>
      <c r="EU1800" s="2"/>
      <c r="EV1800" s="2"/>
      <c r="EW1800" s="2"/>
      <c r="EX1800" s="2"/>
      <c r="EY1800" s="2"/>
      <c r="EZ1800" s="2"/>
      <c r="FA1800" s="2"/>
      <c r="FB1800" s="2"/>
      <c r="FC1800" s="2"/>
    </row>
    <row r="1801" spans="1:159" s="4" customFormat="1">
      <c r="A1801" s="77" t="s">
        <v>2177</v>
      </c>
      <c r="B1801" s="87" t="s">
        <v>2811</v>
      </c>
      <c r="C1801" s="88">
        <v>1708</v>
      </c>
      <c r="D1801" s="87" t="s">
        <v>3005</v>
      </c>
      <c r="E1801" s="107" t="str">
        <f>VLOOKUP($C1801,'2024-25 School Level AAFTE'!$C$4:$L$2372,9,FALSE)</f>
        <v>No</v>
      </c>
      <c r="F1801" s="95">
        <f>VLOOKUP($C1801,'2024-25 School Level AAFTE'!$C$4:$J$2372,8,FALSE)</f>
        <v>129.04</v>
      </c>
      <c r="G1801" s="97">
        <f>IFERROR(IF(E1801= "yes",VLOOKUP(C1801,Summary!$B:$I,6,0),0),0)</f>
        <v>0</v>
      </c>
      <c r="H1801" s="96">
        <f t="shared" si="301"/>
        <v>0</v>
      </c>
      <c r="I1801" s="154">
        <f>VLOOKUP($A1801,'2025-26 Salary &amp; Benefits'!$A:$I,3,FALSE)</f>
        <v>1.06</v>
      </c>
      <c r="J1801" s="154">
        <f>VLOOKUP($A1801,'2025-26 Salary &amp; Benefits'!$A:$I,4,FALSE)</f>
        <v>1.06</v>
      </c>
      <c r="K1801" s="141">
        <f t="shared" si="302"/>
        <v>0</v>
      </c>
      <c r="L1801" s="140">
        <f t="shared" si="303"/>
        <v>0</v>
      </c>
      <c r="M1801" s="142">
        <f>'2025-26 Salary &amp; Benefits'!$E$6</f>
        <v>78209</v>
      </c>
      <c r="N1801" s="142">
        <f>'2025-26 Salary &amp; Benefits'!$F$6</f>
        <v>80164</v>
      </c>
      <c r="O1801" s="9">
        <f t="shared" si="304"/>
        <v>0</v>
      </c>
      <c r="P1801" s="9">
        <f t="shared" si="305"/>
        <v>0</v>
      </c>
      <c r="Q1801" s="9">
        <f>'2025-26 Salary &amp; Benefits'!G$6</f>
        <v>15997.68</v>
      </c>
      <c r="R1801" s="143">
        <f>'2025-26 Salary &amp; Benefits'!H$6</f>
        <v>0.16020000000000001</v>
      </c>
      <c r="S1801" s="143">
        <f>'2025-26 Salary &amp; Benefits'!I$6</f>
        <v>0.15390000000000001</v>
      </c>
      <c r="T1801" s="9">
        <f t="shared" si="306"/>
        <v>0</v>
      </c>
      <c r="U1801" s="9">
        <f t="shared" si="307"/>
        <v>0</v>
      </c>
      <c r="V1801" s="9">
        <f t="shared" si="308"/>
        <v>0</v>
      </c>
      <c r="W1801" s="9">
        <f t="shared" si="309"/>
        <v>0</v>
      </c>
      <c r="X1801" s="22">
        <f t="shared" si="310"/>
        <v>0</v>
      </c>
      <c r="Y1801" s="2"/>
      <c r="Z1801" s="2"/>
      <c r="AA1801" s="2"/>
      <c r="AB1801" s="2"/>
      <c r="AC1801" s="2"/>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c r="DC1801" s="2"/>
      <c r="DD1801" s="2"/>
      <c r="DE1801" s="2"/>
      <c r="DF1801" s="2"/>
      <c r="DG1801" s="2"/>
      <c r="DH1801" s="2"/>
      <c r="DI1801" s="2"/>
      <c r="DJ1801" s="2"/>
      <c r="DK1801" s="2"/>
      <c r="DL1801" s="2"/>
      <c r="DM1801" s="2"/>
      <c r="DN1801" s="2"/>
      <c r="DO1801" s="2"/>
      <c r="DP1801" s="2"/>
      <c r="DQ1801" s="2"/>
      <c r="DR1801" s="2"/>
      <c r="DS1801" s="2"/>
      <c r="DT1801" s="2"/>
      <c r="DU1801" s="2"/>
      <c r="DV1801" s="2"/>
      <c r="DW1801" s="2"/>
      <c r="DX1801" s="2"/>
      <c r="DY1801" s="2"/>
      <c r="DZ1801" s="2"/>
      <c r="EA1801" s="2"/>
      <c r="EB1801" s="2"/>
      <c r="EC1801" s="2"/>
      <c r="ED1801" s="2"/>
      <c r="EE1801" s="2"/>
      <c r="EF1801" s="2"/>
      <c r="EG1801" s="2"/>
      <c r="EH1801" s="2"/>
      <c r="EI1801" s="2"/>
      <c r="EJ1801" s="2"/>
      <c r="EK1801" s="2"/>
      <c r="EL1801" s="2"/>
      <c r="EM1801" s="2"/>
      <c r="EN1801" s="2"/>
      <c r="EO1801" s="2"/>
      <c r="EP1801" s="2"/>
      <c r="EQ1801" s="2"/>
      <c r="ER1801" s="2"/>
      <c r="ES1801" s="2"/>
      <c r="ET1801" s="2"/>
      <c r="EU1801" s="2"/>
      <c r="EV1801" s="2"/>
      <c r="EW1801" s="2"/>
      <c r="EX1801" s="2"/>
      <c r="EY1801" s="2"/>
      <c r="EZ1801" s="2"/>
      <c r="FA1801" s="2"/>
      <c r="FB1801" s="2"/>
      <c r="FC1801" s="2"/>
    </row>
    <row r="1802" spans="1:159" s="4" customFormat="1">
      <c r="A1802" s="77" t="s">
        <v>2177</v>
      </c>
      <c r="B1802" s="87" t="s">
        <v>2811</v>
      </c>
      <c r="C1802" s="88">
        <v>2471</v>
      </c>
      <c r="D1802" s="87" t="s">
        <v>147</v>
      </c>
      <c r="E1802" s="107" t="str">
        <f>VLOOKUP($C1802,'2024-25 School Level AAFTE'!$C$4:$L$2372,9,FALSE)</f>
        <v>No</v>
      </c>
      <c r="F1802" s="95">
        <f>VLOOKUP($C1802,'2024-25 School Level AAFTE'!$C$4:$J$2372,8,FALSE)</f>
        <v>788.88</v>
      </c>
      <c r="G1802" s="97">
        <f>IFERROR(IF(E1802= "yes",VLOOKUP(C1802,Summary!$B:$I,6,0),0),0)</f>
        <v>0</v>
      </c>
      <c r="H1802" s="96">
        <f t="shared" si="301"/>
        <v>0</v>
      </c>
      <c r="I1802" s="154">
        <f>VLOOKUP($A1802,'2025-26 Salary &amp; Benefits'!$A:$I,3,FALSE)</f>
        <v>1.06</v>
      </c>
      <c r="J1802" s="154">
        <f>VLOOKUP($A1802,'2025-26 Salary &amp; Benefits'!$A:$I,4,FALSE)</f>
        <v>1.06</v>
      </c>
      <c r="K1802" s="141">
        <f t="shared" si="302"/>
        <v>0</v>
      </c>
      <c r="L1802" s="140">
        <f t="shared" si="303"/>
        <v>0</v>
      </c>
      <c r="M1802" s="142">
        <f>'2025-26 Salary &amp; Benefits'!$E$6</f>
        <v>78209</v>
      </c>
      <c r="N1802" s="142">
        <f>'2025-26 Salary &amp; Benefits'!$F$6</f>
        <v>80164</v>
      </c>
      <c r="O1802" s="9">
        <f t="shared" si="304"/>
        <v>0</v>
      </c>
      <c r="P1802" s="9">
        <f t="shared" si="305"/>
        <v>0</v>
      </c>
      <c r="Q1802" s="9">
        <f>'2025-26 Salary &amp; Benefits'!G$6</f>
        <v>15997.68</v>
      </c>
      <c r="R1802" s="143">
        <f>'2025-26 Salary &amp; Benefits'!H$6</f>
        <v>0.16020000000000001</v>
      </c>
      <c r="S1802" s="143">
        <f>'2025-26 Salary &amp; Benefits'!I$6</f>
        <v>0.15390000000000001</v>
      </c>
      <c r="T1802" s="9">
        <f t="shared" si="306"/>
        <v>0</v>
      </c>
      <c r="U1802" s="9">
        <f t="shared" si="307"/>
        <v>0</v>
      </c>
      <c r="V1802" s="9">
        <f t="shared" si="308"/>
        <v>0</v>
      </c>
      <c r="W1802" s="9">
        <f t="shared" si="309"/>
        <v>0</v>
      </c>
      <c r="X1802" s="22">
        <f t="shared" si="310"/>
        <v>0</v>
      </c>
      <c r="Y1802" s="2"/>
      <c r="Z1802" s="2"/>
      <c r="AA1802" s="2"/>
      <c r="AB1802" s="2"/>
      <c r="AC1802" s="2"/>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c r="DY1802" s="2"/>
      <c r="DZ1802" s="2"/>
      <c r="EA1802" s="2"/>
      <c r="EB1802" s="2"/>
      <c r="EC1802" s="2"/>
      <c r="ED1802" s="2"/>
      <c r="EE1802" s="2"/>
      <c r="EF1802" s="2"/>
      <c r="EG1802" s="2"/>
      <c r="EH1802" s="2"/>
      <c r="EI1802" s="2"/>
      <c r="EJ1802" s="2"/>
      <c r="EK1802" s="2"/>
      <c r="EL1802" s="2"/>
      <c r="EM1802" s="2"/>
      <c r="EN1802" s="2"/>
      <c r="EO1802" s="2"/>
      <c r="EP1802" s="2"/>
      <c r="EQ1802" s="2"/>
      <c r="ER1802" s="2"/>
      <c r="ES1802" s="2"/>
      <c r="ET1802" s="2"/>
      <c r="EU1802" s="2"/>
      <c r="EV1802" s="2"/>
      <c r="EW1802" s="2"/>
      <c r="EX1802" s="2"/>
      <c r="EY1802" s="2"/>
      <c r="EZ1802" s="2"/>
      <c r="FA1802" s="2"/>
      <c r="FB1802" s="2"/>
      <c r="FC1802" s="2"/>
    </row>
    <row r="1803" spans="1:159" s="4" customFormat="1">
      <c r="A1803" s="77" t="s">
        <v>2177</v>
      </c>
      <c r="B1803" s="87" t="s">
        <v>2811</v>
      </c>
      <c r="C1803" s="88">
        <v>2722</v>
      </c>
      <c r="D1803" s="87" t="s">
        <v>148</v>
      </c>
      <c r="E1803" s="107" t="str">
        <f>VLOOKUP($C1803,'2024-25 School Level AAFTE'!$C$4:$L$2372,9,FALSE)</f>
        <v>Yes</v>
      </c>
      <c r="F1803" s="95">
        <f>VLOOKUP($C1803,'2024-25 School Level AAFTE'!$C$4:$J$2372,8,FALSE)</f>
        <v>522.9</v>
      </c>
      <c r="G1803" s="97">
        <f>IFERROR(IF(E1803= "yes",VLOOKUP(C1803,Summary!$B:$I,6,0),0),0)</f>
        <v>0</v>
      </c>
      <c r="H1803" s="96">
        <f t="shared" si="301"/>
        <v>522.9</v>
      </c>
      <c r="I1803" s="154">
        <f>VLOOKUP($A1803,'2025-26 Salary &amp; Benefits'!$A:$I,3,FALSE)</f>
        <v>1.06</v>
      </c>
      <c r="J1803" s="154">
        <f>VLOOKUP($A1803,'2025-26 Salary &amp; Benefits'!$A:$I,4,FALSE)</f>
        <v>1.06</v>
      </c>
      <c r="K1803" s="141">
        <f t="shared" si="302"/>
        <v>522.9</v>
      </c>
      <c r="L1803" s="140">
        <f t="shared" si="303"/>
        <v>1.534</v>
      </c>
      <c r="M1803" s="142">
        <f>'2025-26 Salary &amp; Benefits'!$E$6</f>
        <v>78209</v>
      </c>
      <c r="N1803" s="142">
        <f>'2025-26 Salary &amp; Benefits'!$F$6</f>
        <v>80164</v>
      </c>
      <c r="O1803" s="9">
        <f t="shared" si="304"/>
        <v>127170.96</v>
      </c>
      <c r="P1803" s="9">
        <f t="shared" si="305"/>
        <v>3178.9099999999889</v>
      </c>
      <c r="Q1803" s="9">
        <f>'2025-26 Salary &amp; Benefits'!G$6</f>
        <v>15997.68</v>
      </c>
      <c r="R1803" s="143">
        <f>'2025-26 Salary &amp; Benefits'!H$6</f>
        <v>0.16020000000000001</v>
      </c>
      <c r="S1803" s="143">
        <f>'2025-26 Salary &amp; Benefits'!I$6</f>
        <v>0.15390000000000001</v>
      </c>
      <c r="T1803" s="9">
        <f t="shared" si="306"/>
        <v>45402.46</v>
      </c>
      <c r="U1803" s="9">
        <f t="shared" si="307"/>
        <v>2172.5</v>
      </c>
      <c r="V1803" s="9">
        <f t="shared" si="308"/>
        <v>334.35</v>
      </c>
      <c r="W1803" s="9">
        <f t="shared" si="309"/>
        <v>2506.85</v>
      </c>
      <c r="X1803" s="22">
        <f t="shared" si="310"/>
        <v>178259.18000000002</v>
      </c>
      <c r="Y1803" s="2"/>
      <c r="Z1803" s="2"/>
      <c r="AA1803" s="2"/>
      <c r="AB1803" s="2"/>
      <c r="AC1803" s="2"/>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c r="DC1803" s="2"/>
      <c r="DD1803" s="2"/>
      <c r="DE1803" s="2"/>
      <c r="DF1803" s="2"/>
      <c r="DG1803" s="2"/>
      <c r="DH1803" s="2"/>
      <c r="DI1803" s="2"/>
      <c r="DJ1803" s="2"/>
      <c r="DK1803" s="2"/>
      <c r="DL1803" s="2"/>
      <c r="DM1803" s="2"/>
      <c r="DN1803" s="2"/>
      <c r="DO1803" s="2"/>
      <c r="DP1803" s="2"/>
      <c r="DQ1803" s="2"/>
      <c r="DR1803" s="2"/>
      <c r="DS1803" s="2"/>
      <c r="DT1803" s="2"/>
      <c r="DU1803" s="2"/>
      <c r="DV1803" s="2"/>
      <c r="DW1803" s="2"/>
      <c r="DX1803" s="2"/>
      <c r="DY1803" s="2"/>
      <c r="DZ1803" s="2"/>
      <c r="EA1803" s="2"/>
      <c r="EB1803" s="2"/>
      <c r="EC1803" s="2"/>
      <c r="ED1803" s="2"/>
      <c r="EE1803" s="2"/>
      <c r="EF1803" s="2"/>
      <c r="EG1803" s="2"/>
      <c r="EH1803" s="2"/>
      <c r="EI1803" s="2"/>
      <c r="EJ1803" s="2"/>
      <c r="EK1803" s="2"/>
      <c r="EL1803" s="2"/>
      <c r="EM1803" s="2"/>
      <c r="EN1803" s="2"/>
      <c r="EO1803" s="2"/>
      <c r="EP1803" s="2"/>
      <c r="EQ1803" s="2"/>
      <c r="ER1803" s="2"/>
      <c r="ES1803" s="2"/>
      <c r="ET1803" s="2"/>
      <c r="EU1803" s="2"/>
      <c r="EV1803" s="2"/>
      <c r="EW1803" s="2"/>
      <c r="EX1803" s="2"/>
      <c r="EY1803" s="2"/>
      <c r="EZ1803" s="2"/>
      <c r="FA1803" s="2"/>
      <c r="FB1803" s="2"/>
      <c r="FC1803" s="2"/>
    </row>
    <row r="1804" spans="1:159" s="4" customFormat="1">
      <c r="A1804" s="77" t="s">
        <v>2177</v>
      </c>
      <c r="B1804" s="87" t="s">
        <v>2811</v>
      </c>
      <c r="C1804" s="88">
        <v>4378</v>
      </c>
      <c r="D1804" s="87" t="s">
        <v>149</v>
      </c>
      <c r="E1804" s="107" t="str">
        <f>VLOOKUP($C1804,'2024-25 School Level AAFTE'!$C$4:$L$2372,9,FALSE)</f>
        <v>No</v>
      </c>
      <c r="F1804" s="95">
        <f>VLOOKUP($C1804,'2024-25 School Level AAFTE'!$C$4:$J$2372,8,FALSE)</f>
        <v>467.17</v>
      </c>
      <c r="G1804" s="97">
        <f>IFERROR(IF(E1804= "yes",VLOOKUP(C1804,Summary!$B:$I,6,0),0),0)</f>
        <v>0</v>
      </c>
      <c r="H1804" s="96">
        <f t="shared" si="301"/>
        <v>0</v>
      </c>
      <c r="I1804" s="154">
        <f>VLOOKUP($A1804,'2025-26 Salary &amp; Benefits'!$A:$I,3,FALSE)</f>
        <v>1.06</v>
      </c>
      <c r="J1804" s="154">
        <f>VLOOKUP($A1804,'2025-26 Salary &amp; Benefits'!$A:$I,4,FALSE)</f>
        <v>1.06</v>
      </c>
      <c r="K1804" s="141">
        <f t="shared" si="302"/>
        <v>0</v>
      </c>
      <c r="L1804" s="140">
        <f t="shared" si="303"/>
        <v>0</v>
      </c>
      <c r="M1804" s="142">
        <f>'2025-26 Salary &amp; Benefits'!$E$6</f>
        <v>78209</v>
      </c>
      <c r="N1804" s="142">
        <f>'2025-26 Salary &amp; Benefits'!$F$6</f>
        <v>80164</v>
      </c>
      <c r="O1804" s="9">
        <f t="shared" si="304"/>
        <v>0</v>
      </c>
      <c r="P1804" s="9">
        <f t="shared" si="305"/>
        <v>0</v>
      </c>
      <c r="Q1804" s="9">
        <f>'2025-26 Salary &amp; Benefits'!G$6</f>
        <v>15997.68</v>
      </c>
      <c r="R1804" s="143">
        <f>'2025-26 Salary &amp; Benefits'!H$6</f>
        <v>0.16020000000000001</v>
      </c>
      <c r="S1804" s="143">
        <f>'2025-26 Salary &amp; Benefits'!I$6</f>
        <v>0.15390000000000001</v>
      </c>
      <c r="T1804" s="9">
        <f t="shared" si="306"/>
        <v>0</v>
      </c>
      <c r="U1804" s="9">
        <f t="shared" si="307"/>
        <v>0</v>
      </c>
      <c r="V1804" s="9">
        <f t="shared" si="308"/>
        <v>0</v>
      </c>
      <c r="W1804" s="9">
        <f t="shared" si="309"/>
        <v>0</v>
      </c>
      <c r="X1804" s="22">
        <f t="shared" si="310"/>
        <v>0</v>
      </c>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c r="DY1804" s="2"/>
      <c r="DZ1804" s="2"/>
      <c r="EA1804" s="2"/>
      <c r="EB1804" s="2"/>
      <c r="EC1804" s="2"/>
      <c r="ED1804" s="2"/>
      <c r="EE1804" s="2"/>
      <c r="EF1804" s="2"/>
      <c r="EG1804" s="2"/>
      <c r="EH1804" s="2"/>
      <c r="EI1804" s="2"/>
      <c r="EJ1804" s="2"/>
      <c r="EK1804" s="2"/>
      <c r="EL1804" s="2"/>
      <c r="EM1804" s="2"/>
      <c r="EN1804" s="2"/>
      <c r="EO1804" s="2"/>
      <c r="EP1804" s="2"/>
      <c r="EQ1804" s="2"/>
      <c r="ER1804" s="2"/>
      <c r="ES1804" s="2"/>
      <c r="ET1804" s="2"/>
      <c r="EU1804" s="2"/>
      <c r="EV1804" s="2"/>
      <c r="EW1804" s="2"/>
      <c r="EX1804" s="2"/>
      <c r="EY1804" s="2"/>
      <c r="EZ1804" s="2"/>
      <c r="FA1804" s="2"/>
      <c r="FB1804" s="2"/>
      <c r="FC1804" s="2"/>
    </row>
    <row r="1805" spans="1:159" s="4" customFormat="1">
      <c r="A1805" s="77" t="s">
        <v>2177</v>
      </c>
      <c r="B1805" s="87" t="s">
        <v>2811</v>
      </c>
      <c r="C1805" s="88">
        <v>4519</v>
      </c>
      <c r="D1805" s="87" t="s">
        <v>150</v>
      </c>
      <c r="E1805" s="107" t="str">
        <f>VLOOKUP($C1805,'2024-25 School Level AAFTE'!$C$4:$L$2372,9,FALSE)</f>
        <v>No</v>
      </c>
      <c r="F1805" s="95">
        <f>VLOOKUP($C1805,'2024-25 School Level AAFTE'!$C$4:$J$2372,8,FALSE)</f>
        <v>544.27</v>
      </c>
      <c r="G1805" s="97">
        <f>IFERROR(IF(E1805= "yes",VLOOKUP(C1805,Summary!$B:$I,6,0),0),0)</f>
        <v>0</v>
      </c>
      <c r="H1805" s="96">
        <f t="shared" si="301"/>
        <v>0</v>
      </c>
      <c r="I1805" s="154">
        <f>VLOOKUP($A1805,'2025-26 Salary &amp; Benefits'!$A:$I,3,FALSE)</f>
        <v>1.06</v>
      </c>
      <c r="J1805" s="154">
        <f>VLOOKUP($A1805,'2025-26 Salary &amp; Benefits'!$A:$I,4,FALSE)</f>
        <v>1.06</v>
      </c>
      <c r="K1805" s="141">
        <f t="shared" si="302"/>
        <v>0</v>
      </c>
      <c r="L1805" s="140">
        <f t="shared" si="303"/>
        <v>0</v>
      </c>
      <c r="M1805" s="142">
        <f>'2025-26 Salary &amp; Benefits'!$E$6</f>
        <v>78209</v>
      </c>
      <c r="N1805" s="142">
        <f>'2025-26 Salary &amp; Benefits'!$F$6</f>
        <v>80164</v>
      </c>
      <c r="O1805" s="9">
        <f t="shared" si="304"/>
        <v>0</v>
      </c>
      <c r="P1805" s="9">
        <f t="shared" si="305"/>
        <v>0</v>
      </c>
      <c r="Q1805" s="9">
        <f>'2025-26 Salary &amp; Benefits'!G$6</f>
        <v>15997.68</v>
      </c>
      <c r="R1805" s="143">
        <f>'2025-26 Salary &amp; Benefits'!H$6</f>
        <v>0.16020000000000001</v>
      </c>
      <c r="S1805" s="143">
        <f>'2025-26 Salary &amp; Benefits'!I$6</f>
        <v>0.15390000000000001</v>
      </c>
      <c r="T1805" s="9">
        <f t="shared" si="306"/>
        <v>0</v>
      </c>
      <c r="U1805" s="9">
        <f t="shared" si="307"/>
        <v>0</v>
      </c>
      <c r="V1805" s="9">
        <f t="shared" si="308"/>
        <v>0</v>
      </c>
      <c r="W1805" s="9">
        <f t="shared" si="309"/>
        <v>0</v>
      </c>
      <c r="X1805" s="22">
        <f t="shared" si="310"/>
        <v>0</v>
      </c>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c r="DY1805" s="2"/>
      <c r="DZ1805" s="2"/>
      <c r="EA1805" s="2"/>
      <c r="EB1805" s="2"/>
      <c r="EC1805" s="2"/>
      <c r="ED1805" s="2"/>
      <c r="EE1805" s="2"/>
      <c r="EF1805" s="2"/>
      <c r="EG1805" s="2"/>
      <c r="EH1805" s="2"/>
      <c r="EI1805" s="2"/>
      <c r="EJ1805" s="2"/>
      <c r="EK1805" s="2"/>
      <c r="EL1805" s="2"/>
      <c r="EM1805" s="2"/>
      <c r="EN1805" s="2"/>
      <c r="EO1805" s="2"/>
      <c r="EP1805" s="2"/>
      <c r="EQ1805" s="2"/>
      <c r="ER1805" s="2"/>
      <c r="ES1805" s="2"/>
      <c r="ET1805" s="2"/>
      <c r="EU1805" s="2"/>
      <c r="EV1805" s="2"/>
      <c r="EW1805" s="2"/>
      <c r="EX1805" s="2"/>
      <c r="EY1805" s="2"/>
      <c r="EZ1805" s="2"/>
      <c r="FA1805" s="2"/>
      <c r="FB1805" s="2"/>
      <c r="FC1805" s="2"/>
    </row>
    <row r="1806" spans="1:159" s="4" customFormat="1">
      <c r="A1806" s="77" t="s">
        <v>2177</v>
      </c>
      <c r="B1806" s="87" t="s">
        <v>2811</v>
      </c>
      <c r="C1806" s="88">
        <v>5613</v>
      </c>
      <c r="D1806" s="87" t="s">
        <v>3004</v>
      </c>
      <c r="E1806" s="107" t="str">
        <f>VLOOKUP($C1806,'2024-25 School Level AAFTE'!$C$4:$L$2372,9,FALSE)</f>
        <v>No</v>
      </c>
      <c r="F1806" s="95">
        <f>VLOOKUP($C1806,'2024-25 School Level AAFTE'!$C$4:$J$2372,8,FALSE)</f>
        <v>118.55</v>
      </c>
      <c r="G1806" s="97">
        <f>IFERROR(IF(E1806= "yes",VLOOKUP(C1806,Summary!$B:$I,6,0),0),0)</f>
        <v>0</v>
      </c>
      <c r="H1806" s="96">
        <f t="shared" si="301"/>
        <v>0</v>
      </c>
      <c r="I1806" s="154">
        <f>VLOOKUP($A1806,'2025-26 Salary &amp; Benefits'!$A:$I,3,FALSE)</f>
        <v>1.06</v>
      </c>
      <c r="J1806" s="154">
        <f>VLOOKUP($A1806,'2025-26 Salary &amp; Benefits'!$A:$I,4,FALSE)</f>
        <v>1.06</v>
      </c>
      <c r="K1806" s="141">
        <f t="shared" si="302"/>
        <v>0</v>
      </c>
      <c r="L1806" s="140">
        <f t="shared" si="303"/>
        <v>0</v>
      </c>
      <c r="M1806" s="142">
        <f>'2025-26 Salary &amp; Benefits'!$E$6</f>
        <v>78209</v>
      </c>
      <c r="N1806" s="142">
        <f>'2025-26 Salary &amp; Benefits'!$F$6</f>
        <v>80164</v>
      </c>
      <c r="O1806" s="9">
        <f t="shared" si="304"/>
        <v>0</v>
      </c>
      <c r="P1806" s="9">
        <f t="shared" si="305"/>
        <v>0</v>
      </c>
      <c r="Q1806" s="9">
        <f>'2025-26 Salary &amp; Benefits'!G$6</f>
        <v>15997.68</v>
      </c>
      <c r="R1806" s="143">
        <f>'2025-26 Salary &amp; Benefits'!H$6</f>
        <v>0.16020000000000001</v>
      </c>
      <c r="S1806" s="143">
        <f>'2025-26 Salary &amp; Benefits'!I$6</f>
        <v>0.15390000000000001</v>
      </c>
      <c r="T1806" s="9">
        <f t="shared" si="306"/>
        <v>0</v>
      </c>
      <c r="U1806" s="9">
        <f t="shared" si="307"/>
        <v>0</v>
      </c>
      <c r="V1806" s="9">
        <f t="shared" si="308"/>
        <v>0</v>
      </c>
      <c r="W1806" s="9">
        <f t="shared" si="309"/>
        <v>0</v>
      </c>
      <c r="X1806" s="22">
        <f t="shared" si="310"/>
        <v>0</v>
      </c>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c r="DC1806" s="2"/>
      <c r="DD1806" s="2"/>
      <c r="DE1806" s="2"/>
      <c r="DF1806" s="2"/>
      <c r="DG1806" s="2"/>
      <c r="DH1806" s="2"/>
      <c r="DI1806" s="2"/>
      <c r="DJ1806" s="2"/>
      <c r="DK1806" s="2"/>
      <c r="DL1806" s="2"/>
      <c r="DM1806" s="2"/>
      <c r="DN1806" s="2"/>
      <c r="DO1806" s="2"/>
      <c r="DP1806" s="2"/>
      <c r="DQ1806" s="2"/>
      <c r="DR1806" s="2"/>
      <c r="DS1806" s="2"/>
      <c r="DT1806" s="2"/>
      <c r="DU1806" s="2"/>
      <c r="DV1806" s="2"/>
      <c r="DW1806" s="2"/>
      <c r="DX1806" s="2"/>
      <c r="DY1806" s="2"/>
      <c r="DZ1806" s="2"/>
      <c r="EA1806" s="2"/>
      <c r="EB1806" s="2"/>
      <c r="EC1806" s="2"/>
      <c r="ED1806" s="2"/>
      <c r="EE1806" s="2"/>
      <c r="EF1806" s="2"/>
      <c r="EG1806" s="2"/>
      <c r="EH1806" s="2"/>
      <c r="EI1806" s="2"/>
      <c r="EJ1806" s="2"/>
      <c r="EK1806" s="2"/>
      <c r="EL1806" s="2"/>
      <c r="EM1806" s="2"/>
      <c r="EN1806" s="2"/>
      <c r="EO1806" s="2"/>
      <c r="EP1806" s="2"/>
      <c r="EQ1806" s="2"/>
      <c r="ER1806" s="2"/>
      <c r="ES1806" s="2"/>
      <c r="ET1806" s="2"/>
      <c r="EU1806" s="2"/>
      <c r="EV1806" s="2"/>
      <c r="EW1806" s="2"/>
      <c r="EX1806" s="2"/>
      <c r="EY1806" s="2"/>
      <c r="EZ1806" s="2"/>
      <c r="FA1806" s="2"/>
      <c r="FB1806" s="2"/>
      <c r="FC1806" s="2"/>
    </row>
    <row r="1807" spans="1:159" s="4" customFormat="1">
      <c r="A1807" s="77" t="s">
        <v>2350</v>
      </c>
      <c r="B1807" s="87" t="s">
        <v>2812</v>
      </c>
      <c r="C1807" s="88">
        <v>3725</v>
      </c>
      <c r="D1807" s="87" t="s">
        <v>1445</v>
      </c>
      <c r="E1807" s="107" t="str">
        <f>VLOOKUP($C1807,'2024-25 School Level AAFTE'!$C$4:$L$2372,9,FALSE)</f>
        <v>No</v>
      </c>
      <c r="F1807" s="95">
        <f>VLOOKUP($C1807,'2024-25 School Level AAFTE'!$C$4:$J$2372,8,FALSE)</f>
        <v>6.98</v>
      </c>
      <c r="G1807" s="97">
        <f>IFERROR(IF(E1807= "yes",VLOOKUP(C1807,Summary!$B:$I,6,0),0),0)</f>
        <v>0</v>
      </c>
      <c r="H1807" s="96">
        <f t="shared" si="301"/>
        <v>0</v>
      </c>
      <c r="I1807" s="154">
        <f>VLOOKUP($A1807,'2025-26 Salary &amp; Benefits'!$A:$I,3,FALSE)</f>
        <v>1.18</v>
      </c>
      <c r="J1807" s="154">
        <f>VLOOKUP($A1807,'2025-26 Salary &amp; Benefits'!$A:$I,4,FALSE)</f>
        <v>1.18</v>
      </c>
      <c r="K1807" s="141">
        <f t="shared" si="302"/>
        <v>0</v>
      </c>
      <c r="L1807" s="140">
        <f t="shared" si="303"/>
        <v>0</v>
      </c>
      <c r="M1807" s="142">
        <f>'2025-26 Salary &amp; Benefits'!$E$6</f>
        <v>78209</v>
      </c>
      <c r="N1807" s="142">
        <f>'2025-26 Salary &amp; Benefits'!$F$6</f>
        <v>80164</v>
      </c>
      <c r="O1807" s="9">
        <f t="shared" si="304"/>
        <v>0</v>
      </c>
      <c r="P1807" s="9">
        <f t="shared" si="305"/>
        <v>0</v>
      </c>
      <c r="Q1807" s="9">
        <f>'2025-26 Salary &amp; Benefits'!G$6</f>
        <v>15997.68</v>
      </c>
      <c r="R1807" s="143">
        <f>'2025-26 Salary &amp; Benefits'!H$6</f>
        <v>0.16020000000000001</v>
      </c>
      <c r="S1807" s="143">
        <f>'2025-26 Salary &amp; Benefits'!I$6</f>
        <v>0.15390000000000001</v>
      </c>
      <c r="T1807" s="9">
        <f t="shared" si="306"/>
        <v>0</v>
      </c>
      <c r="U1807" s="9">
        <f t="shared" si="307"/>
        <v>0</v>
      </c>
      <c r="V1807" s="9">
        <f t="shared" si="308"/>
        <v>0</v>
      </c>
      <c r="W1807" s="9">
        <f t="shared" si="309"/>
        <v>0</v>
      </c>
      <c r="X1807" s="22">
        <f t="shared" si="310"/>
        <v>0</v>
      </c>
      <c r="Y1807" s="2"/>
      <c r="Z1807" s="2"/>
      <c r="AA1807" s="2"/>
      <c r="AB1807" s="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c r="DC1807" s="2"/>
      <c r="DD1807" s="2"/>
      <c r="DE1807" s="2"/>
      <c r="DF1807" s="2"/>
      <c r="DG1807" s="2"/>
      <c r="DH1807" s="2"/>
      <c r="DI1807" s="2"/>
      <c r="DJ1807" s="2"/>
      <c r="DK1807" s="2"/>
      <c r="DL1807" s="2"/>
      <c r="DM1807" s="2"/>
      <c r="DN1807" s="2"/>
      <c r="DO1807" s="2"/>
      <c r="DP1807" s="2"/>
      <c r="DQ1807" s="2"/>
      <c r="DR1807" s="2"/>
      <c r="DS1807" s="2"/>
      <c r="DT1807" s="2"/>
      <c r="DU1807" s="2"/>
      <c r="DV1807" s="2"/>
      <c r="DW1807" s="2"/>
      <c r="DX1807" s="2"/>
      <c r="DY1807" s="2"/>
      <c r="DZ1807" s="2"/>
      <c r="EA1807" s="2"/>
      <c r="EB1807" s="2"/>
      <c r="EC1807" s="2"/>
      <c r="ED1807" s="2"/>
      <c r="EE1807" s="2"/>
      <c r="EF1807" s="2"/>
      <c r="EG1807" s="2"/>
      <c r="EH1807" s="2"/>
      <c r="EI1807" s="2"/>
      <c r="EJ1807" s="2"/>
      <c r="EK1807" s="2"/>
      <c r="EL1807" s="2"/>
      <c r="EM1807" s="2"/>
      <c r="EN1807" s="2"/>
      <c r="EO1807" s="2"/>
      <c r="EP1807" s="2"/>
      <c r="EQ1807" s="2"/>
      <c r="ER1807" s="2"/>
      <c r="ES1807" s="2"/>
      <c r="ET1807" s="2"/>
      <c r="EU1807" s="2"/>
      <c r="EV1807" s="2"/>
      <c r="EW1807" s="2"/>
      <c r="EX1807" s="2"/>
      <c r="EY1807" s="2"/>
      <c r="EZ1807" s="2"/>
      <c r="FA1807" s="2"/>
      <c r="FB1807" s="2"/>
      <c r="FC1807" s="2"/>
    </row>
    <row r="1808" spans="1:159" s="4" customFormat="1">
      <c r="A1808" s="77" t="s">
        <v>2312</v>
      </c>
      <c r="B1808" s="87" t="s">
        <v>2813</v>
      </c>
      <c r="C1808" s="88">
        <v>2745</v>
      </c>
      <c r="D1808" s="87" t="s">
        <v>1182</v>
      </c>
      <c r="E1808" s="107" t="str">
        <f>VLOOKUP($C1808,'2024-25 School Level AAFTE'!$C$4:$L$2372,9,FALSE)</f>
        <v>Yes</v>
      </c>
      <c r="F1808" s="95">
        <f>VLOOKUP($C1808,'2024-25 School Level AAFTE'!$C$4:$J$2372,8,FALSE)</f>
        <v>376.78</v>
      </c>
      <c r="G1808" s="97">
        <f>IFERROR(IF(E1808= "yes",VLOOKUP(C1808,Summary!$B:$I,6,0),0),0)</f>
        <v>0</v>
      </c>
      <c r="H1808" s="96">
        <f t="shared" si="301"/>
        <v>376.78</v>
      </c>
      <c r="I1808" s="154">
        <f>VLOOKUP($A1808,'2025-26 Salary &amp; Benefits'!$A:$I,3,FALSE)</f>
        <v>1</v>
      </c>
      <c r="J1808" s="154">
        <f>VLOOKUP($A1808,'2025-26 Salary &amp; Benefits'!$A:$I,4,FALSE)</f>
        <v>1</v>
      </c>
      <c r="K1808" s="141">
        <f t="shared" si="302"/>
        <v>376.78</v>
      </c>
      <c r="L1808" s="140">
        <f t="shared" si="303"/>
        <v>1.105</v>
      </c>
      <c r="M1808" s="142">
        <f>'2025-26 Salary &amp; Benefits'!$E$6</f>
        <v>78209</v>
      </c>
      <c r="N1808" s="142">
        <f>'2025-26 Salary &amp; Benefits'!$F$6</f>
        <v>80164</v>
      </c>
      <c r="O1808" s="9">
        <f t="shared" si="304"/>
        <v>86420.95</v>
      </c>
      <c r="P1808" s="9">
        <f t="shared" si="305"/>
        <v>2160.2700000000041</v>
      </c>
      <c r="Q1808" s="9">
        <f>'2025-26 Salary &amp; Benefits'!G$6</f>
        <v>15997.68</v>
      </c>
      <c r="R1808" s="143">
        <f>'2025-26 Salary &amp; Benefits'!H$6</f>
        <v>0.16020000000000001</v>
      </c>
      <c r="S1808" s="143">
        <f>'2025-26 Salary &amp; Benefits'!I$6</f>
        <v>0.15390000000000001</v>
      </c>
      <c r="T1808" s="9">
        <f t="shared" si="306"/>
        <v>31854.54</v>
      </c>
      <c r="U1808" s="9">
        <f t="shared" si="307"/>
        <v>1476.35</v>
      </c>
      <c r="V1808" s="9">
        <f t="shared" si="308"/>
        <v>227.21</v>
      </c>
      <c r="W1808" s="9">
        <f t="shared" si="309"/>
        <v>1703.56</v>
      </c>
      <c r="X1808" s="22">
        <f t="shared" si="310"/>
        <v>122139.31999999999</v>
      </c>
      <c r="Y1808" s="2"/>
      <c r="Z1808" s="2"/>
      <c r="AA1808" s="2"/>
      <c r="AB1808" s="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c r="CR1808" s="2"/>
      <c r="CS1808" s="2"/>
      <c r="CT1808" s="2"/>
      <c r="CU1808" s="2"/>
      <c r="CV1808" s="2"/>
      <c r="CW1808" s="2"/>
      <c r="CX1808" s="2"/>
      <c r="CY1808" s="2"/>
      <c r="CZ1808" s="2"/>
      <c r="DA1808" s="2"/>
      <c r="DB1808" s="2"/>
      <c r="DC1808" s="2"/>
      <c r="DD1808" s="2"/>
      <c r="DE1808" s="2"/>
      <c r="DF1808" s="2"/>
      <c r="DG1808" s="2"/>
      <c r="DH1808" s="2"/>
      <c r="DI1808" s="2"/>
      <c r="DJ1808" s="2"/>
      <c r="DK1808" s="2"/>
      <c r="DL1808" s="2"/>
      <c r="DM1808" s="2"/>
      <c r="DN1808" s="2"/>
      <c r="DO1808" s="2"/>
      <c r="DP1808" s="2"/>
      <c r="DQ1808" s="2"/>
      <c r="DR1808" s="2"/>
      <c r="DS1808" s="2"/>
      <c r="DT1808" s="2"/>
      <c r="DU1808" s="2"/>
      <c r="DV1808" s="2"/>
      <c r="DW1808" s="2"/>
      <c r="DX1808" s="2"/>
      <c r="DY1808" s="2"/>
      <c r="DZ1808" s="2"/>
      <c r="EA1808" s="2"/>
      <c r="EB1808" s="2"/>
      <c r="EC1808" s="2"/>
      <c r="ED1808" s="2"/>
      <c r="EE1808" s="2"/>
      <c r="EF1808" s="2"/>
      <c r="EG1808" s="2"/>
      <c r="EH1808" s="2"/>
      <c r="EI1808" s="2"/>
      <c r="EJ1808" s="2"/>
      <c r="EK1808" s="2"/>
      <c r="EL1808" s="2"/>
      <c r="EM1808" s="2"/>
      <c r="EN1808" s="2"/>
      <c r="EO1808" s="2"/>
      <c r="EP1808" s="2"/>
      <c r="EQ1808" s="2"/>
      <c r="ER1808" s="2"/>
      <c r="ES1808" s="2"/>
      <c r="ET1808" s="2"/>
      <c r="EU1808" s="2"/>
      <c r="EV1808" s="2"/>
      <c r="EW1808" s="2"/>
      <c r="EX1808" s="2"/>
      <c r="EY1808" s="2"/>
      <c r="EZ1808" s="2"/>
      <c r="FA1808" s="2"/>
      <c r="FB1808" s="2"/>
      <c r="FC1808" s="2"/>
    </row>
    <row r="1809" spans="1:159" s="4" customFormat="1">
      <c r="A1809" s="77" t="s">
        <v>2312</v>
      </c>
      <c r="B1809" s="87" t="s">
        <v>2813</v>
      </c>
      <c r="C1809" s="88">
        <v>3241</v>
      </c>
      <c r="D1809" s="87" t="s">
        <v>1183</v>
      </c>
      <c r="E1809" s="107" t="str">
        <f>VLOOKUP($C1809,'2024-25 School Level AAFTE'!$C$4:$L$2372,9,FALSE)</f>
        <v>Yes</v>
      </c>
      <c r="F1809" s="95">
        <f>VLOOKUP($C1809,'2024-25 School Level AAFTE'!$C$4:$J$2372,8,FALSE)</f>
        <v>1411.18</v>
      </c>
      <c r="G1809" s="97">
        <f>IFERROR(IF(E1809= "yes",VLOOKUP(C1809,Summary!$B:$I,6,0),0),0)</f>
        <v>0</v>
      </c>
      <c r="H1809" s="96">
        <f t="shared" si="301"/>
        <v>1411.18</v>
      </c>
      <c r="I1809" s="154">
        <f>VLOOKUP($A1809,'2025-26 Salary &amp; Benefits'!$A:$I,3,FALSE)</f>
        <v>1</v>
      </c>
      <c r="J1809" s="154">
        <f>VLOOKUP($A1809,'2025-26 Salary &amp; Benefits'!$A:$I,4,FALSE)</f>
        <v>1</v>
      </c>
      <c r="K1809" s="141">
        <f t="shared" si="302"/>
        <v>1411.18</v>
      </c>
      <c r="L1809" s="140">
        <f t="shared" si="303"/>
        <v>4.1390000000000002</v>
      </c>
      <c r="M1809" s="142">
        <f>'2025-26 Salary &amp; Benefits'!$E$6</f>
        <v>78209</v>
      </c>
      <c r="N1809" s="142">
        <f>'2025-26 Salary &amp; Benefits'!$F$6</f>
        <v>80164</v>
      </c>
      <c r="O1809" s="9">
        <f t="shared" si="304"/>
        <v>323707.05</v>
      </c>
      <c r="P1809" s="9">
        <f t="shared" si="305"/>
        <v>8091.75</v>
      </c>
      <c r="Q1809" s="9">
        <f>'2025-26 Salary &amp; Benefits'!G$6</f>
        <v>15997.68</v>
      </c>
      <c r="R1809" s="143">
        <f>'2025-26 Salary &amp; Benefits'!H$6</f>
        <v>0.16020000000000001</v>
      </c>
      <c r="S1809" s="143">
        <f>'2025-26 Salary &amp; Benefits'!I$6</f>
        <v>0.15390000000000001</v>
      </c>
      <c r="T1809" s="9">
        <f t="shared" si="306"/>
        <v>119317.59</v>
      </c>
      <c r="U1809" s="9">
        <f t="shared" si="307"/>
        <v>5529.98</v>
      </c>
      <c r="V1809" s="9">
        <f t="shared" si="308"/>
        <v>851.06</v>
      </c>
      <c r="W1809" s="9">
        <f t="shared" si="309"/>
        <v>6381.0399999999991</v>
      </c>
      <c r="X1809" s="22">
        <f t="shared" si="310"/>
        <v>457497.43</v>
      </c>
      <c r="Y1809" s="2"/>
      <c r="Z1809" s="2"/>
      <c r="AA1809" s="2"/>
      <c r="AB1809" s="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c r="CR1809" s="2"/>
      <c r="CS1809" s="2"/>
      <c r="CT1809" s="2"/>
      <c r="CU1809" s="2"/>
      <c r="CV1809" s="2"/>
      <c r="CW1809" s="2"/>
      <c r="CX1809" s="2"/>
      <c r="CY1809" s="2"/>
      <c r="CZ1809" s="2"/>
      <c r="DA1809" s="2"/>
      <c r="DB1809" s="2"/>
      <c r="DC1809" s="2"/>
      <c r="DD1809" s="2"/>
      <c r="DE1809" s="2"/>
      <c r="DF1809" s="2"/>
      <c r="DG1809" s="2"/>
      <c r="DH1809" s="2"/>
      <c r="DI1809" s="2"/>
      <c r="DJ1809" s="2"/>
      <c r="DK1809" s="2"/>
      <c r="DL1809" s="2"/>
      <c r="DM1809" s="2"/>
      <c r="DN1809" s="2"/>
      <c r="DO1809" s="2"/>
      <c r="DP1809" s="2"/>
      <c r="DQ1809" s="2"/>
      <c r="DR1809" s="2"/>
      <c r="DS1809" s="2"/>
      <c r="DT1809" s="2"/>
      <c r="DU1809" s="2"/>
      <c r="DV1809" s="2"/>
      <c r="DW1809" s="2"/>
      <c r="DX1809" s="2"/>
      <c r="DY1809" s="2"/>
      <c r="DZ1809" s="2"/>
      <c r="EA1809" s="2"/>
      <c r="EB1809" s="2"/>
      <c r="EC1809" s="2"/>
      <c r="ED1809" s="2"/>
      <c r="EE1809" s="2"/>
      <c r="EF1809" s="2"/>
      <c r="EG1809" s="2"/>
      <c r="EH1809" s="2"/>
      <c r="EI1809" s="2"/>
      <c r="EJ1809" s="2"/>
      <c r="EK1809" s="2"/>
      <c r="EL1809" s="2"/>
      <c r="EM1809" s="2"/>
      <c r="EN1809" s="2"/>
      <c r="EO1809" s="2"/>
      <c r="EP1809" s="2"/>
      <c r="EQ1809" s="2"/>
      <c r="ER1809" s="2"/>
      <c r="ES1809" s="2"/>
      <c r="ET1809" s="2"/>
      <c r="EU1809" s="2"/>
      <c r="EV1809" s="2"/>
      <c r="EW1809" s="2"/>
      <c r="EX1809" s="2"/>
      <c r="EY1809" s="2"/>
      <c r="EZ1809" s="2"/>
      <c r="FA1809" s="2"/>
      <c r="FB1809" s="2"/>
      <c r="FC1809" s="2"/>
    </row>
    <row r="1810" spans="1:159" s="4" customFormat="1">
      <c r="A1810" s="77" t="s">
        <v>2312</v>
      </c>
      <c r="B1810" s="87" t="s">
        <v>2813</v>
      </c>
      <c r="C1810" s="88">
        <v>3291</v>
      </c>
      <c r="D1810" s="79" t="s">
        <v>1184</v>
      </c>
      <c r="E1810" s="107" t="str">
        <f>VLOOKUP($C1810,'2024-25 School Level AAFTE'!$C$4:$L$2372,9,FALSE)</f>
        <v>Yes</v>
      </c>
      <c r="F1810" s="95">
        <f>VLOOKUP($C1810,'2024-25 School Level AAFTE'!$C$4:$J$2372,8,FALSE)</f>
        <v>522.4</v>
      </c>
      <c r="G1810" s="97">
        <f>IFERROR(IF(E1810= "yes",VLOOKUP(C1810,Summary!$B:$I,6,0),0),0)</f>
        <v>0</v>
      </c>
      <c r="H1810" s="96">
        <f t="shared" si="301"/>
        <v>522.4</v>
      </c>
      <c r="I1810" s="154">
        <f>VLOOKUP($A1810,'2025-26 Salary &amp; Benefits'!$A:$I,3,FALSE)</f>
        <v>1</v>
      </c>
      <c r="J1810" s="154">
        <f>VLOOKUP($A1810,'2025-26 Salary &amp; Benefits'!$A:$I,4,FALSE)</f>
        <v>1</v>
      </c>
      <c r="K1810" s="141">
        <f t="shared" si="302"/>
        <v>522.4</v>
      </c>
      <c r="L1810" s="140">
        <f t="shared" si="303"/>
        <v>1.532</v>
      </c>
      <c r="M1810" s="142">
        <f>'2025-26 Salary &amp; Benefits'!$E$6</f>
        <v>78209</v>
      </c>
      <c r="N1810" s="142">
        <f>'2025-26 Salary &amp; Benefits'!$F$6</f>
        <v>80164</v>
      </c>
      <c r="O1810" s="9">
        <f t="shared" si="304"/>
        <v>119816.19</v>
      </c>
      <c r="P1810" s="9">
        <f t="shared" si="305"/>
        <v>2995.0599999999977</v>
      </c>
      <c r="Q1810" s="9">
        <f>'2025-26 Salary &amp; Benefits'!G$6</f>
        <v>15997.68</v>
      </c>
      <c r="R1810" s="143">
        <f>'2025-26 Salary &amp; Benefits'!H$6</f>
        <v>0.16020000000000001</v>
      </c>
      <c r="S1810" s="143">
        <f>'2025-26 Salary &amp; Benefits'!I$6</f>
        <v>0.15390000000000001</v>
      </c>
      <c r="T1810" s="9">
        <f t="shared" si="306"/>
        <v>44163.94</v>
      </c>
      <c r="U1810" s="9">
        <f t="shared" si="307"/>
        <v>2046.85</v>
      </c>
      <c r="V1810" s="9">
        <f t="shared" si="308"/>
        <v>315.01</v>
      </c>
      <c r="W1810" s="9">
        <f t="shared" si="309"/>
        <v>2361.8599999999997</v>
      </c>
      <c r="X1810" s="22">
        <f t="shared" si="310"/>
        <v>169337.05</v>
      </c>
      <c r="Y1810" s="2"/>
      <c r="Z1810" s="2"/>
      <c r="AA1810" s="2"/>
      <c r="AB1810" s="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c r="CR1810" s="2"/>
      <c r="CS1810" s="2"/>
      <c r="CT1810" s="2"/>
      <c r="CU1810" s="2"/>
      <c r="CV1810" s="2"/>
      <c r="CW1810" s="2"/>
      <c r="CX1810" s="2"/>
      <c r="CY1810" s="2"/>
      <c r="CZ1810" s="2"/>
      <c r="DA1810" s="2"/>
      <c r="DB1810" s="2"/>
      <c r="DC1810" s="2"/>
      <c r="DD1810" s="2"/>
      <c r="DE1810" s="2"/>
      <c r="DF1810" s="2"/>
      <c r="DG1810" s="2"/>
      <c r="DH1810" s="2"/>
      <c r="DI1810" s="2"/>
      <c r="DJ1810" s="2"/>
      <c r="DK1810" s="2"/>
      <c r="DL1810" s="2"/>
      <c r="DM1810" s="2"/>
      <c r="DN1810" s="2"/>
      <c r="DO1810" s="2"/>
      <c r="DP1810" s="2"/>
      <c r="DQ1810" s="2"/>
      <c r="DR1810" s="2"/>
      <c r="DS1810" s="2"/>
      <c r="DT1810" s="2"/>
      <c r="DU1810" s="2"/>
      <c r="DV1810" s="2"/>
      <c r="DW1810" s="2"/>
      <c r="DX1810" s="2"/>
      <c r="DY1810" s="2"/>
      <c r="DZ1810" s="2"/>
      <c r="EA1810" s="2"/>
      <c r="EB1810" s="2"/>
      <c r="EC1810" s="2"/>
      <c r="ED1810" s="2"/>
      <c r="EE1810" s="2"/>
      <c r="EF1810" s="2"/>
      <c r="EG1810" s="2"/>
      <c r="EH1810" s="2"/>
      <c r="EI1810" s="2"/>
      <c r="EJ1810" s="2"/>
      <c r="EK1810" s="2"/>
      <c r="EL1810" s="2"/>
      <c r="EM1810" s="2"/>
      <c r="EN1810" s="2"/>
      <c r="EO1810" s="2"/>
      <c r="EP1810" s="2"/>
      <c r="EQ1810" s="2"/>
      <c r="ER1810" s="2"/>
      <c r="ES1810" s="2"/>
      <c r="ET1810" s="2"/>
      <c r="EU1810" s="2"/>
      <c r="EV1810" s="2"/>
      <c r="EW1810" s="2"/>
      <c r="EX1810" s="2"/>
      <c r="EY1810" s="2"/>
      <c r="EZ1810" s="2"/>
      <c r="FA1810" s="2"/>
      <c r="FB1810" s="2"/>
      <c r="FC1810" s="2"/>
    </row>
    <row r="1811" spans="1:159" s="4" customFormat="1">
      <c r="A1811" s="77" t="s">
        <v>2312</v>
      </c>
      <c r="B1811" s="87" t="s">
        <v>2813</v>
      </c>
      <c r="C1811" s="88">
        <v>3292</v>
      </c>
      <c r="D1811" s="87" t="s">
        <v>410</v>
      </c>
      <c r="E1811" s="107" t="str">
        <f>VLOOKUP($C1811,'2024-25 School Level AAFTE'!$C$4:$L$2372,9,FALSE)</f>
        <v>Yes</v>
      </c>
      <c r="F1811" s="95">
        <f>VLOOKUP($C1811,'2024-25 School Level AAFTE'!$C$4:$J$2372,8,FALSE)</f>
        <v>545.01</v>
      </c>
      <c r="G1811" s="97">
        <f>IFERROR(IF(E1811= "yes",VLOOKUP(C1811,Summary!$B:$I,6,0),0),0)</f>
        <v>0</v>
      </c>
      <c r="H1811" s="96">
        <f t="shared" si="301"/>
        <v>545.01</v>
      </c>
      <c r="I1811" s="154">
        <f>VLOOKUP($A1811,'2025-26 Salary &amp; Benefits'!$A:$I,3,FALSE)</f>
        <v>1</v>
      </c>
      <c r="J1811" s="154">
        <f>VLOOKUP($A1811,'2025-26 Salary &amp; Benefits'!$A:$I,4,FALSE)</f>
        <v>1</v>
      </c>
      <c r="K1811" s="141">
        <f t="shared" si="302"/>
        <v>545.01</v>
      </c>
      <c r="L1811" s="140">
        <f t="shared" si="303"/>
        <v>1.599</v>
      </c>
      <c r="M1811" s="142">
        <f>'2025-26 Salary &amp; Benefits'!$E$6</f>
        <v>78209</v>
      </c>
      <c r="N1811" s="142">
        <f>'2025-26 Salary &amp; Benefits'!$F$6</f>
        <v>80164</v>
      </c>
      <c r="O1811" s="9">
        <f t="shared" si="304"/>
        <v>125056.19</v>
      </c>
      <c r="P1811" s="9">
        <f t="shared" si="305"/>
        <v>3126.0500000000029</v>
      </c>
      <c r="Q1811" s="9">
        <f>'2025-26 Salary &amp; Benefits'!G$6</f>
        <v>15997.68</v>
      </c>
      <c r="R1811" s="143">
        <f>'2025-26 Salary &amp; Benefits'!H$6</f>
        <v>0.16020000000000001</v>
      </c>
      <c r="S1811" s="143">
        <f>'2025-26 Salary &amp; Benefits'!I$6</f>
        <v>0.15390000000000001</v>
      </c>
      <c r="T1811" s="9">
        <f t="shared" si="306"/>
        <v>46095.39</v>
      </c>
      <c r="U1811" s="9">
        <f t="shared" si="307"/>
        <v>2136.37</v>
      </c>
      <c r="V1811" s="9">
        <f t="shared" si="308"/>
        <v>328.79</v>
      </c>
      <c r="W1811" s="9">
        <f t="shared" si="309"/>
        <v>2465.16</v>
      </c>
      <c r="X1811" s="22">
        <f t="shared" si="310"/>
        <v>176742.79</v>
      </c>
      <c r="Y1811" s="2"/>
      <c r="Z1811" s="2"/>
      <c r="AA1811" s="2"/>
      <c r="AB1811" s="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c r="CR1811" s="2"/>
      <c r="CS1811" s="2"/>
      <c r="CT1811" s="2"/>
      <c r="CU1811" s="2"/>
      <c r="CV1811" s="2"/>
      <c r="CW1811" s="2"/>
      <c r="CX1811" s="2"/>
      <c r="CY1811" s="2"/>
      <c r="CZ1811" s="2"/>
      <c r="DA1811" s="2"/>
      <c r="DB1811" s="2"/>
      <c r="DC1811" s="2"/>
      <c r="DD1811" s="2"/>
      <c r="DE1811" s="2"/>
      <c r="DF1811" s="2"/>
      <c r="DG1811" s="2"/>
      <c r="DH1811" s="2"/>
      <c r="DI1811" s="2"/>
      <c r="DJ1811" s="2"/>
      <c r="DK1811" s="2"/>
      <c r="DL1811" s="2"/>
      <c r="DM1811" s="2"/>
      <c r="DN1811" s="2"/>
      <c r="DO1811" s="2"/>
      <c r="DP1811" s="2"/>
      <c r="DQ1811" s="2"/>
      <c r="DR1811" s="2"/>
      <c r="DS1811" s="2"/>
      <c r="DT1811" s="2"/>
      <c r="DU1811" s="2"/>
      <c r="DV1811" s="2"/>
      <c r="DW1811" s="2"/>
      <c r="DX1811" s="2"/>
      <c r="DY1811" s="2"/>
      <c r="DZ1811" s="2"/>
      <c r="EA1811" s="2"/>
      <c r="EB1811" s="2"/>
      <c r="EC1811" s="2"/>
      <c r="ED1811" s="2"/>
      <c r="EE1811" s="2"/>
      <c r="EF1811" s="2"/>
      <c r="EG1811" s="2"/>
      <c r="EH1811" s="2"/>
      <c r="EI1811" s="2"/>
      <c r="EJ1811" s="2"/>
      <c r="EK1811" s="2"/>
      <c r="EL1811" s="2"/>
      <c r="EM1811" s="2"/>
      <c r="EN1811" s="2"/>
      <c r="EO1811" s="2"/>
      <c r="EP1811" s="2"/>
      <c r="EQ1811" s="2"/>
      <c r="ER1811" s="2"/>
      <c r="ES1811" s="2"/>
      <c r="ET1811" s="2"/>
      <c r="EU1811" s="2"/>
      <c r="EV1811" s="2"/>
      <c r="EW1811" s="2"/>
      <c r="EX1811" s="2"/>
      <c r="EY1811" s="2"/>
      <c r="EZ1811" s="2"/>
      <c r="FA1811" s="2"/>
      <c r="FB1811" s="2"/>
      <c r="FC1811" s="2"/>
    </row>
    <row r="1812" spans="1:159" s="4" customFormat="1">
      <c r="A1812" s="77" t="s">
        <v>2312</v>
      </c>
      <c r="B1812" s="87" t="s">
        <v>2813</v>
      </c>
      <c r="C1812" s="88">
        <v>4288</v>
      </c>
      <c r="D1812" s="87" t="s">
        <v>3007</v>
      </c>
      <c r="E1812" s="107" t="str">
        <f>VLOOKUP($C1812,'2024-25 School Level AAFTE'!$C$4:$L$2372,9,FALSE)</f>
        <v>Yes</v>
      </c>
      <c r="F1812" s="95">
        <f>VLOOKUP($C1812,'2024-25 School Level AAFTE'!$C$4:$J$2372,8,FALSE)</f>
        <v>179.04</v>
      </c>
      <c r="G1812" s="97">
        <f>IFERROR(IF(E1812= "yes",VLOOKUP(C1812,Summary!$B:$I,6,0),0),0)</f>
        <v>0</v>
      </c>
      <c r="H1812" s="96">
        <f t="shared" si="301"/>
        <v>179.04</v>
      </c>
      <c r="I1812" s="154">
        <f>VLOOKUP($A1812,'2025-26 Salary &amp; Benefits'!$A:$I,3,FALSE)</f>
        <v>1</v>
      </c>
      <c r="J1812" s="154">
        <f>VLOOKUP($A1812,'2025-26 Salary &amp; Benefits'!$A:$I,4,FALSE)</f>
        <v>1</v>
      </c>
      <c r="K1812" s="141">
        <f t="shared" si="302"/>
        <v>179.04</v>
      </c>
      <c r="L1812" s="140">
        <f t="shared" si="303"/>
        <v>0.52500000000000002</v>
      </c>
      <c r="M1812" s="142">
        <f>'2025-26 Salary &amp; Benefits'!$E$6</f>
        <v>78209</v>
      </c>
      <c r="N1812" s="142">
        <f>'2025-26 Salary &amp; Benefits'!$F$6</f>
        <v>80164</v>
      </c>
      <c r="O1812" s="9">
        <f t="shared" si="304"/>
        <v>41059.730000000003</v>
      </c>
      <c r="P1812" s="9">
        <f t="shared" si="305"/>
        <v>1026.3699999999953</v>
      </c>
      <c r="Q1812" s="9">
        <f>'2025-26 Salary &amp; Benefits'!G$6</f>
        <v>15997.68</v>
      </c>
      <c r="R1812" s="143">
        <f>'2025-26 Salary &amp; Benefits'!H$6</f>
        <v>0.16020000000000001</v>
      </c>
      <c r="S1812" s="143">
        <f>'2025-26 Salary &amp; Benefits'!I$6</f>
        <v>0.15390000000000001</v>
      </c>
      <c r="T1812" s="9">
        <f t="shared" si="306"/>
        <v>15134.51</v>
      </c>
      <c r="U1812" s="9">
        <f t="shared" si="307"/>
        <v>701.44</v>
      </c>
      <c r="V1812" s="9">
        <f t="shared" si="308"/>
        <v>107.95</v>
      </c>
      <c r="W1812" s="9">
        <f t="shared" si="309"/>
        <v>809.3900000000001</v>
      </c>
      <c r="X1812" s="22">
        <f t="shared" si="310"/>
        <v>58030</v>
      </c>
      <c r="Y1812" s="2"/>
      <c r="Z1812" s="2"/>
      <c r="AA1812" s="2"/>
      <c r="AB1812" s="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c r="CQ1812" s="2"/>
      <c r="CR1812" s="2"/>
      <c r="CS1812" s="2"/>
      <c r="CT1812" s="2"/>
      <c r="CU1812" s="2"/>
      <c r="CV1812" s="2"/>
      <c r="CW1812" s="2"/>
      <c r="CX1812" s="2"/>
      <c r="CY1812" s="2"/>
      <c r="CZ1812" s="2"/>
      <c r="DA1812" s="2"/>
      <c r="DB1812" s="2"/>
      <c r="DC1812" s="2"/>
      <c r="DD1812" s="2"/>
      <c r="DE1812" s="2"/>
      <c r="DF1812" s="2"/>
      <c r="DG1812" s="2"/>
      <c r="DH1812" s="2"/>
      <c r="DI1812" s="2"/>
      <c r="DJ1812" s="2"/>
      <c r="DK1812" s="2"/>
      <c r="DL1812" s="2"/>
      <c r="DM1812" s="2"/>
      <c r="DN1812" s="2"/>
      <c r="DO1812" s="2"/>
      <c r="DP1812" s="2"/>
      <c r="DQ1812" s="2"/>
      <c r="DR1812" s="2"/>
      <c r="DS1812" s="2"/>
      <c r="DT1812" s="2"/>
      <c r="DU1812" s="2"/>
      <c r="DV1812" s="2"/>
      <c r="DW1812" s="2"/>
      <c r="DX1812" s="2"/>
      <c r="DY1812" s="2"/>
      <c r="DZ1812" s="2"/>
      <c r="EA1812" s="2"/>
      <c r="EB1812" s="2"/>
      <c r="EC1812" s="2"/>
      <c r="ED1812" s="2"/>
      <c r="EE1812" s="2"/>
      <c r="EF1812" s="2"/>
      <c r="EG1812" s="2"/>
      <c r="EH1812" s="2"/>
      <c r="EI1812" s="2"/>
      <c r="EJ1812" s="2"/>
      <c r="EK1812" s="2"/>
      <c r="EL1812" s="2"/>
      <c r="EM1812" s="2"/>
      <c r="EN1812" s="2"/>
      <c r="EO1812" s="2"/>
      <c r="EP1812" s="2"/>
      <c r="EQ1812" s="2"/>
      <c r="ER1812" s="2"/>
      <c r="ES1812" s="2"/>
      <c r="ET1812" s="2"/>
      <c r="EU1812" s="2"/>
      <c r="EV1812" s="2"/>
      <c r="EW1812" s="2"/>
      <c r="EX1812" s="2"/>
      <c r="EY1812" s="2"/>
      <c r="EZ1812" s="2"/>
      <c r="FA1812" s="2"/>
      <c r="FB1812" s="2"/>
      <c r="FC1812" s="2"/>
    </row>
    <row r="1813" spans="1:159" s="4" customFormat="1">
      <c r="A1813" s="77" t="s">
        <v>2312</v>
      </c>
      <c r="B1813" s="87" t="s">
        <v>2813</v>
      </c>
      <c r="C1813" s="88">
        <v>4363</v>
      </c>
      <c r="D1813" s="87" t="s">
        <v>1185</v>
      </c>
      <c r="E1813" s="107" t="str">
        <f>VLOOKUP($C1813,'2024-25 School Level AAFTE'!$C$4:$L$2372,9,FALSE)</f>
        <v>Yes</v>
      </c>
      <c r="F1813" s="95">
        <f>VLOOKUP($C1813,'2024-25 School Level AAFTE'!$C$4:$J$2372,8,FALSE)</f>
        <v>522.91</v>
      </c>
      <c r="G1813" s="97">
        <f>IFERROR(IF(E1813= "yes",VLOOKUP(C1813,Summary!$B:$I,6,0),0),0)</f>
        <v>0</v>
      </c>
      <c r="H1813" s="96">
        <f t="shared" si="301"/>
        <v>522.91</v>
      </c>
      <c r="I1813" s="154">
        <f>VLOOKUP($A1813,'2025-26 Salary &amp; Benefits'!$A:$I,3,FALSE)</f>
        <v>1</v>
      </c>
      <c r="J1813" s="154">
        <f>VLOOKUP($A1813,'2025-26 Salary &amp; Benefits'!$A:$I,4,FALSE)</f>
        <v>1</v>
      </c>
      <c r="K1813" s="141">
        <f t="shared" si="302"/>
        <v>522.91</v>
      </c>
      <c r="L1813" s="140">
        <f t="shared" si="303"/>
        <v>1.534</v>
      </c>
      <c r="M1813" s="142">
        <f>'2025-26 Salary &amp; Benefits'!$E$6</f>
        <v>78209</v>
      </c>
      <c r="N1813" s="142">
        <f>'2025-26 Salary &amp; Benefits'!$F$6</f>
        <v>80164</v>
      </c>
      <c r="O1813" s="9">
        <f t="shared" si="304"/>
        <v>119972.61</v>
      </c>
      <c r="P1813" s="9">
        <f t="shared" si="305"/>
        <v>2998.9700000000012</v>
      </c>
      <c r="Q1813" s="9">
        <f>'2025-26 Salary &amp; Benefits'!G$6</f>
        <v>15997.68</v>
      </c>
      <c r="R1813" s="143">
        <f>'2025-26 Salary &amp; Benefits'!H$6</f>
        <v>0.16020000000000001</v>
      </c>
      <c r="S1813" s="143">
        <f>'2025-26 Salary &amp; Benefits'!I$6</f>
        <v>0.15390000000000001</v>
      </c>
      <c r="T1813" s="9">
        <f t="shared" si="306"/>
        <v>44221.59</v>
      </c>
      <c r="U1813" s="9">
        <f t="shared" si="307"/>
        <v>2049.5300000000002</v>
      </c>
      <c r="V1813" s="9">
        <f t="shared" si="308"/>
        <v>315.42</v>
      </c>
      <c r="W1813" s="9">
        <f t="shared" si="309"/>
        <v>2364.9500000000003</v>
      </c>
      <c r="X1813" s="22">
        <f t="shared" si="310"/>
        <v>169558.12000000002</v>
      </c>
      <c r="Y1813" s="2"/>
      <c r="Z1813" s="2"/>
      <c r="AA1813" s="2"/>
      <c r="AB1813" s="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c r="CR1813" s="2"/>
      <c r="CS1813" s="2"/>
      <c r="CT1813" s="2"/>
      <c r="CU1813" s="2"/>
      <c r="CV1813" s="2"/>
      <c r="CW1813" s="2"/>
      <c r="CX1813" s="2"/>
      <c r="CY1813" s="2"/>
      <c r="CZ1813" s="2"/>
      <c r="DA1813" s="2"/>
      <c r="DB1813" s="2"/>
      <c r="DC1813" s="2"/>
      <c r="DD1813" s="2"/>
      <c r="DE1813" s="2"/>
      <c r="DF1813" s="2"/>
      <c r="DG1813" s="2"/>
      <c r="DH1813" s="2"/>
      <c r="DI1813" s="2"/>
      <c r="DJ1813" s="2"/>
      <c r="DK1813" s="2"/>
      <c r="DL1813" s="2"/>
      <c r="DM1813" s="2"/>
      <c r="DN1813" s="2"/>
      <c r="DO1813" s="2"/>
      <c r="DP1813" s="2"/>
      <c r="DQ1813" s="2"/>
      <c r="DR1813" s="2"/>
      <c r="DS1813" s="2"/>
      <c r="DT1813" s="2"/>
      <c r="DU1813" s="2"/>
      <c r="DV1813" s="2"/>
      <c r="DW1813" s="2"/>
      <c r="DX1813" s="2"/>
      <c r="DY1813" s="2"/>
      <c r="DZ1813" s="2"/>
      <c r="EA1813" s="2"/>
      <c r="EB1813" s="2"/>
      <c r="EC1813" s="2"/>
      <c r="ED1813" s="2"/>
      <c r="EE1813" s="2"/>
      <c r="EF1813" s="2"/>
      <c r="EG1813" s="2"/>
      <c r="EH1813" s="2"/>
      <c r="EI1813" s="2"/>
      <c r="EJ1813" s="2"/>
      <c r="EK1813" s="2"/>
      <c r="EL1813" s="2"/>
      <c r="EM1813" s="2"/>
      <c r="EN1813" s="2"/>
      <c r="EO1813" s="2"/>
      <c r="EP1813" s="2"/>
      <c r="EQ1813" s="2"/>
      <c r="ER1813" s="2"/>
      <c r="ES1813" s="2"/>
      <c r="ET1813" s="2"/>
      <c r="EU1813" s="2"/>
      <c r="EV1813" s="2"/>
      <c r="EW1813" s="2"/>
      <c r="EX1813" s="2"/>
      <c r="EY1813" s="2"/>
      <c r="EZ1813" s="2"/>
      <c r="FA1813" s="2"/>
      <c r="FB1813" s="2"/>
      <c r="FC1813" s="2"/>
    </row>
    <row r="1814" spans="1:159" s="4" customFormat="1">
      <c r="A1814" s="77" t="s">
        <v>2312</v>
      </c>
      <c r="B1814" s="87" t="s">
        <v>2813</v>
      </c>
      <c r="C1814" s="88">
        <v>4586</v>
      </c>
      <c r="D1814" s="87" t="s">
        <v>794</v>
      </c>
      <c r="E1814" s="107" t="str">
        <f>VLOOKUP($C1814,'2024-25 School Level AAFTE'!$C$4:$L$2372,9,FALSE)</f>
        <v>Yes</v>
      </c>
      <c r="F1814" s="95">
        <f>VLOOKUP($C1814,'2024-25 School Level AAFTE'!$C$4:$J$2372,8,FALSE)</f>
        <v>591.73</v>
      </c>
      <c r="G1814" s="97">
        <f>IFERROR(IF(E1814= "yes",VLOOKUP(C1814,Summary!$B:$I,6,0),0),0)</f>
        <v>0</v>
      </c>
      <c r="H1814" s="96">
        <f t="shared" si="301"/>
        <v>591.73</v>
      </c>
      <c r="I1814" s="154">
        <f>VLOOKUP($A1814,'2025-26 Salary &amp; Benefits'!$A:$I,3,FALSE)</f>
        <v>1</v>
      </c>
      <c r="J1814" s="154">
        <f>VLOOKUP($A1814,'2025-26 Salary &amp; Benefits'!$A:$I,4,FALSE)</f>
        <v>1</v>
      </c>
      <c r="K1814" s="141">
        <f t="shared" si="302"/>
        <v>591.73</v>
      </c>
      <c r="L1814" s="140">
        <f t="shared" si="303"/>
        <v>1.736</v>
      </c>
      <c r="M1814" s="142">
        <f>'2025-26 Salary &amp; Benefits'!$E$6</f>
        <v>78209</v>
      </c>
      <c r="N1814" s="142">
        <f>'2025-26 Salary &amp; Benefits'!$F$6</f>
        <v>80164</v>
      </c>
      <c r="O1814" s="9">
        <f t="shared" si="304"/>
        <v>135770.82</v>
      </c>
      <c r="P1814" s="9">
        <f t="shared" si="305"/>
        <v>3393.8800000000047</v>
      </c>
      <c r="Q1814" s="9">
        <f>'2025-26 Salary &amp; Benefits'!G$6</f>
        <v>15997.68</v>
      </c>
      <c r="R1814" s="143">
        <f>'2025-26 Salary &amp; Benefits'!H$6</f>
        <v>0.16020000000000001</v>
      </c>
      <c r="S1814" s="143">
        <f>'2025-26 Salary &amp; Benefits'!I$6</f>
        <v>0.15390000000000001</v>
      </c>
      <c r="T1814" s="9">
        <f t="shared" si="306"/>
        <v>50044.78</v>
      </c>
      <c r="U1814" s="9">
        <f t="shared" si="307"/>
        <v>2319.41</v>
      </c>
      <c r="V1814" s="9">
        <f t="shared" si="308"/>
        <v>356.96</v>
      </c>
      <c r="W1814" s="9">
        <f t="shared" si="309"/>
        <v>2676.37</v>
      </c>
      <c r="X1814" s="22">
        <f t="shared" si="310"/>
        <v>191885.85</v>
      </c>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c r="CR1814" s="2"/>
      <c r="CS1814" s="2"/>
      <c r="CT1814" s="2"/>
      <c r="CU1814" s="2"/>
      <c r="CV1814" s="2"/>
      <c r="CW1814" s="2"/>
      <c r="CX1814" s="2"/>
      <c r="CY1814" s="2"/>
      <c r="CZ1814" s="2"/>
      <c r="DA1814" s="2"/>
      <c r="DB1814" s="2"/>
      <c r="DC1814" s="2"/>
      <c r="DD1814" s="2"/>
      <c r="DE1814" s="2"/>
      <c r="DF1814" s="2"/>
      <c r="DG1814" s="2"/>
      <c r="DH1814" s="2"/>
      <c r="DI1814" s="2"/>
      <c r="DJ1814" s="2"/>
      <c r="DK1814" s="2"/>
      <c r="DL1814" s="2"/>
      <c r="DM1814" s="2"/>
      <c r="DN1814" s="2"/>
      <c r="DO1814" s="2"/>
      <c r="DP1814" s="2"/>
      <c r="DQ1814" s="2"/>
      <c r="DR1814" s="2"/>
      <c r="DS1814" s="2"/>
      <c r="DT1814" s="2"/>
      <c r="DU1814" s="2"/>
      <c r="DV1814" s="2"/>
      <c r="DW1814" s="2"/>
      <c r="DX1814" s="2"/>
      <c r="DY1814" s="2"/>
      <c r="DZ1814" s="2"/>
      <c r="EA1814" s="2"/>
      <c r="EB1814" s="2"/>
      <c r="EC1814" s="2"/>
      <c r="ED1814" s="2"/>
      <c r="EE1814" s="2"/>
      <c r="EF1814" s="2"/>
      <c r="EG1814" s="2"/>
      <c r="EH1814" s="2"/>
      <c r="EI1814" s="2"/>
      <c r="EJ1814" s="2"/>
      <c r="EK1814" s="2"/>
      <c r="EL1814" s="2"/>
      <c r="EM1814" s="2"/>
      <c r="EN1814" s="2"/>
      <c r="EO1814" s="2"/>
      <c r="EP1814" s="2"/>
      <c r="EQ1814" s="2"/>
      <c r="ER1814" s="2"/>
      <c r="ES1814" s="2"/>
      <c r="ET1814" s="2"/>
      <c r="EU1814" s="2"/>
      <c r="EV1814" s="2"/>
      <c r="EW1814" s="2"/>
      <c r="EX1814" s="2"/>
      <c r="EY1814" s="2"/>
      <c r="EZ1814" s="2"/>
      <c r="FA1814" s="2"/>
      <c r="FB1814" s="2"/>
      <c r="FC1814" s="2"/>
    </row>
    <row r="1815" spans="1:159" s="4" customFormat="1">
      <c r="A1815" s="77" t="s">
        <v>2312</v>
      </c>
      <c r="B1815" s="87" t="s">
        <v>2813</v>
      </c>
      <c r="C1815" s="88">
        <v>5548</v>
      </c>
      <c r="D1815" s="87" t="s">
        <v>2906</v>
      </c>
      <c r="E1815" s="107" t="str">
        <f>VLOOKUP($C1815,'2024-25 School Level AAFTE'!$C$4:$L$2372,9,FALSE)</f>
        <v>No</v>
      </c>
      <c r="F1815" s="95">
        <f>VLOOKUP($C1815,'2024-25 School Level AAFTE'!$C$4:$J$2372,8,FALSE)</f>
        <v>103.95</v>
      </c>
      <c r="G1815" s="97">
        <f>IFERROR(IF(E1815= "yes",VLOOKUP(C1815,Summary!$B:$I,6,0),0),0)</f>
        <v>0</v>
      </c>
      <c r="H1815" s="96">
        <f t="shared" si="301"/>
        <v>0</v>
      </c>
      <c r="I1815" s="154">
        <f>VLOOKUP($A1815,'2025-26 Salary &amp; Benefits'!$A:$I,3,FALSE)</f>
        <v>1</v>
      </c>
      <c r="J1815" s="154">
        <f>VLOOKUP($A1815,'2025-26 Salary &amp; Benefits'!$A:$I,4,FALSE)</f>
        <v>1</v>
      </c>
      <c r="K1815" s="141">
        <f t="shared" si="302"/>
        <v>0</v>
      </c>
      <c r="L1815" s="140">
        <f t="shared" si="303"/>
        <v>0</v>
      </c>
      <c r="M1815" s="142">
        <f>'2025-26 Salary &amp; Benefits'!$E$6</f>
        <v>78209</v>
      </c>
      <c r="N1815" s="142">
        <f>'2025-26 Salary &amp; Benefits'!$F$6</f>
        <v>80164</v>
      </c>
      <c r="O1815" s="9">
        <f t="shared" si="304"/>
        <v>0</v>
      </c>
      <c r="P1815" s="9">
        <f t="shared" si="305"/>
        <v>0</v>
      </c>
      <c r="Q1815" s="9">
        <f>'2025-26 Salary &amp; Benefits'!G$6</f>
        <v>15997.68</v>
      </c>
      <c r="R1815" s="143">
        <f>'2025-26 Salary &amp; Benefits'!H$6</f>
        <v>0.16020000000000001</v>
      </c>
      <c r="S1815" s="143">
        <f>'2025-26 Salary &amp; Benefits'!I$6</f>
        <v>0.15390000000000001</v>
      </c>
      <c r="T1815" s="9">
        <f t="shared" si="306"/>
        <v>0</v>
      </c>
      <c r="U1815" s="9">
        <f t="shared" si="307"/>
        <v>0</v>
      </c>
      <c r="V1815" s="9">
        <f t="shared" si="308"/>
        <v>0</v>
      </c>
      <c r="W1815" s="9">
        <f t="shared" si="309"/>
        <v>0</v>
      </c>
      <c r="X1815" s="22">
        <f t="shared" si="310"/>
        <v>0</v>
      </c>
      <c r="Y1815" s="2"/>
      <c r="Z1815" s="2"/>
      <c r="AA1815" s="2"/>
      <c r="AB1815" s="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c r="CR1815" s="2"/>
      <c r="CS1815" s="2"/>
      <c r="CT1815" s="2"/>
      <c r="CU1815" s="2"/>
      <c r="CV1815" s="2"/>
      <c r="CW1815" s="2"/>
      <c r="CX1815" s="2"/>
      <c r="CY1815" s="2"/>
      <c r="CZ1815" s="2"/>
      <c r="DA1815" s="2"/>
      <c r="DB1815" s="2"/>
      <c r="DC1815" s="2"/>
      <c r="DD1815" s="2"/>
      <c r="DE1815" s="2"/>
      <c r="DF1815" s="2"/>
      <c r="DG1815" s="2"/>
      <c r="DH1815" s="2"/>
      <c r="DI1815" s="2"/>
      <c r="DJ1815" s="2"/>
      <c r="DK1815" s="2"/>
      <c r="DL1815" s="2"/>
      <c r="DM1815" s="2"/>
      <c r="DN1815" s="2"/>
      <c r="DO1815" s="2"/>
      <c r="DP1815" s="2"/>
      <c r="DQ1815" s="2"/>
      <c r="DR1815" s="2"/>
      <c r="DS1815" s="2"/>
      <c r="DT1815" s="2"/>
      <c r="DU1815" s="2"/>
      <c r="DV1815" s="2"/>
      <c r="DW1815" s="2"/>
      <c r="DX1815" s="2"/>
      <c r="DY1815" s="2"/>
      <c r="DZ1815" s="2"/>
      <c r="EA1815" s="2"/>
      <c r="EB1815" s="2"/>
      <c r="EC1815" s="2"/>
      <c r="ED1815" s="2"/>
      <c r="EE1815" s="2"/>
      <c r="EF1815" s="2"/>
      <c r="EG1815" s="2"/>
      <c r="EH1815" s="2"/>
      <c r="EI1815" s="2"/>
      <c r="EJ1815" s="2"/>
      <c r="EK1815" s="2"/>
      <c r="EL1815" s="2"/>
      <c r="EM1815" s="2"/>
      <c r="EN1815" s="2"/>
      <c r="EO1815" s="2"/>
      <c r="EP1815" s="2"/>
      <c r="EQ1815" s="2"/>
      <c r="ER1815" s="2"/>
      <c r="ES1815" s="2"/>
      <c r="ET1815" s="2"/>
      <c r="EU1815" s="2"/>
      <c r="EV1815" s="2"/>
      <c r="EW1815" s="2"/>
      <c r="EX1815" s="2"/>
      <c r="EY1815" s="2"/>
      <c r="EZ1815" s="2"/>
      <c r="FA1815" s="2"/>
      <c r="FB1815" s="2"/>
      <c r="FC1815" s="2"/>
    </row>
    <row r="1816" spans="1:159" s="4" customFormat="1">
      <c r="A1816" s="77" t="s">
        <v>2312</v>
      </c>
      <c r="B1816" s="87" t="s">
        <v>2813</v>
      </c>
      <c r="C1816" s="88">
        <v>5621</v>
      </c>
      <c r="D1816" s="87" t="s">
        <v>3006</v>
      </c>
      <c r="E1816" s="107" t="str">
        <f>VLOOKUP($C1816,'2024-25 School Level AAFTE'!$C$4:$L$2372,9,FALSE)</f>
        <v>Yes</v>
      </c>
      <c r="F1816" s="95">
        <f>VLOOKUP($C1816,'2024-25 School Level AAFTE'!$C$4:$J$2372,8,FALSE)</f>
        <v>98.300000000000011</v>
      </c>
      <c r="G1816" s="97">
        <f>IFERROR(IF(E1816= "yes",VLOOKUP(C1816,Summary!$B:$I,6,0),0),0)</f>
        <v>0</v>
      </c>
      <c r="H1816" s="96">
        <f t="shared" si="301"/>
        <v>98.300000000000011</v>
      </c>
      <c r="I1816" s="154">
        <f>VLOOKUP($A1816,'2025-26 Salary &amp; Benefits'!$A:$I,3,FALSE)</f>
        <v>1</v>
      </c>
      <c r="J1816" s="154">
        <f>VLOOKUP($A1816,'2025-26 Salary &amp; Benefits'!$A:$I,4,FALSE)</f>
        <v>1</v>
      </c>
      <c r="K1816" s="141">
        <f t="shared" si="302"/>
        <v>98.300000000000011</v>
      </c>
      <c r="L1816" s="140">
        <f t="shared" si="303"/>
        <v>0.28799999999999998</v>
      </c>
      <c r="M1816" s="142">
        <f>'2025-26 Salary &amp; Benefits'!$E$6</f>
        <v>78209</v>
      </c>
      <c r="N1816" s="142">
        <f>'2025-26 Salary &amp; Benefits'!$F$6</f>
        <v>80164</v>
      </c>
      <c r="O1816" s="9">
        <f t="shared" si="304"/>
        <v>22524.19</v>
      </c>
      <c r="P1816" s="9">
        <f t="shared" si="305"/>
        <v>563.04000000000087</v>
      </c>
      <c r="Q1816" s="9">
        <f>'2025-26 Salary &amp; Benefits'!G$6</f>
        <v>15997.68</v>
      </c>
      <c r="R1816" s="143">
        <f>'2025-26 Salary &amp; Benefits'!H$6</f>
        <v>0.16020000000000001</v>
      </c>
      <c r="S1816" s="143">
        <f>'2025-26 Salary &amp; Benefits'!I$6</f>
        <v>0.15390000000000001</v>
      </c>
      <c r="T1816" s="9">
        <f t="shared" si="306"/>
        <v>8302.36</v>
      </c>
      <c r="U1816" s="9">
        <f t="shared" si="307"/>
        <v>384.79</v>
      </c>
      <c r="V1816" s="9">
        <f t="shared" si="308"/>
        <v>59.22</v>
      </c>
      <c r="W1816" s="9">
        <f t="shared" si="309"/>
        <v>444.01</v>
      </c>
      <c r="X1816" s="22">
        <f t="shared" si="310"/>
        <v>31833.599999999999</v>
      </c>
      <c r="Y1816" s="2"/>
      <c r="Z1816" s="2"/>
      <c r="AA1816" s="2"/>
      <c r="AB1816" s="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c r="CR1816" s="2"/>
      <c r="CS1816" s="2"/>
      <c r="CT1816" s="2"/>
      <c r="CU1816" s="2"/>
      <c r="CV1816" s="2"/>
      <c r="CW1816" s="2"/>
      <c r="CX1816" s="2"/>
      <c r="CY1816" s="2"/>
      <c r="CZ1816" s="2"/>
      <c r="DA1816" s="2"/>
      <c r="DB1816" s="2"/>
      <c r="DC1816" s="2"/>
      <c r="DD1816" s="2"/>
      <c r="DE1816" s="2"/>
      <c r="DF1816" s="2"/>
      <c r="DG1816" s="2"/>
      <c r="DH1816" s="2"/>
      <c r="DI1816" s="2"/>
      <c r="DJ1816" s="2"/>
      <c r="DK1816" s="2"/>
      <c r="DL1816" s="2"/>
      <c r="DM1816" s="2"/>
      <c r="DN1816" s="2"/>
      <c r="DO1816" s="2"/>
      <c r="DP1816" s="2"/>
      <c r="DQ1816" s="2"/>
      <c r="DR1816" s="2"/>
      <c r="DS1816" s="2"/>
      <c r="DT1816" s="2"/>
      <c r="DU1816" s="2"/>
      <c r="DV1816" s="2"/>
      <c r="DW1816" s="2"/>
      <c r="DX1816" s="2"/>
      <c r="DY1816" s="2"/>
      <c r="DZ1816" s="2"/>
      <c r="EA1816" s="2"/>
      <c r="EB1816" s="2"/>
      <c r="EC1816" s="2"/>
      <c r="ED1816" s="2"/>
      <c r="EE1816" s="2"/>
      <c r="EF1816" s="2"/>
      <c r="EG1816" s="2"/>
      <c r="EH1816" s="2"/>
      <c r="EI1816" s="2"/>
      <c r="EJ1816" s="2"/>
      <c r="EK1816" s="2"/>
      <c r="EL1816" s="2"/>
      <c r="EM1816" s="2"/>
      <c r="EN1816" s="2"/>
      <c r="EO1816" s="2"/>
      <c r="EP1816" s="2"/>
      <c r="EQ1816" s="2"/>
      <c r="ER1816" s="2"/>
      <c r="ES1816" s="2"/>
      <c r="ET1816" s="2"/>
      <c r="EU1816" s="2"/>
      <c r="EV1816" s="2"/>
      <c r="EW1816" s="2"/>
      <c r="EX1816" s="2"/>
      <c r="EY1816" s="2"/>
      <c r="EZ1816" s="2"/>
      <c r="FA1816" s="2"/>
      <c r="FB1816" s="2"/>
      <c r="FC1816" s="2"/>
    </row>
    <row r="1817" spans="1:159" s="4" customFormat="1">
      <c r="A1817" s="77" t="s">
        <v>2260</v>
      </c>
      <c r="B1817" s="87" t="s">
        <v>2814</v>
      </c>
      <c r="C1817" s="88">
        <v>1667</v>
      </c>
      <c r="D1817" s="87" t="s">
        <v>852</v>
      </c>
      <c r="E1817" s="107" t="str">
        <f>VLOOKUP($C1817,'2024-25 School Level AAFTE'!$C$4:$L$2372,9,FALSE)</f>
        <v>No</v>
      </c>
      <c r="F1817" s="95">
        <f>VLOOKUP($C1817,'2024-25 School Level AAFTE'!$C$4:$J$2372,8,FALSE)</f>
        <v>11.28</v>
      </c>
      <c r="G1817" s="97">
        <f>IFERROR(IF(E1817= "yes",VLOOKUP(C1817,Summary!$B:$I,6,0),0),0)</f>
        <v>0</v>
      </c>
      <c r="H1817" s="96">
        <f t="shared" si="301"/>
        <v>0</v>
      </c>
      <c r="I1817" s="154">
        <f>VLOOKUP($A1817,'2025-26 Salary &amp; Benefits'!$A:$I,3,FALSE)</f>
        <v>1.18</v>
      </c>
      <c r="J1817" s="154">
        <f>VLOOKUP($A1817,'2025-26 Salary &amp; Benefits'!$A:$I,4,FALSE)</f>
        <v>1.18</v>
      </c>
      <c r="K1817" s="141">
        <f t="shared" si="302"/>
        <v>0</v>
      </c>
      <c r="L1817" s="140">
        <f t="shared" si="303"/>
        <v>0</v>
      </c>
      <c r="M1817" s="142">
        <f>'2025-26 Salary &amp; Benefits'!$E$6</f>
        <v>78209</v>
      </c>
      <c r="N1817" s="142">
        <f>'2025-26 Salary &amp; Benefits'!$F$6</f>
        <v>80164</v>
      </c>
      <c r="O1817" s="9">
        <f t="shared" si="304"/>
        <v>0</v>
      </c>
      <c r="P1817" s="9">
        <f t="shared" si="305"/>
        <v>0</v>
      </c>
      <c r="Q1817" s="9">
        <f>'2025-26 Salary &amp; Benefits'!G$6</f>
        <v>15997.68</v>
      </c>
      <c r="R1817" s="143">
        <f>'2025-26 Salary &amp; Benefits'!H$6</f>
        <v>0.16020000000000001</v>
      </c>
      <c r="S1817" s="143">
        <f>'2025-26 Salary &amp; Benefits'!I$6</f>
        <v>0.15390000000000001</v>
      </c>
      <c r="T1817" s="9">
        <f t="shared" si="306"/>
        <v>0</v>
      </c>
      <c r="U1817" s="9">
        <f t="shared" si="307"/>
        <v>0</v>
      </c>
      <c r="V1817" s="9">
        <f t="shared" si="308"/>
        <v>0</v>
      </c>
      <c r="W1817" s="9">
        <f t="shared" si="309"/>
        <v>0</v>
      </c>
      <c r="X1817" s="22">
        <f t="shared" si="310"/>
        <v>0</v>
      </c>
      <c r="Y1817" s="2"/>
      <c r="Z1817" s="2"/>
      <c r="AA1817" s="2"/>
      <c r="AB1817" s="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c r="CQ1817" s="2"/>
      <c r="CR1817" s="2"/>
      <c r="CS1817" s="2"/>
      <c r="CT1817" s="2"/>
      <c r="CU1817" s="2"/>
      <c r="CV1817" s="2"/>
      <c r="CW1817" s="2"/>
      <c r="CX1817" s="2"/>
      <c r="CY1817" s="2"/>
      <c r="CZ1817" s="2"/>
      <c r="DA1817" s="2"/>
      <c r="DB1817" s="2"/>
      <c r="DC1817" s="2"/>
      <c r="DD1817" s="2"/>
      <c r="DE1817" s="2"/>
      <c r="DF1817" s="2"/>
      <c r="DG1817" s="2"/>
      <c r="DH1817" s="2"/>
      <c r="DI1817" s="2"/>
      <c r="DJ1817" s="2"/>
      <c r="DK1817" s="2"/>
      <c r="DL1817" s="2"/>
      <c r="DM1817" s="2"/>
      <c r="DN1817" s="2"/>
      <c r="DO1817" s="2"/>
      <c r="DP1817" s="2"/>
      <c r="DQ1817" s="2"/>
      <c r="DR1817" s="2"/>
      <c r="DS1817" s="2"/>
      <c r="DT1817" s="2"/>
      <c r="DU1817" s="2"/>
      <c r="DV1817" s="2"/>
      <c r="DW1817" s="2"/>
      <c r="DX1817" s="2"/>
      <c r="DY1817" s="2"/>
      <c r="DZ1817" s="2"/>
      <c r="EA1817" s="2"/>
      <c r="EB1817" s="2"/>
      <c r="EC1817" s="2"/>
      <c r="ED1817" s="2"/>
      <c r="EE1817" s="2"/>
      <c r="EF1817" s="2"/>
      <c r="EG1817" s="2"/>
      <c r="EH1817" s="2"/>
      <c r="EI1817" s="2"/>
      <c r="EJ1817" s="2"/>
      <c r="EK1817" s="2"/>
      <c r="EL1817" s="2"/>
      <c r="EM1817" s="2"/>
      <c r="EN1817" s="2"/>
      <c r="EO1817" s="2"/>
      <c r="EP1817" s="2"/>
      <c r="EQ1817" s="2"/>
      <c r="ER1817" s="2"/>
      <c r="ES1817" s="2"/>
      <c r="ET1817" s="2"/>
      <c r="EU1817" s="2"/>
      <c r="EV1817" s="2"/>
      <c r="EW1817" s="2"/>
      <c r="EX1817" s="2"/>
      <c r="EY1817" s="2"/>
      <c r="EZ1817" s="2"/>
      <c r="FA1817" s="2"/>
      <c r="FB1817" s="2"/>
      <c r="FC1817" s="2"/>
    </row>
    <row r="1818" spans="1:159" s="4" customFormat="1">
      <c r="A1818" t="s">
        <v>2260</v>
      </c>
      <c r="B1818" t="s">
        <v>2814</v>
      </c>
      <c r="C1818" s="3">
        <v>1771</v>
      </c>
      <c r="D1818" t="s">
        <v>853</v>
      </c>
      <c r="E1818" s="107" t="str">
        <f>VLOOKUP($C1818,'2024-25 School Level AAFTE'!$C$4:$L$2372,9,FALSE)</f>
        <v>No</v>
      </c>
      <c r="F1818" s="95">
        <f>VLOOKUP($C1818,'2024-25 School Level AAFTE'!$C$4:$J$2372,8,FALSE)</f>
        <v>121.06</v>
      </c>
      <c r="G1818" s="97">
        <f>IFERROR(IF(E1818= "yes",VLOOKUP(C1818,Summary!$B:$I,6,0),0),0)</f>
        <v>0</v>
      </c>
      <c r="H1818" s="96">
        <f t="shared" si="301"/>
        <v>0</v>
      </c>
      <c r="I1818" s="154">
        <f>VLOOKUP($A1818,'2025-26 Salary &amp; Benefits'!$A:$I,3,FALSE)</f>
        <v>1.18</v>
      </c>
      <c r="J1818" s="154">
        <f>VLOOKUP($A1818,'2025-26 Salary &amp; Benefits'!$A:$I,4,FALSE)</f>
        <v>1.18</v>
      </c>
      <c r="K1818" s="141">
        <f t="shared" si="302"/>
        <v>0</v>
      </c>
      <c r="L1818" s="140">
        <f t="shared" si="303"/>
        <v>0</v>
      </c>
      <c r="M1818" s="142">
        <f>'2025-26 Salary &amp; Benefits'!$E$6</f>
        <v>78209</v>
      </c>
      <c r="N1818" s="142">
        <f>'2025-26 Salary &amp; Benefits'!$F$6</f>
        <v>80164</v>
      </c>
      <c r="O1818" s="9">
        <f t="shared" si="304"/>
        <v>0</v>
      </c>
      <c r="P1818" s="9">
        <f t="shared" si="305"/>
        <v>0</v>
      </c>
      <c r="Q1818" s="9">
        <f>'2025-26 Salary &amp; Benefits'!G$6</f>
        <v>15997.68</v>
      </c>
      <c r="R1818" s="143">
        <f>'2025-26 Salary &amp; Benefits'!H$6</f>
        <v>0.16020000000000001</v>
      </c>
      <c r="S1818" s="143">
        <f>'2025-26 Salary &amp; Benefits'!I$6</f>
        <v>0.15390000000000001</v>
      </c>
      <c r="T1818" s="9">
        <f t="shared" si="306"/>
        <v>0</v>
      </c>
      <c r="U1818" s="9">
        <f t="shared" si="307"/>
        <v>0</v>
      </c>
      <c r="V1818" s="9">
        <f t="shared" si="308"/>
        <v>0</v>
      </c>
      <c r="W1818" s="9">
        <f t="shared" si="309"/>
        <v>0</v>
      </c>
      <c r="X1818" s="22">
        <f t="shared" si="310"/>
        <v>0</v>
      </c>
      <c r="Y1818" s="2"/>
      <c r="Z1818" s="2"/>
      <c r="AA1818" s="2"/>
      <c r="AB1818" s="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c r="CR1818" s="2"/>
      <c r="CS1818" s="2"/>
      <c r="CT1818" s="2"/>
      <c r="CU1818" s="2"/>
      <c r="CV1818" s="2"/>
      <c r="CW1818" s="2"/>
      <c r="CX1818" s="2"/>
      <c r="CY1818" s="2"/>
      <c r="CZ1818" s="2"/>
      <c r="DA1818" s="2"/>
      <c r="DB1818" s="2"/>
      <c r="DC1818" s="2"/>
      <c r="DD1818" s="2"/>
      <c r="DE1818" s="2"/>
      <c r="DF1818" s="2"/>
      <c r="DG1818" s="2"/>
      <c r="DH1818" s="2"/>
      <c r="DI1818" s="2"/>
      <c r="DJ1818" s="2"/>
      <c r="DK1818" s="2"/>
      <c r="DL1818" s="2"/>
      <c r="DM1818" s="2"/>
      <c r="DN1818" s="2"/>
      <c r="DO1818" s="2"/>
      <c r="DP1818" s="2"/>
      <c r="DQ1818" s="2"/>
      <c r="DR1818" s="2"/>
      <c r="DS1818" s="2"/>
      <c r="DT1818" s="2"/>
      <c r="DU1818" s="2"/>
      <c r="DV1818" s="2"/>
      <c r="DW1818" s="2"/>
      <c r="DX1818" s="2"/>
      <c r="DY1818" s="2"/>
      <c r="DZ1818" s="2"/>
      <c r="EA1818" s="2"/>
      <c r="EB1818" s="2"/>
      <c r="EC1818" s="2"/>
      <c r="ED1818" s="2"/>
      <c r="EE1818" s="2"/>
      <c r="EF1818" s="2"/>
      <c r="EG1818" s="2"/>
      <c r="EH1818" s="2"/>
      <c r="EI1818" s="2"/>
      <c r="EJ1818" s="2"/>
      <c r="EK1818" s="2"/>
      <c r="EL1818" s="2"/>
      <c r="EM1818" s="2"/>
      <c r="EN1818" s="2"/>
      <c r="EO1818" s="2"/>
      <c r="EP1818" s="2"/>
      <c r="EQ1818" s="2"/>
      <c r="ER1818" s="2"/>
      <c r="ES1818" s="2"/>
      <c r="ET1818" s="2"/>
      <c r="EU1818" s="2"/>
      <c r="EV1818" s="2"/>
      <c r="EW1818" s="2"/>
      <c r="EX1818" s="2"/>
      <c r="EY1818" s="2"/>
      <c r="EZ1818" s="2"/>
      <c r="FA1818" s="2"/>
      <c r="FB1818" s="2"/>
      <c r="FC1818" s="2"/>
    </row>
    <row r="1819" spans="1:159" s="4" customFormat="1">
      <c r="A1819" s="77" t="s">
        <v>2260</v>
      </c>
      <c r="B1819" s="87" t="s">
        <v>2814</v>
      </c>
      <c r="C1819" s="88">
        <v>1942</v>
      </c>
      <c r="D1819" s="87" t="s">
        <v>854</v>
      </c>
      <c r="E1819" s="107" t="str">
        <f>VLOOKUP($C1819,'2024-25 School Level AAFTE'!$C$4:$L$2372,9,FALSE)</f>
        <v>No</v>
      </c>
      <c r="F1819" s="95">
        <f>VLOOKUP($C1819,'2024-25 School Level AAFTE'!$C$4:$J$2372,8,FALSE)</f>
        <v>199.02</v>
      </c>
      <c r="G1819" s="97">
        <f>IFERROR(IF(E1819= "yes",VLOOKUP(C1819,Summary!$B:$I,6,0),0),0)</f>
        <v>0</v>
      </c>
      <c r="H1819" s="96">
        <f t="shared" si="301"/>
        <v>0</v>
      </c>
      <c r="I1819" s="154">
        <f>VLOOKUP($A1819,'2025-26 Salary &amp; Benefits'!$A:$I,3,FALSE)</f>
        <v>1.18</v>
      </c>
      <c r="J1819" s="154">
        <f>VLOOKUP($A1819,'2025-26 Salary &amp; Benefits'!$A:$I,4,FALSE)</f>
        <v>1.18</v>
      </c>
      <c r="K1819" s="141">
        <f t="shared" si="302"/>
        <v>0</v>
      </c>
      <c r="L1819" s="140">
        <f t="shared" si="303"/>
        <v>0</v>
      </c>
      <c r="M1819" s="142">
        <f>'2025-26 Salary &amp; Benefits'!$E$6</f>
        <v>78209</v>
      </c>
      <c r="N1819" s="142">
        <f>'2025-26 Salary &amp; Benefits'!$F$6</f>
        <v>80164</v>
      </c>
      <c r="O1819" s="9">
        <f t="shared" si="304"/>
        <v>0</v>
      </c>
      <c r="P1819" s="9">
        <f t="shared" si="305"/>
        <v>0</v>
      </c>
      <c r="Q1819" s="9">
        <f>'2025-26 Salary &amp; Benefits'!G$6</f>
        <v>15997.68</v>
      </c>
      <c r="R1819" s="143">
        <f>'2025-26 Salary &amp; Benefits'!H$6</f>
        <v>0.16020000000000001</v>
      </c>
      <c r="S1819" s="143">
        <f>'2025-26 Salary &amp; Benefits'!I$6</f>
        <v>0.15390000000000001</v>
      </c>
      <c r="T1819" s="9">
        <f t="shared" si="306"/>
        <v>0</v>
      </c>
      <c r="U1819" s="9">
        <f t="shared" si="307"/>
        <v>0</v>
      </c>
      <c r="V1819" s="9">
        <f t="shared" si="308"/>
        <v>0</v>
      </c>
      <c r="W1819" s="9">
        <f t="shared" si="309"/>
        <v>0</v>
      </c>
      <c r="X1819" s="22">
        <f t="shared" si="310"/>
        <v>0</v>
      </c>
      <c r="Y1819" s="2"/>
      <c r="Z1819" s="2"/>
      <c r="AA1819" s="2"/>
      <c r="AB1819" s="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c r="BI1819" s="2"/>
      <c r="BJ1819" s="2"/>
      <c r="BK1819" s="2"/>
      <c r="BL1819" s="2"/>
      <c r="BM1819" s="2"/>
      <c r="BN1819" s="2"/>
      <c r="BO1819" s="2"/>
      <c r="BP1819" s="2"/>
      <c r="BQ1819" s="2"/>
      <c r="BR1819" s="2"/>
      <c r="BS1819" s="2"/>
      <c r="BT1819" s="2"/>
      <c r="BU1819" s="2"/>
      <c r="BV1819" s="2"/>
      <c r="BW1819" s="2"/>
      <c r="BX1819" s="2"/>
      <c r="BY1819" s="2"/>
      <c r="BZ1819" s="2"/>
      <c r="CA1819" s="2"/>
      <c r="CB1819" s="2"/>
      <c r="CC1819" s="2"/>
      <c r="CD1819" s="2"/>
      <c r="CE1819" s="2"/>
      <c r="CF1819" s="2"/>
      <c r="CG1819" s="2"/>
      <c r="CH1819" s="2"/>
      <c r="CI1819" s="2"/>
      <c r="CJ1819" s="2"/>
      <c r="CK1819" s="2"/>
      <c r="CL1819" s="2"/>
      <c r="CM1819" s="2"/>
      <c r="CN1819" s="2"/>
      <c r="CO1819" s="2"/>
      <c r="CP1819" s="2"/>
      <c r="CQ1819" s="2"/>
      <c r="CR1819" s="2"/>
      <c r="CS1819" s="2"/>
      <c r="CT1819" s="2"/>
      <c r="CU1819" s="2"/>
      <c r="CV1819" s="2"/>
      <c r="CW1819" s="2"/>
      <c r="CX1819" s="2"/>
      <c r="CY1819" s="2"/>
      <c r="CZ1819" s="2"/>
      <c r="DA1819" s="2"/>
      <c r="DB1819" s="2"/>
      <c r="DC1819" s="2"/>
      <c r="DD1819" s="2"/>
      <c r="DE1819" s="2"/>
      <c r="DF1819" s="2"/>
      <c r="DG1819" s="2"/>
      <c r="DH1819" s="2"/>
      <c r="DI1819" s="2"/>
      <c r="DJ1819" s="2"/>
      <c r="DK1819" s="2"/>
      <c r="DL1819" s="2"/>
      <c r="DM1819" s="2"/>
      <c r="DN1819" s="2"/>
      <c r="DO1819" s="2"/>
      <c r="DP1819" s="2"/>
      <c r="DQ1819" s="2"/>
      <c r="DR1819" s="2"/>
      <c r="DS1819" s="2"/>
      <c r="DT1819" s="2"/>
      <c r="DU1819" s="2"/>
      <c r="DV1819" s="2"/>
      <c r="DW1819" s="2"/>
      <c r="DX1819" s="2"/>
      <c r="DY1819" s="2"/>
      <c r="DZ1819" s="2"/>
      <c r="EA1819" s="2"/>
      <c r="EB1819" s="2"/>
      <c r="EC1819" s="2"/>
      <c r="ED1819" s="2"/>
      <c r="EE1819" s="2"/>
      <c r="EF1819" s="2"/>
      <c r="EG1819" s="2"/>
      <c r="EH1819" s="2"/>
      <c r="EI1819" s="2"/>
      <c r="EJ1819" s="2"/>
      <c r="EK1819" s="2"/>
      <c r="EL1819" s="2"/>
      <c r="EM1819" s="2"/>
      <c r="EN1819" s="2"/>
      <c r="EO1819" s="2"/>
      <c r="EP1819" s="2"/>
      <c r="EQ1819" s="2"/>
      <c r="ER1819" s="2"/>
      <c r="ES1819" s="2"/>
      <c r="ET1819" s="2"/>
      <c r="EU1819" s="2"/>
      <c r="EV1819" s="2"/>
      <c r="EW1819" s="2"/>
      <c r="EX1819" s="2"/>
      <c r="EY1819" s="2"/>
      <c r="EZ1819" s="2"/>
      <c r="FA1819" s="2"/>
      <c r="FB1819" s="2"/>
      <c r="FC1819" s="2"/>
    </row>
    <row r="1820" spans="1:159" s="4" customFormat="1">
      <c r="A1820" s="77" t="s">
        <v>2260</v>
      </c>
      <c r="B1820" s="87" t="s">
        <v>2814</v>
      </c>
      <c r="C1820" s="88">
        <v>2185</v>
      </c>
      <c r="D1820" s="87" t="s">
        <v>855</v>
      </c>
      <c r="E1820" s="107" t="str">
        <f>VLOOKUP($C1820,'2024-25 School Level AAFTE'!$C$4:$L$2372,9,FALSE)</f>
        <v>No</v>
      </c>
      <c r="F1820" s="95">
        <f>VLOOKUP($C1820,'2024-25 School Level AAFTE'!$C$4:$J$2372,8,FALSE)</f>
        <v>376.11</v>
      </c>
      <c r="G1820" s="97">
        <f>IFERROR(IF(E1820= "yes",VLOOKUP(C1820,Summary!$B:$I,6,0),0),0)</f>
        <v>0</v>
      </c>
      <c r="H1820" s="96">
        <f t="shared" si="301"/>
        <v>0</v>
      </c>
      <c r="I1820" s="154">
        <f>VLOOKUP($A1820,'2025-26 Salary &amp; Benefits'!$A:$I,3,FALSE)</f>
        <v>1.18</v>
      </c>
      <c r="J1820" s="154">
        <f>VLOOKUP($A1820,'2025-26 Salary &amp; Benefits'!$A:$I,4,FALSE)</f>
        <v>1.18</v>
      </c>
      <c r="K1820" s="141">
        <f t="shared" si="302"/>
        <v>0</v>
      </c>
      <c r="L1820" s="140">
        <f t="shared" si="303"/>
        <v>0</v>
      </c>
      <c r="M1820" s="142">
        <f>'2025-26 Salary &amp; Benefits'!$E$6</f>
        <v>78209</v>
      </c>
      <c r="N1820" s="142">
        <f>'2025-26 Salary &amp; Benefits'!$F$6</f>
        <v>80164</v>
      </c>
      <c r="O1820" s="9">
        <f t="shared" si="304"/>
        <v>0</v>
      </c>
      <c r="P1820" s="9">
        <f t="shared" si="305"/>
        <v>0</v>
      </c>
      <c r="Q1820" s="9">
        <f>'2025-26 Salary &amp; Benefits'!G$6</f>
        <v>15997.68</v>
      </c>
      <c r="R1820" s="143">
        <f>'2025-26 Salary &amp; Benefits'!H$6</f>
        <v>0.16020000000000001</v>
      </c>
      <c r="S1820" s="143">
        <f>'2025-26 Salary &amp; Benefits'!I$6</f>
        <v>0.15390000000000001</v>
      </c>
      <c r="T1820" s="9">
        <f t="shared" si="306"/>
        <v>0</v>
      </c>
      <c r="U1820" s="9">
        <f t="shared" si="307"/>
        <v>0</v>
      </c>
      <c r="V1820" s="9">
        <f t="shared" si="308"/>
        <v>0</v>
      </c>
      <c r="W1820" s="9">
        <f t="shared" si="309"/>
        <v>0</v>
      </c>
      <c r="X1820" s="22">
        <f t="shared" si="310"/>
        <v>0</v>
      </c>
      <c r="Y1820" s="2"/>
      <c r="Z1820" s="2"/>
      <c r="AA1820" s="2"/>
      <c r="AB1820" s="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2"/>
      <c r="BU1820" s="2"/>
      <c r="BV1820" s="2"/>
      <c r="BW1820" s="2"/>
      <c r="BX1820" s="2"/>
      <c r="BY1820" s="2"/>
      <c r="BZ1820" s="2"/>
      <c r="CA1820" s="2"/>
      <c r="CB1820" s="2"/>
      <c r="CC1820" s="2"/>
      <c r="CD1820" s="2"/>
      <c r="CE1820" s="2"/>
      <c r="CF1820" s="2"/>
      <c r="CG1820" s="2"/>
      <c r="CH1820" s="2"/>
      <c r="CI1820" s="2"/>
      <c r="CJ1820" s="2"/>
      <c r="CK1820" s="2"/>
      <c r="CL1820" s="2"/>
      <c r="CM1820" s="2"/>
      <c r="CN1820" s="2"/>
      <c r="CO1820" s="2"/>
      <c r="CP1820" s="2"/>
      <c r="CQ1820" s="2"/>
      <c r="CR1820" s="2"/>
      <c r="CS1820" s="2"/>
      <c r="CT1820" s="2"/>
      <c r="CU1820" s="2"/>
      <c r="CV1820" s="2"/>
      <c r="CW1820" s="2"/>
      <c r="CX1820" s="2"/>
      <c r="CY1820" s="2"/>
      <c r="CZ1820" s="2"/>
      <c r="DA1820" s="2"/>
      <c r="DB1820" s="2"/>
      <c r="DC1820" s="2"/>
      <c r="DD1820" s="2"/>
      <c r="DE1820" s="2"/>
      <c r="DF1820" s="2"/>
      <c r="DG1820" s="2"/>
      <c r="DH1820" s="2"/>
      <c r="DI1820" s="2"/>
      <c r="DJ1820" s="2"/>
      <c r="DK1820" s="2"/>
      <c r="DL1820" s="2"/>
      <c r="DM1820" s="2"/>
      <c r="DN1820" s="2"/>
      <c r="DO1820" s="2"/>
      <c r="DP1820" s="2"/>
      <c r="DQ1820" s="2"/>
      <c r="DR1820" s="2"/>
      <c r="DS1820" s="2"/>
      <c r="DT1820" s="2"/>
      <c r="DU1820" s="2"/>
      <c r="DV1820" s="2"/>
      <c r="DW1820" s="2"/>
      <c r="DX1820" s="2"/>
      <c r="DY1820" s="2"/>
      <c r="DZ1820" s="2"/>
      <c r="EA1820" s="2"/>
      <c r="EB1820" s="2"/>
      <c r="EC1820" s="2"/>
      <c r="ED1820" s="2"/>
      <c r="EE1820" s="2"/>
      <c r="EF1820" s="2"/>
      <c r="EG1820" s="2"/>
      <c r="EH1820" s="2"/>
      <c r="EI1820" s="2"/>
      <c r="EJ1820" s="2"/>
      <c r="EK1820" s="2"/>
      <c r="EL1820" s="2"/>
      <c r="EM1820" s="2"/>
      <c r="EN1820" s="2"/>
      <c r="EO1820" s="2"/>
      <c r="EP1820" s="2"/>
      <c r="EQ1820" s="2"/>
      <c r="ER1820" s="2"/>
      <c r="ES1820" s="2"/>
      <c r="ET1820" s="2"/>
      <c r="EU1820" s="2"/>
      <c r="EV1820" s="2"/>
      <c r="EW1820" s="2"/>
      <c r="EX1820" s="2"/>
      <c r="EY1820" s="2"/>
      <c r="EZ1820" s="2"/>
      <c r="FA1820" s="2"/>
      <c r="FB1820" s="2"/>
      <c r="FC1820" s="2"/>
    </row>
    <row r="1821" spans="1:159" s="4" customFormat="1">
      <c r="A1821" s="77" t="s">
        <v>2260</v>
      </c>
      <c r="B1821" s="87" t="s">
        <v>2814</v>
      </c>
      <c r="C1821" s="88">
        <v>2703</v>
      </c>
      <c r="D1821" s="87" t="s">
        <v>856</v>
      </c>
      <c r="E1821" s="107" t="str">
        <f>VLOOKUP($C1821,'2024-25 School Level AAFTE'!$C$4:$L$2372,9,FALSE)</f>
        <v>No</v>
      </c>
      <c r="F1821" s="95">
        <f>VLOOKUP($C1821,'2024-25 School Level AAFTE'!$C$4:$J$2372,8,FALSE)</f>
        <v>427.22</v>
      </c>
      <c r="G1821" s="97">
        <f>IFERROR(IF(E1821= "yes",VLOOKUP(C1821,Summary!$B:$I,6,0),0),0)</f>
        <v>0</v>
      </c>
      <c r="H1821" s="96">
        <f t="shared" si="301"/>
        <v>0</v>
      </c>
      <c r="I1821" s="154">
        <f>VLOOKUP($A1821,'2025-26 Salary &amp; Benefits'!$A:$I,3,FALSE)</f>
        <v>1.18</v>
      </c>
      <c r="J1821" s="154">
        <f>VLOOKUP($A1821,'2025-26 Salary &amp; Benefits'!$A:$I,4,FALSE)</f>
        <v>1.18</v>
      </c>
      <c r="K1821" s="141">
        <f t="shared" si="302"/>
        <v>0</v>
      </c>
      <c r="L1821" s="140">
        <f t="shared" si="303"/>
        <v>0</v>
      </c>
      <c r="M1821" s="142">
        <f>'2025-26 Salary &amp; Benefits'!$E$6</f>
        <v>78209</v>
      </c>
      <c r="N1821" s="142">
        <f>'2025-26 Salary &amp; Benefits'!$F$6</f>
        <v>80164</v>
      </c>
      <c r="O1821" s="9">
        <f t="shared" si="304"/>
        <v>0</v>
      </c>
      <c r="P1821" s="9">
        <f t="shared" si="305"/>
        <v>0</v>
      </c>
      <c r="Q1821" s="9">
        <f>'2025-26 Salary &amp; Benefits'!G$6</f>
        <v>15997.68</v>
      </c>
      <c r="R1821" s="143">
        <f>'2025-26 Salary &amp; Benefits'!H$6</f>
        <v>0.16020000000000001</v>
      </c>
      <c r="S1821" s="143">
        <f>'2025-26 Salary &amp; Benefits'!I$6</f>
        <v>0.15390000000000001</v>
      </c>
      <c r="T1821" s="9">
        <f t="shared" si="306"/>
        <v>0</v>
      </c>
      <c r="U1821" s="9">
        <f t="shared" si="307"/>
        <v>0</v>
      </c>
      <c r="V1821" s="9">
        <f t="shared" si="308"/>
        <v>0</v>
      </c>
      <c r="W1821" s="9">
        <f t="shared" si="309"/>
        <v>0</v>
      </c>
      <c r="X1821" s="22">
        <f t="shared" si="310"/>
        <v>0</v>
      </c>
      <c r="Y1821" s="2"/>
      <c r="Z1821" s="2"/>
      <c r="AA1821" s="2"/>
      <c r="AB1821" s="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c r="CR1821" s="2"/>
      <c r="CS1821" s="2"/>
      <c r="CT1821" s="2"/>
      <c r="CU1821" s="2"/>
      <c r="CV1821" s="2"/>
      <c r="CW1821" s="2"/>
      <c r="CX1821" s="2"/>
      <c r="CY1821" s="2"/>
      <c r="CZ1821" s="2"/>
      <c r="DA1821" s="2"/>
      <c r="DB1821" s="2"/>
      <c r="DC1821" s="2"/>
      <c r="DD1821" s="2"/>
      <c r="DE1821" s="2"/>
      <c r="DF1821" s="2"/>
      <c r="DG1821" s="2"/>
      <c r="DH1821" s="2"/>
      <c r="DI1821" s="2"/>
      <c r="DJ1821" s="2"/>
      <c r="DK1821" s="2"/>
      <c r="DL1821" s="2"/>
      <c r="DM1821" s="2"/>
      <c r="DN1821" s="2"/>
      <c r="DO1821" s="2"/>
      <c r="DP1821" s="2"/>
      <c r="DQ1821" s="2"/>
      <c r="DR1821" s="2"/>
      <c r="DS1821" s="2"/>
      <c r="DT1821" s="2"/>
      <c r="DU1821" s="2"/>
      <c r="DV1821" s="2"/>
      <c r="DW1821" s="2"/>
      <c r="DX1821" s="2"/>
      <c r="DY1821" s="2"/>
      <c r="DZ1821" s="2"/>
      <c r="EA1821" s="2"/>
      <c r="EB1821" s="2"/>
      <c r="EC1821" s="2"/>
      <c r="ED1821" s="2"/>
      <c r="EE1821" s="2"/>
      <c r="EF1821" s="2"/>
      <c r="EG1821" s="2"/>
      <c r="EH1821" s="2"/>
      <c r="EI1821" s="2"/>
      <c r="EJ1821" s="2"/>
      <c r="EK1821" s="2"/>
      <c r="EL1821" s="2"/>
      <c r="EM1821" s="2"/>
      <c r="EN1821" s="2"/>
      <c r="EO1821" s="2"/>
      <c r="EP1821" s="2"/>
      <c r="EQ1821" s="2"/>
      <c r="ER1821" s="2"/>
      <c r="ES1821" s="2"/>
      <c r="ET1821" s="2"/>
      <c r="EU1821" s="2"/>
      <c r="EV1821" s="2"/>
      <c r="EW1821" s="2"/>
      <c r="EX1821" s="2"/>
      <c r="EY1821" s="2"/>
      <c r="EZ1821" s="2"/>
      <c r="FA1821" s="2"/>
      <c r="FB1821" s="2"/>
      <c r="FC1821" s="2"/>
    </row>
    <row r="1822" spans="1:159" s="4" customFormat="1">
      <c r="A1822" s="77" t="s">
        <v>2260</v>
      </c>
      <c r="B1822" s="87" t="s">
        <v>2814</v>
      </c>
      <c r="C1822" s="88">
        <v>2990</v>
      </c>
      <c r="D1822" s="87" t="s">
        <v>857</v>
      </c>
      <c r="E1822" s="107" t="str">
        <f>VLOOKUP($C1822,'2024-25 School Level AAFTE'!$C$4:$L$2372,9,FALSE)</f>
        <v>No</v>
      </c>
      <c r="F1822" s="95">
        <f>VLOOKUP($C1822,'2024-25 School Level AAFTE'!$C$4:$J$2372,8,FALSE)</f>
        <v>463.04</v>
      </c>
      <c r="G1822" s="97">
        <f>IFERROR(IF(E1822= "yes",VLOOKUP(C1822,Summary!$B:$I,6,0),0),0)</f>
        <v>0</v>
      </c>
      <c r="H1822" s="96">
        <f t="shared" ref="H1822:H1885" si="311">IF(E1822= "yes", F1822,0)</f>
        <v>0</v>
      </c>
      <c r="I1822" s="154">
        <f>VLOOKUP($A1822,'2025-26 Salary &amp; Benefits'!$A:$I,3,FALSE)</f>
        <v>1.18</v>
      </c>
      <c r="J1822" s="154">
        <f>VLOOKUP($A1822,'2025-26 Salary &amp; Benefits'!$A:$I,4,FALSE)</f>
        <v>1.18</v>
      </c>
      <c r="K1822" s="141">
        <f t="shared" ref="K1822:K1885" si="312">IF(G1822&gt;0,G1822,H1822)</f>
        <v>0</v>
      </c>
      <c r="L1822" s="140">
        <f t="shared" ref="L1822:L1885" si="313">ROUND((($K1822*1.1*36)/15)/900,3)</f>
        <v>0</v>
      </c>
      <c r="M1822" s="142">
        <f>'2025-26 Salary &amp; Benefits'!$E$6</f>
        <v>78209</v>
      </c>
      <c r="N1822" s="142">
        <f>'2025-26 Salary &amp; Benefits'!$F$6</f>
        <v>80164</v>
      </c>
      <c r="O1822" s="9">
        <f t="shared" ref="O1822:O1885" si="314">ROUND($I1822*$M1822*$L1822,2)</f>
        <v>0</v>
      </c>
      <c r="P1822" s="9">
        <f t="shared" ref="P1822:P1885" si="315">ROUND($J1822*$N1822*$L1822,2)-O1822</f>
        <v>0</v>
      </c>
      <c r="Q1822" s="9">
        <f>'2025-26 Salary &amp; Benefits'!G$6</f>
        <v>15997.68</v>
      </c>
      <c r="R1822" s="143">
        <f>'2025-26 Salary &amp; Benefits'!H$6</f>
        <v>0.16020000000000001</v>
      </c>
      <c r="S1822" s="143">
        <f>'2025-26 Salary &amp; Benefits'!I$6</f>
        <v>0.15390000000000001</v>
      </c>
      <c r="T1822" s="9">
        <f t="shared" ref="T1822:T1885" si="316">ROUND(O1822*R1822+P1822*S1822+L1822*Q1822,2)</f>
        <v>0</v>
      </c>
      <c r="U1822" s="9">
        <f t="shared" ref="U1822:U1885" si="317">ROUND((($N1822*$J1822*$L1822)/180)*3,2)</f>
        <v>0</v>
      </c>
      <c r="V1822" s="9">
        <f t="shared" ref="V1822:V1885" si="318">ROUND(U1822*S1822,2)</f>
        <v>0</v>
      </c>
      <c r="W1822" s="9">
        <f t="shared" ref="W1822:W1885" si="319">SUM(U1822:V1822)</f>
        <v>0</v>
      </c>
      <c r="X1822" s="22">
        <f t="shared" ref="X1822:X1885" si="320">SUM(T1822,O1822:P1822,W1822)</f>
        <v>0</v>
      </c>
      <c r="Y1822" s="2"/>
      <c r="Z1822" s="2"/>
      <c r="AA1822" s="2"/>
      <c r="AB1822" s="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c r="DC1822" s="2"/>
      <c r="DD1822" s="2"/>
      <c r="DE1822" s="2"/>
      <c r="DF1822" s="2"/>
      <c r="DG1822" s="2"/>
      <c r="DH1822" s="2"/>
      <c r="DI1822" s="2"/>
      <c r="DJ1822" s="2"/>
      <c r="DK1822" s="2"/>
      <c r="DL1822" s="2"/>
      <c r="DM1822" s="2"/>
      <c r="DN1822" s="2"/>
      <c r="DO1822" s="2"/>
      <c r="DP1822" s="2"/>
      <c r="DQ1822" s="2"/>
      <c r="DR1822" s="2"/>
      <c r="DS1822" s="2"/>
      <c r="DT1822" s="2"/>
      <c r="DU1822" s="2"/>
      <c r="DV1822" s="2"/>
      <c r="DW1822" s="2"/>
      <c r="DX1822" s="2"/>
      <c r="DY1822" s="2"/>
      <c r="DZ1822" s="2"/>
      <c r="EA1822" s="2"/>
      <c r="EB1822" s="2"/>
      <c r="EC1822" s="2"/>
      <c r="ED1822" s="2"/>
      <c r="EE1822" s="2"/>
      <c r="EF1822" s="2"/>
      <c r="EG1822" s="2"/>
      <c r="EH1822" s="2"/>
      <c r="EI1822" s="2"/>
      <c r="EJ1822" s="2"/>
      <c r="EK1822" s="2"/>
      <c r="EL1822" s="2"/>
      <c r="EM1822" s="2"/>
      <c r="EN1822" s="2"/>
      <c r="EO1822" s="2"/>
      <c r="EP1822" s="2"/>
      <c r="EQ1822" s="2"/>
      <c r="ER1822" s="2"/>
      <c r="ES1822" s="2"/>
      <c r="ET1822" s="2"/>
      <c r="EU1822" s="2"/>
      <c r="EV1822" s="2"/>
      <c r="EW1822" s="2"/>
      <c r="EX1822" s="2"/>
      <c r="EY1822" s="2"/>
      <c r="EZ1822" s="2"/>
      <c r="FA1822" s="2"/>
      <c r="FB1822" s="2"/>
      <c r="FC1822" s="2"/>
    </row>
    <row r="1823" spans="1:159" s="4" customFormat="1">
      <c r="A1823" s="77" t="s">
        <v>2260</v>
      </c>
      <c r="B1823" s="87" t="s">
        <v>2814</v>
      </c>
      <c r="C1823" s="88">
        <v>3104</v>
      </c>
      <c r="D1823" s="87" t="s">
        <v>858</v>
      </c>
      <c r="E1823" s="107" t="str">
        <f>VLOOKUP($C1823,'2024-25 School Level AAFTE'!$C$4:$L$2372,9,FALSE)</f>
        <v>No</v>
      </c>
      <c r="F1823" s="95">
        <f>VLOOKUP($C1823,'2024-25 School Level AAFTE'!$C$4:$J$2372,8,FALSE)</f>
        <v>423.56</v>
      </c>
      <c r="G1823" s="97">
        <f>IFERROR(IF(E1823= "yes",VLOOKUP(C1823,Summary!$B:$I,6,0),0),0)</f>
        <v>0</v>
      </c>
      <c r="H1823" s="96">
        <f t="shared" si="311"/>
        <v>0</v>
      </c>
      <c r="I1823" s="154">
        <f>VLOOKUP($A1823,'2025-26 Salary &amp; Benefits'!$A:$I,3,FALSE)</f>
        <v>1.18</v>
      </c>
      <c r="J1823" s="154">
        <f>VLOOKUP($A1823,'2025-26 Salary &amp; Benefits'!$A:$I,4,FALSE)</f>
        <v>1.18</v>
      </c>
      <c r="K1823" s="141">
        <f t="shared" si="312"/>
        <v>0</v>
      </c>
      <c r="L1823" s="140">
        <f t="shared" si="313"/>
        <v>0</v>
      </c>
      <c r="M1823" s="142">
        <f>'2025-26 Salary &amp; Benefits'!$E$6</f>
        <v>78209</v>
      </c>
      <c r="N1823" s="142">
        <f>'2025-26 Salary &amp; Benefits'!$F$6</f>
        <v>80164</v>
      </c>
      <c r="O1823" s="9">
        <f t="shared" si="314"/>
        <v>0</v>
      </c>
      <c r="P1823" s="9">
        <f t="shared" si="315"/>
        <v>0</v>
      </c>
      <c r="Q1823" s="9">
        <f>'2025-26 Salary &amp; Benefits'!G$6</f>
        <v>15997.68</v>
      </c>
      <c r="R1823" s="143">
        <f>'2025-26 Salary &amp; Benefits'!H$6</f>
        <v>0.16020000000000001</v>
      </c>
      <c r="S1823" s="143">
        <f>'2025-26 Salary &amp; Benefits'!I$6</f>
        <v>0.15390000000000001</v>
      </c>
      <c r="T1823" s="9">
        <f t="shared" si="316"/>
        <v>0</v>
      </c>
      <c r="U1823" s="9">
        <f t="shared" si="317"/>
        <v>0</v>
      </c>
      <c r="V1823" s="9">
        <f t="shared" si="318"/>
        <v>0</v>
      </c>
      <c r="W1823" s="9">
        <f t="shared" si="319"/>
        <v>0</v>
      </c>
      <c r="X1823" s="22">
        <f t="shared" si="320"/>
        <v>0</v>
      </c>
      <c r="Y1823" s="2"/>
      <c r="Z1823" s="2"/>
      <c r="AA1823" s="2"/>
      <c r="AB1823" s="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c r="DC1823" s="2"/>
      <c r="DD1823" s="2"/>
      <c r="DE1823" s="2"/>
      <c r="DF1823" s="2"/>
      <c r="DG1823" s="2"/>
      <c r="DH1823" s="2"/>
      <c r="DI1823" s="2"/>
      <c r="DJ1823" s="2"/>
      <c r="DK1823" s="2"/>
      <c r="DL1823" s="2"/>
      <c r="DM1823" s="2"/>
      <c r="DN1823" s="2"/>
      <c r="DO1823" s="2"/>
      <c r="DP1823" s="2"/>
      <c r="DQ1823" s="2"/>
      <c r="DR1823" s="2"/>
      <c r="DS1823" s="2"/>
      <c r="DT1823" s="2"/>
      <c r="DU1823" s="2"/>
      <c r="DV1823" s="2"/>
      <c r="DW1823" s="2"/>
      <c r="DX1823" s="2"/>
      <c r="DY1823" s="2"/>
      <c r="DZ1823" s="2"/>
      <c r="EA1823" s="2"/>
      <c r="EB1823" s="2"/>
      <c r="EC1823" s="2"/>
      <c r="ED1823" s="2"/>
      <c r="EE1823" s="2"/>
      <c r="EF1823" s="2"/>
      <c r="EG1823" s="2"/>
      <c r="EH1823" s="2"/>
      <c r="EI1823" s="2"/>
      <c r="EJ1823" s="2"/>
      <c r="EK1823" s="2"/>
      <c r="EL1823" s="2"/>
      <c r="EM1823" s="2"/>
      <c r="EN1823" s="2"/>
      <c r="EO1823" s="2"/>
      <c r="EP1823" s="2"/>
      <c r="EQ1823" s="2"/>
      <c r="ER1823" s="2"/>
      <c r="ES1823" s="2"/>
      <c r="ET1823" s="2"/>
      <c r="EU1823" s="2"/>
      <c r="EV1823" s="2"/>
      <c r="EW1823" s="2"/>
      <c r="EX1823" s="2"/>
      <c r="EY1823" s="2"/>
      <c r="EZ1823" s="2"/>
      <c r="FA1823" s="2"/>
      <c r="FB1823" s="2"/>
      <c r="FC1823" s="2"/>
    </row>
    <row r="1824" spans="1:159" s="4" customFormat="1">
      <c r="A1824" s="77" t="s">
        <v>2260</v>
      </c>
      <c r="B1824" s="87" t="s">
        <v>2814</v>
      </c>
      <c r="C1824" s="88">
        <v>3230</v>
      </c>
      <c r="D1824" s="87" t="s">
        <v>859</v>
      </c>
      <c r="E1824" s="107" t="str">
        <f>VLOOKUP($C1824,'2024-25 School Level AAFTE'!$C$4:$L$2372,9,FALSE)</f>
        <v>No</v>
      </c>
      <c r="F1824" s="95">
        <f>VLOOKUP($C1824,'2024-25 School Level AAFTE'!$C$4:$J$2372,8,FALSE)</f>
        <v>373.62</v>
      </c>
      <c r="G1824" s="97">
        <f>IFERROR(IF(E1824= "yes",VLOOKUP(C1824,Summary!$B:$I,6,0),0),0)</f>
        <v>0</v>
      </c>
      <c r="H1824" s="96">
        <f t="shared" si="311"/>
        <v>0</v>
      </c>
      <c r="I1824" s="154">
        <f>VLOOKUP($A1824,'2025-26 Salary &amp; Benefits'!$A:$I,3,FALSE)</f>
        <v>1.18</v>
      </c>
      <c r="J1824" s="154">
        <f>VLOOKUP($A1824,'2025-26 Salary &amp; Benefits'!$A:$I,4,FALSE)</f>
        <v>1.18</v>
      </c>
      <c r="K1824" s="141">
        <f t="shared" si="312"/>
        <v>0</v>
      </c>
      <c r="L1824" s="140">
        <f t="shared" si="313"/>
        <v>0</v>
      </c>
      <c r="M1824" s="142">
        <f>'2025-26 Salary &amp; Benefits'!$E$6</f>
        <v>78209</v>
      </c>
      <c r="N1824" s="142">
        <f>'2025-26 Salary &amp; Benefits'!$F$6</f>
        <v>80164</v>
      </c>
      <c r="O1824" s="9">
        <f t="shared" si="314"/>
        <v>0</v>
      </c>
      <c r="P1824" s="9">
        <f t="shared" si="315"/>
        <v>0</v>
      </c>
      <c r="Q1824" s="9">
        <f>'2025-26 Salary &amp; Benefits'!G$6</f>
        <v>15997.68</v>
      </c>
      <c r="R1824" s="143">
        <f>'2025-26 Salary &amp; Benefits'!H$6</f>
        <v>0.16020000000000001</v>
      </c>
      <c r="S1824" s="143">
        <f>'2025-26 Salary &amp; Benefits'!I$6</f>
        <v>0.15390000000000001</v>
      </c>
      <c r="T1824" s="9">
        <f t="shared" si="316"/>
        <v>0</v>
      </c>
      <c r="U1824" s="9">
        <f t="shared" si="317"/>
        <v>0</v>
      </c>
      <c r="V1824" s="9">
        <f t="shared" si="318"/>
        <v>0</v>
      </c>
      <c r="W1824" s="9">
        <f t="shared" si="319"/>
        <v>0</v>
      </c>
      <c r="X1824" s="22">
        <f t="shared" si="320"/>
        <v>0</v>
      </c>
      <c r="Y1824" s="2"/>
      <c r="Z1824" s="2"/>
      <c r="AA1824" s="2"/>
      <c r="AB1824" s="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c r="DC1824" s="2"/>
      <c r="DD1824" s="2"/>
      <c r="DE1824" s="2"/>
      <c r="DF1824" s="2"/>
      <c r="DG1824" s="2"/>
      <c r="DH1824" s="2"/>
      <c r="DI1824" s="2"/>
      <c r="DJ1824" s="2"/>
      <c r="DK1824" s="2"/>
      <c r="DL1824" s="2"/>
      <c r="DM1824" s="2"/>
      <c r="DN1824" s="2"/>
      <c r="DO1824" s="2"/>
      <c r="DP1824" s="2"/>
      <c r="DQ1824" s="2"/>
      <c r="DR1824" s="2"/>
      <c r="DS1824" s="2"/>
      <c r="DT1824" s="2"/>
      <c r="DU1824" s="2"/>
      <c r="DV1824" s="2"/>
      <c r="DW1824" s="2"/>
      <c r="DX1824" s="2"/>
      <c r="DY1824" s="2"/>
      <c r="DZ1824" s="2"/>
      <c r="EA1824" s="2"/>
      <c r="EB1824" s="2"/>
      <c r="EC1824" s="2"/>
      <c r="ED1824" s="2"/>
      <c r="EE1824" s="2"/>
      <c r="EF1824" s="2"/>
      <c r="EG1824" s="2"/>
      <c r="EH1824" s="2"/>
      <c r="EI1824" s="2"/>
      <c r="EJ1824" s="2"/>
      <c r="EK1824" s="2"/>
      <c r="EL1824" s="2"/>
      <c r="EM1824" s="2"/>
      <c r="EN1824" s="2"/>
      <c r="EO1824" s="2"/>
      <c r="EP1824" s="2"/>
      <c r="EQ1824" s="2"/>
      <c r="ER1824" s="2"/>
      <c r="ES1824" s="2"/>
      <c r="ET1824" s="2"/>
      <c r="EU1824" s="2"/>
      <c r="EV1824" s="2"/>
      <c r="EW1824" s="2"/>
      <c r="EX1824" s="2"/>
      <c r="EY1824" s="2"/>
      <c r="EZ1824" s="2"/>
      <c r="FA1824" s="2"/>
      <c r="FB1824" s="2"/>
      <c r="FC1824" s="2"/>
    </row>
    <row r="1825" spans="1:159" s="4" customFormat="1">
      <c r="A1825" s="77" t="s">
        <v>2260</v>
      </c>
      <c r="B1825" s="87" t="s">
        <v>2814</v>
      </c>
      <c r="C1825" s="88">
        <v>3231</v>
      </c>
      <c r="D1825" s="87" t="s">
        <v>860</v>
      </c>
      <c r="E1825" s="107" t="str">
        <f>VLOOKUP($C1825,'2024-25 School Level AAFTE'!$C$4:$L$2372,9,FALSE)</f>
        <v>No</v>
      </c>
      <c r="F1825" s="95">
        <f>VLOOKUP($C1825,'2024-25 School Level AAFTE'!$C$4:$J$2372,8,FALSE)</f>
        <v>323.22000000000003</v>
      </c>
      <c r="G1825" s="97">
        <f>IFERROR(IF(E1825= "yes",VLOOKUP(C1825,Summary!$B:$I,6,0),0),0)</f>
        <v>0</v>
      </c>
      <c r="H1825" s="96">
        <f t="shared" si="311"/>
        <v>0</v>
      </c>
      <c r="I1825" s="154">
        <f>VLOOKUP($A1825,'2025-26 Salary &amp; Benefits'!$A:$I,3,FALSE)</f>
        <v>1.18</v>
      </c>
      <c r="J1825" s="154">
        <f>VLOOKUP($A1825,'2025-26 Salary &amp; Benefits'!$A:$I,4,FALSE)</f>
        <v>1.18</v>
      </c>
      <c r="K1825" s="141">
        <f t="shared" si="312"/>
        <v>0</v>
      </c>
      <c r="L1825" s="140">
        <f t="shared" si="313"/>
        <v>0</v>
      </c>
      <c r="M1825" s="142">
        <f>'2025-26 Salary &amp; Benefits'!$E$6</f>
        <v>78209</v>
      </c>
      <c r="N1825" s="142">
        <f>'2025-26 Salary &amp; Benefits'!$F$6</f>
        <v>80164</v>
      </c>
      <c r="O1825" s="9">
        <f t="shared" si="314"/>
        <v>0</v>
      </c>
      <c r="P1825" s="9">
        <f t="shared" si="315"/>
        <v>0</v>
      </c>
      <c r="Q1825" s="9">
        <f>'2025-26 Salary &amp; Benefits'!G$6</f>
        <v>15997.68</v>
      </c>
      <c r="R1825" s="143">
        <f>'2025-26 Salary &amp; Benefits'!H$6</f>
        <v>0.16020000000000001</v>
      </c>
      <c r="S1825" s="143">
        <f>'2025-26 Salary &amp; Benefits'!I$6</f>
        <v>0.15390000000000001</v>
      </c>
      <c r="T1825" s="9">
        <f t="shared" si="316"/>
        <v>0</v>
      </c>
      <c r="U1825" s="9">
        <f t="shared" si="317"/>
        <v>0</v>
      </c>
      <c r="V1825" s="9">
        <f t="shared" si="318"/>
        <v>0</v>
      </c>
      <c r="W1825" s="9">
        <f t="shared" si="319"/>
        <v>0</v>
      </c>
      <c r="X1825" s="22">
        <f t="shared" si="320"/>
        <v>0</v>
      </c>
      <c r="Y1825" s="2"/>
      <c r="Z1825" s="2"/>
      <c r="AA1825" s="2"/>
      <c r="AB1825" s="2"/>
      <c r="AC1825" s="2"/>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c r="CR1825" s="2"/>
      <c r="CS1825" s="2"/>
      <c r="CT1825" s="2"/>
      <c r="CU1825" s="2"/>
      <c r="CV1825" s="2"/>
      <c r="CW1825" s="2"/>
      <c r="CX1825" s="2"/>
      <c r="CY1825" s="2"/>
      <c r="CZ1825" s="2"/>
      <c r="DA1825" s="2"/>
      <c r="DB1825" s="2"/>
      <c r="DC1825" s="2"/>
      <c r="DD1825" s="2"/>
      <c r="DE1825" s="2"/>
      <c r="DF1825" s="2"/>
      <c r="DG1825" s="2"/>
      <c r="DH1825" s="2"/>
      <c r="DI1825" s="2"/>
      <c r="DJ1825" s="2"/>
      <c r="DK1825" s="2"/>
      <c r="DL1825" s="2"/>
      <c r="DM1825" s="2"/>
      <c r="DN1825" s="2"/>
      <c r="DO1825" s="2"/>
      <c r="DP1825" s="2"/>
      <c r="DQ1825" s="2"/>
      <c r="DR1825" s="2"/>
      <c r="DS1825" s="2"/>
      <c r="DT1825" s="2"/>
      <c r="DU1825" s="2"/>
      <c r="DV1825" s="2"/>
      <c r="DW1825" s="2"/>
      <c r="DX1825" s="2"/>
      <c r="DY1825" s="2"/>
      <c r="DZ1825" s="2"/>
      <c r="EA1825" s="2"/>
      <c r="EB1825" s="2"/>
      <c r="EC1825" s="2"/>
      <c r="ED1825" s="2"/>
      <c r="EE1825" s="2"/>
      <c r="EF1825" s="2"/>
      <c r="EG1825" s="2"/>
      <c r="EH1825" s="2"/>
      <c r="EI1825" s="2"/>
      <c r="EJ1825" s="2"/>
      <c r="EK1825" s="2"/>
      <c r="EL1825" s="2"/>
      <c r="EM1825" s="2"/>
      <c r="EN1825" s="2"/>
      <c r="EO1825" s="2"/>
      <c r="EP1825" s="2"/>
      <c r="EQ1825" s="2"/>
      <c r="ER1825" s="2"/>
      <c r="ES1825" s="2"/>
      <c r="ET1825" s="2"/>
      <c r="EU1825" s="2"/>
      <c r="EV1825" s="2"/>
      <c r="EW1825" s="2"/>
      <c r="EX1825" s="2"/>
      <c r="EY1825" s="2"/>
      <c r="EZ1825" s="2"/>
      <c r="FA1825" s="2"/>
      <c r="FB1825" s="2"/>
      <c r="FC1825" s="2"/>
    </row>
    <row r="1826" spans="1:159" s="4" customFormat="1">
      <c r="A1826" s="77" t="s">
        <v>2260</v>
      </c>
      <c r="B1826" s="87" t="s">
        <v>2814</v>
      </c>
      <c r="C1826" s="88">
        <v>3343</v>
      </c>
      <c r="D1826" s="87" t="s">
        <v>861</v>
      </c>
      <c r="E1826" s="107" t="str">
        <f>VLOOKUP($C1826,'2024-25 School Level AAFTE'!$C$4:$L$2372,9,FALSE)</f>
        <v>No</v>
      </c>
      <c r="F1826" s="95">
        <f>VLOOKUP($C1826,'2024-25 School Level AAFTE'!$C$4:$J$2372,8,FALSE)</f>
        <v>1528.4</v>
      </c>
      <c r="G1826" s="97">
        <f>IFERROR(IF(E1826= "yes",VLOOKUP(C1826,Summary!$B:$I,6,0),0),0)</f>
        <v>0</v>
      </c>
      <c r="H1826" s="96">
        <f t="shared" si="311"/>
        <v>0</v>
      </c>
      <c r="I1826" s="154">
        <f>VLOOKUP($A1826,'2025-26 Salary &amp; Benefits'!$A:$I,3,FALSE)</f>
        <v>1.18</v>
      </c>
      <c r="J1826" s="154">
        <f>VLOOKUP($A1826,'2025-26 Salary &amp; Benefits'!$A:$I,4,FALSE)</f>
        <v>1.18</v>
      </c>
      <c r="K1826" s="141">
        <f t="shared" si="312"/>
        <v>0</v>
      </c>
      <c r="L1826" s="140">
        <f t="shared" si="313"/>
        <v>0</v>
      </c>
      <c r="M1826" s="142">
        <f>'2025-26 Salary &amp; Benefits'!$E$6</f>
        <v>78209</v>
      </c>
      <c r="N1826" s="142">
        <f>'2025-26 Salary &amp; Benefits'!$F$6</f>
        <v>80164</v>
      </c>
      <c r="O1826" s="9">
        <f t="shared" si="314"/>
        <v>0</v>
      </c>
      <c r="P1826" s="9">
        <f t="shared" si="315"/>
        <v>0</v>
      </c>
      <c r="Q1826" s="9">
        <f>'2025-26 Salary &amp; Benefits'!G$6</f>
        <v>15997.68</v>
      </c>
      <c r="R1826" s="143">
        <f>'2025-26 Salary &amp; Benefits'!H$6</f>
        <v>0.16020000000000001</v>
      </c>
      <c r="S1826" s="143">
        <f>'2025-26 Salary &amp; Benefits'!I$6</f>
        <v>0.15390000000000001</v>
      </c>
      <c r="T1826" s="9">
        <f t="shared" si="316"/>
        <v>0</v>
      </c>
      <c r="U1826" s="9">
        <f t="shared" si="317"/>
        <v>0</v>
      </c>
      <c r="V1826" s="9">
        <f t="shared" si="318"/>
        <v>0</v>
      </c>
      <c r="W1826" s="9">
        <f t="shared" si="319"/>
        <v>0</v>
      </c>
      <c r="X1826" s="22">
        <f t="shared" si="320"/>
        <v>0</v>
      </c>
      <c r="Y1826" s="2"/>
      <c r="Z1826" s="2"/>
      <c r="AA1826" s="2"/>
      <c r="AB1826" s="2"/>
      <c r="AC1826" s="2"/>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c r="BI1826" s="2"/>
      <c r="BJ1826" s="2"/>
      <c r="BK1826" s="2"/>
      <c r="BL1826" s="2"/>
      <c r="BM1826" s="2"/>
      <c r="BN1826" s="2"/>
      <c r="BO1826" s="2"/>
      <c r="BP1826" s="2"/>
      <c r="BQ1826" s="2"/>
      <c r="BR1826" s="2"/>
      <c r="BS1826" s="2"/>
      <c r="BT1826" s="2"/>
      <c r="BU1826" s="2"/>
      <c r="BV1826" s="2"/>
      <c r="BW1826" s="2"/>
      <c r="BX1826" s="2"/>
      <c r="BY1826" s="2"/>
      <c r="BZ1826" s="2"/>
      <c r="CA1826" s="2"/>
      <c r="CB1826" s="2"/>
      <c r="CC1826" s="2"/>
      <c r="CD1826" s="2"/>
      <c r="CE1826" s="2"/>
      <c r="CF1826" s="2"/>
      <c r="CG1826" s="2"/>
      <c r="CH1826" s="2"/>
      <c r="CI1826" s="2"/>
      <c r="CJ1826" s="2"/>
      <c r="CK1826" s="2"/>
      <c r="CL1826" s="2"/>
      <c r="CM1826" s="2"/>
      <c r="CN1826" s="2"/>
      <c r="CO1826" s="2"/>
      <c r="CP1826" s="2"/>
      <c r="CQ1826" s="2"/>
      <c r="CR1826" s="2"/>
      <c r="CS1826" s="2"/>
      <c r="CT1826" s="2"/>
      <c r="CU1826" s="2"/>
      <c r="CV1826" s="2"/>
      <c r="CW1826" s="2"/>
      <c r="CX1826" s="2"/>
      <c r="CY1826" s="2"/>
      <c r="CZ1826" s="2"/>
      <c r="DA1826" s="2"/>
      <c r="DB1826" s="2"/>
      <c r="DC1826" s="2"/>
      <c r="DD1826" s="2"/>
      <c r="DE1826" s="2"/>
      <c r="DF1826" s="2"/>
      <c r="DG1826" s="2"/>
      <c r="DH1826" s="2"/>
      <c r="DI1826" s="2"/>
      <c r="DJ1826" s="2"/>
      <c r="DK1826" s="2"/>
      <c r="DL1826" s="2"/>
      <c r="DM1826" s="2"/>
      <c r="DN1826" s="2"/>
      <c r="DO1826" s="2"/>
      <c r="DP1826" s="2"/>
      <c r="DQ1826" s="2"/>
      <c r="DR1826" s="2"/>
      <c r="DS1826" s="2"/>
      <c r="DT1826" s="2"/>
      <c r="DU1826" s="2"/>
      <c r="DV1826" s="2"/>
      <c r="DW1826" s="2"/>
      <c r="DX1826" s="2"/>
      <c r="DY1826" s="2"/>
      <c r="DZ1826" s="2"/>
      <c r="EA1826" s="2"/>
      <c r="EB1826" s="2"/>
      <c r="EC1826" s="2"/>
      <c r="ED1826" s="2"/>
      <c r="EE1826" s="2"/>
      <c r="EF1826" s="2"/>
      <c r="EG1826" s="2"/>
      <c r="EH1826" s="2"/>
      <c r="EI1826" s="2"/>
      <c r="EJ1826" s="2"/>
      <c r="EK1826" s="2"/>
      <c r="EL1826" s="2"/>
      <c r="EM1826" s="2"/>
      <c r="EN1826" s="2"/>
      <c r="EO1826" s="2"/>
      <c r="EP1826" s="2"/>
      <c r="EQ1826" s="2"/>
      <c r="ER1826" s="2"/>
      <c r="ES1826" s="2"/>
      <c r="ET1826" s="2"/>
      <c r="EU1826" s="2"/>
      <c r="EV1826" s="2"/>
      <c r="EW1826" s="2"/>
      <c r="EX1826" s="2"/>
      <c r="EY1826" s="2"/>
      <c r="EZ1826" s="2"/>
      <c r="FA1826" s="2"/>
      <c r="FB1826" s="2"/>
      <c r="FC1826" s="2"/>
    </row>
    <row r="1827" spans="1:159" s="4" customFormat="1">
      <c r="A1827" s="77" t="s">
        <v>2260</v>
      </c>
      <c r="B1827" s="87" t="s">
        <v>2814</v>
      </c>
      <c r="C1827" s="89">
        <v>3387</v>
      </c>
      <c r="D1827" s="101" t="s">
        <v>862</v>
      </c>
      <c r="E1827" s="107" t="str">
        <f>VLOOKUP($C1827,'2024-25 School Level AAFTE'!$C$4:$L$2372,9,FALSE)</f>
        <v>No</v>
      </c>
      <c r="F1827" s="95">
        <f>VLOOKUP($C1827,'2024-25 School Level AAFTE'!$C$4:$J$2372,8,FALSE)</f>
        <v>987.46</v>
      </c>
      <c r="G1827" s="97">
        <f>IFERROR(IF(E1827= "yes",VLOOKUP(C1827,Summary!$B:$I,6,0),0),0)</f>
        <v>0</v>
      </c>
      <c r="H1827" s="96">
        <f t="shared" si="311"/>
        <v>0</v>
      </c>
      <c r="I1827" s="154">
        <f>VLOOKUP($A1827,'2025-26 Salary &amp; Benefits'!$A:$I,3,FALSE)</f>
        <v>1.18</v>
      </c>
      <c r="J1827" s="154">
        <f>VLOOKUP($A1827,'2025-26 Salary &amp; Benefits'!$A:$I,4,FALSE)</f>
        <v>1.18</v>
      </c>
      <c r="K1827" s="141">
        <f t="shared" si="312"/>
        <v>0</v>
      </c>
      <c r="L1827" s="140">
        <f t="shared" si="313"/>
        <v>0</v>
      </c>
      <c r="M1827" s="142">
        <f>'2025-26 Salary &amp; Benefits'!$E$6</f>
        <v>78209</v>
      </c>
      <c r="N1827" s="142">
        <f>'2025-26 Salary &amp; Benefits'!$F$6</f>
        <v>80164</v>
      </c>
      <c r="O1827" s="9">
        <f t="shared" si="314"/>
        <v>0</v>
      </c>
      <c r="P1827" s="9">
        <f t="shared" si="315"/>
        <v>0</v>
      </c>
      <c r="Q1827" s="9">
        <f>'2025-26 Salary &amp; Benefits'!G$6</f>
        <v>15997.68</v>
      </c>
      <c r="R1827" s="143">
        <f>'2025-26 Salary &amp; Benefits'!H$6</f>
        <v>0.16020000000000001</v>
      </c>
      <c r="S1827" s="143">
        <f>'2025-26 Salary &amp; Benefits'!I$6</f>
        <v>0.15390000000000001</v>
      </c>
      <c r="T1827" s="9">
        <f t="shared" si="316"/>
        <v>0</v>
      </c>
      <c r="U1827" s="9">
        <f t="shared" si="317"/>
        <v>0</v>
      </c>
      <c r="V1827" s="9">
        <f t="shared" si="318"/>
        <v>0</v>
      </c>
      <c r="W1827" s="9">
        <f t="shared" si="319"/>
        <v>0</v>
      </c>
      <c r="X1827" s="22">
        <f t="shared" si="320"/>
        <v>0</v>
      </c>
      <c r="Y1827" s="2"/>
      <c r="Z1827" s="2"/>
      <c r="AA1827" s="2"/>
      <c r="AB1827" s="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c r="BI1827" s="2"/>
      <c r="BJ1827" s="2"/>
      <c r="BK1827" s="2"/>
      <c r="BL1827" s="2"/>
      <c r="BM1827" s="2"/>
      <c r="BN1827" s="2"/>
      <c r="BO1827" s="2"/>
      <c r="BP1827" s="2"/>
      <c r="BQ1827" s="2"/>
      <c r="BR1827" s="2"/>
      <c r="BS1827" s="2"/>
      <c r="BT1827" s="2"/>
      <c r="BU1827" s="2"/>
      <c r="BV1827" s="2"/>
      <c r="BW1827" s="2"/>
      <c r="BX1827" s="2"/>
      <c r="BY1827" s="2"/>
      <c r="BZ1827" s="2"/>
      <c r="CA1827" s="2"/>
      <c r="CB1827" s="2"/>
      <c r="CC1827" s="2"/>
      <c r="CD1827" s="2"/>
      <c r="CE1827" s="2"/>
      <c r="CF1827" s="2"/>
      <c r="CG1827" s="2"/>
      <c r="CH1827" s="2"/>
      <c r="CI1827" s="2"/>
      <c r="CJ1827" s="2"/>
      <c r="CK1827" s="2"/>
      <c r="CL1827" s="2"/>
      <c r="CM1827" s="2"/>
      <c r="CN1827" s="2"/>
      <c r="CO1827" s="2"/>
      <c r="CP1827" s="2"/>
      <c r="CQ1827" s="2"/>
      <c r="CR1827" s="2"/>
      <c r="CS1827" s="2"/>
      <c r="CT1827" s="2"/>
      <c r="CU1827" s="2"/>
      <c r="CV1827" s="2"/>
      <c r="CW1827" s="2"/>
      <c r="CX1827" s="2"/>
      <c r="CY1827" s="2"/>
      <c r="CZ1827" s="2"/>
      <c r="DA1827" s="2"/>
      <c r="DB1827" s="2"/>
      <c r="DC1827" s="2"/>
      <c r="DD1827" s="2"/>
      <c r="DE1827" s="2"/>
      <c r="DF1827" s="2"/>
      <c r="DG1827" s="2"/>
      <c r="DH1827" s="2"/>
      <c r="DI1827" s="2"/>
      <c r="DJ1827" s="2"/>
      <c r="DK1827" s="2"/>
      <c r="DL1827" s="2"/>
      <c r="DM1827" s="2"/>
      <c r="DN1827" s="2"/>
      <c r="DO1827" s="2"/>
      <c r="DP1827" s="2"/>
      <c r="DQ1827" s="2"/>
      <c r="DR1827" s="2"/>
      <c r="DS1827" s="2"/>
      <c r="DT1827" s="2"/>
      <c r="DU1827" s="2"/>
      <c r="DV1827" s="2"/>
      <c r="DW1827" s="2"/>
      <c r="DX1827" s="2"/>
      <c r="DY1827" s="2"/>
      <c r="DZ1827" s="2"/>
      <c r="EA1827" s="2"/>
      <c r="EB1827" s="2"/>
      <c r="EC1827" s="2"/>
      <c r="ED1827" s="2"/>
      <c r="EE1827" s="2"/>
      <c r="EF1827" s="2"/>
      <c r="EG1827" s="2"/>
      <c r="EH1827" s="2"/>
      <c r="EI1827" s="2"/>
      <c r="EJ1827" s="2"/>
      <c r="EK1827" s="2"/>
      <c r="EL1827" s="2"/>
      <c r="EM1827" s="2"/>
      <c r="EN1827" s="2"/>
      <c r="EO1827" s="2"/>
      <c r="EP1827" s="2"/>
      <c r="EQ1827" s="2"/>
      <c r="ER1827" s="2"/>
      <c r="ES1827" s="2"/>
      <c r="ET1827" s="2"/>
      <c r="EU1827" s="2"/>
      <c r="EV1827" s="2"/>
      <c r="EW1827" s="2"/>
      <c r="EX1827" s="2"/>
      <c r="EY1827" s="2"/>
      <c r="EZ1827" s="2"/>
      <c r="FA1827" s="2"/>
      <c r="FB1827" s="2"/>
      <c r="FC1827" s="2"/>
    </row>
    <row r="1828" spans="1:159" s="4" customFormat="1">
      <c r="A1828" s="77" t="s">
        <v>2260</v>
      </c>
      <c r="B1828" s="87" t="s">
        <v>2814</v>
      </c>
      <c r="C1828" s="88">
        <v>3489</v>
      </c>
      <c r="D1828" s="87" t="s">
        <v>863</v>
      </c>
      <c r="E1828" s="107" t="str">
        <f>VLOOKUP($C1828,'2024-25 School Level AAFTE'!$C$4:$L$2372,9,FALSE)</f>
        <v>No</v>
      </c>
      <c r="F1828" s="95">
        <f>VLOOKUP($C1828,'2024-25 School Level AAFTE'!$C$4:$J$2372,8,FALSE)</f>
        <v>399.56</v>
      </c>
      <c r="G1828" s="97">
        <f>IFERROR(IF(E1828= "yes",VLOOKUP(C1828,Summary!$B:$I,6,0),0),0)</f>
        <v>0</v>
      </c>
      <c r="H1828" s="96">
        <f t="shared" si="311"/>
        <v>0</v>
      </c>
      <c r="I1828" s="154">
        <f>VLOOKUP($A1828,'2025-26 Salary &amp; Benefits'!$A:$I,3,FALSE)</f>
        <v>1.18</v>
      </c>
      <c r="J1828" s="154">
        <f>VLOOKUP($A1828,'2025-26 Salary &amp; Benefits'!$A:$I,4,FALSE)</f>
        <v>1.18</v>
      </c>
      <c r="K1828" s="141">
        <f t="shared" si="312"/>
        <v>0</v>
      </c>
      <c r="L1828" s="140">
        <f t="shared" si="313"/>
        <v>0</v>
      </c>
      <c r="M1828" s="142">
        <f>'2025-26 Salary &amp; Benefits'!$E$6</f>
        <v>78209</v>
      </c>
      <c r="N1828" s="142">
        <f>'2025-26 Salary &amp; Benefits'!$F$6</f>
        <v>80164</v>
      </c>
      <c r="O1828" s="9">
        <f t="shared" si="314"/>
        <v>0</v>
      </c>
      <c r="P1828" s="9">
        <f t="shared" si="315"/>
        <v>0</v>
      </c>
      <c r="Q1828" s="9">
        <f>'2025-26 Salary &amp; Benefits'!G$6</f>
        <v>15997.68</v>
      </c>
      <c r="R1828" s="143">
        <f>'2025-26 Salary &amp; Benefits'!H$6</f>
        <v>0.16020000000000001</v>
      </c>
      <c r="S1828" s="143">
        <f>'2025-26 Salary &amp; Benefits'!I$6</f>
        <v>0.15390000000000001</v>
      </c>
      <c r="T1828" s="9">
        <f t="shared" si="316"/>
        <v>0</v>
      </c>
      <c r="U1828" s="9">
        <f t="shared" si="317"/>
        <v>0</v>
      </c>
      <c r="V1828" s="9">
        <f t="shared" si="318"/>
        <v>0</v>
      </c>
      <c r="W1828" s="9">
        <f t="shared" si="319"/>
        <v>0</v>
      </c>
      <c r="X1828" s="22">
        <f t="shared" si="320"/>
        <v>0</v>
      </c>
      <c r="Y1828" s="2"/>
      <c r="Z1828" s="2"/>
      <c r="AA1828" s="2"/>
      <c r="AB1828" s="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c r="BI1828" s="2"/>
      <c r="BJ1828" s="2"/>
      <c r="BK1828" s="2"/>
      <c r="BL1828" s="2"/>
      <c r="BM1828" s="2"/>
      <c r="BN1828" s="2"/>
      <c r="BO1828" s="2"/>
      <c r="BP1828" s="2"/>
      <c r="BQ1828" s="2"/>
      <c r="BR1828" s="2"/>
      <c r="BS1828" s="2"/>
      <c r="BT1828" s="2"/>
      <c r="BU1828" s="2"/>
      <c r="BV1828" s="2"/>
      <c r="BW1828" s="2"/>
      <c r="BX1828" s="2"/>
      <c r="BY1828" s="2"/>
      <c r="BZ1828" s="2"/>
      <c r="CA1828" s="2"/>
      <c r="CB1828" s="2"/>
      <c r="CC1828" s="2"/>
      <c r="CD1828" s="2"/>
      <c r="CE1828" s="2"/>
      <c r="CF1828" s="2"/>
      <c r="CG1828" s="2"/>
      <c r="CH1828" s="2"/>
      <c r="CI1828" s="2"/>
      <c r="CJ1828" s="2"/>
      <c r="CK1828" s="2"/>
      <c r="CL1828" s="2"/>
      <c r="CM1828" s="2"/>
      <c r="CN1828" s="2"/>
      <c r="CO1828" s="2"/>
      <c r="CP1828" s="2"/>
      <c r="CQ1828" s="2"/>
      <c r="CR1828" s="2"/>
      <c r="CS1828" s="2"/>
      <c r="CT1828" s="2"/>
      <c r="CU1828" s="2"/>
      <c r="CV1828" s="2"/>
      <c r="CW1828" s="2"/>
      <c r="CX1828" s="2"/>
      <c r="CY1828" s="2"/>
      <c r="CZ1828" s="2"/>
      <c r="DA1828" s="2"/>
      <c r="DB1828" s="2"/>
      <c r="DC1828" s="2"/>
      <c r="DD1828" s="2"/>
      <c r="DE1828" s="2"/>
      <c r="DF1828" s="2"/>
      <c r="DG1828" s="2"/>
      <c r="DH1828" s="2"/>
      <c r="DI1828" s="2"/>
      <c r="DJ1828" s="2"/>
      <c r="DK1828" s="2"/>
      <c r="DL1828" s="2"/>
      <c r="DM1828" s="2"/>
      <c r="DN1828" s="2"/>
      <c r="DO1828" s="2"/>
      <c r="DP1828" s="2"/>
      <c r="DQ1828" s="2"/>
      <c r="DR1828" s="2"/>
      <c r="DS1828" s="2"/>
      <c r="DT1828" s="2"/>
      <c r="DU1828" s="2"/>
      <c r="DV1828" s="2"/>
      <c r="DW1828" s="2"/>
      <c r="DX1828" s="2"/>
      <c r="DY1828" s="2"/>
      <c r="DZ1828" s="2"/>
      <c r="EA1828" s="2"/>
      <c r="EB1828" s="2"/>
      <c r="EC1828" s="2"/>
      <c r="ED1828" s="2"/>
      <c r="EE1828" s="2"/>
      <c r="EF1828" s="2"/>
      <c r="EG1828" s="2"/>
      <c r="EH1828" s="2"/>
      <c r="EI1828" s="2"/>
      <c r="EJ1828" s="2"/>
      <c r="EK1828" s="2"/>
      <c r="EL1828" s="2"/>
      <c r="EM1828" s="2"/>
      <c r="EN1828" s="2"/>
      <c r="EO1828" s="2"/>
      <c r="EP1828" s="2"/>
      <c r="EQ1828" s="2"/>
      <c r="ER1828" s="2"/>
      <c r="ES1828" s="2"/>
      <c r="ET1828" s="2"/>
      <c r="EU1828" s="2"/>
      <c r="EV1828" s="2"/>
      <c r="EW1828" s="2"/>
      <c r="EX1828" s="2"/>
      <c r="EY1828" s="2"/>
      <c r="EZ1828" s="2"/>
      <c r="FA1828" s="2"/>
      <c r="FB1828" s="2"/>
      <c r="FC1828" s="2"/>
    </row>
    <row r="1829" spans="1:159" s="4" customFormat="1">
      <c r="A1829" s="77" t="s">
        <v>2260</v>
      </c>
      <c r="B1829" s="87" t="s">
        <v>2814</v>
      </c>
      <c r="C1829" s="88">
        <v>3527</v>
      </c>
      <c r="D1829" s="87" t="s">
        <v>864</v>
      </c>
      <c r="E1829" s="107" t="str">
        <f>VLOOKUP($C1829,'2024-25 School Level AAFTE'!$C$4:$L$2372,9,FALSE)</f>
        <v>No</v>
      </c>
      <c r="F1829" s="95">
        <f>VLOOKUP($C1829,'2024-25 School Level AAFTE'!$C$4:$J$2372,8,FALSE)</f>
        <v>444.98</v>
      </c>
      <c r="G1829" s="97">
        <f>IFERROR(IF(E1829= "yes",VLOOKUP(C1829,Summary!$B:$I,6,0),0),0)</f>
        <v>0</v>
      </c>
      <c r="H1829" s="96">
        <f t="shared" si="311"/>
        <v>0</v>
      </c>
      <c r="I1829" s="154">
        <f>VLOOKUP($A1829,'2025-26 Salary &amp; Benefits'!$A:$I,3,FALSE)</f>
        <v>1.18</v>
      </c>
      <c r="J1829" s="154">
        <f>VLOOKUP($A1829,'2025-26 Salary &amp; Benefits'!$A:$I,4,FALSE)</f>
        <v>1.18</v>
      </c>
      <c r="K1829" s="141">
        <f t="shared" si="312"/>
        <v>0</v>
      </c>
      <c r="L1829" s="140">
        <f t="shared" si="313"/>
        <v>0</v>
      </c>
      <c r="M1829" s="142">
        <f>'2025-26 Salary &amp; Benefits'!$E$6</f>
        <v>78209</v>
      </c>
      <c r="N1829" s="142">
        <f>'2025-26 Salary &amp; Benefits'!$F$6</f>
        <v>80164</v>
      </c>
      <c r="O1829" s="9">
        <f t="shared" si="314"/>
        <v>0</v>
      </c>
      <c r="P1829" s="9">
        <f t="shared" si="315"/>
        <v>0</v>
      </c>
      <c r="Q1829" s="9">
        <f>'2025-26 Salary &amp; Benefits'!G$6</f>
        <v>15997.68</v>
      </c>
      <c r="R1829" s="143">
        <f>'2025-26 Salary &amp; Benefits'!H$6</f>
        <v>0.16020000000000001</v>
      </c>
      <c r="S1829" s="143">
        <f>'2025-26 Salary &amp; Benefits'!I$6</f>
        <v>0.15390000000000001</v>
      </c>
      <c r="T1829" s="9">
        <f t="shared" si="316"/>
        <v>0</v>
      </c>
      <c r="U1829" s="9">
        <f t="shared" si="317"/>
        <v>0</v>
      </c>
      <c r="V1829" s="9">
        <f t="shared" si="318"/>
        <v>0</v>
      </c>
      <c r="W1829" s="9">
        <f t="shared" si="319"/>
        <v>0</v>
      </c>
      <c r="X1829" s="22">
        <f t="shared" si="320"/>
        <v>0</v>
      </c>
      <c r="Y1829" s="2"/>
      <c r="Z1829" s="2"/>
      <c r="AA1829" s="2"/>
      <c r="AB1829" s="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c r="DC1829" s="2"/>
      <c r="DD1829" s="2"/>
      <c r="DE1829" s="2"/>
      <c r="DF1829" s="2"/>
      <c r="DG1829" s="2"/>
      <c r="DH1829" s="2"/>
      <c r="DI1829" s="2"/>
      <c r="DJ1829" s="2"/>
      <c r="DK1829" s="2"/>
      <c r="DL1829" s="2"/>
      <c r="DM1829" s="2"/>
      <c r="DN1829" s="2"/>
      <c r="DO1829" s="2"/>
      <c r="DP1829" s="2"/>
      <c r="DQ1829" s="2"/>
      <c r="DR1829" s="2"/>
      <c r="DS1829" s="2"/>
      <c r="DT1829" s="2"/>
      <c r="DU1829" s="2"/>
      <c r="DV1829" s="2"/>
      <c r="DW1829" s="2"/>
      <c r="DX1829" s="2"/>
      <c r="DY1829" s="2"/>
      <c r="DZ1829" s="2"/>
      <c r="EA1829" s="2"/>
      <c r="EB1829" s="2"/>
      <c r="EC1829" s="2"/>
      <c r="ED1829" s="2"/>
      <c r="EE1829" s="2"/>
      <c r="EF1829" s="2"/>
      <c r="EG1829" s="2"/>
      <c r="EH1829" s="2"/>
      <c r="EI1829" s="2"/>
      <c r="EJ1829" s="2"/>
      <c r="EK1829" s="2"/>
      <c r="EL1829" s="2"/>
      <c r="EM1829" s="2"/>
      <c r="EN1829" s="2"/>
      <c r="EO1829" s="2"/>
      <c r="EP1829" s="2"/>
      <c r="EQ1829" s="2"/>
      <c r="ER1829" s="2"/>
      <c r="ES1829" s="2"/>
      <c r="ET1829" s="2"/>
      <c r="EU1829" s="2"/>
      <c r="EV1829" s="2"/>
      <c r="EW1829" s="2"/>
      <c r="EX1829" s="2"/>
      <c r="EY1829" s="2"/>
      <c r="EZ1829" s="2"/>
      <c r="FA1829" s="2"/>
      <c r="FB1829" s="2"/>
      <c r="FC1829" s="2"/>
    </row>
    <row r="1830" spans="1:159" s="4" customFormat="1">
      <c r="A1830" s="77" t="s">
        <v>2260</v>
      </c>
      <c r="B1830" s="87" t="s">
        <v>2814</v>
      </c>
      <c r="C1830" s="88">
        <v>3674</v>
      </c>
      <c r="D1830" s="87" t="s">
        <v>865</v>
      </c>
      <c r="E1830" s="107" t="str">
        <f>VLOOKUP($C1830,'2024-25 School Level AAFTE'!$C$4:$L$2372,9,FALSE)</f>
        <v>No</v>
      </c>
      <c r="F1830" s="95">
        <f>VLOOKUP($C1830,'2024-25 School Level AAFTE'!$C$4:$J$2372,8,FALSE)</f>
        <v>1036.8599999999999</v>
      </c>
      <c r="G1830" s="97">
        <f>IFERROR(IF(E1830= "yes",VLOOKUP(C1830,Summary!$B:$I,6,0),0),0)</f>
        <v>0</v>
      </c>
      <c r="H1830" s="96">
        <f t="shared" si="311"/>
        <v>0</v>
      </c>
      <c r="I1830" s="154">
        <f>VLOOKUP($A1830,'2025-26 Salary &amp; Benefits'!$A:$I,3,FALSE)</f>
        <v>1.18</v>
      </c>
      <c r="J1830" s="154">
        <f>VLOOKUP($A1830,'2025-26 Salary &amp; Benefits'!$A:$I,4,FALSE)</f>
        <v>1.18</v>
      </c>
      <c r="K1830" s="141">
        <f t="shared" si="312"/>
        <v>0</v>
      </c>
      <c r="L1830" s="140">
        <f t="shared" si="313"/>
        <v>0</v>
      </c>
      <c r="M1830" s="142">
        <f>'2025-26 Salary &amp; Benefits'!$E$6</f>
        <v>78209</v>
      </c>
      <c r="N1830" s="142">
        <f>'2025-26 Salary &amp; Benefits'!$F$6</f>
        <v>80164</v>
      </c>
      <c r="O1830" s="9">
        <f t="shared" si="314"/>
        <v>0</v>
      </c>
      <c r="P1830" s="9">
        <f t="shared" si="315"/>
        <v>0</v>
      </c>
      <c r="Q1830" s="9">
        <f>'2025-26 Salary &amp; Benefits'!G$6</f>
        <v>15997.68</v>
      </c>
      <c r="R1830" s="143">
        <f>'2025-26 Salary &amp; Benefits'!H$6</f>
        <v>0.16020000000000001</v>
      </c>
      <c r="S1830" s="143">
        <f>'2025-26 Salary &amp; Benefits'!I$6</f>
        <v>0.15390000000000001</v>
      </c>
      <c r="T1830" s="9">
        <f t="shared" si="316"/>
        <v>0</v>
      </c>
      <c r="U1830" s="9">
        <f t="shared" si="317"/>
        <v>0</v>
      </c>
      <c r="V1830" s="9">
        <f t="shared" si="318"/>
        <v>0</v>
      </c>
      <c r="W1830" s="9">
        <f t="shared" si="319"/>
        <v>0</v>
      </c>
      <c r="X1830" s="22">
        <f t="shared" si="320"/>
        <v>0</v>
      </c>
      <c r="Y1830" s="2"/>
      <c r="Z1830" s="2"/>
      <c r="AA1830" s="2"/>
      <c r="AB1830" s="2"/>
      <c r="AC1830" s="2"/>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c r="CR1830" s="2"/>
      <c r="CS1830" s="2"/>
      <c r="CT1830" s="2"/>
      <c r="CU1830" s="2"/>
      <c r="CV1830" s="2"/>
      <c r="CW1830" s="2"/>
      <c r="CX1830" s="2"/>
      <c r="CY1830" s="2"/>
      <c r="CZ1830" s="2"/>
      <c r="DA1830" s="2"/>
      <c r="DB1830" s="2"/>
      <c r="DC1830" s="2"/>
      <c r="DD1830" s="2"/>
      <c r="DE1830" s="2"/>
      <c r="DF1830" s="2"/>
      <c r="DG1830" s="2"/>
      <c r="DH1830" s="2"/>
      <c r="DI1830" s="2"/>
      <c r="DJ1830" s="2"/>
      <c r="DK1830" s="2"/>
      <c r="DL1830" s="2"/>
      <c r="DM1830" s="2"/>
      <c r="DN1830" s="2"/>
      <c r="DO1830" s="2"/>
      <c r="DP1830" s="2"/>
      <c r="DQ1830" s="2"/>
      <c r="DR1830" s="2"/>
      <c r="DS1830" s="2"/>
      <c r="DT1830" s="2"/>
      <c r="DU1830" s="2"/>
      <c r="DV1830" s="2"/>
      <c r="DW1830" s="2"/>
      <c r="DX1830" s="2"/>
      <c r="DY1830" s="2"/>
      <c r="DZ1830" s="2"/>
      <c r="EA1830" s="2"/>
      <c r="EB1830" s="2"/>
      <c r="EC1830" s="2"/>
      <c r="ED1830" s="2"/>
      <c r="EE1830" s="2"/>
      <c r="EF1830" s="2"/>
      <c r="EG1830" s="2"/>
      <c r="EH1830" s="2"/>
      <c r="EI1830" s="2"/>
      <c r="EJ1830" s="2"/>
      <c r="EK1830" s="2"/>
      <c r="EL1830" s="2"/>
      <c r="EM1830" s="2"/>
      <c r="EN1830" s="2"/>
      <c r="EO1830" s="2"/>
      <c r="EP1830" s="2"/>
      <c r="EQ1830" s="2"/>
      <c r="ER1830" s="2"/>
      <c r="ES1830" s="2"/>
      <c r="ET1830" s="2"/>
      <c r="EU1830" s="2"/>
      <c r="EV1830" s="2"/>
      <c r="EW1830" s="2"/>
      <c r="EX1830" s="2"/>
      <c r="EY1830" s="2"/>
      <c r="EZ1830" s="2"/>
      <c r="FA1830" s="2"/>
      <c r="FB1830" s="2"/>
      <c r="FC1830" s="2"/>
    </row>
    <row r="1831" spans="1:159" s="4" customFormat="1">
      <c r="A1831" s="77" t="s">
        <v>2260</v>
      </c>
      <c r="B1831" s="87" t="s">
        <v>2814</v>
      </c>
      <c r="C1831" s="88">
        <v>3921</v>
      </c>
      <c r="D1831" s="87" t="s">
        <v>866</v>
      </c>
      <c r="E1831" s="107" t="str">
        <f>VLOOKUP($C1831,'2024-25 School Level AAFTE'!$C$4:$L$2372,9,FALSE)</f>
        <v>No</v>
      </c>
      <c r="F1831" s="95">
        <f>VLOOKUP($C1831,'2024-25 School Level AAFTE'!$C$4:$J$2372,8,FALSE)</f>
        <v>1535.46</v>
      </c>
      <c r="G1831" s="97">
        <f>IFERROR(IF(E1831= "yes",VLOOKUP(C1831,Summary!$B:$I,6,0),0),0)</f>
        <v>0</v>
      </c>
      <c r="H1831" s="96">
        <f t="shared" si="311"/>
        <v>0</v>
      </c>
      <c r="I1831" s="154">
        <f>VLOOKUP($A1831,'2025-26 Salary &amp; Benefits'!$A:$I,3,FALSE)</f>
        <v>1.18</v>
      </c>
      <c r="J1831" s="154">
        <f>VLOOKUP($A1831,'2025-26 Salary &amp; Benefits'!$A:$I,4,FALSE)</f>
        <v>1.18</v>
      </c>
      <c r="K1831" s="141">
        <f t="shared" si="312"/>
        <v>0</v>
      </c>
      <c r="L1831" s="140">
        <f t="shared" si="313"/>
        <v>0</v>
      </c>
      <c r="M1831" s="142">
        <f>'2025-26 Salary &amp; Benefits'!$E$6</f>
        <v>78209</v>
      </c>
      <c r="N1831" s="142">
        <f>'2025-26 Salary &amp; Benefits'!$F$6</f>
        <v>80164</v>
      </c>
      <c r="O1831" s="9">
        <f t="shared" si="314"/>
        <v>0</v>
      </c>
      <c r="P1831" s="9">
        <f t="shared" si="315"/>
        <v>0</v>
      </c>
      <c r="Q1831" s="9">
        <f>'2025-26 Salary &amp; Benefits'!G$6</f>
        <v>15997.68</v>
      </c>
      <c r="R1831" s="143">
        <f>'2025-26 Salary &amp; Benefits'!H$6</f>
        <v>0.16020000000000001</v>
      </c>
      <c r="S1831" s="143">
        <f>'2025-26 Salary &amp; Benefits'!I$6</f>
        <v>0.15390000000000001</v>
      </c>
      <c r="T1831" s="9">
        <f t="shared" si="316"/>
        <v>0</v>
      </c>
      <c r="U1831" s="9">
        <f t="shared" si="317"/>
        <v>0</v>
      </c>
      <c r="V1831" s="9">
        <f t="shared" si="318"/>
        <v>0</v>
      </c>
      <c r="W1831" s="9">
        <f t="shared" si="319"/>
        <v>0</v>
      </c>
      <c r="X1831" s="22">
        <f t="shared" si="320"/>
        <v>0</v>
      </c>
      <c r="Y1831" s="2"/>
      <c r="Z1831" s="2"/>
      <c r="AA1831" s="2"/>
      <c r="AB1831" s="2"/>
      <c r="AC1831" s="2"/>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c r="CR1831" s="2"/>
      <c r="CS1831" s="2"/>
      <c r="CT1831" s="2"/>
      <c r="CU1831" s="2"/>
      <c r="CV1831" s="2"/>
      <c r="CW1831" s="2"/>
      <c r="CX1831" s="2"/>
      <c r="CY1831" s="2"/>
      <c r="CZ1831" s="2"/>
      <c r="DA1831" s="2"/>
      <c r="DB1831" s="2"/>
      <c r="DC1831" s="2"/>
      <c r="DD1831" s="2"/>
      <c r="DE1831" s="2"/>
      <c r="DF1831" s="2"/>
      <c r="DG1831" s="2"/>
      <c r="DH1831" s="2"/>
      <c r="DI1831" s="2"/>
      <c r="DJ1831" s="2"/>
      <c r="DK1831" s="2"/>
      <c r="DL1831" s="2"/>
      <c r="DM1831" s="2"/>
      <c r="DN1831" s="2"/>
      <c r="DO1831" s="2"/>
      <c r="DP1831" s="2"/>
      <c r="DQ1831" s="2"/>
      <c r="DR1831" s="2"/>
      <c r="DS1831" s="2"/>
      <c r="DT1831" s="2"/>
      <c r="DU1831" s="2"/>
      <c r="DV1831" s="2"/>
      <c r="DW1831" s="2"/>
      <c r="DX1831" s="2"/>
      <c r="DY1831" s="2"/>
      <c r="DZ1831" s="2"/>
      <c r="EA1831" s="2"/>
      <c r="EB1831" s="2"/>
      <c r="EC1831" s="2"/>
      <c r="ED1831" s="2"/>
      <c r="EE1831" s="2"/>
      <c r="EF1831" s="2"/>
      <c r="EG1831" s="2"/>
      <c r="EH1831" s="2"/>
      <c r="EI1831" s="2"/>
      <c r="EJ1831" s="2"/>
      <c r="EK1831" s="2"/>
      <c r="EL1831" s="2"/>
      <c r="EM1831" s="2"/>
      <c r="EN1831" s="2"/>
      <c r="EO1831" s="2"/>
      <c r="EP1831" s="2"/>
      <c r="EQ1831" s="2"/>
      <c r="ER1831" s="2"/>
      <c r="ES1831" s="2"/>
      <c r="ET1831" s="2"/>
      <c r="EU1831" s="2"/>
      <c r="EV1831" s="2"/>
      <c r="EW1831" s="2"/>
      <c r="EX1831" s="2"/>
      <c r="EY1831" s="2"/>
      <c r="EZ1831" s="2"/>
      <c r="FA1831" s="2"/>
      <c r="FB1831" s="2"/>
      <c r="FC1831" s="2"/>
    </row>
    <row r="1832" spans="1:159" s="4" customFormat="1">
      <c r="A1832" s="77" t="s">
        <v>2260</v>
      </c>
      <c r="B1832" s="87" t="s">
        <v>2814</v>
      </c>
      <c r="C1832" s="88">
        <v>3958</v>
      </c>
      <c r="D1832" s="87" t="s">
        <v>867</v>
      </c>
      <c r="E1832" s="107" t="str">
        <f>VLOOKUP($C1832,'2024-25 School Level AAFTE'!$C$4:$L$2372,9,FALSE)</f>
        <v>No</v>
      </c>
      <c r="F1832" s="95">
        <f>VLOOKUP($C1832,'2024-25 School Level AAFTE'!$C$4:$J$2372,8,FALSE)</f>
        <v>586.11</v>
      </c>
      <c r="G1832" s="97">
        <f>IFERROR(IF(E1832= "yes",VLOOKUP(C1832,Summary!$B:$I,6,0),0),0)</f>
        <v>0</v>
      </c>
      <c r="H1832" s="96">
        <f t="shared" si="311"/>
        <v>0</v>
      </c>
      <c r="I1832" s="154">
        <f>VLOOKUP($A1832,'2025-26 Salary &amp; Benefits'!$A:$I,3,FALSE)</f>
        <v>1.18</v>
      </c>
      <c r="J1832" s="154">
        <f>VLOOKUP($A1832,'2025-26 Salary &amp; Benefits'!$A:$I,4,FALSE)</f>
        <v>1.18</v>
      </c>
      <c r="K1832" s="141">
        <f t="shared" si="312"/>
        <v>0</v>
      </c>
      <c r="L1832" s="140">
        <f t="shared" si="313"/>
        <v>0</v>
      </c>
      <c r="M1832" s="142">
        <f>'2025-26 Salary &amp; Benefits'!$E$6</f>
        <v>78209</v>
      </c>
      <c r="N1832" s="142">
        <f>'2025-26 Salary &amp; Benefits'!$F$6</f>
        <v>80164</v>
      </c>
      <c r="O1832" s="9">
        <f t="shared" si="314"/>
        <v>0</v>
      </c>
      <c r="P1832" s="9">
        <f t="shared" si="315"/>
        <v>0</v>
      </c>
      <c r="Q1832" s="9">
        <f>'2025-26 Salary &amp; Benefits'!G$6</f>
        <v>15997.68</v>
      </c>
      <c r="R1832" s="143">
        <f>'2025-26 Salary &amp; Benefits'!H$6</f>
        <v>0.16020000000000001</v>
      </c>
      <c r="S1832" s="143">
        <f>'2025-26 Salary &amp; Benefits'!I$6</f>
        <v>0.15390000000000001</v>
      </c>
      <c r="T1832" s="9">
        <f t="shared" si="316"/>
        <v>0</v>
      </c>
      <c r="U1832" s="9">
        <f t="shared" si="317"/>
        <v>0</v>
      </c>
      <c r="V1832" s="9">
        <f t="shared" si="318"/>
        <v>0</v>
      </c>
      <c r="W1832" s="9">
        <f t="shared" si="319"/>
        <v>0</v>
      </c>
      <c r="X1832" s="22">
        <f t="shared" si="320"/>
        <v>0</v>
      </c>
      <c r="Y1832" s="2"/>
      <c r="Z1832" s="2"/>
      <c r="AA1832" s="2"/>
      <c r="AB1832" s="2"/>
      <c r="AC1832" s="2"/>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c r="CR1832" s="2"/>
      <c r="CS1832" s="2"/>
      <c r="CT1832" s="2"/>
      <c r="CU1832" s="2"/>
      <c r="CV1832" s="2"/>
      <c r="CW1832" s="2"/>
      <c r="CX1832" s="2"/>
      <c r="CY1832" s="2"/>
      <c r="CZ1832" s="2"/>
      <c r="DA1832" s="2"/>
      <c r="DB1832" s="2"/>
      <c r="DC1832" s="2"/>
      <c r="DD1832" s="2"/>
      <c r="DE1832" s="2"/>
      <c r="DF1832" s="2"/>
      <c r="DG1832" s="2"/>
      <c r="DH1832" s="2"/>
      <c r="DI1832" s="2"/>
      <c r="DJ1832" s="2"/>
      <c r="DK1832" s="2"/>
      <c r="DL1832" s="2"/>
      <c r="DM1832" s="2"/>
      <c r="DN1832" s="2"/>
      <c r="DO1832" s="2"/>
      <c r="DP1832" s="2"/>
      <c r="DQ1832" s="2"/>
      <c r="DR1832" s="2"/>
      <c r="DS1832" s="2"/>
      <c r="DT1832" s="2"/>
      <c r="DU1832" s="2"/>
      <c r="DV1832" s="2"/>
      <c r="DW1832" s="2"/>
      <c r="DX1832" s="2"/>
      <c r="DY1832" s="2"/>
      <c r="DZ1832" s="2"/>
      <c r="EA1832" s="2"/>
      <c r="EB1832" s="2"/>
      <c r="EC1832" s="2"/>
      <c r="ED1832" s="2"/>
      <c r="EE1832" s="2"/>
      <c r="EF1832" s="2"/>
      <c r="EG1832" s="2"/>
      <c r="EH1832" s="2"/>
      <c r="EI1832" s="2"/>
      <c r="EJ1832" s="2"/>
      <c r="EK1832" s="2"/>
      <c r="EL1832" s="2"/>
      <c r="EM1832" s="2"/>
      <c r="EN1832" s="2"/>
      <c r="EO1832" s="2"/>
      <c r="EP1832" s="2"/>
      <c r="EQ1832" s="2"/>
      <c r="ER1832" s="2"/>
      <c r="ES1832" s="2"/>
      <c r="ET1832" s="2"/>
      <c r="EU1832" s="2"/>
      <c r="EV1832" s="2"/>
      <c r="EW1832" s="2"/>
      <c r="EX1832" s="2"/>
      <c r="EY1832" s="2"/>
      <c r="EZ1832" s="2"/>
      <c r="FA1832" s="2"/>
      <c r="FB1832" s="2"/>
      <c r="FC1832" s="2"/>
    </row>
    <row r="1833" spans="1:159" s="4" customFormat="1">
      <c r="A1833" s="77" t="s">
        <v>2361</v>
      </c>
      <c r="B1833" s="87" t="s">
        <v>2815</v>
      </c>
      <c r="C1833" s="88">
        <v>3405</v>
      </c>
      <c r="D1833" s="87" t="s">
        <v>1503</v>
      </c>
      <c r="E1833" s="107" t="str">
        <f>VLOOKUP($C1833,'2024-25 School Level AAFTE'!$C$4:$L$2372,9,FALSE)</f>
        <v>Yes</v>
      </c>
      <c r="F1833" s="95">
        <f>VLOOKUP($C1833,'2024-25 School Level AAFTE'!$C$4:$J$2372,8,FALSE)</f>
        <v>109.56</v>
      </c>
      <c r="G1833" s="97">
        <f>IFERROR(IF(E1833= "yes",VLOOKUP(C1833,Summary!$B:$I,6,0),0),0)</f>
        <v>0</v>
      </c>
      <c r="H1833" s="96">
        <f t="shared" si="311"/>
        <v>109.56</v>
      </c>
      <c r="I1833" s="154">
        <f>VLOOKUP($A1833,'2025-26 Salary &amp; Benefits'!$A:$I,3,FALSE)</f>
        <v>1.06</v>
      </c>
      <c r="J1833" s="154">
        <f>VLOOKUP($A1833,'2025-26 Salary &amp; Benefits'!$A:$I,4,FALSE)</f>
        <v>1.06</v>
      </c>
      <c r="K1833" s="141">
        <f t="shared" si="312"/>
        <v>109.56</v>
      </c>
      <c r="L1833" s="140">
        <f t="shared" si="313"/>
        <v>0.32100000000000001</v>
      </c>
      <c r="M1833" s="142">
        <f>'2025-26 Salary &amp; Benefits'!$E$6</f>
        <v>78209</v>
      </c>
      <c r="N1833" s="142">
        <f>'2025-26 Salary &amp; Benefits'!$F$6</f>
        <v>80164</v>
      </c>
      <c r="O1833" s="9">
        <f t="shared" si="314"/>
        <v>26611.39</v>
      </c>
      <c r="P1833" s="9">
        <f t="shared" si="315"/>
        <v>665.20999999999913</v>
      </c>
      <c r="Q1833" s="9">
        <f>'2025-26 Salary &amp; Benefits'!G$6</f>
        <v>15997.68</v>
      </c>
      <c r="R1833" s="143">
        <f>'2025-26 Salary &amp; Benefits'!H$6</f>
        <v>0.16020000000000001</v>
      </c>
      <c r="S1833" s="143">
        <f>'2025-26 Salary &amp; Benefits'!I$6</f>
        <v>0.15390000000000001</v>
      </c>
      <c r="T1833" s="9">
        <f t="shared" si="316"/>
        <v>9500.7800000000007</v>
      </c>
      <c r="U1833" s="9">
        <f t="shared" si="317"/>
        <v>454.61</v>
      </c>
      <c r="V1833" s="9">
        <f t="shared" si="318"/>
        <v>69.959999999999994</v>
      </c>
      <c r="W1833" s="9">
        <f t="shared" si="319"/>
        <v>524.57000000000005</v>
      </c>
      <c r="X1833" s="22">
        <f t="shared" si="320"/>
        <v>37301.949999999997</v>
      </c>
      <c r="Y1833" s="2"/>
      <c r="Z1833" s="2"/>
      <c r="AA1833" s="2"/>
      <c r="AB1833" s="2"/>
      <c r="AC1833" s="2"/>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c r="BI1833" s="2"/>
      <c r="BJ1833" s="2"/>
      <c r="BK1833" s="2"/>
      <c r="BL1833" s="2"/>
      <c r="BM1833" s="2"/>
      <c r="BN1833" s="2"/>
      <c r="BO1833" s="2"/>
      <c r="BP1833" s="2"/>
      <c r="BQ1833" s="2"/>
      <c r="BR1833" s="2"/>
      <c r="BS1833" s="2"/>
      <c r="BT1833" s="2"/>
      <c r="BU1833" s="2"/>
      <c r="BV1833" s="2"/>
      <c r="BW1833" s="2"/>
      <c r="BX1833" s="2"/>
      <c r="BY1833" s="2"/>
      <c r="BZ1833" s="2"/>
      <c r="CA1833" s="2"/>
      <c r="CB1833" s="2"/>
      <c r="CC1833" s="2"/>
      <c r="CD1833" s="2"/>
      <c r="CE1833" s="2"/>
      <c r="CF1833" s="2"/>
      <c r="CG1833" s="2"/>
      <c r="CH1833" s="2"/>
      <c r="CI1833" s="2"/>
      <c r="CJ1833" s="2"/>
      <c r="CK1833" s="2"/>
      <c r="CL1833" s="2"/>
      <c r="CM1833" s="2"/>
      <c r="CN1833" s="2"/>
      <c r="CO1833" s="2"/>
      <c r="CP1833" s="2"/>
      <c r="CQ1833" s="2"/>
      <c r="CR1833" s="2"/>
      <c r="CS1833" s="2"/>
      <c r="CT1833" s="2"/>
      <c r="CU1833" s="2"/>
      <c r="CV1833" s="2"/>
      <c r="CW1833" s="2"/>
      <c r="CX1833" s="2"/>
      <c r="CY1833" s="2"/>
      <c r="CZ1833" s="2"/>
      <c r="DA1833" s="2"/>
      <c r="DB1833" s="2"/>
      <c r="DC1833" s="2"/>
      <c r="DD1833" s="2"/>
      <c r="DE1833" s="2"/>
      <c r="DF1833" s="2"/>
      <c r="DG1833" s="2"/>
      <c r="DH1833" s="2"/>
      <c r="DI1833" s="2"/>
      <c r="DJ1833" s="2"/>
      <c r="DK1833" s="2"/>
      <c r="DL1833" s="2"/>
      <c r="DM1833" s="2"/>
      <c r="DN1833" s="2"/>
      <c r="DO1833" s="2"/>
      <c r="DP1833" s="2"/>
      <c r="DQ1833" s="2"/>
      <c r="DR1833" s="2"/>
      <c r="DS1833" s="2"/>
      <c r="DT1833" s="2"/>
      <c r="DU1833" s="2"/>
      <c r="DV1833" s="2"/>
      <c r="DW1833" s="2"/>
      <c r="DX1833" s="2"/>
      <c r="DY1833" s="2"/>
      <c r="DZ1833" s="2"/>
      <c r="EA1833" s="2"/>
      <c r="EB1833" s="2"/>
      <c r="EC1833" s="2"/>
      <c r="ED1833" s="2"/>
      <c r="EE1833" s="2"/>
      <c r="EF1833" s="2"/>
      <c r="EG1833" s="2"/>
      <c r="EH1833" s="2"/>
      <c r="EI1833" s="2"/>
      <c r="EJ1833" s="2"/>
      <c r="EK1833" s="2"/>
      <c r="EL1833" s="2"/>
      <c r="EM1833" s="2"/>
      <c r="EN1833" s="2"/>
      <c r="EO1833" s="2"/>
      <c r="EP1833" s="2"/>
      <c r="EQ1833" s="2"/>
      <c r="ER1833" s="2"/>
      <c r="ES1833" s="2"/>
      <c r="ET1833" s="2"/>
      <c r="EU1833" s="2"/>
      <c r="EV1833" s="2"/>
      <c r="EW1833" s="2"/>
      <c r="EX1833" s="2"/>
      <c r="EY1833" s="2"/>
      <c r="EZ1833" s="2"/>
      <c r="FA1833" s="2"/>
      <c r="FB1833" s="2"/>
      <c r="FC1833" s="2"/>
    </row>
    <row r="1834" spans="1:159" s="4" customFormat="1">
      <c r="A1834" s="77" t="s">
        <v>2252</v>
      </c>
      <c r="B1834" s="87" t="s">
        <v>2816</v>
      </c>
      <c r="C1834" s="88">
        <v>2512</v>
      </c>
      <c r="D1834" s="87" t="s">
        <v>745</v>
      </c>
      <c r="E1834" s="107" t="str">
        <f>VLOOKUP($C1834,'2024-25 School Level AAFTE'!$C$4:$L$2372,9,FALSE)</f>
        <v>Yes</v>
      </c>
      <c r="F1834" s="95">
        <f>VLOOKUP($C1834,'2024-25 School Level AAFTE'!$C$4:$J$2372,8,FALSE)</f>
        <v>29.44</v>
      </c>
      <c r="G1834" s="97">
        <f>IFERROR(IF(E1834= "yes",VLOOKUP(C1834,Summary!$B:$I,6,0),0),0)</f>
        <v>0</v>
      </c>
      <c r="H1834" s="96">
        <f t="shared" si="311"/>
        <v>29.44</v>
      </c>
      <c r="I1834" s="154">
        <f>VLOOKUP($A1834,'2025-26 Salary &amp; Benefits'!$A:$I,3,FALSE)</f>
        <v>1.18</v>
      </c>
      <c r="J1834" s="154">
        <f>VLOOKUP($A1834,'2025-26 Salary &amp; Benefits'!$A:$I,4,FALSE)</f>
        <v>1.18</v>
      </c>
      <c r="K1834" s="141">
        <f t="shared" si="312"/>
        <v>29.44</v>
      </c>
      <c r="L1834" s="140">
        <f t="shared" si="313"/>
        <v>8.5999999999999993E-2</v>
      </c>
      <c r="M1834" s="142">
        <f>'2025-26 Salary &amp; Benefits'!$E$6</f>
        <v>78209</v>
      </c>
      <c r="N1834" s="142">
        <f>'2025-26 Salary &amp; Benefits'!$F$6</f>
        <v>80164</v>
      </c>
      <c r="O1834" s="9">
        <f t="shared" si="314"/>
        <v>7936.65</v>
      </c>
      <c r="P1834" s="9">
        <f t="shared" si="315"/>
        <v>198.39000000000033</v>
      </c>
      <c r="Q1834" s="9">
        <f>'2025-26 Salary &amp; Benefits'!G$6</f>
        <v>15997.68</v>
      </c>
      <c r="R1834" s="143">
        <f>'2025-26 Salary &amp; Benefits'!H$6</f>
        <v>0.16020000000000001</v>
      </c>
      <c r="S1834" s="143">
        <f>'2025-26 Salary &amp; Benefits'!I$6</f>
        <v>0.15390000000000001</v>
      </c>
      <c r="T1834" s="9">
        <f t="shared" si="316"/>
        <v>2677.78</v>
      </c>
      <c r="U1834" s="9">
        <f t="shared" si="317"/>
        <v>135.58000000000001</v>
      </c>
      <c r="V1834" s="9">
        <f t="shared" si="318"/>
        <v>20.87</v>
      </c>
      <c r="W1834" s="9">
        <f t="shared" si="319"/>
        <v>156.45000000000002</v>
      </c>
      <c r="X1834" s="22">
        <f t="shared" si="320"/>
        <v>10969.27</v>
      </c>
      <c r="Y1834" s="2"/>
      <c r="Z1834" s="2"/>
      <c r="AA1834" s="2"/>
      <c r="AB1834" s="2"/>
      <c r="AC1834" s="2"/>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c r="BI1834" s="2"/>
      <c r="BJ1834" s="2"/>
      <c r="BK1834" s="2"/>
      <c r="BL1834" s="2"/>
      <c r="BM1834" s="2"/>
      <c r="BN1834" s="2"/>
      <c r="BO1834" s="2"/>
      <c r="BP1834" s="2"/>
      <c r="BQ1834" s="2"/>
      <c r="BR1834" s="2"/>
      <c r="BS1834" s="2"/>
      <c r="BT1834" s="2"/>
      <c r="BU1834" s="2"/>
      <c r="BV1834" s="2"/>
      <c r="BW1834" s="2"/>
      <c r="BX1834" s="2"/>
      <c r="BY1834" s="2"/>
      <c r="BZ1834" s="2"/>
      <c r="CA1834" s="2"/>
      <c r="CB1834" s="2"/>
      <c r="CC1834" s="2"/>
      <c r="CD1834" s="2"/>
      <c r="CE1834" s="2"/>
      <c r="CF1834" s="2"/>
      <c r="CG1834" s="2"/>
      <c r="CH1834" s="2"/>
      <c r="CI1834" s="2"/>
      <c r="CJ1834" s="2"/>
      <c r="CK1834" s="2"/>
      <c r="CL1834" s="2"/>
      <c r="CM1834" s="2"/>
      <c r="CN1834" s="2"/>
      <c r="CO1834" s="2"/>
      <c r="CP1834" s="2"/>
      <c r="CQ1834" s="2"/>
      <c r="CR1834" s="2"/>
      <c r="CS1834" s="2"/>
      <c r="CT1834" s="2"/>
      <c r="CU1834" s="2"/>
      <c r="CV1834" s="2"/>
      <c r="CW1834" s="2"/>
      <c r="CX1834" s="2"/>
      <c r="CY1834" s="2"/>
      <c r="CZ1834" s="2"/>
      <c r="DA1834" s="2"/>
      <c r="DB1834" s="2"/>
      <c r="DC1834" s="2"/>
      <c r="DD1834" s="2"/>
      <c r="DE1834" s="2"/>
      <c r="DF1834" s="2"/>
      <c r="DG1834" s="2"/>
      <c r="DH1834" s="2"/>
      <c r="DI1834" s="2"/>
      <c r="DJ1834" s="2"/>
      <c r="DK1834" s="2"/>
      <c r="DL1834" s="2"/>
      <c r="DM1834" s="2"/>
      <c r="DN1834" s="2"/>
      <c r="DO1834" s="2"/>
      <c r="DP1834" s="2"/>
      <c r="DQ1834" s="2"/>
      <c r="DR1834" s="2"/>
      <c r="DS1834" s="2"/>
      <c r="DT1834" s="2"/>
      <c r="DU1834" s="2"/>
      <c r="DV1834" s="2"/>
      <c r="DW1834" s="2"/>
      <c r="DX1834" s="2"/>
      <c r="DY1834" s="2"/>
      <c r="DZ1834" s="2"/>
      <c r="EA1834" s="2"/>
      <c r="EB1834" s="2"/>
      <c r="EC1834" s="2"/>
      <c r="ED1834" s="2"/>
      <c r="EE1834" s="2"/>
      <c r="EF1834" s="2"/>
      <c r="EG1834" s="2"/>
      <c r="EH1834" s="2"/>
      <c r="EI1834" s="2"/>
      <c r="EJ1834" s="2"/>
      <c r="EK1834" s="2"/>
      <c r="EL1834" s="2"/>
      <c r="EM1834" s="2"/>
      <c r="EN1834" s="2"/>
      <c r="EO1834" s="2"/>
      <c r="EP1834" s="2"/>
      <c r="EQ1834" s="2"/>
      <c r="ER1834" s="2"/>
      <c r="ES1834" s="2"/>
      <c r="ET1834" s="2"/>
      <c r="EU1834" s="2"/>
      <c r="EV1834" s="2"/>
      <c r="EW1834" s="2"/>
      <c r="EX1834" s="2"/>
      <c r="EY1834" s="2"/>
      <c r="EZ1834" s="2"/>
      <c r="FA1834" s="2"/>
      <c r="FB1834" s="2"/>
      <c r="FC1834" s="2"/>
    </row>
    <row r="1835" spans="1:159" s="4" customFormat="1">
      <c r="A1835" s="77" t="s">
        <v>2252</v>
      </c>
      <c r="B1835" s="87" t="s">
        <v>2816</v>
      </c>
      <c r="C1835" s="88">
        <v>2513</v>
      </c>
      <c r="D1835" s="87" t="s">
        <v>746</v>
      </c>
      <c r="E1835" s="107" t="str">
        <f>VLOOKUP($C1835,'2024-25 School Level AAFTE'!$C$4:$L$2372,9,FALSE)</f>
        <v>Yes</v>
      </c>
      <c r="F1835" s="95">
        <f>VLOOKUP($C1835,'2024-25 School Level AAFTE'!$C$4:$J$2372,8,FALSE)</f>
        <v>11.34</v>
      </c>
      <c r="G1835" s="97">
        <f>IFERROR(IF(E1835= "yes",VLOOKUP(C1835,Summary!$B:$I,6,0),0),0)</f>
        <v>0</v>
      </c>
      <c r="H1835" s="96">
        <f t="shared" si="311"/>
        <v>11.34</v>
      </c>
      <c r="I1835" s="154">
        <f>VLOOKUP($A1835,'2025-26 Salary &amp; Benefits'!$A:$I,3,FALSE)</f>
        <v>1.18</v>
      </c>
      <c r="J1835" s="154">
        <f>VLOOKUP($A1835,'2025-26 Salary &amp; Benefits'!$A:$I,4,FALSE)</f>
        <v>1.18</v>
      </c>
      <c r="K1835" s="141">
        <f t="shared" si="312"/>
        <v>11.34</v>
      </c>
      <c r="L1835" s="140">
        <f t="shared" si="313"/>
        <v>3.3000000000000002E-2</v>
      </c>
      <c r="M1835" s="142">
        <f>'2025-26 Salary &amp; Benefits'!$E$6</f>
        <v>78209</v>
      </c>
      <c r="N1835" s="142">
        <f>'2025-26 Salary &amp; Benefits'!$F$6</f>
        <v>80164</v>
      </c>
      <c r="O1835" s="9">
        <f t="shared" si="314"/>
        <v>3045.46</v>
      </c>
      <c r="P1835" s="9">
        <f t="shared" si="315"/>
        <v>76.130000000000109</v>
      </c>
      <c r="Q1835" s="9">
        <f>'2025-26 Salary &amp; Benefits'!G$6</f>
        <v>15997.68</v>
      </c>
      <c r="R1835" s="143">
        <f>'2025-26 Salary &amp; Benefits'!H$6</f>
        <v>0.16020000000000001</v>
      </c>
      <c r="S1835" s="143">
        <f>'2025-26 Salary &amp; Benefits'!I$6</f>
        <v>0.15390000000000001</v>
      </c>
      <c r="T1835" s="9">
        <f t="shared" si="316"/>
        <v>1027.52</v>
      </c>
      <c r="U1835" s="9">
        <f t="shared" si="317"/>
        <v>52.03</v>
      </c>
      <c r="V1835" s="9">
        <f t="shared" si="318"/>
        <v>8.01</v>
      </c>
      <c r="W1835" s="9">
        <f t="shared" si="319"/>
        <v>60.04</v>
      </c>
      <c r="X1835" s="22">
        <f t="shared" si="320"/>
        <v>4209.1500000000005</v>
      </c>
      <c r="Y1835" s="2"/>
      <c r="Z1835" s="2"/>
      <c r="AA1835" s="2"/>
      <c r="AB1835" s="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c r="BI1835" s="2"/>
      <c r="BJ1835" s="2"/>
      <c r="BK1835" s="2"/>
      <c r="BL1835" s="2"/>
      <c r="BM1835" s="2"/>
      <c r="BN1835" s="2"/>
      <c r="BO1835" s="2"/>
      <c r="BP1835" s="2"/>
      <c r="BQ1835" s="2"/>
      <c r="BR1835" s="2"/>
      <c r="BS1835" s="2"/>
      <c r="BT1835" s="2"/>
      <c r="BU1835" s="2"/>
      <c r="BV1835" s="2"/>
      <c r="BW1835" s="2"/>
      <c r="BX1835" s="2"/>
      <c r="BY1835" s="2"/>
      <c r="BZ1835" s="2"/>
      <c r="CA1835" s="2"/>
      <c r="CB1835" s="2"/>
      <c r="CC1835" s="2"/>
      <c r="CD1835" s="2"/>
      <c r="CE1835" s="2"/>
      <c r="CF1835" s="2"/>
      <c r="CG1835" s="2"/>
      <c r="CH1835" s="2"/>
      <c r="CI1835" s="2"/>
      <c r="CJ1835" s="2"/>
      <c r="CK1835" s="2"/>
      <c r="CL1835" s="2"/>
      <c r="CM1835" s="2"/>
      <c r="CN1835" s="2"/>
      <c r="CO1835" s="2"/>
      <c r="CP1835" s="2"/>
      <c r="CQ1835" s="2"/>
      <c r="CR1835" s="2"/>
      <c r="CS1835" s="2"/>
      <c r="CT1835" s="2"/>
      <c r="CU1835" s="2"/>
      <c r="CV1835" s="2"/>
      <c r="CW1835" s="2"/>
      <c r="CX1835" s="2"/>
      <c r="CY1835" s="2"/>
      <c r="CZ1835" s="2"/>
      <c r="DA1835" s="2"/>
      <c r="DB1835" s="2"/>
      <c r="DC1835" s="2"/>
      <c r="DD1835" s="2"/>
      <c r="DE1835" s="2"/>
      <c r="DF1835" s="2"/>
      <c r="DG1835" s="2"/>
      <c r="DH1835" s="2"/>
      <c r="DI1835" s="2"/>
      <c r="DJ1835" s="2"/>
      <c r="DK1835" s="2"/>
      <c r="DL1835" s="2"/>
      <c r="DM1835" s="2"/>
      <c r="DN1835" s="2"/>
      <c r="DO1835" s="2"/>
      <c r="DP1835" s="2"/>
      <c r="DQ1835" s="2"/>
      <c r="DR1835" s="2"/>
      <c r="DS1835" s="2"/>
      <c r="DT1835" s="2"/>
      <c r="DU1835" s="2"/>
      <c r="DV1835" s="2"/>
      <c r="DW1835" s="2"/>
      <c r="DX1835" s="2"/>
      <c r="DY1835" s="2"/>
      <c r="DZ1835" s="2"/>
      <c r="EA1835" s="2"/>
      <c r="EB1835" s="2"/>
      <c r="EC1835" s="2"/>
      <c r="ED1835" s="2"/>
      <c r="EE1835" s="2"/>
      <c r="EF1835" s="2"/>
      <c r="EG1835" s="2"/>
      <c r="EH1835" s="2"/>
      <c r="EI1835" s="2"/>
      <c r="EJ1835" s="2"/>
      <c r="EK1835" s="2"/>
      <c r="EL1835" s="2"/>
      <c r="EM1835" s="2"/>
      <c r="EN1835" s="2"/>
      <c r="EO1835" s="2"/>
      <c r="EP1835" s="2"/>
      <c r="EQ1835" s="2"/>
      <c r="ER1835" s="2"/>
      <c r="ES1835" s="2"/>
      <c r="ET1835" s="2"/>
      <c r="EU1835" s="2"/>
      <c r="EV1835" s="2"/>
      <c r="EW1835" s="2"/>
      <c r="EX1835" s="2"/>
      <c r="EY1835" s="2"/>
      <c r="EZ1835" s="2"/>
      <c r="FA1835" s="2"/>
      <c r="FB1835" s="2"/>
      <c r="FC1835" s="2"/>
    </row>
    <row r="1836" spans="1:159" s="4" customFormat="1">
      <c r="A1836" s="77" t="s">
        <v>2373</v>
      </c>
      <c r="B1836" s="87" t="s">
        <v>2817</v>
      </c>
      <c r="C1836" s="88">
        <v>1730</v>
      </c>
      <c r="D1836" s="87" t="s">
        <v>1639</v>
      </c>
      <c r="E1836" s="107" t="str">
        <f>VLOOKUP($C1836,'2024-25 School Level AAFTE'!$C$4:$L$2372,9,FALSE)</f>
        <v>Yes</v>
      </c>
      <c r="F1836" s="95">
        <f>VLOOKUP($C1836,'2024-25 School Level AAFTE'!$C$4:$J$2372,8,FALSE)</f>
        <v>11.48</v>
      </c>
      <c r="G1836" s="97">
        <f>IFERROR(IF(E1836= "yes",VLOOKUP(C1836,Summary!$B:$I,6,0),0),0)</f>
        <v>0</v>
      </c>
      <c r="H1836" s="96">
        <f t="shared" si="311"/>
        <v>11.48</v>
      </c>
      <c r="I1836" s="154">
        <f>VLOOKUP($A1836,'2025-26 Salary &amp; Benefits'!$A:$I,3,FALSE)</f>
        <v>1.18</v>
      </c>
      <c r="J1836" s="154">
        <f>VLOOKUP($A1836,'2025-26 Salary &amp; Benefits'!$A:$I,4,FALSE)</f>
        <v>1.22</v>
      </c>
      <c r="K1836" s="141">
        <f t="shared" si="312"/>
        <v>11.48</v>
      </c>
      <c r="L1836" s="140">
        <f t="shared" si="313"/>
        <v>3.4000000000000002E-2</v>
      </c>
      <c r="M1836" s="142">
        <f>'2025-26 Salary &amp; Benefits'!$E$6</f>
        <v>78209</v>
      </c>
      <c r="N1836" s="142">
        <f>'2025-26 Salary &amp; Benefits'!$F$6</f>
        <v>80164</v>
      </c>
      <c r="O1836" s="9">
        <f t="shared" si="314"/>
        <v>3137.75</v>
      </c>
      <c r="P1836" s="9">
        <f t="shared" si="315"/>
        <v>187.44999999999982</v>
      </c>
      <c r="Q1836" s="9">
        <f>'2025-26 Salary &amp; Benefits'!G$6</f>
        <v>15997.68</v>
      </c>
      <c r="R1836" s="143">
        <f>'2025-26 Salary &amp; Benefits'!H$6</f>
        <v>0.16020000000000001</v>
      </c>
      <c r="S1836" s="143">
        <f>'2025-26 Salary &amp; Benefits'!I$6</f>
        <v>0.15390000000000001</v>
      </c>
      <c r="T1836" s="9">
        <f t="shared" si="316"/>
        <v>1075.44</v>
      </c>
      <c r="U1836" s="9">
        <f t="shared" si="317"/>
        <v>55.42</v>
      </c>
      <c r="V1836" s="9">
        <f t="shared" si="318"/>
        <v>8.5299999999999994</v>
      </c>
      <c r="W1836" s="9">
        <f t="shared" si="319"/>
        <v>63.95</v>
      </c>
      <c r="X1836" s="22">
        <f t="shared" si="320"/>
        <v>4464.59</v>
      </c>
      <c r="Y1836" s="2"/>
      <c r="Z1836" s="2"/>
      <c r="AA1836" s="2"/>
      <c r="AB1836" s="2"/>
      <c r="AC1836" s="2"/>
      <c r="AD1836" s="2"/>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c r="BI1836" s="2"/>
      <c r="BJ1836" s="2"/>
      <c r="BK1836" s="2"/>
      <c r="BL1836" s="2"/>
      <c r="BM1836" s="2"/>
      <c r="BN1836" s="2"/>
      <c r="BO1836" s="2"/>
      <c r="BP1836" s="2"/>
      <c r="BQ1836" s="2"/>
      <c r="BR1836" s="2"/>
      <c r="BS1836" s="2"/>
      <c r="BT1836" s="2"/>
      <c r="BU1836" s="2"/>
      <c r="BV1836" s="2"/>
      <c r="BW1836" s="2"/>
      <c r="BX1836" s="2"/>
      <c r="BY1836" s="2"/>
      <c r="BZ1836" s="2"/>
      <c r="CA1836" s="2"/>
      <c r="CB1836" s="2"/>
      <c r="CC1836" s="2"/>
      <c r="CD1836" s="2"/>
      <c r="CE1836" s="2"/>
      <c r="CF1836" s="2"/>
      <c r="CG1836" s="2"/>
      <c r="CH1836" s="2"/>
      <c r="CI1836" s="2"/>
      <c r="CJ1836" s="2"/>
      <c r="CK1836" s="2"/>
      <c r="CL1836" s="2"/>
      <c r="CM1836" s="2"/>
      <c r="CN1836" s="2"/>
      <c r="CO1836" s="2"/>
      <c r="CP1836" s="2"/>
      <c r="CQ1836" s="2"/>
      <c r="CR1836" s="2"/>
      <c r="CS1836" s="2"/>
      <c r="CT1836" s="2"/>
      <c r="CU1836" s="2"/>
      <c r="CV1836" s="2"/>
      <c r="CW1836" s="2"/>
      <c r="CX1836" s="2"/>
      <c r="CY1836" s="2"/>
      <c r="CZ1836" s="2"/>
      <c r="DA1836" s="2"/>
      <c r="DB1836" s="2"/>
      <c r="DC1836" s="2"/>
      <c r="DD1836" s="2"/>
      <c r="DE1836" s="2"/>
      <c r="DF1836" s="2"/>
      <c r="DG1836" s="2"/>
      <c r="DH1836" s="2"/>
      <c r="DI1836" s="2"/>
      <c r="DJ1836" s="2"/>
      <c r="DK1836" s="2"/>
      <c r="DL1836" s="2"/>
      <c r="DM1836" s="2"/>
      <c r="DN1836" s="2"/>
      <c r="DO1836" s="2"/>
      <c r="DP1836" s="2"/>
      <c r="DQ1836" s="2"/>
      <c r="DR1836" s="2"/>
      <c r="DS1836" s="2"/>
      <c r="DT1836" s="2"/>
      <c r="DU1836" s="2"/>
      <c r="DV1836" s="2"/>
      <c r="DW1836" s="2"/>
      <c r="DX1836" s="2"/>
      <c r="DY1836" s="2"/>
      <c r="DZ1836" s="2"/>
      <c r="EA1836" s="2"/>
      <c r="EB1836" s="2"/>
      <c r="EC1836" s="2"/>
      <c r="ED1836" s="2"/>
      <c r="EE1836" s="2"/>
      <c r="EF1836" s="2"/>
      <c r="EG1836" s="2"/>
      <c r="EH1836" s="2"/>
      <c r="EI1836" s="2"/>
      <c r="EJ1836" s="2"/>
      <c r="EK1836" s="2"/>
      <c r="EL1836" s="2"/>
      <c r="EM1836" s="2"/>
      <c r="EN1836" s="2"/>
      <c r="EO1836" s="2"/>
      <c r="EP1836" s="2"/>
      <c r="EQ1836" s="2"/>
      <c r="ER1836" s="2"/>
      <c r="ES1836" s="2"/>
      <c r="ET1836" s="2"/>
      <c r="EU1836" s="2"/>
      <c r="EV1836" s="2"/>
      <c r="EW1836" s="2"/>
      <c r="EX1836" s="2"/>
      <c r="EY1836" s="2"/>
      <c r="EZ1836" s="2"/>
      <c r="FA1836" s="2"/>
      <c r="FB1836" s="2"/>
      <c r="FC1836" s="2"/>
    </row>
    <row r="1837" spans="1:159" s="4" customFormat="1">
      <c r="A1837" s="77" t="s">
        <v>2373</v>
      </c>
      <c r="B1837" s="87" t="s">
        <v>2817</v>
      </c>
      <c r="C1837" s="88">
        <v>1904</v>
      </c>
      <c r="D1837" s="87" t="s">
        <v>3008</v>
      </c>
      <c r="E1837" s="107" t="str">
        <f>VLOOKUP($C1837,'2024-25 School Level AAFTE'!$C$4:$L$2372,9,FALSE)</f>
        <v>No</v>
      </c>
      <c r="F1837" s="95">
        <f>VLOOKUP($C1837,'2024-25 School Level AAFTE'!$C$4:$J$2372,8,FALSE)</f>
        <v>82.16</v>
      </c>
      <c r="G1837" s="97">
        <f>IFERROR(IF(E1837= "yes",VLOOKUP(C1837,Summary!$B:$I,6,0),0),0)</f>
        <v>0</v>
      </c>
      <c r="H1837" s="96">
        <f t="shared" si="311"/>
        <v>0</v>
      </c>
      <c r="I1837" s="154">
        <f>VLOOKUP($A1837,'2025-26 Salary &amp; Benefits'!$A:$I,3,FALSE)</f>
        <v>1.18</v>
      </c>
      <c r="J1837" s="154">
        <f>VLOOKUP($A1837,'2025-26 Salary &amp; Benefits'!$A:$I,4,FALSE)</f>
        <v>1.22</v>
      </c>
      <c r="K1837" s="141">
        <f t="shared" si="312"/>
        <v>0</v>
      </c>
      <c r="L1837" s="140">
        <f t="shared" si="313"/>
        <v>0</v>
      </c>
      <c r="M1837" s="142">
        <f>'2025-26 Salary &amp; Benefits'!$E$6</f>
        <v>78209</v>
      </c>
      <c r="N1837" s="142">
        <f>'2025-26 Salary &amp; Benefits'!$F$6</f>
        <v>80164</v>
      </c>
      <c r="O1837" s="9">
        <f t="shared" si="314"/>
        <v>0</v>
      </c>
      <c r="P1837" s="9">
        <f t="shared" si="315"/>
        <v>0</v>
      </c>
      <c r="Q1837" s="9">
        <f>'2025-26 Salary &amp; Benefits'!G$6</f>
        <v>15997.68</v>
      </c>
      <c r="R1837" s="143">
        <f>'2025-26 Salary &amp; Benefits'!H$6</f>
        <v>0.16020000000000001</v>
      </c>
      <c r="S1837" s="143">
        <f>'2025-26 Salary &amp; Benefits'!I$6</f>
        <v>0.15390000000000001</v>
      </c>
      <c r="T1837" s="9">
        <f t="shared" si="316"/>
        <v>0</v>
      </c>
      <c r="U1837" s="9">
        <f t="shared" si="317"/>
        <v>0</v>
      </c>
      <c r="V1837" s="9">
        <f t="shared" si="318"/>
        <v>0</v>
      </c>
      <c r="W1837" s="9">
        <f t="shared" si="319"/>
        <v>0</v>
      </c>
      <c r="X1837" s="22">
        <f t="shared" si="320"/>
        <v>0</v>
      </c>
      <c r="Y1837" s="2"/>
      <c r="Z1837" s="2"/>
      <c r="AA1837" s="2"/>
      <c r="AB1837" s="2"/>
      <c r="AC1837" s="2"/>
      <c r="AD1837" s="2"/>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c r="CC1837" s="2"/>
      <c r="CD1837" s="2"/>
      <c r="CE1837" s="2"/>
      <c r="CF1837" s="2"/>
      <c r="CG1837" s="2"/>
      <c r="CH1837" s="2"/>
      <c r="CI1837" s="2"/>
      <c r="CJ1837" s="2"/>
      <c r="CK1837" s="2"/>
      <c r="CL1837" s="2"/>
      <c r="CM1837" s="2"/>
      <c r="CN1837" s="2"/>
      <c r="CO1837" s="2"/>
      <c r="CP1837" s="2"/>
      <c r="CQ1837" s="2"/>
      <c r="CR1837" s="2"/>
      <c r="CS1837" s="2"/>
      <c r="CT1837" s="2"/>
      <c r="CU1837" s="2"/>
      <c r="CV1837" s="2"/>
      <c r="CW1837" s="2"/>
      <c r="CX1837" s="2"/>
      <c r="CY1837" s="2"/>
      <c r="CZ1837" s="2"/>
      <c r="DA1837" s="2"/>
      <c r="DB1837" s="2"/>
      <c r="DC1837" s="2"/>
      <c r="DD1837" s="2"/>
      <c r="DE1837" s="2"/>
      <c r="DF1837" s="2"/>
      <c r="DG1837" s="2"/>
      <c r="DH1837" s="2"/>
      <c r="DI1837" s="2"/>
      <c r="DJ1837" s="2"/>
      <c r="DK1837" s="2"/>
      <c r="DL1837" s="2"/>
      <c r="DM1837" s="2"/>
      <c r="DN1837" s="2"/>
      <c r="DO1837" s="2"/>
      <c r="DP1837" s="2"/>
      <c r="DQ1837" s="2"/>
      <c r="DR1837" s="2"/>
      <c r="DS1837" s="2"/>
      <c r="DT1837" s="2"/>
      <c r="DU1837" s="2"/>
      <c r="DV1837" s="2"/>
      <c r="DW1837" s="2"/>
      <c r="DX1837" s="2"/>
      <c r="DY1837" s="2"/>
      <c r="DZ1837" s="2"/>
      <c r="EA1837" s="2"/>
      <c r="EB1837" s="2"/>
      <c r="EC1837" s="2"/>
      <c r="ED1837" s="2"/>
      <c r="EE1837" s="2"/>
      <c r="EF1837" s="2"/>
      <c r="EG1837" s="2"/>
      <c r="EH1837" s="2"/>
      <c r="EI1837" s="2"/>
      <c r="EJ1837" s="2"/>
      <c r="EK1837" s="2"/>
      <c r="EL1837" s="2"/>
      <c r="EM1837" s="2"/>
      <c r="EN1837" s="2"/>
      <c r="EO1837" s="2"/>
      <c r="EP1837" s="2"/>
      <c r="EQ1837" s="2"/>
      <c r="ER1837" s="2"/>
      <c r="ES1837" s="2"/>
      <c r="ET1837" s="2"/>
      <c r="EU1837" s="2"/>
      <c r="EV1837" s="2"/>
      <c r="EW1837" s="2"/>
      <c r="EX1837" s="2"/>
      <c r="EY1837" s="2"/>
      <c r="EZ1837" s="2"/>
      <c r="FA1837" s="2"/>
      <c r="FB1837" s="2"/>
      <c r="FC1837" s="2"/>
    </row>
    <row r="1838" spans="1:159" s="4" customFormat="1">
      <c r="A1838" t="s">
        <v>2373</v>
      </c>
      <c r="B1838" s="87" t="s">
        <v>2817</v>
      </c>
      <c r="C1838" s="3">
        <v>2073</v>
      </c>
      <c r="D1838" t="s">
        <v>1640</v>
      </c>
      <c r="E1838" s="107" t="str">
        <f>VLOOKUP($C1838,'2024-25 School Level AAFTE'!$C$4:$L$2372,9,FALSE)</f>
        <v>No</v>
      </c>
      <c r="F1838" s="95">
        <f>VLOOKUP($C1838,'2024-25 School Level AAFTE'!$C$4:$J$2372,8,FALSE)</f>
        <v>618.39</v>
      </c>
      <c r="G1838" s="97">
        <f>IFERROR(IF(E1838= "yes",VLOOKUP(C1838,Summary!$B:$I,6,0),0),0)</f>
        <v>0</v>
      </c>
      <c r="H1838" s="96">
        <f t="shared" si="311"/>
        <v>0</v>
      </c>
      <c r="I1838" s="154">
        <f>VLOOKUP($A1838,'2025-26 Salary &amp; Benefits'!$A:$I,3,FALSE)</f>
        <v>1.18</v>
      </c>
      <c r="J1838" s="154">
        <f>VLOOKUP($A1838,'2025-26 Salary &amp; Benefits'!$A:$I,4,FALSE)</f>
        <v>1.22</v>
      </c>
      <c r="K1838" s="141">
        <f t="shared" si="312"/>
        <v>0</v>
      </c>
      <c r="L1838" s="140">
        <f t="shared" si="313"/>
        <v>0</v>
      </c>
      <c r="M1838" s="142">
        <f>'2025-26 Salary &amp; Benefits'!$E$6</f>
        <v>78209</v>
      </c>
      <c r="N1838" s="142">
        <f>'2025-26 Salary &amp; Benefits'!$F$6</f>
        <v>80164</v>
      </c>
      <c r="O1838" s="9">
        <f t="shared" si="314"/>
        <v>0</v>
      </c>
      <c r="P1838" s="9">
        <f t="shared" si="315"/>
        <v>0</v>
      </c>
      <c r="Q1838" s="9">
        <f>'2025-26 Salary &amp; Benefits'!G$6</f>
        <v>15997.68</v>
      </c>
      <c r="R1838" s="143">
        <f>'2025-26 Salary &amp; Benefits'!H$6</f>
        <v>0.16020000000000001</v>
      </c>
      <c r="S1838" s="143">
        <f>'2025-26 Salary &amp; Benefits'!I$6</f>
        <v>0.15390000000000001</v>
      </c>
      <c r="T1838" s="9">
        <f t="shared" si="316"/>
        <v>0</v>
      </c>
      <c r="U1838" s="9">
        <f t="shared" si="317"/>
        <v>0</v>
      </c>
      <c r="V1838" s="9">
        <f t="shared" si="318"/>
        <v>0</v>
      </c>
      <c r="W1838" s="9">
        <f t="shared" si="319"/>
        <v>0</v>
      </c>
      <c r="X1838" s="22">
        <f t="shared" si="320"/>
        <v>0</v>
      </c>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c r="CC1838" s="2"/>
      <c r="CD1838" s="2"/>
      <c r="CE1838" s="2"/>
      <c r="CF1838" s="2"/>
      <c r="CG1838" s="2"/>
      <c r="CH1838" s="2"/>
      <c r="CI1838" s="2"/>
      <c r="CJ1838" s="2"/>
      <c r="CK1838" s="2"/>
      <c r="CL1838" s="2"/>
      <c r="CM1838" s="2"/>
      <c r="CN1838" s="2"/>
      <c r="CO1838" s="2"/>
      <c r="CP1838" s="2"/>
      <c r="CQ1838" s="2"/>
      <c r="CR1838" s="2"/>
      <c r="CS1838" s="2"/>
      <c r="CT1838" s="2"/>
      <c r="CU1838" s="2"/>
      <c r="CV1838" s="2"/>
      <c r="CW1838" s="2"/>
      <c r="CX1838" s="2"/>
      <c r="CY1838" s="2"/>
      <c r="CZ1838" s="2"/>
      <c r="DA1838" s="2"/>
      <c r="DB1838" s="2"/>
      <c r="DC1838" s="2"/>
      <c r="DD1838" s="2"/>
      <c r="DE1838" s="2"/>
      <c r="DF1838" s="2"/>
      <c r="DG1838" s="2"/>
      <c r="DH1838" s="2"/>
      <c r="DI1838" s="2"/>
      <c r="DJ1838" s="2"/>
      <c r="DK1838" s="2"/>
      <c r="DL1838" s="2"/>
      <c r="DM1838" s="2"/>
      <c r="DN1838" s="2"/>
      <c r="DO1838" s="2"/>
      <c r="DP1838" s="2"/>
      <c r="DQ1838" s="2"/>
      <c r="DR1838" s="2"/>
      <c r="DS1838" s="2"/>
      <c r="DT1838" s="2"/>
      <c r="DU1838" s="2"/>
      <c r="DV1838" s="2"/>
      <c r="DW1838" s="2"/>
      <c r="DX1838" s="2"/>
      <c r="DY1838" s="2"/>
      <c r="DZ1838" s="2"/>
      <c r="EA1838" s="2"/>
      <c r="EB1838" s="2"/>
      <c r="EC1838" s="2"/>
      <c r="ED1838" s="2"/>
      <c r="EE1838" s="2"/>
      <c r="EF1838" s="2"/>
      <c r="EG1838" s="2"/>
      <c r="EH1838" s="2"/>
      <c r="EI1838" s="2"/>
      <c r="EJ1838" s="2"/>
      <c r="EK1838" s="2"/>
      <c r="EL1838" s="2"/>
      <c r="EM1838" s="2"/>
      <c r="EN1838" s="2"/>
      <c r="EO1838" s="2"/>
      <c r="EP1838" s="2"/>
      <c r="EQ1838" s="2"/>
      <c r="ER1838" s="2"/>
      <c r="ES1838" s="2"/>
      <c r="ET1838" s="2"/>
      <c r="EU1838" s="2"/>
      <c r="EV1838" s="2"/>
      <c r="EW1838" s="2"/>
      <c r="EX1838" s="2"/>
      <c r="EY1838" s="2"/>
      <c r="EZ1838" s="2"/>
      <c r="FA1838" s="2"/>
      <c r="FB1838" s="2"/>
      <c r="FC1838" s="2"/>
    </row>
    <row r="1839" spans="1:159" s="4" customFormat="1">
      <c r="A1839" s="77" t="s">
        <v>2373</v>
      </c>
      <c r="B1839" s="87" t="s">
        <v>2817</v>
      </c>
      <c r="C1839" s="88">
        <v>2428</v>
      </c>
      <c r="D1839" s="87" t="s">
        <v>1641</v>
      </c>
      <c r="E1839" s="107" t="str">
        <f>VLOOKUP($C1839,'2024-25 School Level AAFTE'!$C$4:$L$2372,9,FALSE)</f>
        <v>No</v>
      </c>
      <c r="F1839" s="95">
        <f>VLOOKUP($C1839,'2024-25 School Level AAFTE'!$C$4:$J$2372,8,FALSE)</f>
        <v>1450.11</v>
      </c>
      <c r="G1839" s="97">
        <f>IFERROR(IF(E1839= "yes",VLOOKUP(C1839,Summary!$B:$I,6,0),0),0)</f>
        <v>0</v>
      </c>
      <c r="H1839" s="96">
        <f t="shared" si="311"/>
        <v>0</v>
      </c>
      <c r="I1839" s="154">
        <f>VLOOKUP($A1839,'2025-26 Salary &amp; Benefits'!$A:$I,3,FALSE)</f>
        <v>1.18</v>
      </c>
      <c r="J1839" s="154">
        <f>VLOOKUP($A1839,'2025-26 Salary &amp; Benefits'!$A:$I,4,FALSE)</f>
        <v>1.22</v>
      </c>
      <c r="K1839" s="141">
        <f t="shared" si="312"/>
        <v>0</v>
      </c>
      <c r="L1839" s="140">
        <f t="shared" si="313"/>
        <v>0</v>
      </c>
      <c r="M1839" s="142">
        <f>'2025-26 Salary &amp; Benefits'!$E$6</f>
        <v>78209</v>
      </c>
      <c r="N1839" s="142">
        <f>'2025-26 Salary &amp; Benefits'!$F$6</f>
        <v>80164</v>
      </c>
      <c r="O1839" s="9">
        <f t="shared" si="314"/>
        <v>0</v>
      </c>
      <c r="P1839" s="9">
        <f t="shared" si="315"/>
        <v>0</v>
      </c>
      <c r="Q1839" s="9">
        <f>'2025-26 Salary &amp; Benefits'!G$6</f>
        <v>15997.68</v>
      </c>
      <c r="R1839" s="143">
        <f>'2025-26 Salary &amp; Benefits'!H$6</f>
        <v>0.16020000000000001</v>
      </c>
      <c r="S1839" s="143">
        <f>'2025-26 Salary &amp; Benefits'!I$6</f>
        <v>0.15390000000000001</v>
      </c>
      <c r="T1839" s="9">
        <f t="shared" si="316"/>
        <v>0</v>
      </c>
      <c r="U1839" s="9">
        <f t="shared" si="317"/>
        <v>0</v>
      </c>
      <c r="V1839" s="9">
        <f t="shared" si="318"/>
        <v>0</v>
      </c>
      <c r="W1839" s="9">
        <f t="shared" si="319"/>
        <v>0</v>
      </c>
      <c r="X1839" s="22">
        <f t="shared" si="320"/>
        <v>0</v>
      </c>
      <c r="Y1839" s="2"/>
      <c r="Z1839" s="2"/>
      <c r="AA1839" s="2"/>
      <c r="AB1839" s="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c r="BI1839" s="2"/>
      <c r="BJ1839" s="2"/>
      <c r="BK1839" s="2"/>
      <c r="BL1839" s="2"/>
      <c r="BM1839" s="2"/>
      <c r="BN1839" s="2"/>
      <c r="BO1839" s="2"/>
      <c r="BP1839" s="2"/>
      <c r="BQ1839" s="2"/>
      <c r="BR1839" s="2"/>
      <c r="BS1839" s="2"/>
      <c r="BT1839" s="2"/>
      <c r="BU1839" s="2"/>
      <c r="BV1839" s="2"/>
      <c r="BW1839" s="2"/>
      <c r="BX1839" s="2"/>
      <c r="BY1839" s="2"/>
      <c r="BZ1839" s="2"/>
      <c r="CA1839" s="2"/>
      <c r="CB1839" s="2"/>
      <c r="CC1839" s="2"/>
      <c r="CD1839" s="2"/>
      <c r="CE1839" s="2"/>
      <c r="CF1839" s="2"/>
      <c r="CG1839" s="2"/>
      <c r="CH1839" s="2"/>
      <c r="CI1839" s="2"/>
      <c r="CJ1839" s="2"/>
      <c r="CK1839" s="2"/>
      <c r="CL1839" s="2"/>
      <c r="CM1839" s="2"/>
      <c r="CN1839" s="2"/>
      <c r="CO1839" s="2"/>
      <c r="CP1839" s="2"/>
      <c r="CQ1839" s="2"/>
      <c r="CR1839" s="2"/>
      <c r="CS1839" s="2"/>
      <c r="CT1839" s="2"/>
      <c r="CU1839" s="2"/>
      <c r="CV1839" s="2"/>
      <c r="CW1839" s="2"/>
      <c r="CX1839" s="2"/>
      <c r="CY1839" s="2"/>
      <c r="CZ1839" s="2"/>
      <c r="DA1839" s="2"/>
      <c r="DB1839" s="2"/>
      <c r="DC1839" s="2"/>
      <c r="DD1839" s="2"/>
      <c r="DE1839" s="2"/>
      <c r="DF1839" s="2"/>
      <c r="DG1839" s="2"/>
      <c r="DH1839" s="2"/>
      <c r="DI1839" s="2"/>
      <c r="DJ1839" s="2"/>
      <c r="DK1839" s="2"/>
      <c r="DL1839" s="2"/>
      <c r="DM1839" s="2"/>
      <c r="DN1839" s="2"/>
      <c r="DO1839" s="2"/>
      <c r="DP1839" s="2"/>
      <c r="DQ1839" s="2"/>
      <c r="DR1839" s="2"/>
      <c r="DS1839" s="2"/>
      <c r="DT1839" s="2"/>
      <c r="DU1839" s="2"/>
      <c r="DV1839" s="2"/>
      <c r="DW1839" s="2"/>
      <c r="DX1839" s="2"/>
      <c r="DY1839" s="2"/>
      <c r="DZ1839" s="2"/>
      <c r="EA1839" s="2"/>
      <c r="EB1839" s="2"/>
      <c r="EC1839" s="2"/>
      <c r="ED1839" s="2"/>
      <c r="EE1839" s="2"/>
      <c r="EF1839" s="2"/>
      <c r="EG1839" s="2"/>
      <c r="EH1839" s="2"/>
      <c r="EI1839" s="2"/>
      <c r="EJ1839" s="2"/>
      <c r="EK1839" s="2"/>
      <c r="EL1839" s="2"/>
      <c r="EM1839" s="2"/>
      <c r="EN1839" s="2"/>
      <c r="EO1839" s="2"/>
      <c r="EP1839" s="2"/>
      <c r="EQ1839" s="2"/>
      <c r="ER1839" s="2"/>
      <c r="ES1839" s="2"/>
      <c r="ET1839" s="2"/>
      <c r="EU1839" s="2"/>
      <c r="EV1839" s="2"/>
      <c r="EW1839" s="2"/>
      <c r="EX1839" s="2"/>
      <c r="EY1839" s="2"/>
      <c r="EZ1839" s="2"/>
      <c r="FA1839" s="2"/>
      <c r="FB1839" s="2"/>
      <c r="FC1839" s="2"/>
    </row>
    <row r="1840" spans="1:159" s="4" customFormat="1">
      <c r="A1840" s="77" t="s">
        <v>2373</v>
      </c>
      <c r="B1840" s="87" t="s">
        <v>2817</v>
      </c>
      <c r="C1840" s="88">
        <v>3005</v>
      </c>
      <c r="D1840" s="87" t="s">
        <v>3213</v>
      </c>
      <c r="E1840" s="107" t="str">
        <f>VLOOKUP($C1840,'2024-25 School Level AAFTE'!$C$4:$L$2372,9,FALSE)</f>
        <v>No</v>
      </c>
      <c r="F1840" s="95">
        <f>VLOOKUP($C1840,'2024-25 School Level AAFTE'!$C$4:$J$2372,8,FALSE)</f>
        <v>475.15</v>
      </c>
      <c r="G1840" s="97">
        <f>IFERROR(IF(E1840= "yes",VLOOKUP(C1840,Summary!$B:$I,6,0),0),0)</f>
        <v>0</v>
      </c>
      <c r="H1840" s="96">
        <f t="shared" si="311"/>
        <v>0</v>
      </c>
      <c r="I1840" s="154">
        <f>VLOOKUP($A1840,'2025-26 Salary &amp; Benefits'!$A:$I,3,FALSE)</f>
        <v>1.18</v>
      </c>
      <c r="J1840" s="154">
        <f>VLOOKUP($A1840,'2025-26 Salary &amp; Benefits'!$A:$I,4,FALSE)</f>
        <v>1.22</v>
      </c>
      <c r="K1840" s="141">
        <f t="shared" si="312"/>
        <v>0</v>
      </c>
      <c r="L1840" s="140">
        <f t="shared" si="313"/>
        <v>0</v>
      </c>
      <c r="M1840" s="142">
        <f>'2025-26 Salary &amp; Benefits'!$E$6</f>
        <v>78209</v>
      </c>
      <c r="N1840" s="142">
        <f>'2025-26 Salary &amp; Benefits'!$F$6</f>
        <v>80164</v>
      </c>
      <c r="O1840" s="9">
        <f t="shared" si="314"/>
        <v>0</v>
      </c>
      <c r="P1840" s="9">
        <f t="shared" si="315"/>
        <v>0</v>
      </c>
      <c r="Q1840" s="9">
        <f>'2025-26 Salary &amp; Benefits'!G$6</f>
        <v>15997.68</v>
      </c>
      <c r="R1840" s="143">
        <f>'2025-26 Salary &amp; Benefits'!H$6</f>
        <v>0.16020000000000001</v>
      </c>
      <c r="S1840" s="143">
        <f>'2025-26 Salary &amp; Benefits'!I$6</f>
        <v>0.15390000000000001</v>
      </c>
      <c r="T1840" s="9">
        <f t="shared" si="316"/>
        <v>0</v>
      </c>
      <c r="U1840" s="9">
        <f t="shared" si="317"/>
        <v>0</v>
      </c>
      <c r="V1840" s="9">
        <f t="shared" si="318"/>
        <v>0</v>
      </c>
      <c r="W1840" s="9">
        <f t="shared" si="319"/>
        <v>0</v>
      </c>
      <c r="X1840" s="22">
        <f t="shared" si="320"/>
        <v>0</v>
      </c>
      <c r="Y1840" s="2"/>
      <c r="Z1840" s="2"/>
      <c r="AA1840" s="2"/>
      <c r="AB1840" s="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c r="CC1840" s="2"/>
      <c r="CD1840" s="2"/>
      <c r="CE1840" s="2"/>
      <c r="CF1840" s="2"/>
      <c r="CG1840" s="2"/>
      <c r="CH1840" s="2"/>
      <c r="CI1840" s="2"/>
      <c r="CJ1840" s="2"/>
      <c r="CK1840" s="2"/>
      <c r="CL1840" s="2"/>
      <c r="CM1840" s="2"/>
      <c r="CN1840" s="2"/>
      <c r="CO1840" s="2"/>
      <c r="CP1840" s="2"/>
      <c r="CQ1840" s="2"/>
      <c r="CR1840" s="2"/>
      <c r="CS1840" s="2"/>
      <c r="CT1840" s="2"/>
      <c r="CU1840" s="2"/>
      <c r="CV1840" s="2"/>
      <c r="CW1840" s="2"/>
      <c r="CX1840" s="2"/>
      <c r="CY1840" s="2"/>
      <c r="CZ1840" s="2"/>
      <c r="DA1840" s="2"/>
      <c r="DB1840" s="2"/>
      <c r="DC1840" s="2"/>
      <c r="DD1840" s="2"/>
      <c r="DE1840" s="2"/>
      <c r="DF1840" s="2"/>
      <c r="DG1840" s="2"/>
      <c r="DH1840" s="2"/>
      <c r="DI1840" s="2"/>
      <c r="DJ1840" s="2"/>
      <c r="DK1840" s="2"/>
      <c r="DL1840" s="2"/>
      <c r="DM1840" s="2"/>
      <c r="DN1840" s="2"/>
      <c r="DO1840" s="2"/>
      <c r="DP1840" s="2"/>
      <c r="DQ1840" s="2"/>
      <c r="DR1840" s="2"/>
      <c r="DS1840" s="2"/>
      <c r="DT1840" s="2"/>
      <c r="DU1840" s="2"/>
      <c r="DV1840" s="2"/>
      <c r="DW1840" s="2"/>
      <c r="DX1840" s="2"/>
      <c r="DY1840" s="2"/>
      <c r="DZ1840" s="2"/>
      <c r="EA1840" s="2"/>
      <c r="EB1840" s="2"/>
      <c r="EC1840" s="2"/>
      <c r="ED1840" s="2"/>
      <c r="EE1840" s="2"/>
      <c r="EF1840" s="2"/>
      <c r="EG1840" s="2"/>
      <c r="EH1840" s="2"/>
      <c r="EI1840" s="2"/>
      <c r="EJ1840" s="2"/>
      <c r="EK1840" s="2"/>
      <c r="EL1840" s="2"/>
      <c r="EM1840" s="2"/>
      <c r="EN1840" s="2"/>
      <c r="EO1840" s="2"/>
      <c r="EP1840" s="2"/>
      <c r="EQ1840" s="2"/>
      <c r="ER1840" s="2"/>
      <c r="ES1840" s="2"/>
      <c r="ET1840" s="2"/>
      <c r="EU1840" s="2"/>
      <c r="EV1840" s="2"/>
      <c r="EW1840" s="2"/>
      <c r="EX1840" s="2"/>
      <c r="EY1840" s="2"/>
      <c r="EZ1840" s="2"/>
      <c r="FA1840" s="2"/>
      <c r="FB1840" s="2"/>
      <c r="FC1840" s="2"/>
    </row>
    <row r="1841" spans="1:159" s="4" customFormat="1">
      <c r="A1841" s="77" t="s">
        <v>2373</v>
      </c>
      <c r="B1841" s="87" t="s">
        <v>2817</v>
      </c>
      <c r="C1841" s="88">
        <v>3305</v>
      </c>
      <c r="D1841" s="87" t="s">
        <v>1643</v>
      </c>
      <c r="E1841" s="107" t="str">
        <f>VLOOKUP($C1841,'2024-25 School Level AAFTE'!$C$4:$L$2372,9,FALSE)</f>
        <v>No</v>
      </c>
      <c r="F1841" s="95">
        <f>VLOOKUP($C1841,'2024-25 School Level AAFTE'!$C$4:$J$2372,8,FALSE)</f>
        <v>503.07</v>
      </c>
      <c r="G1841" s="97">
        <f>IFERROR(IF(E1841= "yes",VLOOKUP(C1841,Summary!$B:$I,6,0),0),0)</f>
        <v>0</v>
      </c>
      <c r="H1841" s="96">
        <f t="shared" si="311"/>
        <v>0</v>
      </c>
      <c r="I1841" s="154">
        <f>VLOOKUP($A1841,'2025-26 Salary &amp; Benefits'!$A:$I,3,FALSE)</f>
        <v>1.18</v>
      </c>
      <c r="J1841" s="154">
        <f>VLOOKUP($A1841,'2025-26 Salary &amp; Benefits'!$A:$I,4,FALSE)</f>
        <v>1.22</v>
      </c>
      <c r="K1841" s="141">
        <f t="shared" si="312"/>
        <v>0</v>
      </c>
      <c r="L1841" s="140">
        <f t="shared" si="313"/>
        <v>0</v>
      </c>
      <c r="M1841" s="142">
        <f>'2025-26 Salary &amp; Benefits'!$E$6</f>
        <v>78209</v>
      </c>
      <c r="N1841" s="142">
        <f>'2025-26 Salary &amp; Benefits'!$F$6</f>
        <v>80164</v>
      </c>
      <c r="O1841" s="9">
        <f t="shared" si="314"/>
        <v>0</v>
      </c>
      <c r="P1841" s="9">
        <f t="shared" si="315"/>
        <v>0</v>
      </c>
      <c r="Q1841" s="9">
        <f>'2025-26 Salary &amp; Benefits'!G$6</f>
        <v>15997.68</v>
      </c>
      <c r="R1841" s="143">
        <f>'2025-26 Salary &amp; Benefits'!H$6</f>
        <v>0.16020000000000001</v>
      </c>
      <c r="S1841" s="143">
        <f>'2025-26 Salary &amp; Benefits'!I$6</f>
        <v>0.15390000000000001</v>
      </c>
      <c r="T1841" s="9">
        <f t="shared" si="316"/>
        <v>0</v>
      </c>
      <c r="U1841" s="9">
        <f t="shared" si="317"/>
        <v>0</v>
      </c>
      <c r="V1841" s="9">
        <f t="shared" si="318"/>
        <v>0</v>
      </c>
      <c r="W1841" s="9">
        <f t="shared" si="319"/>
        <v>0</v>
      </c>
      <c r="X1841" s="22">
        <f t="shared" si="320"/>
        <v>0</v>
      </c>
      <c r="Y1841" s="2"/>
      <c r="Z1841" s="2"/>
      <c r="AA1841" s="2"/>
      <c r="AB1841" s="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c r="CQ1841" s="2"/>
      <c r="CR1841" s="2"/>
      <c r="CS1841" s="2"/>
      <c r="CT1841" s="2"/>
      <c r="CU1841" s="2"/>
      <c r="CV1841" s="2"/>
      <c r="CW1841" s="2"/>
      <c r="CX1841" s="2"/>
      <c r="CY1841" s="2"/>
      <c r="CZ1841" s="2"/>
      <c r="DA1841" s="2"/>
      <c r="DB1841" s="2"/>
      <c r="DC1841" s="2"/>
      <c r="DD1841" s="2"/>
      <c r="DE1841" s="2"/>
      <c r="DF1841" s="2"/>
      <c r="DG1841" s="2"/>
      <c r="DH1841" s="2"/>
      <c r="DI1841" s="2"/>
      <c r="DJ1841" s="2"/>
      <c r="DK1841" s="2"/>
      <c r="DL1841" s="2"/>
      <c r="DM1841" s="2"/>
      <c r="DN1841" s="2"/>
      <c r="DO1841" s="2"/>
      <c r="DP1841" s="2"/>
      <c r="DQ1841" s="2"/>
      <c r="DR1841" s="2"/>
      <c r="DS1841" s="2"/>
      <c r="DT1841" s="2"/>
      <c r="DU1841" s="2"/>
      <c r="DV1841" s="2"/>
      <c r="DW1841" s="2"/>
      <c r="DX1841" s="2"/>
      <c r="DY1841" s="2"/>
      <c r="DZ1841" s="2"/>
      <c r="EA1841" s="2"/>
      <c r="EB1841" s="2"/>
      <c r="EC1841" s="2"/>
      <c r="ED1841" s="2"/>
      <c r="EE1841" s="2"/>
      <c r="EF1841" s="2"/>
      <c r="EG1841" s="2"/>
      <c r="EH1841" s="2"/>
      <c r="EI1841" s="2"/>
      <c r="EJ1841" s="2"/>
      <c r="EK1841" s="2"/>
      <c r="EL1841" s="2"/>
      <c r="EM1841" s="2"/>
      <c r="EN1841" s="2"/>
      <c r="EO1841" s="2"/>
      <c r="EP1841" s="2"/>
      <c r="EQ1841" s="2"/>
      <c r="ER1841" s="2"/>
      <c r="ES1841" s="2"/>
      <c r="ET1841" s="2"/>
      <c r="EU1841" s="2"/>
      <c r="EV1841" s="2"/>
      <c r="EW1841" s="2"/>
      <c r="EX1841" s="2"/>
      <c r="EY1841" s="2"/>
      <c r="EZ1841" s="2"/>
      <c r="FA1841" s="2"/>
      <c r="FB1841" s="2"/>
      <c r="FC1841" s="2"/>
    </row>
    <row r="1842" spans="1:159" s="4" customFormat="1">
      <c r="A1842" s="77" t="s">
        <v>2373</v>
      </c>
      <c r="B1842" s="87" t="s">
        <v>2817</v>
      </c>
      <c r="C1842" s="88">
        <v>3561</v>
      </c>
      <c r="D1842" s="87" t="s">
        <v>1644</v>
      </c>
      <c r="E1842" s="107" t="str">
        <f>VLOOKUP($C1842,'2024-25 School Level AAFTE'!$C$4:$L$2372,9,FALSE)</f>
        <v>No</v>
      </c>
      <c r="F1842" s="95">
        <f>VLOOKUP($C1842,'2024-25 School Level AAFTE'!$C$4:$J$2372,8,FALSE)</f>
        <v>485.35</v>
      </c>
      <c r="G1842" s="97">
        <f>IFERROR(IF(E1842= "yes",VLOOKUP(C1842,Summary!$B:$I,6,0),0),0)</f>
        <v>0</v>
      </c>
      <c r="H1842" s="96">
        <f t="shared" si="311"/>
        <v>0</v>
      </c>
      <c r="I1842" s="154">
        <f>VLOOKUP($A1842,'2025-26 Salary &amp; Benefits'!$A:$I,3,FALSE)</f>
        <v>1.18</v>
      </c>
      <c r="J1842" s="154">
        <f>VLOOKUP($A1842,'2025-26 Salary &amp; Benefits'!$A:$I,4,FALSE)</f>
        <v>1.22</v>
      </c>
      <c r="K1842" s="141">
        <f t="shared" si="312"/>
        <v>0</v>
      </c>
      <c r="L1842" s="140">
        <f t="shared" si="313"/>
        <v>0</v>
      </c>
      <c r="M1842" s="142">
        <f>'2025-26 Salary &amp; Benefits'!$E$6</f>
        <v>78209</v>
      </c>
      <c r="N1842" s="142">
        <f>'2025-26 Salary &amp; Benefits'!$F$6</f>
        <v>80164</v>
      </c>
      <c r="O1842" s="9">
        <f t="shared" si="314"/>
        <v>0</v>
      </c>
      <c r="P1842" s="9">
        <f t="shared" si="315"/>
        <v>0</v>
      </c>
      <c r="Q1842" s="9">
        <f>'2025-26 Salary &amp; Benefits'!G$6</f>
        <v>15997.68</v>
      </c>
      <c r="R1842" s="143">
        <f>'2025-26 Salary &amp; Benefits'!H$6</f>
        <v>0.16020000000000001</v>
      </c>
      <c r="S1842" s="143">
        <f>'2025-26 Salary &amp; Benefits'!I$6</f>
        <v>0.15390000000000001</v>
      </c>
      <c r="T1842" s="9">
        <f t="shared" si="316"/>
        <v>0</v>
      </c>
      <c r="U1842" s="9">
        <f t="shared" si="317"/>
        <v>0</v>
      </c>
      <c r="V1842" s="9">
        <f t="shared" si="318"/>
        <v>0</v>
      </c>
      <c r="W1842" s="9">
        <f t="shared" si="319"/>
        <v>0</v>
      </c>
      <c r="X1842" s="22">
        <f t="shared" si="320"/>
        <v>0</v>
      </c>
      <c r="Y1842" s="2"/>
      <c r="Z1842" s="2"/>
      <c r="AA1842" s="2"/>
      <c r="AB1842" s="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c r="CQ1842" s="2"/>
      <c r="CR1842" s="2"/>
      <c r="CS1842" s="2"/>
      <c r="CT1842" s="2"/>
      <c r="CU1842" s="2"/>
      <c r="CV1842" s="2"/>
      <c r="CW1842" s="2"/>
      <c r="CX1842" s="2"/>
      <c r="CY1842" s="2"/>
      <c r="CZ1842" s="2"/>
      <c r="DA1842" s="2"/>
      <c r="DB1842" s="2"/>
      <c r="DC1842" s="2"/>
      <c r="DD1842" s="2"/>
      <c r="DE1842" s="2"/>
      <c r="DF1842" s="2"/>
      <c r="DG1842" s="2"/>
      <c r="DH1842" s="2"/>
      <c r="DI1842" s="2"/>
      <c r="DJ1842" s="2"/>
      <c r="DK1842" s="2"/>
      <c r="DL1842" s="2"/>
      <c r="DM1842" s="2"/>
      <c r="DN1842" s="2"/>
      <c r="DO1842" s="2"/>
      <c r="DP1842" s="2"/>
      <c r="DQ1842" s="2"/>
      <c r="DR1842" s="2"/>
      <c r="DS1842" s="2"/>
      <c r="DT1842" s="2"/>
      <c r="DU1842" s="2"/>
      <c r="DV1842" s="2"/>
      <c r="DW1842" s="2"/>
      <c r="DX1842" s="2"/>
      <c r="DY1842" s="2"/>
      <c r="DZ1842" s="2"/>
      <c r="EA1842" s="2"/>
      <c r="EB1842" s="2"/>
      <c r="EC1842" s="2"/>
      <c r="ED1842" s="2"/>
      <c r="EE1842" s="2"/>
      <c r="EF1842" s="2"/>
      <c r="EG1842" s="2"/>
      <c r="EH1842" s="2"/>
      <c r="EI1842" s="2"/>
      <c r="EJ1842" s="2"/>
      <c r="EK1842" s="2"/>
      <c r="EL1842" s="2"/>
      <c r="EM1842" s="2"/>
      <c r="EN1842" s="2"/>
      <c r="EO1842" s="2"/>
      <c r="EP1842" s="2"/>
      <c r="EQ1842" s="2"/>
      <c r="ER1842" s="2"/>
      <c r="ES1842" s="2"/>
      <c r="ET1842" s="2"/>
      <c r="EU1842" s="2"/>
      <c r="EV1842" s="2"/>
      <c r="EW1842" s="2"/>
      <c r="EX1842" s="2"/>
      <c r="EY1842" s="2"/>
      <c r="EZ1842" s="2"/>
      <c r="FA1842" s="2"/>
      <c r="FB1842" s="2"/>
      <c r="FC1842" s="2"/>
    </row>
    <row r="1843" spans="1:159" s="4" customFormat="1">
      <c r="A1843" s="77" t="s">
        <v>2373</v>
      </c>
      <c r="B1843" s="87" t="s">
        <v>2817</v>
      </c>
      <c r="C1843" s="88">
        <v>3981</v>
      </c>
      <c r="D1843" s="87" t="s">
        <v>1645</v>
      </c>
      <c r="E1843" s="107" t="str">
        <f>VLOOKUP($C1843,'2024-25 School Level AAFTE'!$C$4:$L$2372,9,FALSE)</f>
        <v>No</v>
      </c>
      <c r="F1843" s="95">
        <f>VLOOKUP($C1843,'2024-25 School Level AAFTE'!$C$4:$J$2372,8,FALSE)</f>
        <v>46.39</v>
      </c>
      <c r="G1843" s="97">
        <f>IFERROR(IF(E1843= "yes",VLOOKUP(C1843,Summary!$B:$I,6,0),0),0)</f>
        <v>0</v>
      </c>
      <c r="H1843" s="96">
        <f t="shared" si="311"/>
        <v>0</v>
      </c>
      <c r="I1843" s="154">
        <f>VLOOKUP($A1843,'2025-26 Salary &amp; Benefits'!$A:$I,3,FALSE)</f>
        <v>1.18</v>
      </c>
      <c r="J1843" s="154">
        <f>VLOOKUP($A1843,'2025-26 Salary &amp; Benefits'!$A:$I,4,FALSE)</f>
        <v>1.22</v>
      </c>
      <c r="K1843" s="141">
        <f t="shared" si="312"/>
        <v>0</v>
      </c>
      <c r="L1843" s="140">
        <f t="shared" si="313"/>
        <v>0</v>
      </c>
      <c r="M1843" s="142">
        <f>'2025-26 Salary &amp; Benefits'!$E$6</f>
        <v>78209</v>
      </c>
      <c r="N1843" s="142">
        <f>'2025-26 Salary &amp; Benefits'!$F$6</f>
        <v>80164</v>
      </c>
      <c r="O1843" s="9">
        <f t="shared" si="314"/>
        <v>0</v>
      </c>
      <c r="P1843" s="9">
        <f t="shared" si="315"/>
        <v>0</v>
      </c>
      <c r="Q1843" s="9">
        <f>'2025-26 Salary &amp; Benefits'!G$6</f>
        <v>15997.68</v>
      </c>
      <c r="R1843" s="143">
        <f>'2025-26 Salary &amp; Benefits'!H$6</f>
        <v>0.16020000000000001</v>
      </c>
      <c r="S1843" s="143">
        <f>'2025-26 Salary &amp; Benefits'!I$6</f>
        <v>0.15390000000000001</v>
      </c>
      <c r="T1843" s="9">
        <f t="shared" si="316"/>
        <v>0</v>
      </c>
      <c r="U1843" s="9">
        <f t="shared" si="317"/>
        <v>0</v>
      </c>
      <c r="V1843" s="9">
        <f t="shared" si="318"/>
        <v>0</v>
      </c>
      <c r="W1843" s="9">
        <f t="shared" si="319"/>
        <v>0</v>
      </c>
      <c r="X1843" s="22">
        <f t="shared" si="320"/>
        <v>0</v>
      </c>
      <c r="Y1843" s="2"/>
      <c r="Z1843" s="2"/>
      <c r="AA1843" s="2"/>
      <c r="AB1843" s="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c r="CC1843" s="2"/>
      <c r="CD1843" s="2"/>
      <c r="CE1843" s="2"/>
      <c r="CF1843" s="2"/>
      <c r="CG1843" s="2"/>
      <c r="CH1843" s="2"/>
      <c r="CI1843" s="2"/>
      <c r="CJ1843" s="2"/>
      <c r="CK1843" s="2"/>
      <c r="CL1843" s="2"/>
      <c r="CM1843" s="2"/>
      <c r="CN1843" s="2"/>
      <c r="CO1843" s="2"/>
      <c r="CP1843" s="2"/>
      <c r="CQ1843" s="2"/>
      <c r="CR1843" s="2"/>
      <c r="CS1843" s="2"/>
      <c r="CT1843" s="2"/>
      <c r="CU1843" s="2"/>
      <c r="CV1843" s="2"/>
      <c r="CW1843" s="2"/>
      <c r="CX1843" s="2"/>
      <c r="CY1843" s="2"/>
      <c r="CZ1843" s="2"/>
      <c r="DA1843" s="2"/>
      <c r="DB1843" s="2"/>
      <c r="DC1843" s="2"/>
      <c r="DD1843" s="2"/>
      <c r="DE1843" s="2"/>
      <c r="DF1843" s="2"/>
      <c r="DG1843" s="2"/>
      <c r="DH1843" s="2"/>
      <c r="DI1843" s="2"/>
      <c r="DJ1843" s="2"/>
      <c r="DK1843" s="2"/>
      <c r="DL1843" s="2"/>
      <c r="DM1843" s="2"/>
      <c r="DN1843" s="2"/>
      <c r="DO1843" s="2"/>
      <c r="DP1843" s="2"/>
      <c r="DQ1843" s="2"/>
      <c r="DR1843" s="2"/>
      <c r="DS1843" s="2"/>
      <c r="DT1843" s="2"/>
      <c r="DU1843" s="2"/>
      <c r="DV1843" s="2"/>
      <c r="DW1843" s="2"/>
      <c r="DX1843" s="2"/>
      <c r="DY1843" s="2"/>
      <c r="DZ1843" s="2"/>
      <c r="EA1843" s="2"/>
      <c r="EB1843" s="2"/>
      <c r="EC1843" s="2"/>
      <c r="ED1843" s="2"/>
      <c r="EE1843" s="2"/>
      <c r="EF1843" s="2"/>
      <c r="EG1843" s="2"/>
      <c r="EH1843" s="2"/>
      <c r="EI1843" s="2"/>
      <c r="EJ1843" s="2"/>
      <c r="EK1843" s="2"/>
      <c r="EL1843" s="2"/>
      <c r="EM1843" s="2"/>
      <c r="EN1843" s="2"/>
      <c r="EO1843" s="2"/>
      <c r="EP1843" s="2"/>
      <c r="EQ1843" s="2"/>
      <c r="ER1843" s="2"/>
      <c r="ES1843" s="2"/>
      <c r="ET1843" s="2"/>
      <c r="EU1843" s="2"/>
      <c r="EV1843" s="2"/>
      <c r="EW1843" s="2"/>
      <c r="EX1843" s="2"/>
      <c r="EY1843" s="2"/>
      <c r="EZ1843" s="2"/>
      <c r="FA1843" s="2"/>
      <c r="FB1843" s="2"/>
      <c r="FC1843" s="2"/>
    </row>
    <row r="1844" spans="1:159" s="4" customFormat="1">
      <c r="A1844" s="77" t="s">
        <v>2373</v>
      </c>
      <c r="B1844" s="87" t="s">
        <v>2817</v>
      </c>
      <c r="C1844" s="88">
        <v>4145</v>
      </c>
      <c r="D1844" s="87" t="s">
        <v>1646</v>
      </c>
      <c r="E1844" s="107" t="str">
        <f>VLOOKUP($C1844,'2024-25 School Level AAFTE'!$C$4:$L$2372,9,FALSE)</f>
        <v>No</v>
      </c>
      <c r="F1844" s="95">
        <f>VLOOKUP($C1844,'2024-25 School Level AAFTE'!$C$4:$J$2372,8,FALSE)</f>
        <v>643.01</v>
      </c>
      <c r="G1844" s="97">
        <f>IFERROR(IF(E1844= "yes",VLOOKUP(C1844,Summary!$B:$I,6,0),0),0)</f>
        <v>0</v>
      </c>
      <c r="H1844" s="96">
        <f t="shared" si="311"/>
        <v>0</v>
      </c>
      <c r="I1844" s="154">
        <f>VLOOKUP($A1844,'2025-26 Salary &amp; Benefits'!$A:$I,3,FALSE)</f>
        <v>1.18</v>
      </c>
      <c r="J1844" s="154">
        <f>VLOOKUP($A1844,'2025-26 Salary &amp; Benefits'!$A:$I,4,FALSE)</f>
        <v>1.22</v>
      </c>
      <c r="K1844" s="141">
        <f t="shared" si="312"/>
        <v>0</v>
      </c>
      <c r="L1844" s="140">
        <f t="shared" si="313"/>
        <v>0</v>
      </c>
      <c r="M1844" s="142">
        <f>'2025-26 Salary &amp; Benefits'!$E$6</f>
        <v>78209</v>
      </c>
      <c r="N1844" s="142">
        <f>'2025-26 Salary &amp; Benefits'!$F$6</f>
        <v>80164</v>
      </c>
      <c r="O1844" s="9">
        <f t="shared" si="314"/>
        <v>0</v>
      </c>
      <c r="P1844" s="9">
        <f t="shared" si="315"/>
        <v>0</v>
      </c>
      <c r="Q1844" s="9">
        <f>'2025-26 Salary &amp; Benefits'!G$6</f>
        <v>15997.68</v>
      </c>
      <c r="R1844" s="143">
        <f>'2025-26 Salary &amp; Benefits'!H$6</f>
        <v>0.16020000000000001</v>
      </c>
      <c r="S1844" s="143">
        <f>'2025-26 Salary &amp; Benefits'!I$6</f>
        <v>0.15390000000000001</v>
      </c>
      <c r="T1844" s="9">
        <f t="shared" si="316"/>
        <v>0</v>
      </c>
      <c r="U1844" s="9">
        <f t="shared" si="317"/>
        <v>0</v>
      </c>
      <c r="V1844" s="9">
        <f t="shared" si="318"/>
        <v>0</v>
      </c>
      <c r="W1844" s="9">
        <f t="shared" si="319"/>
        <v>0</v>
      </c>
      <c r="X1844" s="22">
        <f t="shared" si="320"/>
        <v>0</v>
      </c>
      <c r="Y1844" s="2"/>
      <c r="Z1844" s="2"/>
      <c r="AA1844" s="2"/>
      <c r="AB1844" s="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c r="BI1844" s="2"/>
      <c r="BJ1844" s="2"/>
      <c r="BK1844" s="2"/>
      <c r="BL1844" s="2"/>
      <c r="BM1844" s="2"/>
      <c r="BN1844" s="2"/>
      <c r="BO1844" s="2"/>
      <c r="BP1844" s="2"/>
      <c r="BQ1844" s="2"/>
      <c r="BR1844" s="2"/>
      <c r="BS1844" s="2"/>
      <c r="BT1844" s="2"/>
      <c r="BU1844" s="2"/>
      <c r="BV1844" s="2"/>
      <c r="BW1844" s="2"/>
      <c r="BX1844" s="2"/>
      <c r="BY1844" s="2"/>
      <c r="BZ1844" s="2"/>
      <c r="CA1844" s="2"/>
      <c r="CB1844" s="2"/>
      <c r="CC1844" s="2"/>
      <c r="CD1844" s="2"/>
      <c r="CE1844" s="2"/>
      <c r="CF1844" s="2"/>
      <c r="CG1844" s="2"/>
      <c r="CH1844" s="2"/>
      <c r="CI1844" s="2"/>
      <c r="CJ1844" s="2"/>
      <c r="CK1844" s="2"/>
      <c r="CL1844" s="2"/>
      <c r="CM1844" s="2"/>
      <c r="CN1844" s="2"/>
      <c r="CO1844" s="2"/>
      <c r="CP1844" s="2"/>
      <c r="CQ1844" s="2"/>
      <c r="CR1844" s="2"/>
      <c r="CS1844" s="2"/>
      <c r="CT1844" s="2"/>
      <c r="CU1844" s="2"/>
      <c r="CV1844" s="2"/>
      <c r="CW1844" s="2"/>
      <c r="CX1844" s="2"/>
      <c r="CY1844" s="2"/>
      <c r="CZ1844" s="2"/>
      <c r="DA1844" s="2"/>
      <c r="DB1844" s="2"/>
      <c r="DC1844" s="2"/>
      <c r="DD1844" s="2"/>
      <c r="DE1844" s="2"/>
      <c r="DF1844" s="2"/>
      <c r="DG1844" s="2"/>
      <c r="DH1844" s="2"/>
      <c r="DI1844" s="2"/>
      <c r="DJ1844" s="2"/>
      <c r="DK1844" s="2"/>
      <c r="DL1844" s="2"/>
      <c r="DM1844" s="2"/>
      <c r="DN1844" s="2"/>
      <c r="DO1844" s="2"/>
      <c r="DP1844" s="2"/>
      <c r="DQ1844" s="2"/>
      <c r="DR1844" s="2"/>
      <c r="DS1844" s="2"/>
      <c r="DT1844" s="2"/>
      <c r="DU1844" s="2"/>
      <c r="DV1844" s="2"/>
      <c r="DW1844" s="2"/>
      <c r="DX1844" s="2"/>
      <c r="DY1844" s="2"/>
      <c r="DZ1844" s="2"/>
      <c r="EA1844" s="2"/>
      <c r="EB1844" s="2"/>
      <c r="EC1844" s="2"/>
      <c r="ED1844" s="2"/>
      <c r="EE1844" s="2"/>
      <c r="EF1844" s="2"/>
      <c r="EG1844" s="2"/>
      <c r="EH1844" s="2"/>
      <c r="EI1844" s="2"/>
      <c r="EJ1844" s="2"/>
      <c r="EK1844" s="2"/>
      <c r="EL1844" s="2"/>
      <c r="EM1844" s="2"/>
      <c r="EN1844" s="2"/>
      <c r="EO1844" s="2"/>
      <c r="EP1844" s="2"/>
      <c r="EQ1844" s="2"/>
      <c r="ER1844" s="2"/>
      <c r="ES1844" s="2"/>
      <c r="ET1844" s="2"/>
      <c r="EU1844" s="2"/>
      <c r="EV1844" s="2"/>
      <c r="EW1844" s="2"/>
      <c r="EX1844" s="2"/>
      <c r="EY1844" s="2"/>
      <c r="EZ1844" s="2"/>
      <c r="FA1844" s="2"/>
      <c r="FB1844" s="2"/>
      <c r="FC1844" s="2"/>
    </row>
    <row r="1845" spans="1:159" s="4" customFormat="1">
      <c r="A1845" s="77" t="s">
        <v>2373</v>
      </c>
      <c r="B1845" s="87" t="s">
        <v>2817</v>
      </c>
      <c r="C1845" s="88">
        <v>4184</v>
      </c>
      <c r="D1845" s="87" t="s">
        <v>1647</v>
      </c>
      <c r="E1845" s="107" t="str">
        <f>VLOOKUP($C1845,'2024-25 School Level AAFTE'!$C$4:$L$2372,9,FALSE)</f>
        <v>No</v>
      </c>
      <c r="F1845" s="95">
        <f>VLOOKUP($C1845,'2024-25 School Level AAFTE'!$C$4:$J$2372,8,FALSE)</f>
        <v>572.75</v>
      </c>
      <c r="G1845" s="97">
        <f>IFERROR(IF(E1845= "yes",VLOOKUP(C1845,Summary!$B:$I,6,0),0),0)</f>
        <v>0</v>
      </c>
      <c r="H1845" s="96">
        <f t="shared" si="311"/>
        <v>0</v>
      </c>
      <c r="I1845" s="154">
        <f>VLOOKUP($A1845,'2025-26 Salary &amp; Benefits'!$A:$I,3,FALSE)</f>
        <v>1.18</v>
      </c>
      <c r="J1845" s="154">
        <f>VLOOKUP($A1845,'2025-26 Salary &amp; Benefits'!$A:$I,4,FALSE)</f>
        <v>1.22</v>
      </c>
      <c r="K1845" s="141">
        <f t="shared" si="312"/>
        <v>0</v>
      </c>
      <c r="L1845" s="140">
        <f t="shared" si="313"/>
        <v>0</v>
      </c>
      <c r="M1845" s="142">
        <f>'2025-26 Salary &amp; Benefits'!$E$6</f>
        <v>78209</v>
      </c>
      <c r="N1845" s="142">
        <f>'2025-26 Salary &amp; Benefits'!$F$6</f>
        <v>80164</v>
      </c>
      <c r="O1845" s="9">
        <f t="shared" si="314"/>
        <v>0</v>
      </c>
      <c r="P1845" s="9">
        <f t="shared" si="315"/>
        <v>0</v>
      </c>
      <c r="Q1845" s="9">
        <f>'2025-26 Salary &amp; Benefits'!G$6</f>
        <v>15997.68</v>
      </c>
      <c r="R1845" s="143">
        <f>'2025-26 Salary &amp; Benefits'!H$6</f>
        <v>0.16020000000000001</v>
      </c>
      <c r="S1845" s="143">
        <f>'2025-26 Salary &amp; Benefits'!I$6</f>
        <v>0.15390000000000001</v>
      </c>
      <c r="T1845" s="9">
        <f t="shared" si="316"/>
        <v>0</v>
      </c>
      <c r="U1845" s="9">
        <f t="shared" si="317"/>
        <v>0</v>
      </c>
      <c r="V1845" s="9">
        <f t="shared" si="318"/>
        <v>0</v>
      </c>
      <c r="W1845" s="9">
        <f t="shared" si="319"/>
        <v>0</v>
      </c>
      <c r="X1845" s="22">
        <f t="shared" si="320"/>
        <v>0</v>
      </c>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c r="BI1845" s="2"/>
      <c r="BJ1845" s="2"/>
      <c r="BK1845" s="2"/>
      <c r="BL1845" s="2"/>
      <c r="BM1845" s="2"/>
      <c r="BN1845" s="2"/>
      <c r="BO1845" s="2"/>
      <c r="BP1845" s="2"/>
      <c r="BQ1845" s="2"/>
      <c r="BR1845" s="2"/>
      <c r="BS1845" s="2"/>
      <c r="BT1845" s="2"/>
      <c r="BU1845" s="2"/>
      <c r="BV1845" s="2"/>
      <c r="BW1845" s="2"/>
      <c r="BX1845" s="2"/>
      <c r="BY1845" s="2"/>
      <c r="BZ1845" s="2"/>
      <c r="CA1845" s="2"/>
      <c r="CB1845" s="2"/>
      <c r="CC1845" s="2"/>
      <c r="CD1845" s="2"/>
      <c r="CE1845" s="2"/>
      <c r="CF1845" s="2"/>
      <c r="CG1845" s="2"/>
      <c r="CH1845" s="2"/>
      <c r="CI1845" s="2"/>
      <c r="CJ1845" s="2"/>
      <c r="CK1845" s="2"/>
      <c r="CL1845" s="2"/>
      <c r="CM1845" s="2"/>
      <c r="CN1845" s="2"/>
      <c r="CO1845" s="2"/>
      <c r="CP1845" s="2"/>
      <c r="CQ1845" s="2"/>
      <c r="CR1845" s="2"/>
      <c r="CS1845" s="2"/>
      <c r="CT1845" s="2"/>
      <c r="CU1845" s="2"/>
      <c r="CV1845" s="2"/>
      <c r="CW1845" s="2"/>
      <c r="CX1845" s="2"/>
      <c r="CY1845" s="2"/>
      <c r="CZ1845" s="2"/>
      <c r="DA1845" s="2"/>
      <c r="DB1845" s="2"/>
      <c r="DC1845" s="2"/>
      <c r="DD1845" s="2"/>
      <c r="DE1845" s="2"/>
      <c r="DF1845" s="2"/>
      <c r="DG1845" s="2"/>
      <c r="DH1845" s="2"/>
      <c r="DI1845" s="2"/>
      <c r="DJ1845" s="2"/>
      <c r="DK1845" s="2"/>
      <c r="DL1845" s="2"/>
      <c r="DM1845" s="2"/>
      <c r="DN1845" s="2"/>
      <c r="DO1845" s="2"/>
      <c r="DP1845" s="2"/>
      <c r="DQ1845" s="2"/>
      <c r="DR1845" s="2"/>
      <c r="DS1845" s="2"/>
      <c r="DT1845" s="2"/>
      <c r="DU1845" s="2"/>
      <c r="DV1845" s="2"/>
      <c r="DW1845" s="2"/>
      <c r="DX1845" s="2"/>
      <c r="DY1845" s="2"/>
      <c r="DZ1845" s="2"/>
      <c r="EA1845" s="2"/>
      <c r="EB1845" s="2"/>
      <c r="EC1845" s="2"/>
      <c r="ED1845" s="2"/>
      <c r="EE1845" s="2"/>
      <c r="EF1845" s="2"/>
      <c r="EG1845" s="2"/>
      <c r="EH1845" s="2"/>
      <c r="EI1845" s="2"/>
      <c r="EJ1845" s="2"/>
      <c r="EK1845" s="2"/>
      <c r="EL1845" s="2"/>
      <c r="EM1845" s="2"/>
      <c r="EN1845" s="2"/>
      <c r="EO1845" s="2"/>
      <c r="EP1845" s="2"/>
      <c r="EQ1845" s="2"/>
      <c r="ER1845" s="2"/>
      <c r="ES1845" s="2"/>
      <c r="ET1845" s="2"/>
      <c r="EU1845" s="2"/>
      <c r="EV1845" s="2"/>
      <c r="EW1845" s="2"/>
      <c r="EX1845" s="2"/>
      <c r="EY1845" s="2"/>
      <c r="EZ1845" s="2"/>
      <c r="FA1845" s="2"/>
      <c r="FB1845" s="2"/>
      <c r="FC1845" s="2"/>
    </row>
    <row r="1846" spans="1:159" s="4" customFormat="1">
      <c r="A1846" s="77" t="s">
        <v>2373</v>
      </c>
      <c r="B1846" s="87" t="s">
        <v>2817</v>
      </c>
      <c r="C1846" s="88">
        <v>4241</v>
      </c>
      <c r="D1846" s="87" t="s">
        <v>1648</v>
      </c>
      <c r="E1846" s="107" t="str">
        <f>VLOOKUP($C1846,'2024-25 School Level AAFTE'!$C$4:$L$2372,9,FALSE)</f>
        <v>No</v>
      </c>
      <c r="F1846" s="95">
        <f>VLOOKUP($C1846,'2024-25 School Level AAFTE'!$C$4:$J$2372,8,FALSE)</f>
        <v>694.03</v>
      </c>
      <c r="G1846" s="97">
        <f>IFERROR(IF(E1846= "yes",VLOOKUP(C1846,Summary!$B:$I,6,0),0),0)</f>
        <v>0</v>
      </c>
      <c r="H1846" s="96">
        <f t="shared" si="311"/>
        <v>0</v>
      </c>
      <c r="I1846" s="154">
        <f>VLOOKUP($A1846,'2025-26 Salary &amp; Benefits'!$A:$I,3,FALSE)</f>
        <v>1.18</v>
      </c>
      <c r="J1846" s="154">
        <f>VLOOKUP($A1846,'2025-26 Salary &amp; Benefits'!$A:$I,4,FALSE)</f>
        <v>1.22</v>
      </c>
      <c r="K1846" s="141">
        <f t="shared" si="312"/>
        <v>0</v>
      </c>
      <c r="L1846" s="140">
        <f t="shared" si="313"/>
        <v>0</v>
      </c>
      <c r="M1846" s="142">
        <f>'2025-26 Salary &amp; Benefits'!$E$6</f>
        <v>78209</v>
      </c>
      <c r="N1846" s="142">
        <f>'2025-26 Salary &amp; Benefits'!$F$6</f>
        <v>80164</v>
      </c>
      <c r="O1846" s="9">
        <f t="shared" si="314"/>
        <v>0</v>
      </c>
      <c r="P1846" s="9">
        <f t="shared" si="315"/>
        <v>0</v>
      </c>
      <c r="Q1846" s="9">
        <f>'2025-26 Salary &amp; Benefits'!G$6</f>
        <v>15997.68</v>
      </c>
      <c r="R1846" s="143">
        <f>'2025-26 Salary &amp; Benefits'!H$6</f>
        <v>0.16020000000000001</v>
      </c>
      <c r="S1846" s="143">
        <f>'2025-26 Salary &amp; Benefits'!I$6</f>
        <v>0.15390000000000001</v>
      </c>
      <c r="T1846" s="9">
        <f t="shared" si="316"/>
        <v>0</v>
      </c>
      <c r="U1846" s="9">
        <f t="shared" si="317"/>
        <v>0</v>
      </c>
      <c r="V1846" s="9">
        <f t="shared" si="318"/>
        <v>0</v>
      </c>
      <c r="W1846" s="9">
        <f t="shared" si="319"/>
        <v>0</v>
      </c>
      <c r="X1846" s="22">
        <f t="shared" si="320"/>
        <v>0</v>
      </c>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c r="CH1846" s="2"/>
      <c r="CI1846" s="2"/>
      <c r="CJ1846" s="2"/>
      <c r="CK1846" s="2"/>
      <c r="CL1846" s="2"/>
      <c r="CM1846" s="2"/>
      <c r="CN1846" s="2"/>
      <c r="CO1846" s="2"/>
      <c r="CP1846" s="2"/>
      <c r="CQ1846" s="2"/>
      <c r="CR1846" s="2"/>
      <c r="CS1846" s="2"/>
      <c r="CT1846" s="2"/>
      <c r="CU1846" s="2"/>
      <c r="CV1846" s="2"/>
      <c r="CW1846" s="2"/>
      <c r="CX1846" s="2"/>
      <c r="CY1846" s="2"/>
      <c r="CZ1846" s="2"/>
      <c r="DA1846" s="2"/>
      <c r="DB1846" s="2"/>
      <c r="DC1846" s="2"/>
      <c r="DD1846" s="2"/>
      <c r="DE1846" s="2"/>
      <c r="DF1846" s="2"/>
      <c r="DG1846" s="2"/>
      <c r="DH1846" s="2"/>
      <c r="DI1846" s="2"/>
      <c r="DJ1846" s="2"/>
      <c r="DK1846" s="2"/>
      <c r="DL1846" s="2"/>
      <c r="DM1846" s="2"/>
      <c r="DN1846" s="2"/>
      <c r="DO1846" s="2"/>
      <c r="DP1846" s="2"/>
      <c r="DQ1846" s="2"/>
      <c r="DR1846" s="2"/>
      <c r="DS1846" s="2"/>
      <c r="DT1846" s="2"/>
      <c r="DU1846" s="2"/>
      <c r="DV1846" s="2"/>
      <c r="DW1846" s="2"/>
      <c r="DX1846" s="2"/>
      <c r="DY1846" s="2"/>
      <c r="DZ1846" s="2"/>
      <c r="EA1846" s="2"/>
      <c r="EB1846" s="2"/>
      <c r="EC1846" s="2"/>
      <c r="ED1846" s="2"/>
      <c r="EE1846" s="2"/>
      <c r="EF1846" s="2"/>
      <c r="EG1846" s="2"/>
      <c r="EH1846" s="2"/>
      <c r="EI1846" s="2"/>
      <c r="EJ1846" s="2"/>
      <c r="EK1846" s="2"/>
      <c r="EL1846" s="2"/>
      <c r="EM1846" s="2"/>
      <c r="EN1846" s="2"/>
      <c r="EO1846" s="2"/>
      <c r="EP1846" s="2"/>
      <c r="EQ1846" s="2"/>
      <c r="ER1846" s="2"/>
      <c r="ES1846" s="2"/>
      <c r="ET1846" s="2"/>
      <c r="EU1846" s="2"/>
      <c r="EV1846" s="2"/>
      <c r="EW1846" s="2"/>
      <c r="EX1846" s="2"/>
      <c r="EY1846" s="2"/>
      <c r="EZ1846" s="2"/>
      <c r="FA1846" s="2"/>
      <c r="FB1846" s="2"/>
      <c r="FC1846" s="2"/>
    </row>
    <row r="1847" spans="1:159" s="4" customFormat="1">
      <c r="A1847" s="77" t="s">
        <v>2373</v>
      </c>
      <c r="B1847" s="87" t="s">
        <v>2817</v>
      </c>
      <c r="C1847" s="88">
        <v>4265</v>
      </c>
      <c r="D1847" s="87" t="s">
        <v>1649</v>
      </c>
      <c r="E1847" s="107" t="str">
        <f>VLOOKUP($C1847,'2024-25 School Level AAFTE'!$C$4:$L$2372,9,FALSE)</f>
        <v>No</v>
      </c>
      <c r="F1847" s="95">
        <f>VLOOKUP($C1847,'2024-25 School Level AAFTE'!$C$4:$J$2372,8,FALSE)</f>
        <v>166.36</v>
      </c>
      <c r="G1847" s="97">
        <f>IFERROR(IF(E1847= "yes",VLOOKUP(C1847,Summary!$B:$I,6,0),0),0)</f>
        <v>0</v>
      </c>
      <c r="H1847" s="96">
        <f t="shared" si="311"/>
        <v>0</v>
      </c>
      <c r="I1847" s="154">
        <f>VLOOKUP($A1847,'2025-26 Salary &amp; Benefits'!$A:$I,3,FALSE)</f>
        <v>1.18</v>
      </c>
      <c r="J1847" s="154">
        <f>VLOOKUP($A1847,'2025-26 Salary &amp; Benefits'!$A:$I,4,FALSE)</f>
        <v>1.22</v>
      </c>
      <c r="K1847" s="141">
        <f t="shared" si="312"/>
        <v>0</v>
      </c>
      <c r="L1847" s="140">
        <f t="shared" si="313"/>
        <v>0</v>
      </c>
      <c r="M1847" s="142">
        <f>'2025-26 Salary &amp; Benefits'!$E$6</f>
        <v>78209</v>
      </c>
      <c r="N1847" s="142">
        <f>'2025-26 Salary &amp; Benefits'!$F$6</f>
        <v>80164</v>
      </c>
      <c r="O1847" s="9">
        <f t="shared" si="314"/>
        <v>0</v>
      </c>
      <c r="P1847" s="9">
        <f t="shared" si="315"/>
        <v>0</v>
      </c>
      <c r="Q1847" s="9">
        <f>'2025-26 Salary &amp; Benefits'!G$6</f>
        <v>15997.68</v>
      </c>
      <c r="R1847" s="143">
        <f>'2025-26 Salary &amp; Benefits'!H$6</f>
        <v>0.16020000000000001</v>
      </c>
      <c r="S1847" s="143">
        <f>'2025-26 Salary &amp; Benefits'!I$6</f>
        <v>0.15390000000000001</v>
      </c>
      <c r="T1847" s="9">
        <f t="shared" si="316"/>
        <v>0</v>
      </c>
      <c r="U1847" s="9">
        <f t="shared" si="317"/>
        <v>0</v>
      </c>
      <c r="V1847" s="9">
        <f t="shared" si="318"/>
        <v>0</v>
      </c>
      <c r="W1847" s="9">
        <f t="shared" si="319"/>
        <v>0</v>
      </c>
      <c r="X1847" s="22">
        <f t="shared" si="320"/>
        <v>0</v>
      </c>
      <c r="Y1847" s="2"/>
      <c r="Z1847" s="2"/>
      <c r="AA1847" s="2"/>
      <c r="AB1847" s="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c r="CC1847" s="2"/>
      <c r="CD1847" s="2"/>
      <c r="CE1847" s="2"/>
      <c r="CF1847" s="2"/>
      <c r="CG1847" s="2"/>
      <c r="CH1847" s="2"/>
      <c r="CI1847" s="2"/>
      <c r="CJ1847" s="2"/>
      <c r="CK1847" s="2"/>
      <c r="CL1847" s="2"/>
      <c r="CM1847" s="2"/>
      <c r="CN1847" s="2"/>
      <c r="CO1847" s="2"/>
      <c r="CP1847" s="2"/>
      <c r="CQ1847" s="2"/>
      <c r="CR1847" s="2"/>
      <c r="CS1847" s="2"/>
      <c r="CT1847" s="2"/>
      <c r="CU1847" s="2"/>
      <c r="CV1847" s="2"/>
      <c r="CW1847" s="2"/>
      <c r="CX1847" s="2"/>
      <c r="CY1847" s="2"/>
      <c r="CZ1847" s="2"/>
      <c r="DA1847" s="2"/>
      <c r="DB1847" s="2"/>
      <c r="DC1847" s="2"/>
      <c r="DD1847" s="2"/>
      <c r="DE1847" s="2"/>
      <c r="DF1847" s="2"/>
      <c r="DG1847" s="2"/>
      <c r="DH1847" s="2"/>
      <c r="DI1847" s="2"/>
      <c r="DJ1847" s="2"/>
      <c r="DK1847" s="2"/>
      <c r="DL1847" s="2"/>
      <c r="DM1847" s="2"/>
      <c r="DN1847" s="2"/>
      <c r="DO1847" s="2"/>
      <c r="DP1847" s="2"/>
      <c r="DQ1847" s="2"/>
      <c r="DR1847" s="2"/>
      <c r="DS1847" s="2"/>
      <c r="DT1847" s="2"/>
      <c r="DU1847" s="2"/>
      <c r="DV1847" s="2"/>
      <c r="DW1847" s="2"/>
      <c r="DX1847" s="2"/>
      <c r="DY1847" s="2"/>
      <c r="DZ1847" s="2"/>
      <c r="EA1847" s="2"/>
      <c r="EB1847" s="2"/>
      <c r="EC1847" s="2"/>
      <c r="ED1847" s="2"/>
      <c r="EE1847" s="2"/>
      <c r="EF1847" s="2"/>
      <c r="EG1847" s="2"/>
      <c r="EH1847" s="2"/>
      <c r="EI1847" s="2"/>
      <c r="EJ1847" s="2"/>
      <c r="EK1847" s="2"/>
      <c r="EL1847" s="2"/>
      <c r="EM1847" s="2"/>
      <c r="EN1847" s="2"/>
      <c r="EO1847" s="2"/>
      <c r="EP1847" s="2"/>
      <c r="EQ1847" s="2"/>
      <c r="ER1847" s="2"/>
      <c r="ES1847" s="2"/>
      <c r="ET1847" s="2"/>
      <c r="EU1847" s="2"/>
      <c r="EV1847" s="2"/>
      <c r="EW1847" s="2"/>
      <c r="EX1847" s="2"/>
      <c r="EY1847" s="2"/>
      <c r="EZ1847" s="2"/>
      <c r="FA1847" s="2"/>
      <c r="FB1847" s="2"/>
      <c r="FC1847" s="2"/>
    </row>
    <row r="1848" spans="1:159" s="4" customFormat="1">
      <c r="A1848" s="77" t="s">
        <v>2373</v>
      </c>
      <c r="B1848" s="87" t="s">
        <v>2817</v>
      </c>
      <c r="C1848" s="88">
        <v>4366</v>
      </c>
      <c r="D1848" s="87" t="s">
        <v>778</v>
      </c>
      <c r="E1848" s="107" t="str">
        <f>VLOOKUP($C1848,'2024-25 School Level AAFTE'!$C$4:$L$2372,9,FALSE)</f>
        <v>No</v>
      </c>
      <c r="F1848" s="95">
        <f>VLOOKUP($C1848,'2024-25 School Level AAFTE'!$C$4:$J$2372,8,FALSE)</f>
        <v>412.03999999999996</v>
      </c>
      <c r="G1848" s="97">
        <f>IFERROR(IF(E1848= "yes",VLOOKUP(C1848,Summary!$B:$I,6,0),0),0)</f>
        <v>0</v>
      </c>
      <c r="H1848" s="96">
        <f t="shared" si="311"/>
        <v>0</v>
      </c>
      <c r="I1848" s="154">
        <f>VLOOKUP($A1848,'2025-26 Salary &amp; Benefits'!$A:$I,3,FALSE)</f>
        <v>1.18</v>
      </c>
      <c r="J1848" s="154">
        <f>VLOOKUP($A1848,'2025-26 Salary &amp; Benefits'!$A:$I,4,FALSE)</f>
        <v>1.22</v>
      </c>
      <c r="K1848" s="141">
        <f t="shared" si="312"/>
        <v>0</v>
      </c>
      <c r="L1848" s="140">
        <f t="shared" si="313"/>
        <v>0</v>
      </c>
      <c r="M1848" s="142">
        <f>'2025-26 Salary &amp; Benefits'!$E$6</f>
        <v>78209</v>
      </c>
      <c r="N1848" s="142">
        <f>'2025-26 Salary &amp; Benefits'!$F$6</f>
        <v>80164</v>
      </c>
      <c r="O1848" s="9">
        <f t="shared" si="314"/>
        <v>0</v>
      </c>
      <c r="P1848" s="9">
        <f t="shared" si="315"/>
        <v>0</v>
      </c>
      <c r="Q1848" s="9">
        <f>'2025-26 Salary &amp; Benefits'!G$6</f>
        <v>15997.68</v>
      </c>
      <c r="R1848" s="143">
        <f>'2025-26 Salary &amp; Benefits'!H$6</f>
        <v>0.16020000000000001</v>
      </c>
      <c r="S1848" s="143">
        <f>'2025-26 Salary &amp; Benefits'!I$6</f>
        <v>0.15390000000000001</v>
      </c>
      <c r="T1848" s="9">
        <f t="shared" si="316"/>
        <v>0</v>
      </c>
      <c r="U1848" s="9">
        <f t="shared" si="317"/>
        <v>0</v>
      </c>
      <c r="V1848" s="9">
        <f t="shared" si="318"/>
        <v>0</v>
      </c>
      <c r="W1848" s="9">
        <f t="shared" si="319"/>
        <v>0</v>
      </c>
      <c r="X1848" s="22">
        <f t="shared" si="320"/>
        <v>0</v>
      </c>
      <c r="Y1848" s="2"/>
      <c r="Z1848" s="2"/>
      <c r="AA1848" s="2"/>
      <c r="AB1848" s="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c r="CH1848" s="2"/>
      <c r="CI1848" s="2"/>
      <c r="CJ1848" s="2"/>
      <c r="CK1848" s="2"/>
      <c r="CL1848" s="2"/>
      <c r="CM1848" s="2"/>
      <c r="CN1848" s="2"/>
      <c r="CO1848" s="2"/>
      <c r="CP1848" s="2"/>
      <c r="CQ1848" s="2"/>
      <c r="CR1848" s="2"/>
      <c r="CS1848" s="2"/>
      <c r="CT1848" s="2"/>
      <c r="CU1848" s="2"/>
      <c r="CV1848" s="2"/>
      <c r="CW1848" s="2"/>
      <c r="CX1848" s="2"/>
      <c r="CY1848" s="2"/>
      <c r="CZ1848" s="2"/>
      <c r="DA1848" s="2"/>
      <c r="DB1848" s="2"/>
      <c r="DC1848" s="2"/>
      <c r="DD1848" s="2"/>
      <c r="DE1848" s="2"/>
      <c r="DF1848" s="2"/>
      <c r="DG1848" s="2"/>
      <c r="DH1848" s="2"/>
      <c r="DI1848" s="2"/>
      <c r="DJ1848" s="2"/>
      <c r="DK1848" s="2"/>
      <c r="DL1848" s="2"/>
      <c r="DM1848" s="2"/>
      <c r="DN1848" s="2"/>
      <c r="DO1848" s="2"/>
      <c r="DP1848" s="2"/>
      <c r="DQ1848" s="2"/>
      <c r="DR1848" s="2"/>
      <c r="DS1848" s="2"/>
      <c r="DT1848" s="2"/>
      <c r="DU1848" s="2"/>
      <c r="DV1848" s="2"/>
      <c r="DW1848" s="2"/>
      <c r="DX1848" s="2"/>
      <c r="DY1848" s="2"/>
      <c r="DZ1848" s="2"/>
      <c r="EA1848" s="2"/>
      <c r="EB1848" s="2"/>
      <c r="EC1848" s="2"/>
      <c r="ED1848" s="2"/>
      <c r="EE1848" s="2"/>
      <c r="EF1848" s="2"/>
      <c r="EG1848" s="2"/>
      <c r="EH1848" s="2"/>
      <c r="EI1848" s="2"/>
      <c r="EJ1848" s="2"/>
      <c r="EK1848" s="2"/>
      <c r="EL1848" s="2"/>
      <c r="EM1848" s="2"/>
      <c r="EN1848" s="2"/>
      <c r="EO1848" s="2"/>
      <c r="EP1848" s="2"/>
      <c r="EQ1848" s="2"/>
      <c r="ER1848" s="2"/>
      <c r="ES1848" s="2"/>
      <c r="ET1848" s="2"/>
      <c r="EU1848" s="2"/>
      <c r="EV1848" s="2"/>
      <c r="EW1848" s="2"/>
      <c r="EX1848" s="2"/>
      <c r="EY1848" s="2"/>
      <c r="EZ1848" s="2"/>
      <c r="FA1848" s="2"/>
      <c r="FB1848" s="2"/>
      <c r="FC1848" s="2"/>
    </row>
    <row r="1849" spans="1:159" s="4" customFormat="1">
      <c r="A1849" s="77" t="s">
        <v>2373</v>
      </c>
      <c r="B1849" s="87" t="s">
        <v>2817</v>
      </c>
      <c r="C1849" s="88">
        <v>4383</v>
      </c>
      <c r="D1849" s="87" t="s">
        <v>1650</v>
      </c>
      <c r="E1849" s="107" t="str">
        <f>VLOOKUP($C1849,'2024-25 School Level AAFTE'!$C$4:$L$2372,9,FALSE)</f>
        <v>No</v>
      </c>
      <c r="F1849" s="95">
        <f>VLOOKUP($C1849,'2024-25 School Level AAFTE'!$C$4:$J$2372,8,FALSE)</f>
        <v>411.25</v>
      </c>
      <c r="G1849" s="97">
        <f>IFERROR(IF(E1849= "yes",VLOOKUP(C1849,Summary!$B:$I,6,0),0),0)</f>
        <v>0</v>
      </c>
      <c r="H1849" s="96">
        <f t="shared" si="311"/>
        <v>0</v>
      </c>
      <c r="I1849" s="154">
        <f>VLOOKUP($A1849,'2025-26 Salary &amp; Benefits'!$A:$I,3,FALSE)</f>
        <v>1.18</v>
      </c>
      <c r="J1849" s="154">
        <f>VLOOKUP($A1849,'2025-26 Salary &amp; Benefits'!$A:$I,4,FALSE)</f>
        <v>1.22</v>
      </c>
      <c r="K1849" s="141">
        <f t="shared" si="312"/>
        <v>0</v>
      </c>
      <c r="L1849" s="140">
        <f t="shared" si="313"/>
        <v>0</v>
      </c>
      <c r="M1849" s="142">
        <f>'2025-26 Salary &amp; Benefits'!$E$6</f>
        <v>78209</v>
      </c>
      <c r="N1849" s="142">
        <f>'2025-26 Salary &amp; Benefits'!$F$6</f>
        <v>80164</v>
      </c>
      <c r="O1849" s="9">
        <f t="shared" si="314"/>
        <v>0</v>
      </c>
      <c r="P1849" s="9">
        <f t="shared" si="315"/>
        <v>0</v>
      </c>
      <c r="Q1849" s="9">
        <f>'2025-26 Salary &amp; Benefits'!G$6</f>
        <v>15997.68</v>
      </c>
      <c r="R1849" s="143">
        <f>'2025-26 Salary &amp; Benefits'!H$6</f>
        <v>0.16020000000000001</v>
      </c>
      <c r="S1849" s="143">
        <f>'2025-26 Salary &amp; Benefits'!I$6</f>
        <v>0.15390000000000001</v>
      </c>
      <c r="T1849" s="9">
        <f t="shared" si="316"/>
        <v>0</v>
      </c>
      <c r="U1849" s="9">
        <f t="shared" si="317"/>
        <v>0</v>
      </c>
      <c r="V1849" s="9">
        <f t="shared" si="318"/>
        <v>0</v>
      </c>
      <c r="W1849" s="9">
        <f t="shared" si="319"/>
        <v>0</v>
      </c>
      <c r="X1849" s="22">
        <f t="shared" si="320"/>
        <v>0</v>
      </c>
      <c r="Y1849" s="2"/>
      <c r="Z1849" s="2"/>
      <c r="AA1849" s="2"/>
      <c r="AB1849" s="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c r="CQ1849" s="2"/>
      <c r="CR1849" s="2"/>
      <c r="CS1849" s="2"/>
      <c r="CT1849" s="2"/>
      <c r="CU1849" s="2"/>
      <c r="CV1849" s="2"/>
      <c r="CW1849" s="2"/>
      <c r="CX1849" s="2"/>
      <c r="CY1849" s="2"/>
      <c r="CZ1849" s="2"/>
      <c r="DA1849" s="2"/>
      <c r="DB1849" s="2"/>
      <c r="DC1849" s="2"/>
      <c r="DD1849" s="2"/>
      <c r="DE1849" s="2"/>
      <c r="DF1849" s="2"/>
      <c r="DG1849" s="2"/>
      <c r="DH1849" s="2"/>
      <c r="DI1849" s="2"/>
      <c r="DJ1849" s="2"/>
      <c r="DK1849" s="2"/>
      <c r="DL1849" s="2"/>
      <c r="DM1849" s="2"/>
      <c r="DN1849" s="2"/>
      <c r="DO1849" s="2"/>
      <c r="DP1849" s="2"/>
      <c r="DQ1849" s="2"/>
      <c r="DR1849" s="2"/>
      <c r="DS1849" s="2"/>
      <c r="DT1849" s="2"/>
      <c r="DU1849" s="2"/>
      <c r="DV1849" s="2"/>
      <c r="DW1849" s="2"/>
      <c r="DX1849" s="2"/>
      <c r="DY1849" s="2"/>
      <c r="DZ1849" s="2"/>
      <c r="EA1849" s="2"/>
      <c r="EB1849" s="2"/>
      <c r="EC1849" s="2"/>
      <c r="ED1849" s="2"/>
      <c r="EE1849" s="2"/>
      <c r="EF1849" s="2"/>
      <c r="EG1849" s="2"/>
      <c r="EH1849" s="2"/>
      <c r="EI1849" s="2"/>
      <c r="EJ1849" s="2"/>
      <c r="EK1849" s="2"/>
      <c r="EL1849" s="2"/>
      <c r="EM1849" s="2"/>
      <c r="EN1849" s="2"/>
      <c r="EO1849" s="2"/>
      <c r="EP1849" s="2"/>
      <c r="EQ1849" s="2"/>
      <c r="ER1849" s="2"/>
      <c r="ES1849" s="2"/>
      <c r="ET1849" s="2"/>
      <c r="EU1849" s="2"/>
      <c r="EV1849" s="2"/>
      <c r="EW1849" s="2"/>
      <c r="EX1849" s="2"/>
      <c r="EY1849" s="2"/>
      <c r="EZ1849" s="2"/>
      <c r="FA1849" s="2"/>
      <c r="FB1849" s="2"/>
      <c r="FC1849" s="2"/>
    </row>
    <row r="1850" spans="1:159" s="4" customFormat="1">
      <c r="A1850" s="77" t="s">
        <v>2373</v>
      </c>
      <c r="B1850" s="87" t="s">
        <v>2817</v>
      </c>
      <c r="C1850" s="88">
        <v>4395</v>
      </c>
      <c r="D1850" s="87" t="s">
        <v>1651</v>
      </c>
      <c r="E1850" s="107" t="str">
        <f>VLOOKUP($C1850,'2024-25 School Level AAFTE'!$C$4:$L$2372,9,FALSE)</f>
        <v>No</v>
      </c>
      <c r="F1850" s="95">
        <f>VLOOKUP($C1850,'2024-25 School Level AAFTE'!$C$4:$J$2372,8,FALSE)</f>
        <v>723.47</v>
      </c>
      <c r="G1850" s="97">
        <f>IFERROR(IF(E1850= "yes",VLOOKUP(C1850,Summary!$B:$I,6,0),0),0)</f>
        <v>0</v>
      </c>
      <c r="H1850" s="96">
        <f t="shared" si="311"/>
        <v>0</v>
      </c>
      <c r="I1850" s="154">
        <f>VLOOKUP($A1850,'2025-26 Salary &amp; Benefits'!$A:$I,3,FALSE)</f>
        <v>1.18</v>
      </c>
      <c r="J1850" s="154">
        <f>VLOOKUP($A1850,'2025-26 Salary &amp; Benefits'!$A:$I,4,FALSE)</f>
        <v>1.22</v>
      </c>
      <c r="K1850" s="141">
        <f t="shared" si="312"/>
        <v>0</v>
      </c>
      <c r="L1850" s="140">
        <f t="shared" si="313"/>
        <v>0</v>
      </c>
      <c r="M1850" s="142">
        <f>'2025-26 Salary &amp; Benefits'!$E$6</f>
        <v>78209</v>
      </c>
      <c r="N1850" s="142">
        <f>'2025-26 Salary &amp; Benefits'!$F$6</f>
        <v>80164</v>
      </c>
      <c r="O1850" s="9">
        <f t="shared" si="314"/>
        <v>0</v>
      </c>
      <c r="P1850" s="9">
        <f t="shared" si="315"/>
        <v>0</v>
      </c>
      <c r="Q1850" s="9">
        <f>'2025-26 Salary &amp; Benefits'!G$6</f>
        <v>15997.68</v>
      </c>
      <c r="R1850" s="143">
        <f>'2025-26 Salary &amp; Benefits'!H$6</f>
        <v>0.16020000000000001</v>
      </c>
      <c r="S1850" s="143">
        <f>'2025-26 Salary &amp; Benefits'!I$6</f>
        <v>0.15390000000000001</v>
      </c>
      <c r="T1850" s="9">
        <f t="shared" si="316"/>
        <v>0</v>
      </c>
      <c r="U1850" s="9">
        <f t="shared" si="317"/>
        <v>0</v>
      </c>
      <c r="V1850" s="9">
        <f t="shared" si="318"/>
        <v>0</v>
      </c>
      <c r="W1850" s="9">
        <f t="shared" si="319"/>
        <v>0</v>
      </c>
      <c r="X1850" s="22">
        <f t="shared" si="320"/>
        <v>0</v>
      </c>
      <c r="Y1850" s="2"/>
      <c r="Z1850" s="2"/>
      <c r="AA1850" s="2"/>
      <c r="AB1850" s="2"/>
      <c r="AC1850" s="2"/>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c r="DC1850" s="2"/>
      <c r="DD1850" s="2"/>
      <c r="DE1850" s="2"/>
      <c r="DF1850" s="2"/>
      <c r="DG1850" s="2"/>
      <c r="DH1850" s="2"/>
      <c r="DI1850" s="2"/>
      <c r="DJ1850" s="2"/>
      <c r="DK1850" s="2"/>
      <c r="DL1850" s="2"/>
      <c r="DM1850" s="2"/>
      <c r="DN1850" s="2"/>
      <c r="DO1850" s="2"/>
      <c r="DP1850" s="2"/>
      <c r="DQ1850" s="2"/>
      <c r="DR1850" s="2"/>
      <c r="DS1850" s="2"/>
      <c r="DT1850" s="2"/>
      <c r="DU1850" s="2"/>
      <c r="DV1850" s="2"/>
      <c r="DW1850" s="2"/>
      <c r="DX1850" s="2"/>
      <c r="DY1850" s="2"/>
      <c r="DZ1850" s="2"/>
      <c r="EA1850" s="2"/>
      <c r="EB1850" s="2"/>
      <c r="EC1850" s="2"/>
      <c r="ED1850" s="2"/>
      <c r="EE1850" s="2"/>
      <c r="EF1850" s="2"/>
      <c r="EG1850" s="2"/>
      <c r="EH1850" s="2"/>
      <c r="EI1850" s="2"/>
      <c r="EJ1850" s="2"/>
      <c r="EK1850" s="2"/>
      <c r="EL1850" s="2"/>
      <c r="EM1850" s="2"/>
      <c r="EN1850" s="2"/>
      <c r="EO1850" s="2"/>
      <c r="EP1850" s="2"/>
      <c r="EQ1850" s="2"/>
      <c r="ER1850" s="2"/>
      <c r="ES1850" s="2"/>
      <c r="ET1850" s="2"/>
      <c r="EU1850" s="2"/>
      <c r="EV1850" s="2"/>
      <c r="EW1850" s="2"/>
      <c r="EX1850" s="2"/>
      <c r="EY1850" s="2"/>
      <c r="EZ1850" s="2"/>
      <c r="FA1850" s="2"/>
      <c r="FB1850" s="2"/>
      <c r="FC1850" s="2"/>
    </row>
    <row r="1851" spans="1:159" s="4" customFormat="1">
      <c r="A1851" s="77" t="s">
        <v>2373</v>
      </c>
      <c r="B1851" s="87" t="s">
        <v>2817</v>
      </c>
      <c r="C1851" s="88">
        <v>5100</v>
      </c>
      <c r="D1851" s="87" t="s">
        <v>1652</v>
      </c>
      <c r="E1851" s="107" t="str">
        <f>VLOOKUP($C1851,'2024-25 School Level AAFTE'!$C$4:$L$2372,9,FALSE)</f>
        <v>No</v>
      </c>
      <c r="F1851" s="95">
        <f>VLOOKUP($C1851,'2024-25 School Level AAFTE'!$C$4:$J$2372,8,FALSE)</f>
        <v>658.01</v>
      </c>
      <c r="G1851" s="97">
        <f>IFERROR(IF(E1851= "yes",VLOOKUP(C1851,Summary!$B:$I,6,0),0),0)</f>
        <v>0</v>
      </c>
      <c r="H1851" s="96">
        <f t="shared" si="311"/>
        <v>0</v>
      </c>
      <c r="I1851" s="154">
        <f>VLOOKUP($A1851,'2025-26 Salary &amp; Benefits'!$A:$I,3,FALSE)</f>
        <v>1.18</v>
      </c>
      <c r="J1851" s="154">
        <f>VLOOKUP($A1851,'2025-26 Salary &amp; Benefits'!$A:$I,4,FALSE)</f>
        <v>1.22</v>
      </c>
      <c r="K1851" s="141">
        <f t="shared" si="312"/>
        <v>0</v>
      </c>
      <c r="L1851" s="140">
        <f t="shared" si="313"/>
        <v>0</v>
      </c>
      <c r="M1851" s="142">
        <f>'2025-26 Salary &amp; Benefits'!$E$6</f>
        <v>78209</v>
      </c>
      <c r="N1851" s="142">
        <f>'2025-26 Salary &amp; Benefits'!$F$6</f>
        <v>80164</v>
      </c>
      <c r="O1851" s="9">
        <f t="shared" si="314"/>
        <v>0</v>
      </c>
      <c r="P1851" s="9">
        <f t="shared" si="315"/>
        <v>0</v>
      </c>
      <c r="Q1851" s="9">
        <f>'2025-26 Salary &amp; Benefits'!G$6</f>
        <v>15997.68</v>
      </c>
      <c r="R1851" s="143">
        <f>'2025-26 Salary &amp; Benefits'!H$6</f>
        <v>0.16020000000000001</v>
      </c>
      <c r="S1851" s="143">
        <f>'2025-26 Salary &amp; Benefits'!I$6</f>
        <v>0.15390000000000001</v>
      </c>
      <c r="T1851" s="9">
        <f t="shared" si="316"/>
        <v>0</v>
      </c>
      <c r="U1851" s="9">
        <f t="shared" si="317"/>
        <v>0</v>
      </c>
      <c r="V1851" s="9">
        <f t="shared" si="318"/>
        <v>0</v>
      </c>
      <c r="W1851" s="9">
        <f t="shared" si="319"/>
        <v>0</v>
      </c>
      <c r="X1851" s="22">
        <f t="shared" si="320"/>
        <v>0</v>
      </c>
      <c r="Y1851" s="2"/>
      <c r="Z1851" s="2"/>
      <c r="AA1851" s="2"/>
      <c r="AB1851" s="2"/>
      <c r="AC1851" s="2"/>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c r="CR1851" s="2"/>
      <c r="CS1851" s="2"/>
      <c r="CT1851" s="2"/>
      <c r="CU1851" s="2"/>
      <c r="CV1851" s="2"/>
      <c r="CW1851" s="2"/>
      <c r="CX1851" s="2"/>
      <c r="CY1851" s="2"/>
      <c r="CZ1851" s="2"/>
      <c r="DA1851" s="2"/>
      <c r="DB1851" s="2"/>
      <c r="DC1851" s="2"/>
      <c r="DD1851" s="2"/>
      <c r="DE1851" s="2"/>
      <c r="DF1851" s="2"/>
      <c r="DG1851" s="2"/>
      <c r="DH1851" s="2"/>
      <c r="DI1851" s="2"/>
      <c r="DJ1851" s="2"/>
      <c r="DK1851" s="2"/>
      <c r="DL1851" s="2"/>
      <c r="DM1851" s="2"/>
      <c r="DN1851" s="2"/>
      <c r="DO1851" s="2"/>
      <c r="DP1851" s="2"/>
      <c r="DQ1851" s="2"/>
      <c r="DR1851" s="2"/>
      <c r="DS1851" s="2"/>
      <c r="DT1851" s="2"/>
      <c r="DU1851" s="2"/>
      <c r="DV1851" s="2"/>
      <c r="DW1851" s="2"/>
      <c r="DX1851" s="2"/>
      <c r="DY1851" s="2"/>
      <c r="DZ1851" s="2"/>
      <c r="EA1851" s="2"/>
      <c r="EB1851" s="2"/>
      <c r="EC1851" s="2"/>
      <c r="ED1851" s="2"/>
      <c r="EE1851" s="2"/>
      <c r="EF1851" s="2"/>
      <c r="EG1851" s="2"/>
      <c r="EH1851" s="2"/>
      <c r="EI1851" s="2"/>
      <c r="EJ1851" s="2"/>
      <c r="EK1851" s="2"/>
      <c r="EL1851" s="2"/>
      <c r="EM1851" s="2"/>
      <c r="EN1851" s="2"/>
      <c r="EO1851" s="2"/>
      <c r="EP1851" s="2"/>
      <c r="EQ1851" s="2"/>
      <c r="ER1851" s="2"/>
      <c r="ES1851" s="2"/>
      <c r="ET1851" s="2"/>
      <c r="EU1851" s="2"/>
      <c r="EV1851" s="2"/>
      <c r="EW1851" s="2"/>
      <c r="EX1851" s="2"/>
      <c r="EY1851" s="2"/>
      <c r="EZ1851" s="2"/>
      <c r="FA1851" s="2"/>
      <c r="FB1851" s="2"/>
      <c r="FC1851" s="2"/>
    </row>
    <row r="1852" spans="1:159" s="4" customFormat="1">
      <c r="A1852" s="77" t="s">
        <v>2373</v>
      </c>
      <c r="B1852" s="87" t="s">
        <v>2817</v>
      </c>
      <c r="C1852" s="88">
        <v>5128</v>
      </c>
      <c r="D1852" s="87" t="s">
        <v>1653</v>
      </c>
      <c r="E1852" s="107" t="str">
        <f>VLOOKUP($C1852,'2024-25 School Level AAFTE'!$C$4:$L$2372,9,FALSE)</f>
        <v>No</v>
      </c>
      <c r="F1852" s="95">
        <f>VLOOKUP($C1852,'2024-25 School Level AAFTE'!$C$4:$J$2372,8,FALSE)</f>
        <v>1610.22</v>
      </c>
      <c r="G1852" s="97">
        <f>IFERROR(IF(E1852= "yes",VLOOKUP(C1852,Summary!$B:$I,6,0),0),0)</f>
        <v>0</v>
      </c>
      <c r="H1852" s="96">
        <f t="shared" si="311"/>
        <v>0</v>
      </c>
      <c r="I1852" s="154">
        <f>VLOOKUP($A1852,'2025-26 Salary &amp; Benefits'!$A:$I,3,FALSE)</f>
        <v>1.18</v>
      </c>
      <c r="J1852" s="154">
        <f>VLOOKUP($A1852,'2025-26 Salary &amp; Benefits'!$A:$I,4,FALSE)</f>
        <v>1.22</v>
      </c>
      <c r="K1852" s="141">
        <f t="shared" si="312"/>
        <v>0</v>
      </c>
      <c r="L1852" s="140">
        <f t="shared" si="313"/>
        <v>0</v>
      </c>
      <c r="M1852" s="142">
        <f>'2025-26 Salary &amp; Benefits'!$E$6</f>
        <v>78209</v>
      </c>
      <c r="N1852" s="142">
        <f>'2025-26 Salary &amp; Benefits'!$F$6</f>
        <v>80164</v>
      </c>
      <c r="O1852" s="9">
        <f t="shared" si="314"/>
        <v>0</v>
      </c>
      <c r="P1852" s="9">
        <f t="shared" si="315"/>
        <v>0</v>
      </c>
      <c r="Q1852" s="9">
        <f>'2025-26 Salary &amp; Benefits'!G$6</f>
        <v>15997.68</v>
      </c>
      <c r="R1852" s="143">
        <f>'2025-26 Salary &amp; Benefits'!H$6</f>
        <v>0.16020000000000001</v>
      </c>
      <c r="S1852" s="143">
        <f>'2025-26 Salary &amp; Benefits'!I$6</f>
        <v>0.15390000000000001</v>
      </c>
      <c r="T1852" s="9">
        <f t="shared" si="316"/>
        <v>0</v>
      </c>
      <c r="U1852" s="9">
        <f t="shared" si="317"/>
        <v>0</v>
      </c>
      <c r="V1852" s="9">
        <f t="shared" si="318"/>
        <v>0</v>
      </c>
      <c r="W1852" s="9">
        <f t="shared" si="319"/>
        <v>0</v>
      </c>
      <c r="X1852" s="22">
        <f t="shared" si="320"/>
        <v>0</v>
      </c>
      <c r="Y1852" s="2"/>
      <c r="Z1852" s="2"/>
      <c r="AA1852" s="2"/>
      <c r="AB1852" s="2"/>
      <c r="AC1852" s="2"/>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c r="CR1852" s="2"/>
      <c r="CS1852" s="2"/>
      <c r="CT1852" s="2"/>
      <c r="CU1852" s="2"/>
      <c r="CV1852" s="2"/>
      <c r="CW1852" s="2"/>
      <c r="CX1852" s="2"/>
      <c r="CY1852" s="2"/>
      <c r="CZ1852" s="2"/>
      <c r="DA1852" s="2"/>
      <c r="DB1852" s="2"/>
      <c r="DC1852" s="2"/>
      <c r="DD1852" s="2"/>
      <c r="DE1852" s="2"/>
      <c r="DF1852" s="2"/>
      <c r="DG1852" s="2"/>
      <c r="DH1852" s="2"/>
      <c r="DI1852" s="2"/>
      <c r="DJ1852" s="2"/>
      <c r="DK1852" s="2"/>
      <c r="DL1852" s="2"/>
      <c r="DM1852" s="2"/>
      <c r="DN1852" s="2"/>
      <c r="DO1852" s="2"/>
      <c r="DP1852" s="2"/>
      <c r="DQ1852" s="2"/>
      <c r="DR1852" s="2"/>
      <c r="DS1852" s="2"/>
      <c r="DT1852" s="2"/>
      <c r="DU1852" s="2"/>
      <c r="DV1852" s="2"/>
      <c r="DW1852" s="2"/>
      <c r="DX1852" s="2"/>
      <c r="DY1852" s="2"/>
      <c r="DZ1852" s="2"/>
      <c r="EA1852" s="2"/>
      <c r="EB1852" s="2"/>
      <c r="EC1852" s="2"/>
      <c r="ED1852" s="2"/>
      <c r="EE1852" s="2"/>
      <c r="EF1852" s="2"/>
      <c r="EG1852" s="2"/>
      <c r="EH1852" s="2"/>
      <c r="EI1852" s="2"/>
      <c r="EJ1852" s="2"/>
      <c r="EK1852" s="2"/>
      <c r="EL1852" s="2"/>
      <c r="EM1852" s="2"/>
      <c r="EN1852" s="2"/>
      <c r="EO1852" s="2"/>
      <c r="EP1852" s="2"/>
      <c r="EQ1852" s="2"/>
      <c r="ER1852" s="2"/>
      <c r="ES1852" s="2"/>
      <c r="ET1852" s="2"/>
      <c r="EU1852" s="2"/>
      <c r="EV1852" s="2"/>
      <c r="EW1852" s="2"/>
      <c r="EX1852" s="2"/>
      <c r="EY1852" s="2"/>
      <c r="EZ1852" s="2"/>
      <c r="FA1852" s="2"/>
      <c r="FB1852" s="2"/>
      <c r="FC1852" s="2"/>
    </row>
    <row r="1853" spans="1:159" s="4" customFormat="1">
      <c r="A1853" s="77" t="s">
        <v>2373</v>
      </c>
      <c r="B1853" s="87" t="s">
        <v>2817</v>
      </c>
      <c r="C1853" s="88">
        <v>5712</v>
      </c>
      <c r="D1853" s="87" t="s">
        <v>3155</v>
      </c>
      <c r="E1853" s="107" t="str">
        <f>VLOOKUP($C1853,'2024-25 School Level AAFTE'!$C$4:$L$2372,9,FALSE)</f>
        <v>Yes</v>
      </c>
      <c r="F1853" s="95">
        <f>VLOOKUP($C1853,'2024-25 School Level AAFTE'!$C$4:$J$2372,8,FALSE)</f>
        <v>0</v>
      </c>
      <c r="G1853" s="97">
        <f>IFERROR(IF(E1853= "yes",VLOOKUP(C1853,Summary!$B:$I,6,0),0),0)</f>
        <v>0</v>
      </c>
      <c r="H1853" s="96">
        <f t="shared" si="311"/>
        <v>0</v>
      </c>
      <c r="I1853" s="154">
        <f>VLOOKUP($A1853,'2025-26 Salary &amp; Benefits'!$A:$I,3,FALSE)</f>
        <v>1.18</v>
      </c>
      <c r="J1853" s="154">
        <f>VLOOKUP($A1853,'2025-26 Salary &amp; Benefits'!$A:$I,4,FALSE)</f>
        <v>1.22</v>
      </c>
      <c r="K1853" s="141">
        <f t="shared" si="312"/>
        <v>0</v>
      </c>
      <c r="L1853" s="140">
        <f t="shared" si="313"/>
        <v>0</v>
      </c>
      <c r="M1853" s="142">
        <f>'2025-26 Salary &amp; Benefits'!$E$6</f>
        <v>78209</v>
      </c>
      <c r="N1853" s="142">
        <f>'2025-26 Salary &amp; Benefits'!$F$6</f>
        <v>80164</v>
      </c>
      <c r="O1853" s="9">
        <f t="shared" si="314"/>
        <v>0</v>
      </c>
      <c r="P1853" s="9">
        <f t="shared" si="315"/>
        <v>0</v>
      </c>
      <c r="Q1853" s="9">
        <f>'2025-26 Salary &amp; Benefits'!G$6</f>
        <v>15997.68</v>
      </c>
      <c r="R1853" s="143">
        <f>'2025-26 Salary &amp; Benefits'!H$6</f>
        <v>0.16020000000000001</v>
      </c>
      <c r="S1853" s="143">
        <f>'2025-26 Salary &amp; Benefits'!I$6</f>
        <v>0.15390000000000001</v>
      </c>
      <c r="T1853" s="9">
        <f t="shared" si="316"/>
        <v>0</v>
      </c>
      <c r="U1853" s="9">
        <f t="shared" si="317"/>
        <v>0</v>
      </c>
      <c r="V1853" s="9">
        <f t="shared" si="318"/>
        <v>0</v>
      </c>
      <c r="W1853" s="9">
        <f t="shared" si="319"/>
        <v>0</v>
      </c>
      <c r="X1853" s="22">
        <f t="shared" si="320"/>
        <v>0</v>
      </c>
      <c r="Y1853" s="2"/>
      <c r="Z1853" s="2"/>
      <c r="AA1853" s="2"/>
      <c r="AB1853" s="2"/>
      <c r="AC1853" s="2"/>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c r="CQ1853" s="2"/>
      <c r="CR1853" s="2"/>
      <c r="CS1853" s="2"/>
      <c r="CT1853" s="2"/>
      <c r="CU1853" s="2"/>
      <c r="CV1853" s="2"/>
      <c r="CW1853" s="2"/>
      <c r="CX1853" s="2"/>
      <c r="CY1853" s="2"/>
      <c r="CZ1853" s="2"/>
      <c r="DA1853" s="2"/>
      <c r="DB1853" s="2"/>
      <c r="DC1853" s="2"/>
      <c r="DD1853" s="2"/>
      <c r="DE1853" s="2"/>
      <c r="DF1853" s="2"/>
      <c r="DG1853" s="2"/>
      <c r="DH1853" s="2"/>
      <c r="DI1853" s="2"/>
      <c r="DJ1853" s="2"/>
      <c r="DK1853" s="2"/>
      <c r="DL1853" s="2"/>
      <c r="DM1853" s="2"/>
      <c r="DN1853" s="2"/>
      <c r="DO1853" s="2"/>
      <c r="DP1853" s="2"/>
      <c r="DQ1853" s="2"/>
      <c r="DR1853" s="2"/>
      <c r="DS1853" s="2"/>
      <c r="DT1853" s="2"/>
      <c r="DU1853" s="2"/>
      <c r="DV1853" s="2"/>
      <c r="DW1853" s="2"/>
      <c r="DX1853" s="2"/>
      <c r="DY1853" s="2"/>
      <c r="DZ1853" s="2"/>
      <c r="EA1853" s="2"/>
      <c r="EB1853" s="2"/>
      <c r="EC1853" s="2"/>
      <c r="ED1853" s="2"/>
      <c r="EE1853" s="2"/>
      <c r="EF1853" s="2"/>
      <c r="EG1853" s="2"/>
      <c r="EH1853" s="2"/>
      <c r="EI1853" s="2"/>
      <c r="EJ1853" s="2"/>
      <c r="EK1853" s="2"/>
      <c r="EL1853" s="2"/>
      <c r="EM1853" s="2"/>
      <c r="EN1853" s="2"/>
      <c r="EO1853" s="2"/>
      <c r="EP1853" s="2"/>
      <c r="EQ1853" s="2"/>
      <c r="ER1853" s="2"/>
      <c r="ES1853" s="2"/>
      <c r="ET1853" s="2"/>
      <c r="EU1853" s="2"/>
      <c r="EV1853" s="2"/>
      <c r="EW1853" s="2"/>
      <c r="EX1853" s="2"/>
      <c r="EY1853" s="2"/>
      <c r="EZ1853" s="2"/>
      <c r="FA1853" s="2"/>
      <c r="FB1853" s="2"/>
      <c r="FC1853" s="2"/>
    </row>
    <row r="1854" spans="1:159" s="4" customFormat="1">
      <c r="A1854" s="77" t="s">
        <v>2258</v>
      </c>
      <c r="B1854" s="87" t="s">
        <v>2818</v>
      </c>
      <c r="C1854" s="88">
        <v>1502</v>
      </c>
      <c r="D1854" s="87" t="s">
        <v>814</v>
      </c>
      <c r="E1854" s="107" t="str">
        <f>VLOOKUP($C1854,'2024-25 School Level AAFTE'!$C$4:$L$2372,9,FALSE)</f>
        <v>No</v>
      </c>
      <c r="F1854" s="95">
        <f>VLOOKUP($C1854,'2024-25 School Level AAFTE'!$C$4:$J$2372,8,FALSE)</f>
        <v>54.21</v>
      </c>
      <c r="G1854" s="97">
        <f>IFERROR(IF(E1854= "yes",VLOOKUP(C1854,Summary!$B:$I,6,0),0),0)</f>
        <v>0</v>
      </c>
      <c r="H1854" s="96">
        <f t="shared" si="311"/>
        <v>0</v>
      </c>
      <c r="I1854" s="154">
        <f>VLOOKUP($A1854,'2025-26 Salary &amp; Benefits'!$A:$I,3,FALSE)</f>
        <v>1.18</v>
      </c>
      <c r="J1854" s="154">
        <f>VLOOKUP($A1854,'2025-26 Salary &amp; Benefits'!$A:$I,4,FALSE)</f>
        <v>1.18</v>
      </c>
      <c r="K1854" s="141">
        <f t="shared" si="312"/>
        <v>0</v>
      </c>
      <c r="L1854" s="140">
        <f t="shared" si="313"/>
        <v>0</v>
      </c>
      <c r="M1854" s="142">
        <f>'2025-26 Salary &amp; Benefits'!$E$6</f>
        <v>78209</v>
      </c>
      <c r="N1854" s="142">
        <f>'2025-26 Salary &amp; Benefits'!$F$6</f>
        <v>80164</v>
      </c>
      <c r="O1854" s="9">
        <f t="shared" si="314"/>
        <v>0</v>
      </c>
      <c r="P1854" s="9">
        <f t="shared" si="315"/>
        <v>0</v>
      </c>
      <c r="Q1854" s="9">
        <f>'2025-26 Salary &amp; Benefits'!G$6</f>
        <v>15997.68</v>
      </c>
      <c r="R1854" s="143">
        <f>'2025-26 Salary &amp; Benefits'!H$6</f>
        <v>0.16020000000000001</v>
      </c>
      <c r="S1854" s="143">
        <f>'2025-26 Salary &amp; Benefits'!I$6</f>
        <v>0.15390000000000001</v>
      </c>
      <c r="T1854" s="9">
        <f t="shared" si="316"/>
        <v>0</v>
      </c>
      <c r="U1854" s="9">
        <f t="shared" si="317"/>
        <v>0</v>
      </c>
      <c r="V1854" s="9">
        <f t="shared" si="318"/>
        <v>0</v>
      </c>
      <c r="W1854" s="9">
        <f t="shared" si="319"/>
        <v>0</v>
      </c>
      <c r="X1854" s="22">
        <f t="shared" si="320"/>
        <v>0</v>
      </c>
      <c r="Y1854" s="2"/>
      <c r="Z1854" s="2"/>
      <c r="AA1854" s="2"/>
      <c r="AB1854" s="2"/>
      <c r="AC1854" s="2"/>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c r="CC1854" s="2"/>
      <c r="CD1854" s="2"/>
      <c r="CE1854" s="2"/>
      <c r="CF1854" s="2"/>
      <c r="CG1854" s="2"/>
      <c r="CH1854" s="2"/>
      <c r="CI1854" s="2"/>
      <c r="CJ1854" s="2"/>
      <c r="CK1854" s="2"/>
      <c r="CL1854" s="2"/>
      <c r="CM1854" s="2"/>
      <c r="CN1854" s="2"/>
      <c r="CO1854" s="2"/>
      <c r="CP1854" s="2"/>
      <c r="CQ1854" s="2"/>
      <c r="CR1854" s="2"/>
      <c r="CS1854" s="2"/>
      <c r="CT1854" s="2"/>
      <c r="CU1854" s="2"/>
      <c r="CV1854" s="2"/>
      <c r="CW1854" s="2"/>
      <c r="CX1854" s="2"/>
      <c r="CY1854" s="2"/>
      <c r="CZ1854" s="2"/>
      <c r="DA1854" s="2"/>
      <c r="DB1854" s="2"/>
      <c r="DC1854" s="2"/>
      <c r="DD1854" s="2"/>
      <c r="DE1854" s="2"/>
      <c r="DF1854" s="2"/>
      <c r="DG1854" s="2"/>
      <c r="DH1854" s="2"/>
      <c r="DI1854" s="2"/>
      <c r="DJ1854" s="2"/>
      <c r="DK1854" s="2"/>
      <c r="DL1854" s="2"/>
      <c r="DM1854" s="2"/>
      <c r="DN1854" s="2"/>
      <c r="DO1854" s="2"/>
      <c r="DP1854" s="2"/>
      <c r="DQ1854" s="2"/>
      <c r="DR1854" s="2"/>
      <c r="DS1854" s="2"/>
      <c r="DT1854" s="2"/>
      <c r="DU1854" s="2"/>
      <c r="DV1854" s="2"/>
      <c r="DW1854" s="2"/>
      <c r="DX1854" s="2"/>
      <c r="DY1854" s="2"/>
      <c r="DZ1854" s="2"/>
      <c r="EA1854" s="2"/>
      <c r="EB1854" s="2"/>
      <c r="EC1854" s="2"/>
      <c r="ED1854" s="2"/>
      <c r="EE1854" s="2"/>
      <c r="EF1854" s="2"/>
      <c r="EG1854" s="2"/>
      <c r="EH1854" s="2"/>
      <c r="EI1854" s="2"/>
      <c r="EJ1854" s="2"/>
      <c r="EK1854" s="2"/>
      <c r="EL1854" s="2"/>
      <c r="EM1854" s="2"/>
      <c r="EN1854" s="2"/>
      <c r="EO1854" s="2"/>
      <c r="EP1854" s="2"/>
      <c r="EQ1854" s="2"/>
      <c r="ER1854" s="2"/>
      <c r="ES1854" s="2"/>
      <c r="ET1854" s="2"/>
      <c r="EU1854" s="2"/>
      <c r="EV1854" s="2"/>
      <c r="EW1854" s="2"/>
      <c r="EX1854" s="2"/>
      <c r="EY1854" s="2"/>
      <c r="EZ1854" s="2"/>
      <c r="FA1854" s="2"/>
      <c r="FB1854" s="2"/>
      <c r="FC1854" s="2"/>
    </row>
    <row r="1855" spans="1:159" s="4" customFormat="1">
      <c r="A1855" s="77" t="s">
        <v>2258</v>
      </c>
      <c r="B1855" s="87" t="s">
        <v>2818</v>
      </c>
      <c r="C1855" s="88">
        <v>2124</v>
      </c>
      <c r="D1855" s="79" t="s">
        <v>2918</v>
      </c>
      <c r="E1855" s="107" t="str">
        <f>VLOOKUP($C1855,'2024-25 School Level AAFTE'!$C$4:$L$2372,9,FALSE)</f>
        <v>No</v>
      </c>
      <c r="F1855" s="95">
        <f>VLOOKUP($C1855,'2024-25 School Level AAFTE'!$C$4:$J$2372,8,FALSE)</f>
        <v>492.24</v>
      </c>
      <c r="G1855" s="97">
        <f>IFERROR(IF(E1855= "yes",VLOOKUP(C1855,Summary!$B:$I,6,0),0),0)</f>
        <v>0</v>
      </c>
      <c r="H1855" s="96">
        <f t="shared" si="311"/>
        <v>0</v>
      </c>
      <c r="I1855" s="154">
        <f>VLOOKUP($A1855,'2025-26 Salary &amp; Benefits'!$A:$I,3,FALSE)</f>
        <v>1.18</v>
      </c>
      <c r="J1855" s="154">
        <f>VLOOKUP($A1855,'2025-26 Salary &amp; Benefits'!$A:$I,4,FALSE)</f>
        <v>1.18</v>
      </c>
      <c r="K1855" s="141">
        <f t="shared" si="312"/>
        <v>0</v>
      </c>
      <c r="L1855" s="140">
        <f t="shared" si="313"/>
        <v>0</v>
      </c>
      <c r="M1855" s="142">
        <f>'2025-26 Salary &amp; Benefits'!$E$6</f>
        <v>78209</v>
      </c>
      <c r="N1855" s="142">
        <f>'2025-26 Salary &amp; Benefits'!$F$6</f>
        <v>80164</v>
      </c>
      <c r="O1855" s="9">
        <f t="shared" si="314"/>
        <v>0</v>
      </c>
      <c r="P1855" s="9">
        <f t="shared" si="315"/>
        <v>0</v>
      </c>
      <c r="Q1855" s="9">
        <f>'2025-26 Salary &amp; Benefits'!G$6</f>
        <v>15997.68</v>
      </c>
      <c r="R1855" s="143">
        <f>'2025-26 Salary &amp; Benefits'!H$6</f>
        <v>0.16020000000000001</v>
      </c>
      <c r="S1855" s="143">
        <f>'2025-26 Salary &amp; Benefits'!I$6</f>
        <v>0.15390000000000001</v>
      </c>
      <c r="T1855" s="9">
        <f t="shared" si="316"/>
        <v>0</v>
      </c>
      <c r="U1855" s="9">
        <f t="shared" si="317"/>
        <v>0</v>
      </c>
      <c r="V1855" s="9">
        <f t="shared" si="318"/>
        <v>0</v>
      </c>
      <c r="W1855" s="9">
        <f t="shared" si="319"/>
        <v>0</v>
      </c>
      <c r="X1855" s="22">
        <f t="shared" si="320"/>
        <v>0</v>
      </c>
      <c r="Y1855" s="2"/>
      <c r="Z1855" s="2"/>
      <c r="AA1855" s="2"/>
      <c r="AB1855" s="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c r="CQ1855" s="2"/>
      <c r="CR1855" s="2"/>
      <c r="CS1855" s="2"/>
      <c r="CT1855" s="2"/>
      <c r="CU1855" s="2"/>
      <c r="CV1855" s="2"/>
      <c r="CW1855" s="2"/>
      <c r="CX1855" s="2"/>
      <c r="CY1855" s="2"/>
      <c r="CZ1855" s="2"/>
      <c r="DA1855" s="2"/>
      <c r="DB1855" s="2"/>
      <c r="DC1855" s="2"/>
      <c r="DD1855" s="2"/>
      <c r="DE1855" s="2"/>
      <c r="DF1855" s="2"/>
      <c r="DG1855" s="2"/>
      <c r="DH1855" s="2"/>
      <c r="DI1855" s="2"/>
      <c r="DJ1855" s="2"/>
      <c r="DK1855" s="2"/>
      <c r="DL1855" s="2"/>
      <c r="DM1855" s="2"/>
      <c r="DN1855" s="2"/>
      <c r="DO1855" s="2"/>
      <c r="DP1855" s="2"/>
      <c r="DQ1855" s="2"/>
      <c r="DR1855" s="2"/>
      <c r="DS1855" s="2"/>
      <c r="DT1855" s="2"/>
      <c r="DU1855" s="2"/>
      <c r="DV1855" s="2"/>
      <c r="DW1855" s="2"/>
      <c r="DX1855" s="2"/>
      <c r="DY1855" s="2"/>
      <c r="DZ1855" s="2"/>
      <c r="EA1855" s="2"/>
      <c r="EB1855" s="2"/>
      <c r="EC1855" s="2"/>
      <c r="ED1855" s="2"/>
      <c r="EE1855" s="2"/>
      <c r="EF1855" s="2"/>
      <c r="EG1855" s="2"/>
      <c r="EH1855" s="2"/>
      <c r="EI1855" s="2"/>
      <c r="EJ1855" s="2"/>
      <c r="EK1855" s="2"/>
      <c r="EL1855" s="2"/>
      <c r="EM1855" s="2"/>
      <c r="EN1855" s="2"/>
      <c r="EO1855" s="2"/>
      <c r="EP1855" s="2"/>
      <c r="EQ1855" s="2"/>
      <c r="ER1855" s="2"/>
      <c r="ES1855" s="2"/>
      <c r="ET1855" s="2"/>
      <c r="EU1855" s="2"/>
      <c r="EV1855" s="2"/>
      <c r="EW1855" s="2"/>
      <c r="EX1855" s="2"/>
      <c r="EY1855" s="2"/>
      <c r="EZ1855" s="2"/>
      <c r="FA1855" s="2"/>
      <c r="FB1855" s="2"/>
      <c r="FC1855" s="2"/>
    </row>
    <row r="1856" spans="1:159" s="4" customFormat="1">
      <c r="A1856" s="77" t="s">
        <v>2258</v>
      </c>
      <c r="B1856" s="87" t="s">
        <v>2818</v>
      </c>
      <c r="C1856" s="88">
        <v>2222</v>
      </c>
      <c r="D1856" s="87" t="s">
        <v>815</v>
      </c>
      <c r="E1856" s="107" t="str">
        <f>VLOOKUP($C1856,'2024-25 School Level AAFTE'!$C$4:$L$2372,9,FALSE)</f>
        <v>No</v>
      </c>
      <c r="F1856" s="95">
        <f>VLOOKUP($C1856,'2024-25 School Level AAFTE'!$C$4:$J$2372,8,FALSE)</f>
        <v>459.75</v>
      </c>
      <c r="G1856" s="97">
        <f>IFERROR(IF(E1856= "yes",VLOOKUP(C1856,Summary!$B:$I,6,0),0),0)</f>
        <v>0</v>
      </c>
      <c r="H1856" s="96">
        <f t="shared" si="311"/>
        <v>0</v>
      </c>
      <c r="I1856" s="154">
        <f>VLOOKUP($A1856,'2025-26 Salary &amp; Benefits'!$A:$I,3,FALSE)</f>
        <v>1.18</v>
      </c>
      <c r="J1856" s="154">
        <f>VLOOKUP($A1856,'2025-26 Salary &amp; Benefits'!$A:$I,4,FALSE)</f>
        <v>1.18</v>
      </c>
      <c r="K1856" s="141">
        <f t="shared" si="312"/>
        <v>0</v>
      </c>
      <c r="L1856" s="140">
        <f t="shared" si="313"/>
        <v>0</v>
      </c>
      <c r="M1856" s="142">
        <f>'2025-26 Salary &amp; Benefits'!$E$6</f>
        <v>78209</v>
      </c>
      <c r="N1856" s="142">
        <f>'2025-26 Salary &amp; Benefits'!$F$6</f>
        <v>80164</v>
      </c>
      <c r="O1856" s="9">
        <f t="shared" si="314"/>
        <v>0</v>
      </c>
      <c r="P1856" s="9">
        <f t="shared" si="315"/>
        <v>0</v>
      </c>
      <c r="Q1856" s="9">
        <f>'2025-26 Salary &amp; Benefits'!G$6</f>
        <v>15997.68</v>
      </c>
      <c r="R1856" s="143">
        <f>'2025-26 Salary &amp; Benefits'!H$6</f>
        <v>0.16020000000000001</v>
      </c>
      <c r="S1856" s="143">
        <f>'2025-26 Salary &amp; Benefits'!I$6</f>
        <v>0.15390000000000001</v>
      </c>
      <c r="T1856" s="9">
        <f t="shared" si="316"/>
        <v>0</v>
      </c>
      <c r="U1856" s="9">
        <f t="shared" si="317"/>
        <v>0</v>
      </c>
      <c r="V1856" s="9">
        <f t="shared" si="318"/>
        <v>0</v>
      </c>
      <c r="W1856" s="9">
        <f t="shared" si="319"/>
        <v>0</v>
      </c>
      <c r="X1856" s="22">
        <f t="shared" si="320"/>
        <v>0</v>
      </c>
      <c r="Y1856" s="2"/>
      <c r="Z1856" s="2"/>
      <c r="AA1856" s="2"/>
      <c r="AB1856" s="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c r="CR1856" s="2"/>
      <c r="CS1856" s="2"/>
      <c r="CT1856" s="2"/>
      <c r="CU1856" s="2"/>
      <c r="CV1856" s="2"/>
      <c r="CW1856" s="2"/>
      <c r="CX1856" s="2"/>
      <c r="CY1856" s="2"/>
      <c r="CZ1856" s="2"/>
      <c r="DA1856" s="2"/>
      <c r="DB1856" s="2"/>
      <c r="DC1856" s="2"/>
      <c r="DD1856" s="2"/>
      <c r="DE1856" s="2"/>
      <c r="DF1856" s="2"/>
      <c r="DG1856" s="2"/>
      <c r="DH1856" s="2"/>
      <c r="DI1856" s="2"/>
      <c r="DJ1856" s="2"/>
      <c r="DK1856" s="2"/>
      <c r="DL1856" s="2"/>
      <c r="DM1856" s="2"/>
      <c r="DN1856" s="2"/>
      <c r="DO1856" s="2"/>
      <c r="DP1856" s="2"/>
      <c r="DQ1856" s="2"/>
      <c r="DR1856" s="2"/>
      <c r="DS1856" s="2"/>
      <c r="DT1856" s="2"/>
      <c r="DU1856" s="2"/>
      <c r="DV1856" s="2"/>
      <c r="DW1856" s="2"/>
      <c r="DX1856" s="2"/>
      <c r="DY1856" s="2"/>
      <c r="DZ1856" s="2"/>
      <c r="EA1856" s="2"/>
      <c r="EB1856" s="2"/>
      <c r="EC1856" s="2"/>
      <c r="ED1856" s="2"/>
      <c r="EE1856" s="2"/>
      <c r="EF1856" s="2"/>
      <c r="EG1856" s="2"/>
      <c r="EH1856" s="2"/>
      <c r="EI1856" s="2"/>
      <c r="EJ1856" s="2"/>
      <c r="EK1856" s="2"/>
      <c r="EL1856" s="2"/>
      <c r="EM1856" s="2"/>
      <c r="EN1856" s="2"/>
      <c r="EO1856" s="2"/>
      <c r="EP1856" s="2"/>
      <c r="EQ1856" s="2"/>
      <c r="ER1856" s="2"/>
      <c r="ES1856" s="2"/>
      <c r="ET1856" s="2"/>
      <c r="EU1856" s="2"/>
      <c r="EV1856" s="2"/>
      <c r="EW1856" s="2"/>
      <c r="EX1856" s="2"/>
      <c r="EY1856" s="2"/>
      <c r="EZ1856" s="2"/>
      <c r="FA1856" s="2"/>
      <c r="FB1856" s="2"/>
      <c r="FC1856" s="2"/>
    </row>
    <row r="1857" spans="1:159" s="4" customFormat="1">
      <c r="A1857" s="77" t="s">
        <v>2258</v>
      </c>
      <c r="B1857" s="87" t="s">
        <v>2818</v>
      </c>
      <c r="C1857" s="88">
        <v>2287</v>
      </c>
      <c r="D1857" s="87" t="s">
        <v>816</v>
      </c>
      <c r="E1857" s="107" t="str">
        <f>VLOOKUP($C1857,'2024-25 School Level AAFTE'!$C$4:$L$2372,9,FALSE)</f>
        <v>No</v>
      </c>
      <c r="F1857" s="95">
        <f>VLOOKUP($C1857,'2024-25 School Level AAFTE'!$C$4:$J$2372,8,FALSE)</f>
        <v>467.56</v>
      </c>
      <c r="G1857" s="97">
        <f>IFERROR(IF(E1857= "yes",VLOOKUP(C1857,Summary!$B:$I,6,0),0),0)</f>
        <v>0</v>
      </c>
      <c r="H1857" s="96">
        <f t="shared" si="311"/>
        <v>0</v>
      </c>
      <c r="I1857" s="154">
        <f>VLOOKUP($A1857,'2025-26 Salary &amp; Benefits'!$A:$I,3,FALSE)</f>
        <v>1.18</v>
      </c>
      <c r="J1857" s="154">
        <f>VLOOKUP($A1857,'2025-26 Salary &amp; Benefits'!$A:$I,4,FALSE)</f>
        <v>1.18</v>
      </c>
      <c r="K1857" s="141">
        <f t="shared" si="312"/>
        <v>0</v>
      </c>
      <c r="L1857" s="140">
        <f t="shared" si="313"/>
        <v>0</v>
      </c>
      <c r="M1857" s="142">
        <f>'2025-26 Salary &amp; Benefits'!$E$6</f>
        <v>78209</v>
      </c>
      <c r="N1857" s="142">
        <f>'2025-26 Salary &amp; Benefits'!$F$6</f>
        <v>80164</v>
      </c>
      <c r="O1857" s="9">
        <f t="shared" si="314"/>
        <v>0</v>
      </c>
      <c r="P1857" s="9">
        <f t="shared" si="315"/>
        <v>0</v>
      </c>
      <c r="Q1857" s="9">
        <f>'2025-26 Salary &amp; Benefits'!G$6</f>
        <v>15997.68</v>
      </c>
      <c r="R1857" s="143">
        <f>'2025-26 Salary &amp; Benefits'!H$6</f>
        <v>0.16020000000000001</v>
      </c>
      <c r="S1857" s="143">
        <f>'2025-26 Salary &amp; Benefits'!I$6</f>
        <v>0.15390000000000001</v>
      </c>
      <c r="T1857" s="9">
        <f t="shared" si="316"/>
        <v>0</v>
      </c>
      <c r="U1857" s="9">
        <f t="shared" si="317"/>
        <v>0</v>
      </c>
      <c r="V1857" s="9">
        <f t="shared" si="318"/>
        <v>0</v>
      </c>
      <c r="W1857" s="9">
        <f t="shared" si="319"/>
        <v>0</v>
      </c>
      <c r="X1857" s="22">
        <f t="shared" si="320"/>
        <v>0</v>
      </c>
      <c r="Y1857" s="2"/>
      <c r="Z1857" s="2"/>
      <c r="AA1857" s="2"/>
      <c r="AB1857" s="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c r="CQ1857" s="2"/>
      <c r="CR1857" s="2"/>
      <c r="CS1857" s="2"/>
      <c r="CT1857" s="2"/>
      <c r="CU1857" s="2"/>
      <c r="CV1857" s="2"/>
      <c r="CW1857" s="2"/>
      <c r="CX1857" s="2"/>
      <c r="CY1857" s="2"/>
      <c r="CZ1857" s="2"/>
      <c r="DA1857" s="2"/>
      <c r="DB1857" s="2"/>
      <c r="DC1857" s="2"/>
      <c r="DD1857" s="2"/>
      <c r="DE1857" s="2"/>
      <c r="DF1857" s="2"/>
      <c r="DG1857" s="2"/>
      <c r="DH1857" s="2"/>
      <c r="DI1857" s="2"/>
      <c r="DJ1857" s="2"/>
      <c r="DK1857" s="2"/>
      <c r="DL1857" s="2"/>
      <c r="DM1857" s="2"/>
      <c r="DN1857" s="2"/>
      <c r="DO1857" s="2"/>
      <c r="DP1857" s="2"/>
      <c r="DQ1857" s="2"/>
      <c r="DR1857" s="2"/>
      <c r="DS1857" s="2"/>
      <c r="DT1857" s="2"/>
      <c r="DU1857" s="2"/>
      <c r="DV1857" s="2"/>
      <c r="DW1857" s="2"/>
      <c r="DX1857" s="2"/>
      <c r="DY1857" s="2"/>
      <c r="DZ1857" s="2"/>
      <c r="EA1857" s="2"/>
      <c r="EB1857" s="2"/>
      <c r="EC1857" s="2"/>
      <c r="ED1857" s="2"/>
      <c r="EE1857" s="2"/>
      <c r="EF1857" s="2"/>
      <c r="EG1857" s="2"/>
      <c r="EH1857" s="2"/>
      <c r="EI1857" s="2"/>
      <c r="EJ1857" s="2"/>
      <c r="EK1857" s="2"/>
      <c r="EL1857" s="2"/>
      <c r="EM1857" s="2"/>
      <c r="EN1857" s="2"/>
      <c r="EO1857" s="2"/>
      <c r="EP1857" s="2"/>
      <c r="EQ1857" s="2"/>
      <c r="ER1857" s="2"/>
      <c r="ES1857" s="2"/>
      <c r="ET1857" s="2"/>
      <c r="EU1857" s="2"/>
      <c r="EV1857" s="2"/>
      <c r="EW1857" s="2"/>
      <c r="EX1857" s="2"/>
      <c r="EY1857" s="2"/>
      <c r="EZ1857" s="2"/>
      <c r="FA1857" s="2"/>
      <c r="FB1857" s="2"/>
      <c r="FC1857" s="2"/>
    </row>
    <row r="1858" spans="1:159" s="4" customFormat="1">
      <c r="A1858" s="77" t="s">
        <v>2258</v>
      </c>
      <c r="B1858" s="87" t="s">
        <v>2818</v>
      </c>
      <c r="C1858" s="88">
        <v>2288</v>
      </c>
      <c r="D1858" s="87" t="s">
        <v>817</v>
      </c>
      <c r="E1858" s="107" t="str">
        <f>VLOOKUP($C1858,'2024-25 School Level AAFTE'!$C$4:$L$2372,9,FALSE)</f>
        <v>No</v>
      </c>
      <c r="F1858" s="95">
        <f>VLOOKUP($C1858,'2024-25 School Level AAFTE'!$C$4:$J$2372,8,FALSE)</f>
        <v>435.51</v>
      </c>
      <c r="G1858" s="97">
        <f>IFERROR(IF(E1858= "yes",VLOOKUP(C1858,Summary!$B:$I,6,0),0),0)</f>
        <v>0</v>
      </c>
      <c r="H1858" s="96">
        <f t="shared" si="311"/>
        <v>0</v>
      </c>
      <c r="I1858" s="154">
        <f>VLOOKUP($A1858,'2025-26 Salary &amp; Benefits'!$A:$I,3,FALSE)</f>
        <v>1.18</v>
      </c>
      <c r="J1858" s="154">
        <f>VLOOKUP($A1858,'2025-26 Salary &amp; Benefits'!$A:$I,4,FALSE)</f>
        <v>1.18</v>
      </c>
      <c r="K1858" s="141">
        <f t="shared" si="312"/>
        <v>0</v>
      </c>
      <c r="L1858" s="140">
        <f t="shared" si="313"/>
        <v>0</v>
      </c>
      <c r="M1858" s="142">
        <f>'2025-26 Salary &amp; Benefits'!$E$6</f>
        <v>78209</v>
      </c>
      <c r="N1858" s="142">
        <f>'2025-26 Salary &amp; Benefits'!$F$6</f>
        <v>80164</v>
      </c>
      <c r="O1858" s="9">
        <f t="shared" si="314"/>
        <v>0</v>
      </c>
      <c r="P1858" s="9">
        <f t="shared" si="315"/>
        <v>0</v>
      </c>
      <c r="Q1858" s="9">
        <f>'2025-26 Salary &amp; Benefits'!G$6</f>
        <v>15997.68</v>
      </c>
      <c r="R1858" s="143">
        <f>'2025-26 Salary &amp; Benefits'!H$6</f>
        <v>0.16020000000000001</v>
      </c>
      <c r="S1858" s="143">
        <f>'2025-26 Salary &amp; Benefits'!I$6</f>
        <v>0.15390000000000001</v>
      </c>
      <c r="T1858" s="9">
        <f t="shared" si="316"/>
        <v>0</v>
      </c>
      <c r="U1858" s="9">
        <f t="shared" si="317"/>
        <v>0</v>
      </c>
      <c r="V1858" s="9">
        <f t="shared" si="318"/>
        <v>0</v>
      </c>
      <c r="W1858" s="9">
        <f t="shared" si="319"/>
        <v>0</v>
      </c>
      <c r="X1858" s="22">
        <f t="shared" si="320"/>
        <v>0</v>
      </c>
      <c r="Y1858" s="2"/>
      <c r="Z1858" s="2"/>
      <c r="AA1858" s="2"/>
      <c r="AB1858" s="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c r="CQ1858" s="2"/>
      <c r="CR1858" s="2"/>
      <c r="CS1858" s="2"/>
      <c r="CT1858" s="2"/>
      <c r="CU1858" s="2"/>
      <c r="CV1858" s="2"/>
      <c r="CW1858" s="2"/>
      <c r="CX1858" s="2"/>
      <c r="CY1858" s="2"/>
      <c r="CZ1858" s="2"/>
      <c r="DA1858" s="2"/>
      <c r="DB1858" s="2"/>
      <c r="DC1858" s="2"/>
      <c r="DD1858" s="2"/>
      <c r="DE1858" s="2"/>
      <c r="DF1858" s="2"/>
      <c r="DG1858" s="2"/>
      <c r="DH1858" s="2"/>
      <c r="DI1858" s="2"/>
      <c r="DJ1858" s="2"/>
      <c r="DK1858" s="2"/>
      <c r="DL1858" s="2"/>
      <c r="DM1858" s="2"/>
      <c r="DN1858" s="2"/>
      <c r="DO1858" s="2"/>
      <c r="DP1858" s="2"/>
      <c r="DQ1858" s="2"/>
      <c r="DR1858" s="2"/>
      <c r="DS1858" s="2"/>
      <c r="DT1858" s="2"/>
      <c r="DU1858" s="2"/>
      <c r="DV1858" s="2"/>
      <c r="DW1858" s="2"/>
      <c r="DX1858" s="2"/>
      <c r="DY1858" s="2"/>
      <c r="DZ1858" s="2"/>
      <c r="EA1858" s="2"/>
      <c r="EB1858" s="2"/>
      <c r="EC1858" s="2"/>
      <c r="ED1858" s="2"/>
      <c r="EE1858" s="2"/>
      <c r="EF1858" s="2"/>
      <c r="EG1858" s="2"/>
      <c r="EH1858" s="2"/>
      <c r="EI1858" s="2"/>
      <c r="EJ1858" s="2"/>
      <c r="EK1858" s="2"/>
      <c r="EL1858" s="2"/>
      <c r="EM1858" s="2"/>
      <c r="EN1858" s="2"/>
      <c r="EO1858" s="2"/>
      <c r="EP1858" s="2"/>
      <c r="EQ1858" s="2"/>
      <c r="ER1858" s="2"/>
      <c r="ES1858" s="2"/>
      <c r="ET1858" s="2"/>
      <c r="EU1858" s="2"/>
      <c r="EV1858" s="2"/>
      <c r="EW1858" s="2"/>
      <c r="EX1858" s="2"/>
      <c r="EY1858" s="2"/>
      <c r="EZ1858" s="2"/>
      <c r="FA1858" s="2"/>
      <c r="FB1858" s="2"/>
      <c r="FC1858" s="2"/>
    </row>
    <row r="1859" spans="1:159" s="4" customFormat="1">
      <c r="A1859" s="77" t="s">
        <v>2258</v>
      </c>
      <c r="B1859" s="87" t="s">
        <v>2818</v>
      </c>
      <c r="C1859" s="88">
        <v>2850</v>
      </c>
      <c r="D1859" s="87" t="s">
        <v>818</v>
      </c>
      <c r="E1859" s="107" t="str">
        <f>VLOOKUP($C1859,'2024-25 School Level AAFTE'!$C$4:$L$2372,9,FALSE)</f>
        <v>No</v>
      </c>
      <c r="F1859" s="95">
        <f>VLOOKUP($C1859,'2024-25 School Level AAFTE'!$C$4:$J$2372,8,FALSE)</f>
        <v>2145.67</v>
      </c>
      <c r="G1859" s="97">
        <f>IFERROR(IF(E1859= "yes",VLOOKUP(C1859,Summary!$B:$I,6,0),0),0)</f>
        <v>0</v>
      </c>
      <c r="H1859" s="96">
        <f t="shared" si="311"/>
        <v>0</v>
      </c>
      <c r="I1859" s="154">
        <f>VLOOKUP($A1859,'2025-26 Salary &amp; Benefits'!$A:$I,3,FALSE)</f>
        <v>1.18</v>
      </c>
      <c r="J1859" s="154">
        <f>VLOOKUP($A1859,'2025-26 Salary &amp; Benefits'!$A:$I,4,FALSE)</f>
        <v>1.18</v>
      </c>
      <c r="K1859" s="141">
        <f t="shared" si="312"/>
        <v>0</v>
      </c>
      <c r="L1859" s="140">
        <f t="shared" si="313"/>
        <v>0</v>
      </c>
      <c r="M1859" s="142">
        <f>'2025-26 Salary &amp; Benefits'!$E$6</f>
        <v>78209</v>
      </c>
      <c r="N1859" s="142">
        <f>'2025-26 Salary &amp; Benefits'!$F$6</f>
        <v>80164</v>
      </c>
      <c r="O1859" s="9">
        <f t="shared" si="314"/>
        <v>0</v>
      </c>
      <c r="P1859" s="9">
        <f t="shared" si="315"/>
        <v>0</v>
      </c>
      <c r="Q1859" s="9">
        <f>'2025-26 Salary &amp; Benefits'!G$6</f>
        <v>15997.68</v>
      </c>
      <c r="R1859" s="143">
        <f>'2025-26 Salary &amp; Benefits'!H$6</f>
        <v>0.16020000000000001</v>
      </c>
      <c r="S1859" s="143">
        <f>'2025-26 Salary &amp; Benefits'!I$6</f>
        <v>0.15390000000000001</v>
      </c>
      <c r="T1859" s="9">
        <f t="shared" si="316"/>
        <v>0</v>
      </c>
      <c r="U1859" s="9">
        <f t="shared" si="317"/>
        <v>0</v>
      </c>
      <c r="V1859" s="9">
        <f t="shared" si="318"/>
        <v>0</v>
      </c>
      <c r="W1859" s="9">
        <f t="shared" si="319"/>
        <v>0</v>
      </c>
      <c r="X1859" s="22">
        <f t="shared" si="320"/>
        <v>0</v>
      </c>
      <c r="Y1859" s="2"/>
      <c r="Z1859" s="2"/>
      <c r="AA1859" s="2"/>
      <c r="AB1859" s="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c r="CQ1859" s="2"/>
      <c r="CR1859" s="2"/>
      <c r="CS1859" s="2"/>
      <c r="CT1859" s="2"/>
      <c r="CU1859" s="2"/>
      <c r="CV1859" s="2"/>
      <c r="CW1859" s="2"/>
      <c r="CX1859" s="2"/>
      <c r="CY1859" s="2"/>
      <c r="CZ1859" s="2"/>
      <c r="DA1859" s="2"/>
      <c r="DB1859" s="2"/>
      <c r="DC1859" s="2"/>
      <c r="DD1859" s="2"/>
      <c r="DE1859" s="2"/>
      <c r="DF1859" s="2"/>
      <c r="DG1859" s="2"/>
      <c r="DH1859" s="2"/>
      <c r="DI1859" s="2"/>
      <c r="DJ1859" s="2"/>
      <c r="DK1859" s="2"/>
      <c r="DL1859" s="2"/>
      <c r="DM1859" s="2"/>
      <c r="DN1859" s="2"/>
      <c r="DO1859" s="2"/>
      <c r="DP1859" s="2"/>
      <c r="DQ1859" s="2"/>
      <c r="DR1859" s="2"/>
      <c r="DS1859" s="2"/>
      <c r="DT1859" s="2"/>
      <c r="DU1859" s="2"/>
      <c r="DV1859" s="2"/>
      <c r="DW1859" s="2"/>
      <c r="DX1859" s="2"/>
      <c r="DY1859" s="2"/>
      <c r="DZ1859" s="2"/>
      <c r="EA1859" s="2"/>
      <c r="EB1859" s="2"/>
      <c r="EC1859" s="2"/>
      <c r="ED1859" s="2"/>
      <c r="EE1859" s="2"/>
      <c r="EF1859" s="2"/>
      <c r="EG1859" s="2"/>
      <c r="EH1859" s="2"/>
      <c r="EI1859" s="2"/>
      <c r="EJ1859" s="2"/>
      <c r="EK1859" s="2"/>
      <c r="EL1859" s="2"/>
      <c r="EM1859" s="2"/>
      <c r="EN1859" s="2"/>
      <c r="EO1859" s="2"/>
      <c r="EP1859" s="2"/>
      <c r="EQ1859" s="2"/>
      <c r="ER1859" s="2"/>
      <c r="ES1859" s="2"/>
      <c r="ET1859" s="2"/>
      <c r="EU1859" s="2"/>
      <c r="EV1859" s="2"/>
      <c r="EW1859" s="2"/>
      <c r="EX1859" s="2"/>
      <c r="EY1859" s="2"/>
      <c r="EZ1859" s="2"/>
      <c r="FA1859" s="2"/>
      <c r="FB1859" s="2"/>
      <c r="FC1859" s="2"/>
    </row>
    <row r="1860" spans="1:159" s="4" customFormat="1">
      <c r="A1860" s="77" t="s">
        <v>2258</v>
      </c>
      <c r="B1860" s="87" t="s">
        <v>2818</v>
      </c>
      <c r="C1860" s="88">
        <v>4308</v>
      </c>
      <c r="D1860" s="87" t="s">
        <v>819</v>
      </c>
      <c r="E1860" s="107" t="str">
        <f>VLOOKUP($C1860,'2024-25 School Level AAFTE'!$C$4:$L$2372,9,FALSE)</f>
        <v>No</v>
      </c>
      <c r="F1860" s="95">
        <f>VLOOKUP($C1860,'2024-25 School Level AAFTE'!$C$4:$J$2372,8,FALSE)</f>
        <v>586.16</v>
      </c>
      <c r="G1860" s="97">
        <f>IFERROR(IF(E1860= "yes",VLOOKUP(C1860,Summary!$B:$I,6,0),0),0)</f>
        <v>0</v>
      </c>
      <c r="H1860" s="96">
        <f t="shared" si="311"/>
        <v>0</v>
      </c>
      <c r="I1860" s="154">
        <f>VLOOKUP($A1860,'2025-26 Salary &amp; Benefits'!$A:$I,3,FALSE)</f>
        <v>1.18</v>
      </c>
      <c r="J1860" s="154">
        <f>VLOOKUP($A1860,'2025-26 Salary &amp; Benefits'!$A:$I,4,FALSE)</f>
        <v>1.18</v>
      </c>
      <c r="K1860" s="141">
        <f t="shared" si="312"/>
        <v>0</v>
      </c>
      <c r="L1860" s="140">
        <f t="shared" si="313"/>
        <v>0</v>
      </c>
      <c r="M1860" s="142">
        <f>'2025-26 Salary &amp; Benefits'!$E$6</f>
        <v>78209</v>
      </c>
      <c r="N1860" s="142">
        <f>'2025-26 Salary &amp; Benefits'!$F$6</f>
        <v>80164</v>
      </c>
      <c r="O1860" s="9">
        <f t="shared" si="314"/>
        <v>0</v>
      </c>
      <c r="P1860" s="9">
        <f t="shared" si="315"/>
        <v>0</v>
      </c>
      <c r="Q1860" s="9">
        <f>'2025-26 Salary &amp; Benefits'!G$6</f>
        <v>15997.68</v>
      </c>
      <c r="R1860" s="143">
        <f>'2025-26 Salary &amp; Benefits'!H$6</f>
        <v>0.16020000000000001</v>
      </c>
      <c r="S1860" s="143">
        <f>'2025-26 Salary &amp; Benefits'!I$6</f>
        <v>0.15390000000000001</v>
      </c>
      <c r="T1860" s="9">
        <f t="shared" si="316"/>
        <v>0</v>
      </c>
      <c r="U1860" s="9">
        <f t="shared" si="317"/>
        <v>0</v>
      </c>
      <c r="V1860" s="9">
        <f t="shared" si="318"/>
        <v>0</v>
      </c>
      <c r="W1860" s="9">
        <f t="shared" si="319"/>
        <v>0</v>
      </c>
      <c r="X1860" s="22">
        <f t="shared" si="320"/>
        <v>0</v>
      </c>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c r="CQ1860" s="2"/>
      <c r="CR1860" s="2"/>
      <c r="CS1860" s="2"/>
      <c r="CT1860" s="2"/>
      <c r="CU1860" s="2"/>
      <c r="CV1860" s="2"/>
      <c r="CW1860" s="2"/>
      <c r="CX1860" s="2"/>
      <c r="CY1860" s="2"/>
      <c r="CZ1860" s="2"/>
      <c r="DA1860" s="2"/>
      <c r="DB1860" s="2"/>
      <c r="DC1860" s="2"/>
      <c r="DD1860" s="2"/>
      <c r="DE1860" s="2"/>
      <c r="DF1860" s="2"/>
      <c r="DG1860" s="2"/>
      <c r="DH1860" s="2"/>
      <c r="DI1860" s="2"/>
      <c r="DJ1860" s="2"/>
      <c r="DK1860" s="2"/>
      <c r="DL1860" s="2"/>
      <c r="DM1860" s="2"/>
      <c r="DN1860" s="2"/>
      <c r="DO1860" s="2"/>
      <c r="DP1860" s="2"/>
      <c r="DQ1860" s="2"/>
      <c r="DR1860" s="2"/>
      <c r="DS1860" s="2"/>
      <c r="DT1860" s="2"/>
      <c r="DU1860" s="2"/>
      <c r="DV1860" s="2"/>
      <c r="DW1860" s="2"/>
      <c r="DX1860" s="2"/>
      <c r="DY1860" s="2"/>
      <c r="DZ1860" s="2"/>
      <c r="EA1860" s="2"/>
      <c r="EB1860" s="2"/>
      <c r="EC1860" s="2"/>
      <c r="ED1860" s="2"/>
      <c r="EE1860" s="2"/>
      <c r="EF1860" s="2"/>
      <c r="EG1860" s="2"/>
      <c r="EH1860" s="2"/>
      <c r="EI1860" s="2"/>
      <c r="EJ1860" s="2"/>
      <c r="EK1860" s="2"/>
      <c r="EL1860" s="2"/>
      <c r="EM1860" s="2"/>
      <c r="EN1860" s="2"/>
      <c r="EO1860" s="2"/>
      <c r="EP1860" s="2"/>
      <c r="EQ1860" s="2"/>
      <c r="ER1860" s="2"/>
      <c r="ES1860" s="2"/>
      <c r="ET1860" s="2"/>
      <c r="EU1860" s="2"/>
      <c r="EV1860" s="2"/>
      <c r="EW1860" s="2"/>
      <c r="EX1860" s="2"/>
      <c r="EY1860" s="2"/>
      <c r="EZ1860" s="2"/>
      <c r="FA1860" s="2"/>
      <c r="FB1860" s="2"/>
      <c r="FC1860" s="2"/>
    </row>
    <row r="1861" spans="1:159" s="4" customFormat="1">
      <c r="A1861" s="77" t="s">
        <v>2258</v>
      </c>
      <c r="B1861" s="87" t="s">
        <v>2818</v>
      </c>
      <c r="C1861" s="88">
        <v>4397</v>
      </c>
      <c r="D1861" s="87" t="s">
        <v>820</v>
      </c>
      <c r="E1861" s="107" t="str">
        <f>VLOOKUP($C1861,'2024-25 School Level AAFTE'!$C$4:$L$2372,9,FALSE)</f>
        <v>No</v>
      </c>
      <c r="F1861" s="95">
        <f>VLOOKUP($C1861,'2024-25 School Level AAFTE'!$C$4:$J$2372,8,FALSE)</f>
        <v>515.99</v>
      </c>
      <c r="G1861" s="97">
        <f>IFERROR(IF(E1861= "yes",VLOOKUP(C1861,Summary!$B:$I,6,0),0),0)</f>
        <v>0</v>
      </c>
      <c r="H1861" s="96">
        <f t="shared" si="311"/>
        <v>0</v>
      </c>
      <c r="I1861" s="154">
        <f>VLOOKUP($A1861,'2025-26 Salary &amp; Benefits'!$A:$I,3,FALSE)</f>
        <v>1.18</v>
      </c>
      <c r="J1861" s="154">
        <f>VLOOKUP($A1861,'2025-26 Salary &amp; Benefits'!$A:$I,4,FALSE)</f>
        <v>1.18</v>
      </c>
      <c r="K1861" s="141">
        <f t="shared" si="312"/>
        <v>0</v>
      </c>
      <c r="L1861" s="140">
        <f t="shared" si="313"/>
        <v>0</v>
      </c>
      <c r="M1861" s="142">
        <f>'2025-26 Salary &amp; Benefits'!$E$6</f>
        <v>78209</v>
      </c>
      <c r="N1861" s="142">
        <f>'2025-26 Salary &amp; Benefits'!$F$6</f>
        <v>80164</v>
      </c>
      <c r="O1861" s="9">
        <f t="shared" si="314"/>
        <v>0</v>
      </c>
      <c r="P1861" s="9">
        <f t="shared" si="315"/>
        <v>0</v>
      </c>
      <c r="Q1861" s="9">
        <f>'2025-26 Salary &amp; Benefits'!G$6</f>
        <v>15997.68</v>
      </c>
      <c r="R1861" s="143">
        <f>'2025-26 Salary &amp; Benefits'!H$6</f>
        <v>0.16020000000000001</v>
      </c>
      <c r="S1861" s="143">
        <f>'2025-26 Salary &amp; Benefits'!I$6</f>
        <v>0.15390000000000001</v>
      </c>
      <c r="T1861" s="9">
        <f t="shared" si="316"/>
        <v>0</v>
      </c>
      <c r="U1861" s="9">
        <f t="shared" si="317"/>
        <v>0</v>
      </c>
      <c r="V1861" s="9">
        <f t="shared" si="318"/>
        <v>0</v>
      </c>
      <c r="W1861" s="9">
        <f t="shared" si="319"/>
        <v>0</v>
      </c>
      <c r="X1861" s="22">
        <f t="shared" si="320"/>
        <v>0</v>
      </c>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c r="DY1861" s="2"/>
      <c r="DZ1861" s="2"/>
      <c r="EA1861" s="2"/>
      <c r="EB1861" s="2"/>
      <c r="EC1861" s="2"/>
      <c r="ED1861" s="2"/>
      <c r="EE1861" s="2"/>
      <c r="EF1861" s="2"/>
      <c r="EG1861" s="2"/>
      <c r="EH1861" s="2"/>
      <c r="EI1861" s="2"/>
      <c r="EJ1861" s="2"/>
      <c r="EK1861" s="2"/>
      <c r="EL1861" s="2"/>
      <c r="EM1861" s="2"/>
      <c r="EN1861" s="2"/>
      <c r="EO1861" s="2"/>
      <c r="EP1861" s="2"/>
      <c r="EQ1861" s="2"/>
      <c r="ER1861" s="2"/>
      <c r="ES1861" s="2"/>
      <c r="ET1861" s="2"/>
      <c r="EU1861" s="2"/>
      <c r="EV1861" s="2"/>
      <c r="EW1861" s="2"/>
      <c r="EX1861" s="2"/>
      <c r="EY1861" s="2"/>
      <c r="EZ1861" s="2"/>
      <c r="FA1861" s="2"/>
      <c r="FB1861" s="2"/>
      <c r="FC1861" s="2"/>
    </row>
    <row r="1862" spans="1:159" s="4" customFormat="1">
      <c r="A1862" s="77" t="s">
        <v>2258</v>
      </c>
      <c r="B1862" s="87" t="s">
        <v>2818</v>
      </c>
      <c r="C1862" s="88">
        <v>5015</v>
      </c>
      <c r="D1862" s="87" t="s">
        <v>821</v>
      </c>
      <c r="E1862" s="107" t="str">
        <f>VLOOKUP($C1862,'2024-25 School Level AAFTE'!$C$4:$L$2372,9,FALSE)</f>
        <v>No</v>
      </c>
      <c r="F1862" s="95">
        <f>VLOOKUP($C1862,'2024-25 School Level AAFTE'!$C$4:$J$2372,8,FALSE)</f>
        <v>493.99</v>
      </c>
      <c r="G1862" s="97">
        <f>IFERROR(IF(E1862= "yes",VLOOKUP(C1862,Summary!$B:$I,6,0),0),0)</f>
        <v>0</v>
      </c>
      <c r="H1862" s="96">
        <f t="shared" si="311"/>
        <v>0</v>
      </c>
      <c r="I1862" s="154">
        <f>VLOOKUP($A1862,'2025-26 Salary &amp; Benefits'!$A:$I,3,FALSE)</f>
        <v>1.18</v>
      </c>
      <c r="J1862" s="154">
        <f>VLOOKUP($A1862,'2025-26 Salary &amp; Benefits'!$A:$I,4,FALSE)</f>
        <v>1.18</v>
      </c>
      <c r="K1862" s="141">
        <f t="shared" si="312"/>
        <v>0</v>
      </c>
      <c r="L1862" s="140">
        <f t="shared" si="313"/>
        <v>0</v>
      </c>
      <c r="M1862" s="142">
        <f>'2025-26 Salary &amp; Benefits'!$E$6</f>
        <v>78209</v>
      </c>
      <c r="N1862" s="142">
        <f>'2025-26 Salary &amp; Benefits'!$F$6</f>
        <v>80164</v>
      </c>
      <c r="O1862" s="9">
        <f t="shared" si="314"/>
        <v>0</v>
      </c>
      <c r="P1862" s="9">
        <f t="shared" si="315"/>
        <v>0</v>
      </c>
      <c r="Q1862" s="9">
        <f>'2025-26 Salary &amp; Benefits'!G$6</f>
        <v>15997.68</v>
      </c>
      <c r="R1862" s="143">
        <f>'2025-26 Salary &amp; Benefits'!H$6</f>
        <v>0.16020000000000001</v>
      </c>
      <c r="S1862" s="143">
        <f>'2025-26 Salary &amp; Benefits'!I$6</f>
        <v>0.15390000000000001</v>
      </c>
      <c r="T1862" s="9">
        <f t="shared" si="316"/>
        <v>0</v>
      </c>
      <c r="U1862" s="9">
        <f t="shared" si="317"/>
        <v>0</v>
      </c>
      <c r="V1862" s="9">
        <f t="shared" si="318"/>
        <v>0</v>
      </c>
      <c r="W1862" s="9">
        <f t="shared" si="319"/>
        <v>0</v>
      </c>
      <c r="X1862" s="22">
        <f t="shared" si="320"/>
        <v>0</v>
      </c>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c r="DC1862" s="2"/>
      <c r="DD1862" s="2"/>
      <c r="DE1862" s="2"/>
      <c r="DF1862" s="2"/>
      <c r="DG1862" s="2"/>
      <c r="DH1862" s="2"/>
      <c r="DI1862" s="2"/>
      <c r="DJ1862" s="2"/>
      <c r="DK1862" s="2"/>
      <c r="DL1862" s="2"/>
      <c r="DM1862" s="2"/>
      <c r="DN1862" s="2"/>
      <c r="DO1862" s="2"/>
      <c r="DP1862" s="2"/>
      <c r="DQ1862" s="2"/>
      <c r="DR1862" s="2"/>
      <c r="DS1862" s="2"/>
      <c r="DT1862" s="2"/>
      <c r="DU1862" s="2"/>
      <c r="DV1862" s="2"/>
      <c r="DW1862" s="2"/>
      <c r="DX1862" s="2"/>
      <c r="DY1862" s="2"/>
      <c r="DZ1862" s="2"/>
      <c r="EA1862" s="2"/>
      <c r="EB1862" s="2"/>
      <c r="EC1862" s="2"/>
      <c r="ED1862" s="2"/>
      <c r="EE1862" s="2"/>
      <c r="EF1862" s="2"/>
      <c r="EG1862" s="2"/>
      <c r="EH1862" s="2"/>
      <c r="EI1862" s="2"/>
      <c r="EJ1862" s="2"/>
      <c r="EK1862" s="2"/>
      <c r="EL1862" s="2"/>
      <c r="EM1862" s="2"/>
      <c r="EN1862" s="2"/>
      <c r="EO1862" s="2"/>
      <c r="EP1862" s="2"/>
      <c r="EQ1862" s="2"/>
      <c r="ER1862" s="2"/>
      <c r="ES1862" s="2"/>
      <c r="ET1862" s="2"/>
      <c r="EU1862" s="2"/>
      <c r="EV1862" s="2"/>
      <c r="EW1862" s="2"/>
      <c r="EX1862" s="2"/>
      <c r="EY1862" s="2"/>
      <c r="EZ1862" s="2"/>
      <c r="FA1862" s="2"/>
      <c r="FB1862" s="2"/>
      <c r="FC1862" s="2"/>
    </row>
    <row r="1863" spans="1:159" s="4" customFormat="1">
      <c r="A1863" s="77" t="s">
        <v>2258</v>
      </c>
      <c r="B1863" s="87" t="s">
        <v>2818</v>
      </c>
      <c r="C1863" s="88">
        <v>5135</v>
      </c>
      <c r="D1863" s="87" t="s">
        <v>822</v>
      </c>
      <c r="E1863" s="107" t="str">
        <f>VLOOKUP($C1863,'2024-25 School Level AAFTE'!$C$4:$L$2372,9,FALSE)</f>
        <v>No</v>
      </c>
      <c r="F1863" s="95">
        <f>VLOOKUP($C1863,'2024-25 School Level AAFTE'!$C$4:$J$2372,8,FALSE)</f>
        <v>551.53</v>
      </c>
      <c r="G1863" s="97">
        <f>IFERROR(IF(E1863= "yes",VLOOKUP(C1863,Summary!$B:$I,6,0),0),0)</f>
        <v>0</v>
      </c>
      <c r="H1863" s="96">
        <f t="shared" si="311"/>
        <v>0</v>
      </c>
      <c r="I1863" s="154">
        <f>VLOOKUP($A1863,'2025-26 Salary &amp; Benefits'!$A:$I,3,FALSE)</f>
        <v>1.18</v>
      </c>
      <c r="J1863" s="154">
        <f>VLOOKUP($A1863,'2025-26 Salary &amp; Benefits'!$A:$I,4,FALSE)</f>
        <v>1.18</v>
      </c>
      <c r="K1863" s="141">
        <f t="shared" si="312"/>
        <v>0</v>
      </c>
      <c r="L1863" s="140">
        <f t="shared" si="313"/>
        <v>0</v>
      </c>
      <c r="M1863" s="142">
        <f>'2025-26 Salary &amp; Benefits'!$E$6</f>
        <v>78209</v>
      </c>
      <c r="N1863" s="142">
        <f>'2025-26 Salary &amp; Benefits'!$F$6</f>
        <v>80164</v>
      </c>
      <c r="O1863" s="9">
        <f t="shared" si="314"/>
        <v>0</v>
      </c>
      <c r="P1863" s="9">
        <f t="shared" si="315"/>
        <v>0</v>
      </c>
      <c r="Q1863" s="9">
        <f>'2025-26 Salary &amp; Benefits'!G$6</f>
        <v>15997.68</v>
      </c>
      <c r="R1863" s="143">
        <f>'2025-26 Salary &amp; Benefits'!H$6</f>
        <v>0.16020000000000001</v>
      </c>
      <c r="S1863" s="143">
        <f>'2025-26 Salary &amp; Benefits'!I$6</f>
        <v>0.15390000000000001</v>
      </c>
      <c r="T1863" s="9">
        <f t="shared" si="316"/>
        <v>0</v>
      </c>
      <c r="U1863" s="9">
        <f t="shared" si="317"/>
        <v>0</v>
      </c>
      <c r="V1863" s="9">
        <f t="shared" si="318"/>
        <v>0</v>
      </c>
      <c r="W1863" s="9">
        <f t="shared" si="319"/>
        <v>0</v>
      </c>
      <c r="X1863" s="22">
        <f t="shared" si="320"/>
        <v>0</v>
      </c>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c r="DC1863" s="2"/>
      <c r="DD1863" s="2"/>
      <c r="DE1863" s="2"/>
      <c r="DF1863" s="2"/>
      <c r="DG1863" s="2"/>
      <c r="DH1863" s="2"/>
      <c r="DI1863" s="2"/>
      <c r="DJ1863" s="2"/>
      <c r="DK1863" s="2"/>
      <c r="DL1863" s="2"/>
      <c r="DM1863" s="2"/>
      <c r="DN1863" s="2"/>
      <c r="DO1863" s="2"/>
      <c r="DP1863" s="2"/>
      <c r="DQ1863" s="2"/>
      <c r="DR1863" s="2"/>
      <c r="DS1863" s="2"/>
      <c r="DT1863" s="2"/>
      <c r="DU1863" s="2"/>
      <c r="DV1863" s="2"/>
      <c r="DW1863" s="2"/>
      <c r="DX1863" s="2"/>
      <c r="DY1863" s="2"/>
      <c r="DZ1863" s="2"/>
      <c r="EA1863" s="2"/>
      <c r="EB1863" s="2"/>
      <c r="EC1863" s="2"/>
      <c r="ED1863" s="2"/>
      <c r="EE1863" s="2"/>
      <c r="EF1863" s="2"/>
      <c r="EG1863" s="2"/>
      <c r="EH1863" s="2"/>
      <c r="EI1863" s="2"/>
      <c r="EJ1863" s="2"/>
      <c r="EK1863" s="2"/>
      <c r="EL1863" s="2"/>
      <c r="EM1863" s="2"/>
      <c r="EN1863" s="2"/>
      <c r="EO1863" s="2"/>
      <c r="EP1863" s="2"/>
      <c r="EQ1863" s="2"/>
      <c r="ER1863" s="2"/>
      <c r="ES1863" s="2"/>
      <c r="ET1863" s="2"/>
      <c r="EU1863" s="2"/>
      <c r="EV1863" s="2"/>
      <c r="EW1863" s="2"/>
      <c r="EX1863" s="2"/>
      <c r="EY1863" s="2"/>
      <c r="EZ1863" s="2"/>
      <c r="FA1863" s="2"/>
      <c r="FB1863" s="2"/>
      <c r="FC1863" s="2"/>
    </row>
    <row r="1864" spans="1:159" s="4" customFormat="1">
      <c r="A1864" s="77" t="s">
        <v>2258</v>
      </c>
      <c r="B1864" s="87" t="s">
        <v>2818</v>
      </c>
      <c r="C1864" s="88">
        <v>5181</v>
      </c>
      <c r="D1864" s="87" t="s">
        <v>823</v>
      </c>
      <c r="E1864" s="107" t="str">
        <f>VLOOKUP($C1864,'2024-25 School Level AAFTE'!$C$4:$L$2372,9,FALSE)</f>
        <v>No</v>
      </c>
      <c r="F1864" s="95">
        <f>VLOOKUP($C1864,'2024-25 School Level AAFTE'!$C$4:$J$2372,8,FALSE)</f>
        <v>15.51</v>
      </c>
      <c r="G1864" s="97">
        <f>IFERROR(IF(E1864= "yes",VLOOKUP(C1864,Summary!$B:$I,6,0),0),0)</f>
        <v>0</v>
      </c>
      <c r="H1864" s="96">
        <f t="shared" si="311"/>
        <v>0</v>
      </c>
      <c r="I1864" s="154">
        <f>VLOOKUP($A1864,'2025-26 Salary &amp; Benefits'!$A:$I,3,FALSE)</f>
        <v>1.18</v>
      </c>
      <c r="J1864" s="154">
        <f>VLOOKUP($A1864,'2025-26 Salary &amp; Benefits'!$A:$I,4,FALSE)</f>
        <v>1.18</v>
      </c>
      <c r="K1864" s="141">
        <f t="shared" si="312"/>
        <v>0</v>
      </c>
      <c r="L1864" s="140">
        <f t="shared" si="313"/>
        <v>0</v>
      </c>
      <c r="M1864" s="142">
        <f>'2025-26 Salary &amp; Benefits'!$E$6</f>
        <v>78209</v>
      </c>
      <c r="N1864" s="142">
        <f>'2025-26 Salary &amp; Benefits'!$F$6</f>
        <v>80164</v>
      </c>
      <c r="O1864" s="9">
        <f t="shared" si="314"/>
        <v>0</v>
      </c>
      <c r="P1864" s="9">
        <f t="shared" si="315"/>
        <v>0</v>
      </c>
      <c r="Q1864" s="9">
        <f>'2025-26 Salary &amp; Benefits'!G$6</f>
        <v>15997.68</v>
      </c>
      <c r="R1864" s="143">
        <f>'2025-26 Salary &amp; Benefits'!H$6</f>
        <v>0.16020000000000001</v>
      </c>
      <c r="S1864" s="143">
        <f>'2025-26 Salary &amp; Benefits'!I$6</f>
        <v>0.15390000000000001</v>
      </c>
      <c r="T1864" s="9">
        <f t="shared" si="316"/>
        <v>0</v>
      </c>
      <c r="U1864" s="9">
        <f t="shared" si="317"/>
        <v>0</v>
      </c>
      <c r="V1864" s="9">
        <f t="shared" si="318"/>
        <v>0</v>
      </c>
      <c r="W1864" s="9">
        <f t="shared" si="319"/>
        <v>0</v>
      </c>
      <c r="X1864" s="22">
        <f t="shared" si="320"/>
        <v>0</v>
      </c>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c r="DC1864" s="2"/>
      <c r="DD1864" s="2"/>
      <c r="DE1864" s="2"/>
      <c r="DF1864" s="2"/>
      <c r="DG1864" s="2"/>
      <c r="DH1864" s="2"/>
      <c r="DI1864" s="2"/>
      <c r="DJ1864" s="2"/>
      <c r="DK1864" s="2"/>
      <c r="DL1864" s="2"/>
      <c r="DM1864" s="2"/>
      <c r="DN1864" s="2"/>
      <c r="DO1864" s="2"/>
      <c r="DP1864" s="2"/>
      <c r="DQ1864" s="2"/>
      <c r="DR1864" s="2"/>
      <c r="DS1864" s="2"/>
      <c r="DT1864" s="2"/>
      <c r="DU1864" s="2"/>
      <c r="DV1864" s="2"/>
      <c r="DW1864" s="2"/>
      <c r="DX1864" s="2"/>
      <c r="DY1864" s="2"/>
      <c r="DZ1864" s="2"/>
      <c r="EA1864" s="2"/>
      <c r="EB1864" s="2"/>
      <c r="EC1864" s="2"/>
      <c r="ED1864" s="2"/>
      <c r="EE1864" s="2"/>
      <c r="EF1864" s="2"/>
      <c r="EG1864" s="2"/>
      <c r="EH1864" s="2"/>
      <c r="EI1864" s="2"/>
      <c r="EJ1864" s="2"/>
      <c r="EK1864" s="2"/>
      <c r="EL1864" s="2"/>
      <c r="EM1864" s="2"/>
      <c r="EN1864" s="2"/>
      <c r="EO1864" s="2"/>
      <c r="EP1864" s="2"/>
      <c r="EQ1864" s="2"/>
      <c r="ER1864" s="2"/>
      <c r="ES1864" s="2"/>
      <c r="ET1864" s="2"/>
      <c r="EU1864" s="2"/>
      <c r="EV1864" s="2"/>
      <c r="EW1864" s="2"/>
      <c r="EX1864" s="2"/>
      <c r="EY1864" s="2"/>
      <c r="EZ1864" s="2"/>
      <c r="FA1864" s="2"/>
      <c r="FB1864" s="2"/>
      <c r="FC1864" s="2"/>
    </row>
    <row r="1865" spans="1:159" s="4" customFormat="1">
      <c r="A1865" s="77" t="s">
        <v>2258</v>
      </c>
      <c r="B1865" s="87" t="s">
        <v>2818</v>
      </c>
      <c r="C1865" s="88">
        <v>5296</v>
      </c>
      <c r="D1865" s="87" t="s">
        <v>824</v>
      </c>
      <c r="E1865" s="107" t="str">
        <f>VLOOKUP($C1865,'2024-25 School Level AAFTE'!$C$4:$L$2372,9,FALSE)</f>
        <v>No</v>
      </c>
      <c r="F1865" s="95">
        <f>VLOOKUP($C1865,'2024-25 School Level AAFTE'!$C$4:$J$2372,8,FALSE)</f>
        <v>215.81</v>
      </c>
      <c r="G1865" s="97">
        <f>IFERROR(IF(E1865= "yes",VLOOKUP(C1865,Summary!$B:$I,6,0),0),0)</f>
        <v>0</v>
      </c>
      <c r="H1865" s="96">
        <f t="shared" si="311"/>
        <v>0</v>
      </c>
      <c r="I1865" s="154">
        <f>VLOOKUP($A1865,'2025-26 Salary &amp; Benefits'!$A:$I,3,FALSE)</f>
        <v>1.18</v>
      </c>
      <c r="J1865" s="154">
        <f>VLOOKUP($A1865,'2025-26 Salary &amp; Benefits'!$A:$I,4,FALSE)</f>
        <v>1.18</v>
      </c>
      <c r="K1865" s="141">
        <f t="shared" si="312"/>
        <v>0</v>
      </c>
      <c r="L1865" s="140">
        <f t="shared" si="313"/>
        <v>0</v>
      </c>
      <c r="M1865" s="142">
        <f>'2025-26 Salary &amp; Benefits'!$E$6</f>
        <v>78209</v>
      </c>
      <c r="N1865" s="142">
        <f>'2025-26 Salary &amp; Benefits'!$F$6</f>
        <v>80164</v>
      </c>
      <c r="O1865" s="9">
        <f t="shared" si="314"/>
        <v>0</v>
      </c>
      <c r="P1865" s="9">
        <f t="shared" si="315"/>
        <v>0</v>
      </c>
      <c r="Q1865" s="9">
        <f>'2025-26 Salary &amp; Benefits'!G$6</f>
        <v>15997.68</v>
      </c>
      <c r="R1865" s="143">
        <f>'2025-26 Salary &amp; Benefits'!H$6</f>
        <v>0.16020000000000001</v>
      </c>
      <c r="S1865" s="143">
        <f>'2025-26 Salary &amp; Benefits'!I$6</f>
        <v>0.15390000000000001</v>
      </c>
      <c r="T1865" s="9">
        <f t="shared" si="316"/>
        <v>0</v>
      </c>
      <c r="U1865" s="9">
        <f t="shared" si="317"/>
        <v>0</v>
      </c>
      <c r="V1865" s="9">
        <f t="shared" si="318"/>
        <v>0</v>
      </c>
      <c r="W1865" s="9">
        <f t="shared" si="319"/>
        <v>0</v>
      </c>
      <c r="X1865" s="22">
        <f t="shared" si="320"/>
        <v>0</v>
      </c>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c r="CQ1865" s="2"/>
      <c r="CR1865" s="2"/>
      <c r="CS1865" s="2"/>
      <c r="CT1865" s="2"/>
      <c r="CU1865" s="2"/>
      <c r="CV1865" s="2"/>
      <c r="CW1865" s="2"/>
      <c r="CX1865" s="2"/>
      <c r="CY1865" s="2"/>
      <c r="CZ1865" s="2"/>
      <c r="DA1865" s="2"/>
      <c r="DB1865" s="2"/>
      <c r="DC1865" s="2"/>
      <c r="DD1865" s="2"/>
      <c r="DE1865" s="2"/>
      <c r="DF1865" s="2"/>
      <c r="DG1865" s="2"/>
      <c r="DH1865" s="2"/>
      <c r="DI1865" s="2"/>
      <c r="DJ1865" s="2"/>
      <c r="DK1865" s="2"/>
      <c r="DL1865" s="2"/>
      <c r="DM1865" s="2"/>
      <c r="DN1865" s="2"/>
      <c r="DO1865" s="2"/>
      <c r="DP1865" s="2"/>
      <c r="DQ1865" s="2"/>
      <c r="DR1865" s="2"/>
      <c r="DS1865" s="2"/>
      <c r="DT1865" s="2"/>
      <c r="DU1865" s="2"/>
      <c r="DV1865" s="2"/>
      <c r="DW1865" s="2"/>
      <c r="DX1865" s="2"/>
      <c r="DY1865" s="2"/>
      <c r="DZ1865" s="2"/>
      <c r="EA1865" s="2"/>
      <c r="EB1865" s="2"/>
      <c r="EC1865" s="2"/>
      <c r="ED1865" s="2"/>
      <c r="EE1865" s="2"/>
      <c r="EF1865" s="2"/>
      <c r="EG1865" s="2"/>
      <c r="EH1865" s="2"/>
      <c r="EI1865" s="2"/>
      <c r="EJ1865" s="2"/>
      <c r="EK1865" s="2"/>
      <c r="EL1865" s="2"/>
      <c r="EM1865" s="2"/>
      <c r="EN1865" s="2"/>
      <c r="EO1865" s="2"/>
      <c r="EP1865" s="2"/>
      <c r="EQ1865" s="2"/>
      <c r="ER1865" s="2"/>
      <c r="ES1865" s="2"/>
      <c r="ET1865" s="2"/>
      <c r="EU1865" s="2"/>
      <c r="EV1865" s="2"/>
      <c r="EW1865" s="2"/>
      <c r="EX1865" s="2"/>
      <c r="EY1865" s="2"/>
      <c r="EZ1865" s="2"/>
      <c r="FA1865" s="2"/>
      <c r="FB1865" s="2"/>
      <c r="FC1865" s="2"/>
    </row>
    <row r="1866" spans="1:159" s="4" customFormat="1">
      <c r="A1866" s="77" t="s">
        <v>2258</v>
      </c>
      <c r="B1866" s="87" t="s">
        <v>2818</v>
      </c>
      <c r="C1866" s="88">
        <v>5457</v>
      </c>
      <c r="D1866" s="87" t="s">
        <v>825</v>
      </c>
      <c r="E1866" s="107" t="str">
        <f>VLOOKUP($C1866,'2024-25 School Level AAFTE'!$C$4:$L$2372,9,FALSE)</f>
        <v>No</v>
      </c>
      <c r="F1866" s="95">
        <f>VLOOKUP($C1866,'2024-25 School Level AAFTE'!$C$4:$J$2372,8,FALSE)</f>
        <v>608.12</v>
      </c>
      <c r="G1866" s="97">
        <f>IFERROR(IF(E1866= "yes",VLOOKUP(C1866,Summary!$B:$I,6,0),0),0)</f>
        <v>0</v>
      </c>
      <c r="H1866" s="96">
        <f t="shared" si="311"/>
        <v>0</v>
      </c>
      <c r="I1866" s="154">
        <f>VLOOKUP($A1866,'2025-26 Salary &amp; Benefits'!$A:$I,3,FALSE)</f>
        <v>1.18</v>
      </c>
      <c r="J1866" s="154">
        <f>VLOOKUP($A1866,'2025-26 Salary &amp; Benefits'!$A:$I,4,FALSE)</f>
        <v>1.18</v>
      </c>
      <c r="K1866" s="141">
        <f t="shared" si="312"/>
        <v>0</v>
      </c>
      <c r="L1866" s="140">
        <f t="shared" si="313"/>
        <v>0</v>
      </c>
      <c r="M1866" s="142">
        <f>'2025-26 Salary &amp; Benefits'!$E$6</f>
        <v>78209</v>
      </c>
      <c r="N1866" s="142">
        <f>'2025-26 Salary &amp; Benefits'!$F$6</f>
        <v>80164</v>
      </c>
      <c r="O1866" s="9">
        <f t="shared" si="314"/>
        <v>0</v>
      </c>
      <c r="P1866" s="9">
        <f t="shared" si="315"/>
        <v>0</v>
      </c>
      <c r="Q1866" s="9">
        <f>'2025-26 Salary &amp; Benefits'!G$6</f>
        <v>15997.68</v>
      </c>
      <c r="R1866" s="143">
        <f>'2025-26 Salary &amp; Benefits'!H$6</f>
        <v>0.16020000000000001</v>
      </c>
      <c r="S1866" s="143">
        <f>'2025-26 Salary &amp; Benefits'!I$6</f>
        <v>0.15390000000000001</v>
      </c>
      <c r="T1866" s="9">
        <f t="shared" si="316"/>
        <v>0</v>
      </c>
      <c r="U1866" s="9">
        <f t="shared" si="317"/>
        <v>0</v>
      </c>
      <c r="V1866" s="9">
        <f t="shared" si="318"/>
        <v>0</v>
      </c>
      <c r="W1866" s="9">
        <f t="shared" si="319"/>
        <v>0</v>
      </c>
      <c r="X1866" s="22">
        <f t="shared" si="320"/>
        <v>0</v>
      </c>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c r="CQ1866" s="2"/>
      <c r="CR1866" s="2"/>
      <c r="CS1866" s="2"/>
      <c r="CT1866" s="2"/>
      <c r="CU1866" s="2"/>
      <c r="CV1866" s="2"/>
      <c r="CW1866" s="2"/>
      <c r="CX1866" s="2"/>
      <c r="CY1866" s="2"/>
      <c r="CZ1866" s="2"/>
      <c r="DA1866" s="2"/>
      <c r="DB1866" s="2"/>
      <c r="DC1866" s="2"/>
      <c r="DD1866" s="2"/>
      <c r="DE1866" s="2"/>
      <c r="DF1866" s="2"/>
      <c r="DG1866" s="2"/>
      <c r="DH1866" s="2"/>
      <c r="DI1866" s="2"/>
      <c r="DJ1866" s="2"/>
      <c r="DK1866" s="2"/>
      <c r="DL1866" s="2"/>
      <c r="DM1866" s="2"/>
      <c r="DN1866" s="2"/>
      <c r="DO1866" s="2"/>
      <c r="DP1866" s="2"/>
      <c r="DQ1866" s="2"/>
      <c r="DR1866" s="2"/>
      <c r="DS1866" s="2"/>
      <c r="DT1866" s="2"/>
      <c r="DU1866" s="2"/>
      <c r="DV1866" s="2"/>
      <c r="DW1866" s="2"/>
      <c r="DX1866" s="2"/>
      <c r="DY1866" s="2"/>
      <c r="DZ1866" s="2"/>
      <c r="EA1866" s="2"/>
      <c r="EB1866" s="2"/>
      <c r="EC1866" s="2"/>
      <c r="ED1866" s="2"/>
      <c r="EE1866" s="2"/>
      <c r="EF1866" s="2"/>
      <c r="EG1866" s="2"/>
      <c r="EH1866" s="2"/>
      <c r="EI1866" s="2"/>
      <c r="EJ1866" s="2"/>
      <c r="EK1866" s="2"/>
      <c r="EL1866" s="2"/>
      <c r="EM1866" s="2"/>
      <c r="EN1866" s="2"/>
      <c r="EO1866" s="2"/>
      <c r="EP1866" s="2"/>
      <c r="EQ1866" s="2"/>
      <c r="ER1866" s="2"/>
      <c r="ES1866" s="2"/>
      <c r="ET1866" s="2"/>
      <c r="EU1866" s="2"/>
      <c r="EV1866" s="2"/>
      <c r="EW1866" s="2"/>
      <c r="EX1866" s="2"/>
      <c r="EY1866" s="2"/>
      <c r="EZ1866" s="2"/>
      <c r="FA1866" s="2"/>
      <c r="FB1866" s="2"/>
      <c r="FC1866" s="2"/>
    </row>
    <row r="1867" spans="1:159" s="4" customFormat="1">
      <c r="A1867" s="77" t="s">
        <v>2218</v>
      </c>
      <c r="B1867" s="87" t="s">
        <v>2819</v>
      </c>
      <c r="C1867" s="88">
        <v>2694</v>
      </c>
      <c r="D1867" s="87" t="s">
        <v>422</v>
      </c>
      <c r="E1867" s="107" t="str">
        <f>VLOOKUP($C1867,'2024-25 School Level AAFTE'!$C$4:$L$2372,9,FALSE)</f>
        <v>Yes</v>
      </c>
      <c r="F1867" s="95">
        <f>VLOOKUP($C1867,'2024-25 School Level AAFTE'!$C$4:$J$2372,8,FALSE)</f>
        <v>310.52</v>
      </c>
      <c r="G1867" s="97">
        <f>IFERROR(IF(E1867= "yes",VLOOKUP(C1867,Summary!$B:$I,6,0),0),0)</f>
        <v>0</v>
      </c>
      <c r="H1867" s="96">
        <f t="shared" si="311"/>
        <v>310.52</v>
      </c>
      <c r="I1867" s="154">
        <f>VLOOKUP($A1867,'2025-26 Salary &amp; Benefits'!$A:$I,3,FALSE)</f>
        <v>1</v>
      </c>
      <c r="J1867" s="154">
        <f>VLOOKUP($A1867,'2025-26 Salary &amp; Benefits'!$A:$I,4,FALSE)</f>
        <v>1</v>
      </c>
      <c r="K1867" s="141">
        <f t="shared" si="312"/>
        <v>310.52</v>
      </c>
      <c r="L1867" s="140">
        <f t="shared" si="313"/>
        <v>0.91100000000000003</v>
      </c>
      <c r="M1867" s="142">
        <f>'2025-26 Salary &amp; Benefits'!$E$6</f>
        <v>78209</v>
      </c>
      <c r="N1867" s="142">
        <f>'2025-26 Salary &amp; Benefits'!$F$6</f>
        <v>80164</v>
      </c>
      <c r="O1867" s="9">
        <f t="shared" si="314"/>
        <v>71248.399999999994</v>
      </c>
      <c r="P1867" s="9">
        <f t="shared" si="315"/>
        <v>1781</v>
      </c>
      <c r="Q1867" s="9">
        <f>'2025-26 Salary &amp; Benefits'!G$6</f>
        <v>15997.68</v>
      </c>
      <c r="R1867" s="143">
        <f>'2025-26 Salary &amp; Benefits'!H$6</f>
        <v>0.16020000000000001</v>
      </c>
      <c r="S1867" s="143">
        <f>'2025-26 Salary &amp; Benefits'!I$6</f>
        <v>0.15390000000000001</v>
      </c>
      <c r="T1867" s="9">
        <f t="shared" si="316"/>
        <v>26261.98</v>
      </c>
      <c r="U1867" s="9">
        <f t="shared" si="317"/>
        <v>1217.1600000000001</v>
      </c>
      <c r="V1867" s="9">
        <f t="shared" si="318"/>
        <v>187.32</v>
      </c>
      <c r="W1867" s="9">
        <f t="shared" si="319"/>
        <v>1404.48</v>
      </c>
      <c r="X1867" s="22">
        <f t="shared" si="320"/>
        <v>100695.85999999999</v>
      </c>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c r="CQ1867" s="2"/>
      <c r="CR1867" s="2"/>
      <c r="CS1867" s="2"/>
      <c r="CT1867" s="2"/>
      <c r="CU1867" s="2"/>
      <c r="CV1867" s="2"/>
      <c r="CW1867" s="2"/>
      <c r="CX1867" s="2"/>
      <c r="CY1867" s="2"/>
      <c r="CZ1867" s="2"/>
      <c r="DA1867" s="2"/>
      <c r="DB1867" s="2"/>
      <c r="DC1867" s="2"/>
      <c r="DD1867" s="2"/>
      <c r="DE1867" s="2"/>
      <c r="DF1867" s="2"/>
      <c r="DG1867" s="2"/>
      <c r="DH1867" s="2"/>
      <c r="DI1867" s="2"/>
      <c r="DJ1867" s="2"/>
      <c r="DK1867" s="2"/>
      <c r="DL1867" s="2"/>
      <c r="DM1867" s="2"/>
      <c r="DN1867" s="2"/>
      <c r="DO1867" s="2"/>
      <c r="DP1867" s="2"/>
      <c r="DQ1867" s="2"/>
      <c r="DR1867" s="2"/>
      <c r="DS1867" s="2"/>
      <c r="DT1867" s="2"/>
      <c r="DU1867" s="2"/>
      <c r="DV1867" s="2"/>
      <c r="DW1867" s="2"/>
      <c r="DX1867" s="2"/>
      <c r="DY1867" s="2"/>
      <c r="DZ1867" s="2"/>
      <c r="EA1867" s="2"/>
      <c r="EB1867" s="2"/>
      <c r="EC1867" s="2"/>
      <c r="ED1867" s="2"/>
      <c r="EE1867" s="2"/>
      <c r="EF1867" s="2"/>
      <c r="EG1867" s="2"/>
      <c r="EH1867" s="2"/>
      <c r="EI1867" s="2"/>
      <c r="EJ1867" s="2"/>
      <c r="EK1867" s="2"/>
      <c r="EL1867" s="2"/>
      <c r="EM1867" s="2"/>
      <c r="EN1867" s="2"/>
      <c r="EO1867" s="2"/>
      <c r="EP1867" s="2"/>
      <c r="EQ1867" s="2"/>
      <c r="ER1867" s="2"/>
      <c r="ES1867" s="2"/>
      <c r="ET1867" s="2"/>
      <c r="EU1867" s="2"/>
      <c r="EV1867" s="2"/>
      <c r="EW1867" s="2"/>
      <c r="EX1867" s="2"/>
      <c r="EY1867" s="2"/>
      <c r="EZ1867" s="2"/>
      <c r="FA1867" s="2"/>
      <c r="FB1867" s="2"/>
      <c r="FC1867" s="2"/>
    </row>
    <row r="1868" spans="1:159" s="4" customFormat="1">
      <c r="A1868" s="77" t="s">
        <v>2218</v>
      </c>
      <c r="B1868" s="87" t="s">
        <v>2819</v>
      </c>
      <c r="C1868" s="88">
        <v>3089</v>
      </c>
      <c r="D1868" s="87" t="s">
        <v>423</v>
      </c>
      <c r="E1868" s="107" t="str">
        <f>VLOOKUP($C1868,'2024-25 School Level AAFTE'!$C$4:$L$2372,9,FALSE)</f>
        <v>Yes</v>
      </c>
      <c r="F1868" s="95">
        <f>VLOOKUP($C1868,'2024-25 School Level AAFTE'!$C$4:$J$2372,8,FALSE)</f>
        <v>238.45000000000002</v>
      </c>
      <c r="G1868" s="97">
        <f>IFERROR(IF(E1868= "yes",VLOOKUP(C1868,Summary!$B:$I,6,0),0),0)</f>
        <v>0</v>
      </c>
      <c r="H1868" s="96">
        <f t="shared" si="311"/>
        <v>238.45000000000002</v>
      </c>
      <c r="I1868" s="154">
        <f>VLOOKUP($A1868,'2025-26 Salary &amp; Benefits'!$A:$I,3,FALSE)</f>
        <v>1</v>
      </c>
      <c r="J1868" s="154">
        <f>VLOOKUP($A1868,'2025-26 Salary &amp; Benefits'!$A:$I,4,FALSE)</f>
        <v>1</v>
      </c>
      <c r="K1868" s="141">
        <f t="shared" si="312"/>
        <v>238.45000000000002</v>
      </c>
      <c r="L1868" s="140">
        <f t="shared" si="313"/>
        <v>0.69899999999999995</v>
      </c>
      <c r="M1868" s="142">
        <f>'2025-26 Salary &amp; Benefits'!$E$6</f>
        <v>78209</v>
      </c>
      <c r="N1868" s="142">
        <f>'2025-26 Salary &amp; Benefits'!$F$6</f>
        <v>80164</v>
      </c>
      <c r="O1868" s="9">
        <f t="shared" si="314"/>
        <v>54668.09</v>
      </c>
      <c r="P1868" s="9">
        <f t="shared" si="315"/>
        <v>1366.5500000000029</v>
      </c>
      <c r="Q1868" s="9">
        <f>'2025-26 Salary &amp; Benefits'!G$6</f>
        <v>15997.68</v>
      </c>
      <c r="R1868" s="143">
        <f>'2025-26 Salary &amp; Benefits'!H$6</f>
        <v>0.16020000000000001</v>
      </c>
      <c r="S1868" s="143">
        <f>'2025-26 Salary &amp; Benefits'!I$6</f>
        <v>0.15390000000000001</v>
      </c>
      <c r="T1868" s="9">
        <f t="shared" si="316"/>
        <v>20150.52</v>
      </c>
      <c r="U1868" s="9">
        <f t="shared" si="317"/>
        <v>933.91</v>
      </c>
      <c r="V1868" s="9">
        <f t="shared" si="318"/>
        <v>143.72999999999999</v>
      </c>
      <c r="W1868" s="9">
        <f t="shared" si="319"/>
        <v>1077.6399999999999</v>
      </c>
      <c r="X1868" s="22">
        <f t="shared" si="320"/>
        <v>77262.8</v>
      </c>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c r="CQ1868" s="2"/>
      <c r="CR1868" s="2"/>
      <c r="CS1868" s="2"/>
      <c r="CT1868" s="2"/>
      <c r="CU1868" s="2"/>
      <c r="CV1868" s="2"/>
      <c r="CW1868" s="2"/>
      <c r="CX1868" s="2"/>
      <c r="CY1868" s="2"/>
      <c r="CZ1868" s="2"/>
      <c r="DA1868" s="2"/>
      <c r="DB1868" s="2"/>
      <c r="DC1868" s="2"/>
      <c r="DD1868" s="2"/>
      <c r="DE1868" s="2"/>
      <c r="DF1868" s="2"/>
      <c r="DG1868" s="2"/>
      <c r="DH1868" s="2"/>
      <c r="DI1868" s="2"/>
      <c r="DJ1868" s="2"/>
      <c r="DK1868" s="2"/>
      <c r="DL1868" s="2"/>
      <c r="DM1868" s="2"/>
      <c r="DN1868" s="2"/>
      <c r="DO1868" s="2"/>
      <c r="DP1868" s="2"/>
      <c r="DQ1868" s="2"/>
      <c r="DR1868" s="2"/>
      <c r="DS1868" s="2"/>
      <c r="DT1868" s="2"/>
      <c r="DU1868" s="2"/>
      <c r="DV1868" s="2"/>
      <c r="DW1868" s="2"/>
      <c r="DX1868" s="2"/>
      <c r="DY1868" s="2"/>
      <c r="DZ1868" s="2"/>
      <c r="EA1868" s="2"/>
      <c r="EB1868" s="2"/>
      <c r="EC1868" s="2"/>
      <c r="ED1868" s="2"/>
      <c r="EE1868" s="2"/>
      <c r="EF1868" s="2"/>
      <c r="EG1868" s="2"/>
      <c r="EH1868" s="2"/>
      <c r="EI1868" s="2"/>
      <c r="EJ1868" s="2"/>
      <c r="EK1868" s="2"/>
      <c r="EL1868" s="2"/>
      <c r="EM1868" s="2"/>
      <c r="EN1868" s="2"/>
      <c r="EO1868" s="2"/>
      <c r="EP1868" s="2"/>
      <c r="EQ1868" s="2"/>
      <c r="ER1868" s="2"/>
      <c r="ES1868" s="2"/>
      <c r="ET1868" s="2"/>
      <c r="EU1868" s="2"/>
      <c r="EV1868" s="2"/>
      <c r="EW1868" s="2"/>
      <c r="EX1868" s="2"/>
      <c r="EY1868" s="2"/>
      <c r="EZ1868" s="2"/>
      <c r="FA1868" s="2"/>
      <c r="FB1868" s="2"/>
      <c r="FC1868" s="2"/>
    </row>
    <row r="1869" spans="1:159" s="4" customFormat="1">
      <c r="A1869" s="77" t="s">
        <v>2327</v>
      </c>
      <c r="B1869" s="87" t="s">
        <v>2820</v>
      </c>
      <c r="C1869" s="88">
        <v>2214</v>
      </c>
      <c r="D1869" s="87" t="s">
        <v>1241</v>
      </c>
      <c r="E1869" s="107" t="str">
        <f>VLOOKUP($C1869,'2024-25 School Level AAFTE'!$C$4:$L$2372,9,FALSE)</f>
        <v>Yes</v>
      </c>
      <c r="F1869" s="95">
        <f>VLOOKUP($C1869,'2024-25 School Level AAFTE'!$C$4:$J$2372,8,FALSE)</f>
        <v>256.52000000000004</v>
      </c>
      <c r="G1869" s="97">
        <f>IFERROR(IF(E1869= "yes",VLOOKUP(C1869,Summary!$B:$I,6,0),0),0)</f>
        <v>0</v>
      </c>
      <c r="H1869" s="96">
        <f t="shared" si="311"/>
        <v>256.52000000000004</v>
      </c>
      <c r="I1869" s="154">
        <f>VLOOKUP($A1869,'2025-26 Salary &amp; Benefits'!$A:$I,3,FALSE)</f>
        <v>1</v>
      </c>
      <c r="J1869" s="154">
        <f>VLOOKUP($A1869,'2025-26 Salary &amp; Benefits'!$A:$I,4,FALSE)</f>
        <v>1</v>
      </c>
      <c r="K1869" s="141">
        <f t="shared" si="312"/>
        <v>256.52000000000004</v>
      </c>
      <c r="L1869" s="140">
        <f t="shared" si="313"/>
        <v>0.752</v>
      </c>
      <c r="M1869" s="142">
        <f>'2025-26 Salary &amp; Benefits'!$E$6</f>
        <v>78209</v>
      </c>
      <c r="N1869" s="142">
        <f>'2025-26 Salary &amp; Benefits'!$F$6</f>
        <v>80164</v>
      </c>
      <c r="O1869" s="9">
        <f t="shared" si="314"/>
        <v>58813.17</v>
      </c>
      <c r="P1869" s="9">
        <f t="shared" si="315"/>
        <v>1470.1600000000035</v>
      </c>
      <c r="Q1869" s="9">
        <f>'2025-26 Salary &amp; Benefits'!G$6</f>
        <v>15997.68</v>
      </c>
      <c r="R1869" s="143">
        <f>'2025-26 Salary &amp; Benefits'!H$6</f>
        <v>0.16020000000000001</v>
      </c>
      <c r="S1869" s="143">
        <f>'2025-26 Salary &amp; Benefits'!I$6</f>
        <v>0.15390000000000001</v>
      </c>
      <c r="T1869" s="9">
        <f t="shared" si="316"/>
        <v>21678.38</v>
      </c>
      <c r="U1869" s="9">
        <f t="shared" si="317"/>
        <v>1004.72</v>
      </c>
      <c r="V1869" s="9">
        <f t="shared" si="318"/>
        <v>154.63</v>
      </c>
      <c r="W1869" s="9">
        <f t="shared" si="319"/>
        <v>1159.3499999999999</v>
      </c>
      <c r="X1869" s="22">
        <f t="shared" si="320"/>
        <v>83121.060000000012</v>
      </c>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c r="CQ1869" s="2"/>
      <c r="CR1869" s="2"/>
      <c r="CS1869" s="2"/>
      <c r="CT1869" s="2"/>
      <c r="CU1869" s="2"/>
      <c r="CV1869" s="2"/>
      <c r="CW1869" s="2"/>
      <c r="CX1869" s="2"/>
      <c r="CY1869" s="2"/>
      <c r="CZ1869" s="2"/>
      <c r="DA1869" s="2"/>
      <c r="DB1869" s="2"/>
      <c r="DC1869" s="2"/>
      <c r="DD1869" s="2"/>
      <c r="DE1869" s="2"/>
      <c r="DF1869" s="2"/>
      <c r="DG1869" s="2"/>
      <c r="DH1869" s="2"/>
      <c r="DI1869" s="2"/>
      <c r="DJ1869" s="2"/>
      <c r="DK1869" s="2"/>
      <c r="DL1869" s="2"/>
      <c r="DM1869" s="2"/>
      <c r="DN1869" s="2"/>
      <c r="DO1869" s="2"/>
      <c r="DP1869" s="2"/>
      <c r="DQ1869" s="2"/>
      <c r="DR1869" s="2"/>
      <c r="DS1869" s="2"/>
      <c r="DT1869" s="2"/>
      <c r="DU1869" s="2"/>
      <c r="DV1869" s="2"/>
      <c r="DW1869" s="2"/>
      <c r="DX1869" s="2"/>
      <c r="DY1869" s="2"/>
      <c r="DZ1869" s="2"/>
      <c r="EA1869" s="2"/>
      <c r="EB1869" s="2"/>
      <c r="EC1869" s="2"/>
      <c r="ED1869" s="2"/>
      <c r="EE1869" s="2"/>
      <c r="EF1869" s="2"/>
      <c r="EG1869" s="2"/>
      <c r="EH1869" s="2"/>
      <c r="EI1869" s="2"/>
      <c r="EJ1869" s="2"/>
      <c r="EK1869" s="2"/>
      <c r="EL1869" s="2"/>
      <c r="EM1869" s="2"/>
      <c r="EN1869" s="2"/>
      <c r="EO1869" s="2"/>
      <c r="EP1869" s="2"/>
      <c r="EQ1869" s="2"/>
      <c r="ER1869" s="2"/>
      <c r="ES1869" s="2"/>
      <c r="ET1869" s="2"/>
      <c r="EU1869" s="2"/>
      <c r="EV1869" s="2"/>
      <c r="EW1869" s="2"/>
      <c r="EX1869" s="2"/>
      <c r="EY1869" s="2"/>
      <c r="EZ1869" s="2"/>
      <c r="FA1869" s="2"/>
      <c r="FB1869" s="2"/>
      <c r="FC1869" s="2"/>
    </row>
    <row r="1870" spans="1:159" s="4" customFormat="1">
      <c r="A1870" s="77" t="s">
        <v>2327</v>
      </c>
      <c r="B1870" s="87" t="s">
        <v>2820</v>
      </c>
      <c r="C1870" s="88">
        <v>2804</v>
      </c>
      <c r="D1870" s="87" t="s">
        <v>3009</v>
      </c>
      <c r="E1870" s="107" t="str">
        <f>VLOOKUP($C1870,'2024-25 School Level AAFTE'!$C$4:$L$2372,9,FALSE)</f>
        <v>Yes</v>
      </c>
      <c r="F1870" s="95">
        <f>VLOOKUP($C1870,'2024-25 School Level AAFTE'!$C$4:$J$2372,8,FALSE)</f>
        <v>287.21999999999997</v>
      </c>
      <c r="G1870" s="97">
        <f>IFERROR(IF(E1870= "yes",VLOOKUP(C1870,Summary!$B:$I,6,0),0),0)</f>
        <v>0</v>
      </c>
      <c r="H1870" s="96">
        <f t="shared" si="311"/>
        <v>287.21999999999997</v>
      </c>
      <c r="I1870" s="154">
        <f>VLOOKUP($A1870,'2025-26 Salary &amp; Benefits'!$A:$I,3,FALSE)</f>
        <v>1</v>
      </c>
      <c r="J1870" s="154">
        <f>VLOOKUP($A1870,'2025-26 Salary &amp; Benefits'!$A:$I,4,FALSE)</f>
        <v>1</v>
      </c>
      <c r="K1870" s="141">
        <f t="shared" si="312"/>
        <v>287.21999999999997</v>
      </c>
      <c r="L1870" s="140">
        <f t="shared" si="313"/>
        <v>0.84299999999999997</v>
      </c>
      <c r="M1870" s="142">
        <f>'2025-26 Salary &amp; Benefits'!$E$6</f>
        <v>78209</v>
      </c>
      <c r="N1870" s="142">
        <f>'2025-26 Salary &amp; Benefits'!$F$6</f>
        <v>80164</v>
      </c>
      <c r="O1870" s="9">
        <f t="shared" si="314"/>
        <v>65930.19</v>
      </c>
      <c r="P1870" s="9">
        <f t="shared" si="315"/>
        <v>1648.0599999999977</v>
      </c>
      <c r="Q1870" s="9">
        <f>'2025-26 Salary &amp; Benefits'!G$6</f>
        <v>15997.68</v>
      </c>
      <c r="R1870" s="143">
        <f>'2025-26 Salary &amp; Benefits'!H$6</f>
        <v>0.16020000000000001</v>
      </c>
      <c r="S1870" s="143">
        <f>'2025-26 Salary &amp; Benefits'!I$6</f>
        <v>0.15390000000000001</v>
      </c>
      <c r="T1870" s="9">
        <f t="shared" si="316"/>
        <v>24301.7</v>
      </c>
      <c r="U1870" s="9">
        <f t="shared" si="317"/>
        <v>1126.3</v>
      </c>
      <c r="V1870" s="9">
        <f t="shared" si="318"/>
        <v>173.34</v>
      </c>
      <c r="W1870" s="9">
        <f t="shared" si="319"/>
        <v>1299.6399999999999</v>
      </c>
      <c r="X1870" s="22">
        <f t="shared" si="320"/>
        <v>93179.59</v>
      </c>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c r="DC1870" s="2"/>
      <c r="DD1870" s="2"/>
      <c r="DE1870" s="2"/>
      <c r="DF1870" s="2"/>
      <c r="DG1870" s="2"/>
      <c r="DH1870" s="2"/>
      <c r="DI1870" s="2"/>
      <c r="DJ1870" s="2"/>
      <c r="DK1870" s="2"/>
      <c r="DL1870" s="2"/>
      <c r="DM1870" s="2"/>
      <c r="DN1870" s="2"/>
      <c r="DO1870" s="2"/>
      <c r="DP1870" s="2"/>
      <c r="DQ1870" s="2"/>
      <c r="DR1870" s="2"/>
      <c r="DS1870" s="2"/>
      <c r="DT1870" s="2"/>
      <c r="DU1870" s="2"/>
      <c r="DV1870" s="2"/>
      <c r="DW1870" s="2"/>
      <c r="DX1870" s="2"/>
      <c r="DY1870" s="2"/>
      <c r="DZ1870" s="2"/>
      <c r="EA1870" s="2"/>
      <c r="EB1870" s="2"/>
      <c r="EC1870" s="2"/>
      <c r="ED1870" s="2"/>
      <c r="EE1870" s="2"/>
      <c r="EF1870" s="2"/>
      <c r="EG1870" s="2"/>
      <c r="EH1870" s="2"/>
      <c r="EI1870" s="2"/>
      <c r="EJ1870" s="2"/>
      <c r="EK1870" s="2"/>
      <c r="EL1870" s="2"/>
      <c r="EM1870" s="2"/>
      <c r="EN1870" s="2"/>
      <c r="EO1870" s="2"/>
      <c r="EP1870" s="2"/>
      <c r="EQ1870" s="2"/>
      <c r="ER1870" s="2"/>
      <c r="ES1870" s="2"/>
      <c r="ET1870" s="2"/>
      <c r="EU1870" s="2"/>
      <c r="EV1870" s="2"/>
      <c r="EW1870" s="2"/>
      <c r="EX1870" s="2"/>
      <c r="EY1870" s="2"/>
      <c r="EZ1870" s="2"/>
      <c r="FA1870" s="2"/>
      <c r="FB1870" s="2"/>
      <c r="FC1870" s="2"/>
    </row>
    <row r="1871" spans="1:159" s="4" customFormat="1">
      <c r="A1871" s="77" t="s">
        <v>2327</v>
      </c>
      <c r="B1871" s="87" t="s">
        <v>2820</v>
      </c>
      <c r="C1871" s="88">
        <v>5763</v>
      </c>
      <c r="D1871" s="87" t="s">
        <v>3320</v>
      </c>
      <c r="E1871" s="107" t="str">
        <f>VLOOKUP($C1871,'2024-25 School Level AAFTE'!$C$4:$L$2372,9,FALSE)</f>
        <v>No</v>
      </c>
      <c r="F1871" s="95">
        <f>VLOOKUP($C1871,'2024-25 School Level AAFTE'!$C$4:$J$2372,8,FALSE)</f>
        <v>54.1</v>
      </c>
      <c r="G1871" s="97">
        <f>IFERROR(IF(E1871= "yes",VLOOKUP(C1871,Summary!$B:$I,6,0),0),0)</f>
        <v>0</v>
      </c>
      <c r="H1871" s="96">
        <f t="shared" si="311"/>
        <v>0</v>
      </c>
      <c r="I1871" s="154">
        <f>VLOOKUP($A1871,'2025-26 Salary &amp; Benefits'!$A:$I,3,FALSE)</f>
        <v>1</v>
      </c>
      <c r="J1871" s="154">
        <f>VLOOKUP($A1871,'2025-26 Salary &amp; Benefits'!$A:$I,4,FALSE)</f>
        <v>1</v>
      </c>
      <c r="K1871" s="141">
        <f t="shared" si="312"/>
        <v>0</v>
      </c>
      <c r="L1871" s="140">
        <f t="shared" si="313"/>
        <v>0</v>
      </c>
      <c r="M1871" s="142">
        <f>'2025-26 Salary &amp; Benefits'!$E$6</f>
        <v>78209</v>
      </c>
      <c r="N1871" s="142">
        <f>'2025-26 Salary &amp; Benefits'!$F$6</f>
        <v>80164</v>
      </c>
      <c r="O1871" s="9">
        <f t="shared" si="314"/>
        <v>0</v>
      </c>
      <c r="P1871" s="9">
        <f t="shared" si="315"/>
        <v>0</v>
      </c>
      <c r="Q1871" s="9">
        <f>'2025-26 Salary &amp; Benefits'!G$6</f>
        <v>15997.68</v>
      </c>
      <c r="R1871" s="143">
        <f>'2025-26 Salary &amp; Benefits'!H$6</f>
        <v>0.16020000000000001</v>
      </c>
      <c r="S1871" s="143">
        <f>'2025-26 Salary &amp; Benefits'!I$6</f>
        <v>0.15390000000000001</v>
      </c>
      <c r="T1871" s="9">
        <f t="shared" si="316"/>
        <v>0</v>
      </c>
      <c r="U1871" s="9">
        <f t="shared" si="317"/>
        <v>0</v>
      </c>
      <c r="V1871" s="9">
        <f t="shared" si="318"/>
        <v>0</v>
      </c>
      <c r="W1871" s="9">
        <f t="shared" si="319"/>
        <v>0</v>
      </c>
      <c r="X1871" s="22">
        <f t="shared" si="320"/>
        <v>0</v>
      </c>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c r="CQ1871" s="2"/>
      <c r="CR1871" s="2"/>
      <c r="CS1871" s="2"/>
      <c r="CT1871" s="2"/>
      <c r="CU1871" s="2"/>
      <c r="CV1871" s="2"/>
      <c r="CW1871" s="2"/>
      <c r="CX1871" s="2"/>
      <c r="CY1871" s="2"/>
      <c r="CZ1871" s="2"/>
      <c r="DA1871" s="2"/>
      <c r="DB1871" s="2"/>
      <c r="DC1871" s="2"/>
      <c r="DD1871" s="2"/>
      <c r="DE1871" s="2"/>
      <c r="DF1871" s="2"/>
      <c r="DG1871" s="2"/>
      <c r="DH1871" s="2"/>
      <c r="DI1871" s="2"/>
      <c r="DJ1871" s="2"/>
      <c r="DK1871" s="2"/>
      <c r="DL1871" s="2"/>
      <c r="DM1871" s="2"/>
      <c r="DN1871" s="2"/>
      <c r="DO1871" s="2"/>
      <c r="DP1871" s="2"/>
      <c r="DQ1871" s="2"/>
      <c r="DR1871" s="2"/>
      <c r="DS1871" s="2"/>
      <c r="DT1871" s="2"/>
      <c r="DU1871" s="2"/>
      <c r="DV1871" s="2"/>
      <c r="DW1871" s="2"/>
      <c r="DX1871" s="2"/>
      <c r="DY1871" s="2"/>
      <c r="DZ1871" s="2"/>
      <c r="EA1871" s="2"/>
      <c r="EB1871" s="2"/>
      <c r="EC1871" s="2"/>
      <c r="ED1871" s="2"/>
      <c r="EE1871" s="2"/>
      <c r="EF1871" s="2"/>
      <c r="EG1871" s="2"/>
      <c r="EH1871" s="2"/>
      <c r="EI1871" s="2"/>
      <c r="EJ1871" s="2"/>
      <c r="EK1871" s="2"/>
      <c r="EL1871" s="2"/>
      <c r="EM1871" s="2"/>
      <c r="EN1871" s="2"/>
      <c r="EO1871" s="2"/>
      <c r="EP1871" s="2"/>
      <c r="EQ1871" s="2"/>
      <c r="ER1871" s="2"/>
      <c r="ES1871" s="2"/>
      <c r="ET1871" s="2"/>
      <c r="EU1871" s="2"/>
      <c r="EV1871" s="2"/>
      <c r="EW1871" s="2"/>
      <c r="EX1871" s="2"/>
      <c r="EY1871" s="2"/>
      <c r="EZ1871" s="2"/>
      <c r="FA1871" s="2"/>
      <c r="FB1871" s="2"/>
      <c r="FC1871" s="2"/>
    </row>
    <row r="1872" spans="1:159" s="4" customFormat="1">
      <c r="A1872" t="s">
        <v>2327</v>
      </c>
      <c r="B1872" s="87" t="s">
        <v>2820</v>
      </c>
      <c r="C1872" s="3">
        <v>5765</v>
      </c>
      <c r="D1872" t="s">
        <v>3287</v>
      </c>
      <c r="E1872" s="107" t="str">
        <f>VLOOKUP($C1872,'2024-25 School Level AAFTE'!$C$4:$L$2372,9,FALSE)</f>
        <v>No</v>
      </c>
      <c r="F1872" s="95">
        <f>VLOOKUP($C1872,'2024-25 School Level AAFTE'!$C$4:$J$2372,8,FALSE)</f>
        <v>636.08000000000004</v>
      </c>
      <c r="G1872" s="97">
        <f>IFERROR(IF(E1872= "yes",VLOOKUP(C1872,Summary!$B:$I,6,0),0),0)</f>
        <v>0</v>
      </c>
      <c r="H1872" s="96">
        <f t="shared" si="311"/>
        <v>0</v>
      </c>
      <c r="I1872" s="154">
        <f>VLOOKUP($A1872,'2025-26 Salary &amp; Benefits'!$A:$I,3,FALSE)</f>
        <v>1</v>
      </c>
      <c r="J1872" s="154">
        <f>VLOOKUP($A1872,'2025-26 Salary &amp; Benefits'!$A:$I,4,FALSE)</f>
        <v>1</v>
      </c>
      <c r="K1872" s="141">
        <f t="shared" si="312"/>
        <v>0</v>
      </c>
      <c r="L1872" s="140">
        <f t="shared" si="313"/>
        <v>0</v>
      </c>
      <c r="M1872" s="142">
        <f>'2025-26 Salary &amp; Benefits'!$E$6</f>
        <v>78209</v>
      </c>
      <c r="N1872" s="142">
        <f>'2025-26 Salary &amp; Benefits'!$F$6</f>
        <v>80164</v>
      </c>
      <c r="O1872" s="9">
        <f t="shared" si="314"/>
        <v>0</v>
      </c>
      <c r="P1872" s="9">
        <f t="shared" si="315"/>
        <v>0</v>
      </c>
      <c r="Q1872" s="9">
        <f>'2025-26 Salary &amp; Benefits'!G$6</f>
        <v>15997.68</v>
      </c>
      <c r="R1872" s="143">
        <f>'2025-26 Salary &amp; Benefits'!H$6</f>
        <v>0.16020000000000001</v>
      </c>
      <c r="S1872" s="143">
        <f>'2025-26 Salary &amp; Benefits'!I$6</f>
        <v>0.15390000000000001</v>
      </c>
      <c r="T1872" s="9">
        <f t="shared" si="316"/>
        <v>0</v>
      </c>
      <c r="U1872" s="9">
        <f t="shared" si="317"/>
        <v>0</v>
      </c>
      <c r="V1872" s="9">
        <f t="shared" si="318"/>
        <v>0</v>
      </c>
      <c r="W1872" s="9">
        <f t="shared" si="319"/>
        <v>0</v>
      </c>
      <c r="X1872" s="22">
        <f t="shared" si="320"/>
        <v>0</v>
      </c>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c r="CR1872" s="2"/>
      <c r="CS1872" s="2"/>
      <c r="CT1872" s="2"/>
      <c r="CU1872" s="2"/>
      <c r="CV1872" s="2"/>
      <c r="CW1872" s="2"/>
      <c r="CX1872" s="2"/>
      <c r="CY1872" s="2"/>
      <c r="CZ1872" s="2"/>
      <c r="DA1872" s="2"/>
      <c r="DB1872" s="2"/>
      <c r="DC1872" s="2"/>
      <c r="DD1872" s="2"/>
      <c r="DE1872" s="2"/>
      <c r="DF1872" s="2"/>
      <c r="DG1872" s="2"/>
      <c r="DH1872" s="2"/>
      <c r="DI1872" s="2"/>
      <c r="DJ1872" s="2"/>
      <c r="DK1872" s="2"/>
      <c r="DL1872" s="2"/>
      <c r="DM1872" s="2"/>
      <c r="DN1872" s="2"/>
      <c r="DO1872" s="2"/>
      <c r="DP1872" s="2"/>
      <c r="DQ1872" s="2"/>
      <c r="DR1872" s="2"/>
      <c r="DS1872" s="2"/>
      <c r="DT1872" s="2"/>
      <c r="DU1872" s="2"/>
      <c r="DV1872" s="2"/>
      <c r="DW1872" s="2"/>
      <c r="DX1872" s="2"/>
      <c r="DY1872" s="2"/>
      <c r="DZ1872" s="2"/>
      <c r="EA1872" s="2"/>
      <c r="EB1872" s="2"/>
      <c r="EC1872" s="2"/>
      <c r="ED1872" s="2"/>
      <c r="EE1872" s="2"/>
      <c r="EF1872" s="2"/>
      <c r="EG1872" s="2"/>
      <c r="EH1872" s="2"/>
      <c r="EI1872" s="2"/>
      <c r="EJ1872" s="2"/>
      <c r="EK1872" s="2"/>
      <c r="EL1872" s="2"/>
      <c r="EM1872" s="2"/>
      <c r="EN1872" s="2"/>
      <c r="EO1872" s="2"/>
      <c r="EP1872" s="2"/>
      <c r="EQ1872" s="2"/>
      <c r="ER1872" s="2"/>
      <c r="ES1872" s="2"/>
      <c r="ET1872" s="2"/>
      <c r="EU1872" s="2"/>
      <c r="EV1872" s="2"/>
      <c r="EW1872" s="2"/>
      <c r="EX1872" s="2"/>
      <c r="EY1872" s="2"/>
      <c r="EZ1872" s="2"/>
      <c r="FA1872" s="2"/>
      <c r="FB1872" s="2"/>
      <c r="FC1872" s="2"/>
    </row>
    <row r="1873" spans="1:159" s="4" customFormat="1">
      <c r="A1873" s="77" t="s">
        <v>2327</v>
      </c>
      <c r="B1873" s="87" t="s">
        <v>2820</v>
      </c>
      <c r="C1873" s="88">
        <v>5766</v>
      </c>
      <c r="D1873" s="87" t="s">
        <v>3286</v>
      </c>
      <c r="E1873" s="107" t="str">
        <f>VLOOKUP($C1873,'2024-25 School Level AAFTE'!$C$4:$L$2372,9,FALSE)</f>
        <v>No</v>
      </c>
      <c r="F1873" s="95">
        <f>VLOOKUP($C1873,'2024-25 School Level AAFTE'!$C$4:$J$2372,8,FALSE)</f>
        <v>122.56</v>
      </c>
      <c r="G1873" s="97">
        <f>IFERROR(IF(E1873= "yes",VLOOKUP(C1873,Summary!$B:$I,6,0),0),0)</f>
        <v>0</v>
      </c>
      <c r="H1873" s="96">
        <f t="shared" si="311"/>
        <v>0</v>
      </c>
      <c r="I1873" s="154">
        <f>VLOOKUP($A1873,'2025-26 Salary &amp; Benefits'!$A:$I,3,FALSE)</f>
        <v>1</v>
      </c>
      <c r="J1873" s="154">
        <f>VLOOKUP($A1873,'2025-26 Salary &amp; Benefits'!$A:$I,4,FALSE)</f>
        <v>1</v>
      </c>
      <c r="K1873" s="141">
        <f t="shared" si="312"/>
        <v>0</v>
      </c>
      <c r="L1873" s="140">
        <f t="shared" si="313"/>
        <v>0</v>
      </c>
      <c r="M1873" s="142">
        <f>'2025-26 Salary &amp; Benefits'!$E$6</f>
        <v>78209</v>
      </c>
      <c r="N1873" s="142">
        <f>'2025-26 Salary &amp; Benefits'!$F$6</f>
        <v>80164</v>
      </c>
      <c r="O1873" s="9">
        <f t="shared" si="314"/>
        <v>0</v>
      </c>
      <c r="P1873" s="9">
        <f t="shared" si="315"/>
        <v>0</v>
      </c>
      <c r="Q1873" s="9">
        <f>'2025-26 Salary &amp; Benefits'!G$6</f>
        <v>15997.68</v>
      </c>
      <c r="R1873" s="143">
        <f>'2025-26 Salary &amp; Benefits'!H$6</f>
        <v>0.16020000000000001</v>
      </c>
      <c r="S1873" s="143">
        <f>'2025-26 Salary &amp; Benefits'!I$6</f>
        <v>0.15390000000000001</v>
      </c>
      <c r="T1873" s="9">
        <f t="shared" si="316"/>
        <v>0</v>
      </c>
      <c r="U1873" s="9">
        <f t="shared" si="317"/>
        <v>0</v>
      </c>
      <c r="V1873" s="9">
        <f t="shared" si="318"/>
        <v>0</v>
      </c>
      <c r="W1873" s="9">
        <f t="shared" si="319"/>
        <v>0</v>
      </c>
      <c r="X1873" s="22">
        <f t="shared" si="320"/>
        <v>0</v>
      </c>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c r="CR1873" s="2"/>
      <c r="CS1873" s="2"/>
      <c r="CT1873" s="2"/>
      <c r="CU1873" s="2"/>
      <c r="CV1873" s="2"/>
      <c r="CW1873" s="2"/>
      <c r="CX1873" s="2"/>
      <c r="CY1873" s="2"/>
      <c r="CZ1873" s="2"/>
      <c r="DA1873" s="2"/>
      <c r="DB1873" s="2"/>
      <c r="DC1873" s="2"/>
      <c r="DD1873" s="2"/>
      <c r="DE1873" s="2"/>
      <c r="DF1873" s="2"/>
      <c r="DG1873" s="2"/>
      <c r="DH1873" s="2"/>
      <c r="DI1873" s="2"/>
      <c r="DJ1873" s="2"/>
      <c r="DK1873" s="2"/>
      <c r="DL1873" s="2"/>
      <c r="DM1873" s="2"/>
      <c r="DN1873" s="2"/>
      <c r="DO1873" s="2"/>
      <c r="DP1873" s="2"/>
      <c r="DQ1873" s="2"/>
      <c r="DR1873" s="2"/>
      <c r="DS1873" s="2"/>
      <c r="DT1873" s="2"/>
      <c r="DU1873" s="2"/>
      <c r="DV1873" s="2"/>
      <c r="DW1873" s="2"/>
      <c r="DX1873" s="2"/>
      <c r="DY1873" s="2"/>
      <c r="DZ1873" s="2"/>
      <c r="EA1873" s="2"/>
      <c r="EB1873" s="2"/>
      <c r="EC1873" s="2"/>
      <c r="ED1873" s="2"/>
      <c r="EE1873" s="2"/>
      <c r="EF1873" s="2"/>
      <c r="EG1873" s="2"/>
      <c r="EH1873" s="2"/>
      <c r="EI1873" s="2"/>
      <c r="EJ1873" s="2"/>
      <c r="EK1873" s="2"/>
      <c r="EL1873" s="2"/>
      <c r="EM1873" s="2"/>
      <c r="EN1873" s="2"/>
      <c r="EO1873" s="2"/>
      <c r="EP1873" s="2"/>
      <c r="EQ1873" s="2"/>
      <c r="ER1873" s="2"/>
      <c r="ES1873" s="2"/>
      <c r="ET1873" s="2"/>
      <c r="EU1873" s="2"/>
      <c r="EV1873" s="2"/>
      <c r="EW1873" s="2"/>
      <c r="EX1873" s="2"/>
      <c r="EY1873" s="2"/>
      <c r="EZ1873" s="2"/>
      <c r="FA1873" s="2"/>
      <c r="FB1873" s="2"/>
      <c r="FC1873" s="2"/>
    </row>
    <row r="1874" spans="1:159" s="4" customFormat="1">
      <c r="A1874" s="77" t="s">
        <v>2271</v>
      </c>
      <c r="B1874" s="87" t="s">
        <v>2821</v>
      </c>
      <c r="C1874" s="88">
        <v>1718</v>
      </c>
      <c r="D1874" s="87" t="s">
        <v>1044</v>
      </c>
      <c r="E1874" s="107" t="str">
        <f>VLOOKUP($C1874,'2024-25 School Level AAFTE'!$C$4:$L$2372,9,FALSE)</f>
        <v>No</v>
      </c>
      <c r="F1874" s="95">
        <f>VLOOKUP($C1874,'2024-25 School Level AAFTE'!$C$4:$J$2372,8,FALSE)</f>
        <v>295.47000000000003</v>
      </c>
      <c r="G1874" s="97">
        <f>IFERROR(IF(E1874= "yes",VLOOKUP(C1874,Summary!$B:$I,6,0),0),0)</f>
        <v>0</v>
      </c>
      <c r="H1874" s="96">
        <f t="shared" si="311"/>
        <v>0</v>
      </c>
      <c r="I1874" s="154">
        <f>VLOOKUP($A1874,'2025-26 Salary &amp; Benefits'!$A:$I,3,FALSE)</f>
        <v>1.18</v>
      </c>
      <c r="J1874" s="154">
        <f>VLOOKUP($A1874,'2025-26 Salary &amp; Benefits'!$A:$I,4,FALSE)</f>
        <v>1.18</v>
      </c>
      <c r="K1874" s="141">
        <f t="shared" si="312"/>
        <v>0</v>
      </c>
      <c r="L1874" s="140">
        <f t="shared" si="313"/>
        <v>0</v>
      </c>
      <c r="M1874" s="142">
        <f>'2025-26 Salary &amp; Benefits'!$E$6</f>
        <v>78209</v>
      </c>
      <c r="N1874" s="142">
        <f>'2025-26 Salary &amp; Benefits'!$F$6</f>
        <v>80164</v>
      </c>
      <c r="O1874" s="9">
        <f t="shared" si="314"/>
        <v>0</v>
      </c>
      <c r="P1874" s="9">
        <f t="shared" si="315"/>
        <v>0</v>
      </c>
      <c r="Q1874" s="9">
        <f>'2025-26 Salary &amp; Benefits'!G$6</f>
        <v>15997.68</v>
      </c>
      <c r="R1874" s="143">
        <f>'2025-26 Salary &amp; Benefits'!H$6</f>
        <v>0.16020000000000001</v>
      </c>
      <c r="S1874" s="143">
        <f>'2025-26 Salary &amp; Benefits'!I$6</f>
        <v>0.15390000000000001</v>
      </c>
      <c r="T1874" s="9">
        <f t="shared" si="316"/>
        <v>0</v>
      </c>
      <c r="U1874" s="9">
        <f t="shared" si="317"/>
        <v>0</v>
      </c>
      <c r="V1874" s="9">
        <f t="shared" si="318"/>
        <v>0</v>
      </c>
      <c r="W1874" s="9">
        <f t="shared" si="319"/>
        <v>0</v>
      </c>
      <c r="X1874" s="22">
        <f t="shared" si="320"/>
        <v>0</v>
      </c>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c r="DC1874" s="2"/>
      <c r="DD1874" s="2"/>
      <c r="DE1874" s="2"/>
      <c r="DF1874" s="2"/>
      <c r="DG1874" s="2"/>
      <c r="DH1874" s="2"/>
      <c r="DI1874" s="2"/>
      <c r="DJ1874" s="2"/>
      <c r="DK1874" s="2"/>
      <c r="DL1874" s="2"/>
      <c r="DM1874" s="2"/>
      <c r="DN1874" s="2"/>
      <c r="DO1874" s="2"/>
      <c r="DP1874" s="2"/>
      <c r="DQ1874" s="2"/>
      <c r="DR1874" s="2"/>
      <c r="DS1874" s="2"/>
      <c r="DT1874" s="2"/>
      <c r="DU1874" s="2"/>
      <c r="DV1874" s="2"/>
      <c r="DW1874" s="2"/>
      <c r="DX1874" s="2"/>
      <c r="DY1874" s="2"/>
      <c r="DZ1874" s="2"/>
      <c r="EA1874" s="2"/>
      <c r="EB1874" s="2"/>
      <c r="EC1874" s="2"/>
      <c r="ED1874" s="2"/>
      <c r="EE1874" s="2"/>
      <c r="EF1874" s="2"/>
      <c r="EG1874" s="2"/>
      <c r="EH1874" s="2"/>
      <c r="EI1874" s="2"/>
      <c r="EJ1874" s="2"/>
      <c r="EK1874" s="2"/>
      <c r="EL1874" s="2"/>
      <c r="EM1874" s="2"/>
      <c r="EN1874" s="2"/>
      <c r="EO1874" s="2"/>
      <c r="EP1874" s="2"/>
      <c r="EQ1874" s="2"/>
      <c r="ER1874" s="2"/>
      <c r="ES1874" s="2"/>
      <c r="ET1874" s="2"/>
      <c r="EU1874" s="2"/>
      <c r="EV1874" s="2"/>
      <c r="EW1874" s="2"/>
      <c r="EX1874" s="2"/>
      <c r="EY1874" s="2"/>
      <c r="EZ1874" s="2"/>
      <c r="FA1874" s="2"/>
      <c r="FB1874" s="2"/>
      <c r="FC1874" s="2"/>
    </row>
    <row r="1875" spans="1:159" s="4" customFormat="1">
      <c r="A1875" s="77" t="s">
        <v>2271</v>
      </c>
      <c r="B1875" s="87" t="s">
        <v>2821</v>
      </c>
      <c r="C1875" s="88">
        <v>2272</v>
      </c>
      <c r="D1875" s="87" t="s">
        <v>1045</v>
      </c>
      <c r="E1875" s="107" t="str">
        <f>VLOOKUP($C1875,'2024-25 School Level AAFTE'!$C$4:$L$2372,9,FALSE)</f>
        <v>No</v>
      </c>
      <c r="F1875" s="95">
        <f>VLOOKUP($C1875,'2024-25 School Level AAFTE'!$C$4:$J$2372,8,FALSE)</f>
        <v>2388.5</v>
      </c>
      <c r="G1875" s="97">
        <f>IFERROR(IF(E1875= "yes",VLOOKUP(C1875,Summary!$B:$I,6,0),0),0)</f>
        <v>0</v>
      </c>
      <c r="H1875" s="96">
        <f t="shared" si="311"/>
        <v>0</v>
      </c>
      <c r="I1875" s="154">
        <f>VLOOKUP($A1875,'2025-26 Salary &amp; Benefits'!$A:$I,3,FALSE)</f>
        <v>1.18</v>
      </c>
      <c r="J1875" s="154">
        <f>VLOOKUP($A1875,'2025-26 Salary &amp; Benefits'!$A:$I,4,FALSE)</f>
        <v>1.18</v>
      </c>
      <c r="K1875" s="141">
        <f t="shared" si="312"/>
        <v>0</v>
      </c>
      <c r="L1875" s="140">
        <f t="shared" si="313"/>
        <v>0</v>
      </c>
      <c r="M1875" s="142">
        <f>'2025-26 Salary &amp; Benefits'!$E$6</f>
        <v>78209</v>
      </c>
      <c r="N1875" s="142">
        <f>'2025-26 Salary &amp; Benefits'!$F$6</f>
        <v>80164</v>
      </c>
      <c r="O1875" s="9">
        <f t="shared" si="314"/>
        <v>0</v>
      </c>
      <c r="P1875" s="9">
        <f t="shared" si="315"/>
        <v>0</v>
      </c>
      <c r="Q1875" s="9">
        <f>'2025-26 Salary &amp; Benefits'!G$6</f>
        <v>15997.68</v>
      </c>
      <c r="R1875" s="143">
        <f>'2025-26 Salary &amp; Benefits'!H$6</f>
        <v>0.16020000000000001</v>
      </c>
      <c r="S1875" s="143">
        <f>'2025-26 Salary &amp; Benefits'!I$6</f>
        <v>0.15390000000000001</v>
      </c>
      <c r="T1875" s="9">
        <f t="shared" si="316"/>
        <v>0</v>
      </c>
      <c r="U1875" s="9">
        <f t="shared" si="317"/>
        <v>0</v>
      </c>
      <c r="V1875" s="9">
        <f t="shared" si="318"/>
        <v>0</v>
      </c>
      <c r="W1875" s="9">
        <f t="shared" si="319"/>
        <v>0</v>
      </c>
      <c r="X1875" s="22">
        <f t="shared" si="320"/>
        <v>0</v>
      </c>
      <c r="Y1875" s="2"/>
      <c r="Z1875" s="2"/>
      <c r="AA1875" s="2"/>
      <c r="AB1875" s="2"/>
      <c r="AC1875" s="2"/>
      <c r="AD1875" s="2"/>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c r="DC1875" s="2"/>
      <c r="DD1875" s="2"/>
      <c r="DE1875" s="2"/>
      <c r="DF1875" s="2"/>
      <c r="DG1875" s="2"/>
      <c r="DH1875" s="2"/>
      <c r="DI1875" s="2"/>
      <c r="DJ1875" s="2"/>
      <c r="DK1875" s="2"/>
      <c r="DL1875" s="2"/>
      <c r="DM1875" s="2"/>
      <c r="DN1875" s="2"/>
      <c r="DO1875" s="2"/>
      <c r="DP1875" s="2"/>
      <c r="DQ1875" s="2"/>
      <c r="DR1875" s="2"/>
      <c r="DS1875" s="2"/>
      <c r="DT1875" s="2"/>
      <c r="DU1875" s="2"/>
      <c r="DV1875" s="2"/>
      <c r="DW1875" s="2"/>
      <c r="DX1875" s="2"/>
      <c r="DY1875" s="2"/>
      <c r="DZ1875" s="2"/>
      <c r="EA1875" s="2"/>
      <c r="EB1875" s="2"/>
      <c r="EC1875" s="2"/>
      <c r="ED1875" s="2"/>
      <c r="EE1875" s="2"/>
      <c r="EF1875" s="2"/>
      <c r="EG1875" s="2"/>
      <c r="EH1875" s="2"/>
      <c r="EI1875" s="2"/>
      <c r="EJ1875" s="2"/>
      <c r="EK1875" s="2"/>
      <c r="EL1875" s="2"/>
      <c r="EM1875" s="2"/>
      <c r="EN1875" s="2"/>
      <c r="EO1875" s="2"/>
      <c r="EP1875" s="2"/>
      <c r="EQ1875" s="2"/>
      <c r="ER1875" s="2"/>
      <c r="ES1875" s="2"/>
      <c r="ET1875" s="2"/>
      <c r="EU1875" s="2"/>
      <c r="EV1875" s="2"/>
      <c r="EW1875" s="2"/>
      <c r="EX1875" s="2"/>
      <c r="EY1875" s="2"/>
      <c r="EZ1875" s="2"/>
      <c r="FA1875" s="2"/>
      <c r="FB1875" s="2"/>
      <c r="FC1875" s="2"/>
    </row>
    <row r="1876" spans="1:159" s="4" customFormat="1">
      <c r="A1876" s="77" t="s">
        <v>2271</v>
      </c>
      <c r="B1876" s="87" t="s">
        <v>2821</v>
      </c>
      <c r="C1876" s="88">
        <v>2641</v>
      </c>
      <c r="D1876" s="87" t="s">
        <v>3322</v>
      </c>
      <c r="E1876" s="107" t="str">
        <f>VLOOKUP($C1876,'2024-25 School Level AAFTE'!$C$4:$L$2372,9,FALSE)</f>
        <v>Yes</v>
      </c>
      <c r="F1876" s="95">
        <f>VLOOKUP($C1876,'2024-25 School Level AAFTE'!$C$4:$J$2372,8,FALSE)</f>
        <v>425.41</v>
      </c>
      <c r="G1876" s="97">
        <f>IFERROR(IF(E1876= "yes",VLOOKUP(C1876,Summary!$B:$I,6,0),0),0)</f>
        <v>0</v>
      </c>
      <c r="H1876" s="96">
        <f t="shared" si="311"/>
        <v>425.41</v>
      </c>
      <c r="I1876" s="154">
        <f>VLOOKUP($A1876,'2025-26 Salary &amp; Benefits'!$A:$I,3,FALSE)</f>
        <v>1.18</v>
      </c>
      <c r="J1876" s="154">
        <f>VLOOKUP($A1876,'2025-26 Salary &amp; Benefits'!$A:$I,4,FALSE)</f>
        <v>1.18</v>
      </c>
      <c r="K1876" s="141">
        <f t="shared" si="312"/>
        <v>425.41</v>
      </c>
      <c r="L1876" s="140">
        <f t="shared" si="313"/>
        <v>1.248</v>
      </c>
      <c r="M1876" s="142">
        <f>'2025-26 Salary &amp; Benefits'!$E$6</f>
        <v>78209</v>
      </c>
      <c r="N1876" s="142">
        <f>'2025-26 Salary &amp; Benefits'!$F$6</f>
        <v>80164</v>
      </c>
      <c r="O1876" s="9">
        <f t="shared" si="314"/>
        <v>115173.7</v>
      </c>
      <c r="P1876" s="9">
        <f t="shared" si="315"/>
        <v>2879.0100000000093</v>
      </c>
      <c r="Q1876" s="9">
        <f>'2025-26 Salary &amp; Benefits'!G$6</f>
        <v>15997.68</v>
      </c>
      <c r="R1876" s="143">
        <f>'2025-26 Salary &amp; Benefits'!H$6</f>
        <v>0.16020000000000001</v>
      </c>
      <c r="S1876" s="143">
        <f>'2025-26 Salary &amp; Benefits'!I$6</f>
        <v>0.15390000000000001</v>
      </c>
      <c r="T1876" s="9">
        <f t="shared" si="316"/>
        <v>38859.01</v>
      </c>
      <c r="U1876" s="9">
        <f t="shared" si="317"/>
        <v>1967.55</v>
      </c>
      <c r="V1876" s="9">
        <f t="shared" si="318"/>
        <v>302.81</v>
      </c>
      <c r="W1876" s="9">
        <f t="shared" si="319"/>
        <v>2270.36</v>
      </c>
      <c r="X1876" s="22">
        <f t="shared" si="320"/>
        <v>159182.07999999999</v>
      </c>
      <c r="Y1876" s="2"/>
      <c r="Z1876" s="2"/>
      <c r="AA1876" s="2"/>
      <c r="AB1876" s="2"/>
      <c r="AC1876" s="2"/>
      <c r="AD1876" s="2"/>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c r="CR1876" s="2"/>
      <c r="CS1876" s="2"/>
      <c r="CT1876" s="2"/>
      <c r="CU1876" s="2"/>
      <c r="CV1876" s="2"/>
      <c r="CW1876" s="2"/>
      <c r="CX1876" s="2"/>
      <c r="CY1876" s="2"/>
      <c r="CZ1876" s="2"/>
      <c r="DA1876" s="2"/>
      <c r="DB1876" s="2"/>
      <c r="DC1876" s="2"/>
      <c r="DD1876" s="2"/>
      <c r="DE1876" s="2"/>
      <c r="DF1876" s="2"/>
      <c r="DG1876" s="2"/>
      <c r="DH1876" s="2"/>
      <c r="DI1876" s="2"/>
      <c r="DJ1876" s="2"/>
      <c r="DK1876" s="2"/>
      <c r="DL1876" s="2"/>
      <c r="DM1876" s="2"/>
      <c r="DN1876" s="2"/>
      <c r="DO1876" s="2"/>
      <c r="DP1876" s="2"/>
      <c r="DQ1876" s="2"/>
      <c r="DR1876" s="2"/>
      <c r="DS1876" s="2"/>
      <c r="DT1876" s="2"/>
      <c r="DU1876" s="2"/>
      <c r="DV1876" s="2"/>
      <c r="DW1876" s="2"/>
      <c r="DX1876" s="2"/>
      <c r="DY1876" s="2"/>
      <c r="DZ1876" s="2"/>
      <c r="EA1876" s="2"/>
      <c r="EB1876" s="2"/>
      <c r="EC1876" s="2"/>
      <c r="ED1876" s="2"/>
      <c r="EE1876" s="2"/>
      <c r="EF1876" s="2"/>
      <c r="EG1876" s="2"/>
      <c r="EH1876" s="2"/>
      <c r="EI1876" s="2"/>
      <c r="EJ1876" s="2"/>
      <c r="EK1876" s="2"/>
      <c r="EL1876" s="2"/>
      <c r="EM1876" s="2"/>
      <c r="EN1876" s="2"/>
      <c r="EO1876" s="2"/>
      <c r="EP1876" s="2"/>
      <c r="EQ1876" s="2"/>
      <c r="ER1876" s="2"/>
      <c r="ES1876" s="2"/>
      <c r="ET1876" s="2"/>
      <c r="EU1876" s="2"/>
      <c r="EV1876" s="2"/>
      <c r="EW1876" s="2"/>
      <c r="EX1876" s="2"/>
      <c r="EY1876" s="2"/>
      <c r="EZ1876" s="2"/>
      <c r="FA1876" s="2"/>
      <c r="FB1876" s="2"/>
      <c r="FC1876" s="2"/>
    </row>
    <row r="1877" spans="1:159" s="4" customFormat="1">
      <c r="A1877" s="77" t="s">
        <v>2271</v>
      </c>
      <c r="B1877" s="87" t="s">
        <v>2821</v>
      </c>
      <c r="C1877" s="86">
        <v>2650</v>
      </c>
      <c r="D1877" s="85" t="s">
        <v>3323</v>
      </c>
      <c r="E1877" s="107" t="str">
        <f>VLOOKUP($C1877,'2024-25 School Level AAFTE'!$C$4:$L$2372,9,FALSE)</f>
        <v>No</v>
      </c>
      <c r="F1877" s="95">
        <f>VLOOKUP($C1877,'2024-25 School Level AAFTE'!$C$4:$J$2372,8,FALSE)</f>
        <v>539.24</v>
      </c>
      <c r="G1877" s="97">
        <f>IFERROR(IF(E1877= "yes",VLOOKUP(C1877,Summary!$B:$I,6,0),0),0)</f>
        <v>0</v>
      </c>
      <c r="H1877" s="96">
        <f t="shared" si="311"/>
        <v>0</v>
      </c>
      <c r="I1877" s="154">
        <f>VLOOKUP($A1877,'2025-26 Salary &amp; Benefits'!$A:$I,3,FALSE)</f>
        <v>1.18</v>
      </c>
      <c r="J1877" s="154">
        <f>VLOOKUP($A1877,'2025-26 Salary &amp; Benefits'!$A:$I,4,FALSE)</f>
        <v>1.18</v>
      </c>
      <c r="K1877" s="141">
        <f t="shared" si="312"/>
        <v>0</v>
      </c>
      <c r="L1877" s="140">
        <f t="shared" si="313"/>
        <v>0</v>
      </c>
      <c r="M1877" s="142">
        <f>'2025-26 Salary &amp; Benefits'!$E$6</f>
        <v>78209</v>
      </c>
      <c r="N1877" s="142">
        <f>'2025-26 Salary &amp; Benefits'!$F$6</f>
        <v>80164</v>
      </c>
      <c r="O1877" s="9">
        <f t="shared" si="314"/>
        <v>0</v>
      </c>
      <c r="P1877" s="9">
        <f t="shared" si="315"/>
        <v>0</v>
      </c>
      <c r="Q1877" s="9">
        <f>'2025-26 Salary &amp; Benefits'!G$6</f>
        <v>15997.68</v>
      </c>
      <c r="R1877" s="143">
        <f>'2025-26 Salary &amp; Benefits'!H$6</f>
        <v>0.16020000000000001</v>
      </c>
      <c r="S1877" s="143">
        <f>'2025-26 Salary &amp; Benefits'!I$6</f>
        <v>0.15390000000000001</v>
      </c>
      <c r="T1877" s="9">
        <f t="shared" si="316"/>
        <v>0</v>
      </c>
      <c r="U1877" s="9">
        <f t="shared" si="317"/>
        <v>0</v>
      </c>
      <c r="V1877" s="9">
        <f t="shared" si="318"/>
        <v>0</v>
      </c>
      <c r="W1877" s="9">
        <f t="shared" si="319"/>
        <v>0</v>
      </c>
      <c r="X1877" s="22">
        <f t="shared" si="320"/>
        <v>0</v>
      </c>
      <c r="Y1877" s="2"/>
      <c r="Z1877" s="2"/>
      <c r="AA1877" s="2"/>
      <c r="AB1877" s="2"/>
      <c r="AC1877" s="2"/>
      <c r="AD1877" s="2"/>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c r="CR1877" s="2"/>
      <c r="CS1877" s="2"/>
      <c r="CT1877" s="2"/>
      <c r="CU1877" s="2"/>
      <c r="CV1877" s="2"/>
      <c r="CW1877" s="2"/>
      <c r="CX1877" s="2"/>
      <c r="CY1877" s="2"/>
      <c r="CZ1877" s="2"/>
      <c r="DA1877" s="2"/>
      <c r="DB1877" s="2"/>
      <c r="DC1877" s="2"/>
      <c r="DD1877" s="2"/>
      <c r="DE1877" s="2"/>
      <c r="DF1877" s="2"/>
      <c r="DG1877" s="2"/>
      <c r="DH1877" s="2"/>
      <c r="DI1877" s="2"/>
      <c r="DJ1877" s="2"/>
      <c r="DK1877" s="2"/>
      <c r="DL1877" s="2"/>
      <c r="DM1877" s="2"/>
      <c r="DN1877" s="2"/>
      <c r="DO1877" s="2"/>
      <c r="DP1877" s="2"/>
      <c r="DQ1877" s="2"/>
      <c r="DR1877" s="2"/>
      <c r="DS1877" s="2"/>
      <c r="DT1877" s="2"/>
      <c r="DU1877" s="2"/>
      <c r="DV1877" s="2"/>
      <c r="DW1877" s="2"/>
      <c r="DX1877" s="2"/>
      <c r="DY1877" s="2"/>
      <c r="DZ1877" s="2"/>
      <c r="EA1877" s="2"/>
      <c r="EB1877" s="2"/>
      <c r="EC1877" s="2"/>
      <c r="ED1877" s="2"/>
      <c r="EE1877" s="2"/>
      <c r="EF1877" s="2"/>
      <c r="EG1877" s="2"/>
      <c r="EH1877" s="2"/>
      <c r="EI1877" s="2"/>
      <c r="EJ1877" s="2"/>
      <c r="EK1877" s="2"/>
      <c r="EL1877" s="2"/>
      <c r="EM1877" s="2"/>
      <c r="EN1877" s="2"/>
      <c r="EO1877" s="2"/>
      <c r="EP1877" s="2"/>
      <c r="EQ1877" s="2"/>
      <c r="ER1877" s="2"/>
      <c r="ES1877" s="2"/>
      <c r="ET1877" s="2"/>
      <c r="EU1877" s="2"/>
      <c r="EV1877" s="2"/>
      <c r="EW1877" s="2"/>
      <c r="EX1877" s="2"/>
      <c r="EY1877" s="2"/>
      <c r="EZ1877" s="2"/>
      <c r="FA1877" s="2"/>
      <c r="FB1877" s="2"/>
      <c r="FC1877" s="2"/>
    </row>
    <row r="1878" spans="1:159" s="4" customFormat="1">
      <c r="A1878" s="77" t="s">
        <v>2271</v>
      </c>
      <c r="B1878" s="87" t="s">
        <v>2821</v>
      </c>
      <c r="C1878" s="88">
        <v>2995</v>
      </c>
      <c r="D1878" s="87" t="s">
        <v>1048</v>
      </c>
      <c r="E1878" s="107" t="str">
        <f>VLOOKUP($C1878,'2024-25 School Level AAFTE'!$C$4:$L$2372,9,FALSE)</f>
        <v>No</v>
      </c>
      <c r="F1878" s="95">
        <f>VLOOKUP($C1878,'2024-25 School Level AAFTE'!$C$4:$J$2372,8,FALSE)</f>
        <v>259.02999999999997</v>
      </c>
      <c r="G1878" s="97">
        <f>IFERROR(IF(E1878= "yes",VLOOKUP(C1878,Summary!$B:$I,6,0),0),0)</f>
        <v>0</v>
      </c>
      <c r="H1878" s="96">
        <f t="shared" si="311"/>
        <v>0</v>
      </c>
      <c r="I1878" s="154">
        <f>VLOOKUP($A1878,'2025-26 Salary &amp; Benefits'!$A:$I,3,FALSE)</f>
        <v>1.18</v>
      </c>
      <c r="J1878" s="154">
        <f>VLOOKUP($A1878,'2025-26 Salary &amp; Benefits'!$A:$I,4,FALSE)</f>
        <v>1.18</v>
      </c>
      <c r="K1878" s="141">
        <f t="shared" si="312"/>
        <v>0</v>
      </c>
      <c r="L1878" s="140">
        <f t="shared" si="313"/>
        <v>0</v>
      </c>
      <c r="M1878" s="142">
        <f>'2025-26 Salary &amp; Benefits'!$E$6</f>
        <v>78209</v>
      </c>
      <c r="N1878" s="142">
        <f>'2025-26 Salary &amp; Benefits'!$F$6</f>
        <v>80164</v>
      </c>
      <c r="O1878" s="9">
        <f t="shared" si="314"/>
        <v>0</v>
      </c>
      <c r="P1878" s="9">
        <f t="shared" si="315"/>
        <v>0</v>
      </c>
      <c r="Q1878" s="9">
        <f>'2025-26 Salary &amp; Benefits'!G$6</f>
        <v>15997.68</v>
      </c>
      <c r="R1878" s="143">
        <f>'2025-26 Salary &amp; Benefits'!H$6</f>
        <v>0.16020000000000001</v>
      </c>
      <c r="S1878" s="143">
        <f>'2025-26 Salary &amp; Benefits'!I$6</f>
        <v>0.15390000000000001</v>
      </c>
      <c r="T1878" s="9">
        <f t="shared" si="316"/>
        <v>0</v>
      </c>
      <c r="U1878" s="9">
        <f t="shared" si="317"/>
        <v>0</v>
      </c>
      <c r="V1878" s="9">
        <f t="shared" si="318"/>
        <v>0</v>
      </c>
      <c r="W1878" s="9">
        <f t="shared" si="319"/>
        <v>0</v>
      </c>
      <c r="X1878" s="22">
        <f t="shared" si="320"/>
        <v>0</v>
      </c>
      <c r="Y1878" s="2"/>
      <c r="Z1878" s="2"/>
      <c r="AA1878" s="2"/>
      <c r="AB1878" s="2"/>
      <c r="AC1878" s="2"/>
      <c r="AD1878" s="2"/>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2"/>
      <c r="CK1878" s="2"/>
      <c r="CL1878" s="2"/>
      <c r="CM1878" s="2"/>
      <c r="CN1878" s="2"/>
      <c r="CO1878" s="2"/>
      <c r="CP1878" s="2"/>
      <c r="CQ1878" s="2"/>
      <c r="CR1878" s="2"/>
      <c r="CS1878" s="2"/>
      <c r="CT1878" s="2"/>
      <c r="CU1878" s="2"/>
      <c r="CV1878" s="2"/>
      <c r="CW1878" s="2"/>
      <c r="CX1878" s="2"/>
      <c r="CY1878" s="2"/>
      <c r="CZ1878" s="2"/>
      <c r="DA1878" s="2"/>
      <c r="DB1878" s="2"/>
      <c r="DC1878" s="2"/>
      <c r="DD1878" s="2"/>
      <c r="DE1878" s="2"/>
      <c r="DF1878" s="2"/>
      <c r="DG1878" s="2"/>
      <c r="DH1878" s="2"/>
      <c r="DI1878" s="2"/>
      <c r="DJ1878" s="2"/>
      <c r="DK1878" s="2"/>
      <c r="DL1878" s="2"/>
      <c r="DM1878" s="2"/>
      <c r="DN1878" s="2"/>
      <c r="DO1878" s="2"/>
      <c r="DP1878" s="2"/>
      <c r="DQ1878" s="2"/>
      <c r="DR1878" s="2"/>
      <c r="DS1878" s="2"/>
      <c r="DT1878" s="2"/>
      <c r="DU1878" s="2"/>
      <c r="DV1878" s="2"/>
      <c r="DW1878" s="2"/>
      <c r="DX1878" s="2"/>
      <c r="DY1878" s="2"/>
      <c r="DZ1878" s="2"/>
      <c r="EA1878" s="2"/>
      <c r="EB1878" s="2"/>
      <c r="EC1878" s="2"/>
      <c r="ED1878" s="2"/>
      <c r="EE1878" s="2"/>
      <c r="EF1878" s="2"/>
      <c r="EG1878" s="2"/>
      <c r="EH1878" s="2"/>
      <c r="EI1878" s="2"/>
      <c r="EJ1878" s="2"/>
      <c r="EK1878" s="2"/>
      <c r="EL1878" s="2"/>
      <c r="EM1878" s="2"/>
      <c r="EN1878" s="2"/>
      <c r="EO1878" s="2"/>
      <c r="EP1878" s="2"/>
      <c r="EQ1878" s="2"/>
      <c r="ER1878" s="2"/>
      <c r="ES1878" s="2"/>
      <c r="ET1878" s="2"/>
      <c r="EU1878" s="2"/>
      <c r="EV1878" s="2"/>
      <c r="EW1878" s="2"/>
      <c r="EX1878" s="2"/>
      <c r="EY1878" s="2"/>
      <c r="EZ1878" s="2"/>
      <c r="FA1878" s="2"/>
      <c r="FB1878" s="2"/>
      <c r="FC1878" s="2"/>
    </row>
    <row r="1879" spans="1:159" s="4" customFormat="1">
      <c r="A1879" s="77" t="s">
        <v>2271</v>
      </c>
      <c r="B1879" s="87" t="s">
        <v>2821</v>
      </c>
      <c r="C1879" s="88">
        <v>3046</v>
      </c>
      <c r="D1879" s="87" t="s">
        <v>3012</v>
      </c>
      <c r="E1879" s="107" t="str">
        <f>VLOOKUP($C1879,'2024-25 School Level AAFTE'!$C$4:$L$2372,9,FALSE)</f>
        <v>Yes</v>
      </c>
      <c r="F1879" s="95">
        <f>VLOOKUP($C1879,'2024-25 School Level AAFTE'!$C$4:$J$2372,8,FALSE)</f>
        <v>633.86</v>
      </c>
      <c r="G1879" s="97">
        <f>IFERROR(IF(E1879= "yes",VLOOKUP(C1879,Summary!$B:$I,6,0),0),0)</f>
        <v>0</v>
      </c>
      <c r="H1879" s="96">
        <f t="shared" si="311"/>
        <v>633.86</v>
      </c>
      <c r="I1879" s="154">
        <f>VLOOKUP($A1879,'2025-26 Salary &amp; Benefits'!$A:$I,3,FALSE)</f>
        <v>1.18</v>
      </c>
      <c r="J1879" s="154">
        <f>VLOOKUP($A1879,'2025-26 Salary &amp; Benefits'!$A:$I,4,FALSE)</f>
        <v>1.18</v>
      </c>
      <c r="K1879" s="141">
        <f t="shared" si="312"/>
        <v>633.86</v>
      </c>
      <c r="L1879" s="140">
        <f t="shared" si="313"/>
        <v>1.859</v>
      </c>
      <c r="M1879" s="142">
        <f>'2025-26 Salary &amp; Benefits'!$E$6</f>
        <v>78209</v>
      </c>
      <c r="N1879" s="142">
        <f>'2025-26 Salary &amp; Benefits'!$F$6</f>
        <v>80164</v>
      </c>
      <c r="O1879" s="9">
        <f t="shared" si="314"/>
        <v>171560.83</v>
      </c>
      <c r="P1879" s="9">
        <f t="shared" si="315"/>
        <v>4288.5200000000186</v>
      </c>
      <c r="Q1879" s="9">
        <f>'2025-26 Salary &amp; Benefits'!G$6</f>
        <v>15997.68</v>
      </c>
      <c r="R1879" s="143">
        <f>'2025-26 Salary &amp; Benefits'!H$6</f>
        <v>0.16020000000000001</v>
      </c>
      <c r="S1879" s="143">
        <f>'2025-26 Salary &amp; Benefits'!I$6</f>
        <v>0.15390000000000001</v>
      </c>
      <c r="T1879" s="9">
        <f t="shared" si="316"/>
        <v>57883.74</v>
      </c>
      <c r="U1879" s="9">
        <f t="shared" si="317"/>
        <v>2930.82</v>
      </c>
      <c r="V1879" s="9">
        <f t="shared" si="318"/>
        <v>451.05</v>
      </c>
      <c r="W1879" s="9">
        <f t="shared" si="319"/>
        <v>3381.8700000000003</v>
      </c>
      <c r="X1879" s="22">
        <f t="shared" si="320"/>
        <v>237114.96</v>
      </c>
      <c r="Y1879" s="2"/>
      <c r="Z1879" s="2"/>
      <c r="AA1879" s="2"/>
      <c r="AB1879" s="2"/>
      <c r="AC1879" s="2"/>
      <c r="AD1879" s="2"/>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2"/>
      <c r="CK1879" s="2"/>
      <c r="CL1879" s="2"/>
      <c r="CM1879" s="2"/>
      <c r="CN1879" s="2"/>
      <c r="CO1879" s="2"/>
      <c r="CP1879" s="2"/>
      <c r="CQ1879" s="2"/>
      <c r="CR1879" s="2"/>
      <c r="CS1879" s="2"/>
      <c r="CT1879" s="2"/>
      <c r="CU1879" s="2"/>
      <c r="CV1879" s="2"/>
      <c r="CW1879" s="2"/>
      <c r="CX1879" s="2"/>
      <c r="CY1879" s="2"/>
      <c r="CZ1879" s="2"/>
      <c r="DA1879" s="2"/>
      <c r="DB1879" s="2"/>
      <c r="DC1879" s="2"/>
      <c r="DD1879" s="2"/>
      <c r="DE1879" s="2"/>
      <c r="DF1879" s="2"/>
      <c r="DG1879" s="2"/>
      <c r="DH1879" s="2"/>
      <c r="DI1879" s="2"/>
      <c r="DJ1879" s="2"/>
      <c r="DK1879" s="2"/>
      <c r="DL1879" s="2"/>
      <c r="DM1879" s="2"/>
      <c r="DN1879" s="2"/>
      <c r="DO1879" s="2"/>
      <c r="DP1879" s="2"/>
      <c r="DQ1879" s="2"/>
      <c r="DR1879" s="2"/>
      <c r="DS1879" s="2"/>
      <c r="DT1879" s="2"/>
      <c r="DU1879" s="2"/>
      <c r="DV1879" s="2"/>
      <c r="DW1879" s="2"/>
      <c r="DX1879" s="2"/>
      <c r="DY1879" s="2"/>
      <c r="DZ1879" s="2"/>
      <c r="EA1879" s="2"/>
      <c r="EB1879" s="2"/>
      <c r="EC1879" s="2"/>
      <c r="ED1879" s="2"/>
      <c r="EE1879" s="2"/>
      <c r="EF1879" s="2"/>
      <c r="EG1879" s="2"/>
      <c r="EH1879" s="2"/>
      <c r="EI1879" s="2"/>
      <c r="EJ1879" s="2"/>
      <c r="EK1879" s="2"/>
      <c r="EL1879" s="2"/>
      <c r="EM1879" s="2"/>
      <c r="EN1879" s="2"/>
      <c r="EO1879" s="2"/>
      <c r="EP1879" s="2"/>
      <c r="EQ1879" s="2"/>
      <c r="ER1879" s="2"/>
      <c r="ES1879" s="2"/>
      <c r="ET1879" s="2"/>
      <c r="EU1879" s="2"/>
      <c r="EV1879" s="2"/>
      <c r="EW1879" s="2"/>
      <c r="EX1879" s="2"/>
      <c r="EY1879" s="2"/>
      <c r="EZ1879" s="2"/>
      <c r="FA1879" s="2"/>
      <c r="FB1879" s="2"/>
      <c r="FC1879" s="2"/>
    </row>
    <row r="1880" spans="1:159" s="4" customFormat="1">
      <c r="A1880" s="77" t="s">
        <v>2271</v>
      </c>
      <c r="B1880" s="87" t="s">
        <v>2821</v>
      </c>
      <c r="C1880" s="88">
        <v>3110</v>
      </c>
      <c r="D1880" s="87" t="s">
        <v>3324</v>
      </c>
      <c r="E1880" s="107" t="str">
        <f>VLOOKUP($C1880,'2024-25 School Level AAFTE'!$C$4:$L$2372,9,FALSE)</f>
        <v>No</v>
      </c>
      <c r="F1880" s="95">
        <f>VLOOKUP($C1880,'2024-25 School Level AAFTE'!$C$4:$J$2372,8,FALSE)</f>
        <v>277.51</v>
      </c>
      <c r="G1880" s="97">
        <f>IFERROR(IF(E1880= "yes",VLOOKUP(C1880,Summary!$B:$I,6,0),0),0)</f>
        <v>0</v>
      </c>
      <c r="H1880" s="96">
        <f t="shared" si="311"/>
        <v>0</v>
      </c>
      <c r="I1880" s="154">
        <f>VLOOKUP($A1880,'2025-26 Salary &amp; Benefits'!$A:$I,3,FALSE)</f>
        <v>1.18</v>
      </c>
      <c r="J1880" s="154">
        <f>VLOOKUP($A1880,'2025-26 Salary &amp; Benefits'!$A:$I,4,FALSE)</f>
        <v>1.18</v>
      </c>
      <c r="K1880" s="141">
        <f t="shared" si="312"/>
        <v>0</v>
      </c>
      <c r="L1880" s="140">
        <f t="shared" si="313"/>
        <v>0</v>
      </c>
      <c r="M1880" s="142">
        <f>'2025-26 Salary &amp; Benefits'!$E$6</f>
        <v>78209</v>
      </c>
      <c r="N1880" s="142">
        <f>'2025-26 Salary &amp; Benefits'!$F$6</f>
        <v>80164</v>
      </c>
      <c r="O1880" s="9">
        <f t="shared" si="314"/>
        <v>0</v>
      </c>
      <c r="P1880" s="9">
        <f t="shared" si="315"/>
        <v>0</v>
      </c>
      <c r="Q1880" s="9">
        <f>'2025-26 Salary &amp; Benefits'!G$6</f>
        <v>15997.68</v>
      </c>
      <c r="R1880" s="143">
        <f>'2025-26 Salary &amp; Benefits'!H$6</f>
        <v>0.16020000000000001</v>
      </c>
      <c r="S1880" s="143">
        <f>'2025-26 Salary &amp; Benefits'!I$6</f>
        <v>0.15390000000000001</v>
      </c>
      <c r="T1880" s="9">
        <f t="shared" si="316"/>
        <v>0</v>
      </c>
      <c r="U1880" s="9">
        <f t="shared" si="317"/>
        <v>0</v>
      </c>
      <c r="V1880" s="9">
        <f t="shared" si="318"/>
        <v>0</v>
      </c>
      <c r="W1880" s="9">
        <f t="shared" si="319"/>
        <v>0</v>
      </c>
      <c r="X1880" s="22">
        <f t="shared" si="320"/>
        <v>0</v>
      </c>
      <c r="Y1880" s="2"/>
      <c r="Z1880" s="2"/>
      <c r="AA1880" s="2"/>
      <c r="AB1880" s="2"/>
      <c r="AC1880" s="2"/>
      <c r="AD1880" s="2"/>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2"/>
      <c r="CK1880" s="2"/>
      <c r="CL1880" s="2"/>
      <c r="CM1880" s="2"/>
      <c r="CN1880" s="2"/>
      <c r="CO1880" s="2"/>
      <c r="CP1880" s="2"/>
      <c r="CQ1880" s="2"/>
      <c r="CR1880" s="2"/>
      <c r="CS1880" s="2"/>
      <c r="CT1880" s="2"/>
      <c r="CU1880" s="2"/>
      <c r="CV1880" s="2"/>
      <c r="CW1880" s="2"/>
      <c r="CX1880" s="2"/>
      <c r="CY1880" s="2"/>
      <c r="CZ1880" s="2"/>
      <c r="DA1880" s="2"/>
      <c r="DB1880" s="2"/>
      <c r="DC1880" s="2"/>
      <c r="DD1880" s="2"/>
      <c r="DE1880" s="2"/>
      <c r="DF1880" s="2"/>
      <c r="DG1880" s="2"/>
      <c r="DH1880" s="2"/>
      <c r="DI1880" s="2"/>
      <c r="DJ1880" s="2"/>
      <c r="DK1880" s="2"/>
      <c r="DL1880" s="2"/>
      <c r="DM1880" s="2"/>
      <c r="DN1880" s="2"/>
      <c r="DO1880" s="2"/>
      <c r="DP1880" s="2"/>
      <c r="DQ1880" s="2"/>
      <c r="DR1880" s="2"/>
      <c r="DS1880" s="2"/>
      <c r="DT1880" s="2"/>
      <c r="DU1880" s="2"/>
      <c r="DV1880" s="2"/>
      <c r="DW1880" s="2"/>
      <c r="DX1880" s="2"/>
      <c r="DY1880" s="2"/>
      <c r="DZ1880" s="2"/>
      <c r="EA1880" s="2"/>
      <c r="EB1880" s="2"/>
      <c r="EC1880" s="2"/>
      <c r="ED1880" s="2"/>
      <c r="EE1880" s="2"/>
      <c r="EF1880" s="2"/>
      <c r="EG1880" s="2"/>
      <c r="EH1880" s="2"/>
      <c r="EI1880" s="2"/>
      <c r="EJ1880" s="2"/>
      <c r="EK1880" s="2"/>
      <c r="EL1880" s="2"/>
      <c r="EM1880" s="2"/>
      <c r="EN1880" s="2"/>
      <c r="EO1880" s="2"/>
      <c r="EP1880" s="2"/>
      <c r="EQ1880" s="2"/>
      <c r="ER1880" s="2"/>
      <c r="ES1880" s="2"/>
      <c r="ET1880" s="2"/>
      <c r="EU1880" s="2"/>
      <c r="EV1880" s="2"/>
      <c r="EW1880" s="2"/>
      <c r="EX1880" s="2"/>
      <c r="EY1880" s="2"/>
      <c r="EZ1880" s="2"/>
      <c r="FA1880" s="2"/>
      <c r="FB1880" s="2"/>
      <c r="FC1880" s="2"/>
    </row>
    <row r="1881" spans="1:159" s="4" customFormat="1">
      <c r="A1881" s="77" t="s">
        <v>2271</v>
      </c>
      <c r="B1881" s="87" t="s">
        <v>2821</v>
      </c>
      <c r="C1881" s="89">
        <v>3680</v>
      </c>
      <c r="D1881" s="101" t="s">
        <v>946</v>
      </c>
      <c r="E1881" s="107" t="str">
        <f>VLOOKUP($C1881,'2024-25 School Level AAFTE'!$C$4:$L$2372,9,FALSE)</f>
        <v>No</v>
      </c>
      <c r="F1881" s="95">
        <f>VLOOKUP($C1881,'2024-25 School Level AAFTE'!$C$4:$J$2372,8,FALSE)</f>
        <v>682.78</v>
      </c>
      <c r="G1881" s="97">
        <f>IFERROR(IF(E1881= "yes",VLOOKUP(C1881,Summary!$B:$I,6,0),0),0)</f>
        <v>0</v>
      </c>
      <c r="H1881" s="96">
        <f t="shared" si="311"/>
        <v>0</v>
      </c>
      <c r="I1881" s="154">
        <f>VLOOKUP($A1881,'2025-26 Salary &amp; Benefits'!$A:$I,3,FALSE)</f>
        <v>1.18</v>
      </c>
      <c r="J1881" s="154">
        <f>VLOOKUP($A1881,'2025-26 Salary &amp; Benefits'!$A:$I,4,FALSE)</f>
        <v>1.18</v>
      </c>
      <c r="K1881" s="141">
        <f t="shared" si="312"/>
        <v>0</v>
      </c>
      <c r="L1881" s="140">
        <f t="shared" si="313"/>
        <v>0</v>
      </c>
      <c r="M1881" s="142">
        <f>'2025-26 Salary &amp; Benefits'!$E$6</f>
        <v>78209</v>
      </c>
      <c r="N1881" s="142">
        <f>'2025-26 Salary &amp; Benefits'!$F$6</f>
        <v>80164</v>
      </c>
      <c r="O1881" s="9">
        <f t="shared" si="314"/>
        <v>0</v>
      </c>
      <c r="P1881" s="9">
        <f t="shared" si="315"/>
        <v>0</v>
      </c>
      <c r="Q1881" s="9">
        <f>'2025-26 Salary &amp; Benefits'!G$6</f>
        <v>15997.68</v>
      </c>
      <c r="R1881" s="143">
        <f>'2025-26 Salary &amp; Benefits'!H$6</f>
        <v>0.16020000000000001</v>
      </c>
      <c r="S1881" s="143">
        <f>'2025-26 Salary &amp; Benefits'!I$6</f>
        <v>0.15390000000000001</v>
      </c>
      <c r="T1881" s="9">
        <f t="shared" si="316"/>
        <v>0</v>
      </c>
      <c r="U1881" s="9">
        <f t="shared" si="317"/>
        <v>0</v>
      </c>
      <c r="V1881" s="9">
        <f t="shared" si="318"/>
        <v>0</v>
      </c>
      <c r="W1881" s="9">
        <f t="shared" si="319"/>
        <v>0</v>
      </c>
      <c r="X1881" s="22">
        <f t="shared" si="320"/>
        <v>0</v>
      </c>
      <c r="Y1881" s="2"/>
      <c r="Z1881" s="2"/>
      <c r="AA1881" s="2"/>
      <c r="AB1881" s="2"/>
      <c r="AC1881" s="2"/>
      <c r="AD1881" s="2"/>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2"/>
      <c r="CK1881" s="2"/>
      <c r="CL1881" s="2"/>
      <c r="CM1881" s="2"/>
      <c r="CN1881" s="2"/>
      <c r="CO1881" s="2"/>
      <c r="CP1881" s="2"/>
      <c r="CQ1881" s="2"/>
      <c r="CR1881" s="2"/>
      <c r="CS1881" s="2"/>
      <c r="CT1881" s="2"/>
      <c r="CU1881" s="2"/>
      <c r="CV1881" s="2"/>
      <c r="CW1881" s="2"/>
      <c r="CX1881" s="2"/>
      <c r="CY1881" s="2"/>
      <c r="CZ1881" s="2"/>
      <c r="DA1881" s="2"/>
      <c r="DB1881" s="2"/>
      <c r="DC1881" s="2"/>
      <c r="DD1881" s="2"/>
      <c r="DE1881" s="2"/>
      <c r="DF1881" s="2"/>
      <c r="DG1881" s="2"/>
      <c r="DH1881" s="2"/>
      <c r="DI1881" s="2"/>
      <c r="DJ1881" s="2"/>
      <c r="DK1881" s="2"/>
      <c r="DL1881" s="2"/>
      <c r="DM1881" s="2"/>
      <c r="DN1881" s="2"/>
      <c r="DO1881" s="2"/>
      <c r="DP1881" s="2"/>
      <c r="DQ1881" s="2"/>
      <c r="DR1881" s="2"/>
      <c r="DS1881" s="2"/>
      <c r="DT1881" s="2"/>
      <c r="DU1881" s="2"/>
      <c r="DV1881" s="2"/>
      <c r="DW1881" s="2"/>
      <c r="DX1881" s="2"/>
      <c r="DY1881" s="2"/>
      <c r="DZ1881" s="2"/>
      <c r="EA1881" s="2"/>
      <c r="EB1881" s="2"/>
      <c r="EC1881" s="2"/>
      <c r="ED1881" s="2"/>
      <c r="EE1881" s="2"/>
      <c r="EF1881" s="2"/>
      <c r="EG1881" s="2"/>
      <c r="EH1881" s="2"/>
      <c r="EI1881" s="2"/>
      <c r="EJ1881" s="2"/>
      <c r="EK1881" s="2"/>
      <c r="EL1881" s="2"/>
      <c r="EM1881" s="2"/>
      <c r="EN1881" s="2"/>
      <c r="EO1881" s="2"/>
      <c r="EP1881" s="2"/>
      <c r="EQ1881" s="2"/>
      <c r="ER1881" s="2"/>
      <c r="ES1881" s="2"/>
      <c r="ET1881" s="2"/>
      <c r="EU1881" s="2"/>
      <c r="EV1881" s="2"/>
      <c r="EW1881" s="2"/>
      <c r="EX1881" s="2"/>
      <c r="EY1881" s="2"/>
      <c r="EZ1881" s="2"/>
      <c r="FA1881" s="2"/>
      <c r="FB1881" s="2"/>
      <c r="FC1881" s="2"/>
    </row>
    <row r="1882" spans="1:159" s="4" customFormat="1">
      <c r="A1882" s="77" t="s">
        <v>2271</v>
      </c>
      <c r="B1882" s="87" t="s">
        <v>2821</v>
      </c>
      <c r="C1882" s="88">
        <v>3899</v>
      </c>
      <c r="D1882" s="87" t="s">
        <v>1050</v>
      </c>
      <c r="E1882" s="107" t="str">
        <f>VLOOKUP($C1882,'2024-25 School Level AAFTE'!$C$4:$L$2372,9,FALSE)</f>
        <v>Yes</v>
      </c>
      <c r="F1882" s="95">
        <f>VLOOKUP($C1882,'2024-25 School Level AAFTE'!$C$4:$J$2372,8,FALSE)</f>
        <v>215.86</v>
      </c>
      <c r="G1882" s="97">
        <f>IFERROR(IF(E1882= "yes",VLOOKUP(C1882,Summary!$B:$I,6,0),0),0)</f>
        <v>0</v>
      </c>
      <c r="H1882" s="96">
        <f t="shared" si="311"/>
        <v>215.86</v>
      </c>
      <c r="I1882" s="154">
        <f>VLOOKUP($A1882,'2025-26 Salary &amp; Benefits'!$A:$I,3,FALSE)</f>
        <v>1.18</v>
      </c>
      <c r="J1882" s="154">
        <f>VLOOKUP($A1882,'2025-26 Salary &amp; Benefits'!$A:$I,4,FALSE)</f>
        <v>1.18</v>
      </c>
      <c r="K1882" s="141">
        <f t="shared" si="312"/>
        <v>215.86</v>
      </c>
      <c r="L1882" s="140">
        <f t="shared" si="313"/>
        <v>0.63300000000000001</v>
      </c>
      <c r="M1882" s="142">
        <f>'2025-26 Salary &amp; Benefits'!$E$6</f>
        <v>78209</v>
      </c>
      <c r="N1882" s="142">
        <f>'2025-26 Salary &amp; Benefits'!$F$6</f>
        <v>80164</v>
      </c>
      <c r="O1882" s="9">
        <f t="shared" si="314"/>
        <v>58417.43</v>
      </c>
      <c r="P1882" s="9">
        <f t="shared" si="315"/>
        <v>1460.2699999999968</v>
      </c>
      <c r="Q1882" s="9">
        <f>'2025-26 Salary &amp; Benefits'!G$6</f>
        <v>15997.68</v>
      </c>
      <c r="R1882" s="143">
        <f>'2025-26 Salary &amp; Benefits'!H$6</f>
        <v>0.16020000000000001</v>
      </c>
      <c r="S1882" s="143">
        <f>'2025-26 Salary &amp; Benefits'!I$6</f>
        <v>0.15390000000000001</v>
      </c>
      <c r="T1882" s="9">
        <f t="shared" si="316"/>
        <v>19709.740000000002</v>
      </c>
      <c r="U1882" s="9">
        <f t="shared" si="317"/>
        <v>997.96</v>
      </c>
      <c r="V1882" s="9">
        <f t="shared" si="318"/>
        <v>153.59</v>
      </c>
      <c r="W1882" s="9">
        <f t="shared" si="319"/>
        <v>1151.55</v>
      </c>
      <c r="X1882" s="22">
        <f t="shared" si="320"/>
        <v>80738.990000000005</v>
      </c>
      <c r="Y1882" s="2"/>
      <c r="Z1882" s="2"/>
      <c r="AA1882" s="2"/>
      <c r="AB1882" s="2"/>
      <c r="AC1882" s="2"/>
      <c r="AD1882" s="2"/>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2"/>
      <c r="CK1882" s="2"/>
      <c r="CL1882" s="2"/>
      <c r="CM1882" s="2"/>
      <c r="CN1882" s="2"/>
      <c r="CO1882" s="2"/>
      <c r="CP1882" s="2"/>
      <c r="CQ1882" s="2"/>
      <c r="CR1882" s="2"/>
      <c r="CS1882" s="2"/>
      <c r="CT1882" s="2"/>
      <c r="CU1882" s="2"/>
      <c r="CV1882" s="2"/>
      <c r="CW1882" s="2"/>
      <c r="CX1882" s="2"/>
      <c r="CY1882" s="2"/>
      <c r="CZ1882" s="2"/>
      <c r="DA1882" s="2"/>
      <c r="DB1882" s="2"/>
      <c r="DC1882" s="2"/>
      <c r="DD1882" s="2"/>
      <c r="DE1882" s="2"/>
      <c r="DF1882" s="2"/>
      <c r="DG1882" s="2"/>
      <c r="DH1882" s="2"/>
      <c r="DI1882" s="2"/>
      <c r="DJ1882" s="2"/>
      <c r="DK1882" s="2"/>
      <c r="DL1882" s="2"/>
      <c r="DM1882" s="2"/>
      <c r="DN1882" s="2"/>
      <c r="DO1882" s="2"/>
      <c r="DP1882" s="2"/>
      <c r="DQ1882" s="2"/>
      <c r="DR1882" s="2"/>
      <c r="DS1882" s="2"/>
      <c r="DT1882" s="2"/>
      <c r="DU1882" s="2"/>
      <c r="DV1882" s="2"/>
      <c r="DW1882" s="2"/>
      <c r="DX1882" s="2"/>
      <c r="DY1882" s="2"/>
      <c r="DZ1882" s="2"/>
      <c r="EA1882" s="2"/>
      <c r="EB1882" s="2"/>
      <c r="EC1882" s="2"/>
      <c r="ED1882" s="2"/>
      <c r="EE1882" s="2"/>
      <c r="EF1882" s="2"/>
      <c r="EG1882" s="2"/>
      <c r="EH1882" s="2"/>
      <c r="EI1882" s="2"/>
      <c r="EJ1882" s="2"/>
      <c r="EK1882" s="2"/>
      <c r="EL1882" s="2"/>
      <c r="EM1882" s="2"/>
      <c r="EN1882" s="2"/>
      <c r="EO1882" s="2"/>
      <c r="EP1882" s="2"/>
      <c r="EQ1882" s="2"/>
      <c r="ER1882" s="2"/>
      <c r="ES1882" s="2"/>
      <c r="ET1882" s="2"/>
      <c r="EU1882" s="2"/>
      <c r="EV1882" s="2"/>
      <c r="EW1882" s="2"/>
      <c r="EX1882" s="2"/>
      <c r="EY1882" s="2"/>
      <c r="EZ1882" s="2"/>
      <c r="FA1882" s="2"/>
      <c r="FB1882" s="2"/>
      <c r="FC1882" s="2"/>
    </row>
    <row r="1883" spans="1:159" s="4" customFormat="1">
      <c r="A1883" s="77" t="s">
        <v>2271</v>
      </c>
      <c r="B1883" s="87" t="s">
        <v>2821</v>
      </c>
      <c r="C1883" s="89">
        <v>4029</v>
      </c>
      <c r="D1883" s="101" t="s">
        <v>3321</v>
      </c>
      <c r="E1883" s="107" t="str">
        <f>VLOOKUP($C1883,'2024-25 School Level AAFTE'!$C$4:$L$2372,9,FALSE)</f>
        <v>No</v>
      </c>
      <c r="F1883" s="95">
        <f>VLOOKUP($C1883,'2024-25 School Level AAFTE'!$C$4:$J$2372,8,FALSE)</f>
        <v>446.31</v>
      </c>
      <c r="G1883" s="97">
        <f>IFERROR(IF(E1883= "yes",VLOOKUP(C1883,Summary!$B:$I,6,0),0),0)</f>
        <v>0</v>
      </c>
      <c r="H1883" s="96">
        <f t="shared" si="311"/>
        <v>0</v>
      </c>
      <c r="I1883" s="154">
        <f>VLOOKUP($A1883,'2025-26 Salary &amp; Benefits'!$A:$I,3,FALSE)</f>
        <v>1.18</v>
      </c>
      <c r="J1883" s="154">
        <f>VLOOKUP($A1883,'2025-26 Salary &amp; Benefits'!$A:$I,4,FALSE)</f>
        <v>1.18</v>
      </c>
      <c r="K1883" s="141">
        <f t="shared" si="312"/>
        <v>0</v>
      </c>
      <c r="L1883" s="140">
        <f t="shared" si="313"/>
        <v>0</v>
      </c>
      <c r="M1883" s="142">
        <f>'2025-26 Salary &amp; Benefits'!$E$6</f>
        <v>78209</v>
      </c>
      <c r="N1883" s="142">
        <f>'2025-26 Salary &amp; Benefits'!$F$6</f>
        <v>80164</v>
      </c>
      <c r="O1883" s="9">
        <f t="shared" si="314"/>
        <v>0</v>
      </c>
      <c r="P1883" s="9">
        <f t="shared" si="315"/>
        <v>0</v>
      </c>
      <c r="Q1883" s="9">
        <f>'2025-26 Salary &amp; Benefits'!G$6</f>
        <v>15997.68</v>
      </c>
      <c r="R1883" s="143">
        <f>'2025-26 Salary &amp; Benefits'!H$6</f>
        <v>0.16020000000000001</v>
      </c>
      <c r="S1883" s="143">
        <f>'2025-26 Salary &amp; Benefits'!I$6</f>
        <v>0.15390000000000001</v>
      </c>
      <c r="T1883" s="9">
        <f t="shared" si="316"/>
        <v>0</v>
      </c>
      <c r="U1883" s="9">
        <f t="shared" si="317"/>
        <v>0</v>
      </c>
      <c r="V1883" s="9">
        <f t="shared" si="318"/>
        <v>0</v>
      </c>
      <c r="W1883" s="9">
        <f t="shared" si="319"/>
        <v>0</v>
      </c>
      <c r="X1883" s="22">
        <f t="shared" si="320"/>
        <v>0</v>
      </c>
      <c r="Y1883" s="2"/>
      <c r="Z1883" s="2"/>
      <c r="AA1883" s="2"/>
      <c r="AB1883" s="2"/>
      <c r="AC1883" s="2"/>
      <c r="AD1883" s="2"/>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c r="CR1883" s="2"/>
      <c r="CS1883" s="2"/>
      <c r="CT1883" s="2"/>
      <c r="CU1883" s="2"/>
      <c r="CV1883" s="2"/>
      <c r="CW1883" s="2"/>
      <c r="CX1883" s="2"/>
      <c r="CY1883" s="2"/>
      <c r="CZ1883" s="2"/>
      <c r="DA1883" s="2"/>
      <c r="DB1883" s="2"/>
      <c r="DC1883" s="2"/>
      <c r="DD1883" s="2"/>
      <c r="DE1883" s="2"/>
      <c r="DF1883" s="2"/>
      <c r="DG1883" s="2"/>
      <c r="DH1883" s="2"/>
      <c r="DI1883" s="2"/>
      <c r="DJ1883" s="2"/>
      <c r="DK1883" s="2"/>
      <c r="DL1883" s="2"/>
      <c r="DM1883" s="2"/>
      <c r="DN1883" s="2"/>
      <c r="DO1883" s="2"/>
      <c r="DP1883" s="2"/>
      <c r="DQ1883" s="2"/>
      <c r="DR1883" s="2"/>
      <c r="DS1883" s="2"/>
      <c r="DT1883" s="2"/>
      <c r="DU1883" s="2"/>
      <c r="DV1883" s="2"/>
      <c r="DW1883" s="2"/>
      <c r="DX1883" s="2"/>
      <c r="DY1883" s="2"/>
      <c r="DZ1883" s="2"/>
      <c r="EA1883" s="2"/>
      <c r="EB1883" s="2"/>
      <c r="EC1883" s="2"/>
      <c r="ED1883" s="2"/>
      <c r="EE1883" s="2"/>
      <c r="EF1883" s="2"/>
      <c r="EG1883" s="2"/>
      <c r="EH1883" s="2"/>
      <c r="EI1883" s="2"/>
      <c r="EJ1883" s="2"/>
      <c r="EK1883" s="2"/>
      <c r="EL1883" s="2"/>
      <c r="EM1883" s="2"/>
      <c r="EN1883" s="2"/>
      <c r="EO1883" s="2"/>
      <c r="EP1883" s="2"/>
      <c r="EQ1883" s="2"/>
      <c r="ER1883" s="2"/>
      <c r="ES1883" s="2"/>
      <c r="ET1883" s="2"/>
      <c r="EU1883" s="2"/>
      <c r="EV1883" s="2"/>
      <c r="EW1883" s="2"/>
      <c r="EX1883" s="2"/>
      <c r="EY1883" s="2"/>
      <c r="EZ1883" s="2"/>
      <c r="FA1883" s="2"/>
      <c r="FB1883" s="2"/>
      <c r="FC1883" s="2"/>
    </row>
    <row r="1884" spans="1:159" s="4" customFormat="1">
      <c r="A1884" s="77" t="s">
        <v>2271</v>
      </c>
      <c r="B1884" s="87" t="s">
        <v>2821</v>
      </c>
      <c r="C1884" s="88">
        <v>4079</v>
      </c>
      <c r="D1884" s="87" t="s">
        <v>1052</v>
      </c>
      <c r="E1884" s="107" t="str">
        <f>VLOOKUP($C1884,'2024-25 School Level AAFTE'!$C$4:$L$2372,9,FALSE)</f>
        <v>No</v>
      </c>
      <c r="F1884" s="95">
        <f>VLOOKUP($C1884,'2024-25 School Level AAFTE'!$C$4:$J$2372,8,FALSE)</f>
        <v>453.51</v>
      </c>
      <c r="G1884" s="97">
        <f>IFERROR(IF(E1884= "yes",VLOOKUP(C1884,Summary!$B:$I,6,0),0),0)</f>
        <v>0</v>
      </c>
      <c r="H1884" s="96">
        <f t="shared" si="311"/>
        <v>0</v>
      </c>
      <c r="I1884" s="154">
        <f>VLOOKUP($A1884,'2025-26 Salary &amp; Benefits'!$A:$I,3,FALSE)</f>
        <v>1.18</v>
      </c>
      <c r="J1884" s="154">
        <f>VLOOKUP($A1884,'2025-26 Salary &amp; Benefits'!$A:$I,4,FALSE)</f>
        <v>1.18</v>
      </c>
      <c r="K1884" s="141">
        <f t="shared" si="312"/>
        <v>0</v>
      </c>
      <c r="L1884" s="140">
        <f t="shared" si="313"/>
        <v>0</v>
      </c>
      <c r="M1884" s="142">
        <f>'2025-26 Salary &amp; Benefits'!$E$6</f>
        <v>78209</v>
      </c>
      <c r="N1884" s="142">
        <f>'2025-26 Salary &amp; Benefits'!$F$6</f>
        <v>80164</v>
      </c>
      <c r="O1884" s="9">
        <f t="shared" si="314"/>
        <v>0</v>
      </c>
      <c r="P1884" s="9">
        <f t="shared" si="315"/>
        <v>0</v>
      </c>
      <c r="Q1884" s="9">
        <f>'2025-26 Salary &amp; Benefits'!G$6</f>
        <v>15997.68</v>
      </c>
      <c r="R1884" s="143">
        <f>'2025-26 Salary &amp; Benefits'!H$6</f>
        <v>0.16020000000000001</v>
      </c>
      <c r="S1884" s="143">
        <f>'2025-26 Salary &amp; Benefits'!I$6</f>
        <v>0.15390000000000001</v>
      </c>
      <c r="T1884" s="9">
        <f t="shared" si="316"/>
        <v>0</v>
      </c>
      <c r="U1884" s="9">
        <f t="shared" si="317"/>
        <v>0</v>
      </c>
      <c r="V1884" s="9">
        <f t="shared" si="318"/>
        <v>0</v>
      </c>
      <c r="W1884" s="9">
        <f t="shared" si="319"/>
        <v>0</v>
      </c>
      <c r="X1884" s="22">
        <f t="shared" si="320"/>
        <v>0</v>
      </c>
      <c r="Y1884" s="2"/>
      <c r="Z1884" s="2"/>
      <c r="AA1884" s="2"/>
      <c r="AB1884" s="2"/>
      <c r="AC1884" s="2"/>
      <c r="AD1884" s="2"/>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c r="CR1884" s="2"/>
      <c r="CS1884" s="2"/>
      <c r="CT1884" s="2"/>
      <c r="CU1884" s="2"/>
      <c r="CV1884" s="2"/>
      <c r="CW1884" s="2"/>
      <c r="CX1884" s="2"/>
      <c r="CY1884" s="2"/>
      <c r="CZ1884" s="2"/>
      <c r="DA1884" s="2"/>
      <c r="DB1884" s="2"/>
      <c r="DC1884" s="2"/>
      <c r="DD1884" s="2"/>
      <c r="DE1884" s="2"/>
      <c r="DF1884" s="2"/>
      <c r="DG1884" s="2"/>
      <c r="DH1884" s="2"/>
      <c r="DI1884" s="2"/>
      <c r="DJ1884" s="2"/>
      <c r="DK1884" s="2"/>
      <c r="DL1884" s="2"/>
      <c r="DM1884" s="2"/>
      <c r="DN1884" s="2"/>
      <c r="DO1884" s="2"/>
      <c r="DP1884" s="2"/>
      <c r="DQ1884" s="2"/>
      <c r="DR1884" s="2"/>
      <c r="DS1884" s="2"/>
      <c r="DT1884" s="2"/>
      <c r="DU1884" s="2"/>
      <c r="DV1884" s="2"/>
      <c r="DW1884" s="2"/>
      <c r="DX1884" s="2"/>
      <c r="DY1884" s="2"/>
      <c r="DZ1884" s="2"/>
      <c r="EA1884" s="2"/>
      <c r="EB1884" s="2"/>
      <c r="EC1884" s="2"/>
      <c r="ED1884" s="2"/>
      <c r="EE1884" s="2"/>
      <c r="EF1884" s="2"/>
      <c r="EG1884" s="2"/>
      <c r="EH1884" s="2"/>
      <c r="EI1884" s="2"/>
      <c r="EJ1884" s="2"/>
      <c r="EK1884" s="2"/>
      <c r="EL1884" s="2"/>
      <c r="EM1884" s="2"/>
      <c r="EN1884" s="2"/>
      <c r="EO1884" s="2"/>
      <c r="EP1884" s="2"/>
      <c r="EQ1884" s="2"/>
      <c r="ER1884" s="2"/>
      <c r="ES1884" s="2"/>
      <c r="ET1884" s="2"/>
      <c r="EU1884" s="2"/>
      <c r="EV1884" s="2"/>
      <c r="EW1884" s="2"/>
      <c r="EX1884" s="2"/>
      <c r="EY1884" s="2"/>
      <c r="EZ1884" s="2"/>
      <c r="FA1884" s="2"/>
      <c r="FB1884" s="2"/>
      <c r="FC1884" s="2"/>
    </row>
    <row r="1885" spans="1:159" s="4" customFormat="1">
      <c r="A1885" s="77" t="s">
        <v>2271</v>
      </c>
      <c r="B1885" s="87" t="s">
        <v>2821</v>
      </c>
      <c r="C1885" s="88">
        <v>4141</v>
      </c>
      <c r="D1885" s="87" t="s">
        <v>126</v>
      </c>
      <c r="E1885" s="107" t="str">
        <f>VLOOKUP($C1885,'2024-25 School Level AAFTE'!$C$4:$L$2372,9,FALSE)</f>
        <v>No</v>
      </c>
      <c r="F1885" s="95">
        <f>VLOOKUP($C1885,'2024-25 School Level AAFTE'!$C$4:$J$2372,8,FALSE)</f>
        <v>504.08</v>
      </c>
      <c r="G1885" s="97">
        <f>IFERROR(IF(E1885= "yes",VLOOKUP(C1885,Summary!$B:$I,6,0),0),0)</f>
        <v>0</v>
      </c>
      <c r="H1885" s="96">
        <f t="shared" si="311"/>
        <v>0</v>
      </c>
      <c r="I1885" s="154">
        <f>VLOOKUP($A1885,'2025-26 Salary &amp; Benefits'!$A:$I,3,FALSE)</f>
        <v>1.18</v>
      </c>
      <c r="J1885" s="154">
        <f>VLOOKUP($A1885,'2025-26 Salary &amp; Benefits'!$A:$I,4,FALSE)</f>
        <v>1.18</v>
      </c>
      <c r="K1885" s="141">
        <f t="shared" si="312"/>
        <v>0</v>
      </c>
      <c r="L1885" s="140">
        <f t="shared" si="313"/>
        <v>0</v>
      </c>
      <c r="M1885" s="142">
        <f>'2025-26 Salary &amp; Benefits'!$E$6</f>
        <v>78209</v>
      </c>
      <c r="N1885" s="142">
        <f>'2025-26 Salary &amp; Benefits'!$F$6</f>
        <v>80164</v>
      </c>
      <c r="O1885" s="9">
        <f t="shared" si="314"/>
        <v>0</v>
      </c>
      <c r="P1885" s="9">
        <f t="shared" si="315"/>
        <v>0</v>
      </c>
      <c r="Q1885" s="9">
        <f>'2025-26 Salary &amp; Benefits'!G$6</f>
        <v>15997.68</v>
      </c>
      <c r="R1885" s="143">
        <f>'2025-26 Salary &amp; Benefits'!H$6</f>
        <v>0.16020000000000001</v>
      </c>
      <c r="S1885" s="143">
        <f>'2025-26 Salary &amp; Benefits'!I$6</f>
        <v>0.15390000000000001</v>
      </c>
      <c r="T1885" s="9">
        <f t="shared" si="316"/>
        <v>0</v>
      </c>
      <c r="U1885" s="9">
        <f t="shared" si="317"/>
        <v>0</v>
      </c>
      <c r="V1885" s="9">
        <f t="shared" si="318"/>
        <v>0</v>
      </c>
      <c r="W1885" s="9">
        <f t="shared" si="319"/>
        <v>0</v>
      </c>
      <c r="X1885" s="22">
        <f t="shared" si="320"/>
        <v>0</v>
      </c>
      <c r="Y1885" s="2"/>
      <c r="Z1885" s="2"/>
      <c r="AA1885" s="2"/>
      <c r="AB1885" s="2"/>
      <c r="AC1885" s="2"/>
      <c r="AD1885" s="2"/>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c r="CR1885" s="2"/>
      <c r="CS1885" s="2"/>
      <c r="CT1885" s="2"/>
      <c r="CU1885" s="2"/>
      <c r="CV1885" s="2"/>
      <c r="CW1885" s="2"/>
      <c r="CX1885" s="2"/>
      <c r="CY1885" s="2"/>
      <c r="CZ1885" s="2"/>
      <c r="DA1885" s="2"/>
      <c r="DB1885" s="2"/>
      <c r="DC1885" s="2"/>
      <c r="DD1885" s="2"/>
      <c r="DE1885" s="2"/>
      <c r="DF1885" s="2"/>
      <c r="DG1885" s="2"/>
      <c r="DH1885" s="2"/>
      <c r="DI1885" s="2"/>
      <c r="DJ1885" s="2"/>
      <c r="DK1885" s="2"/>
      <c r="DL1885" s="2"/>
      <c r="DM1885" s="2"/>
      <c r="DN1885" s="2"/>
      <c r="DO1885" s="2"/>
      <c r="DP1885" s="2"/>
      <c r="DQ1885" s="2"/>
      <c r="DR1885" s="2"/>
      <c r="DS1885" s="2"/>
      <c r="DT1885" s="2"/>
      <c r="DU1885" s="2"/>
      <c r="DV1885" s="2"/>
      <c r="DW1885" s="2"/>
      <c r="DX1885" s="2"/>
      <c r="DY1885" s="2"/>
      <c r="DZ1885" s="2"/>
      <c r="EA1885" s="2"/>
      <c r="EB1885" s="2"/>
      <c r="EC1885" s="2"/>
      <c r="ED1885" s="2"/>
      <c r="EE1885" s="2"/>
      <c r="EF1885" s="2"/>
      <c r="EG1885" s="2"/>
      <c r="EH1885" s="2"/>
      <c r="EI1885" s="2"/>
      <c r="EJ1885" s="2"/>
      <c r="EK1885" s="2"/>
      <c r="EL1885" s="2"/>
      <c r="EM1885" s="2"/>
      <c r="EN1885" s="2"/>
      <c r="EO1885" s="2"/>
      <c r="EP1885" s="2"/>
      <c r="EQ1885" s="2"/>
      <c r="ER1885" s="2"/>
      <c r="ES1885" s="2"/>
      <c r="ET1885" s="2"/>
      <c r="EU1885" s="2"/>
      <c r="EV1885" s="2"/>
      <c r="EW1885" s="2"/>
      <c r="EX1885" s="2"/>
      <c r="EY1885" s="2"/>
      <c r="EZ1885" s="2"/>
      <c r="FA1885" s="2"/>
      <c r="FB1885" s="2"/>
      <c r="FC1885" s="2"/>
    </row>
    <row r="1886" spans="1:159" s="4" customFormat="1">
      <c r="A1886" s="77" t="s">
        <v>2271</v>
      </c>
      <c r="B1886" s="87" t="s">
        <v>2821</v>
      </c>
      <c r="C1886" s="88">
        <v>4142</v>
      </c>
      <c r="D1886" s="87" t="s">
        <v>3011</v>
      </c>
      <c r="E1886" s="107" t="str">
        <f>VLOOKUP($C1886,'2024-25 School Level AAFTE'!$C$4:$L$2372,9,FALSE)</f>
        <v>No</v>
      </c>
      <c r="F1886" s="95">
        <f>VLOOKUP($C1886,'2024-25 School Level AAFTE'!$C$4:$J$2372,8,FALSE)</f>
        <v>735.33</v>
      </c>
      <c r="G1886" s="97">
        <f>IFERROR(IF(E1886= "yes",VLOOKUP(C1886,Summary!$B:$I,6,0),0),0)</f>
        <v>0</v>
      </c>
      <c r="H1886" s="96">
        <f t="shared" ref="H1886:H1949" si="321">IF(E1886= "yes", F1886,0)</f>
        <v>0</v>
      </c>
      <c r="I1886" s="154">
        <f>VLOOKUP($A1886,'2025-26 Salary &amp; Benefits'!$A:$I,3,FALSE)</f>
        <v>1.18</v>
      </c>
      <c r="J1886" s="154">
        <f>VLOOKUP($A1886,'2025-26 Salary &amp; Benefits'!$A:$I,4,FALSE)</f>
        <v>1.18</v>
      </c>
      <c r="K1886" s="141">
        <f t="shared" ref="K1886:K1949" si="322">IF(G1886&gt;0,G1886,H1886)</f>
        <v>0</v>
      </c>
      <c r="L1886" s="140">
        <f t="shared" ref="L1886:L1949" si="323">ROUND((($K1886*1.1*36)/15)/900,3)</f>
        <v>0</v>
      </c>
      <c r="M1886" s="142">
        <f>'2025-26 Salary &amp; Benefits'!$E$6</f>
        <v>78209</v>
      </c>
      <c r="N1886" s="142">
        <f>'2025-26 Salary &amp; Benefits'!$F$6</f>
        <v>80164</v>
      </c>
      <c r="O1886" s="9">
        <f t="shared" ref="O1886:O1949" si="324">ROUND($I1886*$M1886*$L1886,2)</f>
        <v>0</v>
      </c>
      <c r="P1886" s="9">
        <f t="shared" ref="P1886:P1949" si="325">ROUND($J1886*$N1886*$L1886,2)-O1886</f>
        <v>0</v>
      </c>
      <c r="Q1886" s="9">
        <f>'2025-26 Salary &amp; Benefits'!G$6</f>
        <v>15997.68</v>
      </c>
      <c r="R1886" s="143">
        <f>'2025-26 Salary &amp; Benefits'!H$6</f>
        <v>0.16020000000000001</v>
      </c>
      <c r="S1886" s="143">
        <f>'2025-26 Salary &amp; Benefits'!I$6</f>
        <v>0.15390000000000001</v>
      </c>
      <c r="T1886" s="9">
        <f t="shared" ref="T1886:T1949" si="326">ROUND(O1886*R1886+P1886*S1886+L1886*Q1886,2)</f>
        <v>0</v>
      </c>
      <c r="U1886" s="9">
        <f t="shared" ref="U1886:U1949" si="327">ROUND((($N1886*$J1886*$L1886)/180)*3,2)</f>
        <v>0</v>
      </c>
      <c r="V1886" s="9">
        <f t="shared" ref="V1886:V1949" si="328">ROUND(U1886*S1886,2)</f>
        <v>0</v>
      </c>
      <c r="W1886" s="9">
        <f t="shared" ref="W1886:W1949" si="329">SUM(U1886:V1886)</f>
        <v>0</v>
      </c>
      <c r="X1886" s="22">
        <f t="shared" ref="X1886:X1949" si="330">SUM(T1886,O1886:P1886,W1886)</f>
        <v>0</v>
      </c>
      <c r="Y1886" s="2"/>
      <c r="Z1886" s="2"/>
      <c r="AA1886" s="2"/>
      <c r="AB1886" s="2"/>
      <c r="AC1886" s="2"/>
      <c r="AD1886" s="2"/>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c r="CQ1886" s="2"/>
      <c r="CR1886" s="2"/>
      <c r="CS1886" s="2"/>
      <c r="CT1886" s="2"/>
      <c r="CU1886" s="2"/>
      <c r="CV1886" s="2"/>
      <c r="CW1886" s="2"/>
      <c r="CX1886" s="2"/>
      <c r="CY1886" s="2"/>
      <c r="CZ1886" s="2"/>
      <c r="DA1886" s="2"/>
      <c r="DB1886" s="2"/>
      <c r="DC1886" s="2"/>
      <c r="DD1886" s="2"/>
      <c r="DE1886" s="2"/>
      <c r="DF1886" s="2"/>
      <c r="DG1886" s="2"/>
      <c r="DH1886" s="2"/>
      <c r="DI1886" s="2"/>
      <c r="DJ1886" s="2"/>
      <c r="DK1886" s="2"/>
      <c r="DL1886" s="2"/>
      <c r="DM1886" s="2"/>
      <c r="DN1886" s="2"/>
      <c r="DO1886" s="2"/>
      <c r="DP1886" s="2"/>
      <c r="DQ1886" s="2"/>
      <c r="DR1886" s="2"/>
      <c r="DS1886" s="2"/>
      <c r="DT1886" s="2"/>
      <c r="DU1886" s="2"/>
      <c r="DV1886" s="2"/>
      <c r="DW1886" s="2"/>
      <c r="DX1886" s="2"/>
      <c r="DY1886" s="2"/>
      <c r="DZ1886" s="2"/>
      <c r="EA1886" s="2"/>
      <c r="EB1886" s="2"/>
      <c r="EC1886" s="2"/>
      <c r="ED1886" s="2"/>
      <c r="EE1886" s="2"/>
      <c r="EF1886" s="2"/>
      <c r="EG1886" s="2"/>
      <c r="EH1886" s="2"/>
      <c r="EI1886" s="2"/>
      <c r="EJ1886" s="2"/>
      <c r="EK1886" s="2"/>
      <c r="EL1886" s="2"/>
      <c r="EM1886" s="2"/>
      <c r="EN1886" s="2"/>
      <c r="EO1886" s="2"/>
      <c r="EP1886" s="2"/>
      <c r="EQ1886" s="2"/>
      <c r="ER1886" s="2"/>
      <c r="ES1886" s="2"/>
      <c r="ET1886" s="2"/>
      <c r="EU1886" s="2"/>
      <c r="EV1886" s="2"/>
      <c r="EW1886" s="2"/>
      <c r="EX1886" s="2"/>
      <c r="EY1886" s="2"/>
      <c r="EZ1886" s="2"/>
      <c r="FA1886" s="2"/>
      <c r="FB1886" s="2"/>
      <c r="FC1886" s="2"/>
    </row>
    <row r="1887" spans="1:159" s="4" customFormat="1">
      <c r="A1887" s="77" t="s">
        <v>2271</v>
      </c>
      <c r="B1887" s="87" t="s">
        <v>2821</v>
      </c>
      <c r="C1887" s="88">
        <v>4348</v>
      </c>
      <c r="D1887" s="87" t="s">
        <v>1053</v>
      </c>
      <c r="E1887" s="107" t="str">
        <f>VLOOKUP($C1887,'2024-25 School Level AAFTE'!$C$4:$L$2372,9,FALSE)</f>
        <v>No</v>
      </c>
      <c r="F1887" s="95">
        <f>VLOOKUP($C1887,'2024-25 School Level AAFTE'!$C$4:$J$2372,8,FALSE)</f>
        <v>444.36</v>
      </c>
      <c r="G1887" s="97">
        <f>IFERROR(IF(E1887= "yes",VLOOKUP(C1887,Summary!$B:$I,6,0),0),0)</f>
        <v>0</v>
      </c>
      <c r="H1887" s="96">
        <f t="shared" si="321"/>
        <v>0</v>
      </c>
      <c r="I1887" s="154">
        <f>VLOOKUP($A1887,'2025-26 Salary &amp; Benefits'!$A:$I,3,FALSE)</f>
        <v>1.18</v>
      </c>
      <c r="J1887" s="154">
        <f>VLOOKUP($A1887,'2025-26 Salary &amp; Benefits'!$A:$I,4,FALSE)</f>
        <v>1.18</v>
      </c>
      <c r="K1887" s="141">
        <f t="shared" si="322"/>
        <v>0</v>
      </c>
      <c r="L1887" s="140">
        <f t="shared" si="323"/>
        <v>0</v>
      </c>
      <c r="M1887" s="142">
        <f>'2025-26 Salary &amp; Benefits'!$E$6</f>
        <v>78209</v>
      </c>
      <c r="N1887" s="142">
        <f>'2025-26 Salary &amp; Benefits'!$F$6</f>
        <v>80164</v>
      </c>
      <c r="O1887" s="9">
        <f t="shared" si="324"/>
        <v>0</v>
      </c>
      <c r="P1887" s="9">
        <f t="shared" si="325"/>
        <v>0</v>
      </c>
      <c r="Q1887" s="9">
        <f>'2025-26 Salary &amp; Benefits'!G$6</f>
        <v>15997.68</v>
      </c>
      <c r="R1887" s="143">
        <f>'2025-26 Salary &amp; Benefits'!H$6</f>
        <v>0.16020000000000001</v>
      </c>
      <c r="S1887" s="143">
        <f>'2025-26 Salary &amp; Benefits'!I$6</f>
        <v>0.15390000000000001</v>
      </c>
      <c r="T1887" s="9">
        <f t="shared" si="326"/>
        <v>0</v>
      </c>
      <c r="U1887" s="9">
        <f t="shared" si="327"/>
        <v>0</v>
      </c>
      <c r="V1887" s="9">
        <f t="shared" si="328"/>
        <v>0</v>
      </c>
      <c r="W1887" s="9">
        <f t="shared" si="329"/>
        <v>0</v>
      </c>
      <c r="X1887" s="22">
        <f t="shared" si="330"/>
        <v>0</v>
      </c>
      <c r="Y1887" s="2"/>
      <c r="Z1887" s="2"/>
      <c r="AA1887" s="2"/>
      <c r="AB1887" s="2"/>
      <c r="AC1887" s="2"/>
      <c r="AD1887" s="2"/>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c r="CH1887" s="2"/>
      <c r="CI1887" s="2"/>
      <c r="CJ1887" s="2"/>
      <c r="CK1887" s="2"/>
      <c r="CL1887" s="2"/>
      <c r="CM1887" s="2"/>
      <c r="CN1887" s="2"/>
      <c r="CO1887" s="2"/>
      <c r="CP1887" s="2"/>
      <c r="CQ1887" s="2"/>
      <c r="CR1887" s="2"/>
      <c r="CS1887" s="2"/>
      <c r="CT1887" s="2"/>
      <c r="CU1887" s="2"/>
      <c r="CV1887" s="2"/>
      <c r="CW1887" s="2"/>
      <c r="CX1887" s="2"/>
      <c r="CY1887" s="2"/>
      <c r="CZ1887" s="2"/>
      <c r="DA1887" s="2"/>
      <c r="DB1887" s="2"/>
      <c r="DC1887" s="2"/>
      <c r="DD1887" s="2"/>
      <c r="DE1887" s="2"/>
      <c r="DF1887" s="2"/>
      <c r="DG1887" s="2"/>
      <c r="DH1887" s="2"/>
      <c r="DI1887" s="2"/>
      <c r="DJ1887" s="2"/>
      <c r="DK1887" s="2"/>
      <c r="DL1887" s="2"/>
      <c r="DM1887" s="2"/>
      <c r="DN1887" s="2"/>
      <c r="DO1887" s="2"/>
      <c r="DP1887" s="2"/>
      <c r="DQ1887" s="2"/>
      <c r="DR1887" s="2"/>
      <c r="DS1887" s="2"/>
      <c r="DT1887" s="2"/>
      <c r="DU1887" s="2"/>
      <c r="DV1887" s="2"/>
      <c r="DW1887" s="2"/>
      <c r="DX1887" s="2"/>
      <c r="DY1887" s="2"/>
      <c r="DZ1887" s="2"/>
      <c r="EA1887" s="2"/>
      <c r="EB1887" s="2"/>
      <c r="EC1887" s="2"/>
      <c r="ED1887" s="2"/>
      <c r="EE1887" s="2"/>
      <c r="EF1887" s="2"/>
      <c r="EG1887" s="2"/>
      <c r="EH1887" s="2"/>
      <c r="EI1887" s="2"/>
      <c r="EJ1887" s="2"/>
      <c r="EK1887" s="2"/>
      <c r="EL1887" s="2"/>
      <c r="EM1887" s="2"/>
      <c r="EN1887" s="2"/>
      <c r="EO1887" s="2"/>
      <c r="EP1887" s="2"/>
      <c r="EQ1887" s="2"/>
      <c r="ER1887" s="2"/>
      <c r="ES1887" s="2"/>
      <c r="ET1887" s="2"/>
      <c r="EU1887" s="2"/>
      <c r="EV1887" s="2"/>
      <c r="EW1887" s="2"/>
      <c r="EX1887" s="2"/>
      <c r="EY1887" s="2"/>
      <c r="EZ1887" s="2"/>
      <c r="FA1887" s="2"/>
      <c r="FB1887" s="2"/>
      <c r="FC1887" s="2"/>
    </row>
    <row r="1888" spans="1:159" s="4" customFormat="1">
      <c r="A1888" s="77" t="s">
        <v>2271</v>
      </c>
      <c r="B1888" s="87" t="s">
        <v>2821</v>
      </c>
      <c r="C1888" s="88">
        <v>4349</v>
      </c>
      <c r="D1888" s="87" t="s">
        <v>1054</v>
      </c>
      <c r="E1888" s="107" t="str">
        <f>VLOOKUP($C1888,'2024-25 School Level AAFTE'!$C$4:$L$2372,9,FALSE)</f>
        <v>No</v>
      </c>
      <c r="F1888" s="95">
        <f>VLOOKUP($C1888,'2024-25 School Level AAFTE'!$C$4:$J$2372,8,FALSE)</f>
        <v>497.26</v>
      </c>
      <c r="G1888" s="97">
        <f>IFERROR(IF(E1888= "yes",VLOOKUP(C1888,Summary!$B:$I,6,0),0),0)</f>
        <v>0</v>
      </c>
      <c r="H1888" s="96">
        <f t="shared" si="321"/>
        <v>0</v>
      </c>
      <c r="I1888" s="154">
        <f>VLOOKUP($A1888,'2025-26 Salary &amp; Benefits'!$A:$I,3,FALSE)</f>
        <v>1.18</v>
      </c>
      <c r="J1888" s="154">
        <f>VLOOKUP($A1888,'2025-26 Salary &amp; Benefits'!$A:$I,4,FALSE)</f>
        <v>1.18</v>
      </c>
      <c r="K1888" s="141">
        <f t="shared" si="322"/>
        <v>0</v>
      </c>
      <c r="L1888" s="140">
        <f t="shared" si="323"/>
        <v>0</v>
      </c>
      <c r="M1888" s="142">
        <f>'2025-26 Salary &amp; Benefits'!$E$6</f>
        <v>78209</v>
      </c>
      <c r="N1888" s="142">
        <f>'2025-26 Salary &amp; Benefits'!$F$6</f>
        <v>80164</v>
      </c>
      <c r="O1888" s="9">
        <f t="shared" si="324"/>
        <v>0</v>
      </c>
      <c r="P1888" s="9">
        <f t="shared" si="325"/>
        <v>0</v>
      </c>
      <c r="Q1888" s="9">
        <f>'2025-26 Salary &amp; Benefits'!G$6</f>
        <v>15997.68</v>
      </c>
      <c r="R1888" s="143">
        <f>'2025-26 Salary &amp; Benefits'!H$6</f>
        <v>0.16020000000000001</v>
      </c>
      <c r="S1888" s="143">
        <f>'2025-26 Salary &amp; Benefits'!I$6</f>
        <v>0.15390000000000001</v>
      </c>
      <c r="T1888" s="9">
        <f t="shared" si="326"/>
        <v>0</v>
      </c>
      <c r="U1888" s="9">
        <f t="shared" si="327"/>
        <v>0</v>
      </c>
      <c r="V1888" s="9">
        <f t="shared" si="328"/>
        <v>0</v>
      </c>
      <c r="W1888" s="9">
        <f t="shared" si="329"/>
        <v>0</v>
      </c>
      <c r="X1888" s="22">
        <f t="shared" si="330"/>
        <v>0</v>
      </c>
      <c r="Y1888" s="2"/>
      <c r="Z1888" s="2"/>
      <c r="AA1888" s="2"/>
      <c r="AB1888" s="2"/>
      <c r="AC1888" s="2"/>
      <c r="AD1888" s="2"/>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c r="CH1888" s="2"/>
      <c r="CI1888" s="2"/>
      <c r="CJ1888" s="2"/>
      <c r="CK1888" s="2"/>
      <c r="CL1888" s="2"/>
      <c r="CM1888" s="2"/>
      <c r="CN1888" s="2"/>
      <c r="CO1888" s="2"/>
      <c r="CP1888" s="2"/>
      <c r="CQ1888" s="2"/>
      <c r="CR1888" s="2"/>
      <c r="CS1888" s="2"/>
      <c r="CT1888" s="2"/>
      <c r="CU1888" s="2"/>
      <c r="CV1888" s="2"/>
      <c r="CW1888" s="2"/>
      <c r="CX1888" s="2"/>
      <c r="CY1888" s="2"/>
      <c r="CZ1888" s="2"/>
      <c r="DA1888" s="2"/>
      <c r="DB1888" s="2"/>
      <c r="DC1888" s="2"/>
      <c r="DD1888" s="2"/>
      <c r="DE1888" s="2"/>
      <c r="DF1888" s="2"/>
      <c r="DG1888" s="2"/>
      <c r="DH1888" s="2"/>
      <c r="DI1888" s="2"/>
      <c r="DJ1888" s="2"/>
      <c r="DK1888" s="2"/>
      <c r="DL1888" s="2"/>
      <c r="DM1888" s="2"/>
      <c r="DN1888" s="2"/>
      <c r="DO1888" s="2"/>
      <c r="DP1888" s="2"/>
      <c r="DQ1888" s="2"/>
      <c r="DR1888" s="2"/>
      <c r="DS1888" s="2"/>
      <c r="DT1888" s="2"/>
      <c r="DU1888" s="2"/>
      <c r="DV1888" s="2"/>
      <c r="DW1888" s="2"/>
      <c r="DX1888" s="2"/>
      <c r="DY1888" s="2"/>
      <c r="DZ1888" s="2"/>
      <c r="EA1888" s="2"/>
      <c r="EB1888" s="2"/>
      <c r="EC1888" s="2"/>
      <c r="ED1888" s="2"/>
      <c r="EE1888" s="2"/>
      <c r="EF1888" s="2"/>
      <c r="EG1888" s="2"/>
      <c r="EH1888" s="2"/>
      <c r="EI1888" s="2"/>
      <c r="EJ1888" s="2"/>
      <c r="EK1888" s="2"/>
      <c r="EL1888" s="2"/>
      <c r="EM1888" s="2"/>
      <c r="EN1888" s="2"/>
      <c r="EO1888" s="2"/>
      <c r="EP1888" s="2"/>
      <c r="EQ1888" s="2"/>
      <c r="ER1888" s="2"/>
      <c r="ES1888" s="2"/>
      <c r="ET1888" s="2"/>
      <c r="EU1888" s="2"/>
      <c r="EV1888" s="2"/>
      <c r="EW1888" s="2"/>
      <c r="EX1888" s="2"/>
      <c r="EY1888" s="2"/>
      <c r="EZ1888" s="2"/>
      <c r="FA1888" s="2"/>
      <c r="FB1888" s="2"/>
      <c r="FC1888" s="2"/>
    </row>
    <row r="1889" spans="1:159" s="4" customFormat="1">
      <c r="A1889" s="77" t="s">
        <v>2271</v>
      </c>
      <c r="B1889" s="87" t="s">
        <v>2821</v>
      </c>
      <c r="C1889" s="88">
        <v>4350</v>
      </c>
      <c r="D1889" s="87" t="s">
        <v>1055</v>
      </c>
      <c r="E1889" s="107" t="str">
        <f>VLOOKUP($C1889,'2024-25 School Level AAFTE'!$C$4:$L$2372,9,FALSE)</f>
        <v>No</v>
      </c>
      <c r="F1889" s="95">
        <f>VLOOKUP($C1889,'2024-25 School Level AAFTE'!$C$4:$J$2372,8,FALSE)</f>
        <v>367.8</v>
      </c>
      <c r="G1889" s="97">
        <f>IFERROR(IF(E1889= "yes",VLOOKUP(C1889,Summary!$B:$I,6,0),0),0)</f>
        <v>0</v>
      </c>
      <c r="H1889" s="96">
        <f t="shared" si="321"/>
        <v>0</v>
      </c>
      <c r="I1889" s="154">
        <f>VLOOKUP($A1889,'2025-26 Salary &amp; Benefits'!$A:$I,3,FALSE)</f>
        <v>1.18</v>
      </c>
      <c r="J1889" s="154">
        <f>VLOOKUP($A1889,'2025-26 Salary &amp; Benefits'!$A:$I,4,FALSE)</f>
        <v>1.18</v>
      </c>
      <c r="K1889" s="141">
        <f t="shared" si="322"/>
        <v>0</v>
      </c>
      <c r="L1889" s="140">
        <f t="shared" si="323"/>
        <v>0</v>
      </c>
      <c r="M1889" s="142">
        <f>'2025-26 Salary &amp; Benefits'!$E$6</f>
        <v>78209</v>
      </c>
      <c r="N1889" s="142">
        <f>'2025-26 Salary &amp; Benefits'!$F$6</f>
        <v>80164</v>
      </c>
      <c r="O1889" s="9">
        <f t="shared" si="324"/>
        <v>0</v>
      </c>
      <c r="P1889" s="9">
        <f t="shared" si="325"/>
        <v>0</v>
      </c>
      <c r="Q1889" s="9">
        <f>'2025-26 Salary &amp; Benefits'!G$6</f>
        <v>15997.68</v>
      </c>
      <c r="R1889" s="143">
        <f>'2025-26 Salary &amp; Benefits'!H$6</f>
        <v>0.16020000000000001</v>
      </c>
      <c r="S1889" s="143">
        <f>'2025-26 Salary &amp; Benefits'!I$6</f>
        <v>0.15390000000000001</v>
      </c>
      <c r="T1889" s="9">
        <f t="shared" si="326"/>
        <v>0</v>
      </c>
      <c r="U1889" s="9">
        <f t="shared" si="327"/>
        <v>0</v>
      </c>
      <c r="V1889" s="9">
        <f t="shared" si="328"/>
        <v>0</v>
      </c>
      <c r="W1889" s="9">
        <f t="shared" si="329"/>
        <v>0</v>
      </c>
      <c r="X1889" s="22">
        <f t="shared" si="330"/>
        <v>0</v>
      </c>
      <c r="Y1889" s="2"/>
      <c r="Z1889" s="2"/>
      <c r="AA1889" s="2"/>
      <c r="AB1889" s="2"/>
      <c r="AC1889" s="2"/>
      <c r="AD1889" s="2"/>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c r="BI1889" s="2"/>
      <c r="BJ1889" s="2"/>
      <c r="BK1889" s="2"/>
      <c r="BL1889" s="2"/>
      <c r="BM1889" s="2"/>
      <c r="BN1889" s="2"/>
      <c r="BO1889" s="2"/>
      <c r="BP1889" s="2"/>
      <c r="BQ1889" s="2"/>
      <c r="BR1889" s="2"/>
      <c r="BS1889" s="2"/>
      <c r="BT1889" s="2"/>
      <c r="BU1889" s="2"/>
      <c r="BV1889" s="2"/>
      <c r="BW1889" s="2"/>
      <c r="BX1889" s="2"/>
      <c r="BY1889" s="2"/>
      <c r="BZ1889" s="2"/>
      <c r="CA1889" s="2"/>
      <c r="CB1889" s="2"/>
      <c r="CC1889" s="2"/>
      <c r="CD1889" s="2"/>
      <c r="CE1889" s="2"/>
      <c r="CF1889" s="2"/>
      <c r="CG1889" s="2"/>
      <c r="CH1889" s="2"/>
      <c r="CI1889" s="2"/>
      <c r="CJ1889" s="2"/>
      <c r="CK1889" s="2"/>
      <c r="CL1889" s="2"/>
      <c r="CM1889" s="2"/>
      <c r="CN1889" s="2"/>
      <c r="CO1889" s="2"/>
      <c r="CP1889" s="2"/>
      <c r="CQ1889" s="2"/>
      <c r="CR1889" s="2"/>
      <c r="CS1889" s="2"/>
      <c r="CT1889" s="2"/>
      <c r="CU1889" s="2"/>
      <c r="CV1889" s="2"/>
      <c r="CW1889" s="2"/>
      <c r="CX1889" s="2"/>
      <c r="CY1889" s="2"/>
      <c r="CZ1889" s="2"/>
      <c r="DA1889" s="2"/>
      <c r="DB1889" s="2"/>
      <c r="DC1889" s="2"/>
      <c r="DD1889" s="2"/>
      <c r="DE1889" s="2"/>
      <c r="DF1889" s="2"/>
      <c r="DG1889" s="2"/>
      <c r="DH1889" s="2"/>
      <c r="DI1889" s="2"/>
      <c r="DJ1889" s="2"/>
      <c r="DK1889" s="2"/>
      <c r="DL1889" s="2"/>
      <c r="DM1889" s="2"/>
      <c r="DN1889" s="2"/>
      <c r="DO1889" s="2"/>
      <c r="DP1889" s="2"/>
      <c r="DQ1889" s="2"/>
      <c r="DR1889" s="2"/>
      <c r="DS1889" s="2"/>
      <c r="DT1889" s="2"/>
      <c r="DU1889" s="2"/>
      <c r="DV1889" s="2"/>
      <c r="DW1889" s="2"/>
      <c r="DX1889" s="2"/>
      <c r="DY1889" s="2"/>
      <c r="DZ1889" s="2"/>
      <c r="EA1889" s="2"/>
      <c r="EB1889" s="2"/>
      <c r="EC1889" s="2"/>
      <c r="ED1889" s="2"/>
      <c r="EE1889" s="2"/>
      <c r="EF1889" s="2"/>
      <c r="EG1889" s="2"/>
      <c r="EH1889" s="2"/>
      <c r="EI1889" s="2"/>
      <c r="EJ1889" s="2"/>
      <c r="EK1889" s="2"/>
      <c r="EL1889" s="2"/>
      <c r="EM1889" s="2"/>
      <c r="EN1889" s="2"/>
      <c r="EO1889" s="2"/>
      <c r="EP1889" s="2"/>
      <c r="EQ1889" s="2"/>
      <c r="ER1889" s="2"/>
      <c r="ES1889" s="2"/>
      <c r="ET1889" s="2"/>
      <c r="EU1889" s="2"/>
      <c r="EV1889" s="2"/>
      <c r="EW1889" s="2"/>
      <c r="EX1889" s="2"/>
      <c r="EY1889" s="2"/>
      <c r="EZ1889" s="2"/>
      <c r="FA1889" s="2"/>
      <c r="FB1889" s="2"/>
      <c r="FC1889" s="2"/>
    </row>
    <row r="1890" spans="1:159" s="4" customFormat="1">
      <c r="A1890" s="77" t="s">
        <v>2239</v>
      </c>
      <c r="B1890" s="87" t="s">
        <v>2822</v>
      </c>
      <c r="C1890" s="88">
        <v>1682</v>
      </c>
      <c r="D1890" s="87" t="s">
        <v>517</v>
      </c>
      <c r="E1890" s="107" t="str">
        <f>VLOOKUP($C1890,'2024-25 School Level AAFTE'!$C$4:$L$2372,9,FALSE)</f>
        <v>Yes</v>
      </c>
      <c r="F1890" s="95">
        <f>VLOOKUP($C1890,'2024-25 School Level AAFTE'!$C$4:$J$2372,8,FALSE)</f>
        <v>26.31</v>
      </c>
      <c r="G1890" s="97">
        <f>IFERROR(IF(E1890= "yes",VLOOKUP(C1890,Summary!$B:$I,6,0),0),0)</f>
        <v>0</v>
      </c>
      <c r="H1890" s="96">
        <f t="shared" si="321"/>
        <v>26.31</v>
      </c>
      <c r="I1890" s="154">
        <f>VLOOKUP($A1890,'2025-26 Salary &amp; Benefits'!$A:$I,3,FALSE)</f>
        <v>1.18</v>
      </c>
      <c r="J1890" s="154">
        <f>VLOOKUP($A1890,'2025-26 Salary &amp; Benefits'!$A:$I,4,FALSE)</f>
        <v>1.18</v>
      </c>
      <c r="K1890" s="141">
        <f t="shared" si="322"/>
        <v>26.31</v>
      </c>
      <c r="L1890" s="140">
        <f t="shared" si="323"/>
        <v>7.6999999999999999E-2</v>
      </c>
      <c r="M1890" s="142">
        <f>'2025-26 Salary &amp; Benefits'!$E$6</f>
        <v>78209</v>
      </c>
      <c r="N1890" s="142">
        <f>'2025-26 Salary &amp; Benefits'!$F$6</f>
        <v>80164</v>
      </c>
      <c r="O1890" s="9">
        <f t="shared" si="324"/>
        <v>7106.07</v>
      </c>
      <c r="P1890" s="9">
        <f t="shared" si="325"/>
        <v>177.63000000000011</v>
      </c>
      <c r="Q1890" s="9">
        <f>'2025-26 Salary &amp; Benefits'!G$6</f>
        <v>15997.68</v>
      </c>
      <c r="R1890" s="143">
        <f>'2025-26 Salary &amp; Benefits'!H$6</f>
        <v>0.16020000000000001</v>
      </c>
      <c r="S1890" s="143">
        <f>'2025-26 Salary &amp; Benefits'!I$6</f>
        <v>0.15390000000000001</v>
      </c>
      <c r="T1890" s="9">
        <f t="shared" si="326"/>
        <v>2397.5500000000002</v>
      </c>
      <c r="U1890" s="9">
        <f t="shared" si="327"/>
        <v>121.4</v>
      </c>
      <c r="V1890" s="9">
        <f t="shared" si="328"/>
        <v>18.68</v>
      </c>
      <c r="W1890" s="9">
        <f t="shared" si="329"/>
        <v>140.08000000000001</v>
      </c>
      <c r="X1890" s="22">
        <f t="shared" si="330"/>
        <v>9821.33</v>
      </c>
      <c r="Y1890" s="2"/>
      <c r="Z1890" s="2"/>
      <c r="AA1890" s="2"/>
      <c r="AB1890" s="2"/>
      <c r="AC1890" s="2"/>
      <c r="AD1890" s="2"/>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c r="CQ1890" s="2"/>
      <c r="CR1890" s="2"/>
      <c r="CS1890" s="2"/>
      <c r="CT1890" s="2"/>
      <c r="CU1890" s="2"/>
      <c r="CV1890" s="2"/>
      <c r="CW1890" s="2"/>
      <c r="CX1890" s="2"/>
      <c r="CY1890" s="2"/>
      <c r="CZ1890" s="2"/>
      <c r="DA1890" s="2"/>
      <c r="DB1890" s="2"/>
      <c r="DC1890" s="2"/>
      <c r="DD1890" s="2"/>
      <c r="DE1890" s="2"/>
      <c r="DF1890" s="2"/>
      <c r="DG1890" s="2"/>
      <c r="DH1890" s="2"/>
      <c r="DI1890" s="2"/>
      <c r="DJ1890" s="2"/>
      <c r="DK1890" s="2"/>
      <c r="DL1890" s="2"/>
      <c r="DM1890" s="2"/>
      <c r="DN1890" s="2"/>
      <c r="DO1890" s="2"/>
      <c r="DP1890" s="2"/>
      <c r="DQ1890" s="2"/>
      <c r="DR1890" s="2"/>
      <c r="DS1890" s="2"/>
      <c r="DT1890" s="2"/>
      <c r="DU1890" s="2"/>
      <c r="DV1890" s="2"/>
      <c r="DW1890" s="2"/>
      <c r="DX1890" s="2"/>
      <c r="DY1890" s="2"/>
      <c r="DZ1890" s="2"/>
      <c r="EA1890" s="2"/>
      <c r="EB1890" s="2"/>
      <c r="EC1890" s="2"/>
      <c r="ED1890" s="2"/>
      <c r="EE1890" s="2"/>
      <c r="EF1890" s="2"/>
      <c r="EG1890" s="2"/>
      <c r="EH1890" s="2"/>
      <c r="EI1890" s="2"/>
      <c r="EJ1890" s="2"/>
      <c r="EK1890" s="2"/>
      <c r="EL1890" s="2"/>
      <c r="EM1890" s="2"/>
      <c r="EN1890" s="2"/>
      <c r="EO1890" s="2"/>
      <c r="EP1890" s="2"/>
      <c r="EQ1890" s="2"/>
      <c r="ER1890" s="2"/>
      <c r="ES1890" s="2"/>
      <c r="ET1890" s="2"/>
      <c r="EU1890" s="2"/>
      <c r="EV1890" s="2"/>
      <c r="EW1890" s="2"/>
      <c r="EX1890" s="2"/>
      <c r="EY1890" s="2"/>
      <c r="EZ1890" s="2"/>
      <c r="FA1890" s="2"/>
      <c r="FB1890" s="2"/>
      <c r="FC1890" s="2"/>
    </row>
    <row r="1891" spans="1:159" s="4" customFormat="1">
      <c r="A1891" s="77" t="s">
        <v>2239</v>
      </c>
      <c r="B1891" s="87" t="s">
        <v>2822</v>
      </c>
      <c r="C1891" s="86">
        <v>2511</v>
      </c>
      <c r="D1891" s="85" t="s">
        <v>518</v>
      </c>
      <c r="E1891" s="107" t="str">
        <f>VLOOKUP($C1891,'2024-25 School Level AAFTE'!$C$4:$L$2372,9,FALSE)</f>
        <v>No</v>
      </c>
      <c r="F1891" s="95">
        <f>VLOOKUP($C1891,'2024-25 School Level AAFTE'!$C$4:$J$2372,8,FALSE)</f>
        <v>285.41000000000003</v>
      </c>
      <c r="G1891" s="97">
        <f>IFERROR(IF(E1891= "yes",VLOOKUP(C1891,Summary!$B:$I,6,0),0),0)</f>
        <v>0</v>
      </c>
      <c r="H1891" s="96">
        <f t="shared" si="321"/>
        <v>0</v>
      </c>
      <c r="I1891" s="154">
        <f>VLOOKUP($A1891,'2025-26 Salary &amp; Benefits'!$A:$I,3,FALSE)</f>
        <v>1.18</v>
      </c>
      <c r="J1891" s="154">
        <f>VLOOKUP($A1891,'2025-26 Salary &amp; Benefits'!$A:$I,4,FALSE)</f>
        <v>1.18</v>
      </c>
      <c r="K1891" s="141">
        <f t="shared" si="322"/>
        <v>0</v>
      </c>
      <c r="L1891" s="140">
        <f t="shared" si="323"/>
        <v>0</v>
      </c>
      <c r="M1891" s="142">
        <f>'2025-26 Salary &amp; Benefits'!$E$6</f>
        <v>78209</v>
      </c>
      <c r="N1891" s="142">
        <f>'2025-26 Salary &amp; Benefits'!$F$6</f>
        <v>80164</v>
      </c>
      <c r="O1891" s="9">
        <f t="shared" si="324"/>
        <v>0</v>
      </c>
      <c r="P1891" s="9">
        <f t="shared" si="325"/>
        <v>0</v>
      </c>
      <c r="Q1891" s="9">
        <f>'2025-26 Salary &amp; Benefits'!G$6</f>
        <v>15997.68</v>
      </c>
      <c r="R1891" s="143">
        <f>'2025-26 Salary &amp; Benefits'!H$6</f>
        <v>0.16020000000000001</v>
      </c>
      <c r="S1891" s="143">
        <f>'2025-26 Salary &amp; Benefits'!I$6</f>
        <v>0.15390000000000001</v>
      </c>
      <c r="T1891" s="9">
        <f t="shared" si="326"/>
        <v>0</v>
      </c>
      <c r="U1891" s="9">
        <f t="shared" si="327"/>
        <v>0</v>
      </c>
      <c r="V1891" s="9">
        <f t="shared" si="328"/>
        <v>0</v>
      </c>
      <c r="W1891" s="9">
        <f t="shared" si="329"/>
        <v>0</v>
      </c>
      <c r="X1891" s="22">
        <f t="shared" si="330"/>
        <v>0</v>
      </c>
      <c r="Y1891" s="2"/>
      <c r="Z1891" s="2"/>
      <c r="AA1891" s="2"/>
      <c r="AB1891" s="2"/>
      <c r="AC1891" s="2"/>
      <c r="AD1891" s="2"/>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c r="CC1891" s="2"/>
      <c r="CD1891" s="2"/>
      <c r="CE1891" s="2"/>
      <c r="CF1891" s="2"/>
      <c r="CG1891" s="2"/>
      <c r="CH1891" s="2"/>
      <c r="CI1891" s="2"/>
      <c r="CJ1891" s="2"/>
      <c r="CK1891" s="2"/>
      <c r="CL1891" s="2"/>
      <c r="CM1891" s="2"/>
      <c r="CN1891" s="2"/>
      <c r="CO1891" s="2"/>
      <c r="CP1891" s="2"/>
      <c r="CQ1891" s="2"/>
      <c r="CR1891" s="2"/>
      <c r="CS1891" s="2"/>
      <c r="CT1891" s="2"/>
      <c r="CU1891" s="2"/>
      <c r="CV1891" s="2"/>
      <c r="CW1891" s="2"/>
      <c r="CX1891" s="2"/>
      <c r="CY1891" s="2"/>
      <c r="CZ1891" s="2"/>
      <c r="DA1891" s="2"/>
      <c r="DB1891" s="2"/>
      <c r="DC1891" s="2"/>
      <c r="DD1891" s="2"/>
      <c r="DE1891" s="2"/>
      <c r="DF1891" s="2"/>
      <c r="DG1891" s="2"/>
      <c r="DH1891" s="2"/>
      <c r="DI1891" s="2"/>
      <c r="DJ1891" s="2"/>
      <c r="DK1891" s="2"/>
      <c r="DL1891" s="2"/>
      <c r="DM1891" s="2"/>
      <c r="DN1891" s="2"/>
      <c r="DO1891" s="2"/>
      <c r="DP1891" s="2"/>
      <c r="DQ1891" s="2"/>
      <c r="DR1891" s="2"/>
      <c r="DS1891" s="2"/>
      <c r="DT1891" s="2"/>
      <c r="DU1891" s="2"/>
      <c r="DV1891" s="2"/>
      <c r="DW1891" s="2"/>
      <c r="DX1891" s="2"/>
      <c r="DY1891" s="2"/>
      <c r="DZ1891" s="2"/>
      <c r="EA1891" s="2"/>
      <c r="EB1891" s="2"/>
      <c r="EC1891" s="2"/>
      <c r="ED1891" s="2"/>
      <c r="EE1891" s="2"/>
      <c r="EF1891" s="2"/>
      <c r="EG1891" s="2"/>
      <c r="EH1891" s="2"/>
      <c r="EI1891" s="2"/>
      <c r="EJ1891" s="2"/>
      <c r="EK1891" s="2"/>
      <c r="EL1891" s="2"/>
      <c r="EM1891" s="2"/>
      <c r="EN1891" s="2"/>
      <c r="EO1891" s="2"/>
      <c r="EP1891" s="2"/>
      <c r="EQ1891" s="2"/>
      <c r="ER1891" s="2"/>
      <c r="ES1891" s="2"/>
      <c r="ET1891" s="2"/>
      <c r="EU1891" s="2"/>
      <c r="EV1891" s="2"/>
      <c r="EW1891" s="2"/>
      <c r="EX1891" s="2"/>
      <c r="EY1891" s="2"/>
      <c r="EZ1891" s="2"/>
      <c r="FA1891" s="2"/>
      <c r="FB1891" s="2"/>
      <c r="FC1891" s="2"/>
    </row>
    <row r="1892" spans="1:159" s="4" customFormat="1">
      <c r="A1892" s="77" t="s">
        <v>2239</v>
      </c>
      <c r="B1892" s="87" t="s">
        <v>2822</v>
      </c>
      <c r="C1892" s="88">
        <v>4149</v>
      </c>
      <c r="D1892" s="87" t="s">
        <v>519</v>
      </c>
      <c r="E1892" s="107" t="str">
        <f>VLOOKUP($C1892,'2024-25 School Level AAFTE'!$C$4:$L$2372,9,FALSE)</f>
        <v>No</v>
      </c>
      <c r="F1892" s="95">
        <f>VLOOKUP($C1892,'2024-25 School Level AAFTE'!$C$4:$J$2372,8,FALSE)</f>
        <v>384.79</v>
      </c>
      <c r="G1892" s="97">
        <f>IFERROR(IF(E1892= "yes",VLOOKUP(C1892,Summary!$B:$I,6,0),0),0)</f>
        <v>0</v>
      </c>
      <c r="H1892" s="96">
        <f t="shared" si="321"/>
        <v>0</v>
      </c>
      <c r="I1892" s="154">
        <f>VLOOKUP($A1892,'2025-26 Salary &amp; Benefits'!$A:$I,3,FALSE)</f>
        <v>1.18</v>
      </c>
      <c r="J1892" s="154">
        <f>VLOOKUP($A1892,'2025-26 Salary &amp; Benefits'!$A:$I,4,FALSE)</f>
        <v>1.18</v>
      </c>
      <c r="K1892" s="141">
        <f t="shared" si="322"/>
        <v>0</v>
      </c>
      <c r="L1892" s="140">
        <f t="shared" si="323"/>
        <v>0</v>
      </c>
      <c r="M1892" s="142">
        <f>'2025-26 Salary &amp; Benefits'!$E$6</f>
        <v>78209</v>
      </c>
      <c r="N1892" s="142">
        <f>'2025-26 Salary &amp; Benefits'!$F$6</f>
        <v>80164</v>
      </c>
      <c r="O1892" s="9">
        <f t="shared" si="324"/>
        <v>0</v>
      </c>
      <c r="P1892" s="9">
        <f t="shared" si="325"/>
        <v>0</v>
      </c>
      <c r="Q1892" s="9">
        <f>'2025-26 Salary &amp; Benefits'!G$6</f>
        <v>15997.68</v>
      </c>
      <c r="R1892" s="143">
        <f>'2025-26 Salary &amp; Benefits'!H$6</f>
        <v>0.16020000000000001</v>
      </c>
      <c r="S1892" s="143">
        <f>'2025-26 Salary &amp; Benefits'!I$6</f>
        <v>0.15390000000000001</v>
      </c>
      <c r="T1892" s="9">
        <f t="shared" si="326"/>
        <v>0</v>
      </c>
      <c r="U1892" s="9">
        <f t="shared" si="327"/>
        <v>0</v>
      </c>
      <c r="V1892" s="9">
        <f t="shared" si="328"/>
        <v>0</v>
      </c>
      <c r="W1892" s="9">
        <f t="shared" si="329"/>
        <v>0</v>
      </c>
      <c r="X1892" s="22">
        <f t="shared" si="330"/>
        <v>0</v>
      </c>
      <c r="Y1892" s="2"/>
      <c r="Z1892" s="2"/>
      <c r="AA1892" s="2"/>
      <c r="AB1892" s="2"/>
      <c r="AC1892" s="2"/>
      <c r="AD1892" s="2"/>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c r="BI1892" s="2"/>
      <c r="BJ1892" s="2"/>
      <c r="BK1892" s="2"/>
      <c r="BL1892" s="2"/>
      <c r="BM1892" s="2"/>
      <c r="BN1892" s="2"/>
      <c r="BO1892" s="2"/>
      <c r="BP1892" s="2"/>
      <c r="BQ1892" s="2"/>
      <c r="BR1892" s="2"/>
      <c r="BS1892" s="2"/>
      <c r="BT1892" s="2"/>
      <c r="BU1892" s="2"/>
      <c r="BV1892" s="2"/>
      <c r="BW1892" s="2"/>
      <c r="BX1892" s="2"/>
      <c r="BY1892" s="2"/>
      <c r="BZ1892" s="2"/>
      <c r="CA1892" s="2"/>
      <c r="CB1892" s="2"/>
      <c r="CC1892" s="2"/>
      <c r="CD1892" s="2"/>
      <c r="CE1892" s="2"/>
      <c r="CF1892" s="2"/>
      <c r="CG1892" s="2"/>
      <c r="CH1892" s="2"/>
      <c r="CI1892" s="2"/>
      <c r="CJ1892" s="2"/>
      <c r="CK1892" s="2"/>
      <c r="CL1892" s="2"/>
      <c r="CM1892" s="2"/>
      <c r="CN1892" s="2"/>
      <c r="CO1892" s="2"/>
      <c r="CP1892" s="2"/>
      <c r="CQ1892" s="2"/>
      <c r="CR1892" s="2"/>
      <c r="CS1892" s="2"/>
      <c r="CT1892" s="2"/>
      <c r="CU1892" s="2"/>
      <c r="CV1892" s="2"/>
      <c r="CW1892" s="2"/>
      <c r="CX1892" s="2"/>
      <c r="CY1892" s="2"/>
      <c r="CZ1892" s="2"/>
      <c r="DA1892" s="2"/>
      <c r="DB1892" s="2"/>
      <c r="DC1892" s="2"/>
      <c r="DD1892" s="2"/>
      <c r="DE1892" s="2"/>
      <c r="DF1892" s="2"/>
      <c r="DG1892" s="2"/>
      <c r="DH1892" s="2"/>
      <c r="DI1892" s="2"/>
      <c r="DJ1892" s="2"/>
      <c r="DK1892" s="2"/>
      <c r="DL1892" s="2"/>
      <c r="DM1892" s="2"/>
      <c r="DN1892" s="2"/>
      <c r="DO1892" s="2"/>
      <c r="DP1892" s="2"/>
      <c r="DQ1892" s="2"/>
      <c r="DR1892" s="2"/>
      <c r="DS1892" s="2"/>
      <c r="DT1892" s="2"/>
      <c r="DU1892" s="2"/>
      <c r="DV1892" s="2"/>
      <c r="DW1892" s="2"/>
      <c r="DX1892" s="2"/>
      <c r="DY1892" s="2"/>
      <c r="DZ1892" s="2"/>
      <c r="EA1892" s="2"/>
      <c r="EB1892" s="2"/>
      <c r="EC1892" s="2"/>
      <c r="ED1892" s="2"/>
      <c r="EE1892" s="2"/>
      <c r="EF1892" s="2"/>
      <c r="EG1892" s="2"/>
      <c r="EH1892" s="2"/>
      <c r="EI1892" s="2"/>
      <c r="EJ1892" s="2"/>
      <c r="EK1892" s="2"/>
      <c r="EL1892" s="2"/>
      <c r="EM1892" s="2"/>
      <c r="EN1892" s="2"/>
      <c r="EO1892" s="2"/>
      <c r="EP1892" s="2"/>
      <c r="EQ1892" s="2"/>
      <c r="ER1892" s="2"/>
      <c r="ES1892" s="2"/>
      <c r="ET1892" s="2"/>
      <c r="EU1892" s="2"/>
      <c r="EV1892" s="2"/>
      <c r="EW1892" s="2"/>
      <c r="EX1892" s="2"/>
      <c r="EY1892" s="2"/>
      <c r="EZ1892" s="2"/>
      <c r="FA1892" s="2"/>
      <c r="FB1892" s="2"/>
      <c r="FC1892" s="2"/>
    </row>
    <row r="1893" spans="1:159" s="4" customFormat="1">
      <c r="A1893" s="77" t="s">
        <v>2239</v>
      </c>
      <c r="B1893" s="87" t="s">
        <v>2822</v>
      </c>
      <c r="C1893" s="88">
        <v>4321</v>
      </c>
      <c r="D1893" s="87" t="s">
        <v>520</v>
      </c>
      <c r="E1893" s="107" t="str">
        <f>VLOOKUP($C1893,'2024-25 School Level AAFTE'!$C$4:$L$2372,9,FALSE)</f>
        <v>No</v>
      </c>
      <c r="F1893" s="95">
        <f>VLOOKUP($C1893,'2024-25 School Level AAFTE'!$C$4:$J$2372,8,FALSE)</f>
        <v>489.44</v>
      </c>
      <c r="G1893" s="97">
        <f>IFERROR(IF(E1893= "yes",VLOOKUP(C1893,Summary!$B:$I,6,0),0),0)</f>
        <v>0</v>
      </c>
      <c r="H1893" s="96">
        <f t="shared" si="321"/>
        <v>0</v>
      </c>
      <c r="I1893" s="154">
        <f>VLOOKUP($A1893,'2025-26 Salary &amp; Benefits'!$A:$I,3,FALSE)</f>
        <v>1.18</v>
      </c>
      <c r="J1893" s="154">
        <f>VLOOKUP($A1893,'2025-26 Salary &amp; Benefits'!$A:$I,4,FALSE)</f>
        <v>1.18</v>
      </c>
      <c r="K1893" s="141">
        <f t="shared" si="322"/>
        <v>0</v>
      </c>
      <c r="L1893" s="140">
        <f t="shared" si="323"/>
        <v>0</v>
      </c>
      <c r="M1893" s="142">
        <f>'2025-26 Salary &amp; Benefits'!$E$6</f>
        <v>78209</v>
      </c>
      <c r="N1893" s="142">
        <f>'2025-26 Salary &amp; Benefits'!$F$6</f>
        <v>80164</v>
      </c>
      <c r="O1893" s="9">
        <f t="shared" si="324"/>
        <v>0</v>
      </c>
      <c r="P1893" s="9">
        <f t="shared" si="325"/>
        <v>0</v>
      </c>
      <c r="Q1893" s="9">
        <f>'2025-26 Salary &amp; Benefits'!G$6</f>
        <v>15997.68</v>
      </c>
      <c r="R1893" s="143">
        <f>'2025-26 Salary &amp; Benefits'!H$6</f>
        <v>0.16020000000000001</v>
      </c>
      <c r="S1893" s="143">
        <f>'2025-26 Salary &amp; Benefits'!I$6</f>
        <v>0.15390000000000001</v>
      </c>
      <c r="T1893" s="9">
        <f t="shared" si="326"/>
        <v>0</v>
      </c>
      <c r="U1893" s="9">
        <f t="shared" si="327"/>
        <v>0</v>
      </c>
      <c r="V1893" s="9">
        <f t="shared" si="328"/>
        <v>0</v>
      </c>
      <c r="W1893" s="9">
        <f t="shared" si="329"/>
        <v>0</v>
      </c>
      <c r="X1893" s="22">
        <f t="shared" si="330"/>
        <v>0</v>
      </c>
      <c r="Y1893" s="2"/>
      <c r="Z1893" s="2"/>
      <c r="AA1893" s="2"/>
      <c r="AB1893" s="2"/>
      <c r="AC1893" s="2"/>
      <c r="AD1893" s="2"/>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c r="BI1893" s="2"/>
      <c r="BJ1893" s="2"/>
      <c r="BK1893" s="2"/>
      <c r="BL1893" s="2"/>
      <c r="BM1893" s="2"/>
      <c r="BN1893" s="2"/>
      <c r="BO1893" s="2"/>
      <c r="BP1893" s="2"/>
      <c r="BQ1893" s="2"/>
      <c r="BR1893" s="2"/>
      <c r="BS1893" s="2"/>
      <c r="BT1893" s="2"/>
      <c r="BU1893" s="2"/>
      <c r="BV1893" s="2"/>
      <c r="BW1893" s="2"/>
      <c r="BX1893" s="2"/>
      <c r="BY1893" s="2"/>
      <c r="BZ1893" s="2"/>
      <c r="CA1893" s="2"/>
      <c r="CB1893" s="2"/>
      <c r="CC1893" s="2"/>
      <c r="CD1893" s="2"/>
      <c r="CE1893" s="2"/>
      <c r="CF1893" s="2"/>
      <c r="CG1893" s="2"/>
      <c r="CH1893" s="2"/>
      <c r="CI1893" s="2"/>
      <c r="CJ1893" s="2"/>
      <c r="CK1893" s="2"/>
      <c r="CL1893" s="2"/>
      <c r="CM1893" s="2"/>
      <c r="CN1893" s="2"/>
      <c r="CO1893" s="2"/>
      <c r="CP1893" s="2"/>
      <c r="CQ1893" s="2"/>
      <c r="CR1893" s="2"/>
      <c r="CS1893" s="2"/>
      <c r="CT1893" s="2"/>
      <c r="CU1893" s="2"/>
      <c r="CV1893" s="2"/>
      <c r="CW1893" s="2"/>
      <c r="CX1893" s="2"/>
      <c r="CY1893" s="2"/>
      <c r="CZ1893" s="2"/>
      <c r="DA1893" s="2"/>
      <c r="DB1893" s="2"/>
      <c r="DC1893" s="2"/>
      <c r="DD1893" s="2"/>
      <c r="DE1893" s="2"/>
      <c r="DF1893" s="2"/>
      <c r="DG1893" s="2"/>
      <c r="DH1893" s="2"/>
      <c r="DI1893" s="2"/>
      <c r="DJ1893" s="2"/>
      <c r="DK1893" s="2"/>
      <c r="DL1893" s="2"/>
      <c r="DM1893" s="2"/>
      <c r="DN1893" s="2"/>
      <c r="DO1893" s="2"/>
      <c r="DP1893" s="2"/>
      <c r="DQ1893" s="2"/>
      <c r="DR1893" s="2"/>
      <c r="DS1893" s="2"/>
      <c r="DT1893" s="2"/>
      <c r="DU1893" s="2"/>
      <c r="DV1893" s="2"/>
      <c r="DW1893" s="2"/>
      <c r="DX1893" s="2"/>
      <c r="DY1893" s="2"/>
      <c r="DZ1893" s="2"/>
      <c r="EA1893" s="2"/>
      <c r="EB1893" s="2"/>
      <c r="EC1893" s="2"/>
      <c r="ED1893" s="2"/>
      <c r="EE1893" s="2"/>
      <c r="EF1893" s="2"/>
      <c r="EG1893" s="2"/>
      <c r="EH1893" s="2"/>
      <c r="EI1893" s="2"/>
      <c r="EJ1893" s="2"/>
      <c r="EK1893" s="2"/>
      <c r="EL1893" s="2"/>
      <c r="EM1893" s="2"/>
      <c r="EN1893" s="2"/>
      <c r="EO1893" s="2"/>
      <c r="EP1893" s="2"/>
      <c r="EQ1893" s="2"/>
      <c r="ER1893" s="2"/>
      <c r="ES1893" s="2"/>
      <c r="ET1893" s="2"/>
      <c r="EU1893" s="2"/>
      <c r="EV1893" s="2"/>
      <c r="EW1893" s="2"/>
      <c r="EX1893" s="2"/>
      <c r="EY1893" s="2"/>
      <c r="EZ1893" s="2"/>
      <c r="FA1893" s="2"/>
      <c r="FB1893" s="2"/>
      <c r="FC1893" s="2"/>
    </row>
    <row r="1894" spans="1:159" s="4" customFormat="1">
      <c r="A1894" s="77" t="s">
        <v>2310</v>
      </c>
      <c r="B1894" s="87" t="s">
        <v>2823</v>
      </c>
      <c r="C1894" s="88">
        <v>2744</v>
      </c>
      <c r="D1894" s="87" t="s">
        <v>1178</v>
      </c>
      <c r="E1894" s="107" t="str">
        <f>VLOOKUP($C1894,'2024-25 School Level AAFTE'!$C$4:$L$2372,9,FALSE)</f>
        <v>No</v>
      </c>
      <c r="F1894" s="95">
        <f>VLOOKUP($C1894,'2024-25 School Level AAFTE'!$C$4:$J$2372,8,FALSE)</f>
        <v>209.56</v>
      </c>
      <c r="G1894" s="97">
        <f>IFERROR(IF(E1894= "yes",VLOOKUP(C1894,Summary!$B:$I,6,0),0),0)</f>
        <v>0</v>
      </c>
      <c r="H1894" s="96">
        <f t="shared" si="321"/>
        <v>0</v>
      </c>
      <c r="I1894" s="154">
        <f>VLOOKUP($A1894,'2025-26 Salary &amp; Benefits'!$A:$I,3,FALSE)</f>
        <v>1</v>
      </c>
      <c r="J1894" s="154">
        <f>VLOOKUP($A1894,'2025-26 Salary &amp; Benefits'!$A:$I,4,FALSE)</f>
        <v>1</v>
      </c>
      <c r="K1894" s="141">
        <f t="shared" si="322"/>
        <v>0</v>
      </c>
      <c r="L1894" s="140">
        <f t="shared" si="323"/>
        <v>0</v>
      </c>
      <c r="M1894" s="142">
        <f>'2025-26 Salary &amp; Benefits'!$E$6</f>
        <v>78209</v>
      </c>
      <c r="N1894" s="142">
        <f>'2025-26 Salary &amp; Benefits'!$F$6</f>
        <v>80164</v>
      </c>
      <c r="O1894" s="9">
        <f t="shared" si="324"/>
        <v>0</v>
      </c>
      <c r="P1894" s="9">
        <f t="shared" si="325"/>
        <v>0</v>
      </c>
      <c r="Q1894" s="9">
        <f>'2025-26 Salary &amp; Benefits'!G$6</f>
        <v>15997.68</v>
      </c>
      <c r="R1894" s="143">
        <f>'2025-26 Salary &amp; Benefits'!H$6</f>
        <v>0.16020000000000001</v>
      </c>
      <c r="S1894" s="143">
        <f>'2025-26 Salary &amp; Benefits'!I$6</f>
        <v>0.15390000000000001</v>
      </c>
      <c r="T1894" s="9">
        <f t="shared" si="326"/>
        <v>0</v>
      </c>
      <c r="U1894" s="9">
        <f t="shared" si="327"/>
        <v>0</v>
      </c>
      <c r="V1894" s="9">
        <f t="shared" si="328"/>
        <v>0</v>
      </c>
      <c r="W1894" s="9">
        <f t="shared" si="329"/>
        <v>0</v>
      </c>
      <c r="X1894" s="22">
        <f t="shared" si="330"/>
        <v>0</v>
      </c>
      <c r="Y1894" s="2"/>
      <c r="Z1894" s="2"/>
      <c r="AA1894" s="2"/>
      <c r="AB1894" s="2"/>
      <c r="AC1894" s="2"/>
      <c r="AD1894" s="2"/>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c r="CR1894" s="2"/>
      <c r="CS1894" s="2"/>
      <c r="CT1894" s="2"/>
      <c r="CU1894" s="2"/>
      <c r="CV1894" s="2"/>
      <c r="CW1894" s="2"/>
      <c r="CX1894" s="2"/>
      <c r="CY1894" s="2"/>
      <c r="CZ1894" s="2"/>
      <c r="DA1894" s="2"/>
      <c r="DB1894" s="2"/>
      <c r="DC1894" s="2"/>
      <c r="DD1894" s="2"/>
      <c r="DE1894" s="2"/>
      <c r="DF1894" s="2"/>
      <c r="DG1894" s="2"/>
      <c r="DH1894" s="2"/>
      <c r="DI1894" s="2"/>
      <c r="DJ1894" s="2"/>
      <c r="DK1894" s="2"/>
      <c r="DL1894" s="2"/>
      <c r="DM1894" s="2"/>
      <c r="DN1894" s="2"/>
      <c r="DO1894" s="2"/>
      <c r="DP1894" s="2"/>
      <c r="DQ1894" s="2"/>
      <c r="DR1894" s="2"/>
      <c r="DS1894" s="2"/>
      <c r="DT1894" s="2"/>
      <c r="DU1894" s="2"/>
      <c r="DV1894" s="2"/>
      <c r="DW1894" s="2"/>
      <c r="DX1894" s="2"/>
      <c r="DY1894" s="2"/>
      <c r="DZ1894" s="2"/>
      <c r="EA1894" s="2"/>
      <c r="EB1894" s="2"/>
      <c r="EC1894" s="2"/>
      <c r="ED1894" s="2"/>
      <c r="EE1894" s="2"/>
      <c r="EF1894" s="2"/>
      <c r="EG1894" s="2"/>
      <c r="EH1894" s="2"/>
      <c r="EI1894" s="2"/>
      <c r="EJ1894" s="2"/>
      <c r="EK1894" s="2"/>
      <c r="EL1894" s="2"/>
      <c r="EM1894" s="2"/>
      <c r="EN1894" s="2"/>
      <c r="EO1894" s="2"/>
      <c r="EP1894" s="2"/>
      <c r="EQ1894" s="2"/>
      <c r="ER1894" s="2"/>
      <c r="ES1894" s="2"/>
      <c r="ET1894" s="2"/>
      <c r="EU1894" s="2"/>
      <c r="EV1894" s="2"/>
      <c r="EW1894" s="2"/>
      <c r="EX1894" s="2"/>
      <c r="EY1894" s="2"/>
      <c r="EZ1894" s="2"/>
      <c r="FA1894" s="2"/>
      <c r="FB1894" s="2"/>
      <c r="FC1894" s="2"/>
    </row>
    <row r="1895" spans="1:159" s="4" customFormat="1">
      <c r="A1895" s="77" t="s">
        <v>2379</v>
      </c>
      <c r="B1895" s="87" t="s">
        <v>2824</v>
      </c>
      <c r="C1895" s="88">
        <v>1533</v>
      </c>
      <c r="D1895" s="87" t="s">
        <v>1688</v>
      </c>
      <c r="E1895" s="107" t="str">
        <f>VLOOKUP($C1895,'2024-25 School Level AAFTE'!$C$4:$L$2372,9,FALSE)</f>
        <v>Yes</v>
      </c>
      <c r="F1895" s="95">
        <f>VLOOKUP($C1895,'2024-25 School Level AAFTE'!$C$4:$J$2372,8,FALSE)</f>
        <v>28.12</v>
      </c>
      <c r="G1895" s="97">
        <f>IFERROR(IF(E1895= "yes",VLOOKUP(C1895,Summary!$B:$I,6,0),0),0)</f>
        <v>0</v>
      </c>
      <c r="H1895" s="96">
        <f t="shared" si="321"/>
        <v>28.12</v>
      </c>
      <c r="I1895" s="154">
        <f>VLOOKUP($A1895,'2025-26 Salary &amp; Benefits'!$A:$I,3,FALSE)</f>
        <v>1</v>
      </c>
      <c r="J1895" s="154">
        <f>VLOOKUP($A1895,'2025-26 Salary &amp; Benefits'!$A:$I,4,FALSE)</f>
        <v>1</v>
      </c>
      <c r="K1895" s="141">
        <f t="shared" si="322"/>
        <v>28.12</v>
      </c>
      <c r="L1895" s="140">
        <f t="shared" si="323"/>
        <v>8.2000000000000003E-2</v>
      </c>
      <c r="M1895" s="142">
        <f>'2025-26 Salary &amp; Benefits'!$E$6</f>
        <v>78209</v>
      </c>
      <c r="N1895" s="142">
        <f>'2025-26 Salary &amp; Benefits'!$F$6</f>
        <v>80164</v>
      </c>
      <c r="O1895" s="9">
        <f t="shared" si="324"/>
        <v>6413.14</v>
      </c>
      <c r="P1895" s="9">
        <f t="shared" si="325"/>
        <v>160.30999999999949</v>
      </c>
      <c r="Q1895" s="9">
        <f>'2025-26 Salary &amp; Benefits'!G$6</f>
        <v>15997.68</v>
      </c>
      <c r="R1895" s="143">
        <f>'2025-26 Salary &amp; Benefits'!H$6</f>
        <v>0.16020000000000001</v>
      </c>
      <c r="S1895" s="143">
        <f>'2025-26 Salary &amp; Benefits'!I$6</f>
        <v>0.15390000000000001</v>
      </c>
      <c r="T1895" s="9">
        <f t="shared" si="326"/>
        <v>2363.87</v>
      </c>
      <c r="U1895" s="9">
        <f t="shared" si="327"/>
        <v>109.56</v>
      </c>
      <c r="V1895" s="9">
        <f t="shared" si="328"/>
        <v>16.86</v>
      </c>
      <c r="W1895" s="9">
        <f t="shared" si="329"/>
        <v>126.42</v>
      </c>
      <c r="X1895" s="22">
        <f t="shared" si="330"/>
        <v>9063.74</v>
      </c>
      <c r="Y1895" s="2"/>
      <c r="Z1895" s="2"/>
      <c r="AA1895" s="2"/>
      <c r="AB1895" s="2"/>
      <c r="AC1895" s="2"/>
      <c r="AD1895" s="2"/>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c r="CR1895" s="2"/>
      <c r="CS1895" s="2"/>
      <c r="CT1895" s="2"/>
      <c r="CU1895" s="2"/>
      <c r="CV1895" s="2"/>
      <c r="CW1895" s="2"/>
      <c r="CX1895" s="2"/>
      <c r="CY1895" s="2"/>
      <c r="CZ1895" s="2"/>
      <c r="DA1895" s="2"/>
      <c r="DB1895" s="2"/>
      <c r="DC1895" s="2"/>
      <c r="DD1895" s="2"/>
      <c r="DE1895" s="2"/>
      <c r="DF1895" s="2"/>
      <c r="DG1895" s="2"/>
      <c r="DH1895" s="2"/>
      <c r="DI1895" s="2"/>
      <c r="DJ1895" s="2"/>
      <c r="DK1895" s="2"/>
      <c r="DL1895" s="2"/>
      <c r="DM1895" s="2"/>
      <c r="DN1895" s="2"/>
      <c r="DO1895" s="2"/>
      <c r="DP1895" s="2"/>
      <c r="DQ1895" s="2"/>
      <c r="DR1895" s="2"/>
      <c r="DS1895" s="2"/>
      <c r="DT1895" s="2"/>
      <c r="DU1895" s="2"/>
      <c r="DV1895" s="2"/>
      <c r="DW1895" s="2"/>
      <c r="DX1895" s="2"/>
      <c r="DY1895" s="2"/>
      <c r="DZ1895" s="2"/>
      <c r="EA1895" s="2"/>
      <c r="EB1895" s="2"/>
      <c r="EC1895" s="2"/>
      <c r="ED1895" s="2"/>
      <c r="EE1895" s="2"/>
      <c r="EF1895" s="2"/>
      <c r="EG1895" s="2"/>
      <c r="EH1895" s="2"/>
      <c r="EI1895" s="2"/>
      <c r="EJ1895" s="2"/>
      <c r="EK1895" s="2"/>
      <c r="EL1895" s="2"/>
      <c r="EM1895" s="2"/>
      <c r="EN1895" s="2"/>
      <c r="EO1895" s="2"/>
      <c r="EP1895" s="2"/>
      <c r="EQ1895" s="2"/>
      <c r="ER1895" s="2"/>
      <c r="ES1895" s="2"/>
      <c r="ET1895" s="2"/>
      <c r="EU1895" s="2"/>
      <c r="EV1895" s="2"/>
      <c r="EW1895" s="2"/>
      <c r="EX1895" s="2"/>
      <c r="EY1895" s="2"/>
      <c r="EZ1895" s="2"/>
      <c r="FA1895" s="2"/>
      <c r="FB1895" s="2"/>
      <c r="FC1895" s="2"/>
    </row>
    <row r="1896" spans="1:159" s="4" customFormat="1">
      <c r="A1896" s="77" t="s">
        <v>2379</v>
      </c>
      <c r="B1896" s="87" t="s">
        <v>2824</v>
      </c>
      <c r="C1896" s="88">
        <v>1604</v>
      </c>
      <c r="D1896" s="87" t="s">
        <v>1689</v>
      </c>
      <c r="E1896" s="107" t="str">
        <f>VLOOKUP($C1896,'2024-25 School Level AAFTE'!$C$4:$L$2372,9,FALSE)</f>
        <v>No</v>
      </c>
      <c r="F1896" s="95">
        <f>VLOOKUP($C1896,'2024-25 School Level AAFTE'!$C$4:$J$2372,8,FALSE)</f>
        <v>11</v>
      </c>
      <c r="G1896" s="97">
        <f>IFERROR(IF(E1896= "yes",VLOOKUP(C1896,Summary!$B:$I,6,0),0),0)</f>
        <v>0</v>
      </c>
      <c r="H1896" s="96">
        <f t="shared" si="321"/>
        <v>0</v>
      </c>
      <c r="I1896" s="154">
        <f>VLOOKUP($A1896,'2025-26 Salary &amp; Benefits'!$A:$I,3,FALSE)</f>
        <v>1</v>
      </c>
      <c r="J1896" s="154">
        <f>VLOOKUP($A1896,'2025-26 Salary &amp; Benefits'!$A:$I,4,FALSE)</f>
        <v>1</v>
      </c>
      <c r="K1896" s="141">
        <f t="shared" si="322"/>
        <v>0</v>
      </c>
      <c r="L1896" s="140">
        <f t="shared" si="323"/>
        <v>0</v>
      </c>
      <c r="M1896" s="142">
        <f>'2025-26 Salary &amp; Benefits'!$E$6</f>
        <v>78209</v>
      </c>
      <c r="N1896" s="142">
        <f>'2025-26 Salary &amp; Benefits'!$F$6</f>
        <v>80164</v>
      </c>
      <c r="O1896" s="9">
        <f t="shared" si="324"/>
        <v>0</v>
      </c>
      <c r="P1896" s="9">
        <f t="shared" si="325"/>
        <v>0</v>
      </c>
      <c r="Q1896" s="9">
        <f>'2025-26 Salary &amp; Benefits'!G$6</f>
        <v>15997.68</v>
      </c>
      <c r="R1896" s="143">
        <f>'2025-26 Salary &amp; Benefits'!H$6</f>
        <v>0.16020000000000001</v>
      </c>
      <c r="S1896" s="143">
        <f>'2025-26 Salary &amp; Benefits'!I$6</f>
        <v>0.15390000000000001</v>
      </c>
      <c r="T1896" s="9">
        <f t="shared" si="326"/>
        <v>0</v>
      </c>
      <c r="U1896" s="9">
        <f t="shared" si="327"/>
        <v>0</v>
      </c>
      <c r="V1896" s="9">
        <f t="shared" si="328"/>
        <v>0</v>
      </c>
      <c r="W1896" s="9">
        <f t="shared" si="329"/>
        <v>0</v>
      </c>
      <c r="X1896" s="22">
        <f t="shared" si="330"/>
        <v>0</v>
      </c>
      <c r="Y1896" s="2"/>
      <c r="Z1896" s="2"/>
      <c r="AA1896" s="2"/>
      <c r="AB1896" s="2"/>
      <c r="AC1896" s="2"/>
      <c r="AD1896" s="2"/>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c r="CR1896" s="2"/>
      <c r="CS1896" s="2"/>
      <c r="CT1896" s="2"/>
      <c r="CU1896" s="2"/>
      <c r="CV1896" s="2"/>
      <c r="CW1896" s="2"/>
      <c r="CX1896" s="2"/>
      <c r="CY1896" s="2"/>
      <c r="CZ1896" s="2"/>
      <c r="DA1896" s="2"/>
      <c r="DB1896" s="2"/>
      <c r="DC1896" s="2"/>
      <c r="DD1896" s="2"/>
      <c r="DE1896" s="2"/>
      <c r="DF1896" s="2"/>
      <c r="DG1896" s="2"/>
      <c r="DH1896" s="2"/>
      <c r="DI1896" s="2"/>
      <c r="DJ1896" s="2"/>
      <c r="DK1896" s="2"/>
      <c r="DL1896" s="2"/>
      <c r="DM1896" s="2"/>
      <c r="DN1896" s="2"/>
      <c r="DO1896" s="2"/>
      <c r="DP1896" s="2"/>
      <c r="DQ1896" s="2"/>
      <c r="DR1896" s="2"/>
      <c r="DS1896" s="2"/>
      <c r="DT1896" s="2"/>
      <c r="DU1896" s="2"/>
      <c r="DV1896" s="2"/>
      <c r="DW1896" s="2"/>
      <c r="DX1896" s="2"/>
      <c r="DY1896" s="2"/>
      <c r="DZ1896" s="2"/>
      <c r="EA1896" s="2"/>
      <c r="EB1896" s="2"/>
      <c r="EC1896" s="2"/>
      <c r="ED1896" s="2"/>
      <c r="EE1896" s="2"/>
      <c r="EF1896" s="2"/>
      <c r="EG1896" s="2"/>
      <c r="EH1896" s="2"/>
      <c r="EI1896" s="2"/>
      <c r="EJ1896" s="2"/>
      <c r="EK1896" s="2"/>
      <c r="EL1896" s="2"/>
      <c r="EM1896" s="2"/>
      <c r="EN1896" s="2"/>
      <c r="EO1896" s="2"/>
      <c r="EP1896" s="2"/>
      <c r="EQ1896" s="2"/>
      <c r="ER1896" s="2"/>
      <c r="ES1896" s="2"/>
      <c r="ET1896" s="2"/>
      <c r="EU1896" s="2"/>
      <c r="EV1896" s="2"/>
      <c r="EW1896" s="2"/>
      <c r="EX1896" s="2"/>
      <c r="EY1896" s="2"/>
      <c r="EZ1896" s="2"/>
      <c r="FA1896" s="2"/>
      <c r="FB1896" s="2"/>
      <c r="FC1896" s="2"/>
    </row>
    <row r="1897" spans="1:159" s="4" customFormat="1">
      <c r="A1897" t="s">
        <v>2379</v>
      </c>
      <c r="B1897" t="s">
        <v>2824</v>
      </c>
      <c r="C1897" s="3">
        <v>1698</v>
      </c>
      <c r="D1897" t="s">
        <v>1690</v>
      </c>
      <c r="E1897" s="107" t="str">
        <f>VLOOKUP($C1897,'2024-25 School Level AAFTE'!$C$4:$L$2372,9,FALSE)</f>
        <v>Yes</v>
      </c>
      <c r="F1897" s="95">
        <f>VLOOKUP($C1897,'2024-25 School Level AAFTE'!$C$4:$J$2372,8,FALSE)</f>
        <v>59.78</v>
      </c>
      <c r="G1897" s="97">
        <f>IFERROR(IF(E1897= "yes",VLOOKUP(C1897,Summary!$B:$I,6,0),0),0)</f>
        <v>0</v>
      </c>
      <c r="H1897" s="96">
        <f t="shared" si="321"/>
        <v>59.78</v>
      </c>
      <c r="I1897" s="154">
        <f>VLOOKUP($A1897,'2025-26 Salary &amp; Benefits'!$A:$I,3,FALSE)</f>
        <v>1</v>
      </c>
      <c r="J1897" s="154">
        <f>VLOOKUP($A1897,'2025-26 Salary &amp; Benefits'!$A:$I,4,FALSE)</f>
        <v>1</v>
      </c>
      <c r="K1897" s="141">
        <f t="shared" si="322"/>
        <v>59.78</v>
      </c>
      <c r="L1897" s="140">
        <f t="shared" si="323"/>
        <v>0.17499999999999999</v>
      </c>
      <c r="M1897" s="142">
        <f>'2025-26 Salary &amp; Benefits'!$E$6</f>
        <v>78209</v>
      </c>
      <c r="N1897" s="142">
        <f>'2025-26 Salary &amp; Benefits'!$F$6</f>
        <v>80164</v>
      </c>
      <c r="O1897" s="9">
        <f t="shared" si="324"/>
        <v>13686.58</v>
      </c>
      <c r="P1897" s="9">
        <f t="shared" si="325"/>
        <v>342.1200000000008</v>
      </c>
      <c r="Q1897" s="9">
        <f>'2025-26 Salary &amp; Benefits'!G$6</f>
        <v>15997.68</v>
      </c>
      <c r="R1897" s="143">
        <f>'2025-26 Salary &amp; Benefits'!H$6</f>
        <v>0.16020000000000001</v>
      </c>
      <c r="S1897" s="143">
        <f>'2025-26 Salary &amp; Benefits'!I$6</f>
        <v>0.15390000000000001</v>
      </c>
      <c r="T1897" s="9">
        <f t="shared" si="326"/>
        <v>5044.84</v>
      </c>
      <c r="U1897" s="9">
        <f t="shared" si="327"/>
        <v>233.81</v>
      </c>
      <c r="V1897" s="9">
        <f t="shared" si="328"/>
        <v>35.979999999999997</v>
      </c>
      <c r="W1897" s="9">
        <f t="shared" si="329"/>
        <v>269.79000000000002</v>
      </c>
      <c r="X1897" s="22">
        <f t="shared" si="330"/>
        <v>19343.330000000002</v>
      </c>
      <c r="Y1897" s="2"/>
      <c r="Z1897" s="2"/>
      <c r="AA1897" s="2"/>
      <c r="AB1897" s="2"/>
      <c r="AC1897" s="2"/>
      <c r="AD1897" s="2"/>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c r="DY1897" s="2"/>
      <c r="DZ1897" s="2"/>
      <c r="EA1897" s="2"/>
      <c r="EB1897" s="2"/>
      <c r="EC1897" s="2"/>
      <c r="ED1897" s="2"/>
      <c r="EE1897" s="2"/>
      <c r="EF1897" s="2"/>
      <c r="EG1897" s="2"/>
      <c r="EH1897" s="2"/>
      <c r="EI1897" s="2"/>
      <c r="EJ1897" s="2"/>
      <c r="EK1897" s="2"/>
      <c r="EL1897" s="2"/>
      <c r="EM1897" s="2"/>
      <c r="EN1897" s="2"/>
      <c r="EO1897" s="2"/>
      <c r="EP1897" s="2"/>
      <c r="EQ1897" s="2"/>
      <c r="ER1897" s="2"/>
      <c r="ES1897" s="2"/>
      <c r="ET1897" s="2"/>
      <c r="EU1897" s="2"/>
      <c r="EV1897" s="2"/>
      <c r="EW1897" s="2"/>
      <c r="EX1897" s="2"/>
      <c r="EY1897" s="2"/>
      <c r="EZ1897" s="2"/>
      <c r="FA1897" s="2"/>
      <c r="FB1897" s="2"/>
      <c r="FC1897" s="2"/>
    </row>
    <row r="1898" spans="1:159" s="4" customFormat="1">
      <c r="A1898" t="s">
        <v>2379</v>
      </c>
      <c r="B1898" t="s">
        <v>2824</v>
      </c>
      <c r="C1898" s="3">
        <v>1767</v>
      </c>
      <c r="D1898" t="s">
        <v>1691</v>
      </c>
      <c r="E1898" s="107" t="str">
        <f>VLOOKUP($C1898,'2024-25 School Level AAFTE'!$C$4:$L$2372,9,FALSE)</f>
        <v>No</v>
      </c>
      <c r="F1898" s="95">
        <f>VLOOKUP($C1898,'2024-25 School Level AAFTE'!$C$4:$J$2372,8,FALSE)</f>
        <v>30.44</v>
      </c>
      <c r="G1898" s="97">
        <f>IFERROR(IF(E1898= "yes",VLOOKUP(C1898,Summary!$B:$I,6,0),0),0)</f>
        <v>0</v>
      </c>
      <c r="H1898" s="96">
        <f t="shared" si="321"/>
        <v>0</v>
      </c>
      <c r="I1898" s="154">
        <f>VLOOKUP($A1898,'2025-26 Salary &amp; Benefits'!$A:$I,3,FALSE)</f>
        <v>1</v>
      </c>
      <c r="J1898" s="154">
        <f>VLOOKUP($A1898,'2025-26 Salary &amp; Benefits'!$A:$I,4,FALSE)</f>
        <v>1</v>
      </c>
      <c r="K1898" s="141">
        <f t="shared" si="322"/>
        <v>0</v>
      </c>
      <c r="L1898" s="140">
        <f t="shared" si="323"/>
        <v>0</v>
      </c>
      <c r="M1898" s="142">
        <f>'2025-26 Salary &amp; Benefits'!$E$6</f>
        <v>78209</v>
      </c>
      <c r="N1898" s="142">
        <f>'2025-26 Salary &amp; Benefits'!$F$6</f>
        <v>80164</v>
      </c>
      <c r="O1898" s="9">
        <f t="shared" si="324"/>
        <v>0</v>
      </c>
      <c r="P1898" s="9">
        <f t="shared" si="325"/>
        <v>0</v>
      </c>
      <c r="Q1898" s="9">
        <f>'2025-26 Salary &amp; Benefits'!G$6</f>
        <v>15997.68</v>
      </c>
      <c r="R1898" s="143">
        <f>'2025-26 Salary &amp; Benefits'!H$6</f>
        <v>0.16020000000000001</v>
      </c>
      <c r="S1898" s="143">
        <f>'2025-26 Salary &amp; Benefits'!I$6</f>
        <v>0.15390000000000001</v>
      </c>
      <c r="T1898" s="9">
        <f t="shared" si="326"/>
        <v>0</v>
      </c>
      <c r="U1898" s="9">
        <f t="shared" si="327"/>
        <v>0</v>
      </c>
      <c r="V1898" s="9">
        <f t="shared" si="328"/>
        <v>0</v>
      </c>
      <c r="W1898" s="9">
        <f t="shared" si="329"/>
        <v>0</v>
      </c>
      <c r="X1898" s="22">
        <f t="shared" si="330"/>
        <v>0</v>
      </c>
      <c r="Y1898" s="2"/>
      <c r="Z1898" s="2"/>
      <c r="AA1898" s="2"/>
      <c r="AB1898" s="2"/>
      <c r="AC1898" s="2"/>
      <c r="AD1898" s="2"/>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c r="CR1898" s="2"/>
      <c r="CS1898" s="2"/>
      <c r="CT1898" s="2"/>
      <c r="CU1898" s="2"/>
      <c r="CV1898" s="2"/>
      <c r="CW1898" s="2"/>
      <c r="CX1898" s="2"/>
      <c r="CY1898" s="2"/>
      <c r="CZ1898" s="2"/>
      <c r="DA1898" s="2"/>
      <c r="DB1898" s="2"/>
      <c r="DC1898" s="2"/>
      <c r="DD1898" s="2"/>
      <c r="DE1898" s="2"/>
      <c r="DF1898" s="2"/>
      <c r="DG1898" s="2"/>
      <c r="DH1898" s="2"/>
      <c r="DI1898" s="2"/>
      <c r="DJ1898" s="2"/>
      <c r="DK1898" s="2"/>
      <c r="DL1898" s="2"/>
      <c r="DM1898" s="2"/>
      <c r="DN1898" s="2"/>
      <c r="DO1898" s="2"/>
      <c r="DP1898" s="2"/>
      <c r="DQ1898" s="2"/>
      <c r="DR1898" s="2"/>
      <c r="DS1898" s="2"/>
      <c r="DT1898" s="2"/>
      <c r="DU1898" s="2"/>
      <c r="DV1898" s="2"/>
      <c r="DW1898" s="2"/>
      <c r="DX1898" s="2"/>
      <c r="DY1898" s="2"/>
      <c r="DZ1898" s="2"/>
      <c r="EA1898" s="2"/>
      <c r="EB1898" s="2"/>
      <c r="EC1898" s="2"/>
      <c r="ED1898" s="2"/>
      <c r="EE1898" s="2"/>
      <c r="EF1898" s="2"/>
      <c r="EG1898" s="2"/>
      <c r="EH1898" s="2"/>
      <c r="EI1898" s="2"/>
      <c r="EJ1898" s="2"/>
      <c r="EK1898" s="2"/>
      <c r="EL1898" s="2"/>
      <c r="EM1898" s="2"/>
      <c r="EN1898" s="2"/>
      <c r="EO1898" s="2"/>
      <c r="EP1898" s="2"/>
      <c r="EQ1898" s="2"/>
      <c r="ER1898" s="2"/>
      <c r="ES1898" s="2"/>
      <c r="ET1898" s="2"/>
      <c r="EU1898" s="2"/>
      <c r="EV1898" s="2"/>
      <c r="EW1898" s="2"/>
      <c r="EX1898" s="2"/>
      <c r="EY1898" s="2"/>
      <c r="EZ1898" s="2"/>
      <c r="FA1898" s="2"/>
      <c r="FB1898" s="2"/>
      <c r="FC1898" s="2"/>
    </row>
    <row r="1899" spans="1:159" s="4" customFormat="1">
      <c r="A1899" s="77" t="s">
        <v>2379</v>
      </c>
      <c r="B1899" s="87" t="s">
        <v>2824</v>
      </c>
      <c r="C1899" s="88">
        <v>2056</v>
      </c>
      <c r="D1899" s="87" t="s">
        <v>1692</v>
      </c>
      <c r="E1899" s="107" t="str">
        <f>VLOOKUP($C1899,'2024-25 School Level AAFTE'!$C$4:$L$2372,9,FALSE)</f>
        <v>Yes</v>
      </c>
      <c r="F1899" s="95">
        <f>VLOOKUP($C1899,'2024-25 School Level AAFTE'!$C$4:$J$2372,8,FALSE)</f>
        <v>357.06</v>
      </c>
      <c r="G1899" s="97">
        <f>IFERROR(IF(E1899= "yes",VLOOKUP(C1899,Summary!$B:$I,6,0),0),0)</f>
        <v>0</v>
      </c>
      <c r="H1899" s="96">
        <f t="shared" si="321"/>
        <v>357.06</v>
      </c>
      <c r="I1899" s="154">
        <f>VLOOKUP($A1899,'2025-26 Salary &amp; Benefits'!$A:$I,3,FALSE)</f>
        <v>1</v>
      </c>
      <c r="J1899" s="154">
        <f>VLOOKUP($A1899,'2025-26 Salary &amp; Benefits'!$A:$I,4,FALSE)</f>
        <v>1</v>
      </c>
      <c r="K1899" s="141">
        <f t="shared" si="322"/>
        <v>357.06</v>
      </c>
      <c r="L1899" s="140">
        <f t="shared" si="323"/>
        <v>1.0469999999999999</v>
      </c>
      <c r="M1899" s="142">
        <f>'2025-26 Salary &amp; Benefits'!$E$6</f>
        <v>78209</v>
      </c>
      <c r="N1899" s="142">
        <f>'2025-26 Salary &amp; Benefits'!$F$6</f>
        <v>80164</v>
      </c>
      <c r="O1899" s="9">
        <f t="shared" si="324"/>
        <v>81884.820000000007</v>
      </c>
      <c r="P1899" s="9">
        <f t="shared" si="325"/>
        <v>2046.8899999999994</v>
      </c>
      <c r="Q1899" s="9">
        <f>'2025-26 Salary &amp; Benefits'!G$6</f>
        <v>15997.68</v>
      </c>
      <c r="R1899" s="143">
        <f>'2025-26 Salary &amp; Benefits'!H$6</f>
        <v>0.16020000000000001</v>
      </c>
      <c r="S1899" s="143">
        <f>'2025-26 Salary &amp; Benefits'!I$6</f>
        <v>0.15390000000000001</v>
      </c>
      <c r="T1899" s="9">
        <f t="shared" si="326"/>
        <v>30182.54</v>
      </c>
      <c r="U1899" s="9">
        <f t="shared" si="327"/>
        <v>1398.86</v>
      </c>
      <c r="V1899" s="9">
        <f t="shared" si="328"/>
        <v>215.28</v>
      </c>
      <c r="W1899" s="9">
        <f t="shared" si="329"/>
        <v>1614.1399999999999</v>
      </c>
      <c r="X1899" s="22">
        <f t="shared" si="330"/>
        <v>115728.39000000001</v>
      </c>
      <c r="Y1899" s="2"/>
      <c r="Z1899" s="2"/>
      <c r="AA1899" s="2"/>
      <c r="AB1899" s="2"/>
      <c r="AC1899" s="2"/>
      <c r="AD1899" s="2"/>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c r="CQ1899" s="2"/>
      <c r="CR1899" s="2"/>
      <c r="CS1899" s="2"/>
      <c r="CT1899" s="2"/>
      <c r="CU1899" s="2"/>
      <c r="CV1899" s="2"/>
      <c r="CW1899" s="2"/>
      <c r="CX1899" s="2"/>
      <c r="CY1899" s="2"/>
      <c r="CZ1899" s="2"/>
      <c r="DA1899" s="2"/>
      <c r="DB1899" s="2"/>
      <c r="DC1899" s="2"/>
      <c r="DD1899" s="2"/>
      <c r="DE1899" s="2"/>
      <c r="DF1899" s="2"/>
      <c r="DG1899" s="2"/>
      <c r="DH1899" s="2"/>
      <c r="DI1899" s="2"/>
      <c r="DJ1899" s="2"/>
      <c r="DK1899" s="2"/>
      <c r="DL1899" s="2"/>
      <c r="DM1899" s="2"/>
      <c r="DN1899" s="2"/>
      <c r="DO1899" s="2"/>
      <c r="DP1899" s="2"/>
      <c r="DQ1899" s="2"/>
      <c r="DR1899" s="2"/>
      <c r="DS1899" s="2"/>
      <c r="DT1899" s="2"/>
      <c r="DU1899" s="2"/>
      <c r="DV1899" s="2"/>
      <c r="DW1899" s="2"/>
      <c r="DX1899" s="2"/>
      <c r="DY1899" s="2"/>
      <c r="DZ1899" s="2"/>
      <c r="EA1899" s="2"/>
      <c r="EB1899" s="2"/>
      <c r="EC1899" s="2"/>
      <c r="ED1899" s="2"/>
      <c r="EE1899" s="2"/>
      <c r="EF1899" s="2"/>
      <c r="EG1899" s="2"/>
      <c r="EH1899" s="2"/>
      <c r="EI1899" s="2"/>
      <c r="EJ1899" s="2"/>
      <c r="EK1899" s="2"/>
      <c r="EL1899" s="2"/>
      <c r="EM1899" s="2"/>
      <c r="EN1899" s="2"/>
      <c r="EO1899" s="2"/>
      <c r="EP1899" s="2"/>
      <c r="EQ1899" s="2"/>
      <c r="ER1899" s="2"/>
      <c r="ES1899" s="2"/>
      <c r="ET1899" s="2"/>
      <c r="EU1899" s="2"/>
      <c r="EV1899" s="2"/>
      <c r="EW1899" s="2"/>
      <c r="EX1899" s="2"/>
      <c r="EY1899" s="2"/>
      <c r="EZ1899" s="2"/>
      <c r="FA1899" s="2"/>
      <c r="FB1899" s="2"/>
      <c r="FC1899" s="2"/>
    </row>
    <row r="1900" spans="1:159" s="4" customFormat="1">
      <c r="A1900" s="77" t="s">
        <v>2379</v>
      </c>
      <c r="B1900" s="87" t="s">
        <v>2824</v>
      </c>
      <c r="C1900" s="88">
        <v>2086</v>
      </c>
      <c r="D1900" s="87" t="s">
        <v>1693</v>
      </c>
      <c r="E1900" s="107" t="str">
        <f>VLOOKUP($C1900,'2024-25 School Level AAFTE'!$C$4:$L$2372,9,FALSE)</f>
        <v>Yes</v>
      </c>
      <c r="F1900" s="95">
        <f>VLOOKUP($C1900,'2024-25 School Level AAFTE'!$C$4:$J$2372,8,FALSE)</f>
        <v>391.33</v>
      </c>
      <c r="G1900" s="97">
        <f>IFERROR(IF(E1900= "yes",VLOOKUP(C1900,Summary!$B:$I,6,0),0),0)</f>
        <v>0</v>
      </c>
      <c r="H1900" s="96">
        <f t="shared" si="321"/>
        <v>391.33</v>
      </c>
      <c r="I1900" s="154">
        <f>VLOOKUP($A1900,'2025-26 Salary &amp; Benefits'!$A:$I,3,FALSE)</f>
        <v>1</v>
      </c>
      <c r="J1900" s="154">
        <f>VLOOKUP($A1900,'2025-26 Salary &amp; Benefits'!$A:$I,4,FALSE)</f>
        <v>1</v>
      </c>
      <c r="K1900" s="141">
        <f t="shared" si="322"/>
        <v>391.33</v>
      </c>
      <c r="L1900" s="140">
        <f t="shared" si="323"/>
        <v>1.1479999999999999</v>
      </c>
      <c r="M1900" s="142">
        <f>'2025-26 Salary &amp; Benefits'!$E$6</f>
        <v>78209</v>
      </c>
      <c r="N1900" s="142">
        <f>'2025-26 Salary &amp; Benefits'!$F$6</f>
        <v>80164</v>
      </c>
      <c r="O1900" s="9">
        <f t="shared" si="324"/>
        <v>89783.93</v>
      </c>
      <c r="P1900" s="9">
        <f t="shared" si="325"/>
        <v>2244.3400000000111</v>
      </c>
      <c r="Q1900" s="9">
        <f>'2025-26 Salary &amp; Benefits'!G$6</f>
        <v>15997.68</v>
      </c>
      <c r="R1900" s="143">
        <f>'2025-26 Salary &amp; Benefits'!H$6</f>
        <v>0.16020000000000001</v>
      </c>
      <c r="S1900" s="143">
        <f>'2025-26 Salary &amp; Benefits'!I$6</f>
        <v>0.15390000000000001</v>
      </c>
      <c r="T1900" s="9">
        <f t="shared" si="326"/>
        <v>33094.129999999997</v>
      </c>
      <c r="U1900" s="9">
        <f t="shared" si="327"/>
        <v>1533.8</v>
      </c>
      <c r="V1900" s="9">
        <f t="shared" si="328"/>
        <v>236.05</v>
      </c>
      <c r="W1900" s="9">
        <f t="shared" si="329"/>
        <v>1769.85</v>
      </c>
      <c r="X1900" s="22">
        <f t="shared" si="330"/>
        <v>126892.25000000001</v>
      </c>
      <c r="Y1900" s="2"/>
      <c r="Z1900" s="2"/>
      <c r="AA1900" s="2"/>
      <c r="AB1900" s="2"/>
      <c r="AC1900" s="2"/>
      <c r="AD1900" s="2"/>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c r="CR1900" s="2"/>
      <c r="CS1900" s="2"/>
      <c r="CT1900" s="2"/>
      <c r="CU1900" s="2"/>
      <c r="CV1900" s="2"/>
      <c r="CW1900" s="2"/>
      <c r="CX1900" s="2"/>
      <c r="CY1900" s="2"/>
      <c r="CZ1900" s="2"/>
      <c r="DA1900" s="2"/>
      <c r="DB1900" s="2"/>
      <c r="DC1900" s="2"/>
      <c r="DD1900" s="2"/>
      <c r="DE1900" s="2"/>
      <c r="DF1900" s="2"/>
      <c r="DG1900" s="2"/>
      <c r="DH1900" s="2"/>
      <c r="DI1900" s="2"/>
      <c r="DJ1900" s="2"/>
      <c r="DK1900" s="2"/>
      <c r="DL1900" s="2"/>
      <c r="DM1900" s="2"/>
      <c r="DN1900" s="2"/>
      <c r="DO1900" s="2"/>
      <c r="DP1900" s="2"/>
      <c r="DQ1900" s="2"/>
      <c r="DR1900" s="2"/>
      <c r="DS1900" s="2"/>
      <c r="DT1900" s="2"/>
      <c r="DU1900" s="2"/>
      <c r="DV1900" s="2"/>
      <c r="DW1900" s="2"/>
      <c r="DX1900" s="2"/>
      <c r="DY1900" s="2"/>
      <c r="DZ1900" s="2"/>
      <c r="EA1900" s="2"/>
      <c r="EB1900" s="2"/>
      <c r="EC1900" s="2"/>
      <c r="ED1900" s="2"/>
      <c r="EE1900" s="2"/>
      <c r="EF1900" s="2"/>
      <c r="EG1900" s="2"/>
      <c r="EH1900" s="2"/>
      <c r="EI1900" s="2"/>
      <c r="EJ1900" s="2"/>
      <c r="EK1900" s="2"/>
      <c r="EL1900" s="2"/>
      <c r="EM1900" s="2"/>
      <c r="EN1900" s="2"/>
      <c r="EO1900" s="2"/>
      <c r="EP1900" s="2"/>
      <c r="EQ1900" s="2"/>
      <c r="ER1900" s="2"/>
      <c r="ES1900" s="2"/>
      <c r="ET1900" s="2"/>
      <c r="EU1900" s="2"/>
      <c r="EV1900" s="2"/>
      <c r="EW1900" s="2"/>
      <c r="EX1900" s="2"/>
      <c r="EY1900" s="2"/>
      <c r="EZ1900" s="2"/>
      <c r="FA1900" s="2"/>
      <c r="FB1900" s="2"/>
      <c r="FC1900" s="2"/>
    </row>
    <row r="1901" spans="1:159" s="4" customFormat="1">
      <c r="A1901" s="77" t="s">
        <v>2379</v>
      </c>
      <c r="B1901" s="87" t="s">
        <v>2824</v>
      </c>
      <c r="C1901" s="88">
        <v>2096</v>
      </c>
      <c r="D1901" s="87" t="s">
        <v>1694</v>
      </c>
      <c r="E1901" s="107" t="str">
        <f>VLOOKUP($C1901,'2024-25 School Level AAFTE'!$C$4:$L$2372,9,FALSE)</f>
        <v>Yes</v>
      </c>
      <c r="F1901" s="95">
        <f>VLOOKUP($C1901,'2024-25 School Level AAFTE'!$C$4:$J$2372,8,FALSE)</f>
        <v>367.36</v>
      </c>
      <c r="G1901" s="97">
        <f>IFERROR(IF(E1901= "yes",VLOOKUP(C1901,Summary!$B:$I,6,0),0),0)</f>
        <v>0</v>
      </c>
      <c r="H1901" s="96">
        <f t="shared" si="321"/>
        <v>367.36</v>
      </c>
      <c r="I1901" s="154">
        <f>VLOOKUP($A1901,'2025-26 Salary &amp; Benefits'!$A:$I,3,FALSE)</f>
        <v>1</v>
      </c>
      <c r="J1901" s="154">
        <f>VLOOKUP($A1901,'2025-26 Salary &amp; Benefits'!$A:$I,4,FALSE)</f>
        <v>1</v>
      </c>
      <c r="K1901" s="141">
        <f t="shared" si="322"/>
        <v>367.36</v>
      </c>
      <c r="L1901" s="140">
        <f t="shared" si="323"/>
        <v>1.0780000000000001</v>
      </c>
      <c r="M1901" s="142">
        <f>'2025-26 Salary &amp; Benefits'!$E$6</f>
        <v>78209</v>
      </c>
      <c r="N1901" s="142">
        <f>'2025-26 Salary &amp; Benefits'!$F$6</f>
        <v>80164</v>
      </c>
      <c r="O1901" s="9">
        <f t="shared" si="324"/>
        <v>84309.3</v>
      </c>
      <c r="P1901" s="9">
        <f t="shared" si="325"/>
        <v>2107.4899999999907</v>
      </c>
      <c r="Q1901" s="9">
        <f>'2025-26 Salary &amp; Benefits'!G$6</f>
        <v>15997.68</v>
      </c>
      <c r="R1901" s="143">
        <f>'2025-26 Salary &amp; Benefits'!H$6</f>
        <v>0.16020000000000001</v>
      </c>
      <c r="S1901" s="143">
        <f>'2025-26 Salary &amp; Benefits'!I$6</f>
        <v>0.15390000000000001</v>
      </c>
      <c r="T1901" s="9">
        <f t="shared" si="326"/>
        <v>31076.19</v>
      </c>
      <c r="U1901" s="9">
        <f t="shared" si="327"/>
        <v>1440.28</v>
      </c>
      <c r="V1901" s="9">
        <f t="shared" si="328"/>
        <v>221.66</v>
      </c>
      <c r="W1901" s="9">
        <f t="shared" si="329"/>
        <v>1661.94</v>
      </c>
      <c r="X1901" s="22">
        <f t="shared" si="330"/>
        <v>119154.92</v>
      </c>
      <c r="Y1901" s="2"/>
      <c r="Z1901" s="2"/>
      <c r="AA1901" s="2"/>
      <c r="AB1901" s="2"/>
      <c r="AC1901" s="2"/>
      <c r="AD1901" s="2"/>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c r="CC1901" s="2"/>
      <c r="CD1901" s="2"/>
      <c r="CE1901" s="2"/>
      <c r="CF1901" s="2"/>
      <c r="CG1901" s="2"/>
      <c r="CH1901" s="2"/>
      <c r="CI1901" s="2"/>
      <c r="CJ1901" s="2"/>
      <c r="CK1901" s="2"/>
      <c r="CL1901" s="2"/>
      <c r="CM1901" s="2"/>
      <c r="CN1901" s="2"/>
      <c r="CO1901" s="2"/>
      <c r="CP1901" s="2"/>
      <c r="CQ1901" s="2"/>
      <c r="CR1901" s="2"/>
      <c r="CS1901" s="2"/>
      <c r="CT1901" s="2"/>
      <c r="CU1901" s="2"/>
      <c r="CV1901" s="2"/>
      <c r="CW1901" s="2"/>
      <c r="CX1901" s="2"/>
      <c r="CY1901" s="2"/>
      <c r="CZ1901" s="2"/>
      <c r="DA1901" s="2"/>
      <c r="DB1901" s="2"/>
      <c r="DC1901" s="2"/>
      <c r="DD1901" s="2"/>
      <c r="DE1901" s="2"/>
      <c r="DF1901" s="2"/>
      <c r="DG1901" s="2"/>
      <c r="DH1901" s="2"/>
      <c r="DI1901" s="2"/>
      <c r="DJ1901" s="2"/>
      <c r="DK1901" s="2"/>
      <c r="DL1901" s="2"/>
      <c r="DM1901" s="2"/>
      <c r="DN1901" s="2"/>
      <c r="DO1901" s="2"/>
      <c r="DP1901" s="2"/>
      <c r="DQ1901" s="2"/>
      <c r="DR1901" s="2"/>
      <c r="DS1901" s="2"/>
      <c r="DT1901" s="2"/>
      <c r="DU1901" s="2"/>
      <c r="DV1901" s="2"/>
      <c r="DW1901" s="2"/>
      <c r="DX1901" s="2"/>
      <c r="DY1901" s="2"/>
      <c r="DZ1901" s="2"/>
      <c r="EA1901" s="2"/>
      <c r="EB1901" s="2"/>
      <c r="EC1901" s="2"/>
      <c r="ED1901" s="2"/>
      <c r="EE1901" s="2"/>
      <c r="EF1901" s="2"/>
      <c r="EG1901" s="2"/>
      <c r="EH1901" s="2"/>
      <c r="EI1901" s="2"/>
      <c r="EJ1901" s="2"/>
      <c r="EK1901" s="2"/>
      <c r="EL1901" s="2"/>
      <c r="EM1901" s="2"/>
      <c r="EN1901" s="2"/>
      <c r="EO1901" s="2"/>
      <c r="EP1901" s="2"/>
      <c r="EQ1901" s="2"/>
      <c r="ER1901" s="2"/>
      <c r="ES1901" s="2"/>
      <c r="ET1901" s="2"/>
      <c r="EU1901" s="2"/>
      <c r="EV1901" s="2"/>
      <c r="EW1901" s="2"/>
      <c r="EX1901" s="2"/>
      <c r="EY1901" s="2"/>
      <c r="EZ1901" s="2"/>
      <c r="FA1901" s="2"/>
      <c r="FB1901" s="2"/>
      <c r="FC1901" s="2"/>
    </row>
    <row r="1902" spans="1:159" s="4" customFormat="1">
      <c r="A1902" s="77" t="s">
        <v>2379</v>
      </c>
      <c r="B1902" s="87" t="s">
        <v>2824</v>
      </c>
      <c r="C1902" s="88">
        <v>2106</v>
      </c>
      <c r="D1902" s="87" t="s">
        <v>1695</v>
      </c>
      <c r="E1902" s="107" t="str">
        <f>VLOOKUP($C1902,'2024-25 School Level AAFTE'!$C$4:$L$2372,9,FALSE)</f>
        <v>Yes</v>
      </c>
      <c r="F1902" s="95">
        <f>VLOOKUP($C1902,'2024-25 School Level AAFTE'!$C$4:$J$2372,8,FALSE)</f>
        <v>1597.95</v>
      </c>
      <c r="G1902" s="97">
        <f>IFERROR(IF(E1902= "yes",VLOOKUP(C1902,Summary!$B:$I,6,0),0),0)</f>
        <v>0</v>
      </c>
      <c r="H1902" s="96">
        <f t="shared" si="321"/>
        <v>1597.95</v>
      </c>
      <c r="I1902" s="154">
        <f>VLOOKUP($A1902,'2025-26 Salary &amp; Benefits'!$A:$I,3,FALSE)</f>
        <v>1</v>
      </c>
      <c r="J1902" s="154">
        <f>VLOOKUP($A1902,'2025-26 Salary &amp; Benefits'!$A:$I,4,FALSE)</f>
        <v>1</v>
      </c>
      <c r="K1902" s="141">
        <f t="shared" si="322"/>
        <v>1597.95</v>
      </c>
      <c r="L1902" s="140">
        <f t="shared" si="323"/>
        <v>4.6870000000000003</v>
      </c>
      <c r="M1902" s="142">
        <f>'2025-26 Salary &amp; Benefits'!$E$6</f>
        <v>78209</v>
      </c>
      <c r="N1902" s="142">
        <f>'2025-26 Salary &amp; Benefits'!$F$6</f>
        <v>80164</v>
      </c>
      <c r="O1902" s="9">
        <f t="shared" si="324"/>
        <v>366565.58</v>
      </c>
      <c r="P1902" s="9">
        <f t="shared" si="325"/>
        <v>9163.0899999999674</v>
      </c>
      <c r="Q1902" s="9">
        <f>'2025-26 Salary &amp; Benefits'!G$6</f>
        <v>15997.68</v>
      </c>
      <c r="R1902" s="143">
        <f>'2025-26 Salary &amp; Benefits'!H$6</f>
        <v>0.16020000000000001</v>
      </c>
      <c r="S1902" s="143">
        <f>'2025-26 Salary &amp; Benefits'!I$6</f>
        <v>0.15390000000000001</v>
      </c>
      <c r="T1902" s="9">
        <f t="shared" si="326"/>
        <v>135115.13</v>
      </c>
      <c r="U1902" s="9">
        <f t="shared" si="327"/>
        <v>6262.14</v>
      </c>
      <c r="V1902" s="9">
        <f t="shared" si="328"/>
        <v>963.74</v>
      </c>
      <c r="W1902" s="9">
        <f t="shared" si="329"/>
        <v>7225.88</v>
      </c>
      <c r="X1902" s="22">
        <f t="shared" si="330"/>
        <v>518069.68</v>
      </c>
      <c r="Y1902" s="2"/>
      <c r="Z1902" s="2"/>
      <c r="AA1902" s="2"/>
      <c r="AB1902" s="2"/>
      <c r="AC1902" s="2"/>
      <c r="AD1902" s="2"/>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c r="CR1902" s="2"/>
      <c r="CS1902" s="2"/>
      <c r="CT1902" s="2"/>
      <c r="CU1902" s="2"/>
      <c r="CV1902" s="2"/>
      <c r="CW1902" s="2"/>
      <c r="CX1902" s="2"/>
      <c r="CY1902" s="2"/>
      <c r="CZ1902" s="2"/>
      <c r="DA1902" s="2"/>
      <c r="DB1902" s="2"/>
      <c r="DC1902" s="2"/>
      <c r="DD1902" s="2"/>
      <c r="DE1902" s="2"/>
      <c r="DF1902" s="2"/>
      <c r="DG1902" s="2"/>
      <c r="DH1902" s="2"/>
      <c r="DI1902" s="2"/>
      <c r="DJ1902" s="2"/>
      <c r="DK1902" s="2"/>
      <c r="DL1902" s="2"/>
      <c r="DM1902" s="2"/>
      <c r="DN1902" s="2"/>
      <c r="DO1902" s="2"/>
      <c r="DP1902" s="2"/>
      <c r="DQ1902" s="2"/>
      <c r="DR1902" s="2"/>
      <c r="DS1902" s="2"/>
      <c r="DT1902" s="2"/>
      <c r="DU1902" s="2"/>
      <c r="DV1902" s="2"/>
      <c r="DW1902" s="2"/>
      <c r="DX1902" s="2"/>
      <c r="DY1902" s="2"/>
      <c r="DZ1902" s="2"/>
      <c r="EA1902" s="2"/>
      <c r="EB1902" s="2"/>
      <c r="EC1902" s="2"/>
      <c r="ED1902" s="2"/>
      <c r="EE1902" s="2"/>
      <c r="EF1902" s="2"/>
      <c r="EG1902" s="2"/>
      <c r="EH1902" s="2"/>
      <c r="EI1902" s="2"/>
      <c r="EJ1902" s="2"/>
      <c r="EK1902" s="2"/>
      <c r="EL1902" s="2"/>
      <c r="EM1902" s="2"/>
      <c r="EN1902" s="2"/>
      <c r="EO1902" s="2"/>
      <c r="EP1902" s="2"/>
      <c r="EQ1902" s="2"/>
      <c r="ER1902" s="2"/>
      <c r="ES1902" s="2"/>
      <c r="ET1902" s="2"/>
      <c r="EU1902" s="2"/>
      <c r="EV1902" s="2"/>
      <c r="EW1902" s="2"/>
      <c r="EX1902" s="2"/>
      <c r="EY1902" s="2"/>
      <c r="EZ1902" s="2"/>
      <c r="FA1902" s="2"/>
      <c r="FB1902" s="2"/>
      <c r="FC1902" s="2"/>
    </row>
    <row r="1903" spans="1:159" s="4" customFormat="1">
      <c r="A1903" s="77" t="s">
        <v>2379</v>
      </c>
      <c r="B1903" s="87" t="s">
        <v>2824</v>
      </c>
      <c r="C1903" s="88">
        <v>2108</v>
      </c>
      <c r="D1903" s="87" t="s">
        <v>1696</v>
      </c>
      <c r="E1903" s="107" t="str">
        <f>VLOOKUP($C1903,'2024-25 School Level AAFTE'!$C$4:$L$2372,9,FALSE)</f>
        <v>Yes</v>
      </c>
      <c r="F1903" s="95">
        <f>VLOOKUP($C1903,'2024-25 School Level AAFTE'!$C$4:$J$2372,8,FALSE)</f>
        <v>422.92</v>
      </c>
      <c r="G1903" s="97">
        <f>IFERROR(IF(E1903= "yes",VLOOKUP(C1903,Summary!$B:$I,6,0),0),0)</f>
        <v>0</v>
      </c>
      <c r="H1903" s="96">
        <f t="shared" si="321"/>
        <v>422.92</v>
      </c>
      <c r="I1903" s="154">
        <f>VLOOKUP($A1903,'2025-26 Salary &amp; Benefits'!$A:$I,3,FALSE)</f>
        <v>1</v>
      </c>
      <c r="J1903" s="154">
        <f>VLOOKUP($A1903,'2025-26 Salary &amp; Benefits'!$A:$I,4,FALSE)</f>
        <v>1</v>
      </c>
      <c r="K1903" s="141">
        <f t="shared" si="322"/>
        <v>422.92</v>
      </c>
      <c r="L1903" s="140">
        <f t="shared" si="323"/>
        <v>1.2410000000000001</v>
      </c>
      <c r="M1903" s="142">
        <f>'2025-26 Salary &amp; Benefits'!$E$6</f>
        <v>78209</v>
      </c>
      <c r="N1903" s="142">
        <f>'2025-26 Salary &amp; Benefits'!$F$6</f>
        <v>80164</v>
      </c>
      <c r="O1903" s="9">
        <f t="shared" si="324"/>
        <v>97057.37</v>
      </c>
      <c r="P1903" s="9">
        <f t="shared" si="325"/>
        <v>2426.1500000000087</v>
      </c>
      <c r="Q1903" s="9">
        <f>'2025-26 Salary &amp; Benefits'!G$6</f>
        <v>15997.68</v>
      </c>
      <c r="R1903" s="143">
        <f>'2025-26 Salary &amp; Benefits'!H$6</f>
        <v>0.16020000000000001</v>
      </c>
      <c r="S1903" s="143">
        <f>'2025-26 Salary &amp; Benefits'!I$6</f>
        <v>0.15390000000000001</v>
      </c>
      <c r="T1903" s="9">
        <f t="shared" si="326"/>
        <v>35775.1</v>
      </c>
      <c r="U1903" s="9">
        <f t="shared" si="327"/>
        <v>1658.06</v>
      </c>
      <c r="V1903" s="9">
        <f t="shared" si="328"/>
        <v>255.18</v>
      </c>
      <c r="W1903" s="9">
        <f t="shared" si="329"/>
        <v>1913.24</v>
      </c>
      <c r="X1903" s="22">
        <f t="shared" si="330"/>
        <v>137171.85999999999</v>
      </c>
      <c r="Y1903" s="2"/>
      <c r="Z1903" s="2"/>
      <c r="AA1903" s="2"/>
      <c r="AB1903" s="2"/>
      <c r="AC1903" s="2"/>
      <c r="AD1903" s="2"/>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c r="CQ1903" s="2"/>
      <c r="CR1903" s="2"/>
      <c r="CS1903" s="2"/>
      <c r="CT1903" s="2"/>
      <c r="CU1903" s="2"/>
      <c r="CV1903" s="2"/>
      <c r="CW1903" s="2"/>
      <c r="CX1903" s="2"/>
      <c r="CY1903" s="2"/>
      <c r="CZ1903" s="2"/>
      <c r="DA1903" s="2"/>
      <c r="DB1903" s="2"/>
      <c r="DC1903" s="2"/>
      <c r="DD1903" s="2"/>
      <c r="DE1903" s="2"/>
      <c r="DF1903" s="2"/>
      <c r="DG1903" s="2"/>
      <c r="DH1903" s="2"/>
      <c r="DI1903" s="2"/>
      <c r="DJ1903" s="2"/>
      <c r="DK1903" s="2"/>
      <c r="DL1903" s="2"/>
      <c r="DM1903" s="2"/>
      <c r="DN1903" s="2"/>
      <c r="DO1903" s="2"/>
      <c r="DP1903" s="2"/>
      <c r="DQ1903" s="2"/>
      <c r="DR1903" s="2"/>
      <c r="DS1903" s="2"/>
      <c r="DT1903" s="2"/>
      <c r="DU1903" s="2"/>
      <c r="DV1903" s="2"/>
      <c r="DW1903" s="2"/>
      <c r="DX1903" s="2"/>
      <c r="DY1903" s="2"/>
      <c r="DZ1903" s="2"/>
      <c r="EA1903" s="2"/>
      <c r="EB1903" s="2"/>
      <c r="EC1903" s="2"/>
      <c r="ED1903" s="2"/>
      <c r="EE1903" s="2"/>
      <c r="EF1903" s="2"/>
      <c r="EG1903" s="2"/>
      <c r="EH1903" s="2"/>
      <c r="EI1903" s="2"/>
      <c r="EJ1903" s="2"/>
      <c r="EK1903" s="2"/>
      <c r="EL1903" s="2"/>
      <c r="EM1903" s="2"/>
      <c r="EN1903" s="2"/>
      <c r="EO1903" s="2"/>
      <c r="EP1903" s="2"/>
      <c r="EQ1903" s="2"/>
      <c r="ER1903" s="2"/>
      <c r="ES1903" s="2"/>
      <c r="ET1903" s="2"/>
      <c r="EU1903" s="2"/>
      <c r="EV1903" s="2"/>
      <c r="EW1903" s="2"/>
      <c r="EX1903" s="2"/>
      <c r="EY1903" s="2"/>
      <c r="EZ1903" s="2"/>
      <c r="FA1903" s="2"/>
      <c r="FB1903" s="2"/>
      <c r="FC1903" s="2"/>
    </row>
    <row r="1904" spans="1:159" s="4" customFormat="1">
      <c r="A1904" s="77" t="s">
        <v>2379</v>
      </c>
      <c r="B1904" s="87" t="s">
        <v>2824</v>
      </c>
      <c r="C1904" s="88">
        <v>2109</v>
      </c>
      <c r="D1904" s="87" t="s">
        <v>1697</v>
      </c>
      <c r="E1904" s="107" t="str">
        <f>VLOOKUP($C1904,'2024-25 School Level AAFTE'!$C$4:$L$2372,9,FALSE)</f>
        <v>Yes</v>
      </c>
      <c r="F1904" s="95">
        <f>VLOOKUP($C1904,'2024-25 School Level AAFTE'!$C$4:$J$2372,8,FALSE)</f>
        <v>370.87</v>
      </c>
      <c r="G1904" s="97">
        <f>IFERROR(IF(E1904= "yes",VLOOKUP(C1904,Summary!$B:$I,6,0),0),0)</f>
        <v>0</v>
      </c>
      <c r="H1904" s="96">
        <f t="shared" si="321"/>
        <v>370.87</v>
      </c>
      <c r="I1904" s="154">
        <f>VLOOKUP($A1904,'2025-26 Salary &amp; Benefits'!$A:$I,3,FALSE)</f>
        <v>1</v>
      </c>
      <c r="J1904" s="154">
        <f>VLOOKUP($A1904,'2025-26 Salary &amp; Benefits'!$A:$I,4,FALSE)</f>
        <v>1</v>
      </c>
      <c r="K1904" s="141">
        <f t="shared" si="322"/>
        <v>370.87</v>
      </c>
      <c r="L1904" s="140">
        <f t="shared" si="323"/>
        <v>1.0880000000000001</v>
      </c>
      <c r="M1904" s="142">
        <f>'2025-26 Salary &amp; Benefits'!$E$6</f>
        <v>78209</v>
      </c>
      <c r="N1904" s="142">
        <f>'2025-26 Salary &amp; Benefits'!$F$6</f>
        <v>80164</v>
      </c>
      <c r="O1904" s="9">
        <f t="shared" si="324"/>
        <v>85091.39</v>
      </c>
      <c r="P1904" s="9">
        <f t="shared" si="325"/>
        <v>2127.0399999999936</v>
      </c>
      <c r="Q1904" s="9">
        <f>'2025-26 Salary &amp; Benefits'!G$6</f>
        <v>15997.68</v>
      </c>
      <c r="R1904" s="143">
        <f>'2025-26 Salary &amp; Benefits'!H$6</f>
        <v>0.16020000000000001</v>
      </c>
      <c r="S1904" s="143">
        <f>'2025-26 Salary &amp; Benefits'!I$6</f>
        <v>0.15390000000000001</v>
      </c>
      <c r="T1904" s="9">
        <f t="shared" si="326"/>
        <v>31364.47</v>
      </c>
      <c r="U1904" s="9">
        <f t="shared" si="327"/>
        <v>1453.64</v>
      </c>
      <c r="V1904" s="9">
        <f t="shared" si="328"/>
        <v>223.72</v>
      </c>
      <c r="W1904" s="9">
        <f t="shared" si="329"/>
        <v>1677.3600000000001</v>
      </c>
      <c r="X1904" s="22">
        <f t="shared" si="330"/>
        <v>120260.26</v>
      </c>
      <c r="Y1904" s="2"/>
      <c r="Z1904" s="2"/>
      <c r="AA1904" s="2"/>
      <c r="AB1904" s="2"/>
      <c r="AC1904" s="2"/>
      <c r="AD1904" s="2"/>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c r="CQ1904" s="2"/>
      <c r="CR1904" s="2"/>
      <c r="CS1904" s="2"/>
      <c r="CT1904" s="2"/>
      <c r="CU1904" s="2"/>
      <c r="CV1904" s="2"/>
      <c r="CW1904" s="2"/>
      <c r="CX1904" s="2"/>
      <c r="CY1904" s="2"/>
      <c r="CZ1904" s="2"/>
      <c r="DA1904" s="2"/>
      <c r="DB1904" s="2"/>
      <c r="DC1904" s="2"/>
      <c r="DD1904" s="2"/>
      <c r="DE1904" s="2"/>
      <c r="DF1904" s="2"/>
      <c r="DG1904" s="2"/>
      <c r="DH1904" s="2"/>
      <c r="DI1904" s="2"/>
      <c r="DJ1904" s="2"/>
      <c r="DK1904" s="2"/>
      <c r="DL1904" s="2"/>
      <c r="DM1904" s="2"/>
      <c r="DN1904" s="2"/>
      <c r="DO1904" s="2"/>
      <c r="DP1904" s="2"/>
      <c r="DQ1904" s="2"/>
      <c r="DR1904" s="2"/>
      <c r="DS1904" s="2"/>
      <c r="DT1904" s="2"/>
      <c r="DU1904" s="2"/>
      <c r="DV1904" s="2"/>
      <c r="DW1904" s="2"/>
      <c r="DX1904" s="2"/>
      <c r="DY1904" s="2"/>
      <c r="DZ1904" s="2"/>
      <c r="EA1904" s="2"/>
      <c r="EB1904" s="2"/>
      <c r="EC1904" s="2"/>
      <c r="ED1904" s="2"/>
      <c r="EE1904" s="2"/>
      <c r="EF1904" s="2"/>
      <c r="EG1904" s="2"/>
      <c r="EH1904" s="2"/>
      <c r="EI1904" s="2"/>
      <c r="EJ1904" s="2"/>
      <c r="EK1904" s="2"/>
      <c r="EL1904" s="2"/>
      <c r="EM1904" s="2"/>
      <c r="EN1904" s="2"/>
      <c r="EO1904" s="2"/>
      <c r="EP1904" s="2"/>
      <c r="EQ1904" s="2"/>
      <c r="ER1904" s="2"/>
      <c r="ES1904" s="2"/>
      <c r="ET1904" s="2"/>
      <c r="EU1904" s="2"/>
      <c r="EV1904" s="2"/>
      <c r="EW1904" s="2"/>
      <c r="EX1904" s="2"/>
      <c r="EY1904" s="2"/>
      <c r="EZ1904" s="2"/>
      <c r="FA1904" s="2"/>
      <c r="FB1904" s="2"/>
      <c r="FC1904" s="2"/>
    </row>
    <row r="1905" spans="1:159" s="4" customFormat="1">
      <c r="A1905" s="77" t="s">
        <v>2379</v>
      </c>
      <c r="B1905" s="87" t="s">
        <v>2824</v>
      </c>
      <c r="C1905" s="88">
        <v>2110</v>
      </c>
      <c r="D1905" s="87" t="s">
        <v>3214</v>
      </c>
      <c r="E1905" s="107" t="str">
        <f>VLOOKUP($C1905,'2024-25 School Level AAFTE'!$C$4:$L$2372,9,FALSE)</f>
        <v>Yes</v>
      </c>
      <c r="F1905" s="95">
        <f>VLOOKUP($C1905,'2024-25 School Level AAFTE'!$C$4:$J$2372,8,FALSE)</f>
        <v>326.23</v>
      </c>
      <c r="G1905" s="97">
        <f>IFERROR(IF(E1905= "yes",VLOOKUP(C1905,Summary!$B:$I,6,0),0),0)</f>
        <v>0</v>
      </c>
      <c r="H1905" s="96">
        <f t="shared" si="321"/>
        <v>326.23</v>
      </c>
      <c r="I1905" s="154">
        <f>VLOOKUP($A1905,'2025-26 Salary &amp; Benefits'!$A:$I,3,FALSE)</f>
        <v>1</v>
      </c>
      <c r="J1905" s="154">
        <f>VLOOKUP($A1905,'2025-26 Salary &amp; Benefits'!$A:$I,4,FALSE)</f>
        <v>1</v>
      </c>
      <c r="K1905" s="141">
        <f t="shared" si="322"/>
        <v>326.23</v>
      </c>
      <c r="L1905" s="140">
        <f t="shared" si="323"/>
        <v>0.95699999999999996</v>
      </c>
      <c r="M1905" s="142">
        <f>'2025-26 Salary &amp; Benefits'!$E$6</f>
        <v>78209</v>
      </c>
      <c r="N1905" s="142">
        <f>'2025-26 Salary &amp; Benefits'!$F$6</f>
        <v>80164</v>
      </c>
      <c r="O1905" s="9">
        <f t="shared" si="324"/>
        <v>74846.009999999995</v>
      </c>
      <c r="P1905" s="9">
        <f t="shared" si="325"/>
        <v>1870.9400000000023</v>
      </c>
      <c r="Q1905" s="9">
        <f>'2025-26 Salary &amp; Benefits'!G$6</f>
        <v>15997.68</v>
      </c>
      <c r="R1905" s="143">
        <f>'2025-26 Salary &amp; Benefits'!H$6</f>
        <v>0.16020000000000001</v>
      </c>
      <c r="S1905" s="143">
        <f>'2025-26 Salary &amp; Benefits'!I$6</f>
        <v>0.15390000000000001</v>
      </c>
      <c r="T1905" s="9">
        <f t="shared" si="326"/>
        <v>27588.05</v>
      </c>
      <c r="U1905" s="9">
        <f t="shared" si="327"/>
        <v>1278.6199999999999</v>
      </c>
      <c r="V1905" s="9">
        <f t="shared" si="328"/>
        <v>196.78</v>
      </c>
      <c r="W1905" s="9">
        <f t="shared" si="329"/>
        <v>1475.3999999999999</v>
      </c>
      <c r="X1905" s="22">
        <f t="shared" si="330"/>
        <v>105780.4</v>
      </c>
      <c r="Y1905" s="2"/>
      <c r="Z1905" s="2"/>
      <c r="AA1905" s="2"/>
      <c r="AB1905" s="2"/>
      <c r="AC1905" s="2"/>
      <c r="AD1905" s="2"/>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c r="CQ1905" s="2"/>
      <c r="CR1905" s="2"/>
      <c r="CS1905" s="2"/>
      <c r="CT1905" s="2"/>
      <c r="CU1905" s="2"/>
      <c r="CV1905" s="2"/>
      <c r="CW1905" s="2"/>
      <c r="CX1905" s="2"/>
      <c r="CY1905" s="2"/>
      <c r="CZ1905" s="2"/>
      <c r="DA1905" s="2"/>
      <c r="DB1905" s="2"/>
      <c r="DC1905" s="2"/>
      <c r="DD1905" s="2"/>
      <c r="DE1905" s="2"/>
      <c r="DF1905" s="2"/>
      <c r="DG1905" s="2"/>
      <c r="DH1905" s="2"/>
      <c r="DI1905" s="2"/>
      <c r="DJ1905" s="2"/>
      <c r="DK1905" s="2"/>
      <c r="DL1905" s="2"/>
      <c r="DM1905" s="2"/>
      <c r="DN1905" s="2"/>
      <c r="DO1905" s="2"/>
      <c r="DP1905" s="2"/>
      <c r="DQ1905" s="2"/>
      <c r="DR1905" s="2"/>
      <c r="DS1905" s="2"/>
      <c r="DT1905" s="2"/>
      <c r="DU1905" s="2"/>
      <c r="DV1905" s="2"/>
      <c r="DW1905" s="2"/>
      <c r="DX1905" s="2"/>
      <c r="DY1905" s="2"/>
      <c r="DZ1905" s="2"/>
      <c r="EA1905" s="2"/>
      <c r="EB1905" s="2"/>
      <c r="EC1905" s="2"/>
      <c r="ED1905" s="2"/>
      <c r="EE1905" s="2"/>
      <c r="EF1905" s="2"/>
      <c r="EG1905" s="2"/>
      <c r="EH1905" s="2"/>
      <c r="EI1905" s="2"/>
      <c r="EJ1905" s="2"/>
      <c r="EK1905" s="2"/>
      <c r="EL1905" s="2"/>
      <c r="EM1905" s="2"/>
      <c r="EN1905" s="2"/>
      <c r="EO1905" s="2"/>
      <c r="EP1905" s="2"/>
      <c r="EQ1905" s="2"/>
      <c r="ER1905" s="2"/>
      <c r="ES1905" s="2"/>
      <c r="ET1905" s="2"/>
      <c r="EU1905" s="2"/>
      <c r="EV1905" s="2"/>
      <c r="EW1905" s="2"/>
      <c r="EX1905" s="2"/>
      <c r="EY1905" s="2"/>
      <c r="EZ1905" s="2"/>
      <c r="FA1905" s="2"/>
      <c r="FB1905" s="2"/>
      <c r="FC1905" s="2"/>
    </row>
    <row r="1906" spans="1:159" s="4" customFormat="1">
      <c r="A1906" s="77" t="s">
        <v>2379</v>
      </c>
      <c r="B1906" s="87" t="s">
        <v>2824</v>
      </c>
      <c r="C1906" s="88">
        <v>2111</v>
      </c>
      <c r="D1906" s="87" t="s">
        <v>77</v>
      </c>
      <c r="E1906" s="107" t="str">
        <f>VLOOKUP($C1906,'2024-25 School Level AAFTE'!$C$4:$L$2372,9,FALSE)</f>
        <v>No</v>
      </c>
      <c r="F1906" s="95">
        <f>VLOOKUP($C1906,'2024-25 School Level AAFTE'!$C$4:$J$2372,8,FALSE)</f>
        <v>345.54</v>
      </c>
      <c r="G1906" s="97">
        <f>IFERROR(IF(E1906= "yes",VLOOKUP(C1906,Summary!$B:$I,6,0),0),0)</f>
        <v>0</v>
      </c>
      <c r="H1906" s="96">
        <f t="shared" si="321"/>
        <v>0</v>
      </c>
      <c r="I1906" s="154">
        <f>VLOOKUP($A1906,'2025-26 Salary &amp; Benefits'!$A:$I,3,FALSE)</f>
        <v>1</v>
      </c>
      <c r="J1906" s="154">
        <f>VLOOKUP($A1906,'2025-26 Salary &amp; Benefits'!$A:$I,4,FALSE)</f>
        <v>1</v>
      </c>
      <c r="K1906" s="141">
        <f t="shared" si="322"/>
        <v>0</v>
      </c>
      <c r="L1906" s="140">
        <f t="shared" si="323"/>
        <v>0</v>
      </c>
      <c r="M1906" s="142">
        <f>'2025-26 Salary &amp; Benefits'!$E$6</f>
        <v>78209</v>
      </c>
      <c r="N1906" s="142">
        <f>'2025-26 Salary &amp; Benefits'!$F$6</f>
        <v>80164</v>
      </c>
      <c r="O1906" s="9">
        <f t="shared" si="324"/>
        <v>0</v>
      </c>
      <c r="P1906" s="9">
        <f t="shared" si="325"/>
        <v>0</v>
      </c>
      <c r="Q1906" s="9">
        <f>'2025-26 Salary &amp; Benefits'!G$6</f>
        <v>15997.68</v>
      </c>
      <c r="R1906" s="143">
        <f>'2025-26 Salary &amp; Benefits'!H$6</f>
        <v>0.16020000000000001</v>
      </c>
      <c r="S1906" s="143">
        <f>'2025-26 Salary &amp; Benefits'!I$6</f>
        <v>0.15390000000000001</v>
      </c>
      <c r="T1906" s="9">
        <f t="shared" si="326"/>
        <v>0</v>
      </c>
      <c r="U1906" s="9">
        <f t="shared" si="327"/>
        <v>0</v>
      </c>
      <c r="V1906" s="9">
        <f t="shared" si="328"/>
        <v>0</v>
      </c>
      <c r="W1906" s="9">
        <f t="shared" si="329"/>
        <v>0</v>
      </c>
      <c r="X1906" s="22">
        <f t="shared" si="330"/>
        <v>0</v>
      </c>
      <c r="Y1906" s="2"/>
      <c r="Z1906" s="2"/>
      <c r="AA1906" s="2"/>
      <c r="AB1906" s="2"/>
      <c r="AC1906" s="2"/>
      <c r="AD1906" s="2"/>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c r="CQ1906" s="2"/>
      <c r="CR1906" s="2"/>
      <c r="CS1906" s="2"/>
      <c r="CT1906" s="2"/>
      <c r="CU1906" s="2"/>
      <c r="CV1906" s="2"/>
      <c r="CW1906" s="2"/>
      <c r="CX1906" s="2"/>
      <c r="CY1906" s="2"/>
      <c r="CZ1906" s="2"/>
      <c r="DA1906" s="2"/>
      <c r="DB1906" s="2"/>
      <c r="DC1906" s="2"/>
      <c r="DD1906" s="2"/>
      <c r="DE1906" s="2"/>
      <c r="DF1906" s="2"/>
      <c r="DG1906" s="2"/>
      <c r="DH1906" s="2"/>
      <c r="DI1906" s="2"/>
      <c r="DJ1906" s="2"/>
      <c r="DK1906" s="2"/>
      <c r="DL1906" s="2"/>
      <c r="DM1906" s="2"/>
      <c r="DN1906" s="2"/>
      <c r="DO1906" s="2"/>
      <c r="DP1906" s="2"/>
      <c r="DQ1906" s="2"/>
      <c r="DR1906" s="2"/>
      <c r="DS1906" s="2"/>
      <c r="DT1906" s="2"/>
      <c r="DU1906" s="2"/>
      <c r="DV1906" s="2"/>
      <c r="DW1906" s="2"/>
      <c r="DX1906" s="2"/>
      <c r="DY1906" s="2"/>
      <c r="DZ1906" s="2"/>
      <c r="EA1906" s="2"/>
      <c r="EB1906" s="2"/>
      <c r="EC1906" s="2"/>
      <c r="ED1906" s="2"/>
      <c r="EE1906" s="2"/>
      <c r="EF1906" s="2"/>
      <c r="EG1906" s="2"/>
      <c r="EH1906" s="2"/>
      <c r="EI1906" s="2"/>
      <c r="EJ1906" s="2"/>
      <c r="EK1906" s="2"/>
      <c r="EL1906" s="2"/>
      <c r="EM1906" s="2"/>
      <c r="EN1906" s="2"/>
      <c r="EO1906" s="2"/>
      <c r="EP1906" s="2"/>
      <c r="EQ1906" s="2"/>
      <c r="ER1906" s="2"/>
      <c r="ES1906" s="2"/>
      <c r="ET1906" s="2"/>
      <c r="EU1906" s="2"/>
      <c r="EV1906" s="2"/>
      <c r="EW1906" s="2"/>
      <c r="EX1906" s="2"/>
      <c r="EY1906" s="2"/>
      <c r="EZ1906" s="2"/>
      <c r="FA1906" s="2"/>
      <c r="FB1906" s="2"/>
      <c r="FC1906" s="2"/>
    </row>
    <row r="1907" spans="1:159" s="4" customFormat="1">
      <c r="A1907" s="77" t="s">
        <v>2379</v>
      </c>
      <c r="B1907" s="87" t="s">
        <v>2824</v>
      </c>
      <c r="C1907" s="88">
        <v>2127</v>
      </c>
      <c r="D1907" s="87" t="s">
        <v>137</v>
      </c>
      <c r="E1907" s="107" t="str">
        <f>VLOOKUP($C1907,'2024-25 School Level AAFTE'!$C$4:$L$2372,9,FALSE)</f>
        <v>Yes</v>
      </c>
      <c r="F1907" s="95">
        <f>VLOOKUP($C1907,'2024-25 School Level AAFTE'!$C$4:$J$2372,8,FALSE)</f>
        <v>414.12</v>
      </c>
      <c r="G1907" s="97">
        <f>IFERROR(IF(E1907= "yes",VLOOKUP(C1907,Summary!$B:$I,6,0),0),0)</f>
        <v>0</v>
      </c>
      <c r="H1907" s="96">
        <f t="shared" si="321"/>
        <v>414.12</v>
      </c>
      <c r="I1907" s="154">
        <f>VLOOKUP($A1907,'2025-26 Salary &amp; Benefits'!$A:$I,3,FALSE)</f>
        <v>1</v>
      </c>
      <c r="J1907" s="154">
        <f>VLOOKUP($A1907,'2025-26 Salary &amp; Benefits'!$A:$I,4,FALSE)</f>
        <v>1</v>
      </c>
      <c r="K1907" s="141">
        <f t="shared" si="322"/>
        <v>414.12</v>
      </c>
      <c r="L1907" s="140">
        <f t="shared" si="323"/>
        <v>1.2150000000000001</v>
      </c>
      <c r="M1907" s="142">
        <f>'2025-26 Salary &amp; Benefits'!$E$6</f>
        <v>78209</v>
      </c>
      <c r="N1907" s="142">
        <f>'2025-26 Salary &amp; Benefits'!$F$6</f>
        <v>80164</v>
      </c>
      <c r="O1907" s="9">
        <f t="shared" si="324"/>
        <v>95023.94</v>
      </c>
      <c r="P1907" s="9">
        <f t="shared" si="325"/>
        <v>2375.3199999999924</v>
      </c>
      <c r="Q1907" s="9">
        <f>'2025-26 Salary &amp; Benefits'!G$6</f>
        <v>15997.68</v>
      </c>
      <c r="R1907" s="143">
        <f>'2025-26 Salary &amp; Benefits'!H$6</f>
        <v>0.16020000000000001</v>
      </c>
      <c r="S1907" s="143">
        <f>'2025-26 Salary &amp; Benefits'!I$6</f>
        <v>0.15390000000000001</v>
      </c>
      <c r="T1907" s="9">
        <f t="shared" si="326"/>
        <v>35025.58</v>
      </c>
      <c r="U1907" s="9">
        <f t="shared" si="327"/>
        <v>1623.32</v>
      </c>
      <c r="V1907" s="9">
        <f t="shared" si="328"/>
        <v>249.83</v>
      </c>
      <c r="W1907" s="9">
        <f t="shared" si="329"/>
        <v>1873.1499999999999</v>
      </c>
      <c r="X1907" s="22">
        <f t="shared" si="330"/>
        <v>134297.99</v>
      </c>
      <c r="Y1907" s="2"/>
      <c r="Z1907" s="2"/>
      <c r="AA1907" s="2"/>
      <c r="AB1907" s="2"/>
      <c r="AC1907" s="2"/>
      <c r="AD1907" s="2"/>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c r="CQ1907" s="2"/>
      <c r="CR1907" s="2"/>
      <c r="CS1907" s="2"/>
      <c r="CT1907" s="2"/>
      <c r="CU1907" s="2"/>
      <c r="CV1907" s="2"/>
      <c r="CW1907" s="2"/>
      <c r="CX1907" s="2"/>
      <c r="CY1907" s="2"/>
      <c r="CZ1907" s="2"/>
      <c r="DA1907" s="2"/>
      <c r="DB1907" s="2"/>
      <c r="DC1907" s="2"/>
      <c r="DD1907" s="2"/>
      <c r="DE1907" s="2"/>
      <c r="DF1907" s="2"/>
      <c r="DG1907" s="2"/>
      <c r="DH1907" s="2"/>
      <c r="DI1907" s="2"/>
      <c r="DJ1907" s="2"/>
      <c r="DK1907" s="2"/>
      <c r="DL1907" s="2"/>
      <c r="DM1907" s="2"/>
      <c r="DN1907" s="2"/>
      <c r="DO1907" s="2"/>
      <c r="DP1907" s="2"/>
      <c r="DQ1907" s="2"/>
      <c r="DR1907" s="2"/>
      <c r="DS1907" s="2"/>
      <c r="DT1907" s="2"/>
      <c r="DU1907" s="2"/>
      <c r="DV1907" s="2"/>
      <c r="DW1907" s="2"/>
      <c r="DX1907" s="2"/>
      <c r="DY1907" s="2"/>
      <c r="DZ1907" s="2"/>
      <c r="EA1907" s="2"/>
      <c r="EB1907" s="2"/>
      <c r="EC1907" s="2"/>
      <c r="ED1907" s="2"/>
      <c r="EE1907" s="2"/>
      <c r="EF1907" s="2"/>
      <c r="EG1907" s="2"/>
      <c r="EH1907" s="2"/>
      <c r="EI1907" s="2"/>
      <c r="EJ1907" s="2"/>
      <c r="EK1907" s="2"/>
      <c r="EL1907" s="2"/>
      <c r="EM1907" s="2"/>
      <c r="EN1907" s="2"/>
      <c r="EO1907" s="2"/>
      <c r="EP1907" s="2"/>
      <c r="EQ1907" s="2"/>
      <c r="ER1907" s="2"/>
      <c r="ES1907" s="2"/>
      <c r="ET1907" s="2"/>
      <c r="EU1907" s="2"/>
      <c r="EV1907" s="2"/>
      <c r="EW1907" s="2"/>
      <c r="EX1907" s="2"/>
      <c r="EY1907" s="2"/>
      <c r="EZ1907" s="2"/>
      <c r="FA1907" s="2"/>
      <c r="FB1907" s="2"/>
      <c r="FC1907" s="2"/>
    </row>
    <row r="1908" spans="1:159" s="4" customFormat="1">
      <c r="A1908" s="77" t="s">
        <v>2379</v>
      </c>
      <c r="B1908" s="87" t="s">
        <v>2824</v>
      </c>
      <c r="C1908" s="88">
        <v>2128</v>
      </c>
      <c r="D1908" s="87" t="s">
        <v>887</v>
      </c>
      <c r="E1908" s="107" t="str">
        <f>VLOOKUP($C1908,'2024-25 School Level AAFTE'!$C$4:$L$2372,9,FALSE)</f>
        <v>Yes</v>
      </c>
      <c r="F1908" s="95">
        <f>VLOOKUP($C1908,'2024-25 School Level AAFTE'!$C$4:$J$2372,8,FALSE)</f>
        <v>381.63</v>
      </c>
      <c r="G1908" s="97">
        <f>IFERROR(IF(E1908= "yes",VLOOKUP(C1908,Summary!$B:$I,6,0),0),0)</f>
        <v>0</v>
      </c>
      <c r="H1908" s="96">
        <f t="shared" si="321"/>
        <v>381.63</v>
      </c>
      <c r="I1908" s="154">
        <f>VLOOKUP($A1908,'2025-26 Salary &amp; Benefits'!$A:$I,3,FALSE)</f>
        <v>1</v>
      </c>
      <c r="J1908" s="154">
        <f>VLOOKUP($A1908,'2025-26 Salary &amp; Benefits'!$A:$I,4,FALSE)</f>
        <v>1</v>
      </c>
      <c r="K1908" s="141">
        <f t="shared" si="322"/>
        <v>381.63</v>
      </c>
      <c r="L1908" s="140">
        <f t="shared" si="323"/>
        <v>1.119</v>
      </c>
      <c r="M1908" s="142">
        <f>'2025-26 Salary &amp; Benefits'!$E$6</f>
        <v>78209</v>
      </c>
      <c r="N1908" s="142">
        <f>'2025-26 Salary &amp; Benefits'!$F$6</f>
        <v>80164</v>
      </c>
      <c r="O1908" s="9">
        <f t="shared" si="324"/>
        <v>87515.87</v>
      </c>
      <c r="P1908" s="9">
        <f t="shared" si="325"/>
        <v>2187.6500000000087</v>
      </c>
      <c r="Q1908" s="9">
        <f>'2025-26 Salary &amp; Benefits'!G$6</f>
        <v>15997.68</v>
      </c>
      <c r="R1908" s="143">
        <f>'2025-26 Salary &amp; Benefits'!H$6</f>
        <v>0.16020000000000001</v>
      </c>
      <c r="S1908" s="143">
        <f>'2025-26 Salary &amp; Benefits'!I$6</f>
        <v>0.15390000000000001</v>
      </c>
      <c r="T1908" s="9">
        <f t="shared" si="326"/>
        <v>32258.13</v>
      </c>
      <c r="U1908" s="9">
        <f t="shared" si="327"/>
        <v>1495.06</v>
      </c>
      <c r="V1908" s="9">
        <f t="shared" si="328"/>
        <v>230.09</v>
      </c>
      <c r="W1908" s="9">
        <f t="shared" si="329"/>
        <v>1725.1499999999999</v>
      </c>
      <c r="X1908" s="22">
        <f t="shared" si="330"/>
        <v>123686.8</v>
      </c>
      <c r="Y1908" s="2"/>
      <c r="Z1908" s="2"/>
      <c r="AA1908" s="2"/>
      <c r="AB1908" s="2"/>
      <c r="AC1908" s="2"/>
      <c r="AD1908" s="2"/>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c r="CC1908" s="2"/>
      <c r="CD1908" s="2"/>
      <c r="CE1908" s="2"/>
      <c r="CF1908" s="2"/>
      <c r="CG1908" s="2"/>
      <c r="CH1908" s="2"/>
      <c r="CI1908" s="2"/>
      <c r="CJ1908" s="2"/>
      <c r="CK1908" s="2"/>
      <c r="CL1908" s="2"/>
      <c r="CM1908" s="2"/>
      <c r="CN1908" s="2"/>
      <c r="CO1908" s="2"/>
      <c r="CP1908" s="2"/>
      <c r="CQ1908" s="2"/>
      <c r="CR1908" s="2"/>
      <c r="CS1908" s="2"/>
      <c r="CT1908" s="2"/>
      <c r="CU1908" s="2"/>
      <c r="CV1908" s="2"/>
      <c r="CW1908" s="2"/>
      <c r="CX1908" s="2"/>
      <c r="CY1908" s="2"/>
      <c r="CZ1908" s="2"/>
      <c r="DA1908" s="2"/>
      <c r="DB1908" s="2"/>
      <c r="DC1908" s="2"/>
      <c r="DD1908" s="2"/>
      <c r="DE1908" s="2"/>
      <c r="DF1908" s="2"/>
      <c r="DG1908" s="2"/>
      <c r="DH1908" s="2"/>
      <c r="DI1908" s="2"/>
      <c r="DJ1908" s="2"/>
      <c r="DK1908" s="2"/>
      <c r="DL1908" s="2"/>
      <c r="DM1908" s="2"/>
      <c r="DN1908" s="2"/>
      <c r="DO1908" s="2"/>
      <c r="DP1908" s="2"/>
      <c r="DQ1908" s="2"/>
      <c r="DR1908" s="2"/>
      <c r="DS1908" s="2"/>
      <c r="DT1908" s="2"/>
      <c r="DU1908" s="2"/>
      <c r="DV1908" s="2"/>
      <c r="DW1908" s="2"/>
      <c r="DX1908" s="2"/>
      <c r="DY1908" s="2"/>
      <c r="DZ1908" s="2"/>
      <c r="EA1908" s="2"/>
      <c r="EB1908" s="2"/>
      <c r="EC1908" s="2"/>
      <c r="ED1908" s="2"/>
      <c r="EE1908" s="2"/>
      <c r="EF1908" s="2"/>
      <c r="EG1908" s="2"/>
      <c r="EH1908" s="2"/>
      <c r="EI1908" s="2"/>
      <c r="EJ1908" s="2"/>
      <c r="EK1908" s="2"/>
      <c r="EL1908" s="2"/>
      <c r="EM1908" s="2"/>
      <c r="EN1908" s="2"/>
      <c r="EO1908" s="2"/>
      <c r="EP1908" s="2"/>
      <c r="EQ1908" s="2"/>
      <c r="ER1908" s="2"/>
      <c r="ES1908" s="2"/>
      <c r="ET1908" s="2"/>
      <c r="EU1908" s="2"/>
      <c r="EV1908" s="2"/>
      <c r="EW1908" s="2"/>
      <c r="EX1908" s="2"/>
      <c r="EY1908" s="2"/>
      <c r="EZ1908" s="2"/>
      <c r="FA1908" s="2"/>
      <c r="FB1908" s="2"/>
      <c r="FC1908" s="2"/>
    </row>
    <row r="1909" spans="1:159" s="4" customFormat="1">
      <c r="A1909" s="77" t="s">
        <v>2379</v>
      </c>
      <c r="B1909" s="87" t="s">
        <v>2824</v>
      </c>
      <c r="C1909" s="88">
        <v>2129</v>
      </c>
      <c r="D1909" s="87" t="s">
        <v>1698</v>
      </c>
      <c r="E1909" s="107" t="str">
        <f>VLOOKUP($C1909,'2024-25 School Level AAFTE'!$C$4:$L$2372,9,FALSE)</f>
        <v>Yes</v>
      </c>
      <c r="F1909" s="95">
        <f>VLOOKUP($C1909,'2024-25 School Level AAFTE'!$C$4:$J$2372,8,FALSE)</f>
        <v>373.27</v>
      </c>
      <c r="G1909" s="97">
        <f>IFERROR(IF(E1909= "yes",VLOOKUP(C1909,Summary!$B:$I,6,0),0),0)</f>
        <v>0</v>
      </c>
      <c r="H1909" s="96">
        <f t="shared" si="321"/>
        <v>373.27</v>
      </c>
      <c r="I1909" s="154">
        <f>VLOOKUP($A1909,'2025-26 Salary &amp; Benefits'!$A:$I,3,FALSE)</f>
        <v>1</v>
      </c>
      <c r="J1909" s="154">
        <f>VLOOKUP($A1909,'2025-26 Salary &amp; Benefits'!$A:$I,4,FALSE)</f>
        <v>1</v>
      </c>
      <c r="K1909" s="141">
        <f t="shared" si="322"/>
        <v>373.27</v>
      </c>
      <c r="L1909" s="140">
        <f t="shared" si="323"/>
        <v>1.095</v>
      </c>
      <c r="M1909" s="142">
        <f>'2025-26 Salary &amp; Benefits'!$E$6</f>
        <v>78209</v>
      </c>
      <c r="N1909" s="142">
        <f>'2025-26 Salary &amp; Benefits'!$F$6</f>
        <v>80164</v>
      </c>
      <c r="O1909" s="9">
        <f t="shared" si="324"/>
        <v>85638.86</v>
      </c>
      <c r="P1909" s="9">
        <f t="shared" si="325"/>
        <v>2140.7200000000012</v>
      </c>
      <c r="Q1909" s="9">
        <f>'2025-26 Salary &amp; Benefits'!G$6</f>
        <v>15997.68</v>
      </c>
      <c r="R1909" s="143">
        <f>'2025-26 Salary &amp; Benefits'!H$6</f>
        <v>0.16020000000000001</v>
      </c>
      <c r="S1909" s="143">
        <f>'2025-26 Salary &amp; Benefits'!I$6</f>
        <v>0.15390000000000001</v>
      </c>
      <c r="T1909" s="9">
        <f t="shared" si="326"/>
        <v>31566.26</v>
      </c>
      <c r="U1909" s="9">
        <f t="shared" si="327"/>
        <v>1462.99</v>
      </c>
      <c r="V1909" s="9">
        <f t="shared" si="328"/>
        <v>225.15</v>
      </c>
      <c r="W1909" s="9">
        <f t="shared" si="329"/>
        <v>1688.14</v>
      </c>
      <c r="X1909" s="22">
        <f t="shared" si="330"/>
        <v>121033.98</v>
      </c>
      <c r="Y1909" s="2"/>
      <c r="Z1909" s="2"/>
      <c r="AA1909" s="2"/>
      <c r="AB1909" s="2"/>
      <c r="AC1909" s="2"/>
      <c r="AD1909" s="2"/>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c r="CC1909" s="2"/>
      <c r="CD1909" s="2"/>
      <c r="CE1909" s="2"/>
      <c r="CF1909" s="2"/>
      <c r="CG1909" s="2"/>
      <c r="CH1909" s="2"/>
      <c r="CI1909" s="2"/>
      <c r="CJ1909" s="2"/>
      <c r="CK1909" s="2"/>
      <c r="CL1909" s="2"/>
      <c r="CM1909" s="2"/>
      <c r="CN1909" s="2"/>
      <c r="CO1909" s="2"/>
      <c r="CP1909" s="2"/>
      <c r="CQ1909" s="2"/>
      <c r="CR1909" s="2"/>
      <c r="CS1909" s="2"/>
      <c r="CT1909" s="2"/>
      <c r="CU1909" s="2"/>
      <c r="CV1909" s="2"/>
      <c r="CW1909" s="2"/>
      <c r="CX1909" s="2"/>
      <c r="CY1909" s="2"/>
      <c r="CZ1909" s="2"/>
      <c r="DA1909" s="2"/>
      <c r="DB1909" s="2"/>
      <c r="DC1909" s="2"/>
      <c r="DD1909" s="2"/>
      <c r="DE1909" s="2"/>
      <c r="DF1909" s="2"/>
      <c r="DG1909" s="2"/>
      <c r="DH1909" s="2"/>
      <c r="DI1909" s="2"/>
      <c r="DJ1909" s="2"/>
      <c r="DK1909" s="2"/>
      <c r="DL1909" s="2"/>
      <c r="DM1909" s="2"/>
      <c r="DN1909" s="2"/>
      <c r="DO1909" s="2"/>
      <c r="DP1909" s="2"/>
      <c r="DQ1909" s="2"/>
      <c r="DR1909" s="2"/>
      <c r="DS1909" s="2"/>
      <c r="DT1909" s="2"/>
      <c r="DU1909" s="2"/>
      <c r="DV1909" s="2"/>
      <c r="DW1909" s="2"/>
      <c r="DX1909" s="2"/>
      <c r="DY1909" s="2"/>
      <c r="DZ1909" s="2"/>
      <c r="EA1909" s="2"/>
      <c r="EB1909" s="2"/>
      <c r="EC1909" s="2"/>
      <c r="ED1909" s="2"/>
      <c r="EE1909" s="2"/>
      <c r="EF1909" s="2"/>
      <c r="EG1909" s="2"/>
      <c r="EH1909" s="2"/>
      <c r="EI1909" s="2"/>
      <c r="EJ1909" s="2"/>
      <c r="EK1909" s="2"/>
      <c r="EL1909" s="2"/>
      <c r="EM1909" s="2"/>
      <c r="EN1909" s="2"/>
      <c r="EO1909" s="2"/>
      <c r="EP1909" s="2"/>
      <c r="EQ1909" s="2"/>
      <c r="ER1909" s="2"/>
      <c r="ES1909" s="2"/>
      <c r="ET1909" s="2"/>
      <c r="EU1909" s="2"/>
      <c r="EV1909" s="2"/>
      <c r="EW1909" s="2"/>
      <c r="EX1909" s="2"/>
      <c r="EY1909" s="2"/>
      <c r="EZ1909" s="2"/>
      <c r="FA1909" s="2"/>
      <c r="FB1909" s="2"/>
      <c r="FC1909" s="2"/>
    </row>
    <row r="1910" spans="1:159" s="4" customFormat="1">
      <c r="A1910" s="77" t="s">
        <v>2379</v>
      </c>
      <c r="B1910" s="87" t="s">
        <v>2824</v>
      </c>
      <c r="C1910" s="88">
        <v>2155</v>
      </c>
      <c r="D1910" s="87" t="s">
        <v>1699</v>
      </c>
      <c r="E1910" s="107" t="str">
        <f>VLOOKUP($C1910,'2024-25 School Level AAFTE'!$C$4:$L$2372,9,FALSE)</f>
        <v>Yes</v>
      </c>
      <c r="F1910" s="95">
        <f>VLOOKUP($C1910,'2024-25 School Level AAFTE'!$C$4:$J$2372,8,FALSE)</f>
        <v>358.3</v>
      </c>
      <c r="G1910" s="97">
        <f>IFERROR(IF(E1910= "yes",VLOOKUP(C1910,Summary!$B:$I,6,0),0),0)</f>
        <v>0</v>
      </c>
      <c r="H1910" s="96">
        <f t="shared" si="321"/>
        <v>358.3</v>
      </c>
      <c r="I1910" s="154">
        <f>VLOOKUP($A1910,'2025-26 Salary &amp; Benefits'!$A:$I,3,FALSE)</f>
        <v>1</v>
      </c>
      <c r="J1910" s="154">
        <f>VLOOKUP($A1910,'2025-26 Salary &amp; Benefits'!$A:$I,4,FALSE)</f>
        <v>1</v>
      </c>
      <c r="K1910" s="141">
        <f t="shared" si="322"/>
        <v>358.3</v>
      </c>
      <c r="L1910" s="140">
        <f t="shared" si="323"/>
        <v>1.0509999999999999</v>
      </c>
      <c r="M1910" s="142">
        <f>'2025-26 Salary &amp; Benefits'!$E$6</f>
        <v>78209</v>
      </c>
      <c r="N1910" s="142">
        <f>'2025-26 Salary &amp; Benefits'!$F$6</f>
        <v>80164</v>
      </c>
      <c r="O1910" s="9">
        <f t="shared" si="324"/>
        <v>82197.66</v>
      </c>
      <c r="P1910" s="9">
        <f t="shared" si="325"/>
        <v>2054.6999999999971</v>
      </c>
      <c r="Q1910" s="9">
        <f>'2025-26 Salary &amp; Benefits'!G$6</f>
        <v>15997.68</v>
      </c>
      <c r="R1910" s="143">
        <f>'2025-26 Salary &amp; Benefits'!H$6</f>
        <v>0.16020000000000001</v>
      </c>
      <c r="S1910" s="143">
        <f>'2025-26 Salary &amp; Benefits'!I$6</f>
        <v>0.15390000000000001</v>
      </c>
      <c r="T1910" s="9">
        <f t="shared" si="326"/>
        <v>30297.85</v>
      </c>
      <c r="U1910" s="9">
        <f t="shared" si="327"/>
        <v>1404.21</v>
      </c>
      <c r="V1910" s="9">
        <f t="shared" si="328"/>
        <v>216.11</v>
      </c>
      <c r="W1910" s="9">
        <f t="shared" si="329"/>
        <v>1620.3200000000002</v>
      </c>
      <c r="X1910" s="22">
        <f t="shared" si="330"/>
        <v>116170.53000000001</v>
      </c>
      <c r="Y1910" s="2"/>
      <c r="Z1910" s="2"/>
      <c r="AA1910" s="2"/>
      <c r="AB1910" s="2"/>
      <c r="AC1910" s="2"/>
      <c r="AD1910" s="2"/>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c r="BI1910" s="2"/>
      <c r="BJ1910" s="2"/>
      <c r="BK1910" s="2"/>
      <c r="BL1910" s="2"/>
      <c r="BM1910" s="2"/>
      <c r="BN1910" s="2"/>
      <c r="BO1910" s="2"/>
      <c r="BP1910" s="2"/>
      <c r="BQ1910" s="2"/>
      <c r="BR1910" s="2"/>
      <c r="BS1910" s="2"/>
      <c r="BT1910" s="2"/>
      <c r="BU1910" s="2"/>
      <c r="BV1910" s="2"/>
      <c r="BW1910" s="2"/>
      <c r="BX1910" s="2"/>
      <c r="BY1910" s="2"/>
      <c r="BZ1910" s="2"/>
      <c r="CA1910" s="2"/>
      <c r="CB1910" s="2"/>
      <c r="CC1910" s="2"/>
      <c r="CD1910" s="2"/>
      <c r="CE1910" s="2"/>
      <c r="CF1910" s="2"/>
      <c r="CG1910" s="2"/>
      <c r="CH1910" s="2"/>
      <c r="CI1910" s="2"/>
      <c r="CJ1910" s="2"/>
      <c r="CK1910" s="2"/>
      <c r="CL1910" s="2"/>
      <c r="CM1910" s="2"/>
      <c r="CN1910" s="2"/>
      <c r="CO1910" s="2"/>
      <c r="CP1910" s="2"/>
      <c r="CQ1910" s="2"/>
      <c r="CR1910" s="2"/>
      <c r="CS1910" s="2"/>
      <c r="CT1910" s="2"/>
      <c r="CU1910" s="2"/>
      <c r="CV1910" s="2"/>
      <c r="CW1910" s="2"/>
      <c r="CX1910" s="2"/>
      <c r="CY1910" s="2"/>
      <c r="CZ1910" s="2"/>
      <c r="DA1910" s="2"/>
      <c r="DB1910" s="2"/>
      <c r="DC1910" s="2"/>
      <c r="DD1910" s="2"/>
      <c r="DE1910" s="2"/>
      <c r="DF1910" s="2"/>
      <c r="DG1910" s="2"/>
      <c r="DH1910" s="2"/>
      <c r="DI1910" s="2"/>
      <c r="DJ1910" s="2"/>
      <c r="DK1910" s="2"/>
      <c r="DL1910" s="2"/>
      <c r="DM1910" s="2"/>
      <c r="DN1910" s="2"/>
      <c r="DO1910" s="2"/>
      <c r="DP1910" s="2"/>
      <c r="DQ1910" s="2"/>
      <c r="DR1910" s="2"/>
      <c r="DS1910" s="2"/>
      <c r="DT1910" s="2"/>
      <c r="DU1910" s="2"/>
      <c r="DV1910" s="2"/>
      <c r="DW1910" s="2"/>
      <c r="DX1910" s="2"/>
      <c r="DY1910" s="2"/>
      <c r="DZ1910" s="2"/>
      <c r="EA1910" s="2"/>
      <c r="EB1910" s="2"/>
      <c r="EC1910" s="2"/>
      <c r="ED1910" s="2"/>
      <c r="EE1910" s="2"/>
      <c r="EF1910" s="2"/>
      <c r="EG1910" s="2"/>
      <c r="EH1910" s="2"/>
      <c r="EI1910" s="2"/>
      <c r="EJ1910" s="2"/>
      <c r="EK1910" s="2"/>
      <c r="EL1910" s="2"/>
      <c r="EM1910" s="2"/>
      <c r="EN1910" s="2"/>
      <c r="EO1910" s="2"/>
      <c r="EP1910" s="2"/>
      <c r="EQ1910" s="2"/>
      <c r="ER1910" s="2"/>
      <c r="ES1910" s="2"/>
      <c r="ET1910" s="2"/>
      <c r="EU1910" s="2"/>
      <c r="EV1910" s="2"/>
      <c r="EW1910" s="2"/>
      <c r="EX1910" s="2"/>
      <c r="EY1910" s="2"/>
      <c r="EZ1910" s="2"/>
      <c r="FA1910" s="2"/>
      <c r="FB1910" s="2"/>
      <c r="FC1910" s="2"/>
    </row>
    <row r="1911" spans="1:159" s="4" customFormat="1">
      <c r="A1911" s="77" t="s">
        <v>2379</v>
      </c>
      <c r="B1911" s="87" t="s">
        <v>2824</v>
      </c>
      <c r="C1911" s="88">
        <v>2156</v>
      </c>
      <c r="D1911" s="87" t="s">
        <v>1700</v>
      </c>
      <c r="E1911" s="107" t="str">
        <f>VLOOKUP($C1911,'2024-25 School Level AAFTE'!$C$4:$L$2372,9,FALSE)</f>
        <v>Yes</v>
      </c>
      <c r="F1911" s="95">
        <f>VLOOKUP($C1911,'2024-25 School Level AAFTE'!$C$4:$J$2372,8,FALSE)</f>
        <v>303.25</v>
      </c>
      <c r="G1911" s="97">
        <f>IFERROR(IF(E1911= "yes",VLOOKUP(C1911,Summary!$B:$I,6,0),0),0)</f>
        <v>0</v>
      </c>
      <c r="H1911" s="96">
        <f t="shared" si="321"/>
        <v>303.25</v>
      </c>
      <c r="I1911" s="154">
        <f>VLOOKUP($A1911,'2025-26 Salary &amp; Benefits'!$A:$I,3,FALSE)</f>
        <v>1</v>
      </c>
      <c r="J1911" s="154">
        <f>VLOOKUP($A1911,'2025-26 Salary &amp; Benefits'!$A:$I,4,FALSE)</f>
        <v>1</v>
      </c>
      <c r="K1911" s="141">
        <f t="shared" si="322"/>
        <v>303.25</v>
      </c>
      <c r="L1911" s="140">
        <f t="shared" si="323"/>
        <v>0.89</v>
      </c>
      <c r="M1911" s="142">
        <f>'2025-26 Salary &amp; Benefits'!$E$6</f>
        <v>78209</v>
      </c>
      <c r="N1911" s="142">
        <f>'2025-26 Salary &amp; Benefits'!$F$6</f>
        <v>80164</v>
      </c>
      <c r="O1911" s="9">
        <f t="shared" si="324"/>
        <v>69606.009999999995</v>
      </c>
      <c r="P1911" s="9">
        <f t="shared" si="325"/>
        <v>1739.9500000000116</v>
      </c>
      <c r="Q1911" s="9">
        <f>'2025-26 Salary &amp; Benefits'!G$6</f>
        <v>15997.68</v>
      </c>
      <c r="R1911" s="143">
        <f>'2025-26 Salary &amp; Benefits'!H$6</f>
        <v>0.16020000000000001</v>
      </c>
      <c r="S1911" s="143">
        <f>'2025-26 Salary &amp; Benefits'!I$6</f>
        <v>0.15390000000000001</v>
      </c>
      <c r="T1911" s="9">
        <f t="shared" si="326"/>
        <v>25656.6</v>
      </c>
      <c r="U1911" s="9">
        <f t="shared" si="327"/>
        <v>1189.0999999999999</v>
      </c>
      <c r="V1911" s="9">
        <f t="shared" si="328"/>
        <v>183</v>
      </c>
      <c r="W1911" s="9">
        <f t="shared" si="329"/>
        <v>1372.1</v>
      </c>
      <c r="X1911" s="22">
        <f t="shared" si="330"/>
        <v>98374.66</v>
      </c>
      <c r="Y1911" s="2"/>
      <c r="Z1911" s="2"/>
      <c r="AA1911" s="2"/>
      <c r="AB1911" s="2"/>
      <c r="AC1911" s="2"/>
      <c r="AD1911" s="2"/>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c r="BI1911" s="2"/>
      <c r="BJ1911" s="2"/>
      <c r="BK1911" s="2"/>
      <c r="BL1911" s="2"/>
      <c r="BM1911" s="2"/>
      <c r="BN1911" s="2"/>
      <c r="BO1911" s="2"/>
      <c r="BP1911" s="2"/>
      <c r="BQ1911" s="2"/>
      <c r="BR1911" s="2"/>
      <c r="BS1911" s="2"/>
      <c r="BT1911" s="2"/>
      <c r="BU1911" s="2"/>
      <c r="BV1911" s="2"/>
      <c r="BW1911" s="2"/>
      <c r="BX1911" s="2"/>
      <c r="BY1911" s="2"/>
      <c r="BZ1911" s="2"/>
      <c r="CA1911" s="2"/>
      <c r="CB1911" s="2"/>
      <c r="CC1911" s="2"/>
      <c r="CD1911" s="2"/>
      <c r="CE1911" s="2"/>
      <c r="CF1911" s="2"/>
      <c r="CG1911" s="2"/>
      <c r="CH1911" s="2"/>
      <c r="CI1911" s="2"/>
      <c r="CJ1911" s="2"/>
      <c r="CK1911" s="2"/>
      <c r="CL1911" s="2"/>
      <c r="CM1911" s="2"/>
      <c r="CN1911" s="2"/>
      <c r="CO1911" s="2"/>
      <c r="CP1911" s="2"/>
      <c r="CQ1911" s="2"/>
      <c r="CR1911" s="2"/>
      <c r="CS1911" s="2"/>
      <c r="CT1911" s="2"/>
      <c r="CU1911" s="2"/>
      <c r="CV1911" s="2"/>
      <c r="CW1911" s="2"/>
      <c r="CX1911" s="2"/>
      <c r="CY1911" s="2"/>
      <c r="CZ1911" s="2"/>
      <c r="DA1911" s="2"/>
      <c r="DB1911" s="2"/>
      <c r="DC1911" s="2"/>
      <c r="DD1911" s="2"/>
      <c r="DE1911" s="2"/>
      <c r="DF1911" s="2"/>
      <c r="DG1911" s="2"/>
      <c r="DH1911" s="2"/>
      <c r="DI1911" s="2"/>
      <c r="DJ1911" s="2"/>
      <c r="DK1911" s="2"/>
      <c r="DL1911" s="2"/>
      <c r="DM1911" s="2"/>
      <c r="DN1911" s="2"/>
      <c r="DO1911" s="2"/>
      <c r="DP1911" s="2"/>
      <c r="DQ1911" s="2"/>
      <c r="DR1911" s="2"/>
      <c r="DS1911" s="2"/>
      <c r="DT1911" s="2"/>
      <c r="DU1911" s="2"/>
      <c r="DV1911" s="2"/>
      <c r="DW1911" s="2"/>
      <c r="DX1911" s="2"/>
      <c r="DY1911" s="2"/>
      <c r="DZ1911" s="2"/>
      <c r="EA1911" s="2"/>
      <c r="EB1911" s="2"/>
      <c r="EC1911" s="2"/>
      <c r="ED1911" s="2"/>
      <c r="EE1911" s="2"/>
      <c r="EF1911" s="2"/>
      <c r="EG1911" s="2"/>
      <c r="EH1911" s="2"/>
      <c r="EI1911" s="2"/>
      <c r="EJ1911" s="2"/>
      <c r="EK1911" s="2"/>
      <c r="EL1911" s="2"/>
      <c r="EM1911" s="2"/>
      <c r="EN1911" s="2"/>
      <c r="EO1911" s="2"/>
      <c r="EP1911" s="2"/>
      <c r="EQ1911" s="2"/>
      <c r="ER1911" s="2"/>
      <c r="ES1911" s="2"/>
      <c r="ET1911" s="2"/>
      <c r="EU1911" s="2"/>
      <c r="EV1911" s="2"/>
      <c r="EW1911" s="2"/>
      <c r="EX1911" s="2"/>
      <c r="EY1911" s="2"/>
      <c r="EZ1911" s="2"/>
      <c r="FA1911" s="2"/>
      <c r="FB1911" s="2"/>
      <c r="FC1911" s="2"/>
    </row>
    <row r="1912" spans="1:159" s="4" customFormat="1">
      <c r="A1912" s="77" t="s">
        <v>2379</v>
      </c>
      <c r="B1912" s="87" t="s">
        <v>2824</v>
      </c>
      <c r="C1912" s="88">
        <v>2172</v>
      </c>
      <c r="D1912" s="87" t="s">
        <v>1701</v>
      </c>
      <c r="E1912" s="107" t="str">
        <f>VLOOKUP($C1912,'2024-25 School Level AAFTE'!$C$4:$L$2372,9,FALSE)</f>
        <v>No</v>
      </c>
      <c r="F1912" s="95">
        <f>VLOOKUP($C1912,'2024-25 School Level AAFTE'!$C$4:$J$2372,8,FALSE)</f>
        <v>1628.03</v>
      </c>
      <c r="G1912" s="97">
        <f>IFERROR(IF(E1912= "yes",VLOOKUP(C1912,Summary!$B:$I,6,0),0),0)</f>
        <v>0</v>
      </c>
      <c r="H1912" s="96">
        <f t="shared" si="321"/>
        <v>0</v>
      </c>
      <c r="I1912" s="154">
        <f>VLOOKUP($A1912,'2025-26 Salary &amp; Benefits'!$A:$I,3,FALSE)</f>
        <v>1</v>
      </c>
      <c r="J1912" s="154">
        <f>VLOOKUP($A1912,'2025-26 Salary &amp; Benefits'!$A:$I,4,FALSE)</f>
        <v>1</v>
      </c>
      <c r="K1912" s="141">
        <f t="shared" si="322"/>
        <v>0</v>
      </c>
      <c r="L1912" s="140">
        <f t="shared" si="323"/>
        <v>0</v>
      </c>
      <c r="M1912" s="142">
        <f>'2025-26 Salary &amp; Benefits'!$E$6</f>
        <v>78209</v>
      </c>
      <c r="N1912" s="142">
        <f>'2025-26 Salary &amp; Benefits'!$F$6</f>
        <v>80164</v>
      </c>
      <c r="O1912" s="9">
        <f t="shared" si="324"/>
        <v>0</v>
      </c>
      <c r="P1912" s="9">
        <f t="shared" si="325"/>
        <v>0</v>
      </c>
      <c r="Q1912" s="9">
        <f>'2025-26 Salary &amp; Benefits'!G$6</f>
        <v>15997.68</v>
      </c>
      <c r="R1912" s="143">
        <f>'2025-26 Salary &amp; Benefits'!H$6</f>
        <v>0.16020000000000001</v>
      </c>
      <c r="S1912" s="143">
        <f>'2025-26 Salary &amp; Benefits'!I$6</f>
        <v>0.15390000000000001</v>
      </c>
      <c r="T1912" s="9">
        <f t="shared" si="326"/>
        <v>0</v>
      </c>
      <c r="U1912" s="9">
        <f t="shared" si="327"/>
        <v>0</v>
      </c>
      <c r="V1912" s="9">
        <f t="shared" si="328"/>
        <v>0</v>
      </c>
      <c r="W1912" s="9">
        <f t="shared" si="329"/>
        <v>0</v>
      </c>
      <c r="X1912" s="22">
        <f t="shared" si="330"/>
        <v>0</v>
      </c>
      <c r="Y1912" s="2"/>
      <c r="Z1912" s="2"/>
      <c r="AA1912" s="2"/>
      <c r="AB1912" s="2"/>
      <c r="AC1912" s="2"/>
      <c r="AD1912" s="2"/>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c r="BI1912" s="2"/>
      <c r="BJ1912" s="2"/>
      <c r="BK1912" s="2"/>
      <c r="BL1912" s="2"/>
      <c r="BM1912" s="2"/>
      <c r="BN1912" s="2"/>
      <c r="BO1912" s="2"/>
      <c r="BP1912" s="2"/>
      <c r="BQ1912" s="2"/>
      <c r="BR1912" s="2"/>
      <c r="BS1912" s="2"/>
      <c r="BT1912" s="2"/>
      <c r="BU1912" s="2"/>
      <c r="BV1912" s="2"/>
      <c r="BW1912" s="2"/>
      <c r="BX1912" s="2"/>
      <c r="BY1912" s="2"/>
      <c r="BZ1912" s="2"/>
      <c r="CA1912" s="2"/>
      <c r="CB1912" s="2"/>
      <c r="CC1912" s="2"/>
      <c r="CD1912" s="2"/>
      <c r="CE1912" s="2"/>
      <c r="CF1912" s="2"/>
      <c r="CG1912" s="2"/>
      <c r="CH1912" s="2"/>
      <c r="CI1912" s="2"/>
      <c r="CJ1912" s="2"/>
      <c r="CK1912" s="2"/>
      <c r="CL1912" s="2"/>
      <c r="CM1912" s="2"/>
      <c r="CN1912" s="2"/>
      <c r="CO1912" s="2"/>
      <c r="CP1912" s="2"/>
      <c r="CQ1912" s="2"/>
      <c r="CR1912" s="2"/>
      <c r="CS1912" s="2"/>
      <c r="CT1912" s="2"/>
      <c r="CU1912" s="2"/>
      <c r="CV1912" s="2"/>
      <c r="CW1912" s="2"/>
      <c r="CX1912" s="2"/>
      <c r="CY1912" s="2"/>
      <c r="CZ1912" s="2"/>
      <c r="DA1912" s="2"/>
      <c r="DB1912" s="2"/>
      <c r="DC1912" s="2"/>
      <c r="DD1912" s="2"/>
      <c r="DE1912" s="2"/>
      <c r="DF1912" s="2"/>
      <c r="DG1912" s="2"/>
      <c r="DH1912" s="2"/>
      <c r="DI1912" s="2"/>
      <c r="DJ1912" s="2"/>
      <c r="DK1912" s="2"/>
      <c r="DL1912" s="2"/>
      <c r="DM1912" s="2"/>
      <c r="DN1912" s="2"/>
      <c r="DO1912" s="2"/>
      <c r="DP1912" s="2"/>
      <c r="DQ1912" s="2"/>
      <c r="DR1912" s="2"/>
      <c r="DS1912" s="2"/>
      <c r="DT1912" s="2"/>
      <c r="DU1912" s="2"/>
      <c r="DV1912" s="2"/>
      <c r="DW1912" s="2"/>
      <c r="DX1912" s="2"/>
      <c r="DY1912" s="2"/>
      <c r="DZ1912" s="2"/>
      <c r="EA1912" s="2"/>
      <c r="EB1912" s="2"/>
      <c r="EC1912" s="2"/>
      <c r="ED1912" s="2"/>
      <c r="EE1912" s="2"/>
      <c r="EF1912" s="2"/>
      <c r="EG1912" s="2"/>
      <c r="EH1912" s="2"/>
      <c r="EI1912" s="2"/>
      <c r="EJ1912" s="2"/>
      <c r="EK1912" s="2"/>
      <c r="EL1912" s="2"/>
      <c r="EM1912" s="2"/>
      <c r="EN1912" s="2"/>
      <c r="EO1912" s="2"/>
      <c r="EP1912" s="2"/>
      <c r="EQ1912" s="2"/>
      <c r="ER1912" s="2"/>
      <c r="ES1912" s="2"/>
      <c r="ET1912" s="2"/>
      <c r="EU1912" s="2"/>
      <c r="EV1912" s="2"/>
      <c r="EW1912" s="2"/>
      <c r="EX1912" s="2"/>
      <c r="EY1912" s="2"/>
      <c r="EZ1912" s="2"/>
      <c r="FA1912" s="2"/>
      <c r="FB1912" s="2"/>
      <c r="FC1912" s="2"/>
    </row>
    <row r="1913" spans="1:159" s="4" customFormat="1">
      <c r="A1913" s="77" t="s">
        <v>2379</v>
      </c>
      <c r="B1913" s="87" t="s">
        <v>2824</v>
      </c>
      <c r="C1913" s="88">
        <v>2191</v>
      </c>
      <c r="D1913" s="87" t="s">
        <v>1702</v>
      </c>
      <c r="E1913" s="107" t="str">
        <f>VLOOKUP($C1913,'2024-25 School Level AAFTE'!$C$4:$L$2372,9,FALSE)</f>
        <v>Yes</v>
      </c>
      <c r="F1913" s="95">
        <f>VLOOKUP($C1913,'2024-25 School Level AAFTE'!$C$4:$J$2372,8,FALSE)</f>
        <v>344.37</v>
      </c>
      <c r="G1913" s="97">
        <f>IFERROR(IF(E1913= "yes",VLOOKUP(C1913,Summary!$B:$I,6,0),0),0)</f>
        <v>0</v>
      </c>
      <c r="H1913" s="96">
        <f t="shared" si="321"/>
        <v>344.37</v>
      </c>
      <c r="I1913" s="154">
        <f>VLOOKUP($A1913,'2025-26 Salary &amp; Benefits'!$A:$I,3,FALSE)</f>
        <v>1</v>
      </c>
      <c r="J1913" s="154">
        <f>VLOOKUP($A1913,'2025-26 Salary &amp; Benefits'!$A:$I,4,FALSE)</f>
        <v>1</v>
      </c>
      <c r="K1913" s="141">
        <f t="shared" si="322"/>
        <v>344.37</v>
      </c>
      <c r="L1913" s="140">
        <f t="shared" si="323"/>
        <v>1.01</v>
      </c>
      <c r="M1913" s="142">
        <f>'2025-26 Salary &amp; Benefits'!$E$6</f>
        <v>78209</v>
      </c>
      <c r="N1913" s="142">
        <f>'2025-26 Salary &amp; Benefits'!$F$6</f>
        <v>80164</v>
      </c>
      <c r="O1913" s="9">
        <f t="shared" si="324"/>
        <v>78991.09</v>
      </c>
      <c r="P1913" s="9">
        <f t="shared" si="325"/>
        <v>1974.5500000000029</v>
      </c>
      <c r="Q1913" s="9">
        <f>'2025-26 Salary &amp; Benefits'!G$6</f>
        <v>15997.68</v>
      </c>
      <c r="R1913" s="143">
        <f>'2025-26 Salary &amp; Benefits'!H$6</f>
        <v>0.16020000000000001</v>
      </c>
      <c r="S1913" s="143">
        <f>'2025-26 Salary &amp; Benefits'!I$6</f>
        <v>0.15390000000000001</v>
      </c>
      <c r="T1913" s="9">
        <f t="shared" si="326"/>
        <v>29115.91</v>
      </c>
      <c r="U1913" s="9">
        <f t="shared" si="327"/>
        <v>1349.43</v>
      </c>
      <c r="V1913" s="9">
        <f t="shared" si="328"/>
        <v>207.68</v>
      </c>
      <c r="W1913" s="9">
        <f t="shared" si="329"/>
        <v>1557.1100000000001</v>
      </c>
      <c r="X1913" s="22">
        <f t="shared" si="330"/>
        <v>111638.66</v>
      </c>
      <c r="Y1913" s="2"/>
      <c r="Z1913" s="2"/>
      <c r="AA1913" s="2"/>
      <c r="AB1913" s="2"/>
      <c r="AC1913" s="2"/>
      <c r="AD1913" s="2"/>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c r="BI1913" s="2"/>
      <c r="BJ1913" s="2"/>
      <c r="BK1913" s="2"/>
      <c r="BL1913" s="2"/>
      <c r="BM1913" s="2"/>
      <c r="BN1913" s="2"/>
      <c r="BO1913" s="2"/>
      <c r="BP1913" s="2"/>
      <c r="BQ1913" s="2"/>
      <c r="BR1913" s="2"/>
      <c r="BS1913" s="2"/>
      <c r="BT1913" s="2"/>
      <c r="BU1913" s="2"/>
      <c r="BV1913" s="2"/>
      <c r="BW1913" s="2"/>
      <c r="BX1913" s="2"/>
      <c r="BY1913" s="2"/>
      <c r="BZ1913" s="2"/>
      <c r="CA1913" s="2"/>
      <c r="CB1913" s="2"/>
      <c r="CC1913" s="2"/>
      <c r="CD1913" s="2"/>
      <c r="CE1913" s="2"/>
      <c r="CF1913" s="2"/>
      <c r="CG1913" s="2"/>
      <c r="CH1913" s="2"/>
      <c r="CI1913" s="2"/>
      <c r="CJ1913" s="2"/>
      <c r="CK1913" s="2"/>
      <c r="CL1913" s="2"/>
      <c r="CM1913" s="2"/>
      <c r="CN1913" s="2"/>
      <c r="CO1913" s="2"/>
      <c r="CP1913" s="2"/>
      <c r="CQ1913" s="2"/>
      <c r="CR1913" s="2"/>
      <c r="CS1913" s="2"/>
      <c r="CT1913" s="2"/>
      <c r="CU1913" s="2"/>
      <c r="CV1913" s="2"/>
      <c r="CW1913" s="2"/>
      <c r="CX1913" s="2"/>
      <c r="CY1913" s="2"/>
      <c r="CZ1913" s="2"/>
      <c r="DA1913" s="2"/>
      <c r="DB1913" s="2"/>
      <c r="DC1913" s="2"/>
      <c r="DD1913" s="2"/>
      <c r="DE1913" s="2"/>
      <c r="DF1913" s="2"/>
      <c r="DG1913" s="2"/>
      <c r="DH1913" s="2"/>
      <c r="DI1913" s="2"/>
      <c r="DJ1913" s="2"/>
      <c r="DK1913" s="2"/>
      <c r="DL1913" s="2"/>
      <c r="DM1913" s="2"/>
      <c r="DN1913" s="2"/>
      <c r="DO1913" s="2"/>
      <c r="DP1913" s="2"/>
      <c r="DQ1913" s="2"/>
      <c r="DR1913" s="2"/>
      <c r="DS1913" s="2"/>
      <c r="DT1913" s="2"/>
      <c r="DU1913" s="2"/>
      <c r="DV1913" s="2"/>
      <c r="DW1913" s="2"/>
      <c r="DX1913" s="2"/>
      <c r="DY1913" s="2"/>
      <c r="DZ1913" s="2"/>
      <c r="EA1913" s="2"/>
      <c r="EB1913" s="2"/>
      <c r="EC1913" s="2"/>
      <c r="ED1913" s="2"/>
      <c r="EE1913" s="2"/>
      <c r="EF1913" s="2"/>
      <c r="EG1913" s="2"/>
      <c r="EH1913" s="2"/>
      <c r="EI1913" s="2"/>
      <c r="EJ1913" s="2"/>
      <c r="EK1913" s="2"/>
      <c r="EL1913" s="2"/>
      <c r="EM1913" s="2"/>
      <c r="EN1913" s="2"/>
      <c r="EO1913" s="2"/>
      <c r="EP1913" s="2"/>
      <c r="EQ1913" s="2"/>
      <c r="ER1913" s="2"/>
      <c r="ES1913" s="2"/>
      <c r="ET1913" s="2"/>
      <c r="EU1913" s="2"/>
      <c r="EV1913" s="2"/>
      <c r="EW1913" s="2"/>
      <c r="EX1913" s="2"/>
      <c r="EY1913" s="2"/>
      <c r="EZ1913" s="2"/>
      <c r="FA1913" s="2"/>
      <c r="FB1913" s="2"/>
      <c r="FC1913" s="2"/>
    </row>
    <row r="1914" spans="1:159" s="4" customFormat="1">
      <c r="A1914" s="77" t="s">
        <v>2379</v>
      </c>
      <c r="B1914" s="87" t="s">
        <v>2824</v>
      </c>
      <c r="C1914" s="88">
        <v>2218</v>
      </c>
      <c r="D1914" s="87" t="s">
        <v>1703</v>
      </c>
      <c r="E1914" s="107" t="str">
        <f>VLOOKUP($C1914,'2024-25 School Level AAFTE'!$C$4:$L$2372,9,FALSE)</f>
        <v>Yes</v>
      </c>
      <c r="F1914" s="95">
        <f>VLOOKUP($C1914,'2024-25 School Level AAFTE'!$C$4:$J$2372,8,FALSE)</f>
        <v>297.49</v>
      </c>
      <c r="G1914" s="97">
        <f>IFERROR(IF(E1914= "yes",VLOOKUP(C1914,Summary!$B:$I,6,0),0),0)</f>
        <v>0</v>
      </c>
      <c r="H1914" s="96">
        <f t="shared" si="321"/>
        <v>297.49</v>
      </c>
      <c r="I1914" s="154">
        <f>VLOOKUP($A1914,'2025-26 Salary &amp; Benefits'!$A:$I,3,FALSE)</f>
        <v>1</v>
      </c>
      <c r="J1914" s="154">
        <f>VLOOKUP($A1914,'2025-26 Salary &amp; Benefits'!$A:$I,4,FALSE)</f>
        <v>1</v>
      </c>
      <c r="K1914" s="141">
        <f t="shared" si="322"/>
        <v>297.49</v>
      </c>
      <c r="L1914" s="140">
        <f t="shared" si="323"/>
        <v>0.873</v>
      </c>
      <c r="M1914" s="142">
        <f>'2025-26 Salary &amp; Benefits'!$E$6</f>
        <v>78209</v>
      </c>
      <c r="N1914" s="142">
        <f>'2025-26 Salary &amp; Benefits'!$F$6</f>
        <v>80164</v>
      </c>
      <c r="O1914" s="9">
        <f t="shared" si="324"/>
        <v>68276.460000000006</v>
      </c>
      <c r="P1914" s="9">
        <f t="shared" si="325"/>
        <v>1706.7099999999919</v>
      </c>
      <c r="Q1914" s="9">
        <f>'2025-26 Salary &amp; Benefits'!G$6</f>
        <v>15997.68</v>
      </c>
      <c r="R1914" s="143">
        <f>'2025-26 Salary &amp; Benefits'!H$6</f>
        <v>0.16020000000000001</v>
      </c>
      <c r="S1914" s="143">
        <f>'2025-26 Salary &amp; Benefits'!I$6</f>
        <v>0.15390000000000001</v>
      </c>
      <c r="T1914" s="9">
        <f t="shared" si="326"/>
        <v>25166.53</v>
      </c>
      <c r="U1914" s="9">
        <f t="shared" si="327"/>
        <v>1166.3900000000001</v>
      </c>
      <c r="V1914" s="9">
        <f t="shared" si="328"/>
        <v>179.51</v>
      </c>
      <c r="W1914" s="9">
        <f t="shared" si="329"/>
        <v>1345.9</v>
      </c>
      <c r="X1914" s="22">
        <f t="shared" si="330"/>
        <v>96495.599999999991</v>
      </c>
      <c r="Y1914" s="2"/>
      <c r="Z1914" s="2"/>
      <c r="AA1914" s="2"/>
      <c r="AB1914" s="2"/>
      <c r="AC1914" s="2"/>
      <c r="AD1914" s="2"/>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c r="BI1914" s="2"/>
      <c r="BJ1914" s="2"/>
      <c r="BK1914" s="2"/>
      <c r="BL1914" s="2"/>
      <c r="BM1914" s="2"/>
      <c r="BN1914" s="2"/>
      <c r="BO1914" s="2"/>
      <c r="BP1914" s="2"/>
      <c r="BQ1914" s="2"/>
      <c r="BR1914" s="2"/>
      <c r="BS1914" s="2"/>
      <c r="BT1914" s="2"/>
      <c r="BU1914" s="2"/>
      <c r="BV1914" s="2"/>
      <c r="BW1914" s="2"/>
      <c r="BX1914" s="2"/>
      <c r="BY1914" s="2"/>
      <c r="BZ1914" s="2"/>
      <c r="CA1914" s="2"/>
      <c r="CB1914" s="2"/>
      <c r="CC1914" s="2"/>
      <c r="CD1914" s="2"/>
      <c r="CE1914" s="2"/>
      <c r="CF1914" s="2"/>
      <c r="CG1914" s="2"/>
      <c r="CH1914" s="2"/>
      <c r="CI1914" s="2"/>
      <c r="CJ1914" s="2"/>
      <c r="CK1914" s="2"/>
      <c r="CL1914" s="2"/>
      <c r="CM1914" s="2"/>
      <c r="CN1914" s="2"/>
      <c r="CO1914" s="2"/>
      <c r="CP1914" s="2"/>
      <c r="CQ1914" s="2"/>
      <c r="CR1914" s="2"/>
      <c r="CS1914" s="2"/>
      <c r="CT1914" s="2"/>
      <c r="CU1914" s="2"/>
      <c r="CV1914" s="2"/>
      <c r="CW1914" s="2"/>
      <c r="CX1914" s="2"/>
      <c r="CY1914" s="2"/>
      <c r="CZ1914" s="2"/>
      <c r="DA1914" s="2"/>
      <c r="DB1914" s="2"/>
      <c r="DC1914" s="2"/>
      <c r="DD1914" s="2"/>
      <c r="DE1914" s="2"/>
      <c r="DF1914" s="2"/>
      <c r="DG1914" s="2"/>
      <c r="DH1914" s="2"/>
      <c r="DI1914" s="2"/>
      <c r="DJ1914" s="2"/>
      <c r="DK1914" s="2"/>
      <c r="DL1914" s="2"/>
      <c r="DM1914" s="2"/>
      <c r="DN1914" s="2"/>
      <c r="DO1914" s="2"/>
      <c r="DP1914" s="2"/>
      <c r="DQ1914" s="2"/>
      <c r="DR1914" s="2"/>
      <c r="DS1914" s="2"/>
      <c r="DT1914" s="2"/>
      <c r="DU1914" s="2"/>
      <c r="DV1914" s="2"/>
      <c r="DW1914" s="2"/>
      <c r="DX1914" s="2"/>
      <c r="DY1914" s="2"/>
      <c r="DZ1914" s="2"/>
      <c r="EA1914" s="2"/>
      <c r="EB1914" s="2"/>
      <c r="EC1914" s="2"/>
      <c r="ED1914" s="2"/>
      <c r="EE1914" s="2"/>
      <c r="EF1914" s="2"/>
      <c r="EG1914" s="2"/>
      <c r="EH1914" s="2"/>
      <c r="EI1914" s="2"/>
      <c r="EJ1914" s="2"/>
      <c r="EK1914" s="2"/>
      <c r="EL1914" s="2"/>
      <c r="EM1914" s="2"/>
      <c r="EN1914" s="2"/>
      <c r="EO1914" s="2"/>
      <c r="EP1914" s="2"/>
      <c r="EQ1914" s="2"/>
      <c r="ER1914" s="2"/>
      <c r="ES1914" s="2"/>
      <c r="ET1914" s="2"/>
      <c r="EU1914" s="2"/>
      <c r="EV1914" s="2"/>
      <c r="EW1914" s="2"/>
      <c r="EX1914" s="2"/>
      <c r="EY1914" s="2"/>
      <c r="EZ1914" s="2"/>
      <c r="FA1914" s="2"/>
      <c r="FB1914" s="2"/>
      <c r="FC1914" s="2"/>
    </row>
    <row r="1915" spans="1:159" s="4" customFormat="1">
      <c r="A1915" s="77" t="s">
        <v>2379</v>
      </c>
      <c r="B1915" s="87" t="s">
        <v>2824</v>
      </c>
      <c r="C1915" s="88">
        <v>2258</v>
      </c>
      <c r="D1915" s="87" t="s">
        <v>1704</v>
      </c>
      <c r="E1915" s="107" t="str">
        <f>VLOOKUP($C1915,'2024-25 School Level AAFTE'!$C$4:$L$2372,9,FALSE)</f>
        <v>No</v>
      </c>
      <c r="F1915" s="95">
        <f>VLOOKUP($C1915,'2024-25 School Level AAFTE'!$C$4:$J$2372,8,FALSE)</f>
        <v>486.65000000000003</v>
      </c>
      <c r="G1915" s="97">
        <f>IFERROR(IF(E1915= "yes",VLOOKUP(C1915,Summary!$B:$I,6,0),0),0)</f>
        <v>0</v>
      </c>
      <c r="H1915" s="96">
        <f t="shared" si="321"/>
        <v>0</v>
      </c>
      <c r="I1915" s="154">
        <f>VLOOKUP($A1915,'2025-26 Salary &amp; Benefits'!$A:$I,3,FALSE)</f>
        <v>1</v>
      </c>
      <c r="J1915" s="154">
        <f>VLOOKUP($A1915,'2025-26 Salary &amp; Benefits'!$A:$I,4,FALSE)</f>
        <v>1</v>
      </c>
      <c r="K1915" s="141">
        <f t="shared" si="322"/>
        <v>0</v>
      </c>
      <c r="L1915" s="140">
        <f t="shared" si="323"/>
        <v>0</v>
      </c>
      <c r="M1915" s="142">
        <f>'2025-26 Salary &amp; Benefits'!$E$6</f>
        <v>78209</v>
      </c>
      <c r="N1915" s="142">
        <f>'2025-26 Salary &amp; Benefits'!$F$6</f>
        <v>80164</v>
      </c>
      <c r="O1915" s="9">
        <f t="shared" si="324"/>
        <v>0</v>
      </c>
      <c r="P1915" s="9">
        <f t="shared" si="325"/>
        <v>0</v>
      </c>
      <c r="Q1915" s="9">
        <f>'2025-26 Salary &amp; Benefits'!G$6</f>
        <v>15997.68</v>
      </c>
      <c r="R1915" s="143">
        <f>'2025-26 Salary &amp; Benefits'!H$6</f>
        <v>0.16020000000000001</v>
      </c>
      <c r="S1915" s="143">
        <f>'2025-26 Salary &amp; Benefits'!I$6</f>
        <v>0.15390000000000001</v>
      </c>
      <c r="T1915" s="9">
        <f t="shared" si="326"/>
        <v>0</v>
      </c>
      <c r="U1915" s="9">
        <f t="shared" si="327"/>
        <v>0</v>
      </c>
      <c r="V1915" s="9">
        <f t="shared" si="328"/>
        <v>0</v>
      </c>
      <c r="W1915" s="9">
        <f t="shared" si="329"/>
        <v>0</v>
      </c>
      <c r="X1915" s="22">
        <f t="shared" si="330"/>
        <v>0</v>
      </c>
      <c r="Y1915" s="2"/>
      <c r="Z1915" s="2"/>
      <c r="AA1915" s="2"/>
      <c r="AB1915" s="2"/>
      <c r="AC1915" s="2"/>
      <c r="AD1915" s="2"/>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c r="BI1915" s="2"/>
      <c r="BJ1915" s="2"/>
      <c r="BK1915" s="2"/>
      <c r="BL1915" s="2"/>
      <c r="BM1915" s="2"/>
      <c r="BN1915" s="2"/>
      <c r="BO1915" s="2"/>
      <c r="BP1915" s="2"/>
      <c r="BQ1915" s="2"/>
      <c r="BR1915" s="2"/>
      <c r="BS1915" s="2"/>
      <c r="BT1915" s="2"/>
      <c r="BU1915" s="2"/>
      <c r="BV1915" s="2"/>
      <c r="BW1915" s="2"/>
      <c r="BX1915" s="2"/>
      <c r="BY1915" s="2"/>
      <c r="BZ1915" s="2"/>
      <c r="CA1915" s="2"/>
      <c r="CB1915" s="2"/>
      <c r="CC1915" s="2"/>
      <c r="CD1915" s="2"/>
      <c r="CE1915" s="2"/>
      <c r="CF1915" s="2"/>
      <c r="CG1915" s="2"/>
      <c r="CH1915" s="2"/>
      <c r="CI1915" s="2"/>
      <c r="CJ1915" s="2"/>
      <c r="CK1915" s="2"/>
      <c r="CL1915" s="2"/>
      <c r="CM1915" s="2"/>
      <c r="CN1915" s="2"/>
      <c r="CO1915" s="2"/>
      <c r="CP1915" s="2"/>
      <c r="CQ1915" s="2"/>
      <c r="CR1915" s="2"/>
      <c r="CS1915" s="2"/>
      <c r="CT1915" s="2"/>
      <c r="CU1915" s="2"/>
      <c r="CV1915" s="2"/>
      <c r="CW1915" s="2"/>
      <c r="CX1915" s="2"/>
      <c r="CY1915" s="2"/>
      <c r="CZ1915" s="2"/>
      <c r="DA1915" s="2"/>
      <c r="DB1915" s="2"/>
      <c r="DC1915" s="2"/>
      <c r="DD1915" s="2"/>
      <c r="DE1915" s="2"/>
      <c r="DF1915" s="2"/>
      <c r="DG1915" s="2"/>
      <c r="DH1915" s="2"/>
      <c r="DI1915" s="2"/>
      <c r="DJ1915" s="2"/>
      <c r="DK1915" s="2"/>
      <c r="DL1915" s="2"/>
      <c r="DM1915" s="2"/>
      <c r="DN1915" s="2"/>
      <c r="DO1915" s="2"/>
      <c r="DP1915" s="2"/>
      <c r="DQ1915" s="2"/>
      <c r="DR1915" s="2"/>
      <c r="DS1915" s="2"/>
      <c r="DT1915" s="2"/>
      <c r="DU1915" s="2"/>
      <c r="DV1915" s="2"/>
      <c r="DW1915" s="2"/>
      <c r="DX1915" s="2"/>
      <c r="DY1915" s="2"/>
      <c r="DZ1915" s="2"/>
      <c r="EA1915" s="2"/>
      <c r="EB1915" s="2"/>
      <c r="EC1915" s="2"/>
      <c r="ED1915" s="2"/>
      <c r="EE1915" s="2"/>
      <c r="EF1915" s="2"/>
      <c r="EG1915" s="2"/>
      <c r="EH1915" s="2"/>
      <c r="EI1915" s="2"/>
      <c r="EJ1915" s="2"/>
      <c r="EK1915" s="2"/>
      <c r="EL1915" s="2"/>
      <c r="EM1915" s="2"/>
      <c r="EN1915" s="2"/>
      <c r="EO1915" s="2"/>
      <c r="EP1915" s="2"/>
      <c r="EQ1915" s="2"/>
      <c r="ER1915" s="2"/>
      <c r="ES1915" s="2"/>
      <c r="ET1915" s="2"/>
      <c r="EU1915" s="2"/>
      <c r="EV1915" s="2"/>
      <c r="EW1915" s="2"/>
      <c r="EX1915" s="2"/>
      <c r="EY1915" s="2"/>
      <c r="EZ1915" s="2"/>
      <c r="FA1915" s="2"/>
      <c r="FB1915" s="2"/>
      <c r="FC1915" s="2"/>
    </row>
    <row r="1916" spans="1:159" s="4" customFormat="1">
      <c r="A1916" s="77" t="s">
        <v>2379</v>
      </c>
      <c r="B1916" s="87" t="s">
        <v>2824</v>
      </c>
      <c r="C1916" s="88">
        <v>2296</v>
      </c>
      <c r="D1916" s="87" t="s">
        <v>1705</v>
      </c>
      <c r="E1916" s="107" t="str">
        <f>VLOOKUP($C1916,'2024-25 School Level AAFTE'!$C$4:$L$2372,9,FALSE)</f>
        <v>No</v>
      </c>
      <c r="F1916" s="95">
        <f>VLOOKUP($C1916,'2024-25 School Level AAFTE'!$C$4:$J$2372,8,FALSE)</f>
        <v>299.62</v>
      </c>
      <c r="G1916" s="97">
        <f>IFERROR(IF(E1916= "yes",VLOOKUP(C1916,Summary!$B:$I,6,0),0),0)</f>
        <v>0</v>
      </c>
      <c r="H1916" s="96">
        <f t="shared" si="321"/>
        <v>0</v>
      </c>
      <c r="I1916" s="154">
        <f>VLOOKUP($A1916,'2025-26 Salary &amp; Benefits'!$A:$I,3,FALSE)</f>
        <v>1</v>
      </c>
      <c r="J1916" s="154">
        <f>VLOOKUP($A1916,'2025-26 Salary &amp; Benefits'!$A:$I,4,FALSE)</f>
        <v>1</v>
      </c>
      <c r="K1916" s="141">
        <f t="shared" si="322"/>
        <v>0</v>
      </c>
      <c r="L1916" s="140">
        <f t="shared" si="323"/>
        <v>0</v>
      </c>
      <c r="M1916" s="142">
        <f>'2025-26 Salary &amp; Benefits'!$E$6</f>
        <v>78209</v>
      </c>
      <c r="N1916" s="142">
        <f>'2025-26 Salary &amp; Benefits'!$F$6</f>
        <v>80164</v>
      </c>
      <c r="O1916" s="9">
        <f t="shared" si="324"/>
        <v>0</v>
      </c>
      <c r="P1916" s="9">
        <f t="shared" si="325"/>
        <v>0</v>
      </c>
      <c r="Q1916" s="9">
        <f>'2025-26 Salary &amp; Benefits'!G$6</f>
        <v>15997.68</v>
      </c>
      <c r="R1916" s="143">
        <f>'2025-26 Salary &amp; Benefits'!H$6</f>
        <v>0.16020000000000001</v>
      </c>
      <c r="S1916" s="143">
        <f>'2025-26 Salary &amp; Benefits'!I$6</f>
        <v>0.15390000000000001</v>
      </c>
      <c r="T1916" s="9">
        <f t="shared" si="326"/>
        <v>0</v>
      </c>
      <c r="U1916" s="9">
        <f t="shared" si="327"/>
        <v>0</v>
      </c>
      <c r="V1916" s="9">
        <f t="shared" si="328"/>
        <v>0</v>
      </c>
      <c r="W1916" s="9">
        <f t="shared" si="329"/>
        <v>0</v>
      </c>
      <c r="X1916" s="22">
        <f t="shared" si="330"/>
        <v>0</v>
      </c>
      <c r="Y1916" s="2"/>
      <c r="Z1916" s="2"/>
      <c r="AA1916" s="2"/>
      <c r="AB1916" s="2"/>
      <c r="AC1916" s="2"/>
      <c r="AD1916" s="2"/>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c r="CC1916" s="2"/>
      <c r="CD1916" s="2"/>
      <c r="CE1916" s="2"/>
      <c r="CF1916" s="2"/>
      <c r="CG1916" s="2"/>
      <c r="CH1916" s="2"/>
      <c r="CI1916" s="2"/>
      <c r="CJ1916" s="2"/>
      <c r="CK1916" s="2"/>
      <c r="CL1916" s="2"/>
      <c r="CM1916" s="2"/>
      <c r="CN1916" s="2"/>
      <c r="CO1916" s="2"/>
      <c r="CP1916" s="2"/>
      <c r="CQ1916" s="2"/>
      <c r="CR1916" s="2"/>
      <c r="CS1916" s="2"/>
      <c r="CT1916" s="2"/>
      <c r="CU1916" s="2"/>
      <c r="CV1916" s="2"/>
      <c r="CW1916" s="2"/>
      <c r="CX1916" s="2"/>
      <c r="CY1916" s="2"/>
      <c r="CZ1916" s="2"/>
      <c r="DA1916" s="2"/>
      <c r="DB1916" s="2"/>
      <c r="DC1916" s="2"/>
      <c r="DD1916" s="2"/>
      <c r="DE1916" s="2"/>
      <c r="DF1916" s="2"/>
      <c r="DG1916" s="2"/>
      <c r="DH1916" s="2"/>
      <c r="DI1916" s="2"/>
      <c r="DJ1916" s="2"/>
      <c r="DK1916" s="2"/>
      <c r="DL1916" s="2"/>
      <c r="DM1916" s="2"/>
      <c r="DN1916" s="2"/>
      <c r="DO1916" s="2"/>
      <c r="DP1916" s="2"/>
      <c r="DQ1916" s="2"/>
      <c r="DR1916" s="2"/>
      <c r="DS1916" s="2"/>
      <c r="DT1916" s="2"/>
      <c r="DU1916" s="2"/>
      <c r="DV1916" s="2"/>
      <c r="DW1916" s="2"/>
      <c r="DX1916" s="2"/>
      <c r="DY1916" s="2"/>
      <c r="DZ1916" s="2"/>
      <c r="EA1916" s="2"/>
      <c r="EB1916" s="2"/>
      <c r="EC1916" s="2"/>
      <c r="ED1916" s="2"/>
      <c r="EE1916" s="2"/>
      <c r="EF1916" s="2"/>
      <c r="EG1916" s="2"/>
      <c r="EH1916" s="2"/>
      <c r="EI1916" s="2"/>
      <c r="EJ1916" s="2"/>
      <c r="EK1916" s="2"/>
      <c r="EL1916" s="2"/>
      <c r="EM1916" s="2"/>
      <c r="EN1916" s="2"/>
      <c r="EO1916" s="2"/>
      <c r="EP1916" s="2"/>
      <c r="EQ1916" s="2"/>
      <c r="ER1916" s="2"/>
      <c r="ES1916" s="2"/>
      <c r="ET1916" s="2"/>
      <c r="EU1916" s="2"/>
      <c r="EV1916" s="2"/>
      <c r="EW1916" s="2"/>
      <c r="EX1916" s="2"/>
      <c r="EY1916" s="2"/>
      <c r="EZ1916" s="2"/>
      <c r="FA1916" s="2"/>
      <c r="FB1916" s="2"/>
      <c r="FC1916" s="2"/>
    </row>
    <row r="1917" spans="1:159" s="4" customFormat="1">
      <c r="A1917" s="77" t="s">
        <v>2379</v>
      </c>
      <c r="B1917" s="87" t="s">
        <v>2824</v>
      </c>
      <c r="C1917" s="88">
        <v>2312</v>
      </c>
      <c r="D1917" s="87" t="s">
        <v>1706</v>
      </c>
      <c r="E1917" s="107" t="str">
        <f>VLOOKUP($C1917,'2024-25 School Level AAFTE'!$C$4:$L$2372,9,FALSE)</f>
        <v>Yes</v>
      </c>
      <c r="F1917" s="95">
        <f>VLOOKUP($C1917,'2024-25 School Level AAFTE'!$C$4:$J$2372,8,FALSE)</f>
        <v>362.62</v>
      </c>
      <c r="G1917" s="97">
        <f>IFERROR(IF(E1917= "yes",VLOOKUP(C1917,Summary!$B:$I,6,0),0),0)</f>
        <v>0</v>
      </c>
      <c r="H1917" s="96">
        <f t="shared" si="321"/>
        <v>362.62</v>
      </c>
      <c r="I1917" s="154">
        <f>VLOOKUP($A1917,'2025-26 Salary &amp; Benefits'!$A:$I,3,FALSE)</f>
        <v>1</v>
      </c>
      <c r="J1917" s="154">
        <f>VLOOKUP($A1917,'2025-26 Salary &amp; Benefits'!$A:$I,4,FALSE)</f>
        <v>1</v>
      </c>
      <c r="K1917" s="141">
        <f t="shared" si="322"/>
        <v>362.62</v>
      </c>
      <c r="L1917" s="140">
        <f t="shared" si="323"/>
        <v>1.0640000000000001</v>
      </c>
      <c r="M1917" s="142">
        <f>'2025-26 Salary &amp; Benefits'!$E$6</f>
        <v>78209</v>
      </c>
      <c r="N1917" s="142">
        <f>'2025-26 Salary &amp; Benefits'!$F$6</f>
        <v>80164</v>
      </c>
      <c r="O1917" s="9">
        <f t="shared" si="324"/>
        <v>83214.38</v>
      </c>
      <c r="P1917" s="9">
        <f t="shared" si="325"/>
        <v>2080.1199999999953</v>
      </c>
      <c r="Q1917" s="9">
        <f>'2025-26 Salary &amp; Benefits'!G$6</f>
        <v>15997.68</v>
      </c>
      <c r="R1917" s="143">
        <f>'2025-26 Salary &amp; Benefits'!H$6</f>
        <v>0.16020000000000001</v>
      </c>
      <c r="S1917" s="143">
        <f>'2025-26 Salary &amp; Benefits'!I$6</f>
        <v>0.15390000000000001</v>
      </c>
      <c r="T1917" s="9">
        <f t="shared" si="326"/>
        <v>30672.61</v>
      </c>
      <c r="U1917" s="9">
        <f t="shared" si="327"/>
        <v>1421.57</v>
      </c>
      <c r="V1917" s="9">
        <f t="shared" si="328"/>
        <v>218.78</v>
      </c>
      <c r="W1917" s="9">
        <f t="shared" si="329"/>
        <v>1640.35</v>
      </c>
      <c r="X1917" s="22">
        <f t="shared" si="330"/>
        <v>117607.46</v>
      </c>
      <c r="Y1917" s="2"/>
      <c r="Z1917" s="2"/>
      <c r="AA1917" s="2"/>
      <c r="AB1917" s="2"/>
      <c r="AC1917" s="2"/>
      <c r="AD1917" s="2"/>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c r="CQ1917" s="2"/>
      <c r="CR1917" s="2"/>
      <c r="CS1917" s="2"/>
      <c r="CT1917" s="2"/>
      <c r="CU1917" s="2"/>
      <c r="CV1917" s="2"/>
      <c r="CW1917" s="2"/>
      <c r="CX1917" s="2"/>
      <c r="CY1917" s="2"/>
      <c r="CZ1917" s="2"/>
      <c r="DA1917" s="2"/>
      <c r="DB1917" s="2"/>
      <c r="DC1917" s="2"/>
      <c r="DD1917" s="2"/>
      <c r="DE1917" s="2"/>
      <c r="DF1917" s="2"/>
      <c r="DG1917" s="2"/>
      <c r="DH1917" s="2"/>
      <c r="DI1917" s="2"/>
      <c r="DJ1917" s="2"/>
      <c r="DK1917" s="2"/>
      <c r="DL1917" s="2"/>
      <c r="DM1917" s="2"/>
      <c r="DN1917" s="2"/>
      <c r="DO1917" s="2"/>
      <c r="DP1917" s="2"/>
      <c r="DQ1917" s="2"/>
      <c r="DR1917" s="2"/>
      <c r="DS1917" s="2"/>
      <c r="DT1917" s="2"/>
      <c r="DU1917" s="2"/>
      <c r="DV1917" s="2"/>
      <c r="DW1917" s="2"/>
      <c r="DX1917" s="2"/>
      <c r="DY1917" s="2"/>
      <c r="DZ1917" s="2"/>
      <c r="EA1917" s="2"/>
      <c r="EB1917" s="2"/>
      <c r="EC1917" s="2"/>
      <c r="ED1917" s="2"/>
      <c r="EE1917" s="2"/>
      <c r="EF1917" s="2"/>
      <c r="EG1917" s="2"/>
      <c r="EH1917" s="2"/>
      <c r="EI1917" s="2"/>
      <c r="EJ1917" s="2"/>
      <c r="EK1917" s="2"/>
      <c r="EL1917" s="2"/>
      <c r="EM1917" s="2"/>
      <c r="EN1917" s="2"/>
      <c r="EO1917" s="2"/>
      <c r="EP1917" s="2"/>
      <c r="EQ1917" s="2"/>
      <c r="ER1917" s="2"/>
      <c r="ES1917" s="2"/>
      <c r="ET1917" s="2"/>
      <c r="EU1917" s="2"/>
      <c r="EV1917" s="2"/>
      <c r="EW1917" s="2"/>
      <c r="EX1917" s="2"/>
      <c r="EY1917" s="2"/>
      <c r="EZ1917" s="2"/>
      <c r="FA1917" s="2"/>
      <c r="FB1917" s="2"/>
      <c r="FC1917" s="2"/>
    </row>
    <row r="1918" spans="1:159" s="4" customFormat="1">
      <c r="A1918" s="77" t="s">
        <v>2379</v>
      </c>
      <c r="B1918" s="87" t="s">
        <v>2824</v>
      </c>
      <c r="C1918" s="88">
        <v>2381</v>
      </c>
      <c r="D1918" s="87" t="s">
        <v>1707</v>
      </c>
      <c r="E1918" s="107" t="str">
        <f>VLOOKUP($C1918,'2024-25 School Level AAFTE'!$C$4:$L$2372,9,FALSE)</f>
        <v>Yes</v>
      </c>
      <c r="F1918" s="95">
        <f>VLOOKUP($C1918,'2024-25 School Level AAFTE'!$C$4:$J$2372,8,FALSE)</f>
        <v>369.85999999999996</v>
      </c>
      <c r="G1918" s="97">
        <f>IFERROR(IF(E1918= "yes",VLOOKUP(C1918,Summary!$B:$I,6,0),0),0)</f>
        <v>0</v>
      </c>
      <c r="H1918" s="96">
        <f t="shared" si="321"/>
        <v>369.85999999999996</v>
      </c>
      <c r="I1918" s="154">
        <f>VLOOKUP($A1918,'2025-26 Salary &amp; Benefits'!$A:$I,3,FALSE)</f>
        <v>1</v>
      </c>
      <c r="J1918" s="154">
        <f>VLOOKUP($A1918,'2025-26 Salary &amp; Benefits'!$A:$I,4,FALSE)</f>
        <v>1</v>
      </c>
      <c r="K1918" s="141">
        <f t="shared" si="322"/>
        <v>369.85999999999996</v>
      </c>
      <c r="L1918" s="140">
        <f t="shared" si="323"/>
        <v>1.085</v>
      </c>
      <c r="M1918" s="142">
        <f>'2025-26 Salary &amp; Benefits'!$E$6</f>
        <v>78209</v>
      </c>
      <c r="N1918" s="142">
        <f>'2025-26 Salary &amp; Benefits'!$F$6</f>
        <v>80164</v>
      </c>
      <c r="O1918" s="9">
        <f t="shared" si="324"/>
        <v>84856.77</v>
      </c>
      <c r="P1918" s="9">
        <f t="shared" si="325"/>
        <v>2121.1699999999983</v>
      </c>
      <c r="Q1918" s="9">
        <f>'2025-26 Salary &amp; Benefits'!G$6</f>
        <v>15997.68</v>
      </c>
      <c r="R1918" s="143">
        <f>'2025-26 Salary &amp; Benefits'!H$6</f>
        <v>0.16020000000000001</v>
      </c>
      <c r="S1918" s="143">
        <f>'2025-26 Salary &amp; Benefits'!I$6</f>
        <v>0.15390000000000001</v>
      </c>
      <c r="T1918" s="9">
        <f t="shared" si="326"/>
        <v>31277.99</v>
      </c>
      <c r="U1918" s="9">
        <f t="shared" si="327"/>
        <v>1449.63</v>
      </c>
      <c r="V1918" s="9">
        <f t="shared" si="328"/>
        <v>223.1</v>
      </c>
      <c r="W1918" s="9">
        <f t="shared" si="329"/>
        <v>1672.73</v>
      </c>
      <c r="X1918" s="22">
        <f t="shared" si="330"/>
        <v>119928.66</v>
      </c>
      <c r="Y1918" s="2"/>
      <c r="Z1918" s="2"/>
      <c r="AA1918" s="2"/>
      <c r="AB1918" s="2"/>
      <c r="AC1918" s="2"/>
      <c r="AD1918" s="2"/>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c r="CR1918" s="2"/>
      <c r="CS1918" s="2"/>
      <c r="CT1918" s="2"/>
      <c r="CU1918" s="2"/>
      <c r="CV1918" s="2"/>
      <c r="CW1918" s="2"/>
      <c r="CX1918" s="2"/>
      <c r="CY1918" s="2"/>
      <c r="CZ1918" s="2"/>
      <c r="DA1918" s="2"/>
      <c r="DB1918" s="2"/>
      <c r="DC1918" s="2"/>
      <c r="DD1918" s="2"/>
      <c r="DE1918" s="2"/>
      <c r="DF1918" s="2"/>
      <c r="DG1918" s="2"/>
      <c r="DH1918" s="2"/>
      <c r="DI1918" s="2"/>
      <c r="DJ1918" s="2"/>
      <c r="DK1918" s="2"/>
      <c r="DL1918" s="2"/>
      <c r="DM1918" s="2"/>
      <c r="DN1918" s="2"/>
      <c r="DO1918" s="2"/>
      <c r="DP1918" s="2"/>
      <c r="DQ1918" s="2"/>
      <c r="DR1918" s="2"/>
      <c r="DS1918" s="2"/>
      <c r="DT1918" s="2"/>
      <c r="DU1918" s="2"/>
      <c r="DV1918" s="2"/>
      <c r="DW1918" s="2"/>
      <c r="DX1918" s="2"/>
      <c r="DY1918" s="2"/>
      <c r="DZ1918" s="2"/>
      <c r="EA1918" s="2"/>
      <c r="EB1918" s="2"/>
      <c r="EC1918" s="2"/>
      <c r="ED1918" s="2"/>
      <c r="EE1918" s="2"/>
      <c r="EF1918" s="2"/>
      <c r="EG1918" s="2"/>
      <c r="EH1918" s="2"/>
      <c r="EI1918" s="2"/>
      <c r="EJ1918" s="2"/>
      <c r="EK1918" s="2"/>
      <c r="EL1918" s="2"/>
      <c r="EM1918" s="2"/>
      <c r="EN1918" s="2"/>
      <c r="EO1918" s="2"/>
      <c r="EP1918" s="2"/>
      <c r="EQ1918" s="2"/>
      <c r="ER1918" s="2"/>
      <c r="ES1918" s="2"/>
      <c r="ET1918" s="2"/>
      <c r="EU1918" s="2"/>
      <c r="EV1918" s="2"/>
      <c r="EW1918" s="2"/>
      <c r="EX1918" s="2"/>
      <c r="EY1918" s="2"/>
      <c r="EZ1918" s="2"/>
      <c r="FA1918" s="2"/>
      <c r="FB1918" s="2"/>
      <c r="FC1918" s="2"/>
    </row>
    <row r="1919" spans="1:159" s="4" customFormat="1">
      <c r="A1919" s="77" t="s">
        <v>2379</v>
      </c>
      <c r="B1919" s="87" t="s">
        <v>2824</v>
      </c>
      <c r="C1919" s="88">
        <v>2401</v>
      </c>
      <c r="D1919" s="87" t="s">
        <v>1708</v>
      </c>
      <c r="E1919" s="107" t="str">
        <f>VLOOKUP($C1919,'2024-25 School Level AAFTE'!$C$4:$L$2372,9,FALSE)</f>
        <v>No</v>
      </c>
      <c r="F1919" s="95">
        <f>VLOOKUP($C1919,'2024-25 School Level AAFTE'!$C$4:$J$2372,8,FALSE)</f>
        <v>303.99</v>
      </c>
      <c r="G1919" s="97">
        <f>IFERROR(IF(E1919= "yes",VLOOKUP(C1919,Summary!$B:$I,6,0),0),0)</f>
        <v>0</v>
      </c>
      <c r="H1919" s="96">
        <f t="shared" si="321"/>
        <v>0</v>
      </c>
      <c r="I1919" s="154">
        <f>VLOOKUP($A1919,'2025-26 Salary &amp; Benefits'!$A:$I,3,FALSE)</f>
        <v>1</v>
      </c>
      <c r="J1919" s="154">
        <f>VLOOKUP($A1919,'2025-26 Salary &amp; Benefits'!$A:$I,4,FALSE)</f>
        <v>1</v>
      </c>
      <c r="K1919" s="141">
        <f t="shared" si="322"/>
        <v>0</v>
      </c>
      <c r="L1919" s="140">
        <f t="shared" si="323"/>
        <v>0</v>
      </c>
      <c r="M1919" s="142">
        <f>'2025-26 Salary &amp; Benefits'!$E$6</f>
        <v>78209</v>
      </c>
      <c r="N1919" s="142">
        <f>'2025-26 Salary &amp; Benefits'!$F$6</f>
        <v>80164</v>
      </c>
      <c r="O1919" s="9">
        <f t="shared" si="324"/>
        <v>0</v>
      </c>
      <c r="P1919" s="9">
        <f t="shared" si="325"/>
        <v>0</v>
      </c>
      <c r="Q1919" s="9">
        <f>'2025-26 Salary &amp; Benefits'!G$6</f>
        <v>15997.68</v>
      </c>
      <c r="R1919" s="143">
        <f>'2025-26 Salary &amp; Benefits'!H$6</f>
        <v>0.16020000000000001</v>
      </c>
      <c r="S1919" s="143">
        <f>'2025-26 Salary &amp; Benefits'!I$6</f>
        <v>0.15390000000000001</v>
      </c>
      <c r="T1919" s="9">
        <f t="shared" si="326"/>
        <v>0</v>
      </c>
      <c r="U1919" s="9">
        <f t="shared" si="327"/>
        <v>0</v>
      </c>
      <c r="V1919" s="9">
        <f t="shared" si="328"/>
        <v>0</v>
      </c>
      <c r="W1919" s="9">
        <f t="shared" si="329"/>
        <v>0</v>
      </c>
      <c r="X1919" s="22">
        <f t="shared" si="330"/>
        <v>0</v>
      </c>
      <c r="Y1919" s="2"/>
      <c r="Z1919" s="2"/>
      <c r="AA1919" s="2"/>
      <c r="AB1919" s="2"/>
      <c r="AC1919" s="2"/>
      <c r="AD1919" s="2"/>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c r="CQ1919" s="2"/>
      <c r="CR1919" s="2"/>
      <c r="CS1919" s="2"/>
      <c r="CT1919" s="2"/>
      <c r="CU1919" s="2"/>
      <c r="CV1919" s="2"/>
      <c r="CW1919" s="2"/>
      <c r="CX1919" s="2"/>
      <c r="CY1919" s="2"/>
      <c r="CZ1919" s="2"/>
      <c r="DA1919" s="2"/>
      <c r="DB1919" s="2"/>
      <c r="DC1919" s="2"/>
      <c r="DD1919" s="2"/>
      <c r="DE1919" s="2"/>
      <c r="DF1919" s="2"/>
      <c r="DG1919" s="2"/>
      <c r="DH1919" s="2"/>
      <c r="DI1919" s="2"/>
      <c r="DJ1919" s="2"/>
      <c r="DK1919" s="2"/>
      <c r="DL1919" s="2"/>
      <c r="DM1919" s="2"/>
      <c r="DN1919" s="2"/>
      <c r="DO1919" s="2"/>
      <c r="DP1919" s="2"/>
      <c r="DQ1919" s="2"/>
      <c r="DR1919" s="2"/>
      <c r="DS1919" s="2"/>
      <c r="DT1919" s="2"/>
      <c r="DU1919" s="2"/>
      <c r="DV1919" s="2"/>
      <c r="DW1919" s="2"/>
      <c r="DX1919" s="2"/>
      <c r="DY1919" s="2"/>
      <c r="DZ1919" s="2"/>
      <c r="EA1919" s="2"/>
      <c r="EB1919" s="2"/>
      <c r="EC1919" s="2"/>
      <c r="ED1919" s="2"/>
      <c r="EE1919" s="2"/>
      <c r="EF1919" s="2"/>
      <c r="EG1919" s="2"/>
      <c r="EH1919" s="2"/>
      <c r="EI1919" s="2"/>
      <c r="EJ1919" s="2"/>
      <c r="EK1919" s="2"/>
      <c r="EL1919" s="2"/>
      <c r="EM1919" s="2"/>
      <c r="EN1919" s="2"/>
      <c r="EO1919" s="2"/>
      <c r="EP1919" s="2"/>
      <c r="EQ1919" s="2"/>
      <c r="ER1919" s="2"/>
      <c r="ES1919" s="2"/>
      <c r="ET1919" s="2"/>
      <c r="EU1919" s="2"/>
      <c r="EV1919" s="2"/>
      <c r="EW1919" s="2"/>
      <c r="EX1919" s="2"/>
      <c r="EY1919" s="2"/>
      <c r="EZ1919" s="2"/>
      <c r="FA1919" s="2"/>
      <c r="FB1919" s="2"/>
      <c r="FC1919" s="2"/>
    </row>
    <row r="1920" spans="1:159" s="4" customFormat="1">
      <c r="A1920" s="77" t="s">
        <v>2379</v>
      </c>
      <c r="B1920" s="87" t="s">
        <v>2824</v>
      </c>
      <c r="C1920" s="88">
        <v>2479</v>
      </c>
      <c r="D1920" s="87" t="s">
        <v>1285</v>
      </c>
      <c r="E1920" s="107" t="str">
        <f>VLOOKUP($C1920,'2024-25 School Level AAFTE'!$C$4:$L$2372,9,FALSE)</f>
        <v>Yes</v>
      </c>
      <c r="F1920" s="95">
        <f>VLOOKUP($C1920,'2024-25 School Level AAFTE'!$C$4:$J$2372,8,FALSE)</f>
        <v>1431.39</v>
      </c>
      <c r="G1920" s="97">
        <f>IFERROR(IF(E1920= "yes",VLOOKUP(C1920,Summary!$B:$I,6,0),0),0)</f>
        <v>0</v>
      </c>
      <c r="H1920" s="96">
        <f t="shared" si="321"/>
        <v>1431.39</v>
      </c>
      <c r="I1920" s="154">
        <f>VLOOKUP($A1920,'2025-26 Salary &amp; Benefits'!$A:$I,3,FALSE)</f>
        <v>1</v>
      </c>
      <c r="J1920" s="154">
        <f>VLOOKUP($A1920,'2025-26 Salary &amp; Benefits'!$A:$I,4,FALSE)</f>
        <v>1</v>
      </c>
      <c r="K1920" s="141">
        <f t="shared" si="322"/>
        <v>1431.39</v>
      </c>
      <c r="L1920" s="140">
        <f t="shared" si="323"/>
        <v>4.1989999999999998</v>
      </c>
      <c r="M1920" s="142">
        <f>'2025-26 Salary &amp; Benefits'!$E$6</f>
        <v>78209</v>
      </c>
      <c r="N1920" s="142">
        <f>'2025-26 Salary &amp; Benefits'!$F$6</f>
        <v>80164</v>
      </c>
      <c r="O1920" s="9">
        <f t="shared" si="324"/>
        <v>328399.59000000003</v>
      </c>
      <c r="P1920" s="9">
        <f t="shared" si="325"/>
        <v>8209.0499999999884</v>
      </c>
      <c r="Q1920" s="9">
        <f>'2025-26 Salary &amp; Benefits'!G$6</f>
        <v>15997.68</v>
      </c>
      <c r="R1920" s="143">
        <f>'2025-26 Salary &amp; Benefits'!H$6</f>
        <v>0.16020000000000001</v>
      </c>
      <c r="S1920" s="143">
        <f>'2025-26 Salary &amp; Benefits'!I$6</f>
        <v>0.15390000000000001</v>
      </c>
      <c r="T1920" s="9">
        <f t="shared" si="326"/>
        <v>121047.25</v>
      </c>
      <c r="U1920" s="9">
        <f t="shared" si="327"/>
        <v>5610.14</v>
      </c>
      <c r="V1920" s="9">
        <f t="shared" si="328"/>
        <v>863.4</v>
      </c>
      <c r="W1920" s="9">
        <f t="shared" si="329"/>
        <v>6473.54</v>
      </c>
      <c r="X1920" s="22">
        <f t="shared" si="330"/>
        <v>464129.43</v>
      </c>
      <c r="Y1920" s="2"/>
      <c r="Z1920" s="2"/>
      <c r="AA1920" s="2"/>
      <c r="AB1920" s="2"/>
      <c r="AC1920" s="2"/>
      <c r="AD1920" s="2"/>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c r="CC1920" s="2"/>
      <c r="CD1920" s="2"/>
      <c r="CE1920" s="2"/>
      <c r="CF1920" s="2"/>
      <c r="CG1920" s="2"/>
      <c r="CH1920" s="2"/>
      <c r="CI1920" s="2"/>
      <c r="CJ1920" s="2"/>
      <c r="CK1920" s="2"/>
      <c r="CL1920" s="2"/>
      <c r="CM1920" s="2"/>
      <c r="CN1920" s="2"/>
      <c r="CO1920" s="2"/>
      <c r="CP1920" s="2"/>
      <c r="CQ1920" s="2"/>
      <c r="CR1920" s="2"/>
      <c r="CS1920" s="2"/>
      <c r="CT1920" s="2"/>
      <c r="CU1920" s="2"/>
      <c r="CV1920" s="2"/>
      <c r="CW1920" s="2"/>
      <c r="CX1920" s="2"/>
      <c r="CY1920" s="2"/>
      <c r="CZ1920" s="2"/>
      <c r="DA1920" s="2"/>
      <c r="DB1920" s="2"/>
      <c r="DC1920" s="2"/>
      <c r="DD1920" s="2"/>
      <c r="DE1920" s="2"/>
      <c r="DF1920" s="2"/>
      <c r="DG1920" s="2"/>
      <c r="DH1920" s="2"/>
      <c r="DI1920" s="2"/>
      <c r="DJ1920" s="2"/>
      <c r="DK1920" s="2"/>
      <c r="DL1920" s="2"/>
      <c r="DM1920" s="2"/>
      <c r="DN1920" s="2"/>
      <c r="DO1920" s="2"/>
      <c r="DP1920" s="2"/>
      <c r="DQ1920" s="2"/>
      <c r="DR1920" s="2"/>
      <c r="DS1920" s="2"/>
      <c r="DT1920" s="2"/>
      <c r="DU1920" s="2"/>
      <c r="DV1920" s="2"/>
      <c r="DW1920" s="2"/>
      <c r="DX1920" s="2"/>
      <c r="DY1920" s="2"/>
      <c r="DZ1920" s="2"/>
      <c r="EA1920" s="2"/>
      <c r="EB1920" s="2"/>
      <c r="EC1920" s="2"/>
      <c r="ED1920" s="2"/>
      <c r="EE1920" s="2"/>
      <c r="EF1920" s="2"/>
      <c r="EG1920" s="2"/>
      <c r="EH1920" s="2"/>
      <c r="EI1920" s="2"/>
      <c r="EJ1920" s="2"/>
      <c r="EK1920" s="2"/>
      <c r="EL1920" s="2"/>
      <c r="EM1920" s="2"/>
      <c r="EN1920" s="2"/>
      <c r="EO1920" s="2"/>
      <c r="EP1920" s="2"/>
      <c r="EQ1920" s="2"/>
      <c r="ER1920" s="2"/>
      <c r="ES1920" s="2"/>
      <c r="ET1920" s="2"/>
      <c r="EU1920" s="2"/>
      <c r="EV1920" s="2"/>
      <c r="EW1920" s="2"/>
      <c r="EX1920" s="2"/>
      <c r="EY1920" s="2"/>
      <c r="EZ1920" s="2"/>
      <c r="FA1920" s="2"/>
      <c r="FB1920" s="2"/>
      <c r="FC1920" s="2"/>
    </row>
    <row r="1921" spans="1:159" s="4" customFormat="1">
      <c r="A1921" s="77" t="s">
        <v>2379</v>
      </c>
      <c r="B1921" s="87" t="s">
        <v>2824</v>
      </c>
      <c r="C1921" s="88">
        <v>2708</v>
      </c>
      <c r="D1921" s="87" t="s">
        <v>1495</v>
      </c>
      <c r="E1921" s="107" t="str">
        <f>VLOOKUP($C1921,'2024-25 School Level AAFTE'!$C$4:$L$2372,9,FALSE)</f>
        <v>Yes</v>
      </c>
      <c r="F1921" s="95">
        <f>VLOOKUP($C1921,'2024-25 School Level AAFTE'!$C$4:$J$2372,8,FALSE)</f>
        <v>261.97999999999996</v>
      </c>
      <c r="G1921" s="97">
        <f>IFERROR(IF(E1921= "yes",VLOOKUP(C1921,Summary!$B:$I,6,0),0),0)</f>
        <v>0</v>
      </c>
      <c r="H1921" s="96">
        <f t="shared" si="321"/>
        <v>261.97999999999996</v>
      </c>
      <c r="I1921" s="154">
        <f>VLOOKUP($A1921,'2025-26 Salary &amp; Benefits'!$A:$I,3,FALSE)</f>
        <v>1</v>
      </c>
      <c r="J1921" s="154">
        <f>VLOOKUP($A1921,'2025-26 Salary &amp; Benefits'!$A:$I,4,FALSE)</f>
        <v>1</v>
      </c>
      <c r="K1921" s="141">
        <f t="shared" si="322"/>
        <v>261.97999999999996</v>
      </c>
      <c r="L1921" s="140">
        <f t="shared" si="323"/>
        <v>0.76800000000000002</v>
      </c>
      <c r="M1921" s="142">
        <f>'2025-26 Salary &amp; Benefits'!$E$6</f>
        <v>78209</v>
      </c>
      <c r="N1921" s="142">
        <f>'2025-26 Salary &amp; Benefits'!$F$6</f>
        <v>80164</v>
      </c>
      <c r="O1921" s="9">
        <f t="shared" si="324"/>
        <v>60064.51</v>
      </c>
      <c r="P1921" s="9">
        <f t="shared" si="325"/>
        <v>1501.4399999999951</v>
      </c>
      <c r="Q1921" s="9">
        <f>'2025-26 Salary &amp; Benefits'!G$6</f>
        <v>15997.68</v>
      </c>
      <c r="R1921" s="143">
        <f>'2025-26 Salary &amp; Benefits'!H$6</f>
        <v>0.16020000000000001</v>
      </c>
      <c r="S1921" s="143">
        <f>'2025-26 Salary &amp; Benefits'!I$6</f>
        <v>0.15390000000000001</v>
      </c>
      <c r="T1921" s="9">
        <f t="shared" si="326"/>
        <v>22139.62</v>
      </c>
      <c r="U1921" s="9">
        <f t="shared" si="327"/>
        <v>1026.0999999999999</v>
      </c>
      <c r="V1921" s="9">
        <f t="shared" si="328"/>
        <v>157.91999999999999</v>
      </c>
      <c r="W1921" s="9">
        <f t="shared" si="329"/>
        <v>1184.02</v>
      </c>
      <c r="X1921" s="22">
        <f t="shared" si="330"/>
        <v>84889.590000000011</v>
      </c>
      <c r="Y1921" s="2"/>
      <c r="Z1921" s="2"/>
      <c r="AA1921" s="2"/>
      <c r="AB1921" s="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2"/>
      <c r="BU1921" s="2"/>
      <c r="BV1921" s="2"/>
      <c r="BW1921" s="2"/>
      <c r="BX1921" s="2"/>
      <c r="BY1921" s="2"/>
      <c r="BZ1921" s="2"/>
      <c r="CA1921" s="2"/>
      <c r="CB1921" s="2"/>
      <c r="CC1921" s="2"/>
      <c r="CD1921" s="2"/>
      <c r="CE1921" s="2"/>
      <c r="CF1921" s="2"/>
      <c r="CG1921" s="2"/>
      <c r="CH1921" s="2"/>
      <c r="CI1921" s="2"/>
      <c r="CJ1921" s="2"/>
      <c r="CK1921" s="2"/>
      <c r="CL1921" s="2"/>
      <c r="CM1921" s="2"/>
      <c r="CN1921" s="2"/>
      <c r="CO1921" s="2"/>
      <c r="CP1921" s="2"/>
      <c r="CQ1921" s="2"/>
      <c r="CR1921" s="2"/>
      <c r="CS1921" s="2"/>
      <c r="CT1921" s="2"/>
      <c r="CU1921" s="2"/>
      <c r="CV1921" s="2"/>
      <c r="CW1921" s="2"/>
      <c r="CX1921" s="2"/>
      <c r="CY1921" s="2"/>
      <c r="CZ1921" s="2"/>
      <c r="DA1921" s="2"/>
      <c r="DB1921" s="2"/>
      <c r="DC1921" s="2"/>
      <c r="DD1921" s="2"/>
      <c r="DE1921" s="2"/>
      <c r="DF1921" s="2"/>
      <c r="DG1921" s="2"/>
      <c r="DH1921" s="2"/>
      <c r="DI1921" s="2"/>
      <c r="DJ1921" s="2"/>
      <c r="DK1921" s="2"/>
      <c r="DL1921" s="2"/>
      <c r="DM1921" s="2"/>
      <c r="DN1921" s="2"/>
      <c r="DO1921" s="2"/>
      <c r="DP1921" s="2"/>
      <c r="DQ1921" s="2"/>
      <c r="DR1921" s="2"/>
      <c r="DS1921" s="2"/>
      <c r="DT1921" s="2"/>
      <c r="DU1921" s="2"/>
      <c r="DV1921" s="2"/>
      <c r="DW1921" s="2"/>
      <c r="DX1921" s="2"/>
      <c r="DY1921" s="2"/>
      <c r="DZ1921" s="2"/>
      <c r="EA1921" s="2"/>
      <c r="EB1921" s="2"/>
      <c r="EC1921" s="2"/>
      <c r="ED1921" s="2"/>
      <c r="EE1921" s="2"/>
      <c r="EF1921" s="2"/>
      <c r="EG1921" s="2"/>
      <c r="EH1921" s="2"/>
      <c r="EI1921" s="2"/>
      <c r="EJ1921" s="2"/>
      <c r="EK1921" s="2"/>
      <c r="EL1921" s="2"/>
      <c r="EM1921" s="2"/>
      <c r="EN1921" s="2"/>
      <c r="EO1921" s="2"/>
      <c r="EP1921" s="2"/>
      <c r="EQ1921" s="2"/>
      <c r="ER1921" s="2"/>
      <c r="ES1921" s="2"/>
      <c r="ET1921" s="2"/>
      <c r="EU1921" s="2"/>
      <c r="EV1921" s="2"/>
      <c r="EW1921" s="2"/>
      <c r="EX1921" s="2"/>
      <c r="EY1921" s="2"/>
      <c r="EZ1921" s="2"/>
      <c r="FA1921" s="2"/>
      <c r="FB1921" s="2"/>
      <c r="FC1921" s="2"/>
    </row>
    <row r="1922" spans="1:159" s="4" customFormat="1">
      <c r="A1922" s="77" t="s">
        <v>2379</v>
      </c>
      <c r="B1922" s="87" t="s">
        <v>2824</v>
      </c>
      <c r="C1922" s="88">
        <v>2950</v>
      </c>
      <c r="D1922" s="87" t="s">
        <v>1709</v>
      </c>
      <c r="E1922" s="107" t="str">
        <f>VLOOKUP($C1922,'2024-25 School Level AAFTE'!$C$4:$L$2372,9,FALSE)</f>
        <v>Yes</v>
      </c>
      <c r="F1922" s="95">
        <f>VLOOKUP($C1922,'2024-25 School Level AAFTE'!$C$4:$J$2372,8,FALSE)</f>
        <v>292.56</v>
      </c>
      <c r="G1922" s="97">
        <f>IFERROR(IF(E1922= "yes",VLOOKUP(C1922,Summary!$B:$I,6,0),0),0)</f>
        <v>0</v>
      </c>
      <c r="H1922" s="96">
        <f t="shared" si="321"/>
        <v>292.56</v>
      </c>
      <c r="I1922" s="154">
        <f>VLOOKUP($A1922,'2025-26 Salary &amp; Benefits'!$A:$I,3,FALSE)</f>
        <v>1</v>
      </c>
      <c r="J1922" s="154">
        <f>VLOOKUP($A1922,'2025-26 Salary &amp; Benefits'!$A:$I,4,FALSE)</f>
        <v>1</v>
      </c>
      <c r="K1922" s="141">
        <f t="shared" si="322"/>
        <v>292.56</v>
      </c>
      <c r="L1922" s="140">
        <f t="shared" si="323"/>
        <v>0.85799999999999998</v>
      </c>
      <c r="M1922" s="142">
        <f>'2025-26 Salary &amp; Benefits'!$E$6</f>
        <v>78209</v>
      </c>
      <c r="N1922" s="142">
        <f>'2025-26 Salary &amp; Benefits'!$F$6</f>
        <v>80164</v>
      </c>
      <c r="O1922" s="9">
        <f t="shared" si="324"/>
        <v>67103.320000000007</v>
      </c>
      <c r="P1922" s="9">
        <f t="shared" si="325"/>
        <v>1677.3899999999994</v>
      </c>
      <c r="Q1922" s="9">
        <f>'2025-26 Salary &amp; Benefits'!G$6</f>
        <v>15997.68</v>
      </c>
      <c r="R1922" s="143">
        <f>'2025-26 Salary &amp; Benefits'!H$6</f>
        <v>0.16020000000000001</v>
      </c>
      <c r="S1922" s="143">
        <f>'2025-26 Salary &amp; Benefits'!I$6</f>
        <v>0.15390000000000001</v>
      </c>
      <c r="T1922" s="9">
        <f t="shared" si="326"/>
        <v>24734.11</v>
      </c>
      <c r="U1922" s="9">
        <f t="shared" si="327"/>
        <v>1146.3499999999999</v>
      </c>
      <c r="V1922" s="9">
        <f t="shared" si="328"/>
        <v>176.42</v>
      </c>
      <c r="W1922" s="9">
        <f t="shared" si="329"/>
        <v>1322.77</v>
      </c>
      <c r="X1922" s="22">
        <f t="shared" si="330"/>
        <v>94837.590000000011</v>
      </c>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2"/>
      <c r="BU1922" s="2"/>
      <c r="BV1922" s="2"/>
      <c r="BW1922" s="2"/>
      <c r="BX1922" s="2"/>
      <c r="BY1922" s="2"/>
      <c r="BZ1922" s="2"/>
      <c r="CA1922" s="2"/>
      <c r="CB1922" s="2"/>
      <c r="CC1922" s="2"/>
      <c r="CD1922" s="2"/>
      <c r="CE1922" s="2"/>
      <c r="CF1922" s="2"/>
      <c r="CG1922" s="2"/>
      <c r="CH1922" s="2"/>
      <c r="CI1922" s="2"/>
      <c r="CJ1922" s="2"/>
      <c r="CK1922" s="2"/>
      <c r="CL1922" s="2"/>
      <c r="CM1922" s="2"/>
      <c r="CN1922" s="2"/>
      <c r="CO1922" s="2"/>
      <c r="CP1922" s="2"/>
      <c r="CQ1922" s="2"/>
      <c r="CR1922" s="2"/>
      <c r="CS1922" s="2"/>
      <c r="CT1922" s="2"/>
      <c r="CU1922" s="2"/>
      <c r="CV1922" s="2"/>
      <c r="CW1922" s="2"/>
      <c r="CX1922" s="2"/>
      <c r="CY1922" s="2"/>
      <c r="CZ1922" s="2"/>
      <c r="DA1922" s="2"/>
      <c r="DB1922" s="2"/>
      <c r="DC1922" s="2"/>
      <c r="DD1922" s="2"/>
      <c r="DE1922" s="2"/>
      <c r="DF1922" s="2"/>
      <c r="DG1922" s="2"/>
      <c r="DH1922" s="2"/>
      <c r="DI1922" s="2"/>
      <c r="DJ1922" s="2"/>
      <c r="DK1922" s="2"/>
      <c r="DL1922" s="2"/>
      <c r="DM1922" s="2"/>
      <c r="DN1922" s="2"/>
      <c r="DO1922" s="2"/>
      <c r="DP1922" s="2"/>
      <c r="DQ1922" s="2"/>
      <c r="DR1922" s="2"/>
      <c r="DS1922" s="2"/>
      <c r="DT1922" s="2"/>
      <c r="DU1922" s="2"/>
      <c r="DV1922" s="2"/>
      <c r="DW1922" s="2"/>
      <c r="DX1922" s="2"/>
      <c r="DY1922" s="2"/>
      <c r="DZ1922" s="2"/>
      <c r="EA1922" s="2"/>
      <c r="EB1922" s="2"/>
      <c r="EC1922" s="2"/>
      <c r="ED1922" s="2"/>
      <c r="EE1922" s="2"/>
      <c r="EF1922" s="2"/>
      <c r="EG1922" s="2"/>
      <c r="EH1922" s="2"/>
      <c r="EI1922" s="2"/>
      <c r="EJ1922" s="2"/>
      <c r="EK1922" s="2"/>
      <c r="EL1922" s="2"/>
      <c r="EM1922" s="2"/>
      <c r="EN1922" s="2"/>
      <c r="EO1922" s="2"/>
      <c r="EP1922" s="2"/>
      <c r="EQ1922" s="2"/>
      <c r="ER1922" s="2"/>
      <c r="ES1922" s="2"/>
      <c r="ET1922" s="2"/>
      <c r="EU1922" s="2"/>
      <c r="EV1922" s="2"/>
      <c r="EW1922" s="2"/>
      <c r="EX1922" s="2"/>
      <c r="EY1922" s="2"/>
      <c r="EZ1922" s="2"/>
      <c r="FA1922" s="2"/>
      <c r="FB1922" s="2"/>
      <c r="FC1922" s="2"/>
    </row>
    <row r="1923" spans="1:159" s="4" customFormat="1">
      <c r="A1923" s="77" t="s">
        <v>2379</v>
      </c>
      <c r="B1923" s="87" t="s">
        <v>2824</v>
      </c>
      <c r="C1923" s="88">
        <v>2951</v>
      </c>
      <c r="D1923" s="87" t="s">
        <v>1710</v>
      </c>
      <c r="E1923" s="107" t="str">
        <f>VLOOKUP($C1923,'2024-25 School Level AAFTE'!$C$4:$L$2372,9,FALSE)</f>
        <v>Yes</v>
      </c>
      <c r="F1923" s="95">
        <f>VLOOKUP($C1923,'2024-25 School Level AAFTE'!$C$4:$J$2372,8,FALSE)</f>
        <v>415.94</v>
      </c>
      <c r="G1923" s="97">
        <f>IFERROR(IF(E1923= "yes",VLOOKUP(C1923,Summary!$B:$I,6,0),0),0)</f>
        <v>0</v>
      </c>
      <c r="H1923" s="96">
        <f t="shared" si="321"/>
        <v>415.94</v>
      </c>
      <c r="I1923" s="154">
        <f>VLOOKUP($A1923,'2025-26 Salary &amp; Benefits'!$A:$I,3,FALSE)</f>
        <v>1</v>
      </c>
      <c r="J1923" s="154">
        <f>VLOOKUP($A1923,'2025-26 Salary &amp; Benefits'!$A:$I,4,FALSE)</f>
        <v>1</v>
      </c>
      <c r="K1923" s="141">
        <f t="shared" si="322"/>
        <v>415.94</v>
      </c>
      <c r="L1923" s="140">
        <f t="shared" si="323"/>
        <v>1.22</v>
      </c>
      <c r="M1923" s="142">
        <f>'2025-26 Salary &amp; Benefits'!$E$6</f>
        <v>78209</v>
      </c>
      <c r="N1923" s="142">
        <f>'2025-26 Salary &amp; Benefits'!$F$6</f>
        <v>80164</v>
      </c>
      <c r="O1923" s="9">
        <f t="shared" si="324"/>
        <v>95414.98</v>
      </c>
      <c r="P1923" s="9">
        <f t="shared" si="325"/>
        <v>2385.1000000000058</v>
      </c>
      <c r="Q1923" s="9">
        <f>'2025-26 Salary &amp; Benefits'!G$6</f>
        <v>15997.68</v>
      </c>
      <c r="R1923" s="143">
        <f>'2025-26 Salary &amp; Benefits'!H$6</f>
        <v>0.16020000000000001</v>
      </c>
      <c r="S1923" s="143">
        <f>'2025-26 Salary &amp; Benefits'!I$6</f>
        <v>0.15390000000000001</v>
      </c>
      <c r="T1923" s="9">
        <f t="shared" si="326"/>
        <v>35169.72</v>
      </c>
      <c r="U1923" s="9">
        <f t="shared" si="327"/>
        <v>1630</v>
      </c>
      <c r="V1923" s="9">
        <f t="shared" si="328"/>
        <v>250.86</v>
      </c>
      <c r="W1923" s="9">
        <f t="shared" si="329"/>
        <v>1880.8600000000001</v>
      </c>
      <c r="X1923" s="22">
        <f t="shared" si="330"/>
        <v>134850.65999999997</v>
      </c>
      <c r="Y1923" s="2"/>
      <c r="Z1923" s="2"/>
      <c r="AA1923" s="2"/>
      <c r="AB1923" s="2"/>
      <c r="AC1923" s="2"/>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c r="BI1923" s="2"/>
      <c r="BJ1923" s="2"/>
      <c r="BK1923" s="2"/>
      <c r="BL1923" s="2"/>
      <c r="BM1923" s="2"/>
      <c r="BN1923" s="2"/>
      <c r="BO1923" s="2"/>
      <c r="BP1923" s="2"/>
      <c r="BQ1923" s="2"/>
      <c r="BR1923" s="2"/>
      <c r="BS1923" s="2"/>
      <c r="BT1923" s="2"/>
      <c r="BU1923" s="2"/>
      <c r="BV1923" s="2"/>
      <c r="BW1923" s="2"/>
      <c r="BX1923" s="2"/>
      <c r="BY1923" s="2"/>
      <c r="BZ1923" s="2"/>
      <c r="CA1923" s="2"/>
      <c r="CB1923" s="2"/>
      <c r="CC1923" s="2"/>
      <c r="CD1923" s="2"/>
      <c r="CE1923" s="2"/>
      <c r="CF1923" s="2"/>
      <c r="CG1923" s="2"/>
      <c r="CH1923" s="2"/>
      <c r="CI1923" s="2"/>
      <c r="CJ1923" s="2"/>
      <c r="CK1923" s="2"/>
      <c r="CL1923" s="2"/>
      <c r="CM1923" s="2"/>
      <c r="CN1923" s="2"/>
      <c r="CO1923" s="2"/>
      <c r="CP1923" s="2"/>
      <c r="CQ1923" s="2"/>
      <c r="CR1923" s="2"/>
      <c r="CS1923" s="2"/>
      <c r="CT1923" s="2"/>
      <c r="CU1923" s="2"/>
      <c r="CV1923" s="2"/>
      <c r="CW1923" s="2"/>
      <c r="CX1923" s="2"/>
      <c r="CY1923" s="2"/>
      <c r="CZ1923" s="2"/>
      <c r="DA1923" s="2"/>
      <c r="DB1923" s="2"/>
      <c r="DC1923" s="2"/>
      <c r="DD1923" s="2"/>
      <c r="DE1923" s="2"/>
      <c r="DF1923" s="2"/>
      <c r="DG1923" s="2"/>
      <c r="DH1923" s="2"/>
      <c r="DI1923" s="2"/>
      <c r="DJ1923" s="2"/>
      <c r="DK1923" s="2"/>
      <c r="DL1923" s="2"/>
      <c r="DM1923" s="2"/>
      <c r="DN1923" s="2"/>
      <c r="DO1923" s="2"/>
      <c r="DP1923" s="2"/>
      <c r="DQ1923" s="2"/>
      <c r="DR1923" s="2"/>
      <c r="DS1923" s="2"/>
      <c r="DT1923" s="2"/>
      <c r="DU1923" s="2"/>
      <c r="DV1923" s="2"/>
      <c r="DW1923" s="2"/>
      <c r="DX1923" s="2"/>
      <c r="DY1923" s="2"/>
      <c r="DZ1923" s="2"/>
      <c r="EA1923" s="2"/>
      <c r="EB1923" s="2"/>
      <c r="EC1923" s="2"/>
      <c r="ED1923" s="2"/>
      <c r="EE1923" s="2"/>
      <c r="EF1923" s="2"/>
      <c r="EG1923" s="2"/>
      <c r="EH1923" s="2"/>
      <c r="EI1923" s="2"/>
      <c r="EJ1923" s="2"/>
      <c r="EK1923" s="2"/>
      <c r="EL1923" s="2"/>
      <c r="EM1923" s="2"/>
      <c r="EN1923" s="2"/>
      <c r="EO1923" s="2"/>
      <c r="EP1923" s="2"/>
      <c r="EQ1923" s="2"/>
      <c r="ER1923" s="2"/>
      <c r="ES1923" s="2"/>
      <c r="ET1923" s="2"/>
      <c r="EU1923" s="2"/>
      <c r="EV1923" s="2"/>
      <c r="EW1923" s="2"/>
      <c r="EX1923" s="2"/>
      <c r="EY1923" s="2"/>
      <c r="EZ1923" s="2"/>
      <c r="FA1923" s="2"/>
      <c r="FB1923" s="2"/>
      <c r="FC1923" s="2"/>
    </row>
    <row r="1924" spans="1:159" s="4" customFormat="1">
      <c r="A1924" s="77" t="s">
        <v>2379</v>
      </c>
      <c r="B1924" s="87" t="s">
        <v>2824</v>
      </c>
      <c r="C1924" s="88">
        <v>2952</v>
      </c>
      <c r="D1924" s="87" t="s">
        <v>1711</v>
      </c>
      <c r="E1924" s="107" t="str">
        <f>VLOOKUP($C1924,'2024-25 School Level AAFTE'!$C$4:$L$2372,9,FALSE)</f>
        <v>Yes</v>
      </c>
      <c r="F1924" s="95">
        <f>VLOOKUP($C1924,'2024-25 School Level AAFTE'!$C$4:$J$2372,8,FALSE)</f>
        <v>270.8</v>
      </c>
      <c r="G1924" s="97">
        <f>IFERROR(IF(E1924= "yes",VLOOKUP(C1924,Summary!$B:$I,6,0),0),0)</f>
        <v>0</v>
      </c>
      <c r="H1924" s="96">
        <f t="shared" si="321"/>
        <v>270.8</v>
      </c>
      <c r="I1924" s="154">
        <f>VLOOKUP($A1924,'2025-26 Salary &amp; Benefits'!$A:$I,3,FALSE)</f>
        <v>1</v>
      </c>
      <c r="J1924" s="154">
        <f>VLOOKUP($A1924,'2025-26 Salary &amp; Benefits'!$A:$I,4,FALSE)</f>
        <v>1</v>
      </c>
      <c r="K1924" s="141">
        <f t="shared" si="322"/>
        <v>270.8</v>
      </c>
      <c r="L1924" s="140">
        <f t="shared" si="323"/>
        <v>0.79400000000000004</v>
      </c>
      <c r="M1924" s="142">
        <f>'2025-26 Salary &amp; Benefits'!$E$6</f>
        <v>78209</v>
      </c>
      <c r="N1924" s="142">
        <f>'2025-26 Salary &amp; Benefits'!$F$6</f>
        <v>80164</v>
      </c>
      <c r="O1924" s="9">
        <f t="shared" si="324"/>
        <v>62097.95</v>
      </c>
      <c r="P1924" s="9">
        <f t="shared" si="325"/>
        <v>1552.2700000000041</v>
      </c>
      <c r="Q1924" s="9">
        <f>'2025-26 Salary &amp; Benefits'!G$6</f>
        <v>15997.68</v>
      </c>
      <c r="R1924" s="143">
        <f>'2025-26 Salary &amp; Benefits'!H$6</f>
        <v>0.16020000000000001</v>
      </c>
      <c r="S1924" s="143">
        <f>'2025-26 Salary &amp; Benefits'!I$6</f>
        <v>0.15390000000000001</v>
      </c>
      <c r="T1924" s="9">
        <f t="shared" si="326"/>
        <v>22889.14</v>
      </c>
      <c r="U1924" s="9">
        <f t="shared" si="327"/>
        <v>1060.8399999999999</v>
      </c>
      <c r="V1924" s="9">
        <f t="shared" si="328"/>
        <v>163.26</v>
      </c>
      <c r="W1924" s="9">
        <f t="shared" si="329"/>
        <v>1224.0999999999999</v>
      </c>
      <c r="X1924" s="22">
        <f t="shared" si="330"/>
        <v>87763.46</v>
      </c>
      <c r="Y1924" s="2"/>
      <c r="Z1924" s="2"/>
      <c r="AA1924" s="2"/>
      <c r="AB1924" s="2"/>
      <c r="AC1924" s="2"/>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c r="DC1924" s="2"/>
      <c r="DD1924" s="2"/>
      <c r="DE1924" s="2"/>
      <c r="DF1924" s="2"/>
      <c r="DG1924" s="2"/>
      <c r="DH1924" s="2"/>
      <c r="DI1924" s="2"/>
      <c r="DJ1924" s="2"/>
      <c r="DK1924" s="2"/>
      <c r="DL1924" s="2"/>
      <c r="DM1924" s="2"/>
      <c r="DN1924" s="2"/>
      <c r="DO1924" s="2"/>
      <c r="DP1924" s="2"/>
      <c r="DQ1924" s="2"/>
      <c r="DR1924" s="2"/>
      <c r="DS1924" s="2"/>
      <c r="DT1924" s="2"/>
      <c r="DU1924" s="2"/>
      <c r="DV1924" s="2"/>
      <c r="DW1924" s="2"/>
      <c r="DX1924" s="2"/>
      <c r="DY1924" s="2"/>
      <c r="DZ1924" s="2"/>
      <c r="EA1924" s="2"/>
      <c r="EB1924" s="2"/>
      <c r="EC1924" s="2"/>
      <c r="ED1924" s="2"/>
      <c r="EE1924" s="2"/>
      <c r="EF1924" s="2"/>
      <c r="EG1924" s="2"/>
      <c r="EH1924" s="2"/>
      <c r="EI1924" s="2"/>
      <c r="EJ1924" s="2"/>
      <c r="EK1924" s="2"/>
      <c r="EL1924" s="2"/>
      <c r="EM1924" s="2"/>
      <c r="EN1924" s="2"/>
      <c r="EO1924" s="2"/>
      <c r="EP1924" s="2"/>
      <c r="EQ1924" s="2"/>
      <c r="ER1924" s="2"/>
      <c r="ES1924" s="2"/>
      <c r="ET1924" s="2"/>
      <c r="EU1924" s="2"/>
      <c r="EV1924" s="2"/>
      <c r="EW1924" s="2"/>
      <c r="EX1924" s="2"/>
      <c r="EY1924" s="2"/>
      <c r="EZ1924" s="2"/>
      <c r="FA1924" s="2"/>
      <c r="FB1924" s="2"/>
      <c r="FC1924" s="2"/>
    </row>
    <row r="1925" spans="1:159" s="4" customFormat="1">
      <c r="A1925" s="77" t="s">
        <v>2379</v>
      </c>
      <c r="B1925" s="87" t="s">
        <v>2824</v>
      </c>
      <c r="C1925" s="88">
        <v>3007</v>
      </c>
      <c r="D1925" s="87" t="s">
        <v>1712</v>
      </c>
      <c r="E1925" s="107" t="str">
        <f>VLOOKUP($C1925,'2024-25 School Level AAFTE'!$C$4:$L$2372,9,FALSE)</f>
        <v>No</v>
      </c>
      <c r="F1925" s="95">
        <f>VLOOKUP($C1925,'2024-25 School Level AAFTE'!$C$4:$J$2372,8,FALSE)</f>
        <v>488</v>
      </c>
      <c r="G1925" s="97">
        <f>IFERROR(IF(E1925= "yes",VLOOKUP(C1925,Summary!$B:$I,6,0),0),0)</f>
        <v>0</v>
      </c>
      <c r="H1925" s="96">
        <f t="shared" si="321"/>
        <v>0</v>
      </c>
      <c r="I1925" s="154">
        <f>VLOOKUP($A1925,'2025-26 Salary &amp; Benefits'!$A:$I,3,FALSE)</f>
        <v>1</v>
      </c>
      <c r="J1925" s="154">
        <f>VLOOKUP($A1925,'2025-26 Salary &amp; Benefits'!$A:$I,4,FALSE)</f>
        <v>1</v>
      </c>
      <c r="K1925" s="141">
        <f t="shared" si="322"/>
        <v>0</v>
      </c>
      <c r="L1925" s="140">
        <f t="shared" si="323"/>
        <v>0</v>
      </c>
      <c r="M1925" s="142">
        <f>'2025-26 Salary &amp; Benefits'!$E$6</f>
        <v>78209</v>
      </c>
      <c r="N1925" s="142">
        <f>'2025-26 Salary &amp; Benefits'!$F$6</f>
        <v>80164</v>
      </c>
      <c r="O1925" s="9">
        <f t="shared" si="324"/>
        <v>0</v>
      </c>
      <c r="P1925" s="9">
        <f t="shared" si="325"/>
        <v>0</v>
      </c>
      <c r="Q1925" s="9">
        <f>'2025-26 Salary &amp; Benefits'!G$6</f>
        <v>15997.68</v>
      </c>
      <c r="R1925" s="143">
        <f>'2025-26 Salary &amp; Benefits'!H$6</f>
        <v>0.16020000000000001</v>
      </c>
      <c r="S1925" s="143">
        <f>'2025-26 Salary &amp; Benefits'!I$6</f>
        <v>0.15390000000000001</v>
      </c>
      <c r="T1925" s="9">
        <f t="shared" si="326"/>
        <v>0</v>
      </c>
      <c r="U1925" s="9">
        <f t="shared" si="327"/>
        <v>0</v>
      </c>
      <c r="V1925" s="9">
        <f t="shared" si="328"/>
        <v>0</v>
      </c>
      <c r="W1925" s="9">
        <f t="shared" si="329"/>
        <v>0</v>
      </c>
      <c r="X1925" s="22">
        <f t="shared" si="330"/>
        <v>0</v>
      </c>
      <c r="Y1925" s="2"/>
      <c r="Z1925" s="2"/>
      <c r="AA1925" s="2"/>
      <c r="AB1925" s="2"/>
      <c r="AC1925" s="2"/>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c r="DC1925" s="2"/>
      <c r="DD1925" s="2"/>
      <c r="DE1925" s="2"/>
      <c r="DF1925" s="2"/>
      <c r="DG1925" s="2"/>
      <c r="DH1925" s="2"/>
      <c r="DI1925" s="2"/>
      <c r="DJ1925" s="2"/>
      <c r="DK1925" s="2"/>
      <c r="DL1925" s="2"/>
      <c r="DM1925" s="2"/>
      <c r="DN1925" s="2"/>
      <c r="DO1925" s="2"/>
      <c r="DP1925" s="2"/>
      <c r="DQ1925" s="2"/>
      <c r="DR1925" s="2"/>
      <c r="DS1925" s="2"/>
      <c r="DT1925" s="2"/>
      <c r="DU1925" s="2"/>
      <c r="DV1925" s="2"/>
      <c r="DW1925" s="2"/>
      <c r="DX1925" s="2"/>
      <c r="DY1925" s="2"/>
      <c r="DZ1925" s="2"/>
      <c r="EA1925" s="2"/>
      <c r="EB1925" s="2"/>
      <c r="EC1925" s="2"/>
      <c r="ED1925" s="2"/>
      <c r="EE1925" s="2"/>
      <c r="EF1925" s="2"/>
      <c r="EG1925" s="2"/>
      <c r="EH1925" s="2"/>
      <c r="EI1925" s="2"/>
      <c r="EJ1925" s="2"/>
      <c r="EK1925" s="2"/>
      <c r="EL1925" s="2"/>
      <c r="EM1925" s="2"/>
      <c r="EN1925" s="2"/>
      <c r="EO1925" s="2"/>
      <c r="EP1925" s="2"/>
      <c r="EQ1925" s="2"/>
      <c r="ER1925" s="2"/>
      <c r="ES1925" s="2"/>
      <c r="ET1925" s="2"/>
      <c r="EU1925" s="2"/>
      <c r="EV1925" s="2"/>
      <c r="EW1925" s="2"/>
      <c r="EX1925" s="2"/>
      <c r="EY1925" s="2"/>
      <c r="EZ1925" s="2"/>
      <c r="FA1925" s="2"/>
      <c r="FB1925" s="2"/>
      <c r="FC1925" s="2"/>
    </row>
    <row r="1926" spans="1:159" s="4" customFormat="1">
      <c r="A1926" s="77" t="s">
        <v>2379</v>
      </c>
      <c r="B1926" s="87" t="s">
        <v>2824</v>
      </c>
      <c r="C1926" s="88">
        <v>3008</v>
      </c>
      <c r="D1926" s="87" t="s">
        <v>1713</v>
      </c>
      <c r="E1926" s="107" t="str">
        <f>VLOOKUP($C1926,'2024-25 School Level AAFTE'!$C$4:$L$2372,9,FALSE)</f>
        <v>No</v>
      </c>
      <c r="F1926" s="95">
        <f>VLOOKUP($C1926,'2024-25 School Level AAFTE'!$C$4:$J$2372,8,FALSE)</f>
        <v>343.57</v>
      </c>
      <c r="G1926" s="97">
        <f>IFERROR(IF(E1926= "yes",VLOOKUP(C1926,Summary!$B:$I,6,0),0),0)</f>
        <v>0</v>
      </c>
      <c r="H1926" s="96">
        <f t="shared" si="321"/>
        <v>0</v>
      </c>
      <c r="I1926" s="154">
        <f>VLOOKUP($A1926,'2025-26 Salary &amp; Benefits'!$A:$I,3,FALSE)</f>
        <v>1</v>
      </c>
      <c r="J1926" s="154">
        <f>VLOOKUP($A1926,'2025-26 Salary &amp; Benefits'!$A:$I,4,FALSE)</f>
        <v>1</v>
      </c>
      <c r="K1926" s="141">
        <f t="shared" si="322"/>
        <v>0</v>
      </c>
      <c r="L1926" s="140">
        <f t="shared" si="323"/>
        <v>0</v>
      </c>
      <c r="M1926" s="142">
        <f>'2025-26 Salary &amp; Benefits'!$E$6</f>
        <v>78209</v>
      </c>
      <c r="N1926" s="142">
        <f>'2025-26 Salary &amp; Benefits'!$F$6</f>
        <v>80164</v>
      </c>
      <c r="O1926" s="9">
        <f t="shared" si="324"/>
        <v>0</v>
      </c>
      <c r="P1926" s="9">
        <f t="shared" si="325"/>
        <v>0</v>
      </c>
      <c r="Q1926" s="9">
        <f>'2025-26 Salary &amp; Benefits'!G$6</f>
        <v>15997.68</v>
      </c>
      <c r="R1926" s="143">
        <f>'2025-26 Salary &amp; Benefits'!H$6</f>
        <v>0.16020000000000001</v>
      </c>
      <c r="S1926" s="143">
        <f>'2025-26 Salary &amp; Benefits'!I$6</f>
        <v>0.15390000000000001</v>
      </c>
      <c r="T1926" s="9">
        <f t="shared" si="326"/>
        <v>0</v>
      </c>
      <c r="U1926" s="9">
        <f t="shared" si="327"/>
        <v>0</v>
      </c>
      <c r="V1926" s="9">
        <f t="shared" si="328"/>
        <v>0</v>
      </c>
      <c r="W1926" s="9">
        <f t="shared" si="329"/>
        <v>0</v>
      </c>
      <c r="X1926" s="22">
        <f t="shared" si="330"/>
        <v>0</v>
      </c>
      <c r="Y1926" s="2"/>
      <c r="Z1926" s="2"/>
      <c r="AA1926" s="2"/>
      <c r="AB1926" s="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c r="DC1926" s="2"/>
      <c r="DD1926" s="2"/>
      <c r="DE1926" s="2"/>
      <c r="DF1926" s="2"/>
      <c r="DG1926" s="2"/>
      <c r="DH1926" s="2"/>
      <c r="DI1926" s="2"/>
      <c r="DJ1926" s="2"/>
      <c r="DK1926" s="2"/>
      <c r="DL1926" s="2"/>
      <c r="DM1926" s="2"/>
      <c r="DN1926" s="2"/>
      <c r="DO1926" s="2"/>
      <c r="DP1926" s="2"/>
      <c r="DQ1926" s="2"/>
      <c r="DR1926" s="2"/>
      <c r="DS1926" s="2"/>
      <c r="DT1926" s="2"/>
      <c r="DU1926" s="2"/>
      <c r="DV1926" s="2"/>
      <c r="DW1926" s="2"/>
      <c r="DX1926" s="2"/>
      <c r="DY1926" s="2"/>
      <c r="DZ1926" s="2"/>
      <c r="EA1926" s="2"/>
      <c r="EB1926" s="2"/>
      <c r="EC1926" s="2"/>
      <c r="ED1926" s="2"/>
      <c r="EE1926" s="2"/>
      <c r="EF1926" s="2"/>
      <c r="EG1926" s="2"/>
      <c r="EH1926" s="2"/>
      <c r="EI1926" s="2"/>
      <c r="EJ1926" s="2"/>
      <c r="EK1926" s="2"/>
      <c r="EL1926" s="2"/>
      <c r="EM1926" s="2"/>
      <c r="EN1926" s="2"/>
      <c r="EO1926" s="2"/>
      <c r="EP1926" s="2"/>
      <c r="EQ1926" s="2"/>
      <c r="ER1926" s="2"/>
      <c r="ES1926" s="2"/>
      <c r="ET1926" s="2"/>
      <c r="EU1926" s="2"/>
      <c r="EV1926" s="2"/>
      <c r="EW1926" s="2"/>
      <c r="EX1926" s="2"/>
      <c r="EY1926" s="2"/>
      <c r="EZ1926" s="2"/>
      <c r="FA1926" s="2"/>
      <c r="FB1926" s="2"/>
      <c r="FC1926" s="2"/>
    </row>
    <row r="1927" spans="1:159" s="4" customFormat="1">
      <c r="A1927" s="77" t="s">
        <v>2379</v>
      </c>
      <c r="B1927" s="87" t="s">
        <v>2824</v>
      </c>
      <c r="C1927" s="88">
        <v>3063</v>
      </c>
      <c r="D1927" s="87" t="s">
        <v>1714</v>
      </c>
      <c r="E1927" s="107" t="str">
        <f>VLOOKUP($C1927,'2024-25 School Level AAFTE'!$C$4:$L$2372,9,FALSE)</f>
        <v>Yes</v>
      </c>
      <c r="F1927" s="95">
        <f>VLOOKUP($C1927,'2024-25 School Level AAFTE'!$C$4:$J$2372,8,FALSE)</f>
        <v>314.13</v>
      </c>
      <c r="G1927" s="97">
        <f>IFERROR(IF(E1927= "yes",VLOOKUP(C1927,Summary!$B:$I,6,0),0),0)</f>
        <v>0</v>
      </c>
      <c r="H1927" s="96">
        <f t="shared" si="321"/>
        <v>314.13</v>
      </c>
      <c r="I1927" s="154">
        <f>VLOOKUP($A1927,'2025-26 Salary &amp; Benefits'!$A:$I,3,FALSE)</f>
        <v>1</v>
      </c>
      <c r="J1927" s="154">
        <f>VLOOKUP($A1927,'2025-26 Salary &amp; Benefits'!$A:$I,4,FALSE)</f>
        <v>1</v>
      </c>
      <c r="K1927" s="141">
        <f t="shared" si="322"/>
        <v>314.13</v>
      </c>
      <c r="L1927" s="140">
        <f t="shared" si="323"/>
        <v>0.92100000000000004</v>
      </c>
      <c r="M1927" s="142">
        <f>'2025-26 Salary &amp; Benefits'!$E$6</f>
        <v>78209</v>
      </c>
      <c r="N1927" s="142">
        <f>'2025-26 Salary &amp; Benefits'!$F$6</f>
        <v>80164</v>
      </c>
      <c r="O1927" s="9">
        <f t="shared" si="324"/>
        <v>72030.490000000005</v>
      </c>
      <c r="P1927" s="9">
        <f t="shared" si="325"/>
        <v>1800.5499999999884</v>
      </c>
      <c r="Q1927" s="9">
        <f>'2025-26 Salary &amp; Benefits'!G$6</f>
        <v>15997.68</v>
      </c>
      <c r="R1927" s="143">
        <f>'2025-26 Salary &amp; Benefits'!H$6</f>
        <v>0.16020000000000001</v>
      </c>
      <c r="S1927" s="143">
        <f>'2025-26 Salary &amp; Benefits'!I$6</f>
        <v>0.15390000000000001</v>
      </c>
      <c r="T1927" s="9">
        <f t="shared" si="326"/>
        <v>26550.25</v>
      </c>
      <c r="U1927" s="9">
        <f t="shared" si="327"/>
        <v>1230.52</v>
      </c>
      <c r="V1927" s="9">
        <f t="shared" si="328"/>
        <v>189.38</v>
      </c>
      <c r="W1927" s="9">
        <f t="shared" si="329"/>
        <v>1419.9</v>
      </c>
      <c r="X1927" s="22">
        <f t="shared" si="330"/>
        <v>101801.18999999999</v>
      </c>
      <c r="Y1927" s="2"/>
      <c r="Z1927" s="2"/>
      <c r="AA1927" s="2"/>
      <c r="AB1927" s="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c r="DC1927" s="2"/>
      <c r="DD1927" s="2"/>
      <c r="DE1927" s="2"/>
      <c r="DF1927" s="2"/>
      <c r="DG1927" s="2"/>
      <c r="DH1927" s="2"/>
      <c r="DI1927" s="2"/>
      <c r="DJ1927" s="2"/>
      <c r="DK1927" s="2"/>
      <c r="DL1927" s="2"/>
      <c r="DM1927" s="2"/>
      <c r="DN1927" s="2"/>
      <c r="DO1927" s="2"/>
      <c r="DP1927" s="2"/>
      <c r="DQ1927" s="2"/>
      <c r="DR1927" s="2"/>
      <c r="DS1927" s="2"/>
      <c r="DT1927" s="2"/>
      <c r="DU1927" s="2"/>
      <c r="DV1927" s="2"/>
      <c r="DW1927" s="2"/>
      <c r="DX1927" s="2"/>
      <c r="DY1927" s="2"/>
      <c r="DZ1927" s="2"/>
      <c r="EA1927" s="2"/>
      <c r="EB1927" s="2"/>
      <c r="EC1927" s="2"/>
      <c r="ED1927" s="2"/>
      <c r="EE1927" s="2"/>
      <c r="EF1927" s="2"/>
      <c r="EG1927" s="2"/>
      <c r="EH1927" s="2"/>
      <c r="EI1927" s="2"/>
      <c r="EJ1927" s="2"/>
      <c r="EK1927" s="2"/>
      <c r="EL1927" s="2"/>
      <c r="EM1927" s="2"/>
      <c r="EN1927" s="2"/>
      <c r="EO1927" s="2"/>
      <c r="EP1927" s="2"/>
      <c r="EQ1927" s="2"/>
      <c r="ER1927" s="2"/>
      <c r="ES1927" s="2"/>
      <c r="ET1927" s="2"/>
      <c r="EU1927" s="2"/>
      <c r="EV1927" s="2"/>
      <c r="EW1927" s="2"/>
      <c r="EX1927" s="2"/>
      <c r="EY1927" s="2"/>
      <c r="EZ1927" s="2"/>
      <c r="FA1927" s="2"/>
      <c r="FB1927" s="2"/>
      <c r="FC1927" s="2"/>
    </row>
    <row r="1928" spans="1:159" s="4" customFormat="1">
      <c r="A1928" s="77" t="s">
        <v>2379</v>
      </c>
      <c r="B1928" s="87" t="s">
        <v>2824</v>
      </c>
      <c r="C1928" s="88">
        <v>3189</v>
      </c>
      <c r="D1928" s="87" t="s">
        <v>1715</v>
      </c>
      <c r="E1928" s="107" t="str">
        <f>VLOOKUP($C1928,'2024-25 School Level AAFTE'!$C$4:$L$2372,9,FALSE)</f>
        <v>Yes</v>
      </c>
      <c r="F1928" s="95">
        <f>VLOOKUP($C1928,'2024-25 School Level AAFTE'!$C$4:$J$2372,8,FALSE)</f>
        <v>1405.85</v>
      </c>
      <c r="G1928" s="97">
        <f>IFERROR(IF(E1928= "yes",VLOOKUP(C1928,Summary!$B:$I,6,0),0),0)</f>
        <v>0</v>
      </c>
      <c r="H1928" s="96">
        <f t="shared" si="321"/>
        <v>1405.85</v>
      </c>
      <c r="I1928" s="154">
        <f>VLOOKUP($A1928,'2025-26 Salary &amp; Benefits'!$A:$I,3,FALSE)</f>
        <v>1</v>
      </c>
      <c r="J1928" s="154">
        <f>VLOOKUP($A1928,'2025-26 Salary &amp; Benefits'!$A:$I,4,FALSE)</f>
        <v>1</v>
      </c>
      <c r="K1928" s="141">
        <f t="shared" si="322"/>
        <v>1405.85</v>
      </c>
      <c r="L1928" s="140">
        <f t="shared" si="323"/>
        <v>4.1239999999999997</v>
      </c>
      <c r="M1928" s="142">
        <f>'2025-26 Salary &amp; Benefits'!$E$6</f>
        <v>78209</v>
      </c>
      <c r="N1928" s="142">
        <f>'2025-26 Salary &amp; Benefits'!$F$6</f>
        <v>80164</v>
      </c>
      <c r="O1928" s="9">
        <f t="shared" si="324"/>
        <v>322533.92</v>
      </c>
      <c r="P1928" s="9">
        <f t="shared" si="325"/>
        <v>8062.4200000000419</v>
      </c>
      <c r="Q1928" s="9">
        <f>'2025-26 Salary &amp; Benefits'!G$6</f>
        <v>15997.68</v>
      </c>
      <c r="R1928" s="143">
        <f>'2025-26 Salary &amp; Benefits'!H$6</f>
        <v>0.16020000000000001</v>
      </c>
      <c r="S1928" s="143">
        <f>'2025-26 Salary &amp; Benefits'!I$6</f>
        <v>0.15390000000000001</v>
      </c>
      <c r="T1928" s="9">
        <f t="shared" si="326"/>
        <v>118885.17</v>
      </c>
      <c r="U1928" s="9">
        <f t="shared" si="327"/>
        <v>5509.94</v>
      </c>
      <c r="V1928" s="9">
        <f t="shared" si="328"/>
        <v>847.98</v>
      </c>
      <c r="W1928" s="9">
        <f t="shared" si="329"/>
        <v>6357.92</v>
      </c>
      <c r="X1928" s="22">
        <f t="shared" si="330"/>
        <v>455839.43</v>
      </c>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c r="DC1928" s="2"/>
      <c r="DD1928" s="2"/>
      <c r="DE1928" s="2"/>
      <c r="DF1928" s="2"/>
      <c r="DG1928" s="2"/>
      <c r="DH1928" s="2"/>
      <c r="DI1928" s="2"/>
      <c r="DJ1928" s="2"/>
      <c r="DK1928" s="2"/>
      <c r="DL1928" s="2"/>
      <c r="DM1928" s="2"/>
      <c r="DN1928" s="2"/>
      <c r="DO1928" s="2"/>
      <c r="DP1928" s="2"/>
      <c r="DQ1928" s="2"/>
      <c r="DR1928" s="2"/>
      <c r="DS1928" s="2"/>
      <c r="DT1928" s="2"/>
      <c r="DU1928" s="2"/>
      <c r="DV1928" s="2"/>
      <c r="DW1928" s="2"/>
      <c r="DX1928" s="2"/>
      <c r="DY1928" s="2"/>
      <c r="DZ1928" s="2"/>
      <c r="EA1928" s="2"/>
      <c r="EB1928" s="2"/>
      <c r="EC1928" s="2"/>
      <c r="ED1928" s="2"/>
      <c r="EE1928" s="2"/>
      <c r="EF1928" s="2"/>
      <c r="EG1928" s="2"/>
      <c r="EH1928" s="2"/>
      <c r="EI1928" s="2"/>
      <c r="EJ1928" s="2"/>
      <c r="EK1928" s="2"/>
      <c r="EL1928" s="2"/>
      <c r="EM1928" s="2"/>
      <c r="EN1928" s="2"/>
      <c r="EO1928" s="2"/>
      <c r="EP1928" s="2"/>
      <c r="EQ1928" s="2"/>
      <c r="ER1928" s="2"/>
      <c r="ES1928" s="2"/>
      <c r="ET1928" s="2"/>
      <c r="EU1928" s="2"/>
      <c r="EV1928" s="2"/>
      <c r="EW1928" s="2"/>
      <c r="EX1928" s="2"/>
      <c r="EY1928" s="2"/>
      <c r="EZ1928" s="2"/>
      <c r="FA1928" s="2"/>
      <c r="FB1928" s="2"/>
      <c r="FC1928" s="2"/>
    </row>
    <row r="1929" spans="1:159" s="4" customFormat="1">
      <c r="A1929" s="77" t="s">
        <v>2379</v>
      </c>
      <c r="B1929" s="87" t="s">
        <v>2824</v>
      </c>
      <c r="C1929" s="88">
        <v>3190</v>
      </c>
      <c r="D1929" s="87" t="s">
        <v>1716</v>
      </c>
      <c r="E1929" s="107" t="str">
        <f>VLOOKUP($C1929,'2024-25 School Level AAFTE'!$C$4:$L$2372,9,FALSE)</f>
        <v>Yes</v>
      </c>
      <c r="F1929" s="95">
        <f>VLOOKUP($C1929,'2024-25 School Level AAFTE'!$C$4:$J$2372,8,FALSE)</f>
        <v>451.32</v>
      </c>
      <c r="G1929" s="97">
        <f>IFERROR(IF(E1929= "yes",VLOOKUP(C1929,Summary!$B:$I,6,0),0),0)</f>
        <v>0</v>
      </c>
      <c r="H1929" s="96">
        <f t="shared" si="321"/>
        <v>451.32</v>
      </c>
      <c r="I1929" s="154">
        <f>VLOOKUP($A1929,'2025-26 Salary &amp; Benefits'!$A:$I,3,FALSE)</f>
        <v>1</v>
      </c>
      <c r="J1929" s="154">
        <f>VLOOKUP($A1929,'2025-26 Salary &amp; Benefits'!$A:$I,4,FALSE)</f>
        <v>1</v>
      </c>
      <c r="K1929" s="141">
        <f t="shared" si="322"/>
        <v>451.32</v>
      </c>
      <c r="L1929" s="140">
        <f t="shared" si="323"/>
        <v>1.3240000000000001</v>
      </c>
      <c r="M1929" s="142">
        <f>'2025-26 Salary &amp; Benefits'!$E$6</f>
        <v>78209</v>
      </c>
      <c r="N1929" s="142">
        <f>'2025-26 Salary &amp; Benefits'!$F$6</f>
        <v>80164</v>
      </c>
      <c r="O1929" s="9">
        <f t="shared" si="324"/>
        <v>103548.72</v>
      </c>
      <c r="P1929" s="9">
        <f t="shared" si="325"/>
        <v>2588.4199999999983</v>
      </c>
      <c r="Q1929" s="9">
        <f>'2025-26 Salary &amp; Benefits'!G$6</f>
        <v>15997.68</v>
      </c>
      <c r="R1929" s="143">
        <f>'2025-26 Salary &amp; Benefits'!H$6</f>
        <v>0.16020000000000001</v>
      </c>
      <c r="S1929" s="143">
        <f>'2025-26 Salary &amp; Benefits'!I$6</f>
        <v>0.15390000000000001</v>
      </c>
      <c r="T1929" s="9">
        <f t="shared" si="326"/>
        <v>38167.79</v>
      </c>
      <c r="U1929" s="9">
        <f t="shared" si="327"/>
        <v>1768.95</v>
      </c>
      <c r="V1929" s="9">
        <f t="shared" si="328"/>
        <v>272.24</v>
      </c>
      <c r="W1929" s="9">
        <f t="shared" si="329"/>
        <v>2041.19</v>
      </c>
      <c r="X1929" s="22">
        <f t="shared" si="330"/>
        <v>146346.12</v>
      </c>
      <c r="Y1929" s="2"/>
      <c r="Z1929" s="2"/>
      <c r="AA1929" s="2"/>
      <c r="AB1929" s="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c r="CR1929" s="2"/>
      <c r="CS1929" s="2"/>
      <c r="CT1929" s="2"/>
      <c r="CU1929" s="2"/>
      <c r="CV1929" s="2"/>
      <c r="CW1929" s="2"/>
      <c r="CX1929" s="2"/>
      <c r="CY1929" s="2"/>
      <c r="CZ1929" s="2"/>
      <c r="DA1929" s="2"/>
      <c r="DB1929" s="2"/>
      <c r="DC1929" s="2"/>
      <c r="DD1929" s="2"/>
      <c r="DE1929" s="2"/>
      <c r="DF1929" s="2"/>
      <c r="DG1929" s="2"/>
      <c r="DH1929" s="2"/>
      <c r="DI1929" s="2"/>
      <c r="DJ1929" s="2"/>
      <c r="DK1929" s="2"/>
      <c r="DL1929" s="2"/>
      <c r="DM1929" s="2"/>
      <c r="DN1929" s="2"/>
      <c r="DO1929" s="2"/>
      <c r="DP1929" s="2"/>
      <c r="DQ1929" s="2"/>
      <c r="DR1929" s="2"/>
      <c r="DS1929" s="2"/>
      <c r="DT1929" s="2"/>
      <c r="DU1929" s="2"/>
      <c r="DV1929" s="2"/>
      <c r="DW1929" s="2"/>
      <c r="DX1929" s="2"/>
      <c r="DY1929" s="2"/>
      <c r="DZ1929" s="2"/>
      <c r="EA1929" s="2"/>
      <c r="EB1929" s="2"/>
      <c r="EC1929" s="2"/>
      <c r="ED1929" s="2"/>
      <c r="EE1929" s="2"/>
      <c r="EF1929" s="2"/>
      <c r="EG1929" s="2"/>
      <c r="EH1929" s="2"/>
      <c r="EI1929" s="2"/>
      <c r="EJ1929" s="2"/>
      <c r="EK1929" s="2"/>
      <c r="EL1929" s="2"/>
      <c r="EM1929" s="2"/>
      <c r="EN1929" s="2"/>
      <c r="EO1929" s="2"/>
      <c r="EP1929" s="2"/>
      <c r="EQ1929" s="2"/>
      <c r="ER1929" s="2"/>
      <c r="ES1929" s="2"/>
      <c r="ET1929" s="2"/>
      <c r="EU1929" s="2"/>
      <c r="EV1929" s="2"/>
      <c r="EW1929" s="2"/>
      <c r="EX1929" s="2"/>
      <c r="EY1929" s="2"/>
      <c r="EZ1929" s="2"/>
      <c r="FA1929" s="2"/>
      <c r="FB1929" s="2"/>
      <c r="FC1929" s="2"/>
    </row>
    <row r="1930" spans="1:159" s="4" customFormat="1">
      <c r="A1930" s="77" t="s">
        <v>2379</v>
      </c>
      <c r="B1930" s="87" t="s">
        <v>2824</v>
      </c>
      <c r="C1930" s="88">
        <v>3257</v>
      </c>
      <c r="D1930" s="87" t="s">
        <v>1717</v>
      </c>
      <c r="E1930" s="107" t="str">
        <f>VLOOKUP($C1930,'2024-25 School Level AAFTE'!$C$4:$L$2372,9,FALSE)</f>
        <v>Yes</v>
      </c>
      <c r="F1930" s="95">
        <f>VLOOKUP($C1930,'2024-25 School Level AAFTE'!$C$4:$J$2372,8,FALSE)</f>
        <v>672</v>
      </c>
      <c r="G1930" s="97">
        <f>IFERROR(IF(E1930= "yes",VLOOKUP(C1930,Summary!$B:$I,6,0),0),0)</f>
        <v>0</v>
      </c>
      <c r="H1930" s="96">
        <f t="shared" si="321"/>
        <v>672</v>
      </c>
      <c r="I1930" s="154">
        <f>VLOOKUP($A1930,'2025-26 Salary &amp; Benefits'!$A:$I,3,FALSE)</f>
        <v>1</v>
      </c>
      <c r="J1930" s="154">
        <f>VLOOKUP($A1930,'2025-26 Salary &amp; Benefits'!$A:$I,4,FALSE)</f>
        <v>1</v>
      </c>
      <c r="K1930" s="141">
        <f t="shared" si="322"/>
        <v>672</v>
      </c>
      <c r="L1930" s="140">
        <f t="shared" si="323"/>
        <v>1.9710000000000001</v>
      </c>
      <c r="M1930" s="142">
        <f>'2025-26 Salary &amp; Benefits'!$E$6</f>
        <v>78209</v>
      </c>
      <c r="N1930" s="142">
        <f>'2025-26 Salary &amp; Benefits'!$F$6</f>
        <v>80164</v>
      </c>
      <c r="O1930" s="9">
        <f t="shared" si="324"/>
        <v>154149.94</v>
      </c>
      <c r="P1930" s="9">
        <f t="shared" si="325"/>
        <v>3853.2999999999884</v>
      </c>
      <c r="Q1930" s="9">
        <f>'2025-26 Salary &amp; Benefits'!G$6</f>
        <v>15997.68</v>
      </c>
      <c r="R1930" s="143">
        <f>'2025-26 Salary &amp; Benefits'!H$6</f>
        <v>0.16020000000000001</v>
      </c>
      <c r="S1930" s="143">
        <f>'2025-26 Salary &amp; Benefits'!I$6</f>
        <v>0.15390000000000001</v>
      </c>
      <c r="T1930" s="9">
        <f t="shared" si="326"/>
        <v>56819.27</v>
      </c>
      <c r="U1930" s="9">
        <f t="shared" si="327"/>
        <v>2633.39</v>
      </c>
      <c r="V1930" s="9">
        <f t="shared" si="328"/>
        <v>405.28</v>
      </c>
      <c r="W1930" s="9">
        <f t="shared" si="329"/>
        <v>3038.67</v>
      </c>
      <c r="X1930" s="22">
        <f t="shared" si="330"/>
        <v>217861.18</v>
      </c>
      <c r="Y1930" s="2"/>
      <c r="Z1930" s="2"/>
      <c r="AA1930" s="2"/>
      <c r="AB1930" s="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c r="CQ1930" s="2"/>
      <c r="CR1930" s="2"/>
      <c r="CS1930" s="2"/>
      <c r="CT1930" s="2"/>
      <c r="CU1930" s="2"/>
      <c r="CV1930" s="2"/>
      <c r="CW1930" s="2"/>
      <c r="CX1930" s="2"/>
      <c r="CY1930" s="2"/>
      <c r="CZ1930" s="2"/>
      <c r="DA1930" s="2"/>
      <c r="DB1930" s="2"/>
      <c r="DC1930" s="2"/>
      <c r="DD1930" s="2"/>
      <c r="DE1930" s="2"/>
      <c r="DF1930" s="2"/>
      <c r="DG1930" s="2"/>
      <c r="DH1930" s="2"/>
      <c r="DI1930" s="2"/>
      <c r="DJ1930" s="2"/>
      <c r="DK1930" s="2"/>
      <c r="DL1930" s="2"/>
      <c r="DM1930" s="2"/>
      <c r="DN1930" s="2"/>
      <c r="DO1930" s="2"/>
      <c r="DP1930" s="2"/>
      <c r="DQ1930" s="2"/>
      <c r="DR1930" s="2"/>
      <c r="DS1930" s="2"/>
      <c r="DT1930" s="2"/>
      <c r="DU1930" s="2"/>
      <c r="DV1930" s="2"/>
      <c r="DW1930" s="2"/>
      <c r="DX1930" s="2"/>
      <c r="DY1930" s="2"/>
      <c r="DZ1930" s="2"/>
      <c r="EA1930" s="2"/>
      <c r="EB1930" s="2"/>
      <c r="EC1930" s="2"/>
      <c r="ED1930" s="2"/>
      <c r="EE1930" s="2"/>
      <c r="EF1930" s="2"/>
      <c r="EG1930" s="2"/>
      <c r="EH1930" s="2"/>
      <c r="EI1930" s="2"/>
      <c r="EJ1930" s="2"/>
      <c r="EK1930" s="2"/>
      <c r="EL1930" s="2"/>
      <c r="EM1930" s="2"/>
      <c r="EN1930" s="2"/>
      <c r="EO1930" s="2"/>
      <c r="EP1930" s="2"/>
      <c r="EQ1930" s="2"/>
      <c r="ER1930" s="2"/>
      <c r="ES1930" s="2"/>
      <c r="ET1930" s="2"/>
      <c r="EU1930" s="2"/>
      <c r="EV1930" s="2"/>
      <c r="EW1930" s="2"/>
      <c r="EX1930" s="2"/>
      <c r="EY1930" s="2"/>
      <c r="EZ1930" s="2"/>
      <c r="FA1930" s="2"/>
      <c r="FB1930" s="2"/>
      <c r="FC1930" s="2"/>
    </row>
    <row r="1931" spans="1:159" s="4" customFormat="1">
      <c r="A1931" s="77" t="s">
        <v>2379</v>
      </c>
      <c r="B1931" s="87" t="s">
        <v>2824</v>
      </c>
      <c r="C1931" s="88">
        <v>3258</v>
      </c>
      <c r="D1931" s="87" t="s">
        <v>1718</v>
      </c>
      <c r="E1931" s="107" t="str">
        <f>VLOOKUP($C1931,'2024-25 School Level AAFTE'!$C$4:$L$2372,9,FALSE)</f>
        <v>Yes</v>
      </c>
      <c r="F1931" s="95">
        <f>VLOOKUP($C1931,'2024-25 School Level AAFTE'!$C$4:$J$2372,8,FALSE)</f>
        <v>535.05999999999995</v>
      </c>
      <c r="G1931" s="97">
        <f>IFERROR(IF(E1931= "yes",VLOOKUP(C1931,Summary!$B:$I,6,0),0),0)</f>
        <v>0</v>
      </c>
      <c r="H1931" s="96">
        <f t="shared" si="321"/>
        <v>535.05999999999995</v>
      </c>
      <c r="I1931" s="154">
        <f>VLOOKUP($A1931,'2025-26 Salary &amp; Benefits'!$A:$I,3,FALSE)</f>
        <v>1</v>
      </c>
      <c r="J1931" s="154">
        <f>VLOOKUP($A1931,'2025-26 Salary &amp; Benefits'!$A:$I,4,FALSE)</f>
        <v>1</v>
      </c>
      <c r="K1931" s="141">
        <f t="shared" si="322"/>
        <v>535.05999999999995</v>
      </c>
      <c r="L1931" s="140">
        <f t="shared" si="323"/>
        <v>1.57</v>
      </c>
      <c r="M1931" s="142">
        <f>'2025-26 Salary &amp; Benefits'!$E$6</f>
        <v>78209</v>
      </c>
      <c r="N1931" s="142">
        <f>'2025-26 Salary &amp; Benefits'!$F$6</f>
        <v>80164</v>
      </c>
      <c r="O1931" s="9">
        <f t="shared" si="324"/>
        <v>122788.13</v>
      </c>
      <c r="P1931" s="9">
        <f t="shared" si="325"/>
        <v>3069.3499999999913</v>
      </c>
      <c r="Q1931" s="9">
        <f>'2025-26 Salary &amp; Benefits'!G$6</f>
        <v>15997.68</v>
      </c>
      <c r="R1931" s="143">
        <f>'2025-26 Salary &amp; Benefits'!H$6</f>
        <v>0.16020000000000001</v>
      </c>
      <c r="S1931" s="143">
        <f>'2025-26 Salary &amp; Benefits'!I$6</f>
        <v>0.15390000000000001</v>
      </c>
      <c r="T1931" s="9">
        <f t="shared" si="326"/>
        <v>45259.39</v>
      </c>
      <c r="U1931" s="9">
        <f t="shared" si="327"/>
        <v>2097.62</v>
      </c>
      <c r="V1931" s="9">
        <f t="shared" si="328"/>
        <v>322.82</v>
      </c>
      <c r="W1931" s="9">
        <f t="shared" si="329"/>
        <v>2420.44</v>
      </c>
      <c r="X1931" s="22">
        <f t="shared" si="330"/>
        <v>173537.31</v>
      </c>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c r="CQ1931" s="2"/>
      <c r="CR1931" s="2"/>
      <c r="CS1931" s="2"/>
      <c r="CT1931" s="2"/>
      <c r="CU1931" s="2"/>
      <c r="CV1931" s="2"/>
      <c r="CW1931" s="2"/>
      <c r="CX1931" s="2"/>
      <c r="CY1931" s="2"/>
      <c r="CZ1931" s="2"/>
      <c r="DA1931" s="2"/>
      <c r="DB1931" s="2"/>
      <c r="DC1931" s="2"/>
      <c r="DD1931" s="2"/>
      <c r="DE1931" s="2"/>
      <c r="DF1931" s="2"/>
      <c r="DG1931" s="2"/>
      <c r="DH1931" s="2"/>
      <c r="DI1931" s="2"/>
      <c r="DJ1931" s="2"/>
      <c r="DK1931" s="2"/>
      <c r="DL1931" s="2"/>
      <c r="DM1931" s="2"/>
      <c r="DN1931" s="2"/>
      <c r="DO1931" s="2"/>
      <c r="DP1931" s="2"/>
      <c r="DQ1931" s="2"/>
      <c r="DR1931" s="2"/>
      <c r="DS1931" s="2"/>
      <c r="DT1931" s="2"/>
      <c r="DU1931" s="2"/>
      <c r="DV1931" s="2"/>
      <c r="DW1931" s="2"/>
      <c r="DX1931" s="2"/>
      <c r="DY1931" s="2"/>
      <c r="DZ1931" s="2"/>
      <c r="EA1931" s="2"/>
      <c r="EB1931" s="2"/>
      <c r="EC1931" s="2"/>
      <c r="ED1931" s="2"/>
      <c r="EE1931" s="2"/>
      <c r="EF1931" s="2"/>
      <c r="EG1931" s="2"/>
      <c r="EH1931" s="2"/>
      <c r="EI1931" s="2"/>
      <c r="EJ1931" s="2"/>
      <c r="EK1931" s="2"/>
      <c r="EL1931" s="2"/>
      <c r="EM1931" s="2"/>
      <c r="EN1931" s="2"/>
      <c r="EO1931" s="2"/>
      <c r="EP1931" s="2"/>
      <c r="EQ1931" s="2"/>
      <c r="ER1931" s="2"/>
      <c r="ES1931" s="2"/>
      <c r="ET1931" s="2"/>
      <c r="EU1931" s="2"/>
      <c r="EV1931" s="2"/>
      <c r="EW1931" s="2"/>
      <c r="EX1931" s="2"/>
      <c r="EY1931" s="2"/>
      <c r="EZ1931" s="2"/>
      <c r="FA1931" s="2"/>
      <c r="FB1931" s="2"/>
      <c r="FC1931" s="2"/>
    </row>
    <row r="1932" spans="1:159" s="4" customFormat="1">
      <c r="A1932" s="77" t="s">
        <v>2379</v>
      </c>
      <c r="B1932" s="87" t="s">
        <v>2824</v>
      </c>
      <c r="C1932" s="88">
        <v>3356</v>
      </c>
      <c r="D1932" s="87" t="s">
        <v>653</v>
      </c>
      <c r="E1932" s="107" t="str">
        <f>VLOOKUP($C1932,'2024-25 School Level AAFTE'!$C$4:$L$2372,9,FALSE)</f>
        <v>No</v>
      </c>
      <c r="F1932" s="95">
        <f>VLOOKUP($C1932,'2024-25 School Level AAFTE'!$C$4:$J$2372,8,FALSE)</f>
        <v>861.49</v>
      </c>
      <c r="G1932" s="97">
        <f>IFERROR(IF(E1932= "yes",VLOOKUP(C1932,Summary!$B:$I,6,0),0),0)</f>
        <v>0</v>
      </c>
      <c r="H1932" s="96">
        <f t="shared" si="321"/>
        <v>0</v>
      </c>
      <c r="I1932" s="154">
        <f>VLOOKUP($A1932,'2025-26 Salary &amp; Benefits'!$A:$I,3,FALSE)</f>
        <v>1</v>
      </c>
      <c r="J1932" s="154">
        <f>VLOOKUP($A1932,'2025-26 Salary &amp; Benefits'!$A:$I,4,FALSE)</f>
        <v>1</v>
      </c>
      <c r="K1932" s="141">
        <f t="shared" si="322"/>
        <v>0</v>
      </c>
      <c r="L1932" s="140">
        <f t="shared" si="323"/>
        <v>0</v>
      </c>
      <c r="M1932" s="142">
        <f>'2025-26 Salary &amp; Benefits'!$E$6</f>
        <v>78209</v>
      </c>
      <c r="N1932" s="142">
        <f>'2025-26 Salary &amp; Benefits'!$F$6</f>
        <v>80164</v>
      </c>
      <c r="O1932" s="9">
        <f t="shared" si="324"/>
        <v>0</v>
      </c>
      <c r="P1932" s="9">
        <f t="shared" si="325"/>
        <v>0</v>
      </c>
      <c r="Q1932" s="9">
        <f>'2025-26 Salary &amp; Benefits'!G$6</f>
        <v>15997.68</v>
      </c>
      <c r="R1932" s="143">
        <f>'2025-26 Salary &amp; Benefits'!H$6</f>
        <v>0.16020000000000001</v>
      </c>
      <c r="S1932" s="143">
        <f>'2025-26 Salary &amp; Benefits'!I$6</f>
        <v>0.15390000000000001</v>
      </c>
      <c r="T1932" s="9">
        <f t="shared" si="326"/>
        <v>0</v>
      </c>
      <c r="U1932" s="9">
        <f t="shared" si="327"/>
        <v>0</v>
      </c>
      <c r="V1932" s="9">
        <f t="shared" si="328"/>
        <v>0</v>
      </c>
      <c r="W1932" s="9">
        <f t="shared" si="329"/>
        <v>0</v>
      </c>
      <c r="X1932" s="22">
        <f t="shared" si="330"/>
        <v>0</v>
      </c>
      <c r="Y1932" s="2"/>
      <c r="Z1932" s="2"/>
      <c r="AA1932" s="2"/>
      <c r="AB1932" s="2"/>
      <c r="AC1932" s="2"/>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c r="CC1932" s="2"/>
      <c r="CD1932" s="2"/>
      <c r="CE1932" s="2"/>
      <c r="CF1932" s="2"/>
      <c r="CG1932" s="2"/>
      <c r="CH1932" s="2"/>
      <c r="CI1932" s="2"/>
      <c r="CJ1932" s="2"/>
      <c r="CK1932" s="2"/>
      <c r="CL1932" s="2"/>
      <c r="CM1932" s="2"/>
      <c r="CN1932" s="2"/>
      <c r="CO1932" s="2"/>
      <c r="CP1932" s="2"/>
      <c r="CQ1932" s="2"/>
      <c r="CR1932" s="2"/>
      <c r="CS1932" s="2"/>
      <c r="CT1932" s="2"/>
      <c r="CU1932" s="2"/>
      <c r="CV1932" s="2"/>
      <c r="CW1932" s="2"/>
      <c r="CX1932" s="2"/>
      <c r="CY1932" s="2"/>
      <c r="CZ1932" s="2"/>
      <c r="DA1932" s="2"/>
      <c r="DB1932" s="2"/>
      <c r="DC1932" s="2"/>
      <c r="DD1932" s="2"/>
      <c r="DE1932" s="2"/>
      <c r="DF1932" s="2"/>
      <c r="DG1932" s="2"/>
      <c r="DH1932" s="2"/>
      <c r="DI1932" s="2"/>
      <c r="DJ1932" s="2"/>
      <c r="DK1932" s="2"/>
      <c r="DL1932" s="2"/>
      <c r="DM1932" s="2"/>
      <c r="DN1932" s="2"/>
      <c r="DO1932" s="2"/>
      <c r="DP1932" s="2"/>
      <c r="DQ1932" s="2"/>
      <c r="DR1932" s="2"/>
      <c r="DS1932" s="2"/>
      <c r="DT1932" s="2"/>
      <c r="DU1932" s="2"/>
      <c r="DV1932" s="2"/>
      <c r="DW1932" s="2"/>
      <c r="DX1932" s="2"/>
      <c r="DY1932" s="2"/>
      <c r="DZ1932" s="2"/>
      <c r="EA1932" s="2"/>
      <c r="EB1932" s="2"/>
      <c r="EC1932" s="2"/>
      <c r="ED1932" s="2"/>
      <c r="EE1932" s="2"/>
      <c r="EF1932" s="2"/>
      <c r="EG1932" s="2"/>
      <c r="EH1932" s="2"/>
      <c r="EI1932" s="2"/>
      <c r="EJ1932" s="2"/>
      <c r="EK1932" s="2"/>
      <c r="EL1932" s="2"/>
      <c r="EM1932" s="2"/>
      <c r="EN1932" s="2"/>
      <c r="EO1932" s="2"/>
      <c r="EP1932" s="2"/>
      <c r="EQ1932" s="2"/>
      <c r="ER1932" s="2"/>
      <c r="ES1932" s="2"/>
      <c r="ET1932" s="2"/>
      <c r="EU1932" s="2"/>
      <c r="EV1932" s="2"/>
      <c r="EW1932" s="2"/>
      <c r="EX1932" s="2"/>
      <c r="EY1932" s="2"/>
      <c r="EZ1932" s="2"/>
      <c r="FA1932" s="2"/>
      <c r="FB1932" s="2"/>
      <c r="FC1932" s="2"/>
    </row>
    <row r="1933" spans="1:159" s="4" customFormat="1">
      <c r="A1933" s="77" t="s">
        <v>2379</v>
      </c>
      <c r="B1933" s="87" t="s">
        <v>2824</v>
      </c>
      <c r="C1933" s="88">
        <v>3357</v>
      </c>
      <c r="D1933" s="87" t="s">
        <v>1719</v>
      </c>
      <c r="E1933" s="107" t="str">
        <f>VLOOKUP($C1933,'2024-25 School Level AAFTE'!$C$4:$L$2372,9,FALSE)</f>
        <v>No</v>
      </c>
      <c r="F1933" s="95">
        <f>VLOOKUP($C1933,'2024-25 School Level AAFTE'!$C$4:$J$2372,8,FALSE)</f>
        <v>238.6</v>
      </c>
      <c r="G1933" s="97">
        <f>IFERROR(IF(E1933= "yes",VLOOKUP(C1933,Summary!$B:$I,6,0),0),0)</f>
        <v>0</v>
      </c>
      <c r="H1933" s="96">
        <f t="shared" si="321"/>
        <v>0</v>
      </c>
      <c r="I1933" s="154">
        <f>VLOOKUP($A1933,'2025-26 Salary &amp; Benefits'!$A:$I,3,FALSE)</f>
        <v>1</v>
      </c>
      <c r="J1933" s="154">
        <f>VLOOKUP($A1933,'2025-26 Salary &amp; Benefits'!$A:$I,4,FALSE)</f>
        <v>1</v>
      </c>
      <c r="K1933" s="141">
        <f t="shared" si="322"/>
        <v>0</v>
      </c>
      <c r="L1933" s="140">
        <f t="shared" si="323"/>
        <v>0</v>
      </c>
      <c r="M1933" s="142">
        <f>'2025-26 Salary &amp; Benefits'!$E$6</f>
        <v>78209</v>
      </c>
      <c r="N1933" s="142">
        <f>'2025-26 Salary &amp; Benefits'!$F$6</f>
        <v>80164</v>
      </c>
      <c r="O1933" s="9">
        <f t="shared" si="324"/>
        <v>0</v>
      </c>
      <c r="P1933" s="9">
        <f t="shared" si="325"/>
        <v>0</v>
      </c>
      <c r="Q1933" s="9">
        <f>'2025-26 Salary &amp; Benefits'!G$6</f>
        <v>15997.68</v>
      </c>
      <c r="R1933" s="143">
        <f>'2025-26 Salary &amp; Benefits'!H$6</f>
        <v>0.16020000000000001</v>
      </c>
      <c r="S1933" s="143">
        <f>'2025-26 Salary &amp; Benefits'!I$6</f>
        <v>0.15390000000000001</v>
      </c>
      <c r="T1933" s="9">
        <f t="shared" si="326"/>
        <v>0</v>
      </c>
      <c r="U1933" s="9">
        <f t="shared" si="327"/>
        <v>0</v>
      </c>
      <c r="V1933" s="9">
        <f t="shared" si="328"/>
        <v>0</v>
      </c>
      <c r="W1933" s="9">
        <f t="shared" si="329"/>
        <v>0</v>
      </c>
      <c r="X1933" s="22">
        <f t="shared" si="330"/>
        <v>0</v>
      </c>
      <c r="Y1933" s="2"/>
      <c r="Z1933" s="2"/>
      <c r="AA1933" s="2"/>
      <c r="AB1933" s="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c r="CC1933" s="2"/>
      <c r="CD1933" s="2"/>
      <c r="CE1933" s="2"/>
      <c r="CF1933" s="2"/>
      <c r="CG1933" s="2"/>
      <c r="CH1933" s="2"/>
      <c r="CI1933" s="2"/>
      <c r="CJ1933" s="2"/>
      <c r="CK1933" s="2"/>
      <c r="CL1933" s="2"/>
      <c r="CM1933" s="2"/>
      <c r="CN1933" s="2"/>
      <c r="CO1933" s="2"/>
      <c r="CP1933" s="2"/>
      <c r="CQ1933" s="2"/>
      <c r="CR1933" s="2"/>
      <c r="CS1933" s="2"/>
      <c r="CT1933" s="2"/>
      <c r="CU1933" s="2"/>
      <c r="CV1933" s="2"/>
      <c r="CW1933" s="2"/>
      <c r="CX1933" s="2"/>
      <c r="CY1933" s="2"/>
      <c r="CZ1933" s="2"/>
      <c r="DA1933" s="2"/>
      <c r="DB1933" s="2"/>
      <c r="DC1933" s="2"/>
      <c r="DD1933" s="2"/>
      <c r="DE1933" s="2"/>
      <c r="DF1933" s="2"/>
      <c r="DG1933" s="2"/>
      <c r="DH1933" s="2"/>
      <c r="DI1933" s="2"/>
      <c r="DJ1933" s="2"/>
      <c r="DK1933" s="2"/>
      <c r="DL1933" s="2"/>
      <c r="DM1933" s="2"/>
      <c r="DN1933" s="2"/>
      <c r="DO1933" s="2"/>
      <c r="DP1933" s="2"/>
      <c r="DQ1933" s="2"/>
      <c r="DR1933" s="2"/>
      <c r="DS1933" s="2"/>
      <c r="DT1933" s="2"/>
      <c r="DU1933" s="2"/>
      <c r="DV1933" s="2"/>
      <c r="DW1933" s="2"/>
      <c r="DX1933" s="2"/>
      <c r="DY1933" s="2"/>
      <c r="DZ1933" s="2"/>
      <c r="EA1933" s="2"/>
      <c r="EB1933" s="2"/>
      <c r="EC1933" s="2"/>
      <c r="ED1933" s="2"/>
      <c r="EE1933" s="2"/>
      <c r="EF1933" s="2"/>
      <c r="EG1933" s="2"/>
      <c r="EH1933" s="2"/>
      <c r="EI1933" s="2"/>
      <c r="EJ1933" s="2"/>
      <c r="EK1933" s="2"/>
      <c r="EL1933" s="2"/>
      <c r="EM1933" s="2"/>
      <c r="EN1933" s="2"/>
      <c r="EO1933" s="2"/>
      <c r="EP1933" s="2"/>
      <c r="EQ1933" s="2"/>
      <c r="ER1933" s="2"/>
      <c r="ES1933" s="2"/>
      <c r="ET1933" s="2"/>
      <c r="EU1933" s="2"/>
      <c r="EV1933" s="2"/>
      <c r="EW1933" s="2"/>
      <c r="EX1933" s="2"/>
      <c r="EY1933" s="2"/>
      <c r="EZ1933" s="2"/>
      <c r="FA1933" s="2"/>
      <c r="FB1933" s="2"/>
      <c r="FC1933" s="2"/>
    </row>
    <row r="1934" spans="1:159" s="4" customFormat="1">
      <c r="A1934" s="77" t="s">
        <v>2379</v>
      </c>
      <c r="B1934" s="87" t="s">
        <v>2824</v>
      </c>
      <c r="C1934" s="88">
        <v>3412</v>
      </c>
      <c r="D1934" s="87" t="s">
        <v>1720</v>
      </c>
      <c r="E1934" s="107" t="str">
        <f>VLOOKUP($C1934,'2024-25 School Level AAFTE'!$C$4:$L$2372,9,FALSE)</f>
        <v>No</v>
      </c>
      <c r="F1934" s="95">
        <f>VLOOKUP($C1934,'2024-25 School Level AAFTE'!$C$4:$J$2372,8,FALSE)</f>
        <v>1609.4</v>
      </c>
      <c r="G1934" s="97">
        <f>IFERROR(IF(E1934= "yes",VLOOKUP(C1934,Summary!$B:$I,6,0),0),0)</f>
        <v>0</v>
      </c>
      <c r="H1934" s="96">
        <f t="shared" si="321"/>
        <v>0</v>
      </c>
      <c r="I1934" s="154">
        <f>VLOOKUP($A1934,'2025-26 Salary &amp; Benefits'!$A:$I,3,FALSE)</f>
        <v>1</v>
      </c>
      <c r="J1934" s="154">
        <f>VLOOKUP($A1934,'2025-26 Salary &amp; Benefits'!$A:$I,4,FALSE)</f>
        <v>1</v>
      </c>
      <c r="K1934" s="141">
        <f t="shared" si="322"/>
        <v>0</v>
      </c>
      <c r="L1934" s="140">
        <f t="shared" si="323"/>
        <v>0</v>
      </c>
      <c r="M1934" s="142">
        <f>'2025-26 Salary &amp; Benefits'!$E$6</f>
        <v>78209</v>
      </c>
      <c r="N1934" s="142">
        <f>'2025-26 Salary &amp; Benefits'!$F$6</f>
        <v>80164</v>
      </c>
      <c r="O1934" s="9">
        <f t="shared" si="324"/>
        <v>0</v>
      </c>
      <c r="P1934" s="9">
        <f t="shared" si="325"/>
        <v>0</v>
      </c>
      <c r="Q1934" s="9">
        <f>'2025-26 Salary &amp; Benefits'!G$6</f>
        <v>15997.68</v>
      </c>
      <c r="R1934" s="143">
        <f>'2025-26 Salary &amp; Benefits'!H$6</f>
        <v>0.16020000000000001</v>
      </c>
      <c r="S1934" s="143">
        <f>'2025-26 Salary &amp; Benefits'!I$6</f>
        <v>0.15390000000000001</v>
      </c>
      <c r="T1934" s="9">
        <f t="shared" si="326"/>
        <v>0</v>
      </c>
      <c r="U1934" s="9">
        <f t="shared" si="327"/>
        <v>0</v>
      </c>
      <c r="V1934" s="9">
        <f t="shared" si="328"/>
        <v>0</v>
      </c>
      <c r="W1934" s="9">
        <f t="shared" si="329"/>
        <v>0</v>
      </c>
      <c r="X1934" s="22">
        <f t="shared" si="330"/>
        <v>0</v>
      </c>
      <c r="Y1934" s="2"/>
      <c r="Z1934" s="2"/>
      <c r="AA1934" s="2"/>
      <c r="AB1934" s="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c r="CC1934" s="2"/>
      <c r="CD1934" s="2"/>
      <c r="CE1934" s="2"/>
      <c r="CF1934" s="2"/>
      <c r="CG1934" s="2"/>
      <c r="CH1934" s="2"/>
      <c r="CI1934" s="2"/>
      <c r="CJ1934" s="2"/>
      <c r="CK1934" s="2"/>
      <c r="CL1934" s="2"/>
      <c r="CM1934" s="2"/>
      <c r="CN1934" s="2"/>
      <c r="CO1934" s="2"/>
      <c r="CP1934" s="2"/>
      <c r="CQ1934" s="2"/>
      <c r="CR1934" s="2"/>
      <c r="CS1934" s="2"/>
      <c r="CT1934" s="2"/>
      <c r="CU1934" s="2"/>
      <c r="CV1934" s="2"/>
      <c r="CW1934" s="2"/>
      <c r="CX1934" s="2"/>
      <c r="CY1934" s="2"/>
      <c r="CZ1934" s="2"/>
      <c r="DA1934" s="2"/>
      <c r="DB1934" s="2"/>
      <c r="DC1934" s="2"/>
      <c r="DD1934" s="2"/>
      <c r="DE1934" s="2"/>
      <c r="DF1934" s="2"/>
      <c r="DG1934" s="2"/>
      <c r="DH1934" s="2"/>
      <c r="DI1934" s="2"/>
      <c r="DJ1934" s="2"/>
      <c r="DK1934" s="2"/>
      <c r="DL1934" s="2"/>
      <c r="DM1934" s="2"/>
      <c r="DN1934" s="2"/>
      <c r="DO1934" s="2"/>
      <c r="DP1934" s="2"/>
      <c r="DQ1934" s="2"/>
      <c r="DR1934" s="2"/>
      <c r="DS1934" s="2"/>
      <c r="DT1934" s="2"/>
      <c r="DU1934" s="2"/>
      <c r="DV1934" s="2"/>
      <c r="DW1934" s="2"/>
      <c r="DX1934" s="2"/>
      <c r="DY1934" s="2"/>
      <c r="DZ1934" s="2"/>
      <c r="EA1934" s="2"/>
      <c r="EB1934" s="2"/>
      <c r="EC1934" s="2"/>
      <c r="ED1934" s="2"/>
      <c r="EE1934" s="2"/>
      <c r="EF1934" s="2"/>
      <c r="EG1934" s="2"/>
      <c r="EH1934" s="2"/>
      <c r="EI1934" s="2"/>
      <c r="EJ1934" s="2"/>
      <c r="EK1934" s="2"/>
      <c r="EL1934" s="2"/>
      <c r="EM1934" s="2"/>
      <c r="EN1934" s="2"/>
      <c r="EO1934" s="2"/>
      <c r="EP1934" s="2"/>
      <c r="EQ1934" s="2"/>
      <c r="ER1934" s="2"/>
      <c r="ES1934" s="2"/>
      <c r="ET1934" s="2"/>
      <c r="EU1934" s="2"/>
      <c r="EV1934" s="2"/>
      <c r="EW1934" s="2"/>
      <c r="EX1934" s="2"/>
      <c r="EY1934" s="2"/>
      <c r="EZ1934" s="2"/>
      <c r="FA1934" s="2"/>
      <c r="FB1934" s="2"/>
      <c r="FC1934" s="2"/>
    </row>
    <row r="1935" spans="1:159" s="4" customFormat="1">
      <c r="A1935" s="77" t="s">
        <v>2379</v>
      </c>
      <c r="B1935" s="87" t="s">
        <v>2824</v>
      </c>
      <c r="C1935" s="88">
        <v>3413</v>
      </c>
      <c r="D1935" s="87" t="s">
        <v>1721</v>
      </c>
      <c r="E1935" s="107" t="str">
        <f>VLOOKUP($C1935,'2024-25 School Level AAFTE'!$C$4:$L$2372,9,FALSE)</f>
        <v>Yes</v>
      </c>
      <c r="F1935" s="95">
        <f>VLOOKUP($C1935,'2024-25 School Level AAFTE'!$C$4:$J$2372,8,FALSE)</f>
        <v>655.36</v>
      </c>
      <c r="G1935" s="97">
        <f>IFERROR(IF(E1935= "yes",VLOOKUP(C1935,Summary!$B:$I,6,0),0),0)</f>
        <v>0</v>
      </c>
      <c r="H1935" s="96">
        <f t="shared" si="321"/>
        <v>655.36</v>
      </c>
      <c r="I1935" s="154">
        <f>VLOOKUP($A1935,'2025-26 Salary &amp; Benefits'!$A:$I,3,FALSE)</f>
        <v>1</v>
      </c>
      <c r="J1935" s="154">
        <f>VLOOKUP($A1935,'2025-26 Salary &amp; Benefits'!$A:$I,4,FALSE)</f>
        <v>1</v>
      </c>
      <c r="K1935" s="141">
        <f t="shared" si="322"/>
        <v>655.36</v>
      </c>
      <c r="L1935" s="140">
        <f t="shared" si="323"/>
        <v>1.9219999999999999</v>
      </c>
      <c r="M1935" s="142">
        <f>'2025-26 Salary &amp; Benefits'!$E$6</f>
        <v>78209</v>
      </c>
      <c r="N1935" s="142">
        <f>'2025-26 Salary &amp; Benefits'!$F$6</f>
        <v>80164</v>
      </c>
      <c r="O1935" s="9">
        <f t="shared" si="324"/>
        <v>150317.70000000001</v>
      </c>
      <c r="P1935" s="9">
        <f t="shared" si="325"/>
        <v>3757.5099999999802</v>
      </c>
      <c r="Q1935" s="9">
        <f>'2025-26 Salary &amp; Benefits'!G$6</f>
        <v>15997.68</v>
      </c>
      <c r="R1935" s="143">
        <f>'2025-26 Salary &amp; Benefits'!H$6</f>
        <v>0.16020000000000001</v>
      </c>
      <c r="S1935" s="143">
        <f>'2025-26 Salary &amp; Benefits'!I$6</f>
        <v>0.15390000000000001</v>
      </c>
      <c r="T1935" s="9">
        <f t="shared" si="326"/>
        <v>55406.720000000001</v>
      </c>
      <c r="U1935" s="9">
        <f t="shared" si="327"/>
        <v>2567.92</v>
      </c>
      <c r="V1935" s="9">
        <f t="shared" si="328"/>
        <v>395.2</v>
      </c>
      <c r="W1935" s="9">
        <f t="shared" si="329"/>
        <v>2963.12</v>
      </c>
      <c r="X1935" s="22">
        <f t="shared" si="330"/>
        <v>212445.05</v>
      </c>
      <c r="Y1935" s="2"/>
      <c r="Z1935" s="2"/>
      <c r="AA1935" s="2"/>
      <c r="AB1935" s="2"/>
      <c r="AC1935" s="2"/>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c r="CQ1935" s="2"/>
      <c r="CR1935" s="2"/>
      <c r="CS1935" s="2"/>
      <c r="CT1935" s="2"/>
      <c r="CU1935" s="2"/>
      <c r="CV1935" s="2"/>
      <c r="CW1935" s="2"/>
      <c r="CX1935" s="2"/>
      <c r="CY1935" s="2"/>
      <c r="CZ1935" s="2"/>
      <c r="DA1935" s="2"/>
      <c r="DB1935" s="2"/>
      <c r="DC1935" s="2"/>
      <c r="DD1935" s="2"/>
      <c r="DE1935" s="2"/>
      <c r="DF1935" s="2"/>
      <c r="DG1935" s="2"/>
      <c r="DH1935" s="2"/>
      <c r="DI1935" s="2"/>
      <c r="DJ1935" s="2"/>
      <c r="DK1935" s="2"/>
      <c r="DL1935" s="2"/>
      <c r="DM1935" s="2"/>
      <c r="DN1935" s="2"/>
      <c r="DO1935" s="2"/>
      <c r="DP1935" s="2"/>
      <c r="DQ1935" s="2"/>
      <c r="DR1935" s="2"/>
      <c r="DS1935" s="2"/>
      <c r="DT1935" s="2"/>
      <c r="DU1935" s="2"/>
      <c r="DV1935" s="2"/>
      <c r="DW1935" s="2"/>
      <c r="DX1935" s="2"/>
      <c r="DY1935" s="2"/>
      <c r="DZ1935" s="2"/>
      <c r="EA1935" s="2"/>
      <c r="EB1935" s="2"/>
      <c r="EC1935" s="2"/>
      <c r="ED1935" s="2"/>
      <c r="EE1935" s="2"/>
      <c r="EF1935" s="2"/>
      <c r="EG1935" s="2"/>
      <c r="EH1935" s="2"/>
      <c r="EI1935" s="2"/>
      <c r="EJ1935" s="2"/>
      <c r="EK1935" s="2"/>
      <c r="EL1935" s="2"/>
      <c r="EM1935" s="2"/>
      <c r="EN1935" s="2"/>
      <c r="EO1935" s="2"/>
      <c r="EP1935" s="2"/>
      <c r="EQ1935" s="2"/>
      <c r="ER1935" s="2"/>
      <c r="ES1935" s="2"/>
      <c r="ET1935" s="2"/>
      <c r="EU1935" s="2"/>
      <c r="EV1935" s="2"/>
      <c r="EW1935" s="2"/>
      <c r="EX1935" s="2"/>
      <c r="EY1935" s="2"/>
      <c r="EZ1935" s="2"/>
      <c r="FA1935" s="2"/>
      <c r="FB1935" s="2"/>
      <c r="FC1935" s="2"/>
    </row>
    <row r="1936" spans="1:159" s="4" customFormat="1">
      <c r="A1936" s="77" t="s">
        <v>2379</v>
      </c>
      <c r="B1936" s="87" t="s">
        <v>2824</v>
      </c>
      <c r="C1936" s="88">
        <v>3506</v>
      </c>
      <c r="D1936" s="87" t="s">
        <v>1722</v>
      </c>
      <c r="E1936" s="107" t="str">
        <f>VLOOKUP($C1936,'2024-25 School Level AAFTE'!$C$4:$L$2372,9,FALSE)</f>
        <v>No</v>
      </c>
      <c r="F1936" s="95">
        <f>VLOOKUP($C1936,'2024-25 School Level AAFTE'!$C$4:$J$2372,8,FALSE)</f>
        <v>285.57</v>
      </c>
      <c r="G1936" s="97">
        <f>IFERROR(IF(E1936= "yes",VLOOKUP(C1936,Summary!$B:$I,6,0),0),0)</f>
        <v>0</v>
      </c>
      <c r="H1936" s="96">
        <f t="shared" si="321"/>
        <v>0</v>
      </c>
      <c r="I1936" s="154">
        <f>VLOOKUP($A1936,'2025-26 Salary &amp; Benefits'!$A:$I,3,FALSE)</f>
        <v>1</v>
      </c>
      <c r="J1936" s="154">
        <f>VLOOKUP($A1936,'2025-26 Salary &amp; Benefits'!$A:$I,4,FALSE)</f>
        <v>1</v>
      </c>
      <c r="K1936" s="141">
        <f t="shared" si="322"/>
        <v>0</v>
      </c>
      <c r="L1936" s="140">
        <f t="shared" si="323"/>
        <v>0</v>
      </c>
      <c r="M1936" s="142">
        <f>'2025-26 Salary &amp; Benefits'!$E$6</f>
        <v>78209</v>
      </c>
      <c r="N1936" s="142">
        <f>'2025-26 Salary &amp; Benefits'!$F$6</f>
        <v>80164</v>
      </c>
      <c r="O1936" s="9">
        <f t="shared" si="324"/>
        <v>0</v>
      </c>
      <c r="P1936" s="9">
        <f t="shared" si="325"/>
        <v>0</v>
      </c>
      <c r="Q1936" s="9">
        <f>'2025-26 Salary &amp; Benefits'!G$6</f>
        <v>15997.68</v>
      </c>
      <c r="R1936" s="143">
        <f>'2025-26 Salary &amp; Benefits'!H$6</f>
        <v>0.16020000000000001</v>
      </c>
      <c r="S1936" s="143">
        <f>'2025-26 Salary &amp; Benefits'!I$6</f>
        <v>0.15390000000000001</v>
      </c>
      <c r="T1936" s="9">
        <f t="shared" si="326"/>
        <v>0</v>
      </c>
      <c r="U1936" s="9">
        <f t="shared" si="327"/>
        <v>0</v>
      </c>
      <c r="V1936" s="9">
        <f t="shared" si="328"/>
        <v>0</v>
      </c>
      <c r="W1936" s="9">
        <f t="shared" si="329"/>
        <v>0</v>
      </c>
      <c r="X1936" s="22">
        <f t="shared" si="330"/>
        <v>0</v>
      </c>
      <c r="Y1936" s="2"/>
      <c r="Z1936" s="2"/>
      <c r="AA1936" s="2"/>
      <c r="AB1936" s="2"/>
      <c r="AC1936" s="2"/>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c r="DC1936" s="2"/>
      <c r="DD1936" s="2"/>
      <c r="DE1936" s="2"/>
      <c r="DF1936" s="2"/>
      <c r="DG1936" s="2"/>
      <c r="DH1936" s="2"/>
      <c r="DI1936" s="2"/>
      <c r="DJ1936" s="2"/>
      <c r="DK1936" s="2"/>
      <c r="DL1936" s="2"/>
      <c r="DM1936" s="2"/>
      <c r="DN1936" s="2"/>
      <c r="DO1936" s="2"/>
      <c r="DP1936" s="2"/>
      <c r="DQ1936" s="2"/>
      <c r="DR1936" s="2"/>
      <c r="DS1936" s="2"/>
      <c r="DT1936" s="2"/>
      <c r="DU1936" s="2"/>
      <c r="DV1936" s="2"/>
      <c r="DW1936" s="2"/>
      <c r="DX1936" s="2"/>
      <c r="DY1936" s="2"/>
      <c r="DZ1936" s="2"/>
      <c r="EA1936" s="2"/>
      <c r="EB1936" s="2"/>
      <c r="EC1936" s="2"/>
      <c r="ED1936" s="2"/>
      <c r="EE1936" s="2"/>
      <c r="EF1936" s="2"/>
      <c r="EG1936" s="2"/>
      <c r="EH1936" s="2"/>
      <c r="EI1936" s="2"/>
      <c r="EJ1936" s="2"/>
      <c r="EK1936" s="2"/>
      <c r="EL1936" s="2"/>
      <c r="EM1936" s="2"/>
      <c r="EN1936" s="2"/>
      <c r="EO1936" s="2"/>
      <c r="EP1936" s="2"/>
      <c r="EQ1936" s="2"/>
      <c r="ER1936" s="2"/>
      <c r="ES1936" s="2"/>
      <c r="ET1936" s="2"/>
      <c r="EU1936" s="2"/>
      <c r="EV1936" s="2"/>
      <c r="EW1936" s="2"/>
      <c r="EX1936" s="2"/>
      <c r="EY1936" s="2"/>
      <c r="EZ1936" s="2"/>
      <c r="FA1936" s="2"/>
      <c r="FB1936" s="2"/>
      <c r="FC1936" s="2"/>
    </row>
    <row r="1937" spans="1:159" s="4" customFormat="1">
      <c r="A1937" s="77" t="s">
        <v>2379</v>
      </c>
      <c r="B1937" s="87" t="s">
        <v>2824</v>
      </c>
      <c r="C1937" s="88">
        <v>3718</v>
      </c>
      <c r="D1937" s="87" t="s">
        <v>366</v>
      </c>
      <c r="E1937" s="107" t="str">
        <f>VLOOKUP($C1937,'2024-25 School Level AAFTE'!$C$4:$L$2372,9,FALSE)</f>
        <v>Yes</v>
      </c>
      <c r="F1937" s="95">
        <f>VLOOKUP($C1937,'2024-25 School Level AAFTE'!$C$4:$J$2372,8,FALSE)</f>
        <v>356.3</v>
      </c>
      <c r="G1937" s="97">
        <f>IFERROR(IF(E1937= "yes",VLOOKUP(C1937,Summary!$B:$I,6,0),0),0)</f>
        <v>0</v>
      </c>
      <c r="H1937" s="96">
        <f t="shared" si="321"/>
        <v>356.3</v>
      </c>
      <c r="I1937" s="154">
        <f>VLOOKUP($A1937,'2025-26 Salary &amp; Benefits'!$A:$I,3,FALSE)</f>
        <v>1</v>
      </c>
      <c r="J1937" s="154">
        <f>VLOOKUP($A1937,'2025-26 Salary &amp; Benefits'!$A:$I,4,FALSE)</f>
        <v>1</v>
      </c>
      <c r="K1937" s="141">
        <f t="shared" si="322"/>
        <v>356.3</v>
      </c>
      <c r="L1937" s="140">
        <f t="shared" si="323"/>
        <v>1.0449999999999999</v>
      </c>
      <c r="M1937" s="142">
        <f>'2025-26 Salary &amp; Benefits'!$E$6</f>
        <v>78209</v>
      </c>
      <c r="N1937" s="142">
        <f>'2025-26 Salary &amp; Benefits'!$F$6</f>
        <v>80164</v>
      </c>
      <c r="O1937" s="9">
        <f t="shared" si="324"/>
        <v>81728.41</v>
      </c>
      <c r="P1937" s="9">
        <f t="shared" si="325"/>
        <v>2042.9700000000012</v>
      </c>
      <c r="Q1937" s="9">
        <f>'2025-26 Salary &amp; Benefits'!G$6</f>
        <v>15997.68</v>
      </c>
      <c r="R1937" s="143">
        <f>'2025-26 Salary &amp; Benefits'!H$6</f>
        <v>0.16020000000000001</v>
      </c>
      <c r="S1937" s="143">
        <f>'2025-26 Salary &amp; Benefits'!I$6</f>
        <v>0.15390000000000001</v>
      </c>
      <c r="T1937" s="9">
        <f t="shared" si="326"/>
        <v>30124.880000000001</v>
      </c>
      <c r="U1937" s="9">
        <f t="shared" si="327"/>
        <v>1396.19</v>
      </c>
      <c r="V1937" s="9">
        <f t="shared" si="328"/>
        <v>214.87</v>
      </c>
      <c r="W1937" s="9">
        <f t="shared" si="329"/>
        <v>1611.06</v>
      </c>
      <c r="X1937" s="22">
        <f t="shared" si="330"/>
        <v>115507.32</v>
      </c>
      <c r="Y1937" s="2"/>
      <c r="Z1937" s="2"/>
      <c r="AA1937" s="2"/>
      <c r="AB1937" s="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c r="ED1937" s="2"/>
      <c r="EE1937" s="2"/>
      <c r="EF1937" s="2"/>
      <c r="EG1937" s="2"/>
      <c r="EH1937" s="2"/>
      <c r="EI1937" s="2"/>
      <c r="EJ1937" s="2"/>
      <c r="EK1937" s="2"/>
      <c r="EL1937" s="2"/>
      <c r="EM1937" s="2"/>
      <c r="EN1937" s="2"/>
      <c r="EO1937" s="2"/>
      <c r="EP1937" s="2"/>
      <c r="EQ1937" s="2"/>
      <c r="ER1937" s="2"/>
      <c r="ES1937" s="2"/>
      <c r="ET1937" s="2"/>
      <c r="EU1937" s="2"/>
      <c r="EV1937" s="2"/>
      <c r="EW1937" s="2"/>
      <c r="EX1937" s="2"/>
      <c r="EY1937" s="2"/>
      <c r="EZ1937" s="2"/>
      <c r="FA1937" s="2"/>
      <c r="FB1937" s="2"/>
      <c r="FC1937" s="2"/>
    </row>
    <row r="1938" spans="1:159" s="4" customFormat="1">
      <c r="A1938" s="77" t="s">
        <v>2379</v>
      </c>
      <c r="B1938" s="87" t="s">
        <v>2824</v>
      </c>
      <c r="C1938" s="88">
        <v>3719</v>
      </c>
      <c r="D1938" s="87" t="s">
        <v>1723</v>
      </c>
      <c r="E1938" s="107" t="str">
        <f>VLOOKUP($C1938,'2024-25 School Level AAFTE'!$C$4:$L$2372,9,FALSE)</f>
        <v>Yes</v>
      </c>
      <c r="F1938" s="95">
        <f>VLOOKUP($C1938,'2024-25 School Level AAFTE'!$C$4:$J$2372,8,FALSE)</f>
        <v>287.89</v>
      </c>
      <c r="G1938" s="97">
        <f>IFERROR(IF(E1938= "yes",VLOOKUP(C1938,Summary!$B:$I,6,0),0),0)</f>
        <v>0</v>
      </c>
      <c r="H1938" s="96">
        <f t="shared" si="321"/>
        <v>287.89</v>
      </c>
      <c r="I1938" s="154">
        <f>VLOOKUP($A1938,'2025-26 Salary &amp; Benefits'!$A:$I,3,FALSE)</f>
        <v>1</v>
      </c>
      <c r="J1938" s="154">
        <f>VLOOKUP($A1938,'2025-26 Salary &amp; Benefits'!$A:$I,4,FALSE)</f>
        <v>1</v>
      </c>
      <c r="K1938" s="141">
        <f t="shared" si="322"/>
        <v>287.89</v>
      </c>
      <c r="L1938" s="140">
        <f t="shared" si="323"/>
        <v>0.84399999999999997</v>
      </c>
      <c r="M1938" s="142">
        <f>'2025-26 Salary &amp; Benefits'!$E$6</f>
        <v>78209</v>
      </c>
      <c r="N1938" s="142">
        <f>'2025-26 Salary &amp; Benefits'!$F$6</f>
        <v>80164</v>
      </c>
      <c r="O1938" s="9">
        <f t="shared" si="324"/>
        <v>66008.399999999994</v>
      </c>
      <c r="P1938" s="9">
        <f t="shared" si="325"/>
        <v>1650.0200000000041</v>
      </c>
      <c r="Q1938" s="9">
        <f>'2025-26 Salary &amp; Benefits'!G$6</f>
        <v>15997.68</v>
      </c>
      <c r="R1938" s="143">
        <f>'2025-26 Salary &amp; Benefits'!H$6</f>
        <v>0.16020000000000001</v>
      </c>
      <c r="S1938" s="143">
        <f>'2025-26 Salary &amp; Benefits'!I$6</f>
        <v>0.15390000000000001</v>
      </c>
      <c r="T1938" s="9">
        <f t="shared" si="326"/>
        <v>24330.53</v>
      </c>
      <c r="U1938" s="9">
        <f t="shared" si="327"/>
        <v>1127.6400000000001</v>
      </c>
      <c r="V1938" s="9">
        <f t="shared" si="328"/>
        <v>173.54</v>
      </c>
      <c r="W1938" s="9">
        <f t="shared" si="329"/>
        <v>1301.18</v>
      </c>
      <c r="X1938" s="22">
        <f t="shared" si="330"/>
        <v>93290.12999999999</v>
      </c>
      <c r="Y1938" s="2"/>
      <c r="Z1938" s="2"/>
      <c r="AA1938" s="2"/>
      <c r="AB1938" s="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c r="EN1938" s="2"/>
      <c r="EO1938" s="2"/>
      <c r="EP1938" s="2"/>
      <c r="EQ1938" s="2"/>
      <c r="ER1938" s="2"/>
      <c r="ES1938" s="2"/>
      <c r="ET1938" s="2"/>
      <c r="EU1938" s="2"/>
      <c r="EV1938" s="2"/>
      <c r="EW1938" s="2"/>
      <c r="EX1938" s="2"/>
      <c r="EY1938" s="2"/>
      <c r="EZ1938" s="2"/>
      <c r="FA1938" s="2"/>
      <c r="FB1938" s="2"/>
      <c r="FC1938" s="2"/>
    </row>
    <row r="1939" spans="1:159" s="4" customFormat="1">
      <c r="A1939" s="77" t="s">
        <v>2379</v>
      </c>
      <c r="B1939" s="87" t="s">
        <v>2824</v>
      </c>
      <c r="C1939" s="88">
        <v>3727</v>
      </c>
      <c r="D1939" s="87" t="s">
        <v>1724</v>
      </c>
      <c r="E1939" s="107" t="str">
        <f>VLOOKUP($C1939,'2024-25 School Level AAFTE'!$C$4:$L$2372,9,FALSE)</f>
        <v>Yes</v>
      </c>
      <c r="F1939" s="95">
        <f>VLOOKUP($C1939,'2024-25 School Level AAFTE'!$C$4:$J$2372,8,FALSE)</f>
        <v>329.47</v>
      </c>
      <c r="G1939" s="97">
        <f>IFERROR(IF(E1939= "yes",VLOOKUP(C1939,Summary!$B:$I,6,0),0),0)</f>
        <v>0</v>
      </c>
      <c r="H1939" s="96">
        <f t="shared" si="321"/>
        <v>329.47</v>
      </c>
      <c r="I1939" s="154">
        <f>VLOOKUP($A1939,'2025-26 Salary &amp; Benefits'!$A:$I,3,FALSE)</f>
        <v>1</v>
      </c>
      <c r="J1939" s="154">
        <f>VLOOKUP($A1939,'2025-26 Salary &amp; Benefits'!$A:$I,4,FALSE)</f>
        <v>1</v>
      </c>
      <c r="K1939" s="141">
        <f t="shared" si="322"/>
        <v>329.47</v>
      </c>
      <c r="L1939" s="140">
        <f t="shared" si="323"/>
        <v>0.96599999999999997</v>
      </c>
      <c r="M1939" s="142">
        <f>'2025-26 Salary &amp; Benefits'!$E$6</f>
        <v>78209</v>
      </c>
      <c r="N1939" s="142">
        <f>'2025-26 Salary &amp; Benefits'!$F$6</f>
        <v>80164</v>
      </c>
      <c r="O1939" s="9">
        <f t="shared" si="324"/>
        <v>75549.89</v>
      </c>
      <c r="P1939" s="9">
        <f t="shared" si="325"/>
        <v>1888.5299999999988</v>
      </c>
      <c r="Q1939" s="9">
        <f>'2025-26 Salary &amp; Benefits'!G$6</f>
        <v>15997.68</v>
      </c>
      <c r="R1939" s="143">
        <f>'2025-26 Salary &amp; Benefits'!H$6</f>
        <v>0.16020000000000001</v>
      </c>
      <c r="S1939" s="143">
        <f>'2025-26 Salary &amp; Benefits'!I$6</f>
        <v>0.15390000000000001</v>
      </c>
      <c r="T1939" s="9">
        <f t="shared" si="326"/>
        <v>27847.5</v>
      </c>
      <c r="U1939" s="9">
        <f t="shared" si="327"/>
        <v>1290.6400000000001</v>
      </c>
      <c r="V1939" s="9">
        <f t="shared" si="328"/>
        <v>198.63</v>
      </c>
      <c r="W1939" s="9">
        <f t="shared" si="329"/>
        <v>1489.27</v>
      </c>
      <c r="X1939" s="22">
        <f t="shared" si="330"/>
        <v>106775.19</v>
      </c>
      <c r="Y1939" s="2"/>
      <c r="Z1939" s="2"/>
      <c r="AA1939" s="2"/>
      <c r="AB1939" s="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c r="ED1939" s="2"/>
      <c r="EE1939" s="2"/>
      <c r="EF1939" s="2"/>
      <c r="EG1939" s="2"/>
      <c r="EH1939" s="2"/>
      <c r="EI1939" s="2"/>
      <c r="EJ1939" s="2"/>
      <c r="EK1939" s="2"/>
      <c r="EL1939" s="2"/>
      <c r="EM1939" s="2"/>
      <c r="EN1939" s="2"/>
      <c r="EO1939" s="2"/>
      <c r="EP1939" s="2"/>
      <c r="EQ1939" s="2"/>
      <c r="ER1939" s="2"/>
      <c r="ES1939" s="2"/>
      <c r="ET1939" s="2"/>
      <c r="EU1939" s="2"/>
      <c r="EV1939" s="2"/>
      <c r="EW1939" s="2"/>
      <c r="EX1939" s="2"/>
      <c r="EY1939" s="2"/>
      <c r="EZ1939" s="2"/>
      <c r="FA1939" s="2"/>
      <c r="FB1939" s="2"/>
      <c r="FC1939" s="2"/>
    </row>
    <row r="1940" spans="1:159" s="4" customFormat="1">
      <c r="A1940" s="77" t="s">
        <v>2379</v>
      </c>
      <c r="B1940" s="87" t="s">
        <v>2824</v>
      </c>
      <c r="C1940" s="88">
        <v>3729</v>
      </c>
      <c r="D1940" s="87" t="s">
        <v>447</v>
      </c>
      <c r="E1940" s="107" t="str">
        <f>VLOOKUP($C1940,'2024-25 School Level AAFTE'!$C$4:$L$2372,9,FALSE)</f>
        <v>Yes</v>
      </c>
      <c r="F1940" s="95">
        <f>VLOOKUP($C1940,'2024-25 School Level AAFTE'!$C$4:$J$2372,8,FALSE)</f>
        <v>252.94</v>
      </c>
      <c r="G1940" s="97">
        <f>IFERROR(IF(E1940= "yes",VLOOKUP(C1940,Summary!$B:$I,6,0),0),0)</f>
        <v>0</v>
      </c>
      <c r="H1940" s="96">
        <f t="shared" si="321"/>
        <v>252.94</v>
      </c>
      <c r="I1940" s="154">
        <f>VLOOKUP($A1940,'2025-26 Salary &amp; Benefits'!$A:$I,3,FALSE)</f>
        <v>1</v>
      </c>
      <c r="J1940" s="154">
        <f>VLOOKUP($A1940,'2025-26 Salary &amp; Benefits'!$A:$I,4,FALSE)</f>
        <v>1</v>
      </c>
      <c r="K1940" s="141">
        <f t="shared" si="322"/>
        <v>252.94</v>
      </c>
      <c r="L1940" s="140">
        <f t="shared" si="323"/>
        <v>0.74199999999999999</v>
      </c>
      <c r="M1940" s="142">
        <f>'2025-26 Salary &amp; Benefits'!$E$6</f>
        <v>78209</v>
      </c>
      <c r="N1940" s="142">
        <f>'2025-26 Salary &amp; Benefits'!$F$6</f>
        <v>80164</v>
      </c>
      <c r="O1940" s="9">
        <f t="shared" si="324"/>
        <v>58031.08</v>
      </c>
      <c r="P1940" s="9">
        <f t="shared" si="325"/>
        <v>1450.6100000000006</v>
      </c>
      <c r="Q1940" s="9">
        <f>'2025-26 Salary &amp; Benefits'!G$6</f>
        <v>15997.68</v>
      </c>
      <c r="R1940" s="143">
        <f>'2025-26 Salary &amp; Benefits'!H$6</f>
        <v>0.16020000000000001</v>
      </c>
      <c r="S1940" s="143">
        <f>'2025-26 Salary &amp; Benefits'!I$6</f>
        <v>0.15390000000000001</v>
      </c>
      <c r="T1940" s="9">
        <f t="shared" si="326"/>
        <v>21390.11</v>
      </c>
      <c r="U1940" s="9">
        <f t="shared" si="327"/>
        <v>991.36</v>
      </c>
      <c r="V1940" s="9">
        <f t="shared" si="328"/>
        <v>152.57</v>
      </c>
      <c r="W1940" s="9">
        <f t="shared" si="329"/>
        <v>1143.93</v>
      </c>
      <c r="X1940" s="22">
        <f t="shared" si="330"/>
        <v>82015.73</v>
      </c>
      <c r="Y1940" s="2"/>
      <c r="Z1940" s="2"/>
      <c r="AA1940" s="2"/>
      <c r="AB1940" s="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c r="DY1940" s="2"/>
      <c r="DZ1940" s="2"/>
      <c r="EA1940" s="2"/>
      <c r="EB1940" s="2"/>
      <c r="EC1940" s="2"/>
      <c r="ED1940" s="2"/>
      <c r="EE1940" s="2"/>
      <c r="EF1940" s="2"/>
      <c r="EG1940" s="2"/>
      <c r="EH1940" s="2"/>
      <c r="EI1940" s="2"/>
      <c r="EJ1940" s="2"/>
      <c r="EK1940" s="2"/>
      <c r="EL1940" s="2"/>
      <c r="EM1940" s="2"/>
      <c r="EN1940" s="2"/>
      <c r="EO1940" s="2"/>
      <c r="EP1940" s="2"/>
      <c r="EQ1940" s="2"/>
      <c r="ER1940" s="2"/>
      <c r="ES1940" s="2"/>
      <c r="ET1940" s="2"/>
      <c r="EU1940" s="2"/>
      <c r="EV1940" s="2"/>
      <c r="EW1940" s="2"/>
      <c r="EX1940" s="2"/>
      <c r="EY1940" s="2"/>
      <c r="EZ1940" s="2"/>
      <c r="FA1940" s="2"/>
      <c r="FB1940" s="2"/>
      <c r="FC1940" s="2"/>
    </row>
    <row r="1941" spans="1:159" s="4" customFormat="1">
      <c r="A1941" s="77" t="s">
        <v>2379</v>
      </c>
      <c r="B1941" s="87" t="s">
        <v>2824</v>
      </c>
      <c r="C1941" s="88">
        <v>3758</v>
      </c>
      <c r="D1941" s="87" t="s">
        <v>1725</v>
      </c>
      <c r="E1941" s="107" t="str">
        <f>VLOOKUP($C1941,'2024-25 School Level AAFTE'!$C$4:$L$2372,9,FALSE)</f>
        <v>Yes</v>
      </c>
      <c r="F1941" s="95">
        <f>VLOOKUP($C1941,'2024-25 School Level AAFTE'!$C$4:$J$2372,8,FALSE)</f>
        <v>413.5</v>
      </c>
      <c r="G1941" s="97">
        <f>IFERROR(IF(E1941= "yes",VLOOKUP(C1941,Summary!$B:$I,6,0),0),0)</f>
        <v>0</v>
      </c>
      <c r="H1941" s="96">
        <f t="shared" si="321"/>
        <v>413.5</v>
      </c>
      <c r="I1941" s="154">
        <f>VLOOKUP($A1941,'2025-26 Salary &amp; Benefits'!$A:$I,3,FALSE)</f>
        <v>1</v>
      </c>
      <c r="J1941" s="154">
        <f>VLOOKUP($A1941,'2025-26 Salary &amp; Benefits'!$A:$I,4,FALSE)</f>
        <v>1</v>
      </c>
      <c r="K1941" s="141">
        <f t="shared" si="322"/>
        <v>413.5</v>
      </c>
      <c r="L1941" s="140">
        <f t="shared" si="323"/>
        <v>1.2130000000000001</v>
      </c>
      <c r="M1941" s="142">
        <f>'2025-26 Salary &amp; Benefits'!$E$6</f>
        <v>78209</v>
      </c>
      <c r="N1941" s="142">
        <f>'2025-26 Salary &amp; Benefits'!$F$6</f>
        <v>80164</v>
      </c>
      <c r="O1941" s="9">
        <f t="shared" si="324"/>
        <v>94867.520000000004</v>
      </c>
      <c r="P1941" s="9">
        <f t="shared" si="325"/>
        <v>2371.4099999999889</v>
      </c>
      <c r="Q1941" s="9">
        <f>'2025-26 Salary &amp; Benefits'!G$6</f>
        <v>15997.68</v>
      </c>
      <c r="R1941" s="143">
        <f>'2025-26 Salary &amp; Benefits'!H$6</f>
        <v>0.16020000000000001</v>
      </c>
      <c r="S1941" s="143">
        <f>'2025-26 Salary &amp; Benefits'!I$6</f>
        <v>0.15390000000000001</v>
      </c>
      <c r="T1941" s="9">
        <f t="shared" si="326"/>
        <v>34967.919999999998</v>
      </c>
      <c r="U1941" s="9">
        <f t="shared" si="327"/>
        <v>1620.65</v>
      </c>
      <c r="V1941" s="9">
        <f t="shared" si="328"/>
        <v>249.42</v>
      </c>
      <c r="W1941" s="9">
        <f t="shared" si="329"/>
        <v>1870.0700000000002</v>
      </c>
      <c r="X1941" s="22">
        <f t="shared" si="330"/>
        <v>134076.91999999998</v>
      </c>
      <c r="Y1941" s="2"/>
      <c r="Z1941" s="2"/>
      <c r="AA1941" s="2"/>
      <c r="AB1941" s="2"/>
      <c r="AC1941" s="2"/>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c r="DC1941" s="2"/>
      <c r="DD1941" s="2"/>
      <c r="DE1941" s="2"/>
      <c r="DF1941" s="2"/>
      <c r="DG1941" s="2"/>
      <c r="DH1941" s="2"/>
      <c r="DI1941" s="2"/>
      <c r="DJ1941" s="2"/>
      <c r="DK1941" s="2"/>
      <c r="DL1941" s="2"/>
      <c r="DM1941" s="2"/>
      <c r="DN1941" s="2"/>
      <c r="DO1941" s="2"/>
      <c r="DP1941" s="2"/>
      <c r="DQ1941" s="2"/>
      <c r="DR1941" s="2"/>
      <c r="DS1941" s="2"/>
      <c r="DT1941" s="2"/>
      <c r="DU1941" s="2"/>
      <c r="DV1941" s="2"/>
      <c r="DW1941" s="2"/>
      <c r="DX1941" s="2"/>
      <c r="DY1941" s="2"/>
      <c r="DZ1941" s="2"/>
      <c r="EA1941" s="2"/>
      <c r="EB1941" s="2"/>
      <c r="EC1941" s="2"/>
      <c r="ED1941" s="2"/>
      <c r="EE1941" s="2"/>
      <c r="EF1941" s="2"/>
      <c r="EG1941" s="2"/>
      <c r="EH1941" s="2"/>
      <c r="EI1941" s="2"/>
      <c r="EJ1941" s="2"/>
      <c r="EK1941" s="2"/>
      <c r="EL1941" s="2"/>
      <c r="EM1941" s="2"/>
      <c r="EN1941" s="2"/>
      <c r="EO1941" s="2"/>
      <c r="EP1941" s="2"/>
      <c r="EQ1941" s="2"/>
      <c r="ER1941" s="2"/>
      <c r="ES1941" s="2"/>
      <c r="ET1941" s="2"/>
      <c r="EU1941" s="2"/>
      <c r="EV1941" s="2"/>
      <c r="EW1941" s="2"/>
      <c r="EX1941" s="2"/>
      <c r="EY1941" s="2"/>
      <c r="EZ1941" s="2"/>
      <c r="FA1941" s="2"/>
      <c r="FB1941" s="2"/>
      <c r="FC1941" s="2"/>
    </row>
    <row r="1942" spans="1:159" s="4" customFormat="1">
      <c r="A1942" s="77" t="s">
        <v>2379</v>
      </c>
      <c r="B1942" s="87" t="s">
        <v>2824</v>
      </c>
      <c r="C1942" s="88">
        <v>4035</v>
      </c>
      <c r="D1942" s="87" t="s">
        <v>1726</v>
      </c>
      <c r="E1942" s="107" t="str">
        <f>VLOOKUP($C1942,'2024-25 School Level AAFTE'!$C$4:$L$2372,9,FALSE)</f>
        <v>No</v>
      </c>
      <c r="F1942" s="95">
        <f>VLOOKUP($C1942,'2024-25 School Level AAFTE'!$C$4:$J$2372,8,FALSE)</f>
        <v>476.17</v>
      </c>
      <c r="G1942" s="97">
        <f>IFERROR(IF(E1942= "yes",VLOOKUP(C1942,Summary!$B:$I,6,0),0),0)</f>
        <v>0</v>
      </c>
      <c r="H1942" s="96">
        <f t="shared" si="321"/>
        <v>0</v>
      </c>
      <c r="I1942" s="154">
        <f>VLOOKUP($A1942,'2025-26 Salary &amp; Benefits'!$A:$I,3,FALSE)</f>
        <v>1</v>
      </c>
      <c r="J1942" s="154">
        <f>VLOOKUP($A1942,'2025-26 Salary &amp; Benefits'!$A:$I,4,FALSE)</f>
        <v>1</v>
      </c>
      <c r="K1942" s="141">
        <f t="shared" si="322"/>
        <v>0</v>
      </c>
      <c r="L1942" s="140">
        <f t="shared" si="323"/>
        <v>0</v>
      </c>
      <c r="M1942" s="142">
        <f>'2025-26 Salary &amp; Benefits'!$E$6</f>
        <v>78209</v>
      </c>
      <c r="N1942" s="142">
        <f>'2025-26 Salary &amp; Benefits'!$F$6</f>
        <v>80164</v>
      </c>
      <c r="O1942" s="9">
        <f t="shared" si="324"/>
        <v>0</v>
      </c>
      <c r="P1942" s="9">
        <f t="shared" si="325"/>
        <v>0</v>
      </c>
      <c r="Q1942" s="9">
        <f>'2025-26 Salary &amp; Benefits'!G$6</f>
        <v>15997.68</v>
      </c>
      <c r="R1942" s="143">
        <f>'2025-26 Salary &amp; Benefits'!H$6</f>
        <v>0.16020000000000001</v>
      </c>
      <c r="S1942" s="143">
        <f>'2025-26 Salary &amp; Benefits'!I$6</f>
        <v>0.15390000000000001</v>
      </c>
      <c r="T1942" s="9">
        <f t="shared" si="326"/>
        <v>0</v>
      </c>
      <c r="U1942" s="9">
        <f t="shared" si="327"/>
        <v>0</v>
      </c>
      <c r="V1942" s="9">
        <f t="shared" si="328"/>
        <v>0</v>
      </c>
      <c r="W1942" s="9">
        <f t="shared" si="329"/>
        <v>0</v>
      </c>
      <c r="X1942" s="22">
        <f t="shared" si="330"/>
        <v>0</v>
      </c>
      <c r="Y1942" s="2"/>
      <c r="Z1942" s="2"/>
      <c r="AA1942" s="2"/>
      <c r="AB1942" s="2"/>
      <c r="AC1942" s="2"/>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c r="CR1942" s="2"/>
      <c r="CS1942" s="2"/>
      <c r="CT1942" s="2"/>
      <c r="CU1942" s="2"/>
      <c r="CV1942" s="2"/>
      <c r="CW1942" s="2"/>
      <c r="CX1942" s="2"/>
      <c r="CY1942" s="2"/>
      <c r="CZ1942" s="2"/>
      <c r="DA1942" s="2"/>
      <c r="DB1942" s="2"/>
      <c r="DC1942" s="2"/>
      <c r="DD1942" s="2"/>
      <c r="DE1942" s="2"/>
      <c r="DF1942" s="2"/>
      <c r="DG1942" s="2"/>
      <c r="DH1942" s="2"/>
      <c r="DI1942" s="2"/>
      <c r="DJ1942" s="2"/>
      <c r="DK1942" s="2"/>
      <c r="DL1942" s="2"/>
      <c r="DM1942" s="2"/>
      <c r="DN1942" s="2"/>
      <c r="DO1942" s="2"/>
      <c r="DP1942" s="2"/>
      <c r="DQ1942" s="2"/>
      <c r="DR1942" s="2"/>
      <c r="DS1942" s="2"/>
      <c r="DT1942" s="2"/>
      <c r="DU1942" s="2"/>
      <c r="DV1942" s="2"/>
      <c r="DW1942" s="2"/>
      <c r="DX1942" s="2"/>
      <c r="DY1942" s="2"/>
      <c r="DZ1942" s="2"/>
      <c r="EA1942" s="2"/>
      <c r="EB1942" s="2"/>
      <c r="EC1942" s="2"/>
      <c r="ED1942" s="2"/>
      <c r="EE1942" s="2"/>
      <c r="EF1942" s="2"/>
      <c r="EG1942" s="2"/>
      <c r="EH1942" s="2"/>
      <c r="EI1942" s="2"/>
      <c r="EJ1942" s="2"/>
      <c r="EK1942" s="2"/>
      <c r="EL1942" s="2"/>
      <c r="EM1942" s="2"/>
      <c r="EN1942" s="2"/>
      <c r="EO1942" s="2"/>
      <c r="EP1942" s="2"/>
      <c r="EQ1942" s="2"/>
      <c r="ER1942" s="2"/>
      <c r="ES1942" s="2"/>
      <c r="ET1942" s="2"/>
      <c r="EU1942" s="2"/>
      <c r="EV1942" s="2"/>
      <c r="EW1942" s="2"/>
      <c r="EX1942" s="2"/>
      <c r="EY1942" s="2"/>
      <c r="EZ1942" s="2"/>
      <c r="FA1942" s="2"/>
      <c r="FB1942" s="2"/>
      <c r="FC1942" s="2"/>
    </row>
    <row r="1943" spans="1:159" s="4" customFormat="1">
      <c r="A1943" s="77" t="s">
        <v>2379</v>
      </c>
      <c r="B1943" s="87" t="s">
        <v>2824</v>
      </c>
      <c r="C1943" s="88">
        <v>4191</v>
      </c>
      <c r="D1943" s="87" t="s">
        <v>2825</v>
      </c>
      <c r="E1943" s="107" t="str">
        <f>VLOOKUP($C1943,'2024-25 School Level AAFTE'!$C$4:$L$2372,9,FALSE)</f>
        <v>No</v>
      </c>
      <c r="F1943" s="95">
        <f>VLOOKUP($C1943,'2024-25 School Level AAFTE'!$C$4:$J$2372,8,FALSE)</f>
        <v>459.6</v>
      </c>
      <c r="G1943" s="97">
        <f>IFERROR(IF(E1943= "yes",VLOOKUP(C1943,Summary!$B:$I,6,0),0),0)</f>
        <v>0</v>
      </c>
      <c r="H1943" s="96">
        <f t="shared" si="321"/>
        <v>0</v>
      </c>
      <c r="I1943" s="154">
        <f>VLOOKUP($A1943,'2025-26 Salary &amp; Benefits'!$A:$I,3,FALSE)</f>
        <v>1</v>
      </c>
      <c r="J1943" s="154">
        <f>VLOOKUP($A1943,'2025-26 Salary &amp; Benefits'!$A:$I,4,FALSE)</f>
        <v>1</v>
      </c>
      <c r="K1943" s="141">
        <f t="shared" si="322"/>
        <v>0</v>
      </c>
      <c r="L1943" s="140">
        <f t="shared" si="323"/>
        <v>0</v>
      </c>
      <c r="M1943" s="142">
        <f>'2025-26 Salary &amp; Benefits'!$E$6</f>
        <v>78209</v>
      </c>
      <c r="N1943" s="142">
        <f>'2025-26 Salary &amp; Benefits'!$F$6</f>
        <v>80164</v>
      </c>
      <c r="O1943" s="9">
        <f t="shared" si="324"/>
        <v>0</v>
      </c>
      <c r="P1943" s="9">
        <f t="shared" si="325"/>
        <v>0</v>
      </c>
      <c r="Q1943" s="9">
        <f>'2025-26 Salary &amp; Benefits'!G$6</f>
        <v>15997.68</v>
      </c>
      <c r="R1943" s="143">
        <f>'2025-26 Salary &amp; Benefits'!H$6</f>
        <v>0.16020000000000001</v>
      </c>
      <c r="S1943" s="143">
        <f>'2025-26 Salary &amp; Benefits'!I$6</f>
        <v>0.15390000000000001</v>
      </c>
      <c r="T1943" s="9">
        <f t="shared" si="326"/>
        <v>0</v>
      </c>
      <c r="U1943" s="9">
        <f t="shared" si="327"/>
        <v>0</v>
      </c>
      <c r="V1943" s="9">
        <f t="shared" si="328"/>
        <v>0</v>
      </c>
      <c r="W1943" s="9">
        <f t="shared" si="329"/>
        <v>0</v>
      </c>
      <c r="X1943" s="22">
        <f t="shared" si="330"/>
        <v>0</v>
      </c>
      <c r="Y1943" s="2"/>
      <c r="Z1943" s="2"/>
      <c r="AA1943" s="2"/>
      <c r="AB1943" s="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c r="CQ1943" s="2"/>
      <c r="CR1943" s="2"/>
      <c r="CS1943" s="2"/>
      <c r="CT1943" s="2"/>
      <c r="CU1943" s="2"/>
      <c r="CV1943" s="2"/>
      <c r="CW1943" s="2"/>
      <c r="CX1943" s="2"/>
      <c r="CY1943" s="2"/>
      <c r="CZ1943" s="2"/>
      <c r="DA1943" s="2"/>
      <c r="DB1943" s="2"/>
      <c r="DC1943" s="2"/>
      <c r="DD1943" s="2"/>
      <c r="DE1943" s="2"/>
      <c r="DF1943" s="2"/>
      <c r="DG1943" s="2"/>
      <c r="DH1943" s="2"/>
      <c r="DI1943" s="2"/>
      <c r="DJ1943" s="2"/>
      <c r="DK1943" s="2"/>
      <c r="DL1943" s="2"/>
      <c r="DM1943" s="2"/>
      <c r="DN1943" s="2"/>
      <c r="DO1943" s="2"/>
      <c r="DP1943" s="2"/>
      <c r="DQ1943" s="2"/>
      <c r="DR1943" s="2"/>
      <c r="DS1943" s="2"/>
      <c r="DT1943" s="2"/>
      <c r="DU1943" s="2"/>
      <c r="DV1943" s="2"/>
      <c r="DW1943" s="2"/>
      <c r="DX1943" s="2"/>
      <c r="DY1943" s="2"/>
      <c r="DZ1943" s="2"/>
      <c r="EA1943" s="2"/>
      <c r="EB1943" s="2"/>
      <c r="EC1943" s="2"/>
      <c r="ED1943" s="2"/>
      <c r="EE1943" s="2"/>
      <c r="EF1943" s="2"/>
      <c r="EG1943" s="2"/>
      <c r="EH1943" s="2"/>
      <c r="EI1943" s="2"/>
      <c r="EJ1943" s="2"/>
      <c r="EK1943" s="2"/>
      <c r="EL1943" s="2"/>
      <c r="EM1943" s="2"/>
      <c r="EN1943" s="2"/>
      <c r="EO1943" s="2"/>
      <c r="EP1943" s="2"/>
      <c r="EQ1943" s="2"/>
      <c r="ER1943" s="2"/>
      <c r="ES1943" s="2"/>
      <c r="ET1943" s="2"/>
      <c r="EU1943" s="2"/>
      <c r="EV1943" s="2"/>
      <c r="EW1943" s="2"/>
      <c r="EX1943" s="2"/>
      <c r="EY1943" s="2"/>
      <c r="EZ1943" s="2"/>
      <c r="FA1943" s="2"/>
      <c r="FB1943" s="2"/>
      <c r="FC1943" s="2"/>
    </row>
    <row r="1944" spans="1:159" s="4" customFormat="1">
      <c r="A1944" s="77" t="s">
        <v>2379</v>
      </c>
      <c r="B1944" s="87" t="s">
        <v>2824</v>
      </c>
      <c r="C1944" s="88">
        <v>4192</v>
      </c>
      <c r="D1944" s="87" t="s">
        <v>753</v>
      </c>
      <c r="E1944" s="107" t="str">
        <f>VLOOKUP($C1944,'2024-25 School Level AAFTE'!$C$4:$L$2372,9,FALSE)</f>
        <v>No</v>
      </c>
      <c r="F1944" s="95">
        <f>VLOOKUP($C1944,'2024-25 School Level AAFTE'!$C$4:$J$2372,8,FALSE)</f>
        <v>351.77000000000004</v>
      </c>
      <c r="G1944" s="97">
        <f>IFERROR(IF(E1944= "yes",VLOOKUP(C1944,Summary!$B:$I,6,0),0),0)</f>
        <v>0</v>
      </c>
      <c r="H1944" s="96">
        <f t="shared" si="321"/>
        <v>0</v>
      </c>
      <c r="I1944" s="154">
        <f>VLOOKUP($A1944,'2025-26 Salary &amp; Benefits'!$A:$I,3,FALSE)</f>
        <v>1</v>
      </c>
      <c r="J1944" s="154">
        <f>VLOOKUP($A1944,'2025-26 Salary &amp; Benefits'!$A:$I,4,FALSE)</f>
        <v>1</v>
      </c>
      <c r="K1944" s="141">
        <f t="shared" si="322"/>
        <v>0</v>
      </c>
      <c r="L1944" s="140">
        <f t="shared" si="323"/>
        <v>0</v>
      </c>
      <c r="M1944" s="142">
        <f>'2025-26 Salary &amp; Benefits'!$E$6</f>
        <v>78209</v>
      </c>
      <c r="N1944" s="142">
        <f>'2025-26 Salary &amp; Benefits'!$F$6</f>
        <v>80164</v>
      </c>
      <c r="O1944" s="9">
        <f t="shared" si="324"/>
        <v>0</v>
      </c>
      <c r="P1944" s="9">
        <f t="shared" si="325"/>
        <v>0</v>
      </c>
      <c r="Q1944" s="9">
        <f>'2025-26 Salary &amp; Benefits'!G$6</f>
        <v>15997.68</v>
      </c>
      <c r="R1944" s="143">
        <f>'2025-26 Salary &amp; Benefits'!H$6</f>
        <v>0.16020000000000001</v>
      </c>
      <c r="S1944" s="143">
        <f>'2025-26 Salary &amp; Benefits'!I$6</f>
        <v>0.15390000000000001</v>
      </c>
      <c r="T1944" s="9">
        <f t="shared" si="326"/>
        <v>0</v>
      </c>
      <c r="U1944" s="9">
        <f t="shared" si="327"/>
        <v>0</v>
      </c>
      <c r="V1944" s="9">
        <f t="shared" si="328"/>
        <v>0</v>
      </c>
      <c r="W1944" s="9">
        <f t="shared" si="329"/>
        <v>0</v>
      </c>
      <c r="X1944" s="22">
        <f t="shared" si="330"/>
        <v>0</v>
      </c>
      <c r="Y1944" s="2"/>
      <c r="Z1944" s="2"/>
      <c r="AA1944" s="2"/>
      <c r="AB1944" s="2"/>
      <c r="AC1944" s="2"/>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c r="BI1944" s="2"/>
      <c r="BJ1944" s="2"/>
      <c r="BK1944" s="2"/>
      <c r="BL1944" s="2"/>
      <c r="BM1944" s="2"/>
      <c r="BN1944" s="2"/>
      <c r="BO1944" s="2"/>
      <c r="BP1944" s="2"/>
      <c r="BQ1944" s="2"/>
      <c r="BR1944" s="2"/>
      <c r="BS1944" s="2"/>
      <c r="BT1944" s="2"/>
      <c r="BU1944" s="2"/>
      <c r="BV1944" s="2"/>
      <c r="BW1944" s="2"/>
      <c r="BX1944" s="2"/>
      <c r="BY1944" s="2"/>
      <c r="BZ1944" s="2"/>
      <c r="CA1944" s="2"/>
      <c r="CB1944" s="2"/>
      <c r="CC1944" s="2"/>
      <c r="CD1944" s="2"/>
      <c r="CE1944" s="2"/>
      <c r="CF1944" s="2"/>
      <c r="CG1944" s="2"/>
      <c r="CH1944" s="2"/>
      <c r="CI1944" s="2"/>
      <c r="CJ1944" s="2"/>
      <c r="CK1944" s="2"/>
      <c r="CL1944" s="2"/>
      <c r="CM1944" s="2"/>
      <c r="CN1944" s="2"/>
      <c r="CO1944" s="2"/>
      <c r="CP1944" s="2"/>
      <c r="CQ1944" s="2"/>
      <c r="CR1944" s="2"/>
      <c r="CS1944" s="2"/>
      <c r="CT1944" s="2"/>
      <c r="CU1944" s="2"/>
      <c r="CV1944" s="2"/>
      <c r="CW1944" s="2"/>
      <c r="CX1944" s="2"/>
      <c r="CY1944" s="2"/>
      <c r="CZ1944" s="2"/>
      <c r="DA1944" s="2"/>
      <c r="DB1944" s="2"/>
      <c r="DC1944" s="2"/>
      <c r="DD1944" s="2"/>
      <c r="DE1944" s="2"/>
      <c r="DF1944" s="2"/>
      <c r="DG1944" s="2"/>
      <c r="DH1944" s="2"/>
      <c r="DI1944" s="2"/>
      <c r="DJ1944" s="2"/>
      <c r="DK1944" s="2"/>
      <c r="DL1944" s="2"/>
      <c r="DM1944" s="2"/>
      <c r="DN1944" s="2"/>
      <c r="DO1944" s="2"/>
      <c r="DP1944" s="2"/>
      <c r="DQ1944" s="2"/>
      <c r="DR1944" s="2"/>
      <c r="DS1944" s="2"/>
      <c r="DT1944" s="2"/>
      <c r="DU1944" s="2"/>
      <c r="DV1944" s="2"/>
      <c r="DW1944" s="2"/>
      <c r="DX1944" s="2"/>
      <c r="DY1944" s="2"/>
      <c r="DZ1944" s="2"/>
      <c r="EA1944" s="2"/>
      <c r="EB1944" s="2"/>
      <c r="EC1944" s="2"/>
      <c r="ED1944" s="2"/>
      <c r="EE1944" s="2"/>
      <c r="EF1944" s="2"/>
      <c r="EG1944" s="2"/>
      <c r="EH1944" s="2"/>
      <c r="EI1944" s="2"/>
      <c r="EJ1944" s="2"/>
      <c r="EK1944" s="2"/>
      <c r="EL1944" s="2"/>
      <c r="EM1944" s="2"/>
      <c r="EN1944" s="2"/>
      <c r="EO1944" s="2"/>
      <c r="EP1944" s="2"/>
      <c r="EQ1944" s="2"/>
      <c r="ER1944" s="2"/>
      <c r="ES1944" s="2"/>
      <c r="ET1944" s="2"/>
      <c r="EU1944" s="2"/>
      <c r="EV1944" s="2"/>
      <c r="EW1944" s="2"/>
      <c r="EX1944" s="2"/>
      <c r="EY1944" s="2"/>
      <c r="EZ1944" s="2"/>
      <c r="FA1944" s="2"/>
      <c r="FB1944" s="2"/>
      <c r="FC1944" s="2"/>
    </row>
    <row r="1945" spans="1:159" s="4" customFormat="1">
      <c r="A1945" s="77" t="s">
        <v>2379</v>
      </c>
      <c r="B1945" s="87" t="s">
        <v>2824</v>
      </c>
      <c r="C1945" s="88">
        <v>4389</v>
      </c>
      <c r="D1945" s="87" t="s">
        <v>1727</v>
      </c>
      <c r="E1945" s="107" t="str">
        <f>VLOOKUP($C1945,'2024-25 School Level AAFTE'!$C$4:$L$2372,9,FALSE)</f>
        <v>No</v>
      </c>
      <c r="F1945" s="95">
        <f>VLOOKUP($C1945,'2024-25 School Level AAFTE'!$C$4:$J$2372,8,FALSE)</f>
        <v>450.63</v>
      </c>
      <c r="G1945" s="97">
        <f>IFERROR(IF(E1945= "yes",VLOOKUP(C1945,Summary!$B:$I,6,0),0),0)</f>
        <v>0</v>
      </c>
      <c r="H1945" s="96">
        <f t="shared" si="321"/>
        <v>0</v>
      </c>
      <c r="I1945" s="154">
        <f>VLOOKUP($A1945,'2025-26 Salary &amp; Benefits'!$A:$I,3,FALSE)</f>
        <v>1</v>
      </c>
      <c r="J1945" s="154">
        <f>VLOOKUP($A1945,'2025-26 Salary &amp; Benefits'!$A:$I,4,FALSE)</f>
        <v>1</v>
      </c>
      <c r="K1945" s="141">
        <f t="shared" si="322"/>
        <v>0</v>
      </c>
      <c r="L1945" s="140">
        <f t="shared" si="323"/>
        <v>0</v>
      </c>
      <c r="M1945" s="142">
        <f>'2025-26 Salary &amp; Benefits'!$E$6</f>
        <v>78209</v>
      </c>
      <c r="N1945" s="142">
        <f>'2025-26 Salary &amp; Benefits'!$F$6</f>
        <v>80164</v>
      </c>
      <c r="O1945" s="9">
        <f t="shared" si="324"/>
        <v>0</v>
      </c>
      <c r="P1945" s="9">
        <f t="shared" si="325"/>
        <v>0</v>
      </c>
      <c r="Q1945" s="9">
        <f>'2025-26 Salary &amp; Benefits'!G$6</f>
        <v>15997.68</v>
      </c>
      <c r="R1945" s="143">
        <f>'2025-26 Salary &amp; Benefits'!H$6</f>
        <v>0.16020000000000001</v>
      </c>
      <c r="S1945" s="143">
        <f>'2025-26 Salary &amp; Benefits'!I$6</f>
        <v>0.15390000000000001</v>
      </c>
      <c r="T1945" s="9">
        <f t="shared" si="326"/>
        <v>0</v>
      </c>
      <c r="U1945" s="9">
        <f t="shared" si="327"/>
        <v>0</v>
      </c>
      <c r="V1945" s="9">
        <f t="shared" si="328"/>
        <v>0</v>
      </c>
      <c r="W1945" s="9">
        <f t="shared" si="329"/>
        <v>0</v>
      </c>
      <c r="X1945" s="22">
        <f t="shared" si="330"/>
        <v>0</v>
      </c>
      <c r="Y1945" s="2"/>
      <c r="Z1945" s="2"/>
      <c r="AA1945" s="2"/>
      <c r="AB1945" s="2"/>
      <c r="AC1945" s="2"/>
      <c r="AD1945" s="2"/>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c r="BI1945" s="2"/>
      <c r="BJ1945" s="2"/>
      <c r="BK1945" s="2"/>
      <c r="BL1945" s="2"/>
      <c r="BM1945" s="2"/>
      <c r="BN1945" s="2"/>
      <c r="BO1945" s="2"/>
      <c r="BP1945" s="2"/>
      <c r="BQ1945" s="2"/>
      <c r="BR1945" s="2"/>
      <c r="BS1945" s="2"/>
      <c r="BT1945" s="2"/>
      <c r="BU1945" s="2"/>
      <c r="BV1945" s="2"/>
      <c r="BW1945" s="2"/>
      <c r="BX1945" s="2"/>
      <c r="BY1945" s="2"/>
      <c r="BZ1945" s="2"/>
      <c r="CA1945" s="2"/>
      <c r="CB1945" s="2"/>
      <c r="CC1945" s="2"/>
      <c r="CD1945" s="2"/>
      <c r="CE1945" s="2"/>
      <c r="CF1945" s="2"/>
      <c r="CG1945" s="2"/>
      <c r="CH1945" s="2"/>
      <c r="CI1945" s="2"/>
      <c r="CJ1945" s="2"/>
      <c r="CK1945" s="2"/>
      <c r="CL1945" s="2"/>
      <c r="CM1945" s="2"/>
      <c r="CN1945" s="2"/>
      <c r="CO1945" s="2"/>
      <c r="CP1945" s="2"/>
      <c r="CQ1945" s="2"/>
      <c r="CR1945" s="2"/>
      <c r="CS1945" s="2"/>
      <c r="CT1945" s="2"/>
      <c r="CU1945" s="2"/>
      <c r="CV1945" s="2"/>
      <c r="CW1945" s="2"/>
      <c r="CX1945" s="2"/>
      <c r="CY1945" s="2"/>
      <c r="CZ1945" s="2"/>
      <c r="DA1945" s="2"/>
      <c r="DB1945" s="2"/>
      <c r="DC1945" s="2"/>
      <c r="DD1945" s="2"/>
      <c r="DE1945" s="2"/>
      <c r="DF1945" s="2"/>
      <c r="DG1945" s="2"/>
      <c r="DH1945" s="2"/>
      <c r="DI1945" s="2"/>
      <c r="DJ1945" s="2"/>
      <c r="DK1945" s="2"/>
      <c r="DL1945" s="2"/>
      <c r="DM1945" s="2"/>
      <c r="DN1945" s="2"/>
      <c r="DO1945" s="2"/>
      <c r="DP1945" s="2"/>
      <c r="DQ1945" s="2"/>
      <c r="DR1945" s="2"/>
      <c r="DS1945" s="2"/>
      <c r="DT1945" s="2"/>
      <c r="DU1945" s="2"/>
      <c r="DV1945" s="2"/>
      <c r="DW1945" s="2"/>
      <c r="DX1945" s="2"/>
      <c r="DY1945" s="2"/>
      <c r="DZ1945" s="2"/>
      <c r="EA1945" s="2"/>
      <c r="EB1945" s="2"/>
      <c r="EC1945" s="2"/>
      <c r="ED1945" s="2"/>
      <c r="EE1945" s="2"/>
      <c r="EF1945" s="2"/>
      <c r="EG1945" s="2"/>
      <c r="EH1945" s="2"/>
      <c r="EI1945" s="2"/>
      <c r="EJ1945" s="2"/>
      <c r="EK1945" s="2"/>
      <c r="EL1945" s="2"/>
      <c r="EM1945" s="2"/>
      <c r="EN1945" s="2"/>
      <c r="EO1945" s="2"/>
      <c r="EP1945" s="2"/>
      <c r="EQ1945" s="2"/>
      <c r="ER1945" s="2"/>
      <c r="ES1945" s="2"/>
      <c r="ET1945" s="2"/>
      <c r="EU1945" s="2"/>
      <c r="EV1945" s="2"/>
      <c r="EW1945" s="2"/>
      <c r="EX1945" s="2"/>
      <c r="EY1945" s="2"/>
      <c r="EZ1945" s="2"/>
      <c r="FA1945" s="2"/>
      <c r="FB1945" s="2"/>
      <c r="FC1945" s="2"/>
    </row>
    <row r="1946" spans="1:159" s="4" customFormat="1">
      <c r="A1946" s="77" t="s">
        <v>2379</v>
      </c>
      <c r="B1946" s="87" t="s">
        <v>2824</v>
      </c>
      <c r="C1946" s="88">
        <v>4457</v>
      </c>
      <c r="D1946" s="87" t="s">
        <v>1728</v>
      </c>
      <c r="E1946" s="107" t="str">
        <f>VLOOKUP($C1946,'2024-25 School Level AAFTE'!$C$4:$L$2372,9,FALSE)</f>
        <v>Yes</v>
      </c>
      <c r="F1946" s="95">
        <f>VLOOKUP($C1946,'2024-25 School Level AAFTE'!$C$4:$J$2372,8,FALSE)</f>
        <v>680.62</v>
      </c>
      <c r="G1946" s="97">
        <f>IFERROR(IF(E1946= "yes",VLOOKUP(C1946,Summary!$B:$I,6,0),0),0)</f>
        <v>0</v>
      </c>
      <c r="H1946" s="96">
        <f t="shared" si="321"/>
        <v>680.62</v>
      </c>
      <c r="I1946" s="154">
        <f>VLOOKUP($A1946,'2025-26 Salary &amp; Benefits'!$A:$I,3,FALSE)</f>
        <v>1</v>
      </c>
      <c r="J1946" s="154">
        <f>VLOOKUP($A1946,'2025-26 Salary &amp; Benefits'!$A:$I,4,FALSE)</f>
        <v>1</v>
      </c>
      <c r="K1946" s="141">
        <f t="shared" si="322"/>
        <v>680.62</v>
      </c>
      <c r="L1946" s="140">
        <f t="shared" si="323"/>
        <v>1.996</v>
      </c>
      <c r="M1946" s="142">
        <f>'2025-26 Salary &amp; Benefits'!$E$6</f>
        <v>78209</v>
      </c>
      <c r="N1946" s="142">
        <f>'2025-26 Salary &amp; Benefits'!$F$6</f>
        <v>80164</v>
      </c>
      <c r="O1946" s="9">
        <f t="shared" si="324"/>
        <v>156105.16</v>
      </c>
      <c r="P1946" s="9">
        <f t="shared" si="325"/>
        <v>3902.179999999993</v>
      </c>
      <c r="Q1946" s="9">
        <f>'2025-26 Salary &amp; Benefits'!G$6</f>
        <v>15997.68</v>
      </c>
      <c r="R1946" s="143">
        <f>'2025-26 Salary &amp; Benefits'!H$6</f>
        <v>0.16020000000000001</v>
      </c>
      <c r="S1946" s="143">
        <f>'2025-26 Salary &amp; Benefits'!I$6</f>
        <v>0.15390000000000001</v>
      </c>
      <c r="T1946" s="9">
        <f t="shared" si="326"/>
        <v>57539.96</v>
      </c>
      <c r="U1946" s="9">
        <f t="shared" si="327"/>
        <v>2666.79</v>
      </c>
      <c r="V1946" s="9">
        <f t="shared" si="328"/>
        <v>410.42</v>
      </c>
      <c r="W1946" s="9">
        <f t="shared" si="329"/>
        <v>3077.21</v>
      </c>
      <c r="X1946" s="22">
        <f t="shared" si="330"/>
        <v>220624.50999999998</v>
      </c>
      <c r="Y1946" s="2"/>
      <c r="Z1946" s="2"/>
      <c r="AA1946" s="2"/>
      <c r="AB1946" s="2"/>
      <c r="AC1946" s="2"/>
      <c r="AD1946" s="2"/>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c r="BI1946" s="2"/>
      <c r="BJ1946" s="2"/>
      <c r="BK1946" s="2"/>
      <c r="BL1946" s="2"/>
      <c r="BM1946" s="2"/>
      <c r="BN1946" s="2"/>
      <c r="BO1946" s="2"/>
      <c r="BP1946" s="2"/>
      <c r="BQ1946" s="2"/>
      <c r="BR1946" s="2"/>
      <c r="BS1946" s="2"/>
      <c r="BT1946" s="2"/>
      <c r="BU1946" s="2"/>
      <c r="BV1946" s="2"/>
      <c r="BW1946" s="2"/>
      <c r="BX1946" s="2"/>
      <c r="BY1946" s="2"/>
      <c r="BZ1946" s="2"/>
      <c r="CA1946" s="2"/>
      <c r="CB1946" s="2"/>
      <c r="CC1946" s="2"/>
      <c r="CD1946" s="2"/>
      <c r="CE1946" s="2"/>
      <c r="CF1946" s="2"/>
      <c r="CG1946" s="2"/>
      <c r="CH1946" s="2"/>
      <c r="CI1946" s="2"/>
      <c r="CJ1946" s="2"/>
      <c r="CK1946" s="2"/>
      <c r="CL1946" s="2"/>
      <c r="CM1946" s="2"/>
      <c r="CN1946" s="2"/>
      <c r="CO1946" s="2"/>
      <c r="CP1946" s="2"/>
      <c r="CQ1946" s="2"/>
      <c r="CR1946" s="2"/>
      <c r="CS1946" s="2"/>
      <c r="CT1946" s="2"/>
      <c r="CU1946" s="2"/>
      <c r="CV1946" s="2"/>
      <c r="CW1946" s="2"/>
      <c r="CX1946" s="2"/>
      <c r="CY1946" s="2"/>
      <c r="CZ1946" s="2"/>
      <c r="DA1946" s="2"/>
      <c r="DB1946" s="2"/>
      <c r="DC1946" s="2"/>
      <c r="DD1946" s="2"/>
      <c r="DE1946" s="2"/>
      <c r="DF1946" s="2"/>
      <c r="DG1946" s="2"/>
      <c r="DH1946" s="2"/>
      <c r="DI1946" s="2"/>
      <c r="DJ1946" s="2"/>
      <c r="DK1946" s="2"/>
      <c r="DL1946" s="2"/>
      <c r="DM1946" s="2"/>
      <c r="DN1946" s="2"/>
      <c r="DO1946" s="2"/>
      <c r="DP1946" s="2"/>
      <c r="DQ1946" s="2"/>
      <c r="DR1946" s="2"/>
      <c r="DS1946" s="2"/>
      <c r="DT1946" s="2"/>
      <c r="DU1946" s="2"/>
      <c r="DV1946" s="2"/>
      <c r="DW1946" s="2"/>
      <c r="DX1946" s="2"/>
      <c r="DY1946" s="2"/>
      <c r="DZ1946" s="2"/>
      <c r="EA1946" s="2"/>
      <c r="EB1946" s="2"/>
      <c r="EC1946" s="2"/>
      <c r="ED1946" s="2"/>
      <c r="EE1946" s="2"/>
      <c r="EF1946" s="2"/>
      <c r="EG1946" s="2"/>
      <c r="EH1946" s="2"/>
      <c r="EI1946" s="2"/>
      <c r="EJ1946" s="2"/>
      <c r="EK1946" s="2"/>
      <c r="EL1946" s="2"/>
      <c r="EM1946" s="2"/>
      <c r="EN1946" s="2"/>
      <c r="EO1946" s="2"/>
      <c r="EP1946" s="2"/>
      <c r="EQ1946" s="2"/>
      <c r="ER1946" s="2"/>
      <c r="ES1946" s="2"/>
      <c r="ET1946" s="2"/>
      <c r="EU1946" s="2"/>
      <c r="EV1946" s="2"/>
      <c r="EW1946" s="2"/>
      <c r="EX1946" s="2"/>
      <c r="EY1946" s="2"/>
      <c r="EZ1946" s="2"/>
      <c r="FA1946" s="2"/>
      <c r="FB1946" s="2"/>
      <c r="FC1946" s="2"/>
    </row>
    <row r="1947" spans="1:159" s="4" customFormat="1">
      <c r="A1947" s="77" t="s">
        <v>2379</v>
      </c>
      <c r="B1947" s="87" t="s">
        <v>2824</v>
      </c>
      <c r="C1947" s="88">
        <v>5250</v>
      </c>
      <c r="D1947" s="87" t="s">
        <v>1729</v>
      </c>
      <c r="E1947" s="107" t="str">
        <f>VLOOKUP($C1947,'2024-25 School Level AAFTE'!$C$4:$L$2372,9,FALSE)</f>
        <v>Yes</v>
      </c>
      <c r="F1947" s="95">
        <f>VLOOKUP($C1947,'2024-25 School Level AAFTE'!$C$4:$J$2372,8,FALSE)</f>
        <v>515.21</v>
      </c>
      <c r="G1947" s="97">
        <f>IFERROR(IF(E1947= "yes",VLOOKUP(C1947,Summary!$B:$I,6,0),0),0)</f>
        <v>0</v>
      </c>
      <c r="H1947" s="96">
        <f t="shared" si="321"/>
        <v>515.21</v>
      </c>
      <c r="I1947" s="154">
        <f>VLOOKUP($A1947,'2025-26 Salary &amp; Benefits'!$A:$I,3,FALSE)</f>
        <v>1</v>
      </c>
      <c r="J1947" s="154">
        <f>VLOOKUP($A1947,'2025-26 Salary &amp; Benefits'!$A:$I,4,FALSE)</f>
        <v>1</v>
      </c>
      <c r="K1947" s="141">
        <f t="shared" si="322"/>
        <v>515.21</v>
      </c>
      <c r="L1947" s="140">
        <f t="shared" si="323"/>
        <v>1.5109999999999999</v>
      </c>
      <c r="M1947" s="142">
        <f>'2025-26 Salary &amp; Benefits'!$E$6</f>
        <v>78209</v>
      </c>
      <c r="N1947" s="142">
        <f>'2025-26 Salary &amp; Benefits'!$F$6</f>
        <v>80164</v>
      </c>
      <c r="O1947" s="9">
        <f t="shared" si="324"/>
        <v>118173.8</v>
      </c>
      <c r="P1947" s="9">
        <f t="shared" si="325"/>
        <v>2954</v>
      </c>
      <c r="Q1947" s="9">
        <f>'2025-26 Salary &amp; Benefits'!G$6</f>
        <v>15997.68</v>
      </c>
      <c r="R1947" s="143">
        <f>'2025-26 Salary &amp; Benefits'!H$6</f>
        <v>0.16020000000000001</v>
      </c>
      <c r="S1947" s="143">
        <f>'2025-26 Salary &amp; Benefits'!I$6</f>
        <v>0.15390000000000001</v>
      </c>
      <c r="T1947" s="9">
        <f t="shared" si="326"/>
        <v>43558.559999999998</v>
      </c>
      <c r="U1947" s="9">
        <f t="shared" si="327"/>
        <v>2018.8</v>
      </c>
      <c r="V1947" s="9">
        <f t="shared" si="328"/>
        <v>310.69</v>
      </c>
      <c r="W1947" s="9">
        <f t="shared" si="329"/>
        <v>2329.4899999999998</v>
      </c>
      <c r="X1947" s="22">
        <f t="shared" si="330"/>
        <v>167015.84999999998</v>
      </c>
      <c r="Y1947" s="2"/>
      <c r="Z1947" s="2"/>
      <c r="AA1947" s="2"/>
      <c r="AB1947" s="2"/>
      <c r="AC1947" s="2"/>
      <c r="AD1947" s="2"/>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c r="BI1947" s="2"/>
      <c r="BJ1947" s="2"/>
      <c r="BK1947" s="2"/>
      <c r="BL1947" s="2"/>
      <c r="BM1947" s="2"/>
      <c r="BN1947" s="2"/>
      <c r="BO1947" s="2"/>
      <c r="BP1947" s="2"/>
      <c r="BQ1947" s="2"/>
      <c r="BR1947" s="2"/>
      <c r="BS1947" s="2"/>
      <c r="BT1947" s="2"/>
      <c r="BU1947" s="2"/>
      <c r="BV1947" s="2"/>
      <c r="BW1947" s="2"/>
      <c r="BX1947" s="2"/>
      <c r="BY1947" s="2"/>
      <c r="BZ1947" s="2"/>
      <c r="CA1947" s="2"/>
      <c r="CB1947" s="2"/>
      <c r="CC1947" s="2"/>
      <c r="CD1947" s="2"/>
      <c r="CE1947" s="2"/>
      <c r="CF1947" s="2"/>
      <c r="CG1947" s="2"/>
      <c r="CH1947" s="2"/>
      <c r="CI1947" s="2"/>
      <c r="CJ1947" s="2"/>
      <c r="CK1947" s="2"/>
      <c r="CL1947" s="2"/>
      <c r="CM1947" s="2"/>
      <c r="CN1947" s="2"/>
      <c r="CO1947" s="2"/>
      <c r="CP1947" s="2"/>
      <c r="CQ1947" s="2"/>
      <c r="CR1947" s="2"/>
      <c r="CS1947" s="2"/>
      <c r="CT1947" s="2"/>
      <c r="CU1947" s="2"/>
      <c r="CV1947" s="2"/>
      <c r="CW1947" s="2"/>
      <c r="CX1947" s="2"/>
      <c r="CY1947" s="2"/>
      <c r="CZ1947" s="2"/>
      <c r="DA1947" s="2"/>
      <c r="DB1947" s="2"/>
      <c r="DC1947" s="2"/>
      <c r="DD1947" s="2"/>
      <c r="DE1947" s="2"/>
      <c r="DF1947" s="2"/>
      <c r="DG1947" s="2"/>
      <c r="DH1947" s="2"/>
      <c r="DI1947" s="2"/>
      <c r="DJ1947" s="2"/>
      <c r="DK1947" s="2"/>
      <c r="DL1947" s="2"/>
      <c r="DM1947" s="2"/>
      <c r="DN1947" s="2"/>
      <c r="DO1947" s="2"/>
      <c r="DP1947" s="2"/>
      <c r="DQ1947" s="2"/>
      <c r="DR1947" s="2"/>
      <c r="DS1947" s="2"/>
      <c r="DT1947" s="2"/>
      <c r="DU1947" s="2"/>
      <c r="DV1947" s="2"/>
      <c r="DW1947" s="2"/>
      <c r="DX1947" s="2"/>
      <c r="DY1947" s="2"/>
      <c r="DZ1947" s="2"/>
      <c r="EA1947" s="2"/>
      <c r="EB1947" s="2"/>
      <c r="EC1947" s="2"/>
      <c r="ED1947" s="2"/>
      <c r="EE1947" s="2"/>
      <c r="EF1947" s="2"/>
      <c r="EG1947" s="2"/>
      <c r="EH1947" s="2"/>
      <c r="EI1947" s="2"/>
      <c r="EJ1947" s="2"/>
      <c r="EK1947" s="2"/>
      <c r="EL1947" s="2"/>
      <c r="EM1947" s="2"/>
      <c r="EN1947" s="2"/>
      <c r="EO1947" s="2"/>
      <c r="EP1947" s="2"/>
      <c r="EQ1947" s="2"/>
      <c r="ER1947" s="2"/>
      <c r="ES1947" s="2"/>
      <c r="ET1947" s="2"/>
      <c r="EU1947" s="2"/>
      <c r="EV1947" s="2"/>
      <c r="EW1947" s="2"/>
      <c r="EX1947" s="2"/>
      <c r="EY1947" s="2"/>
      <c r="EZ1947" s="2"/>
      <c r="FA1947" s="2"/>
      <c r="FB1947" s="2"/>
      <c r="FC1947" s="2"/>
    </row>
    <row r="1948" spans="1:159" s="4" customFormat="1">
      <c r="A1948" s="77" t="s">
        <v>2379</v>
      </c>
      <c r="B1948" s="87" t="s">
        <v>2824</v>
      </c>
      <c r="C1948" s="88">
        <v>5301</v>
      </c>
      <c r="D1948" s="87" t="s">
        <v>1730</v>
      </c>
      <c r="E1948" s="107" t="str">
        <f>VLOOKUP($C1948,'2024-25 School Level AAFTE'!$C$4:$L$2372,9,FALSE)</f>
        <v>Yes</v>
      </c>
      <c r="F1948" s="95">
        <f>VLOOKUP($C1948,'2024-25 School Level AAFTE'!$C$4:$J$2372,8,FALSE)</f>
        <v>151.66</v>
      </c>
      <c r="G1948" s="97">
        <f>IFERROR(IF(E1948= "yes",VLOOKUP(C1948,Summary!$B:$I,6,0),0),0)</f>
        <v>0</v>
      </c>
      <c r="H1948" s="96">
        <f t="shared" si="321"/>
        <v>151.66</v>
      </c>
      <c r="I1948" s="154">
        <f>VLOOKUP($A1948,'2025-26 Salary &amp; Benefits'!$A:$I,3,FALSE)</f>
        <v>1</v>
      </c>
      <c r="J1948" s="154">
        <f>VLOOKUP($A1948,'2025-26 Salary &amp; Benefits'!$A:$I,4,FALSE)</f>
        <v>1</v>
      </c>
      <c r="K1948" s="141">
        <f t="shared" si="322"/>
        <v>151.66</v>
      </c>
      <c r="L1948" s="140">
        <f t="shared" si="323"/>
        <v>0.44500000000000001</v>
      </c>
      <c r="M1948" s="142">
        <f>'2025-26 Salary &amp; Benefits'!$E$6</f>
        <v>78209</v>
      </c>
      <c r="N1948" s="142">
        <f>'2025-26 Salary &amp; Benefits'!$F$6</f>
        <v>80164</v>
      </c>
      <c r="O1948" s="9">
        <f t="shared" si="324"/>
        <v>34803.01</v>
      </c>
      <c r="P1948" s="9">
        <f t="shared" si="325"/>
        <v>869.97000000000116</v>
      </c>
      <c r="Q1948" s="9">
        <f>'2025-26 Salary &amp; Benefits'!G$6</f>
        <v>15997.68</v>
      </c>
      <c r="R1948" s="143">
        <f>'2025-26 Salary &amp; Benefits'!H$6</f>
        <v>0.16020000000000001</v>
      </c>
      <c r="S1948" s="143">
        <f>'2025-26 Salary &amp; Benefits'!I$6</f>
        <v>0.15390000000000001</v>
      </c>
      <c r="T1948" s="9">
        <f t="shared" si="326"/>
        <v>12828.3</v>
      </c>
      <c r="U1948" s="9">
        <f t="shared" si="327"/>
        <v>594.54999999999995</v>
      </c>
      <c r="V1948" s="9">
        <f t="shared" si="328"/>
        <v>91.5</v>
      </c>
      <c r="W1948" s="9">
        <f t="shared" si="329"/>
        <v>686.05</v>
      </c>
      <c r="X1948" s="22">
        <f t="shared" si="330"/>
        <v>49187.33</v>
      </c>
      <c r="Y1948" s="2"/>
      <c r="Z1948" s="2"/>
      <c r="AA1948" s="2"/>
      <c r="AB1948" s="2"/>
      <c r="AC1948" s="2"/>
      <c r="AD1948" s="2"/>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c r="BI1948" s="2"/>
      <c r="BJ1948" s="2"/>
      <c r="BK1948" s="2"/>
      <c r="BL1948" s="2"/>
      <c r="BM1948" s="2"/>
      <c r="BN1948" s="2"/>
      <c r="BO1948" s="2"/>
      <c r="BP1948" s="2"/>
      <c r="BQ1948" s="2"/>
      <c r="BR1948" s="2"/>
      <c r="BS1948" s="2"/>
      <c r="BT1948" s="2"/>
      <c r="BU1948" s="2"/>
      <c r="BV1948" s="2"/>
      <c r="BW1948" s="2"/>
      <c r="BX1948" s="2"/>
      <c r="BY1948" s="2"/>
      <c r="BZ1948" s="2"/>
      <c r="CA1948" s="2"/>
      <c r="CB1948" s="2"/>
      <c r="CC1948" s="2"/>
      <c r="CD1948" s="2"/>
      <c r="CE1948" s="2"/>
      <c r="CF1948" s="2"/>
      <c r="CG1948" s="2"/>
      <c r="CH1948" s="2"/>
      <c r="CI1948" s="2"/>
      <c r="CJ1948" s="2"/>
      <c r="CK1948" s="2"/>
      <c r="CL1948" s="2"/>
      <c r="CM1948" s="2"/>
      <c r="CN1948" s="2"/>
      <c r="CO1948" s="2"/>
      <c r="CP1948" s="2"/>
      <c r="CQ1948" s="2"/>
      <c r="CR1948" s="2"/>
      <c r="CS1948" s="2"/>
      <c r="CT1948" s="2"/>
      <c r="CU1948" s="2"/>
      <c r="CV1948" s="2"/>
      <c r="CW1948" s="2"/>
      <c r="CX1948" s="2"/>
      <c r="CY1948" s="2"/>
      <c r="CZ1948" s="2"/>
      <c r="DA1948" s="2"/>
      <c r="DB1948" s="2"/>
      <c r="DC1948" s="2"/>
      <c r="DD1948" s="2"/>
      <c r="DE1948" s="2"/>
      <c r="DF1948" s="2"/>
      <c r="DG1948" s="2"/>
      <c r="DH1948" s="2"/>
      <c r="DI1948" s="2"/>
      <c r="DJ1948" s="2"/>
      <c r="DK1948" s="2"/>
      <c r="DL1948" s="2"/>
      <c r="DM1948" s="2"/>
      <c r="DN1948" s="2"/>
      <c r="DO1948" s="2"/>
      <c r="DP1948" s="2"/>
      <c r="DQ1948" s="2"/>
      <c r="DR1948" s="2"/>
      <c r="DS1948" s="2"/>
      <c r="DT1948" s="2"/>
      <c r="DU1948" s="2"/>
      <c r="DV1948" s="2"/>
      <c r="DW1948" s="2"/>
      <c r="DX1948" s="2"/>
      <c r="DY1948" s="2"/>
      <c r="DZ1948" s="2"/>
      <c r="EA1948" s="2"/>
      <c r="EB1948" s="2"/>
      <c r="EC1948" s="2"/>
      <c r="ED1948" s="2"/>
      <c r="EE1948" s="2"/>
      <c r="EF1948" s="2"/>
      <c r="EG1948" s="2"/>
      <c r="EH1948" s="2"/>
      <c r="EI1948" s="2"/>
      <c r="EJ1948" s="2"/>
      <c r="EK1948" s="2"/>
      <c r="EL1948" s="2"/>
      <c r="EM1948" s="2"/>
      <c r="EN1948" s="2"/>
      <c r="EO1948" s="2"/>
      <c r="EP1948" s="2"/>
      <c r="EQ1948" s="2"/>
      <c r="ER1948" s="2"/>
      <c r="ES1948" s="2"/>
      <c r="ET1948" s="2"/>
      <c r="EU1948" s="2"/>
      <c r="EV1948" s="2"/>
      <c r="EW1948" s="2"/>
      <c r="EX1948" s="2"/>
      <c r="EY1948" s="2"/>
      <c r="EZ1948" s="2"/>
      <c r="FA1948" s="2"/>
      <c r="FB1948" s="2"/>
      <c r="FC1948" s="2"/>
    </row>
    <row r="1949" spans="1:159" s="4" customFormat="1">
      <c r="A1949" s="77" t="s">
        <v>2379</v>
      </c>
      <c r="B1949" s="87" t="s">
        <v>2824</v>
      </c>
      <c r="C1949" s="88">
        <v>5344</v>
      </c>
      <c r="D1949" s="87" t="s">
        <v>1731</v>
      </c>
      <c r="E1949" s="107" t="str">
        <f>VLOOKUP($C1949,'2024-25 School Level AAFTE'!$C$4:$L$2372,9,FALSE)</f>
        <v>Yes</v>
      </c>
      <c r="F1949" s="95">
        <f>VLOOKUP($C1949,'2024-25 School Level AAFTE'!$C$4:$J$2372,8,FALSE)</f>
        <v>198.18</v>
      </c>
      <c r="G1949" s="97">
        <f>IFERROR(IF(E1949= "yes",VLOOKUP(C1949,Summary!$B:$I,6,0),0),0)</f>
        <v>0</v>
      </c>
      <c r="H1949" s="96">
        <f t="shared" si="321"/>
        <v>198.18</v>
      </c>
      <c r="I1949" s="154">
        <f>VLOOKUP($A1949,'2025-26 Salary &amp; Benefits'!$A:$I,3,FALSE)</f>
        <v>1</v>
      </c>
      <c r="J1949" s="154">
        <f>VLOOKUP($A1949,'2025-26 Salary &amp; Benefits'!$A:$I,4,FALSE)</f>
        <v>1</v>
      </c>
      <c r="K1949" s="141">
        <f t="shared" si="322"/>
        <v>198.18</v>
      </c>
      <c r="L1949" s="140">
        <f t="shared" si="323"/>
        <v>0.58099999999999996</v>
      </c>
      <c r="M1949" s="142">
        <f>'2025-26 Salary &amp; Benefits'!$E$6</f>
        <v>78209</v>
      </c>
      <c r="N1949" s="142">
        <f>'2025-26 Salary &amp; Benefits'!$F$6</f>
        <v>80164</v>
      </c>
      <c r="O1949" s="9">
        <f t="shared" si="324"/>
        <v>45439.43</v>
      </c>
      <c r="P1949" s="9">
        <f t="shared" si="325"/>
        <v>1135.8499999999985</v>
      </c>
      <c r="Q1949" s="9">
        <f>'2025-26 Salary &amp; Benefits'!G$6</f>
        <v>15997.68</v>
      </c>
      <c r="R1949" s="143">
        <f>'2025-26 Salary &amp; Benefits'!H$6</f>
        <v>0.16020000000000001</v>
      </c>
      <c r="S1949" s="143">
        <f>'2025-26 Salary &amp; Benefits'!I$6</f>
        <v>0.15390000000000001</v>
      </c>
      <c r="T1949" s="9">
        <f t="shared" si="326"/>
        <v>16748.86</v>
      </c>
      <c r="U1949" s="9">
        <f t="shared" si="327"/>
        <v>776.25</v>
      </c>
      <c r="V1949" s="9">
        <f t="shared" si="328"/>
        <v>119.46</v>
      </c>
      <c r="W1949" s="9">
        <f t="shared" si="329"/>
        <v>895.71</v>
      </c>
      <c r="X1949" s="22">
        <f t="shared" si="330"/>
        <v>64219.85</v>
      </c>
      <c r="Y1949" s="2"/>
      <c r="Z1949" s="2"/>
      <c r="AA1949" s="2"/>
      <c r="AB1949" s="2"/>
      <c r="AC1949" s="2"/>
      <c r="AD1949" s="2"/>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c r="BI1949" s="2"/>
      <c r="BJ1949" s="2"/>
      <c r="BK1949" s="2"/>
      <c r="BL1949" s="2"/>
      <c r="BM1949" s="2"/>
      <c r="BN1949" s="2"/>
      <c r="BO1949" s="2"/>
      <c r="BP1949" s="2"/>
      <c r="BQ1949" s="2"/>
      <c r="BR1949" s="2"/>
      <c r="BS1949" s="2"/>
      <c r="BT1949" s="2"/>
      <c r="BU1949" s="2"/>
      <c r="BV1949" s="2"/>
      <c r="BW1949" s="2"/>
      <c r="BX1949" s="2"/>
      <c r="BY1949" s="2"/>
      <c r="BZ1949" s="2"/>
      <c r="CA1949" s="2"/>
      <c r="CB1949" s="2"/>
      <c r="CC1949" s="2"/>
      <c r="CD1949" s="2"/>
      <c r="CE1949" s="2"/>
      <c r="CF1949" s="2"/>
      <c r="CG1949" s="2"/>
      <c r="CH1949" s="2"/>
      <c r="CI1949" s="2"/>
      <c r="CJ1949" s="2"/>
      <c r="CK1949" s="2"/>
      <c r="CL1949" s="2"/>
      <c r="CM1949" s="2"/>
      <c r="CN1949" s="2"/>
      <c r="CO1949" s="2"/>
      <c r="CP1949" s="2"/>
      <c r="CQ1949" s="2"/>
      <c r="CR1949" s="2"/>
      <c r="CS1949" s="2"/>
      <c r="CT1949" s="2"/>
      <c r="CU1949" s="2"/>
      <c r="CV1949" s="2"/>
      <c r="CW1949" s="2"/>
      <c r="CX1949" s="2"/>
      <c r="CY1949" s="2"/>
      <c r="CZ1949" s="2"/>
      <c r="DA1949" s="2"/>
      <c r="DB1949" s="2"/>
      <c r="DC1949" s="2"/>
      <c r="DD1949" s="2"/>
      <c r="DE1949" s="2"/>
      <c r="DF1949" s="2"/>
      <c r="DG1949" s="2"/>
      <c r="DH1949" s="2"/>
      <c r="DI1949" s="2"/>
      <c r="DJ1949" s="2"/>
      <c r="DK1949" s="2"/>
      <c r="DL1949" s="2"/>
      <c r="DM1949" s="2"/>
      <c r="DN1949" s="2"/>
      <c r="DO1949" s="2"/>
      <c r="DP1949" s="2"/>
      <c r="DQ1949" s="2"/>
      <c r="DR1949" s="2"/>
      <c r="DS1949" s="2"/>
      <c r="DT1949" s="2"/>
      <c r="DU1949" s="2"/>
      <c r="DV1949" s="2"/>
      <c r="DW1949" s="2"/>
      <c r="DX1949" s="2"/>
      <c r="DY1949" s="2"/>
      <c r="DZ1949" s="2"/>
      <c r="EA1949" s="2"/>
      <c r="EB1949" s="2"/>
      <c r="EC1949" s="2"/>
      <c r="ED1949" s="2"/>
      <c r="EE1949" s="2"/>
      <c r="EF1949" s="2"/>
      <c r="EG1949" s="2"/>
      <c r="EH1949" s="2"/>
      <c r="EI1949" s="2"/>
      <c r="EJ1949" s="2"/>
      <c r="EK1949" s="2"/>
      <c r="EL1949" s="2"/>
      <c r="EM1949" s="2"/>
      <c r="EN1949" s="2"/>
      <c r="EO1949" s="2"/>
      <c r="EP1949" s="2"/>
      <c r="EQ1949" s="2"/>
      <c r="ER1949" s="2"/>
      <c r="ES1949" s="2"/>
      <c r="ET1949" s="2"/>
      <c r="EU1949" s="2"/>
      <c r="EV1949" s="2"/>
      <c r="EW1949" s="2"/>
      <c r="EX1949" s="2"/>
      <c r="EY1949" s="2"/>
      <c r="EZ1949" s="2"/>
      <c r="FA1949" s="2"/>
      <c r="FB1949" s="2"/>
      <c r="FC1949" s="2"/>
    </row>
    <row r="1950" spans="1:159" s="4" customFormat="1">
      <c r="A1950" s="77" t="s">
        <v>2379</v>
      </c>
      <c r="B1950" s="87" t="s">
        <v>2824</v>
      </c>
      <c r="C1950" s="88">
        <v>5361</v>
      </c>
      <c r="D1950" s="87" t="s">
        <v>1732</v>
      </c>
      <c r="E1950" s="107" t="str">
        <f>VLOOKUP($C1950,'2024-25 School Level AAFTE'!$C$4:$L$2372,9,FALSE)</f>
        <v>No</v>
      </c>
      <c r="F1950" s="95">
        <f>VLOOKUP($C1950,'2024-25 School Level AAFTE'!$C$4:$J$2372,8,FALSE)</f>
        <v>401.48999999999995</v>
      </c>
      <c r="G1950" s="97">
        <f>IFERROR(IF(E1950= "yes",VLOOKUP(C1950,Summary!$B:$I,6,0),0),0)</f>
        <v>0</v>
      </c>
      <c r="H1950" s="96">
        <f t="shared" ref="H1950:H2013" si="331">IF(E1950= "yes", F1950,0)</f>
        <v>0</v>
      </c>
      <c r="I1950" s="154">
        <f>VLOOKUP($A1950,'2025-26 Salary &amp; Benefits'!$A:$I,3,FALSE)</f>
        <v>1</v>
      </c>
      <c r="J1950" s="154">
        <f>VLOOKUP($A1950,'2025-26 Salary &amp; Benefits'!$A:$I,4,FALSE)</f>
        <v>1</v>
      </c>
      <c r="K1950" s="141">
        <f t="shared" ref="K1950:K2013" si="332">IF(G1950&gt;0,G1950,H1950)</f>
        <v>0</v>
      </c>
      <c r="L1950" s="140">
        <f t="shared" ref="L1950:L2013" si="333">ROUND((($K1950*1.1*36)/15)/900,3)</f>
        <v>0</v>
      </c>
      <c r="M1950" s="142">
        <f>'2025-26 Salary &amp; Benefits'!$E$6</f>
        <v>78209</v>
      </c>
      <c r="N1950" s="142">
        <f>'2025-26 Salary &amp; Benefits'!$F$6</f>
        <v>80164</v>
      </c>
      <c r="O1950" s="9">
        <f t="shared" ref="O1950:O2013" si="334">ROUND($I1950*$M1950*$L1950,2)</f>
        <v>0</v>
      </c>
      <c r="P1950" s="9">
        <f t="shared" ref="P1950:P2013" si="335">ROUND($J1950*$N1950*$L1950,2)-O1950</f>
        <v>0</v>
      </c>
      <c r="Q1950" s="9">
        <f>'2025-26 Salary &amp; Benefits'!G$6</f>
        <v>15997.68</v>
      </c>
      <c r="R1950" s="143">
        <f>'2025-26 Salary &amp; Benefits'!H$6</f>
        <v>0.16020000000000001</v>
      </c>
      <c r="S1950" s="143">
        <f>'2025-26 Salary &amp; Benefits'!I$6</f>
        <v>0.15390000000000001</v>
      </c>
      <c r="T1950" s="9">
        <f t="shared" ref="T1950:T2013" si="336">ROUND(O1950*R1950+P1950*S1950+L1950*Q1950,2)</f>
        <v>0</v>
      </c>
      <c r="U1950" s="9">
        <f t="shared" ref="U1950:U2013" si="337">ROUND((($N1950*$J1950*$L1950)/180)*3,2)</f>
        <v>0</v>
      </c>
      <c r="V1950" s="9">
        <f t="shared" ref="V1950:V2013" si="338">ROUND(U1950*S1950,2)</f>
        <v>0</v>
      </c>
      <c r="W1950" s="9">
        <f t="shared" ref="W1950:W2013" si="339">SUM(U1950:V1950)</f>
        <v>0</v>
      </c>
      <c r="X1950" s="22">
        <f t="shared" ref="X1950:X2013" si="340">SUM(T1950,O1950:P1950,W1950)</f>
        <v>0</v>
      </c>
      <c r="Y1950" s="2"/>
      <c r="Z1950" s="2"/>
      <c r="AA1950" s="2"/>
      <c r="AB1950" s="2"/>
      <c r="AC1950" s="2"/>
      <c r="AD1950" s="2"/>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c r="BI1950" s="2"/>
      <c r="BJ1950" s="2"/>
      <c r="BK1950" s="2"/>
      <c r="BL1950" s="2"/>
      <c r="BM1950" s="2"/>
      <c r="BN1950" s="2"/>
      <c r="BO1950" s="2"/>
      <c r="BP1950" s="2"/>
      <c r="BQ1950" s="2"/>
      <c r="BR1950" s="2"/>
      <c r="BS1950" s="2"/>
      <c r="BT1950" s="2"/>
      <c r="BU1950" s="2"/>
      <c r="BV1950" s="2"/>
      <c r="BW1950" s="2"/>
      <c r="BX1950" s="2"/>
      <c r="BY1950" s="2"/>
      <c r="BZ1950" s="2"/>
      <c r="CA1950" s="2"/>
      <c r="CB1950" s="2"/>
      <c r="CC1950" s="2"/>
      <c r="CD1950" s="2"/>
      <c r="CE1950" s="2"/>
      <c r="CF1950" s="2"/>
      <c r="CG1950" s="2"/>
      <c r="CH1950" s="2"/>
      <c r="CI1950" s="2"/>
      <c r="CJ1950" s="2"/>
      <c r="CK1950" s="2"/>
      <c r="CL1950" s="2"/>
      <c r="CM1950" s="2"/>
      <c r="CN1950" s="2"/>
      <c r="CO1950" s="2"/>
      <c r="CP1950" s="2"/>
      <c r="CQ1950" s="2"/>
      <c r="CR1950" s="2"/>
      <c r="CS1950" s="2"/>
      <c r="CT1950" s="2"/>
      <c r="CU1950" s="2"/>
      <c r="CV1950" s="2"/>
      <c r="CW1950" s="2"/>
      <c r="CX1950" s="2"/>
      <c r="CY1950" s="2"/>
      <c r="CZ1950" s="2"/>
      <c r="DA1950" s="2"/>
      <c r="DB1950" s="2"/>
      <c r="DC1950" s="2"/>
      <c r="DD1950" s="2"/>
      <c r="DE1950" s="2"/>
      <c r="DF1950" s="2"/>
      <c r="DG1950" s="2"/>
      <c r="DH1950" s="2"/>
      <c r="DI1950" s="2"/>
      <c r="DJ1950" s="2"/>
      <c r="DK1950" s="2"/>
      <c r="DL1950" s="2"/>
      <c r="DM1950" s="2"/>
      <c r="DN1950" s="2"/>
      <c r="DO1950" s="2"/>
      <c r="DP1950" s="2"/>
      <c r="DQ1950" s="2"/>
      <c r="DR1950" s="2"/>
      <c r="DS1950" s="2"/>
      <c r="DT1950" s="2"/>
      <c r="DU1950" s="2"/>
      <c r="DV1950" s="2"/>
      <c r="DW1950" s="2"/>
      <c r="DX1950" s="2"/>
      <c r="DY1950" s="2"/>
      <c r="DZ1950" s="2"/>
      <c r="EA1950" s="2"/>
      <c r="EB1950" s="2"/>
      <c r="EC1950" s="2"/>
      <c r="ED1950" s="2"/>
      <c r="EE1950" s="2"/>
      <c r="EF1950" s="2"/>
      <c r="EG1950" s="2"/>
      <c r="EH1950" s="2"/>
      <c r="EI1950" s="2"/>
      <c r="EJ1950" s="2"/>
      <c r="EK1950" s="2"/>
      <c r="EL1950" s="2"/>
      <c r="EM1950" s="2"/>
      <c r="EN1950" s="2"/>
      <c r="EO1950" s="2"/>
      <c r="EP1950" s="2"/>
      <c r="EQ1950" s="2"/>
      <c r="ER1950" s="2"/>
      <c r="ES1950" s="2"/>
      <c r="ET1950" s="2"/>
      <c r="EU1950" s="2"/>
      <c r="EV1950" s="2"/>
      <c r="EW1950" s="2"/>
      <c r="EX1950" s="2"/>
      <c r="EY1950" s="2"/>
      <c r="EZ1950" s="2"/>
      <c r="FA1950" s="2"/>
      <c r="FB1950" s="2"/>
      <c r="FC1950" s="2"/>
    </row>
    <row r="1951" spans="1:159" s="4" customFormat="1">
      <c r="A1951" s="77" t="s">
        <v>2379</v>
      </c>
      <c r="B1951" s="87" t="s">
        <v>2824</v>
      </c>
      <c r="C1951" s="86">
        <v>5693</v>
      </c>
      <c r="D1951" s="78" t="s">
        <v>3098</v>
      </c>
      <c r="E1951" s="107" t="str">
        <f>VLOOKUP($C1951,'2024-25 School Level AAFTE'!$C$4:$L$2372,9,FALSE)</f>
        <v>Yes</v>
      </c>
      <c r="F1951" s="95">
        <f>VLOOKUP($C1951,'2024-25 School Level AAFTE'!$C$4:$J$2372,8,FALSE)</f>
        <v>605.37</v>
      </c>
      <c r="G1951" s="97">
        <f>IFERROR(IF(E1951= "yes",VLOOKUP(C1951,Summary!$B:$I,6,0),0),0)</f>
        <v>0</v>
      </c>
      <c r="H1951" s="96">
        <f t="shared" si="331"/>
        <v>605.37</v>
      </c>
      <c r="I1951" s="154">
        <f>VLOOKUP($A1951,'2025-26 Salary &amp; Benefits'!$A:$I,3,FALSE)</f>
        <v>1</v>
      </c>
      <c r="J1951" s="154">
        <f>VLOOKUP($A1951,'2025-26 Salary &amp; Benefits'!$A:$I,4,FALSE)</f>
        <v>1</v>
      </c>
      <c r="K1951" s="141">
        <f t="shared" si="332"/>
        <v>605.37</v>
      </c>
      <c r="L1951" s="140">
        <f t="shared" si="333"/>
        <v>1.776</v>
      </c>
      <c r="M1951" s="142">
        <f>'2025-26 Salary &amp; Benefits'!$E$6</f>
        <v>78209</v>
      </c>
      <c r="N1951" s="142">
        <f>'2025-26 Salary &amp; Benefits'!$F$6</f>
        <v>80164</v>
      </c>
      <c r="O1951" s="9">
        <f t="shared" si="334"/>
        <v>138899.18</v>
      </c>
      <c r="P1951" s="9">
        <f t="shared" si="335"/>
        <v>3472.0800000000163</v>
      </c>
      <c r="Q1951" s="9">
        <f>'2025-26 Salary &amp; Benefits'!G$6</f>
        <v>15997.68</v>
      </c>
      <c r="R1951" s="143">
        <f>'2025-26 Salary &amp; Benefits'!H$6</f>
        <v>0.16020000000000001</v>
      </c>
      <c r="S1951" s="143">
        <f>'2025-26 Salary &amp; Benefits'!I$6</f>
        <v>0.15390000000000001</v>
      </c>
      <c r="T1951" s="9">
        <f t="shared" si="336"/>
        <v>51197.88</v>
      </c>
      <c r="U1951" s="9">
        <f t="shared" si="337"/>
        <v>2372.85</v>
      </c>
      <c r="V1951" s="9">
        <f t="shared" si="338"/>
        <v>365.18</v>
      </c>
      <c r="W1951" s="9">
        <f t="shared" si="339"/>
        <v>2738.0299999999997</v>
      </c>
      <c r="X1951" s="22">
        <f t="shared" si="340"/>
        <v>196307.17</v>
      </c>
      <c r="Y1951" s="2"/>
      <c r="Z1951" s="2"/>
      <c r="AA1951" s="2"/>
      <c r="AB1951" s="2"/>
      <c r="AC1951" s="2"/>
      <c r="AD1951" s="2"/>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c r="BI1951" s="2"/>
      <c r="BJ1951" s="2"/>
      <c r="BK1951" s="2"/>
      <c r="BL1951" s="2"/>
      <c r="BM1951" s="2"/>
      <c r="BN1951" s="2"/>
      <c r="BO1951" s="2"/>
      <c r="BP1951" s="2"/>
      <c r="BQ1951" s="2"/>
      <c r="BR1951" s="2"/>
      <c r="BS1951" s="2"/>
      <c r="BT1951" s="2"/>
      <c r="BU1951" s="2"/>
      <c r="BV1951" s="2"/>
      <c r="BW1951" s="2"/>
      <c r="BX1951" s="2"/>
      <c r="BY1951" s="2"/>
      <c r="BZ1951" s="2"/>
      <c r="CA1951" s="2"/>
      <c r="CB1951" s="2"/>
      <c r="CC1951" s="2"/>
      <c r="CD1951" s="2"/>
      <c r="CE1951" s="2"/>
      <c r="CF1951" s="2"/>
      <c r="CG1951" s="2"/>
      <c r="CH1951" s="2"/>
      <c r="CI1951" s="2"/>
      <c r="CJ1951" s="2"/>
      <c r="CK1951" s="2"/>
      <c r="CL1951" s="2"/>
      <c r="CM1951" s="2"/>
      <c r="CN1951" s="2"/>
      <c r="CO1951" s="2"/>
      <c r="CP1951" s="2"/>
      <c r="CQ1951" s="2"/>
      <c r="CR1951" s="2"/>
      <c r="CS1951" s="2"/>
      <c r="CT1951" s="2"/>
      <c r="CU1951" s="2"/>
      <c r="CV1951" s="2"/>
      <c r="CW1951" s="2"/>
      <c r="CX1951" s="2"/>
      <c r="CY1951" s="2"/>
      <c r="CZ1951" s="2"/>
      <c r="DA1951" s="2"/>
      <c r="DB1951" s="2"/>
      <c r="DC1951" s="2"/>
      <c r="DD1951" s="2"/>
      <c r="DE1951" s="2"/>
      <c r="DF1951" s="2"/>
      <c r="DG1951" s="2"/>
      <c r="DH1951" s="2"/>
      <c r="DI1951" s="2"/>
      <c r="DJ1951" s="2"/>
      <c r="DK1951" s="2"/>
      <c r="DL1951" s="2"/>
      <c r="DM1951" s="2"/>
      <c r="DN1951" s="2"/>
      <c r="DO1951" s="2"/>
      <c r="DP1951" s="2"/>
      <c r="DQ1951" s="2"/>
      <c r="DR1951" s="2"/>
      <c r="DS1951" s="2"/>
      <c r="DT1951" s="2"/>
      <c r="DU1951" s="2"/>
      <c r="DV1951" s="2"/>
      <c r="DW1951" s="2"/>
      <c r="DX1951" s="2"/>
      <c r="DY1951" s="2"/>
      <c r="DZ1951" s="2"/>
      <c r="EA1951" s="2"/>
      <c r="EB1951" s="2"/>
      <c r="EC1951" s="2"/>
      <c r="ED1951" s="2"/>
      <c r="EE1951" s="2"/>
      <c r="EF1951" s="2"/>
      <c r="EG1951" s="2"/>
      <c r="EH1951" s="2"/>
      <c r="EI1951" s="2"/>
      <c r="EJ1951" s="2"/>
      <c r="EK1951" s="2"/>
      <c r="EL1951" s="2"/>
      <c r="EM1951" s="2"/>
      <c r="EN1951" s="2"/>
      <c r="EO1951" s="2"/>
      <c r="EP1951" s="2"/>
      <c r="EQ1951" s="2"/>
      <c r="ER1951" s="2"/>
      <c r="ES1951" s="2"/>
      <c r="ET1951" s="2"/>
      <c r="EU1951" s="2"/>
      <c r="EV1951" s="2"/>
      <c r="EW1951" s="2"/>
      <c r="EX1951" s="2"/>
      <c r="EY1951" s="2"/>
      <c r="EZ1951" s="2"/>
      <c r="FA1951" s="2"/>
      <c r="FB1951" s="2"/>
      <c r="FC1951" s="2"/>
    </row>
    <row r="1952" spans="1:159" s="4" customFormat="1">
      <c r="A1952" s="77" t="s">
        <v>2379</v>
      </c>
      <c r="B1952" s="87" t="s">
        <v>2824</v>
      </c>
      <c r="C1952" s="86">
        <v>5694</v>
      </c>
      <c r="D1952" s="78" t="s">
        <v>3099</v>
      </c>
      <c r="E1952" s="107" t="str">
        <f>VLOOKUP($C1952,'2024-25 School Level AAFTE'!$C$4:$L$2372,9,FALSE)</f>
        <v>No</v>
      </c>
      <c r="F1952" s="95">
        <f>VLOOKUP($C1952,'2024-25 School Level AAFTE'!$C$4:$J$2372,8,FALSE)</f>
        <v>456.94</v>
      </c>
      <c r="G1952" s="97">
        <f>IFERROR(IF(E1952= "yes",VLOOKUP(C1952,Summary!$B:$I,6,0),0),0)</f>
        <v>0</v>
      </c>
      <c r="H1952" s="96">
        <f t="shared" si="331"/>
        <v>0</v>
      </c>
      <c r="I1952" s="154">
        <f>VLOOKUP($A1952,'2025-26 Salary &amp; Benefits'!$A:$I,3,FALSE)</f>
        <v>1</v>
      </c>
      <c r="J1952" s="154">
        <f>VLOOKUP($A1952,'2025-26 Salary &amp; Benefits'!$A:$I,4,FALSE)</f>
        <v>1</v>
      </c>
      <c r="K1952" s="141">
        <f t="shared" si="332"/>
        <v>0</v>
      </c>
      <c r="L1952" s="140">
        <f t="shared" si="333"/>
        <v>0</v>
      </c>
      <c r="M1952" s="142">
        <f>'2025-26 Salary &amp; Benefits'!$E$6</f>
        <v>78209</v>
      </c>
      <c r="N1952" s="142">
        <f>'2025-26 Salary &amp; Benefits'!$F$6</f>
        <v>80164</v>
      </c>
      <c r="O1952" s="9">
        <f t="shared" si="334"/>
        <v>0</v>
      </c>
      <c r="P1952" s="9">
        <f t="shared" si="335"/>
        <v>0</v>
      </c>
      <c r="Q1952" s="9">
        <f>'2025-26 Salary &amp; Benefits'!G$6</f>
        <v>15997.68</v>
      </c>
      <c r="R1952" s="143">
        <f>'2025-26 Salary &amp; Benefits'!H$6</f>
        <v>0.16020000000000001</v>
      </c>
      <c r="S1952" s="143">
        <f>'2025-26 Salary &amp; Benefits'!I$6</f>
        <v>0.15390000000000001</v>
      </c>
      <c r="T1952" s="9">
        <f t="shared" si="336"/>
        <v>0</v>
      </c>
      <c r="U1952" s="9">
        <f t="shared" si="337"/>
        <v>0</v>
      </c>
      <c r="V1952" s="9">
        <f t="shared" si="338"/>
        <v>0</v>
      </c>
      <c r="W1952" s="9">
        <f t="shared" si="339"/>
        <v>0</v>
      </c>
      <c r="X1952" s="22">
        <f t="shared" si="340"/>
        <v>0</v>
      </c>
      <c r="Y1952" s="2"/>
      <c r="Z1952" s="2"/>
      <c r="AA1952" s="2"/>
      <c r="AB1952" s="2"/>
      <c r="AC1952" s="2"/>
      <c r="AD1952" s="2"/>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c r="BI1952" s="2"/>
      <c r="BJ1952" s="2"/>
      <c r="BK1952" s="2"/>
      <c r="BL1952" s="2"/>
      <c r="BM1952" s="2"/>
      <c r="BN1952" s="2"/>
      <c r="BO1952" s="2"/>
      <c r="BP1952" s="2"/>
      <c r="BQ1952" s="2"/>
      <c r="BR1952" s="2"/>
      <c r="BS1952" s="2"/>
      <c r="BT1952" s="2"/>
      <c r="BU1952" s="2"/>
      <c r="BV1952" s="2"/>
      <c r="BW1952" s="2"/>
      <c r="BX1952" s="2"/>
      <c r="BY1952" s="2"/>
      <c r="BZ1952" s="2"/>
      <c r="CA1952" s="2"/>
      <c r="CB1952" s="2"/>
      <c r="CC1952" s="2"/>
      <c r="CD1952" s="2"/>
      <c r="CE1952" s="2"/>
      <c r="CF1952" s="2"/>
      <c r="CG1952" s="2"/>
      <c r="CH1952" s="2"/>
      <c r="CI1952" s="2"/>
      <c r="CJ1952" s="2"/>
      <c r="CK1952" s="2"/>
      <c r="CL1952" s="2"/>
      <c r="CM1952" s="2"/>
      <c r="CN1952" s="2"/>
      <c r="CO1952" s="2"/>
      <c r="CP1952" s="2"/>
      <c r="CQ1952" s="2"/>
      <c r="CR1952" s="2"/>
      <c r="CS1952" s="2"/>
      <c r="CT1952" s="2"/>
      <c r="CU1952" s="2"/>
      <c r="CV1952" s="2"/>
      <c r="CW1952" s="2"/>
      <c r="CX1952" s="2"/>
      <c r="CY1952" s="2"/>
      <c r="CZ1952" s="2"/>
      <c r="DA1952" s="2"/>
      <c r="DB1952" s="2"/>
      <c r="DC1952" s="2"/>
      <c r="DD1952" s="2"/>
      <c r="DE1952" s="2"/>
      <c r="DF1952" s="2"/>
      <c r="DG1952" s="2"/>
      <c r="DH1952" s="2"/>
      <c r="DI1952" s="2"/>
      <c r="DJ1952" s="2"/>
      <c r="DK1952" s="2"/>
      <c r="DL1952" s="2"/>
      <c r="DM1952" s="2"/>
      <c r="DN1952" s="2"/>
      <c r="DO1952" s="2"/>
      <c r="DP1952" s="2"/>
      <c r="DQ1952" s="2"/>
      <c r="DR1952" s="2"/>
      <c r="DS1952" s="2"/>
      <c r="DT1952" s="2"/>
      <c r="DU1952" s="2"/>
      <c r="DV1952" s="2"/>
      <c r="DW1952" s="2"/>
      <c r="DX1952" s="2"/>
      <c r="DY1952" s="2"/>
      <c r="DZ1952" s="2"/>
      <c r="EA1952" s="2"/>
      <c r="EB1952" s="2"/>
      <c r="EC1952" s="2"/>
      <c r="ED1952" s="2"/>
      <c r="EE1952" s="2"/>
      <c r="EF1952" s="2"/>
      <c r="EG1952" s="2"/>
      <c r="EH1952" s="2"/>
      <c r="EI1952" s="2"/>
      <c r="EJ1952" s="2"/>
      <c r="EK1952" s="2"/>
      <c r="EL1952" s="2"/>
      <c r="EM1952" s="2"/>
      <c r="EN1952" s="2"/>
      <c r="EO1952" s="2"/>
      <c r="EP1952" s="2"/>
      <c r="EQ1952" s="2"/>
      <c r="ER1952" s="2"/>
      <c r="ES1952" s="2"/>
      <c r="ET1952" s="2"/>
      <c r="EU1952" s="2"/>
      <c r="EV1952" s="2"/>
      <c r="EW1952" s="2"/>
      <c r="EX1952" s="2"/>
      <c r="EY1952" s="2"/>
      <c r="EZ1952" s="2"/>
      <c r="FA1952" s="2"/>
      <c r="FB1952" s="2"/>
      <c r="FC1952" s="2"/>
    </row>
    <row r="1953" spans="1:159" s="4" customFormat="1">
      <c r="A1953" s="77" t="s">
        <v>2379</v>
      </c>
      <c r="B1953" s="87" t="s">
        <v>2824</v>
      </c>
      <c r="C1953" s="88">
        <v>5695</v>
      </c>
      <c r="D1953" s="87" t="s">
        <v>3100</v>
      </c>
      <c r="E1953" s="107" t="str">
        <f>VLOOKUP($C1953,'2024-25 School Level AAFTE'!$C$4:$L$2372,9,FALSE)</f>
        <v>Yes</v>
      </c>
      <c r="F1953" s="95">
        <f>VLOOKUP($C1953,'2024-25 School Level AAFTE'!$C$4:$J$2372,8,FALSE)</f>
        <v>595.28</v>
      </c>
      <c r="G1953" s="97">
        <f>IFERROR(IF(E1953= "yes",VLOOKUP(C1953,Summary!$B:$I,6,0),0),0)</f>
        <v>0</v>
      </c>
      <c r="H1953" s="96">
        <f t="shared" si="331"/>
        <v>595.28</v>
      </c>
      <c r="I1953" s="154">
        <f>VLOOKUP($A1953,'2025-26 Salary &amp; Benefits'!$A:$I,3,FALSE)</f>
        <v>1</v>
      </c>
      <c r="J1953" s="154">
        <f>VLOOKUP($A1953,'2025-26 Salary &amp; Benefits'!$A:$I,4,FALSE)</f>
        <v>1</v>
      </c>
      <c r="K1953" s="141">
        <f t="shared" si="332"/>
        <v>595.28</v>
      </c>
      <c r="L1953" s="140">
        <f t="shared" si="333"/>
        <v>1.746</v>
      </c>
      <c r="M1953" s="142">
        <f>'2025-26 Salary &amp; Benefits'!$E$6</f>
        <v>78209</v>
      </c>
      <c r="N1953" s="142">
        <f>'2025-26 Salary &amp; Benefits'!$F$6</f>
        <v>80164</v>
      </c>
      <c r="O1953" s="9">
        <f t="shared" si="334"/>
        <v>136552.91</v>
      </c>
      <c r="P1953" s="9">
        <f t="shared" si="335"/>
        <v>3413.429999999993</v>
      </c>
      <c r="Q1953" s="9">
        <f>'2025-26 Salary &amp; Benefits'!G$6</f>
        <v>15997.68</v>
      </c>
      <c r="R1953" s="143">
        <f>'2025-26 Salary &amp; Benefits'!H$6</f>
        <v>0.16020000000000001</v>
      </c>
      <c r="S1953" s="143">
        <f>'2025-26 Salary &amp; Benefits'!I$6</f>
        <v>0.15390000000000001</v>
      </c>
      <c r="T1953" s="9">
        <f t="shared" si="336"/>
        <v>50333.05</v>
      </c>
      <c r="U1953" s="9">
        <f t="shared" si="337"/>
        <v>2332.77</v>
      </c>
      <c r="V1953" s="9">
        <f t="shared" si="338"/>
        <v>359.01</v>
      </c>
      <c r="W1953" s="9">
        <f t="shared" si="339"/>
        <v>2691.7799999999997</v>
      </c>
      <c r="X1953" s="22">
        <f t="shared" si="340"/>
        <v>192991.17</v>
      </c>
      <c r="Y1953" s="2"/>
      <c r="Z1953" s="2"/>
      <c r="AA1953" s="2"/>
      <c r="AB1953" s="2"/>
      <c r="AC1953" s="2"/>
      <c r="AD1953" s="2"/>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c r="BI1953" s="2"/>
      <c r="BJ1953" s="2"/>
      <c r="BK1953" s="2"/>
      <c r="BL1953" s="2"/>
      <c r="BM1953" s="2"/>
      <c r="BN1953" s="2"/>
      <c r="BO1953" s="2"/>
      <c r="BP1953" s="2"/>
      <c r="BQ1953" s="2"/>
      <c r="BR1953" s="2"/>
      <c r="BS1953" s="2"/>
      <c r="BT1953" s="2"/>
      <c r="BU1953" s="2"/>
      <c r="BV1953" s="2"/>
      <c r="BW1953" s="2"/>
      <c r="BX1953" s="2"/>
      <c r="BY1953" s="2"/>
      <c r="BZ1953" s="2"/>
      <c r="CA1953" s="2"/>
      <c r="CB1953" s="2"/>
      <c r="CC1953" s="2"/>
      <c r="CD1953" s="2"/>
      <c r="CE1953" s="2"/>
      <c r="CF1953" s="2"/>
      <c r="CG1953" s="2"/>
      <c r="CH1953" s="2"/>
      <c r="CI1953" s="2"/>
      <c r="CJ1953" s="2"/>
      <c r="CK1953" s="2"/>
      <c r="CL1953" s="2"/>
      <c r="CM1953" s="2"/>
      <c r="CN1953" s="2"/>
      <c r="CO1953" s="2"/>
      <c r="CP1953" s="2"/>
      <c r="CQ1953" s="2"/>
      <c r="CR1953" s="2"/>
      <c r="CS1953" s="2"/>
      <c r="CT1953" s="2"/>
      <c r="CU1953" s="2"/>
      <c r="CV1953" s="2"/>
      <c r="CW1953" s="2"/>
      <c r="CX1953" s="2"/>
      <c r="CY1953" s="2"/>
      <c r="CZ1953" s="2"/>
      <c r="DA1953" s="2"/>
      <c r="DB1953" s="2"/>
      <c r="DC1953" s="2"/>
      <c r="DD1953" s="2"/>
      <c r="DE1953" s="2"/>
      <c r="DF1953" s="2"/>
      <c r="DG1953" s="2"/>
      <c r="DH1953" s="2"/>
      <c r="DI1953" s="2"/>
      <c r="DJ1953" s="2"/>
      <c r="DK1953" s="2"/>
      <c r="DL1953" s="2"/>
      <c r="DM1953" s="2"/>
      <c r="DN1953" s="2"/>
      <c r="DO1953" s="2"/>
      <c r="DP1953" s="2"/>
      <c r="DQ1953" s="2"/>
      <c r="DR1953" s="2"/>
      <c r="DS1953" s="2"/>
      <c r="DT1953" s="2"/>
      <c r="DU1953" s="2"/>
      <c r="DV1953" s="2"/>
      <c r="DW1953" s="2"/>
      <c r="DX1953" s="2"/>
      <c r="DY1953" s="2"/>
      <c r="DZ1953" s="2"/>
      <c r="EA1953" s="2"/>
      <c r="EB1953" s="2"/>
      <c r="EC1953" s="2"/>
      <c r="ED1953" s="2"/>
      <c r="EE1953" s="2"/>
      <c r="EF1953" s="2"/>
      <c r="EG1953" s="2"/>
      <c r="EH1953" s="2"/>
      <c r="EI1953" s="2"/>
      <c r="EJ1953" s="2"/>
      <c r="EK1953" s="2"/>
      <c r="EL1953" s="2"/>
      <c r="EM1953" s="2"/>
      <c r="EN1953" s="2"/>
      <c r="EO1953" s="2"/>
      <c r="EP1953" s="2"/>
      <c r="EQ1953" s="2"/>
      <c r="ER1953" s="2"/>
      <c r="ES1953" s="2"/>
      <c r="ET1953" s="2"/>
      <c r="EU1953" s="2"/>
      <c r="EV1953" s="2"/>
      <c r="EW1953" s="2"/>
      <c r="EX1953" s="2"/>
      <c r="EY1953" s="2"/>
      <c r="EZ1953" s="2"/>
      <c r="FA1953" s="2"/>
      <c r="FB1953" s="2"/>
      <c r="FC1953" s="2"/>
    </row>
    <row r="1954" spans="1:159" s="4" customFormat="1">
      <c r="A1954" s="77" t="s">
        <v>2379</v>
      </c>
      <c r="B1954" s="87" t="s">
        <v>2824</v>
      </c>
      <c r="C1954" s="88">
        <v>5730</v>
      </c>
      <c r="D1954" s="87" t="s">
        <v>3156</v>
      </c>
      <c r="E1954" s="107" t="str">
        <f>VLOOKUP($C1954,'2024-25 School Level AAFTE'!$C$4:$L$2372,9,FALSE)</f>
        <v>No</v>
      </c>
      <c r="F1954" s="95">
        <f>VLOOKUP($C1954,'2024-25 School Level AAFTE'!$C$4:$J$2372,8,FALSE)</f>
        <v>755.39</v>
      </c>
      <c r="G1954" s="97">
        <f>IFERROR(IF(E1954= "yes",VLOOKUP(C1954,Summary!$B:$I,6,0),0),0)</f>
        <v>0</v>
      </c>
      <c r="H1954" s="96">
        <f t="shared" si="331"/>
        <v>0</v>
      </c>
      <c r="I1954" s="154">
        <f>VLOOKUP($A1954,'2025-26 Salary &amp; Benefits'!$A:$I,3,FALSE)</f>
        <v>1</v>
      </c>
      <c r="J1954" s="154">
        <f>VLOOKUP($A1954,'2025-26 Salary &amp; Benefits'!$A:$I,4,FALSE)</f>
        <v>1</v>
      </c>
      <c r="K1954" s="141">
        <f t="shared" si="332"/>
        <v>0</v>
      </c>
      <c r="L1954" s="140">
        <f t="shared" si="333"/>
        <v>0</v>
      </c>
      <c r="M1954" s="142">
        <f>'2025-26 Salary &amp; Benefits'!$E$6</f>
        <v>78209</v>
      </c>
      <c r="N1954" s="142">
        <f>'2025-26 Salary &amp; Benefits'!$F$6</f>
        <v>80164</v>
      </c>
      <c r="O1954" s="9">
        <f t="shared" si="334"/>
        <v>0</v>
      </c>
      <c r="P1954" s="9">
        <f t="shared" si="335"/>
        <v>0</v>
      </c>
      <c r="Q1954" s="9">
        <f>'2025-26 Salary &amp; Benefits'!G$6</f>
        <v>15997.68</v>
      </c>
      <c r="R1954" s="143">
        <f>'2025-26 Salary &amp; Benefits'!H$6</f>
        <v>0.16020000000000001</v>
      </c>
      <c r="S1954" s="143">
        <f>'2025-26 Salary &amp; Benefits'!I$6</f>
        <v>0.15390000000000001</v>
      </c>
      <c r="T1954" s="9">
        <f t="shared" si="336"/>
        <v>0</v>
      </c>
      <c r="U1954" s="9">
        <f t="shared" si="337"/>
        <v>0</v>
      </c>
      <c r="V1954" s="9">
        <f t="shared" si="338"/>
        <v>0</v>
      </c>
      <c r="W1954" s="9">
        <f t="shared" si="339"/>
        <v>0</v>
      </c>
      <c r="X1954" s="22">
        <f t="shared" si="340"/>
        <v>0</v>
      </c>
      <c r="Y1954" s="2"/>
      <c r="Z1954" s="2"/>
      <c r="AA1954" s="2"/>
      <c r="AB1954" s="2"/>
      <c r="AC1954" s="2"/>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c r="CC1954" s="2"/>
      <c r="CD1954" s="2"/>
      <c r="CE1954" s="2"/>
      <c r="CF1954" s="2"/>
      <c r="CG1954" s="2"/>
      <c r="CH1954" s="2"/>
      <c r="CI1954" s="2"/>
      <c r="CJ1954" s="2"/>
      <c r="CK1954" s="2"/>
      <c r="CL1954" s="2"/>
      <c r="CM1954" s="2"/>
      <c r="CN1954" s="2"/>
      <c r="CO1954" s="2"/>
      <c r="CP1954" s="2"/>
      <c r="CQ1954" s="2"/>
      <c r="CR1954" s="2"/>
      <c r="CS1954" s="2"/>
      <c r="CT1954" s="2"/>
      <c r="CU1954" s="2"/>
      <c r="CV1954" s="2"/>
      <c r="CW1954" s="2"/>
      <c r="CX1954" s="2"/>
      <c r="CY1954" s="2"/>
      <c r="CZ1954" s="2"/>
      <c r="DA1954" s="2"/>
      <c r="DB1954" s="2"/>
      <c r="DC1954" s="2"/>
      <c r="DD1954" s="2"/>
      <c r="DE1954" s="2"/>
      <c r="DF1954" s="2"/>
      <c r="DG1954" s="2"/>
      <c r="DH1954" s="2"/>
      <c r="DI1954" s="2"/>
      <c r="DJ1954" s="2"/>
      <c r="DK1954" s="2"/>
      <c r="DL1954" s="2"/>
      <c r="DM1954" s="2"/>
      <c r="DN1954" s="2"/>
      <c r="DO1954" s="2"/>
      <c r="DP1954" s="2"/>
      <c r="DQ1954" s="2"/>
      <c r="DR1954" s="2"/>
      <c r="DS1954" s="2"/>
      <c r="DT1954" s="2"/>
      <c r="DU1954" s="2"/>
      <c r="DV1954" s="2"/>
      <c r="DW1954" s="2"/>
      <c r="DX1954" s="2"/>
      <c r="DY1954" s="2"/>
      <c r="DZ1954" s="2"/>
      <c r="EA1954" s="2"/>
      <c r="EB1954" s="2"/>
      <c r="EC1954" s="2"/>
      <c r="ED1954" s="2"/>
      <c r="EE1954" s="2"/>
      <c r="EF1954" s="2"/>
      <c r="EG1954" s="2"/>
      <c r="EH1954" s="2"/>
      <c r="EI1954" s="2"/>
      <c r="EJ1954" s="2"/>
      <c r="EK1954" s="2"/>
      <c r="EL1954" s="2"/>
      <c r="EM1954" s="2"/>
      <c r="EN1954" s="2"/>
      <c r="EO1954" s="2"/>
      <c r="EP1954" s="2"/>
      <c r="EQ1954" s="2"/>
      <c r="ER1954" s="2"/>
      <c r="ES1954" s="2"/>
      <c r="ET1954" s="2"/>
      <c r="EU1954" s="2"/>
      <c r="EV1954" s="2"/>
      <c r="EW1954" s="2"/>
      <c r="EX1954" s="2"/>
      <c r="EY1954" s="2"/>
      <c r="EZ1954" s="2"/>
      <c r="FA1954" s="2"/>
      <c r="FB1954" s="2"/>
      <c r="FC1954" s="2"/>
    </row>
    <row r="1955" spans="1:159" s="4" customFormat="1">
      <c r="A1955" s="77" t="s">
        <v>2379</v>
      </c>
      <c r="B1955" s="87" t="s">
        <v>2824</v>
      </c>
      <c r="C1955" s="88">
        <v>5743</v>
      </c>
      <c r="D1955" s="87" t="s">
        <v>3325</v>
      </c>
      <c r="E1955" s="107" t="str">
        <f>VLOOKUP($C1955,'2024-25 School Level AAFTE'!$C$4:$L$2372,9,FALSE)</f>
        <v>No</v>
      </c>
      <c r="F1955" s="95">
        <f>VLOOKUP($C1955,'2024-25 School Level AAFTE'!$C$4:$J$2372,8,FALSE)</f>
        <v>279.67</v>
      </c>
      <c r="G1955" s="97">
        <f>IFERROR(IF(E1955= "yes",VLOOKUP(C1955,Summary!$B:$I,6,0),0),0)</f>
        <v>0</v>
      </c>
      <c r="H1955" s="96">
        <f t="shared" si="331"/>
        <v>0</v>
      </c>
      <c r="I1955" s="154">
        <f>VLOOKUP($A1955,'2025-26 Salary &amp; Benefits'!$A:$I,3,FALSE)</f>
        <v>1</v>
      </c>
      <c r="J1955" s="154">
        <f>VLOOKUP($A1955,'2025-26 Salary &amp; Benefits'!$A:$I,4,FALSE)</f>
        <v>1</v>
      </c>
      <c r="K1955" s="141">
        <f t="shared" si="332"/>
        <v>0</v>
      </c>
      <c r="L1955" s="140">
        <f t="shared" si="333"/>
        <v>0</v>
      </c>
      <c r="M1955" s="142">
        <f>'2025-26 Salary &amp; Benefits'!$E$6</f>
        <v>78209</v>
      </c>
      <c r="N1955" s="142">
        <f>'2025-26 Salary &amp; Benefits'!$F$6</f>
        <v>80164</v>
      </c>
      <c r="O1955" s="9">
        <f t="shared" si="334"/>
        <v>0</v>
      </c>
      <c r="P1955" s="9">
        <f t="shared" si="335"/>
        <v>0</v>
      </c>
      <c r="Q1955" s="9">
        <f>'2025-26 Salary &amp; Benefits'!G$6</f>
        <v>15997.68</v>
      </c>
      <c r="R1955" s="143">
        <f>'2025-26 Salary &amp; Benefits'!H$6</f>
        <v>0.16020000000000001</v>
      </c>
      <c r="S1955" s="143">
        <f>'2025-26 Salary &amp; Benefits'!I$6</f>
        <v>0.15390000000000001</v>
      </c>
      <c r="T1955" s="9">
        <f t="shared" si="336"/>
        <v>0</v>
      </c>
      <c r="U1955" s="9">
        <f t="shared" si="337"/>
        <v>0</v>
      </c>
      <c r="V1955" s="9">
        <f t="shared" si="338"/>
        <v>0</v>
      </c>
      <c r="W1955" s="9">
        <f t="shared" si="339"/>
        <v>0</v>
      </c>
      <c r="X1955" s="22">
        <f t="shared" si="340"/>
        <v>0</v>
      </c>
      <c r="Y1955" s="2"/>
      <c r="Z1955" s="2"/>
      <c r="AA1955" s="2"/>
      <c r="AB1955" s="2"/>
      <c r="AC1955" s="2"/>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c r="CC1955" s="2"/>
      <c r="CD1955" s="2"/>
      <c r="CE1955" s="2"/>
      <c r="CF1955" s="2"/>
      <c r="CG1955" s="2"/>
      <c r="CH1955" s="2"/>
      <c r="CI1955" s="2"/>
      <c r="CJ1955" s="2"/>
      <c r="CK1955" s="2"/>
      <c r="CL1955" s="2"/>
      <c r="CM1955" s="2"/>
      <c r="CN1955" s="2"/>
      <c r="CO1955" s="2"/>
      <c r="CP1955" s="2"/>
      <c r="CQ1955" s="2"/>
      <c r="CR1955" s="2"/>
      <c r="CS1955" s="2"/>
      <c r="CT1955" s="2"/>
      <c r="CU1955" s="2"/>
      <c r="CV1955" s="2"/>
      <c r="CW1955" s="2"/>
      <c r="CX1955" s="2"/>
      <c r="CY1955" s="2"/>
      <c r="CZ1955" s="2"/>
      <c r="DA1955" s="2"/>
      <c r="DB1955" s="2"/>
      <c r="DC1955" s="2"/>
      <c r="DD1955" s="2"/>
      <c r="DE1955" s="2"/>
      <c r="DF1955" s="2"/>
      <c r="DG1955" s="2"/>
      <c r="DH1955" s="2"/>
      <c r="DI1955" s="2"/>
      <c r="DJ1955" s="2"/>
      <c r="DK1955" s="2"/>
      <c r="DL1955" s="2"/>
      <c r="DM1955" s="2"/>
      <c r="DN1955" s="2"/>
      <c r="DO1955" s="2"/>
      <c r="DP1955" s="2"/>
      <c r="DQ1955" s="2"/>
      <c r="DR1955" s="2"/>
      <c r="DS1955" s="2"/>
      <c r="DT1955" s="2"/>
      <c r="DU1955" s="2"/>
      <c r="DV1955" s="2"/>
      <c r="DW1955" s="2"/>
      <c r="DX1955" s="2"/>
      <c r="DY1955" s="2"/>
      <c r="DZ1955" s="2"/>
      <c r="EA1955" s="2"/>
      <c r="EB1955" s="2"/>
      <c r="EC1955" s="2"/>
      <c r="ED1955" s="2"/>
      <c r="EE1955" s="2"/>
      <c r="EF1955" s="2"/>
      <c r="EG1955" s="2"/>
      <c r="EH1955" s="2"/>
      <c r="EI1955" s="2"/>
      <c r="EJ1955" s="2"/>
      <c r="EK1955" s="2"/>
      <c r="EL1955" s="2"/>
      <c r="EM1955" s="2"/>
      <c r="EN1955" s="2"/>
      <c r="EO1955" s="2"/>
      <c r="EP1955" s="2"/>
      <c r="EQ1955" s="2"/>
      <c r="ER1955" s="2"/>
      <c r="ES1955" s="2"/>
      <c r="ET1955" s="2"/>
      <c r="EU1955" s="2"/>
      <c r="EV1955" s="2"/>
      <c r="EW1955" s="2"/>
      <c r="EX1955" s="2"/>
      <c r="EY1955" s="2"/>
      <c r="EZ1955" s="2"/>
      <c r="FA1955" s="2"/>
      <c r="FB1955" s="2"/>
      <c r="FC1955" s="2"/>
    </row>
    <row r="1956" spans="1:159" s="4" customFormat="1">
      <c r="A1956" s="77" t="s">
        <v>2393</v>
      </c>
      <c r="B1956" s="87" t="s">
        <v>2826</v>
      </c>
      <c r="C1956" s="88">
        <v>5381</v>
      </c>
      <c r="D1956" s="87" t="s">
        <v>1827</v>
      </c>
      <c r="E1956" s="107" t="str">
        <f>VLOOKUP($C1956,'2024-25 School Level AAFTE'!$C$4:$L$2372,9,FALSE)</f>
        <v>Yes</v>
      </c>
      <c r="F1956" s="95">
        <f>VLOOKUP($C1956,'2024-25 School Level AAFTE'!$C$4:$J$2372,8,FALSE)</f>
        <v>826.83999999999992</v>
      </c>
      <c r="G1956" s="97">
        <f>IFERROR(IF(E1956= "yes",VLOOKUP(C1956,Summary!$B:$I,6,0),0),0)</f>
        <v>0</v>
      </c>
      <c r="H1956" s="96">
        <f t="shared" si="331"/>
        <v>826.83999999999992</v>
      </c>
      <c r="I1956" s="154">
        <f>VLOOKUP($A1956,'2025-26 Salary &amp; Benefits'!$A:$I,3,FALSE)</f>
        <v>1</v>
      </c>
      <c r="J1956" s="154">
        <f>VLOOKUP($A1956,'2025-26 Salary &amp; Benefits'!$A:$I,4,FALSE)</f>
        <v>1</v>
      </c>
      <c r="K1956" s="141">
        <f t="shared" si="332"/>
        <v>826.83999999999992</v>
      </c>
      <c r="L1956" s="140">
        <f t="shared" si="333"/>
        <v>2.4249999999999998</v>
      </c>
      <c r="M1956" s="142">
        <f>'2025-26 Salary &amp; Benefits'!$E$6</f>
        <v>78209</v>
      </c>
      <c r="N1956" s="142">
        <f>'2025-26 Salary &amp; Benefits'!$F$6</f>
        <v>80164</v>
      </c>
      <c r="O1956" s="9">
        <f t="shared" si="334"/>
        <v>189656.83</v>
      </c>
      <c r="P1956" s="9">
        <f t="shared" si="335"/>
        <v>4740.8700000000244</v>
      </c>
      <c r="Q1956" s="9">
        <f>'2025-26 Salary &amp; Benefits'!G$6</f>
        <v>15997.68</v>
      </c>
      <c r="R1956" s="143">
        <f>'2025-26 Salary &amp; Benefits'!H$6</f>
        <v>0.16020000000000001</v>
      </c>
      <c r="S1956" s="143">
        <f>'2025-26 Salary &amp; Benefits'!I$6</f>
        <v>0.15390000000000001</v>
      </c>
      <c r="T1956" s="9">
        <f t="shared" si="336"/>
        <v>69907.02</v>
      </c>
      <c r="U1956" s="9">
        <f t="shared" si="337"/>
        <v>3239.96</v>
      </c>
      <c r="V1956" s="9">
        <f t="shared" si="338"/>
        <v>498.63</v>
      </c>
      <c r="W1956" s="9">
        <f t="shared" si="339"/>
        <v>3738.59</v>
      </c>
      <c r="X1956" s="22">
        <f t="shared" si="340"/>
        <v>268043.31</v>
      </c>
      <c r="Y1956" s="2"/>
      <c r="Z1956" s="2"/>
      <c r="AA1956" s="2"/>
      <c r="AB1956" s="2"/>
      <c r="AC1956" s="2"/>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c r="BI1956" s="2"/>
      <c r="BJ1956" s="2"/>
      <c r="BK1956" s="2"/>
      <c r="BL1956" s="2"/>
      <c r="BM1956" s="2"/>
      <c r="BN1956" s="2"/>
      <c r="BO1956" s="2"/>
      <c r="BP1956" s="2"/>
      <c r="BQ1956" s="2"/>
      <c r="BR1956" s="2"/>
      <c r="BS1956" s="2"/>
      <c r="BT1956" s="2"/>
      <c r="BU1956" s="2"/>
      <c r="BV1956" s="2"/>
      <c r="BW1956" s="2"/>
      <c r="BX1956" s="2"/>
      <c r="BY1956" s="2"/>
      <c r="BZ1956" s="2"/>
      <c r="CA1956" s="2"/>
      <c r="CB1956" s="2"/>
      <c r="CC1956" s="2"/>
      <c r="CD1956" s="2"/>
      <c r="CE1956" s="2"/>
      <c r="CF1956" s="2"/>
      <c r="CG1956" s="2"/>
      <c r="CH1956" s="2"/>
      <c r="CI1956" s="2"/>
      <c r="CJ1956" s="2"/>
      <c r="CK1956" s="2"/>
      <c r="CL1956" s="2"/>
      <c r="CM1956" s="2"/>
      <c r="CN1956" s="2"/>
      <c r="CO1956" s="2"/>
      <c r="CP1956" s="2"/>
      <c r="CQ1956" s="2"/>
      <c r="CR1956" s="2"/>
      <c r="CS1956" s="2"/>
      <c r="CT1956" s="2"/>
      <c r="CU1956" s="2"/>
      <c r="CV1956" s="2"/>
      <c r="CW1956" s="2"/>
      <c r="CX1956" s="2"/>
      <c r="CY1956" s="2"/>
      <c r="CZ1956" s="2"/>
      <c r="DA1956" s="2"/>
      <c r="DB1956" s="2"/>
      <c r="DC1956" s="2"/>
      <c r="DD1956" s="2"/>
      <c r="DE1956" s="2"/>
      <c r="DF1956" s="2"/>
      <c r="DG1956" s="2"/>
      <c r="DH1956" s="2"/>
      <c r="DI1956" s="2"/>
      <c r="DJ1956" s="2"/>
      <c r="DK1956" s="2"/>
      <c r="DL1956" s="2"/>
      <c r="DM1956" s="2"/>
      <c r="DN1956" s="2"/>
      <c r="DO1956" s="2"/>
      <c r="DP1956" s="2"/>
      <c r="DQ1956" s="2"/>
      <c r="DR1956" s="2"/>
      <c r="DS1956" s="2"/>
      <c r="DT1956" s="2"/>
      <c r="DU1956" s="2"/>
      <c r="DV1956" s="2"/>
      <c r="DW1956" s="2"/>
      <c r="DX1956" s="2"/>
      <c r="DY1956" s="2"/>
      <c r="DZ1956" s="2"/>
      <c r="EA1956" s="2"/>
      <c r="EB1956" s="2"/>
      <c r="EC1956" s="2"/>
      <c r="ED1956" s="2"/>
      <c r="EE1956" s="2"/>
      <c r="EF1956" s="2"/>
      <c r="EG1956" s="2"/>
      <c r="EH1956" s="2"/>
      <c r="EI1956" s="2"/>
      <c r="EJ1956" s="2"/>
      <c r="EK1956" s="2"/>
      <c r="EL1956" s="2"/>
      <c r="EM1956" s="2"/>
      <c r="EN1956" s="2"/>
      <c r="EO1956" s="2"/>
      <c r="EP1956" s="2"/>
      <c r="EQ1956" s="2"/>
      <c r="ER1956" s="2"/>
      <c r="ES1956" s="2"/>
      <c r="ET1956" s="2"/>
      <c r="EU1956" s="2"/>
      <c r="EV1956" s="2"/>
      <c r="EW1956" s="2"/>
      <c r="EX1956" s="2"/>
      <c r="EY1956" s="2"/>
      <c r="EZ1956" s="2"/>
      <c r="FA1956" s="2"/>
      <c r="FB1956" s="2"/>
      <c r="FC1956" s="2"/>
    </row>
    <row r="1957" spans="1:159" s="4" customFormat="1">
      <c r="A1957" s="77" t="s">
        <v>2302</v>
      </c>
      <c r="B1957" s="87" t="s">
        <v>2827</v>
      </c>
      <c r="C1957" s="86">
        <v>2186</v>
      </c>
      <c r="D1957" s="78" t="s">
        <v>1155</v>
      </c>
      <c r="E1957" s="107" t="str">
        <f>VLOOKUP($C1957,'2024-25 School Level AAFTE'!$C$4:$L$2372,9,FALSE)</f>
        <v>Yes</v>
      </c>
      <c r="F1957" s="95">
        <f>VLOOKUP($C1957,'2024-25 School Level AAFTE'!$C$4:$J$2372,8,FALSE)</f>
        <v>22.23</v>
      </c>
      <c r="G1957" s="97">
        <f>IFERROR(IF(E1957= "yes",VLOOKUP(C1957,Summary!$B:$I,6,0),0),0)</f>
        <v>0</v>
      </c>
      <c r="H1957" s="96">
        <f t="shared" si="331"/>
        <v>22.23</v>
      </c>
      <c r="I1957" s="154">
        <f>VLOOKUP($A1957,'2025-26 Salary &amp; Benefits'!$A:$I,3,FALSE)</f>
        <v>1</v>
      </c>
      <c r="J1957" s="154">
        <f>VLOOKUP($A1957,'2025-26 Salary &amp; Benefits'!$A:$I,4,FALSE)</f>
        <v>1</v>
      </c>
      <c r="K1957" s="141">
        <f t="shared" si="332"/>
        <v>22.23</v>
      </c>
      <c r="L1957" s="140">
        <f t="shared" si="333"/>
        <v>6.5000000000000002E-2</v>
      </c>
      <c r="M1957" s="142">
        <f>'2025-26 Salary &amp; Benefits'!$E$6</f>
        <v>78209</v>
      </c>
      <c r="N1957" s="142">
        <f>'2025-26 Salary &amp; Benefits'!$F$6</f>
        <v>80164</v>
      </c>
      <c r="O1957" s="9">
        <f t="shared" si="334"/>
        <v>5083.59</v>
      </c>
      <c r="P1957" s="9">
        <f t="shared" si="335"/>
        <v>127.06999999999971</v>
      </c>
      <c r="Q1957" s="9">
        <f>'2025-26 Salary &amp; Benefits'!G$6</f>
        <v>15997.68</v>
      </c>
      <c r="R1957" s="143">
        <f>'2025-26 Salary &amp; Benefits'!H$6</f>
        <v>0.16020000000000001</v>
      </c>
      <c r="S1957" s="143">
        <f>'2025-26 Salary &amp; Benefits'!I$6</f>
        <v>0.15390000000000001</v>
      </c>
      <c r="T1957" s="9">
        <f t="shared" si="336"/>
        <v>1873.8</v>
      </c>
      <c r="U1957" s="9">
        <f t="shared" si="337"/>
        <v>86.84</v>
      </c>
      <c r="V1957" s="9">
        <f t="shared" si="338"/>
        <v>13.36</v>
      </c>
      <c r="W1957" s="9">
        <f t="shared" si="339"/>
        <v>100.2</v>
      </c>
      <c r="X1957" s="22">
        <f t="shared" si="340"/>
        <v>7184.66</v>
      </c>
      <c r="Y1957" s="2"/>
      <c r="Z1957" s="2"/>
      <c r="AA1957" s="2"/>
      <c r="AB1957" s="2"/>
      <c r="AC1957" s="2"/>
      <c r="AD1957" s="2"/>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c r="BI1957" s="2"/>
      <c r="BJ1957" s="2"/>
      <c r="BK1957" s="2"/>
      <c r="BL1957" s="2"/>
      <c r="BM1957" s="2"/>
      <c r="BN1957" s="2"/>
      <c r="BO1957" s="2"/>
      <c r="BP1957" s="2"/>
      <c r="BQ1957" s="2"/>
      <c r="BR1957" s="2"/>
      <c r="BS1957" s="2"/>
      <c r="BT1957" s="2"/>
      <c r="BU1957" s="2"/>
      <c r="BV1957" s="2"/>
      <c r="BW1957" s="2"/>
      <c r="BX1957" s="2"/>
      <c r="BY1957" s="2"/>
      <c r="BZ1957" s="2"/>
      <c r="CA1957" s="2"/>
      <c r="CB1957" s="2"/>
      <c r="CC1957" s="2"/>
      <c r="CD1957" s="2"/>
      <c r="CE1957" s="2"/>
      <c r="CF1957" s="2"/>
      <c r="CG1957" s="2"/>
      <c r="CH1957" s="2"/>
      <c r="CI1957" s="2"/>
      <c r="CJ1957" s="2"/>
      <c r="CK1957" s="2"/>
      <c r="CL1957" s="2"/>
      <c r="CM1957" s="2"/>
      <c r="CN1957" s="2"/>
      <c r="CO1957" s="2"/>
      <c r="CP1957" s="2"/>
      <c r="CQ1957" s="2"/>
      <c r="CR1957" s="2"/>
      <c r="CS1957" s="2"/>
      <c r="CT1957" s="2"/>
      <c r="CU1957" s="2"/>
      <c r="CV1957" s="2"/>
      <c r="CW1957" s="2"/>
      <c r="CX1957" s="2"/>
      <c r="CY1957" s="2"/>
      <c r="CZ1957" s="2"/>
      <c r="DA1957" s="2"/>
      <c r="DB1957" s="2"/>
      <c r="DC1957" s="2"/>
      <c r="DD1957" s="2"/>
      <c r="DE1957" s="2"/>
      <c r="DF1957" s="2"/>
      <c r="DG1957" s="2"/>
      <c r="DH1957" s="2"/>
      <c r="DI1957" s="2"/>
      <c r="DJ1957" s="2"/>
      <c r="DK1957" s="2"/>
      <c r="DL1957" s="2"/>
      <c r="DM1957" s="2"/>
      <c r="DN1957" s="2"/>
      <c r="DO1957" s="2"/>
      <c r="DP1957" s="2"/>
      <c r="DQ1957" s="2"/>
      <c r="DR1957" s="2"/>
      <c r="DS1957" s="2"/>
      <c r="DT1957" s="2"/>
      <c r="DU1957" s="2"/>
      <c r="DV1957" s="2"/>
      <c r="DW1957" s="2"/>
      <c r="DX1957" s="2"/>
      <c r="DY1957" s="2"/>
      <c r="DZ1957" s="2"/>
      <c r="EA1957" s="2"/>
      <c r="EB1957" s="2"/>
      <c r="EC1957" s="2"/>
      <c r="ED1957" s="2"/>
      <c r="EE1957" s="2"/>
      <c r="EF1957" s="2"/>
      <c r="EG1957" s="2"/>
      <c r="EH1957" s="2"/>
      <c r="EI1957" s="2"/>
      <c r="EJ1957" s="2"/>
      <c r="EK1957" s="2"/>
      <c r="EL1957" s="2"/>
      <c r="EM1957" s="2"/>
      <c r="EN1957" s="2"/>
      <c r="EO1957" s="2"/>
      <c r="EP1957" s="2"/>
      <c r="EQ1957" s="2"/>
      <c r="ER1957" s="2"/>
      <c r="ES1957" s="2"/>
      <c r="ET1957" s="2"/>
      <c r="EU1957" s="2"/>
      <c r="EV1957" s="2"/>
      <c r="EW1957" s="2"/>
      <c r="EX1957" s="2"/>
      <c r="EY1957" s="2"/>
      <c r="EZ1957" s="2"/>
      <c r="FA1957" s="2"/>
      <c r="FB1957" s="2"/>
      <c r="FC1957" s="2"/>
    </row>
    <row r="1958" spans="1:159" s="4" customFormat="1">
      <c r="A1958" s="77" t="s">
        <v>2302</v>
      </c>
      <c r="B1958" s="87" t="s">
        <v>2827</v>
      </c>
      <c r="C1958" s="88">
        <v>3050</v>
      </c>
      <c r="D1958" s="87" t="s">
        <v>1156</v>
      </c>
      <c r="E1958" s="107" t="str">
        <f>VLOOKUP($C1958,'2024-25 School Level AAFTE'!$C$4:$L$2372,9,FALSE)</f>
        <v>Yes</v>
      </c>
      <c r="F1958" s="95">
        <f>VLOOKUP($C1958,'2024-25 School Level AAFTE'!$C$4:$J$2372,8,FALSE)</f>
        <v>25.27</v>
      </c>
      <c r="G1958" s="97">
        <f>IFERROR(IF(E1958= "yes",VLOOKUP(C1958,Summary!$B:$I,6,0),0),0)</f>
        <v>0</v>
      </c>
      <c r="H1958" s="96">
        <f t="shared" si="331"/>
        <v>25.27</v>
      </c>
      <c r="I1958" s="154">
        <f>VLOOKUP($A1958,'2025-26 Salary &amp; Benefits'!$A:$I,3,FALSE)</f>
        <v>1</v>
      </c>
      <c r="J1958" s="154">
        <f>VLOOKUP($A1958,'2025-26 Salary &amp; Benefits'!$A:$I,4,FALSE)</f>
        <v>1</v>
      </c>
      <c r="K1958" s="141">
        <f t="shared" si="332"/>
        <v>25.27</v>
      </c>
      <c r="L1958" s="140">
        <f t="shared" si="333"/>
        <v>7.3999999999999996E-2</v>
      </c>
      <c r="M1958" s="142">
        <f>'2025-26 Salary &amp; Benefits'!$E$6</f>
        <v>78209</v>
      </c>
      <c r="N1958" s="142">
        <f>'2025-26 Salary &amp; Benefits'!$F$6</f>
        <v>80164</v>
      </c>
      <c r="O1958" s="9">
        <f t="shared" si="334"/>
        <v>5787.47</v>
      </c>
      <c r="P1958" s="9">
        <f t="shared" si="335"/>
        <v>144.67000000000007</v>
      </c>
      <c r="Q1958" s="9">
        <f>'2025-26 Salary &amp; Benefits'!G$6</f>
        <v>15997.68</v>
      </c>
      <c r="R1958" s="143">
        <f>'2025-26 Salary &amp; Benefits'!H$6</f>
        <v>0.16020000000000001</v>
      </c>
      <c r="S1958" s="143">
        <f>'2025-26 Salary &amp; Benefits'!I$6</f>
        <v>0.15390000000000001</v>
      </c>
      <c r="T1958" s="9">
        <f t="shared" si="336"/>
        <v>2133.25</v>
      </c>
      <c r="U1958" s="9">
        <f t="shared" si="337"/>
        <v>98.87</v>
      </c>
      <c r="V1958" s="9">
        <f t="shared" si="338"/>
        <v>15.22</v>
      </c>
      <c r="W1958" s="9">
        <f t="shared" si="339"/>
        <v>114.09</v>
      </c>
      <c r="X1958" s="22">
        <f t="shared" si="340"/>
        <v>8179.4800000000005</v>
      </c>
      <c r="Y1958" s="2"/>
      <c r="Z1958" s="2"/>
      <c r="AA1958" s="2"/>
      <c r="AB1958" s="2"/>
      <c r="AC1958" s="2"/>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c r="BI1958" s="2"/>
      <c r="BJ1958" s="2"/>
      <c r="BK1958" s="2"/>
      <c r="BL1958" s="2"/>
      <c r="BM1958" s="2"/>
      <c r="BN1958" s="2"/>
      <c r="BO1958" s="2"/>
      <c r="BP1958" s="2"/>
      <c r="BQ1958" s="2"/>
      <c r="BR1958" s="2"/>
      <c r="BS1958" s="2"/>
      <c r="BT1958" s="2"/>
      <c r="BU1958" s="2"/>
      <c r="BV1958" s="2"/>
      <c r="BW1958" s="2"/>
      <c r="BX1958" s="2"/>
      <c r="BY1958" s="2"/>
      <c r="BZ1958" s="2"/>
      <c r="CA1958" s="2"/>
      <c r="CB1958" s="2"/>
      <c r="CC1958" s="2"/>
      <c r="CD1958" s="2"/>
      <c r="CE1958" s="2"/>
      <c r="CF1958" s="2"/>
      <c r="CG1958" s="2"/>
      <c r="CH1958" s="2"/>
      <c r="CI1958" s="2"/>
      <c r="CJ1958" s="2"/>
      <c r="CK1958" s="2"/>
      <c r="CL1958" s="2"/>
      <c r="CM1958" s="2"/>
      <c r="CN1958" s="2"/>
      <c r="CO1958" s="2"/>
      <c r="CP1958" s="2"/>
      <c r="CQ1958" s="2"/>
      <c r="CR1958" s="2"/>
      <c r="CS1958" s="2"/>
      <c r="CT1958" s="2"/>
      <c r="CU1958" s="2"/>
      <c r="CV1958" s="2"/>
      <c r="CW1958" s="2"/>
      <c r="CX1958" s="2"/>
      <c r="CY1958" s="2"/>
      <c r="CZ1958" s="2"/>
      <c r="DA1958" s="2"/>
      <c r="DB1958" s="2"/>
      <c r="DC1958" s="2"/>
      <c r="DD1958" s="2"/>
      <c r="DE1958" s="2"/>
      <c r="DF1958" s="2"/>
      <c r="DG1958" s="2"/>
      <c r="DH1958" s="2"/>
      <c r="DI1958" s="2"/>
      <c r="DJ1958" s="2"/>
      <c r="DK1958" s="2"/>
      <c r="DL1958" s="2"/>
      <c r="DM1958" s="2"/>
      <c r="DN1958" s="2"/>
      <c r="DO1958" s="2"/>
      <c r="DP1958" s="2"/>
      <c r="DQ1958" s="2"/>
      <c r="DR1958" s="2"/>
      <c r="DS1958" s="2"/>
      <c r="DT1958" s="2"/>
      <c r="DU1958" s="2"/>
      <c r="DV1958" s="2"/>
      <c r="DW1958" s="2"/>
      <c r="DX1958" s="2"/>
      <c r="DY1958" s="2"/>
      <c r="DZ1958" s="2"/>
      <c r="EA1958" s="2"/>
      <c r="EB1958" s="2"/>
      <c r="EC1958" s="2"/>
      <c r="ED1958" s="2"/>
      <c r="EE1958" s="2"/>
      <c r="EF1958" s="2"/>
      <c r="EG1958" s="2"/>
      <c r="EH1958" s="2"/>
      <c r="EI1958" s="2"/>
      <c r="EJ1958" s="2"/>
      <c r="EK1958" s="2"/>
      <c r="EL1958" s="2"/>
      <c r="EM1958" s="2"/>
      <c r="EN1958" s="2"/>
      <c r="EO1958" s="2"/>
      <c r="EP1958" s="2"/>
      <c r="EQ1958" s="2"/>
      <c r="ER1958" s="2"/>
      <c r="ES1958" s="2"/>
      <c r="ET1958" s="2"/>
      <c r="EU1958" s="2"/>
      <c r="EV1958" s="2"/>
      <c r="EW1958" s="2"/>
      <c r="EX1958" s="2"/>
      <c r="EY1958" s="2"/>
      <c r="EZ1958" s="2"/>
      <c r="FA1958" s="2"/>
      <c r="FB1958" s="2"/>
      <c r="FC1958" s="2"/>
    </row>
    <row r="1959" spans="1:159" s="4" customFormat="1">
      <c r="A1959" s="77" t="s">
        <v>2442</v>
      </c>
      <c r="B1959" s="87" t="s">
        <v>2828</v>
      </c>
      <c r="C1959" s="88">
        <v>3068</v>
      </c>
      <c r="D1959" s="87" t="s">
        <v>2061</v>
      </c>
      <c r="E1959" s="107" t="str">
        <f>VLOOKUP($C1959,'2024-25 School Level AAFTE'!$C$4:$L$2372,9,FALSE)</f>
        <v>Yes</v>
      </c>
      <c r="F1959" s="95">
        <f>VLOOKUP($C1959,'2024-25 School Level AAFTE'!$C$4:$J$2372,8,FALSE)</f>
        <v>42.029999999999994</v>
      </c>
      <c r="G1959" s="97">
        <f>IFERROR(IF(E1959= "yes",VLOOKUP(C1959,Summary!$B:$I,6,0),0),0)</f>
        <v>0</v>
      </c>
      <c r="H1959" s="96">
        <f t="shared" si="331"/>
        <v>42.029999999999994</v>
      </c>
      <c r="I1959" s="154">
        <f>VLOOKUP($A1959,'2025-26 Salary &amp; Benefits'!$A:$I,3,FALSE)</f>
        <v>1</v>
      </c>
      <c r="J1959" s="154">
        <f>VLOOKUP($A1959,'2025-26 Salary &amp; Benefits'!$A:$I,4,FALSE)</f>
        <v>1</v>
      </c>
      <c r="K1959" s="141">
        <f t="shared" si="332"/>
        <v>42.029999999999994</v>
      </c>
      <c r="L1959" s="140">
        <f t="shared" si="333"/>
        <v>0.123</v>
      </c>
      <c r="M1959" s="142">
        <f>'2025-26 Salary &amp; Benefits'!$E$6</f>
        <v>78209</v>
      </c>
      <c r="N1959" s="142">
        <f>'2025-26 Salary &amp; Benefits'!$F$6</f>
        <v>80164</v>
      </c>
      <c r="O1959" s="9">
        <f t="shared" si="334"/>
        <v>9619.7099999999991</v>
      </c>
      <c r="P1959" s="9">
        <f t="shared" si="335"/>
        <v>240.46000000000095</v>
      </c>
      <c r="Q1959" s="9">
        <f>'2025-26 Salary &amp; Benefits'!G$6</f>
        <v>15997.68</v>
      </c>
      <c r="R1959" s="143">
        <f>'2025-26 Salary &amp; Benefits'!H$6</f>
        <v>0.16020000000000001</v>
      </c>
      <c r="S1959" s="143">
        <f>'2025-26 Salary &amp; Benefits'!I$6</f>
        <v>0.15390000000000001</v>
      </c>
      <c r="T1959" s="9">
        <f t="shared" si="336"/>
        <v>3545.8</v>
      </c>
      <c r="U1959" s="9">
        <f t="shared" si="337"/>
        <v>164.34</v>
      </c>
      <c r="V1959" s="9">
        <f t="shared" si="338"/>
        <v>25.29</v>
      </c>
      <c r="W1959" s="9">
        <f t="shared" si="339"/>
        <v>189.63</v>
      </c>
      <c r="X1959" s="22">
        <f t="shared" si="340"/>
        <v>13595.599999999999</v>
      </c>
      <c r="Y1959" s="2"/>
      <c r="Z1959" s="2"/>
      <c r="AA1959" s="2"/>
      <c r="AB1959" s="2"/>
      <c r="AC1959" s="2"/>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c r="CQ1959" s="2"/>
      <c r="CR1959" s="2"/>
      <c r="CS1959" s="2"/>
      <c r="CT1959" s="2"/>
      <c r="CU1959" s="2"/>
      <c r="CV1959" s="2"/>
      <c r="CW1959" s="2"/>
      <c r="CX1959" s="2"/>
      <c r="CY1959" s="2"/>
      <c r="CZ1959" s="2"/>
      <c r="DA1959" s="2"/>
      <c r="DB1959" s="2"/>
      <c r="DC1959" s="2"/>
      <c r="DD1959" s="2"/>
      <c r="DE1959" s="2"/>
      <c r="DF1959" s="2"/>
      <c r="DG1959" s="2"/>
      <c r="DH1959" s="2"/>
      <c r="DI1959" s="2"/>
      <c r="DJ1959" s="2"/>
      <c r="DK1959" s="2"/>
      <c r="DL1959" s="2"/>
      <c r="DM1959" s="2"/>
      <c r="DN1959" s="2"/>
      <c r="DO1959" s="2"/>
      <c r="DP1959" s="2"/>
      <c r="DQ1959" s="2"/>
      <c r="DR1959" s="2"/>
      <c r="DS1959" s="2"/>
      <c r="DT1959" s="2"/>
      <c r="DU1959" s="2"/>
      <c r="DV1959" s="2"/>
      <c r="DW1959" s="2"/>
      <c r="DX1959" s="2"/>
      <c r="DY1959" s="2"/>
      <c r="DZ1959" s="2"/>
      <c r="EA1959" s="2"/>
      <c r="EB1959" s="2"/>
      <c r="EC1959" s="2"/>
      <c r="ED1959" s="2"/>
      <c r="EE1959" s="2"/>
      <c r="EF1959" s="2"/>
      <c r="EG1959" s="2"/>
      <c r="EH1959" s="2"/>
      <c r="EI1959" s="2"/>
      <c r="EJ1959" s="2"/>
      <c r="EK1959" s="2"/>
      <c r="EL1959" s="2"/>
      <c r="EM1959" s="2"/>
      <c r="EN1959" s="2"/>
      <c r="EO1959" s="2"/>
      <c r="EP1959" s="2"/>
      <c r="EQ1959" s="2"/>
      <c r="ER1959" s="2"/>
      <c r="ES1959" s="2"/>
      <c r="ET1959" s="2"/>
      <c r="EU1959" s="2"/>
      <c r="EV1959" s="2"/>
      <c r="EW1959" s="2"/>
      <c r="EX1959" s="2"/>
      <c r="EY1959" s="2"/>
      <c r="EZ1959" s="2"/>
      <c r="FA1959" s="2"/>
      <c r="FB1959" s="2"/>
      <c r="FC1959" s="2"/>
    </row>
    <row r="1960" spans="1:159" s="4" customFormat="1">
      <c r="A1960" s="77" t="s">
        <v>2442</v>
      </c>
      <c r="B1960" s="87" t="s">
        <v>2828</v>
      </c>
      <c r="C1960" s="88">
        <v>3069</v>
      </c>
      <c r="D1960" s="87" t="s">
        <v>2062</v>
      </c>
      <c r="E1960" s="107" t="str">
        <f>VLOOKUP($C1960,'2024-25 School Level AAFTE'!$C$4:$L$2372,9,FALSE)</f>
        <v>No</v>
      </c>
      <c r="F1960" s="95">
        <f>VLOOKUP($C1960,'2024-25 School Level AAFTE'!$C$4:$J$2372,8,FALSE)</f>
        <v>112.22</v>
      </c>
      <c r="G1960" s="97">
        <f>IFERROR(IF(E1960= "yes",VLOOKUP(C1960,Summary!$B:$I,6,0),0),0)</f>
        <v>0</v>
      </c>
      <c r="H1960" s="96">
        <f t="shared" si="331"/>
        <v>0</v>
      </c>
      <c r="I1960" s="154">
        <f>VLOOKUP($A1960,'2025-26 Salary &amp; Benefits'!$A:$I,3,FALSE)</f>
        <v>1</v>
      </c>
      <c r="J1960" s="154">
        <f>VLOOKUP($A1960,'2025-26 Salary &amp; Benefits'!$A:$I,4,FALSE)</f>
        <v>1</v>
      </c>
      <c r="K1960" s="141">
        <f t="shared" si="332"/>
        <v>0</v>
      </c>
      <c r="L1960" s="140">
        <f t="shared" si="333"/>
        <v>0</v>
      </c>
      <c r="M1960" s="142">
        <f>'2025-26 Salary &amp; Benefits'!$E$6</f>
        <v>78209</v>
      </c>
      <c r="N1960" s="142">
        <f>'2025-26 Salary &amp; Benefits'!$F$6</f>
        <v>80164</v>
      </c>
      <c r="O1960" s="9">
        <f t="shared" si="334"/>
        <v>0</v>
      </c>
      <c r="P1960" s="9">
        <f t="shared" si="335"/>
        <v>0</v>
      </c>
      <c r="Q1960" s="9">
        <f>'2025-26 Salary &amp; Benefits'!G$6</f>
        <v>15997.68</v>
      </c>
      <c r="R1960" s="143">
        <f>'2025-26 Salary &amp; Benefits'!H$6</f>
        <v>0.16020000000000001</v>
      </c>
      <c r="S1960" s="143">
        <f>'2025-26 Salary &amp; Benefits'!I$6</f>
        <v>0.15390000000000001</v>
      </c>
      <c r="T1960" s="9">
        <f t="shared" si="336"/>
        <v>0</v>
      </c>
      <c r="U1960" s="9">
        <f t="shared" si="337"/>
        <v>0</v>
      </c>
      <c r="V1960" s="9">
        <f t="shared" si="338"/>
        <v>0</v>
      </c>
      <c r="W1960" s="9">
        <f t="shared" si="339"/>
        <v>0</v>
      </c>
      <c r="X1960" s="22">
        <f t="shared" si="340"/>
        <v>0</v>
      </c>
      <c r="Y1960" s="2"/>
      <c r="Z1960" s="2"/>
      <c r="AA1960" s="2"/>
      <c r="AB1960" s="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c r="CR1960" s="2"/>
      <c r="CS1960" s="2"/>
      <c r="CT1960" s="2"/>
      <c r="CU1960" s="2"/>
      <c r="CV1960" s="2"/>
      <c r="CW1960" s="2"/>
      <c r="CX1960" s="2"/>
      <c r="CY1960" s="2"/>
      <c r="CZ1960" s="2"/>
      <c r="DA1960" s="2"/>
      <c r="DB1960" s="2"/>
      <c r="DC1960" s="2"/>
      <c r="DD1960" s="2"/>
      <c r="DE1960" s="2"/>
      <c r="DF1960" s="2"/>
      <c r="DG1960" s="2"/>
      <c r="DH1960" s="2"/>
      <c r="DI1960" s="2"/>
      <c r="DJ1960" s="2"/>
      <c r="DK1960" s="2"/>
      <c r="DL1960" s="2"/>
      <c r="DM1960" s="2"/>
      <c r="DN1960" s="2"/>
      <c r="DO1960" s="2"/>
      <c r="DP1960" s="2"/>
      <c r="DQ1960" s="2"/>
      <c r="DR1960" s="2"/>
      <c r="DS1960" s="2"/>
      <c r="DT1960" s="2"/>
      <c r="DU1960" s="2"/>
      <c r="DV1960" s="2"/>
      <c r="DW1960" s="2"/>
      <c r="DX1960" s="2"/>
      <c r="DY1960" s="2"/>
      <c r="DZ1960" s="2"/>
      <c r="EA1960" s="2"/>
      <c r="EB1960" s="2"/>
      <c r="EC1960" s="2"/>
      <c r="ED1960" s="2"/>
      <c r="EE1960" s="2"/>
      <c r="EF1960" s="2"/>
      <c r="EG1960" s="2"/>
      <c r="EH1960" s="2"/>
      <c r="EI1960" s="2"/>
      <c r="EJ1960" s="2"/>
      <c r="EK1960" s="2"/>
      <c r="EL1960" s="2"/>
      <c r="EM1960" s="2"/>
      <c r="EN1960" s="2"/>
      <c r="EO1960" s="2"/>
      <c r="EP1960" s="2"/>
      <c r="EQ1960" s="2"/>
      <c r="ER1960" s="2"/>
      <c r="ES1960" s="2"/>
      <c r="ET1960" s="2"/>
      <c r="EU1960" s="2"/>
      <c r="EV1960" s="2"/>
      <c r="EW1960" s="2"/>
      <c r="EX1960" s="2"/>
      <c r="EY1960" s="2"/>
      <c r="EZ1960" s="2"/>
      <c r="FA1960" s="2"/>
      <c r="FB1960" s="2"/>
      <c r="FC1960" s="2"/>
    </row>
    <row r="1961" spans="1:159" s="4" customFormat="1">
      <c r="A1961" s="77" t="s">
        <v>2378</v>
      </c>
      <c r="B1961" s="87" t="s">
        <v>2829</v>
      </c>
      <c r="C1961" s="88">
        <v>1707</v>
      </c>
      <c r="D1961" s="87" t="s">
        <v>1676</v>
      </c>
      <c r="E1961" s="107" t="str">
        <f>VLOOKUP($C1961,'2024-25 School Level AAFTE'!$C$4:$L$2372,9,FALSE)</f>
        <v>No</v>
      </c>
      <c r="F1961" s="95">
        <f>VLOOKUP($C1961,'2024-25 School Level AAFTE'!$C$4:$J$2372,8,FALSE)</f>
        <v>126.69</v>
      </c>
      <c r="G1961" s="97">
        <f>IFERROR(IF(E1961= "yes",VLOOKUP(C1961,Summary!$B:$I,6,0),0),0)</f>
        <v>0</v>
      </c>
      <c r="H1961" s="96">
        <f t="shared" si="331"/>
        <v>0</v>
      </c>
      <c r="I1961" s="154">
        <f>VLOOKUP($A1961,'2025-26 Salary &amp; Benefits'!$A:$I,3,FALSE)</f>
        <v>1.1200000000000001</v>
      </c>
      <c r="J1961" s="154">
        <f>VLOOKUP($A1961,'2025-26 Salary &amp; Benefits'!$A:$I,4,FALSE)</f>
        <v>1.1600000000000001</v>
      </c>
      <c r="K1961" s="141">
        <f t="shared" si="332"/>
        <v>0</v>
      </c>
      <c r="L1961" s="140">
        <f t="shared" si="333"/>
        <v>0</v>
      </c>
      <c r="M1961" s="142">
        <f>'2025-26 Salary &amp; Benefits'!$E$6</f>
        <v>78209</v>
      </c>
      <c r="N1961" s="142">
        <f>'2025-26 Salary &amp; Benefits'!$F$6</f>
        <v>80164</v>
      </c>
      <c r="O1961" s="9">
        <f t="shared" si="334"/>
        <v>0</v>
      </c>
      <c r="P1961" s="9">
        <f t="shared" si="335"/>
        <v>0</v>
      </c>
      <c r="Q1961" s="9">
        <f>'2025-26 Salary &amp; Benefits'!G$6</f>
        <v>15997.68</v>
      </c>
      <c r="R1961" s="143">
        <f>'2025-26 Salary &amp; Benefits'!H$6</f>
        <v>0.16020000000000001</v>
      </c>
      <c r="S1961" s="143">
        <f>'2025-26 Salary &amp; Benefits'!I$6</f>
        <v>0.15390000000000001</v>
      </c>
      <c r="T1961" s="9">
        <f t="shared" si="336"/>
        <v>0</v>
      </c>
      <c r="U1961" s="9">
        <f t="shared" si="337"/>
        <v>0</v>
      </c>
      <c r="V1961" s="9">
        <f t="shared" si="338"/>
        <v>0</v>
      </c>
      <c r="W1961" s="9">
        <f t="shared" si="339"/>
        <v>0</v>
      </c>
      <c r="X1961" s="22">
        <f t="shared" si="340"/>
        <v>0</v>
      </c>
      <c r="Y1961" s="2"/>
      <c r="Z1961" s="2"/>
      <c r="AA1961" s="2"/>
      <c r="AB1961" s="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c r="DC1961" s="2"/>
      <c r="DD1961" s="2"/>
      <c r="DE1961" s="2"/>
      <c r="DF1961" s="2"/>
      <c r="DG1961" s="2"/>
      <c r="DH1961" s="2"/>
      <c r="DI1961" s="2"/>
      <c r="DJ1961" s="2"/>
      <c r="DK1961" s="2"/>
      <c r="DL1961" s="2"/>
      <c r="DM1961" s="2"/>
      <c r="DN1961" s="2"/>
      <c r="DO1961" s="2"/>
      <c r="DP1961" s="2"/>
      <c r="DQ1961" s="2"/>
      <c r="DR1961" s="2"/>
      <c r="DS1961" s="2"/>
      <c r="DT1961" s="2"/>
      <c r="DU1961" s="2"/>
      <c r="DV1961" s="2"/>
      <c r="DW1961" s="2"/>
      <c r="DX1961" s="2"/>
      <c r="DY1961" s="2"/>
      <c r="DZ1961" s="2"/>
      <c r="EA1961" s="2"/>
      <c r="EB1961" s="2"/>
      <c r="EC1961" s="2"/>
      <c r="ED1961" s="2"/>
      <c r="EE1961" s="2"/>
      <c r="EF1961" s="2"/>
      <c r="EG1961" s="2"/>
      <c r="EH1961" s="2"/>
      <c r="EI1961" s="2"/>
      <c r="EJ1961" s="2"/>
      <c r="EK1961" s="2"/>
      <c r="EL1961" s="2"/>
      <c r="EM1961" s="2"/>
      <c r="EN1961" s="2"/>
      <c r="EO1961" s="2"/>
      <c r="EP1961" s="2"/>
      <c r="EQ1961" s="2"/>
      <c r="ER1961" s="2"/>
      <c r="ES1961" s="2"/>
      <c r="ET1961" s="2"/>
      <c r="EU1961" s="2"/>
      <c r="EV1961" s="2"/>
      <c r="EW1961" s="2"/>
      <c r="EX1961" s="2"/>
      <c r="EY1961" s="2"/>
      <c r="EZ1961" s="2"/>
      <c r="FA1961" s="2"/>
      <c r="FB1961" s="2"/>
      <c r="FC1961" s="2"/>
    </row>
    <row r="1962" spans="1:159" s="4" customFormat="1">
      <c r="A1962" s="77" t="s">
        <v>2378</v>
      </c>
      <c r="B1962" s="87" t="s">
        <v>2829</v>
      </c>
      <c r="C1962" s="88">
        <v>2400</v>
      </c>
      <c r="D1962" s="87" t="s">
        <v>1677</v>
      </c>
      <c r="E1962" s="107" t="str">
        <f>VLOOKUP($C1962,'2024-25 School Level AAFTE'!$C$4:$L$2372,9,FALSE)</f>
        <v>No</v>
      </c>
      <c r="F1962" s="95">
        <f>VLOOKUP($C1962,'2024-25 School Level AAFTE'!$C$4:$J$2372,8,FALSE)</f>
        <v>520.54</v>
      </c>
      <c r="G1962" s="97">
        <f>IFERROR(IF(E1962= "yes",VLOOKUP(C1962,Summary!$B:$I,6,0),0),0)</f>
        <v>0</v>
      </c>
      <c r="H1962" s="96">
        <f t="shared" si="331"/>
        <v>0</v>
      </c>
      <c r="I1962" s="154">
        <f>VLOOKUP($A1962,'2025-26 Salary &amp; Benefits'!$A:$I,3,FALSE)</f>
        <v>1.1200000000000001</v>
      </c>
      <c r="J1962" s="154">
        <f>VLOOKUP($A1962,'2025-26 Salary &amp; Benefits'!$A:$I,4,FALSE)</f>
        <v>1.1600000000000001</v>
      </c>
      <c r="K1962" s="141">
        <f t="shared" si="332"/>
        <v>0</v>
      </c>
      <c r="L1962" s="140">
        <f t="shared" si="333"/>
        <v>0</v>
      </c>
      <c r="M1962" s="142">
        <f>'2025-26 Salary &amp; Benefits'!$E$6</f>
        <v>78209</v>
      </c>
      <c r="N1962" s="142">
        <f>'2025-26 Salary &amp; Benefits'!$F$6</f>
        <v>80164</v>
      </c>
      <c r="O1962" s="9">
        <f t="shared" si="334"/>
        <v>0</v>
      </c>
      <c r="P1962" s="9">
        <f t="shared" si="335"/>
        <v>0</v>
      </c>
      <c r="Q1962" s="9">
        <f>'2025-26 Salary &amp; Benefits'!G$6</f>
        <v>15997.68</v>
      </c>
      <c r="R1962" s="143">
        <f>'2025-26 Salary &amp; Benefits'!H$6</f>
        <v>0.16020000000000001</v>
      </c>
      <c r="S1962" s="143">
        <f>'2025-26 Salary &amp; Benefits'!I$6</f>
        <v>0.15390000000000001</v>
      </c>
      <c r="T1962" s="9">
        <f t="shared" si="336"/>
        <v>0</v>
      </c>
      <c r="U1962" s="9">
        <f t="shared" si="337"/>
        <v>0</v>
      </c>
      <c r="V1962" s="9">
        <f t="shared" si="338"/>
        <v>0</v>
      </c>
      <c r="W1962" s="9">
        <f t="shared" si="339"/>
        <v>0</v>
      </c>
      <c r="X1962" s="22">
        <f t="shared" si="340"/>
        <v>0</v>
      </c>
      <c r="Y1962" s="2"/>
      <c r="Z1962" s="2"/>
      <c r="AA1962" s="2"/>
      <c r="AB1962" s="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c r="DC1962" s="2"/>
      <c r="DD1962" s="2"/>
      <c r="DE1962" s="2"/>
      <c r="DF1962" s="2"/>
      <c r="DG1962" s="2"/>
      <c r="DH1962" s="2"/>
      <c r="DI1962" s="2"/>
      <c r="DJ1962" s="2"/>
      <c r="DK1962" s="2"/>
      <c r="DL1962" s="2"/>
      <c r="DM1962" s="2"/>
      <c r="DN1962" s="2"/>
      <c r="DO1962" s="2"/>
      <c r="DP1962" s="2"/>
      <c r="DQ1962" s="2"/>
      <c r="DR1962" s="2"/>
      <c r="DS1962" s="2"/>
      <c r="DT1962" s="2"/>
      <c r="DU1962" s="2"/>
      <c r="DV1962" s="2"/>
      <c r="DW1962" s="2"/>
      <c r="DX1962" s="2"/>
      <c r="DY1962" s="2"/>
      <c r="DZ1962" s="2"/>
      <c r="EA1962" s="2"/>
      <c r="EB1962" s="2"/>
      <c r="EC1962" s="2"/>
      <c r="ED1962" s="2"/>
      <c r="EE1962" s="2"/>
      <c r="EF1962" s="2"/>
      <c r="EG1962" s="2"/>
      <c r="EH1962" s="2"/>
      <c r="EI1962" s="2"/>
      <c r="EJ1962" s="2"/>
      <c r="EK1962" s="2"/>
      <c r="EL1962" s="2"/>
      <c r="EM1962" s="2"/>
      <c r="EN1962" s="2"/>
      <c r="EO1962" s="2"/>
      <c r="EP1962" s="2"/>
      <c r="EQ1962" s="2"/>
      <c r="ER1962" s="2"/>
      <c r="ES1962" s="2"/>
      <c r="ET1962" s="2"/>
      <c r="EU1962" s="2"/>
      <c r="EV1962" s="2"/>
      <c r="EW1962" s="2"/>
      <c r="EX1962" s="2"/>
      <c r="EY1962" s="2"/>
      <c r="EZ1962" s="2"/>
      <c r="FA1962" s="2"/>
      <c r="FB1962" s="2"/>
      <c r="FC1962" s="2"/>
    </row>
    <row r="1963" spans="1:159" s="4" customFormat="1">
      <c r="A1963" s="77" t="s">
        <v>2378</v>
      </c>
      <c r="B1963" s="87" t="s">
        <v>2829</v>
      </c>
      <c r="C1963" s="88">
        <v>2581</v>
      </c>
      <c r="D1963" s="87" t="s">
        <v>1678</v>
      </c>
      <c r="E1963" s="107" t="str">
        <f>VLOOKUP($C1963,'2024-25 School Level AAFTE'!$C$4:$L$2372,9,FALSE)</f>
        <v>No</v>
      </c>
      <c r="F1963" s="95">
        <f>VLOOKUP($C1963,'2024-25 School Level AAFTE'!$C$4:$J$2372,8,FALSE)</f>
        <v>1333.22</v>
      </c>
      <c r="G1963" s="97">
        <f>IFERROR(IF(E1963= "yes",VLOOKUP(C1963,Summary!$B:$I,6,0),0),0)</f>
        <v>0</v>
      </c>
      <c r="H1963" s="96">
        <f t="shared" si="331"/>
        <v>0</v>
      </c>
      <c r="I1963" s="154">
        <f>VLOOKUP($A1963,'2025-26 Salary &amp; Benefits'!$A:$I,3,FALSE)</f>
        <v>1.1200000000000001</v>
      </c>
      <c r="J1963" s="154">
        <f>VLOOKUP($A1963,'2025-26 Salary &amp; Benefits'!$A:$I,4,FALSE)</f>
        <v>1.1600000000000001</v>
      </c>
      <c r="K1963" s="141">
        <f t="shared" si="332"/>
        <v>0</v>
      </c>
      <c r="L1963" s="140">
        <f t="shared" si="333"/>
        <v>0</v>
      </c>
      <c r="M1963" s="142">
        <f>'2025-26 Salary &amp; Benefits'!$E$6</f>
        <v>78209</v>
      </c>
      <c r="N1963" s="142">
        <f>'2025-26 Salary &amp; Benefits'!$F$6</f>
        <v>80164</v>
      </c>
      <c r="O1963" s="9">
        <f t="shared" si="334"/>
        <v>0</v>
      </c>
      <c r="P1963" s="9">
        <f t="shared" si="335"/>
        <v>0</v>
      </c>
      <c r="Q1963" s="9">
        <f>'2025-26 Salary &amp; Benefits'!G$6</f>
        <v>15997.68</v>
      </c>
      <c r="R1963" s="143">
        <f>'2025-26 Salary &amp; Benefits'!H$6</f>
        <v>0.16020000000000001</v>
      </c>
      <c r="S1963" s="143">
        <f>'2025-26 Salary &amp; Benefits'!I$6</f>
        <v>0.15390000000000001</v>
      </c>
      <c r="T1963" s="9">
        <f t="shared" si="336"/>
        <v>0</v>
      </c>
      <c r="U1963" s="9">
        <f t="shared" si="337"/>
        <v>0</v>
      </c>
      <c r="V1963" s="9">
        <f t="shared" si="338"/>
        <v>0</v>
      </c>
      <c r="W1963" s="9">
        <f t="shared" si="339"/>
        <v>0</v>
      </c>
      <c r="X1963" s="22">
        <f t="shared" si="340"/>
        <v>0</v>
      </c>
      <c r="Y1963" s="2"/>
      <c r="Z1963" s="2"/>
      <c r="AA1963" s="2"/>
      <c r="AB1963" s="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c r="CQ1963" s="2"/>
      <c r="CR1963" s="2"/>
      <c r="CS1963" s="2"/>
      <c r="CT1963" s="2"/>
      <c r="CU1963" s="2"/>
      <c r="CV1963" s="2"/>
      <c r="CW1963" s="2"/>
      <c r="CX1963" s="2"/>
      <c r="CY1963" s="2"/>
      <c r="CZ1963" s="2"/>
      <c r="DA1963" s="2"/>
      <c r="DB1963" s="2"/>
      <c r="DC1963" s="2"/>
      <c r="DD1963" s="2"/>
      <c r="DE1963" s="2"/>
      <c r="DF1963" s="2"/>
      <c r="DG1963" s="2"/>
      <c r="DH1963" s="2"/>
      <c r="DI1963" s="2"/>
      <c r="DJ1963" s="2"/>
      <c r="DK1963" s="2"/>
      <c r="DL1963" s="2"/>
      <c r="DM1963" s="2"/>
      <c r="DN1963" s="2"/>
      <c r="DO1963" s="2"/>
      <c r="DP1963" s="2"/>
      <c r="DQ1963" s="2"/>
      <c r="DR1963" s="2"/>
      <c r="DS1963" s="2"/>
      <c r="DT1963" s="2"/>
      <c r="DU1963" s="2"/>
      <c r="DV1963" s="2"/>
      <c r="DW1963" s="2"/>
      <c r="DX1963" s="2"/>
      <c r="DY1963" s="2"/>
      <c r="DZ1963" s="2"/>
      <c r="EA1963" s="2"/>
      <c r="EB1963" s="2"/>
      <c r="EC1963" s="2"/>
      <c r="ED1963" s="2"/>
      <c r="EE1963" s="2"/>
      <c r="EF1963" s="2"/>
      <c r="EG1963" s="2"/>
      <c r="EH1963" s="2"/>
      <c r="EI1963" s="2"/>
      <c r="EJ1963" s="2"/>
      <c r="EK1963" s="2"/>
      <c r="EL1963" s="2"/>
      <c r="EM1963" s="2"/>
      <c r="EN1963" s="2"/>
      <c r="EO1963" s="2"/>
      <c r="EP1963" s="2"/>
      <c r="EQ1963" s="2"/>
      <c r="ER1963" s="2"/>
      <c r="ES1963" s="2"/>
      <c r="ET1963" s="2"/>
      <c r="EU1963" s="2"/>
      <c r="EV1963" s="2"/>
      <c r="EW1963" s="2"/>
      <c r="EX1963" s="2"/>
      <c r="EY1963" s="2"/>
      <c r="EZ1963" s="2"/>
      <c r="FA1963" s="2"/>
      <c r="FB1963" s="2"/>
      <c r="FC1963" s="2"/>
    </row>
    <row r="1964" spans="1:159" s="4" customFormat="1">
      <c r="A1964" s="77" t="s">
        <v>2378</v>
      </c>
      <c r="B1964" s="87" t="s">
        <v>2829</v>
      </c>
      <c r="C1964" s="88">
        <v>3125</v>
      </c>
      <c r="D1964" s="87" t="s">
        <v>1679</v>
      </c>
      <c r="E1964" s="107" t="str">
        <f>VLOOKUP($C1964,'2024-25 School Level AAFTE'!$C$4:$L$2372,9,FALSE)</f>
        <v>No</v>
      </c>
      <c r="F1964" s="95">
        <f>VLOOKUP($C1964,'2024-25 School Level AAFTE'!$C$4:$J$2372,8,FALSE)</f>
        <v>399.14</v>
      </c>
      <c r="G1964" s="97">
        <f>IFERROR(IF(E1964= "yes",VLOOKUP(C1964,Summary!$B:$I,6,0),0),0)</f>
        <v>0</v>
      </c>
      <c r="H1964" s="96">
        <f t="shared" si="331"/>
        <v>0</v>
      </c>
      <c r="I1964" s="154">
        <f>VLOOKUP($A1964,'2025-26 Salary &amp; Benefits'!$A:$I,3,FALSE)</f>
        <v>1.1200000000000001</v>
      </c>
      <c r="J1964" s="154">
        <f>VLOOKUP($A1964,'2025-26 Salary &amp; Benefits'!$A:$I,4,FALSE)</f>
        <v>1.1600000000000001</v>
      </c>
      <c r="K1964" s="141">
        <f t="shared" si="332"/>
        <v>0</v>
      </c>
      <c r="L1964" s="140">
        <f t="shared" si="333"/>
        <v>0</v>
      </c>
      <c r="M1964" s="142">
        <f>'2025-26 Salary &amp; Benefits'!$E$6</f>
        <v>78209</v>
      </c>
      <c r="N1964" s="142">
        <f>'2025-26 Salary &amp; Benefits'!$F$6</f>
        <v>80164</v>
      </c>
      <c r="O1964" s="9">
        <f t="shared" si="334"/>
        <v>0</v>
      </c>
      <c r="P1964" s="9">
        <f t="shared" si="335"/>
        <v>0</v>
      </c>
      <c r="Q1964" s="9">
        <f>'2025-26 Salary &amp; Benefits'!G$6</f>
        <v>15997.68</v>
      </c>
      <c r="R1964" s="143">
        <f>'2025-26 Salary &amp; Benefits'!H$6</f>
        <v>0.16020000000000001</v>
      </c>
      <c r="S1964" s="143">
        <f>'2025-26 Salary &amp; Benefits'!I$6</f>
        <v>0.15390000000000001</v>
      </c>
      <c r="T1964" s="9">
        <f t="shared" si="336"/>
        <v>0</v>
      </c>
      <c r="U1964" s="9">
        <f t="shared" si="337"/>
        <v>0</v>
      </c>
      <c r="V1964" s="9">
        <f t="shared" si="338"/>
        <v>0</v>
      </c>
      <c r="W1964" s="9">
        <f t="shared" si="339"/>
        <v>0</v>
      </c>
      <c r="X1964" s="22">
        <f t="shared" si="340"/>
        <v>0</v>
      </c>
      <c r="Y1964" s="2"/>
      <c r="Z1964" s="2"/>
      <c r="AA1964" s="2"/>
      <c r="AB1964" s="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c r="CQ1964" s="2"/>
      <c r="CR1964" s="2"/>
      <c r="CS1964" s="2"/>
      <c r="CT1964" s="2"/>
      <c r="CU1964" s="2"/>
      <c r="CV1964" s="2"/>
      <c r="CW1964" s="2"/>
      <c r="CX1964" s="2"/>
      <c r="CY1964" s="2"/>
      <c r="CZ1964" s="2"/>
      <c r="DA1964" s="2"/>
      <c r="DB1964" s="2"/>
      <c r="DC1964" s="2"/>
      <c r="DD1964" s="2"/>
      <c r="DE1964" s="2"/>
      <c r="DF1964" s="2"/>
      <c r="DG1964" s="2"/>
      <c r="DH1964" s="2"/>
      <c r="DI1964" s="2"/>
      <c r="DJ1964" s="2"/>
      <c r="DK1964" s="2"/>
      <c r="DL1964" s="2"/>
      <c r="DM1964" s="2"/>
      <c r="DN1964" s="2"/>
      <c r="DO1964" s="2"/>
      <c r="DP1964" s="2"/>
      <c r="DQ1964" s="2"/>
      <c r="DR1964" s="2"/>
      <c r="DS1964" s="2"/>
      <c r="DT1964" s="2"/>
      <c r="DU1964" s="2"/>
      <c r="DV1964" s="2"/>
      <c r="DW1964" s="2"/>
      <c r="DX1964" s="2"/>
      <c r="DY1964" s="2"/>
      <c r="DZ1964" s="2"/>
      <c r="EA1964" s="2"/>
      <c r="EB1964" s="2"/>
      <c r="EC1964" s="2"/>
      <c r="ED1964" s="2"/>
      <c r="EE1964" s="2"/>
      <c r="EF1964" s="2"/>
      <c r="EG1964" s="2"/>
      <c r="EH1964" s="2"/>
      <c r="EI1964" s="2"/>
      <c r="EJ1964" s="2"/>
      <c r="EK1964" s="2"/>
      <c r="EL1964" s="2"/>
      <c r="EM1964" s="2"/>
      <c r="EN1964" s="2"/>
      <c r="EO1964" s="2"/>
      <c r="EP1964" s="2"/>
      <c r="EQ1964" s="2"/>
      <c r="ER1964" s="2"/>
      <c r="ES1964" s="2"/>
      <c r="ET1964" s="2"/>
      <c r="EU1964" s="2"/>
      <c r="EV1964" s="2"/>
      <c r="EW1964" s="2"/>
      <c r="EX1964" s="2"/>
      <c r="EY1964" s="2"/>
      <c r="EZ1964" s="2"/>
      <c r="FA1964" s="2"/>
      <c r="FB1964" s="2"/>
      <c r="FC1964" s="2"/>
    </row>
    <row r="1965" spans="1:159" s="4" customFormat="1">
      <c r="A1965" s="77" t="s">
        <v>2378</v>
      </c>
      <c r="B1965" s="87" t="s">
        <v>2829</v>
      </c>
      <c r="C1965" s="88">
        <v>4364</v>
      </c>
      <c r="D1965" s="87" t="s">
        <v>1680</v>
      </c>
      <c r="E1965" s="107" t="str">
        <f>VLOOKUP($C1965,'2024-25 School Level AAFTE'!$C$4:$L$2372,9,FALSE)</f>
        <v>No</v>
      </c>
      <c r="F1965" s="95">
        <f>VLOOKUP($C1965,'2024-25 School Level AAFTE'!$C$4:$J$2372,8,FALSE)</f>
        <v>454.91</v>
      </c>
      <c r="G1965" s="97">
        <f>IFERROR(IF(E1965= "yes",VLOOKUP(C1965,Summary!$B:$I,6,0),0),0)</f>
        <v>0</v>
      </c>
      <c r="H1965" s="96">
        <f t="shared" si="331"/>
        <v>0</v>
      </c>
      <c r="I1965" s="154">
        <f>VLOOKUP($A1965,'2025-26 Salary &amp; Benefits'!$A:$I,3,FALSE)</f>
        <v>1.1200000000000001</v>
      </c>
      <c r="J1965" s="154">
        <f>VLOOKUP($A1965,'2025-26 Salary &amp; Benefits'!$A:$I,4,FALSE)</f>
        <v>1.1600000000000001</v>
      </c>
      <c r="K1965" s="141">
        <f t="shared" si="332"/>
        <v>0</v>
      </c>
      <c r="L1965" s="140">
        <f t="shared" si="333"/>
        <v>0</v>
      </c>
      <c r="M1965" s="142">
        <f>'2025-26 Salary &amp; Benefits'!$E$6</f>
        <v>78209</v>
      </c>
      <c r="N1965" s="142">
        <f>'2025-26 Salary &amp; Benefits'!$F$6</f>
        <v>80164</v>
      </c>
      <c r="O1965" s="9">
        <f t="shared" si="334"/>
        <v>0</v>
      </c>
      <c r="P1965" s="9">
        <f t="shared" si="335"/>
        <v>0</v>
      </c>
      <c r="Q1965" s="9">
        <f>'2025-26 Salary &amp; Benefits'!G$6</f>
        <v>15997.68</v>
      </c>
      <c r="R1965" s="143">
        <f>'2025-26 Salary &amp; Benefits'!H$6</f>
        <v>0.16020000000000001</v>
      </c>
      <c r="S1965" s="143">
        <f>'2025-26 Salary &amp; Benefits'!I$6</f>
        <v>0.15390000000000001</v>
      </c>
      <c r="T1965" s="9">
        <f t="shared" si="336"/>
        <v>0</v>
      </c>
      <c r="U1965" s="9">
        <f t="shared" si="337"/>
        <v>0</v>
      </c>
      <c r="V1965" s="9">
        <f t="shared" si="338"/>
        <v>0</v>
      </c>
      <c r="W1965" s="9">
        <f t="shared" si="339"/>
        <v>0</v>
      </c>
      <c r="X1965" s="22">
        <f t="shared" si="340"/>
        <v>0</v>
      </c>
      <c r="Y1965" s="2"/>
      <c r="Z1965" s="2"/>
      <c r="AA1965" s="2"/>
      <c r="AB1965" s="2"/>
      <c r="AC1965" s="2"/>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c r="CH1965" s="2"/>
      <c r="CI1965" s="2"/>
      <c r="CJ1965" s="2"/>
      <c r="CK1965" s="2"/>
      <c r="CL1965" s="2"/>
      <c r="CM1965" s="2"/>
      <c r="CN1965" s="2"/>
      <c r="CO1965" s="2"/>
      <c r="CP1965" s="2"/>
      <c r="CQ1965" s="2"/>
      <c r="CR1965" s="2"/>
      <c r="CS1965" s="2"/>
      <c r="CT1965" s="2"/>
      <c r="CU1965" s="2"/>
      <c r="CV1965" s="2"/>
      <c r="CW1965" s="2"/>
      <c r="CX1965" s="2"/>
      <c r="CY1965" s="2"/>
      <c r="CZ1965" s="2"/>
      <c r="DA1965" s="2"/>
      <c r="DB1965" s="2"/>
      <c r="DC1965" s="2"/>
      <c r="DD1965" s="2"/>
      <c r="DE1965" s="2"/>
      <c r="DF1965" s="2"/>
      <c r="DG1965" s="2"/>
      <c r="DH1965" s="2"/>
      <c r="DI1965" s="2"/>
      <c r="DJ1965" s="2"/>
      <c r="DK1965" s="2"/>
      <c r="DL1965" s="2"/>
      <c r="DM1965" s="2"/>
      <c r="DN1965" s="2"/>
      <c r="DO1965" s="2"/>
      <c r="DP1965" s="2"/>
      <c r="DQ1965" s="2"/>
      <c r="DR1965" s="2"/>
      <c r="DS1965" s="2"/>
      <c r="DT1965" s="2"/>
      <c r="DU1965" s="2"/>
      <c r="DV1965" s="2"/>
      <c r="DW1965" s="2"/>
      <c r="DX1965" s="2"/>
      <c r="DY1965" s="2"/>
      <c r="DZ1965" s="2"/>
      <c r="EA1965" s="2"/>
      <c r="EB1965" s="2"/>
      <c r="EC1965" s="2"/>
      <c r="ED1965" s="2"/>
      <c r="EE1965" s="2"/>
      <c r="EF1965" s="2"/>
      <c r="EG1965" s="2"/>
      <c r="EH1965" s="2"/>
      <c r="EI1965" s="2"/>
      <c r="EJ1965" s="2"/>
      <c r="EK1965" s="2"/>
      <c r="EL1965" s="2"/>
      <c r="EM1965" s="2"/>
      <c r="EN1965" s="2"/>
      <c r="EO1965" s="2"/>
      <c r="EP1965" s="2"/>
      <c r="EQ1965" s="2"/>
      <c r="ER1965" s="2"/>
      <c r="ES1965" s="2"/>
      <c r="ET1965" s="2"/>
      <c r="EU1965" s="2"/>
      <c r="EV1965" s="2"/>
      <c r="EW1965" s="2"/>
      <c r="EX1965" s="2"/>
      <c r="EY1965" s="2"/>
      <c r="EZ1965" s="2"/>
      <c r="FA1965" s="2"/>
      <c r="FB1965" s="2"/>
      <c r="FC1965" s="2"/>
    </row>
    <row r="1966" spans="1:159" s="4" customFormat="1">
      <c r="A1966" s="77" t="s">
        <v>2378</v>
      </c>
      <c r="B1966" s="87" t="s">
        <v>2829</v>
      </c>
      <c r="C1966" s="88">
        <v>4512</v>
      </c>
      <c r="D1966" s="87" t="s">
        <v>1681</v>
      </c>
      <c r="E1966" s="107" t="str">
        <f>VLOOKUP($C1966,'2024-25 School Level AAFTE'!$C$4:$L$2372,9,FALSE)</f>
        <v>No</v>
      </c>
      <c r="F1966" s="95">
        <f>VLOOKUP($C1966,'2024-25 School Level AAFTE'!$C$4:$J$2372,8,FALSE)</f>
        <v>525.11</v>
      </c>
      <c r="G1966" s="97">
        <f>IFERROR(IF(E1966= "yes",VLOOKUP(C1966,Summary!$B:$I,6,0),0),0)</f>
        <v>0</v>
      </c>
      <c r="H1966" s="96">
        <f t="shared" si="331"/>
        <v>0</v>
      </c>
      <c r="I1966" s="154">
        <f>VLOOKUP($A1966,'2025-26 Salary &amp; Benefits'!$A:$I,3,FALSE)</f>
        <v>1.1200000000000001</v>
      </c>
      <c r="J1966" s="154">
        <f>VLOOKUP($A1966,'2025-26 Salary &amp; Benefits'!$A:$I,4,FALSE)</f>
        <v>1.1600000000000001</v>
      </c>
      <c r="K1966" s="141">
        <f t="shared" si="332"/>
        <v>0</v>
      </c>
      <c r="L1966" s="140">
        <f t="shared" si="333"/>
        <v>0</v>
      </c>
      <c r="M1966" s="142">
        <f>'2025-26 Salary &amp; Benefits'!$E$6</f>
        <v>78209</v>
      </c>
      <c r="N1966" s="142">
        <f>'2025-26 Salary &amp; Benefits'!$F$6</f>
        <v>80164</v>
      </c>
      <c r="O1966" s="9">
        <f t="shared" si="334"/>
        <v>0</v>
      </c>
      <c r="P1966" s="9">
        <f t="shared" si="335"/>
        <v>0</v>
      </c>
      <c r="Q1966" s="9">
        <f>'2025-26 Salary &amp; Benefits'!G$6</f>
        <v>15997.68</v>
      </c>
      <c r="R1966" s="143">
        <f>'2025-26 Salary &amp; Benefits'!H$6</f>
        <v>0.16020000000000001</v>
      </c>
      <c r="S1966" s="143">
        <f>'2025-26 Salary &amp; Benefits'!I$6</f>
        <v>0.15390000000000001</v>
      </c>
      <c r="T1966" s="9">
        <f t="shared" si="336"/>
        <v>0</v>
      </c>
      <c r="U1966" s="9">
        <f t="shared" si="337"/>
        <v>0</v>
      </c>
      <c r="V1966" s="9">
        <f t="shared" si="338"/>
        <v>0</v>
      </c>
      <c r="W1966" s="9">
        <f t="shared" si="339"/>
        <v>0</v>
      </c>
      <c r="X1966" s="22">
        <f t="shared" si="340"/>
        <v>0</v>
      </c>
      <c r="Y1966" s="2"/>
      <c r="Z1966" s="2"/>
      <c r="AA1966" s="2"/>
      <c r="AB1966" s="2"/>
      <c r="AC1966" s="2"/>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c r="CC1966" s="2"/>
      <c r="CD1966" s="2"/>
      <c r="CE1966" s="2"/>
      <c r="CF1966" s="2"/>
      <c r="CG1966" s="2"/>
      <c r="CH1966" s="2"/>
      <c r="CI1966" s="2"/>
      <c r="CJ1966" s="2"/>
      <c r="CK1966" s="2"/>
      <c r="CL1966" s="2"/>
      <c r="CM1966" s="2"/>
      <c r="CN1966" s="2"/>
      <c r="CO1966" s="2"/>
      <c r="CP1966" s="2"/>
      <c r="CQ1966" s="2"/>
      <c r="CR1966" s="2"/>
      <c r="CS1966" s="2"/>
      <c r="CT1966" s="2"/>
      <c r="CU1966" s="2"/>
      <c r="CV1966" s="2"/>
      <c r="CW1966" s="2"/>
      <c r="CX1966" s="2"/>
      <c r="CY1966" s="2"/>
      <c r="CZ1966" s="2"/>
      <c r="DA1966" s="2"/>
      <c r="DB1966" s="2"/>
      <c r="DC1966" s="2"/>
      <c r="DD1966" s="2"/>
      <c r="DE1966" s="2"/>
      <c r="DF1966" s="2"/>
      <c r="DG1966" s="2"/>
      <c r="DH1966" s="2"/>
      <c r="DI1966" s="2"/>
      <c r="DJ1966" s="2"/>
      <c r="DK1966" s="2"/>
      <c r="DL1966" s="2"/>
      <c r="DM1966" s="2"/>
      <c r="DN1966" s="2"/>
      <c r="DO1966" s="2"/>
      <c r="DP1966" s="2"/>
      <c r="DQ1966" s="2"/>
      <c r="DR1966" s="2"/>
      <c r="DS1966" s="2"/>
      <c r="DT1966" s="2"/>
      <c r="DU1966" s="2"/>
      <c r="DV1966" s="2"/>
      <c r="DW1966" s="2"/>
      <c r="DX1966" s="2"/>
      <c r="DY1966" s="2"/>
      <c r="DZ1966" s="2"/>
      <c r="EA1966" s="2"/>
      <c r="EB1966" s="2"/>
      <c r="EC1966" s="2"/>
      <c r="ED1966" s="2"/>
      <c r="EE1966" s="2"/>
      <c r="EF1966" s="2"/>
      <c r="EG1966" s="2"/>
      <c r="EH1966" s="2"/>
      <c r="EI1966" s="2"/>
      <c r="EJ1966" s="2"/>
      <c r="EK1966" s="2"/>
      <c r="EL1966" s="2"/>
      <c r="EM1966" s="2"/>
      <c r="EN1966" s="2"/>
      <c r="EO1966" s="2"/>
      <c r="EP1966" s="2"/>
      <c r="EQ1966" s="2"/>
      <c r="ER1966" s="2"/>
      <c r="ES1966" s="2"/>
      <c r="ET1966" s="2"/>
      <c r="EU1966" s="2"/>
      <c r="EV1966" s="2"/>
      <c r="EW1966" s="2"/>
      <c r="EX1966" s="2"/>
      <c r="EY1966" s="2"/>
      <c r="EZ1966" s="2"/>
      <c r="FA1966" s="2"/>
      <c r="FB1966" s="2"/>
      <c r="FC1966" s="2"/>
    </row>
    <row r="1967" spans="1:159" s="4" customFormat="1">
      <c r="A1967" s="77" t="s">
        <v>2378</v>
      </c>
      <c r="B1967" s="87" t="s">
        <v>2829</v>
      </c>
      <c r="C1967" s="88">
        <v>4513</v>
      </c>
      <c r="D1967" s="87" t="s">
        <v>1682</v>
      </c>
      <c r="E1967" s="107" t="str">
        <f>VLOOKUP($C1967,'2024-25 School Level AAFTE'!$C$4:$L$2372,9,FALSE)</f>
        <v>No</v>
      </c>
      <c r="F1967" s="95">
        <f>VLOOKUP($C1967,'2024-25 School Level AAFTE'!$C$4:$J$2372,8,FALSE)</f>
        <v>446.01</v>
      </c>
      <c r="G1967" s="97">
        <f>IFERROR(IF(E1967= "yes",VLOOKUP(C1967,Summary!$B:$I,6,0),0),0)</f>
        <v>0</v>
      </c>
      <c r="H1967" s="96">
        <f t="shared" si="331"/>
        <v>0</v>
      </c>
      <c r="I1967" s="154">
        <f>VLOOKUP($A1967,'2025-26 Salary &amp; Benefits'!$A:$I,3,FALSE)</f>
        <v>1.1200000000000001</v>
      </c>
      <c r="J1967" s="154">
        <f>VLOOKUP($A1967,'2025-26 Salary &amp; Benefits'!$A:$I,4,FALSE)</f>
        <v>1.1600000000000001</v>
      </c>
      <c r="K1967" s="141">
        <f t="shared" si="332"/>
        <v>0</v>
      </c>
      <c r="L1967" s="140">
        <f t="shared" si="333"/>
        <v>0</v>
      </c>
      <c r="M1967" s="142">
        <f>'2025-26 Salary &amp; Benefits'!$E$6</f>
        <v>78209</v>
      </c>
      <c r="N1967" s="142">
        <f>'2025-26 Salary &amp; Benefits'!$F$6</f>
        <v>80164</v>
      </c>
      <c r="O1967" s="9">
        <f t="shared" si="334"/>
        <v>0</v>
      </c>
      <c r="P1967" s="9">
        <f t="shared" si="335"/>
        <v>0</v>
      </c>
      <c r="Q1967" s="9">
        <f>'2025-26 Salary &amp; Benefits'!G$6</f>
        <v>15997.68</v>
      </c>
      <c r="R1967" s="143">
        <f>'2025-26 Salary &amp; Benefits'!H$6</f>
        <v>0.16020000000000001</v>
      </c>
      <c r="S1967" s="143">
        <f>'2025-26 Salary &amp; Benefits'!I$6</f>
        <v>0.15390000000000001</v>
      </c>
      <c r="T1967" s="9">
        <f t="shared" si="336"/>
        <v>0</v>
      </c>
      <c r="U1967" s="9">
        <f t="shared" si="337"/>
        <v>0</v>
      </c>
      <c r="V1967" s="9">
        <f t="shared" si="338"/>
        <v>0</v>
      </c>
      <c r="W1967" s="9">
        <f t="shared" si="339"/>
        <v>0</v>
      </c>
      <c r="X1967" s="22">
        <f t="shared" si="340"/>
        <v>0</v>
      </c>
      <c r="Y1967" s="2"/>
      <c r="Z1967" s="2"/>
      <c r="AA1967" s="2"/>
      <c r="AB1967" s="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2"/>
      <c r="BU1967" s="2"/>
      <c r="BV1967" s="2"/>
      <c r="BW1967" s="2"/>
      <c r="BX1967" s="2"/>
      <c r="BY1967" s="2"/>
      <c r="BZ1967" s="2"/>
      <c r="CA1967" s="2"/>
      <c r="CB1967" s="2"/>
      <c r="CC1967" s="2"/>
      <c r="CD1967" s="2"/>
      <c r="CE1967" s="2"/>
      <c r="CF1967" s="2"/>
      <c r="CG1967" s="2"/>
      <c r="CH1967" s="2"/>
      <c r="CI1967" s="2"/>
      <c r="CJ1967" s="2"/>
      <c r="CK1967" s="2"/>
      <c r="CL1967" s="2"/>
      <c r="CM1967" s="2"/>
      <c r="CN1967" s="2"/>
      <c r="CO1967" s="2"/>
      <c r="CP1967" s="2"/>
      <c r="CQ1967" s="2"/>
      <c r="CR1967" s="2"/>
      <c r="CS1967" s="2"/>
      <c r="CT1967" s="2"/>
      <c r="CU1967" s="2"/>
      <c r="CV1967" s="2"/>
      <c r="CW1967" s="2"/>
      <c r="CX1967" s="2"/>
      <c r="CY1967" s="2"/>
      <c r="CZ1967" s="2"/>
      <c r="DA1967" s="2"/>
      <c r="DB1967" s="2"/>
      <c r="DC1967" s="2"/>
      <c r="DD1967" s="2"/>
      <c r="DE1967" s="2"/>
      <c r="DF1967" s="2"/>
      <c r="DG1967" s="2"/>
      <c r="DH1967" s="2"/>
      <c r="DI1967" s="2"/>
      <c r="DJ1967" s="2"/>
      <c r="DK1967" s="2"/>
      <c r="DL1967" s="2"/>
      <c r="DM1967" s="2"/>
      <c r="DN1967" s="2"/>
      <c r="DO1967" s="2"/>
      <c r="DP1967" s="2"/>
      <c r="DQ1967" s="2"/>
      <c r="DR1967" s="2"/>
      <c r="DS1967" s="2"/>
      <c r="DT1967" s="2"/>
      <c r="DU1967" s="2"/>
      <c r="DV1967" s="2"/>
      <c r="DW1967" s="2"/>
      <c r="DX1967" s="2"/>
      <c r="DY1967" s="2"/>
      <c r="DZ1967" s="2"/>
      <c r="EA1967" s="2"/>
      <c r="EB1967" s="2"/>
      <c r="EC1967" s="2"/>
      <c r="ED1967" s="2"/>
      <c r="EE1967" s="2"/>
      <c r="EF1967" s="2"/>
      <c r="EG1967" s="2"/>
      <c r="EH1967" s="2"/>
      <c r="EI1967" s="2"/>
      <c r="EJ1967" s="2"/>
      <c r="EK1967" s="2"/>
      <c r="EL1967" s="2"/>
      <c r="EM1967" s="2"/>
      <c r="EN1967" s="2"/>
      <c r="EO1967" s="2"/>
      <c r="EP1967" s="2"/>
      <c r="EQ1967" s="2"/>
      <c r="ER1967" s="2"/>
      <c r="ES1967" s="2"/>
      <c r="ET1967" s="2"/>
      <c r="EU1967" s="2"/>
      <c r="EV1967" s="2"/>
      <c r="EW1967" s="2"/>
      <c r="EX1967" s="2"/>
      <c r="EY1967" s="2"/>
      <c r="EZ1967" s="2"/>
      <c r="FA1967" s="2"/>
      <c r="FB1967" s="2"/>
      <c r="FC1967" s="2"/>
    </row>
    <row r="1968" spans="1:159" s="4" customFormat="1">
      <c r="A1968" s="77" t="s">
        <v>2378</v>
      </c>
      <c r="B1968" s="87" t="s">
        <v>2829</v>
      </c>
      <c r="C1968" s="91">
        <v>4551</v>
      </c>
      <c r="D1968" s="85" t="s">
        <v>1683</v>
      </c>
      <c r="E1968" s="107" t="str">
        <f>VLOOKUP($C1968,'2024-25 School Level AAFTE'!$C$4:$L$2372,9,FALSE)</f>
        <v>No</v>
      </c>
      <c r="F1968" s="95">
        <f>VLOOKUP($C1968,'2024-25 School Level AAFTE'!$C$4:$J$2372,8,FALSE)</f>
        <v>402.16</v>
      </c>
      <c r="G1968" s="97">
        <f>IFERROR(IF(E1968= "yes",VLOOKUP(C1968,Summary!$B:$I,6,0),0),0)</f>
        <v>0</v>
      </c>
      <c r="H1968" s="96">
        <f t="shared" si="331"/>
        <v>0</v>
      </c>
      <c r="I1968" s="154">
        <f>VLOOKUP($A1968,'2025-26 Salary &amp; Benefits'!$A:$I,3,FALSE)</f>
        <v>1.1200000000000001</v>
      </c>
      <c r="J1968" s="154">
        <f>VLOOKUP($A1968,'2025-26 Salary &amp; Benefits'!$A:$I,4,FALSE)</f>
        <v>1.1600000000000001</v>
      </c>
      <c r="K1968" s="141">
        <f t="shared" si="332"/>
        <v>0</v>
      </c>
      <c r="L1968" s="140">
        <f t="shared" si="333"/>
        <v>0</v>
      </c>
      <c r="M1968" s="142">
        <f>'2025-26 Salary &amp; Benefits'!$E$6</f>
        <v>78209</v>
      </c>
      <c r="N1968" s="142">
        <f>'2025-26 Salary &amp; Benefits'!$F$6</f>
        <v>80164</v>
      </c>
      <c r="O1968" s="9">
        <f t="shared" si="334"/>
        <v>0</v>
      </c>
      <c r="P1968" s="9">
        <f t="shared" si="335"/>
        <v>0</v>
      </c>
      <c r="Q1968" s="9">
        <f>'2025-26 Salary &amp; Benefits'!G$6</f>
        <v>15997.68</v>
      </c>
      <c r="R1968" s="143">
        <f>'2025-26 Salary &amp; Benefits'!H$6</f>
        <v>0.16020000000000001</v>
      </c>
      <c r="S1968" s="143">
        <f>'2025-26 Salary &amp; Benefits'!I$6</f>
        <v>0.15390000000000001</v>
      </c>
      <c r="T1968" s="9">
        <f t="shared" si="336"/>
        <v>0</v>
      </c>
      <c r="U1968" s="9">
        <f t="shared" si="337"/>
        <v>0</v>
      </c>
      <c r="V1968" s="9">
        <f t="shared" si="338"/>
        <v>0</v>
      </c>
      <c r="W1968" s="9">
        <f t="shared" si="339"/>
        <v>0</v>
      </c>
      <c r="X1968" s="22">
        <f t="shared" si="340"/>
        <v>0</v>
      </c>
      <c r="Y1968" s="2"/>
      <c r="Z1968" s="2"/>
      <c r="AA1968" s="2"/>
      <c r="AB1968" s="2"/>
      <c r="AC1968" s="2"/>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2"/>
      <c r="BU1968" s="2"/>
      <c r="BV1968" s="2"/>
      <c r="BW1968" s="2"/>
      <c r="BX1968" s="2"/>
      <c r="BY1968" s="2"/>
      <c r="BZ1968" s="2"/>
      <c r="CA1968" s="2"/>
      <c r="CB1968" s="2"/>
      <c r="CC1968" s="2"/>
      <c r="CD1968" s="2"/>
      <c r="CE1968" s="2"/>
      <c r="CF1968" s="2"/>
      <c r="CG1968" s="2"/>
      <c r="CH1968" s="2"/>
      <c r="CI1968" s="2"/>
      <c r="CJ1968" s="2"/>
      <c r="CK1968" s="2"/>
      <c r="CL1968" s="2"/>
      <c r="CM1968" s="2"/>
      <c r="CN1968" s="2"/>
      <c r="CO1968" s="2"/>
      <c r="CP1968" s="2"/>
      <c r="CQ1968" s="2"/>
      <c r="CR1968" s="2"/>
      <c r="CS1968" s="2"/>
      <c r="CT1968" s="2"/>
      <c r="CU1968" s="2"/>
      <c r="CV1968" s="2"/>
      <c r="CW1968" s="2"/>
      <c r="CX1968" s="2"/>
      <c r="CY1968" s="2"/>
      <c r="CZ1968" s="2"/>
      <c r="DA1968" s="2"/>
      <c r="DB1968" s="2"/>
      <c r="DC1968" s="2"/>
      <c r="DD1968" s="2"/>
      <c r="DE1968" s="2"/>
      <c r="DF1968" s="2"/>
      <c r="DG1968" s="2"/>
      <c r="DH1968" s="2"/>
      <c r="DI1968" s="2"/>
      <c r="DJ1968" s="2"/>
      <c r="DK1968" s="2"/>
      <c r="DL1968" s="2"/>
      <c r="DM1968" s="2"/>
      <c r="DN1968" s="2"/>
      <c r="DO1968" s="2"/>
      <c r="DP1968" s="2"/>
      <c r="DQ1968" s="2"/>
      <c r="DR1968" s="2"/>
      <c r="DS1968" s="2"/>
      <c r="DT1968" s="2"/>
      <c r="DU1968" s="2"/>
      <c r="DV1968" s="2"/>
      <c r="DW1968" s="2"/>
      <c r="DX1968" s="2"/>
      <c r="DY1968" s="2"/>
      <c r="DZ1968" s="2"/>
      <c r="EA1968" s="2"/>
      <c r="EB1968" s="2"/>
      <c r="EC1968" s="2"/>
      <c r="ED1968" s="2"/>
      <c r="EE1968" s="2"/>
      <c r="EF1968" s="2"/>
      <c r="EG1968" s="2"/>
      <c r="EH1968" s="2"/>
      <c r="EI1968" s="2"/>
      <c r="EJ1968" s="2"/>
      <c r="EK1968" s="2"/>
      <c r="EL1968" s="2"/>
      <c r="EM1968" s="2"/>
      <c r="EN1968" s="2"/>
      <c r="EO1968" s="2"/>
      <c r="EP1968" s="2"/>
      <c r="EQ1968" s="2"/>
      <c r="ER1968" s="2"/>
      <c r="ES1968" s="2"/>
      <c r="ET1968" s="2"/>
      <c r="EU1968" s="2"/>
      <c r="EV1968" s="2"/>
      <c r="EW1968" s="2"/>
      <c r="EX1968" s="2"/>
      <c r="EY1968" s="2"/>
      <c r="EZ1968" s="2"/>
      <c r="FA1968" s="2"/>
      <c r="FB1968" s="2"/>
      <c r="FC1968" s="2"/>
    </row>
    <row r="1969" spans="1:159" s="4" customFormat="1">
      <c r="A1969" s="77" t="s">
        <v>2378</v>
      </c>
      <c r="B1969" s="87" t="s">
        <v>2829</v>
      </c>
      <c r="C1969" s="88">
        <v>4553</v>
      </c>
      <c r="D1969" s="87" t="s">
        <v>1684</v>
      </c>
      <c r="E1969" s="107" t="str">
        <f>VLOOKUP($C1969,'2024-25 School Level AAFTE'!$C$4:$L$2372,9,FALSE)</f>
        <v>No</v>
      </c>
      <c r="F1969" s="95">
        <f>VLOOKUP($C1969,'2024-25 School Level AAFTE'!$C$4:$J$2372,8,FALSE)</f>
        <v>373.91</v>
      </c>
      <c r="G1969" s="97">
        <f>IFERROR(IF(E1969= "yes",VLOOKUP(C1969,Summary!$B:$I,6,0),0),0)</f>
        <v>0</v>
      </c>
      <c r="H1969" s="96">
        <f t="shared" si="331"/>
        <v>0</v>
      </c>
      <c r="I1969" s="154">
        <f>VLOOKUP($A1969,'2025-26 Salary &amp; Benefits'!$A:$I,3,FALSE)</f>
        <v>1.1200000000000001</v>
      </c>
      <c r="J1969" s="154">
        <f>VLOOKUP($A1969,'2025-26 Salary &amp; Benefits'!$A:$I,4,FALSE)</f>
        <v>1.1600000000000001</v>
      </c>
      <c r="K1969" s="141">
        <f t="shared" si="332"/>
        <v>0</v>
      </c>
      <c r="L1969" s="140">
        <f t="shared" si="333"/>
        <v>0</v>
      </c>
      <c r="M1969" s="142">
        <f>'2025-26 Salary &amp; Benefits'!$E$6</f>
        <v>78209</v>
      </c>
      <c r="N1969" s="142">
        <f>'2025-26 Salary &amp; Benefits'!$F$6</f>
        <v>80164</v>
      </c>
      <c r="O1969" s="9">
        <f t="shared" si="334"/>
        <v>0</v>
      </c>
      <c r="P1969" s="9">
        <f t="shared" si="335"/>
        <v>0</v>
      </c>
      <c r="Q1969" s="9">
        <f>'2025-26 Salary &amp; Benefits'!G$6</f>
        <v>15997.68</v>
      </c>
      <c r="R1969" s="143">
        <f>'2025-26 Salary &amp; Benefits'!H$6</f>
        <v>0.16020000000000001</v>
      </c>
      <c r="S1969" s="143">
        <f>'2025-26 Salary &amp; Benefits'!I$6</f>
        <v>0.15390000000000001</v>
      </c>
      <c r="T1969" s="9">
        <f t="shared" si="336"/>
        <v>0</v>
      </c>
      <c r="U1969" s="9">
        <f t="shared" si="337"/>
        <v>0</v>
      </c>
      <c r="V1969" s="9">
        <f t="shared" si="338"/>
        <v>0</v>
      </c>
      <c r="W1969" s="9">
        <f t="shared" si="339"/>
        <v>0</v>
      </c>
      <c r="X1969" s="22">
        <f t="shared" si="340"/>
        <v>0</v>
      </c>
      <c r="Y1969" s="2"/>
      <c r="Z1969" s="2"/>
      <c r="AA1969" s="2"/>
      <c r="AB1969" s="2"/>
      <c r="AC1969" s="2"/>
      <c r="AD1969" s="2"/>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2"/>
      <c r="BU1969" s="2"/>
      <c r="BV1969" s="2"/>
      <c r="BW1969" s="2"/>
      <c r="BX1969" s="2"/>
      <c r="BY1969" s="2"/>
      <c r="BZ1969" s="2"/>
      <c r="CA1969" s="2"/>
      <c r="CB1969" s="2"/>
      <c r="CC1969" s="2"/>
      <c r="CD1969" s="2"/>
      <c r="CE1969" s="2"/>
      <c r="CF1969" s="2"/>
      <c r="CG1969" s="2"/>
      <c r="CH1969" s="2"/>
      <c r="CI1969" s="2"/>
      <c r="CJ1969" s="2"/>
      <c r="CK1969" s="2"/>
      <c r="CL1969" s="2"/>
      <c r="CM1969" s="2"/>
      <c r="CN1969" s="2"/>
      <c r="CO1969" s="2"/>
      <c r="CP1969" s="2"/>
      <c r="CQ1969" s="2"/>
      <c r="CR1969" s="2"/>
      <c r="CS1969" s="2"/>
      <c r="CT1969" s="2"/>
      <c r="CU1969" s="2"/>
      <c r="CV1969" s="2"/>
      <c r="CW1969" s="2"/>
      <c r="CX1969" s="2"/>
      <c r="CY1969" s="2"/>
      <c r="CZ1969" s="2"/>
      <c r="DA1969" s="2"/>
      <c r="DB1969" s="2"/>
      <c r="DC1969" s="2"/>
      <c r="DD1969" s="2"/>
      <c r="DE1969" s="2"/>
      <c r="DF1969" s="2"/>
      <c r="DG1969" s="2"/>
      <c r="DH1969" s="2"/>
      <c r="DI1969" s="2"/>
      <c r="DJ1969" s="2"/>
      <c r="DK1969" s="2"/>
      <c r="DL1969" s="2"/>
      <c r="DM1969" s="2"/>
      <c r="DN1969" s="2"/>
      <c r="DO1969" s="2"/>
      <c r="DP1969" s="2"/>
      <c r="DQ1969" s="2"/>
      <c r="DR1969" s="2"/>
      <c r="DS1969" s="2"/>
      <c r="DT1969" s="2"/>
      <c r="DU1969" s="2"/>
      <c r="DV1969" s="2"/>
      <c r="DW1969" s="2"/>
      <c r="DX1969" s="2"/>
      <c r="DY1969" s="2"/>
      <c r="DZ1969" s="2"/>
      <c r="EA1969" s="2"/>
      <c r="EB1969" s="2"/>
      <c r="EC1969" s="2"/>
      <c r="ED1969" s="2"/>
      <c r="EE1969" s="2"/>
      <c r="EF1969" s="2"/>
      <c r="EG1969" s="2"/>
      <c r="EH1969" s="2"/>
      <c r="EI1969" s="2"/>
      <c r="EJ1969" s="2"/>
      <c r="EK1969" s="2"/>
      <c r="EL1969" s="2"/>
      <c r="EM1969" s="2"/>
      <c r="EN1969" s="2"/>
      <c r="EO1969" s="2"/>
      <c r="EP1969" s="2"/>
      <c r="EQ1969" s="2"/>
      <c r="ER1969" s="2"/>
      <c r="ES1969" s="2"/>
      <c r="ET1969" s="2"/>
      <c r="EU1969" s="2"/>
      <c r="EV1969" s="2"/>
      <c r="EW1969" s="2"/>
      <c r="EX1969" s="2"/>
      <c r="EY1969" s="2"/>
      <c r="EZ1969" s="2"/>
      <c r="FA1969" s="2"/>
      <c r="FB1969" s="2"/>
      <c r="FC1969" s="2"/>
    </row>
    <row r="1970" spans="1:159" s="4" customFormat="1">
      <c r="A1970" s="77" t="s">
        <v>2378</v>
      </c>
      <c r="B1970" s="87" t="s">
        <v>2829</v>
      </c>
      <c r="C1970" s="89">
        <v>5004</v>
      </c>
      <c r="D1970" s="101" t="s">
        <v>1685</v>
      </c>
      <c r="E1970" s="107" t="str">
        <f>VLOOKUP($C1970,'2024-25 School Level AAFTE'!$C$4:$L$2372,9,FALSE)</f>
        <v>No</v>
      </c>
      <c r="F1970" s="95">
        <f>VLOOKUP($C1970,'2024-25 School Level AAFTE'!$C$4:$J$2372,8,FALSE)</f>
        <v>196.55</v>
      </c>
      <c r="G1970" s="97">
        <f>IFERROR(IF(E1970= "yes",VLOOKUP(C1970,Summary!$B:$I,6,0),0),0)</f>
        <v>0</v>
      </c>
      <c r="H1970" s="96">
        <f t="shared" si="331"/>
        <v>0</v>
      </c>
      <c r="I1970" s="154">
        <f>VLOOKUP($A1970,'2025-26 Salary &amp; Benefits'!$A:$I,3,FALSE)</f>
        <v>1.1200000000000001</v>
      </c>
      <c r="J1970" s="154">
        <f>VLOOKUP($A1970,'2025-26 Salary &amp; Benefits'!$A:$I,4,FALSE)</f>
        <v>1.1600000000000001</v>
      </c>
      <c r="K1970" s="141">
        <f t="shared" si="332"/>
        <v>0</v>
      </c>
      <c r="L1970" s="140">
        <f t="shared" si="333"/>
        <v>0</v>
      </c>
      <c r="M1970" s="142">
        <f>'2025-26 Salary &amp; Benefits'!$E$6</f>
        <v>78209</v>
      </c>
      <c r="N1970" s="142">
        <f>'2025-26 Salary &amp; Benefits'!$F$6</f>
        <v>80164</v>
      </c>
      <c r="O1970" s="9">
        <f t="shared" si="334"/>
        <v>0</v>
      </c>
      <c r="P1970" s="9">
        <f t="shared" si="335"/>
        <v>0</v>
      </c>
      <c r="Q1970" s="9">
        <f>'2025-26 Salary &amp; Benefits'!G$6</f>
        <v>15997.68</v>
      </c>
      <c r="R1970" s="143">
        <f>'2025-26 Salary &amp; Benefits'!H$6</f>
        <v>0.16020000000000001</v>
      </c>
      <c r="S1970" s="143">
        <f>'2025-26 Salary &amp; Benefits'!I$6</f>
        <v>0.15390000000000001</v>
      </c>
      <c r="T1970" s="9">
        <f t="shared" si="336"/>
        <v>0</v>
      </c>
      <c r="U1970" s="9">
        <f t="shared" si="337"/>
        <v>0</v>
      </c>
      <c r="V1970" s="9">
        <f t="shared" si="338"/>
        <v>0</v>
      </c>
      <c r="W1970" s="9">
        <f t="shared" si="339"/>
        <v>0</v>
      </c>
      <c r="X1970" s="22">
        <f t="shared" si="340"/>
        <v>0</v>
      </c>
      <c r="Y1970" s="2"/>
      <c r="Z1970" s="2"/>
      <c r="AA1970" s="2"/>
      <c r="AB1970" s="2"/>
      <c r="AC1970" s="2"/>
      <c r="AD1970" s="2"/>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2"/>
      <c r="BU1970" s="2"/>
      <c r="BV1970" s="2"/>
      <c r="BW1970" s="2"/>
      <c r="BX1970" s="2"/>
      <c r="BY1970" s="2"/>
      <c r="BZ1970" s="2"/>
      <c r="CA1970" s="2"/>
      <c r="CB1970" s="2"/>
      <c r="CC1970" s="2"/>
      <c r="CD1970" s="2"/>
      <c r="CE1970" s="2"/>
      <c r="CF1970" s="2"/>
      <c r="CG1970" s="2"/>
      <c r="CH1970" s="2"/>
      <c r="CI1970" s="2"/>
      <c r="CJ1970" s="2"/>
      <c r="CK1970" s="2"/>
      <c r="CL1970" s="2"/>
      <c r="CM1970" s="2"/>
      <c r="CN1970" s="2"/>
      <c r="CO1970" s="2"/>
      <c r="CP1970" s="2"/>
      <c r="CQ1970" s="2"/>
      <c r="CR1970" s="2"/>
      <c r="CS1970" s="2"/>
      <c r="CT1970" s="2"/>
      <c r="CU1970" s="2"/>
      <c r="CV1970" s="2"/>
      <c r="CW1970" s="2"/>
      <c r="CX1970" s="2"/>
      <c r="CY1970" s="2"/>
      <c r="CZ1970" s="2"/>
      <c r="DA1970" s="2"/>
      <c r="DB1970" s="2"/>
      <c r="DC1970" s="2"/>
      <c r="DD1970" s="2"/>
      <c r="DE1970" s="2"/>
      <c r="DF1970" s="2"/>
      <c r="DG1970" s="2"/>
      <c r="DH1970" s="2"/>
      <c r="DI1970" s="2"/>
      <c r="DJ1970" s="2"/>
      <c r="DK1970" s="2"/>
      <c r="DL1970" s="2"/>
      <c r="DM1970" s="2"/>
      <c r="DN1970" s="2"/>
      <c r="DO1970" s="2"/>
      <c r="DP1970" s="2"/>
      <c r="DQ1970" s="2"/>
      <c r="DR1970" s="2"/>
      <c r="DS1970" s="2"/>
      <c r="DT1970" s="2"/>
      <c r="DU1970" s="2"/>
      <c r="DV1970" s="2"/>
      <c r="DW1970" s="2"/>
      <c r="DX1970" s="2"/>
      <c r="DY1970" s="2"/>
      <c r="DZ1970" s="2"/>
      <c r="EA1970" s="2"/>
      <c r="EB1970" s="2"/>
      <c r="EC1970" s="2"/>
      <c r="ED1970" s="2"/>
      <c r="EE1970" s="2"/>
      <c r="EF1970" s="2"/>
      <c r="EG1970" s="2"/>
      <c r="EH1970" s="2"/>
      <c r="EI1970" s="2"/>
      <c r="EJ1970" s="2"/>
      <c r="EK1970" s="2"/>
      <c r="EL1970" s="2"/>
      <c r="EM1970" s="2"/>
      <c r="EN1970" s="2"/>
      <c r="EO1970" s="2"/>
      <c r="EP1970" s="2"/>
      <c r="EQ1970" s="2"/>
      <c r="ER1970" s="2"/>
      <c r="ES1970" s="2"/>
      <c r="ET1970" s="2"/>
      <c r="EU1970" s="2"/>
      <c r="EV1970" s="2"/>
      <c r="EW1970" s="2"/>
      <c r="EX1970" s="2"/>
      <c r="EY1970" s="2"/>
      <c r="EZ1970" s="2"/>
      <c r="FA1970" s="2"/>
      <c r="FB1970" s="2"/>
      <c r="FC1970" s="2"/>
    </row>
    <row r="1971" spans="1:159" s="4" customFormat="1">
      <c r="A1971" s="77" t="s">
        <v>2378</v>
      </c>
      <c r="B1971" s="87" t="s">
        <v>2829</v>
      </c>
      <c r="C1971" s="88">
        <v>5108</v>
      </c>
      <c r="D1971" s="87" t="s">
        <v>1686</v>
      </c>
      <c r="E1971" s="107" t="str">
        <f>VLOOKUP($C1971,'2024-25 School Level AAFTE'!$C$4:$L$2372,9,FALSE)</f>
        <v>Yes</v>
      </c>
      <c r="F1971" s="95">
        <f>VLOOKUP($C1971,'2024-25 School Level AAFTE'!$C$4:$J$2372,8,FALSE)</f>
        <v>18.829999999999998</v>
      </c>
      <c r="G1971" s="97">
        <f>IFERROR(IF(E1971= "yes",VLOOKUP(C1971,Summary!$B:$I,6,0),0),0)</f>
        <v>0</v>
      </c>
      <c r="H1971" s="96">
        <f t="shared" si="331"/>
        <v>18.829999999999998</v>
      </c>
      <c r="I1971" s="154">
        <f>VLOOKUP($A1971,'2025-26 Salary &amp; Benefits'!$A:$I,3,FALSE)</f>
        <v>1.1200000000000001</v>
      </c>
      <c r="J1971" s="154">
        <f>VLOOKUP($A1971,'2025-26 Salary &amp; Benefits'!$A:$I,4,FALSE)</f>
        <v>1.1600000000000001</v>
      </c>
      <c r="K1971" s="141">
        <f t="shared" si="332"/>
        <v>18.829999999999998</v>
      </c>
      <c r="L1971" s="140">
        <f t="shared" si="333"/>
        <v>5.5E-2</v>
      </c>
      <c r="M1971" s="142">
        <f>'2025-26 Salary &amp; Benefits'!$E$6</f>
        <v>78209</v>
      </c>
      <c r="N1971" s="142">
        <f>'2025-26 Salary &amp; Benefits'!$F$6</f>
        <v>80164</v>
      </c>
      <c r="O1971" s="9">
        <f t="shared" si="334"/>
        <v>4817.67</v>
      </c>
      <c r="P1971" s="9">
        <f t="shared" si="335"/>
        <v>296.78999999999996</v>
      </c>
      <c r="Q1971" s="9">
        <f>'2025-26 Salary &amp; Benefits'!G$6</f>
        <v>15997.68</v>
      </c>
      <c r="R1971" s="143">
        <f>'2025-26 Salary &amp; Benefits'!H$6</f>
        <v>0.16020000000000001</v>
      </c>
      <c r="S1971" s="143">
        <f>'2025-26 Salary &amp; Benefits'!I$6</f>
        <v>0.15390000000000001</v>
      </c>
      <c r="T1971" s="9">
        <f t="shared" si="336"/>
        <v>1697.34</v>
      </c>
      <c r="U1971" s="9">
        <f t="shared" si="337"/>
        <v>85.24</v>
      </c>
      <c r="V1971" s="9">
        <f t="shared" si="338"/>
        <v>13.12</v>
      </c>
      <c r="W1971" s="9">
        <f t="shared" si="339"/>
        <v>98.36</v>
      </c>
      <c r="X1971" s="22">
        <f t="shared" si="340"/>
        <v>6910.16</v>
      </c>
      <c r="Y1971" s="2"/>
      <c r="Z1971" s="2"/>
      <c r="AA1971" s="2"/>
      <c r="AB1971" s="2"/>
      <c r="AC1971" s="2"/>
      <c r="AD1971" s="2"/>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c r="CQ1971" s="2"/>
      <c r="CR1971" s="2"/>
      <c r="CS1971" s="2"/>
      <c r="CT1971" s="2"/>
      <c r="CU1971" s="2"/>
      <c r="CV1971" s="2"/>
      <c r="CW1971" s="2"/>
      <c r="CX1971" s="2"/>
      <c r="CY1971" s="2"/>
      <c r="CZ1971" s="2"/>
      <c r="DA1971" s="2"/>
      <c r="DB1971" s="2"/>
      <c r="DC1971" s="2"/>
      <c r="DD1971" s="2"/>
      <c r="DE1971" s="2"/>
      <c r="DF1971" s="2"/>
      <c r="DG1971" s="2"/>
      <c r="DH1971" s="2"/>
      <c r="DI1971" s="2"/>
      <c r="DJ1971" s="2"/>
      <c r="DK1971" s="2"/>
      <c r="DL1971" s="2"/>
      <c r="DM1971" s="2"/>
      <c r="DN1971" s="2"/>
      <c r="DO1971" s="2"/>
      <c r="DP1971" s="2"/>
      <c r="DQ1971" s="2"/>
      <c r="DR1971" s="2"/>
      <c r="DS1971" s="2"/>
      <c r="DT1971" s="2"/>
      <c r="DU1971" s="2"/>
      <c r="DV1971" s="2"/>
      <c r="DW1971" s="2"/>
      <c r="DX1971" s="2"/>
      <c r="DY1971" s="2"/>
      <c r="DZ1971" s="2"/>
      <c r="EA1971" s="2"/>
      <c r="EB1971" s="2"/>
      <c r="EC1971" s="2"/>
      <c r="ED1971" s="2"/>
      <c r="EE1971" s="2"/>
      <c r="EF1971" s="2"/>
      <c r="EG1971" s="2"/>
      <c r="EH1971" s="2"/>
      <c r="EI1971" s="2"/>
      <c r="EJ1971" s="2"/>
      <c r="EK1971" s="2"/>
      <c r="EL1971" s="2"/>
      <c r="EM1971" s="2"/>
      <c r="EN1971" s="2"/>
      <c r="EO1971" s="2"/>
      <c r="EP1971" s="2"/>
      <c r="EQ1971" s="2"/>
      <c r="ER1971" s="2"/>
      <c r="ES1971" s="2"/>
      <c r="ET1971" s="2"/>
      <c r="EU1971" s="2"/>
      <c r="EV1971" s="2"/>
      <c r="EW1971" s="2"/>
      <c r="EX1971" s="2"/>
      <c r="EY1971" s="2"/>
      <c r="EZ1971" s="2"/>
      <c r="FA1971" s="2"/>
      <c r="FB1971" s="2"/>
      <c r="FC1971" s="2"/>
    </row>
    <row r="1972" spans="1:159" s="4" customFormat="1">
      <c r="A1972" s="77" t="s">
        <v>2211</v>
      </c>
      <c r="B1972" s="87" t="s">
        <v>2830</v>
      </c>
      <c r="C1972" s="88">
        <v>2007</v>
      </c>
      <c r="D1972" s="87" t="s">
        <v>395</v>
      </c>
      <c r="E1972" s="107" t="str">
        <f>VLOOKUP($C1972,'2024-25 School Level AAFTE'!$C$4:$L$2372,9,FALSE)</f>
        <v>No</v>
      </c>
      <c r="F1972" s="95">
        <f>VLOOKUP($C1972,'2024-25 School Level AAFTE'!$C$4:$J$2372,8,FALSE)</f>
        <v>13</v>
      </c>
      <c r="G1972" s="97">
        <f>IFERROR(IF(E1972= "yes",VLOOKUP(C1972,Summary!$B:$I,6,0),0),0)</f>
        <v>0</v>
      </c>
      <c r="H1972" s="96">
        <f t="shared" si="331"/>
        <v>0</v>
      </c>
      <c r="I1972" s="154">
        <f>VLOOKUP($A1972,'2025-26 Salary &amp; Benefits'!$A:$I,3,FALSE)</f>
        <v>1</v>
      </c>
      <c r="J1972" s="154">
        <f>VLOOKUP($A1972,'2025-26 Salary &amp; Benefits'!$A:$I,4,FALSE)</f>
        <v>1</v>
      </c>
      <c r="K1972" s="141">
        <f t="shared" si="332"/>
        <v>0</v>
      </c>
      <c r="L1972" s="140">
        <f t="shared" si="333"/>
        <v>0</v>
      </c>
      <c r="M1972" s="142">
        <f>'2025-26 Salary &amp; Benefits'!$E$6</f>
        <v>78209</v>
      </c>
      <c r="N1972" s="142">
        <f>'2025-26 Salary &amp; Benefits'!$F$6</f>
        <v>80164</v>
      </c>
      <c r="O1972" s="9">
        <f t="shared" si="334"/>
        <v>0</v>
      </c>
      <c r="P1972" s="9">
        <f t="shared" si="335"/>
        <v>0</v>
      </c>
      <c r="Q1972" s="9">
        <f>'2025-26 Salary &amp; Benefits'!G$6</f>
        <v>15997.68</v>
      </c>
      <c r="R1972" s="143">
        <f>'2025-26 Salary &amp; Benefits'!H$6</f>
        <v>0.16020000000000001</v>
      </c>
      <c r="S1972" s="143">
        <f>'2025-26 Salary &amp; Benefits'!I$6</f>
        <v>0.15390000000000001</v>
      </c>
      <c r="T1972" s="9">
        <f t="shared" si="336"/>
        <v>0</v>
      </c>
      <c r="U1972" s="9">
        <f t="shared" si="337"/>
        <v>0</v>
      </c>
      <c r="V1972" s="9">
        <f t="shared" si="338"/>
        <v>0</v>
      </c>
      <c r="W1972" s="9">
        <f t="shared" si="339"/>
        <v>0</v>
      </c>
      <c r="X1972" s="22">
        <f t="shared" si="340"/>
        <v>0</v>
      </c>
      <c r="Y1972" s="2"/>
      <c r="Z1972" s="2"/>
      <c r="AA1972" s="2"/>
      <c r="AB1972" s="2"/>
      <c r="AC1972" s="2"/>
      <c r="AD1972" s="2"/>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c r="CQ1972" s="2"/>
      <c r="CR1972" s="2"/>
      <c r="CS1972" s="2"/>
      <c r="CT1972" s="2"/>
      <c r="CU1972" s="2"/>
      <c r="CV1972" s="2"/>
      <c r="CW1972" s="2"/>
      <c r="CX1972" s="2"/>
      <c r="CY1972" s="2"/>
      <c r="CZ1972" s="2"/>
      <c r="DA1972" s="2"/>
      <c r="DB1972" s="2"/>
      <c r="DC1972" s="2"/>
      <c r="DD1972" s="2"/>
      <c r="DE1972" s="2"/>
      <c r="DF1972" s="2"/>
      <c r="DG1972" s="2"/>
      <c r="DH1972" s="2"/>
      <c r="DI1972" s="2"/>
      <c r="DJ1972" s="2"/>
      <c r="DK1972" s="2"/>
      <c r="DL1972" s="2"/>
      <c r="DM1972" s="2"/>
      <c r="DN1972" s="2"/>
      <c r="DO1972" s="2"/>
      <c r="DP1972" s="2"/>
      <c r="DQ1972" s="2"/>
      <c r="DR1972" s="2"/>
      <c r="DS1972" s="2"/>
      <c r="DT1972" s="2"/>
      <c r="DU1972" s="2"/>
      <c r="DV1972" s="2"/>
      <c r="DW1972" s="2"/>
      <c r="DX1972" s="2"/>
      <c r="DY1972" s="2"/>
      <c r="DZ1972" s="2"/>
      <c r="EA1972" s="2"/>
      <c r="EB1972" s="2"/>
      <c r="EC1972" s="2"/>
      <c r="ED1972" s="2"/>
      <c r="EE1972" s="2"/>
      <c r="EF1972" s="2"/>
      <c r="EG1972" s="2"/>
      <c r="EH1972" s="2"/>
      <c r="EI1972" s="2"/>
      <c r="EJ1972" s="2"/>
      <c r="EK1972" s="2"/>
      <c r="EL1972" s="2"/>
      <c r="EM1972" s="2"/>
      <c r="EN1972" s="2"/>
      <c r="EO1972" s="2"/>
      <c r="EP1972" s="2"/>
      <c r="EQ1972" s="2"/>
      <c r="ER1972" s="2"/>
      <c r="ES1972" s="2"/>
      <c r="ET1972" s="2"/>
      <c r="EU1972" s="2"/>
      <c r="EV1972" s="2"/>
      <c r="EW1972" s="2"/>
      <c r="EX1972" s="2"/>
      <c r="EY1972" s="2"/>
      <c r="EZ1972" s="2"/>
      <c r="FA1972" s="2"/>
      <c r="FB1972" s="2"/>
      <c r="FC1972" s="2"/>
    </row>
    <row r="1973" spans="1:159" s="4" customFormat="1">
      <c r="A1973" s="77" t="s">
        <v>2191</v>
      </c>
      <c r="B1973" s="87" t="s">
        <v>2831</v>
      </c>
      <c r="C1973" s="88">
        <v>2135</v>
      </c>
      <c r="D1973" s="87" t="s">
        <v>288</v>
      </c>
      <c r="E1973" s="107" t="str">
        <f>VLOOKUP($C1973,'2024-25 School Level AAFTE'!$C$4:$L$2372,9,FALSE)</f>
        <v>Yes</v>
      </c>
      <c r="F1973" s="95">
        <f>VLOOKUP($C1973,'2024-25 School Level AAFTE'!$C$4:$J$2372,8,FALSE)</f>
        <v>24.45</v>
      </c>
      <c r="G1973" s="97">
        <f>IFERROR(IF(E1973= "yes",VLOOKUP(C1973,Summary!$B:$I,6,0),0),0)</f>
        <v>0</v>
      </c>
      <c r="H1973" s="96">
        <f t="shared" si="331"/>
        <v>24.45</v>
      </c>
      <c r="I1973" s="154">
        <f>VLOOKUP($A1973,'2025-26 Salary &amp; Benefits'!$A:$I,3,FALSE)</f>
        <v>1</v>
      </c>
      <c r="J1973" s="154">
        <f>VLOOKUP($A1973,'2025-26 Salary &amp; Benefits'!$A:$I,4,FALSE)</f>
        <v>1</v>
      </c>
      <c r="K1973" s="141">
        <f t="shared" si="332"/>
        <v>24.45</v>
      </c>
      <c r="L1973" s="140">
        <f t="shared" si="333"/>
        <v>7.1999999999999995E-2</v>
      </c>
      <c r="M1973" s="142">
        <f>'2025-26 Salary &amp; Benefits'!$E$6</f>
        <v>78209</v>
      </c>
      <c r="N1973" s="142">
        <f>'2025-26 Salary &amp; Benefits'!$F$6</f>
        <v>80164</v>
      </c>
      <c r="O1973" s="9">
        <f t="shared" si="334"/>
        <v>5631.05</v>
      </c>
      <c r="P1973" s="9">
        <f t="shared" si="335"/>
        <v>140.76000000000022</v>
      </c>
      <c r="Q1973" s="9">
        <f>'2025-26 Salary &amp; Benefits'!G$6</f>
        <v>15997.68</v>
      </c>
      <c r="R1973" s="143">
        <f>'2025-26 Salary &amp; Benefits'!H$6</f>
        <v>0.16020000000000001</v>
      </c>
      <c r="S1973" s="143">
        <f>'2025-26 Salary &amp; Benefits'!I$6</f>
        <v>0.15390000000000001</v>
      </c>
      <c r="T1973" s="9">
        <f t="shared" si="336"/>
        <v>2075.59</v>
      </c>
      <c r="U1973" s="9">
        <f t="shared" si="337"/>
        <v>96.2</v>
      </c>
      <c r="V1973" s="9">
        <f t="shared" si="338"/>
        <v>14.81</v>
      </c>
      <c r="W1973" s="9">
        <f t="shared" si="339"/>
        <v>111.01</v>
      </c>
      <c r="X1973" s="22">
        <f t="shared" si="340"/>
        <v>7958.4100000000008</v>
      </c>
      <c r="Y1973" s="2"/>
      <c r="Z1973" s="2"/>
      <c r="AA1973" s="2"/>
      <c r="AB1973" s="2"/>
      <c r="AC1973" s="2"/>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c r="CQ1973" s="2"/>
      <c r="CR1973" s="2"/>
      <c r="CS1973" s="2"/>
      <c r="CT1973" s="2"/>
      <c r="CU1973" s="2"/>
      <c r="CV1973" s="2"/>
      <c r="CW1973" s="2"/>
      <c r="CX1973" s="2"/>
      <c r="CY1973" s="2"/>
      <c r="CZ1973" s="2"/>
      <c r="DA1973" s="2"/>
      <c r="DB1973" s="2"/>
      <c r="DC1973" s="2"/>
      <c r="DD1973" s="2"/>
      <c r="DE1973" s="2"/>
      <c r="DF1973" s="2"/>
      <c r="DG1973" s="2"/>
      <c r="DH1973" s="2"/>
      <c r="DI1973" s="2"/>
      <c r="DJ1973" s="2"/>
      <c r="DK1973" s="2"/>
      <c r="DL1973" s="2"/>
      <c r="DM1973" s="2"/>
      <c r="DN1973" s="2"/>
      <c r="DO1973" s="2"/>
      <c r="DP1973" s="2"/>
      <c r="DQ1973" s="2"/>
      <c r="DR1973" s="2"/>
      <c r="DS1973" s="2"/>
      <c r="DT1973" s="2"/>
      <c r="DU1973" s="2"/>
      <c r="DV1973" s="2"/>
      <c r="DW1973" s="2"/>
      <c r="DX1973" s="2"/>
      <c r="DY1973" s="2"/>
      <c r="DZ1973" s="2"/>
      <c r="EA1973" s="2"/>
      <c r="EB1973" s="2"/>
      <c r="EC1973" s="2"/>
      <c r="ED1973" s="2"/>
      <c r="EE1973" s="2"/>
      <c r="EF1973" s="2"/>
      <c r="EG1973" s="2"/>
      <c r="EH1973" s="2"/>
      <c r="EI1973" s="2"/>
      <c r="EJ1973" s="2"/>
      <c r="EK1973" s="2"/>
      <c r="EL1973" s="2"/>
      <c r="EM1973" s="2"/>
      <c r="EN1973" s="2"/>
      <c r="EO1973" s="2"/>
      <c r="EP1973" s="2"/>
      <c r="EQ1973" s="2"/>
      <c r="ER1973" s="2"/>
      <c r="ES1973" s="2"/>
      <c r="ET1973" s="2"/>
      <c r="EU1973" s="2"/>
      <c r="EV1973" s="2"/>
      <c r="EW1973" s="2"/>
      <c r="EX1973" s="2"/>
      <c r="EY1973" s="2"/>
      <c r="EZ1973" s="2"/>
      <c r="FA1973" s="2"/>
      <c r="FB1973" s="2"/>
      <c r="FC1973" s="2"/>
    </row>
    <row r="1974" spans="1:159" s="4" customFormat="1">
      <c r="A1974" s="77" t="s">
        <v>2191</v>
      </c>
      <c r="B1974" s="87" t="s">
        <v>2831</v>
      </c>
      <c r="C1974" s="88">
        <v>5696</v>
      </c>
      <c r="D1974" s="87" t="s">
        <v>3215</v>
      </c>
      <c r="E1974" s="107" t="str">
        <f>VLOOKUP($C1974,'2024-25 School Level AAFTE'!$C$4:$L$2372,9,FALSE)</f>
        <v>No</v>
      </c>
      <c r="F1974" s="95">
        <f>VLOOKUP($C1974,'2024-25 School Level AAFTE'!$C$4:$J$2372,8,FALSE)</f>
        <v>763.43</v>
      </c>
      <c r="G1974" s="97">
        <f>IFERROR(IF(E1974= "yes",VLOOKUP(C1974,Summary!$B:$I,6,0),0),0)</f>
        <v>0</v>
      </c>
      <c r="H1974" s="96">
        <f t="shared" si="331"/>
        <v>0</v>
      </c>
      <c r="I1974" s="154">
        <f>VLOOKUP($A1974,'2025-26 Salary &amp; Benefits'!$A:$I,3,FALSE)</f>
        <v>1</v>
      </c>
      <c r="J1974" s="154">
        <f>VLOOKUP($A1974,'2025-26 Salary &amp; Benefits'!$A:$I,4,FALSE)</f>
        <v>1</v>
      </c>
      <c r="K1974" s="141">
        <f t="shared" si="332"/>
        <v>0</v>
      </c>
      <c r="L1974" s="140">
        <f t="shared" si="333"/>
        <v>0</v>
      </c>
      <c r="M1974" s="142">
        <f>'2025-26 Salary &amp; Benefits'!$E$6</f>
        <v>78209</v>
      </c>
      <c r="N1974" s="142">
        <f>'2025-26 Salary &amp; Benefits'!$F$6</f>
        <v>80164</v>
      </c>
      <c r="O1974" s="9">
        <f t="shared" si="334"/>
        <v>0</v>
      </c>
      <c r="P1974" s="9">
        <f t="shared" si="335"/>
        <v>0</v>
      </c>
      <c r="Q1974" s="9">
        <f>'2025-26 Salary &amp; Benefits'!G$6</f>
        <v>15997.68</v>
      </c>
      <c r="R1974" s="143">
        <f>'2025-26 Salary &amp; Benefits'!H$6</f>
        <v>0.16020000000000001</v>
      </c>
      <c r="S1974" s="143">
        <f>'2025-26 Salary &amp; Benefits'!I$6</f>
        <v>0.15390000000000001</v>
      </c>
      <c r="T1974" s="9">
        <f t="shared" si="336"/>
        <v>0</v>
      </c>
      <c r="U1974" s="9">
        <f t="shared" si="337"/>
        <v>0</v>
      </c>
      <c r="V1974" s="9">
        <f t="shared" si="338"/>
        <v>0</v>
      </c>
      <c r="W1974" s="9">
        <f t="shared" si="339"/>
        <v>0</v>
      </c>
      <c r="X1974" s="22">
        <f t="shared" si="340"/>
        <v>0</v>
      </c>
      <c r="Y1974" s="2"/>
      <c r="Z1974" s="2"/>
      <c r="AA1974" s="2"/>
      <c r="AB1974" s="2"/>
      <c r="AC1974" s="2"/>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c r="CQ1974" s="2"/>
      <c r="CR1974" s="2"/>
      <c r="CS1974" s="2"/>
      <c r="CT1974" s="2"/>
      <c r="CU1974" s="2"/>
      <c r="CV1974" s="2"/>
      <c r="CW1974" s="2"/>
      <c r="CX1974" s="2"/>
      <c r="CY1974" s="2"/>
      <c r="CZ1974" s="2"/>
      <c r="DA1974" s="2"/>
      <c r="DB1974" s="2"/>
      <c r="DC1974" s="2"/>
      <c r="DD1974" s="2"/>
      <c r="DE1974" s="2"/>
      <c r="DF1974" s="2"/>
      <c r="DG1974" s="2"/>
      <c r="DH1974" s="2"/>
      <c r="DI1974" s="2"/>
      <c r="DJ1974" s="2"/>
      <c r="DK1974" s="2"/>
      <c r="DL1974" s="2"/>
      <c r="DM1974" s="2"/>
      <c r="DN1974" s="2"/>
      <c r="DO1974" s="2"/>
      <c r="DP1974" s="2"/>
      <c r="DQ1974" s="2"/>
      <c r="DR1974" s="2"/>
      <c r="DS1974" s="2"/>
      <c r="DT1974" s="2"/>
      <c r="DU1974" s="2"/>
      <c r="DV1974" s="2"/>
      <c r="DW1974" s="2"/>
      <c r="DX1974" s="2"/>
      <c r="DY1974" s="2"/>
      <c r="DZ1974" s="2"/>
      <c r="EA1974" s="2"/>
      <c r="EB1974" s="2"/>
      <c r="EC1974" s="2"/>
      <c r="ED1974" s="2"/>
      <c r="EE1974" s="2"/>
      <c r="EF1974" s="2"/>
      <c r="EG1974" s="2"/>
      <c r="EH1974" s="2"/>
      <c r="EI1974" s="2"/>
      <c r="EJ1974" s="2"/>
      <c r="EK1974" s="2"/>
      <c r="EL1974" s="2"/>
      <c r="EM1974" s="2"/>
      <c r="EN1974" s="2"/>
      <c r="EO1974" s="2"/>
      <c r="EP1974" s="2"/>
      <c r="EQ1974" s="2"/>
      <c r="ER1974" s="2"/>
      <c r="ES1974" s="2"/>
      <c r="ET1974" s="2"/>
      <c r="EU1974" s="2"/>
      <c r="EV1974" s="2"/>
      <c r="EW1974" s="2"/>
      <c r="EX1974" s="2"/>
      <c r="EY1974" s="2"/>
      <c r="EZ1974" s="2"/>
      <c r="FA1974" s="2"/>
      <c r="FB1974" s="2"/>
      <c r="FC1974" s="2"/>
    </row>
    <row r="1975" spans="1:159" s="4" customFormat="1">
      <c r="A1975" s="77" t="s">
        <v>2169</v>
      </c>
      <c r="B1975" s="87" t="s">
        <v>2832</v>
      </c>
      <c r="C1975" s="88">
        <v>2265</v>
      </c>
      <c r="D1975" s="87" t="s">
        <v>99</v>
      </c>
      <c r="E1975" s="107" t="str">
        <f>VLOOKUP($C1975,'2024-25 School Level AAFTE'!$C$4:$L$2372,9,FALSE)</f>
        <v>No</v>
      </c>
      <c r="F1975" s="95">
        <f>VLOOKUP($C1975,'2024-25 School Level AAFTE'!$C$4:$J$2372,8,FALSE)</f>
        <v>11.66</v>
      </c>
      <c r="G1975" s="97">
        <f>IFERROR(IF(E1975= "yes",VLOOKUP(C1975,Summary!$B:$I,6,0),0),0)</f>
        <v>0</v>
      </c>
      <c r="H1975" s="96">
        <f t="shared" si="331"/>
        <v>0</v>
      </c>
      <c r="I1975" s="154">
        <f>VLOOKUP($A1975,'2025-26 Salary &amp; Benefits'!$A:$I,3,FALSE)</f>
        <v>1</v>
      </c>
      <c r="J1975" s="154">
        <f>VLOOKUP($A1975,'2025-26 Salary &amp; Benefits'!$A:$I,4,FALSE)</f>
        <v>1</v>
      </c>
      <c r="K1975" s="141">
        <f t="shared" si="332"/>
        <v>0</v>
      </c>
      <c r="L1975" s="140">
        <f t="shared" si="333"/>
        <v>0</v>
      </c>
      <c r="M1975" s="142">
        <f>'2025-26 Salary &amp; Benefits'!$E$6</f>
        <v>78209</v>
      </c>
      <c r="N1975" s="142">
        <f>'2025-26 Salary &amp; Benefits'!$F$6</f>
        <v>80164</v>
      </c>
      <c r="O1975" s="9">
        <f t="shared" si="334"/>
        <v>0</v>
      </c>
      <c r="P1975" s="9">
        <f t="shared" si="335"/>
        <v>0</v>
      </c>
      <c r="Q1975" s="9">
        <f>'2025-26 Salary &amp; Benefits'!G$6</f>
        <v>15997.68</v>
      </c>
      <c r="R1975" s="143">
        <f>'2025-26 Salary &amp; Benefits'!H$6</f>
        <v>0.16020000000000001</v>
      </c>
      <c r="S1975" s="143">
        <f>'2025-26 Salary &amp; Benefits'!I$6</f>
        <v>0.15390000000000001</v>
      </c>
      <c r="T1975" s="9">
        <f t="shared" si="336"/>
        <v>0</v>
      </c>
      <c r="U1975" s="9">
        <f t="shared" si="337"/>
        <v>0</v>
      </c>
      <c r="V1975" s="9">
        <f t="shared" si="338"/>
        <v>0</v>
      </c>
      <c r="W1975" s="9">
        <f t="shared" si="339"/>
        <v>0</v>
      </c>
      <c r="X1975" s="22">
        <f t="shared" si="340"/>
        <v>0</v>
      </c>
      <c r="Y1975" s="2"/>
      <c r="Z1975" s="2"/>
      <c r="AA1975" s="2"/>
      <c r="AB1975" s="2"/>
      <c r="AC1975" s="2"/>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c r="CR1975" s="2"/>
      <c r="CS1975" s="2"/>
      <c r="CT1975" s="2"/>
      <c r="CU1975" s="2"/>
      <c r="CV1975" s="2"/>
      <c r="CW1975" s="2"/>
      <c r="CX1975" s="2"/>
      <c r="CY1975" s="2"/>
      <c r="CZ1975" s="2"/>
      <c r="DA1975" s="2"/>
      <c r="DB1975" s="2"/>
      <c r="DC1975" s="2"/>
      <c r="DD1975" s="2"/>
      <c r="DE1975" s="2"/>
      <c r="DF1975" s="2"/>
      <c r="DG1975" s="2"/>
      <c r="DH1975" s="2"/>
      <c r="DI1975" s="2"/>
      <c r="DJ1975" s="2"/>
      <c r="DK1975" s="2"/>
      <c r="DL1975" s="2"/>
      <c r="DM1975" s="2"/>
      <c r="DN1975" s="2"/>
      <c r="DO1975" s="2"/>
      <c r="DP1975" s="2"/>
      <c r="DQ1975" s="2"/>
      <c r="DR1975" s="2"/>
      <c r="DS1975" s="2"/>
      <c r="DT1975" s="2"/>
      <c r="DU1975" s="2"/>
      <c r="DV1975" s="2"/>
      <c r="DW1975" s="2"/>
      <c r="DX1975" s="2"/>
      <c r="DY1975" s="2"/>
      <c r="DZ1975" s="2"/>
      <c r="EA1975" s="2"/>
      <c r="EB1975" s="2"/>
      <c r="EC1975" s="2"/>
      <c r="ED1975" s="2"/>
      <c r="EE1975" s="2"/>
      <c r="EF1975" s="2"/>
      <c r="EG1975" s="2"/>
      <c r="EH1975" s="2"/>
      <c r="EI1975" s="2"/>
      <c r="EJ1975" s="2"/>
      <c r="EK1975" s="2"/>
      <c r="EL1975" s="2"/>
      <c r="EM1975" s="2"/>
      <c r="EN1975" s="2"/>
      <c r="EO1975" s="2"/>
      <c r="EP1975" s="2"/>
      <c r="EQ1975" s="2"/>
      <c r="ER1975" s="2"/>
      <c r="ES1975" s="2"/>
      <c r="ET1975" s="2"/>
      <c r="EU1975" s="2"/>
      <c r="EV1975" s="2"/>
      <c r="EW1975" s="2"/>
      <c r="EX1975" s="2"/>
      <c r="EY1975" s="2"/>
      <c r="EZ1975" s="2"/>
      <c r="FA1975" s="2"/>
      <c r="FB1975" s="2"/>
      <c r="FC1975" s="2"/>
    </row>
    <row r="1976" spans="1:159" s="4" customFormat="1">
      <c r="A1976" s="77" t="s">
        <v>2334</v>
      </c>
      <c r="B1976" s="87" t="s">
        <v>2833</v>
      </c>
      <c r="C1976" s="88">
        <v>2040</v>
      </c>
      <c r="D1976" s="87" t="s">
        <v>1263</v>
      </c>
      <c r="E1976" s="107" t="str">
        <f>VLOOKUP($C1976,'2024-25 School Level AAFTE'!$C$4:$L$2372,9,FALSE)</f>
        <v>Yes</v>
      </c>
      <c r="F1976" s="95">
        <f>VLOOKUP($C1976,'2024-25 School Level AAFTE'!$C$4:$J$2372,8,FALSE)</f>
        <v>18.439999999999998</v>
      </c>
      <c r="G1976" s="97">
        <f>IFERROR(IF(E1976= "yes",VLOOKUP(C1976,Summary!$B:$I,6,0),0),0)</f>
        <v>0</v>
      </c>
      <c r="H1976" s="96">
        <f t="shared" si="331"/>
        <v>18.439999999999998</v>
      </c>
      <c r="I1976" s="154">
        <f>VLOOKUP($A1976,'2025-26 Salary &amp; Benefits'!$A:$I,3,FALSE)</f>
        <v>1.06</v>
      </c>
      <c r="J1976" s="154">
        <f>VLOOKUP($A1976,'2025-26 Salary &amp; Benefits'!$A:$I,4,FALSE)</f>
        <v>1.06</v>
      </c>
      <c r="K1976" s="141">
        <f t="shared" si="332"/>
        <v>18.439999999999998</v>
      </c>
      <c r="L1976" s="140">
        <f t="shared" si="333"/>
        <v>5.3999999999999999E-2</v>
      </c>
      <c r="M1976" s="142">
        <f>'2025-26 Salary &amp; Benefits'!$E$6</f>
        <v>78209</v>
      </c>
      <c r="N1976" s="142">
        <f>'2025-26 Salary &amp; Benefits'!$F$6</f>
        <v>80164</v>
      </c>
      <c r="O1976" s="9">
        <f t="shared" si="334"/>
        <v>4476.68</v>
      </c>
      <c r="P1976" s="9">
        <f t="shared" si="335"/>
        <v>111.90999999999985</v>
      </c>
      <c r="Q1976" s="9">
        <f>'2025-26 Salary &amp; Benefits'!G$6</f>
        <v>15997.68</v>
      </c>
      <c r="R1976" s="143">
        <f>'2025-26 Salary &amp; Benefits'!H$6</f>
        <v>0.16020000000000001</v>
      </c>
      <c r="S1976" s="143">
        <f>'2025-26 Salary &amp; Benefits'!I$6</f>
        <v>0.15390000000000001</v>
      </c>
      <c r="T1976" s="9">
        <f t="shared" si="336"/>
        <v>1598.26</v>
      </c>
      <c r="U1976" s="9">
        <f t="shared" si="337"/>
        <v>76.48</v>
      </c>
      <c r="V1976" s="9">
        <f t="shared" si="338"/>
        <v>11.77</v>
      </c>
      <c r="W1976" s="9">
        <f t="shared" si="339"/>
        <v>88.25</v>
      </c>
      <c r="X1976" s="22">
        <f t="shared" si="340"/>
        <v>6275.1</v>
      </c>
      <c r="Y1976" s="2"/>
      <c r="Z1976" s="2"/>
      <c r="AA1976" s="2"/>
      <c r="AB1976" s="2"/>
      <c r="AC1976" s="2"/>
      <c r="AD1976" s="2"/>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2"/>
      <c r="BU1976" s="2"/>
      <c r="BV1976" s="2"/>
      <c r="BW1976" s="2"/>
      <c r="BX1976" s="2"/>
      <c r="BY1976" s="2"/>
      <c r="BZ1976" s="2"/>
      <c r="CA1976" s="2"/>
      <c r="CB1976" s="2"/>
      <c r="CC1976" s="2"/>
      <c r="CD1976" s="2"/>
      <c r="CE1976" s="2"/>
      <c r="CF1976" s="2"/>
      <c r="CG1976" s="2"/>
      <c r="CH1976" s="2"/>
      <c r="CI1976" s="2"/>
      <c r="CJ1976" s="2"/>
      <c r="CK1976" s="2"/>
      <c r="CL1976" s="2"/>
      <c r="CM1976" s="2"/>
      <c r="CN1976" s="2"/>
      <c r="CO1976" s="2"/>
      <c r="CP1976" s="2"/>
      <c r="CQ1976" s="2"/>
      <c r="CR1976" s="2"/>
      <c r="CS1976" s="2"/>
      <c r="CT1976" s="2"/>
      <c r="CU1976" s="2"/>
      <c r="CV1976" s="2"/>
      <c r="CW1976" s="2"/>
      <c r="CX1976" s="2"/>
      <c r="CY1976" s="2"/>
      <c r="CZ1976" s="2"/>
      <c r="DA1976" s="2"/>
      <c r="DB1976" s="2"/>
      <c r="DC1976" s="2"/>
      <c r="DD1976" s="2"/>
      <c r="DE1976" s="2"/>
      <c r="DF1976" s="2"/>
      <c r="DG1976" s="2"/>
      <c r="DH1976" s="2"/>
      <c r="DI1976" s="2"/>
      <c r="DJ1976" s="2"/>
      <c r="DK1976" s="2"/>
      <c r="DL1976" s="2"/>
      <c r="DM1976" s="2"/>
      <c r="DN1976" s="2"/>
      <c r="DO1976" s="2"/>
      <c r="DP1976" s="2"/>
      <c r="DQ1976" s="2"/>
      <c r="DR1976" s="2"/>
      <c r="DS1976" s="2"/>
      <c r="DT1976" s="2"/>
      <c r="DU1976" s="2"/>
      <c r="DV1976" s="2"/>
      <c r="DW1976" s="2"/>
      <c r="DX1976" s="2"/>
      <c r="DY1976" s="2"/>
      <c r="DZ1976" s="2"/>
      <c r="EA1976" s="2"/>
      <c r="EB1976" s="2"/>
      <c r="EC1976" s="2"/>
      <c r="ED1976" s="2"/>
      <c r="EE1976" s="2"/>
      <c r="EF1976" s="2"/>
      <c r="EG1976" s="2"/>
      <c r="EH1976" s="2"/>
      <c r="EI1976" s="2"/>
      <c r="EJ1976" s="2"/>
      <c r="EK1976" s="2"/>
      <c r="EL1976" s="2"/>
      <c r="EM1976" s="2"/>
      <c r="EN1976" s="2"/>
      <c r="EO1976" s="2"/>
      <c r="EP1976" s="2"/>
      <c r="EQ1976" s="2"/>
      <c r="ER1976" s="2"/>
      <c r="ES1976" s="2"/>
      <c r="ET1976" s="2"/>
      <c r="EU1976" s="2"/>
      <c r="EV1976" s="2"/>
      <c r="EW1976" s="2"/>
      <c r="EX1976" s="2"/>
      <c r="EY1976" s="2"/>
      <c r="EZ1976" s="2"/>
      <c r="FA1976" s="2"/>
      <c r="FB1976" s="2"/>
      <c r="FC1976" s="2"/>
    </row>
    <row r="1977" spans="1:159" s="4" customFormat="1">
      <c r="A1977" s="77" t="s">
        <v>2334</v>
      </c>
      <c r="B1977" s="87" t="s">
        <v>2833</v>
      </c>
      <c r="C1977" s="88">
        <v>2237</v>
      </c>
      <c r="D1977" s="87" t="s">
        <v>1264</v>
      </c>
      <c r="E1977" s="107" t="str">
        <f>VLOOKUP($C1977,'2024-25 School Level AAFTE'!$C$4:$L$2372,9,FALSE)</f>
        <v>No</v>
      </c>
      <c r="F1977" s="95">
        <f>VLOOKUP($C1977,'2024-25 School Level AAFTE'!$C$4:$J$2372,8,FALSE)</f>
        <v>753.97</v>
      </c>
      <c r="G1977" s="97">
        <f>IFERROR(IF(E1977= "yes",VLOOKUP(C1977,Summary!$B:$I,6,0),0),0)</f>
        <v>0</v>
      </c>
      <c r="H1977" s="96">
        <f t="shared" si="331"/>
        <v>0</v>
      </c>
      <c r="I1977" s="154">
        <f>VLOOKUP($A1977,'2025-26 Salary &amp; Benefits'!$A:$I,3,FALSE)</f>
        <v>1.06</v>
      </c>
      <c r="J1977" s="154">
        <f>VLOOKUP($A1977,'2025-26 Salary &amp; Benefits'!$A:$I,4,FALSE)</f>
        <v>1.06</v>
      </c>
      <c r="K1977" s="141">
        <f t="shared" si="332"/>
        <v>0</v>
      </c>
      <c r="L1977" s="140">
        <f t="shared" si="333"/>
        <v>0</v>
      </c>
      <c r="M1977" s="142">
        <f>'2025-26 Salary &amp; Benefits'!$E$6</f>
        <v>78209</v>
      </c>
      <c r="N1977" s="142">
        <f>'2025-26 Salary &amp; Benefits'!$F$6</f>
        <v>80164</v>
      </c>
      <c r="O1977" s="9">
        <f t="shared" si="334"/>
        <v>0</v>
      </c>
      <c r="P1977" s="9">
        <f t="shared" si="335"/>
        <v>0</v>
      </c>
      <c r="Q1977" s="9">
        <f>'2025-26 Salary &amp; Benefits'!G$6</f>
        <v>15997.68</v>
      </c>
      <c r="R1977" s="143">
        <f>'2025-26 Salary &amp; Benefits'!H$6</f>
        <v>0.16020000000000001</v>
      </c>
      <c r="S1977" s="143">
        <f>'2025-26 Salary &amp; Benefits'!I$6</f>
        <v>0.15390000000000001</v>
      </c>
      <c r="T1977" s="9">
        <f t="shared" si="336"/>
        <v>0</v>
      </c>
      <c r="U1977" s="9">
        <f t="shared" si="337"/>
        <v>0</v>
      </c>
      <c r="V1977" s="9">
        <f t="shared" si="338"/>
        <v>0</v>
      </c>
      <c r="W1977" s="9">
        <f t="shared" si="339"/>
        <v>0</v>
      </c>
      <c r="X1977" s="22">
        <f t="shared" si="340"/>
        <v>0</v>
      </c>
      <c r="Y1977" s="2"/>
      <c r="Z1977" s="2"/>
      <c r="AA1977" s="2"/>
      <c r="AB1977" s="2"/>
      <c r="AC1977" s="2"/>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c r="CQ1977" s="2"/>
      <c r="CR1977" s="2"/>
      <c r="CS1977" s="2"/>
      <c r="CT1977" s="2"/>
      <c r="CU1977" s="2"/>
      <c r="CV1977" s="2"/>
      <c r="CW1977" s="2"/>
      <c r="CX1977" s="2"/>
      <c r="CY1977" s="2"/>
      <c r="CZ1977" s="2"/>
      <c r="DA1977" s="2"/>
      <c r="DB1977" s="2"/>
      <c r="DC1977" s="2"/>
      <c r="DD1977" s="2"/>
      <c r="DE1977" s="2"/>
      <c r="DF1977" s="2"/>
      <c r="DG1977" s="2"/>
      <c r="DH1977" s="2"/>
      <c r="DI1977" s="2"/>
      <c r="DJ1977" s="2"/>
      <c r="DK1977" s="2"/>
      <c r="DL1977" s="2"/>
      <c r="DM1977" s="2"/>
      <c r="DN1977" s="2"/>
      <c r="DO1977" s="2"/>
      <c r="DP1977" s="2"/>
      <c r="DQ1977" s="2"/>
      <c r="DR1977" s="2"/>
      <c r="DS1977" s="2"/>
      <c r="DT1977" s="2"/>
      <c r="DU1977" s="2"/>
      <c r="DV1977" s="2"/>
      <c r="DW1977" s="2"/>
      <c r="DX1977" s="2"/>
      <c r="DY1977" s="2"/>
      <c r="DZ1977" s="2"/>
      <c r="EA1977" s="2"/>
      <c r="EB1977" s="2"/>
      <c r="EC1977" s="2"/>
      <c r="ED1977" s="2"/>
      <c r="EE1977" s="2"/>
      <c r="EF1977" s="2"/>
      <c r="EG1977" s="2"/>
      <c r="EH1977" s="2"/>
      <c r="EI1977" s="2"/>
      <c r="EJ1977" s="2"/>
      <c r="EK1977" s="2"/>
      <c r="EL1977" s="2"/>
      <c r="EM1977" s="2"/>
      <c r="EN1977" s="2"/>
      <c r="EO1977" s="2"/>
      <c r="EP1977" s="2"/>
      <c r="EQ1977" s="2"/>
      <c r="ER1977" s="2"/>
      <c r="ES1977" s="2"/>
      <c r="ET1977" s="2"/>
      <c r="EU1977" s="2"/>
      <c r="EV1977" s="2"/>
      <c r="EW1977" s="2"/>
      <c r="EX1977" s="2"/>
      <c r="EY1977" s="2"/>
      <c r="EZ1977" s="2"/>
      <c r="FA1977" s="2"/>
      <c r="FB1977" s="2"/>
      <c r="FC1977" s="2"/>
    </row>
    <row r="1978" spans="1:159" s="4" customFormat="1">
      <c r="A1978" s="77" t="s">
        <v>2334</v>
      </c>
      <c r="B1978" s="87" t="s">
        <v>2833</v>
      </c>
      <c r="C1978" s="88">
        <v>3446</v>
      </c>
      <c r="D1978" s="87" t="s">
        <v>3326</v>
      </c>
      <c r="E1978" s="107" t="str">
        <f>VLOOKUP($C1978,'2024-25 School Level AAFTE'!$C$4:$L$2372,9,FALSE)</f>
        <v>No</v>
      </c>
      <c r="F1978" s="95">
        <f>VLOOKUP($C1978,'2024-25 School Level AAFTE'!$C$4:$J$2372,8,FALSE)</f>
        <v>341.49</v>
      </c>
      <c r="G1978" s="97">
        <f>IFERROR(IF(E1978= "yes",VLOOKUP(C1978,Summary!$B:$I,6,0),0),0)</f>
        <v>0</v>
      </c>
      <c r="H1978" s="96">
        <f t="shared" si="331"/>
        <v>0</v>
      </c>
      <c r="I1978" s="154">
        <f>VLOOKUP($A1978,'2025-26 Salary &amp; Benefits'!$A:$I,3,FALSE)</f>
        <v>1.06</v>
      </c>
      <c r="J1978" s="154">
        <f>VLOOKUP($A1978,'2025-26 Salary &amp; Benefits'!$A:$I,4,FALSE)</f>
        <v>1.06</v>
      </c>
      <c r="K1978" s="141">
        <f t="shared" si="332"/>
        <v>0</v>
      </c>
      <c r="L1978" s="140">
        <f t="shared" si="333"/>
        <v>0</v>
      </c>
      <c r="M1978" s="142">
        <f>'2025-26 Salary &amp; Benefits'!$E$6</f>
        <v>78209</v>
      </c>
      <c r="N1978" s="142">
        <f>'2025-26 Salary &amp; Benefits'!$F$6</f>
        <v>80164</v>
      </c>
      <c r="O1978" s="9">
        <f t="shared" si="334"/>
        <v>0</v>
      </c>
      <c r="P1978" s="9">
        <f t="shared" si="335"/>
        <v>0</v>
      </c>
      <c r="Q1978" s="9">
        <f>'2025-26 Salary &amp; Benefits'!G$6</f>
        <v>15997.68</v>
      </c>
      <c r="R1978" s="143">
        <f>'2025-26 Salary &amp; Benefits'!H$6</f>
        <v>0.16020000000000001</v>
      </c>
      <c r="S1978" s="143">
        <f>'2025-26 Salary &amp; Benefits'!I$6</f>
        <v>0.15390000000000001</v>
      </c>
      <c r="T1978" s="9">
        <f t="shared" si="336"/>
        <v>0</v>
      </c>
      <c r="U1978" s="9">
        <f t="shared" si="337"/>
        <v>0</v>
      </c>
      <c r="V1978" s="9">
        <f t="shared" si="338"/>
        <v>0</v>
      </c>
      <c r="W1978" s="9">
        <f t="shared" si="339"/>
        <v>0</v>
      </c>
      <c r="X1978" s="22">
        <f t="shared" si="340"/>
        <v>0</v>
      </c>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c r="CQ1978" s="2"/>
      <c r="CR1978" s="2"/>
      <c r="CS1978" s="2"/>
      <c r="CT1978" s="2"/>
      <c r="CU1978" s="2"/>
      <c r="CV1978" s="2"/>
      <c r="CW1978" s="2"/>
      <c r="CX1978" s="2"/>
      <c r="CY1978" s="2"/>
      <c r="CZ1978" s="2"/>
      <c r="DA1978" s="2"/>
      <c r="DB1978" s="2"/>
      <c r="DC1978" s="2"/>
      <c r="DD1978" s="2"/>
      <c r="DE1978" s="2"/>
      <c r="DF1978" s="2"/>
      <c r="DG1978" s="2"/>
      <c r="DH1978" s="2"/>
      <c r="DI1978" s="2"/>
      <c r="DJ1978" s="2"/>
      <c r="DK1978" s="2"/>
      <c r="DL1978" s="2"/>
      <c r="DM1978" s="2"/>
      <c r="DN1978" s="2"/>
      <c r="DO1978" s="2"/>
      <c r="DP1978" s="2"/>
      <c r="DQ1978" s="2"/>
      <c r="DR1978" s="2"/>
      <c r="DS1978" s="2"/>
      <c r="DT1978" s="2"/>
      <c r="DU1978" s="2"/>
      <c r="DV1978" s="2"/>
      <c r="DW1978" s="2"/>
      <c r="DX1978" s="2"/>
      <c r="DY1978" s="2"/>
      <c r="DZ1978" s="2"/>
      <c r="EA1978" s="2"/>
      <c r="EB1978" s="2"/>
      <c r="EC1978" s="2"/>
      <c r="ED1978" s="2"/>
      <c r="EE1978" s="2"/>
      <c r="EF1978" s="2"/>
      <c r="EG1978" s="2"/>
      <c r="EH1978" s="2"/>
      <c r="EI1978" s="2"/>
      <c r="EJ1978" s="2"/>
      <c r="EK1978" s="2"/>
      <c r="EL1978" s="2"/>
      <c r="EM1978" s="2"/>
      <c r="EN1978" s="2"/>
      <c r="EO1978" s="2"/>
      <c r="EP1978" s="2"/>
      <c r="EQ1978" s="2"/>
      <c r="ER1978" s="2"/>
      <c r="ES1978" s="2"/>
      <c r="ET1978" s="2"/>
      <c r="EU1978" s="2"/>
      <c r="EV1978" s="2"/>
      <c r="EW1978" s="2"/>
      <c r="EX1978" s="2"/>
      <c r="EY1978" s="2"/>
      <c r="EZ1978" s="2"/>
      <c r="FA1978" s="2"/>
      <c r="FB1978" s="2"/>
      <c r="FC1978" s="2"/>
    </row>
    <row r="1979" spans="1:159" s="4" customFormat="1">
      <c r="A1979" s="77" t="s">
        <v>2334</v>
      </c>
      <c r="B1979" s="87" t="s">
        <v>2833</v>
      </c>
      <c r="C1979" s="88">
        <v>3827</v>
      </c>
      <c r="D1979" s="87" t="s">
        <v>1266</v>
      </c>
      <c r="E1979" s="107" t="str">
        <f>VLOOKUP($C1979,'2024-25 School Level AAFTE'!$C$4:$L$2372,9,FALSE)</f>
        <v>No</v>
      </c>
      <c r="F1979" s="95">
        <f>VLOOKUP($C1979,'2024-25 School Level AAFTE'!$C$4:$J$2372,8,FALSE)</f>
        <v>444.41</v>
      </c>
      <c r="G1979" s="97">
        <f>IFERROR(IF(E1979= "yes",VLOOKUP(C1979,Summary!$B:$I,6,0),0),0)</f>
        <v>0</v>
      </c>
      <c r="H1979" s="96">
        <f t="shared" si="331"/>
        <v>0</v>
      </c>
      <c r="I1979" s="154">
        <f>VLOOKUP($A1979,'2025-26 Salary &amp; Benefits'!$A:$I,3,FALSE)</f>
        <v>1.06</v>
      </c>
      <c r="J1979" s="154">
        <f>VLOOKUP($A1979,'2025-26 Salary &amp; Benefits'!$A:$I,4,FALSE)</f>
        <v>1.06</v>
      </c>
      <c r="K1979" s="141">
        <f t="shared" si="332"/>
        <v>0</v>
      </c>
      <c r="L1979" s="140">
        <f t="shared" si="333"/>
        <v>0</v>
      </c>
      <c r="M1979" s="142">
        <f>'2025-26 Salary &amp; Benefits'!$E$6</f>
        <v>78209</v>
      </c>
      <c r="N1979" s="142">
        <f>'2025-26 Salary &amp; Benefits'!$F$6</f>
        <v>80164</v>
      </c>
      <c r="O1979" s="9">
        <f t="shared" si="334"/>
        <v>0</v>
      </c>
      <c r="P1979" s="9">
        <f t="shared" si="335"/>
        <v>0</v>
      </c>
      <c r="Q1979" s="9">
        <f>'2025-26 Salary &amp; Benefits'!G$6</f>
        <v>15997.68</v>
      </c>
      <c r="R1979" s="143">
        <f>'2025-26 Salary &amp; Benefits'!H$6</f>
        <v>0.16020000000000001</v>
      </c>
      <c r="S1979" s="143">
        <f>'2025-26 Salary &amp; Benefits'!I$6</f>
        <v>0.15390000000000001</v>
      </c>
      <c r="T1979" s="9">
        <f t="shared" si="336"/>
        <v>0</v>
      </c>
      <c r="U1979" s="9">
        <f t="shared" si="337"/>
        <v>0</v>
      </c>
      <c r="V1979" s="9">
        <f t="shared" si="338"/>
        <v>0</v>
      </c>
      <c r="W1979" s="9">
        <f t="shared" si="339"/>
        <v>0</v>
      </c>
      <c r="X1979" s="22">
        <f t="shared" si="340"/>
        <v>0</v>
      </c>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c r="CQ1979" s="2"/>
      <c r="CR1979" s="2"/>
      <c r="CS1979" s="2"/>
      <c r="CT1979" s="2"/>
      <c r="CU1979" s="2"/>
      <c r="CV1979" s="2"/>
      <c r="CW1979" s="2"/>
      <c r="CX1979" s="2"/>
      <c r="CY1979" s="2"/>
      <c r="CZ1979" s="2"/>
      <c r="DA1979" s="2"/>
      <c r="DB1979" s="2"/>
      <c r="DC1979" s="2"/>
      <c r="DD1979" s="2"/>
      <c r="DE1979" s="2"/>
      <c r="DF1979" s="2"/>
      <c r="DG1979" s="2"/>
      <c r="DH1979" s="2"/>
      <c r="DI1979" s="2"/>
      <c r="DJ1979" s="2"/>
      <c r="DK1979" s="2"/>
      <c r="DL1979" s="2"/>
      <c r="DM1979" s="2"/>
      <c r="DN1979" s="2"/>
      <c r="DO1979" s="2"/>
      <c r="DP1979" s="2"/>
      <c r="DQ1979" s="2"/>
      <c r="DR1979" s="2"/>
      <c r="DS1979" s="2"/>
      <c r="DT1979" s="2"/>
      <c r="DU1979" s="2"/>
      <c r="DV1979" s="2"/>
      <c r="DW1979" s="2"/>
      <c r="DX1979" s="2"/>
      <c r="DY1979" s="2"/>
      <c r="DZ1979" s="2"/>
      <c r="EA1979" s="2"/>
      <c r="EB1979" s="2"/>
      <c r="EC1979" s="2"/>
      <c r="ED1979" s="2"/>
      <c r="EE1979" s="2"/>
      <c r="EF1979" s="2"/>
      <c r="EG1979" s="2"/>
      <c r="EH1979" s="2"/>
      <c r="EI1979" s="2"/>
      <c r="EJ1979" s="2"/>
      <c r="EK1979" s="2"/>
      <c r="EL1979" s="2"/>
      <c r="EM1979" s="2"/>
      <c r="EN1979" s="2"/>
      <c r="EO1979" s="2"/>
      <c r="EP1979" s="2"/>
      <c r="EQ1979" s="2"/>
      <c r="ER1979" s="2"/>
      <c r="ES1979" s="2"/>
      <c r="ET1979" s="2"/>
      <c r="EU1979" s="2"/>
      <c r="EV1979" s="2"/>
      <c r="EW1979" s="2"/>
      <c r="EX1979" s="2"/>
      <c r="EY1979" s="2"/>
      <c r="EZ1979" s="2"/>
      <c r="FA1979" s="2"/>
      <c r="FB1979" s="2"/>
      <c r="FC1979" s="2"/>
    </row>
    <row r="1980" spans="1:159" s="4" customFormat="1">
      <c r="A1980" s="77" t="s">
        <v>2334</v>
      </c>
      <c r="B1980" s="87" t="s">
        <v>2833</v>
      </c>
      <c r="C1980" s="88">
        <v>4131</v>
      </c>
      <c r="D1980" s="87" t="s">
        <v>1267</v>
      </c>
      <c r="E1980" s="107" t="str">
        <f>VLOOKUP($C1980,'2024-25 School Level AAFTE'!$C$4:$L$2372,9,FALSE)</f>
        <v>No</v>
      </c>
      <c r="F1980" s="95">
        <f>VLOOKUP($C1980,'2024-25 School Level AAFTE'!$C$4:$J$2372,8,FALSE)</f>
        <v>968.24</v>
      </c>
      <c r="G1980" s="97">
        <f>IFERROR(IF(E1980= "yes",VLOOKUP(C1980,Summary!$B:$I,6,0),0),0)</f>
        <v>0</v>
      </c>
      <c r="H1980" s="96">
        <f t="shared" si="331"/>
        <v>0</v>
      </c>
      <c r="I1980" s="154">
        <f>VLOOKUP($A1980,'2025-26 Salary &amp; Benefits'!$A:$I,3,FALSE)</f>
        <v>1.06</v>
      </c>
      <c r="J1980" s="154">
        <f>VLOOKUP($A1980,'2025-26 Salary &amp; Benefits'!$A:$I,4,FALSE)</f>
        <v>1.06</v>
      </c>
      <c r="K1980" s="141">
        <f t="shared" si="332"/>
        <v>0</v>
      </c>
      <c r="L1980" s="140">
        <f t="shared" si="333"/>
        <v>0</v>
      </c>
      <c r="M1980" s="142">
        <f>'2025-26 Salary &amp; Benefits'!$E$6</f>
        <v>78209</v>
      </c>
      <c r="N1980" s="142">
        <f>'2025-26 Salary &amp; Benefits'!$F$6</f>
        <v>80164</v>
      </c>
      <c r="O1980" s="9">
        <f t="shared" si="334"/>
        <v>0</v>
      </c>
      <c r="P1980" s="9">
        <f t="shared" si="335"/>
        <v>0</v>
      </c>
      <c r="Q1980" s="9">
        <f>'2025-26 Salary &amp; Benefits'!G$6</f>
        <v>15997.68</v>
      </c>
      <c r="R1980" s="143">
        <f>'2025-26 Salary &amp; Benefits'!H$6</f>
        <v>0.16020000000000001</v>
      </c>
      <c r="S1980" s="143">
        <f>'2025-26 Salary &amp; Benefits'!I$6</f>
        <v>0.15390000000000001</v>
      </c>
      <c r="T1980" s="9">
        <f t="shared" si="336"/>
        <v>0</v>
      </c>
      <c r="U1980" s="9">
        <f t="shared" si="337"/>
        <v>0</v>
      </c>
      <c r="V1980" s="9">
        <f t="shared" si="338"/>
        <v>0</v>
      </c>
      <c r="W1980" s="9">
        <f t="shared" si="339"/>
        <v>0</v>
      </c>
      <c r="X1980" s="22">
        <f t="shared" si="340"/>
        <v>0</v>
      </c>
      <c r="Y1980" s="2"/>
      <c r="Z1980" s="2"/>
      <c r="AA1980" s="2"/>
      <c r="AB1980" s="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c r="CC1980" s="2"/>
      <c r="CD1980" s="2"/>
      <c r="CE1980" s="2"/>
      <c r="CF1980" s="2"/>
      <c r="CG1980" s="2"/>
      <c r="CH1980" s="2"/>
      <c r="CI1980" s="2"/>
      <c r="CJ1980" s="2"/>
      <c r="CK1980" s="2"/>
      <c r="CL1980" s="2"/>
      <c r="CM1980" s="2"/>
      <c r="CN1980" s="2"/>
      <c r="CO1980" s="2"/>
      <c r="CP1980" s="2"/>
      <c r="CQ1980" s="2"/>
      <c r="CR1980" s="2"/>
      <c r="CS1980" s="2"/>
      <c r="CT1980" s="2"/>
      <c r="CU1980" s="2"/>
      <c r="CV1980" s="2"/>
      <c r="CW1980" s="2"/>
      <c r="CX1980" s="2"/>
      <c r="CY1980" s="2"/>
      <c r="CZ1980" s="2"/>
      <c r="DA1980" s="2"/>
      <c r="DB1980" s="2"/>
      <c r="DC1980" s="2"/>
      <c r="DD1980" s="2"/>
      <c r="DE1980" s="2"/>
      <c r="DF1980" s="2"/>
      <c r="DG1980" s="2"/>
      <c r="DH1980" s="2"/>
      <c r="DI1980" s="2"/>
      <c r="DJ1980" s="2"/>
      <c r="DK1980" s="2"/>
      <c r="DL1980" s="2"/>
      <c r="DM1980" s="2"/>
      <c r="DN1980" s="2"/>
      <c r="DO1980" s="2"/>
      <c r="DP1980" s="2"/>
      <c r="DQ1980" s="2"/>
      <c r="DR1980" s="2"/>
      <c r="DS1980" s="2"/>
      <c r="DT1980" s="2"/>
      <c r="DU1980" s="2"/>
      <c r="DV1980" s="2"/>
      <c r="DW1980" s="2"/>
      <c r="DX1980" s="2"/>
      <c r="DY1980" s="2"/>
      <c r="DZ1980" s="2"/>
      <c r="EA1980" s="2"/>
      <c r="EB1980" s="2"/>
      <c r="EC1980" s="2"/>
      <c r="ED1980" s="2"/>
      <c r="EE1980" s="2"/>
      <c r="EF1980" s="2"/>
      <c r="EG1980" s="2"/>
      <c r="EH1980" s="2"/>
      <c r="EI1980" s="2"/>
      <c r="EJ1980" s="2"/>
      <c r="EK1980" s="2"/>
      <c r="EL1980" s="2"/>
      <c r="EM1980" s="2"/>
      <c r="EN1980" s="2"/>
      <c r="EO1980" s="2"/>
      <c r="EP1980" s="2"/>
      <c r="EQ1980" s="2"/>
      <c r="ER1980" s="2"/>
      <c r="ES1980" s="2"/>
      <c r="ET1980" s="2"/>
      <c r="EU1980" s="2"/>
      <c r="EV1980" s="2"/>
      <c r="EW1980" s="2"/>
      <c r="EX1980" s="2"/>
      <c r="EY1980" s="2"/>
      <c r="EZ1980" s="2"/>
      <c r="FA1980" s="2"/>
      <c r="FB1980" s="2"/>
      <c r="FC1980" s="2"/>
    </row>
    <row r="1981" spans="1:159" s="4" customFormat="1">
      <c r="A1981" s="77" t="s">
        <v>2334</v>
      </c>
      <c r="B1981" s="87" t="s">
        <v>2833</v>
      </c>
      <c r="C1981" s="88">
        <v>4562</v>
      </c>
      <c r="D1981" s="87" t="s">
        <v>1268</v>
      </c>
      <c r="E1981" s="107" t="str">
        <f>VLOOKUP($C1981,'2024-25 School Level AAFTE'!$C$4:$L$2372,9,FALSE)</f>
        <v>No</v>
      </c>
      <c r="F1981" s="95">
        <f>VLOOKUP($C1981,'2024-25 School Level AAFTE'!$C$4:$J$2372,8,FALSE)</f>
        <v>472.28</v>
      </c>
      <c r="G1981" s="97">
        <f>IFERROR(IF(E1981= "yes",VLOOKUP(C1981,Summary!$B:$I,6,0),0),0)</f>
        <v>0</v>
      </c>
      <c r="H1981" s="96">
        <f t="shared" si="331"/>
        <v>0</v>
      </c>
      <c r="I1981" s="154">
        <f>VLOOKUP($A1981,'2025-26 Salary &amp; Benefits'!$A:$I,3,FALSE)</f>
        <v>1.06</v>
      </c>
      <c r="J1981" s="154">
        <f>VLOOKUP($A1981,'2025-26 Salary &amp; Benefits'!$A:$I,4,FALSE)</f>
        <v>1.06</v>
      </c>
      <c r="K1981" s="141">
        <f t="shared" si="332"/>
        <v>0</v>
      </c>
      <c r="L1981" s="140">
        <f t="shared" si="333"/>
        <v>0</v>
      </c>
      <c r="M1981" s="142">
        <f>'2025-26 Salary &amp; Benefits'!$E$6</f>
        <v>78209</v>
      </c>
      <c r="N1981" s="142">
        <f>'2025-26 Salary &amp; Benefits'!$F$6</f>
        <v>80164</v>
      </c>
      <c r="O1981" s="9">
        <f t="shared" si="334"/>
        <v>0</v>
      </c>
      <c r="P1981" s="9">
        <f t="shared" si="335"/>
        <v>0</v>
      </c>
      <c r="Q1981" s="9">
        <f>'2025-26 Salary &amp; Benefits'!G$6</f>
        <v>15997.68</v>
      </c>
      <c r="R1981" s="143">
        <f>'2025-26 Salary &amp; Benefits'!H$6</f>
        <v>0.16020000000000001</v>
      </c>
      <c r="S1981" s="143">
        <f>'2025-26 Salary &amp; Benefits'!I$6</f>
        <v>0.15390000000000001</v>
      </c>
      <c r="T1981" s="9">
        <f t="shared" si="336"/>
        <v>0</v>
      </c>
      <c r="U1981" s="9">
        <f t="shared" si="337"/>
        <v>0</v>
      </c>
      <c r="V1981" s="9">
        <f t="shared" si="338"/>
        <v>0</v>
      </c>
      <c r="W1981" s="9">
        <f t="shared" si="339"/>
        <v>0</v>
      </c>
      <c r="X1981" s="22">
        <f t="shared" si="340"/>
        <v>0</v>
      </c>
      <c r="Y1981" s="2"/>
      <c r="Z1981" s="2"/>
      <c r="AA1981" s="2"/>
      <c r="AB1981" s="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c r="CQ1981" s="2"/>
      <c r="CR1981" s="2"/>
      <c r="CS1981" s="2"/>
      <c r="CT1981" s="2"/>
      <c r="CU1981" s="2"/>
      <c r="CV1981" s="2"/>
      <c r="CW1981" s="2"/>
      <c r="CX1981" s="2"/>
      <c r="CY1981" s="2"/>
      <c r="CZ1981" s="2"/>
      <c r="DA1981" s="2"/>
      <c r="DB1981" s="2"/>
      <c r="DC1981" s="2"/>
      <c r="DD1981" s="2"/>
      <c r="DE1981" s="2"/>
      <c r="DF1981" s="2"/>
      <c r="DG1981" s="2"/>
      <c r="DH1981" s="2"/>
      <c r="DI1981" s="2"/>
      <c r="DJ1981" s="2"/>
      <c r="DK1981" s="2"/>
      <c r="DL1981" s="2"/>
      <c r="DM1981" s="2"/>
      <c r="DN1981" s="2"/>
      <c r="DO1981" s="2"/>
      <c r="DP1981" s="2"/>
      <c r="DQ1981" s="2"/>
      <c r="DR1981" s="2"/>
      <c r="DS1981" s="2"/>
      <c r="DT1981" s="2"/>
      <c r="DU1981" s="2"/>
      <c r="DV1981" s="2"/>
      <c r="DW1981" s="2"/>
      <c r="DX1981" s="2"/>
      <c r="DY1981" s="2"/>
      <c r="DZ1981" s="2"/>
      <c r="EA1981" s="2"/>
      <c r="EB1981" s="2"/>
      <c r="EC1981" s="2"/>
      <c r="ED1981" s="2"/>
      <c r="EE1981" s="2"/>
      <c r="EF1981" s="2"/>
      <c r="EG1981" s="2"/>
      <c r="EH1981" s="2"/>
      <c r="EI1981" s="2"/>
      <c r="EJ1981" s="2"/>
      <c r="EK1981" s="2"/>
      <c r="EL1981" s="2"/>
      <c r="EM1981" s="2"/>
      <c r="EN1981" s="2"/>
      <c r="EO1981" s="2"/>
      <c r="EP1981" s="2"/>
      <c r="EQ1981" s="2"/>
      <c r="ER1981" s="2"/>
      <c r="ES1981" s="2"/>
      <c r="ET1981" s="2"/>
      <c r="EU1981" s="2"/>
      <c r="EV1981" s="2"/>
      <c r="EW1981" s="2"/>
      <c r="EX1981" s="2"/>
      <c r="EY1981" s="2"/>
      <c r="EZ1981" s="2"/>
      <c r="FA1981" s="2"/>
      <c r="FB1981" s="2"/>
      <c r="FC1981" s="2"/>
    </row>
    <row r="1982" spans="1:159" s="4" customFormat="1">
      <c r="A1982" s="77" t="s">
        <v>2438</v>
      </c>
      <c r="B1982" s="87" t="s">
        <v>2834</v>
      </c>
      <c r="C1982" s="88">
        <v>2115</v>
      </c>
      <c r="D1982" s="87" t="s">
        <v>2053</v>
      </c>
      <c r="E1982" s="107" t="str">
        <f>VLOOKUP($C1982,'2024-25 School Level AAFTE'!$C$4:$L$2372,9,FALSE)</f>
        <v>No</v>
      </c>
      <c r="F1982" s="95">
        <f>VLOOKUP($C1982,'2024-25 School Level AAFTE'!$C$4:$J$2372,8,FALSE)</f>
        <v>31.89</v>
      </c>
      <c r="G1982" s="97">
        <f>IFERROR(IF(E1982= "yes",VLOOKUP(C1982,Summary!$B:$I,6,0),0),0)</f>
        <v>0</v>
      </c>
      <c r="H1982" s="96">
        <f t="shared" si="331"/>
        <v>0</v>
      </c>
      <c r="I1982" s="154">
        <f>VLOOKUP($A1982,'2025-26 Salary &amp; Benefits'!$A:$I,3,FALSE)</f>
        <v>1</v>
      </c>
      <c r="J1982" s="154">
        <f>VLOOKUP($A1982,'2025-26 Salary &amp; Benefits'!$A:$I,4,FALSE)</f>
        <v>1.04</v>
      </c>
      <c r="K1982" s="141">
        <f t="shared" si="332"/>
        <v>0</v>
      </c>
      <c r="L1982" s="140">
        <f t="shared" si="333"/>
        <v>0</v>
      </c>
      <c r="M1982" s="142">
        <f>'2025-26 Salary &amp; Benefits'!$E$6</f>
        <v>78209</v>
      </c>
      <c r="N1982" s="142">
        <f>'2025-26 Salary &amp; Benefits'!$F$6</f>
        <v>80164</v>
      </c>
      <c r="O1982" s="9">
        <f t="shared" si="334"/>
        <v>0</v>
      </c>
      <c r="P1982" s="9">
        <f t="shared" si="335"/>
        <v>0</v>
      </c>
      <c r="Q1982" s="9">
        <f>'2025-26 Salary &amp; Benefits'!G$6</f>
        <v>15997.68</v>
      </c>
      <c r="R1982" s="143">
        <f>'2025-26 Salary &amp; Benefits'!H$6</f>
        <v>0.16020000000000001</v>
      </c>
      <c r="S1982" s="143">
        <f>'2025-26 Salary &amp; Benefits'!I$6</f>
        <v>0.15390000000000001</v>
      </c>
      <c r="T1982" s="9">
        <f t="shared" si="336"/>
        <v>0</v>
      </c>
      <c r="U1982" s="9">
        <f t="shared" si="337"/>
        <v>0</v>
      </c>
      <c r="V1982" s="9">
        <f t="shared" si="338"/>
        <v>0</v>
      </c>
      <c r="W1982" s="9">
        <f t="shared" si="339"/>
        <v>0</v>
      </c>
      <c r="X1982" s="22">
        <f t="shared" si="340"/>
        <v>0</v>
      </c>
      <c r="Y1982" s="2"/>
      <c r="Z1982" s="2"/>
      <c r="AA1982" s="2"/>
      <c r="AB1982" s="2"/>
      <c r="AC1982" s="2"/>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c r="CC1982" s="2"/>
      <c r="CD1982" s="2"/>
      <c r="CE1982" s="2"/>
      <c r="CF1982" s="2"/>
      <c r="CG1982" s="2"/>
      <c r="CH1982" s="2"/>
      <c r="CI1982" s="2"/>
      <c r="CJ1982" s="2"/>
      <c r="CK1982" s="2"/>
      <c r="CL1982" s="2"/>
      <c r="CM1982" s="2"/>
      <c r="CN1982" s="2"/>
      <c r="CO1982" s="2"/>
      <c r="CP1982" s="2"/>
      <c r="CQ1982" s="2"/>
      <c r="CR1982" s="2"/>
      <c r="CS1982" s="2"/>
      <c r="CT1982" s="2"/>
      <c r="CU1982" s="2"/>
      <c r="CV1982" s="2"/>
      <c r="CW1982" s="2"/>
      <c r="CX1982" s="2"/>
      <c r="CY1982" s="2"/>
      <c r="CZ1982" s="2"/>
      <c r="DA1982" s="2"/>
      <c r="DB1982" s="2"/>
      <c r="DC1982" s="2"/>
      <c r="DD1982" s="2"/>
      <c r="DE1982" s="2"/>
      <c r="DF1982" s="2"/>
      <c r="DG1982" s="2"/>
      <c r="DH1982" s="2"/>
      <c r="DI1982" s="2"/>
      <c r="DJ1982" s="2"/>
      <c r="DK1982" s="2"/>
      <c r="DL1982" s="2"/>
      <c r="DM1982" s="2"/>
      <c r="DN1982" s="2"/>
      <c r="DO1982" s="2"/>
      <c r="DP1982" s="2"/>
      <c r="DQ1982" s="2"/>
      <c r="DR1982" s="2"/>
      <c r="DS1982" s="2"/>
      <c r="DT1982" s="2"/>
      <c r="DU1982" s="2"/>
      <c r="DV1982" s="2"/>
      <c r="DW1982" s="2"/>
      <c r="DX1982" s="2"/>
      <c r="DY1982" s="2"/>
      <c r="DZ1982" s="2"/>
      <c r="EA1982" s="2"/>
      <c r="EB1982" s="2"/>
      <c r="EC1982" s="2"/>
      <c r="ED1982" s="2"/>
      <c r="EE1982" s="2"/>
      <c r="EF1982" s="2"/>
      <c r="EG1982" s="2"/>
      <c r="EH1982" s="2"/>
      <c r="EI1982" s="2"/>
      <c r="EJ1982" s="2"/>
      <c r="EK1982" s="2"/>
      <c r="EL1982" s="2"/>
      <c r="EM1982" s="2"/>
      <c r="EN1982" s="2"/>
      <c r="EO1982" s="2"/>
      <c r="EP1982" s="2"/>
      <c r="EQ1982" s="2"/>
      <c r="ER1982" s="2"/>
      <c r="ES1982" s="2"/>
      <c r="ET1982" s="2"/>
      <c r="EU1982" s="2"/>
      <c r="EV1982" s="2"/>
      <c r="EW1982" s="2"/>
      <c r="EX1982" s="2"/>
      <c r="EY1982" s="2"/>
      <c r="EZ1982" s="2"/>
      <c r="FA1982" s="2"/>
      <c r="FB1982" s="2"/>
      <c r="FC1982" s="2"/>
    </row>
    <row r="1983" spans="1:159" s="4" customFormat="1">
      <c r="A1983" s="77" t="s">
        <v>2364</v>
      </c>
      <c r="B1983" s="87" t="s">
        <v>2835</v>
      </c>
      <c r="C1983" s="88">
        <v>3119</v>
      </c>
      <c r="D1983" s="87" t="s">
        <v>1509</v>
      </c>
      <c r="E1983" s="107" t="str">
        <f>VLOOKUP($C1983,'2024-25 School Level AAFTE'!$C$4:$L$2372,9,FALSE)</f>
        <v>Yes</v>
      </c>
      <c r="F1983" s="95">
        <f>VLOOKUP($C1983,'2024-25 School Level AAFTE'!$C$4:$J$2372,8,FALSE)</f>
        <v>263.13</v>
      </c>
      <c r="G1983" s="97">
        <f>IFERROR(IF(E1983= "yes",VLOOKUP(C1983,Summary!$B:$I,6,0),0),0)</f>
        <v>0</v>
      </c>
      <c r="H1983" s="96">
        <f t="shared" si="331"/>
        <v>263.13</v>
      </c>
      <c r="I1983" s="154">
        <f>VLOOKUP($A1983,'2025-26 Salary &amp; Benefits'!$A:$I,3,FALSE)</f>
        <v>1</v>
      </c>
      <c r="J1983" s="154">
        <f>VLOOKUP($A1983,'2025-26 Salary &amp; Benefits'!$A:$I,4,FALSE)</f>
        <v>1</v>
      </c>
      <c r="K1983" s="141">
        <f t="shared" si="332"/>
        <v>263.13</v>
      </c>
      <c r="L1983" s="140">
        <f t="shared" si="333"/>
        <v>0.77200000000000002</v>
      </c>
      <c r="M1983" s="142">
        <f>'2025-26 Salary &amp; Benefits'!$E$6</f>
        <v>78209</v>
      </c>
      <c r="N1983" s="142">
        <f>'2025-26 Salary &amp; Benefits'!$F$6</f>
        <v>80164</v>
      </c>
      <c r="O1983" s="9">
        <f t="shared" si="334"/>
        <v>60377.35</v>
      </c>
      <c r="P1983" s="9">
        <f t="shared" si="335"/>
        <v>1509.260000000002</v>
      </c>
      <c r="Q1983" s="9">
        <f>'2025-26 Salary &amp; Benefits'!G$6</f>
        <v>15997.68</v>
      </c>
      <c r="R1983" s="143">
        <f>'2025-26 Salary &amp; Benefits'!H$6</f>
        <v>0.16020000000000001</v>
      </c>
      <c r="S1983" s="143">
        <f>'2025-26 Salary &amp; Benefits'!I$6</f>
        <v>0.15390000000000001</v>
      </c>
      <c r="T1983" s="9">
        <f t="shared" si="336"/>
        <v>22254.94</v>
      </c>
      <c r="U1983" s="9">
        <f t="shared" si="337"/>
        <v>1031.44</v>
      </c>
      <c r="V1983" s="9">
        <f t="shared" si="338"/>
        <v>158.74</v>
      </c>
      <c r="W1983" s="9">
        <f t="shared" si="339"/>
        <v>1190.18</v>
      </c>
      <c r="X1983" s="22">
        <f t="shared" si="340"/>
        <v>85331.729999999981</v>
      </c>
      <c r="Y1983" s="2"/>
      <c r="Z1983" s="2"/>
      <c r="AA1983" s="2"/>
      <c r="AB1983" s="2"/>
      <c r="AC1983" s="2"/>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c r="BI1983" s="2"/>
      <c r="BJ1983" s="2"/>
      <c r="BK1983" s="2"/>
      <c r="BL1983" s="2"/>
      <c r="BM1983" s="2"/>
      <c r="BN1983" s="2"/>
      <c r="BO1983" s="2"/>
      <c r="BP1983" s="2"/>
      <c r="BQ1983" s="2"/>
      <c r="BR1983" s="2"/>
      <c r="BS1983" s="2"/>
      <c r="BT1983" s="2"/>
      <c r="BU1983" s="2"/>
      <c r="BV1983" s="2"/>
      <c r="BW1983" s="2"/>
      <c r="BX1983" s="2"/>
      <c r="BY1983" s="2"/>
      <c r="BZ1983" s="2"/>
      <c r="CA1983" s="2"/>
      <c r="CB1983" s="2"/>
      <c r="CC1983" s="2"/>
      <c r="CD1983" s="2"/>
      <c r="CE1983" s="2"/>
      <c r="CF1983" s="2"/>
      <c r="CG1983" s="2"/>
      <c r="CH1983" s="2"/>
      <c r="CI1983" s="2"/>
      <c r="CJ1983" s="2"/>
      <c r="CK1983" s="2"/>
      <c r="CL1983" s="2"/>
      <c r="CM1983" s="2"/>
      <c r="CN1983" s="2"/>
      <c r="CO1983" s="2"/>
      <c r="CP1983" s="2"/>
      <c r="CQ1983" s="2"/>
      <c r="CR1983" s="2"/>
      <c r="CS1983" s="2"/>
      <c r="CT1983" s="2"/>
      <c r="CU1983" s="2"/>
      <c r="CV1983" s="2"/>
      <c r="CW1983" s="2"/>
      <c r="CX1983" s="2"/>
      <c r="CY1983" s="2"/>
      <c r="CZ1983" s="2"/>
      <c r="DA1983" s="2"/>
      <c r="DB1983" s="2"/>
      <c r="DC1983" s="2"/>
      <c r="DD1983" s="2"/>
      <c r="DE1983" s="2"/>
      <c r="DF1983" s="2"/>
      <c r="DG1983" s="2"/>
      <c r="DH1983" s="2"/>
      <c r="DI1983" s="2"/>
      <c r="DJ1983" s="2"/>
      <c r="DK1983" s="2"/>
      <c r="DL1983" s="2"/>
      <c r="DM1983" s="2"/>
      <c r="DN1983" s="2"/>
      <c r="DO1983" s="2"/>
      <c r="DP1983" s="2"/>
      <c r="DQ1983" s="2"/>
      <c r="DR1983" s="2"/>
      <c r="DS1983" s="2"/>
      <c r="DT1983" s="2"/>
      <c r="DU1983" s="2"/>
      <c r="DV1983" s="2"/>
      <c r="DW1983" s="2"/>
      <c r="DX1983" s="2"/>
      <c r="DY1983" s="2"/>
      <c r="DZ1983" s="2"/>
      <c r="EA1983" s="2"/>
      <c r="EB1983" s="2"/>
      <c r="EC1983" s="2"/>
      <c r="ED1983" s="2"/>
      <c r="EE1983" s="2"/>
      <c r="EF1983" s="2"/>
      <c r="EG1983" s="2"/>
      <c r="EH1983" s="2"/>
      <c r="EI1983" s="2"/>
      <c r="EJ1983" s="2"/>
      <c r="EK1983" s="2"/>
      <c r="EL1983" s="2"/>
      <c r="EM1983" s="2"/>
      <c r="EN1983" s="2"/>
      <c r="EO1983" s="2"/>
      <c r="EP1983" s="2"/>
      <c r="EQ1983" s="2"/>
      <c r="ER1983" s="2"/>
      <c r="ES1983" s="2"/>
      <c r="ET1983" s="2"/>
      <c r="EU1983" s="2"/>
      <c r="EV1983" s="2"/>
      <c r="EW1983" s="2"/>
      <c r="EX1983" s="2"/>
      <c r="EY1983" s="2"/>
      <c r="EZ1983" s="2"/>
      <c r="FA1983" s="2"/>
      <c r="FB1983" s="2"/>
      <c r="FC1983" s="2"/>
    </row>
    <row r="1984" spans="1:159" s="4" customFormat="1">
      <c r="A1984" s="77" t="s">
        <v>2364</v>
      </c>
      <c r="B1984" s="87" t="s">
        <v>2835</v>
      </c>
      <c r="C1984" s="88">
        <v>3800</v>
      </c>
      <c r="D1984" s="87" t="s">
        <v>1510</v>
      </c>
      <c r="E1984" s="107" t="str">
        <f>VLOOKUP($C1984,'2024-25 School Level AAFTE'!$C$4:$L$2372,9,FALSE)</f>
        <v>Yes</v>
      </c>
      <c r="F1984" s="95">
        <f>VLOOKUP($C1984,'2024-25 School Level AAFTE'!$C$4:$J$2372,8,FALSE)</f>
        <v>184.11</v>
      </c>
      <c r="G1984" s="97">
        <f>IFERROR(IF(E1984= "yes",VLOOKUP(C1984,Summary!$B:$I,6,0),0),0)</f>
        <v>0</v>
      </c>
      <c r="H1984" s="96">
        <f t="shared" si="331"/>
        <v>184.11</v>
      </c>
      <c r="I1984" s="154">
        <f>VLOOKUP($A1984,'2025-26 Salary &amp; Benefits'!$A:$I,3,FALSE)</f>
        <v>1</v>
      </c>
      <c r="J1984" s="154">
        <f>VLOOKUP($A1984,'2025-26 Salary &amp; Benefits'!$A:$I,4,FALSE)</f>
        <v>1</v>
      </c>
      <c r="K1984" s="141">
        <f t="shared" si="332"/>
        <v>184.11</v>
      </c>
      <c r="L1984" s="140">
        <f t="shared" si="333"/>
        <v>0.54</v>
      </c>
      <c r="M1984" s="142">
        <f>'2025-26 Salary &amp; Benefits'!$E$6</f>
        <v>78209</v>
      </c>
      <c r="N1984" s="142">
        <f>'2025-26 Salary &amp; Benefits'!$F$6</f>
        <v>80164</v>
      </c>
      <c r="O1984" s="9">
        <f t="shared" si="334"/>
        <v>42232.86</v>
      </c>
      <c r="P1984" s="9">
        <f t="shared" si="335"/>
        <v>1055.6999999999971</v>
      </c>
      <c r="Q1984" s="9">
        <f>'2025-26 Salary &amp; Benefits'!G$6</f>
        <v>15997.68</v>
      </c>
      <c r="R1984" s="143">
        <f>'2025-26 Salary &amp; Benefits'!H$6</f>
        <v>0.16020000000000001</v>
      </c>
      <c r="S1984" s="143">
        <f>'2025-26 Salary &amp; Benefits'!I$6</f>
        <v>0.15390000000000001</v>
      </c>
      <c r="T1984" s="9">
        <f t="shared" si="336"/>
        <v>15566.92</v>
      </c>
      <c r="U1984" s="9">
        <f t="shared" si="337"/>
        <v>721.48</v>
      </c>
      <c r="V1984" s="9">
        <f t="shared" si="338"/>
        <v>111.04</v>
      </c>
      <c r="W1984" s="9">
        <f t="shared" si="339"/>
        <v>832.52</v>
      </c>
      <c r="X1984" s="22">
        <f t="shared" si="340"/>
        <v>59687.999999999993</v>
      </c>
      <c r="Y1984" s="2"/>
      <c r="Z1984" s="2"/>
      <c r="AA1984" s="2"/>
      <c r="AB1984" s="2"/>
      <c r="AC1984" s="2"/>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c r="CQ1984" s="2"/>
      <c r="CR1984" s="2"/>
      <c r="CS1984" s="2"/>
      <c r="CT1984" s="2"/>
      <c r="CU1984" s="2"/>
      <c r="CV1984" s="2"/>
      <c r="CW1984" s="2"/>
      <c r="CX1984" s="2"/>
      <c r="CY1984" s="2"/>
      <c r="CZ1984" s="2"/>
      <c r="DA1984" s="2"/>
      <c r="DB1984" s="2"/>
      <c r="DC1984" s="2"/>
      <c r="DD1984" s="2"/>
      <c r="DE1984" s="2"/>
      <c r="DF1984" s="2"/>
      <c r="DG1984" s="2"/>
      <c r="DH1984" s="2"/>
      <c r="DI1984" s="2"/>
      <c r="DJ1984" s="2"/>
      <c r="DK1984" s="2"/>
      <c r="DL1984" s="2"/>
      <c r="DM1984" s="2"/>
      <c r="DN1984" s="2"/>
      <c r="DO1984" s="2"/>
      <c r="DP1984" s="2"/>
      <c r="DQ1984" s="2"/>
      <c r="DR1984" s="2"/>
      <c r="DS1984" s="2"/>
      <c r="DT1984" s="2"/>
      <c r="DU1984" s="2"/>
      <c r="DV1984" s="2"/>
      <c r="DW1984" s="2"/>
      <c r="DX1984" s="2"/>
      <c r="DY1984" s="2"/>
      <c r="DZ1984" s="2"/>
      <c r="EA1984" s="2"/>
      <c r="EB1984" s="2"/>
      <c r="EC1984" s="2"/>
      <c r="ED1984" s="2"/>
      <c r="EE1984" s="2"/>
      <c r="EF1984" s="2"/>
      <c r="EG1984" s="2"/>
      <c r="EH1984" s="2"/>
      <c r="EI1984" s="2"/>
      <c r="EJ1984" s="2"/>
      <c r="EK1984" s="2"/>
      <c r="EL1984" s="2"/>
      <c r="EM1984" s="2"/>
      <c r="EN1984" s="2"/>
      <c r="EO1984" s="2"/>
      <c r="EP1984" s="2"/>
      <c r="EQ1984" s="2"/>
      <c r="ER1984" s="2"/>
      <c r="ES1984" s="2"/>
      <c r="ET1984" s="2"/>
      <c r="EU1984" s="2"/>
      <c r="EV1984" s="2"/>
      <c r="EW1984" s="2"/>
      <c r="EX1984" s="2"/>
      <c r="EY1984" s="2"/>
      <c r="EZ1984" s="2"/>
      <c r="FA1984" s="2"/>
      <c r="FB1984" s="2"/>
      <c r="FC1984" s="2"/>
    </row>
    <row r="1985" spans="1:159" s="4" customFormat="1">
      <c r="A1985" t="s">
        <v>2364</v>
      </c>
      <c r="B1985" s="87" t="s">
        <v>2835</v>
      </c>
      <c r="C1985" s="3">
        <v>5762</v>
      </c>
      <c r="D1985" t="s">
        <v>3288</v>
      </c>
      <c r="E1985" s="107" t="str">
        <f>VLOOKUP($C1985,'2024-25 School Level AAFTE'!$C$4:$L$2372,9,FALSE)</f>
        <v>Yes</v>
      </c>
      <c r="F1985" s="95">
        <f>VLOOKUP($C1985,'2024-25 School Level AAFTE'!$C$4:$J$2372,8,FALSE)</f>
        <v>285.77999999999997</v>
      </c>
      <c r="G1985" s="97">
        <f>IFERROR(IF(E1985= "yes",VLOOKUP(C1985,Summary!$B:$I,6,0),0),0)</f>
        <v>0</v>
      </c>
      <c r="H1985" s="96">
        <f t="shared" si="331"/>
        <v>285.77999999999997</v>
      </c>
      <c r="I1985" s="154">
        <f>VLOOKUP($A1985,'2025-26 Salary &amp; Benefits'!$A:$I,3,FALSE)</f>
        <v>1</v>
      </c>
      <c r="J1985" s="154">
        <f>VLOOKUP($A1985,'2025-26 Salary &amp; Benefits'!$A:$I,4,FALSE)</f>
        <v>1</v>
      </c>
      <c r="K1985" s="141">
        <f t="shared" si="332"/>
        <v>285.77999999999997</v>
      </c>
      <c r="L1985" s="140">
        <f t="shared" si="333"/>
        <v>0.83799999999999997</v>
      </c>
      <c r="M1985" s="142">
        <f>'2025-26 Salary &amp; Benefits'!$E$6</f>
        <v>78209</v>
      </c>
      <c r="N1985" s="142">
        <f>'2025-26 Salary &amp; Benefits'!$F$6</f>
        <v>80164</v>
      </c>
      <c r="O1985" s="9">
        <f t="shared" si="334"/>
        <v>65539.14</v>
      </c>
      <c r="P1985" s="9">
        <f t="shared" si="335"/>
        <v>1638.2899999999936</v>
      </c>
      <c r="Q1985" s="9">
        <f>'2025-26 Salary &amp; Benefits'!G$6</f>
        <v>15997.68</v>
      </c>
      <c r="R1985" s="143">
        <f>'2025-26 Salary &amp; Benefits'!H$6</f>
        <v>0.16020000000000001</v>
      </c>
      <c r="S1985" s="143">
        <f>'2025-26 Salary &amp; Benefits'!I$6</f>
        <v>0.15390000000000001</v>
      </c>
      <c r="T1985" s="9">
        <f t="shared" si="336"/>
        <v>24157.56</v>
      </c>
      <c r="U1985" s="9">
        <f t="shared" si="337"/>
        <v>1119.6199999999999</v>
      </c>
      <c r="V1985" s="9">
        <f t="shared" si="338"/>
        <v>172.31</v>
      </c>
      <c r="W1985" s="9">
        <f t="shared" si="339"/>
        <v>1291.9299999999998</v>
      </c>
      <c r="X1985" s="22">
        <f t="shared" si="340"/>
        <v>92626.919999999984</v>
      </c>
      <c r="Y1985" s="2"/>
      <c r="Z1985" s="2"/>
      <c r="AA1985" s="2"/>
      <c r="AB1985" s="2"/>
      <c r="AC1985" s="2"/>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c r="CR1985" s="2"/>
      <c r="CS1985" s="2"/>
      <c r="CT1985" s="2"/>
      <c r="CU1985" s="2"/>
      <c r="CV1985" s="2"/>
      <c r="CW1985" s="2"/>
      <c r="CX1985" s="2"/>
      <c r="CY1985" s="2"/>
      <c r="CZ1985" s="2"/>
      <c r="DA1985" s="2"/>
      <c r="DB1985" s="2"/>
      <c r="DC1985" s="2"/>
      <c r="DD1985" s="2"/>
      <c r="DE1985" s="2"/>
      <c r="DF1985" s="2"/>
      <c r="DG1985" s="2"/>
      <c r="DH1985" s="2"/>
      <c r="DI1985" s="2"/>
      <c r="DJ1985" s="2"/>
      <c r="DK1985" s="2"/>
      <c r="DL1985" s="2"/>
      <c r="DM1985" s="2"/>
      <c r="DN1985" s="2"/>
      <c r="DO1985" s="2"/>
      <c r="DP1985" s="2"/>
      <c r="DQ1985" s="2"/>
      <c r="DR1985" s="2"/>
      <c r="DS1985" s="2"/>
      <c r="DT1985" s="2"/>
      <c r="DU1985" s="2"/>
      <c r="DV1985" s="2"/>
      <c r="DW1985" s="2"/>
      <c r="DX1985" s="2"/>
      <c r="DY1985" s="2"/>
      <c r="DZ1985" s="2"/>
      <c r="EA1985" s="2"/>
      <c r="EB1985" s="2"/>
      <c r="EC1985" s="2"/>
      <c r="ED1985" s="2"/>
      <c r="EE1985" s="2"/>
      <c r="EF1985" s="2"/>
      <c r="EG1985" s="2"/>
      <c r="EH1985" s="2"/>
      <c r="EI1985" s="2"/>
      <c r="EJ1985" s="2"/>
      <c r="EK1985" s="2"/>
      <c r="EL1985" s="2"/>
      <c r="EM1985" s="2"/>
      <c r="EN1985" s="2"/>
      <c r="EO1985" s="2"/>
      <c r="EP1985" s="2"/>
      <c r="EQ1985" s="2"/>
      <c r="ER1985" s="2"/>
      <c r="ES1985" s="2"/>
      <c r="ET1985" s="2"/>
      <c r="EU1985" s="2"/>
      <c r="EV1985" s="2"/>
      <c r="EW1985" s="2"/>
      <c r="EX1985" s="2"/>
      <c r="EY1985" s="2"/>
      <c r="EZ1985" s="2"/>
      <c r="FA1985" s="2"/>
      <c r="FB1985" s="2"/>
      <c r="FC1985" s="2"/>
    </row>
    <row r="1986" spans="1:159" s="4" customFormat="1">
      <c r="A1986" s="77" t="s">
        <v>2375</v>
      </c>
      <c r="B1986" s="87" t="s">
        <v>2836</v>
      </c>
      <c r="C1986" s="88">
        <v>2105</v>
      </c>
      <c r="D1986" s="87" t="s">
        <v>1661</v>
      </c>
      <c r="E1986" s="107" t="str">
        <f>VLOOKUP($C1986,'2024-25 School Level AAFTE'!$C$4:$L$2372,9,FALSE)</f>
        <v>Yes</v>
      </c>
      <c r="F1986" s="95">
        <f>VLOOKUP($C1986,'2024-25 School Level AAFTE'!$C$4:$J$2372,8,FALSE)</f>
        <v>466.56</v>
      </c>
      <c r="G1986" s="97">
        <f>IFERROR(IF(E1986= "yes",VLOOKUP(C1986,Summary!$B:$I,6,0),0),0)</f>
        <v>0</v>
      </c>
      <c r="H1986" s="96">
        <f t="shared" si="331"/>
        <v>466.56</v>
      </c>
      <c r="I1986" s="154">
        <f>VLOOKUP($A1986,'2025-26 Salary &amp; Benefits'!$A:$I,3,FALSE)</f>
        <v>1.18</v>
      </c>
      <c r="J1986" s="154">
        <f>VLOOKUP($A1986,'2025-26 Salary &amp; Benefits'!$A:$I,4,FALSE)</f>
        <v>1.18</v>
      </c>
      <c r="K1986" s="141">
        <f t="shared" si="332"/>
        <v>466.56</v>
      </c>
      <c r="L1986" s="140">
        <f t="shared" si="333"/>
        <v>1.369</v>
      </c>
      <c r="M1986" s="142">
        <f>'2025-26 Salary &amp; Benefits'!$E$6</f>
        <v>78209</v>
      </c>
      <c r="N1986" s="142">
        <f>'2025-26 Salary &amp; Benefits'!$F$6</f>
        <v>80164</v>
      </c>
      <c r="O1986" s="9">
        <f t="shared" si="334"/>
        <v>126340.38</v>
      </c>
      <c r="P1986" s="9">
        <f t="shared" si="335"/>
        <v>3158.1499999999942</v>
      </c>
      <c r="Q1986" s="9">
        <f>'2025-26 Salary &amp; Benefits'!G$6</f>
        <v>15997.68</v>
      </c>
      <c r="R1986" s="143">
        <f>'2025-26 Salary &amp; Benefits'!H$6</f>
        <v>0.16020000000000001</v>
      </c>
      <c r="S1986" s="143">
        <f>'2025-26 Salary &amp; Benefits'!I$6</f>
        <v>0.15390000000000001</v>
      </c>
      <c r="T1986" s="9">
        <f t="shared" si="336"/>
        <v>42626.59</v>
      </c>
      <c r="U1986" s="9">
        <f t="shared" si="337"/>
        <v>2158.31</v>
      </c>
      <c r="V1986" s="9">
        <f t="shared" si="338"/>
        <v>332.16</v>
      </c>
      <c r="W1986" s="9">
        <f t="shared" si="339"/>
        <v>2490.4699999999998</v>
      </c>
      <c r="X1986" s="22">
        <f t="shared" si="340"/>
        <v>174615.59</v>
      </c>
      <c r="Y1986" s="2"/>
      <c r="Z1986" s="2"/>
      <c r="AA1986" s="2"/>
      <c r="AB1986" s="2"/>
      <c r="AC1986" s="2"/>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c r="DC1986" s="2"/>
      <c r="DD1986" s="2"/>
      <c r="DE1986" s="2"/>
      <c r="DF1986" s="2"/>
      <c r="DG1986" s="2"/>
      <c r="DH1986" s="2"/>
      <c r="DI1986" s="2"/>
      <c r="DJ1986" s="2"/>
      <c r="DK1986" s="2"/>
      <c r="DL1986" s="2"/>
      <c r="DM1986" s="2"/>
      <c r="DN1986" s="2"/>
      <c r="DO1986" s="2"/>
      <c r="DP1986" s="2"/>
      <c r="DQ1986" s="2"/>
      <c r="DR1986" s="2"/>
      <c r="DS1986" s="2"/>
      <c r="DT1986" s="2"/>
      <c r="DU1986" s="2"/>
      <c r="DV1986" s="2"/>
      <c r="DW1986" s="2"/>
      <c r="DX1986" s="2"/>
      <c r="DY1986" s="2"/>
      <c r="DZ1986" s="2"/>
      <c r="EA1986" s="2"/>
      <c r="EB1986" s="2"/>
      <c r="EC1986" s="2"/>
      <c r="ED1986" s="2"/>
      <c r="EE1986" s="2"/>
      <c r="EF1986" s="2"/>
      <c r="EG1986" s="2"/>
      <c r="EH1986" s="2"/>
      <c r="EI1986" s="2"/>
      <c r="EJ1986" s="2"/>
      <c r="EK1986" s="2"/>
      <c r="EL1986" s="2"/>
      <c r="EM1986" s="2"/>
      <c r="EN1986" s="2"/>
      <c r="EO1986" s="2"/>
      <c r="EP1986" s="2"/>
      <c r="EQ1986" s="2"/>
      <c r="ER1986" s="2"/>
      <c r="ES1986" s="2"/>
      <c r="ET1986" s="2"/>
      <c r="EU1986" s="2"/>
      <c r="EV1986" s="2"/>
      <c r="EW1986" s="2"/>
      <c r="EX1986" s="2"/>
      <c r="EY1986" s="2"/>
      <c r="EZ1986" s="2"/>
      <c r="FA1986" s="2"/>
      <c r="FB1986" s="2"/>
      <c r="FC1986" s="2"/>
    </row>
    <row r="1987" spans="1:159" s="4" customFormat="1">
      <c r="A1987" t="s">
        <v>2375</v>
      </c>
      <c r="B1987" t="s">
        <v>2836</v>
      </c>
      <c r="C1987" s="3">
        <v>2229</v>
      </c>
      <c r="D1987" t="s">
        <v>1662</v>
      </c>
      <c r="E1987" s="107" t="str">
        <f>VLOOKUP($C1987,'2024-25 School Level AAFTE'!$C$4:$L$2372,9,FALSE)</f>
        <v>Yes</v>
      </c>
      <c r="F1987" s="95">
        <f>VLOOKUP($C1987,'2024-25 School Level AAFTE'!$C$4:$J$2372,8,FALSE)</f>
        <v>705</v>
      </c>
      <c r="G1987" s="97">
        <f>IFERROR(IF(E1987= "yes",VLOOKUP(C1987,Summary!$B:$I,6,0),0),0)</f>
        <v>0</v>
      </c>
      <c r="H1987" s="96">
        <f t="shared" si="331"/>
        <v>705</v>
      </c>
      <c r="I1987" s="154">
        <f>VLOOKUP($A1987,'2025-26 Salary &amp; Benefits'!$A:$I,3,FALSE)</f>
        <v>1.18</v>
      </c>
      <c r="J1987" s="154">
        <f>VLOOKUP($A1987,'2025-26 Salary &amp; Benefits'!$A:$I,4,FALSE)</f>
        <v>1.18</v>
      </c>
      <c r="K1987" s="141">
        <f t="shared" si="332"/>
        <v>705</v>
      </c>
      <c r="L1987" s="140">
        <f t="shared" si="333"/>
        <v>2.0680000000000001</v>
      </c>
      <c r="M1987" s="142">
        <f>'2025-26 Salary &amp; Benefits'!$E$6</f>
        <v>78209</v>
      </c>
      <c r="N1987" s="142">
        <f>'2025-26 Salary &amp; Benefits'!$F$6</f>
        <v>80164</v>
      </c>
      <c r="O1987" s="9">
        <f t="shared" si="334"/>
        <v>190848.73</v>
      </c>
      <c r="P1987" s="9">
        <f t="shared" si="335"/>
        <v>4770.6699999999837</v>
      </c>
      <c r="Q1987" s="9">
        <f>'2025-26 Salary &amp; Benefits'!G$6</f>
        <v>15997.68</v>
      </c>
      <c r="R1987" s="143">
        <f>'2025-26 Salary &amp; Benefits'!H$6</f>
        <v>0.16020000000000001</v>
      </c>
      <c r="S1987" s="143">
        <f>'2025-26 Salary &amp; Benefits'!I$6</f>
        <v>0.15390000000000001</v>
      </c>
      <c r="T1987" s="9">
        <f t="shared" si="336"/>
        <v>64391.37</v>
      </c>
      <c r="U1987" s="9">
        <f t="shared" si="337"/>
        <v>3260.32</v>
      </c>
      <c r="V1987" s="9">
        <f t="shared" si="338"/>
        <v>501.76</v>
      </c>
      <c r="W1987" s="9">
        <f t="shared" si="339"/>
        <v>3762.08</v>
      </c>
      <c r="X1987" s="22">
        <f t="shared" si="340"/>
        <v>263772.84999999998</v>
      </c>
      <c r="Y1987" s="2"/>
      <c r="Z1987" s="2"/>
      <c r="AA1987" s="2"/>
      <c r="AB1987" s="2"/>
      <c r="AC1987" s="2"/>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c r="CR1987" s="2"/>
      <c r="CS1987" s="2"/>
      <c r="CT1987" s="2"/>
      <c r="CU1987" s="2"/>
      <c r="CV1987" s="2"/>
      <c r="CW1987" s="2"/>
      <c r="CX1987" s="2"/>
      <c r="CY1987" s="2"/>
      <c r="CZ1987" s="2"/>
      <c r="DA1987" s="2"/>
      <c r="DB1987" s="2"/>
      <c r="DC1987" s="2"/>
      <c r="DD1987" s="2"/>
      <c r="DE1987" s="2"/>
      <c r="DF1987" s="2"/>
      <c r="DG1987" s="2"/>
      <c r="DH1987" s="2"/>
      <c r="DI1987" s="2"/>
      <c r="DJ1987" s="2"/>
      <c r="DK1987" s="2"/>
      <c r="DL1987" s="2"/>
      <c r="DM1987" s="2"/>
      <c r="DN1987" s="2"/>
      <c r="DO1987" s="2"/>
      <c r="DP1987" s="2"/>
      <c r="DQ1987" s="2"/>
      <c r="DR1987" s="2"/>
      <c r="DS1987" s="2"/>
      <c r="DT1987" s="2"/>
      <c r="DU1987" s="2"/>
      <c r="DV1987" s="2"/>
      <c r="DW1987" s="2"/>
      <c r="DX1987" s="2"/>
      <c r="DY1987" s="2"/>
      <c r="DZ1987" s="2"/>
      <c r="EA1987" s="2"/>
      <c r="EB1987" s="2"/>
      <c r="EC1987" s="2"/>
      <c r="ED1987" s="2"/>
      <c r="EE1987" s="2"/>
      <c r="EF1987" s="2"/>
      <c r="EG1987" s="2"/>
      <c r="EH1987" s="2"/>
      <c r="EI1987" s="2"/>
      <c r="EJ1987" s="2"/>
      <c r="EK1987" s="2"/>
      <c r="EL1987" s="2"/>
      <c r="EM1987" s="2"/>
      <c r="EN1987" s="2"/>
      <c r="EO1987" s="2"/>
      <c r="EP1987" s="2"/>
      <c r="EQ1987" s="2"/>
      <c r="ER1987" s="2"/>
      <c r="ES1987" s="2"/>
      <c r="ET1987" s="2"/>
      <c r="EU1987" s="2"/>
      <c r="EV1987" s="2"/>
      <c r="EW1987" s="2"/>
      <c r="EX1987" s="2"/>
      <c r="EY1987" s="2"/>
      <c r="EZ1987" s="2"/>
      <c r="FA1987" s="2"/>
      <c r="FB1987" s="2"/>
      <c r="FC1987" s="2"/>
    </row>
    <row r="1988" spans="1:159" s="4" customFormat="1">
      <c r="A1988" s="77" t="s">
        <v>2375</v>
      </c>
      <c r="B1988" s="87" t="s">
        <v>2836</v>
      </c>
      <c r="C1988" s="88">
        <v>4274</v>
      </c>
      <c r="D1988" s="87" t="s">
        <v>1663</v>
      </c>
      <c r="E1988" s="107" t="str">
        <f>VLOOKUP($C1988,'2024-25 School Level AAFTE'!$C$4:$L$2372,9,FALSE)</f>
        <v>Yes</v>
      </c>
      <c r="F1988" s="95">
        <f>VLOOKUP($C1988,'2024-25 School Level AAFTE'!$C$4:$J$2372,8,FALSE)</f>
        <v>547.17999999999995</v>
      </c>
      <c r="G1988" s="97">
        <f>IFERROR(IF(E1988= "yes",VLOOKUP(C1988,Summary!$B:$I,6,0),0),0)</f>
        <v>0</v>
      </c>
      <c r="H1988" s="96">
        <f t="shared" si="331"/>
        <v>547.17999999999995</v>
      </c>
      <c r="I1988" s="154">
        <f>VLOOKUP($A1988,'2025-26 Salary &amp; Benefits'!$A:$I,3,FALSE)</f>
        <v>1.18</v>
      </c>
      <c r="J1988" s="154">
        <f>VLOOKUP($A1988,'2025-26 Salary &amp; Benefits'!$A:$I,4,FALSE)</f>
        <v>1.18</v>
      </c>
      <c r="K1988" s="141">
        <f t="shared" si="332"/>
        <v>547.17999999999995</v>
      </c>
      <c r="L1988" s="140">
        <f t="shared" si="333"/>
        <v>1.605</v>
      </c>
      <c r="M1988" s="142">
        <f>'2025-26 Salary &amp; Benefits'!$E$6</f>
        <v>78209</v>
      </c>
      <c r="N1988" s="142">
        <f>'2025-26 Salary &amp; Benefits'!$F$6</f>
        <v>80164</v>
      </c>
      <c r="O1988" s="9">
        <f t="shared" si="334"/>
        <v>148120.03</v>
      </c>
      <c r="P1988" s="9">
        <f t="shared" si="335"/>
        <v>3702.570000000007</v>
      </c>
      <c r="Q1988" s="9">
        <f>'2025-26 Salary &amp; Benefits'!G$6</f>
        <v>15997.68</v>
      </c>
      <c r="R1988" s="143">
        <f>'2025-26 Salary &amp; Benefits'!H$6</f>
        <v>0.16020000000000001</v>
      </c>
      <c r="S1988" s="143">
        <f>'2025-26 Salary &amp; Benefits'!I$6</f>
        <v>0.15390000000000001</v>
      </c>
      <c r="T1988" s="9">
        <f t="shared" si="336"/>
        <v>49974.93</v>
      </c>
      <c r="U1988" s="9">
        <f t="shared" si="337"/>
        <v>2530.38</v>
      </c>
      <c r="V1988" s="9">
        <f t="shared" si="338"/>
        <v>389.43</v>
      </c>
      <c r="W1988" s="9">
        <f t="shared" si="339"/>
        <v>2919.81</v>
      </c>
      <c r="X1988" s="22">
        <f t="shared" si="340"/>
        <v>204717.34</v>
      </c>
      <c r="Y1988" s="2"/>
      <c r="Z1988" s="2"/>
      <c r="AA1988" s="2"/>
      <c r="AB1988" s="2"/>
      <c r="AC1988" s="2"/>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c r="CQ1988" s="2"/>
      <c r="CR1988" s="2"/>
      <c r="CS1988" s="2"/>
      <c r="CT1988" s="2"/>
      <c r="CU1988" s="2"/>
      <c r="CV1988" s="2"/>
      <c r="CW1988" s="2"/>
      <c r="CX1988" s="2"/>
      <c r="CY1988" s="2"/>
      <c r="CZ1988" s="2"/>
      <c r="DA1988" s="2"/>
      <c r="DB1988" s="2"/>
      <c r="DC1988" s="2"/>
      <c r="DD1988" s="2"/>
      <c r="DE1988" s="2"/>
      <c r="DF1988" s="2"/>
      <c r="DG1988" s="2"/>
      <c r="DH1988" s="2"/>
      <c r="DI1988" s="2"/>
      <c r="DJ1988" s="2"/>
      <c r="DK1988" s="2"/>
      <c r="DL1988" s="2"/>
      <c r="DM1988" s="2"/>
      <c r="DN1988" s="2"/>
      <c r="DO1988" s="2"/>
      <c r="DP1988" s="2"/>
      <c r="DQ1988" s="2"/>
      <c r="DR1988" s="2"/>
      <c r="DS1988" s="2"/>
      <c r="DT1988" s="2"/>
      <c r="DU1988" s="2"/>
      <c r="DV1988" s="2"/>
      <c r="DW1988" s="2"/>
      <c r="DX1988" s="2"/>
      <c r="DY1988" s="2"/>
      <c r="DZ1988" s="2"/>
      <c r="EA1988" s="2"/>
      <c r="EB1988" s="2"/>
      <c r="EC1988" s="2"/>
      <c r="ED1988" s="2"/>
      <c r="EE1988" s="2"/>
      <c r="EF1988" s="2"/>
      <c r="EG1988" s="2"/>
      <c r="EH1988" s="2"/>
      <c r="EI1988" s="2"/>
      <c r="EJ1988" s="2"/>
      <c r="EK1988" s="2"/>
      <c r="EL1988" s="2"/>
      <c r="EM1988" s="2"/>
      <c r="EN1988" s="2"/>
      <c r="EO1988" s="2"/>
      <c r="EP1988" s="2"/>
      <c r="EQ1988" s="2"/>
      <c r="ER1988" s="2"/>
      <c r="ES1988" s="2"/>
      <c r="ET1988" s="2"/>
      <c r="EU1988" s="2"/>
      <c r="EV1988" s="2"/>
      <c r="EW1988" s="2"/>
      <c r="EX1988" s="2"/>
      <c r="EY1988" s="2"/>
      <c r="EZ1988" s="2"/>
      <c r="FA1988" s="2"/>
      <c r="FB1988" s="2"/>
      <c r="FC1988" s="2"/>
    </row>
    <row r="1989" spans="1:159" s="4" customFormat="1">
      <c r="A1989" s="77" t="s">
        <v>2375</v>
      </c>
      <c r="B1989" s="87" t="s">
        <v>2836</v>
      </c>
      <c r="C1989" s="88">
        <v>4399</v>
      </c>
      <c r="D1989" s="87" t="s">
        <v>1664</v>
      </c>
      <c r="E1989" s="107" t="str">
        <f>VLOOKUP($C1989,'2024-25 School Level AAFTE'!$C$4:$L$2372,9,FALSE)</f>
        <v>Yes</v>
      </c>
      <c r="F1989" s="95">
        <f>VLOOKUP($C1989,'2024-25 School Level AAFTE'!$C$4:$J$2372,8,FALSE)</f>
        <v>357.07</v>
      </c>
      <c r="G1989" s="97">
        <f>IFERROR(IF(E1989= "yes",VLOOKUP(C1989,Summary!$B:$I,6,0),0),0)</f>
        <v>0</v>
      </c>
      <c r="H1989" s="96">
        <f t="shared" si="331"/>
        <v>357.07</v>
      </c>
      <c r="I1989" s="154">
        <f>VLOOKUP($A1989,'2025-26 Salary &amp; Benefits'!$A:$I,3,FALSE)</f>
        <v>1.18</v>
      </c>
      <c r="J1989" s="154">
        <f>VLOOKUP($A1989,'2025-26 Salary &amp; Benefits'!$A:$I,4,FALSE)</f>
        <v>1.18</v>
      </c>
      <c r="K1989" s="141">
        <f t="shared" si="332"/>
        <v>357.07</v>
      </c>
      <c r="L1989" s="140">
        <f t="shared" si="333"/>
        <v>1.0469999999999999</v>
      </c>
      <c r="M1989" s="142">
        <f>'2025-26 Salary &amp; Benefits'!$E$6</f>
        <v>78209</v>
      </c>
      <c r="N1989" s="142">
        <f>'2025-26 Salary &amp; Benefits'!$F$6</f>
        <v>80164</v>
      </c>
      <c r="O1989" s="9">
        <f t="shared" si="334"/>
        <v>96624.09</v>
      </c>
      <c r="P1989" s="9">
        <f t="shared" si="335"/>
        <v>2415.3300000000017</v>
      </c>
      <c r="Q1989" s="9">
        <f>'2025-26 Salary &amp; Benefits'!G$6</f>
        <v>15997.68</v>
      </c>
      <c r="R1989" s="143">
        <f>'2025-26 Salary &amp; Benefits'!H$6</f>
        <v>0.16020000000000001</v>
      </c>
      <c r="S1989" s="143">
        <f>'2025-26 Salary &amp; Benefits'!I$6</f>
        <v>0.15390000000000001</v>
      </c>
      <c r="T1989" s="9">
        <f t="shared" si="336"/>
        <v>32600.47</v>
      </c>
      <c r="U1989" s="9">
        <f t="shared" si="337"/>
        <v>1650.66</v>
      </c>
      <c r="V1989" s="9">
        <f t="shared" si="338"/>
        <v>254.04</v>
      </c>
      <c r="W1989" s="9">
        <f t="shared" si="339"/>
        <v>1904.7</v>
      </c>
      <c r="X1989" s="22">
        <f t="shared" si="340"/>
        <v>133544.59000000003</v>
      </c>
      <c r="Y1989" s="2"/>
      <c r="Z1989" s="2"/>
      <c r="AA1989" s="2"/>
      <c r="AB1989" s="2"/>
      <c r="AC1989" s="2"/>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c r="CC1989" s="2"/>
      <c r="CD1989" s="2"/>
      <c r="CE1989" s="2"/>
      <c r="CF1989" s="2"/>
      <c r="CG1989" s="2"/>
      <c r="CH1989" s="2"/>
      <c r="CI1989" s="2"/>
      <c r="CJ1989" s="2"/>
      <c r="CK1989" s="2"/>
      <c r="CL1989" s="2"/>
      <c r="CM1989" s="2"/>
      <c r="CN1989" s="2"/>
      <c r="CO1989" s="2"/>
      <c r="CP1989" s="2"/>
      <c r="CQ1989" s="2"/>
      <c r="CR1989" s="2"/>
      <c r="CS1989" s="2"/>
      <c r="CT1989" s="2"/>
      <c r="CU1989" s="2"/>
      <c r="CV1989" s="2"/>
      <c r="CW1989" s="2"/>
      <c r="CX1989" s="2"/>
      <c r="CY1989" s="2"/>
      <c r="CZ1989" s="2"/>
      <c r="DA1989" s="2"/>
      <c r="DB1989" s="2"/>
      <c r="DC1989" s="2"/>
      <c r="DD1989" s="2"/>
      <c r="DE1989" s="2"/>
      <c r="DF1989" s="2"/>
      <c r="DG1989" s="2"/>
      <c r="DH1989" s="2"/>
      <c r="DI1989" s="2"/>
      <c r="DJ1989" s="2"/>
      <c r="DK1989" s="2"/>
      <c r="DL1989" s="2"/>
      <c r="DM1989" s="2"/>
      <c r="DN1989" s="2"/>
      <c r="DO1989" s="2"/>
      <c r="DP1989" s="2"/>
      <c r="DQ1989" s="2"/>
      <c r="DR1989" s="2"/>
      <c r="DS1989" s="2"/>
      <c r="DT1989" s="2"/>
      <c r="DU1989" s="2"/>
      <c r="DV1989" s="2"/>
      <c r="DW1989" s="2"/>
      <c r="DX1989" s="2"/>
      <c r="DY1989" s="2"/>
      <c r="DZ1989" s="2"/>
      <c r="EA1989" s="2"/>
      <c r="EB1989" s="2"/>
      <c r="EC1989" s="2"/>
      <c r="ED1989" s="2"/>
      <c r="EE1989" s="2"/>
      <c r="EF1989" s="2"/>
      <c r="EG1989" s="2"/>
      <c r="EH1989" s="2"/>
      <c r="EI1989" s="2"/>
      <c r="EJ1989" s="2"/>
      <c r="EK1989" s="2"/>
      <c r="EL1989" s="2"/>
      <c r="EM1989" s="2"/>
      <c r="EN1989" s="2"/>
      <c r="EO1989" s="2"/>
      <c r="EP1989" s="2"/>
      <c r="EQ1989" s="2"/>
      <c r="ER1989" s="2"/>
      <c r="ES1989" s="2"/>
      <c r="ET1989" s="2"/>
      <c r="EU1989" s="2"/>
      <c r="EV1989" s="2"/>
      <c r="EW1989" s="2"/>
      <c r="EX1989" s="2"/>
      <c r="EY1989" s="2"/>
      <c r="EZ1989" s="2"/>
      <c r="FA1989" s="2"/>
      <c r="FB1989" s="2"/>
      <c r="FC1989" s="2"/>
    </row>
    <row r="1990" spans="1:159" s="4" customFormat="1">
      <c r="A1990" s="77" t="s">
        <v>2375</v>
      </c>
      <c r="B1990" s="87" t="s">
        <v>2836</v>
      </c>
      <c r="C1990" s="88">
        <v>5114</v>
      </c>
      <c r="D1990" s="87" t="s">
        <v>2536</v>
      </c>
      <c r="E1990" s="107" t="str">
        <f>VLOOKUP($C1990,'2024-25 School Level AAFTE'!$C$4:$L$2372,9,FALSE)</f>
        <v>No</v>
      </c>
      <c r="F1990" s="95">
        <f>VLOOKUP($C1990,'2024-25 School Level AAFTE'!$C$4:$J$2372,8,FALSE)</f>
        <v>31.71</v>
      </c>
      <c r="G1990" s="97">
        <f>IFERROR(IF(E1990= "yes",VLOOKUP(C1990,Summary!$B:$I,6,0),0),0)</f>
        <v>0</v>
      </c>
      <c r="H1990" s="96">
        <f t="shared" si="331"/>
        <v>0</v>
      </c>
      <c r="I1990" s="154">
        <f>VLOOKUP($A1990,'2025-26 Salary &amp; Benefits'!$A:$I,3,FALSE)</f>
        <v>1.18</v>
      </c>
      <c r="J1990" s="154">
        <f>VLOOKUP($A1990,'2025-26 Salary &amp; Benefits'!$A:$I,4,FALSE)</f>
        <v>1.18</v>
      </c>
      <c r="K1990" s="141">
        <f t="shared" si="332"/>
        <v>0</v>
      </c>
      <c r="L1990" s="140">
        <f t="shared" si="333"/>
        <v>0</v>
      </c>
      <c r="M1990" s="142">
        <f>'2025-26 Salary &amp; Benefits'!$E$6</f>
        <v>78209</v>
      </c>
      <c r="N1990" s="142">
        <f>'2025-26 Salary &amp; Benefits'!$F$6</f>
        <v>80164</v>
      </c>
      <c r="O1990" s="9">
        <f t="shared" si="334"/>
        <v>0</v>
      </c>
      <c r="P1990" s="9">
        <f t="shared" si="335"/>
        <v>0</v>
      </c>
      <c r="Q1990" s="9">
        <f>'2025-26 Salary &amp; Benefits'!G$6</f>
        <v>15997.68</v>
      </c>
      <c r="R1990" s="143">
        <f>'2025-26 Salary &amp; Benefits'!H$6</f>
        <v>0.16020000000000001</v>
      </c>
      <c r="S1990" s="143">
        <f>'2025-26 Salary &amp; Benefits'!I$6</f>
        <v>0.15390000000000001</v>
      </c>
      <c r="T1990" s="9">
        <f t="shared" si="336"/>
        <v>0</v>
      </c>
      <c r="U1990" s="9">
        <f t="shared" si="337"/>
        <v>0</v>
      </c>
      <c r="V1990" s="9">
        <f t="shared" si="338"/>
        <v>0</v>
      </c>
      <c r="W1990" s="9">
        <f t="shared" si="339"/>
        <v>0</v>
      </c>
      <c r="X1990" s="22">
        <f t="shared" si="340"/>
        <v>0</v>
      </c>
      <c r="Y1990" s="2"/>
      <c r="Z1990" s="2"/>
      <c r="AA1990" s="2"/>
      <c r="AB1990" s="2"/>
      <c r="AC1990" s="2"/>
      <c r="AD1990" s="2"/>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c r="CC1990" s="2"/>
      <c r="CD1990" s="2"/>
      <c r="CE1990" s="2"/>
      <c r="CF1990" s="2"/>
      <c r="CG1990" s="2"/>
      <c r="CH1990" s="2"/>
      <c r="CI1990" s="2"/>
      <c r="CJ1990" s="2"/>
      <c r="CK1990" s="2"/>
      <c r="CL1990" s="2"/>
      <c r="CM1990" s="2"/>
      <c r="CN1990" s="2"/>
      <c r="CO1990" s="2"/>
      <c r="CP1990" s="2"/>
      <c r="CQ1990" s="2"/>
      <c r="CR1990" s="2"/>
      <c r="CS1990" s="2"/>
      <c r="CT1990" s="2"/>
      <c r="CU1990" s="2"/>
      <c r="CV1990" s="2"/>
      <c r="CW1990" s="2"/>
      <c r="CX1990" s="2"/>
      <c r="CY1990" s="2"/>
      <c r="CZ1990" s="2"/>
      <c r="DA1990" s="2"/>
      <c r="DB1990" s="2"/>
      <c r="DC1990" s="2"/>
      <c r="DD1990" s="2"/>
      <c r="DE1990" s="2"/>
      <c r="DF1990" s="2"/>
      <c r="DG1990" s="2"/>
      <c r="DH1990" s="2"/>
      <c r="DI1990" s="2"/>
      <c r="DJ1990" s="2"/>
      <c r="DK1990" s="2"/>
      <c r="DL1990" s="2"/>
      <c r="DM1990" s="2"/>
      <c r="DN1990" s="2"/>
      <c r="DO1990" s="2"/>
      <c r="DP1990" s="2"/>
      <c r="DQ1990" s="2"/>
      <c r="DR1990" s="2"/>
      <c r="DS1990" s="2"/>
      <c r="DT1990" s="2"/>
      <c r="DU1990" s="2"/>
      <c r="DV1990" s="2"/>
      <c r="DW1990" s="2"/>
      <c r="DX1990" s="2"/>
      <c r="DY1990" s="2"/>
      <c r="DZ1990" s="2"/>
      <c r="EA1990" s="2"/>
      <c r="EB1990" s="2"/>
      <c r="EC1990" s="2"/>
      <c r="ED1990" s="2"/>
      <c r="EE1990" s="2"/>
      <c r="EF1990" s="2"/>
      <c r="EG1990" s="2"/>
      <c r="EH1990" s="2"/>
      <c r="EI1990" s="2"/>
      <c r="EJ1990" s="2"/>
      <c r="EK1990" s="2"/>
      <c r="EL1990" s="2"/>
      <c r="EM1990" s="2"/>
      <c r="EN1990" s="2"/>
      <c r="EO1990" s="2"/>
      <c r="EP1990" s="2"/>
      <c r="EQ1990" s="2"/>
      <c r="ER1990" s="2"/>
      <c r="ES1990" s="2"/>
      <c r="ET1990" s="2"/>
      <c r="EU1990" s="2"/>
      <c r="EV1990" s="2"/>
      <c r="EW1990" s="2"/>
      <c r="EX1990" s="2"/>
      <c r="EY1990" s="2"/>
      <c r="EZ1990" s="2"/>
      <c r="FA1990" s="2"/>
      <c r="FB1990" s="2"/>
      <c r="FC1990" s="2"/>
    </row>
    <row r="1991" spans="1:159" s="4" customFormat="1">
      <c r="A1991" s="77" t="s">
        <v>2375</v>
      </c>
      <c r="B1991" s="87" t="s">
        <v>2836</v>
      </c>
      <c r="C1991" s="88">
        <v>5329</v>
      </c>
      <c r="D1991" s="87" t="s">
        <v>1665</v>
      </c>
      <c r="E1991" s="107" t="str">
        <f>VLOOKUP($C1991,'2024-25 School Level AAFTE'!$C$4:$L$2372,9,FALSE)</f>
        <v>No</v>
      </c>
      <c r="F1991" s="95">
        <f>VLOOKUP($C1991,'2024-25 School Level AAFTE'!$C$4:$J$2372,8,FALSE)</f>
        <v>16.11</v>
      </c>
      <c r="G1991" s="97">
        <f>IFERROR(IF(E1991= "yes",VLOOKUP(C1991,Summary!$B:$I,6,0),0),0)</f>
        <v>0</v>
      </c>
      <c r="H1991" s="96">
        <f t="shared" si="331"/>
        <v>0</v>
      </c>
      <c r="I1991" s="154">
        <f>VLOOKUP($A1991,'2025-26 Salary &amp; Benefits'!$A:$I,3,FALSE)</f>
        <v>1.18</v>
      </c>
      <c r="J1991" s="154">
        <f>VLOOKUP($A1991,'2025-26 Salary &amp; Benefits'!$A:$I,4,FALSE)</f>
        <v>1.18</v>
      </c>
      <c r="K1991" s="141">
        <f t="shared" si="332"/>
        <v>0</v>
      </c>
      <c r="L1991" s="140">
        <f t="shared" si="333"/>
        <v>0</v>
      </c>
      <c r="M1991" s="142">
        <f>'2025-26 Salary &amp; Benefits'!$E$6</f>
        <v>78209</v>
      </c>
      <c r="N1991" s="142">
        <f>'2025-26 Salary &amp; Benefits'!$F$6</f>
        <v>80164</v>
      </c>
      <c r="O1991" s="9">
        <f t="shared" si="334"/>
        <v>0</v>
      </c>
      <c r="P1991" s="9">
        <f t="shared" si="335"/>
        <v>0</v>
      </c>
      <c r="Q1991" s="9">
        <f>'2025-26 Salary &amp; Benefits'!G$6</f>
        <v>15997.68</v>
      </c>
      <c r="R1991" s="143">
        <f>'2025-26 Salary &amp; Benefits'!H$6</f>
        <v>0.16020000000000001</v>
      </c>
      <c r="S1991" s="143">
        <f>'2025-26 Salary &amp; Benefits'!I$6</f>
        <v>0.15390000000000001</v>
      </c>
      <c r="T1991" s="9">
        <f t="shared" si="336"/>
        <v>0</v>
      </c>
      <c r="U1991" s="9">
        <f t="shared" si="337"/>
        <v>0</v>
      </c>
      <c r="V1991" s="9">
        <f t="shared" si="338"/>
        <v>0</v>
      </c>
      <c r="W1991" s="9">
        <f t="shared" si="339"/>
        <v>0</v>
      </c>
      <c r="X1991" s="22">
        <f t="shared" si="340"/>
        <v>0</v>
      </c>
      <c r="Y1991" s="2"/>
      <c r="Z1991" s="2"/>
      <c r="AA1991" s="2"/>
      <c r="AB1991" s="2"/>
      <c r="AC1991" s="2"/>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c r="CC1991" s="2"/>
      <c r="CD1991" s="2"/>
      <c r="CE1991" s="2"/>
      <c r="CF1991" s="2"/>
      <c r="CG1991" s="2"/>
      <c r="CH1991" s="2"/>
      <c r="CI1991" s="2"/>
      <c r="CJ1991" s="2"/>
      <c r="CK1991" s="2"/>
      <c r="CL1991" s="2"/>
      <c r="CM1991" s="2"/>
      <c r="CN1991" s="2"/>
      <c r="CO1991" s="2"/>
      <c r="CP1991" s="2"/>
      <c r="CQ1991" s="2"/>
      <c r="CR1991" s="2"/>
      <c r="CS1991" s="2"/>
      <c r="CT1991" s="2"/>
      <c r="CU1991" s="2"/>
      <c r="CV1991" s="2"/>
      <c r="CW1991" s="2"/>
      <c r="CX1991" s="2"/>
      <c r="CY1991" s="2"/>
      <c r="CZ1991" s="2"/>
      <c r="DA1991" s="2"/>
      <c r="DB1991" s="2"/>
      <c r="DC1991" s="2"/>
      <c r="DD1991" s="2"/>
      <c r="DE1991" s="2"/>
      <c r="DF1991" s="2"/>
      <c r="DG1991" s="2"/>
      <c r="DH1991" s="2"/>
      <c r="DI1991" s="2"/>
      <c r="DJ1991" s="2"/>
      <c r="DK1991" s="2"/>
      <c r="DL1991" s="2"/>
      <c r="DM1991" s="2"/>
      <c r="DN1991" s="2"/>
      <c r="DO1991" s="2"/>
      <c r="DP1991" s="2"/>
      <c r="DQ1991" s="2"/>
      <c r="DR1991" s="2"/>
      <c r="DS1991" s="2"/>
      <c r="DT1991" s="2"/>
      <c r="DU1991" s="2"/>
      <c r="DV1991" s="2"/>
      <c r="DW1991" s="2"/>
      <c r="DX1991" s="2"/>
      <c r="DY1991" s="2"/>
      <c r="DZ1991" s="2"/>
      <c r="EA1991" s="2"/>
      <c r="EB1991" s="2"/>
      <c r="EC1991" s="2"/>
      <c r="ED1991" s="2"/>
      <c r="EE1991" s="2"/>
      <c r="EF1991" s="2"/>
      <c r="EG1991" s="2"/>
      <c r="EH1991" s="2"/>
      <c r="EI1991" s="2"/>
      <c r="EJ1991" s="2"/>
      <c r="EK1991" s="2"/>
      <c r="EL1991" s="2"/>
      <c r="EM1991" s="2"/>
      <c r="EN1991" s="2"/>
      <c r="EO1991" s="2"/>
      <c r="EP1991" s="2"/>
      <c r="EQ1991" s="2"/>
      <c r="ER1991" s="2"/>
      <c r="ES1991" s="2"/>
      <c r="ET1991" s="2"/>
      <c r="EU1991" s="2"/>
      <c r="EV1991" s="2"/>
      <c r="EW1991" s="2"/>
      <c r="EX1991" s="2"/>
      <c r="EY1991" s="2"/>
      <c r="EZ1991" s="2"/>
      <c r="FA1991" s="2"/>
      <c r="FB1991" s="2"/>
      <c r="FC1991" s="2"/>
    </row>
    <row r="1992" spans="1:159" s="4" customFormat="1">
      <c r="A1992" s="77" t="s">
        <v>2375</v>
      </c>
      <c r="B1992" s="87" t="s">
        <v>2836</v>
      </c>
      <c r="C1992" s="88">
        <v>5642</v>
      </c>
      <c r="D1992" s="87" t="s">
        <v>3014</v>
      </c>
      <c r="E1992" s="107" t="str">
        <f>VLOOKUP($C1992,'2024-25 School Level AAFTE'!$C$4:$L$2372,9,FALSE)</f>
        <v>No</v>
      </c>
      <c r="F1992" s="95">
        <f>VLOOKUP($C1992,'2024-25 School Level AAFTE'!$C$4:$J$2372,8,FALSE)</f>
        <v>33.97</v>
      </c>
      <c r="G1992" s="97">
        <f>IFERROR(IF(E1992= "yes",VLOOKUP(C1992,Summary!$B:$I,6,0),0),0)</f>
        <v>0</v>
      </c>
      <c r="H1992" s="96">
        <f t="shared" si="331"/>
        <v>0</v>
      </c>
      <c r="I1992" s="154">
        <f>VLOOKUP($A1992,'2025-26 Salary &amp; Benefits'!$A:$I,3,FALSE)</f>
        <v>1.18</v>
      </c>
      <c r="J1992" s="154">
        <f>VLOOKUP($A1992,'2025-26 Salary &amp; Benefits'!$A:$I,4,FALSE)</f>
        <v>1.18</v>
      </c>
      <c r="K1992" s="141">
        <f t="shared" si="332"/>
        <v>0</v>
      </c>
      <c r="L1992" s="140">
        <f t="shared" si="333"/>
        <v>0</v>
      </c>
      <c r="M1992" s="142">
        <f>'2025-26 Salary &amp; Benefits'!$E$6</f>
        <v>78209</v>
      </c>
      <c r="N1992" s="142">
        <f>'2025-26 Salary &amp; Benefits'!$F$6</f>
        <v>80164</v>
      </c>
      <c r="O1992" s="9">
        <f t="shared" si="334"/>
        <v>0</v>
      </c>
      <c r="P1992" s="9">
        <f t="shared" si="335"/>
        <v>0</v>
      </c>
      <c r="Q1992" s="9">
        <f>'2025-26 Salary &amp; Benefits'!G$6</f>
        <v>15997.68</v>
      </c>
      <c r="R1992" s="143">
        <f>'2025-26 Salary &amp; Benefits'!H$6</f>
        <v>0.16020000000000001</v>
      </c>
      <c r="S1992" s="143">
        <f>'2025-26 Salary &amp; Benefits'!I$6</f>
        <v>0.15390000000000001</v>
      </c>
      <c r="T1992" s="9">
        <f t="shared" si="336"/>
        <v>0</v>
      </c>
      <c r="U1992" s="9">
        <f t="shared" si="337"/>
        <v>0</v>
      </c>
      <c r="V1992" s="9">
        <f t="shared" si="338"/>
        <v>0</v>
      </c>
      <c r="W1992" s="9">
        <f t="shared" si="339"/>
        <v>0</v>
      </c>
      <c r="X1992" s="22">
        <f t="shared" si="340"/>
        <v>0</v>
      </c>
      <c r="Y1992" s="2"/>
      <c r="Z1992" s="2"/>
      <c r="AA1992" s="2"/>
      <c r="AB1992" s="2"/>
      <c r="AC1992" s="2"/>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c r="BI1992" s="2"/>
      <c r="BJ1992" s="2"/>
      <c r="BK1992" s="2"/>
      <c r="BL1992" s="2"/>
      <c r="BM1992" s="2"/>
      <c r="BN1992" s="2"/>
      <c r="BO1992" s="2"/>
      <c r="BP1992" s="2"/>
      <c r="BQ1992" s="2"/>
      <c r="BR1992" s="2"/>
      <c r="BS1992" s="2"/>
      <c r="BT1992" s="2"/>
      <c r="BU1992" s="2"/>
      <c r="BV1992" s="2"/>
      <c r="BW1992" s="2"/>
      <c r="BX1992" s="2"/>
      <c r="BY1992" s="2"/>
      <c r="BZ1992" s="2"/>
      <c r="CA1992" s="2"/>
      <c r="CB1992" s="2"/>
      <c r="CC1992" s="2"/>
      <c r="CD1992" s="2"/>
      <c r="CE1992" s="2"/>
      <c r="CF1992" s="2"/>
      <c r="CG1992" s="2"/>
      <c r="CH1992" s="2"/>
      <c r="CI1992" s="2"/>
      <c r="CJ1992" s="2"/>
      <c r="CK1992" s="2"/>
      <c r="CL1992" s="2"/>
      <c r="CM1992" s="2"/>
      <c r="CN1992" s="2"/>
      <c r="CO1992" s="2"/>
      <c r="CP1992" s="2"/>
      <c r="CQ1992" s="2"/>
      <c r="CR1992" s="2"/>
      <c r="CS1992" s="2"/>
      <c r="CT1992" s="2"/>
      <c r="CU1992" s="2"/>
      <c r="CV1992" s="2"/>
      <c r="CW1992" s="2"/>
      <c r="CX1992" s="2"/>
      <c r="CY1992" s="2"/>
      <c r="CZ1992" s="2"/>
      <c r="DA1992" s="2"/>
      <c r="DB1992" s="2"/>
      <c r="DC1992" s="2"/>
      <c r="DD1992" s="2"/>
      <c r="DE1992" s="2"/>
      <c r="DF1992" s="2"/>
      <c r="DG1992" s="2"/>
      <c r="DH1992" s="2"/>
      <c r="DI1992" s="2"/>
      <c r="DJ1992" s="2"/>
      <c r="DK1992" s="2"/>
      <c r="DL1992" s="2"/>
      <c r="DM1992" s="2"/>
      <c r="DN1992" s="2"/>
      <c r="DO1992" s="2"/>
      <c r="DP1992" s="2"/>
      <c r="DQ1992" s="2"/>
      <c r="DR1992" s="2"/>
      <c r="DS1992" s="2"/>
      <c r="DT1992" s="2"/>
      <c r="DU1992" s="2"/>
      <c r="DV1992" s="2"/>
      <c r="DW1992" s="2"/>
      <c r="DX1992" s="2"/>
      <c r="DY1992" s="2"/>
      <c r="DZ1992" s="2"/>
      <c r="EA1992" s="2"/>
      <c r="EB1992" s="2"/>
      <c r="EC1992" s="2"/>
      <c r="ED1992" s="2"/>
      <c r="EE1992" s="2"/>
      <c r="EF1992" s="2"/>
      <c r="EG1992" s="2"/>
      <c r="EH1992" s="2"/>
      <c r="EI1992" s="2"/>
      <c r="EJ1992" s="2"/>
      <c r="EK1992" s="2"/>
      <c r="EL1992" s="2"/>
      <c r="EM1992" s="2"/>
      <c r="EN1992" s="2"/>
      <c r="EO1992" s="2"/>
      <c r="EP1992" s="2"/>
      <c r="EQ1992" s="2"/>
      <c r="ER1992" s="2"/>
      <c r="ES1992" s="2"/>
      <c r="ET1992" s="2"/>
      <c r="EU1992" s="2"/>
      <c r="EV1992" s="2"/>
      <c r="EW1992" s="2"/>
      <c r="EX1992" s="2"/>
      <c r="EY1992" s="2"/>
      <c r="EZ1992" s="2"/>
      <c r="FA1992" s="2"/>
      <c r="FB1992" s="2"/>
      <c r="FC1992" s="2"/>
    </row>
    <row r="1993" spans="1:159" s="4" customFormat="1">
      <c r="A1993" s="77" t="s">
        <v>2477</v>
      </c>
      <c r="B1993" s="87" t="s">
        <v>2837</v>
      </c>
      <c r="C1993" s="88">
        <v>5469</v>
      </c>
      <c r="D1993" s="87" t="s">
        <v>2508</v>
      </c>
      <c r="E1993" s="107" t="str">
        <f>VLOOKUP($C1993,'2024-25 School Level AAFTE'!$C$4:$L$2372,9,FALSE)</f>
        <v>No</v>
      </c>
      <c r="F1993" s="95">
        <f>VLOOKUP($C1993,'2024-25 School Level AAFTE'!$C$4:$J$2372,8,FALSE)</f>
        <v>572.46</v>
      </c>
      <c r="G1993" s="97">
        <f>IFERROR(IF(E1993= "yes",VLOOKUP(C1993,Summary!$B:$I,6,0),0),0)</f>
        <v>0</v>
      </c>
      <c r="H1993" s="96">
        <f t="shared" si="331"/>
        <v>0</v>
      </c>
      <c r="I1993" s="154">
        <f>VLOOKUP($A1993,'2025-26 Salary &amp; Benefits'!$A:$I,3,FALSE)</f>
        <v>1.18</v>
      </c>
      <c r="J1993" s="154">
        <f>VLOOKUP($A1993,'2025-26 Salary &amp; Benefits'!$A:$I,4,FALSE)</f>
        <v>1.18</v>
      </c>
      <c r="K1993" s="141">
        <f t="shared" si="332"/>
        <v>0</v>
      </c>
      <c r="L1993" s="140">
        <f t="shared" si="333"/>
        <v>0</v>
      </c>
      <c r="M1993" s="142">
        <f>'2025-26 Salary &amp; Benefits'!$E$6</f>
        <v>78209</v>
      </c>
      <c r="N1993" s="142">
        <f>'2025-26 Salary &amp; Benefits'!$F$6</f>
        <v>80164</v>
      </c>
      <c r="O1993" s="9">
        <f t="shared" si="334"/>
        <v>0</v>
      </c>
      <c r="P1993" s="9">
        <f t="shared" si="335"/>
        <v>0</v>
      </c>
      <c r="Q1993" s="9">
        <f>'2025-26 Salary &amp; Benefits'!G$6</f>
        <v>15997.68</v>
      </c>
      <c r="R1993" s="143">
        <f>'2025-26 Salary &amp; Benefits'!H$6</f>
        <v>0.16020000000000001</v>
      </c>
      <c r="S1993" s="143">
        <f>'2025-26 Salary &amp; Benefits'!I$6</f>
        <v>0.15390000000000001</v>
      </c>
      <c r="T1993" s="9">
        <f t="shared" si="336"/>
        <v>0</v>
      </c>
      <c r="U1993" s="9">
        <f t="shared" si="337"/>
        <v>0</v>
      </c>
      <c r="V1993" s="9">
        <f t="shared" si="338"/>
        <v>0</v>
      </c>
      <c r="W1993" s="9">
        <f t="shared" si="339"/>
        <v>0</v>
      </c>
      <c r="X1993" s="22">
        <f t="shared" si="340"/>
        <v>0</v>
      </c>
      <c r="Y1993" s="2"/>
      <c r="Z1993" s="2"/>
      <c r="AA1993" s="2"/>
      <c r="AB1993" s="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c r="BI1993" s="2"/>
      <c r="BJ1993" s="2"/>
      <c r="BK1993" s="2"/>
      <c r="BL1993" s="2"/>
      <c r="BM1993" s="2"/>
      <c r="BN1993" s="2"/>
      <c r="BO1993" s="2"/>
      <c r="BP1993" s="2"/>
      <c r="BQ1993" s="2"/>
      <c r="BR1993" s="2"/>
      <c r="BS1993" s="2"/>
      <c r="BT1993" s="2"/>
      <c r="BU1993" s="2"/>
      <c r="BV1993" s="2"/>
      <c r="BW1993" s="2"/>
      <c r="BX1993" s="2"/>
      <c r="BY1993" s="2"/>
      <c r="BZ1993" s="2"/>
      <c r="CA1993" s="2"/>
      <c r="CB1993" s="2"/>
      <c r="CC1993" s="2"/>
      <c r="CD1993" s="2"/>
      <c r="CE1993" s="2"/>
      <c r="CF1993" s="2"/>
      <c r="CG1993" s="2"/>
      <c r="CH1993" s="2"/>
      <c r="CI1993" s="2"/>
      <c r="CJ1993" s="2"/>
      <c r="CK1993" s="2"/>
      <c r="CL1993" s="2"/>
      <c r="CM1993" s="2"/>
      <c r="CN1993" s="2"/>
      <c r="CO1993" s="2"/>
      <c r="CP1993" s="2"/>
      <c r="CQ1993" s="2"/>
      <c r="CR1993" s="2"/>
      <c r="CS1993" s="2"/>
      <c r="CT1993" s="2"/>
      <c r="CU1993" s="2"/>
      <c r="CV1993" s="2"/>
      <c r="CW1993" s="2"/>
      <c r="CX1993" s="2"/>
      <c r="CY1993" s="2"/>
      <c r="CZ1993" s="2"/>
      <c r="DA1993" s="2"/>
      <c r="DB1993" s="2"/>
      <c r="DC1993" s="2"/>
      <c r="DD1993" s="2"/>
      <c r="DE1993" s="2"/>
      <c r="DF1993" s="2"/>
      <c r="DG1993" s="2"/>
      <c r="DH1993" s="2"/>
      <c r="DI1993" s="2"/>
      <c r="DJ1993" s="2"/>
      <c r="DK1993" s="2"/>
      <c r="DL1993" s="2"/>
      <c r="DM1993" s="2"/>
      <c r="DN1993" s="2"/>
      <c r="DO1993" s="2"/>
      <c r="DP1993" s="2"/>
      <c r="DQ1993" s="2"/>
      <c r="DR1993" s="2"/>
      <c r="DS1993" s="2"/>
      <c r="DT1993" s="2"/>
      <c r="DU1993" s="2"/>
      <c r="DV1993" s="2"/>
      <c r="DW1993" s="2"/>
      <c r="DX1993" s="2"/>
      <c r="DY1993" s="2"/>
      <c r="DZ1993" s="2"/>
      <c r="EA1993" s="2"/>
      <c r="EB1993" s="2"/>
      <c r="EC1993" s="2"/>
      <c r="ED1993" s="2"/>
      <c r="EE1993" s="2"/>
      <c r="EF1993" s="2"/>
      <c r="EG1993" s="2"/>
      <c r="EH1993" s="2"/>
      <c r="EI1993" s="2"/>
      <c r="EJ1993" s="2"/>
      <c r="EK1993" s="2"/>
      <c r="EL1993" s="2"/>
      <c r="EM1993" s="2"/>
      <c r="EN1993" s="2"/>
      <c r="EO1993" s="2"/>
      <c r="EP1993" s="2"/>
      <c r="EQ1993" s="2"/>
      <c r="ER1993" s="2"/>
      <c r="ES1993" s="2"/>
      <c r="ET1993" s="2"/>
      <c r="EU1993" s="2"/>
      <c r="EV1993" s="2"/>
      <c r="EW1993" s="2"/>
      <c r="EX1993" s="2"/>
      <c r="EY1993" s="2"/>
      <c r="EZ1993" s="2"/>
      <c r="FA1993" s="2"/>
      <c r="FB1993" s="2"/>
      <c r="FC1993" s="2"/>
    </row>
    <row r="1994" spans="1:159" s="4" customFormat="1">
      <c r="A1994" s="77" t="s">
        <v>2349</v>
      </c>
      <c r="B1994" s="87" t="s">
        <v>2838</v>
      </c>
      <c r="C1994" s="88">
        <v>5376</v>
      </c>
      <c r="D1994" s="87" t="s">
        <v>1443</v>
      </c>
      <c r="E1994" s="107" t="str">
        <f>VLOOKUP($C1994,'2024-25 School Level AAFTE'!$C$4:$L$2372,9,FALSE)</f>
        <v>Yes</v>
      </c>
      <c r="F1994" s="95">
        <f>VLOOKUP($C1994,'2024-25 School Level AAFTE'!$C$4:$J$2372,8,FALSE)</f>
        <v>102.89</v>
      </c>
      <c r="G1994" s="97">
        <f>IFERROR(IF(E1994= "yes",VLOOKUP(C1994,Summary!$B:$I,6,0),0),0)</f>
        <v>0</v>
      </c>
      <c r="H1994" s="96">
        <f t="shared" si="331"/>
        <v>102.89</v>
      </c>
      <c r="I1994" s="154">
        <f>VLOOKUP($A1994,'2025-26 Salary &amp; Benefits'!$A:$I,3,FALSE)</f>
        <v>1.1200000000000001</v>
      </c>
      <c r="J1994" s="154">
        <f>VLOOKUP($A1994,'2025-26 Salary &amp; Benefits'!$A:$I,4,FALSE)</f>
        <v>1.1200000000000001</v>
      </c>
      <c r="K1994" s="141">
        <f t="shared" si="332"/>
        <v>102.89</v>
      </c>
      <c r="L1994" s="140">
        <f t="shared" si="333"/>
        <v>0.30199999999999999</v>
      </c>
      <c r="M1994" s="142">
        <f>'2025-26 Salary &amp; Benefits'!$E$6</f>
        <v>78209</v>
      </c>
      <c r="N1994" s="142">
        <f>'2025-26 Salary &amp; Benefits'!$F$6</f>
        <v>80164</v>
      </c>
      <c r="O1994" s="9">
        <f t="shared" si="334"/>
        <v>26453.41</v>
      </c>
      <c r="P1994" s="9">
        <f t="shared" si="335"/>
        <v>661.2599999999984</v>
      </c>
      <c r="Q1994" s="9">
        <f>'2025-26 Salary &amp; Benefits'!G$6</f>
        <v>15997.68</v>
      </c>
      <c r="R1994" s="143">
        <f>'2025-26 Salary &amp; Benefits'!H$6</f>
        <v>0.16020000000000001</v>
      </c>
      <c r="S1994" s="143">
        <f>'2025-26 Salary &amp; Benefits'!I$6</f>
        <v>0.15390000000000001</v>
      </c>
      <c r="T1994" s="9">
        <f t="shared" si="336"/>
        <v>9170.9</v>
      </c>
      <c r="U1994" s="9">
        <f t="shared" si="337"/>
        <v>451.91</v>
      </c>
      <c r="V1994" s="9">
        <f t="shared" si="338"/>
        <v>69.55</v>
      </c>
      <c r="W1994" s="9">
        <f t="shared" si="339"/>
        <v>521.46</v>
      </c>
      <c r="X1994" s="22">
        <f t="shared" si="340"/>
        <v>36807.029999999992</v>
      </c>
      <c r="Y1994" s="2"/>
      <c r="Z1994" s="2"/>
      <c r="AA1994" s="2"/>
      <c r="AB1994" s="2"/>
      <c r="AC1994" s="2"/>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c r="CC1994" s="2"/>
      <c r="CD1994" s="2"/>
      <c r="CE1994" s="2"/>
      <c r="CF1994" s="2"/>
      <c r="CG1994" s="2"/>
      <c r="CH1994" s="2"/>
      <c r="CI1994" s="2"/>
      <c r="CJ1994" s="2"/>
      <c r="CK1994" s="2"/>
      <c r="CL1994" s="2"/>
      <c r="CM1994" s="2"/>
      <c r="CN1994" s="2"/>
      <c r="CO1994" s="2"/>
      <c r="CP1994" s="2"/>
      <c r="CQ1994" s="2"/>
      <c r="CR1994" s="2"/>
      <c r="CS1994" s="2"/>
      <c r="CT1994" s="2"/>
      <c r="CU1994" s="2"/>
      <c r="CV1994" s="2"/>
      <c r="CW1994" s="2"/>
      <c r="CX1994" s="2"/>
      <c r="CY1994" s="2"/>
      <c r="CZ1994" s="2"/>
      <c r="DA1994" s="2"/>
      <c r="DB1994" s="2"/>
      <c r="DC1994" s="2"/>
      <c r="DD1994" s="2"/>
      <c r="DE1994" s="2"/>
      <c r="DF1994" s="2"/>
      <c r="DG1994" s="2"/>
      <c r="DH1994" s="2"/>
      <c r="DI1994" s="2"/>
      <c r="DJ1994" s="2"/>
      <c r="DK1994" s="2"/>
      <c r="DL1994" s="2"/>
      <c r="DM1994" s="2"/>
      <c r="DN1994" s="2"/>
      <c r="DO1994" s="2"/>
      <c r="DP1994" s="2"/>
      <c r="DQ1994" s="2"/>
      <c r="DR1994" s="2"/>
      <c r="DS1994" s="2"/>
      <c r="DT1994" s="2"/>
      <c r="DU1994" s="2"/>
      <c r="DV1994" s="2"/>
      <c r="DW1994" s="2"/>
      <c r="DX1994" s="2"/>
      <c r="DY1994" s="2"/>
      <c r="DZ1994" s="2"/>
      <c r="EA1994" s="2"/>
      <c r="EB1994" s="2"/>
      <c r="EC1994" s="2"/>
      <c r="ED1994" s="2"/>
      <c r="EE1994" s="2"/>
      <c r="EF1994" s="2"/>
      <c r="EG1994" s="2"/>
      <c r="EH1994" s="2"/>
      <c r="EI1994" s="2"/>
      <c r="EJ1994" s="2"/>
      <c r="EK1994" s="2"/>
      <c r="EL1994" s="2"/>
      <c r="EM1994" s="2"/>
      <c r="EN1994" s="2"/>
      <c r="EO1994" s="2"/>
      <c r="EP1994" s="2"/>
      <c r="EQ1994" s="2"/>
      <c r="ER1994" s="2"/>
      <c r="ES1994" s="2"/>
      <c r="ET1994" s="2"/>
      <c r="EU1994" s="2"/>
      <c r="EV1994" s="2"/>
      <c r="EW1994" s="2"/>
      <c r="EX1994" s="2"/>
      <c r="EY1994" s="2"/>
      <c r="EZ1994" s="2"/>
      <c r="FA1994" s="2"/>
      <c r="FB1994" s="2"/>
      <c r="FC1994" s="2"/>
    </row>
    <row r="1995" spans="1:159" s="4" customFormat="1">
      <c r="A1995" s="77" t="s">
        <v>2264</v>
      </c>
      <c r="B1995" s="87" t="s">
        <v>2839</v>
      </c>
      <c r="C1995" s="88">
        <v>5375</v>
      </c>
      <c r="D1995" s="87" t="s">
        <v>989</v>
      </c>
      <c r="E1995" s="107" t="str">
        <f>VLOOKUP($C1995,'2024-25 School Level AAFTE'!$C$4:$L$2372,9,FALSE)</f>
        <v>No</v>
      </c>
      <c r="F1995" s="95">
        <f>VLOOKUP($C1995,'2024-25 School Level AAFTE'!$C$4:$J$2372,8,FALSE)</f>
        <v>213.4</v>
      </c>
      <c r="G1995" s="97">
        <f>IFERROR(IF(E1995= "yes",VLOOKUP(C1995,Summary!$B:$I,6,0),0),0)</f>
        <v>0</v>
      </c>
      <c r="H1995" s="96">
        <f t="shared" si="331"/>
        <v>0</v>
      </c>
      <c r="I1995" s="154">
        <f>VLOOKUP($A1995,'2025-26 Salary &amp; Benefits'!$A:$I,3,FALSE)</f>
        <v>1.18</v>
      </c>
      <c r="J1995" s="154">
        <f>VLOOKUP($A1995,'2025-26 Salary &amp; Benefits'!$A:$I,4,FALSE)</f>
        <v>1.18</v>
      </c>
      <c r="K1995" s="141">
        <f t="shared" si="332"/>
        <v>0</v>
      </c>
      <c r="L1995" s="140">
        <f t="shared" si="333"/>
        <v>0</v>
      </c>
      <c r="M1995" s="142">
        <f>'2025-26 Salary &amp; Benefits'!$E$6</f>
        <v>78209</v>
      </c>
      <c r="N1995" s="142">
        <f>'2025-26 Salary &amp; Benefits'!$F$6</f>
        <v>80164</v>
      </c>
      <c r="O1995" s="9">
        <f t="shared" si="334"/>
        <v>0</v>
      </c>
      <c r="P1995" s="9">
        <f t="shared" si="335"/>
        <v>0</v>
      </c>
      <c r="Q1995" s="9">
        <f>'2025-26 Salary &amp; Benefits'!G$6</f>
        <v>15997.68</v>
      </c>
      <c r="R1995" s="143">
        <f>'2025-26 Salary &amp; Benefits'!H$6</f>
        <v>0.16020000000000001</v>
      </c>
      <c r="S1995" s="143">
        <f>'2025-26 Salary &amp; Benefits'!I$6</f>
        <v>0.15390000000000001</v>
      </c>
      <c r="T1995" s="9">
        <f t="shared" si="336"/>
        <v>0</v>
      </c>
      <c r="U1995" s="9">
        <f t="shared" si="337"/>
        <v>0</v>
      </c>
      <c r="V1995" s="9">
        <f t="shared" si="338"/>
        <v>0</v>
      </c>
      <c r="W1995" s="9">
        <f t="shared" si="339"/>
        <v>0</v>
      </c>
      <c r="X1995" s="22">
        <f t="shared" si="340"/>
        <v>0</v>
      </c>
      <c r="Y1995" s="2"/>
      <c r="Z1995" s="2"/>
      <c r="AA1995" s="2"/>
      <c r="AB1995" s="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c r="CQ1995" s="2"/>
      <c r="CR1995" s="2"/>
      <c r="CS1995" s="2"/>
      <c r="CT1995" s="2"/>
      <c r="CU1995" s="2"/>
      <c r="CV1995" s="2"/>
      <c r="CW1995" s="2"/>
      <c r="CX1995" s="2"/>
      <c r="CY1995" s="2"/>
      <c r="CZ1995" s="2"/>
      <c r="DA1995" s="2"/>
      <c r="DB1995" s="2"/>
      <c r="DC1995" s="2"/>
      <c r="DD1995" s="2"/>
      <c r="DE1995" s="2"/>
      <c r="DF1995" s="2"/>
      <c r="DG1995" s="2"/>
      <c r="DH1995" s="2"/>
      <c r="DI1995" s="2"/>
      <c r="DJ1995" s="2"/>
      <c r="DK1995" s="2"/>
      <c r="DL1995" s="2"/>
      <c r="DM1995" s="2"/>
      <c r="DN1995" s="2"/>
      <c r="DO1995" s="2"/>
      <c r="DP1995" s="2"/>
      <c r="DQ1995" s="2"/>
      <c r="DR1995" s="2"/>
      <c r="DS1995" s="2"/>
      <c r="DT1995" s="2"/>
      <c r="DU1995" s="2"/>
      <c r="DV1995" s="2"/>
      <c r="DW1995" s="2"/>
      <c r="DX1995" s="2"/>
      <c r="DY1995" s="2"/>
      <c r="DZ1995" s="2"/>
      <c r="EA1995" s="2"/>
      <c r="EB1995" s="2"/>
      <c r="EC1995" s="2"/>
      <c r="ED1995" s="2"/>
      <c r="EE1995" s="2"/>
      <c r="EF1995" s="2"/>
      <c r="EG1995" s="2"/>
      <c r="EH1995" s="2"/>
      <c r="EI1995" s="2"/>
      <c r="EJ1995" s="2"/>
      <c r="EK1995" s="2"/>
      <c r="EL1995" s="2"/>
      <c r="EM1995" s="2"/>
      <c r="EN1995" s="2"/>
      <c r="EO1995" s="2"/>
      <c r="EP1995" s="2"/>
      <c r="EQ1995" s="2"/>
      <c r="ER1995" s="2"/>
      <c r="ES1995" s="2"/>
      <c r="ET1995" s="2"/>
      <c r="EU1995" s="2"/>
      <c r="EV1995" s="2"/>
      <c r="EW1995" s="2"/>
      <c r="EX1995" s="2"/>
      <c r="EY1995" s="2"/>
      <c r="EZ1995" s="2"/>
      <c r="FA1995" s="2"/>
      <c r="FB1995" s="2"/>
      <c r="FC1995" s="2"/>
    </row>
    <row r="1996" spans="1:159" s="4" customFormat="1">
      <c r="A1996" s="77" t="s">
        <v>2401</v>
      </c>
      <c r="B1996" s="87" t="s">
        <v>2840</v>
      </c>
      <c r="C1996" s="88">
        <v>4394</v>
      </c>
      <c r="D1996" s="87" t="s">
        <v>1852</v>
      </c>
      <c r="E1996" s="107" t="str">
        <f>VLOOKUP($C1996,'2024-25 School Level AAFTE'!$C$4:$L$2372,9,FALSE)</f>
        <v>Yes</v>
      </c>
      <c r="F1996" s="95">
        <f>VLOOKUP($C1996,'2024-25 School Level AAFTE'!$C$4:$J$2372,8,FALSE)</f>
        <v>95.94</v>
      </c>
      <c r="G1996" s="97">
        <f>IFERROR(IF(E1996= "yes",VLOOKUP(C1996,Summary!$B:$I,6,0),0),0)</f>
        <v>0</v>
      </c>
      <c r="H1996" s="96">
        <f t="shared" si="331"/>
        <v>95.94</v>
      </c>
      <c r="I1996" s="154">
        <f>VLOOKUP($A1996,'2025-26 Salary &amp; Benefits'!$A:$I,3,FALSE)</f>
        <v>1</v>
      </c>
      <c r="J1996" s="154">
        <f>VLOOKUP($A1996,'2025-26 Salary &amp; Benefits'!$A:$I,4,FALSE)</f>
        <v>1</v>
      </c>
      <c r="K1996" s="141">
        <f t="shared" si="332"/>
        <v>95.94</v>
      </c>
      <c r="L1996" s="140">
        <f t="shared" si="333"/>
        <v>0.28100000000000003</v>
      </c>
      <c r="M1996" s="142">
        <f>'2025-26 Salary &amp; Benefits'!$E$6</f>
        <v>78209</v>
      </c>
      <c r="N1996" s="142">
        <f>'2025-26 Salary &amp; Benefits'!$F$6</f>
        <v>80164</v>
      </c>
      <c r="O1996" s="9">
        <f t="shared" si="334"/>
        <v>21976.73</v>
      </c>
      <c r="P1996" s="9">
        <f t="shared" si="335"/>
        <v>549.35000000000218</v>
      </c>
      <c r="Q1996" s="9">
        <f>'2025-26 Salary &amp; Benefits'!G$6</f>
        <v>15997.68</v>
      </c>
      <c r="R1996" s="143">
        <f>'2025-26 Salary &amp; Benefits'!H$6</f>
        <v>0.16020000000000001</v>
      </c>
      <c r="S1996" s="143">
        <f>'2025-26 Salary &amp; Benefits'!I$6</f>
        <v>0.15390000000000001</v>
      </c>
      <c r="T1996" s="9">
        <f t="shared" si="336"/>
        <v>8100.57</v>
      </c>
      <c r="U1996" s="9">
        <f t="shared" si="337"/>
        <v>375.43</v>
      </c>
      <c r="V1996" s="9">
        <f t="shared" si="338"/>
        <v>57.78</v>
      </c>
      <c r="W1996" s="9">
        <f t="shared" si="339"/>
        <v>433.21000000000004</v>
      </c>
      <c r="X1996" s="22">
        <f t="shared" si="340"/>
        <v>31059.86</v>
      </c>
      <c r="Y1996" s="2"/>
      <c r="Z1996" s="2"/>
      <c r="AA1996" s="2"/>
      <c r="AB1996" s="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c r="CQ1996" s="2"/>
      <c r="CR1996" s="2"/>
      <c r="CS1996" s="2"/>
      <c r="CT1996" s="2"/>
      <c r="CU1996" s="2"/>
      <c r="CV1996" s="2"/>
      <c r="CW1996" s="2"/>
      <c r="CX1996" s="2"/>
      <c r="CY1996" s="2"/>
      <c r="CZ1996" s="2"/>
      <c r="DA1996" s="2"/>
      <c r="DB1996" s="2"/>
      <c r="DC1996" s="2"/>
      <c r="DD1996" s="2"/>
      <c r="DE1996" s="2"/>
      <c r="DF1996" s="2"/>
      <c r="DG1996" s="2"/>
      <c r="DH1996" s="2"/>
      <c r="DI1996" s="2"/>
      <c r="DJ1996" s="2"/>
      <c r="DK1996" s="2"/>
      <c r="DL1996" s="2"/>
      <c r="DM1996" s="2"/>
      <c r="DN1996" s="2"/>
      <c r="DO1996" s="2"/>
      <c r="DP1996" s="2"/>
      <c r="DQ1996" s="2"/>
      <c r="DR1996" s="2"/>
      <c r="DS1996" s="2"/>
      <c r="DT1996" s="2"/>
      <c r="DU1996" s="2"/>
      <c r="DV1996" s="2"/>
      <c r="DW1996" s="2"/>
      <c r="DX1996" s="2"/>
      <c r="DY1996" s="2"/>
      <c r="DZ1996" s="2"/>
      <c r="EA1996" s="2"/>
      <c r="EB1996" s="2"/>
      <c r="EC1996" s="2"/>
      <c r="ED1996" s="2"/>
      <c r="EE1996" s="2"/>
      <c r="EF1996" s="2"/>
      <c r="EG1996" s="2"/>
      <c r="EH1996" s="2"/>
      <c r="EI1996" s="2"/>
      <c r="EJ1996" s="2"/>
      <c r="EK1996" s="2"/>
      <c r="EL1996" s="2"/>
      <c r="EM1996" s="2"/>
      <c r="EN1996" s="2"/>
      <c r="EO1996" s="2"/>
      <c r="EP1996" s="2"/>
      <c r="EQ1996" s="2"/>
      <c r="ER1996" s="2"/>
      <c r="ES1996" s="2"/>
      <c r="ET1996" s="2"/>
      <c r="EU1996" s="2"/>
      <c r="EV1996" s="2"/>
      <c r="EW1996" s="2"/>
      <c r="EX1996" s="2"/>
      <c r="EY1996" s="2"/>
      <c r="EZ1996" s="2"/>
      <c r="FA1996" s="2"/>
      <c r="FB1996" s="2"/>
      <c r="FC1996" s="2"/>
    </row>
    <row r="1997" spans="1:159" s="4" customFormat="1">
      <c r="A1997" s="77" t="s">
        <v>2339</v>
      </c>
      <c r="B1997" s="87" t="s">
        <v>2841</v>
      </c>
      <c r="C1997" s="88">
        <v>2875</v>
      </c>
      <c r="D1997" s="87" t="s">
        <v>1320</v>
      </c>
      <c r="E1997" s="107" t="str">
        <f>VLOOKUP($C1997,'2024-25 School Level AAFTE'!$C$4:$L$2372,9,FALSE)</f>
        <v>No</v>
      </c>
      <c r="F1997" s="95">
        <f>VLOOKUP($C1997,'2024-25 School Level AAFTE'!$C$4:$J$2372,8,FALSE)</f>
        <v>592.44000000000005</v>
      </c>
      <c r="G1997" s="97">
        <f>IFERROR(IF(E1997= "yes",VLOOKUP(C1997,Summary!$B:$I,6,0),0),0)</f>
        <v>0</v>
      </c>
      <c r="H1997" s="96">
        <f t="shared" si="331"/>
        <v>0</v>
      </c>
      <c r="I1997" s="154">
        <f>VLOOKUP($A1997,'2025-26 Salary &amp; Benefits'!$A:$I,3,FALSE)</f>
        <v>1.1200000000000001</v>
      </c>
      <c r="J1997" s="154">
        <f>VLOOKUP($A1997,'2025-26 Salary &amp; Benefits'!$A:$I,4,FALSE)</f>
        <v>1.1200000000000001</v>
      </c>
      <c r="K1997" s="141">
        <f t="shared" si="332"/>
        <v>0</v>
      </c>
      <c r="L1997" s="140">
        <f t="shared" si="333"/>
        <v>0</v>
      </c>
      <c r="M1997" s="142">
        <f>'2025-26 Salary &amp; Benefits'!$E$6</f>
        <v>78209</v>
      </c>
      <c r="N1997" s="142">
        <f>'2025-26 Salary &amp; Benefits'!$F$6</f>
        <v>80164</v>
      </c>
      <c r="O1997" s="9">
        <f t="shared" si="334"/>
        <v>0</v>
      </c>
      <c r="P1997" s="9">
        <f t="shared" si="335"/>
        <v>0</v>
      </c>
      <c r="Q1997" s="9">
        <f>'2025-26 Salary &amp; Benefits'!G$6</f>
        <v>15997.68</v>
      </c>
      <c r="R1997" s="143">
        <f>'2025-26 Salary &amp; Benefits'!H$6</f>
        <v>0.16020000000000001</v>
      </c>
      <c r="S1997" s="143">
        <f>'2025-26 Salary &amp; Benefits'!I$6</f>
        <v>0.15390000000000001</v>
      </c>
      <c r="T1997" s="9">
        <f t="shared" si="336"/>
        <v>0</v>
      </c>
      <c r="U1997" s="9">
        <f t="shared" si="337"/>
        <v>0</v>
      </c>
      <c r="V1997" s="9">
        <f t="shared" si="338"/>
        <v>0</v>
      </c>
      <c r="W1997" s="9">
        <f t="shared" si="339"/>
        <v>0</v>
      </c>
      <c r="X1997" s="22">
        <f t="shared" si="340"/>
        <v>0</v>
      </c>
      <c r="Y1997" s="2"/>
      <c r="Z1997" s="2"/>
      <c r="AA1997" s="2"/>
      <c r="AB1997" s="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c r="CH1997" s="2"/>
      <c r="CI1997" s="2"/>
      <c r="CJ1997" s="2"/>
      <c r="CK1997" s="2"/>
      <c r="CL1997" s="2"/>
      <c r="CM1997" s="2"/>
      <c r="CN1997" s="2"/>
      <c r="CO1997" s="2"/>
      <c r="CP1997" s="2"/>
      <c r="CQ1997" s="2"/>
      <c r="CR1997" s="2"/>
      <c r="CS1997" s="2"/>
      <c r="CT1997" s="2"/>
      <c r="CU1997" s="2"/>
      <c r="CV1997" s="2"/>
      <c r="CW1997" s="2"/>
      <c r="CX1997" s="2"/>
      <c r="CY1997" s="2"/>
      <c r="CZ1997" s="2"/>
      <c r="DA1997" s="2"/>
      <c r="DB1997" s="2"/>
      <c r="DC1997" s="2"/>
      <c r="DD1997" s="2"/>
      <c r="DE1997" s="2"/>
      <c r="DF1997" s="2"/>
      <c r="DG1997" s="2"/>
      <c r="DH1997" s="2"/>
      <c r="DI1997" s="2"/>
      <c r="DJ1997" s="2"/>
      <c r="DK1997" s="2"/>
      <c r="DL1997" s="2"/>
      <c r="DM1997" s="2"/>
      <c r="DN1997" s="2"/>
      <c r="DO1997" s="2"/>
      <c r="DP1997" s="2"/>
      <c r="DQ1997" s="2"/>
      <c r="DR1997" s="2"/>
      <c r="DS1997" s="2"/>
      <c r="DT1997" s="2"/>
      <c r="DU1997" s="2"/>
      <c r="DV1997" s="2"/>
      <c r="DW1997" s="2"/>
      <c r="DX1997" s="2"/>
      <c r="DY1997" s="2"/>
      <c r="DZ1997" s="2"/>
      <c r="EA1997" s="2"/>
      <c r="EB1997" s="2"/>
      <c r="EC1997" s="2"/>
      <c r="ED1997" s="2"/>
      <c r="EE1997" s="2"/>
      <c r="EF1997" s="2"/>
      <c r="EG1997" s="2"/>
      <c r="EH1997" s="2"/>
      <c r="EI1997" s="2"/>
      <c r="EJ1997" s="2"/>
      <c r="EK1997" s="2"/>
      <c r="EL1997" s="2"/>
      <c r="EM1997" s="2"/>
      <c r="EN1997" s="2"/>
      <c r="EO1997" s="2"/>
      <c r="EP1997" s="2"/>
      <c r="EQ1997" s="2"/>
      <c r="ER1997" s="2"/>
      <c r="ES1997" s="2"/>
      <c r="ET1997" s="2"/>
      <c r="EU1997" s="2"/>
      <c r="EV1997" s="2"/>
      <c r="EW1997" s="2"/>
      <c r="EX1997" s="2"/>
      <c r="EY1997" s="2"/>
      <c r="EZ1997" s="2"/>
      <c r="FA1997" s="2"/>
      <c r="FB1997" s="2"/>
      <c r="FC1997" s="2"/>
    </row>
    <row r="1998" spans="1:159" s="4" customFormat="1">
      <c r="A1998" s="77" t="s">
        <v>2339</v>
      </c>
      <c r="B1998" s="87" t="s">
        <v>2841</v>
      </c>
      <c r="C1998" s="88">
        <v>3247</v>
      </c>
      <c r="D1998" s="87" t="s">
        <v>1321</v>
      </c>
      <c r="E1998" s="107" t="str">
        <f>VLOOKUP($C1998,'2024-25 School Level AAFTE'!$C$4:$L$2372,9,FALSE)</f>
        <v>No</v>
      </c>
      <c r="F1998" s="95">
        <f>VLOOKUP($C1998,'2024-25 School Level AAFTE'!$C$4:$J$2372,8,FALSE)</f>
        <v>1923.8999999999999</v>
      </c>
      <c r="G1998" s="97">
        <f>IFERROR(IF(E1998= "yes",VLOOKUP(C1998,Summary!$B:$I,6,0),0),0)</f>
        <v>0</v>
      </c>
      <c r="H1998" s="96">
        <f t="shared" si="331"/>
        <v>0</v>
      </c>
      <c r="I1998" s="154">
        <f>VLOOKUP($A1998,'2025-26 Salary &amp; Benefits'!$A:$I,3,FALSE)</f>
        <v>1.1200000000000001</v>
      </c>
      <c r="J1998" s="154">
        <f>VLOOKUP($A1998,'2025-26 Salary &amp; Benefits'!$A:$I,4,FALSE)</f>
        <v>1.1200000000000001</v>
      </c>
      <c r="K1998" s="141">
        <f t="shared" si="332"/>
        <v>0</v>
      </c>
      <c r="L1998" s="140">
        <f t="shared" si="333"/>
        <v>0</v>
      </c>
      <c r="M1998" s="142">
        <f>'2025-26 Salary &amp; Benefits'!$E$6</f>
        <v>78209</v>
      </c>
      <c r="N1998" s="142">
        <f>'2025-26 Salary &amp; Benefits'!$F$6</f>
        <v>80164</v>
      </c>
      <c r="O1998" s="9">
        <f t="shared" si="334"/>
        <v>0</v>
      </c>
      <c r="P1998" s="9">
        <f t="shared" si="335"/>
        <v>0</v>
      </c>
      <c r="Q1998" s="9">
        <f>'2025-26 Salary &amp; Benefits'!G$6</f>
        <v>15997.68</v>
      </c>
      <c r="R1998" s="143">
        <f>'2025-26 Salary &amp; Benefits'!H$6</f>
        <v>0.16020000000000001</v>
      </c>
      <c r="S1998" s="143">
        <f>'2025-26 Salary &amp; Benefits'!I$6</f>
        <v>0.15390000000000001</v>
      </c>
      <c r="T1998" s="9">
        <f t="shared" si="336"/>
        <v>0</v>
      </c>
      <c r="U1998" s="9">
        <f t="shared" si="337"/>
        <v>0</v>
      </c>
      <c r="V1998" s="9">
        <f t="shared" si="338"/>
        <v>0</v>
      </c>
      <c r="W1998" s="9">
        <f t="shared" si="339"/>
        <v>0</v>
      </c>
      <c r="X1998" s="22">
        <f t="shared" si="340"/>
        <v>0</v>
      </c>
      <c r="Y1998" s="2"/>
      <c r="Z1998" s="2"/>
      <c r="AA1998" s="2"/>
      <c r="AB1998" s="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c r="CC1998" s="2"/>
      <c r="CD1998" s="2"/>
      <c r="CE1998" s="2"/>
      <c r="CF1998" s="2"/>
      <c r="CG1998" s="2"/>
      <c r="CH1998" s="2"/>
      <c r="CI1998" s="2"/>
      <c r="CJ1998" s="2"/>
      <c r="CK1998" s="2"/>
      <c r="CL1998" s="2"/>
      <c r="CM1998" s="2"/>
      <c r="CN1998" s="2"/>
      <c r="CO1998" s="2"/>
      <c r="CP1998" s="2"/>
      <c r="CQ1998" s="2"/>
      <c r="CR1998" s="2"/>
      <c r="CS1998" s="2"/>
      <c r="CT1998" s="2"/>
      <c r="CU1998" s="2"/>
      <c r="CV1998" s="2"/>
      <c r="CW1998" s="2"/>
      <c r="CX1998" s="2"/>
      <c r="CY1998" s="2"/>
      <c r="CZ1998" s="2"/>
      <c r="DA1998" s="2"/>
      <c r="DB1998" s="2"/>
      <c r="DC1998" s="2"/>
      <c r="DD1998" s="2"/>
      <c r="DE1998" s="2"/>
      <c r="DF1998" s="2"/>
      <c r="DG1998" s="2"/>
      <c r="DH1998" s="2"/>
      <c r="DI1998" s="2"/>
      <c r="DJ1998" s="2"/>
      <c r="DK1998" s="2"/>
      <c r="DL1998" s="2"/>
      <c r="DM1998" s="2"/>
      <c r="DN1998" s="2"/>
      <c r="DO1998" s="2"/>
      <c r="DP1998" s="2"/>
      <c r="DQ1998" s="2"/>
      <c r="DR1998" s="2"/>
      <c r="DS1998" s="2"/>
      <c r="DT1998" s="2"/>
      <c r="DU1998" s="2"/>
      <c r="DV1998" s="2"/>
      <c r="DW1998" s="2"/>
      <c r="DX1998" s="2"/>
      <c r="DY1998" s="2"/>
      <c r="DZ1998" s="2"/>
      <c r="EA1998" s="2"/>
      <c r="EB1998" s="2"/>
      <c r="EC1998" s="2"/>
      <c r="ED1998" s="2"/>
      <c r="EE1998" s="2"/>
      <c r="EF1998" s="2"/>
      <c r="EG1998" s="2"/>
      <c r="EH1998" s="2"/>
      <c r="EI1998" s="2"/>
      <c r="EJ1998" s="2"/>
      <c r="EK1998" s="2"/>
      <c r="EL1998" s="2"/>
      <c r="EM1998" s="2"/>
      <c r="EN1998" s="2"/>
      <c r="EO1998" s="2"/>
      <c r="EP1998" s="2"/>
      <c r="EQ1998" s="2"/>
      <c r="ER1998" s="2"/>
      <c r="ES1998" s="2"/>
      <c r="ET1998" s="2"/>
      <c r="EU1998" s="2"/>
      <c r="EV1998" s="2"/>
      <c r="EW1998" s="2"/>
      <c r="EX1998" s="2"/>
      <c r="EY1998" s="2"/>
      <c r="EZ1998" s="2"/>
      <c r="FA1998" s="2"/>
      <c r="FB1998" s="2"/>
      <c r="FC1998" s="2"/>
    </row>
    <row r="1999" spans="1:159" s="4" customFormat="1">
      <c r="A1999" s="77" t="s">
        <v>2339</v>
      </c>
      <c r="B1999" s="87" t="s">
        <v>2841</v>
      </c>
      <c r="C1999" s="88">
        <v>3349</v>
      </c>
      <c r="D1999" s="87" t="s">
        <v>1322</v>
      </c>
      <c r="E1999" s="107" t="str">
        <f>VLOOKUP($C1999,'2024-25 School Level AAFTE'!$C$4:$L$2372,9,FALSE)</f>
        <v>No</v>
      </c>
      <c r="F1999" s="95">
        <f>VLOOKUP($C1999,'2024-25 School Level AAFTE'!$C$4:$J$2372,8,FALSE)</f>
        <v>424.94</v>
      </c>
      <c r="G1999" s="97">
        <f>IFERROR(IF(E1999= "yes",VLOOKUP(C1999,Summary!$B:$I,6,0),0),0)</f>
        <v>0</v>
      </c>
      <c r="H1999" s="96">
        <f t="shared" si="331"/>
        <v>0</v>
      </c>
      <c r="I1999" s="154">
        <f>VLOOKUP($A1999,'2025-26 Salary &amp; Benefits'!$A:$I,3,FALSE)</f>
        <v>1.1200000000000001</v>
      </c>
      <c r="J1999" s="154">
        <f>VLOOKUP($A1999,'2025-26 Salary &amp; Benefits'!$A:$I,4,FALSE)</f>
        <v>1.1200000000000001</v>
      </c>
      <c r="K1999" s="141">
        <f t="shared" si="332"/>
        <v>0</v>
      </c>
      <c r="L1999" s="140">
        <f t="shared" si="333"/>
        <v>0</v>
      </c>
      <c r="M1999" s="142">
        <f>'2025-26 Salary &amp; Benefits'!$E$6</f>
        <v>78209</v>
      </c>
      <c r="N1999" s="142">
        <f>'2025-26 Salary &amp; Benefits'!$F$6</f>
        <v>80164</v>
      </c>
      <c r="O1999" s="9">
        <f t="shared" si="334"/>
        <v>0</v>
      </c>
      <c r="P1999" s="9">
        <f t="shared" si="335"/>
        <v>0</v>
      </c>
      <c r="Q1999" s="9">
        <f>'2025-26 Salary &amp; Benefits'!G$6</f>
        <v>15997.68</v>
      </c>
      <c r="R1999" s="143">
        <f>'2025-26 Salary &amp; Benefits'!H$6</f>
        <v>0.16020000000000001</v>
      </c>
      <c r="S1999" s="143">
        <f>'2025-26 Salary &amp; Benefits'!I$6</f>
        <v>0.15390000000000001</v>
      </c>
      <c r="T1999" s="9">
        <f t="shared" si="336"/>
        <v>0</v>
      </c>
      <c r="U1999" s="9">
        <f t="shared" si="337"/>
        <v>0</v>
      </c>
      <c r="V1999" s="9">
        <f t="shared" si="338"/>
        <v>0</v>
      </c>
      <c r="W1999" s="9">
        <f t="shared" si="339"/>
        <v>0</v>
      </c>
      <c r="X1999" s="22">
        <f t="shared" si="340"/>
        <v>0</v>
      </c>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c r="CC1999" s="2"/>
      <c r="CD1999" s="2"/>
      <c r="CE1999" s="2"/>
      <c r="CF1999" s="2"/>
      <c r="CG1999" s="2"/>
      <c r="CH1999" s="2"/>
      <c r="CI1999" s="2"/>
      <c r="CJ1999" s="2"/>
      <c r="CK1999" s="2"/>
      <c r="CL1999" s="2"/>
      <c r="CM1999" s="2"/>
      <c r="CN1999" s="2"/>
      <c r="CO1999" s="2"/>
      <c r="CP1999" s="2"/>
      <c r="CQ1999" s="2"/>
      <c r="CR1999" s="2"/>
      <c r="CS1999" s="2"/>
      <c r="CT1999" s="2"/>
      <c r="CU1999" s="2"/>
      <c r="CV1999" s="2"/>
      <c r="CW1999" s="2"/>
      <c r="CX1999" s="2"/>
      <c r="CY1999" s="2"/>
      <c r="CZ1999" s="2"/>
      <c r="DA1999" s="2"/>
      <c r="DB1999" s="2"/>
      <c r="DC1999" s="2"/>
      <c r="DD1999" s="2"/>
      <c r="DE1999" s="2"/>
      <c r="DF1999" s="2"/>
      <c r="DG1999" s="2"/>
      <c r="DH1999" s="2"/>
      <c r="DI1999" s="2"/>
      <c r="DJ1999" s="2"/>
      <c r="DK1999" s="2"/>
      <c r="DL1999" s="2"/>
      <c r="DM1999" s="2"/>
      <c r="DN1999" s="2"/>
      <c r="DO1999" s="2"/>
      <c r="DP1999" s="2"/>
      <c r="DQ1999" s="2"/>
      <c r="DR1999" s="2"/>
      <c r="DS1999" s="2"/>
      <c r="DT1999" s="2"/>
      <c r="DU1999" s="2"/>
      <c r="DV1999" s="2"/>
      <c r="DW1999" s="2"/>
      <c r="DX1999" s="2"/>
      <c r="DY1999" s="2"/>
      <c r="DZ1999" s="2"/>
      <c r="EA1999" s="2"/>
      <c r="EB1999" s="2"/>
      <c r="EC1999" s="2"/>
      <c r="ED1999" s="2"/>
      <c r="EE1999" s="2"/>
      <c r="EF1999" s="2"/>
      <c r="EG1999" s="2"/>
      <c r="EH1999" s="2"/>
      <c r="EI1999" s="2"/>
      <c r="EJ1999" s="2"/>
      <c r="EK1999" s="2"/>
      <c r="EL1999" s="2"/>
      <c r="EM1999" s="2"/>
      <c r="EN1999" s="2"/>
      <c r="EO1999" s="2"/>
      <c r="EP1999" s="2"/>
      <c r="EQ1999" s="2"/>
      <c r="ER1999" s="2"/>
      <c r="ES1999" s="2"/>
      <c r="ET1999" s="2"/>
      <c r="EU1999" s="2"/>
      <c r="EV1999" s="2"/>
      <c r="EW1999" s="2"/>
      <c r="EX1999" s="2"/>
      <c r="EY1999" s="2"/>
      <c r="EZ1999" s="2"/>
      <c r="FA1999" s="2"/>
      <c r="FB1999" s="2"/>
      <c r="FC1999" s="2"/>
    </row>
    <row r="2000" spans="1:159" s="4" customFormat="1">
      <c r="A2000" s="77" t="s">
        <v>2339</v>
      </c>
      <c r="B2000" s="87" t="s">
        <v>2841</v>
      </c>
      <c r="C2000" s="88">
        <v>3399</v>
      </c>
      <c r="D2000" s="87" t="s">
        <v>1323</v>
      </c>
      <c r="E2000" s="107" t="str">
        <f>VLOOKUP($C2000,'2024-25 School Level AAFTE'!$C$4:$L$2372,9,FALSE)</f>
        <v>No</v>
      </c>
      <c r="F2000" s="95">
        <f>VLOOKUP($C2000,'2024-25 School Level AAFTE'!$C$4:$J$2372,8,FALSE)</f>
        <v>639.99</v>
      </c>
      <c r="G2000" s="97">
        <f>IFERROR(IF(E2000= "yes",VLOOKUP(C2000,Summary!$B:$I,6,0),0),0)</f>
        <v>0</v>
      </c>
      <c r="H2000" s="96">
        <f t="shared" si="331"/>
        <v>0</v>
      </c>
      <c r="I2000" s="154">
        <f>VLOOKUP($A2000,'2025-26 Salary &amp; Benefits'!$A:$I,3,FALSE)</f>
        <v>1.1200000000000001</v>
      </c>
      <c r="J2000" s="154">
        <f>VLOOKUP($A2000,'2025-26 Salary &amp; Benefits'!$A:$I,4,FALSE)</f>
        <v>1.1200000000000001</v>
      </c>
      <c r="K2000" s="141">
        <f t="shared" si="332"/>
        <v>0</v>
      </c>
      <c r="L2000" s="140">
        <f t="shared" si="333"/>
        <v>0</v>
      </c>
      <c r="M2000" s="142">
        <f>'2025-26 Salary &amp; Benefits'!$E$6</f>
        <v>78209</v>
      </c>
      <c r="N2000" s="142">
        <f>'2025-26 Salary &amp; Benefits'!$F$6</f>
        <v>80164</v>
      </c>
      <c r="O2000" s="9">
        <f t="shared" si="334"/>
        <v>0</v>
      </c>
      <c r="P2000" s="9">
        <f t="shared" si="335"/>
        <v>0</v>
      </c>
      <c r="Q2000" s="9">
        <f>'2025-26 Salary &amp; Benefits'!G$6</f>
        <v>15997.68</v>
      </c>
      <c r="R2000" s="143">
        <f>'2025-26 Salary &amp; Benefits'!H$6</f>
        <v>0.16020000000000001</v>
      </c>
      <c r="S2000" s="143">
        <f>'2025-26 Salary &amp; Benefits'!I$6</f>
        <v>0.15390000000000001</v>
      </c>
      <c r="T2000" s="9">
        <f t="shared" si="336"/>
        <v>0</v>
      </c>
      <c r="U2000" s="9">
        <f t="shared" si="337"/>
        <v>0</v>
      </c>
      <c r="V2000" s="9">
        <f t="shared" si="338"/>
        <v>0</v>
      </c>
      <c r="W2000" s="9">
        <f t="shared" si="339"/>
        <v>0</v>
      </c>
      <c r="X2000" s="22">
        <f t="shared" si="340"/>
        <v>0</v>
      </c>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c r="CC2000" s="2"/>
      <c r="CD2000" s="2"/>
      <c r="CE2000" s="2"/>
      <c r="CF2000" s="2"/>
      <c r="CG2000" s="2"/>
      <c r="CH2000" s="2"/>
      <c r="CI2000" s="2"/>
      <c r="CJ2000" s="2"/>
      <c r="CK2000" s="2"/>
      <c r="CL2000" s="2"/>
      <c r="CM2000" s="2"/>
      <c r="CN2000" s="2"/>
      <c r="CO2000" s="2"/>
      <c r="CP2000" s="2"/>
      <c r="CQ2000" s="2"/>
      <c r="CR2000" s="2"/>
      <c r="CS2000" s="2"/>
      <c r="CT2000" s="2"/>
      <c r="CU2000" s="2"/>
      <c r="CV2000" s="2"/>
      <c r="CW2000" s="2"/>
      <c r="CX2000" s="2"/>
      <c r="CY2000" s="2"/>
      <c r="CZ2000" s="2"/>
      <c r="DA2000" s="2"/>
      <c r="DB2000" s="2"/>
      <c r="DC2000" s="2"/>
      <c r="DD2000" s="2"/>
      <c r="DE2000" s="2"/>
      <c r="DF2000" s="2"/>
      <c r="DG2000" s="2"/>
      <c r="DH2000" s="2"/>
      <c r="DI2000" s="2"/>
      <c r="DJ2000" s="2"/>
      <c r="DK2000" s="2"/>
      <c r="DL2000" s="2"/>
      <c r="DM2000" s="2"/>
      <c r="DN2000" s="2"/>
      <c r="DO2000" s="2"/>
      <c r="DP2000" s="2"/>
      <c r="DQ2000" s="2"/>
      <c r="DR2000" s="2"/>
      <c r="DS2000" s="2"/>
      <c r="DT2000" s="2"/>
      <c r="DU2000" s="2"/>
      <c r="DV2000" s="2"/>
      <c r="DW2000" s="2"/>
      <c r="DX2000" s="2"/>
      <c r="DY2000" s="2"/>
      <c r="DZ2000" s="2"/>
      <c r="EA2000" s="2"/>
      <c r="EB2000" s="2"/>
      <c r="EC2000" s="2"/>
      <c r="ED2000" s="2"/>
      <c r="EE2000" s="2"/>
      <c r="EF2000" s="2"/>
      <c r="EG2000" s="2"/>
      <c r="EH2000" s="2"/>
      <c r="EI2000" s="2"/>
      <c r="EJ2000" s="2"/>
      <c r="EK2000" s="2"/>
      <c r="EL2000" s="2"/>
      <c r="EM2000" s="2"/>
      <c r="EN2000" s="2"/>
      <c r="EO2000" s="2"/>
      <c r="EP2000" s="2"/>
      <c r="EQ2000" s="2"/>
      <c r="ER2000" s="2"/>
      <c r="ES2000" s="2"/>
      <c r="ET2000" s="2"/>
      <c r="EU2000" s="2"/>
      <c r="EV2000" s="2"/>
      <c r="EW2000" s="2"/>
      <c r="EX2000" s="2"/>
      <c r="EY2000" s="2"/>
      <c r="EZ2000" s="2"/>
      <c r="FA2000" s="2"/>
      <c r="FB2000" s="2"/>
      <c r="FC2000" s="2"/>
    </row>
    <row r="2001" spans="1:159" s="4" customFormat="1">
      <c r="A2001" s="77" t="s">
        <v>2339</v>
      </c>
      <c r="B2001" s="87" t="s">
        <v>2841</v>
      </c>
      <c r="C2001" s="88">
        <v>3499</v>
      </c>
      <c r="D2001" s="87" t="s">
        <v>1324</v>
      </c>
      <c r="E2001" s="107" t="str">
        <f>VLOOKUP($C2001,'2024-25 School Level AAFTE'!$C$4:$L$2372,9,FALSE)</f>
        <v>No</v>
      </c>
      <c r="F2001" s="95">
        <f>VLOOKUP($C2001,'2024-25 School Level AAFTE'!$C$4:$J$2372,8,FALSE)</f>
        <v>676.58</v>
      </c>
      <c r="G2001" s="97">
        <f>IFERROR(IF(E2001= "yes",VLOOKUP(C2001,Summary!$B:$I,6,0),0),0)</f>
        <v>0</v>
      </c>
      <c r="H2001" s="96">
        <f t="shared" si="331"/>
        <v>0</v>
      </c>
      <c r="I2001" s="154">
        <f>VLOOKUP($A2001,'2025-26 Salary &amp; Benefits'!$A:$I,3,FALSE)</f>
        <v>1.1200000000000001</v>
      </c>
      <c r="J2001" s="154">
        <f>VLOOKUP($A2001,'2025-26 Salary &amp; Benefits'!$A:$I,4,FALSE)</f>
        <v>1.1200000000000001</v>
      </c>
      <c r="K2001" s="141">
        <f t="shared" si="332"/>
        <v>0</v>
      </c>
      <c r="L2001" s="140">
        <f t="shared" si="333"/>
        <v>0</v>
      </c>
      <c r="M2001" s="142">
        <f>'2025-26 Salary &amp; Benefits'!$E$6</f>
        <v>78209</v>
      </c>
      <c r="N2001" s="142">
        <f>'2025-26 Salary &amp; Benefits'!$F$6</f>
        <v>80164</v>
      </c>
      <c r="O2001" s="9">
        <f t="shared" si="334"/>
        <v>0</v>
      </c>
      <c r="P2001" s="9">
        <f t="shared" si="335"/>
        <v>0</v>
      </c>
      <c r="Q2001" s="9">
        <f>'2025-26 Salary &amp; Benefits'!G$6</f>
        <v>15997.68</v>
      </c>
      <c r="R2001" s="143">
        <f>'2025-26 Salary &amp; Benefits'!H$6</f>
        <v>0.16020000000000001</v>
      </c>
      <c r="S2001" s="143">
        <f>'2025-26 Salary &amp; Benefits'!I$6</f>
        <v>0.15390000000000001</v>
      </c>
      <c r="T2001" s="9">
        <f t="shared" si="336"/>
        <v>0</v>
      </c>
      <c r="U2001" s="9">
        <f t="shared" si="337"/>
        <v>0</v>
      </c>
      <c r="V2001" s="9">
        <f t="shared" si="338"/>
        <v>0</v>
      </c>
      <c r="W2001" s="9">
        <f t="shared" si="339"/>
        <v>0</v>
      </c>
      <c r="X2001" s="22">
        <f t="shared" si="340"/>
        <v>0</v>
      </c>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c r="CC2001" s="2"/>
      <c r="CD2001" s="2"/>
      <c r="CE2001" s="2"/>
      <c r="CF2001" s="2"/>
      <c r="CG2001" s="2"/>
      <c r="CH2001" s="2"/>
      <c r="CI2001" s="2"/>
      <c r="CJ2001" s="2"/>
      <c r="CK2001" s="2"/>
      <c r="CL2001" s="2"/>
      <c r="CM2001" s="2"/>
      <c r="CN2001" s="2"/>
      <c r="CO2001" s="2"/>
      <c r="CP2001" s="2"/>
      <c r="CQ2001" s="2"/>
      <c r="CR2001" s="2"/>
      <c r="CS2001" s="2"/>
      <c r="CT2001" s="2"/>
      <c r="CU2001" s="2"/>
      <c r="CV2001" s="2"/>
      <c r="CW2001" s="2"/>
      <c r="CX2001" s="2"/>
      <c r="CY2001" s="2"/>
      <c r="CZ2001" s="2"/>
      <c r="DA2001" s="2"/>
      <c r="DB2001" s="2"/>
      <c r="DC2001" s="2"/>
      <c r="DD2001" s="2"/>
      <c r="DE2001" s="2"/>
      <c r="DF2001" s="2"/>
      <c r="DG2001" s="2"/>
      <c r="DH2001" s="2"/>
      <c r="DI2001" s="2"/>
      <c r="DJ2001" s="2"/>
      <c r="DK2001" s="2"/>
      <c r="DL2001" s="2"/>
      <c r="DM2001" s="2"/>
      <c r="DN2001" s="2"/>
      <c r="DO2001" s="2"/>
      <c r="DP2001" s="2"/>
      <c r="DQ2001" s="2"/>
      <c r="DR2001" s="2"/>
      <c r="DS2001" s="2"/>
      <c r="DT2001" s="2"/>
      <c r="DU2001" s="2"/>
      <c r="DV2001" s="2"/>
      <c r="DW2001" s="2"/>
      <c r="DX2001" s="2"/>
      <c r="DY2001" s="2"/>
      <c r="DZ2001" s="2"/>
      <c r="EA2001" s="2"/>
      <c r="EB2001" s="2"/>
      <c r="EC2001" s="2"/>
      <c r="ED2001" s="2"/>
      <c r="EE2001" s="2"/>
      <c r="EF2001" s="2"/>
      <c r="EG2001" s="2"/>
      <c r="EH2001" s="2"/>
      <c r="EI2001" s="2"/>
      <c r="EJ2001" s="2"/>
      <c r="EK2001" s="2"/>
      <c r="EL2001" s="2"/>
      <c r="EM2001" s="2"/>
      <c r="EN2001" s="2"/>
      <c r="EO2001" s="2"/>
      <c r="EP2001" s="2"/>
      <c r="EQ2001" s="2"/>
      <c r="ER2001" s="2"/>
      <c r="ES2001" s="2"/>
      <c r="ET2001" s="2"/>
      <c r="EU2001" s="2"/>
      <c r="EV2001" s="2"/>
      <c r="EW2001" s="2"/>
      <c r="EX2001" s="2"/>
      <c r="EY2001" s="2"/>
      <c r="EZ2001" s="2"/>
      <c r="FA2001" s="2"/>
      <c r="FB2001" s="2"/>
      <c r="FC2001" s="2"/>
    </row>
    <row r="2002" spans="1:159" s="4" customFormat="1">
      <c r="A2002" s="77" t="s">
        <v>2339</v>
      </c>
      <c r="B2002" s="87" t="s">
        <v>2841</v>
      </c>
      <c r="C2002" s="88">
        <v>4132</v>
      </c>
      <c r="D2002" s="87" t="s">
        <v>1325</v>
      </c>
      <c r="E2002" s="107" t="str">
        <f>VLOOKUP($C2002,'2024-25 School Level AAFTE'!$C$4:$L$2372,9,FALSE)</f>
        <v>No</v>
      </c>
      <c r="F2002" s="95">
        <f>VLOOKUP($C2002,'2024-25 School Level AAFTE'!$C$4:$J$2372,8,FALSE)</f>
        <v>761.34</v>
      </c>
      <c r="G2002" s="97">
        <f>IFERROR(IF(E2002= "yes",VLOOKUP(C2002,Summary!$B:$I,6,0),0),0)</f>
        <v>0</v>
      </c>
      <c r="H2002" s="96">
        <f t="shared" si="331"/>
        <v>0</v>
      </c>
      <c r="I2002" s="154">
        <f>VLOOKUP($A2002,'2025-26 Salary &amp; Benefits'!$A:$I,3,FALSE)</f>
        <v>1.1200000000000001</v>
      </c>
      <c r="J2002" s="154">
        <f>VLOOKUP($A2002,'2025-26 Salary &amp; Benefits'!$A:$I,4,FALSE)</f>
        <v>1.1200000000000001</v>
      </c>
      <c r="K2002" s="141">
        <f t="shared" si="332"/>
        <v>0</v>
      </c>
      <c r="L2002" s="140">
        <f t="shared" si="333"/>
        <v>0</v>
      </c>
      <c r="M2002" s="142">
        <f>'2025-26 Salary &amp; Benefits'!$E$6</f>
        <v>78209</v>
      </c>
      <c r="N2002" s="142">
        <f>'2025-26 Salary &amp; Benefits'!$F$6</f>
        <v>80164</v>
      </c>
      <c r="O2002" s="9">
        <f t="shared" si="334"/>
        <v>0</v>
      </c>
      <c r="P2002" s="9">
        <f t="shared" si="335"/>
        <v>0</v>
      </c>
      <c r="Q2002" s="9">
        <f>'2025-26 Salary &amp; Benefits'!G$6</f>
        <v>15997.68</v>
      </c>
      <c r="R2002" s="143">
        <f>'2025-26 Salary &amp; Benefits'!H$6</f>
        <v>0.16020000000000001</v>
      </c>
      <c r="S2002" s="143">
        <f>'2025-26 Salary &amp; Benefits'!I$6</f>
        <v>0.15390000000000001</v>
      </c>
      <c r="T2002" s="9">
        <f t="shared" si="336"/>
        <v>0</v>
      </c>
      <c r="U2002" s="9">
        <f t="shared" si="337"/>
        <v>0</v>
      </c>
      <c r="V2002" s="9">
        <f t="shared" si="338"/>
        <v>0</v>
      </c>
      <c r="W2002" s="9">
        <f t="shared" si="339"/>
        <v>0</v>
      </c>
      <c r="X2002" s="22">
        <f t="shared" si="340"/>
        <v>0</v>
      </c>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c r="CC2002" s="2"/>
      <c r="CD2002" s="2"/>
      <c r="CE2002" s="2"/>
      <c r="CF2002" s="2"/>
      <c r="CG2002" s="2"/>
      <c r="CH2002" s="2"/>
      <c r="CI2002" s="2"/>
      <c r="CJ2002" s="2"/>
      <c r="CK2002" s="2"/>
      <c r="CL2002" s="2"/>
      <c r="CM2002" s="2"/>
      <c r="CN2002" s="2"/>
      <c r="CO2002" s="2"/>
      <c r="CP2002" s="2"/>
      <c r="CQ2002" s="2"/>
      <c r="CR2002" s="2"/>
      <c r="CS2002" s="2"/>
      <c r="CT2002" s="2"/>
      <c r="CU2002" s="2"/>
      <c r="CV2002" s="2"/>
      <c r="CW2002" s="2"/>
      <c r="CX2002" s="2"/>
      <c r="CY2002" s="2"/>
      <c r="CZ2002" s="2"/>
      <c r="DA2002" s="2"/>
      <c r="DB2002" s="2"/>
      <c r="DC2002" s="2"/>
      <c r="DD2002" s="2"/>
      <c r="DE2002" s="2"/>
      <c r="DF2002" s="2"/>
      <c r="DG2002" s="2"/>
      <c r="DH2002" s="2"/>
      <c r="DI2002" s="2"/>
      <c r="DJ2002" s="2"/>
      <c r="DK2002" s="2"/>
      <c r="DL2002" s="2"/>
      <c r="DM2002" s="2"/>
      <c r="DN2002" s="2"/>
      <c r="DO2002" s="2"/>
      <c r="DP2002" s="2"/>
      <c r="DQ2002" s="2"/>
      <c r="DR2002" s="2"/>
      <c r="DS2002" s="2"/>
      <c r="DT2002" s="2"/>
      <c r="DU2002" s="2"/>
      <c r="DV2002" s="2"/>
      <c r="DW2002" s="2"/>
      <c r="DX2002" s="2"/>
      <c r="DY2002" s="2"/>
      <c r="DZ2002" s="2"/>
      <c r="EA2002" s="2"/>
      <c r="EB2002" s="2"/>
      <c r="EC2002" s="2"/>
      <c r="ED2002" s="2"/>
      <c r="EE2002" s="2"/>
      <c r="EF2002" s="2"/>
      <c r="EG2002" s="2"/>
      <c r="EH2002" s="2"/>
      <c r="EI2002" s="2"/>
      <c r="EJ2002" s="2"/>
      <c r="EK2002" s="2"/>
      <c r="EL2002" s="2"/>
      <c r="EM2002" s="2"/>
      <c r="EN2002" s="2"/>
      <c r="EO2002" s="2"/>
      <c r="EP2002" s="2"/>
      <c r="EQ2002" s="2"/>
      <c r="ER2002" s="2"/>
      <c r="ES2002" s="2"/>
      <c r="ET2002" s="2"/>
      <c r="EU2002" s="2"/>
      <c r="EV2002" s="2"/>
      <c r="EW2002" s="2"/>
      <c r="EX2002" s="2"/>
      <c r="EY2002" s="2"/>
      <c r="EZ2002" s="2"/>
      <c r="FA2002" s="2"/>
      <c r="FB2002" s="2"/>
      <c r="FC2002" s="2"/>
    </row>
    <row r="2003" spans="1:159" s="4" customFormat="1">
      <c r="A2003" s="77" t="s">
        <v>2339</v>
      </c>
      <c r="B2003" s="87" t="s">
        <v>2841</v>
      </c>
      <c r="C2003" s="88">
        <v>4166</v>
      </c>
      <c r="D2003" s="87" t="s">
        <v>1326</v>
      </c>
      <c r="E2003" s="107" t="str">
        <f>VLOOKUP($C2003,'2024-25 School Level AAFTE'!$C$4:$L$2372,9,FALSE)</f>
        <v>No</v>
      </c>
      <c r="F2003" s="95">
        <f>VLOOKUP($C2003,'2024-25 School Level AAFTE'!$C$4:$J$2372,8,FALSE)</f>
        <v>509.92</v>
      </c>
      <c r="G2003" s="97">
        <f>IFERROR(IF(E2003= "yes",VLOOKUP(C2003,Summary!$B:$I,6,0),0),0)</f>
        <v>0</v>
      </c>
      <c r="H2003" s="96">
        <f t="shared" si="331"/>
        <v>0</v>
      </c>
      <c r="I2003" s="154">
        <f>VLOOKUP($A2003,'2025-26 Salary &amp; Benefits'!$A:$I,3,FALSE)</f>
        <v>1.1200000000000001</v>
      </c>
      <c r="J2003" s="154">
        <f>VLOOKUP($A2003,'2025-26 Salary &amp; Benefits'!$A:$I,4,FALSE)</f>
        <v>1.1200000000000001</v>
      </c>
      <c r="K2003" s="141">
        <f t="shared" si="332"/>
        <v>0</v>
      </c>
      <c r="L2003" s="140">
        <f t="shared" si="333"/>
        <v>0</v>
      </c>
      <c r="M2003" s="142">
        <f>'2025-26 Salary &amp; Benefits'!$E$6</f>
        <v>78209</v>
      </c>
      <c r="N2003" s="142">
        <f>'2025-26 Salary &amp; Benefits'!$F$6</f>
        <v>80164</v>
      </c>
      <c r="O2003" s="9">
        <f t="shared" si="334"/>
        <v>0</v>
      </c>
      <c r="P2003" s="9">
        <f t="shared" si="335"/>
        <v>0</v>
      </c>
      <c r="Q2003" s="9">
        <f>'2025-26 Salary &amp; Benefits'!G$6</f>
        <v>15997.68</v>
      </c>
      <c r="R2003" s="143">
        <f>'2025-26 Salary &amp; Benefits'!H$6</f>
        <v>0.16020000000000001</v>
      </c>
      <c r="S2003" s="143">
        <f>'2025-26 Salary &amp; Benefits'!I$6</f>
        <v>0.15390000000000001</v>
      </c>
      <c r="T2003" s="9">
        <f t="shared" si="336"/>
        <v>0</v>
      </c>
      <c r="U2003" s="9">
        <f t="shared" si="337"/>
        <v>0</v>
      </c>
      <c r="V2003" s="9">
        <f t="shared" si="338"/>
        <v>0</v>
      </c>
      <c r="W2003" s="9">
        <f t="shared" si="339"/>
        <v>0</v>
      </c>
      <c r="X2003" s="22">
        <f t="shared" si="340"/>
        <v>0</v>
      </c>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c r="CC2003" s="2"/>
      <c r="CD2003" s="2"/>
      <c r="CE2003" s="2"/>
      <c r="CF2003" s="2"/>
      <c r="CG2003" s="2"/>
      <c r="CH2003" s="2"/>
      <c r="CI2003" s="2"/>
      <c r="CJ2003" s="2"/>
      <c r="CK2003" s="2"/>
      <c r="CL2003" s="2"/>
      <c r="CM2003" s="2"/>
      <c r="CN2003" s="2"/>
      <c r="CO2003" s="2"/>
      <c r="CP2003" s="2"/>
      <c r="CQ2003" s="2"/>
      <c r="CR2003" s="2"/>
      <c r="CS2003" s="2"/>
      <c r="CT2003" s="2"/>
      <c r="CU2003" s="2"/>
      <c r="CV2003" s="2"/>
      <c r="CW2003" s="2"/>
      <c r="CX2003" s="2"/>
      <c r="CY2003" s="2"/>
      <c r="CZ2003" s="2"/>
      <c r="DA2003" s="2"/>
      <c r="DB2003" s="2"/>
      <c r="DC2003" s="2"/>
      <c r="DD2003" s="2"/>
      <c r="DE2003" s="2"/>
      <c r="DF2003" s="2"/>
      <c r="DG2003" s="2"/>
      <c r="DH2003" s="2"/>
      <c r="DI2003" s="2"/>
      <c r="DJ2003" s="2"/>
      <c r="DK2003" s="2"/>
      <c r="DL2003" s="2"/>
      <c r="DM2003" s="2"/>
      <c r="DN2003" s="2"/>
      <c r="DO2003" s="2"/>
      <c r="DP2003" s="2"/>
      <c r="DQ2003" s="2"/>
      <c r="DR2003" s="2"/>
      <c r="DS2003" s="2"/>
      <c r="DT2003" s="2"/>
      <c r="DU2003" s="2"/>
      <c r="DV2003" s="2"/>
      <c r="DW2003" s="2"/>
      <c r="DX2003" s="2"/>
      <c r="DY2003" s="2"/>
      <c r="DZ2003" s="2"/>
      <c r="EA2003" s="2"/>
      <c r="EB2003" s="2"/>
      <c r="EC2003" s="2"/>
      <c r="ED2003" s="2"/>
      <c r="EE2003" s="2"/>
      <c r="EF2003" s="2"/>
      <c r="EG2003" s="2"/>
      <c r="EH2003" s="2"/>
      <c r="EI2003" s="2"/>
      <c r="EJ2003" s="2"/>
      <c r="EK2003" s="2"/>
      <c r="EL2003" s="2"/>
      <c r="EM2003" s="2"/>
      <c r="EN2003" s="2"/>
      <c r="EO2003" s="2"/>
      <c r="EP2003" s="2"/>
      <c r="EQ2003" s="2"/>
      <c r="ER2003" s="2"/>
      <c r="ES2003" s="2"/>
      <c r="ET2003" s="2"/>
      <c r="EU2003" s="2"/>
      <c r="EV2003" s="2"/>
      <c r="EW2003" s="2"/>
      <c r="EX2003" s="2"/>
      <c r="EY2003" s="2"/>
      <c r="EZ2003" s="2"/>
      <c r="FA2003" s="2"/>
      <c r="FB2003" s="2"/>
      <c r="FC2003" s="2"/>
    </row>
    <row r="2004" spans="1:159" s="4" customFormat="1">
      <c r="A2004" s="77" t="s">
        <v>2339</v>
      </c>
      <c r="B2004" s="87" t="s">
        <v>2841</v>
      </c>
      <c r="C2004" s="88">
        <v>4250</v>
      </c>
      <c r="D2004" s="87" t="s">
        <v>1327</v>
      </c>
      <c r="E2004" s="107" t="str">
        <f>VLOOKUP($C2004,'2024-25 School Level AAFTE'!$C$4:$L$2372,9,FALSE)</f>
        <v>No</v>
      </c>
      <c r="F2004" s="95">
        <f>VLOOKUP($C2004,'2024-25 School Level AAFTE'!$C$4:$J$2372,8,FALSE)</f>
        <v>553.26</v>
      </c>
      <c r="G2004" s="97">
        <f>IFERROR(IF(E2004= "yes",VLOOKUP(C2004,Summary!$B:$I,6,0),0),0)</f>
        <v>0</v>
      </c>
      <c r="H2004" s="96">
        <f t="shared" si="331"/>
        <v>0</v>
      </c>
      <c r="I2004" s="154">
        <f>VLOOKUP($A2004,'2025-26 Salary &amp; Benefits'!$A:$I,3,FALSE)</f>
        <v>1.1200000000000001</v>
      </c>
      <c r="J2004" s="154">
        <f>VLOOKUP($A2004,'2025-26 Salary &amp; Benefits'!$A:$I,4,FALSE)</f>
        <v>1.1200000000000001</v>
      </c>
      <c r="K2004" s="141">
        <f t="shared" si="332"/>
        <v>0</v>
      </c>
      <c r="L2004" s="140">
        <f t="shared" si="333"/>
        <v>0</v>
      </c>
      <c r="M2004" s="142">
        <f>'2025-26 Salary &amp; Benefits'!$E$6</f>
        <v>78209</v>
      </c>
      <c r="N2004" s="142">
        <f>'2025-26 Salary &amp; Benefits'!$F$6</f>
        <v>80164</v>
      </c>
      <c r="O2004" s="9">
        <f t="shared" si="334"/>
        <v>0</v>
      </c>
      <c r="P2004" s="9">
        <f t="shared" si="335"/>
        <v>0</v>
      </c>
      <c r="Q2004" s="9">
        <f>'2025-26 Salary &amp; Benefits'!G$6</f>
        <v>15997.68</v>
      </c>
      <c r="R2004" s="143">
        <f>'2025-26 Salary &amp; Benefits'!H$6</f>
        <v>0.16020000000000001</v>
      </c>
      <c r="S2004" s="143">
        <f>'2025-26 Salary &amp; Benefits'!I$6</f>
        <v>0.15390000000000001</v>
      </c>
      <c r="T2004" s="9">
        <f t="shared" si="336"/>
        <v>0</v>
      </c>
      <c r="U2004" s="9">
        <f t="shared" si="337"/>
        <v>0</v>
      </c>
      <c r="V2004" s="9">
        <f t="shared" si="338"/>
        <v>0</v>
      </c>
      <c r="W2004" s="9">
        <f t="shared" si="339"/>
        <v>0</v>
      </c>
      <c r="X2004" s="22">
        <f t="shared" si="340"/>
        <v>0</v>
      </c>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c r="CC2004" s="2"/>
      <c r="CD2004" s="2"/>
      <c r="CE2004" s="2"/>
      <c r="CF2004" s="2"/>
      <c r="CG2004" s="2"/>
      <c r="CH2004" s="2"/>
      <c r="CI2004" s="2"/>
      <c r="CJ2004" s="2"/>
      <c r="CK2004" s="2"/>
      <c r="CL2004" s="2"/>
      <c r="CM2004" s="2"/>
      <c r="CN2004" s="2"/>
      <c r="CO2004" s="2"/>
      <c r="CP2004" s="2"/>
      <c r="CQ2004" s="2"/>
      <c r="CR2004" s="2"/>
      <c r="CS2004" s="2"/>
      <c r="CT2004" s="2"/>
      <c r="CU2004" s="2"/>
      <c r="CV2004" s="2"/>
      <c r="CW2004" s="2"/>
      <c r="CX2004" s="2"/>
      <c r="CY2004" s="2"/>
      <c r="CZ2004" s="2"/>
      <c r="DA2004" s="2"/>
      <c r="DB2004" s="2"/>
      <c r="DC2004" s="2"/>
      <c r="DD2004" s="2"/>
      <c r="DE2004" s="2"/>
      <c r="DF2004" s="2"/>
      <c r="DG2004" s="2"/>
      <c r="DH2004" s="2"/>
      <c r="DI2004" s="2"/>
      <c r="DJ2004" s="2"/>
      <c r="DK2004" s="2"/>
      <c r="DL2004" s="2"/>
      <c r="DM2004" s="2"/>
      <c r="DN2004" s="2"/>
      <c r="DO2004" s="2"/>
      <c r="DP2004" s="2"/>
      <c r="DQ2004" s="2"/>
      <c r="DR2004" s="2"/>
      <c r="DS2004" s="2"/>
      <c r="DT2004" s="2"/>
      <c r="DU2004" s="2"/>
      <c r="DV2004" s="2"/>
      <c r="DW2004" s="2"/>
      <c r="DX2004" s="2"/>
      <c r="DY2004" s="2"/>
      <c r="DZ2004" s="2"/>
      <c r="EA2004" s="2"/>
      <c r="EB2004" s="2"/>
      <c r="EC2004" s="2"/>
      <c r="ED2004" s="2"/>
      <c r="EE2004" s="2"/>
      <c r="EF2004" s="2"/>
      <c r="EG2004" s="2"/>
      <c r="EH2004" s="2"/>
      <c r="EI2004" s="2"/>
      <c r="EJ2004" s="2"/>
      <c r="EK2004" s="2"/>
      <c r="EL2004" s="2"/>
      <c r="EM2004" s="2"/>
      <c r="EN2004" s="2"/>
      <c r="EO2004" s="2"/>
      <c r="EP2004" s="2"/>
      <c r="EQ2004" s="2"/>
      <c r="ER2004" s="2"/>
      <c r="ES2004" s="2"/>
      <c r="ET2004" s="2"/>
      <c r="EU2004" s="2"/>
      <c r="EV2004" s="2"/>
      <c r="EW2004" s="2"/>
      <c r="EX2004" s="2"/>
      <c r="EY2004" s="2"/>
      <c r="EZ2004" s="2"/>
      <c r="FA2004" s="2"/>
      <c r="FB2004" s="2"/>
      <c r="FC2004" s="2"/>
    </row>
    <row r="2005" spans="1:159" s="4" customFormat="1">
      <c r="A2005" s="77" t="s">
        <v>2339</v>
      </c>
      <c r="B2005" s="87" t="s">
        <v>2841</v>
      </c>
      <c r="C2005" s="88">
        <v>4402</v>
      </c>
      <c r="D2005" s="87" t="s">
        <v>1328</v>
      </c>
      <c r="E2005" s="107" t="str">
        <f>VLOOKUP($C2005,'2024-25 School Level AAFTE'!$C$4:$L$2372,9,FALSE)</f>
        <v>No</v>
      </c>
      <c r="F2005" s="95">
        <f>VLOOKUP($C2005,'2024-25 School Level AAFTE'!$C$4:$J$2372,8,FALSE)</f>
        <v>454.43</v>
      </c>
      <c r="G2005" s="97">
        <f>IFERROR(IF(E2005= "yes",VLOOKUP(C2005,Summary!$B:$I,6,0),0),0)</f>
        <v>0</v>
      </c>
      <c r="H2005" s="96">
        <f t="shared" si="331"/>
        <v>0</v>
      </c>
      <c r="I2005" s="154">
        <f>VLOOKUP($A2005,'2025-26 Salary &amp; Benefits'!$A:$I,3,FALSE)</f>
        <v>1.1200000000000001</v>
      </c>
      <c r="J2005" s="154">
        <f>VLOOKUP($A2005,'2025-26 Salary &amp; Benefits'!$A:$I,4,FALSE)</f>
        <v>1.1200000000000001</v>
      </c>
      <c r="K2005" s="141">
        <f t="shared" si="332"/>
        <v>0</v>
      </c>
      <c r="L2005" s="140">
        <f t="shared" si="333"/>
        <v>0</v>
      </c>
      <c r="M2005" s="142">
        <f>'2025-26 Salary &amp; Benefits'!$E$6</f>
        <v>78209</v>
      </c>
      <c r="N2005" s="142">
        <f>'2025-26 Salary &amp; Benefits'!$F$6</f>
        <v>80164</v>
      </c>
      <c r="O2005" s="9">
        <f t="shared" si="334"/>
        <v>0</v>
      </c>
      <c r="P2005" s="9">
        <f t="shared" si="335"/>
        <v>0</v>
      </c>
      <c r="Q2005" s="9">
        <f>'2025-26 Salary &amp; Benefits'!G$6</f>
        <v>15997.68</v>
      </c>
      <c r="R2005" s="143">
        <f>'2025-26 Salary &amp; Benefits'!H$6</f>
        <v>0.16020000000000001</v>
      </c>
      <c r="S2005" s="143">
        <f>'2025-26 Salary &amp; Benefits'!I$6</f>
        <v>0.15390000000000001</v>
      </c>
      <c r="T2005" s="9">
        <f t="shared" si="336"/>
        <v>0</v>
      </c>
      <c r="U2005" s="9">
        <f t="shared" si="337"/>
        <v>0</v>
      </c>
      <c r="V2005" s="9">
        <f t="shared" si="338"/>
        <v>0</v>
      </c>
      <c r="W2005" s="9">
        <f t="shared" si="339"/>
        <v>0</v>
      </c>
      <c r="X2005" s="22">
        <f t="shared" si="340"/>
        <v>0</v>
      </c>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c r="CC2005" s="2"/>
      <c r="CD2005" s="2"/>
      <c r="CE2005" s="2"/>
      <c r="CF2005" s="2"/>
      <c r="CG2005" s="2"/>
      <c r="CH2005" s="2"/>
      <c r="CI2005" s="2"/>
      <c r="CJ2005" s="2"/>
      <c r="CK2005" s="2"/>
      <c r="CL2005" s="2"/>
      <c r="CM2005" s="2"/>
      <c r="CN2005" s="2"/>
      <c r="CO2005" s="2"/>
      <c r="CP2005" s="2"/>
      <c r="CQ2005" s="2"/>
      <c r="CR2005" s="2"/>
      <c r="CS2005" s="2"/>
      <c r="CT2005" s="2"/>
      <c r="CU2005" s="2"/>
      <c r="CV2005" s="2"/>
      <c r="CW2005" s="2"/>
      <c r="CX2005" s="2"/>
      <c r="CY2005" s="2"/>
      <c r="CZ2005" s="2"/>
      <c r="DA2005" s="2"/>
      <c r="DB2005" s="2"/>
      <c r="DC2005" s="2"/>
      <c r="DD2005" s="2"/>
      <c r="DE2005" s="2"/>
      <c r="DF2005" s="2"/>
      <c r="DG2005" s="2"/>
      <c r="DH2005" s="2"/>
      <c r="DI2005" s="2"/>
      <c r="DJ2005" s="2"/>
      <c r="DK2005" s="2"/>
      <c r="DL2005" s="2"/>
      <c r="DM2005" s="2"/>
      <c r="DN2005" s="2"/>
      <c r="DO2005" s="2"/>
      <c r="DP2005" s="2"/>
      <c r="DQ2005" s="2"/>
      <c r="DR2005" s="2"/>
      <c r="DS2005" s="2"/>
      <c r="DT2005" s="2"/>
      <c r="DU2005" s="2"/>
      <c r="DV2005" s="2"/>
      <c r="DW2005" s="2"/>
      <c r="DX2005" s="2"/>
      <c r="DY2005" s="2"/>
      <c r="DZ2005" s="2"/>
      <c r="EA2005" s="2"/>
      <c r="EB2005" s="2"/>
      <c r="EC2005" s="2"/>
      <c r="ED2005" s="2"/>
      <c r="EE2005" s="2"/>
      <c r="EF2005" s="2"/>
      <c r="EG2005" s="2"/>
      <c r="EH2005" s="2"/>
      <c r="EI2005" s="2"/>
      <c r="EJ2005" s="2"/>
      <c r="EK2005" s="2"/>
      <c r="EL2005" s="2"/>
      <c r="EM2005" s="2"/>
      <c r="EN2005" s="2"/>
      <c r="EO2005" s="2"/>
      <c r="EP2005" s="2"/>
      <c r="EQ2005" s="2"/>
      <c r="ER2005" s="2"/>
      <c r="ES2005" s="2"/>
      <c r="ET2005" s="2"/>
      <c r="EU2005" s="2"/>
      <c r="EV2005" s="2"/>
      <c r="EW2005" s="2"/>
      <c r="EX2005" s="2"/>
      <c r="EY2005" s="2"/>
      <c r="EZ2005" s="2"/>
      <c r="FA2005" s="2"/>
      <c r="FB2005" s="2"/>
      <c r="FC2005" s="2"/>
    </row>
    <row r="2006" spans="1:159" s="4" customFormat="1">
      <c r="A2006" s="77" t="s">
        <v>2339</v>
      </c>
      <c r="B2006" s="87" t="s">
        <v>2841</v>
      </c>
      <c r="C2006" s="88">
        <v>4435</v>
      </c>
      <c r="D2006" s="87" t="s">
        <v>1329</v>
      </c>
      <c r="E2006" s="107" t="str">
        <f>VLOOKUP($C2006,'2024-25 School Level AAFTE'!$C$4:$L$2372,9,FALSE)</f>
        <v>No</v>
      </c>
      <c r="F2006" s="95">
        <f>VLOOKUP($C2006,'2024-25 School Level AAFTE'!$C$4:$J$2372,8,FALSE)</f>
        <v>347</v>
      </c>
      <c r="G2006" s="97">
        <f>IFERROR(IF(E2006= "yes",VLOOKUP(C2006,Summary!$B:$I,6,0),0),0)</f>
        <v>0</v>
      </c>
      <c r="H2006" s="96">
        <f t="shared" si="331"/>
        <v>0</v>
      </c>
      <c r="I2006" s="154">
        <f>VLOOKUP($A2006,'2025-26 Salary &amp; Benefits'!$A:$I,3,FALSE)</f>
        <v>1.1200000000000001</v>
      </c>
      <c r="J2006" s="154">
        <f>VLOOKUP($A2006,'2025-26 Salary &amp; Benefits'!$A:$I,4,FALSE)</f>
        <v>1.1200000000000001</v>
      </c>
      <c r="K2006" s="141">
        <f t="shared" si="332"/>
        <v>0</v>
      </c>
      <c r="L2006" s="140">
        <f t="shared" si="333"/>
        <v>0</v>
      </c>
      <c r="M2006" s="142">
        <f>'2025-26 Salary &amp; Benefits'!$E$6</f>
        <v>78209</v>
      </c>
      <c r="N2006" s="142">
        <f>'2025-26 Salary &amp; Benefits'!$F$6</f>
        <v>80164</v>
      </c>
      <c r="O2006" s="9">
        <f t="shared" si="334"/>
        <v>0</v>
      </c>
      <c r="P2006" s="9">
        <f t="shared" si="335"/>
        <v>0</v>
      </c>
      <c r="Q2006" s="9">
        <f>'2025-26 Salary &amp; Benefits'!G$6</f>
        <v>15997.68</v>
      </c>
      <c r="R2006" s="143">
        <f>'2025-26 Salary &amp; Benefits'!H$6</f>
        <v>0.16020000000000001</v>
      </c>
      <c r="S2006" s="143">
        <f>'2025-26 Salary &amp; Benefits'!I$6</f>
        <v>0.15390000000000001</v>
      </c>
      <c r="T2006" s="9">
        <f t="shared" si="336"/>
        <v>0</v>
      </c>
      <c r="U2006" s="9">
        <f t="shared" si="337"/>
        <v>0</v>
      </c>
      <c r="V2006" s="9">
        <f t="shared" si="338"/>
        <v>0</v>
      </c>
      <c r="W2006" s="9">
        <f t="shared" si="339"/>
        <v>0</v>
      </c>
      <c r="X2006" s="22">
        <f t="shared" si="340"/>
        <v>0</v>
      </c>
      <c r="Y2006" s="2"/>
      <c r="Z2006" s="2"/>
      <c r="AA2006" s="2"/>
      <c r="AB2006" s="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c r="CQ2006" s="2"/>
      <c r="CR2006" s="2"/>
      <c r="CS2006" s="2"/>
      <c r="CT2006" s="2"/>
      <c r="CU2006" s="2"/>
      <c r="CV2006" s="2"/>
      <c r="CW2006" s="2"/>
      <c r="CX2006" s="2"/>
      <c r="CY2006" s="2"/>
      <c r="CZ2006" s="2"/>
      <c r="DA2006" s="2"/>
      <c r="DB2006" s="2"/>
      <c r="DC2006" s="2"/>
      <c r="DD2006" s="2"/>
      <c r="DE2006" s="2"/>
      <c r="DF2006" s="2"/>
      <c r="DG2006" s="2"/>
      <c r="DH2006" s="2"/>
      <c r="DI2006" s="2"/>
      <c r="DJ2006" s="2"/>
      <c r="DK2006" s="2"/>
      <c r="DL2006" s="2"/>
      <c r="DM2006" s="2"/>
      <c r="DN2006" s="2"/>
      <c r="DO2006" s="2"/>
      <c r="DP2006" s="2"/>
      <c r="DQ2006" s="2"/>
      <c r="DR2006" s="2"/>
      <c r="DS2006" s="2"/>
      <c r="DT2006" s="2"/>
      <c r="DU2006" s="2"/>
      <c r="DV2006" s="2"/>
      <c r="DW2006" s="2"/>
      <c r="DX2006" s="2"/>
      <c r="DY2006" s="2"/>
      <c r="DZ2006" s="2"/>
      <c r="EA2006" s="2"/>
      <c r="EB2006" s="2"/>
      <c r="EC2006" s="2"/>
      <c r="ED2006" s="2"/>
      <c r="EE2006" s="2"/>
      <c r="EF2006" s="2"/>
      <c r="EG2006" s="2"/>
      <c r="EH2006" s="2"/>
      <c r="EI2006" s="2"/>
      <c r="EJ2006" s="2"/>
      <c r="EK2006" s="2"/>
      <c r="EL2006" s="2"/>
      <c r="EM2006" s="2"/>
      <c r="EN2006" s="2"/>
      <c r="EO2006" s="2"/>
      <c r="EP2006" s="2"/>
      <c r="EQ2006" s="2"/>
      <c r="ER2006" s="2"/>
      <c r="ES2006" s="2"/>
      <c r="ET2006" s="2"/>
      <c r="EU2006" s="2"/>
      <c r="EV2006" s="2"/>
      <c r="EW2006" s="2"/>
      <c r="EX2006" s="2"/>
      <c r="EY2006" s="2"/>
      <c r="EZ2006" s="2"/>
      <c r="FA2006" s="2"/>
      <c r="FB2006" s="2"/>
      <c r="FC2006" s="2"/>
    </row>
    <row r="2007" spans="1:159" s="4" customFormat="1">
      <c r="A2007" s="77" t="s">
        <v>2339</v>
      </c>
      <c r="B2007" s="87" t="s">
        <v>2841</v>
      </c>
      <c r="C2007" s="86">
        <v>4502</v>
      </c>
      <c r="D2007" s="78" t="s">
        <v>1003</v>
      </c>
      <c r="E2007" s="107" t="str">
        <f>VLOOKUP($C2007,'2024-25 School Level AAFTE'!$C$4:$L$2372,9,FALSE)</f>
        <v>No</v>
      </c>
      <c r="F2007" s="95">
        <f>VLOOKUP($C2007,'2024-25 School Level AAFTE'!$C$4:$J$2372,8,FALSE)</f>
        <v>944.87</v>
      </c>
      <c r="G2007" s="97">
        <f>IFERROR(IF(E2007= "yes",VLOOKUP(C2007,Summary!$B:$I,6,0),0),0)</f>
        <v>0</v>
      </c>
      <c r="H2007" s="96">
        <f t="shared" si="331"/>
        <v>0</v>
      </c>
      <c r="I2007" s="154">
        <f>VLOOKUP($A2007,'2025-26 Salary &amp; Benefits'!$A:$I,3,FALSE)</f>
        <v>1.1200000000000001</v>
      </c>
      <c r="J2007" s="154">
        <f>VLOOKUP($A2007,'2025-26 Salary &amp; Benefits'!$A:$I,4,FALSE)</f>
        <v>1.1200000000000001</v>
      </c>
      <c r="K2007" s="141">
        <f t="shared" si="332"/>
        <v>0</v>
      </c>
      <c r="L2007" s="140">
        <f t="shared" si="333"/>
        <v>0</v>
      </c>
      <c r="M2007" s="142">
        <f>'2025-26 Salary &amp; Benefits'!$E$6</f>
        <v>78209</v>
      </c>
      <c r="N2007" s="142">
        <f>'2025-26 Salary &amp; Benefits'!$F$6</f>
        <v>80164</v>
      </c>
      <c r="O2007" s="9">
        <f t="shared" si="334"/>
        <v>0</v>
      </c>
      <c r="P2007" s="9">
        <f t="shared" si="335"/>
        <v>0</v>
      </c>
      <c r="Q2007" s="9">
        <f>'2025-26 Salary &amp; Benefits'!G$6</f>
        <v>15997.68</v>
      </c>
      <c r="R2007" s="143">
        <f>'2025-26 Salary &amp; Benefits'!H$6</f>
        <v>0.16020000000000001</v>
      </c>
      <c r="S2007" s="143">
        <f>'2025-26 Salary &amp; Benefits'!I$6</f>
        <v>0.15390000000000001</v>
      </c>
      <c r="T2007" s="9">
        <f t="shared" si="336"/>
        <v>0</v>
      </c>
      <c r="U2007" s="9">
        <f t="shared" si="337"/>
        <v>0</v>
      </c>
      <c r="V2007" s="9">
        <f t="shared" si="338"/>
        <v>0</v>
      </c>
      <c r="W2007" s="9">
        <f t="shared" si="339"/>
        <v>0</v>
      </c>
      <c r="X2007" s="22">
        <f t="shared" si="340"/>
        <v>0</v>
      </c>
      <c r="Y2007" s="2"/>
      <c r="Z2007" s="2"/>
      <c r="AA2007" s="2"/>
      <c r="AB2007" s="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c r="CH2007" s="2"/>
      <c r="CI2007" s="2"/>
      <c r="CJ2007" s="2"/>
      <c r="CK2007" s="2"/>
      <c r="CL2007" s="2"/>
      <c r="CM2007" s="2"/>
      <c r="CN2007" s="2"/>
      <c r="CO2007" s="2"/>
      <c r="CP2007" s="2"/>
      <c r="CQ2007" s="2"/>
      <c r="CR2007" s="2"/>
      <c r="CS2007" s="2"/>
      <c r="CT2007" s="2"/>
      <c r="CU2007" s="2"/>
      <c r="CV2007" s="2"/>
      <c r="CW2007" s="2"/>
      <c r="CX2007" s="2"/>
      <c r="CY2007" s="2"/>
      <c r="CZ2007" s="2"/>
      <c r="DA2007" s="2"/>
      <c r="DB2007" s="2"/>
      <c r="DC2007" s="2"/>
      <c r="DD2007" s="2"/>
      <c r="DE2007" s="2"/>
      <c r="DF2007" s="2"/>
      <c r="DG2007" s="2"/>
      <c r="DH2007" s="2"/>
      <c r="DI2007" s="2"/>
      <c r="DJ2007" s="2"/>
      <c r="DK2007" s="2"/>
      <c r="DL2007" s="2"/>
      <c r="DM2007" s="2"/>
      <c r="DN2007" s="2"/>
      <c r="DO2007" s="2"/>
      <c r="DP2007" s="2"/>
      <c r="DQ2007" s="2"/>
      <c r="DR2007" s="2"/>
      <c r="DS2007" s="2"/>
      <c r="DT2007" s="2"/>
      <c r="DU2007" s="2"/>
      <c r="DV2007" s="2"/>
      <c r="DW2007" s="2"/>
      <c r="DX2007" s="2"/>
      <c r="DY2007" s="2"/>
      <c r="DZ2007" s="2"/>
      <c r="EA2007" s="2"/>
      <c r="EB2007" s="2"/>
      <c r="EC2007" s="2"/>
      <c r="ED2007" s="2"/>
      <c r="EE2007" s="2"/>
      <c r="EF2007" s="2"/>
      <c r="EG2007" s="2"/>
      <c r="EH2007" s="2"/>
      <c r="EI2007" s="2"/>
      <c r="EJ2007" s="2"/>
      <c r="EK2007" s="2"/>
      <c r="EL2007" s="2"/>
      <c r="EM2007" s="2"/>
      <c r="EN2007" s="2"/>
      <c r="EO2007" s="2"/>
      <c r="EP2007" s="2"/>
      <c r="EQ2007" s="2"/>
      <c r="ER2007" s="2"/>
      <c r="ES2007" s="2"/>
      <c r="ET2007" s="2"/>
      <c r="EU2007" s="2"/>
      <c r="EV2007" s="2"/>
      <c r="EW2007" s="2"/>
      <c r="EX2007" s="2"/>
      <c r="EY2007" s="2"/>
      <c r="EZ2007" s="2"/>
      <c r="FA2007" s="2"/>
      <c r="FB2007" s="2"/>
      <c r="FC2007" s="2"/>
    </row>
    <row r="2008" spans="1:159" s="4" customFormat="1">
      <c r="A2008" s="77" t="s">
        <v>2339</v>
      </c>
      <c r="B2008" s="87" t="s">
        <v>2841</v>
      </c>
      <c r="C2008" s="88">
        <v>4541</v>
      </c>
      <c r="D2008" s="87" t="s">
        <v>1330</v>
      </c>
      <c r="E2008" s="107" t="str">
        <f>VLOOKUP($C2008,'2024-25 School Level AAFTE'!$C$4:$L$2372,9,FALSE)</f>
        <v>Yes</v>
      </c>
      <c r="F2008" s="95">
        <f>VLOOKUP($C2008,'2024-25 School Level AAFTE'!$C$4:$J$2372,8,FALSE)</f>
        <v>431.95</v>
      </c>
      <c r="G2008" s="97">
        <f>IFERROR(IF(E2008= "yes",VLOOKUP(C2008,Summary!$B:$I,6,0),0),0)</f>
        <v>0</v>
      </c>
      <c r="H2008" s="96">
        <f t="shared" si="331"/>
        <v>431.95</v>
      </c>
      <c r="I2008" s="154">
        <f>VLOOKUP($A2008,'2025-26 Salary &amp; Benefits'!$A:$I,3,FALSE)</f>
        <v>1.1200000000000001</v>
      </c>
      <c r="J2008" s="154">
        <f>VLOOKUP($A2008,'2025-26 Salary &amp; Benefits'!$A:$I,4,FALSE)</f>
        <v>1.1200000000000001</v>
      </c>
      <c r="K2008" s="141">
        <f t="shared" si="332"/>
        <v>431.95</v>
      </c>
      <c r="L2008" s="140">
        <f t="shared" si="333"/>
        <v>1.2669999999999999</v>
      </c>
      <c r="M2008" s="142">
        <f>'2025-26 Salary &amp; Benefits'!$E$6</f>
        <v>78209</v>
      </c>
      <c r="N2008" s="142">
        <f>'2025-26 Salary &amp; Benefits'!$F$6</f>
        <v>80164</v>
      </c>
      <c r="O2008" s="9">
        <f t="shared" si="334"/>
        <v>110981.7</v>
      </c>
      <c r="P2008" s="9">
        <f t="shared" si="335"/>
        <v>2774.2200000000012</v>
      </c>
      <c r="Q2008" s="9">
        <f>'2025-26 Salary &amp; Benefits'!G$6</f>
        <v>15997.68</v>
      </c>
      <c r="R2008" s="143">
        <f>'2025-26 Salary &amp; Benefits'!H$6</f>
        <v>0.16020000000000001</v>
      </c>
      <c r="S2008" s="143">
        <f>'2025-26 Salary &amp; Benefits'!I$6</f>
        <v>0.15390000000000001</v>
      </c>
      <c r="T2008" s="9">
        <f t="shared" si="336"/>
        <v>38475.279999999999</v>
      </c>
      <c r="U2008" s="9">
        <f t="shared" si="337"/>
        <v>1895.93</v>
      </c>
      <c r="V2008" s="9">
        <f t="shared" si="338"/>
        <v>291.77999999999997</v>
      </c>
      <c r="W2008" s="9">
        <f t="shared" si="339"/>
        <v>2187.71</v>
      </c>
      <c r="X2008" s="22">
        <f t="shared" si="340"/>
        <v>154418.90999999997</v>
      </c>
      <c r="Y2008" s="2"/>
      <c r="Z2008" s="2"/>
      <c r="AA2008" s="2"/>
      <c r="AB2008" s="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c r="CH2008" s="2"/>
      <c r="CI2008" s="2"/>
      <c r="CJ2008" s="2"/>
      <c r="CK2008" s="2"/>
      <c r="CL2008" s="2"/>
      <c r="CM2008" s="2"/>
      <c r="CN2008" s="2"/>
      <c r="CO2008" s="2"/>
      <c r="CP2008" s="2"/>
      <c r="CQ2008" s="2"/>
      <c r="CR2008" s="2"/>
      <c r="CS2008" s="2"/>
      <c r="CT2008" s="2"/>
      <c r="CU2008" s="2"/>
      <c r="CV2008" s="2"/>
      <c r="CW2008" s="2"/>
      <c r="CX2008" s="2"/>
      <c r="CY2008" s="2"/>
      <c r="CZ2008" s="2"/>
      <c r="DA2008" s="2"/>
      <c r="DB2008" s="2"/>
      <c r="DC2008" s="2"/>
      <c r="DD2008" s="2"/>
      <c r="DE2008" s="2"/>
      <c r="DF2008" s="2"/>
      <c r="DG2008" s="2"/>
      <c r="DH2008" s="2"/>
      <c r="DI2008" s="2"/>
      <c r="DJ2008" s="2"/>
      <c r="DK2008" s="2"/>
      <c r="DL2008" s="2"/>
      <c r="DM2008" s="2"/>
      <c r="DN2008" s="2"/>
      <c r="DO2008" s="2"/>
      <c r="DP2008" s="2"/>
      <c r="DQ2008" s="2"/>
      <c r="DR2008" s="2"/>
      <c r="DS2008" s="2"/>
      <c r="DT2008" s="2"/>
      <c r="DU2008" s="2"/>
      <c r="DV2008" s="2"/>
      <c r="DW2008" s="2"/>
      <c r="DX2008" s="2"/>
      <c r="DY2008" s="2"/>
      <c r="DZ2008" s="2"/>
      <c r="EA2008" s="2"/>
      <c r="EB2008" s="2"/>
      <c r="EC2008" s="2"/>
      <c r="ED2008" s="2"/>
      <c r="EE2008" s="2"/>
      <c r="EF2008" s="2"/>
      <c r="EG2008" s="2"/>
      <c r="EH2008" s="2"/>
      <c r="EI2008" s="2"/>
      <c r="EJ2008" s="2"/>
      <c r="EK2008" s="2"/>
      <c r="EL2008" s="2"/>
      <c r="EM2008" s="2"/>
      <c r="EN2008" s="2"/>
      <c r="EO2008" s="2"/>
      <c r="EP2008" s="2"/>
      <c r="EQ2008" s="2"/>
      <c r="ER2008" s="2"/>
      <c r="ES2008" s="2"/>
      <c r="ET2008" s="2"/>
      <c r="EU2008" s="2"/>
      <c r="EV2008" s="2"/>
      <c r="EW2008" s="2"/>
      <c r="EX2008" s="2"/>
      <c r="EY2008" s="2"/>
      <c r="EZ2008" s="2"/>
      <c r="FA2008" s="2"/>
      <c r="FB2008" s="2"/>
      <c r="FC2008" s="2"/>
    </row>
    <row r="2009" spans="1:159" s="4" customFormat="1">
      <c r="A2009" s="77" t="s">
        <v>2339</v>
      </c>
      <c r="B2009" s="87" t="s">
        <v>2841</v>
      </c>
      <c r="C2009" s="88">
        <v>4585</v>
      </c>
      <c r="D2009" s="87" t="s">
        <v>1331</v>
      </c>
      <c r="E2009" s="107" t="str">
        <f>VLOOKUP($C2009,'2024-25 School Level AAFTE'!$C$4:$L$2372,9,FALSE)</f>
        <v>No</v>
      </c>
      <c r="F2009" s="95">
        <f>VLOOKUP($C2009,'2024-25 School Level AAFTE'!$C$4:$J$2372,8,FALSE)</f>
        <v>1687.99</v>
      </c>
      <c r="G2009" s="97">
        <f>IFERROR(IF(E2009= "yes",VLOOKUP(C2009,Summary!$B:$I,6,0),0),0)</f>
        <v>0</v>
      </c>
      <c r="H2009" s="96">
        <f t="shared" si="331"/>
        <v>0</v>
      </c>
      <c r="I2009" s="154">
        <f>VLOOKUP($A2009,'2025-26 Salary &amp; Benefits'!$A:$I,3,FALSE)</f>
        <v>1.1200000000000001</v>
      </c>
      <c r="J2009" s="154">
        <f>VLOOKUP($A2009,'2025-26 Salary &amp; Benefits'!$A:$I,4,FALSE)</f>
        <v>1.1200000000000001</v>
      </c>
      <c r="K2009" s="141">
        <f t="shared" si="332"/>
        <v>0</v>
      </c>
      <c r="L2009" s="140">
        <f t="shared" si="333"/>
        <v>0</v>
      </c>
      <c r="M2009" s="142">
        <f>'2025-26 Salary &amp; Benefits'!$E$6</f>
        <v>78209</v>
      </c>
      <c r="N2009" s="142">
        <f>'2025-26 Salary &amp; Benefits'!$F$6</f>
        <v>80164</v>
      </c>
      <c r="O2009" s="9">
        <f t="shared" si="334"/>
        <v>0</v>
      </c>
      <c r="P2009" s="9">
        <f t="shared" si="335"/>
        <v>0</v>
      </c>
      <c r="Q2009" s="9">
        <f>'2025-26 Salary &amp; Benefits'!G$6</f>
        <v>15997.68</v>
      </c>
      <c r="R2009" s="143">
        <f>'2025-26 Salary &amp; Benefits'!H$6</f>
        <v>0.16020000000000001</v>
      </c>
      <c r="S2009" s="143">
        <f>'2025-26 Salary &amp; Benefits'!I$6</f>
        <v>0.15390000000000001</v>
      </c>
      <c r="T2009" s="9">
        <f t="shared" si="336"/>
        <v>0</v>
      </c>
      <c r="U2009" s="9">
        <f t="shared" si="337"/>
        <v>0</v>
      </c>
      <c r="V2009" s="9">
        <f t="shared" si="338"/>
        <v>0</v>
      </c>
      <c r="W2009" s="9">
        <f t="shared" si="339"/>
        <v>0</v>
      </c>
      <c r="X2009" s="22">
        <f t="shared" si="340"/>
        <v>0</v>
      </c>
      <c r="Y2009" s="2"/>
      <c r="Z2009" s="2"/>
      <c r="AA2009" s="2"/>
      <c r="AB2009" s="2"/>
      <c r="AC2009" s="2"/>
      <c r="AD2009" s="2"/>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c r="CH2009" s="2"/>
      <c r="CI2009" s="2"/>
      <c r="CJ2009" s="2"/>
      <c r="CK2009" s="2"/>
      <c r="CL2009" s="2"/>
      <c r="CM2009" s="2"/>
      <c r="CN2009" s="2"/>
      <c r="CO2009" s="2"/>
      <c r="CP2009" s="2"/>
      <c r="CQ2009" s="2"/>
      <c r="CR2009" s="2"/>
      <c r="CS2009" s="2"/>
      <c r="CT2009" s="2"/>
      <c r="CU2009" s="2"/>
      <c r="CV2009" s="2"/>
      <c r="CW2009" s="2"/>
      <c r="CX2009" s="2"/>
      <c r="CY2009" s="2"/>
      <c r="CZ2009" s="2"/>
      <c r="DA2009" s="2"/>
      <c r="DB2009" s="2"/>
      <c r="DC2009" s="2"/>
      <c r="DD2009" s="2"/>
      <c r="DE2009" s="2"/>
      <c r="DF2009" s="2"/>
      <c r="DG2009" s="2"/>
      <c r="DH2009" s="2"/>
      <c r="DI2009" s="2"/>
      <c r="DJ2009" s="2"/>
      <c r="DK2009" s="2"/>
      <c r="DL2009" s="2"/>
      <c r="DM2009" s="2"/>
      <c r="DN2009" s="2"/>
      <c r="DO2009" s="2"/>
      <c r="DP2009" s="2"/>
      <c r="DQ2009" s="2"/>
      <c r="DR2009" s="2"/>
      <c r="DS2009" s="2"/>
      <c r="DT2009" s="2"/>
      <c r="DU2009" s="2"/>
      <c r="DV2009" s="2"/>
      <c r="DW2009" s="2"/>
      <c r="DX2009" s="2"/>
      <c r="DY2009" s="2"/>
      <c r="DZ2009" s="2"/>
      <c r="EA2009" s="2"/>
      <c r="EB2009" s="2"/>
      <c r="EC2009" s="2"/>
      <c r="ED2009" s="2"/>
      <c r="EE2009" s="2"/>
      <c r="EF2009" s="2"/>
      <c r="EG2009" s="2"/>
      <c r="EH2009" s="2"/>
      <c r="EI2009" s="2"/>
      <c r="EJ2009" s="2"/>
      <c r="EK2009" s="2"/>
      <c r="EL2009" s="2"/>
      <c r="EM2009" s="2"/>
      <c r="EN2009" s="2"/>
      <c r="EO2009" s="2"/>
      <c r="EP2009" s="2"/>
      <c r="EQ2009" s="2"/>
      <c r="ER2009" s="2"/>
      <c r="ES2009" s="2"/>
      <c r="ET2009" s="2"/>
      <c r="EU2009" s="2"/>
      <c r="EV2009" s="2"/>
      <c r="EW2009" s="2"/>
      <c r="EX2009" s="2"/>
      <c r="EY2009" s="2"/>
      <c r="EZ2009" s="2"/>
      <c r="FA2009" s="2"/>
      <c r="FB2009" s="2"/>
      <c r="FC2009" s="2"/>
    </row>
    <row r="2010" spans="1:159" s="4" customFormat="1">
      <c r="A2010" s="77" t="s">
        <v>2339</v>
      </c>
      <c r="B2010" s="87" t="s">
        <v>2841</v>
      </c>
      <c r="C2010" s="88">
        <v>5524</v>
      </c>
      <c r="D2010" s="87" t="s">
        <v>3015</v>
      </c>
      <c r="E2010" s="107" t="str">
        <f>VLOOKUP($C2010,'2024-25 School Level AAFTE'!$C$4:$L$2372,9,FALSE)</f>
        <v>No</v>
      </c>
      <c r="F2010" s="95">
        <f>VLOOKUP($C2010,'2024-25 School Level AAFTE'!$C$4:$J$2372,8,FALSE)</f>
        <v>530.15</v>
      </c>
      <c r="G2010" s="97">
        <f>IFERROR(IF(E2010= "yes",VLOOKUP(C2010,Summary!$B:$I,6,0),0),0)</f>
        <v>0</v>
      </c>
      <c r="H2010" s="96">
        <f t="shared" si="331"/>
        <v>0</v>
      </c>
      <c r="I2010" s="154">
        <f>VLOOKUP($A2010,'2025-26 Salary &amp; Benefits'!$A:$I,3,FALSE)</f>
        <v>1.1200000000000001</v>
      </c>
      <c r="J2010" s="154">
        <f>VLOOKUP($A2010,'2025-26 Salary &amp; Benefits'!$A:$I,4,FALSE)</f>
        <v>1.1200000000000001</v>
      </c>
      <c r="K2010" s="141">
        <f t="shared" si="332"/>
        <v>0</v>
      </c>
      <c r="L2010" s="140">
        <f t="shared" si="333"/>
        <v>0</v>
      </c>
      <c r="M2010" s="142">
        <f>'2025-26 Salary &amp; Benefits'!$E$6</f>
        <v>78209</v>
      </c>
      <c r="N2010" s="142">
        <f>'2025-26 Salary &amp; Benefits'!$F$6</f>
        <v>80164</v>
      </c>
      <c r="O2010" s="9">
        <f t="shared" si="334"/>
        <v>0</v>
      </c>
      <c r="P2010" s="9">
        <f t="shared" si="335"/>
        <v>0</v>
      </c>
      <c r="Q2010" s="9">
        <f>'2025-26 Salary &amp; Benefits'!G$6</f>
        <v>15997.68</v>
      </c>
      <c r="R2010" s="143">
        <f>'2025-26 Salary &amp; Benefits'!H$6</f>
        <v>0.16020000000000001</v>
      </c>
      <c r="S2010" s="143">
        <f>'2025-26 Salary &amp; Benefits'!I$6</f>
        <v>0.15390000000000001</v>
      </c>
      <c r="T2010" s="9">
        <f t="shared" si="336"/>
        <v>0</v>
      </c>
      <c r="U2010" s="9">
        <f t="shared" si="337"/>
        <v>0</v>
      </c>
      <c r="V2010" s="9">
        <f t="shared" si="338"/>
        <v>0</v>
      </c>
      <c r="W2010" s="9">
        <f t="shared" si="339"/>
        <v>0</v>
      </c>
      <c r="X2010" s="22">
        <f t="shared" si="340"/>
        <v>0</v>
      </c>
      <c r="Y2010" s="2"/>
      <c r="Z2010" s="2"/>
      <c r="AA2010" s="2"/>
      <c r="AB2010" s="2"/>
      <c r="AC2010" s="2"/>
      <c r="AD2010" s="2"/>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c r="BI2010" s="2"/>
      <c r="BJ2010" s="2"/>
      <c r="BK2010" s="2"/>
      <c r="BL2010" s="2"/>
      <c r="BM2010" s="2"/>
      <c r="BN2010" s="2"/>
      <c r="BO2010" s="2"/>
      <c r="BP2010" s="2"/>
      <c r="BQ2010" s="2"/>
      <c r="BR2010" s="2"/>
      <c r="BS2010" s="2"/>
      <c r="BT2010" s="2"/>
      <c r="BU2010" s="2"/>
      <c r="BV2010" s="2"/>
      <c r="BW2010" s="2"/>
      <c r="BX2010" s="2"/>
      <c r="BY2010" s="2"/>
      <c r="BZ2010" s="2"/>
      <c r="CA2010" s="2"/>
      <c r="CB2010" s="2"/>
      <c r="CC2010" s="2"/>
      <c r="CD2010" s="2"/>
      <c r="CE2010" s="2"/>
      <c r="CF2010" s="2"/>
      <c r="CG2010" s="2"/>
      <c r="CH2010" s="2"/>
      <c r="CI2010" s="2"/>
      <c r="CJ2010" s="2"/>
      <c r="CK2010" s="2"/>
      <c r="CL2010" s="2"/>
      <c r="CM2010" s="2"/>
      <c r="CN2010" s="2"/>
      <c r="CO2010" s="2"/>
      <c r="CP2010" s="2"/>
      <c r="CQ2010" s="2"/>
      <c r="CR2010" s="2"/>
      <c r="CS2010" s="2"/>
      <c r="CT2010" s="2"/>
      <c r="CU2010" s="2"/>
      <c r="CV2010" s="2"/>
      <c r="CW2010" s="2"/>
      <c r="CX2010" s="2"/>
      <c r="CY2010" s="2"/>
      <c r="CZ2010" s="2"/>
      <c r="DA2010" s="2"/>
      <c r="DB2010" s="2"/>
      <c r="DC2010" s="2"/>
      <c r="DD2010" s="2"/>
      <c r="DE2010" s="2"/>
      <c r="DF2010" s="2"/>
      <c r="DG2010" s="2"/>
      <c r="DH2010" s="2"/>
      <c r="DI2010" s="2"/>
      <c r="DJ2010" s="2"/>
      <c r="DK2010" s="2"/>
      <c r="DL2010" s="2"/>
      <c r="DM2010" s="2"/>
      <c r="DN2010" s="2"/>
      <c r="DO2010" s="2"/>
      <c r="DP2010" s="2"/>
      <c r="DQ2010" s="2"/>
      <c r="DR2010" s="2"/>
      <c r="DS2010" s="2"/>
      <c r="DT2010" s="2"/>
      <c r="DU2010" s="2"/>
      <c r="DV2010" s="2"/>
      <c r="DW2010" s="2"/>
      <c r="DX2010" s="2"/>
      <c r="DY2010" s="2"/>
      <c r="DZ2010" s="2"/>
      <c r="EA2010" s="2"/>
      <c r="EB2010" s="2"/>
      <c r="EC2010" s="2"/>
      <c r="ED2010" s="2"/>
      <c r="EE2010" s="2"/>
      <c r="EF2010" s="2"/>
      <c r="EG2010" s="2"/>
      <c r="EH2010" s="2"/>
      <c r="EI2010" s="2"/>
      <c r="EJ2010" s="2"/>
      <c r="EK2010" s="2"/>
      <c r="EL2010" s="2"/>
      <c r="EM2010" s="2"/>
      <c r="EN2010" s="2"/>
      <c r="EO2010" s="2"/>
      <c r="EP2010" s="2"/>
      <c r="EQ2010" s="2"/>
      <c r="ER2010" s="2"/>
      <c r="ES2010" s="2"/>
      <c r="ET2010" s="2"/>
      <c r="EU2010" s="2"/>
      <c r="EV2010" s="2"/>
      <c r="EW2010" s="2"/>
      <c r="EX2010" s="2"/>
      <c r="EY2010" s="2"/>
      <c r="EZ2010" s="2"/>
      <c r="FA2010" s="2"/>
      <c r="FB2010" s="2"/>
      <c r="FC2010" s="2"/>
    </row>
    <row r="2011" spans="1:159" s="4" customFormat="1">
      <c r="A2011" s="77" t="s">
        <v>2451</v>
      </c>
      <c r="B2011" s="87" t="s">
        <v>2842</v>
      </c>
      <c r="C2011" s="88">
        <v>2469</v>
      </c>
      <c r="D2011" s="87" t="s">
        <v>2114</v>
      </c>
      <c r="E2011" s="107" t="str">
        <f>VLOOKUP($C2011,'2024-25 School Level AAFTE'!$C$4:$L$2372,9,FALSE)</f>
        <v>Yes</v>
      </c>
      <c r="F2011" s="95">
        <f>VLOOKUP($C2011,'2024-25 School Level AAFTE'!$C$4:$J$2372,8,FALSE)</f>
        <v>395.33</v>
      </c>
      <c r="G2011" s="97">
        <f>IFERROR(IF(E2011= "yes",VLOOKUP(C2011,Summary!$B:$I,6,0),0),0)</f>
        <v>0</v>
      </c>
      <c r="H2011" s="96">
        <f t="shared" si="331"/>
        <v>395.33</v>
      </c>
      <c r="I2011" s="154">
        <f>VLOOKUP($A2011,'2025-26 Salary &amp; Benefits'!$A:$I,3,FALSE)</f>
        <v>1</v>
      </c>
      <c r="J2011" s="154">
        <f>VLOOKUP($A2011,'2025-26 Salary &amp; Benefits'!$A:$I,4,FALSE)</f>
        <v>1</v>
      </c>
      <c r="K2011" s="141">
        <f t="shared" si="332"/>
        <v>395.33</v>
      </c>
      <c r="L2011" s="140">
        <f t="shared" si="333"/>
        <v>1.1599999999999999</v>
      </c>
      <c r="M2011" s="142">
        <f>'2025-26 Salary &amp; Benefits'!$E$6</f>
        <v>78209</v>
      </c>
      <c r="N2011" s="142">
        <f>'2025-26 Salary &amp; Benefits'!$F$6</f>
        <v>80164</v>
      </c>
      <c r="O2011" s="9">
        <f t="shared" si="334"/>
        <v>90722.44</v>
      </c>
      <c r="P2011" s="9">
        <f t="shared" si="335"/>
        <v>2267.8000000000029</v>
      </c>
      <c r="Q2011" s="9">
        <f>'2025-26 Salary &amp; Benefits'!G$6</f>
        <v>15997.68</v>
      </c>
      <c r="R2011" s="143">
        <f>'2025-26 Salary &amp; Benefits'!H$6</f>
        <v>0.16020000000000001</v>
      </c>
      <c r="S2011" s="143">
        <f>'2025-26 Salary &amp; Benefits'!I$6</f>
        <v>0.15390000000000001</v>
      </c>
      <c r="T2011" s="9">
        <f t="shared" si="336"/>
        <v>33440.06</v>
      </c>
      <c r="U2011" s="9">
        <f t="shared" si="337"/>
        <v>1549.84</v>
      </c>
      <c r="V2011" s="9">
        <f t="shared" si="338"/>
        <v>238.52</v>
      </c>
      <c r="W2011" s="9">
        <f t="shared" si="339"/>
        <v>1788.36</v>
      </c>
      <c r="X2011" s="22">
        <f t="shared" si="340"/>
        <v>128218.66</v>
      </c>
      <c r="Y2011" s="2"/>
      <c r="Z2011" s="2"/>
      <c r="AA2011" s="2"/>
      <c r="AB2011" s="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c r="BI2011" s="2"/>
      <c r="BJ2011" s="2"/>
      <c r="BK2011" s="2"/>
      <c r="BL2011" s="2"/>
      <c r="BM2011" s="2"/>
      <c r="BN2011" s="2"/>
      <c r="BO2011" s="2"/>
      <c r="BP2011" s="2"/>
      <c r="BQ2011" s="2"/>
      <c r="BR2011" s="2"/>
      <c r="BS2011" s="2"/>
      <c r="BT2011" s="2"/>
      <c r="BU2011" s="2"/>
      <c r="BV2011" s="2"/>
      <c r="BW2011" s="2"/>
      <c r="BX2011" s="2"/>
      <c r="BY2011" s="2"/>
      <c r="BZ2011" s="2"/>
      <c r="CA2011" s="2"/>
      <c r="CB2011" s="2"/>
      <c r="CC2011" s="2"/>
      <c r="CD2011" s="2"/>
      <c r="CE2011" s="2"/>
      <c r="CF2011" s="2"/>
      <c r="CG2011" s="2"/>
      <c r="CH2011" s="2"/>
      <c r="CI2011" s="2"/>
      <c r="CJ2011" s="2"/>
      <c r="CK2011" s="2"/>
      <c r="CL2011" s="2"/>
      <c r="CM2011" s="2"/>
      <c r="CN2011" s="2"/>
      <c r="CO2011" s="2"/>
      <c r="CP2011" s="2"/>
      <c r="CQ2011" s="2"/>
      <c r="CR2011" s="2"/>
      <c r="CS2011" s="2"/>
      <c r="CT2011" s="2"/>
      <c r="CU2011" s="2"/>
      <c r="CV2011" s="2"/>
      <c r="CW2011" s="2"/>
      <c r="CX2011" s="2"/>
      <c r="CY2011" s="2"/>
      <c r="CZ2011" s="2"/>
      <c r="DA2011" s="2"/>
      <c r="DB2011" s="2"/>
      <c r="DC2011" s="2"/>
      <c r="DD2011" s="2"/>
      <c r="DE2011" s="2"/>
      <c r="DF2011" s="2"/>
      <c r="DG2011" s="2"/>
      <c r="DH2011" s="2"/>
      <c r="DI2011" s="2"/>
      <c r="DJ2011" s="2"/>
      <c r="DK2011" s="2"/>
      <c r="DL2011" s="2"/>
      <c r="DM2011" s="2"/>
      <c r="DN2011" s="2"/>
      <c r="DO2011" s="2"/>
      <c r="DP2011" s="2"/>
      <c r="DQ2011" s="2"/>
      <c r="DR2011" s="2"/>
      <c r="DS2011" s="2"/>
      <c r="DT2011" s="2"/>
      <c r="DU2011" s="2"/>
      <c r="DV2011" s="2"/>
      <c r="DW2011" s="2"/>
      <c r="DX2011" s="2"/>
      <c r="DY2011" s="2"/>
      <c r="DZ2011" s="2"/>
      <c r="EA2011" s="2"/>
      <c r="EB2011" s="2"/>
      <c r="EC2011" s="2"/>
      <c r="ED2011" s="2"/>
      <c r="EE2011" s="2"/>
      <c r="EF2011" s="2"/>
      <c r="EG2011" s="2"/>
      <c r="EH2011" s="2"/>
      <c r="EI2011" s="2"/>
      <c r="EJ2011" s="2"/>
      <c r="EK2011" s="2"/>
      <c r="EL2011" s="2"/>
      <c r="EM2011" s="2"/>
      <c r="EN2011" s="2"/>
      <c r="EO2011" s="2"/>
      <c r="EP2011" s="2"/>
      <c r="EQ2011" s="2"/>
      <c r="ER2011" s="2"/>
      <c r="ES2011" s="2"/>
      <c r="ET2011" s="2"/>
      <c r="EU2011" s="2"/>
      <c r="EV2011" s="2"/>
      <c r="EW2011" s="2"/>
      <c r="EX2011" s="2"/>
      <c r="EY2011" s="2"/>
      <c r="EZ2011" s="2"/>
      <c r="FA2011" s="2"/>
      <c r="FB2011" s="2"/>
      <c r="FC2011" s="2"/>
    </row>
    <row r="2012" spans="1:159" s="4" customFormat="1">
      <c r="A2012" s="77" t="s">
        <v>2451</v>
      </c>
      <c r="B2012" s="87" t="s">
        <v>2842</v>
      </c>
      <c r="C2012" s="88">
        <v>2717</v>
      </c>
      <c r="D2012" s="87" t="s">
        <v>182</v>
      </c>
      <c r="E2012" s="107" t="str">
        <f>VLOOKUP($C2012,'2024-25 School Level AAFTE'!$C$4:$L$2372,9,FALSE)</f>
        <v>Yes</v>
      </c>
      <c r="F2012" s="95">
        <f>VLOOKUP($C2012,'2024-25 School Level AAFTE'!$C$4:$J$2372,8,FALSE)</f>
        <v>599.89</v>
      </c>
      <c r="G2012" s="97">
        <f>IFERROR(IF(E2012= "yes",VLOOKUP(C2012,Summary!$B:$I,6,0),0),0)</f>
        <v>0</v>
      </c>
      <c r="H2012" s="96">
        <f t="shared" si="331"/>
        <v>599.89</v>
      </c>
      <c r="I2012" s="154">
        <f>VLOOKUP($A2012,'2025-26 Salary &amp; Benefits'!$A:$I,3,FALSE)</f>
        <v>1</v>
      </c>
      <c r="J2012" s="154">
        <f>VLOOKUP($A2012,'2025-26 Salary &amp; Benefits'!$A:$I,4,FALSE)</f>
        <v>1</v>
      </c>
      <c r="K2012" s="141">
        <f t="shared" si="332"/>
        <v>599.89</v>
      </c>
      <c r="L2012" s="140">
        <f t="shared" si="333"/>
        <v>1.76</v>
      </c>
      <c r="M2012" s="142">
        <f>'2025-26 Salary &amp; Benefits'!$E$6</f>
        <v>78209</v>
      </c>
      <c r="N2012" s="142">
        <f>'2025-26 Salary &amp; Benefits'!$F$6</f>
        <v>80164</v>
      </c>
      <c r="O2012" s="9">
        <f t="shared" si="334"/>
        <v>137647.84</v>
      </c>
      <c r="P2012" s="9">
        <f t="shared" si="335"/>
        <v>3440.8000000000175</v>
      </c>
      <c r="Q2012" s="9">
        <f>'2025-26 Salary &amp; Benefits'!G$6</f>
        <v>15997.68</v>
      </c>
      <c r="R2012" s="143">
        <f>'2025-26 Salary &amp; Benefits'!H$6</f>
        <v>0.16020000000000001</v>
      </c>
      <c r="S2012" s="143">
        <f>'2025-26 Salary &amp; Benefits'!I$6</f>
        <v>0.15390000000000001</v>
      </c>
      <c r="T2012" s="9">
        <f t="shared" si="336"/>
        <v>50736.639999999999</v>
      </c>
      <c r="U2012" s="9">
        <f t="shared" si="337"/>
        <v>2351.48</v>
      </c>
      <c r="V2012" s="9">
        <f t="shared" si="338"/>
        <v>361.89</v>
      </c>
      <c r="W2012" s="9">
        <f t="shared" si="339"/>
        <v>2713.37</v>
      </c>
      <c r="X2012" s="22">
        <f t="shared" si="340"/>
        <v>194538.65</v>
      </c>
      <c r="Y2012" s="2"/>
      <c r="Z2012" s="2"/>
      <c r="AA2012" s="2"/>
      <c r="AB2012" s="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c r="CC2012" s="2"/>
      <c r="CD2012" s="2"/>
      <c r="CE2012" s="2"/>
      <c r="CF2012" s="2"/>
      <c r="CG2012" s="2"/>
      <c r="CH2012" s="2"/>
      <c r="CI2012" s="2"/>
      <c r="CJ2012" s="2"/>
      <c r="CK2012" s="2"/>
      <c r="CL2012" s="2"/>
      <c r="CM2012" s="2"/>
      <c r="CN2012" s="2"/>
      <c r="CO2012" s="2"/>
      <c r="CP2012" s="2"/>
      <c r="CQ2012" s="2"/>
      <c r="CR2012" s="2"/>
      <c r="CS2012" s="2"/>
      <c r="CT2012" s="2"/>
      <c r="CU2012" s="2"/>
      <c r="CV2012" s="2"/>
      <c r="CW2012" s="2"/>
      <c r="CX2012" s="2"/>
      <c r="CY2012" s="2"/>
      <c r="CZ2012" s="2"/>
      <c r="DA2012" s="2"/>
      <c r="DB2012" s="2"/>
      <c r="DC2012" s="2"/>
      <c r="DD2012" s="2"/>
      <c r="DE2012" s="2"/>
      <c r="DF2012" s="2"/>
      <c r="DG2012" s="2"/>
      <c r="DH2012" s="2"/>
      <c r="DI2012" s="2"/>
      <c r="DJ2012" s="2"/>
      <c r="DK2012" s="2"/>
      <c r="DL2012" s="2"/>
      <c r="DM2012" s="2"/>
      <c r="DN2012" s="2"/>
      <c r="DO2012" s="2"/>
      <c r="DP2012" s="2"/>
      <c r="DQ2012" s="2"/>
      <c r="DR2012" s="2"/>
      <c r="DS2012" s="2"/>
      <c r="DT2012" s="2"/>
      <c r="DU2012" s="2"/>
      <c r="DV2012" s="2"/>
      <c r="DW2012" s="2"/>
      <c r="DX2012" s="2"/>
      <c r="DY2012" s="2"/>
      <c r="DZ2012" s="2"/>
      <c r="EA2012" s="2"/>
      <c r="EB2012" s="2"/>
      <c r="EC2012" s="2"/>
      <c r="ED2012" s="2"/>
      <c r="EE2012" s="2"/>
      <c r="EF2012" s="2"/>
      <c r="EG2012" s="2"/>
      <c r="EH2012" s="2"/>
      <c r="EI2012" s="2"/>
      <c r="EJ2012" s="2"/>
      <c r="EK2012" s="2"/>
      <c r="EL2012" s="2"/>
      <c r="EM2012" s="2"/>
      <c r="EN2012" s="2"/>
      <c r="EO2012" s="2"/>
      <c r="EP2012" s="2"/>
      <c r="EQ2012" s="2"/>
      <c r="ER2012" s="2"/>
      <c r="ES2012" s="2"/>
      <c r="ET2012" s="2"/>
      <c r="EU2012" s="2"/>
      <c r="EV2012" s="2"/>
      <c r="EW2012" s="2"/>
      <c r="EX2012" s="2"/>
      <c r="EY2012" s="2"/>
      <c r="EZ2012" s="2"/>
      <c r="FA2012" s="2"/>
      <c r="FB2012" s="2"/>
      <c r="FC2012" s="2"/>
    </row>
    <row r="2013" spans="1:159" s="4" customFormat="1">
      <c r="A2013" s="77" t="s">
        <v>2451</v>
      </c>
      <c r="B2013" s="87" t="s">
        <v>2842</v>
      </c>
      <c r="C2013" s="88">
        <v>2959</v>
      </c>
      <c r="D2013" s="87" t="s">
        <v>2115</v>
      </c>
      <c r="E2013" s="107" t="str">
        <f>VLOOKUP($C2013,'2024-25 School Level AAFTE'!$C$4:$L$2372,9,FALSE)</f>
        <v>Yes</v>
      </c>
      <c r="F2013" s="95">
        <f>VLOOKUP($C2013,'2024-25 School Level AAFTE'!$C$4:$J$2372,8,FALSE)</f>
        <v>2055.2200000000003</v>
      </c>
      <c r="G2013" s="97">
        <f>IFERROR(IF(E2013= "yes",VLOOKUP(C2013,Summary!$B:$I,6,0),0),0)</f>
        <v>0</v>
      </c>
      <c r="H2013" s="96">
        <f t="shared" si="331"/>
        <v>2055.2200000000003</v>
      </c>
      <c r="I2013" s="154">
        <f>VLOOKUP($A2013,'2025-26 Salary &amp; Benefits'!$A:$I,3,FALSE)</f>
        <v>1</v>
      </c>
      <c r="J2013" s="154">
        <f>VLOOKUP($A2013,'2025-26 Salary &amp; Benefits'!$A:$I,4,FALSE)</f>
        <v>1</v>
      </c>
      <c r="K2013" s="141">
        <f t="shared" si="332"/>
        <v>2055.2200000000003</v>
      </c>
      <c r="L2013" s="140">
        <f t="shared" si="333"/>
        <v>6.0289999999999999</v>
      </c>
      <c r="M2013" s="142">
        <f>'2025-26 Salary &amp; Benefits'!$E$6</f>
        <v>78209</v>
      </c>
      <c r="N2013" s="142">
        <f>'2025-26 Salary &amp; Benefits'!$F$6</f>
        <v>80164</v>
      </c>
      <c r="O2013" s="9">
        <f t="shared" si="334"/>
        <v>471522.06</v>
      </c>
      <c r="P2013" s="9">
        <f t="shared" si="335"/>
        <v>11786.700000000012</v>
      </c>
      <c r="Q2013" s="9">
        <f>'2025-26 Salary &amp; Benefits'!G$6</f>
        <v>15997.68</v>
      </c>
      <c r="R2013" s="143">
        <f>'2025-26 Salary &amp; Benefits'!H$6</f>
        <v>0.16020000000000001</v>
      </c>
      <c r="S2013" s="143">
        <f>'2025-26 Salary &amp; Benefits'!I$6</f>
        <v>0.15390000000000001</v>
      </c>
      <c r="T2013" s="9">
        <f t="shared" si="336"/>
        <v>173801.82</v>
      </c>
      <c r="U2013" s="9">
        <f t="shared" si="337"/>
        <v>8055.15</v>
      </c>
      <c r="V2013" s="9">
        <f t="shared" si="338"/>
        <v>1239.69</v>
      </c>
      <c r="W2013" s="9">
        <f t="shared" si="339"/>
        <v>9294.84</v>
      </c>
      <c r="X2013" s="22">
        <f t="shared" si="340"/>
        <v>666405.42000000004</v>
      </c>
      <c r="Y2013" s="2"/>
      <c r="Z2013" s="2"/>
      <c r="AA2013" s="2"/>
      <c r="AB2013" s="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c r="CC2013" s="2"/>
      <c r="CD2013" s="2"/>
      <c r="CE2013" s="2"/>
      <c r="CF2013" s="2"/>
      <c r="CG2013" s="2"/>
      <c r="CH2013" s="2"/>
      <c r="CI2013" s="2"/>
      <c r="CJ2013" s="2"/>
      <c r="CK2013" s="2"/>
      <c r="CL2013" s="2"/>
      <c r="CM2013" s="2"/>
      <c r="CN2013" s="2"/>
      <c r="CO2013" s="2"/>
      <c r="CP2013" s="2"/>
      <c r="CQ2013" s="2"/>
      <c r="CR2013" s="2"/>
      <c r="CS2013" s="2"/>
      <c r="CT2013" s="2"/>
      <c r="CU2013" s="2"/>
      <c r="CV2013" s="2"/>
      <c r="CW2013" s="2"/>
      <c r="CX2013" s="2"/>
      <c r="CY2013" s="2"/>
      <c r="CZ2013" s="2"/>
      <c r="DA2013" s="2"/>
      <c r="DB2013" s="2"/>
      <c r="DC2013" s="2"/>
      <c r="DD2013" s="2"/>
      <c r="DE2013" s="2"/>
      <c r="DF2013" s="2"/>
      <c r="DG2013" s="2"/>
      <c r="DH2013" s="2"/>
      <c r="DI2013" s="2"/>
      <c r="DJ2013" s="2"/>
      <c r="DK2013" s="2"/>
      <c r="DL2013" s="2"/>
      <c r="DM2013" s="2"/>
      <c r="DN2013" s="2"/>
      <c r="DO2013" s="2"/>
      <c r="DP2013" s="2"/>
      <c r="DQ2013" s="2"/>
      <c r="DR2013" s="2"/>
      <c r="DS2013" s="2"/>
      <c r="DT2013" s="2"/>
      <c r="DU2013" s="2"/>
      <c r="DV2013" s="2"/>
      <c r="DW2013" s="2"/>
      <c r="DX2013" s="2"/>
      <c r="DY2013" s="2"/>
      <c r="DZ2013" s="2"/>
      <c r="EA2013" s="2"/>
      <c r="EB2013" s="2"/>
      <c r="EC2013" s="2"/>
      <c r="ED2013" s="2"/>
      <c r="EE2013" s="2"/>
      <c r="EF2013" s="2"/>
      <c r="EG2013" s="2"/>
      <c r="EH2013" s="2"/>
      <c r="EI2013" s="2"/>
      <c r="EJ2013" s="2"/>
      <c r="EK2013" s="2"/>
      <c r="EL2013" s="2"/>
      <c r="EM2013" s="2"/>
      <c r="EN2013" s="2"/>
      <c r="EO2013" s="2"/>
      <c r="EP2013" s="2"/>
      <c r="EQ2013" s="2"/>
      <c r="ER2013" s="2"/>
      <c r="ES2013" s="2"/>
      <c r="ET2013" s="2"/>
      <c r="EU2013" s="2"/>
      <c r="EV2013" s="2"/>
      <c r="EW2013" s="2"/>
      <c r="EX2013" s="2"/>
      <c r="EY2013" s="2"/>
      <c r="EZ2013" s="2"/>
      <c r="FA2013" s="2"/>
      <c r="FB2013" s="2"/>
      <c r="FC2013" s="2"/>
    </row>
    <row r="2014" spans="1:159" s="4" customFormat="1">
      <c r="A2014" s="77" t="s">
        <v>2451</v>
      </c>
      <c r="B2014" s="87" t="s">
        <v>2842</v>
      </c>
      <c r="C2014" s="88">
        <v>3313</v>
      </c>
      <c r="D2014" s="87" t="s">
        <v>2116</v>
      </c>
      <c r="E2014" s="107" t="str">
        <f>VLOOKUP($C2014,'2024-25 School Level AAFTE'!$C$4:$L$2372,9,FALSE)</f>
        <v>Yes</v>
      </c>
      <c r="F2014" s="95">
        <f>VLOOKUP($C2014,'2024-25 School Level AAFTE'!$C$4:$J$2372,8,FALSE)</f>
        <v>817.27</v>
      </c>
      <c r="G2014" s="97">
        <f>IFERROR(IF(E2014= "yes",VLOOKUP(C2014,Summary!$B:$I,6,0),0),0)</f>
        <v>0</v>
      </c>
      <c r="H2014" s="96">
        <f t="shared" ref="H2014:H2077" si="341">IF(E2014= "yes", F2014,0)</f>
        <v>817.27</v>
      </c>
      <c r="I2014" s="154">
        <f>VLOOKUP($A2014,'2025-26 Salary &amp; Benefits'!$A:$I,3,FALSE)</f>
        <v>1</v>
      </c>
      <c r="J2014" s="154">
        <f>VLOOKUP($A2014,'2025-26 Salary &amp; Benefits'!$A:$I,4,FALSE)</f>
        <v>1</v>
      </c>
      <c r="K2014" s="141">
        <f t="shared" ref="K2014:K2077" si="342">IF(G2014&gt;0,G2014,H2014)</f>
        <v>817.27</v>
      </c>
      <c r="L2014" s="140">
        <f t="shared" ref="L2014:L2077" si="343">ROUND((($K2014*1.1*36)/15)/900,3)</f>
        <v>2.3969999999999998</v>
      </c>
      <c r="M2014" s="142">
        <f>'2025-26 Salary &amp; Benefits'!$E$6</f>
        <v>78209</v>
      </c>
      <c r="N2014" s="142">
        <f>'2025-26 Salary &amp; Benefits'!$F$6</f>
        <v>80164</v>
      </c>
      <c r="O2014" s="9">
        <f t="shared" ref="O2014:O2077" si="344">ROUND($I2014*$M2014*$L2014,2)</f>
        <v>187466.97</v>
      </c>
      <c r="P2014" s="9">
        <f t="shared" ref="P2014:P2077" si="345">ROUND($J2014*$N2014*$L2014,2)-O2014</f>
        <v>4686.1399999999849</v>
      </c>
      <c r="Q2014" s="9">
        <f>'2025-26 Salary &amp; Benefits'!G$6</f>
        <v>15997.68</v>
      </c>
      <c r="R2014" s="143">
        <f>'2025-26 Salary &amp; Benefits'!H$6</f>
        <v>0.16020000000000001</v>
      </c>
      <c r="S2014" s="143">
        <f>'2025-26 Salary &amp; Benefits'!I$6</f>
        <v>0.15390000000000001</v>
      </c>
      <c r="T2014" s="9">
        <f t="shared" ref="T2014:T2077" si="346">ROUND(O2014*R2014+P2014*S2014+L2014*Q2014,2)</f>
        <v>69099.839999999997</v>
      </c>
      <c r="U2014" s="9">
        <f t="shared" ref="U2014:U2077" si="347">ROUND((($N2014*$J2014*$L2014)/180)*3,2)</f>
        <v>3202.55</v>
      </c>
      <c r="V2014" s="9">
        <f t="shared" ref="V2014:V2077" si="348">ROUND(U2014*S2014,2)</f>
        <v>492.87</v>
      </c>
      <c r="W2014" s="9">
        <f t="shared" ref="W2014:W2077" si="349">SUM(U2014:V2014)</f>
        <v>3695.42</v>
      </c>
      <c r="X2014" s="22">
        <f t="shared" ref="X2014:X2077" si="350">SUM(T2014,O2014:P2014,W2014)</f>
        <v>264948.37</v>
      </c>
      <c r="Y2014" s="2"/>
      <c r="Z2014" s="2"/>
      <c r="AA2014" s="2"/>
      <c r="AB2014" s="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c r="BI2014" s="2"/>
      <c r="BJ2014" s="2"/>
      <c r="BK2014" s="2"/>
      <c r="BL2014" s="2"/>
      <c r="BM2014" s="2"/>
      <c r="BN2014" s="2"/>
      <c r="BO2014" s="2"/>
      <c r="BP2014" s="2"/>
      <c r="BQ2014" s="2"/>
      <c r="BR2014" s="2"/>
      <c r="BS2014" s="2"/>
      <c r="BT2014" s="2"/>
      <c r="BU2014" s="2"/>
      <c r="BV2014" s="2"/>
      <c r="BW2014" s="2"/>
      <c r="BX2014" s="2"/>
      <c r="BY2014" s="2"/>
      <c r="BZ2014" s="2"/>
      <c r="CA2014" s="2"/>
      <c r="CB2014" s="2"/>
      <c r="CC2014" s="2"/>
      <c r="CD2014" s="2"/>
      <c r="CE2014" s="2"/>
      <c r="CF2014" s="2"/>
      <c r="CG2014" s="2"/>
      <c r="CH2014" s="2"/>
      <c r="CI2014" s="2"/>
      <c r="CJ2014" s="2"/>
      <c r="CK2014" s="2"/>
      <c r="CL2014" s="2"/>
      <c r="CM2014" s="2"/>
      <c r="CN2014" s="2"/>
      <c r="CO2014" s="2"/>
      <c r="CP2014" s="2"/>
      <c r="CQ2014" s="2"/>
      <c r="CR2014" s="2"/>
      <c r="CS2014" s="2"/>
      <c r="CT2014" s="2"/>
      <c r="CU2014" s="2"/>
      <c r="CV2014" s="2"/>
      <c r="CW2014" s="2"/>
      <c r="CX2014" s="2"/>
      <c r="CY2014" s="2"/>
      <c r="CZ2014" s="2"/>
      <c r="DA2014" s="2"/>
      <c r="DB2014" s="2"/>
      <c r="DC2014" s="2"/>
      <c r="DD2014" s="2"/>
      <c r="DE2014" s="2"/>
      <c r="DF2014" s="2"/>
      <c r="DG2014" s="2"/>
      <c r="DH2014" s="2"/>
      <c r="DI2014" s="2"/>
      <c r="DJ2014" s="2"/>
      <c r="DK2014" s="2"/>
      <c r="DL2014" s="2"/>
      <c r="DM2014" s="2"/>
      <c r="DN2014" s="2"/>
      <c r="DO2014" s="2"/>
      <c r="DP2014" s="2"/>
      <c r="DQ2014" s="2"/>
      <c r="DR2014" s="2"/>
      <c r="DS2014" s="2"/>
      <c r="DT2014" s="2"/>
      <c r="DU2014" s="2"/>
      <c r="DV2014" s="2"/>
      <c r="DW2014" s="2"/>
      <c r="DX2014" s="2"/>
      <c r="DY2014" s="2"/>
      <c r="DZ2014" s="2"/>
      <c r="EA2014" s="2"/>
      <c r="EB2014" s="2"/>
      <c r="EC2014" s="2"/>
      <c r="ED2014" s="2"/>
      <c r="EE2014" s="2"/>
      <c r="EF2014" s="2"/>
      <c r="EG2014" s="2"/>
      <c r="EH2014" s="2"/>
      <c r="EI2014" s="2"/>
      <c r="EJ2014" s="2"/>
      <c r="EK2014" s="2"/>
      <c r="EL2014" s="2"/>
      <c r="EM2014" s="2"/>
      <c r="EN2014" s="2"/>
      <c r="EO2014" s="2"/>
      <c r="EP2014" s="2"/>
      <c r="EQ2014" s="2"/>
      <c r="ER2014" s="2"/>
      <c r="ES2014" s="2"/>
      <c r="ET2014" s="2"/>
      <c r="EU2014" s="2"/>
      <c r="EV2014" s="2"/>
      <c r="EW2014" s="2"/>
      <c r="EX2014" s="2"/>
      <c r="EY2014" s="2"/>
      <c r="EZ2014" s="2"/>
      <c r="FA2014" s="2"/>
      <c r="FB2014" s="2"/>
      <c r="FC2014" s="2"/>
    </row>
    <row r="2015" spans="1:159" s="4" customFormat="1">
      <c r="A2015" s="77" t="s">
        <v>2451</v>
      </c>
      <c r="B2015" s="87" t="s">
        <v>2842</v>
      </c>
      <c r="C2015" s="88">
        <v>4000</v>
      </c>
      <c r="D2015" s="87" t="s">
        <v>2117</v>
      </c>
      <c r="E2015" s="107" t="str">
        <f>VLOOKUP($C2015,'2024-25 School Level AAFTE'!$C$4:$L$2372,9,FALSE)</f>
        <v>Yes</v>
      </c>
      <c r="F2015" s="95">
        <f>VLOOKUP($C2015,'2024-25 School Level AAFTE'!$C$4:$J$2372,8,FALSE)</f>
        <v>572.22</v>
      </c>
      <c r="G2015" s="97">
        <f>IFERROR(IF(E2015= "yes",VLOOKUP(C2015,Summary!$B:$I,6,0),0),0)</f>
        <v>0</v>
      </c>
      <c r="H2015" s="96">
        <f t="shared" si="341"/>
        <v>572.22</v>
      </c>
      <c r="I2015" s="154">
        <f>VLOOKUP($A2015,'2025-26 Salary &amp; Benefits'!$A:$I,3,FALSE)</f>
        <v>1</v>
      </c>
      <c r="J2015" s="154">
        <f>VLOOKUP($A2015,'2025-26 Salary &amp; Benefits'!$A:$I,4,FALSE)</f>
        <v>1</v>
      </c>
      <c r="K2015" s="141">
        <f t="shared" si="342"/>
        <v>572.22</v>
      </c>
      <c r="L2015" s="140">
        <f t="shared" si="343"/>
        <v>1.679</v>
      </c>
      <c r="M2015" s="142">
        <f>'2025-26 Salary &amp; Benefits'!$E$6</f>
        <v>78209</v>
      </c>
      <c r="N2015" s="142">
        <f>'2025-26 Salary &amp; Benefits'!$F$6</f>
        <v>80164</v>
      </c>
      <c r="O2015" s="9">
        <f t="shared" si="344"/>
        <v>131312.91</v>
      </c>
      <c r="P2015" s="9">
        <f t="shared" si="345"/>
        <v>3282.4499999999825</v>
      </c>
      <c r="Q2015" s="9">
        <f>'2025-26 Salary &amp; Benefits'!G$6</f>
        <v>15997.68</v>
      </c>
      <c r="R2015" s="143">
        <f>'2025-26 Salary &amp; Benefits'!H$6</f>
        <v>0.16020000000000001</v>
      </c>
      <c r="S2015" s="143">
        <f>'2025-26 Salary &amp; Benefits'!I$6</f>
        <v>0.15390000000000001</v>
      </c>
      <c r="T2015" s="9">
        <f t="shared" si="346"/>
        <v>48401.599999999999</v>
      </c>
      <c r="U2015" s="9">
        <f t="shared" si="347"/>
        <v>2243.2600000000002</v>
      </c>
      <c r="V2015" s="9">
        <f t="shared" si="348"/>
        <v>345.24</v>
      </c>
      <c r="W2015" s="9">
        <f t="shared" si="349"/>
        <v>2588.5</v>
      </c>
      <c r="X2015" s="22">
        <f t="shared" si="350"/>
        <v>185585.46</v>
      </c>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2"/>
      <c r="BU2015" s="2"/>
      <c r="BV2015" s="2"/>
      <c r="BW2015" s="2"/>
      <c r="BX2015" s="2"/>
      <c r="BY2015" s="2"/>
      <c r="BZ2015" s="2"/>
      <c r="CA2015" s="2"/>
      <c r="CB2015" s="2"/>
      <c r="CC2015" s="2"/>
      <c r="CD2015" s="2"/>
      <c r="CE2015" s="2"/>
      <c r="CF2015" s="2"/>
      <c r="CG2015" s="2"/>
      <c r="CH2015" s="2"/>
      <c r="CI2015" s="2"/>
      <c r="CJ2015" s="2"/>
      <c r="CK2015" s="2"/>
      <c r="CL2015" s="2"/>
      <c r="CM2015" s="2"/>
      <c r="CN2015" s="2"/>
      <c r="CO2015" s="2"/>
      <c r="CP2015" s="2"/>
      <c r="CQ2015" s="2"/>
      <c r="CR2015" s="2"/>
      <c r="CS2015" s="2"/>
      <c r="CT2015" s="2"/>
      <c r="CU2015" s="2"/>
      <c r="CV2015" s="2"/>
      <c r="CW2015" s="2"/>
      <c r="CX2015" s="2"/>
      <c r="CY2015" s="2"/>
      <c r="CZ2015" s="2"/>
      <c r="DA2015" s="2"/>
      <c r="DB2015" s="2"/>
      <c r="DC2015" s="2"/>
      <c r="DD2015" s="2"/>
      <c r="DE2015" s="2"/>
      <c r="DF2015" s="2"/>
      <c r="DG2015" s="2"/>
      <c r="DH2015" s="2"/>
      <c r="DI2015" s="2"/>
      <c r="DJ2015" s="2"/>
      <c r="DK2015" s="2"/>
      <c r="DL2015" s="2"/>
      <c r="DM2015" s="2"/>
      <c r="DN2015" s="2"/>
      <c r="DO2015" s="2"/>
      <c r="DP2015" s="2"/>
      <c r="DQ2015" s="2"/>
      <c r="DR2015" s="2"/>
      <c r="DS2015" s="2"/>
      <c r="DT2015" s="2"/>
      <c r="DU2015" s="2"/>
      <c r="DV2015" s="2"/>
      <c r="DW2015" s="2"/>
      <c r="DX2015" s="2"/>
      <c r="DY2015" s="2"/>
      <c r="DZ2015" s="2"/>
      <c r="EA2015" s="2"/>
      <c r="EB2015" s="2"/>
      <c r="EC2015" s="2"/>
      <c r="ED2015" s="2"/>
      <c r="EE2015" s="2"/>
      <c r="EF2015" s="2"/>
      <c r="EG2015" s="2"/>
      <c r="EH2015" s="2"/>
      <c r="EI2015" s="2"/>
      <c r="EJ2015" s="2"/>
      <c r="EK2015" s="2"/>
      <c r="EL2015" s="2"/>
      <c r="EM2015" s="2"/>
      <c r="EN2015" s="2"/>
      <c r="EO2015" s="2"/>
      <c r="EP2015" s="2"/>
      <c r="EQ2015" s="2"/>
      <c r="ER2015" s="2"/>
      <c r="ES2015" s="2"/>
      <c r="ET2015" s="2"/>
      <c r="EU2015" s="2"/>
      <c r="EV2015" s="2"/>
      <c r="EW2015" s="2"/>
      <c r="EX2015" s="2"/>
      <c r="EY2015" s="2"/>
      <c r="EZ2015" s="2"/>
      <c r="FA2015" s="2"/>
      <c r="FB2015" s="2"/>
      <c r="FC2015" s="2"/>
    </row>
    <row r="2016" spans="1:159" s="4" customFormat="1">
      <c r="A2016" s="77" t="s">
        <v>2451</v>
      </c>
      <c r="B2016" s="87" t="s">
        <v>2842</v>
      </c>
      <c r="C2016" s="88">
        <v>4497</v>
      </c>
      <c r="D2016" s="87" t="s">
        <v>238</v>
      </c>
      <c r="E2016" s="107" t="str">
        <f>VLOOKUP($C2016,'2024-25 School Level AAFTE'!$C$4:$L$2372,9,FALSE)</f>
        <v>Yes</v>
      </c>
      <c r="F2016" s="95">
        <f>VLOOKUP($C2016,'2024-25 School Level AAFTE'!$C$4:$J$2372,8,FALSE)</f>
        <v>582.66999999999996</v>
      </c>
      <c r="G2016" s="97">
        <f>IFERROR(IF(E2016= "yes",VLOOKUP(C2016,Summary!$B:$I,6,0),0),0)</f>
        <v>0</v>
      </c>
      <c r="H2016" s="96">
        <f t="shared" si="341"/>
        <v>582.66999999999996</v>
      </c>
      <c r="I2016" s="154">
        <f>VLOOKUP($A2016,'2025-26 Salary &amp; Benefits'!$A:$I,3,FALSE)</f>
        <v>1</v>
      </c>
      <c r="J2016" s="154">
        <f>VLOOKUP($A2016,'2025-26 Salary &amp; Benefits'!$A:$I,4,FALSE)</f>
        <v>1</v>
      </c>
      <c r="K2016" s="141">
        <f t="shared" si="342"/>
        <v>582.66999999999996</v>
      </c>
      <c r="L2016" s="140">
        <f t="shared" si="343"/>
        <v>1.7090000000000001</v>
      </c>
      <c r="M2016" s="142">
        <f>'2025-26 Salary &amp; Benefits'!$E$6</f>
        <v>78209</v>
      </c>
      <c r="N2016" s="142">
        <f>'2025-26 Salary &amp; Benefits'!$F$6</f>
        <v>80164</v>
      </c>
      <c r="O2016" s="9">
        <f t="shared" si="344"/>
        <v>133659.18</v>
      </c>
      <c r="P2016" s="9">
        <f t="shared" si="345"/>
        <v>3341.1000000000058</v>
      </c>
      <c r="Q2016" s="9">
        <f>'2025-26 Salary &amp; Benefits'!G$6</f>
        <v>15997.68</v>
      </c>
      <c r="R2016" s="143">
        <f>'2025-26 Salary &amp; Benefits'!H$6</f>
        <v>0.16020000000000001</v>
      </c>
      <c r="S2016" s="143">
        <f>'2025-26 Salary &amp; Benefits'!I$6</f>
        <v>0.15390000000000001</v>
      </c>
      <c r="T2016" s="9">
        <f t="shared" si="346"/>
        <v>49266.43</v>
      </c>
      <c r="U2016" s="9">
        <f t="shared" si="347"/>
        <v>2283.34</v>
      </c>
      <c r="V2016" s="9">
        <f t="shared" si="348"/>
        <v>351.41</v>
      </c>
      <c r="W2016" s="9">
        <f t="shared" si="349"/>
        <v>2634.75</v>
      </c>
      <c r="X2016" s="22">
        <f t="shared" si="350"/>
        <v>188901.46</v>
      </c>
      <c r="Y2016" s="2"/>
      <c r="Z2016" s="2"/>
      <c r="AA2016" s="2"/>
      <c r="AB2016" s="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c r="BI2016" s="2"/>
      <c r="BJ2016" s="2"/>
      <c r="BK2016" s="2"/>
      <c r="BL2016" s="2"/>
      <c r="BM2016" s="2"/>
      <c r="BN2016" s="2"/>
      <c r="BO2016" s="2"/>
      <c r="BP2016" s="2"/>
      <c r="BQ2016" s="2"/>
      <c r="BR2016" s="2"/>
      <c r="BS2016" s="2"/>
      <c r="BT2016" s="2"/>
      <c r="BU2016" s="2"/>
      <c r="BV2016" s="2"/>
      <c r="BW2016" s="2"/>
      <c r="BX2016" s="2"/>
      <c r="BY2016" s="2"/>
      <c r="BZ2016" s="2"/>
      <c r="CA2016" s="2"/>
      <c r="CB2016" s="2"/>
      <c r="CC2016" s="2"/>
      <c r="CD2016" s="2"/>
      <c r="CE2016" s="2"/>
      <c r="CF2016" s="2"/>
      <c r="CG2016" s="2"/>
      <c r="CH2016" s="2"/>
      <c r="CI2016" s="2"/>
      <c r="CJ2016" s="2"/>
      <c r="CK2016" s="2"/>
      <c r="CL2016" s="2"/>
      <c r="CM2016" s="2"/>
      <c r="CN2016" s="2"/>
      <c r="CO2016" s="2"/>
      <c r="CP2016" s="2"/>
      <c r="CQ2016" s="2"/>
      <c r="CR2016" s="2"/>
      <c r="CS2016" s="2"/>
      <c r="CT2016" s="2"/>
      <c r="CU2016" s="2"/>
      <c r="CV2016" s="2"/>
      <c r="CW2016" s="2"/>
      <c r="CX2016" s="2"/>
      <c r="CY2016" s="2"/>
      <c r="CZ2016" s="2"/>
      <c r="DA2016" s="2"/>
      <c r="DB2016" s="2"/>
      <c r="DC2016" s="2"/>
      <c r="DD2016" s="2"/>
      <c r="DE2016" s="2"/>
      <c r="DF2016" s="2"/>
      <c r="DG2016" s="2"/>
      <c r="DH2016" s="2"/>
      <c r="DI2016" s="2"/>
      <c r="DJ2016" s="2"/>
      <c r="DK2016" s="2"/>
      <c r="DL2016" s="2"/>
      <c r="DM2016" s="2"/>
      <c r="DN2016" s="2"/>
      <c r="DO2016" s="2"/>
      <c r="DP2016" s="2"/>
      <c r="DQ2016" s="2"/>
      <c r="DR2016" s="2"/>
      <c r="DS2016" s="2"/>
      <c r="DT2016" s="2"/>
      <c r="DU2016" s="2"/>
      <c r="DV2016" s="2"/>
      <c r="DW2016" s="2"/>
      <c r="DX2016" s="2"/>
      <c r="DY2016" s="2"/>
      <c r="DZ2016" s="2"/>
      <c r="EA2016" s="2"/>
      <c r="EB2016" s="2"/>
      <c r="EC2016" s="2"/>
      <c r="ED2016" s="2"/>
      <c r="EE2016" s="2"/>
      <c r="EF2016" s="2"/>
      <c r="EG2016" s="2"/>
      <c r="EH2016" s="2"/>
      <c r="EI2016" s="2"/>
      <c r="EJ2016" s="2"/>
      <c r="EK2016" s="2"/>
      <c r="EL2016" s="2"/>
      <c r="EM2016" s="2"/>
      <c r="EN2016" s="2"/>
      <c r="EO2016" s="2"/>
      <c r="EP2016" s="2"/>
      <c r="EQ2016" s="2"/>
      <c r="ER2016" s="2"/>
      <c r="ES2016" s="2"/>
      <c r="ET2016" s="2"/>
      <c r="EU2016" s="2"/>
      <c r="EV2016" s="2"/>
      <c r="EW2016" s="2"/>
      <c r="EX2016" s="2"/>
      <c r="EY2016" s="2"/>
      <c r="EZ2016" s="2"/>
      <c r="FA2016" s="2"/>
      <c r="FB2016" s="2"/>
      <c r="FC2016" s="2"/>
    </row>
    <row r="2017" spans="1:159" s="4" customFormat="1">
      <c r="A2017" s="77" t="s">
        <v>2451</v>
      </c>
      <c r="B2017" s="87" t="s">
        <v>2842</v>
      </c>
      <c r="C2017" s="88">
        <v>5049</v>
      </c>
      <c r="D2017" s="87" t="s">
        <v>2118</v>
      </c>
      <c r="E2017" s="107" t="str">
        <f>VLOOKUP($C2017,'2024-25 School Level AAFTE'!$C$4:$L$2372,9,FALSE)</f>
        <v>Yes</v>
      </c>
      <c r="F2017" s="95">
        <f>VLOOKUP($C2017,'2024-25 School Level AAFTE'!$C$4:$J$2372,8,FALSE)</f>
        <v>548.36</v>
      </c>
      <c r="G2017" s="97">
        <f>IFERROR(IF(E2017= "yes",VLOOKUP(C2017,Summary!$B:$I,6,0),0),0)</f>
        <v>0</v>
      </c>
      <c r="H2017" s="96">
        <f t="shared" si="341"/>
        <v>548.36</v>
      </c>
      <c r="I2017" s="154">
        <f>VLOOKUP($A2017,'2025-26 Salary &amp; Benefits'!$A:$I,3,FALSE)</f>
        <v>1</v>
      </c>
      <c r="J2017" s="154">
        <f>VLOOKUP($A2017,'2025-26 Salary &amp; Benefits'!$A:$I,4,FALSE)</f>
        <v>1</v>
      </c>
      <c r="K2017" s="141">
        <f t="shared" si="342"/>
        <v>548.36</v>
      </c>
      <c r="L2017" s="140">
        <f t="shared" si="343"/>
        <v>1.609</v>
      </c>
      <c r="M2017" s="142">
        <f>'2025-26 Salary &amp; Benefits'!$E$6</f>
        <v>78209</v>
      </c>
      <c r="N2017" s="142">
        <f>'2025-26 Salary &amp; Benefits'!$F$6</f>
        <v>80164</v>
      </c>
      <c r="O2017" s="9">
        <f t="shared" si="344"/>
        <v>125838.28</v>
      </c>
      <c r="P2017" s="9">
        <f t="shared" si="345"/>
        <v>3145.6000000000058</v>
      </c>
      <c r="Q2017" s="9">
        <f>'2025-26 Salary &amp; Benefits'!G$6</f>
        <v>15997.68</v>
      </c>
      <c r="R2017" s="143">
        <f>'2025-26 Salary &amp; Benefits'!H$6</f>
        <v>0.16020000000000001</v>
      </c>
      <c r="S2017" s="143">
        <f>'2025-26 Salary &amp; Benefits'!I$6</f>
        <v>0.15390000000000001</v>
      </c>
      <c r="T2017" s="9">
        <f t="shared" si="346"/>
        <v>46383.67</v>
      </c>
      <c r="U2017" s="9">
        <f t="shared" si="347"/>
        <v>2149.73</v>
      </c>
      <c r="V2017" s="9">
        <f t="shared" si="348"/>
        <v>330.84</v>
      </c>
      <c r="W2017" s="9">
        <f t="shared" si="349"/>
        <v>2480.5700000000002</v>
      </c>
      <c r="X2017" s="22">
        <f t="shared" si="350"/>
        <v>177848.12000000002</v>
      </c>
      <c r="Y2017" s="2"/>
      <c r="Z2017" s="2"/>
      <c r="AA2017" s="2"/>
      <c r="AB2017" s="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c r="BI2017" s="2"/>
      <c r="BJ2017" s="2"/>
      <c r="BK2017" s="2"/>
      <c r="BL2017" s="2"/>
      <c r="BM2017" s="2"/>
      <c r="BN2017" s="2"/>
      <c r="BO2017" s="2"/>
      <c r="BP2017" s="2"/>
      <c r="BQ2017" s="2"/>
      <c r="BR2017" s="2"/>
      <c r="BS2017" s="2"/>
      <c r="BT2017" s="2"/>
      <c r="BU2017" s="2"/>
      <c r="BV2017" s="2"/>
      <c r="BW2017" s="2"/>
      <c r="BX2017" s="2"/>
      <c r="BY2017" s="2"/>
      <c r="BZ2017" s="2"/>
      <c r="CA2017" s="2"/>
      <c r="CB2017" s="2"/>
      <c r="CC2017" s="2"/>
      <c r="CD2017" s="2"/>
      <c r="CE2017" s="2"/>
      <c r="CF2017" s="2"/>
      <c r="CG2017" s="2"/>
      <c r="CH2017" s="2"/>
      <c r="CI2017" s="2"/>
      <c r="CJ2017" s="2"/>
      <c r="CK2017" s="2"/>
      <c r="CL2017" s="2"/>
      <c r="CM2017" s="2"/>
      <c r="CN2017" s="2"/>
      <c r="CO2017" s="2"/>
      <c r="CP2017" s="2"/>
      <c r="CQ2017" s="2"/>
      <c r="CR2017" s="2"/>
      <c r="CS2017" s="2"/>
      <c r="CT2017" s="2"/>
      <c r="CU2017" s="2"/>
      <c r="CV2017" s="2"/>
      <c r="CW2017" s="2"/>
      <c r="CX2017" s="2"/>
      <c r="CY2017" s="2"/>
      <c r="CZ2017" s="2"/>
      <c r="DA2017" s="2"/>
      <c r="DB2017" s="2"/>
      <c r="DC2017" s="2"/>
      <c r="DD2017" s="2"/>
      <c r="DE2017" s="2"/>
      <c r="DF2017" s="2"/>
      <c r="DG2017" s="2"/>
      <c r="DH2017" s="2"/>
      <c r="DI2017" s="2"/>
      <c r="DJ2017" s="2"/>
      <c r="DK2017" s="2"/>
      <c r="DL2017" s="2"/>
      <c r="DM2017" s="2"/>
      <c r="DN2017" s="2"/>
      <c r="DO2017" s="2"/>
      <c r="DP2017" s="2"/>
      <c r="DQ2017" s="2"/>
      <c r="DR2017" s="2"/>
      <c r="DS2017" s="2"/>
      <c r="DT2017" s="2"/>
      <c r="DU2017" s="2"/>
      <c r="DV2017" s="2"/>
      <c r="DW2017" s="2"/>
      <c r="DX2017" s="2"/>
      <c r="DY2017" s="2"/>
      <c r="DZ2017" s="2"/>
      <c r="EA2017" s="2"/>
      <c r="EB2017" s="2"/>
      <c r="EC2017" s="2"/>
      <c r="ED2017" s="2"/>
      <c r="EE2017" s="2"/>
      <c r="EF2017" s="2"/>
      <c r="EG2017" s="2"/>
      <c r="EH2017" s="2"/>
      <c r="EI2017" s="2"/>
      <c r="EJ2017" s="2"/>
      <c r="EK2017" s="2"/>
      <c r="EL2017" s="2"/>
      <c r="EM2017" s="2"/>
      <c r="EN2017" s="2"/>
      <c r="EO2017" s="2"/>
      <c r="EP2017" s="2"/>
      <c r="EQ2017" s="2"/>
      <c r="ER2017" s="2"/>
      <c r="ES2017" s="2"/>
      <c r="ET2017" s="2"/>
      <c r="EU2017" s="2"/>
      <c r="EV2017" s="2"/>
      <c r="EW2017" s="2"/>
      <c r="EX2017" s="2"/>
      <c r="EY2017" s="2"/>
      <c r="EZ2017" s="2"/>
      <c r="FA2017" s="2"/>
      <c r="FB2017" s="2"/>
      <c r="FC2017" s="2"/>
    </row>
    <row r="2018" spans="1:159" s="4" customFormat="1">
      <c r="A2018" s="77" t="s">
        <v>2451</v>
      </c>
      <c r="B2018" s="87" t="s">
        <v>2842</v>
      </c>
      <c r="C2018" s="89">
        <v>5137</v>
      </c>
      <c r="D2018" s="101" t="s">
        <v>2119</v>
      </c>
      <c r="E2018" s="107" t="str">
        <f>VLOOKUP($C2018,'2024-25 School Level AAFTE'!$C$4:$L$2372,9,FALSE)</f>
        <v>Yes</v>
      </c>
      <c r="F2018" s="95">
        <f>VLOOKUP($C2018,'2024-25 School Level AAFTE'!$C$4:$J$2372,8,FALSE)</f>
        <v>415.63</v>
      </c>
      <c r="G2018" s="97">
        <f>IFERROR(IF(E2018= "yes",VLOOKUP(C2018,Summary!$B:$I,6,0),0),0)</f>
        <v>0</v>
      </c>
      <c r="H2018" s="96">
        <f t="shared" si="341"/>
        <v>415.63</v>
      </c>
      <c r="I2018" s="154">
        <f>VLOOKUP($A2018,'2025-26 Salary &amp; Benefits'!$A:$I,3,FALSE)</f>
        <v>1</v>
      </c>
      <c r="J2018" s="154">
        <f>VLOOKUP($A2018,'2025-26 Salary &amp; Benefits'!$A:$I,4,FALSE)</f>
        <v>1</v>
      </c>
      <c r="K2018" s="141">
        <f t="shared" si="342"/>
        <v>415.63</v>
      </c>
      <c r="L2018" s="140">
        <f t="shared" si="343"/>
        <v>1.2190000000000001</v>
      </c>
      <c r="M2018" s="142">
        <f>'2025-26 Salary &amp; Benefits'!$E$6</f>
        <v>78209</v>
      </c>
      <c r="N2018" s="142">
        <f>'2025-26 Salary &amp; Benefits'!$F$6</f>
        <v>80164</v>
      </c>
      <c r="O2018" s="9">
        <f t="shared" si="344"/>
        <v>95336.77</v>
      </c>
      <c r="P2018" s="9">
        <f t="shared" si="345"/>
        <v>2383.1499999999942</v>
      </c>
      <c r="Q2018" s="9">
        <f>'2025-26 Salary &amp; Benefits'!G$6</f>
        <v>15997.68</v>
      </c>
      <c r="R2018" s="143">
        <f>'2025-26 Salary &amp; Benefits'!H$6</f>
        <v>0.16020000000000001</v>
      </c>
      <c r="S2018" s="143">
        <f>'2025-26 Salary &amp; Benefits'!I$6</f>
        <v>0.15390000000000001</v>
      </c>
      <c r="T2018" s="9">
        <f t="shared" si="346"/>
        <v>35140.89</v>
      </c>
      <c r="U2018" s="9">
        <f t="shared" si="347"/>
        <v>1628.67</v>
      </c>
      <c r="V2018" s="9">
        <f t="shared" si="348"/>
        <v>250.65</v>
      </c>
      <c r="W2018" s="9">
        <f t="shared" si="349"/>
        <v>1879.3200000000002</v>
      </c>
      <c r="X2018" s="22">
        <f t="shared" si="350"/>
        <v>134740.13</v>
      </c>
      <c r="Y2018" s="2"/>
      <c r="Z2018" s="2"/>
      <c r="AA2018" s="2"/>
      <c r="AB2018" s="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c r="CC2018" s="2"/>
      <c r="CD2018" s="2"/>
      <c r="CE2018" s="2"/>
      <c r="CF2018" s="2"/>
      <c r="CG2018" s="2"/>
      <c r="CH2018" s="2"/>
      <c r="CI2018" s="2"/>
      <c r="CJ2018" s="2"/>
      <c r="CK2018" s="2"/>
      <c r="CL2018" s="2"/>
      <c r="CM2018" s="2"/>
      <c r="CN2018" s="2"/>
      <c r="CO2018" s="2"/>
      <c r="CP2018" s="2"/>
      <c r="CQ2018" s="2"/>
      <c r="CR2018" s="2"/>
      <c r="CS2018" s="2"/>
      <c r="CT2018" s="2"/>
      <c r="CU2018" s="2"/>
      <c r="CV2018" s="2"/>
      <c r="CW2018" s="2"/>
      <c r="CX2018" s="2"/>
      <c r="CY2018" s="2"/>
      <c r="CZ2018" s="2"/>
      <c r="DA2018" s="2"/>
      <c r="DB2018" s="2"/>
      <c r="DC2018" s="2"/>
      <c r="DD2018" s="2"/>
      <c r="DE2018" s="2"/>
      <c r="DF2018" s="2"/>
      <c r="DG2018" s="2"/>
      <c r="DH2018" s="2"/>
      <c r="DI2018" s="2"/>
      <c r="DJ2018" s="2"/>
      <c r="DK2018" s="2"/>
      <c r="DL2018" s="2"/>
      <c r="DM2018" s="2"/>
      <c r="DN2018" s="2"/>
      <c r="DO2018" s="2"/>
      <c r="DP2018" s="2"/>
      <c r="DQ2018" s="2"/>
      <c r="DR2018" s="2"/>
      <c r="DS2018" s="2"/>
      <c r="DT2018" s="2"/>
      <c r="DU2018" s="2"/>
      <c r="DV2018" s="2"/>
      <c r="DW2018" s="2"/>
      <c r="DX2018" s="2"/>
      <c r="DY2018" s="2"/>
      <c r="DZ2018" s="2"/>
      <c r="EA2018" s="2"/>
      <c r="EB2018" s="2"/>
      <c r="EC2018" s="2"/>
      <c r="ED2018" s="2"/>
      <c r="EE2018" s="2"/>
      <c r="EF2018" s="2"/>
      <c r="EG2018" s="2"/>
      <c r="EH2018" s="2"/>
      <c r="EI2018" s="2"/>
      <c r="EJ2018" s="2"/>
      <c r="EK2018" s="2"/>
      <c r="EL2018" s="2"/>
      <c r="EM2018" s="2"/>
      <c r="EN2018" s="2"/>
      <c r="EO2018" s="2"/>
      <c r="EP2018" s="2"/>
      <c r="EQ2018" s="2"/>
      <c r="ER2018" s="2"/>
      <c r="ES2018" s="2"/>
      <c r="ET2018" s="2"/>
      <c r="EU2018" s="2"/>
      <c r="EV2018" s="2"/>
      <c r="EW2018" s="2"/>
      <c r="EX2018" s="2"/>
      <c r="EY2018" s="2"/>
      <c r="EZ2018" s="2"/>
      <c r="FA2018" s="2"/>
      <c r="FB2018" s="2"/>
      <c r="FC2018" s="2"/>
    </row>
    <row r="2019" spans="1:159" s="4" customFormat="1">
      <c r="A2019" s="77" t="s">
        <v>2451</v>
      </c>
      <c r="B2019" s="87" t="s">
        <v>2842</v>
      </c>
      <c r="C2019" s="88">
        <v>5352</v>
      </c>
      <c r="D2019" s="87" t="s">
        <v>2120</v>
      </c>
      <c r="E2019" s="107" t="str">
        <f>VLOOKUP($C2019,'2024-25 School Level AAFTE'!$C$4:$L$2372,9,FALSE)</f>
        <v>Yes</v>
      </c>
      <c r="F2019" s="95">
        <f>VLOOKUP($C2019,'2024-25 School Level AAFTE'!$C$4:$J$2372,8,FALSE)</f>
        <v>3.56</v>
      </c>
      <c r="G2019" s="97">
        <f>IFERROR(IF(E2019= "yes",VLOOKUP(C2019,Summary!$B:$I,6,0),0),0)</f>
        <v>0</v>
      </c>
      <c r="H2019" s="96">
        <f t="shared" si="341"/>
        <v>3.56</v>
      </c>
      <c r="I2019" s="154">
        <f>VLOOKUP($A2019,'2025-26 Salary &amp; Benefits'!$A:$I,3,FALSE)</f>
        <v>1</v>
      </c>
      <c r="J2019" s="154">
        <f>VLOOKUP($A2019,'2025-26 Salary &amp; Benefits'!$A:$I,4,FALSE)</f>
        <v>1</v>
      </c>
      <c r="K2019" s="141">
        <f t="shared" si="342"/>
        <v>3.56</v>
      </c>
      <c r="L2019" s="140">
        <f t="shared" si="343"/>
        <v>0.01</v>
      </c>
      <c r="M2019" s="142">
        <f>'2025-26 Salary &amp; Benefits'!$E$6</f>
        <v>78209</v>
      </c>
      <c r="N2019" s="142">
        <f>'2025-26 Salary &amp; Benefits'!$F$6</f>
        <v>80164</v>
      </c>
      <c r="O2019" s="9">
        <f t="shared" si="344"/>
        <v>782.09</v>
      </c>
      <c r="P2019" s="9">
        <f t="shared" si="345"/>
        <v>19.549999999999955</v>
      </c>
      <c r="Q2019" s="9">
        <f>'2025-26 Salary &amp; Benefits'!G$6</f>
        <v>15997.68</v>
      </c>
      <c r="R2019" s="143">
        <f>'2025-26 Salary &amp; Benefits'!H$6</f>
        <v>0.16020000000000001</v>
      </c>
      <c r="S2019" s="143">
        <f>'2025-26 Salary &amp; Benefits'!I$6</f>
        <v>0.15390000000000001</v>
      </c>
      <c r="T2019" s="9">
        <f t="shared" si="346"/>
        <v>288.27999999999997</v>
      </c>
      <c r="U2019" s="9">
        <f t="shared" si="347"/>
        <v>13.36</v>
      </c>
      <c r="V2019" s="9">
        <f t="shared" si="348"/>
        <v>2.06</v>
      </c>
      <c r="W2019" s="9">
        <f t="shared" si="349"/>
        <v>15.42</v>
      </c>
      <c r="X2019" s="22">
        <f t="shared" si="350"/>
        <v>1105.3399999999999</v>
      </c>
      <c r="Y2019" s="2"/>
      <c r="Z2019" s="2"/>
      <c r="AA2019" s="2"/>
      <c r="AB2019" s="2"/>
      <c r="AC2019" s="2"/>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c r="CC2019" s="2"/>
      <c r="CD2019" s="2"/>
      <c r="CE2019" s="2"/>
      <c r="CF2019" s="2"/>
      <c r="CG2019" s="2"/>
      <c r="CH2019" s="2"/>
      <c r="CI2019" s="2"/>
      <c r="CJ2019" s="2"/>
      <c r="CK2019" s="2"/>
      <c r="CL2019" s="2"/>
      <c r="CM2019" s="2"/>
      <c r="CN2019" s="2"/>
      <c r="CO2019" s="2"/>
      <c r="CP2019" s="2"/>
      <c r="CQ2019" s="2"/>
      <c r="CR2019" s="2"/>
      <c r="CS2019" s="2"/>
      <c r="CT2019" s="2"/>
      <c r="CU2019" s="2"/>
      <c r="CV2019" s="2"/>
      <c r="CW2019" s="2"/>
      <c r="CX2019" s="2"/>
      <c r="CY2019" s="2"/>
      <c r="CZ2019" s="2"/>
      <c r="DA2019" s="2"/>
      <c r="DB2019" s="2"/>
      <c r="DC2019" s="2"/>
      <c r="DD2019" s="2"/>
      <c r="DE2019" s="2"/>
      <c r="DF2019" s="2"/>
      <c r="DG2019" s="2"/>
      <c r="DH2019" s="2"/>
      <c r="DI2019" s="2"/>
      <c r="DJ2019" s="2"/>
      <c r="DK2019" s="2"/>
      <c r="DL2019" s="2"/>
      <c r="DM2019" s="2"/>
      <c r="DN2019" s="2"/>
      <c r="DO2019" s="2"/>
      <c r="DP2019" s="2"/>
      <c r="DQ2019" s="2"/>
      <c r="DR2019" s="2"/>
      <c r="DS2019" s="2"/>
      <c r="DT2019" s="2"/>
      <c r="DU2019" s="2"/>
      <c r="DV2019" s="2"/>
      <c r="DW2019" s="2"/>
      <c r="DX2019" s="2"/>
      <c r="DY2019" s="2"/>
      <c r="DZ2019" s="2"/>
      <c r="EA2019" s="2"/>
      <c r="EB2019" s="2"/>
      <c r="EC2019" s="2"/>
      <c r="ED2019" s="2"/>
      <c r="EE2019" s="2"/>
      <c r="EF2019" s="2"/>
      <c r="EG2019" s="2"/>
      <c r="EH2019" s="2"/>
      <c r="EI2019" s="2"/>
      <c r="EJ2019" s="2"/>
      <c r="EK2019" s="2"/>
      <c r="EL2019" s="2"/>
      <c r="EM2019" s="2"/>
      <c r="EN2019" s="2"/>
      <c r="EO2019" s="2"/>
      <c r="EP2019" s="2"/>
      <c r="EQ2019" s="2"/>
      <c r="ER2019" s="2"/>
      <c r="ES2019" s="2"/>
      <c r="ET2019" s="2"/>
      <c r="EU2019" s="2"/>
      <c r="EV2019" s="2"/>
      <c r="EW2019" s="2"/>
      <c r="EX2019" s="2"/>
      <c r="EY2019" s="2"/>
      <c r="EZ2019" s="2"/>
      <c r="FA2019" s="2"/>
      <c r="FB2019" s="2"/>
      <c r="FC2019" s="2"/>
    </row>
    <row r="2020" spans="1:159" s="4" customFormat="1">
      <c r="A2020" s="77" t="s">
        <v>2272</v>
      </c>
      <c r="B2020" s="87" t="s">
        <v>2843</v>
      </c>
      <c r="C2020" s="88">
        <v>5319</v>
      </c>
      <c r="D2020" s="87" t="s">
        <v>1057</v>
      </c>
      <c r="E2020" s="107" t="str">
        <f>VLOOKUP($C2020,'2024-25 School Level AAFTE'!$C$4:$L$2372,9,FALSE)</f>
        <v>Yes</v>
      </c>
      <c r="F2020" s="95">
        <f>VLOOKUP($C2020,'2024-25 School Level AAFTE'!$C$4:$J$2372,8,FALSE)</f>
        <v>75.97999999999999</v>
      </c>
      <c r="G2020" s="97">
        <f>IFERROR(IF(E2020= "yes",VLOOKUP(C2020,Summary!$B:$I,6,0),0),0)</f>
        <v>0</v>
      </c>
      <c r="H2020" s="96">
        <f t="shared" si="341"/>
        <v>75.97999999999999</v>
      </c>
      <c r="I2020" s="154">
        <f>VLOOKUP($A2020,'2025-26 Salary &amp; Benefits'!$A:$I,3,FALSE)</f>
        <v>1.18</v>
      </c>
      <c r="J2020" s="154">
        <f>VLOOKUP($A2020,'2025-26 Salary &amp; Benefits'!$A:$I,4,FALSE)</f>
        <v>1.18</v>
      </c>
      <c r="K2020" s="141">
        <f t="shared" si="342"/>
        <v>75.97999999999999</v>
      </c>
      <c r="L2020" s="140">
        <f t="shared" si="343"/>
        <v>0.223</v>
      </c>
      <c r="M2020" s="142">
        <f>'2025-26 Salary &amp; Benefits'!$E$6</f>
        <v>78209</v>
      </c>
      <c r="N2020" s="142">
        <f>'2025-26 Salary &amp; Benefits'!$F$6</f>
        <v>80164</v>
      </c>
      <c r="O2020" s="9">
        <f t="shared" si="344"/>
        <v>20579.919999999998</v>
      </c>
      <c r="P2020" s="9">
        <f t="shared" si="345"/>
        <v>514.43000000000029</v>
      </c>
      <c r="Q2020" s="9">
        <f>'2025-26 Salary &amp; Benefits'!G$6</f>
        <v>15997.68</v>
      </c>
      <c r="R2020" s="143">
        <f>'2025-26 Salary &amp; Benefits'!H$6</f>
        <v>0.16020000000000001</v>
      </c>
      <c r="S2020" s="143">
        <f>'2025-26 Salary &amp; Benefits'!I$6</f>
        <v>0.15390000000000001</v>
      </c>
      <c r="T2020" s="9">
        <f t="shared" si="346"/>
        <v>6943.56</v>
      </c>
      <c r="U2020" s="9">
        <f t="shared" si="347"/>
        <v>351.57</v>
      </c>
      <c r="V2020" s="9">
        <f t="shared" si="348"/>
        <v>54.11</v>
      </c>
      <c r="W2020" s="9">
        <f t="shared" si="349"/>
        <v>405.68</v>
      </c>
      <c r="X2020" s="22">
        <f t="shared" si="350"/>
        <v>28443.59</v>
      </c>
      <c r="Y2020" s="2"/>
      <c r="Z2020" s="2"/>
      <c r="AA2020" s="2"/>
      <c r="AB2020" s="2"/>
      <c r="AC2020" s="2"/>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c r="CC2020" s="2"/>
      <c r="CD2020" s="2"/>
      <c r="CE2020" s="2"/>
      <c r="CF2020" s="2"/>
      <c r="CG2020" s="2"/>
      <c r="CH2020" s="2"/>
      <c r="CI2020" s="2"/>
      <c r="CJ2020" s="2"/>
      <c r="CK2020" s="2"/>
      <c r="CL2020" s="2"/>
      <c r="CM2020" s="2"/>
      <c r="CN2020" s="2"/>
      <c r="CO2020" s="2"/>
      <c r="CP2020" s="2"/>
      <c r="CQ2020" s="2"/>
      <c r="CR2020" s="2"/>
      <c r="CS2020" s="2"/>
      <c r="CT2020" s="2"/>
      <c r="CU2020" s="2"/>
      <c r="CV2020" s="2"/>
      <c r="CW2020" s="2"/>
      <c r="CX2020" s="2"/>
      <c r="CY2020" s="2"/>
      <c r="CZ2020" s="2"/>
      <c r="DA2020" s="2"/>
      <c r="DB2020" s="2"/>
      <c r="DC2020" s="2"/>
      <c r="DD2020" s="2"/>
      <c r="DE2020" s="2"/>
      <c r="DF2020" s="2"/>
      <c r="DG2020" s="2"/>
      <c r="DH2020" s="2"/>
      <c r="DI2020" s="2"/>
      <c r="DJ2020" s="2"/>
      <c r="DK2020" s="2"/>
      <c r="DL2020" s="2"/>
      <c r="DM2020" s="2"/>
      <c r="DN2020" s="2"/>
      <c r="DO2020" s="2"/>
      <c r="DP2020" s="2"/>
      <c r="DQ2020" s="2"/>
      <c r="DR2020" s="2"/>
      <c r="DS2020" s="2"/>
      <c r="DT2020" s="2"/>
      <c r="DU2020" s="2"/>
      <c r="DV2020" s="2"/>
      <c r="DW2020" s="2"/>
      <c r="DX2020" s="2"/>
      <c r="DY2020" s="2"/>
      <c r="DZ2020" s="2"/>
      <c r="EA2020" s="2"/>
      <c r="EB2020" s="2"/>
      <c r="EC2020" s="2"/>
      <c r="ED2020" s="2"/>
      <c r="EE2020" s="2"/>
      <c r="EF2020" s="2"/>
      <c r="EG2020" s="2"/>
      <c r="EH2020" s="2"/>
      <c r="EI2020" s="2"/>
      <c r="EJ2020" s="2"/>
      <c r="EK2020" s="2"/>
      <c r="EL2020" s="2"/>
      <c r="EM2020" s="2"/>
      <c r="EN2020" s="2"/>
      <c r="EO2020" s="2"/>
      <c r="EP2020" s="2"/>
      <c r="EQ2020" s="2"/>
      <c r="ER2020" s="2"/>
      <c r="ES2020" s="2"/>
      <c r="ET2020" s="2"/>
      <c r="EU2020" s="2"/>
      <c r="EV2020" s="2"/>
      <c r="EW2020" s="2"/>
      <c r="EX2020" s="2"/>
      <c r="EY2020" s="2"/>
      <c r="EZ2020" s="2"/>
      <c r="FA2020" s="2"/>
      <c r="FB2020" s="2"/>
      <c r="FC2020" s="2"/>
    </row>
    <row r="2021" spans="1:159" s="4" customFormat="1">
      <c r="A2021" s="77" t="s">
        <v>2336</v>
      </c>
      <c r="B2021" s="87" t="s">
        <v>2844</v>
      </c>
      <c r="C2021" s="88">
        <v>1514</v>
      </c>
      <c r="D2021" s="87" t="s">
        <v>3101</v>
      </c>
      <c r="E2021" s="107" t="str">
        <f>VLOOKUP($C2021,'2024-25 School Level AAFTE'!$C$4:$L$2372,9,FALSE)</f>
        <v>No</v>
      </c>
      <c r="F2021" s="95">
        <f>VLOOKUP($C2021,'2024-25 School Level AAFTE'!$C$4:$J$2372,8,FALSE)</f>
        <v>7.38</v>
      </c>
      <c r="G2021" s="97">
        <f>IFERROR(IF(E2021= "yes",VLOOKUP(C2021,Summary!$B:$I,6,0),0),0)</f>
        <v>0</v>
      </c>
      <c r="H2021" s="96">
        <f t="shared" si="341"/>
        <v>0</v>
      </c>
      <c r="I2021" s="154">
        <f>VLOOKUP($A2021,'2025-26 Salary &amp; Benefits'!$A:$I,3,FALSE)</f>
        <v>1.1200000000000001</v>
      </c>
      <c r="J2021" s="154">
        <f>VLOOKUP($A2021,'2025-26 Salary &amp; Benefits'!$A:$I,4,FALSE)</f>
        <v>1.1200000000000001</v>
      </c>
      <c r="K2021" s="141">
        <f t="shared" si="342"/>
        <v>0</v>
      </c>
      <c r="L2021" s="140">
        <f t="shared" si="343"/>
        <v>0</v>
      </c>
      <c r="M2021" s="142">
        <f>'2025-26 Salary &amp; Benefits'!$E$6</f>
        <v>78209</v>
      </c>
      <c r="N2021" s="142">
        <f>'2025-26 Salary &amp; Benefits'!$F$6</f>
        <v>80164</v>
      </c>
      <c r="O2021" s="9">
        <f t="shared" si="344"/>
        <v>0</v>
      </c>
      <c r="P2021" s="9">
        <f t="shared" si="345"/>
        <v>0</v>
      </c>
      <c r="Q2021" s="9">
        <f>'2025-26 Salary &amp; Benefits'!G$6</f>
        <v>15997.68</v>
      </c>
      <c r="R2021" s="143">
        <f>'2025-26 Salary &amp; Benefits'!H$6</f>
        <v>0.16020000000000001</v>
      </c>
      <c r="S2021" s="143">
        <f>'2025-26 Salary &amp; Benefits'!I$6</f>
        <v>0.15390000000000001</v>
      </c>
      <c r="T2021" s="9">
        <f t="shared" si="346"/>
        <v>0</v>
      </c>
      <c r="U2021" s="9">
        <f t="shared" si="347"/>
        <v>0</v>
      </c>
      <c r="V2021" s="9">
        <f t="shared" si="348"/>
        <v>0</v>
      </c>
      <c r="W2021" s="9">
        <f t="shared" si="349"/>
        <v>0</v>
      </c>
      <c r="X2021" s="22">
        <f t="shared" si="350"/>
        <v>0</v>
      </c>
      <c r="Y2021" s="2"/>
      <c r="Z2021" s="2"/>
      <c r="AA2021" s="2"/>
      <c r="AB2021" s="2"/>
      <c r="AC2021" s="2"/>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c r="CC2021" s="2"/>
      <c r="CD2021" s="2"/>
      <c r="CE2021" s="2"/>
      <c r="CF2021" s="2"/>
      <c r="CG2021" s="2"/>
      <c r="CH2021" s="2"/>
      <c r="CI2021" s="2"/>
      <c r="CJ2021" s="2"/>
      <c r="CK2021" s="2"/>
      <c r="CL2021" s="2"/>
      <c r="CM2021" s="2"/>
      <c r="CN2021" s="2"/>
      <c r="CO2021" s="2"/>
      <c r="CP2021" s="2"/>
      <c r="CQ2021" s="2"/>
      <c r="CR2021" s="2"/>
      <c r="CS2021" s="2"/>
      <c r="CT2021" s="2"/>
      <c r="CU2021" s="2"/>
      <c r="CV2021" s="2"/>
      <c r="CW2021" s="2"/>
      <c r="CX2021" s="2"/>
      <c r="CY2021" s="2"/>
      <c r="CZ2021" s="2"/>
      <c r="DA2021" s="2"/>
      <c r="DB2021" s="2"/>
      <c r="DC2021" s="2"/>
      <c r="DD2021" s="2"/>
      <c r="DE2021" s="2"/>
      <c r="DF2021" s="2"/>
      <c r="DG2021" s="2"/>
      <c r="DH2021" s="2"/>
      <c r="DI2021" s="2"/>
      <c r="DJ2021" s="2"/>
      <c r="DK2021" s="2"/>
      <c r="DL2021" s="2"/>
      <c r="DM2021" s="2"/>
      <c r="DN2021" s="2"/>
      <c r="DO2021" s="2"/>
      <c r="DP2021" s="2"/>
      <c r="DQ2021" s="2"/>
      <c r="DR2021" s="2"/>
      <c r="DS2021" s="2"/>
      <c r="DT2021" s="2"/>
      <c r="DU2021" s="2"/>
      <c r="DV2021" s="2"/>
      <c r="DW2021" s="2"/>
      <c r="DX2021" s="2"/>
      <c r="DY2021" s="2"/>
      <c r="DZ2021" s="2"/>
      <c r="EA2021" s="2"/>
      <c r="EB2021" s="2"/>
      <c r="EC2021" s="2"/>
      <c r="ED2021" s="2"/>
      <c r="EE2021" s="2"/>
      <c r="EF2021" s="2"/>
      <c r="EG2021" s="2"/>
      <c r="EH2021" s="2"/>
      <c r="EI2021" s="2"/>
      <c r="EJ2021" s="2"/>
      <c r="EK2021" s="2"/>
      <c r="EL2021" s="2"/>
      <c r="EM2021" s="2"/>
      <c r="EN2021" s="2"/>
      <c r="EO2021" s="2"/>
      <c r="EP2021" s="2"/>
      <c r="EQ2021" s="2"/>
      <c r="ER2021" s="2"/>
      <c r="ES2021" s="2"/>
      <c r="ET2021" s="2"/>
      <c r="EU2021" s="2"/>
      <c r="EV2021" s="2"/>
      <c r="EW2021" s="2"/>
      <c r="EX2021" s="2"/>
      <c r="EY2021" s="2"/>
      <c r="EZ2021" s="2"/>
      <c r="FA2021" s="2"/>
      <c r="FB2021" s="2"/>
      <c r="FC2021" s="2"/>
    </row>
    <row r="2022" spans="1:159" s="4" customFormat="1">
      <c r="A2022" s="77" t="s">
        <v>2336</v>
      </c>
      <c r="B2022" s="87" t="s">
        <v>2844</v>
      </c>
      <c r="C2022" s="88">
        <v>1585</v>
      </c>
      <c r="D2022" s="87" t="s">
        <v>2537</v>
      </c>
      <c r="E2022" s="107" t="str">
        <f>VLOOKUP($C2022,'2024-25 School Level AAFTE'!$C$4:$L$2372,9,FALSE)</f>
        <v>No</v>
      </c>
      <c r="F2022" s="95">
        <f>VLOOKUP($C2022,'2024-25 School Level AAFTE'!$C$4:$J$2372,8,FALSE)</f>
        <v>52.57</v>
      </c>
      <c r="G2022" s="97">
        <f>IFERROR(IF(E2022= "yes",VLOOKUP(C2022,Summary!$B:$I,6,0),0),0)</f>
        <v>0</v>
      </c>
      <c r="H2022" s="96">
        <f t="shared" si="341"/>
        <v>0</v>
      </c>
      <c r="I2022" s="154">
        <f>VLOOKUP($A2022,'2025-26 Salary &amp; Benefits'!$A:$I,3,FALSE)</f>
        <v>1.1200000000000001</v>
      </c>
      <c r="J2022" s="154">
        <f>VLOOKUP($A2022,'2025-26 Salary &amp; Benefits'!$A:$I,4,FALSE)</f>
        <v>1.1200000000000001</v>
      </c>
      <c r="K2022" s="141">
        <f t="shared" si="342"/>
        <v>0</v>
      </c>
      <c r="L2022" s="140">
        <f t="shared" si="343"/>
        <v>0</v>
      </c>
      <c r="M2022" s="142">
        <f>'2025-26 Salary &amp; Benefits'!$E$6</f>
        <v>78209</v>
      </c>
      <c r="N2022" s="142">
        <f>'2025-26 Salary &amp; Benefits'!$F$6</f>
        <v>80164</v>
      </c>
      <c r="O2022" s="9">
        <f t="shared" si="344"/>
        <v>0</v>
      </c>
      <c r="P2022" s="9">
        <f t="shared" si="345"/>
        <v>0</v>
      </c>
      <c r="Q2022" s="9">
        <f>'2025-26 Salary &amp; Benefits'!G$6</f>
        <v>15997.68</v>
      </c>
      <c r="R2022" s="143">
        <f>'2025-26 Salary &amp; Benefits'!H$6</f>
        <v>0.16020000000000001</v>
      </c>
      <c r="S2022" s="143">
        <f>'2025-26 Salary &amp; Benefits'!I$6</f>
        <v>0.15390000000000001</v>
      </c>
      <c r="T2022" s="9">
        <f t="shared" si="346"/>
        <v>0</v>
      </c>
      <c r="U2022" s="9">
        <f t="shared" si="347"/>
        <v>0</v>
      </c>
      <c r="V2022" s="9">
        <f t="shared" si="348"/>
        <v>0</v>
      </c>
      <c r="W2022" s="9">
        <f t="shared" si="349"/>
        <v>0</v>
      </c>
      <c r="X2022" s="22">
        <f t="shared" si="350"/>
        <v>0</v>
      </c>
      <c r="Y2022" s="2"/>
      <c r="Z2022" s="2"/>
      <c r="AA2022" s="2"/>
      <c r="AB2022" s="2"/>
      <c r="AC2022" s="2"/>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c r="BI2022" s="2"/>
      <c r="BJ2022" s="2"/>
      <c r="BK2022" s="2"/>
      <c r="BL2022" s="2"/>
      <c r="BM2022" s="2"/>
      <c r="BN2022" s="2"/>
      <c r="BO2022" s="2"/>
      <c r="BP2022" s="2"/>
      <c r="BQ2022" s="2"/>
      <c r="BR2022" s="2"/>
      <c r="BS2022" s="2"/>
      <c r="BT2022" s="2"/>
      <c r="BU2022" s="2"/>
      <c r="BV2022" s="2"/>
      <c r="BW2022" s="2"/>
      <c r="BX2022" s="2"/>
      <c r="BY2022" s="2"/>
      <c r="BZ2022" s="2"/>
      <c r="CA2022" s="2"/>
      <c r="CB2022" s="2"/>
      <c r="CC2022" s="2"/>
      <c r="CD2022" s="2"/>
      <c r="CE2022" s="2"/>
      <c r="CF2022" s="2"/>
      <c r="CG2022" s="2"/>
      <c r="CH2022" s="2"/>
      <c r="CI2022" s="2"/>
      <c r="CJ2022" s="2"/>
      <c r="CK2022" s="2"/>
      <c r="CL2022" s="2"/>
      <c r="CM2022" s="2"/>
      <c r="CN2022" s="2"/>
      <c r="CO2022" s="2"/>
      <c r="CP2022" s="2"/>
      <c r="CQ2022" s="2"/>
      <c r="CR2022" s="2"/>
      <c r="CS2022" s="2"/>
      <c r="CT2022" s="2"/>
      <c r="CU2022" s="2"/>
      <c r="CV2022" s="2"/>
      <c r="CW2022" s="2"/>
      <c r="CX2022" s="2"/>
      <c r="CY2022" s="2"/>
      <c r="CZ2022" s="2"/>
      <c r="DA2022" s="2"/>
      <c r="DB2022" s="2"/>
      <c r="DC2022" s="2"/>
      <c r="DD2022" s="2"/>
      <c r="DE2022" s="2"/>
      <c r="DF2022" s="2"/>
      <c r="DG2022" s="2"/>
      <c r="DH2022" s="2"/>
      <c r="DI2022" s="2"/>
      <c r="DJ2022" s="2"/>
      <c r="DK2022" s="2"/>
      <c r="DL2022" s="2"/>
      <c r="DM2022" s="2"/>
      <c r="DN2022" s="2"/>
      <c r="DO2022" s="2"/>
      <c r="DP2022" s="2"/>
      <c r="DQ2022" s="2"/>
      <c r="DR2022" s="2"/>
      <c r="DS2022" s="2"/>
      <c r="DT2022" s="2"/>
      <c r="DU2022" s="2"/>
      <c r="DV2022" s="2"/>
      <c r="DW2022" s="2"/>
      <c r="DX2022" s="2"/>
      <c r="DY2022" s="2"/>
      <c r="DZ2022" s="2"/>
      <c r="EA2022" s="2"/>
      <c r="EB2022" s="2"/>
      <c r="EC2022" s="2"/>
      <c r="ED2022" s="2"/>
      <c r="EE2022" s="2"/>
      <c r="EF2022" s="2"/>
      <c r="EG2022" s="2"/>
      <c r="EH2022" s="2"/>
      <c r="EI2022" s="2"/>
      <c r="EJ2022" s="2"/>
      <c r="EK2022" s="2"/>
      <c r="EL2022" s="2"/>
      <c r="EM2022" s="2"/>
      <c r="EN2022" s="2"/>
      <c r="EO2022" s="2"/>
      <c r="EP2022" s="2"/>
      <c r="EQ2022" s="2"/>
      <c r="ER2022" s="2"/>
      <c r="ES2022" s="2"/>
      <c r="ET2022" s="2"/>
      <c r="EU2022" s="2"/>
      <c r="EV2022" s="2"/>
      <c r="EW2022" s="2"/>
      <c r="EX2022" s="2"/>
      <c r="EY2022" s="2"/>
      <c r="EZ2022" s="2"/>
      <c r="FA2022" s="2"/>
      <c r="FB2022" s="2"/>
      <c r="FC2022" s="2"/>
    </row>
    <row r="2023" spans="1:159" s="4" customFormat="1">
      <c r="A2023" s="77" t="s">
        <v>2336</v>
      </c>
      <c r="B2023" s="87" t="s">
        <v>2844</v>
      </c>
      <c r="C2023" s="89">
        <v>1860</v>
      </c>
      <c r="D2023" s="101" t="s">
        <v>1301</v>
      </c>
      <c r="E2023" s="107" t="str">
        <f>VLOOKUP($C2023,'2024-25 School Level AAFTE'!$C$4:$L$2372,9,FALSE)</f>
        <v>No</v>
      </c>
      <c r="F2023" s="95">
        <f>VLOOKUP($C2023,'2024-25 School Level AAFTE'!$C$4:$J$2372,8,FALSE)</f>
        <v>630.39</v>
      </c>
      <c r="G2023" s="97">
        <f>IFERROR(IF(E2023= "yes",VLOOKUP(C2023,Summary!$B:$I,6,0),0),0)</f>
        <v>0</v>
      </c>
      <c r="H2023" s="96">
        <f t="shared" si="341"/>
        <v>0</v>
      </c>
      <c r="I2023" s="154">
        <f>VLOOKUP($A2023,'2025-26 Salary &amp; Benefits'!$A:$I,3,FALSE)</f>
        <v>1.1200000000000001</v>
      </c>
      <c r="J2023" s="154">
        <f>VLOOKUP($A2023,'2025-26 Salary &amp; Benefits'!$A:$I,4,FALSE)</f>
        <v>1.1200000000000001</v>
      </c>
      <c r="K2023" s="141">
        <f t="shared" si="342"/>
        <v>0</v>
      </c>
      <c r="L2023" s="140">
        <f t="shared" si="343"/>
        <v>0</v>
      </c>
      <c r="M2023" s="142">
        <f>'2025-26 Salary &amp; Benefits'!$E$6</f>
        <v>78209</v>
      </c>
      <c r="N2023" s="142">
        <f>'2025-26 Salary &amp; Benefits'!$F$6</f>
        <v>80164</v>
      </c>
      <c r="O2023" s="9">
        <f t="shared" si="344"/>
        <v>0</v>
      </c>
      <c r="P2023" s="9">
        <f t="shared" si="345"/>
        <v>0</v>
      </c>
      <c r="Q2023" s="9">
        <f>'2025-26 Salary &amp; Benefits'!G$6</f>
        <v>15997.68</v>
      </c>
      <c r="R2023" s="143">
        <f>'2025-26 Salary &amp; Benefits'!H$6</f>
        <v>0.16020000000000001</v>
      </c>
      <c r="S2023" s="143">
        <f>'2025-26 Salary &amp; Benefits'!I$6</f>
        <v>0.15390000000000001</v>
      </c>
      <c r="T2023" s="9">
        <f t="shared" si="346"/>
        <v>0</v>
      </c>
      <c r="U2023" s="9">
        <f t="shared" si="347"/>
        <v>0</v>
      </c>
      <c r="V2023" s="9">
        <f t="shared" si="348"/>
        <v>0</v>
      </c>
      <c r="W2023" s="9">
        <f t="shared" si="349"/>
        <v>0</v>
      </c>
      <c r="X2023" s="22">
        <f t="shared" si="350"/>
        <v>0</v>
      </c>
      <c r="Y2023" s="2"/>
      <c r="Z2023" s="2"/>
      <c r="AA2023" s="2"/>
      <c r="AB2023" s="2"/>
      <c r="AC2023" s="2"/>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c r="BI2023" s="2"/>
      <c r="BJ2023" s="2"/>
      <c r="BK2023" s="2"/>
      <c r="BL2023" s="2"/>
      <c r="BM2023" s="2"/>
      <c r="BN2023" s="2"/>
      <c r="BO2023" s="2"/>
      <c r="BP2023" s="2"/>
      <c r="BQ2023" s="2"/>
      <c r="BR2023" s="2"/>
      <c r="BS2023" s="2"/>
      <c r="BT2023" s="2"/>
      <c r="BU2023" s="2"/>
      <c r="BV2023" s="2"/>
      <c r="BW2023" s="2"/>
      <c r="BX2023" s="2"/>
      <c r="BY2023" s="2"/>
      <c r="BZ2023" s="2"/>
      <c r="CA2023" s="2"/>
      <c r="CB2023" s="2"/>
      <c r="CC2023" s="2"/>
      <c r="CD2023" s="2"/>
      <c r="CE2023" s="2"/>
      <c r="CF2023" s="2"/>
      <c r="CG2023" s="2"/>
      <c r="CH2023" s="2"/>
      <c r="CI2023" s="2"/>
      <c r="CJ2023" s="2"/>
      <c r="CK2023" s="2"/>
      <c r="CL2023" s="2"/>
      <c r="CM2023" s="2"/>
      <c r="CN2023" s="2"/>
      <c r="CO2023" s="2"/>
      <c r="CP2023" s="2"/>
      <c r="CQ2023" s="2"/>
      <c r="CR2023" s="2"/>
      <c r="CS2023" s="2"/>
      <c r="CT2023" s="2"/>
      <c r="CU2023" s="2"/>
      <c r="CV2023" s="2"/>
      <c r="CW2023" s="2"/>
      <c r="CX2023" s="2"/>
      <c r="CY2023" s="2"/>
      <c r="CZ2023" s="2"/>
      <c r="DA2023" s="2"/>
      <c r="DB2023" s="2"/>
      <c r="DC2023" s="2"/>
      <c r="DD2023" s="2"/>
      <c r="DE2023" s="2"/>
      <c r="DF2023" s="2"/>
      <c r="DG2023" s="2"/>
      <c r="DH2023" s="2"/>
      <c r="DI2023" s="2"/>
      <c r="DJ2023" s="2"/>
      <c r="DK2023" s="2"/>
      <c r="DL2023" s="2"/>
      <c r="DM2023" s="2"/>
      <c r="DN2023" s="2"/>
      <c r="DO2023" s="2"/>
      <c r="DP2023" s="2"/>
      <c r="DQ2023" s="2"/>
      <c r="DR2023" s="2"/>
      <c r="DS2023" s="2"/>
      <c r="DT2023" s="2"/>
      <c r="DU2023" s="2"/>
      <c r="DV2023" s="2"/>
      <c r="DW2023" s="2"/>
      <c r="DX2023" s="2"/>
      <c r="DY2023" s="2"/>
      <c r="DZ2023" s="2"/>
      <c r="EA2023" s="2"/>
      <c r="EB2023" s="2"/>
      <c r="EC2023" s="2"/>
      <c r="ED2023" s="2"/>
      <c r="EE2023" s="2"/>
      <c r="EF2023" s="2"/>
      <c r="EG2023" s="2"/>
      <c r="EH2023" s="2"/>
      <c r="EI2023" s="2"/>
      <c r="EJ2023" s="2"/>
      <c r="EK2023" s="2"/>
      <c r="EL2023" s="2"/>
      <c r="EM2023" s="2"/>
      <c r="EN2023" s="2"/>
      <c r="EO2023" s="2"/>
      <c r="EP2023" s="2"/>
      <c r="EQ2023" s="2"/>
      <c r="ER2023" s="2"/>
      <c r="ES2023" s="2"/>
      <c r="ET2023" s="2"/>
      <c r="EU2023" s="2"/>
      <c r="EV2023" s="2"/>
      <c r="EW2023" s="2"/>
      <c r="EX2023" s="2"/>
      <c r="EY2023" s="2"/>
      <c r="EZ2023" s="2"/>
      <c r="FA2023" s="2"/>
      <c r="FB2023" s="2"/>
      <c r="FC2023" s="2"/>
    </row>
    <row r="2024" spans="1:159" s="4" customFormat="1">
      <c r="A2024" s="77" t="s">
        <v>2336</v>
      </c>
      <c r="B2024" s="87" t="s">
        <v>2844</v>
      </c>
      <c r="C2024" s="88">
        <v>2036</v>
      </c>
      <c r="D2024" s="87" t="s">
        <v>3239</v>
      </c>
      <c r="E2024" s="107" t="str">
        <f>VLOOKUP($C2024,'2024-25 School Level AAFTE'!$C$4:$L$2372,9,FALSE)</f>
        <v>Yes</v>
      </c>
      <c r="F2024" s="95">
        <f>VLOOKUP($C2024,'2024-25 School Level AAFTE'!$C$4:$J$2372,8,FALSE)</f>
        <v>281.34000000000003</v>
      </c>
      <c r="G2024" s="97">
        <f>IFERROR(IF(E2024= "yes",VLOOKUP(C2024,Summary!$B:$I,6,0),0),0)</f>
        <v>0</v>
      </c>
      <c r="H2024" s="96">
        <f t="shared" si="341"/>
        <v>281.34000000000003</v>
      </c>
      <c r="I2024" s="154">
        <f>VLOOKUP($A2024,'2025-26 Salary &amp; Benefits'!$A:$I,3,FALSE)</f>
        <v>1.1200000000000001</v>
      </c>
      <c r="J2024" s="154">
        <f>VLOOKUP($A2024,'2025-26 Salary &amp; Benefits'!$A:$I,4,FALSE)</f>
        <v>1.1200000000000001</v>
      </c>
      <c r="K2024" s="141">
        <f t="shared" si="342"/>
        <v>281.34000000000003</v>
      </c>
      <c r="L2024" s="140">
        <f t="shared" si="343"/>
        <v>0.82499999999999996</v>
      </c>
      <c r="M2024" s="142">
        <f>'2025-26 Salary &amp; Benefits'!$E$6</f>
        <v>78209</v>
      </c>
      <c r="N2024" s="142">
        <f>'2025-26 Salary &amp; Benefits'!$F$6</f>
        <v>80164</v>
      </c>
      <c r="O2024" s="9">
        <f t="shared" si="344"/>
        <v>72265.119999999995</v>
      </c>
      <c r="P2024" s="9">
        <f t="shared" si="345"/>
        <v>1806.4199999999983</v>
      </c>
      <c r="Q2024" s="9">
        <f>'2025-26 Salary &amp; Benefits'!G$6</f>
        <v>15997.68</v>
      </c>
      <c r="R2024" s="143">
        <f>'2025-26 Salary &amp; Benefits'!H$6</f>
        <v>0.16020000000000001</v>
      </c>
      <c r="S2024" s="143">
        <f>'2025-26 Salary &amp; Benefits'!I$6</f>
        <v>0.15390000000000001</v>
      </c>
      <c r="T2024" s="9">
        <f t="shared" si="346"/>
        <v>25052.97</v>
      </c>
      <c r="U2024" s="9">
        <f t="shared" si="347"/>
        <v>1234.53</v>
      </c>
      <c r="V2024" s="9">
        <f t="shared" si="348"/>
        <v>189.99</v>
      </c>
      <c r="W2024" s="9">
        <f t="shared" si="349"/>
        <v>1424.52</v>
      </c>
      <c r="X2024" s="22">
        <f t="shared" si="350"/>
        <v>100549.03</v>
      </c>
      <c r="Y2024" s="2"/>
      <c r="Z2024" s="2"/>
      <c r="AA2024" s="2"/>
      <c r="AB2024" s="2"/>
      <c r="AC2024" s="2"/>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c r="BI2024" s="2"/>
      <c r="BJ2024" s="2"/>
      <c r="BK2024" s="2"/>
      <c r="BL2024" s="2"/>
      <c r="BM2024" s="2"/>
      <c r="BN2024" s="2"/>
      <c r="BO2024" s="2"/>
      <c r="BP2024" s="2"/>
      <c r="BQ2024" s="2"/>
      <c r="BR2024" s="2"/>
      <c r="BS2024" s="2"/>
      <c r="BT2024" s="2"/>
      <c r="BU2024" s="2"/>
      <c r="BV2024" s="2"/>
      <c r="BW2024" s="2"/>
      <c r="BX2024" s="2"/>
      <c r="BY2024" s="2"/>
      <c r="BZ2024" s="2"/>
      <c r="CA2024" s="2"/>
      <c r="CB2024" s="2"/>
      <c r="CC2024" s="2"/>
      <c r="CD2024" s="2"/>
      <c r="CE2024" s="2"/>
      <c r="CF2024" s="2"/>
      <c r="CG2024" s="2"/>
      <c r="CH2024" s="2"/>
      <c r="CI2024" s="2"/>
      <c r="CJ2024" s="2"/>
      <c r="CK2024" s="2"/>
      <c r="CL2024" s="2"/>
      <c r="CM2024" s="2"/>
      <c r="CN2024" s="2"/>
      <c r="CO2024" s="2"/>
      <c r="CP2024" s="2"/>
      <c r="CQ2024" s="2"/>
      <c r="CR2024" s="2"/>
      <c r="CS2024" s="2"/>
      <c r="CT2024" s="2"/>
      <c r="CU2024" s="2"/>
      <c r="CV2024" s="2"/>
      <c r="CW2024" s="2"/>
      <c r="CX2024" s="2"/>
      <c r="CY2024" s="2"/>
      <c r="CZ2024" s="2"/>
      <c r="DA2024" s="2"/>
      <c r="DB2024" s="2"/>
      <c r="DC2024" s="2"/>
      <c r="DD2024" s="2"/>
      <c r="DE2024" s="2"/>
      <c r="DF2024" s="2"/>
      <c r="DG2024" s="2"/>
      <c r="DH2024" s="2"/>
      <c r="DI2024" s="2"/>
      <c r="DJ2024" s="2"/>
      <c r="DK2024" s="2"/>
      <c r="DL2024" s="2"/>
      <c r="DM2024" s="2"/>
      <c r="DN2024" s="2"/>
      <c r="DO2024" s="2"/>
      <c r="DP2024" s="2"/>
      <c r="DQ2024" s="2"/>
      <c r="DR2024" s="2"/>
      <c r="DS2024" s="2"/>
      <c r="DT2024" s="2"/>
      <c r="DU2024" s="2"/>
      <c r="DV2024" s="2"/>
      <c r="DW2024" s="2"/>
      <c r="DX2024" s="2"/>
      <c r="DY2024" s="2"/>
      <c r="DZ2024" s="2"/>
      <c r="EA2024" s="2"/>
      <c r="EB2024" s="2"/>
      <c r="EC2024" s="2"/>
      <c r="ED2024" s="2"/>
      <c r="EE2024" s="2"/>
      <c r="EF2024" s="2"/>
      <c r="EG2024" s="2"/>
      <c r="EH2024" s="2"/>
      <c r="EI2024" s="2"/>
      <c r="EJ2024" s="2"/>
      <c r="EK2024" s="2"/>
      <c r="EL2024" s="2"/>
      <c r="EM2024" s="2"/>
      <c r="EN2024" s="2"/>
      <c r="EO2024" s="2"/>
      <c r="EP2024" s="2"/>
      <c r="EQ2024" s="2"/>
      <c r="ER2024" s="2"/>
      <c r="ES2024" s="2"/>
      <c r="ET2024" s="2"/>
      <c r="EU2024" s="2"/>
      <c r="EV2024" s="2"/>
      <c r="EW2024" s="2"/>
      <c r="EX2024" s="2"/>
      <c r="EY2024" s="2"/>
      <c r="EZ2024" s="2"/>
      <c r="FA2024" s="2"/>
      <c r="FB2024" s="2"/>
      <c r="FC2024" s="2"/>
    </row>
    <row r="2025" spans="1:159" s="4" customFormat="1">
      <c r="A2025" t="s">
        <v>2336</v>
      </c>
      <c r="B2025" s="87" t="s">
        <v>2844</v>
      </c>
      <c r="C2025" s="3">
        <v>2083</v>
      </c>
      <c r="D2025" t="s">
        <v>40</v>
      </c>
      <c r="E2025" s="107" t="str">
        <f>VLOOKUP($C2025,'2024-25 School Level AAFTE'!$C$4:$L$2372,9,FALSE)</f>
        <v>No</v>
      </c>
      <c r="F2025" s="95">
        <f>VLOOKUP($C2025,'2024-25 School Level AAFTE'!$C$4:$J$2372,8,FALSE)</f>
        <v>361.78</v>
      </c>
      <c r="G2025" s="97">
        <f>IFERROR(IF(E2025= "yes",VLOOKUP(C2025,Summary!$B:$I,6,0),0),0)</f>
        <v>0</v>
      </c>
      <c r="H2025" s="96">
        <f t="shared" si="341"/>
        <v>0</v>
      </c>
      <c r="I2025" s="154">
        <f>VLOOKUP($A2025,'2025-26 Salary &amp; Benefits'!$A:$I,3,FALSE)</f>
        <v>1.1200000000000001</v>
      </c>
      <c r="J2025" s="154">
        <f>VLOOKUP($A2025,'2025-26 Salary &amp; Benefits'!$A:$I,4,FALSE)</f>
        <v>1.1200000000000001</v>
      </c>
      <c r="K2025" s="141">
        <f t="shared" si="342"/>
        <v>0</v>
      </c>
      <c r="L2025" s="140">
        <f t="shared" si="343"/>
        <v>0</v>
      </c>
      <c r="M2025" s="142">
        <f>'2025-26 Salary &amp; Benefits'!$E$6</f>
        <v>78209</v>
      </c>
      <c r="N2025" s="142">
        <f>'2025-26 Salary &amp; Benefits'!$F$6</f>
        <v>80164</v>
      </c>
      <c r="O2025" s="9">
        <f t="shared" si="344"/>
        <v>0</v>
      </c>
      <c r="P2025" s="9">
        <f t="shared" si="345"/>
        <v>0</v>
      </c>
      <c r="Q2025" s="9">
        <f>'2025-26 Salary &amp; Benefits'!G$6</f>
        <v>15997.68</v>
      </c>
      <c r="R2025" s="143">
        <f>'2025-26 Salary &amp; Benefits'!H$6</f>
        <v>0.16020000000000001</v>
      </c>
      <c r="S2025" s="143">
        <f>'2025-26 Salary &amp; Benefits'!I$6</f>
        <v>0.15390000000000001</v>
      </c>
      <c r="T2025" s="9">
        <f t="shared" si="346"/>
        <v>0</v>
      </c>
      <c r="U2025" s="9">
        <f t="shared" si="347"/>
        <v>0</v>
      </c>
      <c r="V2025" s="9">
        <f t="shared" si="348"/>
        <v>0</v>
      </c>
      <c r="W2025" s="9">
        <f t="shared" si="349"/>
        <v>0</v>
      </c>
      <c r="X2025" s="22">
        <f t="shared" si="350"/>
        <v>0</v>
      </c>
      <c r="Y2025" s="2"/>
      <c r="Z2025" s="2"/>
      <c r="AA2025" s="2"/>
      <c r="AB2025" s="2"/>
      <c r="AC2025" s="2"/>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c r="BI2025" s="2"/>
      <c r="BJ2025" s="2"/>
      <c r="BK2025" s="2"/>
      <c r="BL2025" s="2"/>
      <c r="BM2025" s="2"/>
      <c r="BN2025" s="2"/>
      <c r="BO2025" s="2"/>
      <c r="BP2025" s="2"/>
      <c r="BQ2025" s="2"/>
      <c r="BR2025" s="2"/>
      <c r="BS2025" s="2"/>
      <c r="BT2025" s="2"/>
      <c r="BU2025" s="2"/>
      <c r="BV2025" s="2"/>
      <c r="BW2025" s="2"/>
      <c r="BX2025" s="2"/>
      <c r="BY2025" s="2"/>
      <c r="BZ2025" s="2"/>
      <c r="CA2025" s="2"/>
      <c r="CB2025" s="2"/>
      <c r="CC2025" s="2"/>
      <c r="CD2025" s="2"/>
      <c r="CE2025" s="2"/>
      <c r="CF2025" s="2"/>
      <c r="CG2025" s="2"/>
      <c r="CH2025" s="2"/>
      <c r="CI2025" s="2"/>
      <c r="CJ2025" s="2"/>
      <c r="CK2025" s="2"/>
      <c r="CL2025" s="2"/>
      <c r="CM2025" s="2"/>
      <c r="CN2025" s="2"/>
      <c r="CO2025" s="2"/>
      <c r="CP2025" s="2"/>
      <c r="CQ2025" s="2"/>
      <c r="CR2025" s="2"/>
      <c r="CS2025" s="2"/>
      <c r="CT2025" s="2"/>
      <c r="CU2025" s="2"/>
      <c r="CV2025" s="2"/>
      <c r="CW2025" s="2"/>
      <c r="CX2025" s="2"/>
      <c r="CY2025" s="2"/>
      <c r="CZ2025" s="2"/>
      <c r="DA2025" s="2"/>
      <c r="DB2025" s="2"/>
      <c r="DC2025" s="2"/>
      <c r="DD2025" s="2"/>
      <c r="DE2025" s="2"/>
      <c r="DF2025" s="2"/>
      <c r="DG2025" s="2"/>
      <c r="DH2025" s="2"/>
      <c r="DI2025" s="2"/>
      <c r="DJ2025" s="2"/>
      <c r="DK2025" s="2"/>
      <c r="DL2025" s="2"/>
      <c r="DM2025" s="2"/>
      <c r="DN2025" s="2"/>
      <c r="DO2025" s="2"/>
      <c r="DP2025" s="2"/>
      <c r="DQ2025" s="2"/>
      <c r="DR2025" s="2"/>
      <c r="DS2025" s="2"/>
      <c r="DT2025" s="2"/>
      <c r="DU2025" s="2"/>
      <c r="DV2025" s="2"/>
      <c r="DW2025" s="2"/>
      <c r="DX2025" s="2"/>
      <c r="DY2025" s="2"/>
      <c r="DZ2025" s="2"/>
      <c r="EA2025" s="2"/>
      <c r="EB2025" s="2"/>
      <c r="EC2025" s="2"/>
      <c r="ED2025" s="2"/>
      <c r="EE2025" s="2"/>
      <c r="EF2025" s="2"/>
      <c r="EG2025" s="2"/>
      <c r="EH2025" s="2"/>
      <c r="EI2025" s="2"/>
      <c r="EJ2025" s="2"/>
      <c r="EK2025" s="2"/>
      <c r="EL2025" s="2"/>
      <c r="EM2025" s="2"/>
      <c r="EN2025" s="2"/>
      <c r="EO2025" s="2"/>
      <c r="EP2025" s="2"/>
      <c r="EQ2025" s="2"/>
      <c r="ER2025" s="2"/>
      <c r="ES2025" s="2"/>
      <c r="ET2025" s="2"/>
      <c r="EU2025" s="2"/>
      <c r="EV2025" s="2"/>
      <c r="EW2025" s="2"/>
      <c r="EX2025" s="2"/>
      <c r="EY2025" s="2"/>
      <c r="EZ2025" s="2"/>
      <c r="FA2025" s="2"/>
      <c r="FB2025" s="2"/>
      <c r="FC2025" s="2"/>
    </row>
    <row r="2026" spans="1:159" s="4" customFormat="1">
      <c r="A2026" s="77" t="s">
        <v>2336</v>
      </c>
      <c r="B2026" s="87" t="s">
        <v>2844</v>
      </c>
      <c r="C2026" s="88">
        <v>2084</v>
      </c>
      <c r="D2026" s="87" t="s">
        <v>3251</v>
      </c>
      <c r="E2026" s="107" t="str">
        <f>VLOOKUP($C2026,'2024-25 School Level AAFTE'!$C$4:$L$2372,9,FALSE)</f>
        <v>No</v>
      </c>
      <c r="F2026" s="95">
        <f>VLOOKUP($C2026,'2024-25 School Level AAFTE'!$C$4:$J$2372,8,FALSE)</f>
        <v>1639.12</v>
      </c>
      <c r="G2026" s="97">
        <f>IFERROR(IF(E2026= "yes",VLOOKUP(C2026,Summary!$B:$I,6,0),0),0)</f>
        <v>0</v>
      </c>
      <c r="H2026" s="96">
        <f t="shared" si="341"/>
        <v>0</v>
      </c>
      <c r="I2026" s="154">
        <f>VLOOKUP($A2026,'2025-26 Salary &amp; Benefits'!$A:$I,3,FALSE)</f>
        <v>1.1200000000000001</v>
      </c>
      <c r="J2026" s="154">
        <f>VLOOKUP($A2026,'2025-26 Salary &amp; Benefits'!$A:$I,4,FALSE)</f>
        <v>1.1200000000000001</v>
      </c>
      <c r="K2026" s="141">
        <f t="shared" si="342"/>
        <v>0</v>
      </c>
      <c r="L2026" s="140">
        <f t="shared" si="343"/>
        <v>0</v>
      </c>
      <c r="M2026" s="142">
        <f>'2025-26 Salary &amp; Benefits'!$E$6</f>
        <v>78209</v>
      </c>
      <c r="N2026" s="142">
        <f>'2025-26 Salary &amp; Benefits'!$F$6</f>
        <v>80164</v>
      </c>
      <c r="O2026" s="9">
        <f t="shared" si="344"/>
        <v>0</v>
      </c>
      <c r="P2026" s="9">
        <f t="shared" si="345"/>
        <v>0</v>
      </c>
      <c r="Q2026" s="9">
        <f>'2025-26 Salary &amp; Benefits'!G$6</f>
        <v>15997.68</v>
      </c>
      <c r="R2026" s="143">
        <f>'2025-26 Salary &amp; Benefits'!H$6</f>
        <v>0.16020000000000001</v>
      </c>
      <c r="S2026" s="143">
        <f>'2025-26 Salary &amp; Benefits'!I$6</f>
        <v>0.15390000000000001</v>
      </c>
      <c r="T2026" s="9">
        <f t="shared" si="346"/>
        <v>0</v>
      </c>
      <c r="U2026" s="9">
        <f t="shared" si="347"/>
        <v>0</v>
      </c>
      <c r="V2026" s="9">
        <f t="shared" si="348"/>
        <v>0</v>
      </c>
      <c r="W2026" s="9">
        <f t="shared" si="349"/>
        <v>0</v>
      </c>
      <c r="X2026" s="22">
        <f t="shared" si="350"/>
        <v>0</v>
      </c>
      <c r="Y2026" s="2"/>
      <c r="Z2026" s="2"/>
      <c r="AA2026" s="2"/>
      <c r="AB2026" s="2"/>
      <c r="AC2026" s="2"/>
      <c r="AD2026" s="2"/>
      <c r="AE2026" s="2"/>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c r="BI2026" s="2"/>
      <c r="BJ2026" s="2"/>
      <c r="BK2026" s="2"/>
      <c r="BL2026" s="2"/>
      <c r="BM2026" s="2"/>
      <c r="BN2026" s="2"/>
      <c r="BO2026" s="2"/>
      <c r="BP2026" s="2"/>
      <c r="BQ2026" s="2"/>
      <c r="BR2026" s="2"/>
      <c r="BS2026" s="2"/>
      <c r="BT2026" s="2"/>
      <c r="BU2026" s="2"/>
      <c r="BV2026" s="2"/>
      <c r="BW2026" s="2"/>
      <c r="BX2026" s="2"/>
      <c r="BY2026" s="2"/>
      <c r="BZ2026" s="2"/>
      <c r="CA2026" s="2"/>
      <c r="CB2026" s="2"/>
      <c r="CC2026" s="2"/>
      <c r="CD2026" s="2"/>
      <c r="CE2026" s="2"/>
      <c r="CF2026" s="2"/>
      <c r="CG2026" s="2"/>
      <c r="CH2026" s="2"/>
      <c r="CI2026" s="2"/>
      <c r="CJ2026" s="2"/>
      <c r="CK2026" s="2"/>
      <c r="CL2026" s="2"/>
      <c r="CM2026" s="2"/>
      <c r="CN2026" s="2"/>
      <c r="CO2026" s="2"/>
      <c r="CP2026" s="2"/>
      <c r="CQ2026" s="2"/>
      <c r="CR2026" s="2"/>
      <c r="CS2026" s="2"/>
      <c r="CT2026" s="2"/>
      <c r="CU2026" s="2"/>
      <c r="CV2026" s="2"/>
      <c r="CW2026" s="2"/>
      <c r="CX2026" s="2"/>
      <c r="CY2026" s="2"/>
      <c r="CZ2026" s="2"/>
      <c r="DA2026" s="2"/>
      <c r="DB2026" s="2"/>
      <c r="DC2026" s="2"/>
      <c r="DD2026" s="2"/>
      <c r="DE2026" s="2"/>
      <c r="DF2026" s="2"/>
      <c r="DG2026" s="2"/>
      <c r="DH2026" s="2"/>
      <c r="DI2026" s="2"/>
      <c r="DJ2026" s="2"/>
      <c r="DK2026" s="2"/>
      <c r="DL2026" s="2"/>
      <c r="DM2026" s="2"/>
      <c r="DN2026" s="2"/>
      <c r="DO2026" s="2"/>
      <c r="DP2026" s="2"/>
      <c r="DQ2026" s="2"/>
      <c r="DR2026" s="2"/>
      <c r="DS2026" s="2"/>
      <c r="DT2026" s="2"/>
      <c r="DU2026" s="2"/>
      <c r="DV2026" s="2"/>
      <c r="DW2026" s="2"/>
      <c r="DX2026" s="2"/>
      <c r="DY2026" s="2"/>
      <c r="DZ2026" s="2"/>
      <c r="EA2026" s="2"/>
      <c r="EB2026" s="2"/>
      <c r="EC2026" s="2"/>
      <c r="ED2026" s="2"/>
      <c r="EE2026" s="2"/>
      <c r="EF2026" s="2"/>
      <c r="EG2026" s="2"/>
      <c r="EH2026" s="2"/>
      <c r="EI2026" s="2"/>
      <c r="EJ2026" s="2"/>
      <c r="EK2026" s="2"/>
      <c r="EL2026" s="2"/>
      <c r="EM2026" s="2"/>
      <c r="EN2026" s="2"/>
      <c r="EO2026" s="2"/>
      <c r="EP2026" s="2"/>
      <c r="EQ2026" s="2"/>
      <c r="ER2026" s="2"/>
      <c r="ES2026" s="2"/>
      <c r="ET2026" s="2"/>
      <c r="EU2026" s="2"/>
      <c r="EV2026" s="2"/>
      <c r="EW2026" s="2"/>
      <c r="EX2026" s="2"/>
      <c r="EY2026" s="2"/>
      <c r="EZ2026" s="2"/>
      <c r="FA2026" s="2"/>
      <c r="FB2026" s="2"/>
      <c r="FC2026" s="2"/>
    </row>
    <row r="2027" spans="1:159" s="4" customFormat="1">
      <c r="A2027" s="77" t="s">
        <v>2336</v>
      </c>
      <c r="B2027" s="87" t="s">
        <v>2844</v>
      </c>
      <c r="C2027" s="88">
        <v>2094</v>
      </c>
      <c r="D2027" s="87" t="s">
        <v>3219</v>
      </c>
      <c r="E2027" s="107" t="str">
        <f>VLOOKUP($C2027,'2024-25 School Level AAFTE'!$C$4:$L$2372,9,FALSE)</f>
        <v>Yes</v>
      </c>
      <c r="F2027" s="95">
        <f>VLOOKUP($C2027,'2024-25 School Level AAFTE'!$C$4:$J$2372,8,FALSE)</f>
        <v>427.72</v>
      </c>
      <c r="G2027" s="97">
        <f>IFERROR(IF(E2027= "yes",VLOOKUP(C2027,Summary!$B:$I,6,0),0),0)</f>
        <v>0</v>
      </c>
      <c r="H2027" s="96">
        <f t="shared" si="341"/>
        <v>427.72</v>
      </c>
      <c r="I2027" s="154">
        <f>VLOOKUP($A2027,'2025-26 Salary &amp; Benefits'!$A:$I,3,FALSE)</f>
        <v>1.1200000000000001</v>
      </c>
      <c r="J2027" s="154">
        <f>VLOOKUP($A2027,'2025-26 Salary &amp; Benefits'!$A:$I,4,FALSE)</f>
        <v>1.1200000000000001</v>
      </c>
      <c r="K2027" s="141">
        <f t="shared" si="342"/>
        <v>427.72</v>
      </c>
      <c r="L2027" s="140">
        <f t="shared" si="343"/>
        <v>1.2549999999999999</v>
      </c>
      <c r="M2027" s="142">
        <f>'2025-26 Salary &amp; Benefits'!$E$6</f>
        <v>78209</v>
      </c>
      <c r="N2027" s="142">
        <f>'2025-26 Salary &amp; Benefits'!$F$6</f>
        <v>80164</v>
      </c>
      <c r="O2027" s="9">
        <f t="shared" si="344"/>
        <v>109930.57</v>
      </c>
      <c r="P2027" s="9">
        <f t="shared" si="345"/>
        <v>2747.9499999999971</v>
      </c>
      <c r="Q2027" s="9">
        <f>'2025-26 Salary &amp; Benefits'!G$6</f>
        <v>15997.68</v>
      </c>
      <c r="R2027" s="143">
        <f>'2025-26 Salary &amp; Benefits'!H$6</f>
        <v>0.16020000000000001</v>
      </c>
      <c r="S2027" s="143">
        <f>'2025-26 Salary &amp; Benefits'!I$6</f>
        <v>0.15390000000000001</v>
      </c>
      <c r="T2027" s="9">
        <f t="shared" si="346"/>
        <v>38110.879999999997</v>
      </c>
      <c r="U2027" s="9">
        <f t="shared" si="347"/>
        <v>1877.98</v>
      </c>
      <c r="V2027" s="9">
        <f t="shared" si="348"/>
        <v>289.02</v>
      </c>
      <c r="W2027" s="9">
        <f t="shared" si="349"/>
        <v>2167</v>
      </c>
      <c r="X2027" s="22">
        <f t="shared" si="350"/>
        <v>152956.40000000002</v>
      </c>
      <c r="Y2027" s="2"/>
      <c r="Z2027" s="2"/>
      <c r="AA2027" s="2"/>
      <c r="AB2027" s="2"/>
      <c r="AC2027" s="2"/>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c r="BI2027" s="2"/>
      <c r="BJ2027" s="2"/>
      <c r="BK2027" s="2"/>
      <c r="BL2027" s="2"/>
      <c r="BM2027" s="2"/>
      <c r="BN2027" s="2"/>
      <c r="BO2027" s="2"/>
      <c r="BP2027" s="2"/>
      <c r="BQ2027" s="2"/>
      <c r="BR2027" s="2"/>
      <c r="BS2027" s="2"/>
      <c r="BT2027" s="2"/>
      <c r="BU2027" s="2"/>
      <c r="BV2027" s="2"/>
      <c r="BW2027" s="2"/>
      <c r="BX2027" s="2"/>
      <c r="BY2027" s="2"/>
      <c r="BZ2027" s="2"/>
      <c r="CA2027" s="2"/>
      <c r="CB2027" s="2"/>
      <c r="CC2027" s="2"/>
      <c r="CD2027" s="2"/>
      <c r="CE2027" s="2"/>
      <c r="CF2027" s="2"/>
      <c r="CG2027" s="2"/>
      <c r="CH2027" s="2"/>
      <c r="CI2027" s="2"/>
      <c r="CJ2027" s="2"/>
      <c r="CK2027" s="2"/>
      <c r="CL2027" s="2"/>
      <c r="CM2027" s="2"/>
      <c r="CN2027" s="2"/>
      <c r="CO2027" s="2"/>
      <c r="CP2027" s="2"/>
      <c r="CQ2027" s="2"/>
      <c r="CR2027" s="2"/>
      <c r="CS2027" s="2"/>
      <c r="CT2027" s="2"/>
      <c r="CU2027" s="2"/>
      <c r="CV2027" s="2"/>
      <c r="CW2027" s="2"/>
      <c r="CX2027" s="2"/>
      <c r="CY2027" s="2"/>
      <c r="CZ2027" s="2"/>
      <c r="DA2027" s="2"/>
      <c r="DB2027" s="2"/>
      <c r="DC2027" s="2"/>
      <c r="DD2027" s="2"/>
      <c r="DE2027" s="2"/>
      <c r="DF2027" s="2"/>
      <c r="DG2027" s="2"/>
      <c r="DH2027" s="2"/>
      <c r="DI2027" s="2"/>
      <c r="DJ2027" s="2"/>
      <c r="DK2027" s="2"/>
      <c r="DL2027" s="2"/>
      <c r="DM2027" s="2"/>
      <c r="DN2027" s="2"/>
      <c r="DO2027" s="2"/>
      <c r="DP2027" s="2"/>
      <c r="DQ2027" s="2"/>
      <c r="DR2027" s="2"/>
      <c r="DS2027" s="2"/>
      <c r="DT2027" s="2"/>
      <c r="DU2027" s="2"/>
      <c r="DV2027" s="2"/>
      <c r="DW2027" s="2"/>
      <c r="DX2027" s="2"/>
      <c r="DY2027" s="2"/>
      <c r="DZ2027" s="2"/>
      <c r="EA2027" s="2"/>
      <c r="EB2027" s="2"/>
      <c r="EC2027" s="2"/>
      <c r="ED2027" s="2"/>
      <c r="EE2027" s="2"/>
      <c r="EF2027" s="2"/>
      <c r="EG2027" s="2"/>
      <c r="EH2027" s="2"/>
      <c r="EI2027" s="2"/>
      <c r="EJ2027" s="2"/>
      <c r="EK2027" s="2"/>
      <c r="EL2027" s="2"/>
      <c r="EM2027" s="2"/>
      <c r="EN2027" s="2"/>
      <c r="EO2027" s="2"/>
      <c r="EP2027" s="2"/>
      <c r="EQ2027" s="2"/>
      <c r="ER2027" s="2"/>
      <c r="ES2027" s="2"/>
      <c r="ET2027" s="2"/>
      <c r="EU2027" s="2"/>
      <c r="EV2027" s="2"/>
      <c r="EW2027" s="2"/>
      <c r="EX2027" s="2"/>
      <c r="EY2027" s="2"/>
      <c r="EZ2027" s="2"/>
      <c r="FA2027" s="2"/>
      <c r="FB2027" s="2"/>
      <c r="FC2027" s="2"/>
    </row>
    <row r="2028" spans="1:159" s="4" customFormat="1">
      <c r="A2028" s="77" t="s">
        <v>2336</v>
      </c>
      <c r="B2028" s="87" t="s">
        <v>2844</v>
      </c>
      <c r="C2028" s="88">
        <v>2103</v>
      </c>
      <c r="D2028" s="87" t="s">
        <v>3238</v>
      </c>
      <c r="E2028" s="107" t="str">
        <f>VLOOKUP($C2028,'2024-25 School Level AAFTE'!$C$4:$L$2372,9,FALSE)</f>
        <v>No</v>
      </c>
      <c r="F2028" s="95">
        <f>VLOOKUP($C2028,'2024-25 School Level AAFTE'!$C$4:$J$2372,8,FALSE)</f>
        <v>323.48</v>
      </c>
      <c r="G2028" s="97">
        <f>IFERROR(IF(E2028= "yes",VLOOKUP(C2028,Summary!$B:$I,6,0),0),0)</f>
        <v>0</v>
      </c>
      <c r="H2028" s="96">
        <f t="shared" si="341"/>
        <v>0</v>
      </c>
      <c r="I2028" s="154">
        <f>VLOOKUP($A2028,'2025-26 Salary &amp; Benefits'!$A:$I,3,FALSE)</f>
        <v>1.1200000000000001</v>
      </c>
      <c r="J2028" s="154">
        <f>VLOOKUP($A2028,'2025-26 Salary &amp; Benefits'!$A:$I,4,FALSE)</f>
        <v>1.1200000000000001</v>
      </c>
      <c r="K2028" s="141">
        <f t="shared" si="342"/>
        <v>0</v>
      </c>
      <c r="L2028" s="140">
        <f t="shared" si="343"/>
        <v>0</v>
      </c>
      <c r="M2028" s="142">
        <f>'2025-26 Salary &amp; Benefits'!$E$6</f>
        <v>78209</v>
      </c>
      <c r="N2028" s="142">
        <f>'2025-26 Salary &amp; Benefits'!$F$6</f>
        <v>80164</v>
      </c>
      <c r="O2028" s="9">
        <f t="shared" si="344"/>
        <v>0</v>
      </c>
      <c r="P2028" s="9">
        <f t="shared" si="345"/>
        <v>0</v>
      </c>
      <c r="Q2028" s="9">
        <f>'2025-26 Salary &amp; Benefits'!G$6</f>
        <v>15997.68</v>
      </c>
      <c r="R2028" s="143">
        <f>'2025-26 Salary &amp; Benefits'!H$6</f>
        <v>0.16020000000000001</v>
      </c>
      <c r="S2028" s="143">
        <f>'2025-26 Salary &amp; Benefits'!I$6</f>
        <v>0.15390000000000001</v>
      </c>
      <c r="T2028" s="9">
        <f t="shared" si="346"/>
        <v>0</v>
      </c>
      <c r="U2028" s="9">
        <f t="shared" si="347"/>
        <v>0</v>
      </c>
      <c r="V2028" s="9">
        <f t="shared" si="348"/>
        <v>0</v>
      </c>
      <c r="W2028" s="9">
        <f t="shared" si="349"/>
        <v>0</v>
      </c>
      <c r="X2028" s="22">
        <f t="shared" si="350"/>
        <v>0</v>
      </c>
      <c r="Y2028" s="2"/>
      <c r="Z2028" s="2"/>
      <c r="AA2028" s="2"/>
      <c r="AB2028" s="2"/>
      <c r="AC2028" s="2"/>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c r="CH2028" s="2"/>
      <c r="CI2028" s="2"/>
      <c r="CJ2028" s="2"/>
      <c r="CK2028" s="2"/>
      <c r="CL2028" s="2"/>
      <c r="CM2028" s="2"/>
      <c r="CN2028" s="2"/>
      <c r="CO2028" s="2"/>
      <c r="CP2028" s="2"/>
      <c r="CQ2028" s="2"/>
      <c r="CR2028" s="2"/>
      <c r="CS2028" s="2"/>
      <c r="CT2028" s="2"/>
      <c r="CU2028" s="2"/>
      <c r="CV2028" s="2"/>
      <c r="CW2028" s="2"/>
      <c r="CX2028" s="2"/>
      <c r="CY2028" s="2"/>
      <c r="CZ2028" s="2"/>
      <c r="DA2028" s="2"/>
      <c r="DB2028" s="2"/>
      <c r="DC2028" s="2"/>
      <c r="DD2028" s="2"/>
      <c r="DE2028" s="2"/>
      <c r="DF2028" s="2"/>
      <c r="DG2028" s="2"/>
      <c r="DH2028" s="2"/>
      <c r="DI2028" s="2"/>
      <c r="DJ2028" s="2"/>
      <c r="DK2028" s="2"/>
      <c r="DL2028" s="2"/>
      <c r="DM2028" s="2"/>
      <c r="DN2028" s="2"/>
      <c r="DO2028" s="2"/>
      <c r="DP2028" s="2"/>
      <c r="DQ2028" s="2"/>
      <c r="DR2028" s="2"/>
      <c r="DS2028" s="2"/>
      <c r="DT2028" s="2"/>
      <c r="DU2028" s="2"/>
      <c r="DV2028" s="2"/>
      <c r="DW2028" s="2"/>
      <c r="DX2028" s="2"/>
      <c r="DY2028" s="2"/>
      <c r="DZ2028" s="2"/>
      <c r="EA2028" s="2"/>
      <c r="EB2028" s="2"/>
      <c r="EC2028" s="2"/>
      <c r="ED2028" s="2"/>
      <c r="EE2028" s="2"/>
      <c r="EF2028" s="2"/>
      <c r="EG2028" s="2"/>
      <c r="EH2028" s="2"/>
      <c r="EI2028" s="2"/>
      <c r="EJ2028" s="2"/>
      <c r="EK2028" s="2"/>
      <c r="EL2028" s="2"/>
      <c r="EM2028" s="2"/>
      <c r="EN2028" s="2"/>
      <c r="EO2028" s="2"/>
      <c r="EP2028" s="2"/>
      <c r="EQ2028" s="2"/>
      <c r="ER2028" s="2"/>
      <c r="ES2028" s="2"/>
      <c r="ET2028" s="2"/>
      <c r="EU2028" s="2"/>
      <c r="EV2028" s="2"/>
      <c r="EW2028" s="2"/>
      <c r="EX2028" s="2"/>
      <c r="EY2028" s="2"/>
      <c r="EZ2028" s="2"/>
      <c r="FA2028" s="2"/>
      <c r="FB2028" s="2"/>
      <c r="FC2028" s="2"/>
    </row>
    <row r="2029" spans="1:159" s="4" customFormat="1">
      <c r="A2029" s="77" t="s">
        <v>2336</v>
      </c>
      <c r="B2029" s="87" t="s">
        <v>2844</v>
      </c>
      <c r="C2029" s="88">
        <v>2148</v>
      </c>
      <c r="D2029" s="87" t="s">
        <v>3232</v>
      </c>
      <c r="E2029" s="107" t="str">
        <f>VLOOKUP($C2029,'2024-25 School Level AAFTE'!$C$4:$L$2372,9,FALSE)</f>
        <v>Yes</v>
      </c>
      <c r="F2029" s="95">
        <f>VLOOKUP($C2029,'2024-25 School Level AAFTE'!$C$4:$J$2372,8,FALSE)</f>
        <v>211.89000000000001</v>
      </c>
      <c r="G2029" s="97">
        <f>IFERROR(IF(E2029= "yes",VLOOKUP(C2029,Summary!$B:$I,6,0),0),0)</f>
        <v>0</v>
      </c>
      <c r="H2029" s="96">
        <f t="shared" si="341"/>
        <v>211.89000000000001</v>
      </c>
      <c r="I2029" s="154">
        <f>VLOOKUP($A2029,'2025-26 Salary &amp; Benefits'!$A:$I,3,FALSE)</f>
        <v>1.1200000000000001</v>
      </c>
      <c r="J2029" s="154">
        <f>VLOOKUP($A2029,'2025-26 Salary &amp; Benefits'!$A:$I,4,FALSE)</f>
        <v>1.1200000000000001</v>
      </c>
      <c r="K2029" s="141">
        <f t="shared" si="342"/>
        <v>211.89000000000001</v>
      </c>
      <c r="L2029" s="140">
        <f t="shared" si="343"/>
        <v>0.622</v>
      </c>
      <c r="M2029" s="142">
        <f>'2025-26 Salary &amp; Benefits'!$E$6</f>
        <v>78209</v>
      </c>
      <c r="N2029" s="142">
        <f>'2025-26 Salary &amp; Benefits'!$F$6</f>
        <v>80164</v>
      </c>
      <c r="O2029" s="9">
        <f t="shared" si="344"/>
        <v>54483.519999999997</v>
      </c>
      <c r="P2029" s="9">
        <f t="shared" si="345"/>
        <v>1361.9300000000003</v>
      </c>
      <c r="Q2029" s="9">
        <f>'2025-26 Salary &amp; Benefits'!G$6</f>
        <v>15997.68</v>
      </c>
      <c r="R2029" s="143">
        <f>'2025-26 Salary &amp; Benefits'!H$6</f>
        <v>0.16020000000000001</v>
      </c>
      <c r="S2029" s="143">
        <f>'2025-26 Salary &amp; Benefits'!I$6</f>
        <v>0.15390000000000001</v>
      </c>
      <c r="T2029" s="9">
        <f t="shared" si="346"/>
        <v>18888.419999999998</v>
      </c>
      <c r="U2029" s="9">
        <f t="shared" si="347"/>
        <v>930.76</v>
      </c>
      <c r="V2029" s="9">
        <f t="shared" si="348"/>
        <v>143.24</v>
      </c>
      <c r="W2029" s="9">
        <f t="shared" si="349"/>
        <v>1074</v>
      </c>
      <c r="X2029" s="22">
        <f t="shared" si="350"/>
        <v>75807.87</v>
      </c>
      <c r="Y2029" s="2"/>
      <c r="Z2029" s="2"/>
      <c r="AA2029" s="2"/>
      <c r="AB2029" s="2"/>
      <c r="AC2029" s="2"/>
      <c r="AD2029" s="2"/>
      <c r="AE2029" s="2"/>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c r="CC2029" s="2"/>
      <c r="CD2029" s="2"/>
      <c r="CE2029" s="2"/>
      <c r="CF2029" s="2"/>
      <c r="CG2029" s="2"/>
      <c r="CH2029" s="2"/>
      <c r="CI2029" s="2"/>
      <c r="CJ2029" s="2"/>
      <c r="CK2029" s="2"/>
      <c r="CL2029" s="2"/>
      <c r="CM2029" s="2"/>
      <c r="CN2029" s="2"/>
      <c r="CO2029" s="2"/>
      <c r="CP2029" s="2"/>
      <c r="CQ2029" s="2"/>
      <c r="CR2029" s="2"/>
      <c r="CS2029" s="2"/>
      <c r="CT2029" s="2"/>
      <c r="CU2029" s="2"/>
      <c r="CV2029" s="2"/>
      <c r="CW2029" s="2"/>
      <c r="CX2029" s="2"/>
      <c r="CY2029" s="2"/>
      <c r="CZ2029" s="2"/>
      <c r="DA2029" s="2"/>
      <c r="DB2029" s="2"/>
      <c r="DC2029" s="2"/>
      <c r="DD2029" s="2"/>
      <c r="DE2029" s="2"/>
      <c r="DF2029" s="2"/>
      <c r="DG2029" s="2"/>
      <c r="DH2029" s="2"/>
      <c r="DI2029" s="2"/>
      <c r="DJ2029" s="2"/>
      <c r="DK2029" s="2"/>
      <c r="DL2029" s="2"/>
      <c r="DM2029" s="2"/>
      <c r="DN2029" s="2"/>
      <c r="DO2029" s="2"/>
      <c r="DP2029" s="2"/>
      <c r="DQ2029" s="2"/>
      <c r="DR2029" s="2"/>
      <c r="DS2029" s="2"/>
      <c r="DT2029" s="2"/>
      <c r="DU2029" s="2"/>
      <c r="DV2029" s="2"/>
      <c r="DW2029" s="2"/>
      <c r="DX2029" s="2"/>
      <c r="DY2029" s="2"/>
      <c r="DZ2029" s="2"/>
      <c r="EA2029" s="2"/>
      <c r="EB2029" s="2"/>
      <c r="EC2029" s="2"/>
      <c r="ED2029" s="2"/>
      <c r="EE2029" s="2"/>
      <c r="EF2029" s="2"/>
      <c r="EG2029" s="2"/>
      <c r="EH2029" s="2"/>
      <c r="EI2029" s="2"/>
      <c r="EJ2029" s="2"/>
      <c r="EK2029" s="2"/>
      <c r="EL2029" s="2"/>
      <c r="EM2029" s="2"/>
      <c r="EN2029" s="2"/>
      <c r="EO2029" s="2"/>
      <c r="EP2029" s="2"/>
      <c r="EQ2029" s="2"/>
      <c r="ER2029" s="2"/>
      <c r="ES2029" s="2"/>
      <c r="ET2029" s="2"/>
      <c r="EU2029" s="2"/>
      <c r="EV2029" s="2"/>
      <c r="EW2029" s="2"/>
      <c r="EX2029" s="2"/>
      <c r="EY2029" s="2"/>
      <c r="EZ2029" s="2"/>
      <c r="FA2029" s="2"/>
      <c r="FB2029" s="2"/>
      <c r="FC2029" s="2"/>
    </row>
    <row r="2030" spans="1:159" s="4" customFormat="1">
      <c r="A2030" s="77" t="s">
        <v>2336</v>
      </c>
      <c r="B2030" s="87" t="s">
        <v>2844</v>
      </c>
      <c r="C2030" s="88">
        <v>2167</v>
      </c>
      <c r="D2030" s="87" t="s">
        <v>3230</v>
      </c>
      <c r="E2030" s="107" t="str">
        <f>VLOOKUP($C2030,'2024-25 School Level AAFTE'!$C$4:$L$2372,9,FALSE)</f>
        <v>Yes</v>
      </c>
      <c r="F2030" s="95">
        <f>VLOOKUP($C2030,'2024-25 School Level AAFTE'!$C$4:$J$2372,8,FALSE)</f>
        <v>276</v>
      </c>
      <c r="G2030" s="97">
        <f>IFERROR(IF(E2030= "yes",VLOOKUP(C2030,Summary!$B:$I,6,0),0),0)</f>
        <v>0</v>
      </c>
      <c r="H2030" s="96">
        <f t="shared" si="341"/>
        <v>276</v>
      </c>
      <c r="I2030" s="154">
        <f>VLOOKUP($A2030,'2025-26 Salary &amp; Benefits'!$A:$I,3,FALSE)</f>
        <v>1.1200000000000001</v>
      </c>
      <c r="J2030" s="154">
        <f>VLOOKUP($A2030,'2025-26 Salary &amp; Benefits'!$A:$I,4,FALSE)</f>
        <v>1.1200000000000001</v>
      </c>
      <c r="K2030" s="141">
        <f t="shared" si="342"/>
        <v>276</v>
      </c>
      <c r="L2030" s="140">
        <f t="shared" si="343"/>
        <v>0.81</v>
      </c>
      <c r="M2030" s="142">
        <f>'2025-26 Salary &amp; Benefits'!$E$6</f>
        <v>78209</v>
      </c>
      <c r="N2030" s="142">
        <f>'2025-26 Salary &amp; Benefits'!$F$6</f>
        <v>80164</v>
      </c>
      <c r="O2030" s="9">
        <f t="shared" si="344"/>
        <v>70951.199999999997</v>
      </c>
      <c r="P2030" s="9">
        <f t="shared" si="345"/>
        <v>1773.5800000000017</v>
      </c>
      <c r="Q2030" s="9">
        <f>'2025-26 Salary &amp; Benefits'!G$6</f>
        <v>15997.68</v>
      </c>
      <c r="R2030" s="143">
        <f>'2025-26 Salary &amp; Benefits'!H$6</f>
        <v>0.16020000000000001</v>
      </c>
      <c r="S2030" s="143">
        <f>'2025-26 Salary &amp; Benefits'!I$6</f>
        <v>0.15390000000000001</v>
      </c>
      <c r="T2030" s="9">
        <f t="shared" si="346"/>
        <v>24597.46</v>
      </c>
      <c r="U2030" s="9">
        <f t="shared" si="347"/>
        <v>1212.08</v>
      </c>
      <c r="V2030" s="9">
        <f t="shared" si="348"/>
        <v>186.54</v>
      </c>
      <c r="W2030" s="9">
        <f t="shared" si="349"/>
        <v>1398.62</v>
      </c>
      <c r="X2030" s="22">
        <f t="shared" si="350"/>
        <v>98720.86</v>
      </c>
      <c r="Y2030" s="2"/>
      <c r="Z2030" s="2"/>
      <c r="AA2030" s="2"/>
      <c r="AB2030" s="2"/>
      <c r="AC2030" s="2"/>
      <c r="AD2030" s="2"/>
      <c r="AE2030" s="2"/>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c r="CC2030" s="2"/>
      <c r="CD2030" s="2"/>
      <c r="CE2030" s="2"/>
      <c r="CF2030" s="2"/>
      <c r="CG2030" s="2"/>
      <c r="CH2030" s="2"/>
      <c r="CI2030" s="2"/>
      <c r="CJ2030" s="2"/>
      <c r="CK2030" s="2"/>
      <c r="CL2030" s="2"/>
      <c r="CM2030" s="2"/>
      <c r="CN2030" s="2"/>
      <c r="CO2030" s="2"/>
      <c r="CP2030" s="2"/>
      <c r="CQ2030" s="2"/>
      <c r="CR2030" s="2"/>
      <c r="CS2030" s="2"/>
      <c r="CT2030" s="2"/>
      <c r="CU2030" s="2"/>
      <c r="CV2030" s="2"/>
      <c r="CW2030" s="2"/>
      <c r="CX2030" s="2"/>
      <c r="CY2030" s="2"/>
      <c r="CZ2030" s="2"/>
      <c r="DA2030" s="2"/>
      <c r="DB2030" s="2"/>
      <c r="DC2030" s="2"/>
      <c r="DD2030" s="2"/>
      <c r="DE2030" s="2"/>
      <c r="DF2030" s="2"/>
      <c r="DG2030" s="2"/>
      <c r="DH2030" s="2"/>
      <c r="DI2030" s="2"/>
      <c r="DJ2030" s="2"/>
      <c r="DK2030" s="2"/>
      <c r="DL2030" s="2"/>
      <c r="DM2030" s="2"/>
      <c r="DN2030" s="2"/>
      <c r="DO2030" s="2"/>
      <c r="DP2030" s="2"/>
      <c r="DQ2030" s="2"/>
      <c r="DR2030" s="2"/>
      <c r="DS2030" s="2"/>
      <c r="DT2030" s="2"/>
      <c r="DU2030" s="2"/>
      <c r="DV2030" s="2"/>
      <c r="DW2030" s="2"/>
      <c r="DX2030" s="2"/>
      <c r="DY2030" s="2"/>
      <c r="DZ2030" s="2"/>
      <c r="EA2030" s="2"/>
      <c r="EB2030" s="2"/>
      <c r="EC2030" s="2"/>
      <c r="ED2030" s="2"/>
      <c r="EE2030" s="2"/>
      <c r="EF2030" s="2"/>
      <c r="EG2030" s="2"/>
      <c r="EH2030" s="2"/>
      <c r="EI2030" s="2"/>
      <c r="EJ2030" s="2"/>
      <c r="EK2030" s="2"/>
      <c r="EL2030" s="2"/>
      <c r="EM2030" s="2"/>
      <c r="EN2030" s="2"/>
      <c r="EO2030" s="2"/>
      <c r="EP2030" s="2"/>
      <c r="EQ2030" s="2"/>
      <c r="ER2030" s="2"/>
      <c r="ES2030" s="2"/>
      <c r="ET2030" s="2"/>
      <c r="EU2030" s="2"/>
      <c r="EV2030" s="2"/>
      <c r="EW2030" s="2"/>
      <c r="EX2030" s="2"/>
      <c r="EY2030" s="2"/>
      <c r="EZ2030" s="2"/>
      <c r="FA2030" s="2"/>
      <c r="FB2030" s="2"/>
      <c r="FC2030" s="2"/>
    </row>
    <row r="2031" spans="1:159" s="4" customFormat="1">
      <c r="A2031" s="77" t="s">
        <v>2336</v>
      </c>
      <c r="B2031" s="87" t="s">
        <v>2844</v>
      </c>
      <c r="C2031" s="88">
        <v>2168</v>
      </c>
      <c r="D2031" s="87" t="s">
        <v>3249</v>
      </c>
      <c r="E2031" s="107" t="str">
        <f>VLOOKUP($C2031,'2024-25 School Level AAFTE'!$C$4:$L$2372,9,FALSE)</f>
        <v>Yes</v>
      </c>
      <c r="F2031" s="95">
        <f>VLOOKUP($C2031,'2024-25 School Level AAFTE'!$C$4:$J$2372,8,FALSE)</f>
        <v>480.89</v>
      </c>
      <c r="G2031" s="97">
        <f>IFERROR(IF(E2031= "yes",VLOOKUP(C2031,Summary!$B:$I,6,0),0),0)</f>
        <v>0</v>
      </c>
      <c r="H2031" s="96">
        <f t="shared" si="341"/>
        <v>480.89</v>
      </c>
      <c r="I2031" s="154">
        <f>VLOOKUP($A2031,'2025-26 Salary &amp; Benefits'!$A:$I,3,FALSE)</f>
        <v>1.1200000000000001</v>
      </c>
      <c r="J2031" s="154">
        <f>VLOOKUP($A2031,'2025-26 Salary &amp; Benefits'!$A:$I,4,FALSE)</f>
        <v>1.1200000000000001</v>
      </c>
      <c r="K2031" s="141">
        <f t="shared" si="342"/>
        <v>480.89</v>
      </c>
      <c r="L2031" s="140">
        <f t="shared" si="343"/>
        <v>1.411</v>
      </c>
      <c r="M2031" s="142">
        <f>'2025-26 Salary &amp; Benefits'!$E$6</f>
        <v>78209</v>
      </c>
      <c r="N2031" s="142">
        <f>'2025-26 Salary &amp; Benefits'!$F$6</f>
        <v>80164</v>
      </c>
      <c r="O2031" s="9">
        <f t="shared" si="344"/>
        <v>123595.25</v>
      </c>
      <c r="P2031" s="9">
        <f t="shared" si="345"/>
        <v>3089.5200000000041</v>
      </c>
      <c r="Q2031" s="9">
        <f>'2025-26 Salary &amp; Benefits'!G$6</f>
        <v>15997.68</v>
      </c>
      <c r="R2031" s="143">
        <f>'2025-26 Salary &amp; Benefits'!H$6</f>
        <v>0.16020000000000001</v>
      </c>
      <c r="S2031" s="143">
        <f>'2025-26 Salary &amp; Benefits'!I$6</f>
        <v>0.15390000000000001</v>
      </c>
      <c r="T2031" s="9">
        <f t="shared" si="346"/>
        <v>42848.160000000003</v>
      </c>
      <c r="U2031" s="9">
        <f t="shared" si="347"/>
        <v>2111.41</v>
      </c>
      <c r="V2031" s="9">
        <f t="shared" si="348"/>
        <v>324.95</v>
      </c>
      <c r="W2031" s="9">
        <f t="shared" si="349"/>
        <v>2436.3599999999997</v>
      </c>
      <c r="X2031" s="22">
        <f t="shared" si="350"/>
        <v>171969.28999999998</v>
      </c>
      <c r="Y2031" s="2"/>
      <c r="Z2031" s="2"/>
      <c r="AA2031" s="2"/>
      <c r="AB2031" s="2"/>
      <c r="AC2031" s="2"/>
      <c r="AD2031" s="2"/>
      <c r="AE2031" s="2"/>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c r="CC2031" s="2"/>
      <c r="CD2031" s="2"/>
      <c r="CE2031" s="2"/>
      <c r="CF2031" s="2"/>
      <c r="CG2031" s="2"/>
      <c r="CH2031" s="2"/>
      <c r="CI2031" s="2"/>
      <c r="CJ2031" s="2"/>
      <c r="CK2031" s="2"/>
      <c r="CL2031" s="2"/>
      <c r="CM2031" s="2"/>
      <c r="CN2031" s="2"/>
      <c r="CO2031" s="2"/>
      <c r="CP2031" s="2"/>
      <c r="CQ2031" s="2"/>
      <c r="CR2031" s="2"/>
      <c r="CS2031" s="2"/>
      <c r="CT2031" s="2"/>
      <c r="CU2031" s="2"/>
      <c r="CV2031" s="2"/>
      <c r="CW2031" s="2"/>
      <c r="CX2031" s="2"/>
      <c r="CY2031" s="2"/>
      <c r="CZ2031" s="2"/>
      <c r="DA2031" s="2"/>
      <c r="DB2031" s="2"/>
      <c r="DC2031" s="2"/>
      <c r="DD2031" s="2"/>
      <c r="DE2031" s="2"/>
      <c r="DF2031" s="2"/>
      <c r="DG2031" s="2"/>
      <c r="DH2031" s="2"/>
      <c r="DI2031" s="2"/>
      <c r="DJ2031" s="2"/>
      <c r="DK2031" s="2"/>
      <c r="DL2031" s="2"/>
      <c r="DM2031" s="2"/>
      <c r="DN2031" s="2"/>
      <c r="DO2031" s="2"/>
      <c r="DP2031" s="2"/>
      <c r="DQ2031" s="2"/>
      <c r="DR2031" s="2"/>
      <c r="DS2031" s="2"/>
      <c r="DT2031" s="2"/>
      <c r="DU2031" s="2"/>
      <c r="DV2031" s="2"/>
      <c r="DW2031" s="2"/>
      <c r="DX2031" s="2"/>
      <c r="DY2031" s="2"/>
      <c r="DZ2031" s="2"/>
      <c r="EA2031" s="2"/>
      <c r="EB2031" s="2"/>
      <c r="EC2031" s="2"/>
      <c r="ED2031" s="2"/>
      <c r="EE2031" s="2"/>
      <c r="EF2031" s="2"/>
      <c r="EG2031" s="2"/>
      <c r="EH2031" s="2"/>
      <c r="EI2031" s="2"/>
      <c r="EJ2031" s="2"/>
      <c r="EK2031" s="2"/>
      <c r="EL2031" s="2"/>
      <c r="EM2031" s="2"/>
      <c r="EN2031" s="2"/>
      <c r="EO2031" s="2"/>
      <c r="EP2031" s="2"/>
      <c r="EQ2031" s="2"/>
      <c r="ER2031" s="2"/>
      <c r="ES2031" s="2"/>
      <c r="ET2031" s="2"/>
      <c r="EU2031" s="2"/>
      <c r="EV2031" s="2"/>
      <c r="EW2031" s="2"/>
      <c r="EX2031" s="2"/>
      <c r="EY2031" s="2"/>
      <c r="EZ2031" s="2"/>
      <c r="FA2031" s="2"/>
      <c r="FB2031" s="2"/>
      <c r="FC2031" s="2"/>
    </row>
    <row r="2032" spans="1:159" s="4" customFormat="1">
      <c r="A2032" s="77" t="s">
        <v>2336</v>
      </c>
      <c r="B2032" s="87" t="s">
        <v>2844</v>
      </c>
      <c r="C2032" s="88">
        <v>2169</v>
      </c>
      <c r="D2032" s="87" t="s">
        <v>3247</v>
      </c>
      <c r="E2032" s="107" t="str">
        <f>VLOOKUP($C2032,'2024-25 School Level AAFTE'!$C$4:$L$2372,9,FALSE)</f>
        <v>No</v>
      </c>
      <c r="F2032" s="95">
        <f>VLOOKUP($C2032,'2024-25 School Level AAFTE'!$C$4:$J$2372,8,FALSE)</f>
        <v>303.25</v>
      </c>
      <c r="G2032" s="97">
        <f>IFERROR(IF(E2032= "yes",VLOOKUP(C2032,Summary!$B:$I,6,0),0),0)</f>
        <v>0</v>
      </c>
      <c r="H2032" s="96">
        <f t="shared" si="341"/>
        <v>0</v>
      </c>
      <c r="I2032" s="154">
        <f>VLOOKUP($A2032,'2025-26 Salary &amp; Benefits'!$A:$I,3,FALSE)</f>
        <v>1.1200000000000001</v>
      </c>
      <c r="J2032" s="154">
        <f>VLOOKUP($A2032,'2025-26 Salary &amp; Benefits'!$A:$I,4,FALSE)</f>
        <v>1.1200000000000001</v>
      </c>
      <c r="K2032" s="141">
        <f t="shared" si="342"/>
        <v>0</v>
      </c>
      <c r="L2032" s="140">
        <f t="shared" si="343"/>
        <v>0</v>
      </c>
      <c r="M2032" s="142">
        <f>'2025-26 Salary &amp; Benefits'!$E$6</f>
        <v>78209</v>
      </c>
      <c r="N2032" s="142">
        <f>'2025-26 Salary &amp; Benefits'!$F$6</f>
        <v>80164</v>
      </c>
      <c r="O2032" s="9">
        <f t="shared" si="344"/>
        <v>0</v>
      </c>
      <c r="P2032" s="9">
        <f t="shared" si="345"/>
        <v>0</v>
      </c>
      <c r="Q2032" s="9">
        <f>'2025-26 Salary &amp; Benefits'!G$6</f>
        <v>15997.68</v>
      </c>
      <c r="R2032" s="143">
        <f>'2025-26 Salary &amp; Benefits'!H$6</f>
        <v>0.16020000000000001</v>
      </c>
      <c r="S2032" s="143">
        <f>'2025-26 Salary &amp; Benefits'!I$6</f>
        <v>0.15390000000000001</v>
      </c>
      <c r="T2032" s="9">
        <f t="shared" si="346"/>
        <v>0</v>
      </c>
      <c r="U2032" s="9">
        <f t="shared" si="347"/>
        <v>0</v>
      </c>
      <c r="V2032" s="9">
        <f t="shared" si="348"/>
        <v>0</v>
      </c>
      <c r="W2032" s="9">
        <f t="shared" si="349"/>
        <v>0</v>
      </c>
      <c r="X2032" s="22">
        <f t="shared" si="350"/>
        <v>0</v>
      </c>
      <c r="Y2032" s="2"/>
      <c r="Z2032" s="2"/>
      <c r="AA2032" s="2"/>
      <c r="AB2032" s="2"/>
      <c r="AC2032" s="2"/>
      <c r="AD2032" s="2"/>
      <c r="AE2032" s="2"/>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c r="BI2032" s="2"/>
      <c r="BJ2032" s="2"/>
      <c r="BK2032" s="2"/>
      <c r="BL2032" s="2"/>
      <c r="BM2032" s="2"/>
      <c r="BN2032" s="2"/>
      <c r="BO2032" s="2"/>
      <c r="BP2032" s="2"/>
      <c r="BQ2032" s="2"/>
      <c r="BR2032" s="2"/>
      <c r="BS2032" s="2"/>
      <c r="BT2032" s="2"/>
      <c r="BU2032" s="2"/>
      <c r="BV2032" s="2"/>
      <c r="BW2032" s="2"/>
      <c r="BX2032" s="2"/>
      <c r="BY2032" s="2"/>
      <c r="BZ2032" s="2"/>
      <c r="CA2032" s="2"/>
      <c r="CB2032" s="2"/>
      <c r="CC2032" s="2"/>
      <c r="CD2032" s="2"/>
      <c r="CE2032" s="2"/>
      <c r="CF2032" s="2"/>
      <c r="CG2032" s="2"/>
      <c r="CH2032" s="2"/>
      <c r="CI2032" s="2"/>
      <c r="CJ2032" s="2"/>
      <c r="CK2032" s="2"/>
      <c r="CL2032" s="2"/>
      <c r="CM2032" s="2"/>
      <c r="CN2032" s="2"/>
      <c r="CO2032" s="2"/>
      <c r="CP2032" s="2"/>
      <c r="CQ2032" s="2"/>
      <c r="CR2032" s="2"/>
      <c r="CS2032" s="2"/>
      <c r="CT2032" s="2"/>
      <c r="CU2032" s="2"/>
      <c r="CV2032" s="2"/>
      <c r="CW2032" s="2"/>
      <c r="CX2032" s="2"/>
      <c r="CY2032" s="2"/>
      <c r="CZ2032" s="2"/>
      <c r="DA2032" s="2"/>
      <c r="DB2032" s="2"/>
      <c r="DC2032" s="2"/>
      <c r="DD2032" s="2"/>
      <c r="DE2032" s="2"/>
      <c r="DF2032" s="2"/>
      <c r="DG2032" s="2"/>
      <c r="DH2032" s="2"/>
      <c r="DI2032" s="2"/>
      <c r="DJ2032" s="2"/>
      <c r="DK2032" s="2"/>
      <c r="DL2032" s="2"/>
      <c r="DM2032" s="2"/>
      <c r="DN2032" s="2"/>
      <c r="DO2032" s="2"/>
      <c r="DP2032" s="2"/>
      <c r="DQ2032" s="2"/>
      <c r="DR2032" s="2"/>
      <c r="DS2032" s="2"/>
      <c r="DT2032" s="2"/>
      <c r="DU2032" s="2"/>
      <c r="DV2032" s="2"/>
      <c r="DW2032" s="2"/>
      <c r="DX2032" s="2"/>
      <c r="DY2032" s="2"/>
      <c r="DZ2032" s="2"/>
      <c r="EA2032" s="2"/>
      <c r="EB2032" s="2"/>
      <c r="EC2032" s="2"/>
      <c r="ED2032" s="2"/>
      <c r="EE2032" s="2"/>
      <c r="EF2032" s="2"/>
      <c r="EG2032" s="2"/>
      <c r="EH2032" s="2"/>
      <c r="EI2032" s="2"/>
      <c r="EJ2032" s="2"/>
      <c r="EK2032" s="2"/>
      <c r="EL2032" s="2"/>
      <c r="EM2032" s="2"/>
      <c r="EN2032" s="2"/>
      <c r="EO2032" s="2"/>
      <c r="EP2032" s="2"/>
      <c r="EQ2032" s="2"/>
      <c r="ER2032" s="2"/>
      <c r="ES2032" s="2"/>
      <c r="ET2032" s="2"/>
      <c r="EU2032" s="2"/>
      <c r="EV2032" s="2"/>
      <c r="EW2032" s="2"/>
      <c r="EX2032" s="2"/>
      <c r="EY2032" s="2"/>
      <c r="EZ2032" s="2"/>
      <c r="FA2032" s="2"/>
      <c r="FB2032" s="2"/>
      <c r="FC2032" s="2"/>
    </row>
    <row r="2033" spans="1:159" s="4" customFormat="1">
      <c r="A2033" s="77" t="s">
        <v>2336</v>
      </c>
      <c r="B2033" s="87" t="s">
        <v>2844</v>
      </c>
      <c r="C2033" s="88">
        <v>2215</v>
      </c>
      <c r="D2033" s="87" t="s">
        <v>140</v>
      </c>
      <c r="E2033" s="107" t="str">
        <f>VLOOKUP($C2033,'2024-25 School Level AAFTE'!$C$4:$L$2372,9,FALSE)</f>
        <v>Yes</v>
      </c>
      <c r="F2033" s="95">
        <f>VLOOKUP($C2033,'2024-25 School Level AAFTE'!$C$4:$J$2372,8,FALSE)</f>
        <v>1504.96</v>
      </c>
      <c r="G2033" s="97">
        <f>IFERROR(IF(E2033= "yes",VLOOKUP(C2033,Summary!$B:$I,6,0),0),0)</f>
        <v>0</v>
      </c>
      <c r="H2033" s="96">
        <f t="shared" si="341"/>
        <v>1504.96</v>
      </c>
      <c r="I2033" s="154">
        <f>VLOOKUP($A2033,'2025-26 Salary &amp; Benefits'!$A:$I,3,FALSE)</f>
        <v>1.1200000000000001</v>
      </c>
      <c r="J2033" s="154">
        <f>VLOOKUP($A2033,'2025-26 Salary &amp; Benefits'!$A:$I,4,FALSE)</f>
        <v>1.1200000000000001</v>
      </c>
      <c r="K2033" s="141">
        <f t="shared" si="342"/>
        <v>1504.96</v>
      </c>
      <c r="L2033" s="140">
        <f t="shared" si="343"/>
        <v>4.415</v>
      </c>
      <c r="M2033" s="142">
        <f>'2025-26 Salary &amp; Benefits'!$E$6</f>
        <v>78209</v>
      </c>
      <c r="N2033" s="142">
        <f>'2025-26 Salary &amp; Benefits'!$F$6</f>
        <v>80164</v>
      </c>
      <c r="O2033" s="9">
        <f t="shared" si="344"/>
        <v>386727.86</v>
      </c>
      <c r="P2033" s="9">
        <f t="shared" si="345"/>
        <v>9667.0900000000256</v>
      </c>
      <c r="Q2033" s="9">
        <f>'2025-26 Salary &amp; Benefits'!G$6</f>
        <v>15997.68</v>
      </c>
      <c r="R2033" s="143">
        <f>'2025-26 Salary &amp; Benefits'!H$6</f>
        <v>0.16020000000000001</v>
      </c>
      <c r="S2033" s="143">
        <f>'2025-26 Salary &amp; Benefits'!I$6</f>
        <v>0.15390000000000001</v>
      </c>
      <c r="T2033" s="9">
        <f t="shared" si="346"/>
        <v>134071.32999999999</v>
      </c>
      <c r="U2033" s="9">
        <f t="shared" si="347"/>
        <v>6606.58</v>
      </c>
      <c r="V2033" s="9">
        <f t="shared" si="348"/>
        <v>1016.75</v>
      </c>
      <c r="W2033" s="9">
        <f t="shared" si="349"/>
        <v>7623.33</v>
      </c>
      <c r="X2033" s="22">
        <f t="shared" si="350"/>
        <v>538089.61</v>
      </c>
      <c r="Y2033" s="2"/>
      <c r="Z2033" s="2"/>
      <c r="AA2033" s="2"/>
      <c r="AB2033" s="2"/>
      <c r="AC2033" s="2"/>
      <c r="AD2033" s="2"/>
      <c r="AE2033" s="2"/>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c r="BI2033" s="2"/>
      <c r="BJ2033" s="2"/>
      <c r="BK2033" s="2"/>
      <c r="BL2033" s="2"/>
      <c r="BM2033" s="2"/>
      <c r="BN2033" s="2"/>
      <c r="BO2033" s="2"/>
      <c r="BP2033" s="2"/>
      <c r="BQ2033" s="2"/>
      <c r="BR2033" s="2"/>
      <c r="BS2033" s="2"/>
      <c r="BT2033" s="2"/>
      <c r="BU2033" s="2"/>
      <c r="BV2033" s="2"/>
      <c r="BW2033" s="2"/>
      <c r="BX2033" s="2"/>
      <c r="BY2033" s="2"/>
      <c r="BZ2033" s="2"/>
      <c r="CA2033" s="2"/>
      <c r="CB2033" s="2"/>
      <c r="CC2033" s="2"/>
      <c r="CD2033" s="2"/>
      <c r="CE2033" s="2"/>
      <c r="CF2033" s="2"/>
      <c r="CG2033" s="2"/>
      <c r="CH2033" s="2"/>
      <c r="CI2033" s="2"/>
      <c r="CJ2033" s="2"/>
      <c r="CK2033" s="2"/>
      <c r="CL2033" s="2"/>
      <c r="CM2033" s="2"/>
      <c r="CN2033" s="2"/>
      <c r="CO2033" s="2"/>
      <c r="CP2033" s="2"/>
      <c r="CQ2033" s="2"/>
      <c r="CR2033" s="2"/>
      <c r="CS2033" s="2"/>
      <c r="CT2033" s="2"/>
      <c r="CU2033" s="2"/>
      <c r="CV2033" s="2"/>
      <c r="CW2033" s="2"/>
      <c r="CX2033" s="2"/>
      <c r="CY2033" s="2"/>
      <c r="CZ2033" s="2"/>
      <c r="DA2033" s="2"/>
      <c r="DB2033" s="2"/>
      <c r="DC2033" s="2"/>
      <c r="DD2033" s="2"/>
      <c r="DE2033" s="2"/>
      <c r="DF2033" s="2"/>
      <c r="DG2033" s="2"/>
      <c r="DH2033" s="2"/>
      <c r="DI2033" s="2"/>
      <c r="DJ2033" s="2"/>
      <c r="DK2033" s="2"/>
      <c r="DL2033" s="2"/>
      <c r="DM2033" s="2"/>
      <c r="DN2033" s="2"/>
      <c r="DO2033" s="2"/>
      <c r="DP2033" s="2"/>
      <c r="DQ2033" s="2"/>
      <c r="DR2033" s="2"/>
      <c r="DS2033" s="2"/>
      <c r="DT2033" s="2"/>
      <c r="DU2033" s="2"/>
      <c r="DV2033" s="2"/>
      <c r="DW2033" s="2"/>
      <c r="DX2033" s="2"/>
      <c r="DY2033" s="2"/>
      <c r="DZ2033" s="2"/>
      <c r="EA2033" s="2"/>
      <c r="EB2033" s="2"/>
      <c r="EC2033" s="2"/>
      <c r="ED2033" s="2"/>
      <c r="EE2033" s="2"/>
      <c r="EF2033" s="2"/>
      <c r="EG2033" s="2"/>
      <c r="EH2033" s="2"/>
      <c r="EI2033" s="2"/>
      <c r="EJ2033" s="2"/>
      <c r="EK2033" s="2"/>
      <c r="EL2033" s="2"/>
      <c r="EM2033" s="2"/>
      <c r="EN2033" s="2"/>
      <c r="EO2033" s="2"/>
      <c r="EP2033" s="2"/>
      <c r="EQ2033" s="2"/>
      <c r="ER2033" s="2"/>
      <c r="ES2033" s="2"/>
      <c r="ET2033" s="2"/>
      <c r="EU2033" s="2"/>
      <c r="EV2033" s="2"/>
      <c r="EW2033" s="2"/>
      <c r="EX2033" s="2"/>
      <c r="EY2033" s="2"/>
      <c r="EZ2033" s="2"/>
      <c r="FA2033" s="2"/>
      <c r="FB2033" s="2"/>
      <c r="FC2033" s="2"/>
    </row>
    <row r="2034" spans="1:159" s="4" customFormat="1">
      <c r="A2034" s="77" t="s">
        <v>2336</v>
      </c>
      <c r="B2034" s="87" t="s">
        <v>2844</v>
      </c>
      <c r="C2034" s="88">
        <v>2247</v>
      </c>
      <c r="D2034" s="87" t="s">
        <v>3246</v>
      </c>
      <c r="E2034" s="107" t="str">
        <f>VLOOKUP($C2034,'2024-25 School Level AAFTE'!$C$4:$L$2372,9,FALSE)</f>
        <v>Yes</v>
      </c>
      <c r="F2034" s="95">
        <f>VLOOKUP($C2034,'2024-25 School Level AAFTE'!$C$4:$J$2372,8,FALSE)</f>
        <v>388.89</v>
      </c>
      <c r="G2034" s="97">
        <f>IFERROR(IF(E2034= "yes",VLOOKUP(C2034,Summary!$B:$I,6,0),0),0)</f>
        <v>0</v>
      </c>
      <c r="H2034" s="96">
        <f t="shared" si="341"/>
        <v>388.89</v>
      </c>
      <c r="I2034" s="154">
        <f>VLOOKUP($A2034,'2025-26 Salary &amp; Benefits'!$A:$I,3,FALSE)</f>
        <v>1.1200000000000001</v>
      </c>
      <c r="J2034" s="154">
        <f>VLOOKUP($A2034,'2025-26 Salary &amp; Benefits'!$A:$I,4,FALSE)</f>
        <v>1.1200000000000001</v>
      </c>
      <c r="K2034" s="141">
        <f t="shared" si="342"/>
        <v>388.89</v>
      </c>
      <c r="L2034" s="140">
        <f t="shared" si="343"/>
        <v>1.141</v>
      </c>
      <c r="M2034" s="142">
        <f>'2025-26 Salary &amp; Benefits'!$E$6</f>
        <v>78209</v>
      </c>
      <c r="N2034" s="142">
        <f>'2025-26 Salary &amp; Benefits'!$F$6</f>
        <v>80164</v>
      </c>
      <c r="O2034" s="9">
        <f t="shared" si="344"/>
        <v>99944.85</v>
      </c>
      <c r="P2034" s="9">
        <f t="shared" si="345"/>
        <v>2498.3299999999872</v>
      </c>
      <c r="Q2034" s="9">
        <f>'2025-26 Salary &amp; Benefits'!G$6</f>
        <v>15997.68</v>
      </c>
      <c r="R2034" s="143">
        <f>'2025-26 Salary &amp; Benefits'!H$6</f>
        <v>0.16020000000000001</v>
      </c>
      <c r="S2034" s="143">
        <f>'2025-26 Salary &amp; Benefits'!I$6</f>
        <v>0.15390000000000001</v>
      </c>
      <c r="T2034" s="9">
        <f t="shared" si="346"/>
        <v>34649.01</v>
      </c>
      <c r="U2034" s="9">
        <f t="shared" si="347"/>
        <v>1707.39</v>
      </c>
      <c r="V2034" s="9">
        <f t="shared" si="348"/>
        <v>262.77</v>
      </c>
      <c r="W2034" s="9">
        <f t="shared" si="349"/>
        <v>1970.16</v>
      </c>
      <c r="X2034" s="22">
        <f t="shared" si="350"/>
        <v>139062.35</v>
      </c>
      <c r="Y2034" s="2"/>
      <c r="Z2034" s="2"/>
      <c r="AA2034" s="2"/>
      <c r="AB2034" s="2"/>
      <c r="AC2034" s="2"/>
      <c r="AD2034" s="2"/>
      <c r="AE2034" s="2"/>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c r="BI2034" s="2"/>
      <c r="BJ2034" s="2"/>
      <c r="BK2034" s="2"/>
      <c r="BL2034" s="2"/>
      <c r="BM2034" s="2"/>
      <c r="BN2034" s="2"/>
      <c r="BO2034" s="2"/>
      <c r="BP2034" s="2"/>
      <c r="BQ2034" s="2"/>
      <c r="BR2034" s="2"/>
      <c r="BS2034" s="2"/>
      <c r="BT2034" s="2"/>
      <c r="BU2034" s="2"/>
      <c r="BV2034" s="2"/>
      <c r="BW2034" s="2"/>
      <c r="BX2034" s="2"/>
      <c r="BY2034" s="2"/>
      <c r="BZ2034" s="2"/>
      <c r="CA2034" s="2"/>
      <c r="CB2034" s="2"/>
      <c r="CC2034" s="2"/>
      <c r="CD2034" s="2"/>
      <c r="CE2034" s="2"/>
      <c r="CF2034" s="2"/>
      <c r="CG2034" s="2"/>
      <c r="CH2034" s="2"/>
      <c r="CI2034" s="2"/>
      <c r="CJ2034" s="2"/>
      <c r="CK2034" s="2"/>
      <c r="CL2034" s="2"/>
      <c r="CM2034" s="2"/>
      <c r="CN2034" s="2"/>
      <c r="CO2034" s="2"/>
      <c r="CP2034" s="2"/>
      <c r="CQ2034" s="2"/>
      <c r="CR2034" s="2"/>
      <c r="CS2034" s="2"/>
      <c r="CT2034" s="2"/>
      <c r="CU2034" s="2"/>
      <c r="CV2034" s="2"/>
      <c r="CW2034" s="2"/>
      <c r="CX2034" s="2"/>
      <c r="CY2034" s="2"/>
      <c r="CZ2034" s="2"/>
      <c r="DA2034" s="2"/>
      <c r="DB2034" s="2"/>
      <c r="DC2034" s="2"/>
      <c r="DD2034" s="2"/>
      <c r="DE2034" s="2"/>
      <c r="DF2034" s="2"/>
      <c r="DG2034" s="2"/>
      <c r="DH2034" s="2"/>
      <c r="DI2034" s="2"/>
      <c r="DJ2034" s="2"/>
      <c r="DK2034" s="2"/>
      <c r="DL2034" s="2"/>
      <c r="DM2034" s="2"/>
      <c r="DN2034" s="2"/>
      <c r="DO2034" s="2"/>
      <c r="DP2034" s="2"/>
      <c r="DQ2034" s="2"/>
      <c r="DR2034" s="2"/>
      <c r="DS2034" s="2"/>
      <c r="DT2034" s="2"/>
      <c r="DU2034" s="2"/>
      <c r="DV2034" s="2"/>
      <c r="DW2034" s="2"/>
      <c r="DX2034" s="2"/>
      <c r="DY2034" s="2"/>
      <c r="DZ2034" s="2"/>
      <c r="EA2034" s="2"/>
      <c r="EB2034" s="2"/>
      <c r="EC2034" s="2"/>
      <c r="ED2034" s="2"/>
      <c r="EE2034" s="2"/>
      <c r="EF2034" s="2"/>
      <c r="EG2034" s="2"/>
      <c r="EH2034" s="2"/>
      <c r="EI2034" s="2"/>
      <c r="EJ2034" s="2"/>
      <c r="EK2034" s="2"/>
      <c r="EL2034" s="2"/>
      <c r="EM2034" s="2"/>
      <c r="EN2034" s="2"/>
      <c r="EO2034" s="2"/>
      <c r="EP2034" s="2"/>
      <c r="EQ2034" s="2"/>
      <c r="ER2034" s="2"/>
      <c r="ES2034" s="2"/>
      <c r="ET2034" s="2"/>
      <c r="EU2034" s="2"/>
      <c r="EV2034" s="2"/>
      <c r="EW2034" s="2"/>
      <c r="EX2034" s="2"/>
      <c r="EY2034" s="2"/>
      <c r="EZ2034" s="2"/>
      <c r="FA2034" s="2"/>
      <c r="FB2034" s="2"/>
      <c r="FC2034" s="2"/>
    </row>
    <row r="2035" spans="1:159" s="4" customFormat="1">
      <c r="A2035" s="77" t="s">
        <v>2336</v>
      </c>
      <c r="B2035" s="87" t="s">
        <v>2844</v>
      </c>
      <c r="C2035" s="88">
        <v>2252</v>
      </c>
      <c r="D2035" s="87" t="s">
        <v>3242</v>
      </c>
      <c r="E2035" s="107" t="str">
        <f>VLOOKUP($C2035,'2024-25 School Level AAFTE'!$C$4:$L$2372,9,FALSE)</f>
        <v>Yes</v>
      </c>
      <c r="F2035" s="95">
        <f>VLOOKUP($C2035,'2024-25 School Level AAFTE'!$C$4:$J$2372,8,FALSE)</f>
        <v>404.78000000000003</v>
      </c>
      <c r="G2035" s="97">
        <f>IFERROR(IF(E2035= "yes",VLOOKUP(C2035,Summary!$B:$I,6,0),0),0)</f>
        <v>0</v>
      </c>
      <c r="H2035" s="96">
        <f t="shared" si="341"/>
        <v>404.78000000000003</v>
      </c>
      <c r="I2035" s="154">
        <f>VLOOKUP($A2035,'2025-26 Salary &amp; Benefits'!$A:$I,3,FALSE)</f>
        <v>1.1200000000000001</v>
      </c>
      <c r="J2035" s="154">
        <f>VLOOKUP($A2035,'2025-26 Salary &amp; Benefits'!$A:$I,4,FALSE)</f>
        <v>1.1200000000000001</v>
      </c>
      <c r="K2035" s="141">
        <f t="shared" si="342"/>
        <v>404.78000000000003</v>
      </c>
      <c r="L2035" s="140">
        <f t="shared" si="343"/>
        <v>1.1870000000000001</v>
      </c>
      <c r="M2035" s="142">
        <f>'2025-26 Salary &amp; Benefits'!$E$6</f>
        <v>78209</v>
      </c>
      <c r="N2035" s="142">
        <f>'2025-26 Salary &amp; Benefits'!$F$6</f>
        <v>80164</v>
      </c>
      <c r="O2035" s="9">
        <f t="shared" si="344"/>
        <v>103974.17</v>
      </c>
      <c r="P2035" s="9">
        <f t="shared" si="345"/>
        <v>2599.0599999999977</v>
      </c>
      <c r="Q2035" s="9">
        <f>'2025-26 Salary &amp; Benefits'!G$6</f>
        <v>15997.68</v>
      </c>
      <c r="R2035" s="143">
        <f>'2025-26 Salary &amp; Benefits'!H$6</f>
        <v>0.16020000000000001</v>
      </c>
      <c r="S2035" s="143">
        <f>'2025-26 Salary &amp; Benefits'!I$6</f>
        <v>0.15390000000000001</v>
      </c>
      <c r="T2035" s="9">
        <f t="shared" si="346"/>
        <v>36045.9</v>
      </c>
      <c r="U2035" s="9">
        <f t="shared" si="347"/>
        <v>1776.22</v>
      </c>
      <c r="V2035" s="9">
        <f t="shared" si="348"/>
        <v>273.36</v>
      </c>
      <c r="W2035" s="9">
        <f t="shared" si="349"/>
        <v>2049.58</v>
      </c>
      <c r="X2035" s="22">
        <f t="shared" si="350"/>
        <v>144668.71</v>
      </c>
      <c r="Y2035" s="2"/>
      <c r="Z2035" s="2"/>
      <c r="AA2035" s="2"/>
      <c r="AB2035" s="2"/>
      <c r="AC2035" s="2"/>
      <c r="AD2035" s="2"/>
      <c r="AE2035" s="2"/>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c r="BI2035" s="2"/>
      <c r="BJ2035" s="2"/>
      <c r="BK2035" s="2"/>
      <c r="BL2035" s="2"/>
      <c r="BM2035" s="2"/>
      <c r="BN2035" s="2"/>
      <c r="BO2035" s="2"/>
      <c r="BP2035" s="2"/>
      <c r="BQ2035" s="2"/>
      <c r="BR2035" s="2"/>
      <c r="BS2035" s="2"/>
      <c r="BT2035" s="2"/>
      <c r="BU2035" s="2"/>
      <c r="BV2035" s="2"/>
      <c r="BW2035" s="2"/>
      <c r="BX2035" s="2"/>
      <c r="BY2035" s="2"/>
      <c r="BZ2035" s="2"/>
      <c r="CA2035" s="2"/>
      <c r="CB2035" s="2"/>
      <c r="CC2035" s="2"/>
      <c r="CD2035" s="2"/>
      <c r="CE2035" s="2"/>
      <c r="CF2035" s="2"/>
      <c r="CG2035" s="2"/>
      <c r="CH2035" s="2"/>
      <c r="CI2035" s="2"/>
      <c r="CJ2035" s="2"/>
      <c r="CK2035" s="2"/>
      <c r="CL2035" s="2"/>
      <c r="CM2035" s="2"/>
      <c r="CN2035" s="2"/>
      <c r="CO2035" s="2"/>
      <c r="CP2035" s="2"/>
      <c r="CQ2035" s="2"/>
      <c r="CR2035" s="2"/>
      <c r="CS2035" s="2"/>
      <c r="CT2035" s="2"/>
      <c r="CU2035" s="2"/>
      <c r="CV2035" s="2"/>
      <c r="CW2035" s="2"/>
      <c r="CX2035" s="2"/>
      <c r="CY2035" s="2"/>
      <c r="CZ2035" s="2"/>
      <c r="DA2035" s="2"/>
      <c r="DB2035" s="2"/>
      <c r="DC2035" s="2"/>
      <c r="DD2035" s="2"/>
      <c r="DE2035" s="2"/>
      <c r="DF2035" s="2"/>
      <c r="DG2035" s="2"/>
      <c r="DH2035" s="2"/>
      <c r="DI2035" s="2"/>
      <c r="DJ2035" s="2"/>
      <c r="DK2035" s="2"/>
      <c r="DL2035" s="2"/>
      <c r="DM2035" s="2"/>
      <c r="DN2035" s="2"/>
      <c r="DO2035" s="2"/>
      <c r="DP2035" s="2"/>
      <c r="DQ2035" s="2"/>
      <c r="DR2035" s="2"/>
      <c r="DS2035" s="2"/>
      <c r="DT2035" s="2"/>
      <c r="DU2035" s="2"/>
      <c r="DV2035" s="2"/>
      <c r="DW2035" s="2"/>
      <c r="DX2035" s="2"/>
      <c r="DY2035" s="2"/>
      <c r="DZ2035" s="2"/>
      <c r="EA2035" s="2"/>
      <c r="EB2035" s="2"/>
      <c r="EC2035" s="2"/>
      <c r="ED2035" s="2"/>
      <c r="EE2035" s="2"/>
      <c r="EF2035" s="2"/>
      <c r="EG2035" s="2"/>
      <c r="EH2035" s="2"/>
      <c r="EI2035" s="2"/>
      <c r="EJ2035" s="2"/>
      <c r="EK2035" s="2"/>
      <c r="EL2035" s="2"/>
      <c r="EM2035" s="2"/>
      <c r="EN2035" s="2"/>
      <c r="EO2035" s="2"/>
      <c r="EP2035" s="2"/>
      <c r="EQ2035" s="2"/>
      <c r="ER2035" s="2"/>
      <c r="ES2035" s="2"/>
      <c r="ET2035" s="2"/>
      <c r="EU2035" s="2"/>
      <c r="EV2035" s="2"/>
      <c r="EW2035" s="2"/>
      <c r="EX2035" s="2"/>
      <c r="EY2035" s="2"/>
      <c r="EZ2035" s="2"/>
      <c r="FA2035" s="2"/>
      <c r="FB2035" s="2"/>
      <c r="FC2035" s="2"/>
    </row>
    <row r="2036" spans="1:159" s="4" customFormat="1">
      <c r="A2036" s="77" t="s">
        <v>2336</v>
      </c>
      <c r="B2036" s="87" t="s">
        <v>2844</v>
      </c>
      <c r="C2036" s="88">
        <v>2275</v>
      </c>
      <c r="D2036" s="87" t="s">
        <v>142</v>
      </c>
      <c r="E2036" s="107" t="str">
        <f>VLOOKUP($C2036,'2024-25 School Level AAFTE'!$C$4:$L$2372,9,FALSE)</f>
        <v>Yes</v>
      </c>
      <c r="F2036" s="95">
        <f>VLOOKUP($C2036,'2024-25 School Level AAFTE'!$C$4:$J$2372,8,FALSE)</f>
        <v>242.78</v>
      </c>
      <c r="G2036" s="97">
        <f>IFERROR(IF(E2036= "yes",VLOOKUP(C2036,Summary!$B:$I,6,0),0),0)</f>
        <v>0</v>
      </c>
      <c r="H2036" s="96">
        <f t="shared" si="341"/>
        <v>242.78</v>
      </c>
      <c r="I2036" s="154">
        <f>VLOOKUP($A2036,'2025-26 Salary &amp; Benefits'!$A:$I,3,FALSE)</f>
        <v>1.1200000000000001</v>
      </c>
      <c r="J2036" s="154">
        <f>VLOOKUP($A2036,'2025-26 Salary &amp; Benefits'!$A:$I,4,FALSE)</f>
        <v>1.1200000000000001</v>
      </c>
      <c r="K2036" s="141">
        <f t="shared" si="342"/>
        <v>242.78</v>
      </c>
      <c r="L2036" s="140">
        <f t="shared" si="343"/>
        <v>0.71199999999999997</v>
      </c>
      <c r="M2036" s="142">
        <f>'2025-26 Salary &amp; Benefits'!$E$6</f>
        <v>78209</v>
      </c>
      <c r="N2036" s="142">
        <f>'2025-26 Salary &amp; Benefits'!$F$6</f>
        <v>80164</v>
      </c>
      <c r="O2036" s="9">
        <f t="shared" si="344"/>
        <v>62366.98</v>
      </c>
      <c r="P2036" s="9">
        <f t="shared" si="345"/>
        <v>1559</v>
      </c>
      <c r="Q2036" s="9">
        <f>'2025-26 Salary &amp; Benefits'!G$6</f>
        <v>15997.68</v>
      </c>
      <c r="R2036" s="143">
        <f>'2025-26 Salary &amp; Benefits'!H$6</f>
        <v>0.16020000000000001</v>
      </c>
      <c r="S2036" s="143">
        <f>'2025-26 Salary &amp; Benefits'!I$6</f>
        <v>0.15390000000000001</v>
      </c>
      <c r="T2036" s="9">
        <f t="shared" si="346"/>
        <v>21621.47</v>
      </c>
      <c r="U2036" s="9">
        <f t="shared" si="347"/>
        <v>1065.43</v>
      </c>
      <c r="V2036" s="9">
        <f t="shared" si="348"/>
        <v>163.97</v>
      </c>
      <c r="W2036" s="9">
        <f t="shared" si="349"/>
        <v>1229.4000000000001</v>
      </c>
      <c r="X2036" s="22">
        <f t="shared" si="350"/>
        <v>86776.85</v>
      </c>
      <c r="Y2036" s="2"/>
      <c r="Z2036" s="2"/>
      <c r="AA2036" s="2"/>
      <c r="AB2036" s="2"/>
      <c r="AC2036" s="2"/>
      <c r="AD2036" s="2"/>
      <c r="AE2036" s="2"/>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c r="BI2036" s="2"/>
      <c r="BJ2036" s="2"/>
      <c r="BK2036" s="2"/>
      <c r="BL2036" s="2"/>
      <c r="BM2036" s="2"/>
      <c r="BN2036" s="2"/>
      <c r="BO2036" s="2"/>
      <c r="BP2036" s="2"/>
      <c r="BQ2036" s="2"/>
      <c r="BR2036" s="2"/>
      <c r="BS2036" s="2"/>
      <c r="BT2036" s="2"/>
      <c r="BU2036" s="2"/>
      <c r="BV2036" s="2"/>
      <c r="BW2036" s="2"/>
      <c r="BX2036" s="2"/>
      <c r="BY2036" s="2"/>
      <c r="BZ2036" s="2"/>
      <c r="CA2036" s="2"/>
      <c r="CB2036" s="2"/>
      <c r="CC2036" s="2"/>
      <c r="CD2036" s="2"/>
      <c r="CE2036" s="2"/>
      <c r="CF2036" s="2"/>
      <c r="CG2036" s="2"/>
      <c r="CH2036" s="2"/>
      <c r="CI2036" s="2"/>
      <c r="CJ2036" s="2"/>
      <c r="CK2036" s="2"/>
      <c r="CL2036" s="2"/>
      <c r="CM2036" s="2"/>
      <c r="CN2036" s="2"/>
      <c r="CO2036" s="2"/>
      <c r="CP2036" s="2"/>
      <c r="CQ2036" s="2"/>
      <c r="CR2036" s="2"/>
      <c r="CS2036" s="2"/>
      <c r="CT2036" s="2"/>
      <c r="CU2036" s="2"/>
      <c r="CV2036" s="2"/>
      <c r="CW2036" s="2"/>
      <c r="CX2036" s="2"/>
      <c r="CY2036" s="2"/>
      <c r="CZ2036" s="2"/>
      <c r="DA2036" s="2"/>
      <c r="DB2036" s="2"/>
      <c r="DC2036" s="2"/>
      <c r="DD2036" s="2"/>
      <c r="DE2036" s="2"/>
      <c r="DF2036" s="2"/>
      <c r="DG2036" s="2"/>
      <c r="DH2036" s="2"/>
      <c r="DI2036" s="2"/>
      <c r="DJ2036" s="2"/>
      <c r="DK2036" s="2"/>
      <c r="DL2036" s="2"/>
      <c r="DM2036" s="2"/>
      <c r="DN2036" s="2"/>
      <c r="DO2036" s="2"/>
      <c r="DP2036" s="2"/>
      <c r="DQ2036" s="2"/>
      <c r="DR2036" s="2"/>
      <c r="DS2036" s="2"/>
      <c r="DT2036" s="2"/>
      <c r="DU2036" s="2"/>
      <c r="DV2036" s="2"/>
      <c r="DW2036" s="2"/>
      <c r="DX2036" s="2"/>
      <c r="DY2036" s="2"/>
      <c r="DZ2036" s="2"/>
      <c r="EA2036" s="2"/>
      <c r="EB2036" s="2"/>
      <c r="EC2036" s="2"/>
      <c r="ED2036" s="2"/>
      <c r="EE2036" s="2"/>
      <c r="EF2036" s="2"/>
      <c r="EG2036" s="2"/>
      <c r="EH2036" s="2"/>
      <c r="EI2036" s="2"/>
      <c r="EJ2036" s="2"/>
      <c r="EK2036" s="2"/>
      <c r="EL2036" s="2"/>
      <c r="EM2036" s="2"/>
      <c r="EN2036" s="2"/>
      <c r="EO2036" s="2"/>
      <c r="EP2036" s="2"/>
      <c r="EQ2036" s="2"/>
      <c r="ER2036" s="2"/>
      <c r="ES2036" s="2"/>
      <c r="ET2036" s="2"/>
      <c r="EU2036" s="2"/>
      <c r="EV2036" s="2"/>
      <c r="EW2036" s="2"/>
      <c r="EX2036" s="2"/>
      <c r="EY2036" s="2"/>
      <c r="EZ2036" s="2"/>
      <c r="FA2036" s="2"/>
      <c r="FB2036" s="2"/>
      <c r="FC2036" s="2"/>
    </row>
    <row r="2037" spans="1:159" s="4" customFormat="1">
      <c r="A2037" s="77" t="s">
        <v>2336</v>
      </c>
      <c r="B2037" s="87" t="s">
        <v>2844</v>
      </c>
      <c r="C2037" s="88">
        <v>2336</v>
      </c>
      <c r="D2037" s="87" t="s">
        <v>3241</v>
      </c>
      <c r="E2037" s="107" t="str">
        <f>VLOOKUP($C2037,'2024-25 School Level AAFTE'!$C$4:$L$2372,9,FALSE)</f>
        <v>Yes</v>
      </c>
      <c r="F2037" s="95">
        <f>VLOOKUP($C2037,'2024-25 School Level AAFTE'!$C$4:$J$2372,8,FALSE)</f>
        <v>345.56</v>
      </c>
      <c r="G2037" s="97">
        <f>IFERROR(IF(E2037= "yes",VLOOKUP(C2037,Summary!$B:$I,6,0),0),0)</f>
        <v>0</v>
      </c>
      <c r="H2037" s="96">
        <f t="shared" si="341"/>
        <v>345.56</v>
      </c>
      <c r="I2037" s="154">
        <f>VLOOKUP($A2037,'2025-26 Salary &amp; Benefits'!$A:$I,3,FALSE)</f>
        <v>1.1200000000000001</v>
      </c>
      <c r="J2037" s="154">
        <f>VLOOKUP($A2037,'2025-26 Salary &amp; Benefits'!$A:$I,4,FALSE)</f>
        <v>1.1200000000000001</v>
      </c>
      <c r="K2037" s="141">
        <f t="shared" si="342"/>
        <v>345.56</v>
      </c>
      <c r="L2037" s="140">
        <f t="shared" si="343"/>
        <v>1.014</v>
      </c>
      <c r="M2037" s="142">
        <f>'2025-26 Salary &amp; Benefits'!$E$6</f>
        <v>78209</v>
      </c>
      <c r="N2037" s="142">
        <f>'2025-26 Salary &amp; Benefits'!$F$6</f>
        <v>80164</v>
      </c>
      <c r="O2037" s="9">
        <f t="shared" si="344"/>
        <v>88820.4</v>
      </c>
      <c r="P2037" s="9">
        <f t="shared" si="345"/>
        <v>2220.25</v>
      </c>
      <c r="Q2037" s="9">
        <f>'2025-26 Salary &amp; Benefits'!G$6</f>
        <v>15997.68</v>
      </c>
      <c r="R2037" s="143">
        <f>'2025-26 Salary &amp; Benefits'!H$6</f>
        <v>0.16020000000000001</v>
      </c>
      <c r="S2037" s="143">
        <f>'2025-26 Salary &amp; Benefits'!I$6</f>
        <v>0.15390000000000001</v>
      </c>
      <c r="T2037" s="9">
        <f t="shared" si="346"/>
        <v>30792.37</v>
      </c>
      <c r="U2037" s="9">
        <f t="shared" si="347"/>
        <v>1517.34</v>
      </c>
      <c r="V2037" s="9">
        <f t="shared" si="348"/>
        <v>233.52</v>
      </c>
      <c r="W2037" s="9">
        <f t="shared" si="349"/>
        <v>1750.86</v>
      </c>
      <c r="X2037" s="22">
        <f t="shared" si="350"/>
        <v>123583.87999999999</v>
      </c>
      <c r="Y2037" s="2"/>
      <c r="Z2037" s="2"/>
      <c r="AA2037" s="2"/>
      <c r="AB2037" s="2"/>
      <c r="AC2037" s="2"/>
      <c r="AD2037" s="2"/>
      <c r="AE2037" s="2"/>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c r="BI2037" s="2"/>
      <c r="BJ2037" s="2"/>
      <c r="BK2037" s="2"/>
      <c r="BL2037" s="2"/>
      <c r="BM2037" s="2"/>
      <c r="BN2037" s="2"/>
      <c r="BO2037" s="2"/>
      <c r="BP2037" s="2"/>
      <c r="BQ2037" s="2"/>
      <c r="BR2037" s="2"/>
      <c r="BS2037" s="2"/>
      <c r="BT2037" s="2"/>
      <c r="BU2037" s="2"/>
      <c r="BV2037" s="2"/>
      <c r="BW2037" s="2"/>
      <c r="BX2037" s="2"/>
      <c r="BY2037" s="2"/>
      <c r="BZ2037" s="2"/>
      <c r="CA2037" s="2"/>
      <c r="CB2037" s="2"/>
      <c r="CC2037" s="2"/>
      <c r="CD2037" s="2"/>
      <c r="CE2037" s="2"/>
      <c r="CF2037" s="2"/>
      <c r="CG2037" s="2"/>
      <c r="CH2037" s="2"/>
      <c r="CI2037" s="2"/>
      <c r="CJ2037" s="2"/>
      <c r="CK2037" s="2"/>
      <c r="CL2037" s="2"/>
      <c r="CM2037" s="2"/>
      <c r="CN2037" s="2"/>
      <c r="CO2037" s="2"/>
      <c r="CP2037" s="2"/>
      <c r="CQ2037" s="2"/>
      <c r="CR2037" s="2"/>
      <c r="CS2037" s="2"/>
      <c r="CT2037" s="2"/>
      <c r="CU2037" s="2"/>
      <c r="CV2037" s="2"/>
      <c r="CW2037" s="2"/>
      <c r="CX2037" s="2"/>
      <c r="CY2037" s="2"/>
      <c r="CZ2037" s="2"/>
      <c r="DA2037" s="2"/>
      <c r="DB2037" s="2"/>
      <c r="DC2037" s="2"/>
      <c r="DD2037" s="2"/>
      <c r="DE2037" s="2"/>
      <c r="DF2037" s="2"/>
      <c r="DG2037" s="2"/>
      <c r="DH2037" s="2"/>
      <c r="DI2037" s="2"/>
      <c r="DJ2037" s="2"/>
      <c r="DK2037" s="2"/>
      <c r="DL2037" s="2"/>
      <c r="DM2037" s="2"/>
      <c r="DN2037" s="2"/>
      <c r="DO2037" s="2"/>
      <c r="DP2037" s="2"/>
      <c r="DQ2037" s="2"/>
      <c r="DR2037" s="2"/>
      <c r="DS2037" s="2"/>
      <c r="DT2037" s="2"/>
      <c r="DU2037" s="2"/>
      <c r="DV2037" s="2"/>
      <c r="DW2037" s="2"/>
      <c r="DX2037" s="2"/>
      <c r="DY2037" s="2"/>
      <c r="DZ2037" s="2"/>
      <c r="EA2037" s="2"/>
      <c r="EB2037" s="2"/>
      <c r="EC2037" s="2"/>
      <c r="ED2037" s="2"/>
      <c r="EE2037" s="2"/>
      <c r="EF2037" s="2"/>
      <c r="EG2037" s="2"/>
      <c r="EH2037" s="2"/>
      <c r="EI2037" s="2"/>
      <c r="EJ2037" s="2"/>
      <c r="EK2037" s="2"/>
      <c r="EL2037" s="2"/>
      <c r="EM2037" s="2"/>
      <c r="EN2037" s="2"/>
      <c r="EO2037" s="2"/>
      <c r="EP2037" s="2"/>
      <c r="EQ2037" s="2"/>
      <c r="ER2037" s="2"/>
      <c r="ES2037" s="2"/>
      <c r="ET2037" s="2"/>
      <c r="EU2037" s="2"/>
      <c r="EV2037" s="2"/>
      <c r="EW2037" s="2"/>
      <c r="EX2037" s="2"/>
      <c r="EY2037" s="2"/>
      <c r="EZ2037" s="2"/>
      <c r="FA2037" s="2"/>
      <c r="FB2037" s="2"/>
      <c r="FC2037" s="2"/>
    </row>
    <row r="2038" spans="1:159" s="4" customFormat="1">
      <c r="A2038" s="77" t="s">
        <v>2336</v>
      </c>
      <c r="B2038" s="87" t="s">
        <v>2844</v>
      </c>
      <c r="C2038" s="88">
        <v>2338</v>
      </c>
      <c r="D2038" s="87" t="s">
        <v>3236</v>
      </c>
      <c r="E2038" s="107" t="str">
        <f>VLOOKUP($C2038,'2024-25 School Level AAFTE'!$C$4:$L$2372,9,FALSE)</f>
        <v>Yes</v>
      </c>
      <c r="F2038" s="95">
        <f>VLOOKUP($C2038,'2024-25 School Level AAFTE'!$C$4:$J$2372,8,FALSE)</f>
        <v>433.41</v>
      </c>
      <c r="G2038" s="97">
        <f>IFERROR(IF(E2038= "yes",VLOOKUP(C2038,Summary!$B:$I,6,0),0),0)</f>
        <v>0</v>
      </c>
      <c r="H2038" s="96">
        <f t="shared" si="341"/>
        <v>433.41</v>
      </c>
      <c r="I2038" s="154">
        <f>VLOOKUP($A2038,'2025-26 Salary &amp; Benefits'!$A:$I,3,FALSE)</f>
        <v>1.1200000000000001</v>
      </c>
      <c r="J2038" s="154">
        <f>VLOOKUP($A2038,'2025-26 Salary &amp; Benefits'!$A:$I,4,FALSE)</f>
        <v>1.1200000000000001</v>
      </c>
      <c r="K2038" s="141">
        <f t="shared" si="342"/>
        <v>433.41</v>
      </c>
      <c r="L2038" s="140">
        <f t="shared" si="343"/>
        <v>1.2709999999999999</v>
      </c>
      <c r="M2038" s="142">
        <f>'2025-26 Salary &amp; Benefits'!$E$6</f>
        <v>78209</v>
      </c>
      <c r="N2038" s="142">
        <f>'2025-26 Salary &amp; Benefits'!$F$6</f>
        <v>80164</v>
      </c>
      <c r="O2038" s="9">
        <f t="shared" si="344"/>
        <v>111332.08</v>
      </c>
      <c r="P2038" s="9">
        <f t="shared" si="345"/>
        <v>2782.9799999999959</v>
      </c>
      <c r="Q2038" s="9">
        <f>'2025-26 Salary &amp; Benefits'!G$6</f>
        <v>15997.68</v>
      </c>
      <c r="R2038" s="143">
        <f>'2025-26 Salary &amp; Benefits'!H$6</f>
        <v>0.16020000000000001</v>
      </c>
      <c r="S2038" s="143">
        <f>'2025-26 Salary &amp; Benefits'!I$6</f>
        <v>0.15390000000000001</v>
      </c>
      <c r="T2038" s="9">
        <f t="shared" si="346"/>
        <v>38596.75</v>
      </c>
      <c r="U2038" s="9">
        <f t="shared" si="347"/>
        <v>1901.92</v>
      </c>
      <c r="V2038" s="9">
        <f t="shared" si="348"/>
        <v>292.70999999999998</v>
      </c>
      <c r="W2038" s="9">
        <f t="shared" si="349"/>
        <v>2194.63</v>
      </c>
      <c r="X2038" s="22">
        <f t="shared" si="350"/>
        <v>154906.44</v>
      </c>
      <c r="Y2038" s="2"/>
      <c r="Z2038" s="2"/>
      <c r="AA2038" s="2"/>
      <c r="AB2038" s="2"/>
      <c r="AC2038" s="2"/>
      <c r="AD2038" s="2"/>
      <c r="AE2038" s="2"/>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c r="BI2038" s="2"/>
      <c r="BJ2038" s="2"/>
      <c r="BK2038" s="2"/>
      <c r="BL2038" s="2"/>
      <c r="BM2038" s="2"/>
      <c r="BN2038" s="2"/>
      <c r="BO2038" s="2"/>
      <c r="BP2038" s="2"/>
      <c r="BQ2038" s="2"/>
      <c r="BR2038" s="2"/>
      <c r="BS2038" s="2"/>
      <c r="BT2038" s="2"/>
      <c r="BU2038" s="2"/>
      <c r="BV2038" s="2"/>
      <c r="BW2038" s="2"/>
      <c r="BX2038" s="2"/>
      <c r="BY2038" s="2"/>
      <c r="BZ2038" s="2"/>
      <c r="CA2038" s="2"/>
      <c r="CB2038" s="2"/>
      <c r="CC2038" s="2"/>
      <c r="CD2038" s="2"/>
      <c r="CE2038" s="2"/>
      <c r="CF2038" s="2"/>
      <c r="CG2038" s="2"/>
      <c r="CH2038" s="2"/>
      <c r="CI2038" s="2"/>
      <c r="CJ2038" s="2"/>
      <c r="CK2038" s="2"/>
      <c r="CL2038" s="2"/>
      <c r="CM2038" s="2"/>
      <c r="CN2038" s="2"/>
      <c r="CO2038" s="2"/>
      <c r="CP2038" s="2"/>
      <c r="CQ2038" s="2"/>
      <c r="CR2038" s="2"/>
      <c r="CS2038" s="2"/>
      <c r="CT2038" s="2"/>
      <c r="CU2038" s="2"/>
      <c r="CV2038" s="2"/>
      <c r="CW2038" s="2"/>
      <c r="CX2038" s="2"/>
      <c r="CY2038" s="2"/>
      <c r="CZ2038" s="2"/>
      <c r="DA2038" s="2"/>
      <c r="DB2038" s="2"/>
      <c r="DC2038" s="2"/>
      <c r="DD2038" s="2"/>
      <c r="DE2038" s="2"/>
      <c r="DF2038" s="2"/>
      <c r="DG2038" s="2"/>
      <c r="DH2038" s="2"/>
      <c r="DI2038" s="2"/>
      <c r="DJ2038" s="2"/>
      <c r="DK2038" s="2"/>
      <c r="DL2038" s="2"/>
      <c r="DM2038" s="2"/>
      <c r="DN2038" s="2"/>
      <c r="DO2038" s="2"/>
      <c r="DP2038" s="2"/>
      <c r="DQ2038" s="2"/>
      <c r="DR2038" s="2"/>
      <c r="DS2038" s="2"/>
      <c r="DT2038" s="2"/>
      <c r="DU2038" s="2"/>
      <c r="DV2038" s="2"/>
      <c r="DW2038" s="2"/>
      <c r="DX2038" s="2"/>
      <c r="DY2038" s="2"/>
      <c r="DZ2038" s="2"/>
      <c r="EA2038" s="2"/>
      <c r="EB2038" s="2"/>
      <c r="EC2038" s="2"/>
      <c r="ED2038" s="2"/>
      <c r="EE2038" s="2"/>
      <c r="EF2038" s="2"/>
      <c r="EG2038" s="2"/>
      <c r="EH2038" s="2"/>
      <c r="EI2038" s="2"/>
      <c r="EJ2038" s="2"/>
      <c r="EK2038" s="2"/>
      <c r="EL2038" s="2"/>
      <c r="EM2038" s="2"/>
      <c r="EN2038" s="2"/>
      <c r="EO2038" s="2"/>
      <c r="EP2038" s="2"/>
      <c r="EQ2038" s="2"/>
      <c r="ER2038" s="2"/>
      <c r="ES2038" s="2"/>
      <c r="ET2038" s="2"/>
      <c r="EU2038" s="2"/>
      <c r="EV2038" s="2"/>
      <c r="EW2038" s="2"/>
      <c r="EX2038" s="2"/>
      <c r="EY2038" s="2"/>
      <c r="EZ2038" s="2"/>
      <c r="FA2038" s="2"/>
      <c r="FB2038" s="2"/>
      <c r="FC2038" s="2"/>
    </row>
    <row r="2039" spans="1:159" s="4" customFormat="1">
      <c r="A2039" s="77" t="s">
        <v>2336</v>
      </c>
      <c r="B2039" s="87" t="s">
        <v>2844</v>
      </c>
      <c r="C2039" s="88">
        <v>2358</v>
      </c>
      <c r="D2039" s="87" t="s">
        <v>3252</v>
      </c>
      <c r="E2039" s="107" t="str">
        <f>VLOOKUP($C2039,'2024-25 School Level AAFTE'!$C$4:$L$2372,9,FALSE)</f>
        <v>Yes</v>
      </c>
      <c r="F2039" s="95">
        <f>VLOOKUP($C2039,'2024-25 School Level AAFTE'!$C$4:$J$2372,8,FALSE)</f>
        <v>290.33000000000004</v>
      </c>
      <c r="G2039" s="97">
        <f>IFERROR(IF(E2039= "yes",VLOOKUP(C2039,Summary!$B:$I,6,0),0),0)</f>
        <v>0</v>
      </c>
      <c r="H2039" s="96">
        <f t="shared" si="341"/>
        <v>290.33000000000004</v>
      </c>
      <c r="I2039" s="154">
        <f>VLOOKUP($A2039,'2025-26 Salary &amp; Benefits'!$A:$I,3,FALSE)</f>
        <v>1.1200000000000001</v>
      </c>
      <c r="J2039" s="154">
        <f>VLOOKUP($A2039,'2025-26 Salary &amp; Benefits'!$A:$I,4,FALSE)</f>
        <v>1.1200000000000001</v>
      </c>
      <c r="K2039" s="141">
        <f t="shared" si="342"/>
        <v>290.33000000000004</v>
      </c>
      <c r="L2039" s="140">
        <f t="shared" si="343"/>
        <v>0.85199999999999998</v>
      </c>
      <c r="M2039" s="142">
        <f>'2025-26 Salary &amp; Benefits'!$E$6</f>
        <v>78209</v>
      </c>
      <c r="N2039" s="142">
        <f>'2025-26 Salary &amp; Benefits'!$F$6</f>
        <v>80164</v>
      </c>
      <c r="O2039" s="9">
        <f t="shared" si="344"/>
        <v>74630.16</v>
      </c>
      <c r="P2039" s="9">
        <f t="shared" si="345"/>
        <v>1865.5399999999936</v>
      </c>
      <c r="Q2039" s="9">
        <f>'2025-26 Salary &amp; Benefits'!G$6</f>
        <v>15997.68</v>
      </c>
      <c r="R2039" s="143">
        <f>'2025-26 Salary &amp; Benefits'!H$6</f>
        <v>0.16020000000000001</v>
      </c>
      <c r="S2039" s="143">
        <f>'2025-26 Salary &amp; Benefits'!I$6</f>
        <v>0.15390000000000001</v>
      </c>
      <c r="T2039" s="9">
        <f t="shared" si="346"/>
        <v>25872.880000000001</v>
      </c>
      <c r="U2039" s="9">
        <f t="shared" si="347"/>
        <v>1274.93</v>
      </c>
      <c r="V2039" s="9">
        <f t="shared" si="348"/>
        <v>196.21</v>
      </c>
      <c r="W2039" s="9">
        <f t="shared" si="349"/>
        <v>1471.14</v>
      </c>
      <c r="X2039" s="22">
        <f t="shared" si="350"/>
        <v>103839.72</v>
      </c>
      <c r="Y2039" s="2"/>
      <c r="Z2039" s="2"/>
      <c r="AA2039" s="2"/>
      <c r="AB2039" s="2"/>
      <c r="AC2039" s="2"/>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c r="BI2039" s="2"/>
      <c r="BJ2039" s="2"/>
      <c r="BK2039" s="2"/>
      <c r="BL2039" s="2"/>
      <c r="BM2039" s="2"/>
      <c r="BN2039" s="2"/>
      <c r="BO2039" s="2"/>
      <c r="BP2039" s="2"/>
      <c r="BQ2039" s="2"/>
      <c r="BR2039" s="2"/>
      <c r="BS2039" s="2"/>
      <c r="BT2039" s="2"/>
      <c r="BU2039" s="2"/>
      <c r="BV2039" s="2"/>
      <c r="BW2039" s="2"/>
      <c r="BX2039" s="2"/>
      <c r="BY2039" s="2"/>
      <c r="BZ2039" s="2"/>
      <c r="CA2039" s="2"/>
      <c r="CB2039" s="2"/>
      <c r="CC2039" s="2"/>
      <c r="CD2039" s="2"/>
      <c r="CE2039" s="2"/>
      <c r="CF2039" s="2"/>
      <c r="CG2039" s="2"/>
      <c r="CH2039" s="2"/>
      <c r="CI2039" s="2"/>
      <c r="CJ2039" s="2"/>
      <c r="CK2039" s="2"/>
      <c r="CL2039" s="2"/>
      <c r="CM2039" s="2"/>
      <c r="CN2039" s="2"/>
      <c r="CO2039" s="2"/>
      <c r="CP2039" s="2"/>
      <c r="CQ2039" s="2"/>
      <c r="CR2039" s="2"/>
      <c r="CS2039" s="2"/>
      <c r="CT2039" s="2"/>
      <c r="CU2039" s="2"/>
      <c r="CV2039" s="2"/>
      <c r="CW2039" s="2"/>
      <c r="CX2039" s="2"/>
      <c r="CY2039" s="2"/>
      <c r="CZ2039" s="2"/>
      <c r="DA2039" s="2"/>
      <c r="DB2039" s="2"/>
      <c r="DC2039" s="2"/>
      <c r="DD2039" s="2"/>
      <c r="DE2039" s="2"/>
      <c r="DF2039" s="2"/>
      <c r="DG2039" s="2"/>
      <c r="DH2039" s="2"/>
      <c r="DI2039" s="2"/>
      <c r="DJ2039" s="2"/>
      <c r="DK2039" s="2"/>
      <c r="DL2039" s="2"/>
      <c r="DM2039" s="2"/>
      <c r="DN2039" s="2"/>
      <c r="DO2039" s="2"/>
      <c r="DP2039" s="2"/>
      <c r="DQ2039" s="2"/>
      <c r="DR2039" s="2"/>
      <c r="DS2039" s="2"/>
      <c r="DT2039" s="2"/>
      <c r="DU2039" s="2"/>
      <c r="DV2039" s="2"/>
      <c r="DW2039" s="2"/>
      <c r="DX2039" s="2"/>
      <c r="DY2039" s="2"/>
      <c r="DZ2039" s="2"/>
      <c r="EA2039" s="2"/>
      <c r="EB2039" s="2"/>
      <c r="EC2039" s="2"/>
      <c r="ED2039" s="2"/>
      <c r="EE2039" s="2"/>
      <c r="EF2039" s="2"/>
      <c r="EG2039" s="2"/>
      <c r="EH2039" s="2"/>
      <c r="EI2039" s="2"/>
      <c r="EJ2039" s="2"/>
      <c r="EK2039" s="2"/>
      <c r="EL2039" s="2"/>
      <c r="EM2039" s="2"/>
      <c r="EN2039" s="2"/>
      <c r="EO2039" s="2"/>
      <c r="EP2039" s="2"/>
      <c r="EQ2039" s="2"/>
      <c r="ER2039" s="2"/>
      <c r="ES2039" s="2"/>
      <c r="ET2039" s="2"/>
      <c r="EU2039" s="2"/>
      <c r="EV2039" s="2"/>
      <c r="EW2039" s="2"/>
      <c r="EX2039" s="2"/>
      <c r="EY2039" s="2"/>
      <c r="EZ2039" s="2"/>
      <c r="FA2039" s="2"/>
      <c r="FB2039" s="2"/>
      <c r="FC2039" s="2"/>
    </row>
    <row r="2040" spans="1:159" s="4" customFormat="1">
      <c r="A2040" s="77" t="s">
        <v>2336</v>
      </c>
      <c r="B2040" s="87" t="s">
        <v>2844</v>
      </c>
      <c r="C2040" s="88">
        <v>2359</v>
      </c>
      <c r="D2040" s="87" t="s">
        <v>3253</v>
      </c>
      <c r="E2040" s="107" t="str">
        <f>VLOOKUP($C2040,'2024-25 School Level AAFTE'!$C$4:$L$2372,9,FALSE)</f>
        <v>Yes</v>
      </c>
      <c r="F2040" s="95">
        <f>VLOOKUP($C2040,'2024-25 School Level AAFTE'!$C$4:$J$2372,8,FALSE)</f>
        <v>639.80999999999995</v>
      </c>
      <c r="G2040" s="97">
        <f>IFERROR(IF(E2040= "yes",VLOOKUP(C2040,Summary!$B:$I,6,0),0),0)</f>
        <v>0</v>
      </c>
      <c r="H2040" s="96">
        <f t="shared" si="341"/>
        <v>639.80999999999995</v>
      </c>
      <c r="I2040" s="154">
        <f>VLOOKUP($A2040,'2025-26 Salary &amp; Benefits'!$A:$I,3,FALSE)</f>
        <v>1.1200000000000001</v>
      </c>
      <c r="J2040" s="154">
        <f>VLOOKUP($A2040,'2025-26 Salary &amp; Benefits'!$A:$I,4,FALSE)</f>
        <v>1.1200000000000001</v>
      </c>
      <c r="K2040" s="141">
        <f t="shared" si="342"/>
        <v>639.80999999999995</v>
      </c>
      <c r="L2040" s="140">
        <f t="shared" si="343"/>
        <v>1.877</v>
      </c>
      <c r="M2040" s="142">
        <f>'2025-26 Salary &amp; Benefits'!$E$6</f>
        <v>78209</v>
      </c>
      <c r="N2040" s="142">
        <f>'2025-26 Salary &amp; Benefits'!$F$6</f>
        <v>80164</v>
      </c>
      <c r="O2040" s="9">
        <f t="shared" si="344"/>
        <v>164414.09</v>
      </c>
      <c r="P2040" s="9">
        <f t="shared" si="345"/>
        <v>4109.8800000000047</v>
      </c>
      <c r="Q2040" s="9">
        <f>'2025-26 Salary &amp; Benefits'!G$6</f>
        <v>15997.68</v>
      </c>
      <c r="R2040" s="143">
        <f>'2025-26 Salary &amp; Benefits'!H$6</f>
        <v>0.16020000000000001</v>
      </c>
      <c r="S2040" s="143">
        <f>'2025-26 Salary &amp; Benefits'!I$6</f>
        <v>0.15390000000000001</v>
      </c>
      <c r="T2040" s="9">
        <f t="shared" si="346"/>
        <v>56999.29</v>
      </c>
      <c r="U2040" s="9">
        <f t="shared" si="347"/>
        <v>2808.73</v>
      </c>
      <c r="V2040" s="9">
        <f t="shared" si="348"/>
        <v>432.26</v>
      </c>
      <c r="W2040" s="9">
        <f t="shared" si="349"/>
        <v>3240.99</v>
      </c>
      <c r="X2040" s="22">
        <f t="shared" si="350"/>
        <v>228764.25</v>
      </c>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c r="BI2040" s="2"/>
      <c r="BJ2040" s="2"/>
      <c r="BK2040" s="2"/>
      <c r="BL2040" s="2"/>
      <c r="BM2040" s="2"/>
      <c r="BN2040" s="2"/>
      <c r="BO2040" s="2"/>
      <c r="BP2040" s="2"/>
      <c r="BQ2040" s="2"/>
      <c r="BR2040" s="2"/>
      <c r="BS2040" s="2"/>
      <c r="BT2040" s="2"/>
      <c r="BU2040" s="2"/>
      <c r="BV2040" s="2"/>
      <c r="BW2040" s="2"/>
      <c r="BX2040" s="2"/>
      <c r="BY2040" s="2"/>
      <c r="BZ2040" s="2"/>
      <c r="CA2040" s="2"/>
      <c r="CB2040" s="2"/>
      <c r="CC2040" s="2"/>
      <c r="CD2040" s="2"/>
      <c r="CE2040" s="2"/>
      <c r="CF2040" s="2"/>
      <c r="CG2040" s="2"/>
      <c r="CH2040" s="2"/>
      <c r="CI2040" s="2"/>
      <c r="CJ2040" s="2"/>
      <c r="CK2040" s="2"/>
      <c r="CL2040" s="2"/>
      <c r="CM2040" s="2"/>
      <c r="CN2040" s="2"/>
      <c r="CO2040" s="2"/>
      <c r="CP2040" s="2"/>
      <c r="CQ2040" s="2"/>
      <c r="CR2040" s="2"/>
      <c r="CS2040" s="2"/>
      <c r="CT2040" s="2"/>
      <c r="CU2040" s="2"/>
      <c r="CV2040" s="2"/>
      <c r="CW2040" s="2"/>
      <c r="CX2040" s="2"/>
      <c r="CY2040" s="2"/>
      <c r="CZ2040" s="2"/>
      <c r="DA2040" s="2"/>
      <c r="DB2040" s="2"/>
      <c r="DC2040" s="2"/>
      <c r="DD2040" s="2"/>
      <c r="DE2040" s="2"/>
      <c r="DF2040" s="2"/>
      <c r="DG2040" s="2"/>
      <c r="DH2040" s="2"/>
      <c r="DI2040" s="2"/>
      <c r="DJ2040" s="2"/>
      <c r="DK2040" s="2"/>
      <c r="DL2040" s="2"/>
      <c r="DM2040" s="2"/>
      <c r="DN2040" s="2"/>
      <c r="DO2040" s="2"/>
      <c r="DP2040" s="2"/>
      <c r="DQ2040" s="2"/>
      <c r="DR2040" s="2"/>
      <c r="DS2040" s="2"/>
      <c r="DT2040" s="2"/>
      <c r="DU2040" s="2"/>
      <c r="DV2040" s="2"/>
      <c r="DW2040" s="2"/>
      <c r="DX2040" s="2"/>
      <c r="DY2040" s="2"/>
      <c r="DZ2040" s="2"/>
      <c r="EA2040" s="2"/>
      <c r="EB2040" s="2"/>
      <c r="EC2040" s="2"/>
      <c r="ED2040" s="2"/>
      <c r="EE2040" s="2"/>
      <c r="EF2040" s="2"/>
      <c r="EG2040" s="2"/>
      <c r="EH2040" s="2"/>
      <c r="EI2040" s="2"/>
      <c r="EJ2040" s="2"/>
      <c r="EK2040" s="2"/>
      <c r="EL2040" s="2"/>
      <c r="EM2040" s="2"/>
      <c r="EN2040" s="2"/>
      <c r="EO2040" s="2"/>
      <c r="EP2040" s="2"/>
      <c r="EQ2040" s="2"/>
      <c r="ER2040" s="2"/>
      <c r="ES2040" s="2"/>
      <c r="ET2040" s="2"/>
      <c r="EU2040" s="2"/>
      <c r="EV2040" s="2"/>
      <c r="EW2040" s="2"/>
      <c r="EX2040" s="2"/>
      <c r="EY2040" s="2"/>
      <c r="EZ2040" s="2"/>
      <c r="FA2040" s="2"/>
      <c r="FB2040" s="2"/>
      <c r="FC2040" s="2"/>
    </row>
    <row r="2041" spans="1:159" s="4" customFormat="1">
      <c r="A2041" s="77" t="s">
        <v>2336</v>
      </c>
      <c r="B2041" s="87" t="s">
        <v>2844</v>
      </c>
      <c r="C2041" s="88">
        <v>2376</v>
      </c>
      <c r="D2041" s="87" t="s">
        <v>3244</v>
      </c>
      <c r="E2041" s="107" t="str">
        <f>VLOOKUP($C2041,'2024-25 School Level AAFTE'!$C$4:$L$2372,9,FALSE)</f>
        <v>No</v>
      </c>
      <c r="F2041" s="95">
        <f>VLOOKUP($C2041,'2024-25 School Level AAFTE'!$C$4:$J$2372,8,FALSE)</f>
        <v>640.33000000000004</v>
      </c>
      <c r="G2041" s="97">
        <f>IFERROR(IF(E2041= "yes",VLOOKUP(C2041,Summary!$B:$I,6,0),0),0)</f>
        <v>0</v>
      </c>
      <c r="H2041" s="96">
        <f t="shared" si="341"/>
        <v>0</v>
      </c>
      <c r="I2041" s="154">
        <f>VLOOKUP($A2041,'2025-26 Salary &amp; Benefits'!$A:$I,3,FALSE)</f>
        <v>1.1200000000000001</v>
      </c>
      <c r="J2041" s="154">
        <f>VLOOKUP($A2041,'2025-26 Salary &amp; Benefits'!$A:$I,4,FALSE)</f>
        <v>1.1200000000000001</v>
      </c>
      <c r="K2041" s="141">
        <f t="shared" si="342"/>
        <v>0</v>
      </c>
      <c r="L2041" s="140">
        <f t="shared" si="343"/>
        <v>0</v>
      </c>
      <c r="M2041" s="142">
        <f>'2025-26 Salary &amp; Benefits'!$E$6</f>
        <v>78209</v>
      </c>
      <c r="N2041" s="142">
        <f>'2025-26 Salary &amp; Benefits'!$F$6</f>
        <v>80164</v>
      </c>
      <c r="O2041" s="9">
        <f t="shared" si="344"/>
        <v>0</v>
      </c>
      <c r="P2041" s="9">
        <f t="shared" si="345"/>
        <v>0</v>
      </c>
      <c r="Q2041" s="9">
        <f>'2025-26 Salary &amp; Benefits'!G$6</f>
        <v>15997.68</v>
      </c>
      <c r="R2041" s="143">
        <f>'2025-26 Salary &amp; Benefits'!H$6</f>
        <v>0.16020000000000001</v>
      </c>
      <c r="S2041" s="143">
        <f>'2025-26 Salary &amp; Benefits'!I$6</f>
        <v>0.15390000000000001</v>
      </c>
      <c r="T2041" s="9">
        <f t="shared" si="346"/>
        <v>0</v>
      </c>
      <c r="U2041" s="9">
        <f t="shared" si="347"/>
        <v>0</v>
      </c>
      <c r="V2041" s="9">
        <f t="shared" si="348"/>
        <v>0</v>
      </c>
      <c r="W2041" s="9">
        <f t="shared" si="349"/>
        <v>0</v>
      </c>
      <c r="X2041" s="22">
        <f t="shared" si="350"/>
        <v>0</v>
      </c>
      <c r="Y2041" s="2"/>
      <c r="Z2041" s="2"/>
      <c r="AA2041" s="2"/>
      <c r="AB2041" s="2"/>
      <c r="AC2041" s="2"/>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c r="BI2041" s="2"/>
      <c r="BJ2041" s="2"/>
      <c r="BK2041" s="2"/>
      <c r="BL2041" s="2"/>
      <c r="BM2041" s="2"/>
      <c r="BN2041" s="2"/>
      <c r="BO2041" s="2"/>
      <c r="BP2041" s="2"/>
      <c r="BQ2041" s="2"/>
      <c r="BR2041" s="2"/>
      <c r="BS2041" s="2"/>
      <c r="BT2041" s="2"/>
      <c r="BU2041" s="2"/>
      <c r="BV2041" s="2"/>
      <c r="BW2041" s="2"/>
      <c r="BX2041" s="2"/>
      <c r="BY2041" s="2"/>
      <c r="BZ2041" s="2"/>
      <c r="CA2041" s="2"/>
      <c r="CB2041" s="2"/>
      <c r="CC2041" s="2"/>
      <c r="CD2041" s="2"/>
      <c r="CE2041" s="2"/>
      <c r="CF2041" s="2"/>
      <c r="CG2041" s="2"/>
      <c r="CH2041" s="2"/>
      <c r="CI2041" s="2"/>
      <c r="CJ2041" s="2"/>
      <c r="CK2041" s="2"/>
      <c r="CL2041" s="2"/>
      <c r="CM2041" s="2"/>
      <c r="CN2041" s="2"/>
      <c r="CO2041" s="2"/>
      <c r="CP2041" s="2"/>
      <c r="CQ2041" s="2"/>
      <c r="CR2041" s="2"/>
      <c r="CS2041" s="2"/>
      <c r="CT2041" s="2"/>
      <c r="CU2041" s="2"/>
      <c r="CV2041" s="2"/>
      <c r="CW2041" s="2"/>
      <c r="CX2041" s="2"/>
      <c r="CY2041" s="2"/>
      <c r="CZ2041" s="2"/>
      <c r="DA2041" s="2"/>
      <c r="DB2041" s="2"/>
      <c r="DC2041" s="2"/>
      <c r="DD2041" s="2"/>
      <c r="DE2041" s="2"/>
      <c r="DF2041" s="2"/>
      <c r="DG2041" s="2"/>
      <c r="DH2041" s="2"/>
      <c r="DI2041" s="2"/>
      <c r="DJ2041" s="2"/>
      <c r="DK2041" s="2"/>
      <c r="DL2041" s="2"/>
      <c r="DM2041" s="2"/>
      <c r="DN2041" s="2"/>
      <c r="DO2041" s="2"/>
      <c r="DP2041" s="2"/>
      <c r="DQ2041" s="2"/>
      <c r="DR2041" s="2"/>
      <c r="DS2041" s="2"/>
      <c r="DT2041" s="2"/>
      <c r="DU2041" s="2"/>
      <c r="DV2041" s="2"/>
      <c r="DW2041" s="2"/>
      <c r="DX2041" s="2"/>
      <c r="DY2041" s="2"/>
      <c r="DZ2041" s="2"/>
      <c r="EA2041" s="2"/>
      <c r="EB2041" s="2"/>
      <c r="EC2041" s="2"/>
      <c r="ED2041" s="2"/>
      <c r="EE2041" s="2"/>
      <c r="EF2041" s="2"/>
      <c r="EG2041" s="2"/>
      <c r="EH2041" s="2"/>
      <c r="EI2041" s="2"/>
      <c r="EJ2041" s="2"/>
      <c r="EK2041" s="2"/>
      <c r="EL2041" s="2"/>
      <c r="EM2041" s="2"/>
      <c r="EN2041" s="2"/>
      <c r="EO2041" s="2"/>
      <c r="EP2041" s="2"/>
      <c r="EQ2041" s="2"/>
      <c r="ER2041" s="2"/>
      <c r="ES2041" s="2"/>
      <c r="ET2041" s="2"/>
      <c r="EU2041" s="2"/>
      <c r="EV2041" s="2"/>
      <c r="EW2041" s="2"/>
      <c r="EX2041" s="2"/>
      <c r="EY2041" s="2"/>
      <c r="EZ2041" s="2"/>
      <c r="FA2041" s="2"/>
      <c r="FB2041" s="2"/>
      <c r="FC2041" s="2"/>
    </row>
    <row r="2042" spans="1:159" s="4" customFormat="1">
      <c r="A2042" s="77" t="s">
        <v>2336</v>
      </c>
      <c r="B2042" s="87" t="s">
        <v>2844</v>
      </c>
      <c r="C2042" s="88">
        <v>2377</v>
      </c>
      <c r="D2042" s="87" t="s">
        <v>3234</v>
      </c>
      <c r="E2042" s="107" t="str">
        <f>VLOOKUP($C2042,'2024-25 School Level AAFTE'!$C$4:$L$2372,9,FALSE)</f>
        <v>Yes</v>
      </c>
      <c r="F2042" s="95">
        <f>VLOOKUP($C2042,'2024-25 School Level AAFTE'!$C$4:$J$2372,8,FALSE)</f>
        <v>501.92</v>
      </c>
      <c r="G2042" s="97">
        <f>IFERROR(IF(E2042= "yes",VLOOKUP(C2042,Summary!$B:$I,6,0),0),0)</f>
        <v>0</v>
      </c>
      <c r="H2042" s="96">
        <f t="shared" si="341"/>
        <v>501.92</v>
      </c>
      <c r="I2042" s="154">
        <f>VLOOKUP($A2042,'2025-26 Salary &amp; Benefits'!$A:$I,3,FALSE)</f>
        <v>1.1200000000000001</v>
      </c>
      <c r="J2042" s="154">
        <f>VLOOKUP($A2042,'2025-26 Salary &amp; Benefits'!$A:$I,4,FALSE)</f>
        <v>1.1200000000000001</v>
      </c>
      <c r="K2042" s="141">
        <f t="shared" si="342"/>
        <v>501.92</v>
      </c>
      <c r="L2042" s="140">
        <f t="shared" si="343"/>
        <v>1.472</v>
      </c>
      <c r="M2042" s="142">
        <f>'2025-26 Salary &amp; Benefits'!$E$6</f>
        <v>78209</v>
      </c>
      <c r="N2042" s="142">
        <f>'2025-26 Salary &amp; Benefits'!$F$6</f>
        <v>80164</v>
      </c>
      <c r="O2042" s="9">
        <f t="shared" si="344"/>
        <v>128938.49</v>
      </c>
      <c r="P2042" s="9">
        <f t="shared" si="345"/>
        <v>3223.089999999982</v>
      </c>
      <c r="Q2042" s="9">
        <f>'2025-26 Salary &amp; Benefits'!G$6</f>
        <v>15997.68</v>
      </c>
      <c r="R2042" s="143">
        <f>'2025-26 Salary &amp; Benefits'!H$6</f>
        <v>0.16020000000000001</v>
      </c>
      <c r="S2042" s="143">
        <f>'2025-26 Salary &amp; Benefits'!I$6</f>
        <v>0.15390000000000001</v>
      </c>
      <c r="T2042" s="9">
        <f t="shared" si="346"/>
        <v>44700.56</v>
      </c>
      <c r="U2042" s="9">
        <f t="shared" si="347"/>
        <v>2202.69</v>
      </c>
      <c r="V2042" s="9">
        <f t="shared" si="348"/>
        <v>338.99</v>
      </c>
      <c r="W2042" s="9">
        <f t="shared" si="349"/>
        <v>2541.6800000000003</v>
      </c>
      <c r="X2042" s="22">
        <f t="shared" si="350"/>
        <v>179403.81999999995</v>
      </c>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c r="BI2042" s="2"/>
      <c r="BJ2042" s="2"/>
      <c r="BK2042" s="2"/>
      <c r="BL2042" s="2"/>
      <c r="BM2042" s="2"/>
      <c r="BN2042" s="2"/>
      <c r="BO2042" s="2"/>
      <c r="BP2042" s="2"/>
      <c r="BQ2042" s="2"/>
      <c r="BR2042" s="2"/>
      <c r="BS2042" s="2"/>
      <c r="BT2042" s="2"/>
      <c r="BU2042" s="2"/>
      <c r="BV2042" s="2"/>
      <c r="BW2042" s="2"/>
      <c r="BX2042" s="2"/>
      <c r="BY2042" s="2"/>
      <c r="BZ2042" s="2"/>
      <c r="CA2042" s="2"/>
      <c r="CB2042" s="2"/>
      <c r="CC2042" s="2"/>
      <c r="CD2042" s="2"/>
      <c r="CE2042" s="2"/>
      <c r="CF2042" s="2"/>
      <c r="CG2042" s="2"/>
      <c r="CH2042" s="2"/>
      <c r="CI2042" s="2"/>
      <c r="CJ2042" s="2"/>
      <c r="CK2042" s="2"/>
      <c r="CL2042" s="2"/>
      <c r="CM2042" s="2"/>
      <c r="CN2042" s="2"/>
      <c r="CO2042" s="2"/>
      <c r="CP2042" s="2"/>
      <c r="CQ2042" s="2"/>
      <c r="CR2042" s="2"/>
      <c r="CS2042" s="2"/>
      <c r="CT2042" s="2"/>
      <c r="CU2042" s="2"/>
      <c r="CV2042" s="2"/>
      <c r="CW2042" s="2"/>
      <c r="CX2042" s="2"/>
      <c r="CY2042" s="2"/>
      <c r="CZ2042" s="2"/>
      <c r="DA2042" s="2"/>
      <c r="DB2042" s="2"/>
      <c r="DC2042" s="2"/>
      <c r="DD2042" s="2"/>
      <c r="DE2042" s="2"/>
      <c r="DF2042" s="2"/>
      <c r="DG2042" s="2"/>
      <c r="DH2042" s="2"/>
      <c r="DI2042" s="2"/>
      <c r="DJ2042" s="2"/>
      <c r="DK2042" s="2"/>
      <c r="DL2042" s="2"/>
      <c r="DM2042" s="2"/>
      <c r="DN2042" s="2"/>
      <c r="DO2042" s="2"/>
      <c r="DP2042" s="2"/>
      <c r="DQ2042" s="2"/>
      <c r="DR2042" s="2"/>
      <c r="DS2042" s="2"/>
      <c r="DT2042" s="2"/>
      <c r="DU2042" s="2"/>
      <c r="DV2042" s="2"/>
      <c r="DW2042" s="2"/>
      <c r="DX2042" s="2"/>
      <c r="DY2042" s="2"/>
      <c r="DZ2042" s="2"/>
      <c r="EA2042" s="2"/>
      <c r="EB2042" s="2"/>
      <c r="EC2042" s="2"/>
      <c r="ED2042" s="2"/>
      <c r="EE2042" s="2"/>
      <c r="EF2042" s="2"/>
      <c r="EG2042" s="2"/>
      <c r="EH2042" s="2"/>
      <c r="EI2042" s="2"/>
      <c r="EJ2042" s="2"/>
      <c r="EK2042" s="2"/>
      <c r="EL2042" s="2"/>
      <c r="EM2042" s="2"/>
      <c r="EN2042" s="2"/>
      <c r="EO2042" s="2"/>
      <c r="EP2042" s="2"/>
      <c r="EQ2042" s="2"/>
      <c r="ER2042" s="2"/>
      <c r="ES2042" s="2"/>
      <c r="ET2042" s="2"/>
      <c r="EU2042" s="2"/>
      <c r="EV2042" s="2"/>
      <c r="EW2042" s="2"/>
      <c r="EX2042" s="2"/>
      <c r="EY2042" s="2"/>
      <c r="EZ2042" s="2"/>
      <c r="FA2042" s="2"/>
      <c r="FB2042" s="2"/>
      <c r="FC2042" s="2"/>
    </row>
    <row r="2043" spans="1:159" s="4" customFormat="1">
      <c r="A2043" s="77" t="s">
        <v>2336</v>
      </c>
      <c r="B2043" s="87" t="s">
        <v>2844</v>
      </c>
      <c r="C2043" s="88">
        <v>2746</v>
      </c>
      <c r="D2043" s="87" t="s">
        <v>3233</v>
      </c>
      <c r="E2043" s="107" t="str">
        <f>VLOOKUP($C2043,'2024-25 School Level AAFTE'!$C$4:$L$2372,9,FALSE)</f>
        <v>No</v>
      </c>
      <c r="F2043" s="95">
        <f>VLOOKUP($C2043,'2024-25 School Level AAFTE'!$C$4:$J$2372,8,FALSE)</f>
        <v>511.22</v>
      </c>
      <c r="G2043" s="97">
        <f>IFERROR(IF(E2043= "yes",VLOOKUP(C2043,Summary!$B:$I,6,0),0),0)</f>
        <v>0</v>
      </c>
      <c r="H2043" s="96">
        <f t="shared" si="341"/>
        <v>0</v>
      </c>
      <c r="I2043" s="154">
        <f>VLOOKUP($A2043,'2025-26 Salary &amp; Benefits'!$A:$I,3,FALSE)</f>
        <v>1.1200000000000001</v>
      </c>
      <c r="J2043" s="154">
        <f>VLOOKUP($A2043,'2025-26 Salary &amp; Benefits'!$A:$I,4,FALSE)</f>
        <v>1.1200000000000001</v>
      </c>
      <c r="K2043" s="141">
        <f t="shared" si="342"/>
        <v>0</v>
      </c>
      <c r="L2043" s="140">
        <f t="shared" si="343"/>
        <v>0</v>
      </c>
      <c r="M2043" s="142">
        <f>'2025-26 Salary &amp; Benefits'!$E$6</f>
        <v>78209</v>
      </c>
      <c r="N2043" s="142">
        <f>'2025-26 Salary &amp; Benefits'!$F$6</f>
        <v>80164</v>
      </c>
      <c r="O2043" s="9">
        <f t="shared" si="344"/>
        <v>0</v>
      </c>
      <c r="P2043" s="9">
        <f t="shared" si="345"/>
        <v>0</v>
      </c>
      <c r="Q2043" s="9">
        <f>'2025-26 Salary &amp; Benefits'!G$6</f>
        <v>15997.68</v>
      </c>
      <c r="R2043" s="143">
        <f>'2025-26 Salary &amp; Benefits'!H$6</f>
        <v>0.16020000000000001</v>
      </c>
      <c r="S2043" s="143">
        <f>'2025-26 Salary &amp; Benefits'!I$6</f>
        <v>0.15390000000000001</v>
      </c>
      <c r="T2043" s="9">
        <f t="shared" si="346"/>
        <v>0</v>
      </c>
      <c r="U2043" s="9">
        <f t="shared" si="347"/>
        <v>0</v>
      </c>
      <c r="V2043" s="9">
        <f t="shared" si="348"/>
        <v>0</v>
      </c>
      <c r="W2043" s="9">
        <f t="shared" si="349"/>
        <v>0</v>
      </c>
      <c r="X2043" s="22">
        <f t="shared" si="350"/>
        <v>0</v>
      </c>
      <c r="Y2043" s="2"/>
      <c r="Z2043" s="2"/>
      <c r="AA2043" s="2"/>
      <c r="AB2043" s="2"/>
      <c r="AC2043" s="2"/>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c r="BI2043" s="2"/>
      <c r="BJ2043" s="2"/>
      <c r="BK2043" s="2"/>
      <c r="BL2043" s="2"/>
      <c r="BM2043" s="2"/>
      <c r="BN2043" s="2"/>
      <c r="BO2043" s="2"/>
      <c r="BP2043" s="2"/>
      <c r="BQ2043" s="2"/>
      <c r="BR2043" s="2"/>
      <c r="BS2043" s="2"/>
      <c r="BT2043" s="2"/>
      <c r="BU2043" s="2"/>
      <c r="BV2043" s="2"/>
      <c r="BW2043" s="2"/>
      <c r="BX2043" s="2"/>
      <c r="BY2043" s="2"/>
      <c r="BZ2043" s="2"/>
      <c r="CA2043" s="2"/>
      <c r="CB2043" s="2"/>
      <c r="CC2043" s="2"/>
      <c r="CD2043" s="2"/>
      <c r="CE2043" s="2"/>
      <c r="CF2043" s="2"/>
      <c r="CG2043" s="2"/>
      <c r="CH2043" s="2"/>
      <c r="CI2043" s="2"/>
      <c r="CJ2043" s="2"/>
      <c r="CK2043" s="2"/>
      <c r="CL2043" s="2"/>
      <c r="CM2043" s="2"/>
      <c r="CN2043" s="2"/>
      <c r="CO2043" s="2"/>
      <c r="CP2043" s="2"/>
      <c r="CQ2043" s="2"/>
      <c r="CR2043" s="2"/>
      <c r="CS2043" s="2"/>
      <c r="CT2043" s="2"/>
      <c r="CU2043" s="2"/>
      <c r="CV2043" s="2"/>
      <c r="CW2043" s="2"/>
      <c r="CX2043" s="2"/>
      <c r="CY2043" s="2"/>
      <c r="CZ2043" s="2"/>
      <c r="DA2043" s="2"/>
      <c r="DB2043" s="2"/>
      <c r="DC2043" s="2"/>
      <c r="DD2043" s="2"/>
      <c r="DE2043" s="2"/>
      <c r="DF2043" s="2"/>
      <c r="DG2043" s="2"/>
      <c r="DH2043" s="2"/>
      <c r="DI2043" s="2"/>
      <c r="DJ2043" s="2"/>
      <c r="DK2043" s="2"/>
      <c r="DL2043" s="2"/>
      <c r="DM2043" s="2"/>
      <c r="DN2043" s="2"/>
      <c r="DO2043" s="2"/>
      <c r="DP2043" s="2"/>
      <c r="DQ2043" s="2"/>
      <c r="DR2043" s="2"/>
      <c r="DS2043" s="2"/>
      <c r="DT2043" s="2"/>
      <c r="DU2043" s="2"/>
      <c r="DV2043" s="2"/>
      <c r="DW2043" s="2"/>
      <c r="DX2043" s="2"/>
      <c r="DY2043" s="2"/>
      <c r="DZ2043" s="2"/>
      <c r="EA2043" s="2"/>
      <c r="EB2043" s="2"/>
      <c r="EC2043" s="2"/>
      <c r="ED2043" s="2"/>
      <c r="EE2043" s="2"/>
      <c r="EF2043" s="2"/>
      <c r="EG2043" s="2"/>
      <c r="EH2043" s="2"/>
      <c r="EI2043" s="2"/>
      <c r="EJ2043" s="2"/>
      <c r="EK2043" s="2"/>
      <c r="EL2043" s="2"/>
      <c r="EM2043" s="2"/>
      <c r="EN2043" s="2"/>
      <c r="EO2043" s="2"/>
      <c r="EP2043" s="2"/>
      <c r="EQ2043" s="2"/>
      <c r="ER2043" s="2"/>
      <c r="ES2043" s="2"/>
      <c r="ET2043" s="2"/>
      <c r="EU2043" s="2"/>
      <c r="EV2043" s="2"/>
      <c r="EW2043" s="2"/>
      <c r="EX2043" s="2"/>
      <c r="EY2043" s="2"/>
      <c r="EZ2043" s="2"/>
      <c r="FA2043" s="2"/>
      <c r="FB2043" s="2"/>
      <c r="FC2043" s="2"/>
    </row>
    <row r="2044" spans="1:159" s="4" customFormat="1">
      <c r="A2044" s="77" t="s">
        <v>2336</v>
      </c>
      <c r="B2044" s="87" t="s">
        <v>2844</v>
      </c>
      <c r="C2044" s="88">
        <v>2747</v>
      </c>
      <c r="D2044" s="87" t="s">
        <v>3225</v>
      </c>
      <c r="E2044" s="107" t="str">
        <f>VLOOKUP($C2044,'2024-25 School Level AAFTE'!$C$4:$L$2372,9,FALSE)</f>
        <v>No</v>
      </c>
      <c r="F2044" s="95">
        <f>VLOOKUP($C2044,'2024-25 School Level AAFTE'!$C$4:$J$2372,8,FALSE)</f>
        <v>281.56</v>
      </c>
      <c r="G2044" s="97">
        <f>IFERROR(IF(E2044= "yes",VLOOKUP(C2044,Summary!$B:$I,6,0),0),0)</f>
        <v>0</v>
      </c>
      <c r="H2044" s="96">
        <f t="shared" si="341"/>
        <v>0</v>
      </c>
      <c r="I2044" s="154">
        <f>VLOOKUP($A2044,'2025-26 Salary &amp; Benefits'!$A:$I,3,FALSE)</f>
        <v>1.1200000000000001</v>
      </c>
      <c r="J2044" s="154">
        <f>VLOOKUP($A2044,'2025-26 Salary &amp; Benefits'!$A:$I,4,FALSE)</f>
        <v>1.1200000000000001</v>
      </c>
      <c r="K2044" s="141">
        <f t="shared" si="342"/>
        <v>0</v>
      </c>
      <c r="L2044" s="140">
        <f t="shared" si="343"/>
        <v>0</v>
      </c>
      <c r="M2044" s="142">
        <f>'2025-26 Salary &amp; Benefits'!$E$6</f>
        <v>78209</v>
      </c>
      <c r="N2044" s="142">
        <f>'2025-26 Salary &amp; Benefits'!$F$6</f>
        <v>80164</v>
      </c>
      <c r="O2044" s="9">
        <f t="shared" si="344"/>
        <v>0</v>
      </c>
      <c r="P2044" s="9">
        <f t="shared" si="345"/>
        <v>0</v>
      </c>
      <c r="Q2044" s="9">
        <f>'2025-26 Salary &amp; Benefits'!G$6</f>
        <v>15997.68</v>
      </c>
      <c r="R2044" s="143">
        <f>'2025-26 Salary &amp; Benefits'!H$6</f>
        <v>0.16020000000000001</v>
      </c>
      <c r="S2044" s="143">
        <f>'2025-26 Salary &amp; Benefits'!I$6</f>
        <v>0.15390000000000001</v>
      </c>
      <c r="T2044" s="9">
        <f t="shared" si="346"/>
        <v>0</v>
      </c>
      <c r="U2044" s="9">
        <f t="shared" si="347"/>
        <v>0</v>
      </c>
      <c r="V2044" s="9">
        <f t="shared" si="348"/>
        <v>0</v>
      </c>
      <c r="W2044" s="9">
        <f t="shared" si="349"/>
        <v>0</v>
      </c>
      <c r="X2044" s="22">
        <f t="shared" si="350"/>
        <v>0</v>
      </c>
      <c r="Y2044" s="2"/>
      <c r="Z2044" s="2"/>
      <c r="AA2044" s="2"/>
      <c r="AB2044" s="2"/>
      <c r="AC2044" s="2"/>
      <c r="AD2044" s="2"/>
      <c r="AE2044" s="2"/>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2"/>
      <c r="BE2044" s="2"/>
      <c r="BF2044" s="2"/>
      <c r="BG2044" s="2"/>
      <c r="BH2044" s="2"/>
      <c r="BI2044" s="2"/>
      <c r="BJ2044" s="2"/>
      <c r="BK2044" s="2"/>
      <c r="BL2044" s="2"/>
      <c r="BM2044" s="2"/>
      <c r="BN2044" s="2"/>
      <c r="BO2044" s="2"/>
      <c r="BP2044" s="2"/>
      <c r="BQ2044" s="2"/>
      <c r="BR2044" s="2"/>
      <c r="BS2044" s="2"/>
      <c r="BT2044" s="2"/>
      <c r="BU2044" s="2"/>
      <c r="BV2044" s="2"/>
      <c r="BW2044" s="2"/>
      <c r="BX2044" s="2"/>
      <c r="BY2044" s="2"/>
      <c r="BZ2044" s="2"/>
      <c r="CA2044" s="2"/>
      <c r="CB2044" s="2"/>
      <c r="CC2044" s="2"/>
      <c r="CD2044" s="2"/>
      <c r="CE2044" s="2"/>
      <c r="CF2044" s="2"/>
      <c r="CG2044" s="2"/>
      <c r="CH2044" s="2"/>
      <c r="CI2044" s="2"/>
      <c r="CJ2044" s="2"/>
      <c r="CK2044" s="2"/>
      <c r="CL2044" s="2"/>
      <c r="CM2044" s="2"/>
      <c r="CN2044" s="2"/>
      <c r="CO2044" s="2"/>
      <c r="CP2044" s="2"/>
      <c r="CQ2044" s="2"/>
      <c r="CR2044" s="2"/>
      <c r="CS2044" s="2"/>
      <c r="CT2044" s="2"/>
      <c r="CU2044" s="2"/>
      <c r="CV2044" s="2"/>
      <c r="CW2044" s="2"/>
      <c r="CX2044" s="2"/>
      <c r="CY2044" s="2"/>
      <c r="CZ2044" s="2"/>
      <c r="DA2044" s="2"/>
      <c r="DB2044" s="2"/>
      <c r="DC2044" s="2"/>
      <c r="DD2044" s="2"/>
      <c r="DE2044" s="2"/>
      <c r="DF2044" s="2"/>
      <c r="DG2044" s="2"/>
      <c r="DH2044" s="2"/>
      <c r="DI2044" s="2"/>
      <c r="DJ2044" s="2"/>
      <c r="DK2044" s="2"/>
      <c r="DL2044" s="2"/>
      <c r="DM2044" s="2"/>
      <c r="DN2044" s="2"/>
      <c r="DO2044" s="2"/>
      <c r="DP2044" s="2"/>
      <c r="DQ2044" s="2"/>
      <c r="DR2044" s="2"/>
      <c r="DS2044" s="2"/>
      <c r="DT2044" s="2"/>
      <c r="DU2044" s="2"/>
      <c r="DV2044" s="2"/>
      <c r="DW2044" s="2"/>
      <c r="DX2044" s="2"/>
      <c r="DY2044" s="2"/>
      <c r="DZ2044" s="2"/>
      <c r="EA2044" s="2"/>
      <c r="EB2044" s="2"/>
      <c r="EC2044" s="2"/>
      <c r="ED2044" s="2"/>
      <c r="EE2044" s="2"/>
      <c r="EF2044" s="2"/>
      <c r="EG2044" s="2"/>
      <c r="EH2044" s="2"/>
      <c r="EI2044" s="2"/>
      <c r="EJ2044" s="2"/>
      <c r="EK2044" s="2"/>
      <c r="EL2044" s="2"/>
      <c r="EM2044" s="2"/>
      <c r="EN2044" s="2"/>
      <c r="EO2044" s="2"/>
      <c r="EP2044" s="2"/>
      <c r="EQ2044" s="2"/>
      <c r="ER2044" s="2"/>
      <c r="ES2044" s="2"/>
      <c r="ET2044" s="2"/>
      <c r="EU2044" s="2"/>
      <c r="EV2044" s="2"/>
      <c r="EW2044" s="2"/>
      <c r="EX2044" s="2"/>
      <c r="EY2044" s="2"/>
      <c r="EZ2044" s="2"/>
      <c r="FA2044" s="2"/>
      <c r="FB2044" s="2"/>
      <c r="FC2044" s="2"/>
    </row>
    <row r="2045" spans="1:159" s="4" customFormat="1">
      <c r="A2045" s="77" t="s">
        <v>2336</v>
      </c>
      <c r="B2045" s="87" t="s">
        <v>2844</v>
      </c>
      <c r="C2045" s="88">
        <v>2771</v>
      </c>
      <c r="D2045" s="87" t="s">
        <v>3240</v>
      </c>
      <c r="E2045" s="107" t="str">
        <f>VLOOKUP($C2045,'2024-25 School Level AAFTE'!$C$4:$L$2372,9,FALSE)</f>
        <v>Yes</v>
      </c>
      <c r="F2045" s="95">
        <f>VLOOKUP($C2045,'2024-25 School Level AAFTE'!$C$4:$J$2372,8,FALSE)</f>
        <v>351.11</v>
      </c>
      <c r="G2045" s="97">
        <f>IFERROR(IF(E2045= "yes",VLOOKUP(C2045,Summary!$B:$I,6,0),0),0)</f>
        <v>0</v>
      </c>
      <c r="H2045" s="96">
        <f t="shared" si="341"/>
        <v>351.11</v>
      </c>
      <c r="I2045" s="154">
        <f>VLOOKUP($A2045,'2025-26 Salary &amp; Benefits'!$A:$I,3,FALSE)</f>
        <v>1.1200000000000001</v>
      </c>
      <c r="J2045" s="154">
        <f>VLOOKUP($A2045,'2025-26 Salary &amp; Benefits'!$A:$I,4,FALSE)</f>
        <v>1.1200000000000001</v>
      </c>
      <c r="K2045" s="141">
        <f t="shared" si="342"/>
        <v>351.11</v>
      </c>
      <c r="L2045" s="140">
        <f t="shared" si="343"/>
        <v>1.03</v>
      </c>
      <c r="M2045" s="142">
        <f>'2025-26 Salary &amp; Benefits'!$E$6</f>
        <v>78209</v>
      </c>
      <c r="N2045" s="142">
        <f>'2025-26 Salary &amp; Benefits'!$F$6</f>
        <v>80164</v>
      </c>
      <c r="O2045" s="9">
        <f t="shared" si="344"/>
        <v>90221.9</v>
      </c>
      <c r="P2045" s="9">
        <f t="shared" si="345"/>
        <v>2255.2900000000081</v>
      </c>
      <c r="Q2045" s="9">
        <f>'2025-26 Salary &amp; Benefits'!G$6</f>
        <v>15997.68</v>
      </c>
      <c r="R2045" s="143">
        <f>'2025-26 Salary &amp; Benefits'!H$6</f>
        <v>0.16020000000000001</v>
      </c>
      <c r="S2045" s="143">
        <f>'2025-26 Salary &amp; Benefits'!I$6</f>
        <v>0.15390000000000001</v>
      </c>
      <c r="T2045" s="9">
        <f t="shared" si="346"/>
        <v>31278.25</v>
      </c>
      <c r="U2045" s="9">
        <f t="shared" si="347"/>
        <v>1541.29</v>
      </c>
      <c r="V2045" s="9">
        <f t="shared" si="348"/>
        <v>237.2</v>
      </c>
      <c r="W2045" s="9">
        <f t="shared" si="349"/>
        <v>1778.49</v>
      </c>
      <c r="X2045" s="22">
        <f t="shared" si="350"/>
        <v>125533.93000000001</v>
      </c>
      <c r="Y2045" s="2"/>
      <c r="Z2045" s="2"/>
      <c r="AA2045" s="2"/>
      <c r="AB2045" s="2"/>
      <c r="AC2045" s="2"/>
      <c r="AD2045" s="2"/>
      <c r="AE2045" s="2"/>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
      <c r="BE2045" s="2"/>
      <c r="BF2045" s="2"/>
      <c r="BG2045" s="2"/>
      <c r="BH2045" s="2"/>
      <c r="BI2045" s="2"/>
      <c r="BJ2045" s="2"/>
      <c r="BK2045" s="2"/>
      <c r="BL2045" s="2"/>
      <c r="BM2045" s="2"/>
      <c r="BN2045" s="2"/>
      <c r="BO2045" s="2"/>
      <c r="BP2045" s="2"/>
      <c r="BQ2045" s="2"/>
      <c r="BR2045" s="2"/>
      <c r="BS2045" s="2"/>
      <c r="BT2045" s="2"/>
      <c r="BU2045" s="2"/>
      <c r="BV2045" s="2"/>
      <c r="BW2045" s="2"/>
      <c r="BX2045" s="2"/>
      <c r="BY2045" s="2"/>
      <c r="BZ2045" s="2"/>
      <c r="CA2045" s="2"/>
      <c r="CB2045" s="2"/>
      <c r="CC2045" s="2"/>
      <c r="CD2045" s="2"/>
      <c r="CE2045" s="2"/>
      <c r="CF2045" s="2"/>
      <c r="CG2045" s="2"/>
      <c r="CH2045" s="2"/>
      <c r="CI2045" s="2"/>
      <c r="CJ2045" s="2"/>
      <c r="CK2045" s="2"/>
      <c r="CL2045" s="2"/>
      <c r="CM2045" s="2"/>
      <c r="CN2045" s="2"/>
      <c r="CO2045" s="2"/>
      <c r="CP2045" s="2"/>
      <c r="CQ2045" s="2"/>
      <c r="CR2045" s="2"/>
      <c r="CS2045" s="2"/>
      <c r="CT2045" s="2"/>
      <c r="CU2045" s="2"/>
      <c r="CV2045" s="2"/>
      <c r="CW2045" s="2"/>
      <c r="CX2045" s="2"/>
      <c r="CY2045" s="2"/>
      <c r="CZ2045" s="2"/>
      <c r="DA2045" s="2"/>
      <c r="DB2045" s="2"/>
      <c r="DC2045" s="2"/>
      <c r="DD2045" s="2"/>
      <c r="DE2045" s="2"/>
      <c r="DF2045" s="2"/>
      <c r="DG2045" s="2"/>
      <c r="DH2045" s="2"/>
      <c r="DI2045" s="2"/>
      <c r="DJ2045" s="2"/>
      <c r="DK2045" s="2"/>
      <c r="DL2045" s="2"/>
      <c r="DM2045" s="2"/>
      <c r="DN2045" s="2"/>
      <c r="DO2045" s="2"/>
      <c r="DP2045" s="2"/>
      <c r="DQ2045" s="2"/>
      <c r="DR2045" s="2"/>
      <c r="DS2045" s="2"/>
      <c r="DT2045" s="2"/>
      <c r="DU2045" s="2"/>
      <c r="DV2045" s="2"/>
      <c r="DW2045" s="2"/>
      <c r="DX2045" s="2"/>
      <c r="DY2045" s="2"/>
      <c r="DZ2045" s="2"/>
      <c r="EA2045" s="2"/>
      <c r="EB2045" s="2"/>
      <c r="EC2045" s="2"/>
      <c r="ED2045" s="2"/>
      <c r="EE2045" s="2"/>
      <c r="EF2045" s="2"/>
      <c r="EG2045" s="2"/>
      <c r="EH2045" s="2"/>
      <c r="EI2045" s="2"/>
      <c r="EJ2045" s="2"/>
      <c r="EK2045" s="2"/>
      <c r="EL2045" s="2"/>
      <c r="EM2045" s="2"/>
      <c r="EN2045" s="2"/>
      <c r="EO2045" s="2"/>
      <c r="EP2045" s="2"/>
      <c r="EQ2045" s="2"/>
      <c r="ER2045" s="2"/>
      <c r="ES2045" s="2"/>
      <c r="ET2045" s="2"/>
      <c r="EU2045" s="2"/>
      <c r="EV2045" s="2"/>
      <c r="EW2045" s="2"/>
      <c r="EX2045" s="2"/>
      <c r="EY2045" s="2"/>
      <c r="EZ2045" s="2"/>
      <c r="FA2045" s="2"/>
      <c r="FB2045" s="2"/>
      <c r="FC2045" s="2"/>
    </row>
    <row r="2046" spans="1:159" s="4" customFormat="1">
      <c r="A2046" s="77" t="s">
        <v>2336</v>
      </c>
      <c r="B2046" s="87" t="s">
        <v>2844</v>
      </c>
      <c r="C2046" s="88">
        <v>2772</v>
      </c>
      <c r="D2046" s="87" t="s">
        <v>3229</v>
      </c>
      <c r="E2046" s="107" t="str">
        <f>VLOOKUP($C2046,'2024-25 School Level AAFTE'!$C$4:$L$2372,9,FALSE)</f>
        <v>Yes</v>
      </c>
      <c r="F2046" s="95">
        <f>VLOOKUP($C2046,'2024-25 School Level AAFTE'!$C$4:$J$2372,8,FALSE)</f>
        <v>400.44</v>
      </c>
      <c r="G2046" s="97">
        <f>IFERROR(IF(E2046= "yes",VLOOKUP(C2046,Summary!$B:$I,6,0),0),0)</f>
        <v>0</v>
      </c>
      <c r="H2046" s="96">
        <f t="shared" si="341"/>
        <v>400.44</v>
      </c>
      <c r="I2046" s="154">
        <f>VLOOKUP($A2046,'2025-26 Salary &amp; Benefits'!$A:$I,3,FALSE)</f>
        <v>1.1200000000000001</v>
      </c>
      <c r="J2046" s="154">
        <f>VLOOKUP($A2046,'2025-26 Salary &amp; Benefits'!$A:$I,4,FALSE)</f>
        <v>1.1200000000000001</v>
      </c>
      <c r="K2046" s="141">
        <f t="shared" si="342"/>
        <v>400.44</v>
      </c>
      <c r="L2046" s="140">
        <f t="shared" si="343"/>
        <v>1.175</v>
      </c>
      <c r="M2046" s="142">
        <f>'2025-26 Salary &amp; Benefits'!$E$6</f>
        <v>78209</v>
      </c>
      <c r="N2046" s="142">
        <f>'2025-26 Salary &amp; Benefits'!$F$6</f>
        <v>80164</v>
      </c>
      <c r="O2046" s="9">
        <f t="shared" si="344"/>
        <v>102923.04</v>
      </c>
      <c r="P2046" s="9">
        <f t="shared" si="345"/>
        <v>2572.7800000000134</v>
      </c>
      <c r="Q2046" s="9">
        <f>'2025-26 Salary &amp; Benefits'!G$6</f>
        <v>15997.68</v>
      </c>
      <c r="R2046" s="143">
        <f>'2025-26 Salary &amp; Benefits'!H$6</f>
        <v>0.16020000000000001</v>
      </c>
      <c r="S2046" s="143">
        <f>'2025-26 Salary &amp; Benefits'!I$6</f>
        <v>0.15390000000000001</v>
      </c>
      <c r="T2046" s="9">
        <f t="shared" si="346"/>
        <v>35681.5</v>
      </c>
      <c r="U2046" s="9">
        <f t="shared" si="347"/>
        <v>1758.26</v>
      </c>
      <c r="V2046" s="9">
        <f t="shared" si="348"/>
        <v>270.60000000000002</v>
      </c>
      <c r="W2046" s="9">
        <f t="shared" si="349"/>
        <v>2028.8600000000001</v>
      </c>
      <c r="X2046" s="22">
        <f t="shared" si="350"/>
        <v>143206.18</v>
      </c>
      <c r="Y2046" s="2"/>
      <c r="Z2046" s="2"/>
      <c r="AA2046" s="2"/>
      <c r="AB2046" s="2"/>
      <c r="AC2046" s="2"/>
      <c r="AD2046" s="2"/>
      <c r="AE2046" s="2"/>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2"/>
      <c r="BE2046" s="2"/>
      <c r="BF2046" s="2"/>
      <c r="BG2046" s="2"/>
      <c r="BH2046" s="2"/>
      <c r="BI2046" s="2"/>
      <c r="BJ2046" s="2"/>
      <c r="BK2046" s="2"/>
      <c r="BL2046" s="2"/>
      <c r="BM2046" s="2"/>
      <c r="BN2046" s="2"/>
      <c r="BO2046" s="2"/>
      <c r="BP2046" s="2"/>
      <c r="BQ2046" s="2"/>
      <c r="BR2046" s="2"/>
      <c r="BS2046" s="2"/>
      <c r="BT2046" s="2"/>
      <c r="BU2046" s="2"/>
      <c r="BV2046" s="2"/>
      <c r="BW2046" s="2"/>
      <c r="BX2046" s="2"/>
      <c r="BY2046" s="2"/>
      <c r="BZ2046" s="2"/>
      <c r="CA2046" s="2"/>
      <c r="CB2046" s="2"/>
      <c r="CC2046" s="2"/>
      <c r="CD2046" s="2"/>
      <c r="CE2046" s="2"/>
      <c r="CF2046" s="2"/>
      <c r="CG2046" s="2"/>
      <c r="CH2046" s="2"/>
      <c r="CI2046" s="2"/>
      <c r="CJ2046" s="2"/>
      <c r="CK2046" s="2"/>
      <c r="CL2046" s="2"/>
      <c r="CM2046" s="2"/>
      <c r="CN2046" s="2"/>
      <c r="CO2046" s="2"/>
      <c r="CP2046" s="2"/>
      <c r="CQ2046" s="2"/>
      <c r="CR2046" s="2"/>
      <c r="CS2046" s="2"/>
      <c r="CT2046" s="2"/>
      <c r="CU2046" s="2"/>
      <c r="CV2046" s="2"/>
      <c r="CW2046" s="2"/>
      <c r="CX2046" s="2"/>
      <c r="CY2046" s="2"/>
      <c r="CZ2046" s="2"/>
      <c r="DA2046" s="2"/>
      <c r="DB2046" s="2"/>
      <c r="DC2046" s="2"/>
      <c r="DD2046" s="2"/>
      <c r="DE2046" s="2"/>
      <c r="DF2046" s="2"/>
      <c r="DG2046" s="2"/>
      <c r="DH2046" s="2"/>
      <c r="DI2046" s="2"/>
      <c r="DJ2046" s="2"/>
      <c r="DK2046" s="2"/>
      <c r="DL2046" s="2"/>
      <c r="DM2046" s="2"/>
      <c r="DN2046" s="2"/>
      <c r="DO2046" s="2"/>
      <c r="DP2046" s="2"/>
      <c r="DQ2046" s="2"/>
      <c r="DR2046" s="2"/>
      <c r="DS2046" s="2"/>
      <c r="DT2046" s="2"/>
      <c r="DU2046" s="2"/>
      <c r="DV2046" s="2"/>
      <c r="DW2046" s="2"/>
      <c r="DX2046" s="2"/>
      <c r="DY2046" s="2"/>
      <c r="DZ2046" s="2"/>
      <c r="EA2046" s="2"/>
      <c r="EB2046" s="2"/>
      <c r="EC2046" s="2"/>
      <c r="ED2046" s="2"/>
      <c r="EE2046" s="2"/>
      <c r="EF2046" s="2"/>
      <c r="EG2046" s="2"/>
      <c r="EH2046" s="2"/>
      <c r="EI2046" s="2"/>
      <c r="EJ2046" s="2"/>
      <c r="EK2046" s="2"/>
      <c r="EL2046" s="2"/>
      <c r="EM2046" s="2"/>
      <c r="EN2046" s="2"/>
      <c r="EO2046" s="2"/>
      <c r="EP2046" s="2"/>
      <c r="EQ2046" s="2"/>
      <c r="ER2046" s="2"/>
      <c r="ES2046" s="2"/>
      <c r="ET2046" s="2"/>
      <c r="EU2046" s="2"/>
      <c r="EV2046" s="2"/>
      <c r="EW2046" s="2"/>
      <c r="EX2046" s="2"/>
      <c r="EY2046" s="2"/>
      <c r="EZ2046" s="2"/>
      <c r="FA2046" s="2"/>
      <c r="FB2046" s="2"/>
      <c r="FC2046" s="2"/>
    </row>
    <row r="2047" spans="1:159" s="4" customFormat="1">
      <c r="A2047" s="77" t="s">
        <v>2336</v>
      </c>
      <c r="B2047" s="87" t="s">
        <v>2844</v>
      </c>
      <c r="C2047" s="88">
        <v>2805</v>
      </c>
      <c r="D2047" s="87" t="s">
        <v>611</v>
      </c>
      <c r="E2047" s="107" t="str">
        <f>VLOOKUP($C2047,'2024-25 School Level AAFTE'!$C$4:$L$2372,9,FALSE)</f>
        <v>No</v>
      </c>
      <c r="F2047" s="95">
        <f>VLOOKUP($C2047,'2024-25 School Level AAFTE'!$C$4:$J$2372,8,FALSE)</f>
        <v>326.67</v>
      </c>
      <c r="G2047" s="97">
        <f>IFERROR(IF(E2047= "yes",VLOOKUP(C2047,Summary!$B:$I,6,0),0),0)</f>
        <v>0</v>
      </c>
      <c r="H2047" s="96">
        <f t="shared" si="341"/>
        <v>0</v>
      </c>
      <c r="I2047" s="154">
        <f>VLOOKUP($A2047,'2025-26 Salary &amp; Benefits'!$A:$I,3,FALSE)</f>
        <v>1.1200000000000001</v>
      </c>
      <c r="J2047" s="154">
        <f>VLOOKUP($A2047,'2025-26 Salary &amp; Benefits'!$A:$I,4,FALSE)</f>
        <v>1.1200000000000001</v>
      </c>
      <c r="K2047" s="141">
        <f t="shared" si="342"/>
        <v>0</v>
      </c>
      <c r="L2047" s="140">
        <f t="shared" si="343"/>
        <v>0</v>
      </c>
      <c r="M2047" s="142">
        <f>'2025-26 Salary &amp; Benefits'!$E$6</f>
        <v>78209</v>
      </c>
      <c r="N2047" s="142">
        <f>'2025-26 Salary &amp; Benefits'!$F$6</f>
        <v>80164</v>
      </c>
      <c r="O2047" s="9">
        <f t="shared" si="344"/>
        <v>0</v>
      </c>
      <c r="P2047" s="9">
        <f t="shared" si="345"/>
        <v>0</v>
      </c>
      <c r="Q2047" s="9">
        <f>'2025-26 Salary &amp; Benefits'!G$6</f>
        <v>15997.68</v>
      </c>
      <c r="R2047" s="143">
        <f>'2025-26 Salary &amp; Benefits'!H$6</f>
        <v>0.16020000000000001</v>
      </c>
      <c r="S2047" s="143">
        <f>'2025-26 Salary &amp; Benefits'!I$6</f>
        <v>0.15390000000000001</v>
      </c>
      <c r="T2047" s="9">
        <f t="shared" si="346"/>
        <v>0</v>
      </c>
      <c r="U2047" s="9">
        <f t="shared" si="347"/>
        <v>0</v>
      </c>
      <c r="V2047" s="9">
        <f t="shared" si="348"/>
        <v>0</v>
      </c>
      <c r="W2047" s="9">
        <f t="shared" si="349"/>
        <v>0</v>
      </c>
      <c r="X2047" s="22">
        <f t="shared" si="350"/>
        <v>0</v>
      </c>
      <c r="Y2047" s="2"/>
      <c r="Z2047" s="2"/>
      <c r="AA2047" s="2"/>
      <c r="AB2047" s="2"/>
      <c r="AC2047" s="2"/>
      <c r="AD2047" s="2"/>
      <c r="AE2047" s="2"/>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
      <c r="BE2047" s="2"/>
      <c r="BF2047" s="2"/>
      <c r="BG2047" s="2"/>
      <c r="BH2047" s="2"/>
      <c r="BI2047" s="2"/>
      <c r="BJ2047" s="2"/>
      <c r="BK2047" s="2"/>
      <c r="BL2047" s="2"/>
      <c r="BM2047" s="2"/>
      <c r="BN2047" s="2"/>
      <c r="BO2047" s="2"/>
      <c r="BP2047" s="2"/>
      <c r="BQ2047" s="2"/>
      <c r="BR2047" s="2"/>
      <c r="BS2047" s="2"/>
      <c r="BT2047" s="2"/>
      <c r="BU2047" s="2"/>
      <c r="BV2047" s="2"/>
      <c r="BW2047" s="2"/>
      <c r="BX2047" s="2"/>
      <c r="BY2047" s="2"/>
      <c r="BZ2047" s="2"/>
      <c r="CA2047" s="2"/>
      <c r="CB2047" s="2"/>
      <c r="CC2047" s="2"/>
      <c r="CD2047" s="2"/>
      <c r="CE2047" s="2"/>
      <c r="CF2047" s="2"/>
      <c r="CG2047" s="2"/>
      <c r="CH2047" s="2"/>
      <c r="CI2047" s="2"/>
      <c r="CJ2047" s="2"/>
      <c r="CK2047" s="2"/>
      <c r="CL2047" s="2"/>
      <c r="CM2047" s="2"/>
      <c r="CN2047" s="2"/>
      <c r="CO2047" s="2"/>
      <c r="CP2047" s="2"/>
      <c r="CQ2047" s="2"/>
      <c r="CR2047" s="2"/>
      <c r="CS2047" s="2"/>
      <c r="CT2047" s="2"/>
      <c r="CU2047" s="2"/>
      <c r="CV2047" s="2"/>
      <c r="CW2047" s="2"/>
      <c r="CX2047" s="2"/>
      <c r="CY2047" s="2"/>
      <c r="CZ2047" s="2"/>
      <c r="DA2047" s="2"/>
      <c r="DB2047" s="2"/>
      <c r="DC2047" s="2"/>
      <c r="DD2047" s="2"/>
      <c r="DE2047" s="2"/>
      <c r="DF2047" s="2"/>
      <c r="DG2047" s="2"/>
      <c r="DH2047" s="2"/>
      <c r="DI2047" s="2"/>
      <c r="DJ2047" s="2"/>
      <c r="DK2047" s="2"/>
      <c r="DL2047" s="2"/>
      <c r="DM2047" s="2"/>
      <c r="DN2047" s="2"/>
      <c r="DO2047" s="2"/>
      <c r="DP2047" s="2"/>
      <c r="DQ2047" s="2"/>
      <c r="DR2047" s="2"/>
      <c r="DS2047" s="2"/>
      <c r="DT2047" s="2"/>
      <c r="DU2047" s="2"/>
      <c r="DV2047" s="2"/>
      <c r="DW2047" s="2"/>
      <c r="DX2047" s="2"/>
      <c r="DY2047" s="2"/>
      <c r="DZ2047" s="2"/>
      <c r="EA2047" s="2"/>
      <c r="EB2047" s="2"/>
      <c r="EC2047" s="2"/>
      <c r="ED2047" s="2"/>
      <c r="EE2047" s="2"/>
      <c r="EF2047" s="2"/>
      <c r="EG2047" s="2"/>
      <c r="EH2047" s="2"/>
      <c r="EI2047" s="2"/>
      <c r="EJ2047" s="2"/>
      <c r="EK2047" s="2"/>
      <c r="EL2047" s="2"/>
      <c r="EM2047" s="2"/>
      <c r="EN2047" s="2"/>
      <c r="EO2047" s="2"/>
      <c r="EP2047" s="2"/>
      <c r="EQ2047" s="2"/>
      <c r="ER2047" s="2"/>
      <c r="ES2047" s="2"/>
      <c r="ET2047" s="2"/>
      <c r="EU2047" s="2"/>
      <c r="EV2047" s="2"/>
      <c r="EW2047" s="2"/>
      <c r="EX2047" s="2"/>
      <c r="EY2047" s="2"/>
      <c r="EZ2047" s="2"/>
      <c r="FA2047" s="2"/>
      <c r="FB2047" s="2"/>
      <c r="FC2047" s="2"/>
    </row>
    <row r="2048" spans="1:159" s="4" customFormat="1">
      <c r="A2048" s="77" t="s">
        <v>2336</v>
      </c>
      <c r="B2048" s="87" t="s">
        <v>2844</v>
      </c>
      <c r="C2048" s="88">
        <v>2806</v>
      </c>
      <c r="D2048" s="87" t="s">
        <v>3248</v>
      </c>
      <c r="E2048" s="107" t="str">
        <f>VLOOKUP($C2048,'2024-25 School Level AAFTE'!$C$4:$L$2372,9,FALSE)</f>
        <v>Yes</v>
      </c>
      <c r="F2048" s="95">
        <f>VLOOKUP($C2048,'2024-25 School Level AAFTE'!$C$4:$J$2372,8,FALSE)</f>
        <v>390.89</v>
      </c>
      <c r="G2048" s="97">
        <f>IFERROR(IF(E2048= "yes",VLOOKUP(C2048,Summary!$B:$I,6,0),0),0)</f>
        <v>0</v>
      </c>
      <c r="H2048" s="96">
        <f t="shared" si="341"/>
        <v>390.89</v>
      </c>
      <c r="I2048" s="154">
        <f>VLOOKUP($A2048,'2025-26 Salary &amp; Benefits'!$A:$I,3,FALSE)</f>
        <v>1.1200000000000001</v>
      </c>
      <c r="J2048" s="154">
        <f>VLOOKUP($A2048,'2025-26 Salary &amp; Benefits'!$A:$I,4,FALSE)</f>
        <v>1.1200000000000001</v>
      </c>
      <c r="K2048" s="141">
        <f t="shared" si="342"/>
        <v>390.89</v>
      </c>
      <c r="L2048" s="140">
        <f t="shared" si="343"/>
        <v>1.147</v>
      </c>
      <c r="M2048" s="142">
        <f>'2025-26 Salary &amp; Benefits'!$E$6</f>
        <v>78209</v>
      </c>
      <c r="N2048" s="142">
        <f>'2025-26 Salary &amp; Benefits'!$F$6</f>
        <v>80164</v>
      </c>
      <c r="O2048" s="9">
        <f t="shared" si="344"/>
        <v>100470.41</v>
      </c>
      <c r="P2048" s="9">
        <f t="shared" si="345"/>
        <v>2511.4700000000012</v>
      </c>
      <c r="Q2048" s="9">
        <f>'2025-26 Salary &amp; Benefits'!G$6</f>
        <v>15997.68</v>
      </c>
      <c r="R2048" s="143">
        <f>'2025-26 Salary &amp; Benefits'!H$6</f>
        <v>0.16020000000000001</v>
      </c>
      <c r="S2048" s="143">
        <f>'2025-26 Salary &amp; Benefits'!I$6</f>
        <v>0.15390000000000001</v>
      </c>
      <c r="T2048" s="9">
        <f t="shared" si="346"/>
        <v>34831.21</v>
      </c>
      <c r="U2048" s="9">
        <f t="shared" si="347"/>
        <v>1716.36</v>
      </c>
      <c r="V2048" s="9">
        <f t="shared" si="348"/>
        <v>264.14999999999998</v>
      </c>
      <c r="W2048" s="9">
        <f t="shared" si="349"/>
        <v>1980.5099999999998</v>
      </c>
      <c r="X2048" s="22">
        <f t="shared" si="350"/>
        <v>139793.60000000001</v>
      </c>
      <c r="Y2048" s="2"/>
      <c r="Z2048" s="2"/>
      <c r="AA2048" s="2"/>
      <c r="AB2048" s="2"/>
      <c r="AC2048" s="2"/>
      <c r="AD2048" s="2"/>
      <c r="AE2048" s="2"/>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c r="CC2048" s="2"/>
      <c r="CD2048" s="2"/>
      <c r="CE2048" s="2"/>
      <c r="CF2048" s="2"/>
      <c r="CG2048" s="2"/>
      <c r="CH2048" s="2"/>
      <c r="CI2048" s="2"/>
      <c r="CJ2048" s="2"/>
      <c r="CK2048" s="2"/>
      <c r="CL2048" s="2"/>
      <c r="CM2048" s="2"/>
      <c r="CN2048" s="2"/>
      <c r="CO2048" s="2"/>
      <c r="CP2048" s="2"/>
      <c r="CQ2048" s="2"/>
      <c r="CR2048" s="2"/>
      <c r="CS2048" s="2"/>
      <c r="CT2048" s="2"/>
      <c r="CU2048" s="2"/>
      <c r="CV2048" s="2"/>
      <c r="CW2048" s="2"/>
      <c r="CX2048" s="2"/>
      <c r="CY2048" s="2"/>
      <c r="CZ2048" s="2"/>
      <c r="DA2048" s="2"/>
      <c r="DB2048" s="2"/>
      <c r="DC2048" s="2"/>
      <c r="DD2048" s="2"/>
      <c r="DE2048" s="2"/>
      <c r="DF2048" s="2"/>
      <c r="DG2048" s="2"/>
      <c r="DH2048" s="2"/>
      <c r="DI2048" s="2"/>
      <c r="DJ2048" s="2"/>
      <c r="DK2048" s="2"/>
      <c r="DL2048" s="2"/>
      <c r="DM2048" s="2"/>
      <c r="DN2048" s="2"/>
      <c r="DO2048" s="2"/>
      <c r="DP2048" s="2"/>
      <c r="DQ2048" s="2"/>
      <c r="DR2048" s="2"/>
      <c r="DS2048" s="2"/>
      <c r="DT2048" s="2"/>
      <c r="DU2048" s="2"/>
      <c r="DV2048" s="2"/>
      <c r="DW2048" s="2"/>
      <c r="DX2048" s="2"/>
      <c r="DY2048" s="2"/>
      <c r="DZ2048" s="2"/>
      <c r="EA2048" s="2"/>
      <c r="EB2048" s="2"/>
      <c r="EC2048" s="2"/>
      <c r="ED2048" s="2"/>
      <c r="EE2048" s="2"/>
      <c r="EF2048" s="2"/>
      <c r="EG2048" s="2"/>
      <c r="EH2048" s="2"/>
      <c r="EI2048" s="2"/>
      <c r="EJ2048" s="2"/>
      <c r="EK2048" s="2"/>
      <c r="EL2048" s="2"/>
      <c r="EM2048" s="2"/>
      <c r="EN2048" s="2"/>
      <c r="EO2048" s="2"/>
      <c r="EP2048" s="2"/>
      <c r="EQ2048" s="2"/>
      <c r="ER2048" s="2"/>
      <c r="ES2048" s="2"/>
      <c r="ET2048" s="2"/>
      <c r="EU2048" s="2"/>
      <c r="EV2048" s="2"/>
      <c r="EW2048" s="2"/>
      <c r="EX2048" s="2"/>
      <c r="EY2048" s="2"/>
      <c r="EZ2048" s="2"/>
      <c r="FA2048" s="2"/>
      <c r="FB2048" s="2"/>
      <c r="FC2048" s="2"/>
    </row>
    <row r="2049" spans="1:159" s="4" customFormat="1">
      <c r="A2049" s="77" t="s">
        <v>2336</v>
      </c>
      <c r="B2049" s="87" t="s">
        <v>2844</v>
      </c>
      <c r="C2049" s="88">
        <v>2871</v>
      </c>
      <c r="D2049" s="87" t="s">
        <v>3227</v>
      </c>
      <c r="E2049" s="107" t="str">
        <f>VLOOKUP($C2049,'2024-25 School Level AAFTE'!$C$4:$L$2372,9,FALSE)</f>
        <v>Yes</v>
      </c>
      <c r="F2049" s="95">
        <f>VLOOKUP($C2049,'2024-25 School Level AAFTE'!$C$4:$J$2372,8,FALSE)</f>
        <v>372.97</v>
      </c>
      <c r="G2049" s="97">
        <f>IFERROR(IF(E2049= "yes",VLOOKUP(C2049,Summary!$B:$I,6,0),0),0)</f>
        <v>0</v>
      </c>
      <c r="H2049" s="96">
        <f t="shared" si="341"/>
        <v>372.97</v>
      </c>
      <c r="I2049" s="154">
        <f>VLOOKUP($A2049,'2025-26 Salary &amp; Benefits'!$A:$I,3,FALSE)</f>
        <v>1.1200000000000001</v>
      </c>
      <c r="J2049" s="154">
        <f>VLOOKUP($A2049,'2025-26 Salary &amp; Benefits'!$A:$I,4,FALSE)</f>
        <v>1.1200000000000001</v>
      </c>
      <c r="K2049" s="141">
        <f t="shared" si="342"/>
        <v>372.97</v>
      </c>
      <c r="L2049" s="140">
        <f t="shared" si="343"/>
        <v>1.0940000000000001</v>
      </c>
      <c r="M2049" s="142">
        <f>'2025-26 Salary &amp; Benefits'!$E$6</f>
        <v>78209</v>
      </c>
      <c r="N2049" s="142">
        <f>'2025-26 Salary &amp; Benefits'!$F$6</f>
        <v>80164</v>
      </c>
      <c r="O2049" s="9">
        <f t="shared" si="344"/>
        <v>95827.92</v>
      </c>
      <c r="P2049" s="9">
        <f t="shared" si="345"/>
        <v>2395.4300000000076</v>
      </c>
      <c r="Q2049" s="9">
        <f>'2025-26 Salary &amp; Benefits'!G$6</f>
        <v>15997.68</v>
      </c>
      <c r="R2049" s="143">
        <f>'2025-26 Salary &amp; Benefits'!H$6</f>
        <v>0.16020000000000001</v>
      </c>
      <c r="S2049" s="143">
        <f>'2025-26 Salary &amp; Benefits'!I$6</f>
        <v>0.15390000000000001</v>
      </c>
      <c r="T2049" s="9">
        <f t="shared" si="346"/>
        <v>33221.75</v>
      </c>
      <c r="U2049" s="9">
        <f t="shared" si="347"/>
        <v>1637.06</v>
      </c>
      <c r="V2049" s="9">
        <f t="shared" si="348"/>
        <v>251.94</v>
      </c>
      <c r="W2049" s="9">
        <f t="shared" si="349"/>
        <v>1889</v>
      </c>
      <c r="X2049" s="22">
        <f t="shared" si="350"/>
        <v>133334.1</v>
      </c>
      <c r="Y2049" s="2"/>
      <c r="Z2049" s="2"/>
      <c r="AA2049" s="2"/>
      <c r="AB2049" s="2"/>
      <c r="AC2049" s="2"/>
      <c r="AD2049" s="2"/>
      <c r="AE2049" s="2"/>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c r="CC2049" s="2"/>
      <c r="CD2049" s="2"/>
      <c r="CE2049" s="2"/>
      <c r="CF2049" s="2"/>
      <c r="CG2049" s="2"/>
      <c r="CH2049" s="2"/>
      <c r="CI2049" s="2"/>
      <c r="CJ2049" s="2"/>
      <c r="CK2049" s="2"/>
      <c r="CL2049" s="2"/>
      <c r="CM2049" s="2"/>
      <c r="CN2049" s="2"/>
      <c r="CO2049" s="2"/>
      <c r="CP2049" s="2"/>
      <c r="CQ2049" s="2"/>
      <c r="CR2049" s="2"/>
      <c r="CS2049" s="2"/>
      <c r="CT2049" s="2"/>
      <c r="CU2049" s="2"/>
      <c r="CV2049" s="2"/>
      <c r="CW2049" s="2"/>
      <c r="CX2049" s="2"/>
      <c r="CY2049" s="2"/>
      <c r="CZ2049" s="2"/>
      <c r="DA2049" s="2"/>
      <c r="DB2049" s="2"/>
      <c r="DC2049" s="2"/>
      <c r="DD2049" s="2"/>
      <c r="DE2049" s="2"/>
      <c r="DF2049" s="2"/>
      <c r="DG2049" s="2"/>
      <c r="DH2049" s="2"/>
      <c r="DI2049" s="2"/>
      <c r="DJ2049" s="2"/>
      <c r="DK2049" s="2"/>
      <c r="DL2049" s="2"/>
      <c r="DM2049" s="2"/>
      <c r="DN2049" s="2"/>
      <c r="DO2049" s="2"/>
      <c r="DP2049" s="2"/>
      <c r="DQ2049" s="2"/>
      <c r="DR2049" s="2"/>
      <c r="DS2049" s="2"/>
      <c r="DT2049" s="2"/>
      <c r="DU2049" s="2"/>
      <c r="DV2049" s="2"/>
      <c r="DW2049" s="2"/>
      <c r="DX2049" s="2"/>
      <c r="DY2049" s="2"/>
      <c r="DZ2049" s="2"/>
      <c r="EA2049" s="2"/>
      <c r="EB2049" s="2"/>
      <c r="EC2049" s="2"/>
      <c r="ED2049" s="2"/>
      <c r="EE2049" s="2"/>
      <c r="EF2049" s="2"/>
      <c r="EG2049" s="2"/>
      <c r="EH2049" s="2"/>
      <c r="EI2049" s="2"/>
      <c r="EJ2049" s="2"/>
      <c r="EK2049" s="2"/>
      <c r="EL2049" s="2"/>
      <c r="EM2049" s="2"/>
      <c r="EN2049" s="2"/>
      <c r="EO2049" s="2"/>
      <c r="EP2049" s="2"/>
      <c r="EQ2049" s="2"/>
      <c r="ER2049" s="2"/>
      <c r="ES2049" s="2"/>
      <c r="ET2049" s="2"/>
      <c r="EU2049" s="2"/>
      <c r="EV2049" s="2"/>
      <c r="EW2049" s="2"/>
      <c r="EX2049" s="2"/>
      <c r="EY2049" s="2"/>
      <c r="EZ2049" s="2"/>
      <c r="FA2049" s="2"/>
      <c r="FB2049" s="2"/>
      <c r="FC2049" s="2"/>
    </row>
    <row r="2050" spans="1:159" s="4" customFormat="1">
      <c r="A2050" s="77" t="s">
        <v>2336</v>
      </c>
      <c r="B2050" s="87" t="s">
        <v>2844</v>
      </c>
      <c r="C2050" s="88">
        <v>2872</v>
      </c>
      <c r="D2050" s="87" t="s">
        <v>3221</v>
      </c>
      <c r="E2050" s="107" t="str">
        <f>VLOOKUP($C2050,'2024-25 School Level AAFTE'!$C$4:$L$2372,9,FALSE)</f>
        <v>No</v>
      </c>
      <c r="F2050" s="95">
        <f>VLOOKUP($C2050,'2024-25 School Level AAFTE'!$C$4:$J$2372,8,FALSE)</f>
        <v>444.95</v>
      </c>
      <c r="G2050" s="97">
        <f>IFERROR(IF(E2050= "yes",VLOOKUP(C2050,Summary!$B:$I,6,0),0),0)</f>
        <v>0</v>
      </c>
      <c r="H2050" s="96">
        <f t="shared" si="341"/>
        <v>0</v>
      </c>
      <c r="I2050" s="154">
        <f>VLOOKUP($A2050,'2025-26 Salary &amp; Benefits'!$A:$I,3,FALSE)</f>
        <v>1.1200000000000001</v>
      </c>
      <c r="J2050" s="154">
        <f>VLOOKUP($A2050,'2025-26 Salary &amp; Benefits'!$A:$I,4,FALSE)</f>
        <v>1.1200000000000001</v>
      </c>
      <c r="K2050" s="141">
        <f t="shared" si="342"/>
        <v>0</v>
      </c>
      <c r="L2050" s="140">
        <f t="shared" si="343"/>
        <v>0</v>
      </c>
      <c r="M2050" s="142">
        <f>'2025-26 Salary &amp; Benefits'!$E$6</f>
        <v>78209</v>
      </c>
      <c r="N2050" s="142">
        <f>'2025-26 Salary &amp; Benefits'!$F$6</f>
        <v>80164</v>
      </c>
      <c r="O2050" s="9">
        <f t="shared" si="344"/>
        <v>0</v>
      </c>
      <c r="P2050" s="9">
        <f t="shared" si="345"/>
        <v>0</v>
      </c>
      <c r="Q2050" s="9">
        <f>'2025-26 Salary &amp; Benefits'!G$6</f>
        <v>15997.68</v>
      </c>
      <c r="R2050" s="143">
        <f>'2025-26 Salary &amp; Benefits'!H$6</f>
        <v>0.16020000000000001</v>
      </c>
      <c r="S2050" s="143">
        <f>'2025-26 Salary &amp; Benefits'!I$6</f>
        <v>0.15390000000000001</v>
      </c>
      <c r="T2050" s="9">
        <f t="shared" si="346"/>
        <v>0</v>
      </c>
      <c r="U2050" s="9">
        <f t="shared" si="347"/>
        <v>0</v>
      </c>
      <c r="V2050" s="9">
        <f t="shared" si="348"/>
        <v>0</v>
      </c>
      <c r="W2050" s="9">
        <f t="shared" si="349"/>
        <v>0</v>
      </c>
      <c r="X2050" s="22">
        <f t="shared" si="350"/>
        <v>0</v>
      </c>
      <c r="Y2050" s="2"/>
      <c r="Z2050" s="2"/>
      <c r="AA2050" s="2"/>
      <c r="AB2050" s="2"/>
      <c r="AC2050" s="2"/>
      <c r="AD2050" s="2"/>
      <c r="AE2050" s="2"/>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c r="CC2050" s="2"/>
      <c r="CD2050" s="2"/>
      <c r="CE2050" s="2"/>
      <c r="CF2050" s="2"/>
      <c r="CG2050" s="2"/>
      <c r="CH2050" s="2"/>
      <c r="CI2050" s="2"/>
      <c r="CJ2050" s="2"/>
      <c r="CK2050" s="2"/>
      <c r="CL2050" s="2"/>
      <c r="CM2050" s="2"/>
      <c r="CN2050" s="2"/>
      <c r="CO2050" s="2"/>
      <c r="CP2050" s="2"/>
      <c r="CQ2050" s="2"/>
      <c r="CR2050" s="2"/>
      <c r="CS2050" s="2"/>
      <c r="CT2050" s="2"/>
      <c r="CU2050" s="2"/>
      <c r="CV2050" s="2"/>
      <c r="CW2050" s="2"/>
      <c r="CX2050" s="2"/>
      <c r="CY2050" s="2"/>
      <c r="CZ2050" s="2"/>
      <c r="DA2050" s="2"/>
      <c r="DB2050" s="2"/>
      <c r="DC2050" s="2"/>
      <c r="DD2050" s="2"/>
      <c r="DE2050" s="2"/>
      <c r="DF2050" s="2"/>
      <c r="DG2050" s="2"/>
      <c r="DH2050" s="2"/>
      <c r="DI2050" s="2"/>
      <c r="DJ2050" s="2"/>
      <c r="DK2050" s="2"/>
      <c r="DL2050" s="2"/>
      <c r="DM2050" s="2"/>
      <c r="DN2050" s="2"/>
      <c r="DO2050" s="2"/>
      <c r="DP2050" s="2"/>
      <c r="DQ2050" s="2"/>
      <c r="DR2050" s="2"/>
      <c r="DS2050" s="2"/>
      <c r="DT2050" s="2"/>
      <c r="DU2050" s="2"/>
      <c r="DV2050" s="2"/>
      <c r="DW2050" s="2"/>
      <c r="DX2050" s="2"/>
      <c r="DY2050" s="2"/>
      <c r="DZ2050" s="2"/>
      <c r="EA2050" s="2"/>
      <c r="EB2050" s="2"/>
      <c r="EC2050" s="2"/>
      <c r="ED2050" s="2"/>
      <c r="EE2050" s="2"/>
      <c r="EF2050" s="2"/>
      <c r="EG2050" s="2"/>
      <c r="EH2050" s="2"/>
      <c r="EI2050" s="2"/>
      <c r="EJ2050" s="2"/>
      <c r="EK2050" s="2"/>
      <c r="EL2050" s="2"/>
      <c r="EM2050" s="2"/>
      <c r="EN2050" s="2"/>
      <c r="EO2050" s="2"/>
      <c r="EP2050" s="2"/>
      <c r="EQ2050" s="2"/>
      <c r="ER2050" s="2"/>
      <c r="ES2050" s="2"/>
      <c r="ET2050" s="2"/>
      <c r="EU2050" s="2"/>
      <c r="EV2050" s="2"/>
      <c r="EW2050" s="2"/>
      <c r="EX2050" s="2"/>
      <c r="EY2050" s="2"/>
      <c r="EZ2050" s="2"/>
      <c r="FA2050" s="2"/>
      <c r="FB2050" s="2"/>
      <c r="FC2050" s="2"/>
    </row>
    <row r="2051" spans="1:159" s="4" customFormat="1">
      <c r="A2051" s="77" t="s">
        <v>2336</v>
      </c>
      <c r="B2051" s="87" t="s">
        <v>2844</v>
      </c>
      <c r="C2051" s="88">
        <v>2874</v>
      </c>
      <c r="D2051" s="87" t="s">
        <v>3258</v>
      </c>
      <c r="E2051" s="107" t="str">
        <f>VLOOKUP($C2051,'2024-25 School Level AAFTE'!$C$4:$L$2372,9,FALSE)</f>
        <v>Yes</v>
      </c>
      <c r="F2051" s="95">
        <f>VLOOKUP($C2051,'2024-25 School Level AAFTE'!$C$4:$J$2372,8,FALSE)</f>
        <v>318.12</v>
      </c>
      <c r="G2051" s="97">
        <f>IFERROR(IF(E2051= "yes",VLOOKUP(C2051,Summary!$B:$I,6,0),0),0)</f>
        <v>0</v>
      </c>
      <c r="H2051" s="96">
        <f t="shared" si="341"/>
        <v>318.12</v>
      </c>
      <c r="I2051" s="154">
        <f>VLOOKUP($A2051,'2025-26 Salary &amp; Benefits'!$A:$I,3,FALSE)</f>
        <v>1.1200000000000001</v>
      </c>
      <c r="J2051" s="154">
        <f>VLOOKUP($A2051,'2025-26 Salary &amp; Benefits'!$A:$I,4,FALSE)</f>
        <v>1.1200000000000001</v>
      </c>
      <c r="K2051" s="141">
        <f t="shared" si="342"/>
        <v>318.12</v>
      </c>
      <c r="L2051" s="140">
        <f t="shared" si="343"/>
        <v>0.93300000000000005</v>
      </c>
      <c r="M2051" s="142">
        <f>'2025-26 Salary &amp; Benefits'!$E$6</f>
        <v>78209</v>
      </c>
      <c r="N2051" s="142">
        <f>'2025-26 Salary &amp; Benefits'!$F$6</f>
        <v>80164</v>
      </c>
      <c r="O2051" s="9">
        <f t="shared" si="344"/>
        <v>81725.279999999999</v>
      </c>
      <c r="P2051" s="9">
        <f t="shared" si="345"/>
        <v>2042.8899999999994</v>
      </c>
      <c r="Q2051" s="9">
        <f>'2025-26 Salary &amp; Benefits'!G$6</f>
        <v>15997.68</v>
      </c>
      <c r="R2051" s="143">
        <f>'2025-26 Salary &amp; Benefits'!H$6</f>
        <v>0.16020000000000001</v>
      </c>
      <c r="S2051" s="143">
        <f>'2025-26 Salary &amp; Benefits'!I$6</f>
        <v>0.15390000000000001</v>
      </c>
      <c r="T2051" s="9">
        <f t="shared" si="346"/>
        <v>28332.63</v>
      </c>
      <c r="U2051" s="9">
        <f t="shared" si="347"/>
        <v>1396.14</v>
      </c>
      <c r="V2051" s="9">
        <f t="shared" si="348"/>
        <v>214.87</v>
      </c>
      <c r="W2051" s="9">
        <f t="shared" si="349"/>
        <v>1611.0100000000002</v>
      </c>
      <c r="X2051" s="22">
        <f t="shared" si="350"/>
        <v>113711.81</v>
      </c>
      <c r="Y2051" s="2"/>
      <c r="Z2051" s="2"/>
      <c r="AA2051" s="2"/>
      <c r="AB2051" s="2"/>
      <c r="AC2051" s="2"/>
      <c r="AD2051" s="2"/>
      <c r="AE2051" s="2"/>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c r="CH2051" s="2"/>
      <c r="CI2051" s="2"/>
      <c r="CJ2051" s="2"/>
      <c r="CK2051" s="2"/>
      <c r="CL2051" s="2"/>
      <c r="CM2051" s="2"/>
      <c r="CN2051" s="2"/>
      <c r="CO2051" s="2"/>
      <c r="CP2051" s="2"/>
      <c r="CQ2051" s="2"/>
      <c r="CR2051" s="2"/>
      <c r="CS2051" s="2"/>
      <c r="CT2051" s="2"/>
      <c r="CU2051" s="2"/>
      <c r="CV2051" s="2"/>
      <c r="CW2051" s="2"/>
      <c r="CX2051" s="2"/>
      <c r="CY2051" s="2"/>
      <c r="CZ2051" s="2"/>
      <c r="DA2051" s="2"/>
      <c r="DB2051" s="2"/>
      <c r="DC2051" s="2"/>
      <c r="DD2051" s="2"/>
      <c r="DE2051" s="2"/>
      <c r="DF2051" s="2"/>
      <c r="DG2051" s="2"/>
      <c r="DH2051" s="2"/>
      <c r="DI2051" s="2"/>
      <c r="DJ2051" s="2"/>
      <c r="DK2051" s="2"/>
      <c r="DL2051" s="2"/>
      <c r="DM2051" s="2"/>
      <c r="DN2051" s="2"/>
      <c r="DO2051" s="2"/>
      <c r="DP2051" s="2"/>
      <c r="DQ2051" s="2"/>
      <c r="DR2051" s="2"/>
      <c r="DS2051" s="2"/>
      <c r="DT2051" s="2"/>
      <c r="DU2051" s="2"/>
      <c r="DV2051" s="2"/>
      <c r="DW2051" s="2"/>
      <c r="DX2051" s="2"/>
      <c r="DY2051" s="2"/>
      <c r="DZ2051" s="2"/>
      <c r="EA2051" s="2"/>
      <c r="EB2051" s="2"/>
      <c r="EC2051" s="2"/>
      <c r="ED2051" s="2"/>
      <c r="EE2051" s="2"/>
      <c r="EF2051" s="2"/>
      <c r="EG2051" s="2"/>
      <c r="EH2051" s="2"/>
      <c r="EI2051" s="2"/>
      <c r="EJ2051" s="2"/>
      <c r="EK2051" s="2"/>
      <c r="EL2051" s="2"/>
      <c r="EM2051" s="2"/>
      <c r="EN2051" s="2"/>
      <c r="EO2051" s="2"/>
      <c r="EP2051" s="2"/>
      <c r="EQ2051" s="2"/>
      <c r="ER2051" s="2"/>
      <c r="ES2051" s="2"/>
      <c r="ET2051" s="2"/>
      <c r="EU2051" s="2"/>
      <c r="EV2051" s="2"/>
      <c r="EW2051" s="2"/>
      <c r="EX2051" s="2"/>
      <c r="EY2051" s="2"/>
      <c r="EZ2051" s="2"/>
      <c r="FA2051" s="2"/>
      <c r="FB2051" s="2"/>
      <c r="FC2051" s="2"/>
    </row>
    <row r="2052" spans="1:159" s="4" customFormat="1">
      <c r="A2052" s="77" t="s">
        <v>2336</v>
      </c>
      <c r="B2052" s="87" t="s">
        <v>2844</v>
      </c>
      <c r="C2052" s="88">
        <v>2938</v>
      </c>
      <c r="D2052" s="87" t="s">
        <v>3250</v>
      </c>
      <c r="E2052" s="107" t="str">
        <f>VLOOKUP($C2052,'2024-25 School Level AAFTE'!$C$4:$L$2372,9,FALSE)</f>
        <v>No</v>
      </c>
      <c r="F2052" s="95">
        <f>VLOOKUP($C2052,'2024-25 School Level AAFTE'!$C$4:$J$2372,8,FALSE)</f>
        <v>435.25</v>
      </c>
      <c r="G2052" s="97">
        <f>IFERROR(IF(E2052= "yes",VLOOKUP(C2052,Summary!$B:$I,6,0),0),0)</f>
        <v>0</v>
      </c>
      <c r="H2052" s="96">
        <f t="shared" si="341"/>
        <v>0</v>
      </c>
      <c r="I2052" s="154">
        <f>VLOOKUP($A2052,'2025-26 Salary &amp; Benefits'!$A:$I,3,FALSE)</f>
        <v>1.1200000000000001</v>
      </c>
      <c r="J2052" s="154">
        <f>VLOOKUP($A2052,'2025-26 Salary &amp; Benefits'!$A:$I,4,FALSE)</f>
        <v>1.1200000000000001</v>
      </c>
      <c r="K2052" s="141">
        <f t="shared" si="342"/>
        <v>0</v>
      </c>
      <c r="L2052" s="140">
        <f t="shared" si="343"/>
        <v>0</v>
      </c>
      <c r="M2052" s="142">
        <f>'2025-26 Salary &amp; Benefits'!$E$6</f>
        <v>78209</v>
      </c>
      <c r="N2052" s="142">
        <f>'2025-26 Salary &amp; Benefits'!$F$6</f>
        <v>80164</v>
      </c>
      <c r="O2052" s="9">
        <f t="shared" si="344"/>
        <v>0</v>
      </c>
      <c r="P2052" s="9">
        <f t="shared" si="345"/>
        <v>0</v>
      </c>
      <c r="Q2052" s="9">
        <f>'2025-26 Salary &amp; Benefits'!G$6</f>
        <v>15997.68</v>
      </c>
      <c r="R2052" s="143">
        <f>'2025-26 Salary &amp; Benefits'!H$6</f>
        <v>0.16020000000000001</v>
      </c>
      <c r="S2052" s="143">
        <f>'2025-26 Salary &amp; Benefits'!I$6</f>
        <v>0.15390000000000001</v>
      </c>
      <c r="T2052" s="9">
        <f t="shared" si="346"/>
        <v>0</v>
      </c>
      <c r="U2052" s="9">
        <f t="shared" si="347"/>
        <v>0</v>
      </c>
      <c r="V2052" s="9">
        <f t="shared" si="348"/>
        <v>0</v>
      </c>
      <c r="W2052" s="9">
        <f t="shared" si="349"/>
        <v>0</v>
      </c>
      <c r="X2052" s="22">
        <f t="shared" si="350"/>
        <v>0</v>
      </c>
      <c r="Y2052" s="2"/>
      <c r="Z2052" s="2"/>
      <c r="AA2052" s="2"/>
      <c r="AB2052" s="2"/>
      <c r="AC2052" s="2"/>
      <c r="AD2052" s="2"/>
      <c r="AE2052" s="2"/>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c r="CH2052" s="2"/>
      <c r="CI2052" s="2"/>
      <c r="CJ2052" s="2"/>
      <c r="CK2052" s="2"/>
      <c r="CL2052" s="2"/>
      <c r="CM2052" s="2"/>
      <c r="CN2052" s="2"/>
      <c r="CO2052" s="2"/>
      <c r="CP2052" s="2"/>
      <c r="CQ2052" s="2"/>
      <c r="CR2052" s="2"/>
      <c r="CS2052" s="2"/>
      <c r="CT2052" s="2"/>
      <c r="CU2052" s="2"/>
      <c r="CV2052" s="2"/>
      <c r="CW2052" s="2"/>
      <c r="CX2052" s="2"/>
      <c r="CY2052" s="2"/>
      <c r="CZ2052" s="2"/>
      <c r="DA2052" s="2"/>
      <c r="DB2052" s="2"/>
      <c r="DC2052" s="2"/>
      <c r="DD2052" s="2"/>
      <c r="DE2052" s="2"/>
      <c r="DF2052" s="2"/>
      <c r="DG2052" s="2"/>
      <c r="DH2052" s="2"/>
      <c r="DI2052" s="2"/>
      <c r="DJ2052" s="2"/>
      <c r="DK2052" s="2"/>
      <c r="DL2052" s="2"/>
      <c r="DM2052" s="2"/>
      <c r="DN2052" s="2"/>
      <c r="DO2052" s="2"/>
      <c r="DP2052" s="2"/>
      <c r="DQ2052" s="2"/>
      <c r="DR2052" s="2"/>
      <c r="DS2052" s="2"/>
      <c r="DT2052" s="2"/>
      <c r="DU2052" s="2"/>
      <c r="DV2052" s="2"/>
      <c r="DW2052" s="2"/>
      <c r="DX2052" s="2"/>
      <c r="DY2052" s="2"/>
      <c r="DZ2052" s="2"/>
      <c r="EA2052" s="2"/>
      <c r="EB2052" s="2"/>
      <c r="EC2052" s="2"/>
      <c r="ED2052" s="2"/>
      <c r="EE2052" s="2"/>
      <c r="EF2052" s="2"/>
      <c r="EG2052" s="2"/>
      <c r="EH2052" s="2"/>
      <c r="EI2052" s="2"/>
      <c r="EJ2052" s="2"/>
      <c r="EK2052" s="2"/>
      <c r="EL2052" s="2"/>
      <c r="EM2052" s="2"/>
      <c r="EN2052" s="2"/>
      <c r="EO2052" s="2"/>
      <c r="EP2052" s="2"/>
      <c r="EQ2052" s="2"/>
      <c r="ER2052" s="2"/>
      <c r="ES2052" s="2"/>
      <c r="ET2052" s="2"/>
      <c r="EU2052" s="2"/>
      <c r="EV2052" s="2"/>
      <c r="EW2052" s="2"/>
      <c r="EX2052" s="2"/>
      <c r="EY2052" s="2"/>
      <c r="EZ2052" s="2"/>
      <c r="FA2052" s="2"/>
      <c r="FB2052" s="2"/>
      <c r="FC2052" s="2"/>
    </row>
    <row r="2053" spans="1:159" s="4" customFormat="1">
      <c r="A2053" s="77" t="s">
        <v>2336</v>
      </c>
      <c r="B2053" s="87" t="s">
        <v>2844</v>
      </c>
      <c r="C2053" s="88">
        <v>2939</v>
      </c>
      <c r="D2053" s="87" t="s">
        <v>3224</v>
      </c>
      <c r="E2053" s="107" t="str">
        <f>VLOOKUP($C2053,'2024-25 School Level AAFTE'!$C$4:$L$2372,9,FALSE)</f>
        <v>Yes</v>
      </c>
      <c r="F2053" s="95">
        <f>VLOOKUP($C2053,'2024-25 School Level AAFTE'!$C$4:$J$2372,8,FALSE)</f>
        <v>336.84</v>
      </c>
      <c r="G2053" s="97">
        <f>IFERROR(IF(E2053= "yes",VLOOKUP(C2053,Summary!$B:$I,6,0),0),0)</f>
        <v>0</v>
      </c>
      <c r="H2053" s="96">
        <f t="shared" si="341"/>
        <v>336.84</v>
      </c>
      <c r="I2053" s="154">
        <f>VLOOKUP($A2053,'2025-26 Salary &amp; Benefits'!$A:$I,3,FALSE)</f>
        <v>1.1200000000000001</v>
      </c>
      <c r="J2053" s="154">
        <f>VLOOKUP($A2053,'2025-26 Salary &amp; Benefits'!$A:$I,4,FALSE)</f>
        <v>1.1200000000000001</v>
      </c>
      <c r="K2053" s="141">
        <f t="shared" si="342"/>
        <v>336.84</v>
      </c>
      <c r="L2053" s="140">
        <f t="shared" si="343"/>
        <v>0.98799999999999999</v>
      </c>
      <c r="M2053" s="142">
        <f>'2025-26 Salary &amp; Benefits'!$E$6</f>
        <v>78209</v>
      </c>
      <c r="N2053" s="142">
        <f>'2025-26 Salary &amp; Benefits'!$F$6</f>
        <v>80164</v>
      </c>
      <c r="O2053" s="9">
        <f t="shared" si="344"/>
        <v>86542.95</v>
      </c>
      <c r="P2053" s="9">
        <f t="shared" si="345"/>
        <v>2163.3300000000017</v>
      </c>
      <c r="Q2053" s="9">
        <f>'2025-26 Salary &amp; Benefits'!G$6</f>
        <v>15997.68</v>
      </c>
      <c r="R2053" s="143">
        <f>'2025-26 Salary &amp; Benefits'!H$6</f>
        <v>0.16020000000000001</v>
      </c>
      <c r="S2053" s="143">
        <f>'2025-26 Salary &amp; Benefits'!I$6</f>
        <v>0.15390000000000001</v>
      </c>
      <c r="T2053" s="9">
        <f t="shared" si="346"/>
        <v>30002.82</v>
      </c>
      <c r="U2053" s="9">
        <f t="shared" si="347"/>
        <v>1478.44</v>
      </c>
      <c r="V2053" s="9">
        <f t="shared" si="348"/>
        <v>227.53</v>
      </c>
      <c r="W2053" s="9">
        <f t="shared" si="349"/>
        <v>1705.97</v>
      </c>
      <c r="X2053" s="22">
        <f t="shared" si="350"/>
        <v>120415.06999999999</v>
      </c>
      <c r="Y2053" s="2"/>
      <c r="Z2053" s="2"/>
      <c r="AA2053" s="2"/>
      <c r="AB2053" s="2"/>
      <c r="AC2053" s="2"/>
      <c r="AD2053" s="2"/>
      <c r="AE2053" s="2"/>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c r="CH2053" s="2"/>
      <c r="CI2053" s="2"/>
      <c r="CJ2053" s="2"/>
      <c r="CK2053" s="2"/>
      <c r="CL2053" s="2"/>
      <c r="CM2053" s="2"/>
      <c r="CN2053" s="2"/>
      <c r="CO2053" s="2"/>
      <c r="CP2053" s="2"/>
      <c r="CQ2053" s="2"/>
      <c r="CR2053" s="2"/>
      <c r="CS2053" s="2"/>
      <c r="CT2053" s="2"/>
      <c r="CU2053" s="2"/>
      <c r="CV2053" s="2"/>
      <c r="CW2053" s="2"/>
      <c r="CX2053" s="2"/>
      <c r="CY2053" s="2"/>
      <c r="CZ2053" s="2"/>
      <c r="DA2053" s="2"/>
      <c r="DB2053" s="2"/>
      <c r="DC2053" s="2"/>
      <c r="DD2053" s="2"/>
      <c r="DE2053" s="2"/>
      <c r="DF2053" s="2"/>
      <c r="DG2053" s="2"/>
      <c r="DH2053" s="2"/>
      <c r="DI2053" s="2"/>
      <c r="DJ2053" s="2"/>
      <c r="DK2053" s="2"/>
      <c r="DL2053" s="2"/>
      <c r="DM2053" s="2"/>
      <c r="DN2053" s="2"/>
      <c r="DO2053" s="2"/>
      <c r="DP2053" s="2"/>
      <c r="DQ2053" s="2"/>
      <c r="DR2053" s="2"/>
      <c r="DS2053" s="2"/>
      <c r="DT2053" s="2"/>
      <c r="DU2053" s="2"/>
      <c r="DV2053" s="2"/>
      <c r="DW2053" s="2"/>
      <c r="DX2053" s="2"/>
      <c r="DY2053" s="2"/>
      <c r="DZ2053" s="2"/>
      <c r="EA2053" s="2"/>
      <c r="EB2053" s="2"/>
      <c r="EC2053" s="2"/>
      <c r="ED2053" s="2"/>
      <c r="EE2053" s="2"/>
      <c r="EF2053" s="2"/>
      <c r="EG2053" s="2"/>
      <c r="EH2053" s="2"/>
      <c r="EI2053" s="2"/>
      <c r="EJ2053" s="2"/>
      <c r="EK2053" s="2"/>
      <c r="EL2053" s="2"/>
      <c r="EM2053" s="2"/>
      <c r="EN2053" s="2"/>
      <c r="EO2053" s="2"/>
      <c r="EP2053" s="2"/>
      <c r="EQ2053" s="2"/>
      <c r="ER2053" s="2"/>
      <c r="ES2053" s="2"/>
      <c r="ET2053" s="2"/>
      <c r="EU2053" s="2"/>
      <c r="EV2053" s="2"/>
      <c r="EW2053" s="2"/>
      <c r="EX2053" s="2"/>
      <c r="EY2053" s="2"/>
      <c r="EZ2053" s="2"/>
      <c r="FA2053" s="2"/>
      <c r="FB2053" s="2"/>
      <c r="FC2053" s="2"/>
    </row>
    <row r="2054" spans="1:159" s="4" customFormat="1">
      <c r="A2054" s="77" t="s">
        <v>2336</v>
      </c>
      <c r="B2054" s="87" t="s">
        <v>2844</v>
      </c>
      <c r="C2054" s="88">
        <v>2940</v>
      </c>
      <c r="D2054" s="87" t="s">
        <v>3216</v>
      </c>
      <c r="E2054" s="107" t="str">
        <f>VLOOKUP($C2054,'2024-25 School Level AAFTE'!$C$4:$L$2372,9,FALSE)</f>
        <v>Yes</v>
      </c>
      <c r="F2054" s="95">
        <f>VLOOKUP($C2054,'2024-25 School Level AAFTE'!$C$4:$J$2372,8,FALSE)</f>
        <v>348.66</v>
      </c>
      <c r="G2054" s="97">
        <f>IFERROR(IF(E2054= "yes",VLOOKUP(C2054,Summary!$B:$I,6,0),0),0)</f>
        <v>0</v>
      </c>
      <c r="H2054" s="96">
        <f t="shared" si="341"/>
        <v>348.66</v>
      </c>
      <c r="I2054" s="154">
        <f>VLOOKUP($A2054,'2025-26 Salary &amp; Benefits'!$A:$I,3,FALSE)</f>
        <v>1.1200000000000001</v>
      </c>
      <c r="J2054" s="154">
        <f>VLOOKUP($A2054,'2025-26 Salary &amp; Benefits'!$A:$I,4,FALSE)</f>
        <v>1.1200000000000001</v>
      </c>
      <c r="K2054" s="141">
        <f t="shared" si="342"/>
        <v>348.66</v>
      </c>
      <c r="L2054" s="140">
        <f t="shared" si="343"/>
        <v>1.0229999999999999</v>
      </c>
      <c r="M2054" s="142">
        <f>'2025-26 Salary &amp; Benefits'!$E$6</f>
        <v>78209</v>
      </c>
      <c r="N2054" s="142">
        <f>'2025-26 Salary &amp; Benefits'!$F$6</f>
        <v>80164</v>
      </c>
      <c r="O2054" s="9">
        <f t="shared" si="344"/>
        <v>89608.74</v>
      </c>
      <c r="P2054" s="9">
        <f t="shared" si="345"/>
        <v>2239.9599999999919</v>
      </c>
      <c r="Q2054" s="9">
        <f>'2025-26 Salary &amp; Benefits'!G$6</f>
        <v>15997.68</v>
      </c>
      <c r="R2054" s="143">
        <f>'2025-26 Salary &amp; Benefits'!H$6</f>
        <v>0.16020000000000001</v>
      </c>
      <c r="S2054" s="143">
        <f>'2025-26 Salary &amp; Benefits'!I$6</f>
        <v>0.15390000000000001</v>
      </c>
      <c r="T2054" s="9">
        <f t="shared" si="346"/>
        <v>31065.68</v>
      </c>
      <c r="U2054" s="9">
        <f t="shared" si="347"/>
        <v>1530.81</v>
      </c>
      <c r="V2054" s="9">
        <f t="shared" si="348"/>
        <v>235.59</v>
      </c>
      <c r="W2054" s="9">
        <f t="shared" si="349"/>
        <v>1766.3999999999999</v>
      </c>
      <c r="X2054" s="22">
        <f t="shared" si="350"/>
        <v>124680.78</v>
      </c>
      <c r="Y2054" s="2"/>
      <c r="Z2054" s="2"/>
      <c r="AA2054" s="2"/>
      <c r="AB2054" s="2"/>
      <c r="AC2054" s="2"/>
      <c r="AD2054" s="2"/>
      <c r="AE2054" s="2"/>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2"/>
      <c r="BE2054" s="2"/>
      <c r="BF2054" s="2"/>
      <c r="BG2054" s="2"/>
      <c r="BH2054" s="2"/>
      <c r="BI2054" s="2"/>
      <c r="BJ2054" s="2"/>
      <c r="BK2054" s="2"/>
      <c r="BL2054" s="2"/>
      <c r="BM2054" s="2"/>
      <c r="BN2054" s="2"/>
      <c r="BO2054" s="2"/>
      <c r="BP2054" s="2"/>
      <c r="BQ2054" s="2"/>
      <c r="BR2054" s="2"/>
      <c r="BS2054" s="2"/>
      <c r="BT2054" s="2"/>
      <c r="BU2054" s="2"/>
      <c r="BV2054" s="2"/>
      <c r="BW2054" s="2"/>
      <c r="BX2054" s="2"/>
      <c r="BY2054" s="2"/>
      <c r="BZ2054" s="2"/>
      <c r="CA2054" s="2"/>
      <c r="CB2054" s="2"/>
      <c r="CC2054" s="2"/>
      <c r="CD2054" s="2"/>
      <c r="CE2054" s="2"/>
      <c r="CF2054" s="2"/>
      <c r="CG2054" s="2"/>
      <c r="CH2054" s="2"/>
      <c r="CI2054" s="2"/>
      <c r="CJ2054" s="2"/>
      <c r="CK2054" s="2"/>
      <c r="CL2054" s="2"/>
      <c r="CM2054" s="2"/>
      <c r="CN2054" s="2"/>
      <c r="CO2054" s="2"/>
      <c r="CP2054" s="2"/>
      <c r="CQ2054" s="2"/>
      <c r="CR2054" s="2"/>
      <c r="CS2054" s="2"/>
      <c r="CT2054" s="2"/>
      <c r="CU2054" s="2"/>
      <c r="CV2054" s="2"/>
      <c r="CW2054" s="2"/>
      <c r="CX2054" s="2"/>
      <c r="CY2054" s="2"/>
      <c r="CZ2054" s="2"/>
      <c r="DA2054" s="2"/>
      <c r="DB2054" s="2"/>
      <c r="DC2054" s="2"/>
      <c r="DD2054" s="2"/>
      <c r="DE2054" s="2"/>
      <c r="DF2054" s="2"/>
      <c r="DG2054" s="2"/>
      <c r="DH2054" s="2"/>
      <c r="DI2054" s="2"/>
      <c r="DJ2054" s="2"/>
      <c r="DK2054" s="2"/>
      <c r="DL2054" s="2"/>
      <c r="DM2054" s="2"/>
      <c r="DN2054" s="2"/>
      <c r="DO2054" s="2"/>
      <c r="DP2054" s="2"/>
      <c r="DQ2054" s="2"/>
      <c r="DR2054" s="2"/>
      <c r="DS2054" s="2"/>
      <c r="DT2054" s="2"/>
      <c r="DU2054" s="2"/>
      <c r="DV2054" s="2"/>
      <c r="DW2054" s="2"/>
      <c r="DX2054" s="2"/>
      <c r="DY2054" s="2"/>
      <c r="DZ2054" s="2"/>
      <c r="EA2054" s="2"/>
      <c r="EB2054" s="2"/>
      <c r="EC2054" s="2"/>
      <c r="ED2054" s="2"/>
      <c r="EE2054" s="2"/>
      <c r="EF2054" s="2"/>
      <c r="EG2054" s="2"/>
      <c r="EH2054" s="2"/>
      <c r="EI2054" s="2"/>
      <c r="EJ2054" s="2"/>
      <c r="EK2054" s="2"/>
      <c r="EL2054" s="2"/>
      <c r="EM2054" s="2"/>
      <c r="EN2054" s="2"/>
      <c r="EO2054" s="2"/>
      <c r="EP2054" s="2"/>
      <c r="EQ2054" s="2"/>
      <c r="ER2054" s="2"/>
      <c r="ES2054" s="2"/>
      <c r="ET2054" s="2"/>
      <c r="EU2054" s="2"/>
      <c r="EV2054" s="2"/>
      <c r="EW2054" s="2"/>
      <c r="EX2054" s="2"/>
      <c r="EY2054" s="2"/>
      <c r="EZ2054" s="2"/>
      <c r="FA2054" s="2"/>
      <c r="FB2054" s="2"/>
      <c r="FC2054" s="2"/>
    </row>
    <row r="2055" spans="1:159" s="4" customFormat="1">
      <c r="A2055" s="77" t="s">
        <v>2336</v>
      </c>
      <c r="B2055" s="87" t="s">
        <v>2844</v>
      </c>
      <c r="C2055" s="88">
        <v>2941</v>
      </c>
      <c r="D2055" s="87" t="s">
        <v>3243</v>
      </c>
      <c r="E2055" s="107" t="str">
        <f>VLOOKUP($C2055,'2024-25 School Level AAFTE'!$C$4:$L$2372,9,FALSE)</f>
        <v>Yes</v>
      </c>
      <c r="F2055" s="95">
        <f>VLOOKUP($C2055,'2024-25 School Level AAFTE'!$C$4:$J$2372,8,FALSE)</f>
        <v>302.11</v>
      </c>
      <c r="G2055" s="97">
        <f>IFERROR(IF(E2055= "yes",VLOOKUP(C2055,Summary!$B:$I,6,0),0),0)</f>
        <v>0</v>
      </c>
      <c r="H2055" s="96">
        <f t="shared" si="341"/>
        <v>302.11</v>
      </c>
      <c r="I2055" s="154">
        <f>VLOOKUP($A2055,'2025-26 Salary &amp; Benefits'!$A:$I,3,FALSE)</f>
        <v>1.1200000000000001</v>
      </c>
      <c r="J2055" s="154">
        <f>VLOOKUP($A2055,'2025-26 Salary &amp; Benefits'!$A:$I,4,FALSE)</f>
        <v>1.1200000000000001</v>
      </c>
      <c r="K2055" s="141">
        <f t="shared" si="342"/>
        <v>302.11</v>
      </c>
      <c r="L2055" s="140">
        <f t="shared" si="343"/>
        <v>0.88600000000000001</v>
      </c>
      <c r="M2055" s="142">
        <f>'2025-26 Salary &amp; Benefits'!$E$6</f>
        <v>78209</v>
      </c>
      <c r="N2055" s="142">
        <f>'2025-26 Salary &amp; Benefits'!$F$6</f>
        <v>80164</v>
      </c>
      <c r="O2055" s="9">
        <f t="shared" si="344"/>
        <v>77608.350000000006</v>
      </c>
      <c r="P2055" s="9">
        <f t="shared" si="345"/>
        <v>1939.9899999999907</v>
      </c>
      <c r="Q2055" s="9">
        <f>'2025-26 Salary &amp; Benefits'!G$6</f>
        <v>15997.68</v>
      </c>
      <c r="R2055" s="143">
        <f>'2025-26 Salary &amp; Benefits'!H$6</f>
        <v>0.16020000000000001</v>
      </c>
      <c r="S2055" s="143">
        <f>'2025-26 Salary &amp; Benefits'!I$6</f>
        <v>0.15390000000000001</v>
      </c>
      <c r="T2055" s="9">
        <f t="shared" si="346"/>
        <v>26905.37</v>
      </c>
      <c r="U2055" s="9">
        <f t="shared" si="347"/>
        <v>1325.81</v>
      </c>
      <c r="V2055" s="9">
        <f t="shared" si="348"/>
        <v>204.04</v>
      </c>
      <c r="W2055" s="9">
        <f t="shared" si="349"/>
        <v>1529.85</v>
      </c>
      <c r="X2055" s="22">
        <f t="shared" si="350"/>
        <v>107983.56</v>
      </c>
      <c r="Y2055" s="2"/>
      <c r="Z2055" s="2"/>
      <c r="AA2055" s="2"/>
      <c r="AB2055" s="2"/>
      <c r="AC2055" s="2"/>
      <c r="AD2055" s="2"/>
      <c r="AE2055" s="2"/>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2"/>
      <c r="BE2055" s="2"/>
      <c r="BF2055" s="2"/>
      <c r="BG2055" s="2"/>
      <c r="BH2055" s="2"/>
      <c r="BI2055" s="2"/>
      <c r="BJ2055" s="2"/>
      <c r="BK2055" s="2"/>
      <c r="BL2055" s="2"/>
      <c r="BM2055" s="2"/>
      <c r="BN2055" s="2"/>
      <c r="BO2055" s="2"/>
      <c r="BP2055" s="2"/>
      <c r="BQ2055" s="2"/>
      <c r="BR2055" s="2"/>
      <c r="BS2055" s="2"/>
      <c r="BT2055" s="2"/>
      <c r="BU2055" s="2"/>
      <c r="BV2055" s="2"/>
      <c r="BW2055" s="2"/>
      <c r="BX2055" s="2"/>
      <c r="BY2055" s="2"/>
      <c r="BZ2055" s="2"/>
      <c r="CA2055" s="2"/>
      <c r="CB2055" s="2"/>
      <c r="CC2055" s="2"/>
      <c r="CD2055" s="2"/>
      <c r="CE2055" s="2"/>
      <c r="CF2055" s="2"/>
      <c r="CG2055" s="2"/>
      <c r="CH2055" s="2"/>
      <c r="CI2055" s="2"/>
      <c r="CJ2055" s="2"/>
      <c r="CK2055" s="2"/>
      <c r="CL2055" s="2"/>
      <c r="CM2055" s="2"/>
      <c r="CN2055" s="2"/>
      <c r="CO2055" s="2"/>
      <c r="CP2055" s="2"/>
      <c r="CQ2055" s="2"/>
      <c r="CR2055" s="2"/>
      <c r="CS2055" s="2"/>
      <c r="CT2055" s="2"/>
      <c r="CU2055" s="2"/>
      <c r="CV2055" s="2"/>
      <c r="CW2055" s="2"/>
      <c r="CX2055" s="2"/>
      <c r="CY2055" s="2"/>
      <c r="CZ2055" s="2"/>
      <c r="DA2055" s="2"/>
      <c r="DB2055" s="2"/>
      <c r="DC2055" s="2"/>
      <c r="DD2055" s="2"/>
      <c r="DE2055" s="2"/>
      <c r="DF2055" s="2"/>
      <c r="DG2055" s="2"/>
      <c r="DH2055" s="2"/>
      <c r="DI2055" s="2"/>
      <c r="DJ2055" s="2"/>
      <c r="DK2055" s="2"/>
      <c r="DL2055" s="2"/>
      <c r="DM2055" s="2"/>
      <c r="DN2055" s="2"/>
      <c r="DO2055" s="2"/>
      <c r="DP2055" s="2"/>
      <c r="DQ2055" s="2"/>
      <c r="DR2055" s="2"/>
      <c r="DS2055" s="2"/>
      <c r="DT2055" s="2"/>
      <c r="DU2055" s="2"/>
      <c r="DV2055" s="2"/>
      <c r="DW2055" s="2"/>
      <c r="DX2055" s="2"/>
      <c r="DY2055" s="2"/>
      <c r="DZ2055" s="2"/>
      <c r="EA2055" s="2"/>
      <c r="EB2055" s="2"/>
      <c r="EC2055" s="2"/>
      <c r="ED2055" s="2"/>
      <c r="EE2055" s="2"/>
      <c r="EF2055" s="2"/>
      <c r="EG2055" s="2"/>
      <c r="EH2055" s="2"/>
      <c r="EI2055" s="2"/>
      <c r="EJ2055" s="2"/>
      <c r="EK2055" s="2"/>
      <c r="EL2055" s="2"/>
      <c r="EM2055" s="2"/>
      <c r="EN2055" s="2"/>
      <c r="EO2055" s="2"/>
      <c r="EP2055" s="2"/>
      <c r="EQ2055" s="2"/>
      <c r="ER2055" s="2"/>
      <c r="ES2055" s="2"/>
      <c r="ET2055" s="2"/>
      <c r="EU2055" s="2"/>
      <c r="EV2055" s="2"/>
      <c r="EW2055" s="2"/>
      <c r="EX2055" s="2"/>
      <c r="EY2055" s="2"/>
      <c r="EZ2055" s="2"/>
      <c r="FA2055" s="2"/>
      <c r="FB2055" s="2"/>
      <c r="FC2055" s="2"/>
    </row>
    <row r="2056" spans="1:159" s="4" customFormat="1">
      <c r="A2056" s="77" t="s">
        <v>2336</v>
      </c>
      <c r="B2056" s="87" t="s">
        <v>2844</v>
      </c>
      <c r="C2056" s="88">
        <v>3053</v>
      </c>
      <c r="D2056" s="87" t="s">
        <v>342</v>
      </c>
      <c r="E2056" s="107" t="str">
        <f>VLOOKUP($C2056,'2024-25 School Level AAFTE'!$C$4:$L$2372,9,FALSE)</f>
        <v>No</v>
      </c>
      <c r="F2056" s="95">
        <f>VLOOKUP($C2056,'2024-25 School Level AAFTE'!$C$4:$J$2372,8,FALSE)</f>
        <v>377.3</v>
      </c>
      <c r="G2056" s="97">
        <f>IFERROR(IF(E2056= "yes",VLOOKUP(C2056,Summary!$B:$I,6,0),0),0)</f>
        <v>0</v>
      </c>
      <c r="H2056" s="96">
        <f t="shared" si="341"/>
        <v>0</v>
      </c>
      <c r="I2056" s="154">
        <f>VLOOKUP($A2056,'2025-26 Salary &amp; Benefits'!$A:$I,3,FALSE)</f>
        <v>1.1200000000000001</v>
      </c>
      <c r="J2056" s="154">
        <f>VLOOKUP($A2056,'2025-26 Salary &amp; Benefits'!$A:$I,4,FALSE)</f>
        <v>1.1200000000000001</v>
      </c>
      <c r="K2056" s="141">
        <f t="shared" si="342"/>
        <v>0</v>
      </c>
      <c r="L2056" s="140">
        <f t="shared" si="343"/>
        <v>0</v>
      </c>
      <c r="M2056" s="142">
        <f>'2025-26 Salary &amp; Benefits'!$E$6</f>
        <v>78209</v>
      </c>
      <c r="N2056" s="142">
        <f>'2025-26 Salary &amp; Benefits'!$F$6</f>
        <v>80164</v>
      </c>
      <c r="O2056" s="9">
        <f t="shared" si="344"/>
        <v>0</v>
      </c>
      <c r="P2056" s="9">
        <f t="shared" si="345"/>
        <v>0</v>
      </c>
      <c r="Q2056" s="9">
        <f>'2025-26 Salary &amp; Benefits'!G$6</f>
        <v>15997.68</v>
      </c>
      <c r="R2056" s="143">
        <f>'2025-26 Salary &amp; Benefits'!H$6</f>
        <v>0.16020000000000001</v>
      </c>
      <c r="S2056" s="143">
        <f>'2025-26 Salary &amp; Benefits'!I$6</f>
        <v>0.15390000000000001</v>
      </c>
      <c r="T2056" s="9">
        <f t="shared" si="346"/>
        <v>0</v>
      </c>
      <c r="U2056" s="9">
        <f t="shared" si="347"/>
        <v>0</v>
      </c>
      <c r="V2056" s="9">
        <f t="shared" si="348"/>
        <v>0</v>
      </c>
      <c r="W2056" s="9">
        <f t="shared" si="349"/>
        <v>0</v>
      </c>
      <c r="X2056" s="22">
        <f t="shared" si="350"/>
        <v>0</v>
      </c>
      <c r="Y2056" s="2"/>
      <c r="Z2056" s="2"/>
      <c r="AA2056" s="2"/>
      <c r="AB2056" s="2"/>
      <c r="AC2056" s="2"/>
      <c r="AD2056" s="2"/>
      <c r="AE2056" s="2"/>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2"/>
      <c r="BE2056" s="2"/>
      <c r="BF2056" s="2"/>
      <c r="BG2056" s="2"/>
      <c r="BH2056" s="2"/>
      <c r="BI2056" s="2"/>
      <c r="BJ2056" s="2"/>
      <c r="BK2056" s="2"/>
      <c r="BL2056" s="2"/>
      <c r="BM2056" s="2"/>
      <c r="BN2056" s="2"/>
      <c r="BO2056" s="2"/>
      <c r="BP2056" s="2"/>
      <c r="BQ2056" s="2"/>
      <c r="BR2056" s="2"/>
      <c r="BS2056" s="2"/>
      <c r="BT2056" s="2"/>
      <c r="BU2056" s="2"/>
      <c r="BV2056" s="2"/>
      <c r="BW2056" s="2"/>
      <c r="BX2056" s="2"/>
      <c r="BY2056" s="2"/>
      <c r="BZ2056" s="2"/>
      <c r="CA2056" s="2"/>
      <c r="CB2056" s="2"/>
      <c r="CC2056" s="2"/>
      <c r="CD2056" s="2"/>
      <c r="CE2056" s="2"/>
      <c r="CF2056" s="2"/>
      <c r="CG2056" s="2"/>
      <c r="CH2056" s="2"/>
      <c r="CI2056" s="2"/>
      <c r="CJ2056" s="2"/>
      <c r="CK2056" s="2"/>
      <c r="CL2056" s="2"/>
      <c r="CM2056" s="2"/>
      <c r="CN2056" s="2"/>
      <c r="CO2056" s="2"/>
      <c r="CP2056" s="2"/>
      <c r="CQ2056" s="2"/>
      <c r="CR2056" s="2"/>
      <c r="CS2056" s="2"/>
      <c r="CT2056" s="2"/>
      <c r="CU2056" s="2"/>
      <c r="CV2056" s="2"/>
      <c r="CW2056" s="2"/>
      <c r="CX2056" s="2"/>
      <c r="CY2056" s="2"/>
      <c r="CZ2056" s="2"/>
      <c r="DA2056" s="2"/>
      <c r="DB2056" s="2"/>
      <c r="DC2056" s="2"/>
      <c r="DD2056" s="2"/>
      <c r="DE2056" s="2"/>
      <c r="DF2056" s="2"/>
      <c r="DG2056" s="2"/>
      <c r="DH2056" s="2"/>
      <c r="DI2056" s="2"/>
      <c r="DJ2056" s="2"/>
      <c r="DK2056" s="2"/>
      <c r="DL2056" s="2"/>
      <c r="DM2056" s="2"/>
      <c r="DN2056" s="2"/>
      <c r="DO2056" s="2"/>
      <c r="DP2056" s="2"/>
      <c r="DQ2056" s="2"/>
      <c r="DR2056" s="2"/>
      <c r="DS2056" s="2"/>
      <c r="DT2056" s="2"/>
      <c r="DU2056" s="2"/>
      <c r="DV2056" s="2"/>
      <c r="DW2056" s="2"/>
      <c r="DX2056" s="2"/>
      <c r="DY2056" s="2"/>
      <c r="DZ2056" s="2"/>
      <c r="EA2056" s="2"/>
      <c r="EB2056" s="2"/>
      <c r="EC2056" s="2"/>
      <c r="ED2056" s="2"/>
      <c r="EE2056" s="2"/>
      <c r="EF2056" s="2"/>
      <c r="EG2056" s="2"/>
      <c r="EH2056" s="2"/>
      <c r="EI2056" s="2"/>
      <c r="EJ2056" s="2"/>
      <c r="EK2056" s="2"/>
      <c r="EL2056" s="2"/>
      <c r="EM2056" s="2"/>
      <c r="EN2056" s="2"/>
      <c r="EO2056" s="2"/>
      <c r="EP2056" s="2"/>
      <c r="EQ2056" s="2"/>
      <c r="ER2056" s="2"/>
      <c r="ES2056" s="2"/>
      <c r="ET2056" s="2"/>
      <c r="EU2056" s="2"/>
      <c r="EV2056" s="2"/>
      <c r="EW2056" s="2"/>
      <c r="EX2056" s="2"/>
      <c r="EY2056" s="2"/>
      <c r="EZ2056" s="2"/>
      <c r="FA2056" s="2"/>
      <c r="FB2056" s="2"/>
      <c r="FC2056" s="2"/>
    </row>
    <row r="2057" spans="1:159" s="4" customFormat="1">
      <c r="A2057" s="77" t="s">
        <v>2336</v>
      </c>
      <c r="B2057" s="87" t="s">
        <v>2844</v>
      </c>
      <c r="C2057" s="88">
        <v>3054</v>
      </c>
      <c r="D2057" s="87" t="s">
        <v>3217</v>
      </c>
      <c r="E2057" s="107" t="str">
        <f>VLOOKUP($C2057,'2024-25 School Level AAFTE'!$C$4:$L$2372,9,FALSE)</f>
        <v>Yes</v>
      </c>
      <c r="F2057" s="95">
        <f>VLOOKUP($C2057,'2024-25 School Level AAFTE'!$C$4:$J$2372,8,FALSE)</f>
        <v>669.68</v>
      </c>
      <c r="G2057" s="97">
        <f>IFERROR(IF(E2057= "yes",VLOOKUP(C2057,Summary!$B:$I,6,0),0),0)</f>
        <v>0</v>
      </c>
      <c r="H2057" s="96">
        <f t="shared" si="341"/>
        <v>669.68</v>
      </c>
      <c r="I2057" s="154">
        <f>VLOOKUP($A2057,'2025-26 Salary &amp; Benefits'!$A:$I,3,FALSE)</f>
        <v>1.1200000000000001</v>
      </c>
      <c r="J2057" s="154">
        <f>VLOOKUP($A2057,'2025-26 Salary &amp; Benefits'!$A:$I,4,FALSE)</f>
        <v>1.1200000000000001</v>
      </c>
      <c r="K2057" s="141">
        <f t="shared" si="342"/>
        <v>669.68</v>
      </c>
      <c r="L2057" s="140">
        <f t="shared" si="343"/>
        <v>1.964</v>
      </c>
      <c r="M2057" s="142">
        <f>'2025-26 Salary &amp; Benefits'!$E$6</f>
        <v>78209</v>
      </c>
      <c r="N2057" s="142">
        <f>'2025-26 Salary &amp; Benefits'!$F$6</f>
        <v>80164</v>
      </c>
      <c r="O2057" s="9">
        <f t="shared" si="344"/>
        <v>172034.77</v>
      </c>
      <c r="P2057" s="9">
        <f t="shared" si="345"/>
        <v>4300.3800000000047</v>
      </c>
      <c r="Q2057" s="9">
        <f>'2025-26 Salary &amp; Benefits'!G$6</f>
        <v>15997.68</v>
      </c>
      <c r="R2057" s="143">
        <f>'2025-26 Salary &amp; Benefits'!H$6</f>
        <v>0.16020000000000001</v>
      </c>
      <c r="S2057" s="143">
        <f>'2025-26 Salary &amp; Benefits'!I$6</f>
        <v>0.15390000000000001</v>
      </c>
      <c r="T2057" s="9">
        <f t="shared" si="346"/>
        <v>59641.24</v>
      </c>
      <c r="U2057" s="9">
        <f t="shared" si="347"/>
        <v>2938.92</v>
      </c>
      <c r="V2057" s="9">
        <f t="shared" si="348"/>
        <v>452.3</v>
      </c>
      <c r="W2057" s="9">
        <f t="shared" si="349"/>
        <v>3391.2200000000003</v>
      </c>
      <c r="X2057" s="22">
        <f t="shared" si="350"/>
        <v>239367.61</v>
      </c>
      <c r="Y2057" s="2"/>
      <c r="Z2057" s="2"/>
      <c r="AA2057" s="2"/>
      <c r="AB2057" s="2"/>
      <c r="AC2057" s="2"/>
      <c r="AD2057" s="2"/>
      <c r="AE2057" s="2"/>
      <c r="AF2057" s="2"/>
      <c r="AG2057" s="2"/>
      <c r="AH2057" s="2"/>
      <c r="AI2057" s="2"/>
      <c r="AJ2057" s="2"/>
      <c r="AK2057" s="2"/>
      <c r="AL2057" s="2"/>
      <c r="AM2057" s="2"/>
      <c r="AN2057" s="2"/>
      <c r="AO2057" s="2"/>
      <c r="AP2057" s="2"/>
      <c r="AQ2057" s="2"/>
      <c r="AR2057" s="2"/>
      <c r="AS2057" s="2"/>
      <c r="AT2057" s="2"/>
      <c r="AU2057" s="2"/>
      <c r="AV2057" s="2"/>
      <c r="AW2057" s="2"/>
      <c r="AX2057" s="2"/>
      <c r="AY2057" s="2"/>
      <c r="AZ2057" s="2"/>
      <c r="BA2057" s="2"/>
      <c r="BB2057" s="2"/>
      <c r="BC2057" s="2"/>
      <c r="BD2057" s="2"/>
      <c r="BE2057" s="2"/>
      <c r="BF2057" s="2"/>
      <c r="BG2057" s="2"/>
      <c r="BH2057" s="2"/>
      <c r="BI2057" s="2"/>
      <c r="BJ2057" s="2"/>
      <c r="BK2057" s="2"/>
      <c r="BL2057" s="2"/>
      <c r="BM2057" s="2"/>
      <c r="BN2057" s="2"/>
      <c r="BO2057" s="2"/>
      <c r="BP2057" s="2"/>
      <c r="BQ2057" s="2"/>
      <c r="BR2057" s="2"/>
      <c r="BS2057" s="2"/>
      <c r="BT2057" s="2"/>
      <c r="BU2057" s="2"/>
      <c r="BV2057" s="2"/>
      <c r="BW2057" s="2"/>
      <c r="BX2057" s="2"/>
      <c r="BY2057" s="2"/>
      <c r="BZ2057" s="2"/>
      <c r="CA2057" s="2"/>
      <c r="CB2057" s="2"/>
      <c r="CC2057" s="2"/>
      <c r="CD2057" s="2"/>
      <c r="CE2057" s="2"/>
      <c r="CF2057" s="2"/>
      <c r="CG2057" s="2"/>
      <c r="CH2057" s="2"/>
      <c r="CI2057" s="2"/>
      <c r="CJ2057" s="2"/>
      <c r="CK2057" s="2"/>
      <c r="CL2057" s="2"/>
      <c r="CM2057" s="2"/>
      <c r="CN2057" s="2"/>
      <c r="CO2057" s="2"/>
      <c r="CP2057" s="2"/>
      <c r="CQ2057" s="2"/>
      <c r="CR2057" s="2"/>
      <c r="CS2057" s="2"/>
      <c r="CT2057" s="2"/>
      <c r="CU2057" s="2"/>
      <c r="CV2057" s="2"/>
      <c r="CW2057" s="2"/>
      <c r="CX2057" s="2"/>
      <c r="CY2057" s="2"/>
      <c r="CZ2057" s="2"/>
      <c r="DA2057" s="2"/>
      <c r="DB2057" s="2"/>
      <c r="DC2057" s="2"/>
      <c r="DD2057" s="2"/>
      <c r="DE2057" s="2"/>
      <c r="DF2057" s="2"/>
      <c r="DG2057" s="2"/>
      <c r="DH2057" s="2"/>
      <c r="DI2057" s="2"/>
      <c r="DJ2057" s="2"/>
      <c r="DK2057" s="2"/>
      <c r="DL2057" s="2"/>
      <c r="DM2057" s="2"/>
      <c r="DN2057" s="2"/>
      <c r="DO2057" s="2"/>
      <c r="DP2057" s="2"/>
      <c r="DQ2057" s="2"/>
      <c r="DR2057" s="2"/>
      <c r="DS2057" s="2"/>
      <c r="DT2057" s="2"/>
      <c r="DU2057" s="2"/>
      <c r="DV2057" s="2"/>
      <c r="DW2057" s="2"/>
      <c r="DX2057" s="2"/>
      <c r="DY2057" s="2"/>
      <c r="DZ2057" s="2"/>
      <c r="EA2057" s="2"/>
      <c r="EB2057" s="2"/>
      <c r="EC2057" s="2"/>
      <c r="ED2057" s="2"/>
      <c r="EE2057" s="2"/>
      <c r="EF2057" s="2"/>
      <c r="EG2057" s="2"/>
      <c r="EH2057" s="2"/>
      <c r="EI2057" s="2"/>
      <c r="EJ2057" s="2"/>
      <c r="EK2057" s="2"/>
      <c r="EL2057" s="2"/>
      <c r="EM2057" s="2"/>
      <c r="EN2057" s="2"/>
      <c r="EO2057" s="2"/>
      <c r="EP2057" s="2"/>
      <c r="EQ2057" s="2"/>
      <c r="ER2057" s="2"/>
      <c r="ES2057" s="2"/>
      <c r="ET2057" s="2"/>
      <c r="EU2057" s="2"/>
      <c r="EV2057" s="2"/>
      <c r="EW2057" s="2"/>
      <c r="EX2057" s="2"/>
      <c r="EY2057" s="2"/>
      <c r="EZ2057" s="2"/>
      <c r="FA2057" s="2"/>
      <c r="FB2057" s="2"/>
      <c r="FC2057" s="2"/>
    </row>
    <row r="2058" spans="1:159" s="4" customFormat="1">
      <c r="A2058" s="77" t="s">
        <v>2336</v>
      </c>
      <c r="B2058" s="87" t="s">
        <v>2844</v>
      </c>
      <c r="C2058" s="88">
        <v>3116</v>
      </c>
      <c r="D2058" s="87" t="s">
        <v>3257</v>
      </c>
      <c r="E2058" s="107" t="str">
        <f>VLOOKUP($C2058,'2024-25 School Level AAFTE'!$C$4:$L$2372,9,FALSE)</f>
        <v>Yes</v>
      </c>
      <c r="F2058" s="95">
        <f>VLOOKUP($C2058,'2024-25 School Level AAFTE'!$C$4:$J$2372,8,FALSE)</f>
        <v>365.7</v>
      </c>
      <c r="G2058" s="97">
        <f>IFERROR(IF(E2058= "yes",VLOOKUP(C2058,Summary!$B:$I,6,0),0),0)</f>
        <v>0</v>
      </c>
      <c r="H2058" s="96">
        <f t="shared" si="341"/>
        <v>365.7</v>
      </c>
      <c r="I2058" s="154">
        <f>VLOOKUP($A2058,'2025-26 Salary &amp; Benefits'!$A:$I,3,FALSE)</f>
        <v>1.1200000000000001</v>
      </c>
      <c r="J2058" s="154">
        <f>VLOOKUP($A2058,'2025-26 Salary &amp; Benefits'!$A:$I,4,FALSE)</f>
        <v>1.1200000000000001</v>
      </c>
      <c r="K2058" s="141">
        <f t="shared" si="342"/>
        <v>365.7</v>
      </c>
      <c r="L2058" s="140">
        <f t="shared" si="343"/>
        <v>1.073</v>
      </c>
      <c r="M2058" s="142">
        <f>'2025-26 Salary &amp; Benefits'!$E$6</f>
        <v>78209</v>
      </c>
      <c r="N2058" s="142">
        <f>'2025-26 Salary &amp; Benefits'!$F$6</f>
        <v>80164</v>
      </c>
      <c r="O2058" s="9">
        <f t="shared" si="344"/>
        <v>93988.45</v>
      </c>
      <c r="P2058" s="9">
        <f t="shared" si="345"/>
        <v>2349.4400000000023</v>
      </c>
      <c r="Q2058" s="9">
        <f>'2025-26 Salary &amp; Benefits'!G$6</f>
        <v>15997.68</v>
      </c>
      <c r="R2058" s="143">
        <f>'2025-26 Salary &amp; Benefits'!H$6</f>
        <v>0.16020000000000001</v>
      </c>
      <c r="S2058" s="143">
        <f>'2025-26 Salary &amp; Benefits'!I$6</f>
        <v>0.15390000000000001</v>
      </c>
      <c r="T2058" s="9">
        <f t="shared" si="346"/>
        <v>32584.04</v>
      </c>
      <c r="U2058" s="9">
        <f t="shared" si="347"/>
        <v>1605.63</v>
      </c>
      <c r="V2058" s="9">
        <f t="shared" si="348"/>
        <v>247.11</v>
      </c>
      <c r="W2058" s="9">
        <f t="shared" si="349"/>
        <v>1852.7400000000002</v>
      </c>
      <c r="X2058" s="22">
        <f t="shared" si="350"/>
        <v>130774.67</v>
      </c>
      <c r="Y2058" s="2"/>
      <c r="Z2058" s="2"/>
      <c r="AA2058" s="2"/>
      <c r="AB2058" s="2"/>
      <c r="AC2058" s="2"/>
      <c r="AD2058" s="2"/>
      <c r="AE2058" s="2"/>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c r="BB2058" s="2"/>
      <c r="BC2058" s="2"/>
      <c r="BD2058" s="2"/>
      <c r="BE2058" s="2"/>
      <c r="BF2058" s="2"/>
      <c r="BG2058" s="2"/>
      <c r="BH2058" s="2"/>
      <c r="BI2058" s="2"/>
      <c r="BJ2058" s="2"/>
      <c r="BK2058" s="2"/>
      <c r="BL2058" s="2"/>
      <c r="BM2058" s="2"/>
      <c r="BN2058" s="2"/>
      <c r="BO2058" s="2"/>
      <c r="BP2058" s="2"/>
      <c r="BQ2058" s="2"/>
      <c r="BR2058" s="2"/>
      <c r="BS2058" s="2"/>
      <c r="BT2058" s="2"/>
      <c r="BU2058" s="2"/>
      <c r="BV2058" s="2"/>
      <c r="BW2058" s="2"/>
      <c r="BX2058" s="2"/>
      <c r="BY2058" s="2"/>
      <c r="BZ2058" s="2"/>
      <c r="CA2058" s="2"/>
      <c r="CB2058" s="2"/>
      <c r="CC2058" s="2"/>
      <c r="CD2058" s="2"/>
      <c r="CE2058" s="2"/>
      <c r="CF2058" s="2"/>
      <c r="CG2058" s="2"/>
      <c r="CH2058" s="2"/>
      <c r="CI2058" s="2"/>
      <c r="CJ2058" s="2"/>
      <c r="CK2058" s="2"/>
      <c r="CL2058" s="2"/>
      <c r="CM2058" s="2"/>
      <c r="CN2058" s="2"/>
      <c r="CO2058" s="2"/>
      <c r="CP2058" s="2"/>
      <c r="CQ2058" s="2"/>
      <c r="CR2058" s="2"/>
      <c r="CS2058" s="2"/>
      <c r="CT2058" s="2"/>
      <c r="CU2058" s="2"/>
      <c r="CV2058" s="2"/>
      <c r="CW2058" s="2"/>
      <c r="CX2058" s="2"/>
      <c r="CY2058" s="2"/>
      <c r="CZ2058" s="2"/>
      <c r="DA2058" s="2"/>
      <c r="DB2058" s="2"/>
      <c r="DC2058" s="2"/>
      <c r="DD2058" s="2"/>
      <c r="DE2058" s="2"/>
      <c r="DF2058" s="2"/>
      <c r="DG2058" s="2"/>
      <c r="DH2058" s="2"/>
      <c r="DI2058" s="2"/>
      <c r="DJ2058" s="2"/>
      <c r="DK2058" s="2"/>
      <c r="DL2058" s="2"/>
      <c r="DM2058" s="2"/>
      <c r="DN2058" s="2"/>
      <c r="DO2058" s="2"/>
      <c r="DP2058" s="2"/>
      <c r="DQ2058" s="2"/>
      <c r="DR2058" s="2"/>
      <c r="DS2058" s="2"/>
      <c r="DT2058" s="2"/>
      <c r="DU2058" s="2"/>
      <c r="DV2058" s="2"/>
      <c r="DW2058" s="2"/>
      <c r="DX2058" s="2"/>
      <c r="DY2058" s="2"/>
      <c r="DZ2058" s="2"/>
      <c r="EA2058" s="2"/>
      <c r="EB2058" s="2"/>
      <c r="EC2058" s="2"/>
      <c r="ED2058" s="2"/>
      <c r="EE2058" s="2"/>
      <c r="EF2058" s="2"/>
      <c r="EG2058" s="2"/>
      <c r="EH2058" s="2"/>
      <c r="EI2058" s="2"/>
      <c r="EJ2058" s="2"/>
      <c r="EK2058" s="2"/>
      <c r="EL2058" s="2"/>
      <c r="EM2058" s="2"/>
      <c r="EN2058" s="2"/>
      <c r="EO2058" s="2"/>
      <c r="EP2058" s="2"/>
      <c r="EQ2058" s="2"/>
      <c r="ER2058" s="2"/>
      <c r="ES2058" s="2"/>
      <c r="ET2058" s="2"/>
      <c r="EU2058" s="2"/>
      <c r="EV2058" s="2"/>
      <c r="EW2058" s="2"/>
      <c r="EX2058" s="2"/>
      <c r="EY2058" s="2"/>
      <c r="EZ2058" s="2"/>
      <c r="FA2058" s="2"/>
      <c r="FB2058" s="2"/>
      <c r="FC2058" s="2"/>
    </row>
    <row r="2059" spans="1:159" s="4" customFormat="1">
      <c r="A2059" s="77" t="s">
        <v>2336</v>
      </c>
      <c r="B2059" s="87" t="s">
        <v>2844</v>
      </c>
      <c r="C2059" s="88">
        <v>3244</v>
      </c>
      <c r="D2059" s="87" t="s">
        <v>934</v>
      </c>
      <c r="E2059" s="107" t="str">
        <f>VLOOKUP($C2059,'2024-25 School Level AAFTE'!$C$4:$L$2372,9,FALSE)</f>
        <v>No</v>
      </c>
      <c r="F2059" s="95">
        <f>VLOOKUP($C2059,'2024-25 School Level AAFTE'!$C$4:$J$2372,8,FALSE)</f>
        <v>563.36</v>
      </c>
      <c r="G2059" s="97">
        <f>IFERROR(IF(E2059= "yes",VLOOKUP(C2059,Summary!$B:$I,6,0),0),0)</f>
        <v>0</v>
      </c>
      <c r="H2059" s="96">
        <f t="shared" si="341"/>
        <v>0</v>
      </c>
      <c r="I2059" s="154">
        <f>VLOOKUP($A2059,'2025-26 Salary &amp; Benefits'!$A:$I,3,FALSE)</f>
        <v>1.1200000000000001</v>
      </c>
      <c r="J2059" s="154">
        <f>VLOOKUP($A2059,'2025-26 Salary &amp; Benefits'!$A:$I,4,FALSE)</f>
        <v>1.1200000000000001</v>
      </c>
      <c r="K2059" s="141">
        <f t="shared" si="342"/>
        <v>0</v>
      </c>
      <c r="L2059" s="140">
        <f t="shared" si="343"/>
        <v>0</v>
      </c>
      <c r="M2059" s="142">
        <f>'2025-26 Salary &amp; Benefits'!$E$6</f>
        <v>78209</v>
      </c>
      <c r="N2059" s="142">
        <f>'2025-26 Salary &amp; Benefits'!$F$6</f>
        <v>80164</v>
      </c>
      <c r="O2059" s="9">
        <f t="shared" si="344"/>
        <v>0</v>
      </c>
      <c r="P2059" s="9">
        <f t="shared" si="345"/>
        <v>0</v>
      </c>
      <c r="Q2059" s="9">
        <f>'2025-26 Salary &amp; Benefits'!G$6</f>
        <v>15997.68</v>
      </c>
      <c r="R2059" s="143">
        <f>'2025-26 Salary &amp; Benefits'!H$6</f>
        <v>0.16020000000000001</v>
      </c>
      <c r="S2059" s="143">
        <f>'2025-26 Salary &amp; Benefits'!I$6</f>
        <v>0.15390000000000001</v>
      </c>
      <c r="T2059" s="9">
        <f t="shared" si="346"/>
        <v>0</v>
      </c>
      <c r="U2059" s="9">
        <f t="shared" si="347"/>
        <v>0</v>
      </c>
      <c r="V2059" s="9">
        <f t="shared" si="348"/>
        <v>0</v>
      </c>
      <c r="W2059" s="9">
        <f t="shared" si="349"/>
        <v>0</v>
      </c>
      <c r="X2059" s="22">
        <f t="shared" si="350"/>
        <v>0</v>
      </c>
      <c r="Y2059" s="2"/>
      <c r="Z2059" s="2"/>
      <c r="AA2059" s="2"/>
      <c r="AB2059" s="2"/>
      <c r="AC2059" s="2"/>
      <c r="AD2059" s="2"/>
      <c r="AE2059" s="2"/>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2"/>
      <c r="BU2059" s="2"/>
      <c r="BV2059" s="2"/>
      <c r="BW2059" s="2"/>
      <c r="BX2059" s="2"/>
      <c r="BY2059" s="2"/>
      <c r="BZ2059" s="2"/>
      <c r="CA2059" s="2"/>
      <c r="CB2059" s="2"/>
      <c r="CC2059" s="2"/>
      <c r="CD2059" s="2"/>
      <c r="CE2059" s="2"/>
      <c r="CF2059" s="2"/>
      <c r="CG2059" s="2"/>
      <c r="CH2059" s="2"/>
      <c r="CI2059" s="2"/>
      <c r="CJ2059" s="2"/>
      <c r="CK2059" s="2"/>
      <c r="CL2059" s="2"/>
      <c r="CM2059" s="2"/>
      <c r="CN2059" s="2"/>
      <c r="CO2059" s="2"/>
      <c r="CP2059" s="2"/>
      <c r="CQ2059" s="2"/>
      <c r="CR2059" s="2"/>
      <c r="CS2059" s="2"/>
      <c r="CT2059" s="2"/>
      <c r="CU2059" s="2"/>
      <c r="CV2059" s="2"/>
      <c r="CW2059" s="2"/>
      <c r="CX2059" s="2"/>
      <c r="CY2059" s="2"/>
      <c r="CZ2059" s="2"/>
      <c r="DA2059" s="2"/>
      <c r="DB2059" s="2"/>
      <c r="DC2059" s="2"/>
      <c r="DD2059" s="2"/>
      <c r="DE2059" s="2"/>
      <c r="DF2059" s="2"/>
      <c r="DG2059" s="2"/>
      <c r="DH2059" s="2"/>
      <c r="DI2059" s="2"/>
      <c r="DJ2059" s="2"/>
      <c r="DK2059" s="2"/>
      <c r="DL2059" s="2"/>
      <c r="DM2059" s="2"/>
      <c r="DN2059" s="2"/>
      <c r="DO2059" s="2"/>
      <c r="DP2059" s="2"/>
      <c r="DQ2059" s="2"/>
      <c r="DR2059" s="2"/>
      <c r="DS2059" s="2"/>
      <c r="DT2059" s="2"/>
      <c r="DU2059" s="2"/>
      <c r="DV2059" s="2"/>
      <c r="DW2059" s="2"/>
      <c r="DX2059" s="2"/>
      <c r="DY2059" s="2"/>
      <c r="DZ2059" s="2"/>
      <c r="EA2059" s="2"/>
      <c r="EB2059" s="2"/>
      <c r="EC2059" s="2"/>
      <c r="ED2059" s="2"/>
      <c r="EE2059" s="2"/>
      <c r="EF2059" s="2"/>
      <c r="EG2059" s="2"/>
      <c r="EH2059" s="2"/>
      <c r="EI2059" s="2"/>
      <c r="EJ2059" s="2"/>
      <c r="EK2059" s="2"/>
      <c r="EL2059" s="2"/>
      <c r="EM2059" s="2"/>
      <c r="EN2059" s="2"/>
      <c r="EO2059" s="2"/>
      <c r="EP2059" s="2"/>
      <c r="EQ2059" s="2"/>
      <c r="ER2059" s="2"/>
      <c r="ES2059" s="2"/>
      <c r="ET2059" s="2"/>
      <c r="EU2059" s="2"/>
      <c r="EV2059" s="2"/>
      <c r="EW2059" s="2"/>
      <c r="EX2059" s="2"/>
      <c r="EY2059" s="2"/>
      <c r="EZ2059" s="2"/>
      <c r="FA2059" s="2"/>
      <c r="FB2059" s="2"/>
      <c r="FC2059" s="2"/>
    </row>
    <row r="2060" spans="1:159" s="4" customFormat="1">
      <c r="A2060" s="77" t="s">
        <v>2336</v>
      </c>
      <c r="B2060" s="87" t="s">
        <v>2844</v>
      </c>
      <c r="C2060" s="88">
        <v>3246</v>
      </c>
      <c r="D2060" s="87" t="s">
        <v>3226</v>
      </c>
      <c r="E2060" s="107" t="str">
        <f>VLOOKUP($C2060,'2024-25 School Level AAFTE'!$C$4:$L$2372,9,FALSE)</f>
        <v>No</v>
      </c>
      <c r="F2060" s="95">
        <f>VLOOKUP($C2060,'2024-25 School Level AAFTE'!$C$4:$J$2372,8,FALSE)</f>
        <v>1078.96</v>
      </c>
      <c r="G2060" s="97">
        <f>IFERROR(IF(E2060= "yes",VLOOKUP(C2060,Summary!$B:$I,6,0),0),0)</f>
        <v>0</v>
      </c>
      <c r="H2060" s="96">
        <f t="shared" si="341"/>
        <v>0</v>
      </c>
      <c r="I2060" s="154">
        <f>VLOOKUP($A2060,'2025-26 Salary &amp; Benefits'!$A:$I,3,FALSE)</f>
        <v>1.1200000000000001</v>
      </c>
      <c r="J2060" s="154">
        <f>VLOOKUP($A2060,'2025-26 Salary &amp; Benefits'!$A:$I,4,FALSE)</f>
        <v>1.1200000000000001</v>
      </c>
      <c r="K2060" s="141">
        <f t="shared" si="342"/>
        <v>0</v>
      </c>
      <c r="L2060" s="140">
        <f t="shared" si="343"/>
        <v>0</v>
      </c>
      <c r="M2060" s="142">
        <f>'2025-26 Salary &amp; Benefits'!$E$6</f>
        <v>78209</v>
      </c>
      <c r="N2060" s="142">
        <f>'2025-26 Salary &amp; Benefits'!$F$6</f>
        <v>80164</v>
      </c>
      <c r="O2060" s="9">
        <f t="shared" si="344"/>
        <v>0</v>
      </c>
      <c r="P2060" s="9">
        <f t="shared" si="345"/>
        <v>0</v>
      </c>
      <c r="Q2060" s="9">
        <f>'2025-26 Salary &amp; Benefits'!G$6</f>
        <v>15997.68</v>
      </c>
      <c r="R2060" s="143">
        <f>'2025-26 Salary &amp; Benefits'!H$6</f>
        <v>0.16020000000000001</v>
      </c>
      <c r="S2060" s="143">
        <f>'2025-26 Salary &amp; Benefits'!I$6</f>
        <v>0.15390000000000001</v>
      </c>
      <c r="T2060" s="9">
        <f t="shared" si="346"/>
        <v>0</v>
      </c>
      <c r="U2060" s="9">
        <f t="shared" si="347"/>
        <v>0</v>
      </c>
      <c r="V2060" s="9">
        <f t="shared" si="348"/>
        <v>0</v>
      </c>
      <c r="W2060" s="9">
        <f t="shared" si="349"/>
        <v>0</v>
      </c>
      <c r="X2060" s="22">
        <f t="shared" si="350"/>
        <v>0</v>
      </c>
      <c r="Y2060" s="2"/>
      <c r="Z2060" s="2"/>
      <c r="AA2060" s="2"/>
      <c r="AB2060" s="2"/>
      <c r="AC2060" s="2"/>
      <c r="AD2060" s="2"/>
      <c r="AE2060" s="2"/>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c r="CH2060" s="2"/>
      <c r="CI2060" s="2"/>
      <c r="CJ2060" s="2"/>
      <c r="CK2060" s="2"/>
      <c r="CL2060" s="2"/>
      <c r="CM2060" s="2"/>
      <c r="CN2060" s="2"/>
      <c r="CO2060" s="2"/>
      <c r="CP2060" s="2"/>
      <c r="CQ2060" s="2"/>
      <c r="CR2060" s="2"/>
      <c r="CS2060" s="2"/>
      <c r="CT2060" s="2"/>
      <c r="CU2060" s="2"/>
      <c r="CV2060" s="2"/>
      <c r="CW2060" s="2"/>
      <c r="CX2060" s="2"/>
      <c r="CY2060" s="2"/>
      <c r="CZ2060" s="2"/>
      <c r="DA2060" s="2"/>
      <c r="DB2060" s="2"/>
      <c r="DC2060" s="2"/>
      <c r="DD2060" s="2"/>
      <c r="DE2060" s="2"/>
      <c r="DF2060" s="2"/>
      <c r="DG2060" s="2"/>
      <c r="DH2060" s="2"/>
      <c r="DI2060" s="2"/>
      <c r="DJ2060" s="2"/>
      <c r="DK2060" s="2"/>
      <c r="DL2060" s="2"/>
      <c r="DM2060" s="2"/>
      <c r="DN2060" s="2"/>
      <c r="DO2060" s="2"/>
      <c r="DP2060" s="2"/>
      <c r="DQ2060" s="2"/>
      <c r="DR2060" s="2"/>
      <c r="DS2060" s="2"/>
      <c r="DT2060" s="2"/>
      <c r="DU2060" s="2"/>
      <c r="DV2060" s="2"/>
      <c r="DW2060" s="2"/>
      <c r="DX2060" s="2"/>
      <c r="DY2060" s="2"/>
      <c r="DZ2060" s="2"/>
      <c r="EA2060" s="2"/>
      <c r="EB2060" s="2"/>
      <c r="EC2060" s="2"/>
      <c r="ED2060" s="2"/>
      <c r="EE2060" s="2"/>
      <c r="EF2060" s="2"/>
      <c r="EG2060" s="2"/>
      <c r="EH2060" s="2"/>
      <c r="EI2060" s="2"/>
      <c r="EJ2060" s="2"/>
      <c r="EK2060" s="2"/>
      <c r="EL2060" s="2"/>
      <c r="EM2060" s="2"/>
      <c r="EN2060" s="2"/>
      <c r="EO2060" s="2"/>
      <c r="EP2060" s="2"/>
      <c r="EQ2060" s="2"/>
      <c r="ER2060" s="2"/>
      <c r="ES2060" s="2"/>
      <c r="ET2060" s="2"/>
      <c r="EU2060" s="2"/>
      <c r="EV2060" s="2"/>
      <c r="EW2060" s="2"/>
      <c r="EX2060" s="2"/>
      <c r="EY2060" s="2"/>
      <c r="EZ2060" s="2"/>
      <c r="FA2060" s="2"/>
      <c r="FB2060" s="2"/>
      <c r="FC2060" s="2"/>
    </row>
    <row r="2061" spans="1:159" s="4" customFormat="1">
      <c r="A2061" s="77" t="s">
        <v>2336</v>
      </c>
      <c r="B2061" s="87" t="s">
        <v>2844</v>
      </c>
      <c r="C2061" s="88">
        <v>3397</v>
      </c>
      <c r="D2061" s="87" t="s">
        <v>3222</v>
      </c>
      <c r="E2061" s="107" t="str">
        <f>VLOOKUP($C2061,'2024-25 School Level AAFTE'!$C$4:$L$2372,9,FALSE)</f>
        <v>No</v>
      </c>
      <c r="F2061" s="95">
        <f>VLOOKUP($C2061,'2024-25 School Level AAFTE'!$C$4:$J$2372,8,FALSE)</f>
        <v>292.32</v>
      </c>
      <c r="G2061" s="97">
        <f>IFERROR(IF(E2061= "yes",VLOOKUP(C2061,Summary!$B:$I,6,0),0),0)</f>
        <v>0</v>
      </c>
      <c r="H2061" s="96">
        <f t="shared" si="341"/>
        <v>0</v>
      </c>
      <c r="I2061" s="154">
        <f>VLOOKUP($A2061,'2025-26 Salary &amp; Benefits'!$A:$I,3,FALSE)</f>
        <v>1.1200000000000001</v>
      </c>
      <c r="J2061" s="154">
        <f>VLOOKUP($A2061,'2025-26 Salary &amp; Benefits'!$A:$I,4,FALSE)</f>
        <v>1.1200000000000001</v>
      </c>
      <c r="K2061" s="141">
        <f t="shared" si="342"/>
        <v>0</v>
      </c>
      <c r="L2061" s="140">
        <f t="shared" si="343"/>
        <v>0</v>
      </c>
      <c r="M2061" s="142">
        <f>'2025-26 Salary &amp; Benefits'!$E$6</f>
        <v>78209</v>
      </c>
      <c r="N2061" s="142">
        <f>'2025-26 Salary &amp; Benefits'!$F$6</f>
        <v>80164</v>
      </c>
      <c r="O2061" s="9">
        <f t="shared" si="344"/>
        <v>0</v>
      </c>
      <c r="P2061" s="9">
        <f t="shared" si="345"/>
        <v>0</v>
      </c>
      <c r="Q2061" s="9">
        <f>'2025-26 Salary &amp; Benefits'!G$6</f>
        <v>15997.68</v>
      </c>
      <c r="R2061" s="143">
        <f>'2025-26 Salary &amp; Benefits'!H$6</f>
        <v>0.16020000000000001</v>
      </c>
      <c r="S2061" s="143">
        <f>'2025-26 Salary &amp; Benefits'!I$6</f>
        <v>0.15390000000000001</v>
      </c>
      <c r="T2061" s="9">
        <f t="shared" si="346"/>
        <v>0</v>
      </c>
      <c r="U2061" s="9">
        <f t="shared" si="347"/>
        <v>0</v>
      </c>
      <c r="V2061" s="9">
        <f t="shared" si="348"/>
        <v>0</v>
      </c>
      <c r="W2061" s="9">
        <f t="shared" si="349"/>
        <v>0</v>
      </c>
      <c r="X2061" s="22">
        <f t="shared" si="350"/>
        <v>0</v>
      </c>
      <c r="Y2061" s="2"/>
      <c r="Z2061" s="2"/>
      <c r="AA2061" s="2"/>
      <c r="AB2061" s="2"/>
      <c r="AC2061" s="2"/>
      <c r="AD2061" s="2"/>
      <c r="AE2061" s="2"/>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c r="CC2061" s="2"/>
      <c r="CD2061" s="2"/>
      <c r="CE2061" s="2"/>
      <c r="CF2061" s="2"/>
      <c r="CG2061" s="2"/>
      <c r="CH2061" s="2"/>
      <c r="CI2061" s="2"/>
      <c r="CJ2061" s="2"/>
      <c r="CK2061" s="2"/>
      <c r="CL2061" s="2"/>
      <c r="CM2061" s="2"/>
      <c r="CN2061" s="2"/>
      <c r="CO2061" s="2"/>
      <c r="CP2061" s="2"/>
      <c r="CQ2061" s="2"/>
      <c r="CR2061" s="2"/>
      <c r="CS2061" s="2"/>
      <c r="CT2061" s="2"/>
      <c r="CU2061" s="2"/>
      <c r="CV2061" s="2"/>
      <c r="CW2061" s="2"/>
      <c r="CX2061" s="2"/>
      <c r="CY2061" s="2"/>
      <c r="CZ2061" s="2"/>
      <c r="DA2061" s="2"/>
      <c r="DB2061" s="2"/>
      <c r="DC2061" s="2"/>
      <c r="DD2061" s="2"/>
      <c r="DE2061" s="2"/>
      <c r="DF2061" s="2"/>
      <c r="DG2061" s="2"/>
      <c r="DH2061" s="2"/>
      <c r="DI2061" s="2"/>
      <c r="DJ2061" s="2"/>
      <c r="DK2061" s="2"/>
      <c r="DL2061" s="2"/>
      <c r="DM2061" s="2"/>
      <c r="DN2061" s="2"/>
      <c r="DO2061" s="2"/>
      <c r="DP2061" s="2"/>
      <c r="DQ2061" s="2"/>
      <c r="DR2061" s="2"/>
      <c r="DS2061" s="2"/>
      <c r="DT2061" s="2"/>
      <c r="DU2061" s="2"/>
      <c r="DV2061" s="2"/>
      <c r="DW2061" s="2"/>
      <c r="DX2061" s="2"/>
      <c r="DY2061" s="2"/>
      <c r="DZ2061" s="2"/>
      <c r="EA2061" s="2"/>
      <c r="EB2061" s="2"/>
      <c r="EC2061" s="2"/>
      <c r="ED2061" s="2"/>
      <c r="EE2061" s="2"/>
      <c r="EF2061" s="2"/>
      <c r="EG2061" s="2"/>
      <c r="EH2061" s="2"/>
      <c r="EI2061" s="2"/>
      <c r="EJ2061" s="2"/>
      <c r="EK2061" s="2"/>
      <c r="EL2061" s="2"/>
      <c r="EM2061" s="2"/>
      <c r="EN2061" s="2"/>
      <c r="EO2061" s="2"/>
      <c r="EP2061" s="2"/>
      <c r="EQ2061" s="2"/>
      <c r="ER2061" s="2"/>
      <c r="ES2061" s="2"/>
      <c r="ET2061" s="2"/>
      <c r="EU2061" s="2"/>
      <c r="EV2061" s="2"/>
      <c r="EW2061" s="2"/>
      <c r="EX2061" s="2"/>
      <c r="EY2061" s="2"/>
      <c r="EZ2061" s="2"/>
      <c r="FA2061" s="2"/>
      <c r="FB2061" s="2"/>
      <c r="FC2061" s="2"/>
    </row>
    <row r="2062" spans="1:159" s="4" customFormat="1">
      <c r="A2062" s="77" t="s">
        <v>2336</v>
      </c>
      <c r="B2062" s="87" t="s">
        <v>2844</v>
      </c>
      <c r="C2062" s="88">
        <v>3398</v>
      </c>
      <c r="D2062" s="87" t="s">
        <v>3245</v>
      </c>
      <c r="E2062" s="107" t="str">
        <f>VLOOKUP($C2062,'2024-25 School Level AAFTE'!$C$4:$L$2372,9,FALSE)</f>
        <v>Yes</v>
      </c>
      <c r="F2062" s="95">
        <f>VLOOKUP($C2062,'2024-25 School Level AAFTE'!$C$4:$J$2372,8,FALSE)</f>
        <v>1357.45</v>
      </c>
      <c r="G2062" s="97">
        <f>IFERROR(IF(E2062= "yes",VLOOKUP(C2062,Summary!$B:$I,6,0),0),0)</f>
        <v>0</v>
      </c>
      <c r="H2062" s="96">
        <f t="shared" si="341"/>
        <v>1357.45</v>
      </c>
      <c r="I2062" s="154">
        <f>VLOOKUP($A2062,'2025-26 Salary &amp; Benefits'!$A:$I,3,FALSE)</f>
        <v>1.1200000000000001</v>
      </c>
      <c r="J2062" s="154">
        <f>VLOOKUP($A2062,'2025-26 Salary &amp; Benefits'!$A:$I,4,FALSE)</f>
        <v>1.1200000000000001</v>
      </c>
      <c r="K2062" s="141">
        <f t="shared" si="342"/>
        <v>1357.45</v>
      </c>
      <c r="L2062" s="140">
        <f t="shared" si="343"/>
        <v>3.9820000000000002</v>
      </c>
      <c r="M2062" s="142">
        <f>'2025-26 Salary &amp; Benefits'!$E$6</f>
        <v>78209</v>
      </c>
      <c r="N2062" s="142">
        <f>'2025-26 Salary &amp; Benefits'!$F$6</f>
        <v>80164</v>
      </c>
      <c r="O2062" s="9">
        <f t="shared" si="344"/>
        <v>348799.63</v>
      </c>
      <c r="P2062" s="9">
        <f t="shared" si="345"/>
        <v>8718.9799999999814</v>
      </c>
      <c r="Q2062" s="9">
        <f>'2025-26 Salary &amp; Benefits'!G$6</f>
        <v>15997.68</v>
      </c>
      <c r="R2062" s="143">
        <f>'2025-26 Salary &amp; Benefits'!H$6</f>
        <v>0.16020000000000001</v>
      </c>
      <c r="S2062" s="143">
        <f>'2025-26 Salary &amp; Benefits'!I$6</f>
        <v>0.15390000000000001</v>
      </c>
      <c r="T2062" s="9">
        <f t="shared" si="346"/>
        <v>120922.31</v>
      </c>
      <c r="U2062" s="9">
        <f t="shared" si="347"/>
        <v>5958.64</v>
      </c>
      <c r="V2062" s="9">
        <f t="shared" si="348"/>
        <v>917.03</v>
      </c>
      <c r="W2062" s="9">
        <f t="shared" si="349"/>
        <v>6875.67</v>
      </c>
      <c r="X2062" s="22">
        <f t="shared" si="350"/>
        <v>485316.58999999997</v>
      </c>
      <c r="Y2062" s="2"/>
      <c r="Z2062" s="2"/>
      <c r="AA2062" s="2"/>
      <c r="AB2062" s="2"/>
      <c r="AC2062" s="2"/>
      <c r="AD2062" s="2"/>
      <c r="AE2062" s="2"/>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c r="BF2062" s="2"/>
      <c r="BG2062" s="2"/>
      <c r="BH2062" s="2"/>
      <c r="BI2062" s="2"/>
      <c r="BJ2062" s="2"/>
      <c r="BK2062" s="2"/>
      <c r="BL2062" s="2"/>
      <c r="BM2062" s="2"/>
      <c r="BN2062" s="2"/>
      <c r="BO2062" s="2"/>
      <c r="BP2062" s="2"/>
      <c r="BQ2062" s="2"/>
      <c r="BR2062" s="2"/>
      <c r="BS2062" s="2"/>
      <c r="BT2062" s="2"/>
      <c r="BU2062" s="2"/>
      <c r="BV2062" s="2"/>
      <c r="BW2062" s="2"/>
      <c r="BX2062" s="2"/>
      <c r="BY2062" s="2"/>
      <c r="BZ2062" s="2"/>
      <c r="CA2062" s="2"/>
      <c r="CB2062" s="2"/>
      <c r="CC2062" s="2"/>
      <c r="CD2062" s="2"/>
      <c r="CE2062" s="2"/>
      <c r="CF2062" s="2"/>
      <c r="CG2062" s="2"/>
      <c r="CH2062" s="2"/>
      <c r="CI2062" s="2"/>
      <c r="CJ2062" s="2"/>
      <c r="CK2062" s="2"/>
      <c r="CL2062" s="2"/>
      <c r="CM2062" s="2"/>
      <c r="CN2062" s="2"/>
      <c r="CO2062" s="2"/>
      <c r="CP2062" s="2"/>
      <c r="CQ2062" s="2"/>
      <c r="CR2062" s="2"/>
      <c r="CS2062" s="2"/>
      <c r="CT2062" s="2"/>
      <c r="CU2062" s="2"/>
      <c r="CV2062" s="2"/>
      <c r="CW2062" s="2"/>
      <c r="CX2062" s="2"/>
      <c r="CY2062" s="2"/>
      <c r="CZ2062" s="2"/>
      <c r="DA2062" s="2"/>
      <c r="DB2062" s="2"/>
      <c r="DC2062" s="2"/>
      <c r="DD2062" s="2"/>
      <c r="DE2062" s="2"/>
      <c r="DF2062" s="2"/>
      <c r="DG2062" s="2"/>
      <c r="DH2062" s="2"/>
      <c r="DI2062" s="2"/>
      <c r="DJ2062" s="2"/>
      <c r="DK2062" s="2"/>
      <c r="DL2062" s="2"/>
      <c r="DM2062" s="2"/>
      <c r="DN2062" s="2"/>
      <c r="DO2062" s="2"/>
      <c r="DP2062" s="2"/>
      <c r="DQ2062" s="2"/>
      <c r="DR2062" s="2"/>
      <c r="DS2062" s="2"/>
      <c r="DT2062" s="2"/>
      <c r="DU2062" s="2"/>
      <c r="DV2062" s="2"/>
      <c r="DW2062" s="2"/>
      <c r="DX2062" s="2"/>
      <c r="DY2062" s="2"/>
      <c r="DZ2062" s="2"/>
      <c r="EA2062" s="2"/>
      <c r="EB2062" s="2"/>
      <c r="EC2062" s="2"/>
      <c r="ED2062" s="2"/>
      <c r="EE2062" s="2"/>
      <c r="EF2062" s="2"/>
      <c r="EG2062" s="2"/>
      <c r="EH2062" s="2"/>
      <c r="EI2062" s="2"/>
      <c r="EJ2062" s="2"/>
      <c r="EK2062" s="2"/>
      <c r="EL2062" s="2"/>
      <c r="EM2062" s="2"/>
      <c r="EN2062" s="2"/>
      <c r="EO2062" s="2"/>
      <c r="EP2062" s="2"/>
      <c r="EQ2062" s="2"/>
      <c r="ER2062" s="2"/>
      <c r="ES2062" s="2"/>
      <c r="ET2062" s="2"/>
      <c r="EU2062" s="2"/>
      <c r="EV2062" s="2"/>
      <c r="EW2062" s="2"/>
      <c r="EX2062" s="2"/>
      <c r="EY2062" s="2"/>
      <c r="EZ2062" s="2"/>
      <c r="FA2062" s="2"/>
      <c r="FB2062" s="2"/>
      <c r="FC2062" s="2"/>
    </row>
    <row r="2063" spans="1:159" s="4" customFormat="1">
      <c r="A2063" s="77" t="s">
        <v>2336</v>
      </c>
      <c r="B2063" s="87" t="s">
        <v>2844</v>
      </c>
      <c r="C2063" s="88">
        <v>3448</v>
      </c>
      <c r="D2063" s="87" t="s">
        <v>3256</v>
      </c>
      <c r="E2063" s="107" t="str">
        <f>VLOOKUP($C2063,'2024-25 School Level AAFTE'!$C$4:$L$2372,9,FALSE)</f>
        <v>Yes</v>
      </c>
      <c r="F2063" s="95">
        <f>VLOOKUP($C2063,'2024-25 School Level AAFTE'!$C$4:$J$2372,8,FALSE)</f>
        <v>426.86</v>
      </c>
      <c r="G2063" s="97">
        <f>IFERROR(IF(E2063= "yes",VLOOKUP(C2063,Summary!$B:$I,6,0),0),0)</f>
        <v>0</v>
      </c>
      <c r="H2063" s="96">
        <f t="shared" si="341"/>
        <v>426.86</v>
      </c>
      <c r="I2063" s="154">
        <f>VLOOKUP($A2063,'2025-26 Salary &amp; Benefits'!$A:$I,3,FALSE)</f>
        <v>1.1200000000000001</v>
      </c>
      <c r="J2063" s="154">
        <f>VLOOKUP($A2063,'2025-26 Salary &amp; Benefits'!$A:$I,4,FALSE)</f>
        <v>1.1200000000000001</v>
      </c>
      <c r="K2063" s="141">
        <f t="shared" si="342"/>
        <v>426.86</v>
      </c>
      <c r="L2063" s="140">
        <f t="shared" si="343"/>
        <v>1.252</v>
      </c>
      <c r="M2063" s="142">
        <f>'2025-26 Salary &amp; Benefits'!$E$6</f>
        <v>78209</v>
      </c>
      <c r="N2063" s="142">
        <f>'2025-26 Salary &amp; Benefits'!$F$6</f>
        <v>80164</v>
      </c>
      <c r="O2063" s="9">
        <f t="shared" si="344"/>
        <v>109667.79</v>
      </c>
      <c r="P2063" s="9">
        <f t="shared" si="345"/>
        <v>2741.3800000000047</v>
      </c>
      <c r="Q2063" s="9">
        <f>'2025-26 Salary &amp; Benefits'!G$6</f>
        <v>15997.68</v>
      </c>
      <c r="R2063" s="143">
        <f>'2025-26 Salary &amp; Benefits'!H$6</f>
        <v>0.16020000000000001</v>
      </c>
      <c r="S2063" s="143">
        <f>'2025-26 Salary &amp; Benefits'!I$6</f>
        <v>0.15390000000000001</v>
      </c>
      <c r="T2063" s="9">
        <f t="shared" si="346"/>
        <v>38019.769999999997</v>
      </c>
      <c r="U2063" s="9">
        <f t="shared" si="347"/>
        <v>1873.49</v>
      </c>
      <c r="V2063" s="9">
        <f t="shared" si="348"/>
        <v>288.33</v>
      </c>
      <c r="W2063" s="9">
        <f t="shared" si="349"/>
        <v>2161.8200000000002</v>
      </c>
      <c r="X2063" s="22">
        <f t="shared" si="350"/>
        <v>152590.76</v>
      </c>
      <c r="Y2063" s="2"/>
      <c r="Z2063" s="2"/>
      <c r="AA2063" s="2"/>
      <c r="AB2063" s="2"/>
      <c r="AC2063" s="2"/>
      <c r="AD2063" s="2"/>
      <c r="AE2063" s="2"/>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c r="BF2063" s="2"/>
      <c r="BG2063" s="2"/>
      <c r="BH2063" s="2"/>
      <c r="BI2063" s="2"/>
      <c r="BJ2063" s="2"/>
      <c r="BK2063" s="2"/>
      <c r="BL2063" s="2"/>
      <c r="BM2063" s="2"/>
      <c r="BN2063" s="2"/>
      <c r="BO2063" s="2"/>
      <c r="BP2063" s="2"/>
      <c r="BQ2063" s="2"/>
      <c r="BR2063" s="2"/>
      <c r="BS2063" s="2"/>
      <c r="BT2063" s="2"/>
      <c r="BU2063" s="2"/>
      <c r="BV2063" s="2"/>
      <c r="BW2063" s="2"/>
      <c r="BX2063" s="2"/>
      <c r="BY2063" s="2"/>
      <c r="BZ2063" s="2"/>
      <c r="CA2063" s="2"/>
      <c r="CB2063" s="2"/>
      <c r="CC2063" s="2"/>
      <c r="CD2063" s="2"/>
      <c r="CE2063" s="2"/>
      <c r="CF2063" s="2"/>
      <c r="CG2063" s="2"/>
      <c r="CH2063" s="2"/>
      <c r="CI2063" s="2"/>
      <c r="CJ2063" s="2"/>
      <c r="CK2063" s="2"/>
      <c r="CL2063" s="2"/>
      <c r="CM2063" s="2"/>
      <c r="CN2063" s="2"/>
      <c r="CO2063" s="2"/>
      <c r="CP2063" s="2"/>
      <c r="CQ2063" s="2"/>
      <c r="CR2063" s="2"/>
      <c r="CS2063" s="2"/>
      <c r="CT2063" s="2"/>
      <c r="CU2063" s="2"/>
      <c r="CV2063" s="2"/>
      <c r="CW2063" s="2"/>
      <c r="CX2063" s="2"/>
      <c r="CY2063" s="2"/>
      <c r="CZ2063" s="2"/>
      <c r="DA2063" s="2"/>
      <c r="DB2063" s="2"/>
      <c r="DC2063" s="2"/>
      <c r="DD2063" s="2"/>
      <c r="DE2063" s="2"/>
      <c r="DF2063" s="2"/>
      <c r="DG2063" s="2"/>
      <c r="DH2063" s="2"/>
      <c r="DI2063" s="2"/>
      <c r="DJ2063" s="2"/>
      <c r="DK2063" s="2"/>
      <c r="DL2063" s="2"/>
      <c r="DM2063" s="2"/>
      <c r="DN2063" s="2"/>
      <c r="DO2063" s="2"/>
      <c r="DP2063" s="2"/>
      <c r="DQ2063" s="2"/>
      <c r="DR2063" s="2"/>
      <c r="DS2063" s="2"/>
      <c r="DT2063" s="2"/>
      <c r="DU2063" s="2"/>
      <c r="DV2063" s="2"/>
      <c r="DW2063" s="2"/>
      <c r="DX2063" s="2"/>
      <c r="DY2063" s="2"/>
      <c r="DZ2063" s="2"/>
      <c r="EA2063" s="2"/>
      <c r="EB2063" s="2"/>
      <c r="EC2063" s="2"/>
      <c r="ED2063" s="2"/>
      <c r="EE2063" s="2"/>
      <c r="EF2063" s="2"/>
      <c r="EG2063" s="2"/>
      <c r="EH2063" s="2"/>
      <c r="EI2063" s="2"/>
      <c r="EJ2063" s="2"/>
      <c r="EK2063" s="2"/>
      <c r="EL2063" s="2"/>
      <c r="EM2063" s="2"/>
      <c r="EN2063" s="2"/>
      <c r="EO2063" s="2"/>
      <c r="EP2063" s="2"/>
      <c r="EQ2063" s="2"/>
      <c r="ER2063" s="2"/>
      <c r="ES2063" s="2"/>
      <c r="ET2063" s="2"/>
      <c r="EU2063" s="2"/>
      <c r="EV2063" s="2"/>
      <c r="EW2063" s="2"/>
      <c r="EX2063" s="2"/>
      <c r="EY2063" s="2"/>
      <c r="EZ2063" s="2"/>
      <c r="FA2063" s="2"/>
      <c r="FB2063" s="2"/>
      <c r="FC2063" s="2"/>
    </row>
    <row r="2064" spans="1:159" s="4" customFormat="1">
      <c r="A2064" s="77" t="s">
        <v>2336</v>
      </c>
      <c r="B2064" s="87" t="s">
        <v>2844</v>
      </c>
      <c r="C2064" s="88">
        <v>3449</v>
      </c>
      <c r="D2064" s="87" t="s">
        <v>3218</v>
      </c>
      <c r="E2064" s="107" t="str">
        <f>VLOOKUP($C2064,'2024-25 School Level AAFTE'!$C$4:$L$2372,9,FALSE)</f>
        <v>Yes</v>
      </c>
      <c r="F2064" s="95">
        <f>VLOOKUP($C2064,'2024-25 School Level AAFTE'!$C$4:$J$2372,8,FALSE)</f>
        <v>454.45</v>
      </c>
      <c r="G2064" s="97">
        <f>IFERROR(IF(E2064= "yes",VLOOKUP(C2064,Summary!$B:$I,6,0),0),0)</f>
        <v>0</v>
      </c>
      <c r="H2064" s="96">
        <f t="shared" si="341"/>
        <v>454.45</v>
      </c>
      <c r="I2064" s="154">
        <f>VLOOKUP($A2064,'2025-26 Salary &amp; Benefits'!$A:$I,3,FALSE)</f>
        <v>1.1200000000000001</v>
      </c>
      <c r="J2064" s="154">
        <f>VLOOKUP($A2064,'2025-26 Salary &amp; Benefits'!$A:$I,4,FALSE)</f>
        <v>1.1200000000000001</v>
      </c>
      <c r="K2064" s="141">
        <f t="shared" si="342"/>
        <v>454.45</v>
      </c>
      <c r="L2064" s="140">
        <f t="shared" si="343"/>
        <v>1.333</v>
      </c>
      <c r="M2064" s="142">
        <f>'2025-26 Salary &amp; Benefits'!$E$6</f>
        <v>78209</v>
      </c>
      <c r="N2064" s="142">
        <f>'2025-26 Salary &amp; Benefits'!$F$6</f>
        <v>80164</v>
      </c>
      <c r="O2064" s="9">
        <f t="shared" si="344"/>
        <v>116762.91</v>
      </c>
      <c r="P2064" s="9">
        <f t="shared" si="345"/>
        <v>2918.7399999999907</v>
      </c>
      <c r="Q2064" s="9">
        <f>'2025-26 Salary &amp; Benefits'!G$6</f>
        <v>15997.68</v>
      </c>
      <c r="R2064" s="143">
        <f>'2025-26 Salary &amp; Benefits'!H$6</f>
        <v>0.16020000000000001</v>
      </c>
      <c r="S2064" s="143">
        <f>'2025-26 Salary &amp; Benefits'!I$6</f>
        <v>0.15390000000000001</v>
      </c>
      <c r="T2064" s="9">
        <f t="shared" si="346"/>
        <v>40479.519999999997</v>
      </c>
      <c r="U2064" s="9">
        <f t="shared" si="347"/>
        <v>1994.69</v>
      </c>
      <c r="V2064" s="9">
        <f t="shared" si="348"/>
        <v>306.98</v>
      </c>
      <c r="W2064" s="9">
        <f t="shared" si="349"/>
        <v>2301.67</v>
      </c>
      <c r="X2064" s="22">
        <f t="shared" si="350"/>
        <v>162462.84</v>
      </c>
      <c r="Y2064" s="2"/>
      <c r="Z2064" s="2"/>
      <c r="AA2064" s="2"/>
      <c r="AB2064" s="2"/>
      <c r="AC2064" s="2"/>
      <c r="AD2064" s="2"/>
      <c r="AE2064" s="2"/>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c r="BF2064" s="2"/>
      <c r="BG2064" s="2"/>
      <c r="BH2064" s="2"/>
      <c r="BI2064" s="2"/>
      <c r="BJ2064" s="2"/>
      <c r="BK2064" s="2"/>
      <c r="BL2064" s="2"/>
      <c r="BM2064" s="2"/>
      <c r="BN2064" s="2"/>
      <c r="BO2064" s="2"/>
      <c r="BP2064" s="2"/>
      <c r="BQ2064" s="2"/>
      <c r="BR2064" s="2"/>
      <c r="BS2064" s="2"/>
      <c r="BT2064" s="2"/>
      <c r="BU2064" s="2"/>
      <c r="BV2064" s="2"/>
      <c r="BW2064" s="2"/>
      <c r="BX2064" s="2"/>
      <c r="BY2064" s="2"/>
      <c r="BZ2064" s="2"/>
      <c r="CA2064" s="2"/>
      <c r="CB2064" s="2"/>
      <c r="CC2064" s="2"/>
      <c r="CD2064" s="2"/>
      <c r="CE2064" s="2"/>
      <c r="CF2064" s="2"/>
      <c r="CG2064" s="2"/>
      <c r="CH2064" s="2"/>
      <c r="CI2064" s="2"/>
      <c r="CJ2064" s="2"/>
      <c r="CK2064" s="2"/>
      <c r="CL2064" s="2"/>
      <c r="CM2064" s="2"/>
      <c r="CN2064" s="2"/>
      <c r="CO2064" s="2"/>
      <c r="CP2064" s="2"/>
      <c r="CQ2064" s="2"/>
      <c r="CR2064" s="2"/>
      <c r="CS2064" s="2"/>
      <c r="CT2064" s="2"/>
      <c r="CU2064" s="2"/>
      <c r="CV2064" s="2"/>
      <c r="CW2064" s="2"/>
      <c r="CX2064" s="2"/>
      <c r="CY2064" s="2"/>
      <c r="CZ2064" s="2"/>
      <c r="DA2064" s="2"/>
      <c r="DB2064" s="2"/>
      <c r="DC2064" s="2"/>
      <c r="DD2064" s="2"/>
      <c r="DE2064" s="2"/>
      <c r="DF2064" s="2"/>
      <c r="DG2064" s="2"/>
      <c r="DH2064" s="2"/>
      <c r="DI2064" s="2"/>
      <c r="DJ2064" s="2"/>
      <c r="DK2064" s="2"/>
      <c r="DL2064" s="2"/>
      <c r="DM2064" s="2"/>
      <c r="DN2064" s="2"/>
      <c r="DO2064" s="2"/>
      <c r="DP2064" s="2"/>
      <c r="DQ2064" s="2"/>
      <c r="DR2064" s="2"/>
      <c r="DS2064" s="2"/>
      <c r="DT2064" s="2"/>
      <c r="DU2064" s="2"/>
      <c r="DV2064" s="2"/>
      <c r="DW2064" s="2"/>
      <c r="DX2064" s="2"/>
      <c r="DY2064" s="2"/>
      <c r="DZ2064" s="2"/>
      <c r="EA2064" s="2"/>
      <c r="EB2064" s="2"/>
      <c r="EC2064" s="2"/>
      <c r="ED2064" s="2"/>
      <c r="EE2064" s="2"/>
      <c r="EF2064" s="2"/>
      <c r="EG2064" s="2"/>
      <c r="EH2064" s="2"/>
      <c r="EI2064" s="2"/>
      <c r="EJ2064" s="2"/>
      <c r="EK2064" s="2"/>
      <c r="EL2064" s="2"/>
      <c r="EM2064" s="2"/>
      <c r="EN2064" s="2"/>
      <c r="EO2064" s="2"/>
      <c r="EP2064" s="2"/>
      <c r="EQ2064" s="2"/>
      <c r="ER2064" s="2"/>
      <c r="ES2064" s="2"/>
      <c r="ET2064" s="2"/>
      <c r="EU2064" s="2"/>
      <c r="EV2064" s="2"/>
      <c r="EW2064" s="2"/>
      <c r="EX2064" s="2"/>
      <c r="EY2064" s="2"/>
      <c r="EZ2064" s="2"/>
      <c r="FA2064" s="2"/>
      <c r="FB2064" s="2"/>
      <c r="FC2064" s="2"/>
    </row>
    <row r="2065" spans="1:159" s="4" customFormat="1">
      <c r="A2065" s="77" t="s">
        <v>2336</v>
      </c>
      <c r="B2065" s="87" t="s">
        <v>2844</v>
      </c>
      <c r="C2065" s="88">
        <v>3452</v>
      </c>
      <c r="D2065" s="87" t="s">
        <v>552</v>
      </c>
      <c r="E2065" s="107" t="str">
        <f>VLOOKUP($C2065,'2024-25 School Level AAFTE'!$C$4:$L$2372,9,FALSE)</f>
        <v>Yes</v>
      </c>
      <c r="F2065" s="95">
        <f>VLOOKUP($C2065,'2024-25 School Level AAFTE'!$C$4:$J$2372,8,FALSE)</f>
        <v>275.77</v>
      </c>
      <c r="G2065" s="97">
        <f>IFERROR(IF(E2065= "yes",VLOOKUP(C2065,Summary!$B:$I,6,0),0),0)</f>
        <v>0</v>
      </c>
      <c r="H2065" s="96">
        <f t="shared" si="341"/>
        <v>275.77</v>
      </c>
      <c r="I2065" s="154">
        <f>VLOOKUP($A2065,'2025-26 Salary &amp; Benefits'!$A:$I,3,FALSE)</f>
        <v>1.1200000000000001</v>
      </c>
      <c r="J2065" s="154">
        <f>VLOOKUP($A2065,'2025-26 Salary &amp; Benefits'!$A:$I,4,FALSE)</f>
        <v>1.1200000000000001</v>
      </c>
      <c r="K2065" s="141">
        <f t="shared" si="342"/>
        <v>275.77</v>
      </c>
      <c r="L2065" s="140">
        <f t="shared" si="343"/>
        <v>0.80900000000000005</v>
      </c>
      <c r="M2065" s="142">
        <f>'2025-26 Salary &amp; Benefits'!$E$6</f>
        <v>78209</v>
      </c>
      <c r="N2065" s="142">
        <f>'2025-26 Salary &amp; Benefits'!$F$6</f>
        <v>80164</v>
      </c>
      <c r="O2065" s="9">
        <f t="shared" si="344"/>
        <v>70863.61</v>
      </c>
      <c r="P2065" s="9">
        <f t="shared" si="345"/>
        <v>1771.3899999999994</v>
      </c>
      <c r="Q2065" s="9">
        <f>'2025-26 Salary &amp; Benefits'!G$6</f>
        <v>15997.68</v>
      </c>
      <c r="R2065" s="143">
        <f>'2025-26 Salary &amp; Benefits'!H$6</f>
        <v>0.16020000000000001</v>
      </c>
      <c r="S2065" s="143">
        <f>'2025-26 Salary &amp; Benefits'!I$6</f>
        <v>0.15390000000000001</v>
      </c>
      <c r="T2065" s="9">
        <f t="shared" si="346"/>
        <v>24567.09</v>
      </c>
      <c r="U2065" s="9">
        <f t="shared" si="347"/>
        <v>1210.58</v>
      </c>
      <c r="V2065" s="9">
        <f t="shared" si="348"/>
        <v>186.31</v>
      </c>
      <c r="W2065" s="9">
        <f t="shared" si="349"/>
        <v>1396.8899999999999</v>
      </c>
      <c r="X2065" s="22">
        <f t="shared" si="350"/>
        <v>98598.98</v>
      </c>
      <c r="Y2065" s="2"/>
      <c r="Z2065" s="2"/>
      <c r="AA2065" s="2"/>
      <c r="AB2065" s="2"/>
      <c r="AC2065" s="2"/>
      <c r="AD2065" s="2"/>
      <c r="AE2065" s="2"/>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c r="BF2065" s="2"/>
      <c r="BG2065" s="2"/>
      <c r="BH2065" s="2"/>
      <c r="BI2065" s="2"/>
      <c r="BJ2065" s="2"/>
      <c r="BK2065" s="2"/>
      <c r="BL2065" s="2"/>
      <c r="BM2065" s="2"/>
      <c r="BN2065" s="2"/>
      <c r="BO2065" s="2"/>
      <c r="BP2065" s="2"/>
      <c r="BQ2065" s="2"/>
      <c r="BR2065" s="2"/>
      <c r="BS2065" s="2"/>
      <c r="BT2065" s="2"/>
      <c r="BU2065" s="2"/>
      <c r="BV2065" s="2"/>
      <c r="BW2065" s="2"/>
      <c r="BX2065" s="2"/>
      <c r="BY2065" s="2"/>
      <c r="BZ2065" s="2"/>
      <c r="CA2065" s="2"/>
      <c r="CB2065" s="2"/>
      <c r="CC2065" s="2"/>
      <c r="CD2065" s="2"/>
      <c r="CE2065" s="2"/>
      <c r="CF2065" s="2"/>
      <c r="CG2065" s="2"/>
      <c r="CH2065" s="2"/>
      <c r="CI2065" s="2"/>
      <c r="CJ2065" s="2"/>
      <c r="CK2065" s="2"/>
      <c r="CL2065" s="2"/>
      <c r="CM2065" s="2"/>
      <c r="CN2065" s="2"/>
      <c r="CO2065" s="2"/>
      <c r="CP2065" s="2"/>
      <c r="CQ2065" s="2"/>
      <c r="CR2065" s="2"/>
      <c r="CS2065" s="2"/>
      <c r="CT2065" s="2"/>
      <c r="CU2065" s="2"/>
      <c r="CV2065" s="2"/>
      <c r="CW2065" s="2"/>
      <c r="CX2065" s="2"/>
      <c r="CY2065" s="2"/>
      <c r="CZ2065" s="2"/>
      <c r="DA2065" s="2"/>
      <c r="DB2065" s="2"/>
      <c r="DC2065" s="2"/>
      <c r="DD2065" s="2"/>
      <c r="DE2065" s="2"/>
      <c r="DF2065" s="2"/>
      <c r="DG2065" s="2"/>
      <c r="DH2065" s="2"/>
      <c r="DI2065" s="2"/>
      <c r="DJ2065" s="2"/>
      <c r="DK2065" s="2"/>
      <c r="DL2065" s="2"/>
      <c r="DM2065" s="2"/>
      <c r="DN2065" s="2"/>
      <c r="DO2065" s="2"/>
      <c r="DP2065" s="2"/>
      <c r="DQ2065" s="2"/>
      <c r="DR2065" s="2"/>
      <c r="DS2065" s="2"/>
      <c r="DT2065" s="2"/>
      <c r="DU2065" s="2"/>
      <c r="DV2065" s="2"/>
      <c r="DW2065" s="2"/>
      <c r="DX2065" s="2"/>
      <c r="DY2065" s="2"/>
      <c r="DZ2065" s="2"/>
      <c r="EA2065" s="2"/>
      <c r="EB2065" s="2"/>
      <c r="EC2065" s="2"/>
      <c r="ED2065" s="2"/>
      <c r="EE2065" s="2"/>
      <c r="EF2065" s="2"/>
      <c r="EG2065" s="2"/>
      <c r="EH2065" s="2"/>
      <c r="EI2065" s="2"/>
      <c r="EJ2065" s="2"/>
      <c r="EK2065" s="2"/>
      <c r="EL2065" s="2"/>
      <c r="EM2065" s="2"/>
      <c r="EN2065" s="2"/>
      <c r="EO2065" s="2"/>
      <c r="EP2065" s="2"/>
      <c r="EQ2065" s="2"/>
      <c r="ER2065" s="2"/>
      <c r="ES2065" s="2"/>
      <c r="ET2065" s="2"/>
      <c r="EU2065" s="2"/>
      <c r="EV2065" s="2"/>
      <c r="EW2065" s="2"/>
      <c r="EX2065" s="2"/>
      <c r="EY2065" s="2"/>
      <c r="EZ2065" s="2"/>
      <c r="FA2065" s="2"/>
      <c r="FB2065" s="2"/>
      <c r="FC2065" s="2"/>
    </row>
    <row r="2066" spans="1:159" s="4" customFormat="1">
      <c r="A2066" s="77" t="s">
        <v>2336</v>
      </c>
      <c r="B2066" s="87" t="s">
        <v>2844</v>
      </c>
      <c r="C2066" s="88">
        <v>3453</v>
      </c>
      <c r="D2066" s="87" t="s">
        <v>3228</v>
      </c>
      <c r="E2066" s="107" t="str">
        <f>VLOOKUP($C2066,'2024-25 School Level AAFTE'!$C$4:$L$2372,9,FALSE)</f>
        <v>Yes</v>
      </c>
      <c r="F2066" s="95">
        <f>VLOOKUP($C2066,'2024-25 School Level AAFTE'!$C$4:$J$2372,8,FALSE)</f>
        <v>308.11</v>
      </c>
      <c r="G2066" s="97">
        <f>IFERROR(IF(E2066= "yes",VLOOKUP(C2066,Summary!$B:$I,6,0),0),0)</f>
        <v>0</v>
      </c>
      <c r="H2066" s="96">
        <f t="shared" si="341"/>
        <v>308.11</v>
      </c>
      <c r="I2066" s="154">
        <f>VLOOKUP($A2066,'2025-26 Salary &amp; Benefits'!$A:$I,3,FALSE)</f>
        <v>1.1200000000000001</v>
      </c>
      <c r="J2066" s="154">
        <f>VLOOKUP($A2066,'2025-26 Salary &amp; Benefits'!$A:$I,4,FALSE)</f>
        <v>1.1200000000000001</v>
      </c>
      <c r="K2066" s="141">
        <f t="shared" si="342"/>
        <v>308.11</v>
      </c>
      <c r="L2066" s="140">
        <f t="shared" si="343"/>
        <v>0.90400000000000003</v>
      </c>
      <c r="M2066" s="142">
        <f>'2025-26 Salary &amp; Benefits'!$E$6</f>
        <v>78209</v>
      </c>
      <c r="N2066" s="142">
        <f>'2025-26 Salary &amp; Benefits'!$F$6</f>
        <v>80164</v>
      </c>
      <c r="O2066" s="9">
        <f t="shared" si="344"/>
        <v>79185.05</v>
      </c>
      <c r="P2066" s="9">
        <f t="shared" si="345"/>
        <v>1979.3999999999942</v>
      </c>
      <c r="Q2066" s="9">
        <f>'2025-26 Salary &amp; Benefits'!G$6</f>
        <v>15997.68</v>
      </c>
      <c r="R2066" s="143">
        <f>'2025-26 Salary &amp; Benefits'!H$6</f>
        <v>0.16020000000000001</v>
      </c>
      <c r="S2066" s="143">
        <f>'2025-26 Salary &amp; Benefits'!I$6</f>
        <v>0.15390000000000001</v>
      </c>
      <c r="T2066" s="9">
        <f t="shared" si="346"/>
        <v>27451.98</v>
      </c>
      <c r="U2066" s="9">
        <f t="shared" si="347"/>
        <v>1352.74</v>
      </c>
      <c r="V2066" s="9">
        <f t="shared" si="348"/>
        <v>208.19</v>
      </c>
      <c r="W2066" s="9">
        <f t="shared" si="349"/>
        <v>1560.93</v>
      </c>
      <c r="X2066" s="22">
        <f t="shared" si="350"/>
        <v>110177.35999999999</v>
      </c>
      <c r="Y2066" s="2"/>
      <c r="Z2066" s="2"/>
      <c r="AA2066" s="2"/>
      <c r="AB2066" s="2"/>
      <c r="AC2066" s="2"/>
      <c r="AD2066" s="2"/>
      <c r="AE2066" s="2"/>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c r="BF2066" s="2"/>
      <c r="BG2066" s="2"/>
      <c r="BH2066" s="2"/>
      <c r="BI2066" s="2"/>
      <c r="BJ2066" s="2"/>
      <c r="BK2066" s="2"/>
      <c r="BL2066" s="2"/>
      <c r="BM2066" s="2"/>
      <c r="BN2066" s="2"/>
      <c r="BO2066" s="2"/>
      <c r="BP2066" s="2"/>
      <c r="BQ2066" s="2"/>
      <c r="BR2066" s="2"/>
      <c r="BS2066" s="2"/>
      <c r="BT2066" s="2"/>
      <c r="BU2066" s="2"/>
      <c r="BV2066" s="2"/>
      <c r="BW2066" s="2"/>
      <c r="BX2066" s="2"/>
      <c r="BY2066" s="2"/>
      <c r="BZ2066" s="2"/>
      <c r="CA2066" s="2"/>
      <c r="CB2066" s="2"/>
      <c r="CC2066" s="2"/>
      <c r="CD2066" s="2"/>
      <c r="CE2066" s="2"/>
      <c r="CF2066" s="2"/>
      <c r="CG2066" s="2"/>
      <c r="CH2066" s="2"/>
      <c r="CI2066" s="2"/>
      <c r="CJ2066" s="2"/>
      <c r="CK2066" s="2"/>
      <c r="CL2066" s="2"/>
      <c r="CM2066" s="2"/>
      <c r="CN2066" s="2"/>
      <c r="CO2066" s="2"/>
      <c r="CP2066" s="2"/>
      <c r="CQ2066" s="2"/>
      <c r="CR2066" s="2"/>
      <c r="CS2066" s="2"/>
      <c r="CT2066" s="2"/>
      <c r="CU2066" s="2"/>
      <c r="CV2066" s="2"/>
      <c r="CW2066" s="2"/>
      <c r="CX2066" s="2"/>
      <c r="CY2066" s="2"/>
      <c r="CZ2066" s="2"/>
      <c r="DA2066" s="2"/>
      <c r="DB2066" s="2"/>
      <c r="DC2066" s="2"/>
      <c r="DD2066" s="2"/>
      <c r="DE2066" s="2"/>
      <c r="DF2066" s="2"/>
      <c r="DG2066" s="2"/>
      <c r="DH2066" s="2"/>
      <c r="DI2066" s="2"/>
      <c r="DJ2066" s="2"/>
      <c r="DK2066" s="2"/>
      <c r="DL2066" s="2"/>
      <c r="DM2066" s="2"/>
      <c r="DN2066" s="2"/>
      <c r="DO2066" s="2"/>
      <c r="DP2066" s="2"/>
      <c r="DQ2066" s="2"/>
      <c r="DR2066" s="2"/>
      <c r="DS2066" s="2"/>
      <c r="DT2066" s="2"/>
      <c r="DU2066" s="2"/>
      <c r="DV2066" s="2"/>
      <c r="DW2066" s="2"/>
      <c r="DX2066" s="2"/>
      <c r="DY2066" s="2"/>
      <c r="DZ2066" s="2"/>
      <c r="EA2066" s="2"/>
      <c r="EB2066" s="2"/>
      <c r="EC2066" s="2"/>
      <c r="ED2066" s="2"/>
      <c r="EE2066" s="2"/>
      <c r="EF2066" s="2"/>
      <c r="EG2066" s="2"/>
      <c r="EH2066" s="2"/>
      <c r="EI2066" s="2"/>
      <c r="EJ2066" s="2"/>
      <c r="EK2066" s="2"/>
      <c r="EL2066" s="2"/>
      <c r="EM2066" s="2"/>
      <c r="EN2066" s="2"/>
      <c r="EO2066" s="2"/>
      <c r="EP2066" s="2"/>
      <c r="EQ2066" s="2"/>
      <c r="ER2066" s="2"/>
      <c r="ES2066" s="2"/>
      <c r="ET2066" s="2"/>
      <c r="EU2066" s="2"/>
      <c r="EV2066" s="2"/>
      <c r="EW2066" s="2"/>
      <c r="EX2066" s="2"/>
      <c r="EY2066" s="2"/>
      <c r="EZ2066" s="2"/>
      <c r="FA2066" s="2"/>
      <c r="FB2066" s="2"/>
      <c r="FC2066" s="2"/>
    </row>
    <row r="2067" spans="1:159" s="4" customFormat="1">
      <c r="A2067" s="77" t="s">
        <v>2336</v>
      </c>
      <c r="B2067" s="87" t="s">
        <v>2844</v>
      </c>
      <c r="C2067" s="88">
        <v>3498</v>
      </c>
      <c r="D2067" s="87" t="s">
        <v>1996</v>
      </c>
      <c r="E2067" s="107" t="str">
        <f>VLOOKUP($C2067,'2024-25 School Level AAFTE'!$C$4:$L$2372,9,FALSE)</f>
        <v>Yes</v>
      </c>
      <c r="F2067" s="95">
        <f>VLOOKUP($C2067,'2024-25 School Level AAFTE'!$C$4:$J$2372,8,FALSE)</f>
        <v>324.56</v>
      </c>
      <c r="G2067" s="97">
        <f>IFERROR(IF(E2067= "yes",VLOOKUP(C2067,Summary!$B:$I,6,0),0),0)</f>
        <v>0</v>
      </c>
      <c r="H2067" s="96">
        <f t="shared" si="341"/>
        <v>324.56</v>
      </c>
      <c r="I2067" s="154">
        <f>VLOOKUP($A2067,'2025-26 Salary &amp; Benefits'!$A:$I,3,FALSE)</f>
        <v>1.1200000000000001</v>
      </c>
      <c r="J2067" s="154">
        <f>VLOOKUP($A2067,'2025-26 Salary &amp; Benefits'!$A:$I,4,FALSE)</f>
        <v>1.1200000000000001</v>
      </c>
      <c r="K2067" s="141">
        <f t="shared" si="342"/>
        <v>324.56</v>
      </c>
      <c r="L2067" s="140">
        <f t="shared" si="343"/>
        <v>0.95199999999999996</v>
      </c>
      <c r="M2067" s="142">
        <f>'2025-26 Salary &amp; Benefits'!$E$6</f>
        <v>78209</v>
      </c>
      <c r="N2067" s="142">
        <f>'2025-26 Salary &amp; Benefits'!$F$6</f>
        <v>80164</v>
      </c>
      <c r="O2067" s="9">
        <f t="shared" si="344"/>
        <v>83389.56</v>
      </c>
      <c r="P2067" s="9">
        <f t="shared" si="345"/>
        <v>2084.5</v>
      </c>
      <c r="Q2067" s="9">
        <f>'2025-26 Salary &amp; Benefits'!G$6</f>
        <v>15997.68</v>
      </c>
      <c r="R2067" s="143">
        <f>'2025-26 Salary &amp; Benefits'!H$6</f>
        <v>0.16020000000000001</v>
      </c>
      <c r="S2067" s="143">
        <f>'2025-26 Salary &amp; Benefits'!I$6</f>
        <v>0.15390000000000001</v>
      </c>
      <c r="T2067" s="9">
        <f t="shared" si="346"/>
        <v>28909.599999999999</v>
      </c>
      <c r="U2067" s="9">
        <f t="shared" si="347"/>
        <v>1424.57</v>
      </c>
      <c r="V2067" s="9">
        <f t="shared" si="348"/>
        <v>219.24</v>
      </c>
      <c r="W2067" s="9">
        <f t="shared" si="349"/>
        <v>1643.81</v>
      </c>
      <c r="X2067" s="22">
        <f t="shared" si="350"/>
        <v>116027.47</v>
      </c>
      <c r="Y2067" s="2"/>
      <c r="Z2067" s="2"/>
      <c r="AA2067" s="2"/>
      <c r="AB2067" s="2"/>
      <c r="AC2067" s="2"/>
      <c r="AD2067" s="2"/>
      <c r="AE2067" s="2"/>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c r="BF2067" s="2"/>
      <c r="BG2067" s="2"/>
      <c r="BH2067" s="2"/>
      <c r="BI2067" s="2"/>
      <c r="BJ2067" s="2"/>
      <c r="BK2067" s="2"/>
      <c r="BL2067" s="2"/>
      <c r="BM2067" s="2"/>
      <c r="BN2067" s="2"/>
      <c r="BO2067" s="2"/>
      <c r="BP2067" s="2"/>
      <c r="BQ2067" s="2"/>
      <c r="BR2067" s="2"/>
      <c r="BS2067" s="2"/>
      <c r="BT2067" s="2"/>
      <c r="BU2067" s="2"/>
      <c r="BV2067" s="2"/>
      <c r="BW2067" s="2"/>
      <c r="BX2067" s="2"/>
      <c r="BY2067" s="2"/>
      <c r="BZ2067" s="2"/>
      <c r="CA2067" s="2"/>
      <c r="CB2067" s="2"/>
      <c r="CC2067" s="2"/>
      <c r="CD2067" s="2"/>
      <c r="CE2067" s="2"/>
      <c r="CF2067" s="2"/>
      <c r="CG2067" s="2"/>
      <c r="CH2067" s="2"/>
      <c r="CI2067" s="2"/>
      <c r="CJ2067" s="2"/>
      <c r="CK2067" s="2"/>
      <c r="CL2067" s="2"/>
      <c r="CM2067" s="2"/>
      <c r="CN2067" s="2"/>
      <c r="CO2067" s="2"/>
      <c r="CP2067" s="2"/>
      <c r="CQ2067" s="2"/>
      <c r="CR2067" s="2"/>
      <c r="CS2067" s="2"/>
      <c r="CT2067" s="2"/>
      <c r="CU2067" s="2"/>
      <c r="CV2067" s="2"/>
      <c r="CW2067" s="2"/>
      <c r="CX2067" s="2"/>
      <c r="CY2067" s="2"/>
      <c r="CZ2067" s="2"/>
      <c r="DA2067" s="2"/>
      <c r="DB2067" s="2"/>
      <c r="DC2067" s="2"/>
      <c r="DD2067" s="2"/>
      <c r="DE2067" s="2"/>
      <c r="DF2067" s="2"/>
      <c r="DG2067" s="2"/>
      <c r="DH2067" s="2"/>
      <c r="DI2067" s="2"/>
      <c r="DJ2067" s="2"/>
      <c r="DK2067" s="2"/>
      <c r="DL2067" s="2"/>
      <c r="DM2067" s="2"/>
      <c r="DN2067" s="2"/>
      <c r="DO2067" s="2"/>
      <c r="DP2067" s="2"/>
      <c r="DQ2067" s="2"/>
      <c r="DR2067" s="2"/>
      <c r="DS2067" s="2"/>
      <c r="DT2067" s="2"/>
      <c r="DU2067" s="2"/>
      <c r="DV2067" s="2"/>
      <c r="DW2067" s="2"/>
      <c r="DX2067" s="2"/>
      <c r="DY2067" s="2"/>
      <c r="DZ2067" s="2"/>
      <c r="EA2067" s="2"/>
      <c r="EB2067" s="2"/>
      <c r="EC2067" s="2"/>
      <c r="ED2067" s="2"/>
      <c r="EE2067" s="2"/>
      <c r="EF2067" s="2"/>
      <c r="EG2067" s="2"/>
      <c r="EH2067" s="2"/>
      <c r="EI2067" s="2"/>
      <c r="EJ2067" s="2"/>
      <c r="EK2067" s="2"/>
      <c r="EL2067" s="2"/>
      <c r="EM2067" s="2"/>
      <c r="EN2067" s="2"/>
      <c r="EO2067" s="2"/>
      <c r="EP2067" s="2"/>
      <c r="EQ2067" s="2"/>
      <c r="ER2067" s="2"/>
      <c r="ES2067" s="2"/>
      <c r="ET2067" s="2"/>
      <c r="EU2067" s="2"/>
      <c r="EV2067" s="2"/>
      <c r="EW2067" s="2"/>
      <c r="EX2067" s="2"/>
      <c r="EY2067" s="2"/>
      <c r="EZ2067" s="2"/>
      <c r="FA2067" s="2"/>
      <c r="FB2067" s="2"/>
      <c r="FC2067" s="2"/>
    </row>
    <row r="2068" spans="1:159" s="4" customFormat="1">
      <c r="A2068" s="77" t="s">
        <v>2336</v>
      </c>
      <c r="B2068" s="87" t="s">
        <v>2844</v>
      </c>
      <c r="C2068" s="88">
        <v>3646</v>
      </c>
      <c r="D2068" s="87" t="s">
        <v>3220</v>
      </c>
      <c r="E2068" s="107" t="str">
        <f>VLOOKUP($C2068,'2024-25 School Level AAFTE'!$C$4:$L$2372,9,FALSE)</f>
        <v>Yes</v>
      </c>
      <c r="F2068" s="95">
        <f>VLOOKUP($C2068,'2024-25 School Level AAFTE'!$C$4:$J$2372,8,FALSE)</f>
        <v>449.22</v>
      </c>
      <c r="G2068" s="97">
        <f>IFERROR(IF(E2068= "yes",VLOOKUP(C2068,Summary!$B:$I,6,0),0),0)</f>
        <v>0</v>
      </c>
      <c r="H2068" s="96">
        <f t="shared" si="341"/>
        <v>449.22</v>
      </c>
      <c r="I2068" s="154">
        <f>VLOOKUP($A2068,'2025-26 Salary &amp; Benefits'!$A:$I,3,FALSE)</f>
        <v>1.1200000000000001</v>
      </c>
      <c r="J2068" s="154">
        <f>VLOOKUP($A2068,'2025-26 Salary &amp; Benefits'!$A:$I,4,FALSE)</f>
        <v>1.1200000000000001</v>
      </c>
      <c r="K2068" s="141">
        <f t="shared" si="342"/>
        <v>449.22</v>
      </c>
      <c r="L2068" s="140">
        <f t="shared" si="343"/>
        <v>1.3180000000000001</v>
      </c>
      <c r="M2068" s="142">
        <f>'2025-26 Salary &amp; Benefits'!$E$6</f>
        <v>78209</v>
      </c>
      <c r="N2068" s="142">
        <f>'2025-26 Salary &amp; Benefits'!$F$6</f>
        <v>80164</v>
      </c>
      <c r="O2068" s="9">
        <f t="shared" si="344"/>
        <v>115449</v>
      </c>
      <c r="P2068" s="9">
        <f t="shared" si="345"/>
        <v>2885.8899999999994</v>
      </c>
      <c r="Q2068" s="9">
        <f>'2025-26 Salary &amp; Benefits'!G$6</f>
        <v>15997.68</v>
      </c>
      <c r="R2068" s="143">
        <f>'2025-26 Salary &amp; Benefits'!H$6</f>
        <v>0.16020000000000001</v>
      </c>
      <c r="S2068" s="143">
        <f>'2025-26 Salary &amp; Benefits'!I$6</f>
        <v>0.15390000000000001</v>
      </c>
      <c r="T2068" s="9">
        <f t="shared" si="346"/>
        <v>40024.01</v>
      </c>
      <c r="U2068" s="9">
        <f t="shared" si="347"/>
        <v>1972.25</v>
      </c>
      <c r="V2068" s="9">
        <f t="shared" si="348"/>
        <v>303.52999999999997</v>
      </c>
      <c r="W2068" s="9">
        <f t="shared" si="349"/>
        <v>2275.7799999999997</v>
      </c>
      <c r="X2068" s="22">
        <f t="shared" si="350"/>
        <v>160634.68000000002</v>
      </c>
      <c r="Y2068" s="2"/>
      <c r="Z2068" s="2"/>
      <c r="AA2068" s="2"/>
      <c r="AB2068" s="2"/>
      <c r="AC2068" s="2"/>
      <c r="AD2068" s="2"/>
      <c r="AE2068" s="2"/>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c r="BF2068" s="2"/>
      <c r="BG2068" s="2"/>
      <c r="BH2068" s="2"/>
      <c r="BI2068" s="2"/>
      <c r="BJ2068" s="2"/>
      <c r="BK2068" s="2"/>
      <c r="BL2068" s="2"/>
      <c r="BM2068" s="2"/>
      <c r="BN2068" s="2"/>
      <c r="BO2068" s="2"/>
      <c r="BP2068" s="2"/>
      <c r="BQ2068" s="2"/>
      <c r="BR2068" s="2"/>
      <c r="BS2068" s="2"/>
      <c r="BT2068" s="2"/>
      <c r="BU2068" s="2"/>
      <c r="BV2068" s="2"/>
      <c r="BW2068" s="2"/>
      <c r="BX2068" s="2"/>
      <c r="BY2068" s="2"/>
      <c r="BZ2068" s="2"/>
      <c r="CA2068" s="2"/>
      <c r="CB2068" s="2"/>
      <c r="CC2068" s="2"/>
      <c r="CD2068" s="2"/>
      <c r="CE2068" s="2"/>
      <c r="CF2068" s="2"/>
      <c r="CG2068" s="2"/>
      <c r="CH2068" s="2"/>
      <c r="CI2068" s="2"/>
      <c r="CJ2068" s="2"/>
      <c r="CK2068" s="2"/>
      <c r="CL2068" s="2"/>
      <c r="CM2068" s="2"/>
      <c r="CN2068" s="2"/>
      <c r="CO2068" s="2"/>
      <c r="CP2068" s="2"/>
      <c r="CQ2068" s="2"/>
      <c r="CR2068" s="2"/>
      <c r="CS2068" s="2"/>
      <c r="CT2068" s="2"/>
      <c r="CU2068" s="2"/>
      <c r="CV2068" s="2"/>
      <c r="CW2068" s="2"/>
      <c r="CX2068" s="2"/>
      <c r="CY2068" s="2"/>
      <c r="CZ2068" s="2"/>
      <c r="DA2068" s="2"/>
      <c r="DB2068" s="2"/>
      <c r="DC2068" s="2"/>
      <c r="DD2068" s="2"/>
      <c r="DE2068" s="2"/>
      <c r="DF2068" s="2"/>
      <c r="DG2068" s="2"/>
      <c r="DH2068" s="2"/>
      <c r="DI2068" s="2"/>
      <c r="DJ2068" s="2"/>
      <c r="DK2068" s="2"/>
      <c r="DL2068" s="2"/>
      <c r="DM2068" s="2"/>
      <c r="DN2068" s="2"/>
      <c r="DO2068" s="2"/>
      <c r="DP2068" s="2"/>
      <c r="DQ2068" s="2"/>
      <c r="DR2068" s="2"/>
      <c r="DS2068" s="2"/>
      <c r="DT2068" s="2"/>
      <c r="DU2068" s="2"/>
      <c r="DV2068" s="2"/>
      <c r="DW2068" s="2"/>
      <c r="DX2068" s="2"/>
      <c r="DY2068" s="2"/>
      <c r="DZ2068" s="2"/>
      <c r="EA2068" s="2"/>
      <c r="EB2068" s="2"/>
      <c r="EC2068" s="2"/>
      <c r="ED2068" s="2"/>
      <c r="EE2068" s="2"/>
      <c r="EF2068" s="2"/>
      <c r="EG2068" s="2"/>
      <c r="EH2068" s="2"/>
      <c r="EI2068" s="2"/>
      <c r="EJ2068" s="2"/>
      <c r="EK2068" s="2"/>
      <c r="EL2068" s="2"/>
      <c r="EM2068" s="2"/>
      <c r="EN2068" s="2"/>
      <c r="EO2068" s="2"/>
      <c r="EP2068" s="2"/>
      <c r="EQ2068" s="2"/>
      <c r="ER2068" s="2"/>
      <c r="ES2068" s="2"/>
      <c r="ET2068" s="2"/>
      <c r="EU2068" s="2"/>
      <c r="EV2068" s="2"/>
      <c r="EW2068" s="2"/>
      <c r="EX2068" s="2"/>
      <c r="EY2068" s="2"/>
      <c r="EZ2068" s="2"/>
      <c r="FA2068" s="2"/>
      <c r="FB2068" s="2"/>
      <c r="FC2068" s="2"/>
    </row>
    <row r="2069" spans="1:159" s="4" customFormat="1">
      <c r="A2069" s="77" t="s">
        <v>2336</v>
      </c>
      <c r="B2069" s="87" t="s">
        <v>2844</v>
      </c>
      <c r="C2069" s="88">
        <v>3880</v>
      </c>
      <c r="D2069" s="87" t="s">
        <v>3231</v>
      </c>
      <c r="E2069" s="107" t="str">
        <f>VLOOKUP($C2069,'2024-25 School Level AAFTE'!$C$4:$L$2372,9,FALSE)</f>
        <v>Yes</v>
      </c>
      <c r="F2069" s="95">
        <f>VLOOKUP($C2069,'2024-25 School Level AAFTE'!$C$4:$J$2372,8,FALSE)</f>
        <v>567.04999999999995</v>
      </c>
      <c r="G2069" s="97">
        <f>IFERROR(IF(E2069= "yes",VLOOKUP(C2069,Summary!$B:$I,6,0),0),0)</f>
        <v>0</v>
      </c>
      <c r="H2069" s="96">
        <f t="shared" si="341"/>
        <v>567.04999999999995</v>
      </c>
      <c r="I2069" s="154">
        <f>VLOOKUP($A2069,'2025-26 Salary &amp; Benefits'!$A:$I,3,FALSE)</f>
        <v>1.1200000000000001</v>
      </c>
      <c r="J2069" s="154">
        <f>VLOOKUP($A2069,'2025-26 Salary &amp; Benefits'!$A:$I,4,FALSE)</f>
        <v>1.1200000000000001</v>
      </c>
      <c r="K2069" s="141">
        <f t="shared" si="342"/>
        <v>567.04999999999995</v>
      </c>
      <c r="L2069" s="140">
        <f t="shared" si="343"/>
        <v>1.663</v>
      </c>
      <c r="M2069" s="142">
        <f>'2025-26 Salary &amp; Benefits'!$E$6</f>
        <v>78209</v>
      </c>
      <c r="N2069" s="142">
        <f>'2025-26 Salary &amp; Benefits'!$F$6</f>
        <v>80164</v>
      </c>
      <c r="O2069" s="9">
        <f t="shared" si="344"/>
        <v>145668.96</v>
      </c>
      <c r="P2069" s="9">
        <f t="shared" si="345"/>
        <v>3641.3000000000175</v>
      </c>
      <c r="Q2069" s="9">
        <f>'2025-26 Salary &amp; Benefits'!G$6</f>
        <v>15997.68</v>
      </c>
      <c r="R2069" s="143">
        <f>'2025-26 Salary &amp; Benefits'!H$6</f>
        <v>0.16020000000000001</v>
      </c>
      <c r="S2069" s="143">
        <f>'2025-26 Salary &amp; Benefits'!I$6</f>
        <v>0.15390000000000001</v>
      </c>
      <c r="T2069" s="9">
        <f t="shared" si="346"/>
        <v>50500.71</v>
      </c>
      <c r="U2069" s="9">
        <f t="shared" si="347"/>
        <v>2488.5</v>
      </c>
      <c r="V2069" s="9">
        <f t="shared" si="348"/>
        <v>382.98</v>
      </c>
      <c r="W2069" s="9">
        <f t="shared" si="349"/>
        <v>2871.48</v>
      </c>
      <c r="X2069" s="22">
        <f t="shared" si="350"/>
        <v>202682.45</v>
      </c>
      <c r="Y2069" s="2"/>
      <c r="Z2069" s="2"/>
      <c r="AA2069" s="2"/>
      <c r="AB2069" s="2"/>
      <c r="AC2069" s="2"/>
      <c r="AD2069" s="2"/>
      <c r="AE2069" s="2"/>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c r="BF2069" s="2"/>
      <c r="BG2069" s="2"/>
      <c r="BH2069" s="2"/>
      <c r="BI2069" s="2"/>
      <c r="BJ2069" s="2"/>
      <c r="BK2069" s="2"/>
      <c r="BL2069" s="2"/>
      <c r="BM2069" s="2"/>
      <c r="BN2069" s="2"/>
      <c r="BO2069" s="2"/>
      <c r="BP2069" s="2"/>
      <c r="BQ2069" s="2"/>
      <c r="BR2069" s="2"/>
      <c r="BS2069" s="2"/>
      <c r="BT2069" s="2"/>
      <c r="BU2069" s="2"/>
      <c r="BV2069" s="2"/>
      <c r="BW2069" s="2"/>
      <c r="BX2069" s="2"/>
      <c r="BY2069" s="2"/>
      <c r="BZ2069" s="2"/>
      <c r="CA2069" s="2"/>
      <c r="CB2069" s="2"/>
      <c r="CC2069" s="2"/>
      <c r="CD2069" s="2"/>
      <c r="CE2069" s="2"/>
      <c r="CF2069" s="2"/>
      <c r="CG2069" s="2"/>
      <c r="CH2069" s="2"/>
      <c r="CI2069" s="2"/>
      <c r="CJ2069" s="2"/>
      <c r="CK2069" s="2"/>
      <c r="CL2069" s="2"/>
      <c r="CM2069" s="2"/>
      <c r="CN2069" s="2"/>
      <c r="CO2069" s="2"/>
      <c r="CP2069" s="2"/>
      <c r="CQ2069" s="2"/>
      <c r="CR2069" s="2"/>
      <c r="CS2069" s="2"/>
      <c r="CT2069" s="2"/>
      <c r="CU2069" s="2"/>
      <c r="CV2069" s="2"/>
      <c r="CW2069" s="2"/>
      <c r="CX2069" s="2"/>
      <c r="CY2069" s="2"/>
      <c r="CZ2069" s="2"/>
      <c r="DA2069" s="2"/>
      <c r="DB2069" s="2"/>
      <c r="DC2069" s="2"/>
      <c r="DD2069" s="2"/>
      <c r="DE2069" s="2"/>
      <c r="DF2069" s="2"/>
      <c r="DG2069" s="2"/>
      <c r="DH2069" s="2"/>
      <c r="DI2069" s="2"/>
      <c r="DJ2069" s="2"/>
      <c r="DK2069" s="2"/>
      <c r="DL2069" s="2"/>
      <c r="DM2069" s="2"/>
      <c r="DN2069" s="2"/>
      <c r="DO2069" s="2"/>
      <c r="DP2069" s="2"/>
      <c r="DQ2069" s="2"/>
      <c r="DR2069" s="2"/>
      <c r="DS2069" s="2"/>
      <c r="DT2069" s="2"/>
      <c r="DU2069" s="2"/>
      <c r="DV2069" s="2"/>
      <c r="DW2069" s="2"/>
      <c r="DX2069" s="2"/>
      <c r="DY2069" s="2"/>
      <c r="DZ2069" s="2"/>
      <c r="EA2069" s="2"/>
      <c r="EB2069" s="2"/>
      <c r="EC2069" s="2"/>
      <c r="ED2069" s="2"/>
      <c r="EE2069" s="2"/>
      <c r="EF2069" s="2"/>
      <c r="EG2069" s="2"/>
      <c r="EH2069" s="2"/>
      <c r="EI2069" s="2"/>
      <c r="EJ2069" s="2"/>
      <c r="EK2069" s="2"/>
      <c r="EL2069" s="2"/>
      <c r="EM2069" s="2"/>
      <c r="EN2069" s="2"/>
      <c r="EO2069" s="2"/>
      <c r="EP2069" s="2"/>
      <c r="EQ2069" s="2"/>
      <c r="ER2069" s="2"/>
      <c r="ES2069" s="2"/>
      <c r="ET2069" s="2"/>
      <c r="EU2069" s="2"/>
      <c r="EV2069" s="2"/>
      <c r="EW2069" s="2"/>
      <c r="EX2069" s="2"/>
      <c r="EY2069" s="2"/>
      <c r="EZ2069" s="2"/>
      <c r="FA2069" s="2"/>
      <c r="FB2069" s="2"/>
      <c r="FC2069" s="2"/>
    </row>
    <row r="2070" spans="1:159" s="4" customFormat="1">
      <c r="A2070" s="77" t="s">
        <v>2336</v>
      </c>
      <c r="B2070" s="87" t="s">
        <v>2844</v>
      </c>
      <c r="C2070" s="88">
        <v>4109</v>
      </c>
      <c r="D2070" s="87" t="s">
        <v>1304</v>
      </c>
      <c r="E2070" s="107" t="str">
        <f>VLOOKUP($C2070,'2024-25 School Level AAFTE'!$C$4:$L$2372,9,FALSE)</f>
        <v>Yes</v>
      </c>
      <c r="F2070" s="95">
        <f>VLOOKUP($C2070,'2024-25 School Level AAFTE'!$C$4:$J$2372,8,FALSE)</f>
        <v>86.35</v>
      </c>
      <c r="G2070" s="97">
        <f>IFERROR(IF(E2070= "yes",VLOOKUP(C2070,Summary!$B:$I,6,0),0),0)</f>
        <v>0</v>
      </c>
      <c r="H2070" s="96">
        <f t="shared" si="341"/>
        <v>86.35</v>
      </c>
      <c r="I2070" s="154">
        <f>VLOOKUP($A2070,'2025-26 Salary &amp; Benefits'!$A:$I,3,FALSE)</f>
        <v>1.1200000000000001</v>
      </c>
      <c r="J2070" s="154">
        <f>VLOOKUP($A2070,'2025-26 Salary &amp; Benefits'!$A:$I,4,FALSE)</f>
        <v>1.1200000000000001</v>
      </c>
      <c r="K2070" s="141">
        <f t="shared" si="342"/>
        <v>86.35</v>
      </c>
      <c r="L2070" s="140">
        <f t="shared" si="343"/>
        <v>0.253</v>
      </c>
      <c r="M2070" s="142">
        <f>'2025-26 Salary &amp; Benefits'!$E$6</f>
        <v>78209</v>
      </c>
      <c r="N2070" s="142">
        <f>'2025-26 Salary &amp; Benefits'!$F$6</f>
        <v>80164</v>
      </c>
      <c r="O2070" s="9">
        <f t="shared" si="344"/>
        <v>22161.3</v>
      </c>
      <c r="P2070" s="9">
        <f t="shared" si="345"/>
        <v>553.97000000000116</v>
      </c>
      <c r="Q2070" s="9">
        <f>'2025-26 Salary &amp; Benefits'!G$6</f>
        <v>15997.68</v>
      </c>
      <c r="R2070" s="143">
        <f>'2025-26 Salary &amp; Benefits'!H$6</f>
        <v>0.16020000000000001</v>
      </c>
      <c r="S2070" s="143">
        <f>'2025-26 Salary &amp; Benefits'!I$6</f>
        <v>0.15390000000000001</v>
      </c>
      <c r="T2070" s="9">
        <f t="shared" si="346"/>
        <v>7682.91</v>
      </c>
      <c r="U2070" s="9">
        <f t="shared" si="347"/>
        <v>378.59</v>
      </c>
      <c r="V2070" s="9">
        <f t="shared" si="348"/>
        <v>58.27</v>
      </c>
      <c r="W2070" s="9">
        <f t="shared" si="349"/>
        <v>436.85999999999996</v>
      </c>
      <c r="X2070" s="22">
        <f t="shared" si="350"/>
        <v>30835.040000000001</v>
      </c>
      <c r="Y2070" s="2"/>
      <c r="Z2070" s="2"/>
      <c r="AA2070" s="2"/>
      <c r="AB2070" s="2"/>
      <c r="AC2070" s="2"/>
      <c r="AD2070" s="2"/>
      <c r="AE2070" s="2"/>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c r="BF2070" s="2"/>
      <c r="BG2070" s="2"/>
      <c r="BH2070" s="2"/>
      <c r="BI2070" s="2"/>
      <c r="BJ2070" s="2"/>
      <c r="BK2070" s="2"/>
      <c r="BL2070" s="2"/>
      <c r="BM2070" s="2"/>
      <c r="BN2070" s="2"/>
      <c r="BO2070" s="2"/>
      <c r="BP2070" s="2"/>
      <c r="BQ2070" s="2"/>
      <c r="BR2070" s="2"/>
      <c r="BS2070" s="2"/>
      <c r="BT2070" s="2"/>
      <c r="BU2070" s="2"/>
      <c r="BV2070" s="2"/>
      <c r="BW2070" s="2"/>
      <c r="BX2070" s="2"/>
      <c r="BY2070" s="2"/>
      <c r="BZ2070" s="2"/>
      <c r="CA2070" s="2"/>
      <c r="CB2070" s="2"/>
      <c r="CC2070" s="2"/>
      <c r="CD2070" s="2"/>
      <c r="CE2070" s="2"/>
      <c r="CF2070" s="2"/>
      <c r="CG2070" s="2"/>
      <c r="CH2070" s="2"/>
      <c r="CI2070" s="2"/>
      <c r="CJ2070" s="2"/>
      <c r="CK2070" s="2"/>
      <c r="CL2070" s="2"/>
      <c r="CM2070" s="2"/>
      <c r="CN2070" s="2"/>
      <c r="CO2070" s="2"/>
      <c r="CP2070" s="2"/>
      <c r="CQ2070" s="2"/>
      <c r="CR2070" s="2"/>
      <c r="CS2070" s="2"/>
      <c r="CT2070" s="2"/>
      <c r="CU2070" s="2"/>
      <c r="CV2070" s="2"/>
      <c r="CW2070" s="2"/>
      <c r="CX2070" s="2"/>
      <c r="CY2070" s="2"/>
      <c r="CZ2070" s="2"/>
      <c r="DA2070" s="2"/>
      <c r="DB2070" s="2"/>
      <c r="DC2070" s="2"/>
      <c r="DD2070" s="2"/>
      <c r="DE2070" s="2"/>
      <c r="DF2070" s="2"/>
      <c r="DG2070" s="2"/>
      <c r="DH2070" s="2"/>
      <c r="DI2070" s="2"/>
      <c r="DJ2070" s="2"/>
      <c r="DK2070" s="2"/>
      <c r="DL2070" s="2"/>
      <c r="DM2070" s="2"/>
      <c r="DN2070" s="2"/>
      <c r="DO2070" s="2"/>
      <c r="DP2070" s="2"/>
      <c r="DQ2070" s="2"/>
      <c r="DR2070" s="2"/>
      <c r="DS2070" s="2"/>
      <c r="DT2070" s="2"/>
      <c r="DU2070" s="2"/>
      <c r="DV2070" s="2"/>
      <c r="DW2070" s="2"/>
      <c r="DX2070" s="2"/>
      <c r="DY2070" s="2"/>
      <c r="DZ2070" s="2"/>
      <c r="EA2070" s="2"/>
      <c r="EB2070" s="2"/>
      <c r="EC2070" s="2"/>
      <c r="ED2070" s="2"/>
      <c r="EE2070" s="2"/>
      <c r="EF2070" s="2"/>
      <c r="EG2070" s="2"/>
      <c r="EH2070" s="2"/>
      <c r="EI2070" s="2"/>
      <c r="EJ2070" s="2"/>
      <c r="EK2070" s="2"/>
      <c r="EL2070" s="2"/>
      <c r="EM2070" s="2"/>
      <c r="EN2070" s="2"/>
      <c r="EO2070" s="2"/>
      <c r="EP2070" s="2"/>
      <c r="EQ2070" s="2"/>
      <c r="ER2070" s="2"/>
      <c r="ES2070" s="2"/>
      <c r="ET2070" s="2"/>
      <c r="EU2070" s="2"/>
      <c r="EV2070" s="2"/>
      <c r="EW2070" s="2"/>
      <c r="EX2070" s="2"/>
      <c r="EY2070" s="2"/>
      <c r="EZ2070" s="2"/>
      <c r="FA2070" s="2"/>
      <c r="FB2070" s="2"/>
      <c r="FC2070" s="2"/>
    </row>
    <row r="2071" spans="1:159" s="4" customFormat="1">
      <c r="A2071" s="77" t="s">
        <v>2336</v>
      </c>
      <c r="B2071" s="87" t="s">
        <v>2844</v>
      </c>
      <c r="C2071" s="88">
        <v>4283</v>
      </c>
      <c r="D2071" s="87" t="s">
        <v>3255</v>
      </c>
      <c r="E2071" s="107" t="str">
        <f>VLOOKUP($C2071,'2024-25 School Level AAFTE'!$C$4:$L$2372,9,FALSE)</f>
        <v>Yes</v>
      </c>
      <c r="F2071" s="95">
        <f>VLOOKUP($C2071,'2024-25 School Level AAFTE'!$C$4:$J$2372,8,FALSE)</f>
        <v>0</v>
      </c>
      <c r="G2071" s="97">
        <f>IFERROR(IF(E2071= "yes",VLOOKUP(C2071,Summary!$B:$I,6,0),0),0)</f>
        <v>0</v>
      </c>
      <c r="H2071" s="96">
        <f t="shared" si="341"/>
        <v>0</v>
      </c>
      <c r="I2071" s="154">
        <f>VLOOKUP($A2071,'2025-26 Salary &amp; Benefits'!$A:$I,3,FALSE)</f>
        <v>1.1200000000000001</v>
      </c>
      <c r="J2071" s="154">
        <f>VLOOKUP($A2071,'2025-26 Salary &amp; Benefits'!$A:$I,4,FALSE)</f>
        <v>1.1200000000000001</v>
      </c>
      <c r="K2071" s="141">
        <f t="shared" si="342"/>
        <v>0</v>
      </c>
      <c r="L2071" s="140">
        <f t="shared" si="343"/>
        <v>0</v>
      </c>
      <c r="M2071" s="142">
        <f>'2025-26 Salary &amp; Benefits'!$E$6</f>
        <v>78209</v>
      </c>
      <c r="N2071" s="142">
        <f>'2025-26 Salary &amp; Benefits'!$F$6</f>
        <v>80164</v>
      </c>
      <c r="O2071" s="9">
        <f t="shared" si="344"/>
        <v>0</v>
      </c>
      <c r="P2071" s="9">
        <f t="shared" si="345"/>
        <v>0</v>
      </c>
      <c r="Q2071" s="9">
        <f>'2025-26 Salary &amp; Benefits'!G$6</f>
        <v>15997.68</v>
      </c>
      <c r="R2071" s="143">
        <f>'2025-26 Salary &amp; Benefits'!H$6</f>
        <v>0.16020000000000001</v>
      </c>
      <c r="S2071" s="143">
        <f>'2025-26 Salary &amp; Benefits'!I$6</f>
        <v>0.15390000000000001</v>
      </c>
      <c r="T2071" s="9">
        <f t="shared" si="346"/>
        <v>0</v>
      </c>
      <c r="U2071" s="9">
        <f t="shared" si="347"/>
        <v>0</v>
      </c>
      <c r="V2071" s="9">
        <f t="shared" si="348"/>
        <v>0</v>
      </c>
      <c r="W2071" s="9">
        <f t="shared" si="349"/>
        <v>0</v>
      </c>
      <c r="X2071" s="22">
        <f t="shared" si="350"/>
        <v>0</v>
      </c>
      <c r="Y2071" s="2"/>
      <c r="Z2071" s="2"/>
      <c r="AA2071" s="2"/>
      <c r="AB2071" s="2"/>
      <c r="AC2071" s="2"/>
      <c r="AD2071" s="2"/>
      <c r="AE2071" s="2"/>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c r="BF2071" s="2"/>
      <c r="BG2071" s="2"/>
      <c r="BH2071" s="2"/>
      <c r="BI2071" s="2"/>
      <c r="BJ2071" s="2"/>
      <c r="BK2071" s="2"/>
      <c r="BL2071" s="2"/>
      <c r="BM2071" s="2"/>
      <c r="BN2071" s="2"/>
      <c r="BO2071" s="2"/>
      <c r="BP2071" s="2"/>
      <c r="BQ2071" s="2"/>
      <c r="BR2071" s="2"/>
      <c r="BS2071" s="2"/>
      <c r="BT2071" s="2"/>
      <c r="BU2071" s="2"/>
      <c r="BV2071" s="2"/>
      <c r="BW2071" s="2"/>
      <c r="BX2071" s="2"/>
      <c r="BY2071" s="2"/>
      <c r="BZ2071" s="2"/>
      <c r="CA2071" s="2"/>
      <c r="CB2071" s="2"/>
      <c r="CC2071" s="2"/>
      <c r="CD2071" s="2"/>
      <c r="CE2071" s="2"/>
      <c r="CF2071" s="2"/>
      <c r="CG2071" s="2"/>
      <c r="CH2071" s="2"/>
      <c r="CI2071" s="2"/>
      <c r="CJ2071" s="2"/>
      <c r="CK2071" s="2"/>
      <c r="CL2071" s="2"/>
      <c r="CM2071" s="2"/>
      <c r="CN2071" s="2"/>
      <c r="CO2071" s="2"/>
      <c r="CP2071" s="2"/>
      <c r="CQ2071" s="2"/>
      <c r="CR2071" s="2"/>
      <c r="CS2071" s="2"/>
      <c r="CT2071" s="2"/>
      <c r="CU2071" s="2"/>
      <c r="CV2071" s="2"/>
      <c r="CW2071" s="2"/>
      <c r="CX2071" s="2"/>
      <c r="CY2071" s="2"/>
      <c r="CZ2071" s="2"/>
      <c r="DA2071" s="2"/>
      <c r="DB2071" s="2"/>
      <c r="DC2071" s="2"/>
      <c r="DD2071" s="2"/>
      <c r="DE2071" s="2"/>
      <c r="DF2071" s="2"/>
      <c r="DG2071" s="2"/>
      <c r="DH2071" s="2"/>
      <c r="DI2071" s="2"/>
      <c r="DJ2071" s="2"/>
      <c r="DK2071" s="2"/>
      <c r="DL2071" s="2"/>
      <c r="DM2071" s="2"/>
      <c r="DN2071" s="2"/>
      <c r="DO2071" s="2"/>
      <c r="DP2071" s="2"/>
      <c r="DQ2071" s="2"/>
      <c r="DR2071" s="2"/>
      <c r="DS2071" s="2"/>
      <c r="DT2071" s="2"/>
      <c r="DU2071" s="2"/>
      <c r="DV2071" s="2"/>
      <c r="DW2071" s="2"/>
      <c r="DX2071" s="2"/>
      <c r="DY2071" s="2"/>
      <c r="DZ2071" s="2"/>
      <c r="EA2071" s="2"/>
      <c r="EB2071" s="2"/>
      <c r="EC2071" s="2"/>
      <c r="ED2071" s="2"/>
      <c r="EE2071" s="2"/>
      <c r="EF2071" s="2"/>
      <c r="EG2071" s="2"/>
      <c r="EH2071" s="2"/>
      <c r="EI2071" s="2"/>
      <c r="EJ2071" s="2"/>
      <c r="EK2071" s="2"/>
      <c r="EL2071" s="2"/>
      <c r="EM2071" s="2"/>
      <c r="EN2071" s="2"/>
      <c r="EO2071" s="2"/>
      <c r="EP2071" s="2"/>
      <c r="EQ2071" s="2"/>
      <c r="ER2071" s="2"/>
      <c r="ES2071" s="2"/>
      <c r="ET2071" s="2"/>
      <c r="EU2071" s="2"/>
      <c r="EV2071" s="2"/>
      <c r="EW2071" s="2"/>
      <c r="EX2071" s="2"/>
      <c r="EY2071" s="2"/>
      <c r="EZ2071" s="2"/>
      <c r="FA2071" s="2"/>
      <c r="FB2071" s="2"/>
      <c r="FC2071" s="2"/>
    </row>
    <row r="2072" spans="1:159" s="4" customFormat="1">
      <c r="A2072" s="77" t="s">
        <v>2336</v>
      </c>
      <c r="B2072" s="87" t="s">
        <v>2844</v>
      </c>
      <c r="C2072" s="88">
        <v>4537</v>
      </c>
      <c r="D2072" s="87" t="s">
        <v>3223</v>
      </c>
      <c r="E2072" s="107" t="str">
        <f>VLOOKUP($C2072,'2024-25 School Level AAFTE'!$C$4:$L$2372,9,FALSE)</f>
        <v>No</v>
      </c>
      <c r="F2072" s="95">
        <f>VLOOKUP($C2072,'2024-25 School Level AAFTE'!$C$4:$J$2372,8,FALSE)</f>
        <v>453.43</v>
      </c>
      <c r="G2072" s="97">
        <f>IFERROR(IF(E2072= "yes",VLOOKUP(C2072,Summary!$B:$I,6,0),0),0)</f>
        <v>0</v>
      </c>
      <c r="H2072" s="96">
        <f t="shared" si="341"/>
        <v>0</v>
      </c>
      <c r="I2072" s="154">
        <f>VLOOKUP($A2072,'2025-26 Salary &amp; Benefits'!$A:$I,3,FALSE)</f>
        <v>1.1200000000000001</v>
      </c>
      <c r="J2072" s="154">
        <f>VLOOKUP($A2072,'2025-26 Salary &amp; Benefits'!$A:$I,4,FALSE)</f>
        <v>1.1200000000000001</v>
      </c>
      <c r="K2072" s="141">
        <f t="shared" si="342"/>
        <v>0</v>
      </c>
      <c r="L2072" s="140">
        <f t="shared" si="343"/>
        <v>0</v>
      </c>
      <c r="M2072" s="142">
        <f>'2025-26 Salary &amp; Benefits'!$E$6</f>
        <v>78209</v>
      </c>
      <c r="N2072" s="142">
        <f>'2025-26 Salary &amp; Benefits'!$F$6</f>
        <v>80164</v>
      </c>
      <c r="O2072" s="9">
        <f t="shared" si="344"/>
        <v>0</v>
      </c>
      <c r="P2072" s="9">
        <f t="shared" si="345"/>
        <v>0</v>
      </c>
      <c r="Q2072" s="9">
        <f>'2025-26 Salary &amp; Benefits'!G$6</f>
        <v>15997.68</v>
      </c>
      <c r="R2072" s="143">
        <f>'2025-26 Salary &amp; Benefits'!H$6</f>
        <v>0.16020000000000001</v>
      </c>
      <c r="S2072" s="143">
        <f>'2025-26 Salary &amp; Benefits'!I$6</f>
        <v>0.15390000000000001</v>
      </c>
      <c r="T2072" s="9">
        <f t="shared" si="346"/>
        <v>0</v>
      </c>
      <c r="U2072" s="9">
        <f t="shared" si="347"/>
        <v>0</v>
      </c>
      <c r="V2072" s="9">
        <f t="shared" si="348"/>
        <v>0</v>
      </c>
      <c r="W2072" s="9">
        <f t="shared" si="349"/>
        <v>0</v>
      </c>
      <c r="X2072" s="22">
        <f t="shared" si="350"/>
        <v>0</v>
      </c>
      <c r="Y2072" s="2"/>
      <c r="Z2072" s="2"/>
      <c r="AA2072" s="2"/>
      <c r="AB2072" s="2"/>
      <c r="AC2072" s="2"/>
      <c r="AD2072" s="2"/>
      <c r="AE2072" s="2"/>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c r="BF2072" s="2"/>
      <c r="BG2072" s="2"/>
      <c r="BH2072" s="2"/>
      <c r="BI2072" s="2"/>
      <c r="BJ2072" s="2"/>
      <c r="BK2072" s="2"/>
      <c r="BL2072" s="2"/>
      <c r="BM2072" s="2"/>
      <c r="BN2072" s="2"/>
      <c r="BO2072" s="2"/>
      <c r="BP2072" s="2"/>
      <c r="BQ2072" s="2"/>
      <c r="BR2072" s="2"/>
      <c r="BS2072" s="2"/>
      <c r="BT2072" s="2"/>
      <c r="BU2072" s="2"/>
      <c r="BV2072" s="2"/>
      <c r="BW2072" s="2"/>
      <c r="BX2072" s="2"/>
      <c r="BY2072" s="2"/>
      <c r="BZ2072" s="2"/>
      <c r="CA2072" s="2"/>
      <c r="CB2072" s="2"/>
      <c r="CC2072" s="2"/>
      <c r="CD2072" s="2"/>
      <c r="CE2072" s="2"/>
      <c r="CF2072" s="2"/>
      <c r="CG2072" s="2"/>
      <c r="CH2072" s="2"/>
      <c r="CI2072" s="2"/>
      <c r="CJ2072" s="2"/>
      <c r="CK2072" s="2"/>
      <c r="CL2072" s="2"/>
      <c r="CM2072" s="2"/>
      <c r="CN2072" s="2"/>
      <c r="CO2072" s="2"/>
      <c r="CP2072" s="2"/>
      <c r="CQ2072" s="2"/>
      <c r="CR2072" s="2"/>
      <c r="CS2072" s="2"/>
      <c r="CT2072" s="2"/>
      <c r="CU2072" s="2"/>
      <c r="CV2072" s="2"/>
      <c r="CW2072" s="2"/>
      <c r="CX2072" s="2"/>
      <c r="CY2072" s="2"/>
      <c r="CZ2072" s="2"/>
      <c r="DA2072" s="2"/>
      <c r="DB2072" s="2"/>
      <c r="DC2072" s="2"/>
      <c r="DD2072" s="2"/>
      <c r="DE2072" s="2"/>
      <c r="DF2072" s="2"/>
      <c r="DG2072" s="2"/>
      <c r="DH2072" s="2"/>
      <c r="DI2072" s="2"/>
      <c r="DJ2072" s="2"/>
      <c r="DK2072" s="2"/>
      <c r="DL2072" s="2"/>
      <c r="DM2072" s="2"/>
      <c r="DN2072" s="2"/>
      <c r="DO2072" s="2"/>
      <c r="DP2072" s="2"/>
      <c r="DQ2072" s="2"/>
      <c r="DR2072" s="2"/>
      <c r="DS2072" s="2"/>
      <c r="DT2072" s="2"/>
      <c r="DU2072" s="2"/>
      <c r="DV2072" s="2"/>
      <c r="DW2072" s="2"/>
      <c r="DX2072" s="2"/>
      <c r="DY2072" s="2"/>
      <c r="DZ2072" s="2"/>
      <c r="EA2072" s="2"/>
      <c r="EB2072" s="2"/>
      <c r="EC2072" s="2"/>
      <c r="ED2072" s="2"/>
      <c r="EE2072" s="2"/>
      <c r="EF2072" s="2"/>
      <c r="EG2072" s="2"/>
      <c r="EH2072" s="2"/>
      <c r="EI2072" s="2"/>
      <c r="EJ2072" s="2"/>
      <c r="EK2072" s="2"/>
      <c r="EL2072" s="2"/>
      <c r="EM2072" s="2"/>
      <c r="EN2072" s="2"/>
      <c r="EO2072" s="2"/>
      <c r="EP2072" s="2"/>
      <c r="EQ2072" s="2"/>
      <c r="ER2072" s="2"/>
      <c r="ES2072" s="2"/>
      <c r="ET2072" s="2"/>
      <c r="EU2072" s="2"/>
      <c r="EV2072" s="2"/>
      <c r="EW2072" s="2"/>
      <c r="EX2072" s="2"/>
      <c r="EY2072" s="2"/>
      <c r="EZ2072" s="2"/>
      <c r="FA2072" s="2"/>
      <c r="FB2072" s="2"/>
      <c r="FC2072" s="2"/>
    </row>
    <row r="2073" spans="1:159" s="4" customFormat="1">
      <c r="A2073" s="77" t="s">
        <v>2336</v>
      </c>
      <c r="B2073" s="87" t="s">
        <v>2844</v>
      </c>
      <c r="C2073" s="88">
        <v>4575</v>
      </c>
      <c r="D2073" s="87" t="s">
        <v>1305</v>
      </c>
      <c r="E2073" s="107" t="str">
        <f>VLOOKUP($C2073,'2024-25 School Level AAFTE'!$C$4:$L$2372,9,FALSE)</f>
        <v>Yes</v>
      </c>
      <c r="F2073" s="95">
        <f>VLOOKUP($C2073,'2024-25 School Level AAFTE'!$C$4:$J$2372,8,FALSE)</f>
        <v>440.03</v>
      </c>
      <c r="G2073" s="97">
        <f>IFERROR(IF(E2073= "yes",VLOOKUP(C2073,Summary!$B:$I,6,0),0),0)</f>
        <v>0</v>
      </c>
      <c r="H2073" s="96">
        <f t="shared" si="341"/>
        <v>440.03</v>
      </c>
      <c r="I2073" s="154">
        <f>VLOOKUP($A2073,'2025-26 Salary &amp; Benefits'!$A:$I,3,FALSE)</f>
        <v>1.1200000000000001</v>
      </c>
      <c r="J2073" s="154">
        <f>VLOOKUP($A2073,'2025-26 Salary &amp; Benefits'!$A:$I,4,FALSE)</f>
        <v>1.1200000000000001</v>
      </c>
      <c r="K2073" s="141">
        <f t="shared" si="342"/>
        <v>440.03</v>
      </c>
      <c r="L2073" s="140">
        <f t="shared" si="343"/>
        <v>1.2909999999999999</v>
      </c>
      <c r="M2073" s="142">
        <f>'2025-26 Salary &amp; Benefits'!$E$6</f>
        <v>78209</v>
      </c>
      <c r="N2073" s="142">
        <f>'2025-26 Salary &amp; Benefits'!$F$6</f>
        <v>80164</v>
      </c>
      <c r="O2073" s="9">
        <f t="shared" si="344"/>
        <v>113083.96</v>
      </c>
      <c r="P2073" s="9">
        <f t="shared" si="345"/>
        <v>2826.7699999999895</v>
      </c>
      <c r="Q2073" s="9">
        <f>'2025-26 Salary &amp; Benefits'!G$6</f>
        <v>15997.68</v>
      </c>
      <c r="R2073" s="143">
        <f>'2025-26 Salary &amp; Benefits'!H$6</f>
        <v>0.16020000000000001</v>
      </c>
      <c r="S2073" s="143">
        <f>'2025-26 Salary &amp; Benefits'!I$6</f>
        <v>0.15390000000000001</v>
      </c>
      <c r="T2073" s="9">
        <f t="shared" si="346"/>
        <v>39204.1</v>
      </c>
      <c r="U2073" s="9">
        <f t="shared" si="347"/>
        <v>1931.85</v>
      </c>
      <c r="V2073" s="9">
        <f t="shared" si="348"/>
        <v>297.31</v>
      </c>
      <c r="W2073" s="9">
        <f t="shared" si="349"/>
        <v>2229.16</v>
      </c>
      <c r="X2073" s="22">
        <f t="shared" si="350"/>
        <v>157343.99</v>
      </c>
      <c r="Y2073" s="2"/>
      <c r="Z2073" s="2"/>
      <c r="AA2073" s="2"/>
      <c r="AB2073" s="2"/>
      <c r="AC2073" s="2"/>
      <c r="AD2073" s="2"/>
      <c r="AE2073" s="2"/>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c r="BF2073" s="2"/>
      <c r="BG2073" s="2"/>
      <c r="BH2073" s="2"/>
      <c r="BI2073" s="2"/>
      <c r="BJ2073" s="2"/>
      <c r="BK2073" s="2"/>
      <c r="BL2073" s="2"/>
      <c r="BM2073" s="2"/>
      <c r="BN2073" s="2"/>
      <c r="BO2073" s="2"/>
      <c r="BP2073" s="2"/>
      <c r="BQ2073" s="2"/>
      <c r="BR2073" s="2"/>
      <c r="BS2073" s="2"/>
      <c r="BT2073" s="2"/>
      <c r="BU2073" s="2"/>
      <c r="BV2073" s="2"/>
      <c r="BW2073" s="2"/>
      <c r="BX2073" s="2"/>
      <c r="BY2073" s="2"/>
      <c r="BZ2073" s="2"/>
      <c r="CA2073" s="2"/>
      <c r="CB2073" s="2"/>
      <c r="CC2073" s="2"/>
      <c r="CD2073" s="2"/>
      <c r="CE2073" s="2"/>
      <c r="CF2073" s="2"/>
      <c r="CG2073" s="2"/>
      <c r="CH2073" s="2"/>
      <c r="CI2073" s="2"/>
      <c r="CJ2073" s="2"/>
      <c r="CK2073" s="2"/>
      <c r="CL2073" s="2"/>
      <c r="CM2073" s="2"/>
      <c r="CN2073" s="2"/>
      <c r="CO2073" s="2"/>
      <c r="CP2073" s="2"/>
      <c r="CQ2073" s="2"/>
      <c r="CR2073" s="2"/>
      <c r="CS2073" s="2"/>
      <c r="CT2073" s="2"/>
      <c r="CU2073" s="2"/>
      <c r="CV2073" s="2"/>
      <c r="CW2073" s="2"/>
      <c r="CX2073" s="2"/>
      <c r="CY2073" s="2"/>
      <c r="CZ2073" s="2"/>
      <c r="DA2073" s="2"/>
      <c r="DB2073" s="2"/>
      <c r="DC2073" s="2"/>
      <c r="DD2073" s="2"/>
      <c r="DE2073" s="2"/>
      <c r="DF2073" s="2"/>
      <c r="DG2073" s="2"/>
      <c r="DH2073" s="2"/>
      <c r="DI2073" s="2"/>
      <c r="DJ2073" s="2"/>
      <c r="DK2073" s="2"/>
      <c r="DL2073" s="2"/>
      <c r="DM2073" s="2"/>
      <c r="DN2073" s="2"/>
      <c r="DO2073" s="2"/>
      <c r="DP2073" s="2"/>
      <c r="DQ2073" s="2"/>
      <c r="DR2073" s="2"/>
      <c r="DS2073" s="2"/>
      <c r="DT2073" s="2"/>
      <c r="DU2073" s="2"/>
      <c r="DV2073" s="2"/>
      <c r="DW2073" s="2"/>
      <c r="DX2073" s="2"/>
      <c r="DY2073" s="2"/>
      <c r="DZ2073" s="2"/>
      <c r="EA2073" s="2"/>
      <c r="EB2073" s="2"/>
      <c r="EC2073" s="2"/>
      <c r="ED2073" s="2"/>
      <c r="EE2073" s="2"/>
      <c r="EF2073" s="2"/>
      <c r="EG2073" s="2"/>
      <c r="EH2073" s="2"/>
      <c r="EI2073" s="2"/>
      <c r="EJ2073" s="2"/>
      <c r="EK2073" s="2"/>
      <c r="EL2073" s="2"/>
      <c r="EM2073" s="2"/>
      <c r="EN2073" s="2"/>
      <c r="EO2073" s="2"/>
      <c r="EP2073" s="2"/>
      <c r="EQ2073" s="2"/>
      <c r="ER2073" s="2"/>
      <c r="ES2073" s="2"/>
      <c r="ET2073" s="2"/>
      <c r="EU2073" s="2"/>
      <c r="EV2073" s="2"/>
      <c r="EW2073" s="2"/>
      <c r="EX2073" s="2"/>
      <c r="EY2073" s="2"/>
      <c r="EZ2073" s="2"/>
      <c r="FA2073" s="2"/>
      <c r="FB2073" s="2"/>
      <c r="FC2073" s="2"/>
    </row>
    <row r="2074" spans="1:159" s="4" customFormat="1">
      <c r="A2074" s="77" t="s">
        <v>2336</v>
      </c>
      <c r="B2074" s="87" t="s">
        <v>2844</v>
      </c>
      <c r="C2074" s="88">
        <v>5066</v>
      </c>
      <c r="D2074" s="87" t="s">
        <v>3235</v>
      </c>
      <c r="E2074" s="107" t="str">
        <f>VLOOKUP($C2074,'2024-25 School Level AAFTE'!$C$4:$L$2372,9,FALSE)</f>
        <v>Yes</v>
      </c>
      <c r="F2074" s="95">
        <f>VLOOKUP($C2074,'2024-25 School Level AAFTE'!$C$4:$J$2372,8,FALSE)</f>
        <v>432.44000000000005</v>
      </c>
      <c r="G2074" s="97">
        <f>IFERROR(IF(E2074= "yes",VLOOKUP(C2074,Summary!$B:$I,6,0),0),0)</f>
        <v>0</v>
      </c>
      <c r="H2074" s="96">
        <f t="shared" si="341"/>
        <v>432.44000000000005</v>
      </c>
      <c r="I2074" s="154">
        <f>VLOOKUP($A2074,'2025-26 Salary &amp; Benefits'!$A:$I,3,FALSE)</f>
        <v>1.1200000000000001</v>
      </c>
      <c r="J2074" s="154">
        <f>VLOOKUP($A2074,'2025-26 Salary &amp; Benefits'!$A:$I,4,FALSE)</f>
        <v>1.1200000000000001</v>
      </c>
      <c r="K2074" s="141">
        <f t="shared" si="342"/>
        <v>432.44000000000005</v>
      </c>
      <c r="L2074" s="140">
        <f t="shared" si="343"/>
        <v>1.268</v>
      </c>
      <c r="M2074" s="142">
        <f>'2025-26 Salary &amp; Benefits'!$E$6</f>
        <v>78209</v>
      </c>
      <c r="N2074" s="142">
        <f>'2025-26 Salary &amp; Benefits'!$F$6</f>
        <v>80164</v>
      </c>
      <c r="O2074" s="9">
        <f t="shared" si="344"/>
        <v>111069.29</v>
      </c>
      <c r="P2074" s="9">
        <f t="shared" si="345"/>
        <v>2776.4200000000128</v>
      </c>
      <c r="Q2074" s="9">
        <f>'2025-26 Salary &amp; Benefits'!G$6</f>
        <v>15997.68</v>
      </c>
      <c r="R2074" s="143">
        <f>'2025-26 Salary &amp; Benefits'!H$6</f>
        <v>0.16020000000000001</v>
      </c>
      <c r="S2074" s="143">
        <f>'2025-26 Salary &amp; Benefits'!I$6</f>
        <v>0.15390000000000001</v>
      </c>
      <c r="T2074" s="9">
        <f t="shared" si="346"/>
        <v>38505.65</v>
      </c>
      <c r="U2074" s="9">
        <f t="shared" si="347"/>
        <v>1897.43</v>
      </c>
      <c r="V2074" s="9">
        <f t="shared" si="348"/>
        <v>292.01</v>
      </c>
      <c r="W2074" s="9">
        <f t="shared" si="349"/>
        <v>2189.44</v>
      </c>
      <c r="X2074" s="22">
        <f t="shared" si="350"/>
        <v>154540.80000000002</v>
      </c>
      <c r="Y2074" s="2"/>
      <c r="Z2074" s="2"/>
      <c r="AA2074" s="2"/>
      <c r="AB2074" s="2"/>
      <c r="AC2074" s="2"/>
      <c r="AD2074" s="2"/>
      <c r="AE2074" s="2"/>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c r="BF2074" s="2"/>
      <c r="BG2074" s="2"/>
      <c r="BH2074" s="2"/>
      <c r="BI2074" s="2"/>
      <c r="BJ2074" s="2"/>
      <c r="BK2074" s="2"/>
      <c r="BL2074" s="2"/>
      <c r="BM2074" s="2"/>
      <c r="BN2074" s="2"/>
      <c r="BO2074" s="2"/>
      <c r="BP2074" s="2"/>
      <c r="BQ2074" s="2"/>
      <c r="BR2074" s="2"/>
      <c r="BS2074" s="2"/>
      <c r="BT2074" s="2"/>
      <c r="BU2074" s="2"/>
      <c r="BV2074" s="2"/>
      <c r="BW2074" s="2"/>
      <c r="BX2074" s="2"/>
      <c r="BY2074" s="2"/>
      <c r="BZ2074" s="2"/>
      <c r="CA2074" s="2"/>
      <c r="CB2074" s="2"/>
      <c r="CC2074" s="2"/>
      <c r="CD2074" s="2"/>
      <c r="CE2074" s="2"/>
      <c r="CF2074" s="2"/>
      <c r="CG2074" s="2"/>
      <c r="CH2074" s="2"/>
      <c r="CI2074" s="2"/>
      <c r="CJ2074" s="2"/>
      <c r="CK2074" s="2"/>
      <c r="CL2074" s="2"/>
      <c r="CM2074" s="2"/>
      <c r="CN2074" s="2"/>
      <c r="CO2074" s="2"/>
      <c r="CP2074" s="2"/>
      <c r="CQ2074" s="2"/>
      <c r="CR2074" s="2"/>
      <c r="CS2074" s="2"/>
      <c r="CT2074" s="2"/>
      <c r="CU2074" s="2"/>
      <c r="CV2074" s="2"/>
      <c r="CW2074" s="2"/>
      <c r="CX2074" s="2"/>
      <c r="CY2074" s="2"/>
      <c r="CZ2074" s="2"/>
      <c r="DA2074" s="2"/>
      <c r="DB2074" s="2"/>
      <c r="DC2074" s="2"/>
      <c r="DD2074" s="2"/>
      <c r="DE2074" s="2"/>
      <c r="DF2074" s="2"/>
      <c r="DG2074" s="2"/>
      <c r="DH2074" s="2"/>
      <c r="DI2074" s="2"/>
      <c r="DJ2074" s="2"/>
      <c r="DK2074" s="2"/>
      <c r="DL2074" s="2"/>
      <c r="DM2074" s="2"/>
      <c r="DN2074" s="2"/>
      <c r="DO2074" s="2"/>
      <c r="DP2074" s="2"/>
      <c r="DQ2074" s="2"/>
      <c r="DR2074" s="2"/>
      <c r="DS2074" s="2"/>
      <c r="DT2074" s="2"/>
      <c r="DU2074" s="2"/>
      <c r="DV2074" s="2"/>
      <c r="DW2074" s="2"/>
      <c r="DX2074" s="2"/>
      <c r="DY2074" s="2"/>
      <c r="DZ2074" s="2"/>
      <c r="EA2074" s="2"/>
      <c r="EB2074" s="2"/>
      <c r="EC2074" s="2"/>
      <c r="ED2074" s="2"/>
      <c r="EE2074" s="2"/>
      <c r="EF2074" s="2"/>
      <c r="EG2074" s="2"/>
      <c r="EH2074" s="2"/>
      <c r="EI2074" s="2"/>
      <c r="EJ2074" s="2"/>
      <c r="EK2074" s="2"/>
      <c r="EL2074" s="2"/>
      <c r="EM2074" s="2"/>
      <c r="EN2074" s="2"/>
      <c r="EO2074" s="2"/>
      <c r="EP2074" s="2"/>
      <c r="EQ2074" s="2"/>
      <c r="ER2074" s="2"/>
      <c r="ES2074" s="2"/>
      <c r="ET2074" s="2"/>
      <c r="EU2074" s="2"/>
      <c r="EV2074" s="2"/>
      <c r="EW2074" s="2"/>
      <c r="EX2074" s="2"/>
      <c r="EY2074" s="2"/>
      <c r="EZ2074" s="2"/>
      <c r="FA2074" s="2"/>
      <c r="FB2074" s="2"/>
      <c r="FC2074" s="2"/>
    </row>
    <row r="2075" spans="1:159" s="4" customFormat="1">
      <c r="A2075" s="77" t="s">
        <v>2336</v>
      </c>
      <c r="B2075" s="87" t="s">
        <v>2844</v>
      </c>
      <c r="C2075" s="88">
        <v>5169</v>
      </c>
      <c r="D2075" s="87" t="s">
        <v>1306</v>
      </c>
      <c r="E2075" s="107" t="str">
        <f>VLOOKUP($C2075,'2024-25 School Level AAFTE'!$C$4:$L$2372,9,FALSE)</f>
        <v>No</v>
      </c>
      <c r="F2075" s="95">
        <f>VLOOKUP($C2075,'2024-25 School Level AAFTE'!$C$4:$J$2372,8,FALSE)</f>
        <v>574.72</v>
      </c>
      <c r="G2075" s="97">
        <f>IFERROR(IF(E2075= "yes",VLOOKUP(C2075,Summary!$B:$I,6,0),0),0)</f>
        <v>0</v>
      </c>
      <c r="H2075" s="96">
        <f t="shared" si="341"/>
        <v>0</v>
      </c>
      <c r="I2075" s="154">
        <f>VLOOKUP($A2075,'2025-26 Salary &amp; Benefits'!$A:$I,3,FALSE)</f>
        <v>1.1200000000000001</v>
      </c>
      <c r="J2075" s="154">
        <f>VLOOKUP($A2075,'2025-26 Salary &amp; Benefits'!$A:$I,4,FALSE)</f>
        <v>1.1200000000000001</v>
      </c>
      <c r="K2075" s="141">
        <f t="shared" si="342"/>
        <v>0</v>
      </c>
      <c r="L2075" s="140">
        <f t="shared" si="343"/>
        <v>0</v>
      </c>
      <c r="M2075" s="142">
        <f>'2025-26 Salary &amp; Benefits'!$E$6</f>
        <v>78209</v>
      </c>
      <c r="N2075" s="142">
        <f>'2025-26 Salary &amp; Benefits'!$F$6</f>
        <v>80164</v>
      </c>
      <c r="O2075" s="9">
        <f t="shared" si="344"/>
        <v>0</v>
      </c>
      <c r="P2075" s="9">
        <f t="shared" si="345"/>
        <v>0</v>
      </c>
      <c r="Q2075" s="9">
        <f>'2025-26 Salary &amp; Benefits'!G$6</f>
        <v>15997.68</v>
      </c>
      <c r="R2075" s="143">
        <f>'2025-26 Salary &amp; Benefits'!H$6</f>
        <v>0.16020000000000001</v>
      </c>
      <c r="S2075" s="143">
        <f>'2025-26 Salary &amp; Benefits'!I$6</f>
        <v>0.15390000000000001</v>
      </c>
      <c r="T2075" s="9">
        <f t="shared" si="346"/>
        <v>0</v>
      </c>
      <c r="U2075" s="9">
        <f t="shared" si="347"/>
        <v>0</v>
      </c>
      <c r="V2075" s="9">
        <f t="shared" si="348"/>
        <v>0</v>
      </c>
      <c r="W2075" s="9">
        <f t="shared" si="349"/>
        <v>0</v>
      </c>
      <c r="X2075" s="22">
        <f t="shared" si="350"/>
        <v>0</v>
      </c>
      <c r="Y2075" s="2"/>
      <c r="Z2075" s="2"/>
      <c r="AA2075" s="2"/>
      <c r="AB2075" s="2"/>
      <c r="AC2075" s="2"/>
      <c r="AD2075" s="2"/>
      <c r="AE2075" s="2"/>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c r="BF2075" s="2"/>
      <c r="BG2075" s="2"/>
      <c r="BH2075" s="2"/>
      <c r="BI2075" s="2"/>
      <c r="BJ2075" s="2"/>
      <c r="BK2075" s="2"/>
      <c r="BL2075" s="2"/>
      <c r="BM2075" s="2"/>
      <c r="BN2075" s="2"/>
      <c r="BO2075" s="2"/>
      <c r="BP2075" s="2"/>
      <c r="BQ2075" s="2"/>
      <c r="BR2075" s="2"/>
      <c r="BS2075" s="2"/>
      <c r="BT2075" s="2"/>
      <c r="BU2075" s="2"/>
      <c r="BV2075" s="2"/>
      <c r="BW2075" s="2"/>
      <c r="BX2075" s="2"/>
      <c r="BY2075" s="2"/>
      <c r="BZ2075" s="2"/>
      <c r="CA2075" s="2"/>
      <c r="CB2075" s="2"/>
      <c r="CC2075" s="2"/>
      <c r="CD2075" s="2"/>
      <c r="CE2075" s="2"/>
      <c r="CF2075" s="2"/>
      <c r="CG2075" s="2"/>
      <c r="CH2075" s="2"/>
      <c r="CI2075" s="2"/>
      <c r="CJ2075" s="2"/>
      <c r="CK2075" s="2"/>
      <c r="CL2075" s="2"/>
      <c r="CM2075" s="2"/>
      <c r="CN2075" s="2"/>
      <c r="CO2075" s="2"/>
      <c r="CP2075" s="2"/>
      <c r="CQ2075" s="2"/>
      <c r="CR2075" s="2"/>
      <c r="CS2075" s="2"/>
      <c r="CT2075" s="2"/>
      <c r="CU2075" s="2"/>
      <c r="CV2075" s="2"/>
      <c r="CW2075" s="2"/>
      <c r="CX2075" s="2"/>
      <c r="CY2075" s="2"/>
      <c r="CZ2075" s="2"/>
      <c r="DA2075" s="2"/>
      <c r="DB2075" s="2"/>
      <c r="DC2075" s="2"/>
      <c r="DD2075" s="2"/>
      <c r="DE2075" s="2"/>
      <c r="DF2075" s="2"/>
      <c r="DG2075" s="2"/>
      <c r="DH2075" s="2"/>
      <c r="DI2075" s="2"/>
      <c r="DJ2075" s="2"/>
      <c r="DK2075" s="2"/>
      <c r="DL2075" s="2"/>
      <c r="DM2075" s="2"/>
      <c r="DN2075" s="2"/>
      <c r="DO2075" s="2"/>
      <c r="DP2075" s="2"/>
      <c r="DQ2075" s="2"/>
      <c r="DR2075" s="2"/>
      <c r="DS2075" s="2"/>
      <c r="DT2075" s="2"/>
      <c r="DU2075" s="2"/>
      <c r="DV2075" s="2"/>
      <c r="DW2075" s="2"/>
      <c r="DX2075" s="2"/>
      <c r="DY2075" s="2"/>
      <c r="DZ2075" s="2"/>
      <c r="EA2075" s="2"/>
      <c r="EB2075" s="2"/>
      <c r="EC2075" s="2"/>
      <c r="ED2075" s="2"/>
      <c r="EE2075" s="2"/>
      <c r="EF2075" s="2"/>
      <c r="EG2075" s="2"/>
      <c r="EH2075" s="2"/>
      <c r="EI2075" s="2"/>
      <c r="EJ2075" s="2"/>
      <c r="EK2075" s="2"/>
      <c r="EL2075" s="2"/>
      <c r="EM2075" s="2"/>
      <c r="EN2075" s="2"/>
      <c r="EO2075" s="2"/>
      <c r="EP2075" s="2"/>
      <c r="EQ2075" s="2"/>
      <c r="ER2075" s="2"/>
      <c r="ES2075" s="2"/>
      <c r="ET2075" s="2"/>
      <c r="EU2075" s="2"/>
      <c r="EV2075" s="2"/>
      <c r="EW2075" s="2"/>
      <c r="EX2075" s="2"/>
      <c r="EY2075" s="2"/>
      <c r="EZ2075" s="2"/>
      <c r="FA2075" s="2"/>
      <c r="FB2075" s="2"/>
      <c r="FC2075" s="2"/>
    </row>
    <row r="2076" spans="1:159" s="4" customFormat="1">
      <c r="A2076" s="77" t="s">
        <v>2336</v>
      </c>
      <c r="B2076" s="87" t="s">
        <v>2844</v>
      </c>
      <c r="C2076" s="88">
        <v>5170</v>
      </c>
      <c r="D2076" s="87" t="s">
        <v>1307</v>
      </c>
      <c r="E2076" s="107" t="str">
        <f>VLOOKUP($C2076,'2024-25 School Level AAFTE'!$C$4:$L$2372,9,FALSE)</f>
        <v>Yes</v>
      </c>
      <c r="F2076" s="95">
        <f>VLOOKUP($C2076,'2024-25 School Level AAFTE'!$C$4:$J$2372,8,FALSE)</f>
        <v>586.39</v>
      </c>
      <c r="G2076" s="97">
        <f>IFERROR(IF(E2076= "yes",VLOOKUP(C2076,Summary!$B:$I,6,0),0),0)</f>
        <v>0</v>
      </c>
      <c r="H2076" s="96">
        <f t="shared" si="341"/>
        <v>586.39</v>
      </c>
      <c r="I2076" s="154">
        <f>VLOOKUP($A2076,'2025-26 Salary &amp; Benefits'!$A:$I,3,FALSE)</f>
        <v>1.1200000000000001</v>
      </c>
      <c r="J2076" s="154">
        <f>VLOOKUP($A2076,'2025-26 Salary &amp; Benefits'!$A:$I,4,FALSE)</f>
        <v>1.1200000000000001</v>
      </c>
      <c r="K2076" s="141">
        <f t="shared" si="342"/>
        <v>586.39</v>
      </c>
      <c r="L2076" s="140">
        <f t="shared" si="343"/>
        <v>1.72</v>
      </c>
      <c r="M2076" s="142">
        <f>'2025-26 Salary &amp; Benefits'!$E$6</f>
        <v>78209</v>
      </c>
      <c r="N2076" s="142">
        <f>'2025-26 Salary &amp; Benefits'!$F$6</f>
        <v>80164</v>
      </c>
      <c r="O2076" s="9">
        <f t="shared" si="344"/>
        <v>150661.82</v>
      </c>
      <c r="P2076" s="9">
        <f t="shared" si="345"/>
        <v>3766.109999999986</v>
      </c>
      <c r="Q2076" s="9">
        <f>'2025-26 Salary &amp; Benefits'!G$6</f>
        <v>15997.68</v>
      </c>
      <c r="R2076" s="143">
        <f>'2025-26 Salary &amp; Benefits'!H$6</f>
        <v>0.16020000000000001</v>
      </c>
      <c r="S2076" s="143">
        <f>'2025-26 Salary &amp; Benefits'!I$6</f>
        <v>0.15390000000000001</v>
      </c>
      <c r="T2076" s="9">
        <f t="shared" si="346"/>
        <v>52231.64</v>
      </c>
      <c r="U2076" s="9">
        <f t="shared" si="347"/>
        <v>2573.8000000000002</v>
      </c>
      <c r="V2076" s="9">
        <f t="shared" si="348"/>
        <v>396.11</v>
      </c>
      <c r="W2076" s="9">
        <f t="shared" si="349"/>
        <v>2969.9100000000003</v>
      </c>
      <c r="X2076" s="22">
        <f t="shared" si="350"/>
        <v>209629.48</v>
      </c>
      <c r="Y2076" s="2"/>
      <c r="Z2076" s="2"/>
      <c r="AA2076" s="2"/>
      <c r="AB2076" s="2"/>
      <c r="AC2076" s="2"/>
      <c r="AD2076" s="2"/>
      <c r="AE2076" s="2"/>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c r="BF2076" s="2"/>
      <c r="BG2076" s="2"/>
      <c r="BH2076" s="2"/>
      <c r="BI2076" s="2"/>
      <c r="BJ2076" s="2"/>
      <c r="BK2076" s="2"/>
      <c r="BL2076" s="2"/>
      <c r="BM2076" s="2"/>
      <c r="BN2076" s="2"/>
      <c r="BO2076" s="2"/>
      <c r="BP2076" s="2"/>
      <c r="BQ2076" s="2"/>
      <c r="BR2076" s="2"/>
      <c r="BS2076" s="2"/>
      <c r="BT2076" s="2"/>
      <c r="BU2076" s="2"/>
      <c r="BV2076" s="2"/>
      <c r="BW2076" s="2"/>
      <c r="BX2076" s="2"/>
      <c r="BY2076" s="2"/>
      <c r="BZ2076" s="2"/>
      <c r="CA2076" s="2"/>
      <c r="CB2076" s="2"/>
      <c r="CC2076" s="2"/>
      <c r="CD2076" s="2"/>
      <c r="CE2076" s="2"/>
      <c r="CF2076" s="2"/>
      <c r="CG2076" s="2"/>
      <c r="CH2076" s="2"/>
      <c r="CI2076" s="2"/>
      <c r="CJ2076" s="2"/>
      <c r="CK2076" s="2"/>
      <c r="CL2076" s="2"/>
      <c r="CM2076" s="2"/>
      <c r="CN2076" s="2"/>
      <c r="CO2076" s="2"/>
      <c r="CP2076" s="2"/>
      <c r="CQ2076" s="2"/>
      <c r="CR2076" s="2"/>
      <c r="CS2076" s="2"/>
      <c r="CT2076" s="2"/>
      <c r="CU2076" s="2"/>
      <c r="CV2076" s="2"/>
      <c r="CW2076" s="2"/>
      <c r="CX2076" s="2"/>
      <c r="CY2076" s="2"/>
      <c r="CZ2076" s="2"/>
      <c r="DA2076" s="2"/>
      <c r="DB2076" s="2"/>
      <c r="DC2076" s="2"/>
      <c r="DD2076" s="2"/>
      <c r="DE2076" s="2"/>
      <c r="DF2076" s="2"/>
      <c r="DG2076" s="2"/>
      <c r="DH2076" s="2"/>
      <c r="DI2076" s="2"/>
      <c r="DJ2076" s="2"/>
      <c r="DK2076" s="2"/>
      <c r="DL2076" s="2"/>
      <c r="DM2076" s="2"/>
      <c r="DN2076" s="2"/>
      <c r="DO2076" s="2"/>
      <c r="DP2076" s="2"/>
      <c r="DQ2076" s="2"/>
      <c r="DR2076" s="2"/>
      <c r="DS2076" s="2"/>
      <c r="DT2076" s="2"/>
      <c r="DU2076" s="2"/>
      <c r="DV2076" s="2"/>
      <c r="DW2076" s="2"/>
      <c r="DX2076" s="2"/>
      <c r="DY2076" s="2"/>
      <c r="DZ2076" s="2"/>
      <c r="EA2076" s="2"/>
      <c r="EB2076" s="2"/>
      <c r="EC2076" s="2"/>
      <c r="ED2076" s="2"/>
      <c r="EE2076" s="2"/>
      <c r="EF2076" s="2"/>
      <c r="EG2076" s="2"/>
      <c r="EH2076" s="2"/>
      <c r="EI2076" s="2"/>
      <c r="EJ2076" s="2"/>
      <c r="EK2076" s="2"/>
      <c r="EL2076" s="2"/>
      <c r="EM2076" s="2"/>
      <c r="EN2076" s="2"/>
      <c r="EO2076" s="2"/>
      <c r="EP2076" s="2"/>
      <c r="EQ2076" s="2"/>
      <c r="ER2076" s="2"/>
      <c r="ES2076" s="2"/>
      <c r="ET2076" s="2"/>
      <c r="EU2076" s="2"/>
      <c r="EV2076" s="2"/>
      <c r="EW2076" s="2"/>
      <c r="EX2076" s="2"/>
      <c r="EY2076" s="2"/>
      <c r="EZ2076" s="2"/>
      <c r="FA2076" s="2"/>
      <c r="FB2076" s="2"/>
      <c r="FC2076" s="2"/>
    </row>
    <row r="2077" spans="1:159" s="4" customFormat="1">
      <c r="A2077" s="77" t="s">
        <v>2336</v>
      </c>
      <c r="B2077" s="87" t="s">
        <v>2844</v>
      </c>
      <c r="C2077" s="88">
        <v>5192</v>
      </c>
      <c r="D2077" s="79" t="s">
        <v>27</v>
      </c>
      <c r="E2077" s="107" t="str">
        <f>VLOOKUP($C2077,'2024-25 School Level AAFTE'!$C$4:$L$2372,9,FALSE)</f>
        <v>No</v>
      </c>
      <c r="F2077" s="95">
        <f>VLOOKUP($C2077,'2024-25 School Level AAFTE'!$C$4:$J$2372,8,FALSE)</f>
        <v>1.67</v>
      </c>
      <c r="G2077" s="97">
        <f>IFERROR(IF(E2077= "yes",VLOOKUP(C2077,Summary!$B:$I,6,0),0),0)</f>
        <v>0</v>
      </c>
      <c r="H2077" s="96">
        <f t="shared" si="341"/>
        <v>0</v>
      </c>
      <c r="I2077" s="154">
        <f>VLOOKUP($A2077,'2025-26 Salary &amp; Benefits'!$A:$I,3,FALSE)</f>
        <v>1.1200000000000001</v>
      </c>
      <c r="J2077" s="154">
        <f>VLOOKUP($A2077,'2025-26 Salary &amp; Benefits'!$A:$I,4,FALSE)</f>
        <v>1.1200000000000001</v>
      </c>
      <c r="K2077" s="141">
        <f t="shared" si="342"/>
        <v>0</v>
      </c>
      <c r="L2077" s="140">
        <f t="shared" si="343"/>
        <v>0</v>
      </c>
      <c r="M2077" s="142">
        <f>'2025-26 Salary &amp; Benefits'!$E$6</f>
        <v>78209</v>
      </c>
      <c r="N2077" s="142">
        <f>'2025-26 Salary &amp; Benefits'!$F$6</f>
        <v>80164</v>
      </c>
      <c r="O2077" s="9">
        <f t="shared" si="344"/>
        <v>0</v>
      </c>
      <c r="P2077" s="9">
        <f t="shared" si="345"/>
        <v>0</v>
      </c>
      <c r="Q2077" s="9">
        <f>'2025-26 Salary &amp; Benefits'!G$6</f>
        <v>15997.68</v>
      </c>
      <c r="R2077" s="143">
        <f>'2025-26 Salary &amp; Benefits'!H$6</f>
        <v>0.16020000000000001</v>
      </c>
      <c r="S2077" s="143">
        <f>'2025-26 Salary &amp; Benefits'!I$6</f>
        <v>0.15390000000000001</v>
      </c>
      <c r="T2077" s="9">
        <f t="shared" si="346"/>
        <v>0</v>
      </c>
      <c r="U2077" s="9">
        <f t="shared" si="347"/>
        <v>0</v>
      </c>
      <c r="V2077" s="9">
        <f t="shared" si="348"/>
        <v>0</v>
      </c>
      <c r="W2077" s="9">
        <f t="shared" si="349"/>
        <v>0</v>
      </c>
      <c r="X2077" s="22">
        <f t="shared" si="350"/>
        <v>0</v>
      </c>
      <c r="Y2077" s="2"/>
      <c r="Z2077" s="2"/>
      <c r="AA2077" s="2"/>
      <c r="AB2077" s="2"/>
      <c r="AC2077" s="2"/>
      <c r="AD2077" s="2"/>
      <c r="AE2077" s="2"/>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c r="BF2077" s="2"/>
      <c r="BG2077" s="2"/>
      <c r="BH2077" s="2"/>
      <c r="BI2077" s="2"/>
      <c r="BJ2077" s="2"/>
      <c r="BK2077" s="2"/>
      <c r="BL2077" s="2"/>
      <c r="BM2077" s="2"/>
      <c r="BN2077" s="2"/>
      <c r="BO2077" s="2"/>
      <c r="BP2077" s="2"/>
      <c r="BQ2077" s="2"/>
      <c r="BR2077" s="2"/>
      <c r="BS2077" s="2"/>
      <c r="BT2077" s="2"/>
      <c r="BU2077" s="2"/>
      <c r="BV2077" s="2"/>
      <c r="BW2077" s="2"/>
      <c r="BX2077" s="2"/>
      <c r="BY2077" s="2"/>
      <c r="BZ2077" s="2"/>
      <c r="CA2077" s="2"/>
      <c r="CB2077" s="2"/>
      <c r="CC2077" s="2"/>
      <c r="CD2077" s="2"/>
      <c r="CE2077" s="2"/>
      <c r="CF2077" s="2"/>
      <c r="CG2077" s="2"/>
      <c r="CH2077" s="2"/>
      <c r="CI2077" s="2"/>
      <c r="CJ2077" s="2"/>
      <c r="CK2077" s="2"/>
      <c r="CL2077" s="2"/>
      <c r="CM2077" s="2"/>
      <c r="CN2077" s="2"/>
      <c r="CO2077" s="2"/>
      <c r="CP2077" s="2"/>
      <c r="CQ2077" s="2"/>
      <c r="CR2077" s="2"/>
      <c r="CS2077" s="2"/>
      <c r="CT2077" s="2"/>
      <c r="CU2077" s="2"/>
      <c r="CV2077" s="2"/>
      <c r="CW2077" s="2"/>
      <c r="CX2077" s="2"/>
      <c r="CY2077" s="2"/>
      <c r="CZ2077" s="2"/>
      <c r="DA2077" s="2"/>
      <c r="DB2077" s="2"/>
      <c r="DC2077" s="2"/>
      <c r="DD2077" s="2"/>
      <c r="DE2077" s="2"/>
      <c r="DF2077" s="2"/>
      <c r="DG2077" s="2"/>
      <c r="DH2077" s="2"/>
      <c r="DI2077" s="2"/>
      <c r="DJ2077" s="2"/>
      <c r="DK2077" s="2"/>
      <c r="DL2077" s="2"/>
      <c r="DM2077" s="2"/>
      <c r="DN2077" s="2"/>
      <c r="DO2077" s="2"/>
      <c r="DP2077" s="2"/>
      <c r="DQ2077" s="2"/>
      <c r="DR2077" s="2"/>
      <c r="DS2077" s="2"/>
      <c r="DT2077" s="2"/>
      <c r="DU2077" s="2"/>
      <c r="DV2077" s="2"/>
      <c r="DW2077" s="2"/>
      <c r="DX2077" s="2"/>
      <c r="DY2077" s="2"/>
      <c r="DZ2077" s="2"/>
      <c r="EA2077" s="2"/>
      <c r="EB2077" s="2"/>
      <c r="EC2077" s="2"/>
      <c r="ED2077" s="2"/>
      <c r="EE2077" s="2"/>
      <c r="EF2077" s="2"/>
      <c r="EG2077" s="2"/>
      <c r="EH2077" s="2"/>
      <c r="EI2077" s="2"/>
      <c r="EJ2077" s="2"/>
      <c r="EK2077" s="2"/>
      <c r="EL2077" s="2"/>
      <c r="EM2077" s="2"/>
      <c r="EN2077" s="2"/>
      <c r="EO2077" s="2"/>
      <c r="EP2077" s="2"/>
      <c r="EQ2077" s="2"/>
      <c r="ER2077" s="2"/>
      <c r="ES2077" s="2"/>
      <c r="ET2077" s="2"/>
      <c r="EU2077" s="2"/>
      <c r="EV2077" s="2"/>
      <c r="EW2077" s="2"/>
      <c r="EX2077" s="2"/>
      <c r="EY2077" s="2"/>
      <c r="EZ2077" s="2"/>
      <c r="FA2077" s="2"/>
      <c r="FB2077" s="2"/>
      <c r="FC2077" s="2"/>
    </row>
    <row r="2078" spans="1:159" s="4" customFormat="1">
      <c r="A2078" s="77" t="s">
        <v>2336</v>
      </c>
      <c r="B2078" s="87" t="s">
        <v>2844</v>
      </c>
      <c r="C2078" s="88">
        <v>5307</v>
      </c>
      <c r="D2078" s="87" t="s">
        <v>3017</v>
      </c>
      <c r="E2078" s="107" t="str">
        <f>VLOOKUP($C2078,'2024-25 School Level AAFTE'!$C$4:$L$2372,9,FALSE)</f>
        <v>Yes</v>
      </c>
      <c r="F2078" s="95">
        <f>VLOOKUP($C2078,'2024-25 School Level AAFTE'!$C$4:$J$2372,8,FALSE)</f>
        <v>358.74</v>
      </c>
      <c r="G2078" s="97">
        <f>IFERROR(IF(E2078= "yes",VLOOKUP(C2078,Summary!$B:$I,6,0),0),0)</f>
        <v>0</v>
      </c>
      <c r="H2078" s="96">
        <f t="shared" ref="H2078:H2141" si="351">IF(E2078= "yes", F2078,0)</f>
        <v>358.74</v>
      </c>
      <c r="I2078" s="154">
        <f>VLOOKUP($A2078,'2025-26 Salary &amp; Benefits'!$A:$I,3,FALSE)</f>
        <v>1.1200000000000001</v>
      </c>
      <c r="J2078" s="154">
        <f>VLOOKUP($A2078,'2025-26 Salary &amp; Benefits'!$A:$I,4,FALSE)</f>
        <v>1.1200000000000001</v>
      </c>
      <c r="K2078" s="141">
        <f t="shared" ref="K2078:K2141" si="352">IF(G2078&gt;0,G2078,H2078)</f>
        <v>358.74</v>
      </c>
      <c r="L2078" s="140">
        <f t="shared" ref="L2078:L2141" si="353">ROUND((($K2078*1.1*36)/15)/900,3)</f>
        <v>1.052</v>
      </c>
      <c r="M2078" s="142">
        <f>'2025-26 Salary &amp; Benefits'!$E$6</f>
        <v>78209</v>
      </c>
      <c r="N2078" s="142">
        <f>'2025-26 Salary &amp; Benefits'!$F$6</f>
        <v>80164</v>
      </c>
      <c r="O2078" s="9">
        <f t="shared" ref="O2078:O2141" si="354">ROUND($I2078*$M2078*$L2078,2)</f>
        <v>92148.97</v>
      </c>
      <c r="P2078" s="9">
        <f t="shared" ref="P2078:P2141" si="355">ROUND($J2078*$N2078*$L2078,2)-O2078</f>
        <v>2303.4599999999919</v>
      </c>
      <c r="Q2078" s="9">
        <f>'2025-26 Salary &amp; Benefits'!G$6</f>
        <v>15997.68</v>
      </c>
      <c r="R2078" s="143">
        <f>'2025-26 Salary &amp; Benefits'!H$6</f>
        <v>0.16020000000000001</v>
      </c>
      <c r="S2078" s="143">
        <f>'2025-26 Salary &amp; Benefits'!I$6</f>
        <v>0.15390000000000001</v>
      </c>
      <c r="T2078" s="9">
        <f t="shared" ref="T2078:T2141" si="356">ROUND(O2078*R2078+P2078*S2078+L2078*Q2078,2)</f>
        <v>31946.33</v>
      </c>
      <c r="U2078" s="9">
        <f t="shared" ref="U2078:U2141" si="357">ROUND((($N2078*$J2078*$L2078)/180)*3,2)</f>
        <v>1574.21</v>
      </c>
      <c r="V2078" s="9">
        <f t="shared" ref="V2078:V2141" si="358">ROUND(U2078*S2078,2)</f>
        <v>242.27</v>
      </c>
      <c r="W2078" s="9">
        <f t="shared" ref="W2078:W2141" si="359">SUM(U2078:V2078)</f>
        <v>1816.48</v>
      </c>
      <c r="X2078" s="22">
        <f t="shared" ref="X2078:X2141" si="360">SUM(T2078,O2078:P2078,W2078)</f>
        <v>128215.23999999999</v>
      </c>
      <c r="Y2078" s="2"/>
      <c r="Z2078" s="2"/>
      <c r="AA2078" s="2"/>
      <c r="AB2078" s="2"/>
      <c r="AC2078" s="2"/>
      <c r="AD2078" s="2"/>
      <c r="AE2078" s="2"/>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c r="BI2078" s="2"/>
      <c r="BJ2078" s="2"/>
      <c r="BK2078" s="2"/>
      <c r="BL2078" s="2"/>
      <c r="BM2078" s="2"/>
      <c r="BN2078" s="2"/>
      <c r="BO2078" s="2"/>
      <c r="BP2078" s="2"/>
      <c r="BQ2078" s="2"/>
      <c r="BR2078" s="2"/>
      <c r="BS2078" s="2"/>
      <c r="BT2078" s="2"/>
      <c r="BU2078" s="2"/>
      <c r="BV2078" s="2"/>
      <c r="BW2078" s="2"/>
      <c r="BX2078" s="2"/>
      <c r="BY2078" s="2"/>
      <c r="BZ2078" s="2"/>
      <c r="CA2078" s="2"/>
      <c r="CB2078" s="2"/>
      <c r="CC2078" s="2"/>
      <c r="CD2078" s="2"/>
      <c r="CE2078" s="2"/>
      <c r="CF2078" s="2"/>
      <c r="CG2078" s="2"/>
      <c r="CH2078" s="2"/>
      <c r="CI2078" s="2"/>
      <c r="CJ2078" s="2"/>
      <c r="CK2078" s="2"/>
      <c r="CL2078" s="2"/>
      <c r="CM2078" s="2"/>
      <c r="CN2078" s="2"/>
      <c r="CO2078" s="2"/>
      <c r="CP2078" s="2"/>
      <c r="CQ2078" s="2"/>
      <c r="CR2078" s="2"/>
      <c r="CS2078" s="2"/>
      <c r="CT2078" s="2"/>
      <c r="CU2078" s="2"/>
      <c r="CV2078" s="2"/>
      <c r="CW2078" s="2"/>
      <c r="CX2078" s="2"/>
      <c r="CY2078" s="2"/>
      <c r="CZ2078" s="2"/>
      <c r="DA2078" s="2"/>
      <c r="DB2078" s="2"/>
      <c r="DC2078" s="2"/>
      <c r="DD2078" s="2"/>
      <c r="DE2078" s="2"/>
      <c r="DF2078" s="2"/>
      <c r="DG2078" s="2"/>
      <c r="DH2078" s="2"/>
      <c r="DI2078" s="2"/>
      <c r="DJ2078" s="2"/>
      <c r="DK2078" s="2"/>
      <c r="DL2078" s="2"/>
      <c r="DM2078" s="2"/>
      <c r="DN2078" s="2"/>
      <c r="DO2078" s="2"/>
      <c r="DP2078" s="2"/>
      <c r="DQ2078" s="2"/>
      <c r="DR2078" s="2"/>
      <c r="DS2078" s="2"/>
      <c r="DT2078" s="2"/>
      <c r="DU2078" s="2"/>
      <c r="DV2078" s="2"/>
      <c r="DW2078" s="2"/>
      <c r="DX2078" s="2"/>
      <c r="DY2078" s="2"/>
      <c r="DZ2078" s="2"/>
      <c r="EA2078" s="2"/>
      <c r="EB2078" s="2"/>
      <c r="EC2078" s="2"/>
      <c r="ED2078" s="2"/>
      <c r="EE2078" s="2"/>
      <c r="EF2078" s="2"/>
      <c r="EG2078" s="2"/>
      <c r="EH2078" s="2"/>
      <c r="EI2078" s="2"/>
      <c r="EJ2078" s="2"/>
      <c r="EK2078" s="2"/>
      <c r="EL2078" s="2"/>
      <c r="EM2078" s="2"/>
      <c r="EN2078" s="2"/>
      <c r="EO2078" s="2"/>
      <c r="EP2078" s="2"/>
      <c r="EQ2078" s="2"/>
      <c r="ER2078" s="2"/>
      <c r="ES2078" s="2"/>
      <c r="ET2078" s="2"/>
      <c r="EU2078" s="2"/>
      <c r="EV2078" s="2"/>
      <c r="EW2078" s="2"/>
      <c r="EX2078" s="2"/>
      <c r="EY2078" s="2"/>
      <c r="EZ2078" s="2"/>
      <c r="FA2078" s="2"/>
      <c r="FB2078" s="2"/>
      <c r="FC2078" s="2"/>
    </row>
    <row r="2079" spans="1:159" s="4" customFormat="1">
      <c r="A2079" s="77" t="s">
        <v>2336</v>
      </c>
      <c r="B2079" s="87" t="s">
        <v>2844</v>
      </c>
      <c r="C2079" s="88">
        <v>5458</v>
      </c>
      <c r="D2079" s="87" t="s">
        <v>3237</v>
      </c>
      <c r="E2079" s="107" t="str">
        <f>VLOOKUP($C2079,'2024-25 School Level AAFTE'!$C$4:$L$2372,9,FALSE)</f>
        <v>No</v>
      </c>
      <c r="F2079" s="95">
        <f>VLOOKUP($C2079,'2024-25 School Level AAFTE'!$C$4:$J$2372,8,FALSE)</f>
        <v>375.1</v>
      </c>
      <c r="G2079" s="97">
        <f>IFERROR(IF(E2079= "yes",VLOOKUP(C2079,Summary!$B:$I,6,0),0),0)</f>
        <v>0</v>
      </c>
      <c r="H2079" s="96">
        <f t="shared" si="351"/>
        <v>0</v>
      </c>
      <c r="I2079" s="154">
        <f>VLOOKUP($A2079,'2025-26 Salary &amp; Benefits'!$A:$I,3,FALSE)</f>
        <v>1.1200000000000001</v>
      </c>
      <c r="J2079" s="154">
        <f>VLOOKUP($A2079,'2025-26 Salary &amp; Benefits'!$A:$I,4,FALSE)</f>
        <v>1.1200000000000001</v>
      </c>
      <c r="K2079" s="141">
        <f t="shared" si="352"/>
        <v>0</v>
      </c>
      <c r="L2079" s="140">
        <f t="shared" si="353"/>
        <v>0</v>
      </c>
      <c r="M2079" s="142">
        <f>'2025-26 Salary &amp; Benefits'!$E$6</f>
        <v>78209</v>
      </c>
      <c r="N2079" s="142">
        <f>'2025-26 Salary &amp; Benefits'!$F$6</f>
        <v>80164</v>
      </c>
      <c r="O2079" s="9">
        <f t="shared" si="354"/>
        <v>0</v>
      </c>
      <c r="P2079" s="9">
        <f t="shared" si="355"/>
        <v>0</v>
      </c>
      <c r="Q2079" s="9">
        <f>'2025-26 Salary &amp; Benefits'!G$6</f>
        <v>15997.68</v>
      </c>
      <c r="R2079" s="143">
        <f>'2025-26 Salary &amp; Benefits'!H$6</f>
        <v>0.16020000000000001</v>
      </c>
      <c r="S2079" s="143">
        <f>'2025-26 Salary &amp; Benefits'!I$6</f>
        <v>0.15390000000000001</v>
      </c>
      <c r="T2079" s="9">
        <f t="shared" si="356"/>
        <v>0</v>
      </c>
      <c r="U2079" s="9">
        <f t="shared" si="357"/>
        <v>0</v>
      </c>
      <c r="V2079" s="9">
        <f t="shared" si="358"/>
        <v>0</v>
      </c>
      <c r="W2079" s="9">
        <f t="shared" si="359"/>
        <v>0</v>
      </c>
      <c r="X2079" s="22">
        <f t="shared" si="360"/>
        <v>0</v>
      </c>
      <c r="Y2079" s="2"/>
      <c r="Z2079" s="2"/>
      <c r="AA2079" s="2"/>
      <c r="AB2079" s="2"/>
      <c r="AC2079" s="2"/>
      <c r="AD2079" s="2"/>
      <c r="AE2079" s="2"/>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c r="BF2079" s="2"/>
      <c r="BG2079" s="2"/>
      <c r="BH2079" s="2"/>
      <c r="BI2079" s="2"/>
      <c r="BJ2079" s="2"/>
      <c r="BK2079" s="2"/>
      <c r="BL2079" s="2"/>
      <c r="BM2079" s="2"/>
      <c r="BN2079" s="2"/>
      <c r="BO2079" s="2"/>
      <c r="BP2079" s="2"/>
      <c r="BQ2079" s="2"/>
      <c r="BR2079" s="2"/>
      <c r="BS2079" s="2"/>
      <c r="BT2079" s="2"/>
      <c r="BU2079" s="2"/>
      <c r="BV2079" s="2"/>
      <c r="BW2079" s="2"/>
      <c r="BX2079" s="2"/>
      <c r="BY2079" s="2"/>
      <c r="BZ2079" s="2"/>
      <c r="CA2079" s="2"/>
      <c r="CB2079" s="2"/>
      <c r="CC2079" s="2"/>
      <c r="CD2079" s="2"/>
      <c r="CE2079" s="2"/>
      <c r="CF2079" s="2"/>
      <c r="CG2079" s="2"/>
      <c r="CH2079" s="2"/>
      <c r="CI2079" s="2"/>
      <c r="CJ2079" s="2"/>
      <c r="CK2079" s="2"/>
      <c r="CL2079" s="2"/>
      <c r="CM2079" s="2"/>
      <c r="CN2079" s="2"/>
      <c r="CO2079" s="2"/>
      <c r="CP2079" s="2"/>
      <c r="CQ2079" s="2"/>
      <c r="CR2079" s="2"/>
      <c r="CS2079" s="2"/>
      <c r="CT2079" s="2"/>
      <c r="CU2079" s="2"/>
      <c r="CV2079" s="2"/>
      <c r="CW2079" s="2"/>
      <c r="CX2079" s="2"/>
      <c r="CY2079" s="2"/>
      <c r="CZ2079" s="2"/>
      <c r="DA2079" s="2"/>
      <c r="DB2079" s="2"/>
      <c r="DC2079" s="2"/>
      <c r="DD2079" s="2"/>
      <c r="DE2079" s="2"/>
      <c r="DF2079" s="2"/>
      <c r="DG2079" s="2"/>
      <c r="DH2079" s="2"/>
      <c r="DI2079" s="2"/>
      <c r="DJ2079" s="2"/>
      <c r="DK2079" s="2"/>
      <c r="DL2079" s="2"/>
      <c r="DM2079" s="2"/>
      <c r="DN2079" s="2"/>
      <c r="DO2079" s="2"/>
      <c r="DP2079" s="2"/>
      <c r="DQ2079" s="2"/>
      <c r="DR2079" s="2"/>
      <c r="DS2079" s="2"/>
      <c r="DT2079" s="2"/>
      <c r="DU2079" s="2"/>
      <c r="DV2079" s="2"/>
      <c r="DW2079" s="2"/>
      <c r="DX2079" s="2"/>
      <c r="DY2079" s="2"/>
      <c r="DZ2079" s="2"/>
      <c r="EA2079" s="2"/>
      <c r="EB2079" s="2"/>
      <c r="EC2079" s="2"/>
      <c r="ED2079" s="2"/>
      <c r="EE2079" s="2"/>
      <c r="EF2079" s="2"/>
      <c r="EG2079" s="2"/>
      <c r="EH2079" s="2"/>
      <c r="EI2079" s="2"/>
      <c r="EJ2079" s="2"/>
      <c r="EK2079" s="2"/>
      <c r="EL2079" s="2"/>
      <c r="EM2079" s="2"/>
      <c r="EN2079" s="2"/>
      <c r="EO2079" s="2"/>
      <c r="EP2079" s="2"/>
      <c r="EQ2079" s="2"/>
      <c r="ER2079" s="2"/>
      <c r="ES2079" s="2"/>
      <c r="ET2079" s="2"/>
      <c r="EU2079" s="2"/>
      <c r="EV2079" s="2"/>
      <c r="EW2079" s="2"/>
      <c r="EX2079" s="2"/>
      <c r="EY2079" s="2"/>
      <c r="EZ2079" s="2"/>
      <c r="FA2079" s="2"/>
      <c r="FB2079" s="2"/>
      <c r="FC2079" s="2"/>
    </row>
    <row r="2080" spans="1:159" s="4" customFormat="1">
      <c r="A2080" s="74" t="s">
        <v>2336</v>
      </c>
      <c r="B2080" s="87" t="s">
        <v>2844</v>
      </c>
      <c r="C2080" s="88">
        <v>5627</v>
      </c>
      <c r="D2080" s="87" t="s">
        <v>3016</v>
      </c>
      <c r="E2080" s="107" t="str">
        <f>VLOOKUP($C2080,'2024-25 School Level AAFTE'!$C$4:$L$2372,9,FALSE)</f>
        <v>No</v>
      </c>
      <c r="F2080" s="95">
        <f>VLOOKUP($C2080,'2024-25 School Level AAFTE'!$C$4:$J$2372,8,FALSE)</f>
        <v>136.77000000000001</v>
      </c>
      <c r="G2080" s="97">
        <f>IFERROR(IF(E2080= "yes",VLOOKUP(C2080,Summary!$B:$I,6,0),0),0)</f>
        <v>0</v>
      </c>
      <c r="H2080" s="96">
        <f t="shared" si="351"/>
        <v>0</v>
      </c>
      <c r="I2080" s="154">
        <f>VLOOKUP($A2080,'2025-26 Salary &amp; Benefits'!$A:$I,3,FALSE)</f>
        <v>1.1200000000000001</v>
      </c>
      <c r="J2080" s="154">
        <f>VLOOKUP($A2080,'2025-26 Salary &amp; Benefits'!$A:$I,4,FALSE)</f>
        <v>1.1200000000000001</v>
      </c>
      <c r="K2080" s="141">
        <f t="shared" si="352"/>
        <v>0</v>
      </c>
      <c r="L2080" s="140">
        <f t="shared" si="353"/>
        <v>0</v>
      </c>
      <c r="M2080" s="142">
        <f>'2025-26 Salary &amp; Benefits'!$E$6</f>
        <v>78209</v>
      </c>
      <c r="N2080" s="142">
        <f>'2025-26 Salary &amp; Benefits'!$F$6</f>
        <v>80164</v>
      </c>
      <c r="O2080" s="9">
        <f t="shared" si="354"/>
        <v>0</v>
      </c>
      <c r="P2080" s="9">
        <f t="shared" si="355"/>
        <v>0</v>
      </c>
      <c r="Q2080" s="9">
        <f>'2025-26 Salary &amp; Benefits'!G$6</f>
        <v>15997.68</v>
      </c>
      <c r="R2080" s="143">
        <f>'2025-26 Salary &amp; Benefits'!H$6</f>
        <v>0.16020000000000001</v>
      </c>
      <c r="S2080" s="143">
        <f>'2025-26 Salary &amp; Benefits'!I$6</f>
        <v>0.15390000000000001</v>
      </c>
      <c r="T2080" s="9">
        <f t="shared" si="356"/>
        <v>0</v>
      </c>
      <c r="U2080" s="9">
        <f t="shared" si="357"/>
        <v>0</v>
      </c>
      <c r="V2080" s="9">
        <f t="shared" si="358"/>
        <v>0</v>
      </c>
      <c r="W2080" s="9">
        <f t="shared" si="359"/>
        <v>0</v>
      </c>
      <c r="X2080" s="22">
        <f t="shared" si="360"/>
        <v>0</v>
      </c>
      <c r="Y2080" s="2"/>
      <c r="Z2080" s="2"/>
      <c r="AA2080" s="2"/>
      <c r="AB2080" s="2"/>
      <c r="AC2080" s="2"/>
      <c r="AD2080" s="2"/>
      <c r="AE2080" s="2"/>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c r="BI2080" s="2"/>
      <c r="BJ2080" s="2"/>
      <c r="BK2080" s="2"/>
      <c r="BL2080" s="2"/>
      <c r="BM2080" s="2"/>
      <c r="BN2080" s="2"/>
      <c r="BO2080" s="2"/>
      <c r="BP2080" s="2"/>
      <c r="BQ2080" s="2"/>
      <c r="BR2080" s="2"/>
      <c r="BS2080" s="2"/>
      <c r="BT2080" s="2"/>
      <c r="BU2080" s="2"/>
      <c r="BV2080" s="2"/>
      <c r="BW2080" s="2"/>
      <c r="BX2080" s="2"/>
      <c r="BY2080" s="2"/>
      <c r="BZ2080" s="2"/>
      <c r="CA2080" s="2"/>
      <c r="CB2080" s="2"/>
      <c r="CC2080" s="2"/>
      <c r="CD2080" s="2"/>
      <c r="CE2080" s="2"/>
      <c r="CF2080" s="2"/>
      <c r="CG2080" s="2"/>
      <c r="CH2080" s="2"/>
      <c r="CI2080" s="2"/>
      <c r="CJ2080" s="2"/>
      <c r="CK2080" s="2"/>
      <c r="CL2080" s="2"/>
      <c r="CM2080" s="2"/>
      <c r="CN2080" s="2"/>
      <c r="CO2080" s="2"/>
      <c r="CP2080" s="2"/>
      <c r="CQ2080" s="2"/>
      <c r="CR2080" s="2"/>
      <c r="CS2080" s="2"/>
      <c r="CT2080" s="2"/>
      <c r="CU2080" s="2"/>
      <c r="CV2080" s="2"/>
      <c r="CW2080" s="2"/>
      <c r="CX2080" s="2"/>
      <c r="CY2080" s="2"/>
      <c r="CZ2080" s="2"/>
      <c r="DA2080" s="2"/>
      <c r="DB2080" s="2"/>
      <c r="DC2080" s="2"/>
      <c r="DD2080" s="2"/>
      <c r="DE2080" s="2"/>
      <c r="DF2080" s="2"/>
      <c r="DG2080" s="2"/>
      <c r="DH2080" s="2"/>
      <c r="DI2080" s="2"/>
      <c r="DJ2080" s="2"/>
      <c r="DK2080" s="2"/>
      <c r="DL2080" s="2"/>
      <c r="DM2080" s="2"/>
      <c r="DN2080" s="2"/>
      <c r="DO2080" s="2"/>
      <c r="DP2080" s="2"/>
      <c r="DQ2080" s="2"/>
      <c r="DR2080" s="2"/>
      <c r="DS2080" s="2"/>
      <c r="DT2080" s="2"/>
      <c r="DU2080" s="2"/>
      <c r="DV2080" s="2"/>
      <c r="DW2080" s="2"/>
      <c r="DX2080" s="2"/>
      <c r="DY2080" s="2"/>
      <c r="DZ2080" s="2"/>
      <c r="EA2080" s="2"/>
      <c r="EB2080" s="2"/>
      <c r="EC2080" s="2"/>
      <c r="ED2080" s="2"/>
      <c r="EE2080" s="2"/>
      <c r="EF2080" s="2"/>
      <c r="EG2080" s="2"/>
      <c r="EH2080" s="2"/>
      <c r="EI2080" s="2"/>
      <c r="EJ2080" s="2"/>
      <c r="EK2080" s="2"/>
      <c r="EL2080" s="2"/>
      <c r="EM2080" s="2"/>
      <c r="EN2080" s="2"/>
      <c r="EO2080" s="2"/>
      <c r="EP2080" s="2"/>
      <c r="EQ2080" s="2"/>
      <c r="ER2080" s="2"/>
      <c r="ES2080" s="2"/>
      <c r="ET2080" s="2"/>
      <c r="EU2080" s="2"/>
      <c r="EV2080" s="2"/>
      <c r="EW2080" s="2"/>
      <c r="EX2080" s="2"/>
      <c r="EY2080" s="2"/>
      <c r="EZ2080" s="2"/>
      <c r="FA2080" s="2"/>
      <c r="FB2080" s="2"/>
      <c r="FC2080" s="2"/>
    </row>
    <row r="2081" spans="1:159" s="4" customFormat="1">
      <c r="A2081" s="77" t="s">
        <v>2336</v>
      </c>
      <c r="B2081" s="87" t="s">
        <v>2844</v>
      </c>
      <c r="C2081" s="88">
        <v>5697</v>
      </c>
      <c r="D2081" s="87" t="s">
        <v>3102</v>
      </c>
      <c r="E2081" s="107" t="str">
        <f>VLOOKUP($C2081,'2024-25 School Level AAFTE'!$C$4:$L$2372,9,FALSE)</f>
        <v>Yes</v>
      </c>
      <c r="F2081" s="95">
        <f>VLOOKUP($C2081,'2024-25 School Level AAFTE'!$C$4:$J$2372,8,FALSE)</f>
        <v>514</v>
      </c>
      <c r="G2081" s="97">
        <f>IFERROR(IF(E2081= "yes",VLOOKUP(C2081,Summary!$B:$I,6,0),0),0)</f>
        <v>0</v>
      </c>
      <c r="H2081" s="96">
        <f t="shared" si="351"/>
        <v>514</v>
      </c>
      <c r="I2081" s="154">
        <f>VLOOKUP($A2081,'2025-26 Salary &amp; Benefits'!$A:$I,3,FALSE)</f>
        <v>1.1200000000000001</v>
      </c>
      <c r="J2081" s="154">
        <f>VLOOKUP($A2081,'2025-26 Salary &amp; Benefits'!$A:$I,4,FALSE)</f>
        <v>1.1200000000000001</v>
      </c>
      <c r="K2081" s="141">
        <f t="shared" si="352"/>
        <v>514</v>
      </c>
      <c r="L2081" s="140">
        <f t="shared" si="353"/>
        <v>1.508</v>
      </c>
      <c r="M2081" s="142">
        <f>'2025-26 Salary &amp; Benefits'!$E$6</f>
        <v>78209</v>
      </c>
      <c r="N2081" s="142">
        <f>'2025-26 Salary &amp; Benefits'!$F$6</f>
        <v>80164</v>
      </c>
      <c r="O2081" s="9">
        <f t="shared" si="354"/>
        <v>132091.87</v>
      </c>
      <c r="P2081" s="9">
        <f t="shared" si="355"/>
        <v>3301.9200000000128</v>
      </c>
      <c r="Q2081" s="9">
        <f>'2025-26 Salary &amp; Benefits'!G$6</f>
        <v>15997.68</v>
      </c>
      <c r="R2081" s="143">
        <f>'2025-26 Salary &amp; Benefits'!H$6</f>
        <v>0.16020000000000001</v>
      </c>
      <c r="S2081" s="143">
        <f>'2025-26 Salary &amp; Benefits'!I$6</f>
        <v>0.15390000000000001</v>
      </c>
      <c r="T2081" s="9">
        <f t="shared" si="356"/>
        <v>45793.78</v>
      </c>
      <c r="U2081" s="9">
        <f t="shared" si="357"/>
        <v>2256.56</v>
      </c>
      <c r="V2081" s="9">
        <f t="shared" si="358"/>
        <v>347.28</v>
      </c>
      <c r="W2081" s="9">
        <f t="shared" si="359"/>
        <v>2603.84</v>
      </c>
      <c r="X2081" s="22">
        <f t="shared" si="360"/>
        <v>183791.41</v>
      </c>
      <c r="Y2081" s="2"/>
      <c r="Z2081" s="2"/>
      <c r="AA2081" s="2"/>
      <c r="AB2081" s="2"/>
      <c r="AC2081" s="2"/>
      <c r="AD2081" s="2"/>
      <c r="AE2081" s="2"/>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c r="BF2081" s="2"/>
      <c r="BG2081" s="2"/>
      <c r="BH2081" s="2"/>
      <c r="BI2081" s="2"/>
      <c r="BJ2081" s="2"/>
      <c r="BK2081" s="2"/>
      <c r="BL2081" s="2"/>
      <c r="BM2081" s="2"/>
      <c r="BN2081" s="2"/>
      <c r="BO2081" s="2"/>
      <c r="BP2081" s="2"/>
      <c r="BQ2081" s="2"/>
      <c r="BR2081" s="2"/>
      <c r="BS2081" s="2"/>
      <c r="BT2081" s="2"/>
      <c r="BU2081" s="2"/>
      <c r="BV2081" s="2"/>
      <c r="BW2081" s="2"/>
      <c r="BX2081" s="2"/>
      <c r="BY2081" s="2"/>
      <c r="BZ2081" s="2"/>
      <c r="CA2081" s="2"/>
      <c r="CB2081" s="2"/>
      <c r="CC2081" s="2"/>
      <c r="CD2081" s="2"/>
      <c r="CE2081" s="2"/>
      <c r="CF2081" s="2"/>
      <c r="CG2081" s="2"/>
      <c r="CH2081" s="2"/>
      <c r="CI2081" s="2"/>
      <c r="CJ2081" s="2"/>
      <c r="CK2081" s="2"/>
      <c r="CL2081" s="2"/>
      <c r="CM2081" s="2"/>
      <c r="CN2081" s="2"/>
      <c r="CO2081" s="2"/>
      <c r="CP2081" s="2"/>
      <c r="CQ2081" s="2"/>
      <c r="CR2081" s="2"/>
      <c r="CS2081" s="2"/>
      <c r="CT2081" s="2"/>
      <c r="CU2081" s="2"/>
      <c r="CV2081" s="2"/>
      <c r="CW2081" s="2"/>
      <c r="CX2081" s="2"/>
      <c r="CY2081" s="2"/>
      <c r="CZ2081" s="2"/>
      <c r="DA2081" s="2"/>
      <c r="DB2081" s="2"/>
      <c r="DC2081" s="2"/>
      <c r="DD2081" s="2"/>
      <c r="DE2081" s="2"/>
      <c r="DF2081" s="2"/>
      <c r="DG2081" s="2"/>
      <c r="DH2081" s="2"/>
      <c r="DI2081" s="2"/>
      <c r="DJ2081" s="2"/>
      <c r="DK2081" s="2"/>
      <c r="DL2081" s="2"/>
      <c r="DM2081" s="2"/>
      <c r="DN2081" s="2"/>
      <c r="DO2081" s="2"/>
      <c r="DP2081" s="2"/>
      <c r="DQ2081" s="2"/>
      <c r="DR2081" s="2"/>
      <c r="DS2081" s="2"/>
      <c r="DT2081" s="2"/>
      <c r="DU2081" s="2"/>
      <c r="DV2081" s="2"/>
      <c r="DW2081" s="2"/>
      <c r="DX2081" s="2"/>
      <c r="DY2081" s="2"/>
      <c r="DZ2081" s="2"/>
      <c r="EA2081" s="2"/>
      <c r="EB2081" s="2"/>
      <c r="EC2081" s="2"/>
      <c r="ED2081" s="2"/>
      <c r="EE2081" s="2"/>
      <c r="EF2081" s="2"/>
      <c r="EG2081" s="2"/>
      <c r="EH2081" s="2"/>
      <c r="EI2081" s="2"/>
      <c r="EJ2081" s="2"/>
      <c r="EK2081" s="2"/>
      <c r="EL2081" s="2"/>
      <c r="EM2081" s="2"/>
      <c r="EN2081" s="2"/>
      <c r="EO2081" s="2"/>
      <c r="EP2081" s="2"/>
      <c r="EQ2081" s="2"/>
      <c r="ER2081" s="2"/>
      <c r="ES2081" s="2"/>
      <c r="ET2081" s="2"/>
      <c r="EU2081" s="2"/>
      <c r="EV2081" s="2"/>
      <c r="EW2081" s="2"/>
      <c r="EX2081" s="2"/>
      <c r="EY2081" s="2"/>
      <c r="EZ2081" s="2"/>
      <c r="FA2081" s="2"/>
      <c r="FB2081" s="2"/>
      <c r="FC2081" s="2"/>
    </row>
    <row r="2082" spans="1:159" s="4" customFormat="1">
      <c r="A2082" s="77" t="s">
        <v>2336</v>
      </c>
      <c r="B2082" s="87" t="s">
        <v>2844</v>
      </c>
      <c r="C2082" s="88">
        <v>5720</v>
      </c>
      <c r="D2082" s="87" t="s">
        <v>3254</v>
      </c>
      <c r="E2082" s="107" t="str">
        <f>VLOOKUP($C2082,'2024-25 School Level AAFTE'!$C$4:$L$2372,9,FALSE)</f>
        <v>Yes</v>
      </c>
      <c r="F2082" s="95">
        <f>VLOOKUP($C2082,'2024-25 School Level AAFTE'!$C$4:$J$2372,8,FALSE)</f>
        <v>149.22</v>
      </c>
      <c r="G2082" s="97">
        <f>IFERROR(IF(E2082= "yes",VLOOKUP(C2082,Summary!$B:$I,6,0),0),0)</f>
        <v>0</v>
      </c>
      <c r="H2082" s="96">
        <f t="shared" si="351"/>
        <v>149.22</v>
      </c>
      <c r="I2082" s="154">
        <f>VLOOKUP($A2082,'2025-26 Salary &amp; Benefits'!$A:$I,3,FALSE)</f>
        <v>1.1200000000000001</v>
      </c>
      <c r="J2082" s="154">
        <f>VLOOKUP($A2082,'2025-26 Salary &amp; Benefits'!$A:$I,4,FALSE)</f>
        <v>1.1200000000000001</v>
      </c>
      <c r="K2082" s="141">
        <f t="shared" si="352"/>
        <v>149.22</v>
      </c>
      <c r="L2082" s="140">
        <f t="shared" si="353"/>
        <v>0.438</v>
      </c>
      <c r="M2082" s="142">
        <f>'2025-26 Salary &amp; Benefits'!$E$6</f>
        <v>78209</v>
      </c>
      <c r="N2082" s="142">
        <f>'2025-26 Salary &amp; Benefits'!$F$6</f>
        <v>80164</v>
      </c>
      <c r="O2082" s="9">
        <f t="shared" si="354"/>
        <v>38366.21</v>
      </c>
      <c r="P2082" s="9">
        <f t="shared" si="355"/>
        <v>959.04000000000087</v>
      </c>
      <c r="Q2082" s="9">
        <f>'2025-26 Salary &amp; Benefits'!G$6</f>
        <v>15997.68</v>
      </c>
      <c r="R2082" s="143">
        <f>'2025-26 Salary &amp; Benefits'!H$6</f>
        <v>0.16020000000000001</v>
      </c>
      <c r="S2082" s="143">
        <f>'2025-26 Salary &amp; Benefits'!I$6</f>
        <v>0.15390000000000001</v>
      </c>
      <c r="T2082" s="9">
        <f t="shared" si="356"/>
        <v>13300.85</v>
      </c>
      <c r="U2082" s="9">
        <f t="shared" si="357"/>
        <v>655.42</v>
      </c>
      <c r="V2082" s="9">
        <f t="shared" si="358"/>
        <v>100.87</v>
      </c>
      <c r="W2082" s="9">
        <f t="shared" si="359"/>
        <v>756.29</v>
      </c>
      <c r="X2082" s="22">
        <f t="shared" si="360"/>
        <v>53382.39</v>
      </c>
      <c r="Y2082" s="2"/>
      <c r="Z2082" s="2"/>
      <c r="AA2082" s="2"/>
      <c r="AB2082" s="2"/>
      <c r="AC2082" s="2"/>
      <c r="AD2082" s="2"/>
      <c r="AE2082" s="2"/>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c r="BF2082" s="2"/>
      <c r="BG2082" s="2"/>
      <c r="BH2082" s="2"/>
      <c r="BI2082" s="2"/>
      <c r="BJ2082" s="2"/>
      <c r="BK2082" s="2"/>
      <c r="BL2082" s="2"/>
      <c r="BM2082" s="2"/>
      <c r="BN2082" s="2"/>
      <c r="BO2082" s="2"/>
      <c r="BP2082" s="2"/>
      <c r="BQ2082" s="2"/>
      <c r="BR2082" s="2"/>
      <c r="BS2082" s="2"/>
      <c r="BT2082" s="2"/>
      <c r="BU2082" s="2"/>
      <c r="BV2082" s="2"/>
      <c r="BW2082" s="2"/>
      <c r="BX2082" s="2"/>
      <c r="BY2082" s="2"/>
      <c r="BZ2082" s="2"/>
      <c r="CA2082" s="2"/>
      <c r="CB2082" s="2"/>
      <c r="CC2082" s="2"/>
      <c r="CD2082" s="2"/>
      <c r="CE2082" s="2"/>
      <c r="CF2082" s="2"/>
      <c r="CG2082" s="2"/>
      <c r="CH2082" s="2"/>
      <c r="CI2082" s="2"/>
      <c r="CJ2082" s="2"/>
      <c r="CK2082" s="2"/>
      <c r="CL2082" s="2"/>
      <c r="CM2082" s="2"/>
      <c r="CN2082" s="2"/>
      <c r="CO2082" s="2"/>
      <c r="CP2082" s="2"/>
      <c r="CQ2082" s="2"/>
      <c r="CR2082" s="2"/>
      <c r="CS2082" s="2"/>
      <c r="CT2082" s="2"/>
      <c r="CU2082" s="2"/>
      <c r="CV2082" s="2"/>
      <c r="CW2082" s="2"/>
      <c r="CX2082" s="2"/>
      <c r="CY2082" s="2"/>
      <c r="CZ2082" s="2"/>
      <c r="DA2082" s="2"/>
      <c r="DB2082" s="2"/>
      <c r="DC2082" s="2"/>
      <c r="DD2082" s="2"/>
      <c r="DE2082" s="2"/>
      <c r="DF2082" s="2"/>
      <c r="DG2082" s="2"/>
      <c r="DH2082" s="2"/>
      <c r="DI2082" s="2"/>
      <c r="DJ2082" s="2"/>
      <c r="DK2082" s="2"/>
      <c r="DL2082" s="2"/>
      <c r="DM2082" s="2"/>
      <c r="DN2082" s="2"/>
      <c r="DO2082" s="2"/>
      <c r="DP2082" s="2"/>
      <c r="DQ2082" s="2"/>
      <c r="DR2082" s="2"/>
      <c r="DS2082" s="2"/>
      <c r="DT2082" s="2"/>
      <c r="DU2082" s="2"/>
      <c r="DV2082" s="2"/>
      <c r="DW2082" s="2"/>
      <c r="DX2082" s="2"/>
      <c r="DY2082" s="2"/>
      <c r="DZ2082" s="2"/>
      <c r="EA2082" s="2"/>
      <c r="EB2082" s="2"/>
      <c r="EC2082" s="2"/>
      <c r="ED2082" s="2"/>
      <c r="EE2082" s="2"/>
      <c r="EF2082" s="2"/>
      <c r="EG2082" s="2"/>
      <c r="EH2082" s="2"/>
      <c r="EI2082" s="2"/>
      <c r="EJ2082" s="2"/>
      <c r="EK2082" s="2"/>
      <c r="EL2082" s="2"/>
      <c r="EM2082" s="2"/>
      <c r="EN2082" s="2"/>
      <c r="EO2082" s="2"/>
      <c r="EP2082" s="2"/>
      <c r="EQ2082" s="2"/>
      <c r="ER2082" s="2"/>
      <c r="ES2082" s="2"/>
      <c r="ET2082" s="2"/>
      <c r="EU2082" s="2"/>
      <c r="EV2082" s="2"/>
      <c r="EW2082" s="2"/>
      <c r="EX2082" s="2"/>
      <c r="EY2082" s="2"/>
      <c r="EZ2082" s="2"/>
      <c r="FA2082" s="2"/>
      <c r="FB2082" s="2"/>
      <c r="FC2082" s="2"/>
    </row>
    <row r="2083" spans="1:159" s="4" customFormat="1">
      <c r="A2083" s="77" t="s">
        <v>2336</v>
      </c>
      <c r="B2083" s="87" t="s">
        <v>2844</v>
      </c>
      <c r="C2083" s="88">
        <v>5721</v>
      </c>
      <c r="D2083" s="87" t="s">
        <v>3104</v>
      </c>
      <c r="E2083" s="107" t="str">
        <f>VLOOKUP($C2083,'2024-25 School Level AAFTE'!$C$4:$L$2372,9,FALSE)</f>
        <v>Yes</v>
      </c>
      <c r="F2083" s="95">
        <f>VLOOKUP($C2083,'2024-25 School Level AAFTE'!$C$4:$J$2372,8,FALSE)</f>
        <v>200.89</v>
      </c>
      <c r="G2083" s="97">
        <f>IFERROR(IF(E2083= "yes",VLOOKUP(C2083,Summary!$B:$I,6,0),0),0)</f>
        <v>0</v>
      </c>
      <c r="H2083" s="96">
        <f t="shared" si="351"/>
        <v>200.89</v>
      </c>
      <c r="I2083" s="154">
        <f>VLOOKUP($A2083,'2025-26 Salary &amp; Benefits'!$A:$I,3,FALSE)</f>
        <v>1.1200000000000001</v>
      </c>
      <c r="J2083" s="154">
        <f>VLOOKUP($A2083,'2025-26 Salary &amp; Benefits'!$A:$I,4,FALSE)</f>
        <v>1.1200000000000001</v>
      </c>
      <c r="K2083" s="141">
        <f t="shared" si="352"/>
        <v>200.89</v>
      </c>
      <c r="L2083" s="140">
        <f t="shared" si="353"/>
        <v>0.58899999999999997</v>
      </c>
      <c r="M2083" s="142">
        <f>'2025-26 Salary &amp; Benefits'!$E$6</f>
        <v>78209</v>
      </c>
      <c r="N2083" s="142">
        <f>'2025-26 Salary &amp; Benefits'!$F$6</f>
        <v>80164</v>
      </c>
      <c r="O2083" s="9">
        <f t="shared" si="354"/>
        <v>51592.91</v>
      </c>
      <c r="P2083" s="9">
        <f t="shared" si="355"/>
        <v>1289.679999999993</v>
      </c>
      <c r="Q2083" s="9">
        <f>'2025-26 Salary &amp; Benefits'!G$6</f>
        <v>15997.68</v>
      </c>
      <c r="R2083" s="143">
        <f>'2025-26 Salary &amp; Benefits'!H$6</f>
        <v>0.16020000000000001</v>
      </c>
      <c r="S2083" s="143">
        <f>'2025-26 Salary &amp; Benefits'!I$6</f>
        <v>0.15390000000000001</v>
      </c>
      <c r="T2083" s="9">
        <f t="shared" si="356"/>
        <v>17886.3</v>
      </c>
      <c r="U2083" s="9">
        <f t="shared" si="357"/>
        <v>881.38</v>
      </c>
      <c r="V2083" s="9">
        <f t="shared" si="358"/>
        <v>135.63999999999999</v>
      </c>
      <c r="W2083" s="9">
        <f t="shared" si="359"/>
        <v>1017.02</v>
      </c>
      <c r="X2083" s="22">
        <f t="shared" si="360"/>
        <v>71785.91</v>
      </c>
      <c r="Y2083" s="2"/>
      <c r="Z2083" s="2"/>
      <c r="AA2083" s="2"/>
      <c r="AB2083" s="2"/>
      <c r="AC2083" s="2"/>
      <c r="AD2083" s="2"/>
      <c r="AE2083" s="2"/>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c r="CC2083" s="2"/>
      <c r="CD2083" s="2"/>
      <c r="CE2083" s="2"/>
      <c r="CF2083" s="2"/>
      <c r="CG2083" s="2"/>
      <c r="CH2083" s="2"/>
      <c r="CI2083" s="2"/>
      <c r="CJ2083" s="2"/>
      <c r="CK2083" s="2"/>
      <c r="CL2083" s="2"/>
      <c r="CM2083" s="2"/>
      <c r="CN2083" s="2"/>
      <c r="CO2083" s="2"/>
      <c r="CP2083" s="2"/>
      <c r="CQ2083" s="2"/>
      <c r="CR2083" s="2"/>
      <c r="CS2083" s="2"/>
      <c r="CT2083" s="2"/>
      <c r="CU2083" s="2"/>
      <c r="CV2083" s="2"/>
      <c r="CW2083" s="2"/>
      <c r="CX2083" s="2"/>
      <c r="CY2083" s="2"/>
      <c r="CZ2083" s="2"/>
      <c r="DA2083" s="2"/>
      <c r="DB2083" s="2"/>
      <c r="DC2083" s="2"/>
      <c r="DD2083" s="2"/>
      <c r="DE2083" s="2"/>
      <c r="DF2083" s="2"/>
      <c r="DG2083" s="2"/>
      <c r="DH2083" s="2"/>
      <c r="DI2083" s="2"/>
      <c r="DJ2083" s="2"/>
      <c r="DK2083" s="2"/>
      <c r="DL2083" s="2"/>
      <c r="DM2083" s="2"/>
      <c r="DN2083" s="2"/>
      <c r="DO2083" s="2"/>
      <c r="DP2083" s="2"/>
      <c r="DQ2083" s="2"/>
      <c r="DR2083" s="2"/>
      <c r="DS2083" s="2"/>
      <c r="DT2083" s="2"/>
      <c r="DU2083" s="2"/>
      <c r="DV2083" s="2"/>
      <c r="DW2083" s="2"/>
      <c r="DX2083" s="2"/>
      <c r="DY2083" s="2"/>
      <c r="DZ2083" s="2"/>
      <c r="EA2083" s="2"/>
      <c r="EB2083" s="2"/>
      <c r="EC2083" s="2"/>
      <c r="ED2083" s="2"/>
      <c r="EE2083" s="2"/>
      <c r="EF2083" s="2"/>
      <c r="EG2083" s="2"/>
      <c r="EH2083" s="2"/>
      <c r="EI2083" s="2"/>
      <c r="EJ2083" s="2"/>
      <c r="EK2083" s="2"/>
      <c r="EL2083" s="2"/>
      <c r="EM2083" s="2"/>
      <c r="EN2083" s="2"/>
      <c r="EO2083" s="2"/>
      <c r="EP2083" s="2"/>
      <c r="EQ2083" s="2"/>
      <c r="ER2083" s="2"/>
      <c r="ES2083" s="2"/>
      <c r="ET2083" s="2"/>
      <c r="EU2083" s="2"/>
      <c r="EV2083" s="2"/>
      <c r="EW2083" s="2"/>
      <c r="EX2083" s="2"/>
      <c r="EY2083" s="2"/>
      <c r="EZ2083" s="2"/>
      <c r="FA2083" s="2"/>
      <c r="FB2083" s="2"/>
      <c r="FC2083" s="2"/>
    </row>
    <row r="2084" spans="1:159" s="4" customFormat="1">
      <c r="A2084" s="77" t="s">
        <v>2336</v>
      </c>
      <c r="B2084" s="87" t="s">
        <v>2844</v>
      </c>
      <c r="C2084" s="88">
        <v>5722</v>
      </c>
      <c r="D2084" s="87" t="s">
        <v>3103</v>
      </c>
      <c r="E2084" s="107" t="str">
        <f>VLOOKUP($C2084,'2024-25 School Level AAFTE'!$C$4:$L$2372,9,FALSE)</f>
        <v>Yes</v>
      </c>
      <c r="F2084" s="95">
        <f>VLOOKUP($C2084,'2024-25 School Level AAFTE'!$C$4:$J$2372,8,FALSE)</f>
        <v>681.54000000000008</v>
      </c>
      <c r="G2084" s="97">
        <f>IFERROR(IF(E2084= "yes",VLOOKUP(C2084,Summary!$B:$I,6,0),0),0)</f>
        <v>0</v>
      </c>
      <c r="H2084" s="96">
        <f t="shared" si="351"/>
        <v>681.54000000000008</v>
      </c>
      <c r="I2084" s="154">
        <f>VLOOKUP($A2084,'2025-26 Salary &amp; Benefits'!$A:$I,3,FALSE)</f>
        <v>1.1200000000000001</v>
      </c>
      <c r="J2084" s="154">
        <f>VLOOKUP($A2084,'2025-26 Salary &amp; Benefits'!$A:$I,4,FALSE)</f>
        <v>1.1200000000000001</v>
      </c>
      <c r="K2084" s="141">
        <f t="shared" si="352"/>
        <v>681.54000000000008</v>
      </c>
      <c r="L2084" s="140">
        <f t="shared" si="353"/>
        <v>1.9990000000000001</v>
      </c>
      <c r="M2084" s="142">
        <f>'2025-26 Salary &amp; Benefits'!$E$6</f>
        <v>78209</v>
      </c>
      <c r="N2084" s="142">
        <f>'2025-26 Salary &amp; Benefits'!$F$6</f>
        <v>80164</v>
      </c>
      <c r="O2084" s="9">
        <f t="shared" si="354"/>
        <v>175100.57</v>
      </c>
      <c r="P2084" s="9">
        <f t="shared" si="355"/>
        <v>4377.0099999999802</v>
      </c>
      <c r="Q2084" s="9">
        <f>'2025-26 Salary &amp; Benefits'!G$6</f>
        <v>15997.68</v>
      </c>
      <c r="R2084" s="143">
        <f>'2025-26 Salary &amp; Benefits'!H$6</f>
        <v>0.16020000000000001</v>
      </c>
      <c r="S2084" s="143">
        <f>'2025-26 Salary &amp; Benefits'!I$6</f>
        <v>0.15390000000000001</v>
      </c>
      <c r="T2084" s="9">
        <f t="shared" si="356"/>
        <v>60704.1</v>
      </c>
      <c r="U2084" s="9">
        <f t="shared" si="357"/>
        <v>2991.29</v>
      </c>
      <c r="V2084" s="9">
        <f t="shared" si="358"/>
        <v>460.36</v>
      </c>
      <c r="W2084" s="9">
        <f t="shared" si="359"/>
        <v>3451.65</v>
      </c>
      <c r="X2084" s="22">
        <f t="shared" si="360"/>
        <v>243633.33</v>
      </c>
      <c r="Y2084" s="2"/>
      <c r="Z2084" s="2"/>
      <c r="AA2084" s="2"/>
      <c r="AB2084" s="2"/>
      <c r="AC2084" s="2"/>
      <c r="AD2084" s="2"/>
      <c r="AE2084" s="2"/>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c r="CC2084" s="2"/>
      <c r="CD2084" s="2"/>
      <c r="CE2084" s="2"/>
      <c r="CF2084" s="2"/>
      <c r="CG2084" s="2"/>
      <c r="CH2084" s="2"/>
      <c r="CI2084" s="2"/>
      <c r="CJ2084" s="2"/>
      <c r="CK2084" s="2"/>
      <c r="CL2084" s="2"/>
      <c r="CM2084" s="2"/>
      <c r="CN2084" s="2"/>
      <c r="CO2084" s="2"/>
      <c r="CP2084" s="2"/>
      <c r="CQ2084" s="2"/>
      <c r="CR2084" s="2"/>
      <c r="CS2084" s="2"/>
      <c r="CT2084" s="2"/>
      <c r="CU2084" s="2"/>
      <c r="CV2084" s="2"/>
      <c r="CW2084" s="2"/>
      <c r="CX2084" s="2"/>
      <c r="CY2084" s="2"/>
      <c r="CZ2084" s="2"/>
      <c r="DA2084" s="2"/>
      <c r="DB2084" s="2"/>
      <c r="DC2084" s="2"/>
      <c r="DD2084" s="2"/>
      <c r="DE2084" s="2"/>
      <c r="DF2084" s="2"/>
      <c r="DG2084" s="2"/>
      <c r="DH2084" s="2"/>
      <c r="DI2084" s="2"/>
      <c r="DJ2084" s="2"/>
      <c r="DK2084" s="2"/>
      <c r="DL2084" s="2"/>
      <c r="DM2084" s="2"/>
      <c r="DN2084" s="2"/>
      <c r="DO2084" s="2"/>
      <c r="DP2084" s="2"/>
      <c r="DQ2084" s="2"/>
      <c r="DR2084" s="2"/>
      <c r="DS2084" s="2"/>
      <c r="DT2084" s="2"/>
      <c r="DU2084" s="2"/>
      <c r="DV2084" s="2"/>
      <c r="DW2084" s="2"/>
      <c r="DX2084" s="2"/>
      <c r="DY2084" s="2"/>
      <c r="DZ2084" s="2"/>
      <c r="EA2084" s="2"/>
      <c r="EB2084" s="2"/>
      <c r="EC2084" s="2"/>
      <c r="ED2084" s="2"/>
      <c r="EE2084" s="2"/>
      <c r="EF2084" s="2"/>
      <c r="EG2084" s="2"/>
      <c r="EH2084" s="2"/>
      <c r="EI2084" s="2"/>
      <c r="EJ2084" s="2"/>
      <c r="EK2084" s="2"/>
      <c r="EL2084" s="2"/>
      <c r="EM2084" s="2"/>
      <c r="EN2084" s="2"/>
      <c r="EO2084" s="2"/>
      <c r="EP2084" s="2"/>
      <c r="EQ2084" s="2"/>
      <c r="ER2084" s="2"/>
      <c r="ES2084" s="2"/>
      <c r="ET2084" s="2"/>
      <c r="EU2084" s="2"/>
      <c r="EV2084" s="2"/>
      <c r="EW2084" s="2"/>
      <c r="EX2084" s="2"/>
      <c r="EY2084" s="2"/>
      <c r="EZ2084" s="2"/>
      <c r="FA2084" s="2"/>
      <c r="FB2084" s="2"/>
      <c r="FC2084" s="2"/>
    </row>
    <row r="2085" spans="1:159" s="4" customFormat="1">
      <c r="A2085" s="77" t="s">
        <v>2230</v>
      </c>
      <c r="B2085" s="87" t="s">
        <v>2845</v>
      </c>
      <c r="C2085" s="88">
        <v>3580</v>
      </c>
      <c r="D2085" s="87" t="s">
        <v>488</v>
      </c>
      <c r="E2085" s="107" t="str">
        <f>VLOOKUP($C2085,'2024-25 School Level AAFTE'!$C$4:$L$2372,9,FALSE)</f>
        <v>Yes</v>
      </c>
      <c r="F2085" s="95">
        <f>VLOOKUP($C2085,'2024-25 School Level AAFTE'!$C$4:$J$2372,8,FALSE)</f>
        <v>62.81</v>
      </c>
      <c r="G2085" s="97">
        <f>IFERROR(IF(E2085= "yes",VLOOKUP(C2085,Summary!$B:$I,6,0),0),0)</f>
        <v>0</v>
      </c>
      <c r="H2085" s="96">
        <f t="shared" si="351"/>
        <v>62.81</v>
      </c>
      <c r="I2085" s="154">
        <f>VLOOKUP($A2085,'2025-26 Salary &amp; Benefits'!$A:$I,3,FALSE)</f>
        <v>1</v>
      </c>
      <c r="J2085" s="154">
        <f>VLOOKUP($A2085,'2025-26 Salary &amp; Benefits'!$A:$I,4,FALSE)</f>
        <v>1</v>
      </c>
      <c r="K2085" s="141">
        <f t="shared" si="352"/>
        <v>62.81</v>
      </c>
      <c r="L2085" s="140">
        <f t="shared" si="353"/>
        <v>0.184</v>
      </c>
      <c r="M2085" s="142">
        <f>'2025-26 Salary &amp; Benefits'!$E$6</f>
        <v>78209</v>
      </c>
      <c r="N2085" s="142">
        <f>'2025-26 Salary &amp; Benefits'!$F$6</f>
        <v>80164</v>
      </c>
      <c r="O2085" s="9">
        <f t="shared" si="354"/>
        <v>14390.46</v>
      </c>
      <c r="P2085" s="9">
        <f t="shared" si="355"/>
        <v>359.72000000000116</v>
      </c>
      <c r="Q2085" s="9">
        <f>'2025-26 Salary &amp; Benefits'!G$6</f>
        <v>15997.68</v>
      </c>
      <c r="R2085" s="143">
        <f>'2025-26 Salary &amp; Benefits'!H$6</f>
        <v>0.16020000000000001</v>
      </c>
      <c r="S2085" s="143">
        <f>'2025-26 Salary &amp; Benefits'!I$6</f>
        <v>0.15390000000000001</v>
      </c>
      <c r="T2085" s="9">
        <f t="shared" si="356"/>
        <v>5304.29</v>
      </c>
      <c r="U2085" s="9">
        <f t="shared" si="357"/>
        <v>245.84</v>
      </c>
      <c r="V2085" s="9">
        <f t="shared" si="358"/>
        <v>37.83</v>
      </c>
      <c r="W2085" s="9">
        <f t="shared" si="359"/>
        <v>283.67</v>
      </c>
      <c r="X2085" s="22">
        <f t="shared" si="360"/>
        <v>20338.14</v>
      </c>
      <c r="Y2085" s="2"/>
      <c r="Z2085" s="2"/>
      <c r="AA2085" s="2"/>
      <c r="AB2085" s="2"/>
      <c r="AC2085" s="2"/>
      <c r="AD2085" s="2"/>
      <c r="AE2085" s="2"/>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c r="BF2085" s="2"/>
      <c r="BG2085" s="2"/>
      <c r="BH2085" s="2"/>
      <c r="BI2085" s="2"/>
      <c r="BJ2085" s="2"/>
      <c r="BK2085" s="2"/>
      <c r="BL2085" s="2"/>
      <c r="BM2085" s="2"/>
      <c r="BN2085" s="2"/>
      <c r="BO2085" s="2"/>
      <c r="BP2085" s="2"/>
      <c r="BQ2085" s="2"/>
      <c r="BR2085" s="2"/>
      <c r="BS2085" s="2"/>
      <c r="BT2085" s="2"/>
      <c r="BU2085" s="2"/>
      <c r="BV2085" s="2"/>
      <c r="BW2085" s="2"/>
      <c r="BX2085" s="2"/>
      <c r="BY2085" s="2"/>
      <c r="BZ2085" s="2"/>
      <c r="CA2085" s="2"/>
      <c r="CB2085" s="2"/>
      <c r="CC2085" s="2"/>
      <c r="CD2085" s="2"/>
      <c r="CE2085" s="2"/>
      <c r="CF2085" s="2"/>
      <c r="CG2085" s="2"/>
      <c r="CH2085" s="2"/>
      <c r="CI2085" s="2"/>
      <c r="CJ2085" s="2"/>
      <c r="CK2085" s="2"/>
      <c r="CL2085" s="2"/>
      <c r="CM2085" s="2"/>
      <c r="CN2085" s="2"/>
      <c r="CO2085" s="2"/>
      <c r="CP2085" s="2"/>
      <c r="CQ2085" s="2"/>
      <c r="CR2085" s="2"/>
      <c r="CS2085" s="2"/>
      <c r="CT2085" s="2"/>
      <c r="CU2085" s="2"/>
      <c r="CV2085" s="2"/>
      <c r="CW2085" s="2"/>
      <c r="CX2085" s="2"/>
      <c r="CY2085" s="2"/>
      <c r="CZ2085" s="2"/>
      <c r="DA2085" s="2"/>
      <c r="DB2085" s="2"/>
      <c r="DC2085" s="2"/>
      <c r="DD2085" s="2"/>
      <c r="DE2085" s="2"/>
      <c r="DF2085" s="2"/>
      <c r="DG2085" s="2"/>
      <c r="DH2085" s="2"/>
      <c r="DI2085" s="2"/>
      <c r="DJ2085" s="2"/>
      <c r="DK2085" s="2"/>
      <c r="DL2085" s="2"/>
      <c r="DM2085" s="2"/>
      <c r="DN2085" s="2"/>
      <c r="DO2085" s="2"/>
      <c r="DP2085" s="2"/>
      <c r="DQ2085" s="2"/>
      <c r="DR2085" s="2"/>
      <c r="DS2085" s="2"/>
      <c r="DT2085" s="2"/>
      <c r="DU2085" s="2"/>
      <c r="DV2085" s="2"/>
      <c r="DW2085" s="2"/>
      <c r="DX2085" s="2"/>
      <c r="DY2085" s="2"/>
      <c r="DZ2085" s="2"/>
      <c r="EA2085" s="2"/>
      <c r="EB2085" s="2"/>
      <c r="EC2085" s="2"/>
      <c r="ED2085" s="2"/>
      <c r="EE2085" s="2"/>
      <c r="EF2085" s="2"/>
      <c r="EG2085" s="2"/>
      <c r="EH2085" s="2"/>
      <c r="EI2085" s="2"/>
      <c r="EJ2085" s="2"/>
      <c r="EK2085" s="2"/>
      <c r="EL2085" s="2"/>
      <c r="EM2085" s="2"/>
      <c r="EN2085" s="2"/>
      <c r="EO2085" s="2"/>
      <c r="EP2085" s="2"/>
      <c r="EQ2085" s="2"/>
      <c r="ER2085" s="2"/>
      <c r="ES2085" s="2"/>
      <c r="ET2085" s="2"/>
      <c r="EU2085" s="2"/>
      <c r="EV2085" s="2"/>
      <c r="EW2085" s="2"/>
      <c r="EX2085" s="2"/>
      <c r="EY2085" s="2"/>
      <c r="EZ2085" s="2"/>
      <c r="FA2085" s="2"/>
      <c r="FB2085" s="2"/>
      <c r="FC2085" s="2"/>
    </row>
    <row r="2086" spans="1:159" s="4" customFormat="1">
      <c r="A2086" s="77" t="s">
        <v>2230</v>
      </c>
      <c r="B2086" s="87" t="s">
        <v>2845</v>
      </c>
      <c r="C2086" s="88">
        <v>5032</v>
      </c>
      <c r="D2086" s="87" t="s">
        <v>489</v>
      </c>
      <c r="E2086" s="107" t="str">
        <f>VLOOKUP($C2086,'2024-25 School Level AAFTE'!$C$4:$L$2372,9,FALSE)</f>
        <v>Yes</v>
      </c>
      <c r="F2086" s="95">
        <f>VLOOKUP($C2086,'2024-25 School Level AAFTE'!$C$4:$J$2372,8,FALSE)</f>
        <v>125</v>
      </c>
      <c r="G2086" s="97">
        <f>IFERROR(IF(E2086= "yes",VLOOKUP(C2086,Summary!$B:$I,6,0),0),0)</f>
        <v>0</v>
      </c>
      <c r="H2086" s="96">
        <f t="shared" si="351"/>
        <v>125</v>
      </c>
      <c r="I2086" s="154">
        <f>VLOOKUP($A2086,'2025-26 Salary &amp; Benefits'!$A:$I,3,FALSE)</f>
        <v>1</v>
      </c>
      <c r="J2086" s="154">
        <f>VLOOKUP($A2086,'2025-26 Salary &amp; Benefits'!$A:$I,4,FALSE)</f>
        <v>1</v>
      </c>
      <c r="K2086" s="141">
        <f t="shared" si="352"/>
        <v>125</v>
      </c>
      <c r="L2086" s="140">
        <f t="shared" si="353"/>
        <v>0.36699999999999999</v>
      </c>
      <c r="M2086" s="142">
        <f>'2025-26 Salary &amp; Benefits'!$E$6</f>
        <v>78209</v>
      </c>
      <c r="N2086" s="142">
        <f>'2025-26 Salary &amp; Benefits'!$F$6</f>
        <v>80164</v>
      </c>
      <c r="O2086" s="9">
        <f t="shared" si="354"/>
        <v>28702.7</v>
      </c>
      <c r="P2086" s="9">
        <f t="shared" si="355"/>
        <v>717.48999999999796</v>
      </c>
      <c r="Q2086" s="9">
        <f>'2025-26 Salary &amp; Benefits'!G$6</f>
        <v>15997.68</v>
      </c>
      <c r="R2086" s="143">
        <f>'2025-26 Salary &amp; Benefits'!H$6</f>
        <v>0.16020000000000001</v>
      </c>
      <c r="S2086" s="143">
        <f>'2025-26 Salary &amp; Benefits'!I$6</f>
        <v>0.15390000000000001</v>
      </c>
      <c r="T2086" s="9">
        <f t="shared" si="356"/>
        <v>10579.74</v>
      </c>
      <c r="U2086" s="9">
        <f t="shared" si="357"/>
        <v>490.34</v>
      </c>
      <c r="V2086" s="9">
        <f t="shared" si="358"/>
        <v>75.459999999999994</v>
      </c>
      <c r="W2086" s="9">
        <f t="shared" si="359"/>
        <v>565.79999999999995</v>
      </c>
      <c r="X2086" s="22">
        <f t="shared" si="360"/>
        <v>40565.730000000003</v>
      </c>
      <c r="Y2086" s="2"/>
      <c r="Z2086" s="2"/>
      <c r="AA2086" s="2"/>
      <c r="AB2086" s="2"/>
      <c r="AC2086" s="2"/>
      <c r="AD2086" s="2"/>
      <c r="AE2086" s="2"/>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c r="BF2086" s="2"/>
      <c r="BG2086" s="2"/>
      <c r="BH2086" s="2"/>
      <c r="BI2086" s="2"/>
      <c r="BJ2086" s="2"/>
      <c r="BK2086" s="2"/>
      <c r="BL2086" s="2"/>
      <c r="BM2086" s="2"/>
      <c r="BN2086" s="2"/>
      <c r="BO2086" s="2"/>
      <c r="BP2086" s="2"/>
      <c r="BQ2086" s="2"/>
      <c r="BR2086" s="2"/>
      <c r="BS2086" s="2"/>
      <c r="BT2086" s="2"/>
      <c r="BU2086" s="2"/>
      <c r="BV2086" s="2"/>
      <c r="BW2086" s="2"/>
      <c r="BX2086" s="2"/>
      <c r="BY2086" s="2"/>
      <c r="BZ2086" s="2"/>
      <c r="CA2086" s="2"/>
      <c r="CB2086" s="2"/>
      <c r="CC2086" s="2"/>
      <c r="CD2086" s="2"/>
      <c r="CE2086" s="2"/>
      <c r="CF2086" s="2"/>
      <c r="CG2086" s="2"/>
      <c r="CH2086" s="2"/>
      <c r="CI2086" s="2"/>
      <c r="CJ2086" s="2"/>
      <c r="CK2086" s="2"/>
      <c r="CL2086" s="2"/>
      <c r="CM2086" s="2"/>
      <c r="CN2086" s="2"/>
      <c r="CO2086" s="2"/>
      <c r="CP2086" s="2"/>
      <c r="CQ2086" s="2"/>
      <c r="CR2086" s="2"/>
      <c r="CS2086" s="2"/>
      <c r="CT2086" s="2"/>
      <c r="CU2086" s="2"/>
      <c r="CV2086" s="2"/>
      <c r="CW2086" s="2"/>
      <c r="CX2086" s="2"/>
      <c r="CY2086" s="2"/>
      <c r="CZ2086" s="2"/>
      <c r="DA2086" s="2"/>
      <c r="DB2086" s="2"/>
      <c r="DC2086" s="2"/>
      <c r="DD2086" s="2"/>
      <c r="DE2086" s="2"/>
      <c r="DF2086" s="2"/>
      <c r="DG2086" s="2"/>
      <c r="DH2086" s="2"/>
      <c r="DI2086" s="2"/>
      <c r="DJ2086" s="2"/>
      <c r="DK2086" s="2"/>
      <c r="DL2086" s="2"/>
      <c r="DM2086" s="2"/>
      <c r="DN2086" s="2"/>
      <c r="DO2086" s="2"/>
      <c r="DP2086" s="2"/>
      <c r="DQ2086" s="2"/>
      <c r="DR2086" s="2"/>
      <c r="DS2086" s="2"/>
      <c r="DT2086" s="2"/>
      <c r="DU2086" s="2"/>
      <c r="DV2086" s="2"/>
      <c r="DW2086" s="2"/>
      <c r="DX2086" s="2"/>
      <c r="DY2086" s="2"/>
      <c r="DZ2086" s="2"/>
      <c r="EA2086" s="2"/>
      <c r="EB2086" s="2"/>
      <c r="EC2086" s="2"/>
      <c r="ED2086" s="2"/>
      <c r="EE2086" s="2"/>
      <c r="EF2086" s="2"/>
      <c r="EG2086" s="2"/>
      <c r="EH2086" s="2"/>
      <c r="EI2086" s="2"/>
      <c r="EJ2086" s="2"/>
      <c r="EK2086" s="2"/>
      <c r="EL2086" s="2"/>
      <c r="EM2086" s="2"/>
      <c r="EN2086" s="2"/>
      <c r="EO2086" s="2"/>
      <c r="EP2086" s="2"/>
      <c r="EQ2086" s="2"/>
      <c r="ER2086" s="2"/>
      <c r="ES2086" s="2"/>
      <c r="ET2086" s="2"/>
      <c r="EU2086" s="2"/>
      <c r="EV2086" s="2"/>
      <c r="EW2086" s="2"/>
      <c r="EX2086" s="2"/>
      <c r="EY2086" s="2"/>
      <c r="EZ2086" s="2"/>
      <c r="FA2086" s="2"/>
      <c r="FB2086" s="2"/>
      <c r="FC2086" s="2"/>
    </row>
    <row r="2087" spans="1:159" s="4" customFormat="1">
      <c r="A2087" s="77" t="s">
        <v>2257</v>
      </c>
      <c r="B2087" s="87" t="s">
        <v>2846</v>
      </c>
      <c r="C2087" s="88">
        <v>2849</v>
      </c>
      <c r="D2087" s="87" t="s">
        <v>808</v>
      </c>
      <c r="E2087" s="107" t="str">
        <f>VLOOKUP($C2087,'2024-25 School Level AAFTE'!$C$4:$L$2372,9,FALSE)</f>
        <v>No</v>
      </c>
      <c r="F2087" s="95">
        <f>VLOOKUP($C2087,'2024-25 School Level AAFTE'!$C$4:$J$2372,8,FALSE)</f>
        <v>2812.5299999999997</v>
      </c>
      <c r="G2087" s="97">
        <f>IFERROR(IF(E2087= "yes",VLOOKUP(C2087,Summary!$B:$I,6,0),0),0)</f>
        <v>0</v>
      </c>
      <c r="H2087" s="96">
        <f t="shared" si="351"/>
        <v>0</v>
      </c>
      <c r="I2087" s="154">
        <f>VLOOKUP($A2087,'2025-26 Salary &amp; Benefits'!$A:$I,3,FALSE)</f>
        <v>1.18</v>
      </c>
      <c r="J2087" s="154">
        <f>VLOOKUP($A2087,'2025-26 Salary &amp; Benefits'!$A:$I,4,FALSE)</f>
        <v>1.22</v>
      </c>
      <c r="K2087" s="141">
        <f t="shared" si="352"/>
        <v>0</v>
      </c>
      <c r="L2087" s="140">
        <f t="shared" si="353"/>
        <v>0</v>
      </c>
      <c r="M2087" s="142">
        <f>'2025-26 Salary &amp; Benefits'!$E$6</f>
        <v>78209</v>
      </c>
      <c r="N2087" s="142">
        <f>'2025-26 Salary &amp; Benefits'!$F$6</f>
        <v>80164</v>
      </c>
      <c r="O2087" s="9">
        <f t="shared" si="354"/>
        <v>0</v>
      </c>
      <c r="P2087" s="9">
        <f t="shared" si="355"/>
        <v>0</v>
      </c>
      <c r="Q2087" s="9">
        <f>'2025-26 Salary &amp; Benefits'!G$6</f>
        <v>15997.68</v>
      </c>
      <c r="R2087" s="143">
        <f>'2025-26 Salary &amp; Benefits'!H$6</f>
        <v>0.16020000000000001</v>
      </c>
      <c r="S2087" s="143">
        <f>'2025-26 Salary &amp; Benefits'!I$6</f>
        <v>0.15390000000000001</v>
      </c>
      <c r="T2087" s="9">
        <f t="shared" si="356"/>
        <v>0</v>
      </c>
      <c r="U2087" s="9">
        <f t="shared" si="357"/>
        <v>0</v>
      </c>
      <c r="V2087" s="9">
        <f t="shared" si="358"/>
        <v>0</v>
      </c>
      <c r="W2087" s="9">
        <f t="shared" si="359"/>
        <v>0</v>
      </c>
      <c r="X2087" s="22">
        <f t="shared" si="360"/>
        <v>0</v>
      </c>
      <c r="Y2087" s="2"/>
      <c r="Z2087" s="2"/>
      <c r="AA2087" s="2"/>
      <c r="AB2087" s="2"/>
      <c r="AC2087" s="2"/>
      <c r="AD2087" s="2"/>
      <c r="AE2087" s="2"/>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c r="BF2087" s="2"/>
      <c r="BG2087" s="2"/>
      <c r="BH2087" s="2"/>
      <c r="BI2087" s="2"/>
      <c r="BJ2087" s="2"/>
      <c r="BK2087" s="2"/>
      <c r="BL2087" s="2"/>
      <c r="BM2087" s="2"/>
      <c r="BN2087" s="2"/>
      <c r="BO2087" s="2"/>
      <c r="BP2087" s="2"/>
      <c r="BQ2087" s="2"/>
      <c r="BR2087" s="2"/>
      <c r="BS2087" s="2"/>
      <c r="BT2087" s="2"/>
      <c r="BU2087" s="2"/>
      <c r="BV2087" s="2"/>
      <c r="BW2087" s="2"/>
      <c r="BX2087" s="2"/>
      <c r="BY2087" s="2"/>
      <c r="BZ2087" s="2"/>
      <c r="CA2087" s="2"/>
      <c r="CB2087" s="2"/>
      <c r="CC2087" s="2"/>
      <c r="CD2087" s="2"/>
      <c r="CE2087" s="2"/>
      <c r="CF2087" s="2"/>
      <c r="CG2087" s="2"/>
      <c r="CH2087" s="2"/>
      <c r="CI2087" s="2"/>
      <c r="CJ2087" s="2"/>
      <c r="CK2087" s="2"/>
      <c r="CL2087" s="2"/>
      <c r="CM2087" s="2"/>
      <c r="CN2087" s="2"/>
      <c r="CO2087" s="2"/>
      <c r="CP2087" s="2"/>
      <c r="CQ2087" s="2"/>
      <c r="CR2087" s="2"/>
      <c r="CS2087" s="2"/>
      <c r="CT2087" s="2"/>
      <c r="CU2087" s="2"/>
      <c r="CV2087" s="2"/>
      <c r="CW2087" s="2"/>
      <c r="CX2087" s="2"/>
      <c r="CY2087" s="2"/>
      <c r="CZ2087" s="2"/>
      <c r="DA2087" s="2"/>
      <c r="DB2087" s="2"/>
      <c r="DC2087" s="2"/>
      <c r="DD2087" s="2"/>
      <c r="DE2087" s="2"/>
      <c r="DF2087" s="2"/>
      <c r="DG2087" s="2"/>
      <c r="DH2087" s="2"/>
      <c r="DI2087" s="2"/>
      <c r="DJ2087" s="2"/>
      <c r="DK2087" s="2"/>
      <c r="DL2087" s="2"/>
      <c r="DM2087" s="2"/>
      <c r="DN2087" s="2"/>
      <c r="DO2087" s="2"/>
      <c r="DP2087" s="2"/>
      <c r="DQ2087" s="2"/>
      <c r="DR2087" s="2"/>
      <c r="DS2087" s="2"/>
      <c r="DT2087" s="2"/>
      <c r="DU2087" s="2"/>
      <c r="DV2087" s="2"/>
      <c r="DW2087" s="2"/>
      <c r="DX2087" s="2"/>
      <c r="DY2087" s="2"/>
      <c r="DZ2087" s="2"/>
      <c r="EA2087" s="2"/>
      <c r="EB2087" s="2"/>
      <c r="EC2087" s="2"/>
      <c r="ED2087" s="2"/>
      <c r="EE2087" s="2"/>
      <c r="EF2087" s="2"/>
      <c r="EG2087" s="2"/>
      <c r="EH2087" s="2"/>
      <c r="EI2087" s="2"/>
      <c r="EJ2087" s="2"/>
      <c r="EK2087" s="2"/>
      <c r="EL2087" s="2"/>
      <c r="EM2087" s="2"/>
      <c r="EN2087" s="2"/>
      <c r="EO2087" s="2"/>
      <c r="EP2087" s="2"/>
      <c r="EQ2087" s="2"/>
      <c r="ER2087" s="2"/>
      <c r="ES2087" s="2"/>
      <c r="ET2087" s="2"/>
      <c r="EU2087" s="2"/>
      <c r="EV2087" s="2"/>
      <c r="EW2087" s="2"/>
      <c r="EX2087" s="2"/>
      <c r="EY2087" s="2"/>
      <c r="EZ2087" s="2"/>
      <c r="FA2087" s="2"/>
      <c r="FB2087" s="2"/>
      <c r="FC2087" s="2"/>
    </row>
    <row r="2088" spans="1:159" s="4" customFormat="1">
      <c r="A2088" s="77" t="s">
        <v>2257</v>
      </c>
      <c r="B2088" s="87" t="s">
        <v>2846</v>
      </c>
      <c r="C2088" s="88">
        <v>3286</v>
      </c>
      <c r="D2088" s="87" t="s">
        <v>809</v>
      </c>
      <c r="E2088" s="107" t="str">
        <f>VLOOKUP($C2088,'2024-25 School Level AAFTE'!$C$4:$L$2372,9,FALSE)</f>
        <v>No</v>
      </c>
      <c r="F2088" s="95">
        <f>VLOOKUP($C2088,'2024-25 School Level AAFTE'!$C$4:$J$2372,8,FALSE)</f>
        <v>732.56999999999994</v>
      </c>
      <c r="G2088" s="97">
        <f>IFERROR(IF(E2088= "yes",VLOOKUP(C2088,Summary!$B:$I,6,0),0),0)</f>
        <v>0</v>
      </c>
      <c r="H2088" s="96">
        <f t="shared" si="351"/>
        <v>0</v>
      </c>
      <c r="I2088" s="154">
        <f>VLOOKUP($A2088,'2025-26 Salary &amp; Benefits'!$A:$I,3,FALSE)</f>
        <v>1.18</v>
      </c>
      <c r="J2088" s="154">
        <f>VLOOKUP($A2088,'2025-26 Salary &amp; Benefits'!$A:$I,4,FALSE)</f>
        <v>1.22</v>
      </c>
      <c r="K2088" s="141">
        <f t="shared" si="352"/>
        <v>0</v>
      </c>
      <c r="L2088" s="140">
        <f t="shared" si="353"/>
        <v>0</v>
      </c>
      <c r="M2088" s="142">
        <f>'2025-26 Salary &amp; Benefits'!$E$6</f>
        <v>78209</v>
      </c>
      <c r="N2088" s="142">
        <f>'2025-26 Salary &amp; Benefits'!$F$6</f>
        <v>80164</v>
      </c>
      <c r="O2088" s="9">
        <f t="shared" si="354"/>
        <v>0</v>
      </c>
      <c r="P2088" s="9">
        <f t="shared" si="355"/>
        <v>0</v>
      </c>
      <c r="Q2088" s="9">
        <f>'2025-26 Salary &amp; Benefits'!G$6</f>
        <v>15997.68</v>
      </c>
      <c r="R2088" s="143">
        <f>'2025-26 Salary &amp; Benefits'!H$6</f>
        <v>0.16020000000000001</v>
      </c>
      <c r="S2088" s="143">
        <f>'2025-26 Salary &amp; Benefits'!I$6</f>
        <v>0.15390000000000001</v>
      </c>
      <c r="T2088" s="9">
        <f t="shared" si="356"/>
        <v>0</v>
      </c>
      <c r="U2088" s="9">
        <f t="shared" si="357"/>
        <v>0</v>
      </c>
      <c r="V2088" s="9">
        <f t="shared" si="358"/>
        <v>0</v>
      </c>
      <c r="W2088" s="9">
        <f t="shared" si="359"/>
        <v>0</v>
      </c>
      <c r="X2088" s="22">
        <f t="shared" si="360"/>
        <v>0</v>
      </c>
      <c r="Y2088" s="2"/>
      <c r="Z2088" s="2"/>
      <c r="AA2088" s="2"/>
      <c r="AB2088" s="2"/>
      <c r="AC2088" s="2"/>
      <c r="AD2088" s="2"/>
      <c r="AE2088" s="2"/>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c r="BF2088" s="2"/>
      <c r="BG2088" s="2"/>
      <c r="BH2088" s="2"/>
      <c r="BI2088" s="2"/>
      <c r="BJ2088" s="2"/>
      <c r="BK2088" s="2"/>
      <c r="BL2088" s="2"/>
      <c r="BM2088" s="2"/>
      <c r="BN2088" s="2"/>
      <c r="BO2088" s="2"/>
      <c r="BP2088" s="2"/>
      <c r="BQ2088" s="2"/>
      <c r="BR2088" s="2"/>
      <c r="BS2088" s="2"/>
      <c r="BT2088" s="2"/>
      <c r="BU2088" s="2"/>
      <c r="BV2088" s="2"/>
      <c r="BW2088" s="2"/>
      <c r="BX2088" s="2"/>
      <c r="BY2088" s="2"/>
      <c r="BZ2088" s="2"/>
      <c r="CA2088" s="2"/>
      <c r="CB2088" s="2"/>
      <c r="CC2088" s="2"/>
      <c r="CD2088" s="2"/>
      <c r="CE2088" s="2"/>
      <c r="CF2088" s="2"/>
      <c r="CG2088" s="2"/>
      <c r="CH2088" s="2"/>
      <c r="CI2088" s="2"/>
      <c r="CJ2088" s="2"/>
      <c r="CK2088" s="2"/>
      <c r="CL2088" s="2"/>
      <c r="CM2088" s="2"/>
      <c r="CN2088" s="2"/>
      <c r="CO2088" s="2"/>
      <c r="CP2088" s="2"/>
      <c r="CQ2088" s="2"/>
      <c r="CR2088" s="2"/>
      <c r="CS2088" s="2"/>
      <c r="CT2088" s="2"/>
      <c r="CU2088" s="2"/>
      <c r="CV2088" s="2"/>
      <c r="CW2088" s="2"/>
      <c r="CX2088" s="2"/>
      <c r="CY2088" s="2"/>
      <c r="CZ2088" s="2"/>
      <c r="DA2088" s="2"/>
      <c r="DB2088" s="2"/>
      <c r="DC2088" s="2"/>
      <c r="DD2088" s="2"/>
      <c r="DE2088" s="2"/>
      <c r="DF2088" s="2"/>
      <c r="DG2088" s="2"/>
      <c r="DH2088" s="2"/>
      <c r="DI2088" s="2"/>
      <c r="DJ2088" s="2"/>
      <c r="DK2088" s="2"/>
      <c r="DL2088" s="2"/>
      <c r="DM2088" s="2"/>
      <c r="DN2088" s="2"/>
      <c r="DO2088" s="2"/>
      <c r="DP2088" s="2"/>
      <c r="DQ2088" s="2"/>
      <c r="DR2088" s="2"/>
      <c r="DS2088" s="2"/>
      <c r="DT2088" s="2"/>
      <c r="DU2088" s="2"/>
      <c r="DV2088" s="2"/>
      <c r="DW2088" s="2"/>
      <c r="DX2088" s="2"/>
      <c r="DY2088" s="2"/>
      <c r="DZ2088" s="2"/>
      <c r="EA2088" s="2"/>
      <c r="EB2088" s="2"/>
      <c r="EC2088" s="2"/>
      <c r="ED2088" s="2"/>
      <c r="EE2088" s="2"/>
      <c r="EF2088" s="2"/>
      <c r="EG2088" s="2"/>
      <c r="EH2088" s="2"/>
      <c r="EI2088" s="2"/>
      <c r="EJ2088" s="2"/>
      <c r="EK2088" s="2"/>
      <c r="EL2088" s="2"/>
      <c r="EM2088" s="2"/>
      <c r="EN2088" s="2"/>
      <c r="EO2088" s="2"/>
      <c r="EP2088" s="2"/>
      <c r="EQ2088" s="2"/>
      <c r="ER2088" s="2"/>
      <c r="ES2088" s="2"/>
      <c r="ET2088" s="2"/>
      <c r="EU2088" s="2"/>
      <c r="EV2088" s="2"/>
      <c r="EW2088" s="2"/>
      <c r="EX2088" s="2"/>
      <c r="EY2088" s="2"/>
      <c r="EZ2088" s="2"/>
      <c r="FA2088" s="2"/>
      <c r="FB2088" s="2"/>
      <c r="FC2088" s="2"/>
    </row>
    <row r="2089" spans="1:159" s="4" customFormat="1">
      <c r="A2089" s="77" t="s">
        <v>2257</v>
      </c>
      <c r="B2089" s="87" t="s">
        <v>2846</v>
      </c>
      <c r="C2089" s="88">
        <v>3341</v>
      </c>
      <c r="D2089" s="87" t="s">
        <v>2540</v>
      </c>
      <c r="E2089" s="107" t="str">
        <f>VLOOKUP($C2089,'2024-25 School Level AAFTE'!$C$4:$L$2372,9,FALSE)</f>
        <v>No</v>
      </c>
      <c r="F2089" s="95">
        <f>VLOOKUP($C2089,'2024-25 School Level AAFTE'!$C$4:$J$2372,8,FALSE)</f>
        <v>1102.17</v>
      </c>
      <c r="G2089" s="97">
        <f>IFERROR(IF(E2089= "yes",VLOOKUP(C2089,Summary!$B:$I,6,0),0),0)</f>
        <v>0</v>
      </c>
      <c r="H2089" s="96">
        <f t="shared" si="351"/>
        <v>0</v>
      </c>
      <c r="I2089" s="154">
        <f>VLOOKUP($A2089,'2025-26 Salary &amp; Benefits'!$A:$I,3,FALSE)</f>
        <v>1.18</v>
      </c>
      <c r="J2089" s="154">
        <f>VLOOKUP($A2089,'2025-26 Salary &amp; Benefits'!$A:$I,4,FALSE)</f>
        <v>1.22</v>
      </c>
      <c r="K2089" s="141">
        <f t="shared" si="352"/>
        <v>0</v>
      </c>
      <c r="L2089" s="140">
        <f t="shared" si="353"/>
        <v>0</v>
      </c>
      <c r="M2089" s="142">
        <f>'2025-26 Salary &amp; Benefits'!$E$6</f>
        <v>78209</v>
      </c>
      <c r="N2089" s="142">
        <f>'2025-26 Salary &amp; Benefits'!$F$6</f>
        <v>80164</v>
      </c>
      <c r="O2089" s="9">
        <f t="shared" si="354"/>
        <v>0</v>
      </c>
      <c r="P2089" s="9">
        <f t="shared" si="355"/>
        <v>0</v>
      </c>
      <c r="Q2089" s="9">
        <f>'2025-26 Salary &amp; Benefits'!G$6</f>
        <v>15997.68</v>
      </c>
      <c r="R2089" s="143">
        <f>'2025-26 Salary &amp; Benefits'!H$6</f>
        <v>0.16020000000000001</v>
      </c>
      <c r="S2089" s="143">
        <f>'2025-26 Salary &amp; Benefits'!I$6</f>
        <v>0.15390000000000001</v>
      </c>
      <c r="T2089" s="9">
        <f t="shared" si="356"/>
        <v>0</v>
      </c>
      <c r="U2089" s="9">
        <f t="shared" si="357"/>
        <v>0</v>
      </c>
      <c r="V2089" s="9">
        <f t="shared" si="358"/>
        <v>0</v>
      </c>
      <c r="W2089" s="9">
        <f t="shared" si="359"/>
        <v>0</v>
      </c>
      <c r="X2089" s="22">
        <f t="shared" si="360"/>
        <v>0</v>
      </c>
      <c r="Y2089" s="2"/>
      <c r="Z2089" s="2"/>
      <c r="AA2089" s="2"/>
      <c r="AB2089" s="2"/>
      <c r="AC2089" s="2"/>
      <c r="AD2089" s="2"/>
      <c r="AE2089" s="2"/>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c r="BF2089" s="2"/>
      <c r="BG2089" s="2"/>
      <c r="BH2089" s="2"/>
      <c r="BI2089" s="2"/>
      <c r="BJ2089" s="2"/>
      <c r="BK2089" s="2"/>
      <c r="BL2089" s="2"/>
      <c r="BM2089" s="2"/>
      <c r="BN2089" s="2"/>
      <c r="BO2089" s="2"/>
      <c r="BP2089" s="2"/>
      <c r="BQ2089" s="2"/>
      <c r="BR2089" s="2"/>
      <c r="BS2089" s="2"/>
      <c r="BT2089" s="2"/>
      <c r="BU2089" s="2"/>
      <c r="BV2089" s="2"/>
      <c r="BW2089" s="2"/>
      <c r="BX2089" s="2"/>
      <c r="BY2089" s="2"/>
      <c r="BZ2089" s="2"/>
      <c r="CA2089" s="2"/>
      <c r="CB2089" s="2"/>
      <c r="CC2089" s="2"/>
      <c r="CD2089" s="2"/>
      <c r="CE2089" s="2"/>
      <c r="CF2089" s="2"/>
      <c r="CG2089" s="2"/>
      <c r="CH2089" s="2"/>
      <c r="CI2089" s="2"/>
      <c r="CJ2089" s="2"/>
      <c r="CK2089" s="2"/>
      <c r="CL2089" s="2"/>
      <c r="CM2089" s="2"/>
      <c r="CN2089" s="2"/>
      <c r="CO2089" s="2"/>
      <c r="CP2089" s="2"/>
      <c r="CQ2089" s="2"/>
      <c r="CR2089" s="2"/>
      <c r="CS2089" s="2"/>
      <c r="CT2089" s="2"/>
      <c r="CU2089" s="2"/>
      <c r="CV2089" s="2"/>
      <c r="CW2089" s="2"/>
      <c r="CX2089" s="2"/>
      <c r="CY2089" s="2"/>
      <c r="CZ2089" s="2"/>
      <c r="DA2089" s="2"/>
      <c r="DB2089" s="2"/>
      <c r="DC2089" s="2"/>
      <c r="DD2089" s="2"/>
      <c r="DE2089" s="2"/>
      <c r="DF2089" s="2"/>
      <c r="DG2089" s="2"/>
      <c r="DH2089" s="2"/>
      <c r="DI2089" s="2"/>
      <c r="DJ2089" s="2"/>
      <c r="DK2089" s="2"/>
      <c r="DL2089" s="2"/>
      <c r="DM2089" s="2"/>
      <c r="DN2089" s="2"/>
      <c r="DO2089" s="2"/>
      <c r="DP2089" s="2"/>
      <c r="DQ2089" s="2"/>
      <c r="DR2089" s="2"/>
      <c r="DS2089" s="2"/>
      <c r="DT2089" s="2"/>
      <c r="DU2089" s="2"/>
      <c r="DV2089" s="2"/>
      <c r="DW2089" s="2"/>
      <c r="DX2089" s="2"/>
      <c r="DY2089" s="2"/>
      <c r="DZ2089" s="2"/>
      <c r="EA2089" s="2"/>
      <c r="EB2089" s="2"/>
      <c r="EC2089" s="2"/>
      <c r="ED2089" s="2"/>
      <c r="EE2089" s="2"/>
      <c r="EF2089" s="2"/>
      <c r="EG2089" s="2"/>
      <c r="EH2089" s="2"/>
      <c r="EI2089" s="2"/>
      <c r="EJ2089" s="2"/>
      <c r="EK2089" s="2"/>
      <c r="EL2089" s="2"/>
      <c r="EM2089" s="2"/>
      <c r="EN2089" s="2"/>
      <c r="EO2089" s="2"/>
      <c r="EP2089" s="2"/>
      <c r="EQ2089" s="2"/>
      <c r="ER2089" s="2"/>
      <c r="ES2089" s="2"/>
      <c r="ET2089" s="2"/>
      <c r="EU2089" s="2"/>
      <c r="EV2089" s="2"/>
      <c r="EW2089" s="2"/>
      <c r="EX2089" s="2"/>
      <c r="EY2089" s="2"/>
      <c r="EZ2089" s="2"/>
      <c r="FA2089" s="2"/>
      <c r="FB2089" s="2"/>
      <c r="FC2089" s="2"/>
    </row>
    <row r="2090" spans="1:159" s="4" customFormat="1">
      <c r="A2090" s="77" t="s">
        <v>2257</v>
      </c>
      <c r="B2090" s="87" t="s">
        <v>2846</v>
      </c>
      <c r="C2090" s="88">
        <v>3589</v>
      </c>
      <c r="D2090" s="87" t="s">
        <v>810</v>
      </c>
      <c r="E2090" s="107" t="str">
        <f>VLOOKUP($C2090,'2024-25 School Level AAFTE'!$C$4:$L$2372,9,FALSE)</f>
        <v>No</v>
      </c>
      <c r="F2090" s="95">
        <f>VLOOKUP($C2090,'2024-25 School Level AAFTE'!$C$4:$J$2372,8,FALSE)</f>
        <v>473.95</v>
      </c>
      <c r="G2090" s="97">
        <f>IFERROR(IF(E2090= "yes",VLOOKUP(C2090,Summary!$B:$I,6,0),0),0)</f>
        <v>0</v>
      </c>
      <c r="H2090" s="96">
        <f t="shared" si="351"/>
        <v>0</v>
      </c>
      <c r="I2090" s="154">
        <f>VLOOKUP($A2090,'2025-26 Salary &amp; Benefits'!$A:$I,3,FALSE)</f>
        <v>1.18</v>
      </c>
      <c r="J2090" s="154">
        <f>VLOOKUP($A2090,'2025-26 Salary &amp; Benefits'!$A:$I,4,FALSE)</f>
        <v>1.22</v>
      </c>
      <c r="K2090" s="141">
        <f t="shared" si="352"/>
        <v>0</v>
      </c>
      <c r="L2090" s="140">
        <f t="shared" si="353"/>
        <v>0</v>
      </c>
      <c r="M2090" s="142">
        <f>'2025-26 Salary &amp; Benefits'!$E$6</f>
        <v>78209</v>
      </c>
      <c r="N2090" s="142">
        <f>'2025-26 Salary &amp; Benefits'!$F$6</f>
        <v>80164</v>
      </c>
      <c r="O2090" s="9">
        <f t="shared" si="354"/>
        <v>0</v>
      </c>
      <c r="P2090" s="9">
        <f t="shared" si="355"/>
        <v>0</v>
      </c>
      <c r="Q2090" s="9">
        <f>'2025-26 Salary &amp; Benefits'!G$6</f>
        <v>15997.68</v>
      </c>
      <c r="R2090" s="143">
        <f>'2025-26 Salary &amp; Benefits'!H$6</f>
        <v>0.16020000000000001</v>
      </c>
      <c r="S2090" s="143">
        <f>'2025-26 Salary &amp; Benefits'!I$6</f>
        <v>0.15390000000000001</v>
      </c>
      <c r="T2090" s="9">
        <f t="shared" si="356"/>
        <v>0</v>
      </c>
      <c r="U2090" s="9">
        <f t="shared" si="357"/>
        <v>0</v>
      </c>
      <c r="V2090" s="9">
        <f t="shared" si="358"/>
        <v>0</v>
      </c>
      <c r="W2090" s="9">
        <f t="shared" si="359"/>
        <v>0</v>
      </c>
      <c r="X2090" s="22">
        <f t="shared" si="360"/>
        <v>0</v>
      </c>
      <c r="Y2090" s="2"/>
      <c r="Z2090" s="2"/>
      <c r="AA2090" s="2"/>
      <c r="AB2090" s="2"/>
      <c r="AC2090" s="2"/>
      <c r="AD2090" s="2"/>
      <c r="AE2090" s="2"/>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c r="BF2090" s="2"/>
      <c r="BG2090" s="2"/>
      <c r="BH2090" s="2"/>
      <c r="BI2090" s="2"/>
      <c r="BJ2090" s="2"/>
      <c r="BK2090" s="2"/>
      <c r="BL2090" s="2"/>
      <c r="BM2090" s="2"/>
      <c r="BN2090" s="2"/>
      <c r="BO2090" s="2"/>
      <c r="BP2090" s="2"/>
      <c r="BQ2090" s="2"/>
      <c r="BR2090" s="2"/>
      <c r="BS2090" s="2"/>
      <c r="BT2090" s="2"/>
      <c r="BU2090" s="2"/>
      <c r="BV2090" s="2"/>
      <c r="BW2090" s="2"/>
      <c r="BX2090" s="2"/>
      <c r="BY2090" s="2"/>
      <c r="BZ2090" s="2"/>
      <c r="CA2090" s="2"/>
      <c r="CB2090" s="2"/>
      <c r="CC2090" s="2"/>
      <c r="CD2090" s="2"/>
      <c r="CE2090" s="2"/>
      <c r="CF2090" s="2"/>
      <c r="CG2090" s="2"/>
      <c r="CH2090" s="2"/>
      <c r="CI2090" s="2"/>
      <c r="CJ2090" s="2"/>
      <c r="CK2090" s="2"/>
      <c r="CL2090" s="2"/>
      <c r="CM2090" s="2"/>
      <c r="CN2090" s="2"/>
      <c r="CO2090" s="2"/>
      <c r="CP2090" s="2"/>
      <c r="CQ2090" s="2"/>
      <c r="CR2090" s="2"/>
      <c r="CS2090" s="2"/>
      <c r="CT2090" s="2"/>
      <c r="CU2090" s="2"/>
      <c r="CV2090" s="2"/>
      <c r="CW2090" s="2"/>
      <c r="CX2090" s="2"/>
      <c r="CY2090" s="2"/>
      <c r="CZ2090" s="2"/>
      <c r="DA2090" s="2"/>
      <c r="DB2090" s="2"/>
      <c r="DC2090" s="2"/>
      <c r="DD2090" s="2"/>
      <c r="DE2090" s="2"/>
      <c r="DF2090" s="2"/>
      <c r="DG2090" s="2"/>
      <c r="DH2090" s="2"/>
      <c r="DI2090" s="2"/>
      <c r="DJ2090" s="2"/>
      <c r="DK2090" s="2"/>
      <c r="DL2090" s="2"/>
      <c r="DM2090" s="2"/>
      <c r="DN2090" s="2"/>
      <c r="DO2090" s="2"/>
      <c r="DP2090" s="2"/>
      <c r="DQ2090" s="2"/>
      <c r="DR2090" s="2"/>
      <c r="DS2090" s="2"/>
      <c r="DT2090" s="2"/>
      <c r="DU2090" s="2"/>
      <c r="DV2090" s="2"/>
      <c r="DW2090" s="2"/>
      <c r="DX2090" s="2"/>
      <c r="DY2090" s="2"/>
      <c r="DZ2090" s="2"/>
      <c r="EA2090" s="2"/>
      <c r="EB2090" s="2"/>
      <c r="EC2090" s="2"/>
      <c r="ED2090" s="2"/>
      <c r="EE2090" s="2"/>
      <c r="EF2090" s="2"/>
      <c r="EG2090" s="2"/>
      <c r="EH2090" s="2"/>
      <c r="EI2090" s="2"/>
      <c r="EJ2090" s="2"/>
      <c r="EK2090" s="2"/>
      <c r="EL2090" s="2"/>
      <c r="EM2090" s="2"/>
      <c r="EN2090" s="2"/>
      <c r="EO2090" s="2"/>
      <c r="EP2090" s="2"/>
      <c r="EQ2090" s="2"/>
      <c r="ER2090" s="2"/>
      <c r="ES2090" s="2"/>
      <c r="ET2090" s="2"/>
      <c r="EU2090" s="2"/>
      <c r="EV2090" s="2"/>
      <c r="EW2090" s="2"/>
      <c r="EX2090" s="2"/>
      <c r="EY2090" s="2"/>
      <c r="EZ2090" s="2"/>
      <c r="FA2090" s="2"/>
      <c r="FB2090" s="2"/>
      <c r="FC2090" s="2"/>
    </row>
    <row r="2091" spans="1:159" s="4" customFormat="1">
      <c r="A2091" s="77" t="s">
        <v>2257</v>
      </c>
      <c r="B2091" s="87" t="s">
        <v>2846</v>
      </c>
      <c r="C2091" s="88">
        <v>3937</v>
      </c>
      <c r="D2091" s="87" t="s">
        <v>2539</v>
      </c>
      <c r="E2091" s="107" t="str">
        <f>VLOOKUP($C2091,'2024-25 School Level AAFTE'!$C$4:$L$2372,9,FALSE)</f>
        <v>No</v>
      </c>
      <c r="F2091" s="95">
        <f>VLOOKUP($C2091,'2024-25 School Level AAFTE'!$C$4:$J$2372,8,FALSE)</f>
        <v>1044.19</v>
      </c>
      <c r="G2091" s="97">
        <f>IFERROR(IF(E2091= "yes",VLOOKUP(C2091,Summary!$B:$I,6,0),0),0)</f>
        <v>0</v>
      </c>
      <c r="H2091" s="96">
        <f t="shared" si="351"/>
        <v>0</v>
      </c>
      <c r="I2091" s="154">
        <f>VLOOKUP($A2091,'2025-26 Salary &amp; Benefits'!$A:$I,3,FALSE)</f>
        <v>1.18</v>
      </c>
      <c r="J2091" s="154">
        <f>VLOOKUP($A2091,'2025-26 Salary &amp; Benefits'!$A:$I,4,FALSE)</f>
        <v>1.22</v>
      </c>
      <c r="K2091" s="141">
        <f t="shared" si="352"/>
        <v>0</v>
      </c>
      <c r="L2091" s="140">
        <f t="shared" si="353"/>
        <v>0</v>
      </c>
      <c r="M2091" s="142">
        <f>'2025-26 Salary &amp; Benefits'!$E$6</f>
        <v>78209</v>
      </c>
      <c r="N2091" s="142">
        <f>'2025-26 Salary &amp; Benefits'!$F$6</f>
        <v>80164</v>
      </c>
      <c r="O2091" s="9">
        <f t="shared" si="354"/>
        <v>0</v>
      </c>
      <c r="P2091" s="9">
        <f t="shared" si="355"/>
        <v>0</v>
      </c>
      <c r="Q2091" s="9">
        <f>'2025-26 Salary &amp; Benefits'!G$6</f>
        <v>15997.68</v>
      </c>
      <c r="R2091" s="143">
        <f>'2025-26 Salary &amp; Benefits'!H$6</f>
        <v>0.16020000000000001</v>
      </c>
      <c r="S2091" s="143">
        <f>'2025-26 Salary &amp; Benefits'!I$6</f>
        <v>0.15390000000000001</v>
      </c>
      <c r="T2091" s="9">
        <f t="shared" si="356"/>
        <v>0</v>
      </c>
      <c r="U2091" s="9">
        <f t="shared" si="357"/>
        <v>0</v>
      </c>
      <c r="V2091" s="9">
        <f t="shared" si="358"/>
        <v>0</v>
      </c>
      <c r="W2091" s="9">
        <f t="shared" si="359"/>
        <v>0</v>
      </c>
      <c r="X2091" s="22">
        <f t="shared" si="360"/>
        <v>0</v>
      </c>
      <c r="Y2091" s="2"/>
      <c r="Z2091" s="2"/>
      <c r="AA2091" s="2"/>
      <c r="AB2091" s="2"/>
      <c r="AC2091" s="2"/>
      <c r="AD2091" s="2"/>
      <c r="AE2091" s="2"/>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c r="BF2091" s="2"/>
      <c r="BG2091" s="2"/>
      <c r="BH2091" s="2"/>
      <c r="BI2091" s="2"/>
      <c r="BJ2091" s="2"/>
      <c r="BK2091" s="2"/>
      <c r="BL2091" s="2"/>
      <c r="BM2091" s="2"/>
      <c r="BN2091" s="2"/>
      <c r="BO2091" s="2"/>
      <c r="BP2091" s="2"/>
      <c r="BQ2091" s="2"/>
      <c r="BR2091" s="2"/>
      <c r="BS2091" s="2"/>
      <c r="BT2091" s="2"/>
      <c r="BU2091" s="2"/>
      <c r="BV2091" s="2"/>
      <c r="BW2091" s="2"/>
      <c r="BX2091" s="2"/>
      <c r="BY2091" s="2"/>
      <c r="BZ2091" s="2"/>
      <c r="CA2091" s="2"/>
      <c r="CB2091" s="2"/>
      <c r="CC2091" s="2"/>
      <c r="CD2091" s="2"/>
      <c r="CE2091" s="2"/>
      <c r="CF2091" s="2"/>
      <c r="CG2091" s="2"/>
      <c r="CH2091" s="2"/>
      <c r="CI2091" s="2"/>
      <c r="CJ2091" s="2"/>
      <c r="CK2091" s="2"/>
      <c r="CL2091" s="2"/>
      <c r="CM2091" s="2"/>
      <c r="CN2091" s="2"/>
      <c r="CO2091" s="2"/>
      <c r="CP2091" s="2"/>
      <c r="CQ2091" s="2"/>
      <c r="CR2091" s="2"/>
      <c r="CS2091" s="2"/>
      <c r="CT2091" s="2"/>
      <c r="CU2091" s="2"/>
      <c r="CV2091" s="2"/>
      <c r="CW2091" s="2"/>
      <c r="CX2091" s="2"/>
      <c r="CY2091" s="2"/>
      <c r="CZ2091" s="2"/>
      <c r="DA2091" s="2"/>
      <c r="DB2091" s="2"/>
      <c r="DC2091" s="2"/>
      <c r="DD2091" s="2"/>
      <c r="DE2091" s="2"/>
      <c r="DF2091" s="2"/>
      <c r="DG2091" s="2"/>
      <c r="DH2091" s="2"/>
      <c r="DI2091" s="2"/>
      <c r="DJ2091" s="2"/>
      <c r="DK2091" s="2"/>
      <c r="DL2091" s="2"/>
      <c r="DM2091" s="2"/>
      <c r="DN2091" s="2"/>
      <c r="DO2091" s="2"/>
      <c r="DP2091" s="2"/>
      <c r="DQ2091" s="2"/>
      <c r="DR2091" s="2"/>
      <c r="DS2091" s="2"/>
      <c r="DT2091" s="2"/>
      <c r="DU2091" s="2"/>
      <c r="DV2091" s="2"/>
      <c r="DW2091" s="2"/>
      <c r="DX2091" s="2"/>
      <c r="DY2091" s="2"/>
      <c r="DZ2091" s="2"/>
      <c r="EA2091" s="2"/>
      <c r="EB2091" s="2"/>
      <c r="EC2091" s="2"/>
      <c r="ED2091" s="2"/>
      <c r="EE2091" s="2"/>
      <c r="EF2091" s="2"/>
      <c r="EG2091" s="2"/>
      <c r="EH2091" s="2"/>
      <c r="EI2091" s="2"/>
      <c r="EJ2091" s="2"/>
      <c r="EK2091" s="2"/>
      <c r="EL2091" s="2"/>
      <c r="EM2091" s="2"/>
      <c r="EN2091" s="2"/>
      <c r="EO2091" s="2"/>
      <c r="EP2091" s="2"/>
      <c r="EQ2091" s="2"/>
      <c r="ER2091" s="2"/>
      <c r="ES2091" s="2"/>
      <c r="ET2091" s="2"/>
      <c r="EU2091" s="2"/>
      <c r="EV2091" s="2"/>
      <c r="EW2091" s="2"/>
      <c r="EX2091" s="2"/>
      <c r="EY2091" s="2"/>
      <c r="EZ2091" s="2"/>
      <c r="FA2091" s="2"/>
      <c r="FB2091" s="2"/>
      <c r="FC2091" s="2"/>
    </row>
    <row r="2092" spans="1:159" s="4" customFormat="1">
      <c r="A2092" s="77" t="s">
        <v>2257</v>
      </c>
      <c r="B2092" s="87" t="s">
        <v>2846</v>
      </c>
      <c r="C2092" s="88">
        <v>4415</v>
      </c>
      <c r="D2092" s="87" t="s">
        <v>811</v>
      </c>
      <c r="E2092" s="107" t="str">
        <f>VLOOKUP($C2092,'2024-25 School Level AAFTE'!$C$4:$L$2372,9,FALSE)</f>
        <v>No</v>
      </c>
      <c r="F2092" s="95">
        <f>VLOOKUP($C2092,'2024-25 School Level AAFTE'!$C$4:$J$2372,8,FALSE)</f>
        <v>689.45</v>
      </c>
      <c r="G2092" s="97">
        <f>IFERROR(IF(E2092= "yes",VLOOKUP(C2092,Summary!$B:$I,6,0),0),0)</f>
        <v>0</v>
      </c>
      <c r="H2092" s="96">
        <f t="shared" si="351"/>
        <v>0</v>
      </c>
      <c r="I2092" s="154">
        <f>VLOOKUP($A2092,'2025-26 Salary &amp; Benefits'!$A:$I,3,FALSE)</f>
        <v>1.18</v>
      </c>
      <c r="J2092" s="154">
        <f>VLOOKUP($A2092,'2025-26 Salary &amp; Benefits'!$A:$I,4,FALSE)</f>
        <v>1.22</v>
      </c>
      <c r="K2092" s="141">
        <f t="shared" si="352"/>
        <v>0</v>
      </c>
      <c r="L2092" s="140">
        <f t="shared" si="353"/>
        <v>0</v>
      </c>
      <c r="M2092" s="142">
        <f>'2025-26 Salary &amp; Benefits'!$E$6</f>
        <v>78209</v>
      </c>
      <c r="N2092" s="142">
        <f>'2025-26 Salary &amp; Benefits'!$F$6</f>
        <v>80164</v>
      </c>
      <c r="O2092" s="9">
        <f t="shared" si="354"/>
        <v>0</v>
      </c>
      <c r="P2092" s="9">
        <f t="shared" si="355"/>
        <v>0</v>
      </c>
      <c r="Q2092" s="9">
        <f>'2025-26 Salary &amp; Benefits'!G$6</f>
        <v>15997.68</v>
      </c>
      <c r="R2092" s="143">
        <f>'2025-26 Salary &amp; Benefits'!H$6</f>
        <v>0.16020000000000001</v>
      </c>
      <c r="S2092" s="143">
        <f>'2025-26 Salary &amp; Benefits'!I$6</f>
        <v>0.15390000000000001</v>
      </c>
      <c r="T2092" s="9">
        <f t="shared" si="356"/>
        <v>0</v>
      </c>
      <c r="U2092" s="9">
        <f t="shared" si="357"/>
        <v>0</v>
      </c>
      <c r="V2092" s="9">
        <f t="shared" si="358"/>
        <v>0</v>
      </c>
      <c r="W2092" s="9">
        <f t="shared" si="359"/>
        <v>0</v>
      </c>
      <c r="X2092" s="22">
        <f t="shared" si="360"/>
        <v>0</v>
      </c>
      <c r="Y2092" s="2"/>
      <c r="Z2092" s="2"/>
      <c r="AA2092" s="2"/>
      <c r="AB2092" s="2"/>
      <c r="AC2092" s="2"/>
      <c r="AD2092" s="2"/>
      <c r="AE2092" s="2"/>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c r="BF2092" s="2"/>
      <c r="BG2092" s="2"/>
      <c r="BH2092" s="2"/>
      <c r="BI2092" s="2"/>
      <c r="BJ2092" s="2"/>
      <c r="BK2092" s="2"/>
      <c r="BL2092" s="2"/>
      <c r="BM2092" s="2"/>
      <c r="BN2092" s="2"/>
      <c r="BO2092" s="2"/>
      <c r="BP2092" s="2"/>
      <c r="BQ2092" s="2"/>
      <c r="BR2092" s="2"/>
      <c r="BS2092" s="2"/>
      <c r="BT2092" s="2"/>
      <c r="BU2092" s="2"/>
      <c r="BV2092" s="2"/>
      <c r="BW2092" s="2"/>
      <c r="BX2092" s="2"/>
      <c r="BY2092" s="2"/>
      <c r="BZ2092" s="2"/>
      <c r="CA2092" s="2"/>
      <c r="CB2092" s="2"/>
      <c r="CC2092" s="2"/>
      <c r="CD2092" s="2"/>
      <c r="CE2092" s="2"/>
      <c r="CF2092" s="2"/>
      <c r="CG2092" s="2"/>
      <c r="CH2092" s="2"/>
      <c r="CI2092" s="2"/>
      <c r="CJ2092" s="2"/>
      <c r="CK2092" s="2"/>
      <c r="CL2092" s="2"/>
      <c r="CM2092" s="2"/>
      <c r="CN2092" s="2"/>
      <c r="CO2092" s="2"/>
      <c r="CP2092" s="2"/>
      <c r="CQ2092" s="2"/>
      <c r="CR2092" s="2"/>
      <c r="CS2092" s="2"/>
      <c r="CT2092" s="2"/>
      <c r="CU2092" s="2"/>
      <c r="CV2092" s="2"/>
      <c r="CW2092" s="2"/>
      <c r="CX2092" s="2"/>
      <c r="CY2092" s="2"/>
      <c r="CZ2092" s="2"/>
      <c r="DA2092" s="2"/>
      <c r="DB2092" s="2"/>
      <c r="DC2092" s="2"/>
      <c r="DD2092" s="2"/>
      <c r="DE2092" s="2"/>
      <c r="DF2092" s="2"/>
      <c r="DG2092" s="2"/>
      <c r="DH2092" s="2"/>
      <c r="DI2092" s="2"/>
      <c r="DJ2092" s="2"/>
      <c r="DK2092" s="2"/>
      <c r="DL2092" s="2"/>
      <c r="DM2092" s="2"/>
      <c r="DN2092" s="2"/>
      <c r="DO2092" s="2"/>
      <c r="DP2092" s="2"/>
      <c r="DQ2092" s="2"/>
      <c r="DR2092" s="2"/>
      <c r="DS2092" s="2"/>
      <c r="DT2092" s="2"/>
      <c r="DU2092" s="2"/>
      <c r="DV2092" s="2"/>
      <c r="DW2092" s="2"/>
      <c r="DX2092" s="2"/>
      <c r="DY2092" s="2"/>
      <c r="DZ2092" s="2"/>
      <c r="EA2092" s="2"/>
      <c r="EB2092" s="2"/>
      <c r="EC2092" s="2"/>
      <c r="ED2092" s="2"/>
      <c r="EE2092" s="2"/>
      <c r="EF2092" s="2"/>
      <c r="EG2092" s="2"/>
      <c r="EH2092" s="2"/>
      <c r="EI2092" s="2"/>
      <c r="EJ2092" s="2"/>
      <c r="EK2092" s="2"/>
      <c r="EL2092" s="2"/>
      <c r="EM2092" s="2"/>
      <c r="EN2092" s="2"/>
      <c r="EO2092" s="2"/>
      <c r="EP2092" s="2"/>
      <c r="EQ2092" s="2"/>
      <c r="ER2092" s="2"/>
      <c r="ES2092" s="2"/>
      <c r="ET2092" s="2"/>
      <c r="EU2092" s="2"/>
      <c r="EV2092" s="2"/>
      <c r="EW2092" s="2"/>
      <c r="EX2092" s="2"/>
      <c r="EY2092" s="2"/>
      <c r="EZ2092" s="2"/>
      <c r="FA2092" s="2"/>
      <c r="FB2092" s="2"/>
      <c r="FC2092" s="2"/>
    </row>
    <row r="2093" spans="1:159" s="4" customFormat="1">
      <c r="A2093" s="77" t="s">
        <v>2257</v>
      </c>
      <c r="B2093" s="87" t="s">
        <v>2846</v>
      </c>
      <c r="C2093" s="88">
        <v>4453</v>
      </c>
      <c r="D2093" s="87" t="s">
        <v>812</v>
      </c>
      <c r="E2093" s="107" t="str">
        <f>VLOOKUP($C2093,'2024-25 School Level AAFTE'!$C$4:$L$2372,9,FALSE)</f>
        <v>No</v>
      </c>
      <c r="F2093" s="95">
        <f>VLOOKUP($C2093,'2024-25 School Level AAFTE'!$C$4:$J$2372,8,FALSE)</f>
        <v>803</v>
      </c>
      <c r="G2093" s="97">
        <f>IFERROR(IF(E2093= "yes",VLOOKUP(C2093,Summary!$B:$I,6,0),0),0)</f>
        <v>0</v>
      </c>
      <c r="H2093" s="96">
        <f t="shared" si="351"/>
        <v>0</v>
      </c>
      <c r="I2093" s="154">
        <f>VLOOKUP($A2093,'2025-26 Salary &amp; Benefits'!$A:$I,3,FALSE)</f>
        <v>1.18</v>
      </c>
      <c r="J2093" s="154">
        <f>VLOOKUP($A2093,'2025-26 Salary &amp; Benefits'!$A:$I,4,FALSE)</f>
        <v>1.22</v>
      </c>
      <c r="K2093" s="141">
        <f t="shared" si="352"/>
        <v>0</v>
      </c>
      <c r="L2093" s="140">
        <f t="shared" si="353"/>
        <v>0</v>
      </c>
      <c r="M2093" s="142">
        <f>'2025-26 Salary &amp; Benefits'!$E$6</f>
        <v>78209</v>
      </c>
      <c r="N2093" s="142">
        <f>'2025-26 Salary &amp; Benefits'!$F$6</f>
        <v>80164</v>
      </c>
      <c r="O2093" s="9">
        <f t="shared" si="354"/>
        <v>0</v>
      </c>
      <c r="P2093" s="9">
        <f t="shared" si="355"/>
        <v>0</v>
      </c>
      <c r="Q2093" s="9">
        <f>'2025-26 Salary &amp; Benefits'!G$6</f>
        <v>15997.68</v>
      </c>
      <c r="R2093" s="143">
        <f>'2025-26 Salary &amp; Benefits'!H$6</f>
        <v>0.16020000000000001</v>
      </c>
      <c r="S2093" s="143">
        <f>'2025-26 Salary &amp; Benefits'!I$6</f>
        <v>0.15390000000000001</v>
      </c>
      <c r="T2093" s="9">
        <f t="shared" si="356"/>
        <v>0</v>
      </c>
      <c r="U2093" s="9">
        <f t="shared" si="357"/>
        <v>0</v>
      </c>
      <c r="V2093" s="9">
        <f t="shared" si="358"/>
        <v>0</v>
      </c>
      <c r="W2093" s="9">
        <f t="shared" si="359"/>
        <v>0</v>
      </c>
      <c r="X2093" s="22">
        <f t="shared" si="360"/>
        <v>0</v>
      </c>
      <c r="Y2093" s="2"/>
      <c r="Z2093" s="2"/>
      <c r="AA2093" s="2"/>
      <c r="AB2093" s="2"/>
      <c r="AC2093" s="2"/>
      <c r="AD2093" s="2"/>
      <c r="AE2093" s="2"/>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c r="BF2093" s="2"/>
      <c r="BG2093" s="2"/>
      <c r="BH2093" s="2"/>
      <c r="BI2093" s="2"/>
      <c r="BJ2093" s="2"/>
      <c r="BK2093" s="2"/>
      <c r="BL2093" s="2"/>
      <c r="BM2093" s="2"/>
      <c r="BN2093" s="2"/>
      <c r="BO2093" s="2"/>
      <c r="BP2093" s="2"/>
      <c r="BQ2093" s="2"/>
      <c r="BR2093" s="2"/>
      <c r="BS2093" s="2"/>
      <c r="BT2093" s="2"/>
      <c r="BU2093" s="2"/>
      <c r="BV2093" s="2"/>
      <c r="BW2093" s="2"/>
      <c r="BX2093" s="2"/>
      <c r="BY2093" s="2"/>
      <c r="BZ2093" s="2"/>
      <c r="CA2093" s="2"/>
      <c r="CB2093" s="2"/>
      <c r="CC2093" s="2"/>
      <c r="CD2093" s="2"/>
      <c r="CE2093" s="2"/>
      <c r="CF2093" s="2"/>
      <c r="CG2093" s="2"/>
      <c r="CH2093" s="2"/>
      <c r="CI2093" s="2"/>
      <c r="CJ2093" s="2"/>
      <c r="CK2093" s="2"/>
      <c r="CL2093" s="2"/>
      <c r="CM2093" s="2"/>
      <c r="CN2093" s="2"/>
      <c r="CO2093" s="2"/>
      <c r="CP2093" s="2"/>
      <c r="CQ2093" s="2"/>
      <c r="CR2093" s="2"/>
      <c r="CS2093" s="2"/>
      <c r="CT2093" s="2"/>
      <c r="CU2093" s="2"/>
      <c r="CV2093" s="2"/>
      <c r="CW2093" s="2"/>
      <c r="CX2093" s="2"/>
      <c r="CY2093" s="2"/>
      <c r="CZ2093" s="2"/>
      <c r="DA2093" s="2"/>
      <c r="DB2093" s="2"/>
      <c r="DC2093" s="2"/>
      <c r="DD2093" s="2"/>
      <c r="DE2093" s="2"/>
      <c r="DF2093" s="2"/>
      <c r="DG2093" s="2"/>
      <c r="DH2093" s="2"/>
      <c r="DI2093" s="2"/>
      <c r="DJ2093" s="2"/>
      <c r="DK2093" s="2"/>
      <c r="DL2093" s="2"/>
      <c r="DM2093" s="2"/>
      <c r="DN2093" s="2"/>
      <c r="DO2093" s="2"/>
      <c r="DP2093" s="2"/>
      <c r="DQ2093" s="2"/>
      <c r="DR2093" s="2"/>
      <c r="DS2093" s="2"/>
      <c r="DT2093" s="2"/>
      <c r="DU2093" s="2"/>
      <c r="DV2093" s="2"/>
      <c r="DW2093" s="2"/>
      <c r="DX2093" s="2"/>
      <c r="DY2093" s="2"/>
      <c r="DZ2093" s="2"/>
      <c r="EA2093" s="2"/>
      <c r="EB2093" s="2"/>
      <c r="EC2093" s="2"/>
      <c r="ED2093" s="2"/>
      <c r="EE2093" s="2"/>
      <c r="EF2093" s="2"/>
      <c r="EG2093" s="2"/>
      <c r="EH2093" s="2"/>
      <c r="EI2093" s="2"/>
      <c r="EJ2093" s="2"/>
      <c r="EK2093" s="2"/>
      <c r="EL2093" s="2"/>
      <c r="EM2093" s="2"/>
      <c r="EN2093" s="2"/>
      <c r="EO2093" s="2"/>
      <c r="EP2093" s="2"/>
      <c r="EQ2093" s="2"/>
      <c r="ER2093" s="2"/>
      <c r="ES2093" s="2"/>
      <c r="ET2093" s="2"/>
      <c r="EU2093" s="2"/>
      <c r="EV2093" s="2"/>
      <c r="EW2093" s="2"/>
      <c r="EX2093" s="2"/>
      <c r="EY2093" s="2"/>
      <c r="EZ2093" s="2"/>
      <c r="FA2093" s="2"/>
      <c r="FB2093" s="2"/>
      <c r="FC2093" s="2"/>
    </row>
    <row r="2094" spans="1:159" s="4" customFormat="1">
      <c r="A2094" s="77" t="s">
        <v>2257</v>
      </c>
      <c r="B2094" s="87" t="s">
        <v>2846</v>
      </c>
      <c r="C2094" s="88">
        <v>5489</v>
      </c>
      <c r="D2094" s="87" t="s">
        <v>2538</v>
      </c>
      <c r="E2094" s="107" t="str">
        <f>VLOOKUP($C2094,'2024-25 School Level AAFTE'!$C$4:$L$2372,9,FALSE)</f>
        <v>No</v>
      </c>
      <c r="F2094" s="95">
        <f>VLOOKUP($C2094,'2024-25 School Level AAFTE'!$C$4:$J$2372,8,FALSE)</f>
        <v>600.52</v>
      </c>
      <c r="G2094" s="97">
        <f>IFERROR(IF(E2094= "yes",VLOOKUP(C2094,Summary!$B:$I,6,0),0),0)</f>
        <v>0</v>
      </c>
      <c r="H2094" s="96">
        <f t="shared" si="351"/>
        <v>0</v>
      </c>
      <c r="I2094" s="154">
        <f>VLOOKUP($A2094,'2025-26 Salary &amp; Benefits'!$A:$I,3,FALSE)</f>
        <v>1.18</v>
      </c>
      <c r="J2094" s="154">
        <f>VLOOKUP($A2094,'2025-26 Salary &amp; Benefits'!$A:$I,4,FALSE)</f>
        <v>1.22</v>
      </c>
      <c r="K2094" s="141">
        <f t="shared" si="352"/>
        <v>0</v>
      </c>
      <c r="L2094" s="140">
        <f t="shared" si="353"/>
        <v>0</v>
      </c>
      <c r="M2094" s="142">
        <f>'2025-26 Salary &amp; Benefits'!$E$6</f>
        <v>78209</v>
      </c>
      <c r="N2094" s="142">
        <f>'2025-26 Salary &amp; Benefits'!$F$6</f>
        <v>80164</v>
      </c>
      <c r="O2094" s="9">
        <f t="shared" si="354"/>
        <v>0</v>
      </c>
      <c r="P2094" s="9">
        <f t="shared" si="355"/>
        <v>0</v>
      </c>
      <c r="Q2094" s="9">
        <f>'2025-26 Salary &amp; Benefits'!G$6</f>
        <v>15997.68</v>
      </c>
      <c r="R2094" s="143">
        <f>'2025-26 Salary &amp; Benefits'!H$6</f>
        <v>0.16020000000000001</v>
      </c>
      <c r="S2094" s="143">
        <f>'2025-26 Salary &amp; Benefits'!I$6</f>
        <v>0.15390000000000001</v>
      </c>
      <c r="T2094" s="9">
        <f t="shared" si="356"/>
        <v>0</v>
      </c>
      <c r="U2094" s="9">
        <f t="shared" si="357"/>
        <v>0</v>
      </c>
      <c r="V2094" s="9">
        <f t="shared" si="358"/>
        <v>0</v>
      </c>
      <c r="W2094" s="9">
        <f t="shared" si="359"/>
        <v>0</v>
      </c>
      <c r="X2094" s="22">
        <f t="shared" si="360"/>
        <v>0</v>
      </c>
      <c r="Y2094" s="2"/>
      <c r="Z2094" s="2"/>
      <c r="AA2094" s="2"/>
      <c r="AB2094" s="2"/>
      <c r="AC2094" s="2"/>
      <c r="AD2094" s="2"/>
      <c r="AE2094" s="2"/>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c r="BF2094" s="2"/>
      <c r="BG2094" s="2"/>
      <c r="BH2094" s="2"/>
      <c r="BI2094" s="2"/>
      <c r="BJ2094" s="2"/>
      <c r="BK2094" s="2"/>
      <c r="BL2094" s="2"/>
      <c r="BM2094" s="2"/>
      <c r="BN2094" s="2"/>
      <c r="BO2094" s="2"/>
      <c r="BP2094" s="2"/>
      <c r="BQ2094" s="2"/>
      <c r="BR2094" s="2"/>
      <c r="BS2094" s="2"/>
      <c r="BT2094" s="2"/>
      <c r="BU2094" s="2"/>
      <c r="BV2094" s="2"/>
      <c r="BW2094" s="2"/>
      <c r="BX2094" s="2"/>
      <c r="BY2094" s="2"/>
      <c r="BZ2094" s="2"/>
      <c r="CA2094" s="2"/>
      <c r="CB2094" s="2"/>
      <c r="CC2094" s="2"/>
      <c r="CD2094" s="2"/>
      <c r="CE2094" s="2"/>
      <c r="CF2094" s="2"/>
      <c r="CG2094" s="2"/>
      <c r="CH2094" s="2"/>
      <c r="CI2094" s="2"/>
      <c r="CJ2094" s="2"/>
      <c r="CK2094" s="2"/>
      <c r="CL2094" s="2"/>
      <c r="CM2094" s="2"/>
      <c r="CN2094" s="2"/>
      <c r="CO2094" s="2"/>
      <c r="CP2094" s="2"/>
      <c r="CQ2094" s="2"/>
      <c r="CR2094" s="2"/>
      <c r="CS2094" s="2"/>
      <c r="CT2094" s="2"/>
      <c r="CU2094" s="2"/>
      <c r="CV2094" s="2"/>
      <c r="CW2094" s="2"/>
      <c r="CX2094" s="2"/>
      <c r="CY2094" s="2"/>
      <c r="CZ2094" s="2"/>
      <c r="DA2094" s="2"/>
      <c r="DB2094" s="2"/>
      <c r="DC2094" s="2"/>
      <c r="DD2094" s="2"/>
      <c r="DE2094" s="2"/>
      <c r="DF2094" s="2"/>
      <c r="DG2094" s="2"/>
      <c r="DH2094" s="2"/>
      <c r="DI2094" s="2"/>
      <c r="DJ2094" s="2"/>
      <c r="DK2094" s="2"/>
      <c r="DL2094" s="2"/>
      <c r="DM2094" s="2"/>
      <c r="DN2094" s="2"/>
      <c r="DO2094" s="2"/>
      <c r="DP2094" s="2"/>
      <c r="DQ2094" s="2"/>
      <c r="DR2094" s="2"/>
      <c r="DS2094" s="2"/>
      <c r="DT2094" s="2"/>
      <c r="DU2094" s="2"/>
      <c r="DV2094" s="2"/>
      <c r="DW2094" s="2"/>
      <c r="DX2094" s="2"/>
      <c r="DY2094" s="2"/>
      <c r="DZ2094" s="2"/>
      <c r="EA2094" s="2"/>
      <c r="EB2094" s="2"/>
      <c r="EC2094" s="2"/>
      <c r="ED2094" s="2"/>
      <c r="EE2094" s="2"/>
      <c r="EF2094" s="2"/>
      <c r="EG2094" s="2"/>
      <c r="EH2094" s="2"/>
      <c r="EI2094" s="2"/>
      <c r="EJ2094" s="2"/>
      <c r="EK2094" s="2"/>
      <c r="EL2094" s="2"/>
      <c r="EM2094" s="2"/>
      <c r="EN2094" s="2"/>
      <c r="EO2094" s="2"/>
      <c r="EP2094" s="2"/>
      <c r="EQ2094" s="2"/>
      <c r="ER2094" s="2"/>
      <c r="ES2094" s="2"/>
      <c r="ET2094" s="2"/>
      <c r="EU2094" s="2"/>
      <c r="EV2094" s="2"/>
      <c r="EW2094" s="2"/>
      <c r="EX2094" s="2"/>
      <c r="EY2094" s="2"/>
      <c r="EZ2094" s="2"/>
      <c r="FA2094" s="2"/>
      <c r="FB2094" s="2"/>
      <c r="FC2094" s="2"/>
    </row>
    <row r="2095" spans="1:159" s="4" customFormat="1">
      <c r="A2095" s="77" t="s">
        <v>2257</v>
      </c>
      <c r="B2095" s="87" t="s">
        <v>2846</v>
      </c>
      <c r="C2095" s="88">
        <v>5490</v>
      </c>
      <c r="D2095" s="87" t="s">
        <v>2541</v>
      </c>
      <c r="E2095" s="107" t="str">
        <f>VLOOKUP($C2095,'2024-25 School Level AAFTE'!$C$4:$L$2372,9,FALSE)</f>
        <v>No</v>
      </c>
      <c r="F2095" s="95">
        <f>VLOOKUP($C2095,'2024-25 School Level AAFTE'!$C$4:$J$2372,8,FALSE)</f>
        <v>693.16</v>
      </c>
      <c r="G2095" s="97">
        <f>IFERROR(IF(E2095= "yes",VLOOKUP(C2095,Summary!$B:$I,6,0),0),0)</f>
        <v>0</v>
      </c>
      <c r="H2095" s="96">
        <f t="shared" si="351"/>
        <v>0</v>
      </c>
      <c r="I2095" s="154">
        <f>VLOOKUP($A2095,'2025-26 Salary &amp; Benefits'!$A:$I,3,FALSE)</f>
        <v>1.18</v>
      </c>
      <c r="J2095" s="154">
        <f>VLOOKUP($A2095,'2025-26 Salary &amp; Benefits'!$A:$I,4,FALSE)</f>
        <v>1.22</v>
      </c>
      <c r="K2095" s="141">
        <f t="shared" si="352"/>
        <v>0</v>
      </c>
      <c r="L2095" s="140">
        <f t="shared" si="353"/>
        <v>0</v>
      </c>
      <c r="M2095" s="142">
        <f>'2025-26 Salary &amp; Benefits'!$E$6</f>
        <v>78209</v>
      </c>
      <c r="N2095" s="142">
        <f>'2025-26 Salary &amp; Benefits'!$F$6</f>
        <v>80164</v>
      </c>
      <c r="O2095" s="9">
        <f t="shared" si="354"/>
        <v>0</v>
      </c>
      <c r="P2095" s="9">
        <f t="shared" si="355"/>
        <v>0</v>
      </c>
      <c r="Q2095" s="9">
        <f>'2025-26 Salary &amp; Benefits'!G$6</f>
        <v>15997.68</v>
      </c>
      <c r="R2095" s="143">
        <f>'2025-26 Salary &amp; Benefits'!H$6</f>
        <v>0.16020000000000001</v>
      </c>
      <c r="S2095" s="143">
        <f>'2025-26 Salary &amp; Benefits'!I$6</f>
        <v>0.15390000000000001</v>
      </c>
      <c r="T2095" s="9">
        <f t="shared" si="356"/>
        <v>0</v>
      </c>
      <c r="U2095" s="9">
        <f t="shared" si="357"/>
        <v>0</v>
      </c>
      <c r="V2095" s="9">
        <f t="shared" si="358"/>
        <v>0</v>
      </c>
      <c r="W2095" s="9">
        <f t="shared" si="359"/>
        <v>0</v>
      </c>
      <c r="X2095" s="22">
        <f t="shared" si="360"/>
        <v>0</v>
      </c>
      <c r="Y2095" s="2"/>
      <c r="Z2095" s="2"/>
      <c r="AA2095" s="2"/>
      <c r="AB2095" s="2"/>
      <c r="AC2095" s="2"/>
      <c r="AD2095" s="2"/>
      <c r="AE2095" s="2"/>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c r="BF2095" s="2"/>
      <c r="BG2095" s="2"/>
      <c r="BH2095" s="2"/>
      <c r="BI2095" s="2"/>
      <c r="BJ2095" s="2"/>
      <c r="BK2095" s="2"/>
      <c r="BL2095" s="2"/>
      <c r="BM2095" s="2"/>
      <c r="BN2095" s="2"/>
      <c r="BO2095" s="2"/>
      <c r="BP2095" s="2"/>
      <c r="BQ2095" s="2"/>
      <c r="BR2095" s="2"/>
      <c r="BS2095" s="2"/>
      <c r="BT2095" s="2"/>
      <c r="BU2095" s="2"/>
      <c r="BV2095" s="2"/>
      <c r="BW2095" s="2"/>
      <c r="BX2095" s="2"/>
      <c r="BY2095" s="2"/>
      <c r="BZ2095" s="2"/>
      <c r="CA2095" s="2"/>
      <c r="CB2095" s="2"/>
      <c r="CC2095" s="2"/>
      <c r="CD2095" s="2"/>
      <c r="CE2095" s="2"/>
      <c r="CF2095" s="2"/>
      <c r="CG2095" s="2"/>
      <c r="CH2095" s="2"/>
      <c r="CI2095" s="2"/>
      <c r="CJ2095" s="2"/>
      <c r="CK2095" s="2"/>
      <c r="CL2095" s="2"/>
      <c r="CM2095" s="2"/>
      <c r="CN2095" s="2"/>
      <c r="CO2095" s="2"/>
      <c r="CP2095" s="2"/>
      <c r="CQ2095" s="2"/>
      <c r="CR2095" s="2"/>
      <c r="CS2095" s="2"/>
      <c r="CT2095" s="2"/>
      <c r="CU2095" s="2"/>
      <c r="CV2095" s="2"/>
      <c r="CW2095" s="2"/>
      <c r="CX2095" s="2"/>
      <c r="CY2095" s="2"/>
      <c r="CZ2095" s="2"/>
      <c r="DA2095" s="2"/>
      <c r="DB2095" s="2"/>
      <c r="DC2095" s="2"/>
      <c r="DD2095" s="2"/>
      <c r="DE2095" s="2"/>
      <c r="DF2095" s="2"/>
      <c r="DG2095" s="2"/>
      <c r="DH2095" s="2"/>
      <c r="DI2095" s="2"/>
      <c r="DJ2095" s="2"/>
      <c r="DK2095" s="2"/>
      <c r="DL2095" s="2"/>
      <c r="DM2095" s="2"/>
      <c r="DN2095" s="2"/>
      <c r="DO2095" s="2"/>
      <c r="DP2095" s="2"/>
      <c r="DQ2095" s="2"/>
      <c r="DR2095" s="2"/>
      <c r="DS2095" s="2"/>
      <c r="DT2095" s="2"/>
      <c r="DU2095" s="2"/>
      <c r="DV2095" s="2"/>
      <c r="DW2095" s="2"/>
      <c r="DX2095" s="2"/>
      <c r="DY2095" s="2"/>
      <c r="DZ2095" s="2"/>
      <c r="EA2095" s="2"/>
      <c r="EB2095" s="2"/>
      <c r="EC2095" s="2"/>
      <c r="ED2095" s="2"/>
      <c r="EE2095" s="2"/>
      <c r="EF2095" s="2"/>
      <c r="EG2095" s="2"/>
      <c r="EH2095" s="2"/>
      <c r="EI2095" s="2"/>
      <c r="EJ2095" s="2"/>
      <c r="EK2095" s="2"/>
      <c r="EL2095" s="2"/>
      <c r="EM2095" s="2"/>
      <c r="EN2095" s="2"/>
      <c r="EO2095" s="2"/>
      <c r="EP2095" s="2"/>
      <c r="EQ2095" s="2"/>
      <c r="ER2095" s="2"/>
      <c r="ES2095" s="2"/>
      <c r="ET2095" s="2"/>
      <c r="EU2095" s="2"/>
      <c r="EV2095" s="2"/>
      <c r="EW2095" s="2"/>
      <c r="EX2095" s="2"/>
      <c r="EY2095" s="2"/>
      <c r="EZ2095" s="2"/>
      <c r="FA2095" s="2"/>
      <c r="FB2095" s="2"/>
      <c r="FC2095" s="2"/>
    </row>
    <row r="2096" spans="1:159" s="4" customFormat="1">
      <c r="A2096" s="77" t="s">
        <v>2257</v>
      </c>
      <c r="B2096" s="87" t="s">
        <v>2846</v>
      </c>
      <c r="C2096" s="88">
        <v>5563</v>
      </c>
      <c r="D2096" s="87" t="s">
        <v>2930</v>
      </c>
      <c r="E2096" s="107" t="str">
        <f>VLOOKUP($C2096,'2024-25 School Level AAFTE'!$C$4:$L$2372,9,FALSE)</f>
        <v>No</v>
      </c>
      <c r="F2096" s="95">
        <f>VLOOKUP($C2096,'2024-25 School Level AAFTE'!$C$4:$J$2372,8,FALSE)</f>
        <v>56.88</v>
      </c>
      <c r="G2096" s="97">
        <f>IFERROR(IF(E2096= "yes",VLOOKUP(C2096,Summary!$B:$I,6,0),0),0)</f>
        <v>0</v>
      </c>
      <c r="H2096" s="96">
        <f t="shared" si="351"/>
        <v>0</v>
      </c>
      <c r="I2096" s="154">
        <f>VLOOKUP($A2096,'2025-26 Salary &amp; Benefits'!$A:$I,3,FALSE)</f>
        <v>1.18</v>
      </c>
      <c r="J2096" s="154">
        <f>VLOOKUP($A2096,'2025-26 Salary &amp; Benefits'!$A:$I,4,FALSE)</f>
        <v>1.22</v>
      </c>
      <c r="K2096" s="141">
        <f t="shared" si="352"/>
        <v>0</v>
      </c>
      <c r="L2096" s="140">
        <f t="shared" si="353"/>
        <v>0</v>
      </c>
      <c r="M2096" s="142">
        <f>'2025-26 Salary &amp; Benefits'!$E$6</f>
        <v>78209</v>
      </c>
      <c r="N2096" s="142">
        <f>'2025-26 Salary &amp; Benefits'!$F$6</f>
        <v>80164</v>
      </c>
      <c r="O2096" s="9">
        <f t="shared" si="354"/>
        <v>0</v>
      </c>
      <c r="P2096" s="9">
        <f t="shared" si="355"/>
        <v>0</v>
      </c>
      <c r="Q2096" s="9">
        <f>'2025-26 Salary &amp; Benefits'!G$6</f>
        <v>15997.68</v>
      </c>
      <c r="R2096" s="143">
        <f>'2025-26 Salary &amp; Benefits'!H$6</f>
        <v>0.16020000000000001</v>
      </c>
      <c r="S2096" s="143">
        <f>'2025-26 Salary &amp; Benefits'!I$6</f>
        <v>0.15390000000000001</v>
      </c>
      <c r="T2096" s="9">
        <f t="shared" si="356"/>
        <v>0</v>
      </c>
      <c r="U2096" s="9">
        <f t="shared" si="357"/>
        <v>0</v>
      </c>
      <c r="V2096" s="9">
        <f t="shared" si="358"/>
        <v>0</v>
      </c>
      <c r="W2096" s="9">
        <f t="shared" si="359"/>
        <v>0</v>
      </c>
      <c r="X2096" s="22">
        <f t="shared" si="360"/>
        <v>0</v>
      </c>
      <c r="Y2096" s="2"/>
      <c r="Z2096" s="2"/>
      <c r="AA2096" s="2"/>
      <c r="AB2096" s="2"/>
      <c r="AC2096" s="2"/>
      <c r="AD2096" s="2"/>
      <c r="AE2096" s="2"/>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c r="CH2096" s="2"/>
      <c r="CI2096" s="2"/>
      <c r="CJ2096" s="2"/>
      <c r="CK2096" s="2"/>
      <c r="CL2096" s="2"/>
      <c r="CM2096" s="2"/>
      <c r="CN2096" s="2"/>
      <c r="CO2096" s="2"/>
      <c r="CP2096" s="2"/>
      <c r="CQ2096" s="2"/>
      <c r="CR2096" s="2"/>
      <c r="CS2096" s="2"/>
      <c r="CT2096" s="2"/>
      <c r="CU2096" s="2"/>
      <c r="CV2096" s="2"/>
      <c r="CW2096" s="2"/>
      <c r="CX2096" s="2"/>
      <c r="CY2096" s="2"/>
      <c r="CZ2096" s="2"/>
      <c r="DA2096" s="2"/>
      <c r="DB2096" s="2"/>
      <c r="DC2096" s="2"/>
      <c r="DD2096" s="2"/>
      <c r="DE2096" s="2"/>
      <c r="DF2096" s="2"/>
      <c r="DG2096" s="2"/>
      <c r="DH2096" s="2"/>
      <c r="DI2096" s="2"/>
      <c r="DJ2096" s="2"/>
      <c r="DK2096" s="2"/>
      <c r="DL2096" s="2"/>
      <c r="DM2096" s="2"/>
      <c r="DN2096" s="2"/>
      <c r="DO2096" s="2"/>
      <c r="DP2096" s="2"/>
      <c r="DQ2096" s="2"/>
      <c r="DR2096" s="2"/>
      <c r="DS2096" s="2"/>
      <c r="DT2096" s="2"/>
      <c r="DU2096" s="2"/>
      <c r="DV2096" s="2"/>
      <c r="DW2096" s="2"/>
      <c r="DX2096" s="2"/>
      <c r="DY2096" s="2"/>
      <c r="DZ2096" s="2"/>
      <c r="EA2096" s="2"/>
      <c r="EB2096" s="2"/>
      <c r="EC2096" s="2"/>
      <c r="ED2096" s="2"/>
      <c r="EE2096" s="2"/>
      <c r="EF2096" s="2"/>
      <c r="EG2096" s="2"/>
      <c r="EH2096" s="2"/>
      <c r="EI2096" s="2"/>
      <c r="EJ2096" s="2"/>
      <c r="EK2096" s="2"/>
      <c r="EL2096" s="2"/>
      <c r="EM2096" s="2"/>
      <c r="EN2096" s="2"/>
      <c r="EO2096" s="2"/>
      <c r="EP2096" s="2"/>
      <c r="EQ2096" s="2"/>
      <c r="ER2096" s="2"/>
      <c r="ES2096" s="2"/>
      <c r="ET2096" s="2"/>
      <c r="EU2096" s="2"/>
      <c r="EV2096" s="2"/>
      <c r="EW2096" s="2"/>
      <c r="EX2096" s="2"/>
      <c r="EY2096" s="2"/>
      <c r="EZ2096" s="2"/>
      <c r="FA2096" s="2"/>
      <c r="FB2096" s="2"/>
      <c r="FC2096" s="2"/>
    </row>
    <row r="2097" spans="1:159" s="4" customFormat="1">
      <c r="A2097" s="77" t="s">
        <v>2433</v>
      </c>
      <c r="B2097" s="87" t="s">
        <v>2847</v>
      </c>
      <c r="C2097" s="88">
        <v>2052</v>
      </c>
      <c r="D2097" s="87" t="s">
        <v>2038</v>
      </c>
      <c r="E2097" s="107" t="str">
        <f>VLOOKUP($C2097,'2024-25 School Level AAFTE'!$C$4:$L$2372,9,FALSE)</f>
        <v>Yes</v>
      </c>
      <c r="F2097" s="95">
        <f>VLOOKUP($C2097,'2024-25 School Level AAFTE'!$C$4:$J$2372,8,FALSE)</f>
        <v>81.7</v>
      </c>
      <c r="G2097" s="97">
        <f>IFERROR(IF(E2097= "yes",VLOOKUP(C2097,Summary!$B:$I,6,0),0),0)</f>
        <v>0</v>
      </c>
      <c r="H2097" s="96">
        <f t="shared" si="351"/>
        <v>81.7</v>
      </c>
      <c r="I2097" s="154">
        <f>VLOOKUP($A2097,'2025-26 Salary &amp; Benefits'!$A:$I,3,FALSE)</f>
        <v>1</v>
      </c>
      <c r="J2097" s="154">
        <f>VLOOKUP($A2097,'2025-26 Salary &amp; Benefits'!$A:$I,4,FALSE)</f>
        <v>1</v>
      </c>
      <c r="K2097" s="141">
        <f t="shared" si="352"/>
        <v>81.7</v>
      </c>
      <c r="L2097" s="140">
        <f t="shared" si="353"/>
        <v>0.24</v>
      </c>
      <c r="M2097" s="142">
        <f>'2025-26 Salary &amp; Benefits'!$E$6</f>
        <v>78209</v>
      </c>
      <c r="N2097" s="142">
        <f>'2025-26 Salary &amp; Benefits'!$F$6</f>
        <v>80164</v>
      </c>
      <c r="O2097" s="9">
        <f t="shared" si="354"/>
        <v>18770.16</v>
      </c>
      <c r="P2097" s="9">
        <f t="shared" si="355"/>
        <v>469.20000000000073</v>
      </c>
      <c r="Q2097" s="9">
        <f>'2025-26 Salary &amp; Benefits'!G$6</f>
        <v>15997.68</v>
      </c>
      <c r="R2097" s="143">
        <f>'2025-26 Salary &amp; Benefits'!H$6</f>
        <v>0.16020000000000001</v>
      </c>
      <c r="S2097" s="143">
        <f>'2025-26 Salary &amp; Benefits'!I$6</f>
        <v>0.15390000000000001</v>
      </c>
      <c r="T2097" s="9">
        <f t="shared" si="356"/>
        <v>6918.63</v>
      </c>
      <c r="U2097" s="9">
        <f t="shared" si="357"/>
        <v>320.66000000000003</v>
      </c>
      <c r="V2097" s="9">
        <f t="shared" si="358"/>
        <v>49.35</v>
      </c>
      <c r="W2097" s="9">
        <f t="shared" si="359"/>
        <v>370.01000000000005</v>
      </c>
      <c r="X2097" s="22">
        <f t="shared" si="360"/>
        <v>26528</v>
      </c>
      <c r="Y2097" s="2"/>
      <c r="Z2097" s="2"/>
      <c r="AA2097" s="2"/>
      <c r="AB2097" s="2"/>
      <c r="AC2097" s="2"/>
      <c r="AD2097" s="2"/>
      <c r="AE2097" s="2"/>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c r="BF2097" s="2"/>
      <c r="BG2097" s="2"/>
      <c r="BH2097" s="2"/>
      <c r="BI2097" s="2"/>
      <c r="BJ2097" s="2"/>
      <c r="BK2097" s="2"/>
      <c r="BL2097" s="2"/>
      <c r="BM2097" s="2"/>
      <c r="BN2097" s="2"/>
      <c r="BO2097" s="2"/>
      <c r="BP2097" s="2"/>
      <c r="BQ2097" s="2"/>
      <c r="BR2097" s="2"/>
      <c r="BS2097" s="2"/>
      <c r="BT2097" s="2"/>
      <c r="BU2097" s="2"/>
      <c r="BV2097" s="2"/>
      <c r="BW2097" s="2"/>
      <c r="BX2097" s="2"/>
      <c r="BY2097" s="2"/>
      <c r="BZ2097" s="2"/>
      <c r="CA2097" s="2"/>
      <c r="CB2097" s="2"/>
      <c r="CC2097" s="2"/>
      <c r="CD2097" s="2"/>
      <c r="CE2097" s="2"/>
      <c r="CF2097" s="2"/>
      <c r="CG2097" s="2"/>
      <c r="CH2097" s="2"/>
      <c r="CI2097" s="2"/>
      <c r="CJ2097" s="2"/>
      <c r="CK2097" s="2"/>
      <c r="CL2097" s="2"/>
      <c r="CM2097" s="2"/>
      <c r="CN2097" s="2"/>
      <c r="CO2097" s="2"/>
      <c r="CP2097" s="2"/>
      <c r="CQ2097" s="2"/>
      <c r="CR2097" s="2"/>
      <c r="CS2097" s="2"/>
      <c r="CT2097" s="2"/>
      <c r="CU2097" s="2"/>
      <c r="CV2097" s="2"/>
      <c r="CW2097" s="2"/>
      <c r="CX2097" s="2"/>
      <c r="CY2097" s="2"/>
      <c r="CZ2097" s="2"/>
      <c r="DA2097" s="2"/>
      <c r="DB2097" s="2"/>
      <c r="DC2097" s="2"/>
      <c r="DD2097" s="2"/>
      <c r="DE2097" s="2"/>
      <c r="DF2097" s="2"/>
      <c r="DG2097" s="2"/>
      <c r="DH2097" s="2"/>
      <c r="DI2097" s="2"/>
      <c r="DJ2097" s="2"/>
      <c r="DK2097" s="2"/>
      <c r="DL2097" s="2"/>
      <c r="DM2097" s="2"/>
      <c r="DN2097" s="2"/>
      <c r="DO2097" s="2"/>
      <c r="DP2097" s="2"/>
      <c r="DQ2097" s="2"/>
      <c r="DR2097" s="2"/>
      <c r="DS2097" s="2"/>
      <c r="DT2097" s="2"/>
      <c r="DU2097" s="2"/>
      <c r="DV2097" s="2"/>
      <c r="DW2097" s="2"/>
      <c r="DX2097" s="2"/>
      <c r="DY2097" s="2"/>
      <c r="DZ2097" s="2"/>
      <c r="EA2097" s="2"/>
      <c r="EB2097" s="2"/>
      <c r="EC2097" s="2"/>
      <c r="ED2097" s="2"/>
      <c r="EE2097" s="2"/>
      <c r="EF2097" s="2"/>
      <c r="EG2097" s="2"/>
      <c r="EH2097" s="2"/>
      <c r="EI2097" s="2"/>
      <c r="EJ2097" s="2"/>
      <c r="EK2097" s="2"/>
      <c r="EL2097" s="2"/>
      <c r="EM2097" s="2"/>
      <c r="EN2097" s="2"/>
      <c r="EO2097" s="2"/>
      <c r="EP2097" s="2"/>
      <c r="EQ2097" s="2"/>
      <c r="ER2097" s="2"/>
      <c r="ES2097" s="2"/>
      <c r="ET2097" s="2"/>
      <c r="EU2097" s="2"/>
      <c r="EV2097" s="2"/>
      <c r="EW2097" s="2"/>
      <c r="EX2097" s="2"/>
      <c r="EY2097" s="2"/>
      <c r="EZ2097" s="2"/>
      <c r="FA2097" s="2"/>
      <c r="FB2097" s="2"/>
      <c r="FC2097" s="2"/>
    </row>
    <row r="2098" spans="1:159" s="4" customFormat="1">
      <c r="A2098" s="77" t="s">
        <v>2433</v>
      </c>
      <c r="B2098" s="87" t="s">
        <v>2847</v>
      </c>
      <c r="C2098" s="88">
        <v>3418</v>
      </c>
      <c r="D2098" s="87" t="s">
        <v>2039</v>
      </c>
      <c r="E2098" s="107" t="str">
        <f>VLOOKUP($C2098,'2024-25 School Level AAFTE'!$C$4:$L$2372,9,FALSE)</f>
        <v>Yes</v>
      </c>
      <c r="F2098" s="95">
        <f>VLOOKUP($C2098,'2024-25 School Level AAFTE'!$C$4:$J$2372,8,FALSE)</f>
        <v>111.66000000000001</v>
      </c>
      <c r="G2098" s="97">
        <f>IFERROR(IF(E2098= "yes",VLOOKUP(C2098,Summary!$B:$I,6,0),0),0)</f>
        <v>0</v>
      </c>
      <c r="H2098" s="96">
        <f t="shared" si="351"/>
        <v>111.66000000000001</v>
      </c>
      <c r="I2098" s="154">
        <f>VLOOKUP($A2098,'2025-26 Salary &amp; Benefits'!$A:$I,3,FALSE)</f>
        <v>1</v>
      </c>
      <c r="J2098" s="154">
        <f>VLOOKUP($A2098,'2025-26 Salary &amp; Benefits'!$A:$I,4,FALSE)</f>
        <v>1</v>
      </c>
      <c r="K2098" s="141">
        <f t="shared" si="352"/>
        <v>111.66000000000001</v>
      </c>
      <c r="L2098" s="140">
        <f t="shared" si="353"/>
        <v>0.32800000000000001</v>
      </c>
      <c r="M2098" s="142">
        <f>'2025-26 Salary &amp; Benefits'!$E$6</f>
        <v>78209</v>
      </c>
      <c r="N2098" s="142">
        <f>'2025-26 Salary &amp; Benefits'!$F$6</f>
        <v>80164</v>
      </c>
      <c r="O2098" s="9">
        <f t="shared" si="354"/>
        <v>25652.55</v>
      </c>
      <c r="P2098" s="9">
        <f t="shared" si="355"/>
        <v>641.2400000000016</v>
      </c>
      <c r="Q2098" s="9">
        <f>'2025-26 Salary &amp; Benefits'!G$6</f>
        <v>15997.68</v>
      </c>
      <c r="R2098" s="143">
        <f>'2025-26 Salary &amp; Benefits'!H$6</f>
        <v>0.16020000000000001</v>
      </c>
      <c r="S2098" s="143">
        <f>'2025-26 Salary &amp; Benefits'!I$6</f>
        <v>0.15390000000000001</v>
      </c>
      <c r="T2098" s="9">
        <f t="shared" si="356"/>
        <v>9455.4599999999991</v>
      </c>
      <c r="U2098" s="9">
        <f t="shared" si="357"/>
        <v>438.23</v>
      </c>
      <c r="V2098" s="9">
        <f t="shared" si="358"/>
        <v>67.44</v>
      </c>
      <c r="W2098" s="9">
        <f t="shared" si="359"/>
        <v>505.67</v>
      </c>
      <c r="X2098" s="22">
        <f t="shared" si="360"/>
        <v>36254.92</v>
      </c>
      <c r="Y2098" s="2"/>
      <c r="Z2098" s="2"/>
      <c r="AA2098" s="2"/>
      <c r="AB2098" s="2"/>
      <c r="AC2098" s="2"/>
      <c r="AD2098" s="2"/>
      <c r="AE2098" s="2"/>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c r="BF2098" s="2"/>
      <c r="BG2098" s="2"/>
      <c r="BH2098" s="2"/>
      <c r="BI2098" s="2"/>
      <c r="BJ2098" s="2"/>
      <c r="BK2098" s="2"/>
      <c r="BL2098" s="2"/>
      <c r="BM2098" s="2"/>
      <c r="BN2098" s="2"/>
      <c r="BO2098" s="2"/>
      <c r="BP2098" s="2"/>
      <c r="BQ2098" s="2"/>
      <c r="BR2098" s="2"/>
      <c r="BS2098" s="2"/>
      <c r="BT2098" s="2"/>
      <c r="BU2098" s="2"/>
      <c r="BV2098" s="2"/>
      <c r="BW2098" s="2"/>
      <c r="BX2098" s="2"/>
      <c r="BY2098" s="2"/>
      <c r="BZ2098" s="2"/>
      <c r="CA2098" s="2"/>
      <c r="CB2098" s="2"/>
      <c r="CC2098" s="2"/>
      <c r="CD2098" s="2"/>
      <c r="CE2098" s="2"/>
      <c r="CF2098" s="2"/>
      <c r="CG2098" s="2"/>
      <c r="CH2098" s="2"/>
      <c r="CI2098" s="2"/>
      <c r="CJ2098" s="2"/>
      <c r="CK2098" s="2"/>
      <c r="CL2098" s="2"/>
      <c r="CM2098" s="2"/>
      <c r="CN2098" s="2"/>
      <c r="CO2098" s="2"/>
      <c r="CP2098" s="2"/>
      <c r="CQ2098" s="2"/>
      <c r="CR2098" s="2"/>
      <c r="CS2098" s="2"/>
      <c r="CT2098" s="2"/>
      <c r="CU2098" s="2"/>
      <c r="CV2098" s="2"/>
      <c r="CW2098" s="2"/>
      <c r="CX2098" s="2"/>
      <c r="CY2098" s="2"/>
      <c r="CZ2098" s="2"/>
      <c r="DA2098" s="2"/>
      <c r="DB2098" s="2"/>
      <c r="DC2098" s="2"/>
      <c r="DD2098" s="2"/>
      <c r="DE2098" s="2"/>
      <c r="DF2098" s="2"/>
      <c r="DG2098" s="2"/>
      <c r="DH2098" s="2"/>
      <c r="DI2098" s="2"/>
      <c r="DJ2098" s="2"/>
      <c r="DK2098" s="2"/>
      <c r="DL2098" s="2"/>
      <c r="DM2098" s="2"/>
      <c r="DN2098" s="2"/>
      <c r="DO2098" s="2"/>
      <c r="DP2098" s="2"/>
      <c r="DQ2098" s="2"/>
      <c r="DR2098" s="2"/>
      <c r="DS2098" s="2"/>
      <c r="DT2098" s="2"/>
      <c r="DU2098" s="2"/>
      <c r="DV2098" s="2"/>
      <c r="DW2098" s="2"/>
      <c r="DX2098" s="2"/>
      <c r="DY2098" s="2"/>
      <c r="DZ2098" s="2"/>
      <c r="EA2098" s="2"/>
      <c r="EB2098" s="2"/>
      <c r="EC2098" s="2"/>
      <c r="ED2098" s="2"/>
      <c r="EE2098" s="2"/>
      <c r="EF2098" s="2"/>
      <c r="EG2098" s="2"/>
      <c r="EH2098" s="2"/>
      <c r="EI2098" s="2"/>
      <c r="EJ2098" s="2"/>
      <c r="EK2098" s="2"/>
      <c r="EL2098" s="2"/>
      <c r="EM2098" s="2"/>
      <c r="EN2098" s="2"/>
      <c r="EO2098" s="2"/>
      <c r="EP2098" s="2"/>
      <c r="EQ2098" s="2"/>
      <c r="ER2098" s="2"/>
      <c r="ES2098" s="2"/>
      <c r="ET2098" s="2"/>
      <c r="EU2098" s="2"/>
      <c r="EV2098" s="2"/>
      <c r="EW2098" s="2"/>
      <c r="EX2098" s="2"/>
      <c r="EY2098" s="2"/>
      <c r="EZ2098" s="2"/>
      <c r="FA2098" s="2"/>
      <c r="FB2098" s="2"/>
      <c r="FC2098" s="2"/>
    </row>
    <row r="2099" spans="1:159" s="4" customFormat="1">
      <c r="A2099" s="77" t="s">
        <v>2414</v>
      </c>
      <c r="B2099" s="87" t="s">
        <v>2848</v>
      </c>
      <c r="C2099" s="88">
        <v>2457</v>
      </c>
      <c r="D2099" s="87" t="s">
        <v>708</v>
      </c>
      <c r="E2099" s="107" t="str">
        <f>VLOOKUP($C2099,'2024-25 School Level AAFTE'!$C$4:$L$2372,9,FALSE)</f>
        <v>Yes</v>
      </c>
      <c r="F2099" s="95">
        <f>VLOOKUP($C2099,'2024-25 School Level AAFTE'!$C$4:$J$2372,8,FALSE)</f>
        <v>295.01</v>
      </c>
      <c r="G2099" s="97">
        <f>IFERROR(IF(E2099= "yes",VLOOKUP(C2099,Summary!$B:$I,6,0),0),0)</f>
        <v>0</v>
      </c>
      <c r="H2099" s="96">
        <f t="shared" si="351"/>
        <v>295.01</v>
      </c>
      <c r="I2099" s="154">
        <f>VLOOKUP($A2099,'2025-26 Salary &amp; Benefits'!$A:$I,3,FALSE)</f>
        <v>1</v>
      </c>
      <c r="J2099" s="154">
        <f>VLOOKUP($A2099,'2025-26 Salary &amp; Benefits'!$A:$I,4,FALSE)</f>
        <v>1</v>
      </c>
      <c r="K2099" s="141">
        <f t="shared" si="352"/>
        <v>295.01</v>
      </c>
      <c r="L2099" s="140">
        <f t="shared" si="353"/>
        <v>0.86499999999999999</v>
      </c>
      <c r="M2099" s="142">
        <f>'2025-26 Salary &amp; Benefits'!$E$6</f>
        <v>78209</v>
      </c>
      <c r="N2099" s="142">
        <f>'2025-26 Salary &amp; Benefits'!$F$6</f>
        <v>80164</v>
      </c>
      <c r="O2099" s="9">
        <f t="shared" si="354"/>
        <v>67650.789999999994</v>
      </c>
      <c r="P2099" s="9">
        <f t="shared" si="355"/>
        <v>1691.070000000007</v>
      </c>
      <c r="Q2099" s="9">
        <f>'2025-26 Salary &amp; Benefits'!G$6</f>
        <v>15997.68</v>
      </c>
      <c r="R2099" s="143">
        <f>'2025-26 Salary &amp; Benefits'!H$6</f>
        <v>0.16020000000000001</v>
      </c>
      <c r="S2099" s="143">
        <f>'2025-26 Salary &amp; Benefits'!I$6</f>
        <v>0.15390000000000001</v>
      </c>
      <c r="T2099" s="9">
        <f t="shared" si="356"/>
        <v>24935.91</v>
      </c>
      <c r="U2099" s="9">
        <f t="shared" si="357"/>
        <v>1155.7</v>
      </c>
      <c r="V2099" s="9">
        <f t="shared" si="358"/>
        <v>177.86</v>
      </c>
      <c r="W2099" s="9">
        <f t="shared" si="359"/>
        <v>1333.56</v>
      </c>
      <c r="X2099" s="22">
        <f t="shared" si="360"/>
        <v>95611.33</v>
      </c>
      <c r="Y2099" s="2"/>
      <c r="Z2099" s="2"/>
      <c r="AA2099" s="2"/>
      <c r="AB2099" s="2"/>
      <c r="AC2099" s="2"/>
      <c r="AD2099" s="2"/>
      <c r="AE2099" s="2"/>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c r="CC2099" s="2"/>
      <c r="CD2099" s="2"/>
      <c r="CE2099" s="2"/>
      <c r="CF2099" s="2"/>
      <c r="CG2099" s="2"/>
      <c r="CH2099" s="2"/>
      <c r="CI2099" s="2"/>
      <c r="CJ2099" s="2"/>
      <c r="CK2099" s="2"/>
      <c r="CL2099" s="2"/>
      <c r="CM2099" s="2"/>
      <c r="CN2099" s="2"/>
      <c r="CO2099" s="2"/>
      <c r="CP2099" s="2"/>
      <c r="CQ2099" s="2"/>
      <c r="CR2099" s="2"/>
      <c r="CS2099" s="2"/>
      <c r="CT2099" s="2"/>
      <c r="CU2099" s="2"/>
      <c r="CV2099" s="2"/>
      <c r="CW2099" s="2"/>
      <c r="CX2099" s="2"/>
      <c r="CY2099" s="2"/>
      <c r="CZ2099" s="2"/>
      <c r="DA2099" s="2"/>
      <c r="DB2099" s="2"/>
      <c r="DC2099" s="2"/>
      <c r="DD2099" s="2"/>
      <c r="DE2099" s="2"/>
      <c r="DF2099" s="2"/>
      <c r="DG2099" s="2"/>
      <c r="DH2099" s="2"/>
      <c r="DI2099" s="2"/>
      <c r="DJ2099" s="2"/>
      <c r="DK2099" s="2"/>
      <c r="DL2099" s="2"/>
      <c r="DM2099" s="2"/>
      <c r="DN2099" s="2"/>
      <c r="DO2099" s="2"/>
      <c r="DP2099" s="2"/>
      <c r="DQ2099" s="2"/>
      <c r="DR2099" s="2"/>
      <c r="DS2099" s="2"/>
      <c r="DT2099" s="2"/>
      <c r="DU2099" s="2"/>
      <c r="DV2099" s="2"/>
      <c r="DW2099" s="2"/>
      <c r="DX2099" s="2"/>
      <c r="DY2099" s="2"/>
      <c r="DZ2099" s="2"/>
      <c r="EA2099" s="2"/>
      <c r="EB2099" s="2"/>
      <c r="EC2099" s="2"/>
      <c r="ED2099" s="2"/>
      <c r="EE2099" s="2"/>
      <c r="EF2099" s="2"/>
      <c r="EG2099" s="2"/>
      <c r="EH2099" s="2"/>
      <c r="EI2099" s="2"/>
      <c r="EJ2099" s="2"/>
      <c r="EK2099" s="2"/>
      <c r="EL2099" s="2"/>
      <c r="EM2099" s="2"/>
      <c r="EN2099" s="2"/>
      <c r="EO2099" s="2"/>
      <c r="EP2099" s="2"/>
      <c r="EQ2099" s="2"/>
      <c r="ER2099" s="2"/>
      <c r="ES2099" s="2"/>
      <c r="ET2099" s="2"/>
      <c r="EU2099" s="2"/>
      <c r="EV2099" s="2"/>
      <c r="EW2099" s="2"/>
      <c r="EX2099" s="2"/>
      <c r="EY2099" s="2"/>
      <c r="EZ2099" s="2"/>
      <c r="FA2099" s="2"/>
      <c r="FB2099" s="2"/>
      <c r="FC2099" s="2"/>
    </row>
    <row r="2100" spans="1:159" s="4" customFormat="1">
      <c r="A2100" s="77" t="s">
        <v>2414</v>
      </c>
      <c r="B2100" s="87" t="s">
        <v>2848</v>
      </c>
      <c r="C2100" s="88">
        <v>3509</v>
      </c>
      <c r="D2100" s="87" t="s">
        <v>1937</v>
      </c>
      <c r="E2100" s="107" t="str">
        <f>VLOOKUP($C2100,'2024-25 School Level AAFTE'!$C$4:$L$2372,9,FALSE)</f>
        <v>No</v>
      </c>
      <c r="F2100" s="95">
        <f>VLOOKUP($C2100,'2024-25 School Level AAFTE'!$C$4:$J$2372,8,FALSE)</f>
        <v>384.96999999999997</v>
      </c>
      <c r="G2100" s="97">
        <f>IFERROR(IF(E2100= "yes",VLOOKUP(C2100,Summary!$B:$I,6,0),0),0)</f>
        <v>0</v>
      </c>
      <c r="H2100" s="96">
        <f t="shared" si="351"/>
        <v>0</v>
      </c>
      <c r="I2100" s="154">
        <f>VLOOKUP($A2100,'2025-26 Salary &amp; Benefits'!$A:$I,3,FALSE)</f>
        <v>1</v>
      </c>
      <c r="J2100" s="154">
        <f>VLOOKUP($A2100,'2025-26 Salary &amp; Benefits'!$A:$I,4,FALSE)</f>
        <v>1</v>
      </c>
      <c r="K2100" s="141">
        <f t="shared" si="352"/>
        <v>0</v>
      </c>
      <c r="L2100" s="140">
        <f t="shared" si="353"/>
        <v>0</v>
      </c>
      <c r="M2100" s="142">
        <f>'2025-26 Salary &amp; Benefits'!$E$6</f>
        <v>78209</v>
      </c>
      <c r="N2100" s="142">
        <f>'2025-26 Salary &amp; Benefits'!$F$6</f>
        <v>80164</v>
      </c>
      <c r="O2100" s="9">
        <f t="shared" si="354"/>
        <v>0</v>
      </c>
      <c r="P2100" s="9">
        <f t="shared" si="355"/>
        <v>0</v>
      </c>
      <c r="Q2100" s="9">
        <f>'2025-26 Salary &amp; Benefits'!G$6</f>
        <v>15997.68</v>
      </c>
      <c r="R2100" s="143">
        <f>'2025-26 Salary &amp; Benefits'!H$6</f>
        <v>0.16020000000000001</v>
      </c>
      <c r="S2100" s="143">
        <f>'2025-26 Salary &amp; Benefits'!I$6</f>
        <v>0.15390000000000001</v>
      </c>
      <c r="T2100" s="9">
        <f t="shared" si="356"/>
        <v>0</v>
      </c>
      <c r="U2100" s="9">
        <f t="shared" si="357"/>
        <v>0</v>
      </c>
      <c r="V2100" s="9">
        <f t="shared" si="358"/>
        <v>0</v>
      </c>
      <c r="W2100" s="9">
        <f t="shared" si="359"/>
        <v>0</v>
      </c>
      <c r="X2100" s="22">
        <f t="shared" si="360"/>
        <v>0</v>
      </c>
      <c r="Y2100" s="2"/>
      <c r="Z2100" s="2"/>
      <c r="AA2100" s="2"/>
      <c r="AB2100" s="2"/>
      <c r="AC2100" s="2"/>
      <c r="AD2100" s="2"/>
      <c r="AE2100" s="2"/>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c r="BF2100" s="2"/>
      <c r="BG2100" s="2"/>
      <c r="BH2100" s="2"/>
      <c r="BI2100" s="2"/>
      <c r="BJ2100" s="2"/>
      <c r="BK2100" s="2"/>
      <c r="BL2100" s="2"/>
      <c r="BM2100" s="2"/>
      <c r="BN2100" s="2"/>
      <c r="BO2100" s="2"/>
      <c r="BP2100" s="2"/>
      <c r="BQ2100" s="2"/>
      <c r="BR2100" s="2"/>
      <c r="BS2100" s="2"/>
      <c r="BT2100" s="2"/>
      <c r="BU2100" s="2"/>
      <c r="BV2100" s="2"/>
      <c r="BW2100" s="2"/>
      <c r="BX2100" s="2"/>
      <c r="BY2100" s="2"/>
      <c r="BZ2100" s="2"/>
      <c r="CA2100" s="2"/>
      <c r="CB2100" s="2"/>
      <c r="CC2100" s="2"/>
      <c r="CD2100" s="2"/>
      <c r="CE2100" s="2"/>
      <c r="CF2100" s="2"/>
      <c r="CG2100" s="2"/>
      <c r="CH2100" s="2"/>
      <c r="CI2100" s="2"/>
      <c r="CJ2100" s="2"/>
      <c r="CK2100" s="2"/>
      <c r="CL2100" s="2"/>
      <c r="CM2100" s="2"/>
      <c r="CN2100" s="2"/>
      <c r="CO2100" s="2"/>
      <c r="CP2100" s="2"/>
      <c r="CQ2100" s="2"/>
      <c r="CR2100" s="2"/>
      <c r="CS2100" s="2"/>
      <c r="CT2100" s="2"/>
      <c r="CU2100" s="2"/>
      <c r="CV2100" s="2"/>
      <c r="CW2100" s="2"/>
      <c r="CX2100" s="2"/>
      <c r="CY2100" s="2"/>
      <c r="CZ2100" s="2"/>
      <c r="DA2100" s="2"/>
      <c r="DB2100" s="2"/>
      <c r="DC2100" s="2"/>
      <c r="DD2100" s="2"/>
      <c r="DE2100" s="2"/>
      <c r="DF2100" s="2"/>
      <c r="DG2100" s="2"/>
      <c r="DH2100" s="2"/>
      <c r="DI2100" s="2"/>
      <c r="DJ2100" s="2"/>
      <c r="DK2100" s="2"/>
      <c r="DL2100" s="2"/>
      <c r="DM2100" s="2"/>
      <c r="DN2100" s="2"/>
      <c r="DO2100" s="2"/>
      <c r="DP2100" s="2"/>
      <c r="DQ2100" s="2"/>
      <c r="DR2100" s="2"/>
      <c r="DS2100" s="2"/>
      <c r="DT2100" s="2"/>
      <c r="DU2100" s="2"/>
      <c r="DV2100" s="2"/>
      <c r="DW2100" s="2"/>
      <c r="DX2100" s="2"/>
      <c r="DY2100" s="2"/>
      <c r="DZ2100" s="2"/>
      <c r="EA2100" s="2"/>
      <c r="EB2100" s="2"/>
      <c r="EC2100" s="2"/>
      <c r="ED2100" s="2"/>
      <c r="EE2100" s="2"/>
      <c r="EF2100" s="2"/>
      <c r="EG2100" s="2"/>
      <c r="EH2100" s="2"/>
      <c r="EI2100" s="2"/>
      <c r="EJ2100" s="2"/>
      <c r="EK2100" s="2"/>
      <c r="EL2100" s="2"/>
      <c r="EM2100" s="2"/>
      <c r="EN2100" s="2"/>
      <c r="EO2100" s="2"/>
      <c r="EP2100" s="2"/>
      <c r="EQ2100" s="2"/>
      <c r="ER2100" s="2"/>
      <c r="ES2100" s="2"/>
      <c r="ET2100" s="2"/>
      <c r="EU2100" s="2"/>
      <c r="EV2100" s="2"/>
      <c r="EW2100" s="2"/>
      <c r="EX2100" s="2"/>
      <c r="EY2100" s="2"/>
      <c r="EZ2100" s="2"/>
      <c r="FA2100" s="2"/>
      <c r="FB2100" s="2"/>
      <c r="FC2100" s="2"/>
    </row>
    <row r="2101" spans="1:159" s="4" customFormat="1">
      <c r="A2101" s="77" t="s">
        <v>2414</v>
      </c>
      <c r="B2101" s="87" t="s">
        <v>2848</v>
      </c>
      <c r="C2101" s="88">
        <v>3795</v>
      </c>
      <c r="D2101" s="87" t="s">
        <v>1938</v>
      </c>
      <c r="E2101" s="107" t="str">
        <f>VLOOKUP($C2101,'2024-25 School Level AAFTE'!$C$4:$L$2372,9,FALSE)</f>
        <v>Yes</v>
      </c>
      <c r="F2101" s="95">
        <f>VLOOKUP($C2101,'2024-25 School Level AAFTE'!$C$4:$J$2372,8,FALSE)</f>
        <v>288.49</v>
      </c>
      <c r="G2101" s="97">
        <f>IFERROR(IF(E2101= "yes",VLOOKUP(C2101,Summary!$B:$I,6,0),0),0)</f>
        <v>0</v>
      </c>
      <c r="H2101" s="96">
        <f t="shared" si="351"/>
        <v>288.49</v>
      </c>
      <c r="I2101" s="154">
        <f>VLOOKUP($A2101,'2025-26 Salary &amp; Benefits'!$A:$I,3,FALSE)</f>
        <v>1</v>
      </c>
      <c r="J2101" s="154">
        <f>VLOOKUP($A2101,'2025-26 Salary &amp; Benefits'!$A:$I,4,FALSE)</f>
        <v>1</v>
      </c>
      <c r="K2101" s="141">
        <f t="shared" si="352"/>
        <v>288.49</v>
      </c>
      <c r="L2101" s="140">
        <f t="shared" si="353"/>
        <v>0.84599999999999997</v>
      </c>
      <c r="M2101" s="142">
        <f>'2025-26 Salary &amp; Benefits'!$E$6</f>
        <v>78209</v>
      </c>
      <c r="N2101" s="142">
        <f>'2025-26 Salary &amp; Benefits'!$F$6</f>
        <v>80164</v>
      </c>
      <c r="O2101" s="9">
        <f t="shared" si="354"/>
        <v>66164.81</v>
      </c>
      <c r="P2101" s="9">
        <f t="shared" si="355"/>
        <v>1653.9300000000076</v>
      </c>
      <c r="Q2101" s="9">
        <f>'2025-26 Salary &amp; Benefits'!G$6</f>
        <v>15997.68</v>
      </c>
      <c r="R2101" s="143">
        <f>'2025-26 Salary &amp; Benefits'!H$6</f>
        <v>0.16020000000000001</v>
      </c>
      <c r="S2101" s="143">
        <f>'2025-26 Salary &amp; Benefits'!I$6</f>
        <v>0.15390000000000001</v>
      </c>
      <c r="T2101" s="9">
        <f t="shared" si="356"/>
        <v>24388.18</v>
      </c>
      <c r="U2101" s="9">
        <f t="shared" si="357"/>
        <v>1130.31</v>
      </c>
      <c r="V2101" s="9">
        <f t="shared" si="358"/>
        <v>173.95</v>
      </c>
      <c r="W2101" s="9">
        <f t="shared" si="359"/>
        <v>1304.26</v>
      </c>
      <c r="X2101" s="22">
        <f t="shared" si="360"/>
        <v>93511.18</v>
      </c>
      <c r="Y2101" s="2"/>
      <c r="Z2101" s="2"/>
      <c r="AA2101" s="2"/>
      <c r="AB2101" s="2"/>
      <c r="AC2101" s="2"/>
      <c r="AD2101" s="2"/>
      <c r="AE2101" s="2"/>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c r="BF2101" s="2"/>
      <c r="BG2101" s="2"/>
      <c r="BH2101" s="2"/>
      <c r="BI2101" s="2"/>
      <c r="BJ2101" s="2"/>
      <c r="BK2101" s="2"/>
      <c r="BL2101" s="2"/>
      <c r="BM2101" s="2"/>
      <c r="BN2101" s="2"/>
      <c r="BO2101" s="2"/>
      <c r="BP2101" s="2"/>
      <c r="BQ2101" s="2"/>
      <c r="BR2101" s="2"/>
      <c r="BS2101" s="2"/>
      <c r="BT2101" s="2"/>
      <c r="BU2101" s="2"/>
      <c r="BV2101" s="2"/>
      <c r="BW2101" s="2"/>
      <c r="BX2101" s="2"/>
      <c r="BY2101" s="2"/>
      <c r="BZ2101" s="2"/>
      <c r="CA2101" s="2"/>
      <c r="CB2101" s="2"/>
      <c r="CC2101" s="2"/>
      <c r="CD2101" s="2"/>
      <c r="CE2101" s="2"/>
      <c r="CF2101" s="2"/>
      <c r="CG2101" s="2"/>
      <c r="CH2101" s="2"/>
      <c r="CI2101" s="2"/>
      <c r="CJ2101" s="2"/>
      <c r="CK2101" s="2"/>
      <c r="CL2101" s="2"/>
      <c r="CM2101" s="2"/>
      <c r="CN2101" s="2"/>
      <c r="CO2101" s="2"/>
      <c r="CP2101" s="2"/>
      <c r="CQ2101" s="2"/>
      <c r="CR2101" s="2"/>
      <c r="CS2101" s="2"/>
      <c r="CT2101" s="2"/>
      <c r="CU2101" s="2"/>
      <c r="CV2101" s="2"/>
      <c r="CW2101" s="2"/>
      <c r="CX2101" s="2"/>
      <c r="CY2101" s="2"/>
      <c r="CZ2101" s="2"/>
      <c r="DA2101" s="2"/>
      <c r="DB2101" s="2"/>
      <c r="DC2101" s="2"/>
      <c r="DD2101" s="2"/>
      <c r="DE2101" s="2"/>
      <c r="DF2101" s="2"/>
      <c r="DG2101" s="2"/>
      <c r="DH2101" s="2"/>
      <c r="DI2101" s="2"/>
      <c r="DJ2101" s="2"/>
      <c r="DK2101" s="2"/>
      <c r="DL2101" s="2"/>
      <c r="DM2101" s="2"/>
      <c r="DN2101" s="2"/>
      <c r="DO2101" s="2"/>
      <c r="DP2101" s="2"/>
      <c r="DQ2101" s="2"/>
      <c r="DR2101" s="2"/>
      <c r="DS2101" s="2"/>
      <c r="DT2101" s="2"/>
      <c r="DU2101" s="2"/>
      <c r="DV2101" s="2"/>
      <c r="DW2101" s="2"/>
      <c r="DX2101" s="2"/>
      <c r="DY2101" s="2"/>
      <c r="DZ2101" s="2"/>
      <c r="EA2101" s="2"/>
      <c r="EB2101" s="2"/>
      <c r="EC2101" s="2"/>
      <c r="ED2101" s="2"/>
      <c r="EE2101" s="2"/>
      <c r="EF2101" s="2"/>
      <c r="EG2101" s="2"/>
      <c r="EH2101" s="2"/>
      <c r="EI2101" s="2"/>
      <c r="EJ2101" s="2"/>
      <c r="EK2101" s="2"/>
      <c r="EL2101" s="2"/>
      <c r="EM2101" s="2"/>
      <c r="EN2101" s="2"/>
      <c r="EO2101" s="2"/>
      <c r="EP2101" s="2"/>
      <c r="EQ2101" s="2"/>
      <c r="ER2101" s="2"/>
      <c r="ES2101" s="2"/>
      <c r="ET2101" s="2"/>
      <c r="EU2101" s="2"/>
      <c r="EV2101" s="2"/>
      <c r="EW2101" s="2"/>
      <c r="EX2101" s="2"/>
      <c r="EY2101" s="2"/>
      <c r="EZ2101" s="2"/>
      <c r="FA2101" s="2"/>
      <c r="FB2101" s="2"/>
      <c r="FC2101" s="2"/>
    </row>
    <row r="2102" spans="1:159" s="4" customFormat="1">
      <c r="A2102" s="77" t="s">
        <v>2414</v>
      </c>
      <c r="B2102" s="87" t="s">
        <v>2848</v>
      </c>
      <c r="C2102" s="88">
        <v>4238</v>
      </c>
      <c r="D2102" s="87" t="s">
        <v>1939</v>
      </c>
      <c r="E2102" s="107" t="str">
        <f>VLOOKUP($C2102,'2024-25 School Level AAFTE'!$C$4:$L$2372,9,FALSE)</f>
        <v>Yes</v>
      </c>
      <c r="F2102" s="95">
        <f>VLOOKUP($C2102,'2024-25 School Level AAFTE'!$C$4:$J$2372,8,FALSE)</f>
        <v>292.31</v>
      </c>
      <c r="G2102" s="97">
        <f>IFERROR(IF(E2102= "yes",VLOOKUP(C2102,Summary!$B:$I,6,0),0),0)</f>
        <v>0</v>
      </c>
      <c r="H2102" s="96">
        <f t="shared" si="351"/>
        <v>292.31</v>
      </c>
      <c r="I2102" s="154">
        <f>VLOOKUP($A2102,'2025-26 Salary &amp; Benefits'!$A:$I,3,FALSE)</f>
        <v>1</v>
      </c>
      <c r="J2102" s="154">
        <f>VLOOKUP($A2102,'2025-26 Salary &amp; Benefits'!$A:$I,4,FALSE)</f>
        <v>1</v>
      </c>
      <c r="K2102" s="141">
        <f t="shared" si="352"/>
        <v>292.31</v>
      </c>
      <c r="L2102" s="140">
        <f t="shared" si="353"/>
        <v>0.85699999999999998</v>
      </c>
      <c r="M2102" s="142">
        <f>'2025-26 Salary &amp; Benefits'!$E$6</f>
        <v>78209</v>
      </c>
      <c r="N2102" s="142">
        <f>'2025-26 Salary &amp; Benefits'!$F$6</f>
        <v>80164</v>
      </c>
      <c r="O2102" s="9">
        <f t="shared" si="354"/>
        <v>67025.11</v>
      </c>
      <c r="P2102" s="9">
        <f t="shared" si="355"/>
        <v>1675.4400000000023</v>
      </c>
      <c r="Q2102" s="9">
        <f>'2025-26 Salary &amp; Benefits'!G$6</f>
        <v>15997.68</v>
      </c>
      <c r="R2102" s="143">
        <f>'2025-26 Salary &amp; Benefits'!H$6</f>
        <v>0.16020000000000001</v>
      </c>
      <c r="S2102" s="143">
        <f>'2025-26 Salary &amp; Benefits'!I$6</f>
        <v>0.15390000000000001</v>
      </c>
      <c r="T2102" s="9">
        <f t="shared" si="356"/>
        <v>24705.279999999999</v>
      </c>
      <c r="U2102" s="9">
        <f t="shared" si="357"/>
        <v>1145.01</v>
      </c>
      <c r="V2102" s="9">
        <f t="shared" si="358"/>
        <v>176.22</v>
      </c>
      <c r="W2102" s="9">
        <f t="shared" si="359"/>
        <v>1321.23</v>
      </c>
      <c r="X2102" s="22">
        <f t="shared" si="360"/>
        <v>94727.06</v>
      </c>
      <c r="Y2102" s="2"/>
      <c r="Z2102" s="2"/>
      <c r="AA2102" s="2"/>
      <c r="AB2102" s="2"/>
      <c r="AC2102" s="2"/>
      <c r="AD2102" s="2"/>
      <c r="AE2102" s="2"/>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c r="BI2102" s="2"/>
      <c r="BJ2102" s="2"/>
      <c r="BK2102" s="2"/>
      <c r="BL2102" s="2"/>
      <c r="BM2102" s="2"/>
      <c r="BN2102" s="2"/>
      <c r="BO2102" s="2"/>
      <c r="BP2102" s="2"/>
      <c r="BQ2102" s="2"/>
      <c r="BR2102" s="2"/>
      <c r="BS2102" s="2"/>
      <c r="BT2102" s="2"/>
      <c r="BU2102" s="2"/>
      <c r="BV2102" s="2"/>
      <c r="BW2102" s="2"/>
      <c r="BX2102" s="2"/>
      <c r="BY2102" s="2"/>
      <c r="BZ2102" s="2"/>
      <c r="CA2102" s="2"/>
      <c r="CB2102" s="2"/>
      <c r="CC2102" s="2"/>
      <c r="CD2102" s="2"/>
      <c r="CE2102" s="2"/>
      <c r="CF2102" s="2"/>
      <c r="CG2102" s="2"/>
      <c r="CH2102" s="2"/>
      <c r="CI2102" s="2"/>
      <c r="CJ2102" s="2"/>
      <c r="CK2102" s="2"/>
      <c r="CL2102" s="2"/>
      <c r="CM2102" s="2"/>
      <c r="CN2102" s="2"/>
      <c r="CO2102" s="2"/>
      <c r="CP2102" s="2"/>
      <c r="CQ2102" s="2"/>
      <c r="CR2102" s="2"/>
      <c r="CS2102" s="2"/>
      <c r="CT2102" s="2"/>
      <c r="CU2102" s="2"/>
      <c r="CV2102" s="2"/>
      <c r="CW2102" s="2"/>
      <c r="CX2102" s="2"/>
      <c r="CY2102" s="2"/>
      <c r="CZ2102" s="2"/>
      <c r="DA2102" s="2"/>
      <c r="DB2102" s="2"/>
      <c r="DC2102" s="2"/>
      <c r="DD2102" s="2"/>
      <c r="DE2102" s="2"/>
      <c r="DF2102" s="2"/>
      <c r="DG2102" s="2"/>
      <c r="DH2102" s="2"/>
      <c r="DI2102" s="2"/>
      <c r="DJ2102" s="2"/>
      <c r="DK2102" s="2"/>
      <c r="DL2102" s="2"/>
      <c r="DM2102" s="2"/>
      <c r="DN2102" s="2"/>
      <c r="DO2102" s="2"/>
      <c r="DP2102" s="2"/>
      <c r="DQ2102" s="2"/>
      <c r="DR2102" s="2"/>
      <c r="DS2102" s="2"/>
      <c r="DT2102" s="2"/>
      <c r="DU2102" s="2"/>
      <c r="DV2102" s="2"/>
      <c r="DW2102" s="2"/>
      <c r="DX2102" s="2"/>
      <c r="DY2102" s="2"/>
      <c r="DZ2102" s="2"/>
      <c r="EA2102" s="2"/>
      <c r="EB2102" s="2"/>
      <c r="EC2102" s="2"/>
      <c r="ED2102" s="2"/>
      <c r="EE2102" s="2"/>
      <c r="EF2102" s="2"/>
      <c r="EG2102" s="2"/>
      <c r="EH2102" s="2"/>
      <c r="EI2102" s="2"/>
      <c r="EJ2102" s="2"/>
      <c r="EK2102" s="2"/>
      <c r="EL2102" s="2"/>
      <c r="EM2102" s="2"/>
      <c r="EN2102" s="2"/>
      <c r="EO2102" s="2"/>
      <c r="EP2102" s="2"/>
      <c r="EQ2102" s="2"/>
      <c r="ER2102" s="2"/>
      <c r="ES2102" s="2"/>
      <c r="ET2102" s="2"/>
      <c r="EU2102" s="2"/>
      <c r="EV2102" s="2"/>
      <c r="EW2102" s="2"/>
      <c r="EX2102" s="2"/>
      <c r="EY2102" s="2"/>
      <c r="EZ2102" s="2"/>
      <c r="FA2102" s="2"/>
      <c r="FB2102" s="2"/>
      <c r="FC2102" s="2"/>
    </row>
    <row r="2103" spans="1:159" s="4" customFormat="1">
      <c r="A2103" s="77" t="s">
        <v>2275</v>
      </c>
      <c r="B2103" s="87" t="s">
        <v>2849</v>
      </c>
      <c r="C2103" s="86">
        <v>2514</v>
      </c>
      <c r="D2103" s="78" t="s">
        <v>1063</v>
      </c>
      <c r="E2103" s="107" t="str">
        <f>VLOOKUP($C2103,'2024-25 School Level AAFTE'!$C$4:$L$2372,9,FALSE)</f>
        <v>No</v>
      </c>
      <c r="F2103" s="95">
        <f>VLOOKUP($C2103,'2024-25 School Level AAFTE'!$C$4:$J$2372,8,FALSE)</f>
        <v>249.94</v>
      </c>
      <c r="G2103" s="97">
        <f>IFERROR(IF(E2103= "yes",VLOOKUP(C2103,Summary!$B:$I,6,0),0),0)</f>
        <v>0</v>
      </c>
      <c r="H2103" s="96">
        <f t="shared" si="351"/>
        <v>0</v>
      </c>
      <c r="I2103" s="154">
        <f>VLOOKUP($A2103,'2025-26 Salary &amp; Benefits'!$A:$I,3,FALSE)</f>
        <v>1.06</v>
      </c>
      <c r="J2103" s="154">
        <f>VLOOKUP($A2103,'2025-26 Salary &amp; Benefits'!$A:$I,4,FALSE)</f>
        <v>1.06</v>
      </c>
      <c r="K2103" s="141">
        <f t="shared" si="352"/>
        <v>0</v>
      </c>
      <c r="L2103" s="140">
        <f t="shared" si="353"/>
        <v>0</v>
      </c>
      <c r="M2103" s="142">
        <f>'2025-26 Salary &amp; Benefits'!$E$6</f>
        <v>78209</v>
      </c>
      <c r="N2103" s="142">
        <f>'2025-26 Salary &amp; Benefits'!$F$6</f>
        <v>80164</v>
      </c>
      <c r="O2103" s="9">
        <f t="shared" si="354"/>
        <v>0</v>
      </c>
      <c r="P2103" s="9">
        <f t="shared" si="355"/>
        <v>0</v>
      </c>
      <c r="Q2103" s="9">
        <f>'2025-26 Salary &amp; Benefits'!G$6</f>
        <v>15997.68</v>
      </c>
      <c r="R2103" s="143">
        <f>'2025-26 Salary &amp; Benefits'!H$6</f>
        <v>0.16020000000000001</v>
      </c>
      <c r="S2103" s="143">
        <f>'2025-26 Salary &amp; Benefits'!I$6</f>
        <v>0.15390000000000001</v>
      </c>
      <c r="T2103" s="9">
        <f t="shared" si="356"/>
        <v>0</v>
      </c>
      <c r="U2103" s="9">
        <f t="shared" si="357"/>
        <v>0</v>
      </c>
      <c r="V2103" s="9">
        <f t="shared" si="358"/>
        <v>0</v>
      </c>
      <c r="W2103" s="9">
        <f t="shared" si="359"/>
        <v>0</v>
      </c>
      <c r="X2103" s="22">
        <f t="shared" si="360"/>
        <v>0</v>
      </c>
      <c r="Y2103" s="2"/>
      <c r="Z2103" s="2"/>
      <c r="AA2103" s="2"/>
      <c r="AB2103" s="2"/>
      <c r="AC2103" s="2"/>
      <c r="AD2103" s="2"/>
      <c r="AE2103" s="2"/>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c r="BF2103" s="2"/>
      <c r="BG2103" s="2"/>
      <c r="BH2103" s="2"/>
      <c r="BI2103" s="2"/>
      <c r="BJ2103" s="2"/>
      <c r="BK2103" s="2"/>
      <c r="BL2103" s="2"/>
      <c r="BM2103" s="2"/>
      <c r="BN2103" s="2"/>
      <c r="BO2103" s="2"/>
      <c r="BP2103" s="2"/>
      <c r="BQ2103" s="2"/>
      <c r="BR2103" s="2"/>
      <c r="BS2103" s="2"/>
      <c r="BT2103" s="2"/>
      <c r="BU2103" s="2"/>
      <c r="BV2103" s="2"/>
      <c r="BW2103" s="2"/>
      <c r="BX2103" s="2"/>
      <c r="BY2103" s="2"/>
      <c r="BZ2103" s="2"/>
      <c r="CA2103" s="2"/>
      <c r="CB2103" s="2"/>
      <c r="CC2103" s="2"/>
      <c r="CD2103" s="2"/>
      <c r="CE2103" s="2"/>
      <c r="CF2103" s="2"/>
      <c r="CG2103" s="2"/>
      <c r="CH2103" s="2"/>
      <c r="CI2103" s="2"/>
      <c r="CJ2103" s="2"/>
      <c r="CK2103" s="2"/>
      <c r="CL2103" s="2"/>
      <c r="CM2103" s="2"/>
      <c r="CN2103" s="2"/>
      <c r="CO2103" s="2"/>
      <c r="CP2103" s="2"/>
      <c r="CQ2103" s="2"/>
      <c r="CR2103" s="2"/>
      <c r="CS2103" s="2"/>
      <c r="CT2103" s="2"/>
      <c r="CU2103" s="2"/>
      <c r="CV2103" s="2"/>
      <c r="CW2103" s="2"/>
      <c r="CX2103" s="2"/>
      <c r="CY2103" s="2"/>
      <c r="CZ2103" s="2"/>
      <c r="DA2103" s="2"/>
      <c r="DB2103" s="2"/>
      <c r="DC2103" s="2"/>
      <c r="DD2103" s="2"/>
      <c r="DE2103" s="2"/>
      <c r="DF2103" s="2"/>
      <c r="DG2103" s="2"/>
      <c r="DH2103" s="2"/>
      <c r="DI2103" s="2"/>
      <c r="DJ2103" s="2"/>
      <c r="DK2103" s="2"/>
      <c r="DL2103" s="2"/>
      <c r="DM2103" s="2"/>
      <c r="DN2103" s="2"/>
      <c r="DO2103" s="2"/>
      <c r="DP2103" s="2"/>
      <c r="DQ2103" s="2"/>
      <c r="DR2103" s="2"/>
      <c r="DS2103" s="2"/>
      <c r="DT2103" s="2"/>
      <c r="DU2103" s="2"/>
      <c r="DV2103" s="2"/>
      <c r="DW2103" s="2"/>
      <c r="DX2103" s="2"/>
      <c r="DY2103" s="2"/>
      <c r="DZ2103" s="2"/>
      <c r="EA2103" s="2"/>
      <c r="EB2103" s="2"/>
      <c r="EC2103" s="2"/>
      <c r="ED2103" s="2"/>
      <c r="EE2103" s="2"/>
      <c r="EF2103" s="2"/>
      <c r="EG2103" s="2"/>
      <c r="EH2103" s="2"/>
      <c r="EI2103" s="2"/>
      <c r="EJ2103" s="2"/>
      <c r="EK2103" s="2"/>
      <c r="EL2103" s="2"/>
      <c r="EM2103" s="2"/>
      <c r="EN2103" s="2"/>
      <c r="EO2103" s="2"/>
      <c r="EP2103" s="2"/>
      <c r="EQ2103" s="2"/>
      <c r="ER2103" s="2"/>
      <c r="ES2103" s="2"/>
      <c r="ET2103" s="2"/>
      <c r="EU2103" s="2"/>
      <c r="EV2103" s="2"/>
      <c r="EW2103" s="2"/>
      <c r="EX2103" s="2"/>
      <c r="EY2103" s="2"/>
      <c r="EZ2103" s="2"/>
      <c r="FA2103" s="2"/>
      <c r="FB2103" s="2"/>
      <c r="FC2103" s="2"/>
    </row>
    <row r="2104" spans="1:159" s="4" customFormat="1">
      <c r="A2104" s="77" t="s">
        <v>2296</v>
      </c>
      <c r="B2104" s="87" t="s">
        <v>2850</v>
      </c>
      <c r="C2104" s="88">
        <v>2616</v>
      </c>
      <c r="D2104" s="87" t="s">
        <v>1129</v>
      </c>
      <c r="E2104" s="107" t="str">
        <f>VLOOKUP($C2104,'2024-25 School Level AAFTE'!$C$4:$L$2372,9,FALSE)</f>
        <v>No</v>
      </c>
      <c r="F2104" s="95">
        <f>VLOOKUP($C2104,'2024-25 School Level AAFTE'!$C$4:$J$2372,8,FALSE)</f>
        <v>244.32999999999998</v>
      </c>
      <c r="G2104" s="97">
        <f>IFERROR(IF(E2104= "yes",VLOOKUP(C2104,Summary!$B:$I,6,0),0),0)</f>
        <v>0</v>
      </c>
      <c r="H2104" s="96">
        <f t="shared" si="351"/>
        <v>0</v>
      </c>
      <c r="I2104" s="154">
        <f>VLOOKUP($A2104,'2025-26 Salary &amp; Benefits'!$A:$I,3,FALSE)</f>
        <v>1</v>
      </c>
      <c r="J2104" s="154">
        <f>VLOOKUP($A2104,'2025-26 Salary &amp; Benefits'!$A:$I,4,FALSE)</f>
        <v>1</v>
      </c>
      <c r="K2104" s="141">
        <f t="shared" si="352"/>
        <v>0</v>
      </c>
      <c r="L2104" s="140">
        <f t="shared" si="353"/>
        <v>0</v>
      </c>
      <c r="M2104" s="142">
        <f>'2025-26 Salary &amp; Benefits'!$E$6</f>
        <v>78209</v>
      </c>
      <c r="N2104" s="142">
        <f>'2025-26 Salary &amp; Benefits'!$F$6</f>
        <v>80164</v>
      </c>
      <c r="O2104" s="9">
        <f t="shared" si="354"/>
        <v>0</v>
      </c>
      <c r="P2104" s="9">
        <f t="shared" si="355"/>
        <v>0</v>
      </c>
      <c r="Q2104" s="9">
        <f>'2025-26 Salary &amp; Benefits'!G$6</f>
        <v>15997.68</v>
      </c>
      <c r="R2104" s="143">
        <f>'2025-26 Salary &amp; Benefits'!H$6</f>
        <v>0.16020000000000001</v>
      </c>
      <c r="S2104" s="143">
        <f>'2025-26 Salary &amp; Benefits'!I$6</f>
        <v>0.15390000000000001</v>
      </c>
      <c r="T2104" s="9">
        <f t="shared" si="356"/>
        <v>0</v>
      </c>
      <c r="U2104" s="9">
        <f t="shared" si="357"/>
        <v>0</v>
      </c>
      <c r="V2104" s="9">
        <f t="shared" si="358"/>
        <v>0</v>
      </c>
      <c r="W2104" s="9">
        <f t="shared" si="359"/>
        <v>0</v>
      </c>
      <c r="X2104" s="22">
        <f t="shared" si="360"/>
        <v>0</v>
      </c>
      <c r="Y2104" s="2"/>
      <c r="Z2104" s="2"/>
      <c r="AA2104" s="2"/>
      <c r="AB2104" s="2"/>
      <c r="AC2104" s="2"/>
      <c r="AD2104" s="2"/>
      <c r="AE2104" s="2"/>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c r="BF2104" s="2"/>
      <c r="BG2104" s="2"/>
      <c r="BH2104" s="2"/>
      <c r="BI2104" s="2"/>
      <c r="BJ2104" s="2"/>
      <c r="BK2104" s="2"/>
      <c r="BL2104" s="2"/>
      <c r="BM2104" s="2"/>
      <c r="BN2104" s="2"/>
      <c r="BO2104" s="2"/>
      <c r="BP2104" s="2"/>
      <c r="BQ2104" s="2"/>
      <c r="BR2104" s="2"/>
      <c r="BS2104" s="2"/>
      <c r="BT2104" s="2"/>
      <c r="BU2104" s="2"/>
      <c r="BV2104" s="2"/>
      <c r="BW2104" s="2"/>
      <c r="BX2104" s="2"/>
      <c r="BY2104" s="2"/>
      <c r="BZ2104" s="2"/>
      <c r="CA2104" s="2"/>
      <c r="CB2104" s="2"/>
      <c r="CC2104" s="2"/>
      <c r="CD2104" s="2"/>
      <c r="CE2104" s="2"/>
      <c r="CF2104" s="2"/>
      <c r="CG2104" s="2"/>
      <c r="CH2104" s="2"/>
      <c r="CI2104" s="2"/>
      <c r="CJ2104" s="2"/>
      <c r="CK2104" s="2"/>
      <c r="CL2104" s="2"/>
      <c r="CM2104" s="2"/>
      <c r="CN2104" s="2"/>
      <c r="CO2104" s="2"/>
      <c r="CP2104" s="2"/>
      <c r="CQ2104" s="2"/>
      <c r="CR2104" s="2"/>
      <c r="CS2104" s="2"/>
      <c r="CT2104" s="2"/>
      <c r="CU2104" s="2"/>
      <c r="CV2104" s="2"/>
      <c r="CW2104" s="2"/>
      <c r="CX2104" s="2"/>
      <c r="CY2104" s="2"/>
      <c r="CZ2104" s="2"/>
      <c r="DA2104" s="2"/>
      <c r="DB2104" s="2"/>
      <c r="DC2104" s="2"/>
      <c r="DD2104" s="2"/>
      <c r="DE2104" s="2"/>
      <c r="DF2104" s="2"/>
      <c r="DG2104" s="2"/>
      <c r="DH2104" s="2"/>
      <c r="DI2104" s="2"/>
      <c r="DJ2104" s="2"/>
      <c r="DK2104" s="2"/>
      <c r="DL2104" s="2"/>
      <c r="DM2104" s="2"/>
      <c r="DN2104" s="2"/>
      <c r="DO2104" s="2"/>
      <c r="DP2104" s="2"/>
      <c r="DQ2104" s="2"/>
      <c r="DR2104" s="2"/>
      <c r="DS2104" s="2"/>
      <c r="DT2104" s="2"/>
      <c r="DU2104" s="2"/>
      <c r="DV2104" s="2"/>
      <c r="DW2104" s="2"/>
      <c r="DX2104" s="2"/>
      <c r="DY2104" s="2"/>
      <c r="DZ2104" s="2"/>
      <c r="EA2104" s="2"/>
      <c r="EB2104" s="2"/>
      <c r="EC2104" s="2"/>
      <c r="ED2104" s="2"/>
      <c r="EE2104" s="2"/>
      <c r="EF2104" s="2"/>
      <c r="EG2104" s="2"/>
      <c r="EH2104" s="2"/>
      <c r="EI2104" s="2"/>
      <c r="EJ2104" s="2"/>
      <c r="EK2104" s="2"/>
      <c r="EL2104" s="2"/>
      <c r="EM2104" s="2"/>
      <c r="EN2104" s="2"/>
      <c r="EO2104" s="2"/>
      <c r="EP2104" s="2"/>
      <c r="EQ2104" s="2"/>
      <c r="ER2104" s="2"/>
      <c r="ES2104" s="2"/>
      <c r="ET2104" s="2"/>
      <c r="EU2104" s="2"/>
      <c r="EV2104" s="2"/>
      <c r="EW2104" s="2"/>
      <c r="EX2104" s="2"/>
      <c r="EY2104" s="2"/>
      <c r="EZ2104" s="2"/>
      <c r="FA2104" s="2"/>
      <c r="FB2104" s="2"/>
      <c r="FC2104" s="2"/>
    </row>
    <row r="2105" spans="1:159" s="4" customFormat="1">
      <c r="A2105" s="77" t="s">
        <v>2296</v>
      </c>
      <c r="B2105" s="87" t="s">
        <v>2850</v>
      </c>
      <c r="C2105" s="88">
        <v>2998</v>
      </c>
      <c r="D2105" s="87" t="s">
        <v>1130</v>
      </c>
      <c r="E2105" s="107" t="str">
        <f>VLOOKUP($C2105,'2024-25 School Level AAFTE'!$C$4:$L$2372,9,FALSE)</f>
        <v>Yes</v>
      </c>
      <c r="F2105" s="95">
        <f>VLOOKUP($C2105,'2024-25 School Level AAFTE'!$C$4:$J$2372,8,FALSE)</f>
        <v>431.56</v>
      </c>
      <c r="G2105" s="97">
        <f>IFERROR(IF(E2105= "yes",VLOOKUP(C2105,Summary!$B:$I,6,0),0),0)</f>
        <v>0</v>
      </c>
      <c r="H2105" s="96">
        <f t="shared" si="351"/>
        <v>431.56</v>
      </c>
      <c r="I2105" s="154">
        <f>VLOOKUP($A2105,'2025-26 Salary &amp; Benefits'!$A:$I,3,FALSE)</f>
        <v>1</v>
      </c>
      <c r="J2105" s="154">
        <f>VLOOKUP($A2105,'2025-26 Salary &amp; Benefits'!$A:$I,4,FALSE)</f>
        <v>1</v>
      </c>
      <c r="K2105" s="141">
        <f t="shared" si="352"/>
        <v>431.56</v>
      </c>
      <c r="L2105" s="140">
        <f t="shared" si="353"/>
        <v>1.266</v>
      </c>
      <c r="M2105" s="142">
        <f>'2025-26 Salary &amp; Benefits'!$E$6</f>
        <v>78209</v>
      </c>
      <c r="N2105" s="142">
        <f>'2025-26 Salary &amp; Benefits'!$F$6</f>
        <v>80164</v>
      </c>
      <c r="O2105" s="9">
        <f t="shared" si="354"/>
        <v>99012.59</v>
      </c>
      <c r="P2105" s="9">
        <f t="shared" si="355"/>
        <v>2475.0299999999988</v>
      </c>
      <c r="Q2105" s="9">
        <f>'2025-26 Salary &amp; Benefits'!G$6</f>
        <v>15997.68</v>
      </c>
      <c r="R2105" s="143">
        <f>'2025-26 Salary &amp; Benefits'!H$6</f>
        <v>0.16020000000000001</v>
      </c>
      <c r="S2105" s="143">
        <f>'2025-26 Salary &amp; Benefits'!I$6</f>
        <v>0.15390000000000001</v>
      </c>
      <c r="T2105" s="9">
        <f t="shared" si="356"/>
        <v>36495.79</v>
      </c>
      <c r="U2105" s="9">
        <f t="shared" si="357"/>
        <v>1691.46</v>
      </c>
      <c r="V2105" s="9">
        <f t="shared" si="358"/>
        <v>260.32</v>
      </c>
      <c r="W2105" s="9">
        <f t="shared" si="359"/>
        <v>1951.78</v>
      </c>
      <c r="X2105" s="22">
        <f t="shared" si="360"/>
        <v>139935.19</v>
      </c>
      <c r="Y2105" s="2"/>
      <c r="Z2105" s="2"/>
      <c r="AA2105" s="2"/>
      <c r="AB2105" s="2"/>
      <c r="AC2105" s="2"/>
      <c r="AD2105" s="2"/>
      <c r="AE2105" s="2"/>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c r="BI2105" s="2"/>
      <c r="BJ2105" s="2"/>
      <c r="BK2105" s="2"/>
      <c r="BL2105" s="2"/>
      <c r="BM2105" s="2"/>
      <c r="BN2105" s="2"/>
      <c r="BO2105" s="2"/>
      <c r="BP2105" s="2"/>
      <c r="BQ2105" s="2"/>
      <c r="BR2105" s="2"/>
      <c r="BS2105" s="2"/>
      <c r="BT2105" s="2"/>
      <c r="BU2105" s="2"/>
      <c r="BV2105" s="2"/>
      <c r="BW2105" s="2"/>
      <c r="BX2105" s="2"/>
      <c r="BY2105" s="2"/>
      <c r="BZ2105" s="2"/>
      <c r="CA2105" s="2"/>
      <c r="CB2105" s="2"/>
      <c r="CC2105" s="2"/>
      <c r="CD2105" s="2"/>
      <c r="CE2105" s="2"/>
      <c r="CF2105" s="2"/>
      <c r="CG2105" s="2"/>
      <c r="CH2105" s="2"/>
      <c r="CI2105" s="2"/>
      <c r="CJ2105" s="2"/>
      <c r="CK2105" s="2"/>
      <c r="CL2105" s="2"/>
      <c r="CM2105" s="2"/>
      <c r="CN2105" s="2"/>
      <c r="CO2105" s="2"/>
      <c r="CP2105" s="2"/>
      <c r="CQ2105" s="2"/>
      <c r="CR2105" s="2"/>
      <c r="CS2105" s="2"/>
      <c r="CT2105" s="2"/>
      <c r="CU2105" s="2"/>
      <c r="CV2105" s="2"/>
      <c r="CW2105" s="2"/>
      <c r="CX2105" s="2"/>
      <c r="CY2105" s="2"/>
      <c r="CZ2105" s="2"/>
      <c r="DA2105" s="2"/>
      <c r="DB2105" s="2"/>
      <c r="DC2105" s="2"/>
      <c r="DD2105" s="2"/>
      <c r="DE2105" s="2"/>
      <c r="DF2105" s="2"/>
      <c r="DG2105" s="2"/>
      <c r="DH2105" s="2"/>
      <c r="DI2105" s="2"/>
      <c r="DJ2105" s="2"/>
      <c r="DK2105" s="2"/>
      <c r="DL2105" s="2"/>
      <c r="DM2105" s="2"/>
      <c r="DN2105" s="2"/>
      <c r="DO2105" s="2"/>
      <c r="DP2105" s="2"/>
      <c r="DQ2105" s="2"/>
      <c r="DR2105" s="2"/>
      <c r="DS2105" s="2"/>
      <c r="DT2105" s="2"/>
      <c r="DU2105" s="2"/>
      <c r="DV2105" s="2"/>
      <c r="DW2105" s="2"/>
      <c r="DX2105" s="2"/>
      <c r="DY2105" s="2"/>
      <c r="DZ2105" s="2"/>
      <c r="EA2105" s="2"/>
      <c r="EB2105" s="2"/>
      <c r="EC2105" s="2"/>
      <c r="ED2105" s="2"/>
      <c r="EE2105" s="2"/>
      <c r="EF2105" s="2"/>
      <c r="EG2105" s="2"/>
      <c r="EH2105" s="2"/>
      <c r="EI2105" s="2"/>
      <c r="EJ2105" s="2"/>
      <c r="EK2105" s="2"/>
      <c r="EL2105" s="2"/>
      <c r="EM2105" s="2"/>
      <c r="EN2105" s="2"/>
      <c r="EO2105" s="2"/>
      <c r="EP2105" s="2"/>
      <c r="EQ2105" s="2"/>
      <c r="ER2105" s="2"/>
      <c r="ES2105" s="2"/>
      <c r="ET2105" s="2"/>
      <c r="EU2105" s="2"/>
      <c r="EV2105" s="2"/>
      <c r="EW2105" s="2"/>
      <c r="EX2105" s="2"/>
      <c r="EY2105" s="2"/>
      <c r="EZ2105" s="2"/>
      <c r="FA2105" s="2"/>
      <c r="FB2105" s="2"/>
      <c r="FC2105" s="2"/>
    </row>
    <row r="2106" spans="1:159" s="4" customFormat="1">
      <c r="A2106" s="77" t="s">
        <v>2296</v>
      </c>
      <c r="B2106" s="87" t="s">
        <v>2850</v>
      </c>
      <c r="C2106" s="88">
        <v>3977</v>
      </c>
      <c r="D2106" s="87" t="s">
        <v>1131</v>
      </c>
      <c r="E2106" s="107" t="str">
        <f>VLOOKUP($C2106,'2024-25 School Level AAFTE'!$C$4:$L$2372,9,FALSE)</f>
        <v>Yes</v>
      </c>
      <c r="F2106" s="95">
        <f>VLOOKUP($C2106,'2024-25 School Level AAFTE'!$C$4:$J$2372,8,FALSE)</f>
        <v>186.75</v>
      </c>
      <c r="G2106" s="97">
        <f>IFERROR(IF(E2106= "yes",VLOOKUP(C2106,Summary!$B:$I,6,0),0),0)</f>
        <v>0</v>
      </c>
      <c r="H2106" s="96">
        <f t="shared" si="351"/>
        <v>186.75</v>
      </c>
      <c r="I2106" s="154">
        <f>VLOOKUP($A2106,'2025-26 Salary &amp; Benefits'!$A:$I,3,FALSE)</f>
        <v>1</v>
      </c>
      <c r="J2106" s="154">
        <f>VLOOKUP($A2106,'2025-26 Salary &amp; Benefits'!$A:$I,4,FALSE)</f>
        <v>1</v>
      </c>
      <c r="K2106" s="141">
        <f t="shared" si="352"/>
        <v>186.75</v>
      </c>
      <c r="L2106" s="140">
        <f t="shared" si="353"/>
        <v>0.54800000000000004</v>
      </c>
      <c r="M2106" s="142">
        <f>'2025-26 Salary &amp; Benefits'!$E$6</f>
        <v>78209</v>
      </c>
      <c r="N2106" s="142">
        <f>'2025-26 Salary &amp; Benefits'!$F$6</f>
        <v>80164</v>
      </c>
      <c r="O2106" s="9">
        <f t="shared" si="354"/>
        <v>42858.53</v>
      </c>
      <c r="P2106" s="9">
        <f t="shared" si="355"/>
        <v>1071.3400000000038</v>
      </c>
      <c r="Q2106" s="9">
        <f>'2025-26 Salary &amp; Benefits'!G$6</f>
        <v>15997.68</v>
      </c>
      <c r="R2106" s="143">
        <f>'2025-26 Salary &amp; Benefits'!H$6</f>
        <v>0.16020000000000001</v>
      </c>
      <c r="S2106" s="143">
        <f>'2025-26 Salary &amp; Benefits'!I$6</f>
        <v>0.15390000000000001</v>
      </c>
      <c r="T2106" s="9">
        <f t="shared" si="356"/>
        <v>15797.54</v>
      </c>
      <c r="U2106" s="9">
        <f t="shared" si="357"/>
        <v>732.16</v>
      </c>
      <c r="V2106" s="9">
        <f t="shared" si="358"/>
        <v>112.68</v>
      </c>
      <c r="W2106" s="9">
        <f t="shared" si="359"/>
        <v>844.83999999999992</v>
      </c>
      <c r="X2106" s="22">
        <f t="shared" si="360"/>
        <v>60572.25</v>
      </c>
      <c r="Y2106" s="2"/>
      <c r="Z2106" s="2"/>
      <c r="AA2106" s="2"/>
      <c r="AB2106" s="2"/>
      <c r="AC2106" s="2"/>
      <c r="AD2106" s="2"/>
      <c r="AE2106" s="2"/>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c r="BF2106" s="2"/>
      <c r="BG2106" s="2"/>
      <c r="BH2106" s="2"/>
      <c r="BI2106" s="2"/>
      <c r="BJ2106" s="2"/>
      <c r="BK2106" s="2"/>
      <c r="BL2106" s="2"/>
      <c r="BM2106" s="2"/>
      <c r="BN2106" s="2"/>
      <c r="BO2106" s="2"/>
      <c r="BP2106" s="2"/>
      <c r="BQ2106" s="2"/>
      <c r="BR2106" s="2"/>
      <c r="BS2106" s="2"/>
      <c r="BT2106" s="2"/>
      <c r="BU2106" s="2"/>
      <c r="BV2106" s="2"/>
      <c r="BW2106" s="2"/>
      <c r="BX2106" s="2"/>
      <c r="BY2106" s="2"/>
      <c r="BZ2106" s="2"/>
      <c r="CA2106" s="2"/>
      <c r="CB2106" s="2"/>
      <c r="CC2106" s="2"/>
      <c r="CD2106" s="2"/>
      <c r="CE2106" s="2"/>
      <c r="CF2106" s="2"/>
      <c r="CG2106" s="2"/>
      <c r="CH2106" s="2"/>
      <c r="CI2106" s="2"/>
      <c r="CJ2106" s="2"/>
      <c r="CK2106" s="2"/>
      <c r="CL2106" s="2"/>
      <c r="CM2106" s="2"/>
      <c r="CN2106" s="2"/>
      <c r="CO2106" s="2"/>
      <c r="CP2106" s="2"/>
      <c r="CQ2106" s="2"/>
      <c r="CR2106" s="2"/>
      <c r="CS2106" s="2"/>
      <c r="CT2106" s="2"/>
      <c r="CU2106" s="2"/>
      <c r="CV2106" s="2"/>
      <c r="CW2106" s="2"/>
      <c r="CX2106" s="2"/>
      <c r="CY2106" s="2"/>
      <c r="CZ2106" s="2"/>
      <c r="DA2106" s="2"/>
      <c r="DB2106" s="2"/>
      <c r="DC2106" s="2"/>
      <c r="DD2106" s="2"/>
      <c r="DE2106" s="2"/>
      <c r="DF2106" s="2"/>
      <c r="DG2106" s="2"/>
      <c r="DH2106" s="2"/>
      <c r="DI2106" s="2"/>
      <c r="DJ2106" s="2"/>
      <c r="DK2106" s="2"/>
      <c r="DL2106" s="2"/>
      <c r="DM2106" s="2"/>
      <c r="DN2106" s="2"/>
      <c r="DO2106" s="2"/>
      <c r="DP2106" s="2"/>
      <c r="DQ2106" s="2"/>
      <c r="DR2106" s="2"/>
      <c r="DS2106" s="2"/>
      <c r="DT2106" s="2"/>
      <c r="DU2106" s="2"/>
      <c r="DV2106" s="2"/>
      <c r="DW2106" s="2"/>
      <c r="DX2106" s="2"/>
      <c r="DY2106" s="2"/>
      <c r="DZ2106" s="2"/>
      <c r="EA2106" s="2"/>
      <c r="EB2106" s="2"/>
      <c r="EC2106" s="2"/>
      <c r="ED2106" s="2"/>
      <c r="EE2106" s="2"/>
      <c r="EF2106" s="2"/>
      <c r="EG2106" s="2"/>
      <c r="EH2106" s="2"/>
      <c r="EI2106" s="2"/>
      <c r="EJ2106" s="2"/>
      <c r="EK2106" s="2"/>
      <c r="EL2106" s="2"/>
      <c r="EM2106" s="2"/>
      <c r="EN2106" s="2"/>
      <c r="EO2106" s="2"/>
      <c r="EP2106" s="2"/>
      <c r="EQ2106" s="2"/>
      <c r="ER2106" s="2"/>
      <c r="ES2106" s="2"/>
      <c r="ET2106" s="2"/>
      <c r="EU2106" s="2"/>
      <c r="EV2106" s="2"/>
      <c r="EW2106" s="2"/>
      <c r="EX2106" s="2"/>
      <c r="EY2106" s="2"/>
      <c r="EZ2106" s="2"/>
      <c r="FA2106" s="2"/>
      <c r="FB2106" s="2"/>
      <c r="FC2106" s="2"/>
    </row>
    <row r="2107" spans="1:159" s="4" customFormat="1">
      <c r="A2107" s="77" t="s">
        <v>2296</v>
      </c>
      <c r="B2107" s="87" t="s">
        <v>2850</v>
      </c>
      <c r="C2107" s="88">
        <v>5190</v>
      </c>
      <c r="D2107" s="87" t="s">
        <v>1132</v>
      </c>
      <c r="E2107" s="107" t="str">
        <f>VLOOKUP($C2107,'2024-25 School Level AAFTE'!$C$4:$L$2372,9,FALSE)</f>
        <v>Yes</v>
      </c>
      <c r="F2107" s="95">
        <f>VLOOKUP($C2107,'2024-25 School Level AAFTE'!$C$4:$J$2372,8,FALSE)</f>
        <v>43.78</v>
      </c>
      <c r="G2107" s="97">
        <f>IFERROR(IF(E2107= "yes",VLOOKUP(C2107,Summary!$B:$I,6,0),0),0)</f>
        <v>0</v>
      </c>
      <c r="H2107" s="96">
        <f t="shared" si="351"/>
        <v>43.78</v>
      </c>
      <c r="I2107" s="154">
        <f>VLOOKUP($A2107,'2025-26 Salary &amp; Benefits'!$A:$I,3,FALSE)</f>
        <v>1</v>
      </c>
      <c r="J2107" s="154">
        <f>VLOOKUP($A2107,'2025-26 Salary &amp; Benefits'!$A:$I,4,FALSE)</f>
        <v>1</v>
      </c>
      <c r="K2107" s="141">
        <f t="shared" si="352"/>
        <v>43.78</v>
      </c>
      <c r="L2107" s="140">
        <f t="shared" si="353"/>
        <v>0.128</v>
      </c>
      <c r="M2107" s="142">
        <f>'2025-26 Salary &amp; Benefits'!$E$6</f>
        <v>78209</v>
      </c>
      <c r="N2107" s="142">
        <f>'2025-26 Salary &amp; Benefits'!$F$6</f>
        <v>80164</v>
      </c>
      <c r="O2107" s="9">
        <f t="shared" si="354"/>
        <v>10010.75</v>
      </c>
      <c r="P2107" s="9">
        <f t="shared" si="355"/>
        <v>250.23999999999978</v>
      </c>
      <c r="Q2107" s="9">
        <f>'2025-26 Salary &amp; Benefits'!G$6</f>
        <v>15997.68</v>
      </c>
      <c r="R2107" s="143">
        <f>'2025-26 Salary &amp; Benefits'!H$6</f>
        <v>0.16020000000000001</v>
      </c>
      <c r="S2107" s="143">
        <f>'2025-26 Salary &amp; Benefits'!I$6</f>
        <v>0.15390000000000001</v>
      </c>
      <c r="T2107" s="9">
        <f t="shared" si="356"/>
        <v>3689.94</v>
      </c>
      <c r="U2107" s="9">
        <f t="shared" si="357"/>
        <v>171.02</v>
      </c>
      <c r="V2107" s="9">
        <f t="shared" si="358"/>
        <v>26.32</v>
      </c>
      <c r="W2107" s="9">
        <f t="shared" si="359"/>
        <v>197.34</v>
      </c>
      <c r="X2107" s="22">
        <f t="shared" si="360"/>
        <v>14148.27</v>
      </c>
      <c r="Y2107" s="2"/>
      <c r="Z2107" s="2"/>
      <c r="AA2107" s="2"/>
      <c r="AB2107" s="2"/>
      <c r="AC2107" s="2"/>
      <c r="AD2107" s="2"/>
      <c r="AE2107" s="2"/>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c r="BI2107" s="2"/>
      <c r="BJ2107" s="2"/>
      <c r="BK2107" s="2"/>
      <c r="BL2107" s="2"/>
      <c r="BM2107" s="2"/>
      <c r="BN2107" s="2"/>
      <c r="BO2107" s="2"/>
      <c r="BP2107" s="2"/>
      <c r="BQ2107" s="2"/>
      <c r="BR2107" s="2"/>
      <c r="BS2107" s="2"/>
      <c r="BT2107" s="2"/>
      <c r="BU2107" s="2"/>
      <c r="BV2107" s="2"/>
      <c r="BW2107" s="2"/>
      <c r="BX2107" s="2"/>
      <c r="BY2107" s="2"/>
      <c r="BZ2107" s="2"/>
      <c r="CA2107" s="2"/>
      <c r="CB2107" s="2"/>
      <c r="CC2107" s="2"/>
      <c r="CD2107" s="2"/>
      <c r="CE2107" s="2"/>
      <c r="CF2107" s="2"/>
      <c r="CG2107" s="2"/>
      <c r="CH2107" s="2"/>
      <c r="CI2107" s="2"/>
      <c r="CJ2107" s="2"/>
      <c r="CK2107" s="2"/>
      <c r="CL2107" s="2"/>
      <c r="CM2107" s="2"/>
      <c r="CN2107" s="2"/>
      <c r="CO2107" s="2"/>
      <c r="CP2107" s="2"/>
      <c r="CQ2107" s="2"/>
      <c r="CR2107" s="2"/>
      <c r="CS2107" s="2"/>
      <c r="CT2107" s="2"/>
      <c r="CU2107" s="2"/>
      <c r="CV2107" s="2"/>
      <c r="CW2107" s="2"/>
      <c r="CX2107" s="2"/>
      <c r="CY2107" s="2"/>
      <c r="CZ2107" s="2"/>
      <c r="DA2107" s="2"/>
      <c r="DB2107" s="2"/>
      <c r="DC2107" s="2"/>
      <c r="DD2107" s="2"/>
      <c r="DE2107" s="2"/>
      <c r="DF2107" s="2"/>
      <c r="DG2107" s="2"/>
      <c r="DH2107" s="2"/>
      <c r="DI2107" s="2"/>
      <c r="DJ2107" s="2"/>
      <c r="DK2107" s="2"/>
      <c r="DL2107" s="2"/>
      <c r="DM2107" s="2"/>
      <c r="DN2107" s="2"/>
      <c r="DO2107" s="2"/>
      <c r="DP2107" s="2"/>
      <c r="DQ2107" s="2"/>
      <c r="DR2107" s="2"/>
      <c r="DS2107" s="2"/>
      <c r="DT2107" s="2"/>
      <c r="DU2107" s="2"/>
      <c r="DV2107" s="2"/>
      <c r="DW2107" s="2"/>
      <c r="DX2107" s="2"/>
      <c r="DY2107" s="2"/>
      <c r="DZ2107" s="2"/>
      <c r="EA2107" s="2"/>
      <c r="EB2107" s="2"/>
      <c r="EC2107" s="2"/>
      <c r="ED2107" s="2"/>
      <c r="EE2107" s="2"/>
      <c r="EF2107" s="2"/>
      <c r="EG2107" s="2"/>
      <c r="EH2107" s="2"/>
      <c r="EI2107" s="2"/>
      <c r="EJ2107" s="2"/>
      <c r="EK2107" s="2"/>
      <c r="EL2107" s="2"/>
      <c r="EM2107" s="2"/>
      <c r="EN2107" s="2"/>
      <c r="EO2107" s="2"/>
      <c r="EP2107" s="2"/>
      <c r="EQ2107" s="2"/>
      <c r="ER2107" s="2"/>
      <c r="ES2107" s="2"/>
      <c r="ET2107" s="2"/>
      <c r="EU2107" s="2"/>
      <c r="EV2107" s="2"/>
      <c r="EW2107" s="2"/>
      <c r="EX2107" s="2"/>
      <c r="EY2107" s="2"/>
      <c r="EZ2107" s="2"/>
      <c r="FA2107" s="2"/>
      <c r="FB2107" s="2"/>
      <c r="FC2107" s="2"/>
    </row>
    <row r="2108" spans="1:159" s="4" customFormat="1">
      <c r="A2108" s="77" t="s">
        <v>2323</v>
      </c>
      <c r="B2108" s="87" t="s">
        <v>2851</v>
      </c>
      <c r="C2108" s="88">
        <v>2679</v>
      </c>
      <c r="D2108" s="87" t="s">
        <v>1226</v>
      </c>
      <c r="E2108" s="107" t="str">
        <f>VLOOKUP($C2108,'2024-25 School Level AAFTE'!$C$4:$L$2372,9,FALSE)</f>
        <v>Yes</v>
      </c>
      <c r="F2108" s="95">
        <f>VLOOKUP($C2108,'2024-25 School Level AAFTE'!$C$4:$J$2372,8,FALSE)</f>
        <v>274.31</v>
      </c>
      <c r="G2108" s="97">
        <f>IFERROR(IF(E2108= "yes",VLOOKUP(C2108,Summary!$B:$I,6,0),0),0)</f>
        <v>0</v>
      </c>
      <c r="H2108" s="96">
        <f t="shared" si="351"/>
        <v>274.31</v>
      </c>
      <c r="I2108" s="154">
        <f>VLOOKUP($A2108,'2025-26 Salary &amp; Benefits'!$A:$I,3,FALSE)</f>
        <v>1</v>
      </c>
      <c r="J2108" s="154">
        <f>VLOOKUP($A2108,'2025-26 Salary &amp; Benefits'!$A:$I,4,FALSE)</f>
        <v>1</v>
      </c>
      <c r="K2108" s="141">
        <f t="shared" si="352"/>
        <v>274.31</v>
      </c>
      <c r="L2108" s="140">
        <f t="shared" si="353"/>
        <v>0.80500000000000005</v>
      </c>
      <c r="M2108" s="142">
        <f>'2025-26 Salary &amp; Benefits'!$E$6</f>
        <v>78209</v>
      </c>
      <c r="N2108" s="142">
        <f>'2025-26 Salary &amp; Benefits'!$F$6</f>
        <v>80164</v>
      </c>
      <c r="O2108" s="9">
        <f t="shared" si="354"/>
        <v>62958.25</v>
      </c>
      <c r="P2108" s="9">
        <f t="shared" si="355"/>
        <v>1573.7699999999968</v>
      </c>
      <c r="Q2108" s="9">
        <f>'2025-26 Salary &amp; Benefits'!G$6</f>
        <v>15997.68</v>
      </c>
      <c r="R2108" s="143">
        <f>'2025-26 Salary &amp; Benefits'!H$6</f>
        <v>0.16020000000000001</v>
      </c>
      <c r="S2108" s="143">
        <f>'2025-26 Salary &amp; Benefits'!I$6</f>
        <v>0.15390000000000001</v>
      </c>
      <c r="T2108" s="9">
        <f t="shared" si="356"/>
        <v>23206.25</v>
      </c>
      <c r="U2108" s="9">
        <f t="shared" si="357"/>
        <v>1075.53</v>
      </c>
      <c r="V2108" s="9">
        <f t="shared" si="358"/>
        <v>165.52</v>
      </c>
      <c r="W2108" s="9">
        <f t="shared" si="359"/>
        <v>1241.05</v>
      </c>
      <c r="X2108" s="22">
        <f t="shared" si="360"/>
        <v>88979.319999999992</v>
      </c>
      <c r="Y2108" s="2"/>
      <c r="Z2108" s="2"/>
      <c r="AA2108" s="2"/>
      <c r="AB2108" s="2"/>
      <c r="AC2108" s="2"/>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c r="BI2108" s="2"/>
      <c r="BJ2108" s="2"/>
      <c r="BK2108" s="2"/>
      <c r="BL2108" s="2"/>
      <c r="BM2108" s="2"/>
      <c r="BN2108" s="2"/>
      <c r="BO2108" s="2"/>
      <c r="BP2108" s="2"/>
      <c r="BQ2108" s="2"/>
      <c r="BR2108" s="2"/>
      <c r="BS2108" s="2"/>
      <c r="BT2108" s="2"/>
      <c r="BU2108" s="2"/>
      <c r="BV2108" s="2"/>
      <c r="BW2108" s="2"/>
      <c r="BX2108" s="2"/>
      <c r="BY2108" s="2"/>
      <c r="BZ2108" s="2"/>
      <c r="CA2108" s="2"/>
      <c r="CB2108" s="2"/>
      <c r="CC2108" s="2"/>
      <c r="CD2108" s="2"/>
      <c r="CE2108" s="2"/>
      <c r="CF2108" s="2"/>
      <c r="CG2108" s="2"/>
      <c r="CH2108" s="2"/>
      <c r="CI2108" s="2"/>
      <c r="CJ2108" s="2"/>
      <c r="CK2108" s="2"/>
      <c r="CL2108" s="2"/>
      <c r="CM2108" s="2"/>
      <c r="CN2108" s="2"/>
      <c r="CO2108" s="2"/>
      <c r="CP2108" s="2"/>
      <c r="CQ2108" s="2"/>
      <c r="CR2108" s="2"/>
      <c r="CS2108" s="2"/>
      <c r="CT2108" s="2"/>
      <c r="CU2108" s="2"/>
      <c r="CV2108" s="2"/>
      <c r="CW2108" s="2"/>
      <c r="CX2108" s="2"/>
      <c r="CY2108" s="2"/>
      <c r="CZ2108" s="2"/>
      <c r="DA2108" s="2"/>
      <c r="DB2108" s="2"/>
      <c r="DC2108" s="2"/>
      <c r="DD2108" s="2"/>
      <c r="DE2108" s="2"/>
      <c r="DF2108" s="2"/>
      <c r="DG2108" s="2"/>
      <c r="DH2108" s="2"/>
      <c r="DI2108" s="2"/>
      <c r="DJ2108" s="2"/>
      <c r="DK2108" s="2"/>
      <c r="DL2108" s="2"/>
      <c r="DM2108" s="2"/>
      <c r="DN2108" s="2"/>
      <c r="DO2108" s="2"/>
      <c r="DP2108" s="2"/>
      <c r="DQ2108" s="2"/>
      <c r="DR2108" s="2"/>
      <c r="DS2108" s="2"/>
      <c r="DT2108" s="2"/>
      <c r="DU2108" s="2"/>
      <c r="DV2108" s="2"/>
      <c r="DW2108" s="2"/>
      <c r="DX2108" s="2"/>
      <c r="DY2108" s="2"/>
      <c r="DZ2108" s="2"/>
      <c r="EA2108" s="2"/>
      <c r="EB2108" s="2"/>
      <c r="EC2108" s="2"/>
      <c r="ED2108" s="2"/>
      <c r="EE2108" s="2"/>
      <c r="EF2108" s="2"/>
      <c r="EG2108" s="2"/>
      <c r="EH2108" s="2"/>
      <c r="EI2108" s="2"/>
      <c r="EJ2108" s="2"/>
      <c r="EK2108" s="2"/>
      <c r="EL2108" s="2"/>
      <c r="EM2108" s="2"/>
      <c r="EN2108" s="2"/>
      <c r="EO2108" s="2"/>
      <c r="EP2108" s="2"/>
      <c r="EQ2108" s="2"/>
      <c r="ER2108" s="2"/>
      <c r="ES2108" s="2"/>
      <c r="ET2108" s="2"/>
      <c r="EU2108" s="2"/>
      <c r="EV2108" s="2"/>
      <c r="EW2108" s="2"/>
      <c r="EX2108" s="2"/>
      <c r="EY2108" s="2"/>
      <c r="EZ2108" s="2"/>
      <c r="FA2108" s="2"/>
      <c r="FB2108" s="2"/>
      <c r="FC2108" s="2"/>
    </row>
    <row r="2109" spans="1:159" s="4" customFormat="1">
      <c r="A2109" s="77" t="s">
        <v>2323</v>
      </c>
      <c r="B2109" s="87" t="s">
        <v>2851</v>
      </c>
      <c r="C2109" s="93">
        <v>3176</v>
      </c>
      <c r="D2109" s="79" t="s">
        <v>1227</v>
      </c>
      <c r="E2109" s="107" t="str">
        <f>VLOOKUP($C2109,'2024-25 School Level AAFTE'!$C$4:$L$2372,9,FALSE)</f>
        <v>Yes</v>
      </c>
      <c r="F2109" s="95">
        <f>VLOOKUP($C2109,'2024-25 School Level AAFTE'!$C$4:$J$2372,8,FALSE)</f>
        <v>433.46</v>
      </c>
      <c r="G2109" s="97">
        <f>IFERROR(IF(E2109= "yes",VLOOKUP(C2109,Summary!$B:$I,6,0),0),0)</f>
        <v>0</v>
      </c>
      <c r="H2109" s="96">
        <f t="shared" si="351"/>
        <v>433.46</v>
      </c>
      <c r="I2109" s="154">
        <f>VLOOKUP($A2109,'2025-26 Salary &amp; Benefits'!$A:$I,3,FALSE)</f>
        <v>1</v>
      </c>
      <c r="J2109" s="154">
        <f>VLOOKUP($A2109,'2025-26 Salary &amp; Benefits'!$A:$I,4,FALSE)</f>
        <v>1</v>
      </c>
      <c r="K2109" s="141">
        <f t="shared" si="352"/>
        <v>433.46</v>
      </c>
      <c r="L2109" s="140">
        <f t="shared" si="353"/>
        <v>1.2709999999999999</v>
      </c>
      <c r="M2109" s="142">
        <f>'2025-26 Salary &amp; Benefits'!$E$6</f>
        <v>78209</v>
      </c>
      <c r="N2109" s="142">
        <f>'2025-26 Salary &amp; Benefits'!$F$6</f>
        <v>80164</v>
      </c>
      <c r="O2109" s="9">
        <f t="shared" si="354"/>
        <v>99403.64</v>
      </c>
      <c r="P2109" s="9">
        <f t="shared" si="355"/>
        <v>2484.8000000000029</v>
      </c>
      <c r="Q2109" s="9">
        <f>'2025-26 Salary &amp; Benefits'!G$6</f>
        <v>15997.68</v>
      </c>
      <c r="R2109" s="143">
        <f>'2025-26 Salary &amp; Benefits'!H$6</f>
        <v>0.16020000000000001</v>
      </c>
      <c r="S2109" s="143">
        <f>'2025-26 Salary &amp; Benefits'!I$6</f>
        <v>0.15390000000000001</v>
      </c>
      <c r="T2109" s="9">
        <f t="shared" si="356"/>
        <v>36639.93</v>
      </c>
      <c r="U2109" s="9">
        <f t="shared" si="357"/>
        <v>1698.14</v>
      </c>
      <c r="V2109" s="9">
        <f t="shared" si="358"/>
        <v>261.33999999999997</v>
      </c>
      <c r="W2109" s="9">
        <f t="shared" si="359"/>
        <v>1959.48</v>
      </c>
      <c r="X2109" s="22">
        <f t="shared" si="360"/>
        <v>140487.85</v>
      </c>
      <c r="Y2109" s="2"/>
      <c r="Z2109" s="2"/>
      <c r="AA2109" s="2"/>
      <c r="AB2109" s="2"/>
      <c r="AC2109" s="2"/>
      <c r="AD2109" s="2"/>
      <c r="AE2109" s="2"/>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c r="BI2109" s="2"/>
      <c r="BJ2109" s="2"/>
      <c r="BK2109" s="2"/>
      <c r="BL2109" s="2"/>
      <c r="BM2109" s="2"/>
      <c r="BN2109" s="2"/>
      <c r="BO2109" s="2"/>
      <c r="BP2109" s="2"/>
      <c r="BQ2109" s="2"/>
      <c r="BR2109" s="2"/>
      <c r="BS2109" s="2"/>
      <c r="BT2109" s="2"/>
      <c r="BU2109" s="2"/>
      <c r="BV2109" s="2"/>
      <c r="BW2109" s="2"/>
      <c r="BX2109" s="2"/>
      <c r="BY2109" s="2"/>
      <c r="BZ2109" s="2"/>
      <c r="CA2109" s="2"/>
      <c r="CB2109" s="2"/>
      <c r="CC2109" s="2"/>
      <c r="CD2109" s="2"/>
      <c r="CE2109" s="2"/>
      <c r="CF2109" s="2"/>
      <c r="CG2109" s="2"/>
      <c r="CH2109" s="2"/>
      <c r="CI2109" s="2"/>
      <c r="CJ2109" s="2"/>
      <c r="CK2109" s="2"/>
      <c r="CL2109" s="2"/>
      <c r="CM2109" s="2"/>
      <c r="CN2109" s="2"/>
      <c r="CO2109" s="2"/>
      <c r="CP2109" s="2"/>
      <c r="CQ2109" s="2"/>
      <c r="CR2109" s="2"/>
      <c r="CS2109" s="2"/>
      <c r="CT2109" s="2"/>
      <c r="CU2109" s="2"/>
      <c r="CV2109" s="2"/>
      <c r="CW2109" s="2"/>
      <c r="CX2109" s="2"/>
      <c r="CY2109" s="2"/>
      <c r="CZ2109" s="2"/>
      <c r="DA2109" s="2"/>
      <c r="DB2109" s="2"/>
      <c r="DC2109" s="2"/>
      <c r="DD2109" s="2"/>
      <c r="DE2109" s="2"/>
      <c r="DF2109" s="2"/>
      <c r="DG2109" s="2"/>
      <c r="DH2109" s="2"/>
      <c r="DI2109" s="2"/>
      <c r="DJ2109" s="2"/>
      <c r="DK2109" s="2"/>
      <c r="DL2109" s="2"/>
      <c r="DM2109" s="2"/>
      <c r="DN2109" s="2"/>
      <c r="DO2109" s="2"/>
      <c r="DP2109" s="2"/>
      <c r="DQ2109" s="2"/>
      <c r="DR2109" s="2"/>
      <c r="DS2109" s="2"/>
      <c r="DT2109" s="2"/>
      <c r="DU2109" s="2"/>
      <c r="DV2109" s="2"/>
      <c r="DW2109" s="2"/>
      <c r="DX2109" s="2"/>
      <c r="DY2109" s="2"/>
      <c r="DZ2109" s="2"/>
      <c r="EA2109" s="2"/>
      <c r="EB2109" s="2"/>
      <c r="EC2109" s="2"/>
      <c r="ED2109" s="2"/>
      <c r="EE2109" s="2"/>
      <c r="EF2109" s="2"/>
      <c r="EG2109" s="2"/>
      <c r="EH2109" s="2"/>
      <c r="EI2109" s="2"/>
      <c r="EJ2109" s="2"/>
      <c r="EK2109" s="2"/>
      <c r="EL2109" s="2"/>
      <c r="EM2109" s="2"/>
      <c r="EN2109" s="2"/>
      <c r="EO2109" s="2"/>
      <c r="EP2109" s="2"/>
      <c r="EQ2109" s="2"/>
      <c r="ER2109" s="2"/>
      <c r="ES2109" s="2"/>
      <c r="ET2109" s="2"/>
      <c r="EU2109" s="2"/>
      <c r="EV2109" s="2"/>
      <c r="EW2109" s="2"/>
      <c r="EX2109" s="2"/>
      <c r="EY2109" s="2"/>
      <c r="EZ2109" s="2"/>
      <c r="FA2109" s="2"/>
      <c r="FB2109" s="2"/>
      <c r="FC2109" s="2"/>
    </row>
    <row r="2110" spans="1:159" s="4" customFormat="1">
      <c r="A2110" s="77" t="s">
        <v>2323</v>
      </c>
      <c r="B2110" s="87" t="s">
        <v>2851</v>
      </c>
      <c r="C2110" s="88">
        <v>4196</v>
      </c>
      <c r="D2110" s="87" t="s">
        <v>1228</v>
      </c>
      <c r="E2110" s="107" t="str">
        <f>VLOOKUP($C2110,'2024-25 School Level AAFTE'!$C$4:$L$2372,9,FALSE)</f>
        <v>Yes</v>
      </c>
      <c r="F2110" s="95">
        <f>VLOOKUP($C2110,'2024-25 School Level AAFTE'!$C$4:$J$2372,8,FALSE)</f>
        <v>222.41</v>
      </c>
      <c r="G2110" s="97">
        <f>IFERROR(IF(E2110= "yes",VLOOKUP(C2110,Summary!$B:$I,6,0),0),0)</f>
        <v>0</v>
      </c>
      <c r="H2110" s="96">
        <f t="shared" si="351"/>
        <v>222.41</v>
      </c>
      <c r="I2110" s="154">
        <f>VLOOKUP($A2110,'2025-26 Salary &amp; Benefits'!$A:$I,3,FALSE)</f>
        <v>1</v>
      </c>
      <c r="J2110" s="154">
        <f>VLOOKUP($A2110,'2025-26 Salary &amp; Benefits'!$A:$I,4,FALSE)</f>
        <v>1</v>
      </c>
      <c r="K2110" s="141">
        <f t="shared" si="352"/>
        <v>222.41</v>
      </c>
      <c r="L2110" s="140">
        <f t="shared" si="353"/>
        <v>0.65200000000000002</v>
      </c>
      <c r="M2110" s="142">
        <f>'2025-26 Salary &amp; Benefits'!$E$6</f>
        <v>78209</v>
      </c>
      <c r="N2110" s="142">
        <f>'2025-26 Salary &amp; Benefits'!$F$6</f>
        <v>80164</v>
      </c>
      <c r="O2110" s="9">
        <f t="shared" si="354"/>
        <v>50992.27</v>
      </c>
      <c r="P2110" s="9">
        <f t="shared" si="355"/>
        <v>1274.6600000000035</v>
      </c>
      <c r="Q2110" s="9">
        <f>'2025-26 Salary &amp; Benefits'!G$6</f>
        <v>15997.68</v>
      </c>
      <c r="R2110" s="143">
        <f>'2025-26 Salary &amp; Benefits'!H$6</f>
        <v>0.16020000000000001</v>
      </c>
      <c r="S2110" s="143">
        <f>'2025-26 Salary &amp; Benefits'!I$6</f>
        <v>0.15390000000000001</v>
      </c>
      <c r="T2110" s="9">
        <f t="shared" si="356"/>
        <v>18795.62</v>
      </c>
      <c r="U2110" s="9">
        <f t="shared" si="357"/>
        <v>871.12</v>
      </c>
      <c r="V2110" s="9">
        <f t="shared" si="358"/>
        <v>134.07</v>
      </c>
      <c r="W2110" s="9">
        <f t="shared" si="359"/>
        <v>1005.19</v>
      </c>
      <c r="X2110" s="22">
        <f t="shared" si="360"/>
        <v>72067.740000000005</v>
      </c>
      <c r="Y2110" s="2"/>
      <c r="Z2110" s="2"/>
      <c r="AA2110" s="2"/>
      <c r="AB2110" s="2"/>
      <c r="AC2110" s="2"/>
      <c r="AD2110" s="2"/>
      <c r="AE2110" s="2"/>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c r="BI2110" s="2"/>
      <c r="BJ2110" s="2"/>
      <c r="BK2110" s="2"/>
      <c r="BL2110" s="2"/>
      <c r="BM2110" s="2"/>
      <c r="BN2110" s="2"/>
      <c r="BO2110" s="2"/>
      <c r="BP2110" s="2"/>
      <c r="BQ2110" s="2"/>
      <c r="BR2110" s="2"/>
      <c r="BS2110" s="2"/>
      <c r="BT2110" s="2"/>
      <c r="BU2110" s="2"/>
      <c r="BV2110" s="2"/>
      <c r="BW2110" s="2"/>
      <c r="BX2110" s="2"/>
      <c r="BY2110" s="2"/>
      <c r="BZ2110" s="2"/>
      <c r="CA2110" s="2"/>
      <c r="CB2110" s="2"/>
      <c r="CC2110" s="2"/>
      <c r="CD2110" s="2"/>
      <c r="CE2110" s="2"/>
      <c r="CF2110" s="2"/>
      <c r="CG2110" s="2"/>
      <c r="CH2110" s="2"/>
      <c r="CI2110" s="2"/>
      <c r="CJ2110" s="2"/>
      <c r="CK2110" s="2"/>
      <c r="CL2110" s="2"/>
      <c r="CM2110" s="2"/>
      <c r="CN2110" s="2"/>
      <c r="CO2110" s="2"/>
      <c r="CP2110" s="2"/>
      <c r="CQ2110" s="2"/>
      <c r="CR2110" s="2"/>
      <c r="CS2110" s="2"/>
      <c r="CT2110" s="2"/>
      <c r="CU2110" s="2"/>
      <c r="CV2110" s="2"/>
      <c r="CW2110" s="2"/>
      <c r="CX2110" s="2"/>
      <c r="CY2110" s="2"/>
      <c r="CZ2110" s="2"/>
      <c r="DA2110" s="2"/>
      <c r="DB2110" s="2"/>
      <c r="DC2110" s="2"/>
      <c r="DD2110" s="2"/>
      <c r="DE2110" s="2"/>
      <c r="DF2110" s="2"/>
      <c r="DG2110" s="2"/>
      <c r="DH2110" s="2"/>
      <c r="DI2110" s="2"/>
      <c r="DJ2110" s="2"/>
      <c r="DK2110" s="2"/>
      <c r="DL2110" s="2"/>
      <c r="DM2110" s="2"/>
      <c r="DN2110" s="2"/>
      <c r="DO2110" s="2"/>
      <c r="DP2110" s="2"/>
      <c r="DQ2110" s="2"/>
      <c r="DR2110" s="2"/>
      <c r="DS2110" s="2"/>
      <c r="DT2110" s="2"/>
      <c r="DU2110" s="2"/>
      <c r="DV2110" s="2"/>
      <c r="DW2110" s="2"/>
      <c r="DX2110" s="2"/>
      <c r="DY2110" s="2"/>
      <c r="DZ2110" s="2"/>
      <c r="EA2110" s="2"/>
      <c r="EB2110" s="2"/>
      <c r="EC2110" s="2"/>
      <c r="ED2110" s="2"/>
      <c r="EE2110" s="2"/>
      <c r="EF2110" s="2"/>
      <c r="EG2110" s="2"/>
      <c r="EH2110" s="2"/>
      <c r="EI2110" s="2"/>
      <c r="EJ2110" s="2"/>
      <c r="EK2110" s="2"/>
      <c r="EL2110" s="2"/>
      <c r="EM2110" s="2"/>
      <c r="EN2110" s="2"/>
      <c r="EO2110" s="2"/>
      <c r="EP2110" s="2"/>
      <c r="EQ2110" s="2"/>
      <c r="ER2110" s="2"/>
      <c r="ES2110" s="2"/>
      <c r="ET2110" s="2"/>
      <c r="EU2110" s="2"/>
      <c r="EV2110" s="2"/>
      <c r="EW2110" s="2"/>
      <c r="EX2110" s="2"/>
      <c r="EY2110" s="2"/>
      <c r="EZ2110" s="2"/>
      <c r="FA2110" s="2"/>
      <c r="FB2110" s="2"/>
      <c r="FC2110" s="2"/>
    </row>
    <row r="2111" spans="1:159" s="4" customFormat="1">
      <c r="A2111" s="77" t="s">
        <v>2323</v>
      </c>
      <c r="B2111" s="87" t="s">
        <v>2851</v>
      </c>
      <c r="C2111" s="88">
        <v>5586</v>
      </c>
      <c r="D2111" s="87" t="s">
        <v>2920</v>
      </c>
      <c r="E2111" s="107" t="str">
        <f>VLOOKUP($C2111,'2024-25 School Level AAFTE'!$C$4:$L$2372,9,FALSE)</f>
        <v>Yes</v>
      </c>
      <c r="F2111" s="95">
        <f>VLOOKUP($C2111,'2024-25 School Level AAFTE'!$C$4:$J$2372,8,FALSE)</f>
        <v>21.62</v>
      </c>
      <c r="G2111" s="97">
        <f>IFERROR(IF(E2111= "yes",VLOOKUP(C2111,Summary!$B:$I,6,0),0),0)</f>
        <v>0</v>
      </c>
      <c r="H2111" s="96">
        <f t="shared" si="351"/>
        <v>21.62</v>
      </c>
      <c r="I2111" s="154">
        <f>VLOOKUP($A2111,'2025-26 Salary &amp; Benefits'!$A:$I,3,FALSE)</f>
        <v>1</v>
      </c>
      <c r="J2111" s="154">
        <f>VLOOKUP($A2111,'2025-26 Salary &amp; Benefits'!$A:$I,4,FALSE)</f>
        <v>1</v>
      </c>
      <c r="K2111" s="141">
        <f t="shared" si="352"/>
        <v>21.62</v>
      </c>
      <c r="L2111" s="140">
        <f t="shared" si="353"/>
        <v>6.3E-2</v>
      </c>
      <c r="M2111" s="142">
        <f>'2025-26 Salary &amp; Benefits'!$E$6</f>
        <v>78209</v>
      </c>
      <c r="N2111" s="142">
        <f>'2025-26 Salary &amp; Benefits'!$F$6</f>
        <v>80164</v>
      </c>
      <c r="O2111" s="9">
        <f t="shared" si="354"/>
        <v>4927.17</v>
      </c>
      <c r="P2111" s="9">
        <f t="shared" si="355"/>
        <v>123.15999999999985</v>
      </c>
      <c r="Q2111" s="9">
        <f>'2025-26 Salary &amp; Benefits'!G$6</f>
        <v>15997.68</v>
      </c>
      <c r="R2111" s="143">
        <f>'2025-26 Salary &amp; Benefits'!H$6</f>
        <v>0.16020000000000001</v>
      </c>
      <c r="S2111" s="143">
        <f>'2025-26 Salary &amp; Benefits'!I$6</f>
        <v>0.15390000000000001</v>
      </c>
      <c r="T2111" s="9">
        <f t="shared" si="356"/>
        <v>1816.14</v>
      </c>
      <c r="U2111" s="9">
        <f t="shared" si="357"/>
        <v>84.17</v>
      </c>
      <c r="V2111" s="9">
        <f t="shared" si="358"/>
        <v>12.95</v>
      </c>
      <c r="W2111" s="9">
        <f t="shared" si="359"/>
        <v>97.12</v>
      </c>
      <c r="X2111" s="22">
        <f t="shared" si="360"/>
        <v>6963.59</v>
      </c>
      <c r="Y2111" s="2"/>
      <c r="Z2111" s="2"/>
      <c r="AA2111" s="2"/>
      <c r="AB2111" s="2"/>
      <c r="AC2111" s="2"/>
      <c r="AD2111" s="2"/>
      <c r="AE2111" s="2"/>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c r="BI2111" s="2"/>
      <c r="BJ2111" s="2"/>
      <c r="BK2111" s="2"/>
      <c r="BL2111" s="2"/>
      <c r="BM2111" s="2"/>
      <c r="BN2111" s="2"/>
      <c r="BO2111" s="2"/>
      <c r="BP2111" s="2"/>
      <c r="BQ2111" s="2"/>
      <c r="BR2111" s="2"/>
      <c r="BS2111" s="2"/>
      <c r="BT2111" s="2"/>
      <c r="BU2111" s="2"/>
      <c r="BV2111" s="2"/>
      <c r="BW2111" s="2"/>
      <c r="BX2111" s="2"/>
      <c r="BY2111" s="2"/>
      <c r="BZ2111" s="2"/>
      <c r="CA2111" s="2"/>
      <c r="CB2111" s="2"/>
      <c r="CC2111" s="2"/>
      <c r="CD2111" s="2"/>
      <c r="CE2111" s="2"/>
      <c r="CF2111" s="2"/>
      <c r="CG2111" s="2"/>
      <c r="CH2111" s="2"/>
      <c r="CI2111" s="2"/>
      <c r="CJ2111" s="2"/>
      <c r="CK2111" s="2"/>
      <c r="CL2111" s="2"/>
      <c r="CM2111" s="2"/>
      <c r="CN2111" s="2"/>
      <c r="CO2111" s="2"/>
      <c r="CP2111" s="2"/>
      <c r="CQ2111" s="2"/>
      <c r="CR2111" s="2"/>
      <c r="CS2111" s="2"/>
      <c r="CT2111" s="2"/>
      <c r="CU2111" s="2"/>
      <c r="CV2111" s="2"/>
      <c r="CW2111" s="2"/>
      <c r="CX2111" s="2"/>
      <c r="CY2111" s="2"/>
      <c r="CZ2111" s="2"/>
      <c r="DA2111" s="2"/>
      <c r="DB2111" s="2"/>
      <c r="DC2111" s="2"/>
      <c r="DD2111" s="2"/>
      <c r="DE2111" s="2"/>
      <c r="DF2111" s="2"/>
      <c r="DG2111" s="2"/>
      <c r="DH2111" s="2"/>
      <c r="DI2111" s="2"/>
      <c r="DJ2111" s="2"/>
      <c r="DK2111" s="2"/>
      <c r="DL2111" s="2"/>
      <c r="DM2111" s="2"/>
      <c r="DN2111" s="2"/>
      <c r="DO2111" s="2"/>
      <c r="DP2111" s="2"/>
      <c r="DQ2111" s="2"/>
      <c r="DR2111" s="2"/>
      <c r="DS2111" s="2"/>
      <c r="DT2111" s="2"/>
      <c r="DU2111" s="2"/>
      <c r="DV2111" s="2"/>
      <c r="DW2111" s="2"/>
      <c r="DX2111" s="2"/>
      <c r="DY2111" s="2"/>
      <c r="DZ2111" s="2"/>
      <c r="EA2111" s="2"/>
      <c r="EB2111" s="2"/>
      <c r="EC2111" s="2"/>
      <c r="ED2111" s="2"/>
      <c r="EE2111" s="2"/>
      <c r="EF2111" s="2"/>
      <c r="EG2111" s="2"/>
      <c r="EH2111" s="2"/>
      <c r="EI2111" s="2"/>
      <c r="EJ2111" s="2"/>
      <c r="EK2111" s="2"/>
      <c r="EL2111" s="2"/>
      <c r="EM2111" s="2"/>
      <c r="EN2111" s="2"/>
      <c r="EO2111" s="2"/>
      <c r="EP2111" s="2"/>
      <c r="EQ2111" s="2"/>
      <c r="ER2111" s="2"/>
      <c r="ES2111" s="2"/>
      <c r="ET2111" s="2"/>
      <c r="EU2111" s="2"/>
      <c r="EV2111" s="2"/>
      <c r="EW2111" s="2"/>
      <c r="EX2111" s="2"/>
      <c r="EY2111" s="2"/>
      <c r="EZ2111" s="2"/>
      <c r="FA2111" s="2"/>
      <c r="FB2111" s="2"/>
      <c r="FC2111" s="2"/>
    </row>
    <row r="2112" spans="1:159" s="4" customFormat="1">
      <c r="A2112" s="77" t="s">
        <v>2323</v>
      </c>
      <c r="B2112" s="87" t="s">
        <v>2851</v>
      </c>
      <c r="C2112" s="89">
        <v>5587</v>
      </c>
      <c r="D2112" s="101" t="s">
        <v>2921</v>
      </c>
      <c r="E2112" s="107" t="str">
        <f>VLOOKUP($C2112,'2024-25 School Level AAFTE'!$C$4:$L$2372,9,FALSE)</f>
        <v>Yes</v>
      </c>
      <c r="F2112" s="95">
        <f>VLOOKUP($C2112,'2024-25 School Level AAFTE'!$C$4:$J$2372,8,FALSE)</f>
        <v>105.64</v>
      </c>
      <c r="G2112" s="97">
        <f>IFERROR(IF(E2112= "yes",VLOOKUP(C2112,Summary!$B:$I,6,0),0),0)</f>
        <v>0</v>
      </c>
      <c r="H2112" s="96">
        <f t="shared" si="351"/>
        <v>105.64</v>
      </c>
      <c r="I2112" s="154">
        <f>VLOOKUP($A2112,'2025-26 Salary &amp; Benefits'!$A:$I,3,FALSE)</f>
        <v>1</v>
      </c>
      <c r="J2112" s="154">
        <f>VLOOKUP($A2112,'2025-26 Salary &amp; Benefits'!$A:$I,4,FALSE)</f>
        <v>1</v>
      </c>
      <c r="K2112" s="141">
        <f t="shared" si="352"/>
        <v>105.64</v>
      </c>
      <c r="L2112" s="140">
        <f t="shared" si="353"/>
        <v>0.31</v>
      </c>
      <c r="M2112" s="142">
        <f>'2025-26 Salary &amp; Benefits'!$E$6</f>
        <v>78209</v>
      </c>
      <c r="N2112" s="142">
        <f>'2025-26 Salary &amp; Benefits'!$F$6</f>
        <v>80164</v>
      </c>
      <c r="O2112" s="9">
        <f t="shared" si="354"/>
        <v>24244.79</v>
      </c>
      <c r="P2112" s="9">
        <f t="shared" si="355"/>
        <v>606.04999999999927</v>
      </c>
      <c r="Q2112" s="9">
        <f>'2025-26 Salary &amp; Benefits'!G$6</f>
        <v>15997.68</v>
      </c>
      <c r="R2112" s="143">
        <f>'2025-26 Salary &amp; Benefits'!H$6</f>
        <v>0.16020000000000001</v>
      </c>
      <c r="S2112" s="143">
        <f>'2025-26 Salary &amp; Benefits'!I$6</f>
        <v>0.15390000000000001</v>
      </c>
      <c r="T2112" s="9">
        <f t="shared" si="356"/>
        <v>8936.57</v>
      </c>
      <c r="U2112" s="9">
        <f t="shared" si="357"/>
        <v>414.18</v>
      </c>
      <c r="V2112" s="9">
        <f t="shared" si="358"/>
        <v>63.74</v>
      </c>
      <c r="W2112" s="9">
        <f t="shared" si="359"/>
        <v>477.92</v>
      </c>
      <c r="X2112" s="22">
        <f t="shared" si="360"/>
        <v>34265.33</v>
      </c>
      <c r="Y2112" s="2"/>
      <c r="Z2112" s="2"/>
      <c r="AA2112" s="2"/>
      <c r="AB2112" s="2"/>
      <c r="AC2112" s="2"/>
      <c r="AD2112" s="2"/>
      <c r="AE2112" s="2"/>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c r="BF2112" s="2"/>
      <c r="BG2112" s="2"/>
      <c r="BH2112" s="2"/>
      <c r="BI2112" s="2"/>
      <c r="BJ2112" s="2"/>
      <c r="BK2112" s="2"/>
      <c r="BL2112" s="2"/>
      <c r="BM2112" s="2"/>
      <c r="BN2112" s="2"/>
      <c r="BO2112" s="2"/>
      <c r="BP2112" s="2"/>
      <c r="BQ2112" s="2"/>
      <c r="BR2112" s="2"/>
      <c r="BS2112" s="2"/>
      <c r="BT2112" s="2"/>
      <c r="BU2112" s="2"/>
      <c r="BV2112" s="2"/>
      <c r="BW2112" s="2"/>
      <c r="BX2112" s="2"/>
      <c r="BY2112" s="2"/>
      <c r="BZ2112" s="2"/>
      <c r="CA2112" s="2"/>
      <c r="CB2112" s="2"/>
      <c r="CC2112" s="2"/>
      <c r="CD2112" s="2"/>
      <c r="CE2112" s="2"/>
      <c r="CF2112" s="2"/>
      <c r="CG2112" s="2"/>
      <c r="CH2112" s="2"/>
      <c r="CI2112" s="2"/>
      <c r="CJ2112" s="2"/>
      <c r="CK2112" s="2"/>
      <c r="CL2112" s="2"/>
      <c r="CM2112" s="2"/>
      <c r="CN2112" s="2"/>
      <c r="CO2112" s="2"/>
      <c r="CP2112" s="2"/>
      <c r="CQ2112" s="2"/>
      <c r="CR2112" s="2"/>
      <c r="CS2112" s="2"/>
      <c r="CT2112" s="2"/>
      <c r="CU2112" s="2"/>
      <c r="CV2112" s="2"/>
      <c r="CW2112" s="2"/>
      <c r="CX2112" s="2"/>
      <c r="CY2112" s="2"/>
      <c r="CZ2112" s="2"/>
      <c r="DA2112" s="2"/>
      <c r="DB2112" s="2"/>
      <c r="DC2112" s="2"/>
      <c r="DD2112" s="2"/>
      <c r="DE2112" s="2"/>
      <c r="DF2112" s="2"/>
      <c r="DG2112" s="2"/>
      <c r="DH2112" s="2"/>
      <c r="DI2112" s="2"/>
      <c r="DJ2112" s="2"/>
      <c r="DK2112" s="2"/>
      <c r="DL2112" s="2"/>
      <c r="DM2112" s="2"/>
      <c r="DN2112" s="2"/>
      <c r="DO2112" s="2"/>
      <c r="DP2112" s="2"/>
      <c r="DQ2112" s="2"/>
      <c r="DR2112" s="2"/>
      <c r="DS2112" s="2"/>
      <c r="DT2112" s="2"/>
      <c r="DU2112" s="2"/>
      <c r="DV2112" s="2"/>
      <c r="DW2112" s="2"/>
      <c r="DX2112" s="2"/>
      <c r="DY2112" s="2"/>
      <c r="DZ2112" s="2"/>
      <c r="EA2112" s="2"/>
      <c r="EB2112" s="2"/>
      <c r="EC2112" s="2"/>
      <c r="ED2112" s="2"/>
      <c r="EE2112" s="2"/>
      <c r="EF2112" s="2"/>
      <c r="EG2112" s="2"/>
      <c r="EH2112" s="2"/>
      <c r="EI2112" s="2"/>
      <c r="EJ2112" s="2"/>
      <c r="EK2112" s="2"/>
      <c r="EL2112" s="2"/>
      <c r="EM2112" s="2"/>
      <c r="EN2112" s="2"/>
      <c r="EO2112" s="2"/>
      <c r="EP2112" s="2"/>
      <c r="EQ2112" s="2"/>
      <c r="ER2112" s="2"/>
      <c r="ES2112" s="2"/>
      <c r="ET2112" s="2"/>
      <c r="EU2112" s="2"/>
      <c r="EV2112" s="2"/>
      <c r="EW2112" s="2"/>
      <c r="EX2112" s="2"/>
      <c r="EY2112" s="2"/>
      <c r="EZ2112" s="2"/>
      <c r="FA2112" s="2"/>
      <c r="FB2112" s="2"/>
      <c r="FC2112" s="2"/>
    </row>
    <row r="2113" spans="1:159" s="4" customFormat="1">
      <c r="A2113" s="77" t="s">
        <v>2452</v>
      </c>
      <c r="B2113" s="87" t="s">
        <v>2852</v>
      </c>
      <c r="C2113" s="88">
        <v>1508</v>
      </c>
      <c r="D2113" s="87" t="s">
        <v>2122</v>
      </c>
      <c r="E2113" s="107" t="str">
        <f>VLOOKUP($C2113,'2024-25 School Level AAFTE'!$C$4:$L$2372,9,FALSE)</f>
        <v>Yes</v>
      </c>
      <c r="F2113" s="95">
        <f>VLOOKUP($C2113,'2024-25 School Level AAFTE'!$C$4:$J$2372,8,FALSE)</f>
        <v>174.11</v>
      </c>
      <c r="G2113" s="97">
        <f>IFERROR(IF(E2113= "yes",VLOOKUP(C2113,Summary!$B:$I,6,0),0),0)</f>
        <v>0</v>
      </c>
      <c r="H2113" s="96">
        <f t="shared" si="351"/>
        <v>174.11</v>
      </c>
      <c r="I2113" s="154">
        <f>VLOOKUP($A2113,'2025-26 Salary &amp; Benefits'!$A:$I,3,FALSE)</f>
        <v>1</v>
      </c>
      <c r="J2113" s="154">
        <f>VLOOKUP($A2113,'2025-26 Salary &amp; Benefits'!$A:$I,4,FALSE)</f>
        <v>1</v>
      </c>
      <c r="K2113" s="141">
        <f t="shared" si="352"/>
        <v>174.11</v>
      </c>
      <c r="L2113" s="140">
        <f t="shared" si="353"/>
        <v>0.51100000000000001</v>
      </c>
      <c r="M2113" s="142">
        <f>'2025-26 Salary &amp; Benefits'!$E$6</f>
        <v>78209</v>
      </c>
      <c r="N2113" s="142">
        <f>'2025-26 Salary &amp; Benefits'!$F$6</f>
        <v>80164</v>
      </c>
      <c r="O2113" s="9">
        <f t="shared" si="354"/>
        <v>39964.800000000003</v>
      </c>
      <c r="P2113" s="9">
        <f t="shared" si="355"/>
        <v>999</v>
      </c>
      <c r="Q2113" s="9">
        <f>'2025-26 Salary &amp; Benefits'!G$6</f>
        <v>15997.68</v>
      </c>
      <c r="R2113" s="143">
        <f>'2025-26 Salary &amp; Benefits'!H$6</f>
        <v>0.16020000000000001</v>
      </c>
      <c r="S2113" s="143">
        <f>'2025-26 Salary &amp; Benefits'!I$6</f>
        <v>0.15390000000000001</v>
      </c>
      <c r="T2113" s="9">
        <f t="shared" si="356"/>
        <v>14730.92</v>
      </c>
      <c r="U2113" s="9">
        <f t="shared" si="357"/>
        <v>682.73</v>
      </c>
      <c r="V2113" s="9">
        <f t="shared" si="358"/>
        <v>105.07</v>
      </c>
      <c r="W2113" s="9">
        <f t="shared" si="359"/>
        <v>787.8</v>
      </c>
      <c r="X2113" s="22">
        <f t="shared" si="360"/>
        <v>56482.520000000004</v>
      </c>
      <c r="Y2113" s="2"/>
      <c r="Z2113" s="2"/>
      <c r="AA2113" s="2"/>
      <c r="AB2113" s="2"/>
      <c r="AC2113" s="2"/>
      <c r="AD2113" s="2"/>
      <c r="AE2113" s="2"/>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c r="BF2113" s="2"/>
      <c r="BG2113" s="2"/>
      <c r="BH2113" s="2"/>
      <c r="BI2113" s="2"/>
      <c r="BJ2113" s="2"/>
      <c r="BK2113" s="2"/>
      <c r="BL2113" s="2"/>
      <c r="BM2113" s="2"/>
      <c r="BN2113" s="2"/>
      <c r="BO2113" s="2"/>
      <c r="BP2113" s="2"/>
      <c r="BQ2113" s="2"/>
      <c r="BR2113" s="2"/>
      <c r="BS2113" s="2"/>
      <c r="BT2113" s="2"/>
      <c r="BU2113" s="2"/>
      <c r="BV2113" s="2"/>
      <c r="BW2113" s="2"/>
      <c r="BX2113" s="2"/>
      <c r="BY2113" s="2"/>
      <c r="BZ2113" s="2"/>
      <c r="CA2113" s="2"/>
      <c r="CB2113" s="2"/>
      <c r="CC2113" s="2"/>
      <c r="CD2113" s="2"/>
      <c r="CE2113" s="2"/>
      <c r="CF2113" s="2"/>
      <c r="CG2113" s="2"/>
      <c r="CH2113" s="2"/>
      <c r="CI2113" s="2"/>
      <c r="CJ2113" s="2"/>
      <c r="CK2113" s="2"/>
      <c r="CL2113" s="2"/>
      <c r="CM2113" s="2"/>
      <c r="CN2113" s="2"/>
      <c r="CO2113" s="2"/>
      <c r="CP2113" s="2"/>
      <c r="CQ2113" s="2"/>
      <c r="CR2113" s="2"/>
      <c r="CS2113" s="2"/>
      <c r="CT2113" s="2"/>
      <c r="CU2113" s="2"/>
      <c r="CV2113" s="2"/>
      <c r="CW2113" s="2"/>
      <c r="CX2113" s="2"/>
      <c r="CY2113" s="2"/>
      <c r="CZ2113" s="2"/>
      <c r="DA2113" s="2"/>
      <c r="DB2113" s="2"/>
      <c r="DC2113" s="2"/>
      <c r="DD2113" s="2"/>
      <c r="DE2113" s="2"/>
      <c r="DF2113" s="2"/>
      <c r="DG2113" s="2"/>
      <c r="DH2113" s="2"/>
      <c r="DI2113" s="2"/>
      <c r="DJ2113" s="2"/>
      <c r="DK2113" s="2"/>
      <c r="DL2113" s="2"/>
      <c r="DM2113" s="2"/>
      <c r="DN2113" s="2"/>
      <c r="DO2113" s="2"/>
      <c r="DP2113" s="2"/>
      <c r="DQ2113" s="2"/>
      <c r="DR2113" s="2"/>
      <c r="DS2113" s="2"/>
      <c r="DT2113" s="2"/>
      <c r="DU2113" s="2"/>
      <c r="DV2113" s="2"/>
      <c r="DW2113" s="2"/>
      <c r="DX2113" s="2"/>
      <c r="DY2113" s="2"/>
      <c r="DZ2113" s="2"/>
      <c r="EA2113" s="2"/>
      <c r="EB2113" s="2"/>
      <c r="EC2113" s="2"/>
      <c r="ED2113" s="2"/>
      <c r="EE2113" s="2"/>
      <c r="EF2113" s="2"/>
      <c r="EG2113" s="2"/>
      <c r="EH2113" s="2"/>
      <c r="EI2113" s="2"/>
      <c r="EJ2113" s="2"/>
      <c r="EK2113" s="2"/>
      <c r="EL2113" s="2"/>
      <c r="EM2113" s="2"/>
      <c r="EN2113" s="2"/>
      <c r="EO2113" s="2"/>
      <c r="EP2113" s="2"/>
      <c r="EQ2113" s="2"/>
      <c r="ER2113" s="2"/>
      <c r="ES2113" s="2"/>
      <c r="ET2113" s="2"/>
      <c r="EU2113" s="2"/>
      <c r="EV2113" s="2"/>
      <c r="EW2113" s="2"/>
      <c r="EX2113" s="2"/>
      <c r="EY2113" s="2"/>
      <c r="EZ2113" s="2"/>
      <c r="FA2113" s="2"/>
      <c r="FB2113" s="2"/>
      <c r="FC2113" s="2"/>
    </row>
    <row r="2114" spans="1:159" s="4" customFormat="1">
      <c r="A2114" s="77" t="s">
        <v>2452</v>
      </c>
      <c r="B2114" s="87" t="s">
        <v>2852</v>
      </c>
      <c r="C2114" s="88">
        <v>2264</v>
      </c>
      <c r="D2114" s="87" t="s">
        <v>2123</v>
      </c>
      <c r="E2114" s="107" t="str">
        <f>VLOOKUP($C2114,'2024-25 School Level AAFTE'!$C$4:$L$2372,9,FALSE)</f>
        <v>Yes</v>
      </c>
      <c r="F2114" s="95">
        <f>VLOOKUP($C2114,'2024-25 School Level AAFTE'!$C$4:$J$2372,8,FALSE)</f>
        <v>756.34</v>
      </c>
      <c r="G2114" s="97">
        <f>IFERROR(IF(E2114= "yes",VLOOKUP(C2114,Summary!$B:$I,6,0),0),0)</f>
        <v>0</v>
      </c>
      <c r="H2114" s="96">
        <f t="shared" si="351"/>
        <v>756.34</v>
      </c>
      <c r="I2114" s="154">
        <f>VLOOKUP($A2114,'2025-26 Salary &amp; Benefits'!$A:$I,3,FALSE)</f>
        <v>1</v>
      </c>
      <c r="J2114" s="154">
        <f>VLOOKUP($A2114,'2025-26 Salary &amp; Benefits'!$A:$I,4,FALSE)</f>
        <v>1</v>
      </c>
      <c r="K2114" s="141">
        <f t="shared" si="352"/>
        <v>756.34</v>
      </c>
      <c r="L2114" s="140">
        <f t="shared" si="353"/>
        <v>2.2189999999999999</v>
      </c>
      <c r="M2114" s="142">
        <f>'2025-26 Salary &amp; Benefits'!$E$6</f>
        <v>78209</v>
      </c>
      <c r="N2114" s="142">
        <f>'2025-26 Salary &amp; Benefits'!$F$6</f>
        <v>80164</v>
      </c>
      <c r="O2114" s="9">
        <f t="shared" si="354"/>
        <v>173545.77</v>
      </c>
      <c r="P2114" s="9">
        <f t="shared" si="355"/>
        <v>4338.1500000000233</v>
      </c>
      <c r="Q2114" s="9">
        <f>'2025-26 Salary &amp; Benefits'!G$6</f>
        <v>15997.68</v>
      </c>
      <c r="R2114" s="143">
        <f>'2025-26 Salary &amp; Benefits'!H$6</f>
        <v>0.16020000000000001</v>
      </c>
      <c r="S2114" s="143">
        <f>'2025-26 Salary &amp; Benefits'!I$6</f>
        <v>0.15390000000000001</v>
      </c>
      <c r="T2114" s="9">
        <f t="shared" si="356"/>
        <v>63968.53</v>
      </c>
      <c r="U2114" s="9">
        <f t="shared" si="357"/>
        <v>2964.73</v>
      </c>
      <c r="V2114" s="9">
        <f t="shared" si="358"/>
        <v>456.27</v>
      </c>
      <c r="W2114" s="9">
        <f t="shared" si="359"/>
        <v>3421</v>
      </c>
      <c r="X2114" s="22">
        <f t="shared" si="360"/>
        <v>245273.45</v>
      </c>
      <c r="Y2114" s="2"/>
      <c r="Z2114" s="2"/>
      <c r="AA2114" s="2"/>
      <c r="AB2114" s="2"/>
      <c r="AC2114" s="2"/>
      <c r="AD2114" s="2"/>
      <c r="AE2114" s="2"/>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c r="BI2114" s="2"/>
      <c r="BJ2114" s="2"/>
      <c r="BK2114" s="2"/>
      <c r="BL2114" s="2"/>
      <c r="BM2114" s="2"/>
      <c r="BN2114" s="2"/>
      <c r="BO2114" s="2"/>
      <c r="BP2114" s="2"/>
      <c r="BQ2114" s="2"/>
      <c r="BR2114" s="2"/>
      <c r="BS2114" s="2"/>
      <c r="BT2114" s="2"/>
      <c r="BU2114" s="2"/>
      <c r="BV2114" s="2"/>
      <c r="BW2114" s="2"/>
      <c r="BX2114" s="2"/>
      <c r="BY2114" s="2"/>
      <c r="BZ2114" s="2"/>
      <c r="CA2114" s="2"/>
      <c r="CB2114" s="2"/>
      <c r="CC2114" s="2"/>
      <c r="CD2114" s="2"/>
      <c r="CE2114" s="2"/>
      <c r="CF2114" s="2"/>
      <c r="CG2114" s="2"/>
      <c r="CH2114" s="2"/>
      <c r="CI2114" s="2"/>
      <c r="CJ2114" s="2"/>
      <c r="CK2114" s="2"/>
      <c r="CL2114" s="2"/>
      <c r="CM2114" s="2"/>
      <c r="CN2114" s="2"/>
      <c r="CO2114" s="2"/>
      <c r="CP2114" s="2"/>
      <c r="CQ2114" s="2"/>
      <c r="CR2114" s="2"/>
      <c r="CS2114" s="2"/>
      <c r="CT2114" s="2"/>
      <c r="CU2114" s="2"/>
      <c r="CV2114" s="2"/>
      <c r="CW2114" s="2"/>
      <c r="CX2114" s="2"/>
      <c r="CY2114" s="2"/>
      <c r="CZ2114" s="2"/>
      <c r="DA2114" s="2"/>
      <c r="DB2114" s="2"/>
      <c r="DC2114" s="2"/>
      <c r="DD2114" s="2"/>
      <c r="DE2114" s="2"/>
      <c r="DF2114" s="2"/>
      <c r="DG2114" s="2"/>
      <c r="DH2114" s="2"/>
      <c r="DI2114" s="2"/>
      <c r="DJ2114" s="2"/>
      <c r="DK2114" s="2"/>
      <c r="DL2114" s="2"/>
      <c r="DM2114" s="2"/>
      <c r="DN2114" s="2"/>
      <c r="DO2114" s="2"/>
      <c r="DP2114" s="2"/>
      <c r="DQ2114" s="2"/>
      <c r="DR2114" s="2"/>
      <c r="DS2114" s="2"/>
      <c r="DT2114" s="2"/>
      <c r="DU2114" s="2"/>
      <c r="DV2114" s="2"/>
      <c r="DW2114" s="2"/>
      <c r="DX2114" s="2"/>
      <c r="DY2114" s="2"/>
      <c r="DZ2114" s="2"/>
      <c r="EA2114" s="2"/>
      <c r="EB2114" s="2"/>
      <c r="EC2114" s="2"/>
      <c r="ED2114" s="2"/>
      <c r="EE2114" s="2"/>
      <c r="EF2114" s="2"/>
      <c r="EG2114" s="2"/>
      <c r="EH2114" s="2"/>
      <c r="EI2114" s="2"/>
      <c r="EJ2114" s="2"/>
      <c r="EK2114" s="2"/>
      <c r="EL2114" s="2"/>
      <c r="EM2114" s="2"/>
      <c r="EN2114" s="2"/>
      <c r="EO2114" s="2"/>
      <c r="EP2114" s="2"/>
      <c r="EQ2114" s="2"/>
      <c r="ER2114" s="2"/>
      <c r="ES2114" s="2"/>
      <c r="ET2114" s="2"/>
      <c r="EU2114" s="2"/>
      <c r="EV2114" s="2"/>
      <c r="EW2114" s="2"/>
      <c r="EX2114" s="2"/>
      <c r="EY2114" s="2"/>
      <c r="EZ2114" s="2"/>
      <c r="FA2114" s="2"/>
      <c r="FB2114" s="2"/>
      <c r="FC2114" s="2"/>
    </row>
    <row r="2115" spans="1:159" s="16" customFormat="1">
      <c r="A2115" s="77" t="s">
        <v>2452</v>
      </c>
      <c r="B2115" s="87" t="s">
        <v>2852</v>
      </c>
      <c r="C2115" s="88">
        <v>2608</v>
      </c>
      <c r="D2115" s="87" t="s">
        <v>1514</v>
      </c>
      <c r="E2115" s="107" t="str">
        <f>VLOOKUP($C2115,'2024-25 School Level AAFTE'!$C$4:$L$2372,9,FALSE)</f>
        <v>Yes</v>
      </c>
      <c r="F2115" s="95">
        <f>VLOOKUP($C2115,'2024-25 School Level AAFTE'!$C$4:$J$2372,8,FALSE)</f>
        <v>309.89</v>
      </c>
      <c r="G2115" s="97">
        <f>IFERROR(IF(E2115= "yes",VLOOKUP(C2115,Summary!$B:$I,6,0),0),0)</f>
        <v>0</v>
      </c>
      <c r="H2115" s="96">
        <f t="shared" si="351"/>
        <v>309.89</v>
      </c>
      <c r="I2115" s="154">
        <f>VLOOKUP($A2115,'2025-26 Salary &amp; Benefits'!$A:$I,3,FALSE)</f>
        <v>1</v>
      </c>
      <c r="J2115" s="154">
        <f>VLOOKUP($A2115,'2025-26 Salary &amp; Benefits'!$A:$I,4,FALSE)</f>
        <v>1</v>
      </c>
      <c r="K2115" s="141">
        <f t="shared" si="352"/>
        <v>309.89</v>
      </c>
      <c r="L2115" s="140">
        <f t="shared" si="353"/>
        <v>0.90900000000000003</v>
      </c>
      <c r="M2115" s="142">
        <f>'2025-26 Salary &amp; Benefits'!$E$6</f>
        <v>78209</v>
      </c>
      <c r="N2115" s="142">
        <f>'2025-26 Salary &amp; Benefits'!$F$6</f>
        <v>80164</v>
      </c>
      <c r="O2115" s="9">
        <f t="shared" si="354"/>
        <v>71091.98</v>
      </c>
      <c r="P2115" s="9">
        <f t="shared" si="355"/>
        <v>1777.1000000000058</v>
      </c>
      <c r="Q2115" s="9">
        <f>'2025-26 Salary &amp; Benefits'!G$6</f>
        <v>15997.68</v>
      </c>
      <c r="R2115" s="143">
        <f>'2025-26 Salary &amp; Benefits'!H$6</f>
        <v>0.16020000000000001</v>
      </c>
      <c r="S2115" s="143">
        <f>'2025-26 Salary &amp; Benefits'!I$6</f>
        <v>0.15390000000000001</v>
      </c>
      <c r="T2115" s="9">
        <f t="shared" si="356"/>
        <v>26204.32</v>
      </c>
      <c r="U2115" s="9">
        <f t="shared" si="357"/>
        <v>1214.48</v>
      </c>
      <c r="V2115" s="9">
        <f t="shared" si="358"/>
        <v>186.91</v>
      </c>
      <c r="W2115" s="9">
        <f t="shared" si="359"/>
        <v>1401.39</v>
      </c>
      <c r="X2115" s="22">
        <f t="shared" si="360"/>
        <v>100474.79</v>
      </c>
      <c r="Y2115" s="65"/>
      <c r="Z2115" s="65"/>
      <c r="AA2115" s="65"/>
      <c r="AB2115" s="65"/>
      <c r="AC2115" s="65"/>
      <c r="AD2115" s="65"/>
      <c r="AE2115" s="65"/>
      <c r="AF2115" s="65"/>
      <c r="AG2115" s="65"/>
      <c r="AH2115" s="65"/>
      <c r="AI2115" s="65"/>
      <c r="AJ2115" s="65"/>
      <c r="AK2115" s="65"/>
      <c r="AL2115" s="65"/>
      <c r="AM2115" s="65"/>
      <c r="AN2115" s="65"/>
      <c r="AO2115" s="65"/>
      <c r="AP2115" s="65"/>
      <c r="AQ2115" s="65"/>
      <c r="AR2115" s="65"/>
      <c r="AS2115" s="65"/>
      <c r="AT2115" s="65"/>
      <c r="AU2115" s="65"/>
      <c r="AV2115" s="65"/>
      <c r="AW2115" s="65"/>
      <c r="AX2115" s="65"/>
      <c r="AY2115" s="65"/>
      <c r="AZ2115" s="65"/>
      <c r="BA2115" s="65"/>
      <c r="BB2115" s="65"/>
      <c r="BC2115" s="65"/>
      <c r="BD2115" s="65"/>
      <c r="BE2115" s="65"/>
      <c r="BF2115" s="65"/>
      <c r="BG2115" s="65"/>
      <c r="BH2115" s="65"/>
      <c r="BI2115" s="65"/>
      <c r="BJ2115" s="65"/>
      <c r="BK2115" s="65"/>
      <c r="BL2115" s="65"/>
      <c r="BM2115" s="65"/>
      <c r="BN2115" s="65"/>
      <c r="BO2115" s="65"/>
      <c r="BP2115" s="65"/>
      <c r="BQ2115" s="65"/>
      <c r="BR2115" s="65"/>
      <c r="BS2115" s="65"/>
      <c r="BT2115" s="65"/>
      <c r="BU2115" s="65"/>
      <c r="BV2115" s="65"/>
      <c r="BW2115" s="65"/>
      <c r="BX2115" s="65"/>
      <c r="BY2115" s="65"/>
      <c r="BZ2115" s="65"/>
      <c r="CA2115" s="65"/>
      <c r="CB2115" s="65"/>
      <c r="CC2115" s="65"/>
      <c r="CD2115" s="65"/>
      <c r="CE2115" s="65"/>
      <c r="CF2115" s="65"/>
      <c r="CG2115" s="65"/>
      <c r="CH2115" s="65"/>
      <c r="CI2115" s="65"/>
      <c r="CJ2115" s="65"/>
      <c r="CK2115" s="65"/>
      <c r="CL2115" s="65"/>
      <c r="CM2115" s="65"/>
      <c r="CN2115" s="65"/>
      <c r="CO2115" s="65"/>
      <c r="CP2115" s="65"/>
      <c r="CQ2115" s="65"/>
      <c r="CR2115" s="65"/>
      <c r="CS2115" s="65"/>
      <c r="CT2115" s="65"/>
      <c r="CU2115" s="65"/>
      <c r="CV2115" s="65"/>
      <c r="CW2115" s="65"/>
      <c r="CX2115" s="65"/>
      <c r="CY2115" s="65"/>
      <c r="CZ2115" s="65"/>
      <c r="DA2115" s="65"/>
      <c r="DB2115" s="65"/>
      <c r="DC2115" s="65"/>
      <c r="DD2115" s="65"/>
      <c r="DE2115" s="65"/>
      <c r="DF2115" s="65"/>
      <c r="DG2115" s="65"/>
      <c r="DH2115" s="65"/>
      <c r="DI2115" s="65"/>
      <c r="DJ2115" s="65"/>
      <c r="DK2115" s="65"/>
      <c r="DL2115" s="65"/>
      <c r="DM2115" s="65"/>
      <c r="DN2115" s="65"/>
      <c r="DO2115" s="65"/>
      <c r="DP2115" s="65"/>
      <c r="DQ2115" s="65"/>
      <c r="DR2115" s="65"/>
      <c r="DS2115" s="65"/>
      <c r="DT2115" s="65"/>
      <c r="DU2115" s="65"/>
      <c r="DV2115" s="65"/>
      <c r="DW2115" s="65"/>
      <c r="DX2115" s="65"/>
      <c r="DY2115" s="65"/>
      <c r="DZ2115" s="65"/>
      <c r="EA2115" s="65"/>
      <c r="EB2115" s="65"/>
      <c r="EC2115" s="65"/>
      <c r="ED2115" s="65"/>
      <c r="EE2115" s="65"/>
      <c r="EF2115" s="65"/>
      <c r="EG2115" s="65"/>
      <c r="EH2115" s="65"/>
      <c r="EI2115" s="65"/>
      <c r="EJ2115" s="65"/>
      <c r="EK2115" s="65"/>
      <c r="EL2115" s="65"/>
      <c r="EM2115" s="65"/>
      <c r="EN2115" s="65"/>
      <c r="EO2115" s="65"/>
      <c r="EP2115" s="65"/>
      <c r="EQ2115" s="65"/>
      <c r="ER2115" s="65"/>
      <c r="ES2115" s="65"/>
      <c r="ET2115" s="65"/>
      <c r="EU2115" s="65"/>
      <c r="EV2115" s="65"/>
      <c r="EW2115" s="65"/>
      <c r="EX2115" s="65"/>
      <c r="EY2115" s="65"/>
      <c r="EZ2115" s="65"/>
      <c r="FA2115" s="65"/>
      <c r="FB2115" s="65"/>
      <c r="FC2115" s="65"/>
    </row>
    <row r="2116" spans="1:159" s="4" customFormat="1">
      <c r="A2116" s="77" t="s">
        <v>2452</v>
      </c>
      <c r="B2116" s="87" t="s">
        <v>2852</v>
      </c>
      <c r="C2116" s="88">
        <v>2635</v>
      </c>
      <c r="D2116" s="87" t="s">
        <v>50</v>
      </c>
      <c r="E2116" s="107" t="str">
        <f>VLOOKUP($C2116,'2024-25 School Level AAFTE'!$C$4:$L$2372,9,FALSE)</f>
        <v>Yes</v>
      </c>
      <c r="F2116" s="95">
        <f>VLOOKUP($C2116,'2024-25 School Level AAFTE'!$C$4:$J$2372,8,FALSE)</f>
        <v>255.44</v>
      </c>
      <c r="G2116" s="97">
        <f>IFERROR(IF(E2116= "yes",VLOOKUP(C2116,Summary!$B:$I,6,0),0),0)</f>
        <v>0</v>
      </c>
      <c r="H2116" s="96">
        <f t="shared" si="351"/>
        <v>255.44</v>
      </c>
      <c r="I2116" s="154">
        <f>VLOOKUP($A2116,'2025-26 Salary &amp; Benefits'!$A:$I,3,FALSE)</f>
        <v>1</v>
      </c>
      <c r="J2116" s="154">
        <f>VLOOKUP($A2116,'2025-26 Salary &amp; Benefits'!$A:$I,4,FALSE)</f>
        <v>1</v>
      </c>
      <c r="K2116" s="141">
        <f t="shared" si="352"/>
        <v>255.44</v>
      </c>
      <c r="L2116" s="140">
        <f t="shared" si="353"/>
        <v>0.749</v>
      </c>
      <c r="M2116" s="142">
        <f>'2025-26 Salary &amp; Benefits'!$E$6</f>
        <v>78209</v>
      </c>
      <c r="N2116" s="142">
        <f>'2025-26 Salary &amp; Benefits'!$F$6</f>
        <v>80164</v>
      </c>
      <c r="O2116" s="9">
        <f t="shared" si="354"/>
        <v>58578.54</v>
      </c>
      <c r="P2116" s="9">
        <f t="shared" si="355"/>
        <v>1464.2999999999956</v>
      </c>
      <c r="Q2116" s="9">
        <f>'2025-26 Salary &amp; Benefits'!G$6</f>
        <v>15997.68</v>
      </c>
      <c r="R2116" s="143">
        <f>'2025-26 Salary &amp; Benefits'!H$6</f>
        <v>0.16020000000000001</v>
      </c>
      <c r="S2116" s="143">
        <f>'2025-26 Salary &amp; Benefits'!I$6</f>
        <v>0.15390000000000001</v>
      </c>
      <c r="T2116" s="9">
        <f t="shared" si="356"/>
        <v>21591.9</v>
      </c>
      <c r="U2116" s="9">
        <f t="shared" si="357"/>
        <v>1000.71</v>
      </c>
      <c r="V2116" s="9">
        <f t="shared" si="358"/>
        <v>154.01</v>
      </c>
      <c r="W2116" s="9">
        <f t="shared" si="359"/>
        <v>1154.72</v>
      </c>
      <c r="X2116" s="22">
        <f t="shared" si="360"/>
        <v>82789.459999999992</v>
      </c>
      <c r="Y2116" s="2"/>
      <c r="Z2116" s="2"/>
      <c r="AA2116" s="2"/>
      <c r="AB2116" s="2"/>
      <c r="AC2116" s="2"/>
      <c r="AD2116" s="2"/>
      <c r="AE2116" s="2"/>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c r="BI2116" s="2"/>
      <c r="BJ2116" s="2"/>
      <c r="BK2116" s="2"/>
      <c r="BL2116" s="2"/>
      <c r="BM2116" s="2"/>
      <c r="BN2116" s="2"/>
      <c r="BO2116" s="2"/>
      <c r="BP2116" s="2"/>
      <c r="BQ2116" s="2"/>
      <c r="BR2116" s="2"/>
      <c r="BS2116" s="2"/>
      <c r="BT2116" s="2"/>
      <c r="BU2116" s="2"/>
      <c r="BV2116" s="2"/>
      <c r="BW2116" s="2"/>
      <c r="BX2116" s="2"/>
      <c r="BY2116" s="2"/>
      <c r="BZ2116" s="2"/>
      <c r="CA2116" s="2"/>
      <c r="CB2116" s="2"/>
      <c r="CC2116" s="2"/>
      <c r="CD2116" s="2"/>
      <c r="CE2116" s="2"/>
      <c r="CF2116" s="2"/>
      <c r="CG2116" s="2"/>
      <c r="CH2116" s="2"/>
      <c r="CI2116" s="2"/>
      <c r="CJ2116" s="2"/>
      <c r="CK2116" s="2"/>
      <c r="CL2116" s="2"/>
      <c r="CM2116" s="2"/>
      <c r="CN2116" s="2"/>
      <c r="CO2116" s="2"/>
      <c r="CP2116" s="2"/>
      <c r="CQ2116" s="2"/>
      <c r="CR2116" s="2"/>
      <c r="CS2116" s="2"/>
      <c r="CT2116" s="2"/>
      <c r="CU2116" s="2"/>
      <c r="CV2116" s="2"/>
      <c r="CW2116" s="2"/>
      <c r="CX2116" s="2"/>
      <c r="CY2116" s="2"/>
      <c r="CZ2116" s="2"/>
      <c r="DA2116" s="2"/>
      <c r="DB2116" s="2"/>
      <c r="DC2116" s="2"/>
      <c r="DD2116" s="2"/>
      <c r="DE2116" s="2"/>
      <c r="DF2116" s="2"/>
      <c r="DG2116" s="2"/>
      <c r="DH2116" s="2"/>
      <c r="DI2116" s="2"/>
      <c r="DJ2116" s="2"/>
      <c r="DK2116" s="2"/>
      <c r="DL2116" s="2"/>
      <c r="DM2116" s="2"/>
      <c r="DN2116" s="2"/>
      <c r="DO2116" s="2"/>
      <c r="DP2116" s="2"/>
      <c r="DQ2116" s="2"/>
      <c r="DR2116" s="2"/>
      <c r="DS2116" s="2"/>
      <c r="DT2116" s="2"/>
      <c r="DU2116" s="2"/>
      <c r="DV2116" s="2"/>
      <c r="DW2116" s="2"/>
      <c r="DX2116" s="2"/>
      <c r="DY2116" s="2"/>
      <c r="DZ2116" s="2"/>
      <c r="EA2116" s="2"/>
      <c r="EB2116" s="2"/>
      <c r="EC2116" s="2"/>
      <c r="ED2116" s="2"/>
      <c r="EE2116" s="2"/>
      <c r="EF2116" s="2"/>
      <c r="EG2116" s="2"/>
      <c r="EH2116" s="2"/>
      <c r="EI2116" s="2"/>
      <c r="EJ2116" s="2"/>
      <c r="EK2116" s="2"/>
      <c r="EL2116" s="2"/>
      <c r="EM2116" s="2"/>
      <c r="EN2116" s="2"/>
      <c r="EO2116" s="2"/>
      <c r="EP2116" s="2"/>
      <c r="EQ2116" s="2"/>
      <c r="ER2116" s="2"/>
      <c r="ES2116" s="2"/>
      <c r="ET2116" s="2"/>
      <c r="EU2116" s="2"/>
      <c r="EV2116" s="2"/>
      <c r="EW2116" s="2"/>
      <c r="EX2116" s="2"/>
      <c r="EY2116" s="2"/>
      <c r="EZ2116" s="2"/>
      <c r="FA2116" s="2"/>
      <c r="FB2116" s="2"/>
      <c r="FC2116" s="2"/>
    </row>
    <row r="2117" spans="1:159" s="4" customFormat="1">
      <c r="A2117" s="74" t="s">
        <v>2452</v>
      </c>
      <c r="B2117" s="87" t="s">
        <v>2852</v>
      </c>
      <c r="C2117" s="88">
        <v>2900</v>
      </c>
      <c r="D2117" s="87" t="s">
        <v>2124</v>
      </c>
      <c r="E2117" s="107" t="str">
        <f>VLOOKUP($C2117,'2024-25 School Level AAFTE'!$C$4:$L$2372,9,FALSE)</f>
        <v>Yes</v>
      </c>
      <c r="F2117" s="95">
        <f>VLOOKUP($C2117,'2024-25 School Level AAFTE'!$C$4:$J$2372,8,FALSE)</f>
        <v>936.86</v>
      </c>
      <c r="G2117" s="97">
        <f>IFERROR(IF(E2117= "yes",VLOOKUP(C2117,Summary!$B:$I,6,0),0),0)</f>
        <v>0</v>
      </c>
      <c r="H2117" s="96">
        <f t="shared" si="351"/>
        <v>936.86</v>
      </c>
      <c r="I2117" s="154">
        <f>VLOOKUP($A2117,'2025-26 Salary &amp; Benefits'!$A:$I,3,FALSE)</f>
        <v>1</v>
      </c>
      <c r="J2117" s="154">
        <f>VLOOKUP($A2117,'2025-26 Salary &amp; Benefits'!$A:$I,4,FALSE)</f>
        <v>1</v>
      </c>
      <c r="K2117" s="141">
        <f t="shared" si="352"/>
        <v>936.86</v>
      </c>
      <c r="L2117" s="140">
        <f t="shared" si="353"/>
        <v>2.7480000000000002</v>
      </c>
      <c r="M2117" s="142">
        <f>'2025-26 Salary &amp; Benefits'!$E$6</f>
        <v>78209</v>
      </c>
      <c r="N2117" s="142">
        <f>'2025-26 Salary &amp; Benefits'!$F$6</f>
        <v>80164</v>
      </c>
      <c r="O2117" s="9">
        <f t="shared" si="354"/>
        <v>214918.33</v>
      </c>
      <c r="P2117" s="9">
        <f t="shared" si="355"/>
        <v>5372.3400000000256</v>
      </c>
      <c r="Q2117" s="9">
        <f>'2025-26 Salary &amp; Benefits'!G$6</f>
        <v>15997.68</v>
      </c>
      <c r="R2117" s="143">
        <f>'2025-26 Salary &amp; Benefits'!H$6</f>
        <v>0.16020000000000001</v>
      </c>
      <c r="S2117" s="143">
        <f>'2025-26 Salary &amp; Benefits'!I$6</f>
        <v>0.15390000000000001</v>
      </c>
      <c r="T2117" s="9">
        <f t="shared" si="356"/>
        <v>79218.34</v>
      </c>
      <c r="U2117" s="9">
        <f t="shared" si="357"/>
        <v>3671.51</v>
      </c>
      <c r="V2117" s="9">
        <f t="shared" si="358"/>
        <v>565.04999999999995</v>
      </c>
      <c r="W2117" s="9">
        <f t="shared" si="359"/>
        <v>4236.5600000000004</v>
      </c>
      <c r="X2117" s="22">
        <f t="shared" si="360"/>
        <v>303745.57</v>
      </c>
      <c r="Y2117" s="2"/>
      <c r="Z2117" s="2"/>
      <c r="AA2117" s="2"/>
      <c r="AB2117" s="2"/>
      <c r="AC2117" s="2"/>
      <c r="AD2117" s="2"/>
      <c r="AE2117" s="2"/>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c r="CC2117" s="2"/>
      <c r="CD2117" s="2"/>
      <c r="CE2117" s="2"/>
      <c r="CF2117" s="2"/>
      <c r="CG2117" s="2"/>
      <c r="CH2117" s="2"/>
      <c r="CI2117" s="2"/>
      <c r="CJ2117" s="2"/>
      <c r="CK2117" s="2"/>
      <c r="CL2117" s="2"/>
      <c r="CM2117" s="2"/>
      <c r="CN2117" s="2"/>
      <c r="CO2117" s="2"/>
      <c r="CP2117" s="2"/>
      <c r="CQ2117" s="2"/>
      <c r="CR2117" s="2"/>
      <c r="CS2117" s="2"/>
      <c r="CT2117" s="2"/>
      <c r="CU2117" s="2"/>
      <c r="CV2117" s="2"/>
      <c r="CW2117" s="2"/>
      <c r="CX2117" s="2"/>
      <c r="CY2117" s="2"/>
      <c r="CZ2117" s="2"/>
      <c r="DA2117" s="2"/>
      <c r="DB2117" s="2"/>
      <c r="DC2117" s="2"/>
      <c r="DD2117" s="2"/>
      <c r="DE2117" s="2"/>
      <c r="DF2117" s="2"/>
      <c r="DG2117" s="2"/>
      <c r="DH2117" s="2"/>
      <c r="DI2117" s="2"/>
      <c r="DJ2117" s="2"/>
      <c r="DK2117" s="2"/>
      <c r="DL2117" s="2"/>
      <c r="DM2117" s="2"/>
      <c r="DN2117" s="2"/>
      <c r="DO2117" s="2"/>
      <c r="DP2117" s="2"/>
      <c r="DQ2117" s="2"/>
      <c r="DR2117" s="2"/>
      <c r="DS2117" s="2"/>
      <c r="DT2117" s="2"/>
      <c r="DU2117" s="2"/>
      <c r="DV2117" s="2"/>
      <c r="DW2117" s="2"/>
      <c r="DX2117" s="2"/>
      <c r="DY2117" s="2"/>
      <c r="DZ2117" s="2"/>
      <c r="EA2117" s="2"/>
      <c r="EB2117" s="2"/>
      <c r="EC2117" s="2"/>
      <c r="ED2117" s="2"/>
      <c r="EE2117" s="2"/>
      <c r="EF2117" s="2"/>
      <c r="EG2117" s="2"/>
      <c r="EH2117" s="2"/>
      <c r="EI2117" s="2"/>
      <c r="EJ2117" s="2"/>
      <c r="EK2117" s="2"/>
      <c r="EL2117" s="2"/>
      <c r="EM2117" s="2"/>
      <c r="EN2117" s="2"/>
      <c r="EO2117" s="2"/>
      <c r="EP2117" s="2"/>
      <c r="EQ2117" s="2"/>
      <c r="ER2117" s="2"/>
      <c r="ES2117" s="2"/>
      <c r="ET2117" s="2"/>
      <c r="EU2117" s="2"/>
      <c r="EV2117" s="2"/>
      <c r="EW2117" s="2"/>
      <c r="EX2117" s="2"/>
      <c r="EY2117" s="2"/>
      <c r="EZ2117" s="2"/>
      <c r="FA2117" s="2"/>
      <c r="FB2117" s="2"/>
      <c r="FC2117" s="2"/>
    </row>
    <row r="2118" spans="1:159" s="4" customFormat="1">
      <c r="A2118" s="77" t="s">
        <v>2452</v>
      </c>
      <c r="B2118" s="87" t="s">
        <v>2852</v>
      </c>
      <c r="C2118" s="88">
        <v>4106</v>
      </c>
      <c r="D2118" s="87" t="s">
        <v>2125</v>
      </c>
      <c r="E2118" s="107" t="str">
        <f>VLOOKUP($C2118,'2024-25 School Level AAFTE'!$C$4:$L$2372,9,FALSE)</f>
        <v>Yes</v>
      </c>
      <c r="F2118" s="95">
        <f>VLOOKUP($C2118,'2024-25 School Level AAFTE'!$C$4:$J$2372,8,FALSE)</f>
        <v>390.67</v>
      </c>
      <c r="G2118" s="97">
        <f>IFERROR(IF(E2118= "yes",VLOOKUP(C2118,Summary!$B:$I,6,0),0),0)</f>
        <v>0</v>
      </c>
      <c r="H2118" s="96">
        <f t="shared" si="351"/>
        <v>390.67</v>
      </c>
      <c r="I2118" s="154">
        <f>VLOOKUP($A2118,'2025-26 Salary &amp; Benefits'!$A:$I,3,FALSE)</f>
        <v>1</v>
      </c>
      <c r="J2118" s="154">
        <f>VLOOKUP($A2118,'2025-26 Salary &amp; Benefits'!$A:$I,4,FALSE)</f>
        <v>1</v>
      </c>
      <c r="K2118" s="141">
        <f t="shared" si="352"/>
        <v>390.67</v>
      </c>
      <c r="L2118" s="140">
        <f t="shared" si="353"/>
        <v>1.1459999999999999</v>
      </c>
      <c r="M2118" s="142">
        <f>'2025-26 Salary &amp; Benefits'!$E$6</f>
        <v>78209</v>
      </c>
      <c r="N2118" s="142">
        <f>'2025-26 Salary &amp; Benefits'!$F$6</f>
        <v>80164</v>
      </c>
      <c r="O2118" s="9">
        <f t="shared" si="354"/>
        <v>89627.51</v>
      </c>
      <c r="P2118" s="9">
        <f t="shared" si="355"/>
        <v>2240.4300000000076</v>
      </c>
      <c r="Q2118" s="9">
        <f>'2025-26 Salary &amp; Benefits'!G$6</f>
        <v>15997.68</v>
      </c>
      <c r="R2118" s="143">
        <f>'2025-26 Salary &amp; Benefits'!H$6</f>
        <v>0.16020000000000001</v>
      </c>
      <c r="S2118" s="143">
        <f>'2025-26 Salary &amp; Benefits'!I$6</f>
        <v>0.15390000000000001</v>
      </c>
      <c r="T2118" s="9">
        <f t="shared" si="356"/>
        <v>33036.47</v>
      </c>
      <c r="U2118" s="9">
        <f t="shared" si="357"/>
        <v>1531.13</v>
      </c>
      <c r="V2118" s="9">
        <f t="shared" si="358"/>
        <v>235.64</v>
      </c>
      <c r="W2118" s="9">
        <f t="shared" si="359"/>
        <v>1766.77</v>
      </c>
      <c r="X2118" s="22">
        <f t="shared" si="360"/>
        <v>126671.18000000001</v>
      </c>
      <c r="Y2118" s="2"/>
      <c r="Z2118" s="2"/>
      <c r="AA2118" s="2"/>
      <c r="AB2118" s="2"/>
      <c r="AC2118" s="2"/>
      <c r="AD2118" s="2"/>
      <c r="AE2118" s="2"/>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c r="BI2118" s="2"/>
      <c r="BJ2118" s="2"/>
      <c r="BK2118" s="2"/>
      <c r="BL2118" s="2"/>
      <c r="BM2118" s="2"/>
      <c r="BN2118" s="2"/>
      <c r="BO2118" s="2"/>
      <c r="BP2118" s="2"/>
      <c r="BQ2118" s="2"/>
      <c r="BR2118" s="2"/>
      <c r="BS2118" s="2"/>
      <c r="BT2118" s="2"/>
      <c r="BU2118" s="2"/>
      <c r="BV2118" s="2"/>
      <c r="BW2118" s="2"/>
      <c r="BX2118" s="2"/>
      <c r="BY2118" s="2"/>
      <c r="BZ2118" s="2"/>
      <c r="CA2118" s="2"/>
      <c r="CB2118" s="2"/>
      <c r="CC2118" s="2"/>
      <c r="CD2118" s="2"/>
      <c r="CE2118" s="2"/>
      <c r="CF2118" s="2"/>
      <c r="CG2118" s="2"/>
      <c r="CH2118" s="2"/>
      <c r="CI2118" s="2"/>
      <c r="CJ2118" s="2"/>
      <c r="CK2118" s="2"/>
      <c r="CL2118" s="2"/>
      <c r="CM2118" s="2"/>
      <c r="CN2118" s="2"/>
      <c r="CO2118" s="2"/>
      <c r="CP2118" s="2"/>
      <c r="CQ2118" s="2"/>
      <c r="CR2118" s="2"/>
      <c r="CS2118" s="2"/>
      <c r="CT2118" s="2"/>
      <c r="CU2118" s="2"/>
      <c r="CV2118" s="2"/>
      <c r="CW2118" s="2"/>
      <c r="CX2118" s="2"/>
      <c r="CY2118" s="2"/>
      <c r="CZ2118" s="2"/>
      <c r="DA2118" s="2"/>
      <c r="DB2118" s="2"/>
      <c r="DC2118" s="2"/>
      <c r="DD2118" s="2"/>
      <c r="DE2118" s="2"/>
      <c r="DF2118" s="2"/>
      <c r="DG2118" s="2"/>
      <c r="DH2118" s="2"/>
      <c r="DI2118" s="2"/>
      <c r="DJ2118" s="2"/>
      <c r="DK2118" s="2"/>
      <c r="DL2118" s="2"/>
      <c r="DM2118" s="2"/>
      <c r="DN2118" s="2"/>
      <c r="DO2118" s="2"/>
      <c r="DP2118" s="2"/>
      <c r="DQ2118" s="2"/>
      <c r="DR2118" s="2"/>
      <c r="DS2118" s="2"/>
      <c r="DT2118" s="2"/>
      <c r="DU2118" s="2"/>
      <c r="DV2118" s="2"/>
      <c r="DW2118" s="2"/>
      <c r="DX2118" s="2"/>
      <c r="DY2118" s="2"/>
      <c r="DZ2118" s="2"/>
      <c r="EA2118" s="2"/>
      <c r="EB2118" s="2"/>
      <c r="EC2118" s="2"/>
      <c r="ED2118" s="2"/>
      <c r="EE2118" s="2"/>
      <c r="EF2118" s="2"/>
      <c r="EG2118" s="2"/>
      <c r="EH2118" s="2"/>
      <c r="EI2118" s="2"/>
      <c r="EJ2118" s="2"/>
      <c r="EK2118" s="2"/>
      <c r="EL2118" s="2"/>
      <c r="EM2118" s="2"/>
      <c r="EN2118" s="2"/>
      <c r="EO2118" s="2"/>
      <c r="EP2118" s="2"/>
      <c r="EQ2118" s="2"/>
      <c r="ER2118" s="2"/>
      <c r="ES2118" s="2"/>
      <c r="ET2118" s="2"/>
      <c r="EU2118" s="2"/>
      <c r="EV2118" s="2"/>
      <c r="EW2118" s="2"/>
      <c r="EX2118" s="2"/>
      <c r="EY2118" s="2"/>
      <c r="EZ2118" s="2"/>
      <c r="FA2118" s="2"/>
      <c r="FB2118" s="2"/>
      <c r="FC2118" s="2"/>
    </row>
    <row r="2119" spans="1:159" s="4" customFormat="1">
      <c r="A2119" s="77" t="s">
        <v>2452</v>
      </c>
      <c r="B2119" s="87" t="s">
        <v>2852</v>
      </c>
      <c r="C2119" s="88">
        <v>4588</v>
      </c>
      <c r="D2119" s="87" t="s">
        <v>2126</v>
      </c>
      <c r="E2119" s="107" t="str">
        <f>VLOOKUP($C2119,'2024-25 School Level AAFTE'!$C$4:$L$2372,9,FALSE)</f>
        <v>Yes</v>
      </c>
      <c r="F2119" s="95">
        <f>VLOOKUP($C2119,'2024-25 School Level AAFTE'!$C$4:$J$2372,8,FALSE)</f>
        <v>490.11</v>
      </c>
      <c r="G2119" s="97">
        <f>IFERROR(IF(E2119= "yes",VLOOKUP(C2119,Summary!$B:$I,6,0),0),0)</f>
        <v>0</v>
      </c>
      <c r="H2119" s="96">
        <f t="shared" si="351"/>
        <v>490.11</v>
      </c>
      <c r="I2119" s="154">
        <f>VLOOKUP($A2119,'2025-26 Salary &amp; Benefits'!$A:$I,3,FALSE)</f>
        <v>1</v>
      </c>
      <c r="J2119" s="154">
        <f>VLOOKUP($A2119,'2025-26 Salary &amp; Benefits'!$A:$I,4,FALSE)</f>
        <v>1</v>
      </c>
      <c r="K2119" s="141">
        <f t="shared" si="352"/>
        <v>490.11</v>
      </c>
      <c r="L2119" s="140">
        <f t="shared" si="353"/>
        <v>1.4379999999999999</v>
      </c>
      <c r="M2119" s="142">
        <f>'2025-26 Salary &amp; Benefits'!$E$6</f>
        <v>78209</v>
      </c>
      <c r="N2119" s="142">
        <f>'2025-26 Salary &amp; Benefits'!$F$6</f>
        <v>80164</v>
      </c>
      <c r="O2119" s="9">
        <f t="shared" si="354"/>
        <v>112464.54</v>
      </c>
      <c r="P2119" s="9">
        <f t="shared" si="355"/>
        <v>2811.2900000000081</v>
      </c>
      <c r="Q2119" s="9">
        <f>'2025-26 Salary &amp; Benefits'!G$6</f>
        <v>15997.68</v>
      </c>
      <c r="R2119" s="143">
        <f>'2025-26 Salary &amp; Benefits'!H$6</f>
        <v>0.16020000000000001</v>
      </c>
      <c r="S2119" s="143">
        <f>'2025-26 Salary &amp; Benefits'!I$6</f>
        <v>0.15390000000000001</v>
      </c>
      <c r="T2119" s="9">
        <f t="shared" si="356"/>
        <v>41454.14</v>
      </c>
      <c r="U2119" s="9">
        <f t="shared" si="357"/>
        <v>1921.26</v>
      </c>
      <c r="V2119" s="9">
        <f t="shared" si="358"/>
        <v>295.68</v>
      </c>
      <c r="W2119" s="9">
        <f t="shared" si="359"/>
        <v>2216.94</v>
      </c>
      <c r="X2119" s="22">
        <f t="shared" si="360"/>
        <v>158946.91</v>
      </c>
      <c r="Y2119" s="2"/>
      <c r="Z2119" s="2"/>
      <c r="AA2119" s="2"/>
      <c r="AB2119" s="2"/>
      <c r="AC2119" s="2"/>
      <c r="AD2119" s="2"/>
      <c r="AE2119" s="2"/>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c r="BF2119" s="2"/>
      <c r="BG2119" s="2"/>
      <c r="BH2119" s="2"/>
      <c r="BI2119" s="2"/>
      <c r="BJ2119" s="2"/>
      <c r="BK2119" s="2"/>
      <c r="BL2119" s="2"/>
      <c r="BM2119" s="2"/>
      <c r="BN2119" s="2"/>
      <c r="BO2119" s="2"/>
      <c r="BP2119" s="2"/>
      <c r="BQ2119" s="2"/>
      <c r="BR2119" s="2"/>
      <c r="BS2119" s="2"/>
      <c r="BT2119" s="2"/>
      <c r="BU2119" s="2"/>
      <c r="BV2119" s="2"/>
      <c r="BW2119" s="2"/>
      <c r="BX2119" s="2"/>
      <c r="BY2119" s="2"/>
      <c r="BZ2119" s="2"/>
      <c r="CA2119" s="2"/>
      <c r="CB2119" s="2"/>
      <c r="CC2119" s="2"/>
      <c r="CD2119" s="2"/>
      <c r="CE2119" s="2"/>
      <c r="CF2119" s="2"/>
      <c r="CG2119" s="2"/>
      <c r="CH2119" s="2"/>
      <c r="CI2119" s="2"/>
      <c r="CJ2119" s="2"/>
      <c r="CK2119" s="2"/>
      <c r="CL2119" s="2"/>
      <c r="CM2119" s="2"/>
      <c r="CN2119" s="2"/>
      <c r="CO2119" s="2"/>
      <c r="CP2119" s="2"/>
      <c r="CQ2119" s="2"/>
      <c r="CR2119" s="2"/>
      <c r="CS2119" s="2"/>
      <c r="CT2119" s="2"/>
      <c r="CU2119" s="2"/>
      <c r="CV2119" s="2"/>
      <c r="CW2119" s="2"/>
      <c r="CX2119" s="2"/>
      <c r="CY2119" s="2"/>
      <c r="CZ2119" s="2"/>
      <c r="DA2119" s="2"/>
      <c r="DB2119" s="2"/>
      <c r="DC2119" s="2"/>
      <c r="DD2119" s="2"/>
      <c r="DE2119" s="2"/>
      <c r="DF2119" s="2"/>
      <c r="DG2119" s="2"/>
      <c r="DH2119" s="2"/>
      <c r="DI2119" s="2"/>
      <c r="DJ2119" s="2"/>
      <c r="DK2119" s="2"/>
      <c r="DL2119" s="2"/>
      <c r="DM2119" s="2"/>
      <c r="DN2119" s="2"/>
      <c r="DO2119" s="2"/>
      <c r="DP2119" s="2"/>
      <c r="DQ2119" s="2"/>
      <c r="DR2119" s="2"/>
      <c r="DS2119" s="2"/>
      <c r="DT2119" s="2"/>
      <c r="DU2119" s="2"/>
      <c r="DV2119" s="2"/>
      <c r="DW2119" s="2"/>
      <c r="DX2119" s="2"/>
      <c r="DY2119" s="2"/>
      <c r="DZ2119" s="2"/>
      <c r="EA2119" s="2"/>
      <c r="EB2119" s="2"/>
      <c r="EC2119" s="2"/>
      <c r="ED2119" s="2"/>
      <c r="EE2119" s="2"/>
      <c r="EF2119" s="2"/>
      <c r="EG2119" s="2"/>
      <c r="EH2119" s="2"/>
      <c r="EI2119" s="2"/>
      <c r="EJ2119" s="2"/>
      <c r="EK2119" s="2"/>
      <c r="EL2119" s="2"/>
      <c r="EM2119" s="2"/>
      <c r="EN2119" s="2"/>
      <c r="EO2119" s="2"/>
      <c r="EP2119" s="2"/>
      <c r="EQ2119" s="2"/>
      <c r="ER2119" s="2"/>
      <c r="ES2119" s="2"/>
      <c r="ET2119" s="2"/>
      <c r="EU2119" s="2"/>
      <c r="EV2119" s="2"/>
      <c r="EW2119" s="2"/>
      <c r="EX2119" s="2"/>
      <c r="EY2119" s="2"/>
      <c r="EZ2119" s="2"/>
      <c r="FA2119" s="2"/>
      <c r="FB2119" s="2"/>
      <c r="FC2119" s="2"/>
    </row>
    <row r="2120" spans="1:159" s="4" customFormat="1">
      <c r="A2120" s="77" t="s">
        <v>2452</v>
      </c>
      <c r="B2120" s="87" t="s">
        <v>2852</v>
      </c>
      <c r="C2120" s="88">
        <v>5262</v>
      </c>
      <c r="D2120" s="87" t="s">
        <v>3327</v>
      </c>
      <c r="E2120" s="107" t="str">
        <f>VLOOKUP($C2120,'2024-25 School Level AAFTE'!$C$4:$L$2372,9,FALSE)</f>
        <v>No</v>
      </c>
      <c r="F2120" s="95">
        <f>VLOOKUP($C2120,'2024-25 School Level AAFTE'!$C$4:$J$2372,8,FALSE)</f>
        <v>551.14</v>
      </c>
      <c r="G2120" s="97">
        <f>IFERROR(IF(E2120= "yes",VLOOKUP(C2120,Summary!$B:$I,6,0),0),0)</f>
        <v>0</v>
      </c>
      <c r="H2120" s="96">
        <f t="shared" si="351"/>
        <v>0</v>
      </c>
      <c r="I2120" s="154">
        <f>VLOOKUP($A2120,'2025-26 Salary &amp; Benefits'!$A:$I,3,FALSE)</f>
        <v>1</v>
      </c>
      <c r="J2120" s="154">
        <f>VLOOKUP($A2120,'2025-26 Salary &amp; Benefits'!$A:$I,4,FALSE)</f>
        <v>1</v>
      </c>
      <c r="K2120" s="141">
        <f t="shared" si="352"/>
        <v>0</v>
      </c>
      <c r="L2120" s="140">
        <f t="shared" si="353"/>
        <v>0</v>
      </c>
      <c r="M2120" s="142">
        <f>'2025-26 Salary &amp; Benefits'!$E$6</f>
        <v>78209</v>
      </c>
      <c r="N2120" s="142">
        <f>'2025-26 Salary &amp; Benefits'!$F$6</f>
        <v>80164</v>
      </c>
      <c r="O2120" s="9">
        <f t="shared" si="354"/>
        <v>0</v>
      </c>
      <c r="P2120" s="9">
        <f t="shared" si="355"/>
        <v>0</v>
      </c>
      <c r="Q2120" s="9">
        <f>'2025-26 Salary &amp; Benefits'!G$6</f>
        <v>15997.68</v>
      </c>
      <c r="R2120" s="143">
        <f>'2025-26 Salary &amp; Benefits'!H$6</f>
        <v>0.16020000000000001</v>
      </c>
      <c r="S2120" s="143">
        <f>'2025-26 Salary &amp; Benefits'!I$6</f>
        <v>0.15390000000000001</v>
      </c>
      <c r="T2120" s="9">
        <f t="shared" si="356"/>
        <v>0</v>
      </c>
      <c r="U2120" s="9">
        <f t="shared" si="357"/>
        <v>0</v>
      </c>
      <c r="V2120" s="9">
        <f t="shared" si="358"/>
        <v>0</v>
      </c>
      <c r="W2120" s="9">
        <f t="shared" si="359"/>
        <v>0</v>
      </c>
      <c r="X2120" s="22">
        <f t="shared" si="360"/>
        <v>0</v>
      </c>
      <c r="Y2120" s="2"/>
      <c r="Z2120" s="2"/>
      <c r="AA2120" s="2"/>
      <c r="AB2120" s="2"/>
      <c r="AC2120" s="2"/>
      <c r="AD2120" s="2"/>
      <c r="AE2120" s="2"/>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c r="BF2120" s="2"/>
      <c r="BG2120" s="2"/>
      <c r="BH2120" s="2"/>
      <c r="BI2120" s="2"/>
      <c r="BJ2120" s="2"/>
      <c r="BK2120" s="2"/>
      <c r="BL2120" s="2"/>
      <c r="BM2120" s="2"/>
      <c r="BN2120" s="2"/>
      <c r="BO2120" s="2"/>
      <c r="BP2120" s="2"/>
      <c r="BQ2120" s="2"/>
      <c r="BR2120" s="2"/>
      <c r="BS2120" s="2"/>
      <c r="BT2120" s="2"/>
      <c r="BU2120" s="2"/>
      <c r="BV2120" s="2"/>
      <c r="BW2120" s="2"/>
      <c r="BX2120" s="2"/>
      <c r="BY2120" s="2"/>
      <c r="BZ2120" s="2"/>
      <c r="CA2120" s="2"/>
      <c r="CB2120" s="2"/>
      <c r="CC2120" s="2"/>
      <c r="CD2120" s="2"/>
      <c r="CE2120" s="2"/>
      <c r="CF2120" s="2"/>
      <c r="CG2120" s="2"/>
      <c r="CH2120" s="2"/>
      <c r="CI2120" s="2"/>
      <c r="CJ2120" s="2"/>
      <c r="CK2120" s="2"/>
      <c r="CL2120" s="2"/>
      <c r="CM2120" s="2"/>
      <c r="CN2120" s="2"/>
      <c r="CO2120" s="2"/>
      <c r="CP2120" s="2"/>
      <c r="CQ2120" s="2"/>
      <c r="CR2120" s="2"/>
      <c r="CS2120" s="2"/>
      <c r="CT2120" s="2"/>
      <c r="CU2120" s="2"/>
      <c r="CV2120" s="2"/>
      <c r="CW2120" s="2"/>
      <c r="CX2120" s="2"/>
      <c r="CY2120" s="2"/>
      <c r="CZ2120" s="2"/>
      <c r="DA2120" s="2"/>
      <c r="DB2120" s="2"/>
      <c r="DC2120" s="2"/>
      <c r="DD2120" s="2"/>
      <c r="DE2120" s="2"/>
      <c r="DF2120" s="2"/>
      <c r="DG2120" s="2"/>
      <c r="DH2120" s="2"/>
      <c r="DI2120" s="2"/>
      <c r="DJ2120" s="2"/>
      <c r="DK2120" s="2"/>
      <c r="DL2120" s="2"/>
      <c r="DM2120" s="2"/>
      <c r="DN2120" s="2"/>
      <c r="DO2120" s="2"/>
      <c r="DP2120" s="2"/>
      <c r="DQ2120" s="2"/>
      <c r="DR2120" s="2"/>
      <c r="DS2120" s="2"/>
      <c r="DT2120" s="2"/>
      <c r="DU2120" s="2"/>
      <c r="DV2120" s="2"/>
      <c r="DW2120" s="2"/>
      <c r="DX2120" s="2"/>
      <c r="DY2120" s="2"/>
      <c r="DZ2120" s="2"/>
      <c r="EA2120" s="2"/>
      <c r="EB2120" s="2"/>
      <c r="EC2120" s="2"/>
      <c r="ED2120" s="2"/>
      <c r="EE2120" s="2"/>
      <c r="EF2120" s="2"/>
      <c r="EG2120" s="2"/>
      <c r="EH2120" s="2"/>
      <c r="EI2120" s="2"/>
      <c r="EJ2120" s="2"/>
      <c r="EK2120" s="2"/>
      <c r="EL2120" s="2"/>
      <c r="EM2120" s="2"/>
      <c r="EN2120" s="2"/>
      <c r="EO2120" s="2"/>
      <c r="EP2120" s="2"/>
      <c r="EQ2120" s="2"/>
      <c r="ER2120" s="2"/>
      <c r="ES2120" s="2"/>
      <c r="ET2120" s="2"/>
      <c r="EU2120" s="2"/>
      <c r="EV2120" s="2"/>
      <c r="EW2120" s="2"/>
      <c r="EX2120" s="2"/>
      <c r="EY2120" s="2"/>
      <c r="EZ2120" s="2"/>
      <c r="FA2120" s="2"/>
      <c r="FB2120" s="2"/>
      <c r="FC2120" s="2"/>
    </row>
    <row r="2121" spans="1:159" s="4" customFormat="1">
      <c r="A2121" s="77" t="s">
        <v>2419</v>
      </c>
      <c r="B2121" s="87" t="s">
        <v>2853</v>
      </c>
      <c r="C2121" s="88">
        <v>2160</v>
      </c>
      <c r="D2121" s="87" t="s">
        <v>1958</v>
      </c>
      <c r="E2121" s="107" t="str">
        <f>VLOOKUP($C2121,'2024-25 School Level AAFTE'!$C$4:$L$2372,9,FALSE)</f>
        <v>Yes</v>
      </c>
      <c r="F2121" s="95">
        <f>VLOOKUP($C2121,'2024-25 School Level AAFTE'!$C$4:$J$2372,8,FALSE)</f>
        <v>245.77</v>
      </c>
      <c r="G2121" s="97">
        <f>IFERROR(IF(E2121= "yes",VLOOKUP(C2121,Summary!$B:$I,6,0),0),0)</f>
        <v>0</v>
      </c>
      <c r="H2121" s="96">
        <f t="shared" si="351"/>
        <v>245.77</v>
      </c>
      <c r="I2121" s="154">
        <f>VLOOKUP($A2121,'2025-26 Salary &amp; Benefits'!$A:$I,3,FALSE)</f>
        <v>1</v>
      </c>
      <c r="J2121" s="154">
        <f>VLOOKUP($A2121,'2025-26 Salary &amp; Benefits'!$A:$I,4,FALSE)</f>
        <v>1</v>
      </c>
      <c r="K2121" s="141">
        <f t="shared" si="352"/>
        <v>245.77</v>
      </c>
      <c r="L2121" s="140">
        <f t="shared" si="353"/>
        <v>0.72099999999999997</v>
      </c>
      <c r="M2121" s="142">
        <f>'2025-26 Salary &amp; Benefits'!$E$6</f>
        <v>78209</v>
      </c>
      <c r="N2121" s="142">
        <f>'2025-26 Salary &amp; Benefits'!$F$6</f>
        <v>80164</v>
      </c>
      <c r="O2121" s="9">
        <f t="shared" si="354"/>
        <v>56388.69</v>
      </c>
      <c r="P2121" s="9">
        <f t="shared" si="355"/>
        <v>1409.5499999999956</v>
      </c>
      <c r="Q2121" s="9">
        <f>'2025-26 Salary &amp; Benefits'!G$6</f>
        <v>15997.68</v>
      </c>
      <c r="R2121" s="143">
        <f>'2025-26 Salary &amp; Benefits'!H$6</f>
        <v>0.16020000000000001</v>
      </c>
      <c r="S2121" s="143">
        <f>'2025-26 Salary &amp; Benefits'!I$6</f>
        <v>0.15390000000000001</v>
      </c>
      <c r="T2121" s="9">
        <f t="shared" si="356"/>
        <v>20784.73</v>
      </c>
      <c r="U2121" s="9">
        <f t="shared" si="357"/>
        <v>963.3</v>
      </c>
      <c r="V2121" s="9">
        <f t="shared" si="358"/>
        <v>148.25</v>
      </c>
      <c r="W2121" s="9">
        <f t="shared" si="359"/>
        <v>1111.55</v>
      </c>
      <c r="X2121" s="22">
        <f t="shared" si="360"/>
        <v>79694.52</v>
      </c>
      <c r="Y2121" s="2"/>
      <c r="Z2121" s="2"/>
      <c r="AA2121" s="2"/>
      <c r="AB2121" s="2"/>
      <c r="AC2121" s="2"/>
      <c r="AD2121" s="2"/>
      <c r="AE2121" s="2"/>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c r="BF2121" s="2"/>
      <c r="BG2121" s="2"/>
      <c r="BH2121" s="2"/>
      <c r="BI2121" s="2"/>
      <c r="BJ2121" s="2"/>
      <c r="BK2121" s="2"/>
      <c r="BL2121" s="2"/>
      <c r="BM2121" s="2"/>
      <c r="BN2121" s="2"/>
      <c r="BO2121" s="2"/>
      <c r="BP2121" s="2"/>
      <c r="BQ2121" s="2"/>
      <c r="BR2121" s="2"/>
      <c r="BS2121" s="2"/>
      <c r="BT2121" s="2"/>
      <c r="BU2121" s="2"/>
      <c r="BV2121" s="2"/>
      <c r="BW2121" s="2"/>
      <c r="BX2121" s="2"/>
      <c r="BY2121" s="2"/>
      <c r="BZ2121" s="2"/>
      <c r="CA2121" s="2"/>
      <c r="CB2121" s="2"/>
      <c r="CC2121" s="2"/>
      <c r="CD2121" s="2"/>
      <c r="CE2121" s="2"/>
      <c r="CF2121" s="2"/>
      <c r="CG2121" s="2"/>
      <c r="CH2121" s="2"/>
      <c r="CI2121" s="2"/>
      <c r="CJ2121" s="2"/>
      <c r="CK2121" s="2"/>
      <c r="CL2121" s="2"/>
      <c r="CM2121" s="2"/>
      <c r="CN2121" s="2"/>
      <c r="CO2121" s="2"/>
      <c r="CP2121" s="2"/>
      <c r="CQ2121" s="2"/>
      <c r="CR2121" s="2"/>
      <c r="CS2121" s="2"/>
      <c r="CT2121" s="2"/>
      <c r="CU2121" s="2"/>
      <c r="CV2121" s="2"/>
      <c r="CW2121" s="2"/>
      <c r="CX2121" s="2"/>
      <c r="CY2121" s="2"/>
      <c r="CZ2121" s="2"/>
      <c r="DA2121" s="2"/>
      <c r="DB2121" s="2"/>
      <c r="DC2121" s="2"/>
      <c r="DD2121" s="2"/>
      <c r="DE2121" s="2"/>
      <c r="DF2121" s="2"/>
      <c r="DG2121" s="2"/>
      <c r="DH2121" s="2"/>
      <c r="DI2121" s="2"/>
      <c r="DJ2121" s="2"/>
      <c r="DK2121" s="2"/>
      <c r="DL2121" s="2"/>
      <c r="DM2121" s="2"/>
      <c r="DN2121" s="2"/>
      <c r="DO2121" s="2"/>
      <c r="DP2121" s="2"/>
      <c r="DQ2121" s="2"/>
      <c r="DR2121" s="2"/>
      <c r="DS2121" s="2"/>
      <c r="DT2121" s="2"/>
      <c r="DU2121" s="2"/>
      <c r="DV2121" s="2"/>
      <c r="DW2121" s="2"/>
      <c r="DX2121" s="2"/>
      <c r="DY2121" s="2"/>
      <c r="DZ2121" s="2"/>
      <c r="EA2121" s="2"/>
      <c r="EB2121" s="2"/>
      <c r="EC2121" s="2"/>
      <c r="ED2121" s="2"/>
      <c r="EE2121" s="2"/>
      <c r="EF2121" s="2"/>
      <c r="EG2121" s="2"/>
      <c r="EH2121" s="2"/>
      <c r="EI2121" s="2"/>
      <c r="EJ2121" s="2"/>
      <c r="EK2121" s="2"/>
      <c r="EL2121" s="2"/>
      <c r="EM2121" s="2"/>
      <c r="EN2121" s="2"/>
      <c r="EO2121" s="2"/>
      <c r="EP2121" s="2"/>
      <c r="EQ2121" s="2"/>
      <c r="ER2121" s="2"/>
      <c r="ES2121" s="2"/>
      <c r="ET2121" s="2"/>
      <c r="EU2121" s="2"/>
      <c r="EV2121" s="2"/>
      <c r="EW2121" s="2"/>
      <c r="EX2121" s="2"/>
      <c r="EY2121" s="2"/>
      <c r="EZ2121" s="2"/>
      <c r="FA2121" s="2"/>
      <c r="FB2121" s="2"/>
      <c r="FC2121" s="2"/>
    </row>
    <row r="2122" spans="1:159" s="4" customFormat="1">
      <c r="A2122" s="77" t="s">
        <v>2193</v>
      </c>
      <c r="B2122" s="87" t="s">
        <v>2854</v>
      </c>
      <c r="C2122" s="88">
        <v>2560</v>
      </c>
      <c r="D2122" s="87" t="s">
        <v>305</v>
      </c>
      <c r="E2122" s="107" t="str">
        <f>VLOOKUP($C2122,'2024-25 School Level AAFTE'!$C$4:$L$2372,9,FALSE)</f>
        <v>No</v>
      </c>
      <c r="F2122" s="95">
        <f>VLOOKUP($C2122,'2024-25 School Level AAFTE'!$C$4:$J$2372,8,FALSE)</f>
        <v>303.56</v>
      </c>
      <c r="G2122" s="97">
        <f>IFERROR(IF(E2122= "yes",VLOOKUP(C2122,Summary!$B:$I,6,0),0),0)</f>
        <v>0</v>
      </c>
      <c r="H2122" s="96">
        <f t="shared" si="351"/>
        <v>0</v>
      </c>
      <c r="I2122" s="154">
        <f>VLOOKUP($A2122,'2025-26 Salary &amp; Benefits'!$A:$I,3,FALSE)</f>
        <v>1</v>
      </c>
      <c r="J2122" s="154">
        <f>VLOOKUP($A2122,'2025-26 Salary &amp; Benefits'!$A:$I,4,FALSE)</f>
        <v>1</v>
      </c>
      <c r="K2122" s="141">
        <f t="shared" si="352"/>
        <v>0</v>
      </c>
      <c r="L2122" s="140">
        <f t="shared" si="353"/>
        <v>0</v>
      </c>
      <c r="M2122" s="142">
        <f>'2025-26 Salary &amp; Benefits'!$E$6</f>
        <v>78209</v>
      </c>
      <c r="N2122" s="142">
        <f>'2025-26 Salary &amp; Benefits'!$F$6</f>
        <v>80164</v>
      </c>
      <c r="O2122" s="9">
        <f t="shared" si="354"/>
        <v>0</v>
      </c>
      <c r="P2122" s="9">
        <f t="shared" si="355"/>
        <v>0</v>
      </c>
      <c r="Q2122" s="9">
        <f>'2025-26 Salary &amp; Benefits'!G$6</f>
        <v>15997.68</v>
      </c>
      <c r="R2122" s="143">
        <f>'2025-26 Salary &amp; Benefits'!H$6</f>
        <v>0.16020000000000001</v>
      </c>
      <c r="S2122" s="143">
        <f>'2025-26 Salary &amp; Benefits'!I$6</f>
        <v>0.15390000000000001</v>
      </c>
      <c r="T2122" s="9">
        <f t="shared" si="356"/>
        <v>0</v>
      </c>
      <c r="U2122" s="9">
        <f t="shared" si="357"/>
        <v>0</v>
      </c>
      <c r="V2122" s="9">
        <f t="shared" si="358"/>
        <v>0</v>
      </c>
      <c r="W2122" s="9">
        <f t="shared" si="359"/>
        <v>0</v>
      </c>
      <c r="X2122" s="22">
        <f t="shared" si="360"/>
        <v>0</v>
      </c>
      <c r="Y2122" s="2"/>
      <c r="Z2122" s="2"/>
      <c r="AA2122" s="2"/>
      <c r="AB2122" s="2"/>
      <c r="AC2122" s="2"/>
      <c r="AD2122" s="2"/>
      <c r="AE2122" s="2"/>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c r="BF2122" s="2"/>
      <c r="BG2122" s="2"/>
      <c r="BH2122" s="2"/>
      <c r="BI2122" s="2"/>
      <c r="BJ2122" s="2"/>
      <c r="BK2122" s="2"/>
      <c r="BL2122" s="2"/>
      <c r="BM2122" s="2"/>
      <c r="BN2122" s="2"/>
      <c r="BO2122" s="2"/>
      <c r="BP2122" s="2"/>
      <c r="BQ2122" s="2"/>
      <c r="BR2122" s="2"/>
      <c r="BS2122" s="2"/>
      <c r="BT2122" s="2"/>
      <c r="BU2122" s="2"/>
      <c r="BV2122" s="2"/>
      <c r="BW2122" s="2"/>
      <c r="BX2122" s="2"/>
      <c r="BY2122" s="2"/>
      <c r="BZ2122" s="2"/>
      <c r="CA2122" s="2"/>
      <c r="CB2122" s="2"/>
      <c r="CC2122" s="2"/>
      <c r="CD2122" s="2"/>
      <c r="CE2122" s="2"/>
      <c r="CF2122" s="2"/>
      <c r="CG2122" s="2"/>
      <c r="CH2122" s="2"/>
      <c r="CI2122" s="2"/>
      <c r="CJ2122" s="2"/>
      <c r="CK2122" s="2"/>
      <c r="CL2122" s="2"/>
      <c r="CM2122" s="2"/>
      <c r="CN2122" s="2"/>
      <c r="CO2122" s="2"/>
      <c r="CP2122" s="2"/>
      <c r="CQ2122" s="2"/>
      <c r="CR2122" s="2"/>
      <c r="CS2122" s="2"/>
      <c r="CT2122" s="2"/>
      <c r="CU2122" s="2"/>
      <c r="CV2122" s="2"/>
      <c r="CW2122" s="2"/>
      <c r="CX2122" s="2"/>
      <c r="CY2122" s="2"/>
      <c r="CZ2122" s="2"/>
      <c r="DA2122" s="2"/>
      <c r="DB2122" s="2"/>
      <c r="DC2122" s="2"/>
      <c r="DD2122" s="2"/>
      <c r="DE2122" s="2"/>
      <c r="DF2122" s="2"/>
      <c r="DG2122" s="2"/>
      <c r="DH2122" s="2"/>
      <c r="DI2122" s="2"/>
      <c r="DJ2122" s="2"/>
      <c r="DK2122" s="2"/>
      <c r="DL2122" s="2"/>
      <c r="DM2122" s="2"/>
      <c r="DN2122" s="2"/>
      <c r="DO2122" s="2"/>
      <c r="DP2122" s="2"/>
      <c r="DQ2122" s="2"/>
      <c r="DR2122" s="2"/>
      <c r="DS2122" s="2"/>
      <c r="DT2122" s="2"/>
      <c r="DU2122" s="2"/>
      <c r="DV2122" s="2"/>
      <c r="DW2122" s="2"/>
      <c r="DX2122" s="2"/>
      <c r="DY2122" s="2"/>
      <c r="DZ2122" s="2"/>
      <c r="EA2122" s="2"/>
      <c r="EB2122" s="2"/>
      <c r="EC2122" s="2"/>
      <c r="ED2122" s="2"/>
      <c r="EE2122" s="2"/>
      <c r="EF2122" s="2"/>
      <c r="EG2122" s="2"/>
      <c r="EH2122" s="2"/>
      <c r="EI2122" s="2"/>
      <c r="EJ2122" s="2"/>
      <c r="EK2122" s="2"/>
      <c r="EL2122" s="2"/>
      <c r="EM2122" s="2"/>
      <c r="EN2122" s="2"/>
      <c r="EO2122" s="2"/>
      <c r="EP2122" s="2"/>
      <c r="EQ2122" s="2"/>
      <c r="ER2122" s="2"/>
      <c r="ES2122" s="2"/>
      <c r="ET2122" s="2"/>
      <c r="EU2122" s="2"/>
      <c r="EV2122" s="2"/>
      <c r="EW2122" s="2"/>
      <c r="EX2122" s="2"/>
      <c r="EY2122" s="2"/>
      <c r="EZ2122" s="2"/>
      <c r="FA2122" s="2"/>
      <c r="FB2122" s="2"/>
      <c r="FC2122" s="2"/>
    </row>
    <row r="2123" spans="1:159" s="4" customFormat="1">
      <c r="A2123" s="77" t="s">
        <v>2193</v>
      </c>
      <c r="B2123" s="87" t="s">
        <v>2854</v>
      </c>
      <c r="C2123" s="88">
        <v>4264</v>
      </c>
      <c r="D2123" s="87" t="s">
        <v>306</v>
      </c>
      <c r="E2123" s="107" t="str">
        <f>VLOOKUP($C2123,'2024-25 School Level AAFTE'!$C$4:$L$2372,9,FALSE)</f>
        <v>No</v>
      </c>
      <c r="F2123" s="95">
        <f>VLOOKUP($C2123,'2024-25 School Level AAFTE'!$C$4:$J$2372,8,FALSE)</f>
        <v>362.43</v>
      </c>
      <c r="G2123" s="97">
        <f>IFERROR(IF(E2123= "yes",VLOOKUP(C2123,Summary!$B:$I,6,0),0),0)</f>
        <v>0</v>
      </c>
      <c r="H2123" s="96">
        <f t="shared" si="351"/>
        <v>0</v>
      </c>
      <c r="I2123" s="154">
        <f>VLOOKUP($A2123,'2025-26 Salary &amp; Benefits'!$A:$I,3,FALSE)</f>
        <v>1</v>
      </c>
      <c r="J2123" s="154">
        <f>VLOOKUP($A2123,'2025-26 Salary &amp; Benefits'!$A:$I,4,FALSE)</f>
        <v>1</v>
      </c>
      <c r="K2123" s="141">
        <f t="shared" si="352"/>
        <v>0</v>
      </c>
      <c r="L2123" s="140">
        <f t="shared" si="353"/>
        <v>0</v>
      </c>
      <c r="M2123" s="142">
        <f>'2025-26 Salary &amp; Benefits'!$E$6</f>
        <v>78209</v>
      </c>
      <c r="N2123" s="142">
        <f>'2025-26 Salary &amp; Benefits'!$F$6</f>
        <v>80164</v>
      </c>
      <c r="O2123" s="9">
        <f t="shared" si="354"/>
        <v>0</v>
      </c>
      <c r="P2123" s="9">
        <f t="shared" si="355"/>
        <v>0</v>
      </c>
      <c r="Q2123" s="9">
        <f>'2025-26 Salary &amp; Benefits'!G$6</f>
        <v>15997.68</v>
      </c>
      <c r="R2123" s="143">
        <f>'2025-26 Salary &amp; Benefits'!H$6</f>
        <v>0.16020000000000001</v>
      </c>
      <c r="S2123" s="143">
        <f>'2025-26 Salary &amp; Benefits'!I$6</f>
        <v>0.15390000000000001</v>
      </c>
      <c r="T2123" s="9">
        <f t="shared" si="356"/>
        <v>0</v>
      </c>
      <c r="U2123" s="9">
        <f t="shared" si="357"/>
        <v>0</v>
      </c>
      <c r="V2123" s="9">
        <f t="shared" si="358"/>
        <v>0</v>
      </c>
      <c r="W2123" s="9">
        <f t="shared" si="359"/>
        <v>0</v>
      </c>
      <c r="X2123" s="22">
        <f t="shared" si="360"/>
        <v>0</v>
      </c>
      <c r="Y2123" s="2"/>
      <c r="Z2123" s="2"/>
      <c r="AA2123" s="2"/>
      <c r="AB2123" s="2"/>
      <c r="AC2123" s="2"/>
      <c r="AD2123" s="2"/>
      <c r="AE2123" s="2"/>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c r="BF2123" s="2"/>
      <c r="BG2123" s="2"/>
      <c r="BH2123" s="2"/>
      <c r="BI2123" s="2"/>
      <c r="BJ2123" s="2"/>
      <c r="BK2123" s="2"/>
      <c r="BL2123" s="2"/>
      <c r="BM2123" s="2"/>
      <c r="BN2123" s="2"/>
      <c r="BO2123" s="2"/>
      <c r="BP2123" s="2"/>
      <c r="BQ2123" s="2"/>
      <c r="BR2123" s="2"/>
      <c r="BS2123" s="2"/>
      <c r="BT2123" s="2"/>
      <c r="BU2123" s="2"/>
      <c r="BV2123" s="2"/>
      <c r="BW2123" s="2"/>
      <c r="BX2123" s="2"/>
      <c r="BY2123" s="2"/>
      <c r="BZ2123" s="2"/>
      <c r="CA2123" s="2"/>
      <c r="CB2123" s="2"/>
      <c r="CC2123" s="2"/>
      <c r="CD2123" s="2"/>
      <c r="CE2123" s="2"/>
      <c r="CF2123" s="2"/>
      <c r="CG2123" s="2"/>
      <c r="CH2123" s="2"/>
      <c r="CI2123" s="2"/>
      <c r="CJ2123" s="2"/>
      <c r="CK2123" s="2"/>
      <c r="CL2123" s="2"/>
      <c r="CM2123" s="2"/>
      <c r="CN2123" s="2"/>
      <c r="CO2123" s="2"/>
      <c r="CP2123" s="2"/>
      <c r="CQ2123" s="2"/>
      <c r="CR2123" s="2"/>
      <c r="CS2123" s="2"/>
      <c r="CT2123" s="2"/>
      <c r="CU2123" s="2"/>
      <c r="CV2123" s="2"/>
      <c r="CW2123" s="2"/>
      <c r="CX2123" s="2"/>
      <c r="CY2123" s="2"/>
      <c r="CZ2123" s="2"/>
      <c r="DA2123" s="2"/>
      <c r="DB2123" s="2"/>
      <c r="DC2123" s="2"/>
      <c r="DD2123" s="2"/>
      <c r="DE2123" s="2"/>
      <c r="DF2123" s="2"/>
      <c r="DG2123" s="2"/>
      <c r="DH2123" s="2"/>
      <c r="DI2123" s="2"/>
      <c r="DJ2123" s="2"/>
      <c r="DK2123" s="2"/>
      <c r="DL2123" s="2"/>
      <c r="DM2123" s="2"/>
      <c r="DN2123" s="2"/>
      <c r="DO2123" s="2"/>
      <c r="DP2123" s="2"/>
      <c r="DQ2123" s="2"/>
      <c r="DR2123" s="2"/>
      <c r="DS2123" s="2"/>
      <c r="DT2123" s="2"/>
      <c r="DU2123" s="2"/>
      <c r="DV2123" s="2"/>
      <c r="DW2123" s="2"/>
      <c r="DX2123" s="2"/>
      <c r="DY2123" s="2"/>
      <c r="DZ2123" s="2"/>
      <c r="EA2123" s="2"/>
      <c r="EB2123" s="2"/>
      <c r="EC2123" s="2"/>
      <c r="ED2123" s="2"/>
      <c r="EE2123" s="2"/>
      <c r="EF2123" s="2"/>
      <c r="EG2123" s="2"/>
      <c r="EH2123" s="2"/>
      <c r="EI2123" s="2"/>
      <c r="EJ2123" s="2"/>
      <c r="EK2123" s="2"/>
      <c r="EL2123" s="2"/>
      <c r="EM2123" s="2"/>
      <c r="EN2123" s="2"/>
      <c r="EO2123" s="2"/>
      <c r="EP2123" s="2"/>
      <c r="EQ2123" s="2"/>
      <c r="ER2123" s="2"/>
      <c r="ES2123" s="2"/>
      <c r="ET2123" s="2"/>
      <c r="EU2123" s="2"/>
      <c r="EV2123" s="2"/>
      <c r="EW2123" s="2"/>
      <c r="EX2123" s="2"/>
      <c r="EY2123" s="2"/>
      <c r="EZ2123" s="2"/>
      <c r="FA2123" s="2"/>
      <c r="FB2123" s="2"/>
      <c r="FC2123" s="2"/>
    </row>
    <row r="2124" spans="1:159" s="4" customFormat="1">
      <c r="A2124" s="77" t="s">
        <v>2282</v>
      </c>
      <c r="B2124" s="87" t="s">
        <v>2855</v>
      </c>
      <c r="C2124" s="88">
        <v>2676</v>
      </c>
      <c r="D2124" s="87" t="s">
        <v>1085</v>
      </c>
      <c r="E2124" s="107" t="str">
        <f>VLOOKUP($C2124,'2024-25 School Level AAFTE'!$C$4:$L$2372,9,FALSE)</f>
        <v>No</v>
      </c>
      <c r="F2124" s="95">
        <f>VLOOKUP($C2124,'2024-25 School Level AAFTE'!$C$4:$J$2372,8,FALSE)</f>
        <v>128.82999999999998</v>
      </c>
      <c r="G2124" s="97">
        <f>IFERROR(IF(E2124= "yes",VLOOKUP(C2124,Summary!$B:$I,6,0),0),0)</f>
        <v>0</v>
      </c>
      <c r="H2124" s="96">
        <f t="shared" si="351"/>
        <v>0</v>
      </c>
      <c r="I2124" s="154">
        <f>VLOOKUP($A2124,'2025-26 Salary &amp; Benefits'!$A:$I,3,FALSE)</f>
        <v>1</v>
      </c>
      <c r="J2124" s="154">
        <f>VLOOKUP($A2124,'2025-26 Salary &amp; Benefits'!$A:$I,4,FALSE)</f>
        <v>1</v>
      </c>
      <c r="K2124" s="141">
        <f t="shared" si="352"/>
        <v>0</v>
      </c>
      <c r="L2124" s="140">
        <f t="shared" si="353"/>
        <v>0</v>
      </c>
      <c r="M2124" s="142">
        <f>'2025-26 Salary &amp; Benefits'!$E$6</f>
        <v>78209</v>
      </c>
      <c r="N2124" s="142">
        <f>'2025-26 Salary &amp; Benefits'!$F$6</f>
        <v>80164</v>
      </c>
      <c r="O2124" s="9">
        <f t="shared" si="354"/>
        <v>0</v>
      </c>
      <c r="P2124" s="9">
        <f t="shared" si="355"/>
        <v>0</v>
      </c>
      <c r="Q2124" s="9">
        <f>'2025-26 Salary &amp; Benefits'!G$6</f>
        <v>15997.68</v>
      </c>
      <c r="R2124" s="143">
        <f>'2025-26 Salary &amp; Benefits'!H$6</f>
        <v>0.16020000000000001</v>
      </c>
      <c r="S2124" s="143">
        <f>'2025-26 Salary &amp; Benefits'!I$6</f>
        <v>0.15390000000000001</v>
      </c>
      <c r="T2124" s="9">
        <f t="shared" si="356"/>
        <v>0</v>
      </c>
      <c r="U2124" s="9">
        <f t="shared" si="357"/>
        <v>0</v>
      </c>
      <c r="V2124" s="9">
        <f t="shared" si="358"/>
        <v>0</v>
      </c>
      <c r="W2124" s="9">
        <f t="shared" si="359"/>
        <v>0</v>
      </c>
      <c r="X2124" s="22">
        <f t="shared" si="360"/>
        <v>0</v>
      </c>
      <c r="Y2124" s="2"/>
      <c r="Z2124" s="2"/>
      <c r="AA2124" s="2"/>
      <c r="AB2124" s="2"/>
      <c r="AC2124" s="2"/>
      <c r="AD2124" s="2"/>
      <c r="AE2124" s="2"/>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c r="BF2124" s="2"/>
      <c r="BG2124" s="2"/>
      <c r="BH2124" s="2"/>
      <c r="BI2124" s="2"/>
      <c r="BJ2124" s="2"/>
      <c r="BK2124" s="2"/>
      <c r="BL2124" s="2"/>
      <c r="BM2124" s="2"/>
      <c r="BN2124" s="2"/>
      <c r="BO2124" s="2"/>
      <c r="BP2124" s="2"/>
      <c r="BQ2124" s="2"/>
      <c r="BR2124" s="2"/>
      <c r="BS2124" s="2"/>
      <c r="BT2124" s="2"/>
      <c r="BU2124" s="2"/>
      <c r="BV2124" s="2"/>
      <c r="BW2124" s="2"/>
      <c r="BX2124" s="2"/>
      <c r="BY2124" s="2"/>
      <c r="BZ2124" s="2"/>
      <c r="CA2124" s="2"/>
      <c r="CB2124" s="2"/>
      <c r="CC2124" s="2"/>
      <c r="CD2124" s="2"/>
      <c r="CE2124" s="2"/>
      <c r="CF2124" s="2"/>
      <c r="CG2124" s="2"/>
      <c r="CH2124" s="2"/>
      <c r="CI2124" s="2"/>
      <c r="CJ2124" s="2"/>
      <c r="CK2124" s="2"/>
      <c r="CL2124" s="2"/>
      <c r="CM2124" s="2"/>
      <c r="CN2124" s="2"/>
      <c r="CO2124" s="2"/>
      <c r="CP2124" s="2"/>
      <c r="CQ2124" s="2"/>
      <c r="CR2124" s="2"/>
      <c r="CS2124" s="2"/>
      <c r="CT2124" s="2"/>
      <c r="CU2124" s="2"/>
      <c r="CV2124" s="2"/>
      <c r="CW2124" s="2"/>
      <c r="CX2124" s="2"/>
      <c r="CY2124" s="2"/>
      <c r="CZ2124" s="2"/>
      <c r="DA2124" s="2"/>
      <c r="DB2124" s="2"/>
      <c r="DC2124" s="2"/>
      <c r="DD2124" s="2"/>
      <c r="DE2124" s="2"/>
      <c r="DF2124" s="2"/>
      <c r="DG2124" s="2"/>
      <c r="DH2124" s="2"/>
      <c r="DI2124" s="2"/>
      <c r="DJ2124" s="2"/>
      <c r="DK2124" s="2"/>
      <c r="DL2124" s="2"/>
      <c r="DM2124" s="2"/>
      <c r="DN2124" s="2"/>
      <c r="DO2124" s="2"/>
      <c r="DP2124" s="2"/>
      <c r="DQ2124" s="2"/>
      <c r="DR2124" s="2"/>
      <c r="DS2124" s="2"/>
      <c r="DT2124" s="2"/>
      <c r="DU2124" s="2"/>
      <c r="DV2124" s="2"/>
      <c r="DW2124" s="2"/>
      <c r="DX2124" s="2"/>
      <c r="DY2124" s="2"/>
      <c r="DZ2124" s="2"/>
      <c r="EA2124" s="2"/>
      <c r="EB2124" s="2"/>
      <c r="EC2124" s="2"/>
      <c r="ED2124" s="2"/>
      <c r="EE2124" s="2"/>
      <c r="EF2124" s="2"/>
      <c r="EG2124" s="2"/>
      <c r="EH2124" s="2"/>
      <c r="EI2124" s="2"/>
      <c r="EJ2124" s="2"/>
      <c r="EK2124" s="2"/>
      <c r="EL2124" s="2"/>
      <c r="EM2124" s="2"/>
      <c r="EN2124" s="2"/>
      <c r="EO2124" s="2"/>
      <c r="EP2124" s="2"/>
      <c r="EQ2124" s="2"/>
      <c r="ER2124" s="2"/>
      <c r="ES2124" s="2"/>
      <c r="ET2124" s="2"/>
      <c r="EU2124" s="2"/>
      <c r="EV2124" s="2"/>
      <c r="EW2124" s="2"/>
      <c r="EX2124" s="2"/>
      <c r="EY2124" s="2"/>
      <c r="EZ2124" s="2"/>
      <c r="FA2124" s="2"/>
      <c r="FB2124" s="2"/>
      <c r="FC2124" s="2"/>
    </row>
    <row r="2125" spans="1:159" s="4" customFormat="1">
      <c r="A2125" s="77" t="s">
        <v>2282</v>
      </c>
      <c r="B2125" s="87" t="s">
        <v>2855</v>
      </c>
      <c r="C2125" s="88">
        <v>3062</v>
      </c>
      <c r="D2125" s="87" t="s">
        <v>1086</v>
      </c>
      <c r="E2125" s="107" t="str">
        <f>VLOOKUP($C2125,'2024-25 School Level AAFTE'!$C$4:$L$2372,9,FALSE)</f>
        <v>No</v>
      </c>
      <c r="F2125" s="95">
        <f>VLOOKUP($C2125,'2024-25 School Level AAFTE'!$C$4:$J$2372,8,FALSE)</f>
        <v>81.67</v>
      </c>
      <c r="G2125" s="97">
        <f>IFERROR(IF(E2125= "yes",VLOOKUP(C2125,Summary!$B:$I,6,0),0),0)</f>
        <v>0</v>
      </c>
      <c r="H2125" s="96">
        <f t="shared" si="351"/>
        <v>0</v>
      </c>
      <c r="I2125" s="154">
        <f>VLOOKUP($A2125,'2025-26 Salary &amp; Benefits'!$A:$I,3,FALSE)</f>
        <v>1</v>
      </c>
      <c r="J2125" s="154">
        <f>VLOOKUP($A2125,'2025-26 Salary &amp; Benefits'!$A:$I,4,FALSE)</f>
        <v>1</v>
      </c>
      <c r="K2125" s="141">
        <f t="shared" si="352"/>
        <v>0</v>
      </c>
      <c r="L2125" s="140">
        <f t="shared" si="353"/>
        <v>0</v>
      </c>
      <c r="M2125" s="142">
        <f>'2025-26 Salary &amp; Benefits'!$E$6</f>
        <v>78209</v>
      </c>
      <c r="N2125" s="142">
        <f>'2025-26 Salary &amp; Benefits'!$F$6</f>
        <v>80164</v>
      </c>
      <c r="O2125" s="9">
        <f t="shared" si="354"/>
        <v>0</v>
      </c>
      <c r="P2125" s="9">
        <f t="shared" si="355"/>
        <v>0</v>
      </c>
      <c r="Q2125" s="9">
        <f>'2025-26 Salary &amp; Benefits'!G$6</f>
        <v>15997.68</v>
      </c>
      <c r="R2125" s="143">
        <f>'2025-26 Salary &amp; Benefits'!H$6</f>
        <v>0.16020000000000001</v>
      </c>
      <c r="S2125" s="143">
        <f>'2025-26 Salary &amp; Benefits'!I$6</f>
        <v>0.15390000000000001</v>
      </c>
      <c r="T2125" s="9">
        <f t="shared" si="356"/>
        <v>0</v>
      </c>
      <c r="U2125" s="9">
        <f t="shared" si="357"/>
        <v>0</v>
      </c>
      <c r="V2125" s="9">
        <f t="shared" si="358"/>
        <v>0</v>
      </c>
      <c r="W2125" s="9">
        <f t="shared" si="359"/>
        <v>0</v>
      </c>
      <c r="X2125" s="22">
        <f t="shared" si="360"/>
        <v>0</v>
      </c>
      <c r="Y2125" s="2"/>
      <c r="Z2125" s="2"/>
      <c r="AA2125" s="2"/>
      <c r="AB2125" s="2"/>
      <c r="AC2125" s="2"/>
      <c r="AD2125" s="2"/>
      <c r="AE2125" s="2"/>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c r="BF2125" s="2"/>
      <c r="BG2125" s="2"/>
      <c r="BH2125" s="2"/>
      <c r="BI2125" s="2"/>
      <c r="BJ2125" s="2"/>
      <c r="BK2125" s="2"/>
      <c r="BL2125" s="2"/>
      <c r="BM2125" s="2"/>
      <c r="BN2125" s="2"/>
      <c r="BO2125" s="2"/>
      <c r="BP2125" s="2"/>
      <c r="BQ2125" s="2"/>
      <c r="BR2125" s="2"/>
      <c r="BS2125" s="2"/>
      <c r="BT2125" s="2"/>
      <c r="BU2125" s="2"/>
      <c r="BV2125" s="2"/>
      <c r="BW2125" s="2"/>
      <c r="BX2125" s="2"/>
      <c r="BY2125" s="2"/>
      <c r="BZ2125" s="2"/>
      <c r="CA2125" s="2"/>
      <c r="CB2125" s="2"/>
      <c r="CC2125" s="2"/>
      <c r="CD2125" s="2"/>
      <c r="CE2125" s="2"/>
      <c r="CF2125" s="2"/>
      <c r="CG2125" s="2"/>
      <c r="CH2125" s="2"/>
      <c r="CI2125" s="2"/>
      <c r="CJ2125" s="2"/>
      <c r="CK2125" s="2"/>
      <c r="CL2125" s="2"/>
      <c r="CM2125" s="2"/>
      <c r="CN2125" s="2"/>
      <c r="CO2125" s="2"/>
      <c r="CP2125" s="2"/>
      <c r="CQ2125" s="2"/>
      <c r="CR2125" s="2"/>
      <c r="CS2125" s="2"/>
      <c r="CT2125" s="2"/>
      <c r="CU2125" s="2"/>
      <c r="CV2125" s="2"/>
      <c r="CW2125" s="2"/>
      <c r="CX2125" s="2"/>
      <c r="CY2125" s="2"/>
      <c r="CZ2125" s="2"/>
      <c r="DA2125" s="2"/>
      <c r="DB2125" s="2"/>
      <c r="DC2125" s="2"/>
      <c r="DD2125" s="2"/>
      <c r="DE2125" s="2"/>
      <c r="DF2125" s="2"/>
      <c r="DG2125" s="2"/>
      <c r="DH2125" s="2"/>
      <c r="DI2125" s="2"/>
      <c r="DJ2125" s="2"/>
      <c r="DK2125" s="2"/>
      <c r="DL2125" s="2"/>
      <c r="DM2125" s="2"/>
      <c r="DN2125" s="2"/>
      <c r="DO2125" s="2"/>
      <c r="DP2125" s="2"/>
      <c r="DQ2125" s="2"/>
      <c r="DR2125" s="2"/>
      <c r="DS2125" s="2"/>
      <c r="DT2125" s="2"/>
      <c r="DU2125" s="2"/>
      <c r="DV2125" s="2"/>
      <c r="DW2125" s="2"/>
      <c r="DX2125" s="2"/>
      <c r="DY2125" s="2"/>
      <c r="DZ2125" s="2"/>
      <c r="EA2125" s="2"/>
      <c r="EB2125" s="2"/>
      <c r="EC2125" s="2"/>
      <c r="ED2125" s="2"/>
      <c r="EE2125" s="2"/>
      <c r="EF2125" s="2"/>
      <c r="EG2125" s="2"/>
      <c r="EH2125" s="2"/>
      <c r="EI2125" s="2"/>
      <c r="EJ2125" s="2"/>
      <c r="EK2125" s="2"/>
      <c r="EL2125" s="2"/>
      <c r="EM2125" s="2"/>
      <c r="EN2125" s="2"/>
      <c r="EO2125" s="2"/>
      <c r="EP2125" s="2"/>
      <c r="EQ2125" s="2"/>
      <c r="ER2125" s="2"/>
      <c r="ES2125" s="2"/>
      <c r="ET2125" s="2"/>
      <c r="EU2125" s="2"/>
      <c r="EV2125" s="2"/>
      <c r="EW2125" s="2"/>
      <c r="EX2125" s="2"/>
      <c r="EY2125" s="2"/>
      <c r="EZ2125" s="2"/>
      <c r="FA2125" s="2"/>
      <c r="FB2125" s="2"/>
      <c r="FC2125" s="2"/>
    </row>
    <row r="2126" spans="1:159" s="4" customFormat="1">
      <c r="A2126" s="77" t="s">
        <v>2254</v>
      </c>
      <c r="B2126" s="87" t="s">
        <v>2856</v>
      </c>
      <c r="C2126" s="88">
        <v>2564</v>
      </c>
      <c r="D2126" s="87" t="s">
        <v>776</v>
      </c>
      <c r="E2126" s="107" t="str">
        <f>VLOOKUP($C2126,'2024-25 School Level AAFTE'!$C$4:$L$2372,9,FALSE)</f>
        <v>Yes</v>
      </c>
      <c r="F2126" s="95">
        <f>VLOOKUP($C2126,'2024-25 School Level AAFTE'!$C$4:$J$2372,8,FALSE)</f>
        <v>652.66</v>
      </c>
      <c r="G2126" s="97">
        <f>IFERROR(IF(E2126= "yes",VLOOKUP(C2126,Summary!$B:$I,6,0),0),0)</f>
        <v>0</v>
      </c>
      <c r="H2126" s="96">
        <f t="shared" si="351"/>
        <v>652.66</v>
      </c>
      <c r="I2126" s="154">
        <f>VLOOKUP($A2126,'2025-26 Salary &amp; Benefits'!$A:$I,3,FALSE)</f>
        <v>1.18</v>
      </c>
      <c r="J2126" s="154">
        <f>VLOOKUP($A2126,'2025-26 Salary &amp; Benefits'!$A:$I,4,FALSE)</f>
        <v>1.18</v>
      </c>
      <c r="K2126" s="141">
        <f t="shared" si="352"/>
        <v>652.66</v>
      </c>
      <c r="L2126" s="140">
        <f t="shared" si="353"/>
        <v>1.9139999999999999</v>
      </c>
      <c r="M2126" s="142">
        <f>'2025-26 Salary &amp; Benefits'!$E$6</f>
        <v>78209</v>
      </c>
      <c r="N2126" s="142">
        <f>'2025-26 Salary &amp; Benefits'!$F$6</f>
        <v>80164</v>
      </c>
      <c r="O2126" s="9">
        <f t="shared" si="354"/>
        <v>176636.59</v>
      </c>
      <c r="P2126" s="9">
        <f t="shared" si="355"/>
        <v>4415.4100000000035</v>
      </c>
      <c r="Q2126" s="9">
        <f>'2025-26 Salary &amp; Benefits'!G$6</f>
        <v>15997.68</v>
      </c>
      <c r="R2126" s="143">
        <f>'2025-26 Salary &amp; Benefits'!H$6</f>
        <v>0.16020000000000001</v>
      </c>
      <c r="S2126" s="143">
        <f>'2025-26 Salary &amp; Benefits'!I$6</f>
        <v>0.15390000000000001</v>
      </c>
      <c r="T2126" s="9">
        <f t="shared" si="356"/>
        <v>59596.27</v>
      </c>
      <c r="U2126" s="9">
        <f t="shared" si="357"/>
        <v>3017.53</v>
      </c>
      <c r="V2126" s="9">
        <f t="shared" si="358"/>
        <v>464.4</v>
      </c>
      <c r="W2126" s="9">
        <f t="shared" si="359"/>
        <v>3481.9300000000003</v>
      </c>
      <c r="X2126" s="22">
        <f t="shared" si="360"/>
        <v>244130.19999999998</v>
      </c>
      <c r="Y2126" s="2"/>
      <c r="Z2126" s="2"/>
      <c r="AA2126" s="2"/>
      <c r="AB2126" s="2"/>
      <c r="AC2126" s="2"/>
      <c r="AD2126" s="2"/>
      <c r="AE2126" s="2"/>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c r="BF2126" s="2"/>
      <c r="BG2126" s="2"/>
      <c r="BH2126" s="2"/>
      <c r="BI2126" s="2"/>
      <c r="BJ2126" s="2"/>
      <c r="BK2126" s="2"/>
      <c r="BL2126" s="2"/>
      <c r="BM2126" s="2"/>
      <c r="BN2126" s="2"/>
      <c r="BO2126" s="2"/>
      <c r="BP2126" s="2"/>
      <c r="BQ2126" s="2"/>
      <c r="BR2126" s="2"/>
      <c r="BS2126" s="2"/>
      <c r="BT2126" s="2"/>
      <c r="BU2126" s="2"/>
      <c r="BV2126" s="2"/>
      <c r="BW2126" s="2"/>
      <c r="BX2126" s="2"/>
      <c r="BY2126" s="2"/>
      <c r="BZ2126" s="2"/>
      <c r="CA2126" s="2"/>
      <c r="CB2126" s="2"/>
      <c r="CC2126" s="2"/>
      <c r="CD2126" s="2"/>
      <c r="CE2126" s="2"/>
      <c r="CF2126" s="2"/>
      <c r="CG2126" s="2"/>
      <c r="CH2126" s="2"/>
      <c r="CI2126" s="2"/>
      <c r="CJ2126" s="2"/>
      <c r="CK2126" s="2"/>
      <c r="CL2126" s="2"/>
      <c r="CM2126" s="2"/>
      <c r="CN2126" s="2"/>
      <c r="CO2126" s="2"/>
      <c r="CP2126" s="2"/>
      <c r="CQ2126" s="2"/>
      <c r="CR2126" s="2"/>
      <c r="CS2126" s="2"/>
      <c r="CT2126" s="2"/>
      <c r="CU2126" s="2"/>
      <c r="CV2126" s="2"/>
      <c r="CW2126" s="2"/>
      <c r="CX2126" s="2"/>
      <c r="CY2126" s="2"/>
      <c r="CZ2126" s="2"/>
      <c r="DA2126" s="2"/>
      <c r="DB2126" s="2"/>
      <c r="DC2126" s="2"/>
      <c r="DD2126" s="2"/>
      <c r="DE2126" s="2"/>
      <c r="DF2126" s="2"/>
      <c r="DG2126" s="2"/>
      <c r="DH2126" s="2"/>
      <c r="DI2126" s="2"/>
      <c r="DJ2126" s="2"/>
      <c r="DK2126" s="2"/>
      <c r="DL2126" s="2"/>
      <c r="DM2126" s="2"/>
      <c r="DN2126" s="2"/>
      <c r="DO2126" s="2"/>
      <c r="DP2126" s="2"/>
      <c r="DQ2126" s="2"/>
      <c r="DR2126" s="2"/>
      <c r="DS2126" s="2"/>
      <c r="DT2126" s="2"/>
      <c r="DU2126" s="2"/>
      <c r="DV2126" s="2"/>
      <c r="DW2126" s="2"/>
      <c r="DX2126" s="2"/>
      <c r="DY2126" s="2"/>
      <c r="DZ2126" s="2"/>
      <c r="EA2126" s="2"/>
      <c r="EB2126" s="2"/>
      <c r="EC2126" s="2"/>
      <c r="ED2126" s="2"/>
      <c r="EE2126" s="2"/>
      <c r="EF2126" s="2"/>
      <c r="EG2126" s="2"/>
      <c r="EH2126" s="2"/>
      <c r="EI2126" s="2"/>
      <c r="EJ2126" s="2"/>
      <c r="EK2126" s="2"/>
      <c r="EL2126" s="2"/>
      <c r="EM2126" s="2"/>
      <c r="EN2126" s="2"/>
      <c r="EO2126" s="2"/>
      <c r="EP2126" s="2"/>
      <c r="EQ2126" s="2"/>
      <c r="ER2126" s="2"/>
      <c r="ES2126" s="2"/>
      <c r="ET2126" s="2"/>
      <c r="EU2126" s="2"/>
      <c r="EV2126" s="2"/>
      <c r="EW2126" s="2"/>
      <c r="EX2126" s="2"/>
      <c r="EY2126" s="2"/>
      <c r="EZ2126" s="2"/>
      <c r="FA2126" s="2"/>
      <c r="FB2126" s="2"/>
      <c r="FC2126" s="2"/>
    </row>
    <row r="2127" spans="1:159" s="4" customFormat="1">
      <c r="A2127" s="77" t="s">
        <v>2254</v>
      </c>
      <c r="B2127" s="87" t="s">
        <v>2856</v>
      </c>
      <c r="C2127" s="88">
        <v>2848</v>
      </c>
      <c r="D2127" s="87" t="s">
        <v>777</v>
      </c>
      <c r="E2127" s="107" t="str">
        <f>VLOOKUP($C2127,'2024-25 School Level AAFTE'!$C$4:$L$2372,9,FALSE)</f>
        <v>Yes</v>
      </c>
      <c r="F2127" s="95">
        <f>VLOOKUP($C2127,'2024-25 School Level AAFTE'!$C$4:$J$2372,8,FALSE)</f>
        <v>905.82</v>
      </c>
      <c r="G2127" s="97">
        <f>IFERROR(IF(E2127= "yes",VLOOKUP(C2127,Summary!$B:$I,6,0),0),0)</f>
        <v>0</v>
      </c>
      <c r="H2127" s="96">
        <f t="shared" si="351"/>
        <v>905.82</v>
      </c>
      <c r="I2127" s="154">
        <f>VLOOKUP($A2127,'2025-26 Salary &amp; Benefits'!$A:$I,3,FALSE)</f>
        <v>1.18</v>
      </c>
      <c r="J2127" s="154">
        <f>VLOOKUP($A2127,'2025-26 Salary &amp; Benefits'!$A:$I,4,FALSE)</f>
        <v>1.18</v>
      </c>
      <c r="K2127" s="141">
        <f t="shared" si="352"/>
        <v>905.82</v>
      </c>
      <c r="L2127" s="140">
        <f t="shared" si="353"/>
        <v>2.657</v>
      </c>
      <c r="M2127" s="142">
        <f>'2025-26 Salary &amp; Benefits'!$E$6</f>
        <v>78209</v>
      </c>
      <c r="N2127" s="142">
        <f>'2025-26 Salary &amp; Benefits'!$F$6</f>
        <v>80164</v>
      </c>
      <c r="O2127" s="9">
        <f t="shared" si="354"/>
        <v>245205.55</v>
      </c>
      <c r="P2127" s="9">
        <f t="shared" si="355"/>
        <v>6129.4300000000221</v>
      </c>
      <c r="Q2127" s="9">
        <f>'2025-26 Salary &amp; Benefits'!G$6</f>
        <v>15997.68</v>
      </c>
      <c r="R2127" s="143">
        <f>'2025-26 Salary &amp; Benefits'!H$6</f>
        <v>0.16020000000000001</v>
      </c>
      <c r="S2127" s="143">
        <f>'2025-26 Salary &amp; Benefits'!I$6</f>
        <v>0.15390000000000001</v>
      </c>
      <c r="T2127" s="9">
        <f t="shared" si="356"/>
        <v>82731.08</v>
      </c>
      <c r="U2127" s="9">
        <f t="shared" si="357"/>
        <v>4188.92</v>
      </c>
      <c r="V2127" s="9">
        <f t="shared" si="358"/>
        <v>644.66999999999996</v>
      </c>
      <c r="W2127" s="9">
        <f t="shared" si="359"/>
        <v>4833.59</v>
      </c>
      <c r="X2127" s="22">
        <f t="shared" si="360"/>
        <v>338899.65000000008</v>
      </c>
      <c r="Y2127" s="2"/>
      <c r="Z2127" s="2"/>
      <c r="AA2127" s="2"/>
      <c r="AB2127" s="2"/>
      <c r="AC2127" s="2"/>
      <c r="AD2127" s="2"/>
      <c r="AE2127" s="2"/>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c r="BF2127" s="2"/>
      <c r="BG2127" s="2"/>
      <c r="BH2127" s="2"/>
      <c r="BI2127" s="2"/>
      <c r="BJ2127" s="2"/>
      <c r="BK2127" s="2"/>
      <c r="BL2127" s="2"/>
      <c r="BM2127" s="2"/>
      <c r="BN2127" s="2"/>
      <c r="BO2127" s="2"/>
      <c r="BP2127" s="2"/>
      <c r="BQ2127" s="2"/>
      <c r="BR2127" s="2"/>
      <c r="BS2127" s="2"/>
      <c r="BT2127" s="2"/>
      <c r="BU2127" s="2"/>
      <c r="BV2127" s="2"/>
      <c r="BW2127" s="2"/>
      <c r="BX2127" s="2"/>
      <c r="BY2127" s="2"/>
      <c r="BZ2127" s="2"/>
      <c r="CA2127" s="2"/>
      <c r="CB2127" s="2"/>
      <c r="CC2127" s="2"/>
      <c r="CD2127" s="2"/>
      <c r="CE2127" s="2"/>
      <c r="CF2127" s="2"/>
      <c r="CG2127" s="2"/>
      <c r="CH2127" s="2"/>
      <c r="CI2127" s="2"/>
      <c r="CJ2127" s="2"/>
      <c r="CK2127" s="2"/>
      <c r="CL2127" s="2"/>
      <c r="CM2127" s="2"/>
      <c r="CN2127" s="2"/>
      <c r="CO2127" s="2"/>
      <c r="CP2127" s="2"/>
      <c r="CQ2127" s="2"/>
      <c r="CR2127" s="2"/>
      <c r="CS2127" s="2"/>
      <c r="CT2127" s="2"/>
      <c r="CU2127" s="2"/>
      <c r="CV2127" s="2"/>
      <c r="CW2127" s="2"/>
      <c r="CX2127" s="2"/>
      <c r="CY2127" s="2"/>
      <c r="CZ2127" s="2"/>
      <c r="DA2127" s="2"/>
      <c r="DB2127" s="2"/>
      <c r="DC2127" s="2"/>
      <c r="DD2127" s="2"/>
      <c r="DE2127" s="2"/>
      <c r="DF2127" s="2"/>
      <c r="DG2127" s="2"/>
      <c r="DH2127" s="2"/>
      <c r="DI2127" s="2"/>
      <c r="DJ2127" s="2"/>
      <c r="DK2127" s="2"/>
      <c r="DL2127" s="2"/>
      <c r="DM2127" s="2"/>
      <c r="DN2127" s="2"/>
      <c r="DO2127" s="2"/>
      <c r="DP2127" s="2"/>
      <c r="DQ2127" s="2"/>
      <c r="DR2127" s="2"/>
      <c r="DS2127" s="2"/>
      <c r="DT2127" s="2"/>
      <c r="DU2127" s="2"/>
      <c r="DV2127" s="2"/>
      <c r="DW2127" s="2"/>
      <c r="DX2127" s="2"/>
      <c r="DY2127" s="2"/>
      <c r="DZ2127" s="2"/>
      <c r="EA2127" s="2"/>
      <c r="EB2127" s="2"/>
      <c r="EC2127" s="2"/>
      <c r="ED2127" s="2"/>
      <c r="EE2127" s="2"/>
      <c r="EF2127" s="2"/>
      <c r="EG2127" s="2"/>
      <c r="EH2127" s="2"/>
      <c r="EI2127" s="2"/>
      <c r="EJ2127" s="2"/>
      <c r="EK2127" s="2"/>
      <c r="EL2127" s="2"/>
      <c r="EM2127" s="2"/>
      <c r="EN2127" s="2"/>
      <c r="EO2127" s="2"/>
      <c r="EP2127" s="2"/>
      <c r="EQ2127" s="2"/>
      <c r="ER2127" s="2"/>
      <c r="ES2127" s="2"/>
      <c r="ET2127" s="2"/>
      <c r="EU2127" s="2"/>
      <c r="EV2127" s="2"/>
      <c r="EW2127" s="2"/>
      <c r="EX2127" s="2"/>
      <c r="EY2127" s="2"/>
      <c r="EZ2127" s="2"/>
      <c r="FA2127" s="2"/>
      <c r="FB2127" s="2"/>
      <c r="FC2127" s="2"/>
    </row>
    <row r="2128" spans="1:159" s="4" customFormat="1">
      <c r="A2128" s="77" t="s">
        <v>2254</v>
      </c>
      <c r="B2128" s="87" t="s">
        <v>2856</v>
      </c>
      <c r="C2128" s="88">
        <v>3226</v>
      </c>
      <c r="D2128" s="87" t="s">
        <v>778</v>
      </c>
      <c r="E2128" s="107" t="str">
        <f>VLOOKUP($C2128,'2024-25 School Level AAFTE'!$C$4:$L$2372,9,FALSE)</f>
        <v>Yes</v>
      </c>
      <c r="F2128" s="95">
        <f>VLOOKUP($C2128,'2024-25 School Level AAFTE'!$C$4:$J$2372,8,FALSE)</f>
        <v>435.44</v>
      </c>
      <c r="G2128" s="97">
        <f>IFERROR(IF(E2128= "yes",VLOOKUP(C2128,Summary!$B:$I,6,0),0),0)</f>
        <v>0</v>
      </c>
      <c r="H2128" s="96">
        <f t="shared" si="351"/>
        <v>435.44</v>
      </c>
      <c r="I2128" s="154">
        <f>VLOOKUP($A2128,'2025-26 Salary &amp; Benefits'!$A:$I,3,FALSE)</f>
        <v>1.18</v>
      </c>
      <c r="J2128" s="154">
        <f>VLOOKUP($A2128,'2025-26 Salary &amp; Benefits'!$A:$I,4,FALSE)</f>
        <v>1.18</v>
      </c>
      <c r="K2128" s="141">
        <f t="shared" si="352"/>
        <v>435.44</v>
      </c>
      <c r="L2128" s="140">
        <f t="shared" si="353"/>
        <v>1.2769999999999999</v>
      </c>
      <c r="M2128" s="142">
        <f>'2025-26 Salary &amp; Benefits'!$E$6</f>
        <v>78209</v>
      </c>
      <c r="N2128" s="142">
        <f>'2025-26 Salary &amp; Benefits'!$F$6</f>
        <v>80164</v>
      </c>
      <c r="O2128" s="9">
        <f t="shared" si="354"/>
        <v>117850.01</v>
      </c>
      <c r="P2128" s="9">
        <f t="shared" si="355"/>
        <v>2945.9199999999983</v>
      </c>
      <c r="Q2128" s="9">
        <f>'2025-26 Salary &amp; Benefits'!G$6</f>
        <v>15997.68</v>
      </c>
      <c r="R2128" s="143">
        <f>'2025-26 Salary &amp; Benefits'!H$6</f>
        <v>0.16020000000000001</v>
      </c>
      <c r="S2128" s="143">
        <f>'2025-26 Salary &amp; Benefits'!I$6</f>
        <v>0.15390000000000001</v>
      </c>
      <c r="T2128" s="9">
        <f t="shared" si="356"/>
        <v>39761.99</v>
      </c>
      <c r="U2128" s="9">
        <f t="shared" si="357"/>
        <v>2013.27</v>
      </c>
      <c r="V2128" s="9">
        <f t="shared" si="358"/>
        <v>309.83999999999997</v>
      </c>
      <c r="W2128" s="9">
        <f t="shared" si="359"/>
        <v>2323.11</v>
      </c>
      <c r="X2128" s="22">
        <f t="shared" si="360"/>
        <v>162881.02999999997</v>
      </c>
      <c r="Y2128" s="2"/>
      <c r="Z2128" s="2"/>
      <c r="AA2128" s="2"/>
      <c r="AB2128" s="2"/>
      <c r="AC2128" s="2"/>
      <c r="AD2128" s="2"/>
      <c r="AE2128" s="2"/>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2"/>
      <c r="BY2128" s="2"/>
      <c r="BZ2128" s="2"/>
      <c r="CA2128" s="2"/>
      <c r="CB2128" s="2"/>
      <c r="CC2128" s="2"/>
      <c r="CD2128" s="2"/>
      <c r="CE2128" s="2"/>
      <c r="CF2128" s="2"/>
      <c r="CG2128" s="2"/>
      <c r="CH2128" s="2"/>
      <c r="CI2128" s="2"/>
      <c r="CJ2128" s="2"/>
      <c r="CK2128" s="2"/>
      <c r="CL2128" s="2"/>
      <c r="CM2128" s="2"/>
      <c r="CN2128" s="2"/>
      <c r="CO2128" s="2"/>
      <c r="CP2128" s="2"/>
      <c r="CQ2128" s="2"/>
      <c r="CR2128" s="2"/>
      <c r="CS2128" s="2"/>
      <c r="CT2128" s="2"/>
      <c r="CU2128" s="2"/>
      <c r="CV2128" s="2"/>
      <c r="CW2128" s="2"/>
      <c r="CX2128" s="2"/>
      <c r="CY2128" s="2"/>
      <c r="CZ2128" s="2"/>
      <c r="DA2128" s="2"/>
      <c r="DB2128" s="2"/>
      <c r="DC2128" s="2"/>
      <c r="DD2128" s="2"/>
      <c r="DE2128" s="2"/>
      <c r="DF2128" s="2"/>
      <c r="DG2128" s="2"/>
      <c r="DH2128" s="2"/>
      <c r="DI2128" s="2"/>
      <c r="DJ2128" s="2"/>
      <c r="DK2128" s="2"/>
      <c r="DL2128" s="2"/>
      <c r="DM2128" s="2"/>
      <c r="DN2128" s="2"/>
      <c r="DO2128" s="2"/>
      <c r="DP2128" s="2"/>
      <c r="DQ2128" s="2"/>
      <c r="DR2128" s="2"/>
      <c r="DS2128" s="2"/>
      <c r="DT2128" s="2"/>
      <c r="DU2128" s="2"/>
      <c r="DV2128" s="2"/>
      <c r="DW2128" s="2"/>
      <c r="DX2128" s="2"/>
      <c r="DY2128" s="2"/>
      <c r="DZ2128" s="2"/>
      <c r="EA2128" s="2"/>
      <c r="EB2128" s="2"/>
      <c r="EC2128" s="2"/>
      <c r="ED2128" s="2"/>
      <c r="EE2128" s="2"/>
      <c r="EF2128" s="2"/>
      <c r="EG2128" s="2"/>
      <c r="EH2128" s="2"/>
      <c r="EI2128" s="2"/>
      <c r="EJ2128" s="2"/>
      <c r="EK2128" s="2"/>
      <c r="EL2128" s="2"/>
      <c r="EM2128" s="2"/>
      <c r="EN2128" s="2"/>
      <c r="EO2128" s="2"/>
      <c r="EP2128" s="2"/>
      <c r="EQ2128" s="2"/>
      <c r="ER2128" s="2"/>
      <c r="ES2128" s="2"/>
      <c r="ET2128" s="2"/>
      <c r="EU2128" s="2"/>
      <c r="EV2128" s="2"/>
      <c r="EW2128" s="2"/>
      <c r="EX2128" s="2"/>
      <c r="EY2128" s="2"/>
      <c r="EZ2128" s="2"/>
      <c r="FA2128" s="2"/>
      <c r="FB2128" s="2"/>
      <c r="FC2128" s="2"/>
    </row>
    <row r="2129" spans="1:159" s="4" customFormat="1">
      <c r="A2129" s="77" t="s">
        <v>2254</v>
      </c>
      <c r="B2129" s="87" t="s">
        <v>2856</v>
      </c>
      <c r="C2129" s="88">
        <v>3488</v>
      </c>
      <c r="D2129" s="87" t="s">
        <v>779</v>
      </c>
      <c r="E2129" s="107" t="str">
        <f>VLOOKUP($C2129,'2024-25 School Level AAFTE'!$C$4:$L$2372,9,FALSE)</f>
        <v>Yes</v>
      </c>
      <c r="F2129" s="95">
        <f>VLOOKUP($C2129,'2024-25 School Level AAFTE'!$C$4:$J$2372,8,FALSE)</f>
        <v>425.57</v>
      </c>
      <c r="G2129" s="97">
        <f>IFERROR(IF(E2129= "yes",VLOOKUP(C2129,Summary!$B:$I,6,0),0),0)</f>
        <v>0</v>
      </c>
      <c r="H2129" s="96">
        <f t="shared" si="351"/>
        <v>425.57</v>
      </c>
      <c r="I2129" s="154">
        <f>VLOOKUP($A2129,'2025-26 Salary &amp; Benefits'!$A:$I,3,FALSE)</f>
        <v>1.18</v>
      </c>
      <c r="J2129" s="154">
        <f>VLOOKUP($A2129,'2025-26 Salary &amp; Benefits'!$A:$I,4,FALSE)</f>
        <v>1.18</v>
      </c>
      <c r="K2129" s="141">
        <f t="shared" si="352"/>
        <v>425.57</v>
      </c>
      <c r="L2129" s="140">
        <f t="shared" si="353"/>
        <v>1.248</v>
      </c>
      <c r="M2129" s="142">
        <f>'2025-26 Salary &amp; Benefits'!$E$6</f>
        <v>78209</v>
      </c>
      <c r="N2129" s="142">
        <f>'2025-26 Salary &amp; Benefits'!$F$6</f>
        <v>80164</v>
      </c>
      <c r="O2129" s="9">
        <f t="shared" si="354"/>
        <v>115173.7</v>
      </c>
      <c r="P2129" s="9">
        <f t="shared" si="355"/>
        <v>2879.0100000000093</v>
      </c>
      <c r="Q2129" s="9">
        <f>'2025-26 Salary &amp; Benefits'!G$6</f>
        <v>15997.68</v>
      </c>
      <c r="R2129" s="143">
        <f>'2025-26 Salary &amp; Benefits'!H$6</f>
        <v>0.16020000000000001</v>
      </c>
      <c r="S2129" s="143">
        <f>'2025-26 Salary &amp; Benefits'!I$6</f>
        <v>0.15390000000000001</v>
      </c>
      <c r="T2129" s="9">
        <f t="shared" si="356"/>
        <v>38859.01</v>
      </c>
      <c r="U2129" s="9">
        <f t="shared" si="357"/>
        <v>1967.55</v>
      </c>
      <c r="V2129" s="9">
        <f t="shared" si="358"/>
        <v>302.81</v>
      </c>
      <c r="W2129" s="9">
        <f t="shared" si="359"/>
        <v>2270.36</v>
      </c>
      <c r="X2129" s="22">
        <f t="shared" si="360"/>
        <v>159182.07999999999</v>
      </c>
      <c r="Y2129" s="2"/>
      <c r="Z2129" s="2"/>
      <c r="AA2129" s="2"/>
      <c r="AB2129" s="2"/>
      <c r="AC2129" s="2"/>
      <c r="AD2129" s="2"/>
      <c r="AE2129" s="2"/>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2"/>
      <c r="BU2129" s="2"/>
      <c r="BV2129" s="2"/>
      <c r="BW2129" s="2"/>
      <c r="BX2129" s="2"/>
      <c r="BY2129" s="2"/>
      <c r="BZ2129" s="2"/>
      <c r="CA2129" s="2"/>
      <c r="CB2129" s="2"/>
      <c r="CC2129" s="2"/>
      <c r="CD2129" s="2"/>
      <c r="CE2129" s="2"/>
      <c r="CF2129" s="2"/>
      <c r="CG2129" s="2"/>
      <c r="CH2129" s="2"/>
      <c r="CI2129" s="2"/>
      <c r="CJ2129" s="2"/>
      <c r="CK2129" s="2"/>
      <c r="CL2129" s="2"/>
      <c r="CM2129" s="2"/>
      <c r="CN2129" s="2"/>
      <c r="CO2129" s="2"/>
      <c r="CP2129" s="2"/>
      <c r="CQ2129" s="2"/>
      <c r="CR2129" s="2"/>
      <c r="CS2129" s="2"/>
      <c r="CT2129" s="2"/>
      <c r="CU2129" s="2"/>
      <c r="CV2129" s="2"/>
      <c r="CW2129" s="2"/>
      <c r="CX2129" s="2"/>
      <c r="CY2129" s="2"/>
      <c r="CZ2129" s="2"/>
      <c r="DA2129" s="2"/>
      <c r="DB2129" s="2"/>
      <c r="DC2129" s="2"/>
      <c r="DD2129" s="2"/>
      <c r="DE2129" s="2"/>
      <c r="DF2129" s="2"/>
      <c r="DG2129" s="2"/>
      <c r="DH2129" s="2"/>
      <c r="DI2129" s="2"/>
      <c r="DJ2129" s="2"/>
      <c r="DK2129" s="2"/>
      <c r="DL2129" s="2"/>
      <c r="DM2129" s="2"/>
      <c r="DN2129" s="2"/>
      <c r="DO2129" s="2"/>
      <c r="DP2129" s="2"/>
      <c r="DQ2129" s="2"/>
      <c r="DR2129" s="2"/>
      <c r="DS2129" s="2"/>
      <c r="DT2129" s="2"/>
      <c r="DU2129" s="2"/>
      <c r="DV2129" s="2"/>
      <c r="DW2129" s="2"/>
      <c r="DX2129" s="2"/>
      <c r="DY2129" s="2"/>
      <c r="DZ2129" s="2"/>
      <c r="EA2129" s="2"/>
      <c r="EB2129" s="2"/>
      <c r="EC2129" s="2"/>
      <c r="ED2129" s="2"/>
      <c r="EE2129" s="2"/>
      <c r="EF2129" s="2"/>
      <c r="EG2129" s="2"/>
      <c r="EH2129" s="2"/>
      <c r="EI2129" s="2"/>
      <c r="EJ2129" s="2"/>
      <c r="EK2129" s="2"/>
      <c r="EL2129" s="2"/>
      <c r="EM2129" s="2"/>
      <c r="EN2129" s="2"/>
      <c r="EO2129" s="2"/>
      <c r="EP2129" s="2"/>
      <c r="EQ2129" s="2"/>
      <c r="ER2129" s="2"/>
      <c r="ES2129" s="2"/>
      <c r="ET2129" s="2"/>
      <c r="EU2129" s="2"/>
      <c r="EV2129" s="2"/>
      <c r="EW2129" s="2"/>
      <c r="EX2129" s="2"/>
      <c r="EY2129" s="2"/>
      <c r="EZ2129" s="2"/>
      <c r="FA2129" s="2"/>
      <c r="FB2129" s="2"/>
      <c r="FC2129" s="2"/>
    </row>
    <row r="2130" spans="1:159" s="4" customFormat="1">
      <c r="A2130" s="77" t="s">
        <v>2254</v>
      </c>
      <c r="B2130" s="87" t="s">
        <v>2856</v>
      </c>
      <c r="C2130" s="88">
        <v>3635</v>
      </c>
      <c r="D2130" s="87" t="s">
        <v>780</v>
      </c>
      <c r="E2130" s="107" t="str">
        <f>VLOOKUP($C2130,'2024-25 School Level AAFTE'!$C$4:$L$2372,9,FALSE)</f>
        <v>Yes</v>
      </c>
      <c r="F2130" s="95">
        <f>VLOOKUP($C2130,'2024-25 School Level AAFTE'!$C$4:$J$2372,8,FALSE)</f>
        <v>348.78</v>
      </c>
      <c r="G2130" s="97">
        <f>IFERROR(IF(E2130= "yes",VLOOKUP(C2130,Summary!$B:$I,6,0),0),0)</f>
        <v>0</v>
      </c>
      <c r="H2130" s="96">
        <f t="shared" si="351"/>
        <v>348.78</v>
      </c>
      <c r="I2130" s="154">
        <f>VLOOKUP($A2130,'2025-26 Salary &amp; Benefits'!$A:$I,3,FALSE)</f>
        <v>1.18</v>
      </c>
      <c r="J2130" s="154">
        <f>VLOOKUP($A2130,'2025-26 Salary &amp; Benefits'!$A:$I,4,FALSE)</f>
        <v>1.18</v>
      </c>
      <c r="K2130" s="141">
        <f t="shared" si="352"/>
        <v>348.78</v>
      </c>
      <c r="L2130" s="140">
        <f t="shared" si="353"/>
        <v>1.0229999999999999</v>
      </c>
      <c r="M2130" s="142">
        <f>'2025-26 Salary &amp; Benefits'!$E$6</f>
        <v>78209</v>
      </c>
      <c r="N2130" s="142">
        <f>'2025-26 Salary &amp; Benefits'!$F$6</f>
        <v>80164</v>
      </c>
      <c r="O2130" s="9">
        <f t="shared" si="354"/>
        <v>94409.21</v>
      </c>
      <c r="P2130" s="9">
        <f t="shared" si="355"/>
        <v>2359.9599999999919</v>
      </c>
      <c r="Q2130" s="9">
        <f>'2025-26 Salary &amp; Benefits'!G$6</f>
        <v>15997.68</v>
      </c>
      <c r="R2130" s="143">
        <f>'2025-26 Salary &amp; Benefits'!H$6</f>
        <v>0.16020000000000001</v>
      </c>
      <c r="S2130" s="143">
        <f>'2025-26 Salary &amp; Benefits'!I$6</f>
        <v>0.15390000000000001</v>
      </c>
      <c r="T2130" s="9">
        <f t="shared" si="356"/>
        <v>31853.18</v>
      </c>
      <c r="U2130" s="9">
        <f t="shared" si="357"/>
        <v>1612.82</v>
      </c>
      <c r="V2130" s="9">
        <f t="shared" si="358"/>
        <v>248.21</v>
      </c>
      <c r="W2130" s="9">
        <f t="shared" si="359"/>
        <v>1861.03</v>
      </c>
      <c r="X2130" s="22">
        <f t="shared" si="360"/>
        <v>130483.38</v>
      </c>
      <c r="Y2130" s="2"/>
      <c r="Z2130" s="2"/>
      <c r="AA2130" s="2"/>
      <c r="AB2130" s="2"/>
      <c r="AC2130" s="2"/>
      <c r="AD2130" s="2"/>
      <c r="AE2130" s="2"/>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c r="CC2130" s="2"/>
      <c r="CD2130" s="2"/>
      <c r="CE2130" s="2"/>
      <c r="CF2130" s="2"/>
      <c r="CG2130" s="2"/>
      <c r="CH2130" s="2"/>
      <c r="CI2130" s="2"/>
      <c r="CJ2130" s="2"/>
      <c r="CK2130" s="2"/>
      <c r="CL2130" s="2"/>
      <c r="CM2130" s="2"/>
      <c r="CN2130" s="2"/>
      <c r="CO2130" s="2"/>
      <c r="CP2130" s="2"/>
      <c r="CQ2130" s="2"/>
      <c r="CR2130" s="2"/>
      <c r="CS2130" s="2"/>
      <c r="CT2130" s="2"/>
      <c r="CU2130" s="2"/>
      <c r="CV2130" s="2"/>
      <c r="CW2130" s="2"/>
      <c r="CX2130" s="2"/>
      <c r="CY2130" s="2"/>
      <c r="CZ2130" s="2"/>
      <c r="DA2130" s="2"/>
      <c r="DB2130" s="2"/>
      <c r="DC2130" s="2"/>
      <c r="DD2130" s="2"/>
      <c r="DE2130" s="2"/>
      <c r="DF2130" s="2"/>
      <c r="DG2130" s="2"/>
      <c r="DH2130" s="2"/>
      <c r="DI2130" s="2"/>
      <c r="DJ2130" s="2"/>
      <c r="DK2130" s="2"/>
      <c r="DL2130" s="2"/>
      <c r="DM2130" s="2"/>
      <c r="DN2130" s="2"/>
      <c r="DO2130" s="2"/>
      <c r="DP2130" s="2"/>
      <c r="DQ2130" s="2"/>
      <c r="DR2130" s="2"/>
      <c r="DS2130" s="2"/>
      <c r="DT2130" s="2"/>
      <c r="DU2130" s="2"/>
      <c r="DV2130" s="2"/>
      <c r="DW2130" s="2"/>
      <c r="DX2130" s="2"/>
      <c r="DY2130" s="2"/>
      <c r="DZ2130" s="2"/>
      <c r="EA2130" s="2"/>
      <c r="EB2130" s="2"/>
      <c r="EC2130" s="2"/>
      <c r="ED2130" s="2"/>
      <c r="EE2130" s="2"/>
      <c r="EF2130" s="2"/>
      <c r="EG2130" s="2"/>
      <c r="EH2130" s="2"/>
      <c r="EI2130" s="2"/>
      <c r="EJ2130" s="2"/>
      <c r="EK2130" s="2"/>
      <c r="EL2130" s="2"/>
      <c r="EM2130" s="2"/>
      <c r="EN2130" s="2"/>
      <c r="EO2130" s="2"/>
      <c r="EP2130" s="2"/>
      <c r="EQ2130" s="2"/>
      <c r="ER2130" s="2"/>
      <c r="ES2130" s="2"/>
      <c r="ET2130" s="2"/>
      <c r="EU2130" s="2"/>
      <c r="EV2130" s="2"/>
      <c r="EW2130" s="2"/>
      <c r="EX2130" s="2"/>
      <c r="EY2130" s="2"/>
      <c r="EZ2130" s="2"/>
      <c r="FA2130" s="2"/>
      <c r="FB2130" s="2"/>
      <c r="FC2130" s="2"/>
    </row>
    <row r="2131" spans="1:159" s="4" customFormat="1">
      <c r="A2131" s="77" t="s">
        <v>2409</v>
      </c>
      <c r="B2131" s="87" t="s">
        <v>2857</v>
      </c>
      <c r="C2131" s="88">
        <v>1713</v>
      </c>
      <c r="D2131" s="87" t="s">
        <v>3018</v>
      </c>
      <c r="E2131" s="107" t="str">
        <f>VLOOKUP($C2131,'2024-25 School Level AAFTE'!$C$4:$L$2372,9,FALSE)</f>
        <v>Yes</v>
      </c>
      <c r="F2131" s="95">
        <f>VLOOKUP($C2131,'2024-25 School Level AAFTE'!$C$4:$J$2372,8,FALSE)</f>
        <v>156.75</v>
      </c>
      <c r="G2131" s="97">
        <f>IFERROR(IF(E2131= "yes",VLOOKUP(C2131,Summary!$B:$I,6,0),0),0)</f>
        <v>0</v>
      </c>
      <c r="H2131" s="96">
        <f t="shared" si="351"/>
        <v>156.75</v>
      </c>
      <c r="I2131" s="154">
        <f>VLOOKUP($A2131,'2025-26 Salary &amp; Benefits'!$A:$I,3,FALSE)</f>
        <v>1</v>
      </c>
      <c r="J2131" s="154">
        <f>VLOOKUP($A2131,'2025-26 Salary &amp; Benefits'!$A:$I,4,FALSE)</f>
        <v>1</v>
      </c>
      <c r="K2131" s="141">
        <f t="shared" si="352"/>
        <v>156.75</v>
      </c>
      <c r="L2131" s="140">
        <f t="shared" si="353"/>
        <v>0.46</v>
      </c>
      <c r="M2131" s="142">
        <f>'2025-26 Salary &amp; Benefits'!$E$6</f>
        <v>78209</v>
      </c>
      <c r="N2131" s="142">
        <f>'2025-26 Salary &amp; Benefits'!$F$6</f>
        <v>80164</v>
      </c>
      <c r="O2131" s="9">
        <f t="shared" si="354"/>
        <v>35976.14</v>
      </c>
      <c r="P2131" s="9">
        <f t="shared" si="355"/>
        <v>899.30000000000291</v>
      </c>
      <c r="Q2131" s="9">
        <f>'2025-26 Salary &amp; Benefits'!G$6</f>
        <v>15997.68</v>
      </c>
      <c r="R2131" s="143">
        <f>'2025-26 Salary &amp; Benefits'!H$6</f>
        <v>0.16020000000000001</v>
      </c>
      <c r="S2131" s="143">
        <f>'2025-26 Salary &amp; Benefits'!I$6</f>
        <v>0.15390000000000001</v>
      </c>
      <c r="T2131" s="9">
        <f t="shared" si="356"/>
        <v>13260.71</v>
      </c>
      <c r="U2131" s="9">
        <f t="shared" si="357"/>
        <v>614.59</v>
      </c>
      <c r="V2131" s="9">
        <f t="shared" si="358"/>
        <v>94.59</v>
      </c>
      <c r="W2131" s="9">
        <f t="shared" si="359"/>
        <v>709.18000000000006</v>
      </c>
      <c r="X2131" s="22">
        <f t="shared" si="360"/>
        <v>50845.33</v>
      </c>
      <c r="Y2131" s="2"/>
      <c r="Z2131" s="2"/>
      <c r="AA2131" s="2"/>
      <c r="AB2131" s="2"/>
      <c r="AC2131" s="2"/>
      <c r="AD2131" s="2"/>
      <c r="AE2131" s="2"/>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c r="CC2131" s="2"/>
      <c r="CD2131" s="2"/>
      <c r="CE2131" s="2"/>
      <c r="CF2131" s="2"/>
      <c r="CG2131" s="2"/>
      <c r="CH2131" s="2"/>
      <c r="CI2131" s="2"/>
      <c r="CJ2131" s="2"/>
      <c r="CK2131" s="2"/>
      <c r="CL2131" s="2"/>
      <c r="CM2131" s="2"/>
      <c r="CN2131" s="2"/>
      <c r="CO2131" s="2"/>
      <c r="CP2131" s="2"/>
      <c r="CQ2131" s="2"/>
      <c r="CR2131" s="2"/>
      <c r="CS2131" s="2"/>
      <c r="CT2131" s="2"/>
      <c r="CU2131" s="2"/>
      <c r="CV2131" s="2"/>
      <c r="CW2131" s="2"/>
      <c r="CX2131" s="2"/>
      <c r="CY2131" s="2"/>
      <c r="CZ2131" s="2"/>
      <c r="DA2131" s="2"/>
      <c r="DB2131" s="2"/>
      <c r="DC2131" s="2"/>
      <c r="DD2131" s="2"/>
      <c r="DE2131" s="2"/>
      <c r="DF2131" s="2"/>
      <c r="DG2131" s="2"/>
      <c r="DH2131" s="2"/>
      <c r="DI2131" s="2"/>
      <c r="DJ2131" s="2"/>
      <c r="DK2131" s="2"/>
      <c r="DL2131" s="2"/>
      <c r="DM2131" s="2"/>
      <c r="DN2131" s="2"/>
      <c r="DO2131" s="2"/>
      <c r="DP2131" s="2"/>
      <c r="DQ2131" s="2"/>
      <c r="DR2131" s="2"/>
      <c r="DS2131" s="2"/>
      <c r="DT2131" s="2"/>
      <c r="DU2131" s="2"/>
      <c r="DV2131" s="2"/>
      <c r="DW2131" s="2"/>
      <c r="DX2131" s="2"/>
      <c r="DY2131" s="2"/>
      <c r="DZ2131" s="2"/>
      <c r="EA2131" s="2"/>
      <c r="EB2131" s="2"/>
      <c r="EC2131" s="2"/>
      <c r="ED2131" s="2"/>
      <c r="EE2131" s="2"/>
      <c r="EF2131" s="2"/>
      <c r="EG2131" s="2"/>
      <c r="EH2131" s="2"/>
      <c r="EI2131" s="2"/>
      <c r="EJ2131" s="2"/>
      <c r="EK2131" s="2"/>
      <c r="EL2131" s="2"/>
      <c r="EM2131" s="2"/>
      <c r="EN2131" s="2"/>
      <c r="EO2131" s="2"/>
      <c r="EP2131" s="2"/>
      <c r="EQ2131" s="2"/>
      <c r="ER2131" s="2"/>
      <c r="ES2131" s="2"/>
      <c r="ET2131" s="2"/>
      <c r="EU2131" s="2"/>
      <c r="EV2131" s="2"/>
      <c r="EW2131" s="2"/>
      <c r="EX2131" s="2"/>
      <c r="EY2131" s="2"/>
      <c r="EZ2131" s="2"/>
      <c r="FA2131" s="2"/>
      <c r="FB2131" s="2"/>
      <c r="FC2131" s="2"/>
    </row>
    <row r="2132" spans="1:159" s="4" customFormat="1">
      <c r="A2132" s="77" t="s">
        <v>2409</v>
      </c>
      <c r="B2132" s="87" t="s">
        <v>2857</v>
      </c>
      <c r="C2132" s="88">
        <v>2552</v>
      </c>
      <c r="D2132" s="87" t="s">
        <v>1902</v>
      </c>
      <c r="E2132" s="107" t="str">
        <f>VLOOKUP($C2132,'2024-25 School Level AAFTE'!$C$4:$L$2372,9,FALSE)</f>
        <v>No</v>
      </c>
      <c r="F2132" s="95">
        <f>VLOOKUP($C2132,'2024-25 School Level AAFTE'!$C$4:$J$2372,8,FALSE)</f>
        <v>436.14</v>
      </c>
      <c r="G2132" s="97">
        <f>IFERROR(IF(E2132= "yes",VLOOKUP(C2132,Summary!$B:$I,6,0),0),0)</f>
        <v>0</v>
      </c>
      <c r="H2132" s="96">
        <f t="shared" si="351"/>
        <v>0</v>
      </c>
      <c r="I2132" s="154">
        <f>VLOOKUP($A2132,'2025-26 Salary &amp; Benefits'!$A:$I,3,FALSE)</f>
        <v>1</v>
      </c>
      <c r="J2132" s="154">
        <f>VLOOKUP($A2132,'2025-26 Salary &amp; Benefits'!$A:$I,4,FALSE)</f>
        <v>1</v>
      </c>
      <c r="K2132" s="141">
        <f t="shared" si="352"/>
        <v>0</v>
      </c>
      <c r="L2132" s="140">
        <f t="shared" si="353"/>
        <v>0</v>
      </c>
      <c r="M2132" s="142">
        <f>'2025-26 Salary &amp; Benefits'!$E$6</f>
        <v>78209</v>
      </c>
      <c r="N2132" s="142">
        <f>'2025-26 Salary &amp; Benefits'!$F$6</f>
        <v>80164</v>
      </c>
      <c r="O2132" s="9">
        <f t="shared" si="354"/>
        <v>0</v>
      </c>
      <c r="P2132" s="9">
        <f t="shared" si="355"/>
        <v>0</v>
      </c>
      <c r="Q2132" s="9">
        <f>'2025-26 Salary &amp; Benefits'!G$6</f>
        <v>15997.68</v>
      </c>
      <c r="R2132" s="143">
        <f>'2025-26 Salary &amp; Benefits'!H$6</f>
        <v>0.16020000000000001</v>
      </c>
      <c r="S2132" s="143">
        <f>'2025-26 Salary &amp; Benefits'!I$6</f>
        <v>0.15390000000000001</v>
      </c>
      <c r="T2132" s="9">
        <f t="shared" si="356"/>
        <v>0</v>
      </c>
      <c r="U2132" s="9">
        <f t="shared" si="357"/>
        <v>0</v>
      </c>
      <c r="V2132" s="9">
        <f t="shared" si="358"/>
        <v>0</v>
      </c>
      <c r="W2132" s="9">
        <f t="shared" si="359"/>
        <v>0</v>
      </c>
      <c r="X2132" s="22">
        <f t="shared" si="360"/>
        <v>0</v>
      </c>
      <c r="Y2132" s="2"/>
      <c r="Z2132" s="2"/>
      <c r="AA2132" s="2"/>
      <c r="AB2132" s="2"/>
      <c r="AC2132" s="2"/>
      <c r="AD2132" s="2"/>
      <c r="AE2132" s="2"/>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c r="BF2132" s="2"/>
      <c r="BG2132" s="2"/>
      <c r="BH2132" s="2"/>
      <c r="BI2132" s="2"/>
      <c r="BJ2132" s="2"/>
      <c r="BK2132" s="2"/>
      <c r="BL2132" s="2"/>
      <c r="BM2132" s="2"/>
      <c r="BN2132" s="2"/>
      <c r="BO2132" s="2"/>
      <c r="BP2132" s="2"/>
      <c r="BQ2132" s="2"/>
      <c r="BR2132" s="2"/>
      <c r="BS2132" s="2"/>
      <c r="BT2132" s="2"/>
      <c r="BU2132" s="2"/>
      <c r="BV2132" s="2"/>
      <c r="BW2132" s="2"/>
      <c r="BX2132" s="2"/>
      <c r="BY2132" s="2"/>
      <c r="BZ2132" s="2"/>
      <c r="CA2132" s="2"/>
      <c r="CB2132" s="2"/>
      <c r="CC2132" s="2"/>
      <c r="CD2132" s="2"/>
      <c r="CE2132" s="2"/>
      <c r="CF2132" s="2"/>
      <c r="CG2132" s="2"/>
      <c r="CH2132" s="2"/>
      <c r="CI2132" s="2"/>
      <c r="CJ2132" s="2"/>
      <c r="CK2132" s="2"/>
      <c r="CL2132" s="2"/>
      <c r="CM2132" s="2"/>
      <c r="CN2132" s="2"/>
      <c r="CO2132" s="2"/>
      <c r="CP2132" s="2"/>
      <c r="CQ2132" s="2"/>
      <c r="CR2132" s="2"/>
      <c r="CS2132" s="2"/>
      <c r="CT2132" s="2"/>
      <c r="CU2132" s="2"/>
      <c r="CV2132" s="2"/>
      <c r="CW2132" s="2"/>
      <c r="CX2132" s="2"/>
      <c r="CY2132" s="2"/>
      <c r="CZ2132" s="2"/>
      <c r="DA2132" s="2"/>
      <c r="DB2132" s="2"/>
      <c r="DC2132" s="2"/>
      <c r="DD2132" s="2"/>
      <c r="DE2132" s="2"/>
      <c r="DF2132" s="2"/>
      <c r="DG2132" s="2"/>
      <c r="DH2132" s="2"/>
      <c r="DI2132" s="2"/>
      <c r="DJ2132" s="2"/>
      <c r="DK2132" s="2"/>
      <c r="DL2132" s="2"/>
      <c r="DM2132" s="2"/>
      <c r="DN2132" s="2"/>
      <c r="DO2132" s="2"/>
      <c r="DP2132" s="2"/>
      <c r="DQ2132" s="2"/>
      <c r="DR2132" s="2"/>
      <c r="DS2132" s="2"/>
      <c r="DT2132" s="2"/>
      <c r="DU2132" s="2"/>
      <c r="DV2132" s="2"/>
      <c r="DW2132" s="2"/>
      <c r="DX2132" s="2"/>
      <c r="DY2132" s="2"/>
      <c r="DZ2132" s="2"/>
      <c r="EA2132" s="2"/>
      <c r="EB2132" s="2"/>
      <c r="EC2132" s="2"/>
      <c r="ED2132" s="2"/>
      <c r="EE2132" s="2"/>
      <c r="EF2132" s="2"/>
      <c r="EG2132" s="2"/>
      <c r="EH2132" s="2"/>
      <c r="EI2132" s="2"/>
      <c r="EJ2132" s="2"/>
      <c r="EK2132" s="2"/>
      <c r="EL2132" s="2"/>
      <c r="EM2132" s="2"/>
      <c r="EN2132" s="2"/>
      <c r="EO2132" s="2"/>
      <c r="EP2132" s="2"/>
      <c r="EQ2132" s="2"/>
      <c r="ER2132" s="2"/>
      <c r="ES2132" s="2"/>
      <c r="ET2132" s="2"/>
      <c r="EU2132" s="2"/>
      <c r="EV2132" s="2"/>
      <c r="EW2132" s="2"/>
      <c r="EX2132" s="2"/>
      <c r="EY2132" s="2"/>
      <c r="EZ2132" s="2"/>
      <c r="FA2132" s="2"/>
      <c r="FB2132" s="2"/>
      <c r="FC2132" s="2"/>
    </row>
    <row r="2133" spans="1:159" s="4" customFormat="1">
      <c r="A2133" s="77" t="s">
        <v>2409</v>
      </c>
      <c r="B2133" s="87" t="s">
        <v>2857</v>
      </c>
      <c r="C2133" s="93">
        <v>2816</v>
      </c>
      <c r="D2133" s="79" t="s">
        <v>1903</v>
      </c>
      <c r="E2133" s="107" t="str">
        <f>VLOOKUP($C2133,'2024-25 School Level AAFTE'!$C$4:$L$2372,9,FALSE)</f>
        <v>No</v>
      </c>
      <c r="F2133" s="95">
        <f>VLOOKUP($C2133,'2024-25 School Level AAFTE'!$C$4:$J$2372,8,FALSE)</f>
        <v>340.45</v>
      </c>
      <c r="G2133" s="97">
        <f>IFERROR(IF(E2133= "yes",VLOOKUP(C2133,Summary!$B:$I,6,0),0),0)</f>
        <v>0</v>
      </c>
      <c r="H2133" s="96">
        <f t="shared" si="351"/>
        <v>0</v>
      </c>
      <c r="I2133" s="154">
        <f>VLOOKUP($A2133,'2025-26 Salary &amp; Benefits'!$A:$I,3,FALSE)</f>
        <v>1</v>
      </c>
      <c r="J2133" s="154">
        <f>VLOOKUP($A2133,'2025-26 Salary &amp; Benefits'!$A:$I,4,FALSE)</f>
        <v>1</v>
      </c>
      <c r="K2133" s="141">
        <f t="shared" si="352"/>
        <v>0</v>
      </c>
      <c r="L2133" s="140">
        <f t="shared" si="353"/>
        <v>0</v>
      </c>
      <c r="M2133" s="142">
        <f>'2025-26 Salary &amp; Benefits'!$E$6</f>
        <v>78209</v>
      </c>
      <c r="N2133" s="142">
        <f>'2025-26 Salary &amp; Benefits'!$F$6</f>
        <v>80164</v>
      </c>
      <c r="O2133" s="9">
        <f t="shared" si="354"/>
        <v>0</v>
      </c>
      <c r="P2133" s="9">
        <f t="shared" si="355"/>
        <v>0</v>
      </c>
      <c r="Q2133" s="9">
        <f>'2025-26 Salary &amp; Benefits'!G$6</f>
        <v>15997.68</v>
      </c>
      <c r="R2133" s="143">
        <f>'2025-26 Salary &amp; Benefits'!H$6</f>
        <v>0.16020000000000001</v>
      </c>
      <c r="S2133" s="143">
        <f>'2025-26 Salary &amp; Benefits'!I$6</f>
        <v>0.15390000000000001</v>
      </c>
      <c r="T2133" s="9">
        <f t="shared" si="356"/>
        <v>0</v>
      </c>
      <c r="U2133" s="9">
        <f t="shared" si="357"/>
        <v>0</v>
      </c>
      <c r="V2133" s="9">
        <f t="shared" si="358"/>
        <v>0</v>
      </c>
      <c r="W2133" s="9">
        <f t="shared" si="359"/>
        <v>0</v>
      </c>
      <c r="X2133" s="22">
        <f t="shared" si="360"/>
        <v>0</v>
      </c>
      <c r="Y2133" s="2"/>
      <c r="Z2133" s="2"/>
      <c r="AA2133" s="2"/>
      <c r="AB2133" s="2"/>
      <c r="AC2133" s="2"/>
      <c r="AD2133" s="2"/>
      <c r="AE2133" s="2"/>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c r="BF2133" s="2"/>
      <c r="BG2133" s="2"/>
      <c r="BH2133" s="2"/>
      <c r="BI2133" s="2"/>
      <c r="BJ2133" s="2"/>
      <c r="BK2133" s="2"/>
      <c r="BL2133" s="2"/>
      <c r="BM2133" s="2"/>
      <c r="BN2133" s="2"/>
      <c r="BO2133" s="2"/>
      <c r="BP2133" s="2"/>
      <c r="BQ2133" s="2"/>
      <c r="BR2133" s="2"/>
      <c r="BS2133" s="2"/>
      <c r="BT2133" s="2"/>
      <c r="BU2133" s="2"/>
      <c r="BV2133" s="2"/>
      <c r="BW2133" s="2"/>
      <c r="BX2133" s="2"/>
      <c r="BY2133" s="2"/>
      <c r="BZ2133" s="2"/>
      <c r="CA2133" s="2"/>
      <c r="CB2133" s="2"/>
      <c r="CC2133" s="2"/>
      <c r="CD2133" s="2"/>
      <c r="CE2133" s="2"/>
      <c r="CF2133" s="2"/>
      <c r="CG2133" s="2"/>
      <c r="CH2133" s="2"/>
      <c r="CI2133" s="2"/>
      <c r="CJ2133" s="2"/>
      <c r="CK2133" s="2"/>
      <c r="CL2133" s="2"/>
      <c r="CM2133" s="2"/>
      <c r="CN2133" s="2"/>
      <c r="CO2133" s="2"/>
      <c r="CP2133" s="2"/>
      <c r="CQ2133" s="2"/>
      <c r="CR2133" s="2"/>
      <c r="CS2133" s="2"/>
      <c r="CT2133" s="2"/>
      <c r="CU2133" s="2"/>
      <c r="CV2133" s="2"/>
      <c r="CW2133" s="2"/>
      <c r="CX2133" s="2"/>
      <c r="CY2133" s="2"/>
      <c r="CZ2133" s="2"/>
      <c r="DA2133" s="2"/>
      <c r="DB2133" s="2"/>
      <c r="DC2133" s="2"/>
      <c r="DD2133" s="2"/>
      <c r="DE2133" s="2"/>
      <c r="DF2133" s="2"/>
      <c r="DG2133" s="2"/>
      <c r="DH2133" s="2"/>
      <c r="DI2133" s="2"/>
      <c r="DJ2133" s="2"/>
      <c r="DK2133" s="2"/>
      <c r="DL2133" s="2"/>
      <c r="DM2133" s="2"/>
      <c r="DN2133" s="2"/>
      <c r="DO2133" s="2"/>
      <c r="DP2133" s="2"/>
      <c r="DQ2133" s="2"/>
      <c r="DR2133" s="2"/>
      <c r="DS2133" s="2"/>
      <c r="DT2133" s="2"/>
      <c r="DU2133" s="2"/>
      <c r="DV2133" s="2"/>
      <c r="DW2133" s="2"/>
      <c r="DX2133" s="2"/>
      <c r="DY2133" s="2"/>
      <c r="DZ2133" s="2"/>
      <c r="EA2133" s="2"/>
      <c r="EB2133" s="2"/>
      <c r="EC2133" s="2"/>
      <c r="ED2133" s="2"/>
      <c r="EE2133" s="2"/>
      <c r="EF2133" s="2"/>
      <c r="EG2133" s="2"/>
      <c r="EH2133" s="2"/>
      <c r="EI2133" s="2"/>
      <c r="EJ2133" s="2"/>
      <c r="EK2133" s="2"/>
      <c r="EL2133" s="2"/>
      <c r="EM2133" s="2"/>
      <c r="EN2133" s="2"/>
      <c r="EO2133" s="2"/>
      <c r="EP2133" s="2"/>
      <c r="EQ2133" s="2"/>
      <c r="ER2133" s="2"/>
      <c r="ES2133" s="2"/>
      <c r="ET2133" s="2"/>
      <c r="EU2133" s="2"/>
      <c r="EV2133" s="2"/>
      <c r="EW2133" s="2"/>
      <c r="EX2133" s="2"/>
      <c r="EY2133" s="2"/>
      <c r="EZ2133" s="2"/>
      <c r="FA2133" s="2"/>
      <c r="FB2133" s="2"/>
      <c r="FC2133" s="2"/>
    </row>
    <row r="2134" spans="1:159" s="4" customFormat="1">
      <c r="A2134" s="77" t="s">
        <v>2409</v>
      </c>
      <c r="B2134" s="87" t="s">
        <v>2857</v>
      </c>
      <c r="C2134" s="88">
        <v>3199</v>
      </c>
      <c r="D2134" s="87" t="s">
        <v>1904</v>
      </c>
      <c r="E2134" s="107" t="str">
        <f>VLOOKUP($C2134,'2024-25 School Level AAFTE'!$C$4:$L$2372,9,FALSE)</f>
        <v>No</v>
      </c>
      <c r="F2134" s="95">
        <f>VLOOKUP($C2134,'2024-25 School Level AAFTE'!$C$4:$J$2372,8,FALSE)</f>
        <v>593.56000000000006</v>
      </c>
      <c r="G2134" s="97">
        <f>IFERROR(IF(E2134= "yes",VLOOKUP(C2134,Summary!$B:$I,6,0),0),0)</f>
        <v>0</v>
      </c>
      <c r="H2134" s="96">
        <f t="shared" si="351"/>
        <v>0</v>
      </c>
      <c r="I2134" s="154">
        <f>VLOOKUP($A2134,'2025-26 Salary &amp; Benefits'!$A:$I,3,FALSE)</f>
        <v>1</v>
      </c>
      <c r="J2134" s="154">
        <f>VLOOKUP($A2134,'2025-26 Salary &amp; Benefits'!$A:$I,4,FALSE)</f>
        <v>1</v>
      </c>
      <c r="K2134" s="141">
        <f t="shared" si="352"/>
        <v>0</v>
      </c>
      <c r="L2134" s="140">
        <f t="shared" si="353"/>
        <v>0</v>
      </c>
      <c r="M2134" s="142">
        <f>'2025-26 Salary &amp; Benefits'!$E$6</f>
        <v>78209</v>
      </c>
      <c r="N2134" s="142">
        <f>'2025-26 Salary &amp; Benefits'!$F$6</f>
        <v>80164</v>
      </c>
      <c r="O2134" s="9">
        <f t="shared" si="354"/>
        <v>0</v>
      </c>
      <c r="P2134" s="9">
        <f t="shared" si="355"/>
        <v>0</v>
      </c>
      <c r="Q2134" s="9">
        <f>'2025-26 Salary &amp; Benefits'!G$6</f>
        <v>15997.68</v>
      </c>
      <c r="R2134" s="143">
        <f>'2025-26 Salary &amp; Benefits'!H$6</f>
        <v>0.16020000000000001</v>
      </c>
      <c r="S2134" s="143">
        <f>'2025-26 Salary &amp; Benefits'!I$6</f>
        <v>0.15390000000000001</v>
      </c>
      <c r="T2134" s="9">
        <f t="shared" si="356"/>
        <v>0</v>
      </c>
      <c r="U2134" s="9">
        <f t="shared" si="357"/>
        <v>0</v>
      </c>
      <c r="V2134" s="9">
        <f t="shared" si="358"/>
        <v>0</v>
      </c>
      <c r="W2134" s="9">
        <f t="shared" si="359"/>
        <v>0</v>
      </c>
      <c r="X2134" s="22">
        <f t="shared" si="360"/>
        <v>0</v>
      </c>
      <c r="Y2134" s="2"/>
      <c r="Z2134" s="2"/>
      <c r="AA2134" s="2"/>
      <c r="AB2134" s="2"/>
      <c r="AC2134" s="2"/>
      <c r="AD2134" s="2"/>
      <c r="AE2134" s="2"/>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c r="BF2134" s="2"/>
      <c r="BG2134" s="2"/>
      <c r="BH2134" s="2"/>
      <c r="BI2134" s="2"/>
      <c r="BJ2134" s="2"/>
      <c r="BK2134" s="2"/>
      <c r="BL2134" s="2"/>
      <c r="BM2134" s="2"/>
      <c r="BN2134" s="2"/>
      <c r="BO2134" s="2"/>
      <c r="BP2134" s="2"/>
      <c r="BQ2134" s="2"/>
      <c r="BR2134" s="2"/>
      <c r="BS2134" s="2"/>
      <c r="BT2134" s="2"/>
      <c r="BU2134" s="2"/>
      <c r="BV2134" s="2"/>
      <c r="BW2134" s="2"/>
      <c r="BX2134" s="2"/>
      <c r="BY2134" s="2"/>
      <c r="BZ2134" s="2"/>
      <c r="CA2134" s="2"/>
      <c r="CB2134" s="2"/>
      <c r="CC2134" s="2"/>
      <c r="CD2134" s="2"/>
      <c r="CE2134" s="2"/>
      <c r="CF2134" s="2"/>
      <c r="CG2134" s="2"/>
      <c r="CH2134" s="2"/>
      <c r="CI2134" s="2"/>
      <c r="CJ2134" s="2"/>
      <c r="CK2134" s="2"/>
      <c r="CL2134" s="2"/>
      <c r="CM2134" s="2"/>
      <c r="CN2134" s="2"/>
      <c r="CO2134" s="2"/>
      <c r="CP2134" s="2"/>
      <c r="CQ2134" s="2"/>
      <c r="CR2134" s="2"/>
      <c r="CS2134" s="2"/>
      <c r="CT2134" s="2"/>
      <c r="CU2134" s="2"/>
      <c r="CV2134" s="2"/>
      <c r="CW2134" s="2"/>
      <c r="CX2134" s="2"/>
      <c r="CY2134" s="2"/>
      <c r="CZ2134" s="2"/>
      <c r="DA2134" s="2"/>
      <c r="DB2134" s="2"/>
      <c r="DC2134" s="2"/>
      <c r="DD2134" s="2"/>
      <c r="DE2134" s="2"/>
      <c r="DF2134" s="2"/>
      <c r="DG2134" s="2"/>
      <c r="DH2134" s="2"/>
      <c r="DI2134" s="2"/>
      <c r="DJ2134" s="2"/>
      <c r="DK2134" s="2"/>
      <c r="DL2134" s="2"/>
      <c r="DM2134" s="2"/>
      <c r="DN2134" s="2"/>
      <c r="DO2134" s="2"/>
      <c r="DP2134" s="2"/>
      <c r="DQ2134" s="2"/>
      <c r="DR2134" s="2"/>
      <c r="DS2134" s="2"/>
      <c r="DT2134" s="2"/>
      <c r="DU2134" s="2"/>
      <c r="DV2134" s="2"/>
      <c r="DW2134" s="2"/>
      <c r="DX2134" s="2"/>
      <c r="DY2134" s="2"/>
      <c r="DZ2134" s="2"/>
      <c r="EA2134" s="2"/>
      <c r="EB2134" s="2"/>
      <c r="EC2134" s="2"/>
      <c r="ED2134" s="2"/>
      <c r="EE2134" s="2"/>
      <c r="EF2134" s="2"/>
      <c r="EG2134" s="2"/>
      <c r="EH2134" s="2"/>
      <c r="EI2134" s="2"/>
      <c r="EJ2134" s="2"/>
      <c r="EK2134" s="2"/>
      <c r="EL2134" s="2"/>
      <c r="EM2134" s="2"/>
      <c r="EN2134" s="2"/>
      <c r="EO2134" s="2"/>
      <c r="EP2134" s="2"/>
      <c r="EQ2134" s="2"/>
      <c r="ER2134" s="2"/>
      <c r="ES2134" s="2"/>
      <c r="ET2134" s="2"/>
      <c r="EU2134" s="2"/>
      <c r="EV2134" s="2"/>
      <c r="EW2134" s="2"/>
      <c r="EX2134" s="2"/>
      <c r="EY2134" s="2"/>
      <c r="EZ2134" s="2"/>
      <c r="FA2134" s="2"/>
      <c r="FB2134" s="2"/>
      <c r="FC2134" s="2"/>
    </row>
    <row r="2135" spans="1:159" s="4" customFormat="1">
      <c r="A2135" s="77" t="s">
        <v>2409</v>
      </c>
      <c r="B2135" s="87" t="s">
        <v>2857</v>
      </c>
      <c r="C2135" s="88">
        <v>3362</v>
      </c>
      <c r="D2135" s="87" t="s">
        <v>1905</v>
      </c>
      <c r="E2135" s="107" t="str">
        <f>VLOOKUP($C2135,'2024-25 School Level AAFTE'!$C$4:$L$2372,9,FALSE)</f>
        <v>No</v>
      </c>
      <c r="F2135" s="95">
        <f>VLOOKUP($C2135,'2024-25 School Level AAFTE'!$C$4:$J$2372,8,FALSE)</f>
        <v>1059.9000000000001</v>
      </c>
      <c r="G2135" s="97">
        <f>IFERROR(IF(E2135= "yes",VLOOKUP(C2135,Summary!$B:$I,6,0),0),0)</f>
        <v>0</v>
      </c>
      <c r="H2135" s="96">
        <f t="shared" si="351"/>
        <v>0</v>
      </c>
      <c r="I2135" s="154">
        <f>VLOOKUP($A2135,'2025-26 Salary &amp; Benefits'!$A:$I,3,FALSE)</f>
        <v>1</v>
      </c>
      <c r="J2135" s="154">
        <f>VLOOKUP($A2135,'2025-26 Salary &amp; Benefits'!$A:$I,4,FALSE)</f>
        <v>1</v>
      </c>
      <c r="K2135" s="141">
        <f t="shared" si="352"/>
        <v>0</v>
      </c>
      <c r="L2135" s="140">
        <f t="shared" si="353"/>
        <v>0</v>
      </c>
      <c r="M2135" s="142">
        <f>'2025-26 Salary &amp; Benefits'!$E$6</f>
        <v>78209</v>
      </c>
      <c r="N2135" s="142">
        <f>'2025-26 Salary &amp; Benefits'!$F$6</f>
        <v>80164</v>
      </c>
      <c r="O2135" s="9">
        <f t="shared" si="354"/>
        <v>0</v>
      </c>
      <c r="P2135" s="9">
        <f t="shared" si="355"/>
        <v>0</v>
      </c>
      <c r="Q2135" s="9">
        <f>'2025-26 Salary &amp; Benefits'!G$6</f>
        <v>15997.68</v>
      </c>
      <c r="R2135" s="143">
        <f>'2025-26 Salary &amp; Benefits'!H$6</f>
        <v>0.16020000000000001</v>
      </c>
      <c r="S2135" s="143">
        <f>'2025-26 Salary &amp; Benefits'!I$6</f>
        <v>0.15390000000000001</v>
      </c>
      <c r="T2135" s="9">
        <f t="shared" si="356"/>
        <v>0</v>
      </c>
      <c r="U2135" s="9">
        <f t="shared" si="357"/>
        <v>0</v>
      </c>
      <c r="V2135" s="9">
        <f t="shared" si="358"/>
        <v>0</v>
      </c>
      <c r="W2135" s="9">
        <f t="shared" si="359"/>
        <v>0</v>
      </c>
      <c r="X2135" s="22">
        <f t="shared" si="360"/>
        <v>0</v>
      </c>
      <c r="Y2135" s="2"/>
      <c r="Z2135" s="2"/>
      <c r="AA2135" s="2"/>
      <c r="AB2135" s="2"/>
      <c r="AC2135" s="2"/>
      <c r="AD2135" s="2"/>
      <c r="AE2135" s="2"/>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c r="BF2135" s="2"/>
      <c r="BG2135" s="2"/>
      <c r="BH2135" s="2"/>
      <c r="BI2135" s="2"/>
      <c r="BJ2135" s="2"/>
      <c r="BK2135" s="2"/>
      <c r="BL2135" s="2"/>
      <c r="BM2135" s="2"/>
      <c r="BN2135" s="2"/>
      <c r="BO2135" s="2"/>
      <c r="BP2135" s="2"/>
      <c r="BQ2135" s="2"/>
      <c r="BR2135" s="2"/>
      <c r="BS2135" s="2"/>
      <c r="BT2135" s="2"/>
      <c r="BU2135" s="2"/>
      <c r="BV2135" s="2"/>
      <c r="BW2135" s="2"/>
      <c r="BX2135" s="2"/>
      <c r="BY2135" s="2"/>
      <c r="BZ2135" s="2"/>
      <c r="CA2135" s="2"/>
      <c r="CB2135" s="2"/>
      <c r="CC2135" s="2"/>
      <c r="CD2135" s="2"/>
      <c r="CE2135" s="2"/>
      <c r="CF2135" s="2"/>
      <c r="CG2135" s="2"/>
      <c r="CH2135" s="2"/>
      <c r="CI2135" s="2"/>
      <c r="CJ2135" s="2"/>
      <c r="CK2135" s="2"/>
      <c r="CL2135" s="2"/>
      <c r="CM2135" s="2"/>
      <c r="CN2135" s="2"/>
      <c r="CO2135" s="2"/>
      <c r="CP2135" s="2"/>
      <c r="CQ2135" s="2"/>
      <c r="CR2135" s="2"/>
      <c r="CS2135" s="2"/>
      <c r="CT2135" s="2"/>
      <c r="CU2135" s="2"/>
      <c r="CV2135" s="2"/>
      <c r="CW2135" s="2"/>
      <c r="CX2135" s="2"/>
      <c r="CY2135" s="2"/>
      <c r="CZ2135" s="2"/>
      <c r="DA2135" s="2"/>
      <c r="DB2135" s="2"/>
      <c r="DC2135" s="2"/>
      <c r="DD2135" s="2"/>
      <c r="DE2135" s="2"/>
      <c r="DF2135" s="2"/>
      <c r="DG2135" s="2"/>
      <c r="DH2135" s="2"/>
      <c r="DI2135" s="2"/>
      <c r="DJ2135" s="2"/>
      <c r="DK2135" s="2"/>
      <c r="DL2135" s="2"/>
      <c r="DM2135" s="2"/>
      <c r="DN2135" s="2"/>
      <c r="DO2135" s="2"/>
      <c r="DP2135" s="2"/>
      <c r="DQ2135" s="2"/>
      <c r="DR2135" s="2"/>
      <c r="DS2135" s="2"/>
      <c r="DT2135" s="2"/>
      <c r="DU2135" s="2"/>
      <c r="DV2135" s="2"/>
      <c r="DW2135" s="2"/>
      <c r="DX2135" s="2"/>
      <c r="DY2135" s="2"/>
      <c r="DZ2135" s="2"/>
      <c r="EA2135" s="2"/>
      <c r="EB2135" s="2"/>
      <c r="EC2135" s="2"/>
      <c r="ED2135" s="2"/>
      <c r="EE2135" s="2"/>
      <c r="EF2135" s="2"/>
      <c r="EG2135" s="2"/>
      <c r="EH2135" s="2"/>
      <c r="EI2135" s="2"/>
      <c r="EJ2135" s="2"/>
      <c r="EK2135" s="2"/>
      <c r="EL2135" s="2"/>
      <c r="EM2135" s="2"/>
      <c r="EN2135" s="2"/>
      <c r="EO2135" s="2"/>
      <c r="EP2135" s="2"/>
      <c r="EQ2135" s="2"/>
      <c r="ER2135" s="2"/>
      <c r="ES2135" s="2"/>
      <c r="ET2135" s="2"/>
      <c r="EU2135" s="2"/>
      <c r="EV2135" s="2"/>
      <c r="EW2135" s="2"/>
      <c r="EX2135" s="2"/>
      <c r="EY2135" s="2"/>
      <c r="EZ2135" s="2"/>
      <c r="FA2135" s="2"/>
      <c r="FB2135" s="2"/>
      <c r="FC2135" s="2"/>
    </row>
    <row r="2136" spans="1:159" s="4" customFormat="1">
      <c r="A2136" s="77" t="s">
        <v>2409</v>
      </c>
      <c r="B2136" s="87" t="s">
        <v>2857</v>
      </c>
      <c r="C2136" s="88">
        <v>3612</v>
      </c>
      <c r="D2136" s="87" t="s">
        <v>1906</v>
      </c>
      <c r="E2136" s="107" t="str">
        <f>VLOOKUP($C2136,'2024-25 School Level AAFTE'!$C$4:$L$2372,9,FALSE)</f>
        <v>No</v>
      </c>
      <c r="F2136" s="95">
        <f>VLOOKUP($C2136,'2024-25 School Level AAFTE'!$C$4:$J$2372,8,FALSE)</f>
        <v>649.59</v>
      </c>
      <c r="G2136" s="97">
        <f>IFERROR(IF(E2136= "yes",VLOOKUP(C2136,Summary!$B:$I,6,0),0),0)</f>
        <v>0</v>
      </c>
      <c r="H2136" s="96">
        <f t="shared" si="351"/>
        <v>0</v>
      </c>
      <c r="I2136" s="154">
        <f>VLOOKUP($A2136,'2025-26 Salary &amp; Benefits'!$A:$I,3,FALSE)</f>
        <v>1</v>
      </c>
      <c r="J2136" s="154">
        <f>VLOOKUP($A2136,'2025-26 Salary &amp; Benefits'!$A:$I,4,FALSE)</f>
        <v>1</v>
      </c>
      <c r="K2136" s="141">
        <f t="shared" si="352"/>
        <v>0</v>
      </c>
      <c r="L2136" s="140">
        <f t="shared" si="353"/>
        <v>0</v>
      </c>
      <c r="M2136" s="142">
        <f>'2025-26 Salary &amp; Benefits'!$E$6</f>
        <v>78209</v>
      </c>
      <c r="N2136" s="142">
        <f>'2025-26 Salary &amp; Benefits'!$F$6</f>
        <v>80164</v>
      </c>
      <c r="O2136" s="9">
        <f t="shared" si="354"/>
        <v>0</v>
      </c>
      <c r="P2136" s="9">
        <f t="shared" si="355"/>
        <v>0</v>
      </c>
      <c r="Q2136" s="9">
        <f>'2025-26 Salary &amp; Benefits'!G$6</f>
        <v>15997.68</v>
      </c>
      <c r="R2136" s="143">
        <f>'2025-26 Salary &amp; Benefits'!H$6</f>
        <v>0.16020000000000001</v>
      </c>
      <c r="S2136" s="143">
        <f>'2025-26 Salary &amp; Benefits'!I$6</f>
        <v>0.15390000000000001</v>
      </c>
      <c r="T2136" s="9">
        <f t="shared" si="356"/>
        <v>0</v>
      </c>
      <c r="U2136" s="9">
        <f t="shared" si="357"/>
        <v>0</v>
      </c>
      <c r="V2136" s="9">
        <f t="shared" si="358"/>
        <v>0</v>
      </c>
      <c r="W2136" s="9">
        <f t="shared" si="359"/>
        <v>0</v>
      </c>
      <c r="X2136" s="22">
        <f t="shared" si="360"/>
        <v>0</v>
      </c>
      <c r="Y2136" s="2"/>
      <c r="Z2136" s="2"/>
      <c r="AA2136" s="2"/>
      <c r="AB2136" s="2"/>
      <c r="AC2136" s="2"/>
      <c r="AD2136" s="2"/>
      <c r="AE2136" s="2"/>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c r="BF2136" s="2"/>
      <c r="BG2136" s="2"/>
      <c r="BH2136" s="2"/>
      <c r="BI2136" s="2"/>
      <c r="BJ2136" s="2"/>
      <c r="BK2136" s="2"/>
      <c r="BL2136" s="2"/>
      <c r="BM2136" s="2"/>
      <c r="BN2136" s="2"/>
      <c r="BO2136" s="2"/>
      <c r="BP2136" s="2"/>
      <c r="BQ2136" s="2"/>
      <c r="BR2136" s="2"/>
      <c r="BS2136" s="2"/>
      <c r="BT2136" s="2"/>
      <c r="BU2136" s="2"/>
      <c r="BV2136" s="2"/>
      <c r="BW2136" s="2"/>
      <c r="BX2136" s="2"/>
      <c r="BY2136" s="2"/>
      <c r="BZ2136" s="2"/>
      <c r="CA2136" s="2"/>
      <c r="CB2136" s="2"/>
      <c r="CC2136" s="2"/>
      <c r="CD2136" s="2"/>
      <c r="CE2136" s="2"/>
      <c r="CF2136" s="2"/>
      <c r="CG2136" s="2"/>
      <c r="CH2136" s="2"/>
      <c r="CI2136" s="2"/>
      <c r="CJ2136" s="2"/>
      <c r="CK2136" s="2"/>
      <c r="CL2136" s="2"/>
      <c r="CM2136" s="2"/>
      <c r="CN2136" s="2"/>
      <c r="CO2136" s="2"/>
      <c r="CP2136" s="2"/>
      <c r="CQ2136" s="2"/>
      <c r="CR2136" s="2"/>
      <c r="CS2136" s="2"/>
      <c r="CT2136" s="2"/>
      <c r="CU2136" s="2"/>
      <c r="CV2136" s="2"/>
      <c r="CW2136" s="2"/>
      <c r="CX2136" s="2"/>
      <c r="CY2136" s="2"/>
      <c r="CZ2136" s="2"/>
      <c r="DA2136" s="2"/>
      <c r="DB2136" s="2"/>
      <c r="DC2136" s="2"/>
      <c r="DD2136" s="2"/>
      <c r="DE2136" s="2"/>
      <c r="DF2136" s="2"/>
      <c r="DG2136" s="2"/>
      <c r="DH2136" s="2"/>
      <c r="DI2136" s="2"/>
      <c r="DJ2136" s="2"/>
      <c r="DK2136" s="2"/>
      <c r="DL2136" s="2"/>
      <c r="DM2136" s="2"/>
      <c r="DN2136" s="2"/>
      <c r="DO2136" s="2"/>
      <c r="DP2136" s="2"/>
      <c r="DQ2136" s="2"/>
      <c r="DR2136" s="2"/>
      <c r="DS2136" s="2"/>
      <c r="DT2136" s="2"/>
      <c r="DU2136" s="2"/>
      <c r="DV2136" s="2"/>
      <c r="DW2136" s="2"/>
      <c r="DX2136" s="2"/>
      <c r="DY2136" s="2"/>
      <c r="DZ2136" s="2"/>
      <c r="EA2136" s="2"/>
      <c r="EB2136" s="2"/>
      <c r="EC2136" s="2"/>
      <c r="ED2136" s="2"/>
      <c r="EE2136" s="2"/>
      <c r="EF2136" s="2"/>
      <c r="EG2136" s="2"/>
      <c r="EH2136" s="2"/>
      <c r="EI2136" s="2"/>
      <c r="EJ2136" s="2"/>
      <c r="EK2136" s="2"/>
      <c r="EL2136" s="2"/>
      <c r="EM2136" s="2"/>
      <c r="EN2136" s="2"/>
      <c r="EO2136" s="2"/>
      <c r="EP2136" s="2"/>
      <c r="EQ2136" s="2"/>
      <c r="ER2136" s="2"/>
      <c r="ES2136" s="2"/>
      <c r="ET2136" s="2"/>
      <c r="EU2136" s="2"/>
      <c r="EV2136" s="2"/>
      <c r="EW2136" s="2"/>
      <c r="EX2136" s="2"/>
      <c r="EY2136" s="2"/>
      <c r="EZ2136" s="2"/>
      <c r="FA2136" s="2"/>
      <c r="FB2136" s="2"/>
      <c r="FC2136" s="2"/>
    </row>
    <row r="2137" spans="1:159" s="4" customFormat="1">
      <c r="A2137" s="77" t="s">
        <v>2409</v>
      </c>
      <c r="B2137" s="87" t="s">
        <v>2857</v>
      </c>
      <c r="C2137" s="88">
        <v>4205</v>
      </c>
      <c r="D2137" s="87" t="s">
        <v>1907</v>
      </c>
      <c r="E2137" s="107" t="str">
        <f>VLOOKUP($C2137,'2024-25 School Level AAFTE'!$C$4:$L$2372,9,FALSE)</f>
        <v>No</v>
      </c>
      <c r="F2137" s="95">
        <f>VLOOKUP($C2137,'2024-25 School Level AAFTE'!$C$4:$J$2372,8,FALSE)</f>
        <v>380.45</v>
      </c>
      <c r="G2137" s="97">
        <f>IFERROR(IF(E2137= "yes",VLOOKUP(C2137,Summary!$B:$I,6,0),0),0)</f>
        <v>0</v>
      </c>
      <c r="H2137" s="96">
        <f t="shared" si="351"/>
        <v>0</v>
      </c>
      <c r="I2137" s="154">
        <f>VLOOKUP($A2137,'2025-26 Salary &amp; Benefits'!$A:$I,3,FALSE)</f>
        <v>1</v>
      </c>
      <c r="J2137" s="154">
        <f>VLOOKUP($A2137,'2025-26 Salary &amp; Benefits'!$A:$I,4,FALSE)</f>
        <v>1</v>
      </c>
      <c r="K2137" s="141">
        <f t="shared" si="352"/>
        <v>0</v>
      </c>
      <c r="L2137" s="140">
        <f t="shared" si="353"/>
        <v>0</v>
      </c>
      <c r="M2137" s="142">
        <f>'2025-26 Salary &amp; Benefits'!$E$6</f>
        <v>78209</v>
      </c>
      <c r="N2137" s="142">
        <f>'2025-26 Salary &amp; Benefits'!$F$6</f>
        <v>80164</v>
      </c>
      <c r="O2137" s="9">
        <f t="shared" si="354"/>
        <v>0</v>
      </c>
      <c r="P2137" s="9">
        <f t="shared" si="355"/>
        <v>0</v>
      </c>
      <c r="Q2137" s="9">
        <f>'2025-26 Salary &amp; Benefits'!G$6</f>
        <v>15997.68</v>
      </c>
      <c r="R2137" s="143">
        <f>'2025-26 Salary &amp; Benefits'!H$6</f>
        <v>0.16020000000000001</v>
      </c>
      <c r="S2137" s="143">
        <f>'2025-26 Salary &amp; Benefits'!I$6</f>
        <v>0.15390000000000001</v>
      </c>
      <c r="T2137" s="9">
        <f t="shared" si="356"/>
        <v>0</v>
      </c>
      <c r="U2137" s="9">
        <f t="shared" si="357"/>
        <v>0</v>
      </c>
      <c r="V2137" s="9">
        <f t="shared" si="358"/>
        <v>0</v>
      </c>
      <c r="W2137" s="9">
        <f t="shared" si="359"/>
        <v>0</v>
      </c>
      <c r="X2137" s="22">
        <f t="shared" si="360"/>
        <v>0</v>
      </c>
      <c r="Y2137" s="2"/>
      <c r="Z2137" s="2"/>
      <c r="AA2137" s="2"/>
      <c r="AB2137" s="2"/>
      <c r="AC2137" s="2"/>
      <c r="AD2137" s="2"/>
      <c r="AE2137" s="2"/>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c r="BF2137" s="2"/>
      <c r="BG2137" s="2"/>
      <c r="BH2137" s="2"/>
      <c r="BI2137" s="2"/>
      <c r="BJ2137" s="2"/>
      <c r="BK2137" s="2"/>
      <c r="BL2137" s="2"/>
      <c r="BM2137" s="2"/>
      <c r="BN2137" s="2"/>
      <c r="BO2137" s="2"/>
      <c r="BP2137" s="2"/>
      <c r="BQ2137" s="2"/>
      <c r="BR2137" s="2"/>
      <c r="BS2137" s="2"/>
      <c r="BT2137" s="2"/>
      <c r="BU2137" s="2"/>
      <c r="BV2137" s="2"/>
      <c r="BW2137" s="2"/>
      <c r="BX2137" s="2"/>
      <c r="BY2137" s="2"/>
      <c r="BZ2137" s="2"/>
      <c r="CA2137" s="2"/>
      <c r="CB2137" s="2"/>
      <c r="CC2137" s="2"/>
      <c r="CD2137" s="2"/>
      <c r="CE2137" s="2"/>
      <c r="CF2137" s="2"/>
      <c r="CG2137" s="2"/>
      <c r="CH2137" s="2"/>
      <c r="CI2137" s="2"/>
      <c r="CJ2137" s="2"/>
      <c r="CK2137" s="2"/>
      <c r="CL2137" s="2"/>
      <c r="CM2137" s="2"/>
      <c r="CN2137" s="2"/>
      <c r="CO2137" s="2"/>
      <c r="CP2137" s="2"/>
      <c r="CQ2137" s="2"/>
      <c r="CR2137" s="2"/>
      <c r="CS2137" s="2"/>
      <c r="CT2137" s="2"/>
      <c r="CU2137" s="2"/>
      <c r="CV2137" s="2"/>
      <c r="CW2137" s="2"/>
      <c r="CX2137" s="2"/>
      <c r="CY2137" s="2"/>
      <c r="CZ2137" s="2"/>
      <c r="DA2137" s="2"/>
      <c r="DB2137" s="2"/>
      <c r="DC2137" s="2"/>
      <c r="DD2137" s="2"/>
      <c r="DE2137" s="2"/>
      <c r="DF2137" s="2"/>
      <c r="DG2137" s="2"/>
      <c r="DH2137" s="2"/>
      <c r="DI2137" s="2"/>
      <c r="DJ2137" s="2"/>
      <c r="DK2137" s="2"/>
      <c r="DL2137" s="2"/>
      <c r="DM2137" s="2"/>
      <c r="DN2137" s="2"/>
      <c r="DO2137" s="2"/>
      <c r="DP2137" s="2"/>
      <c r="DQ2137" s="2"/>
      <c r="DR2137" s="2"/>
      <c r="DS2137" s="2"/>
      <c r="DT2137" s="2"/>
      <c r="DU2137" s="2"/>
      <c r="DV2137" s="2"/>
      <c r="DW2137" s="2"/>
      <c r="DX2137" s="2"/>
      <c r="DY2137" s="2"/>
      <c r="DZ2137" s="2"/>
      <c r="EA2137" s="2"/>
      <c r="EB2137" s="2"/>
      <c r="EC2137" s="2"/>
      <c r="ED2137" s="2"/>
      <c r="EE2137" s="2"/>
      <c r="EF2137" s="2"/>
      <c r="EG2137" s="2"/>
      <c r="EH2137" s="2"/>
      <c r="EI2137" s="2"/>
      <c r="EJ2137" s="2"/>
      <c r="EK2137" s="2"/>
      <c r="EL2137" s="2"/>
      <c r="EM2137" s="2"/>
      <c r="EN2137" s="2"/>
      <c r="EO2137" s="2"/>
      <c r="EP2137" s="2"/>
      <c r="EQ2137" s="2"/>
      <c r="ER2137" s="2"/>
      <c r="ES2137" s="2"/>
      <c r="ET2137" s="2"/>
      <c r="EU2137" s="2"/>
      <c r="EV2137" s="2"/>
      <c r="EW2137" s="2"/>
      <c r="EX2137" s="2"/>
      <c r="EY2137" s="2"/>
      <c r="EZ2137" s="2"/>
      <c r="FA2137" s="2"/>
      <c r="FB2137" s="2"/>
      <c r="FC2137" s="2"/>
    </row>
    <row r="2138" spans="1:159" s="4" customFormat="1">
      <c r="A2138" s="77" t="s">
        <v>2409</v>
      </c>
      <c r="B2138" s="87" t="s">
        <v>2857</v>
      </c>
      <c r="C2138" s="88">
        <v>4225</v>
      </c>
      <c r="D2138" s="87" t="s">
        <v>2542</v>
      </c>
      <c r="E2138" s="107" t="str">
        <f>VLOOKUP($C2138,'2024-25 School Level AAFTE'!$C$4:$L$2372,9,FALSE)</f>
        <v>No</v>
      </c>
      <c r="F2138" s="95">
        <f>VLOOKUP($C2138,'2024-25 School Level AAFTE'!$C$4:$J$2372,8,FALSE)</f>
        <v>509.67</v>
      </c>
      <c r="G2138" s="97">
        <f>IFERROR(IF(E2138= "yes",VLOOKUP(C2138,Summary!$B:$I,6,0),0),0)</f>
        <v>0</v>
      </c>
      <c r="H2138" s="96">
        <f t="shared" si="351"/>
        <v>0</v>
      </c>
      <c r="I2138" s="154">
        <f>VLOOKUP($A2138,'2025-26 Salary &amp; Benefits'!$A:$I,3,FALSE)</f>
        <v>1</v>
      </c>
      <c r="J2138" s="154">
        <f>VLOOKUP($A2138,'2025-26 Salary &amp; Benefits'!$A:$I,4,FALSE)</f>
        <v>1</v>
      </c>
      <c r="K2138" s="141">
        <f t="shared" si="352"/>
        <v>0</v>
      </c>
      <c r="L2138" s="140">
        <f t="shared" si="353"/>
        <v>0</v>
      </c>
      <c r="M2138" s="142">
        <f>'2025-26 Salary &amp; Benefits'!$E$6</f>
        <v>78209</v>
      </c>
      <c r="N2138" s="142">
        <f>'2025-26 Salary &amp; Benefits'!$F$6</f>
        <v>80164</v>
      </c>
      <c r="O2138" s="9">
        <f t="shared" si="354"/>
        <v>0</v>
      </c>
      <c r="P2138" s="9">
        <f t="shared" si="355"/>
        <v>0</v>
      </c>
      <c r="Q2138" s="9">
        <f>'2025-26 Salary &amp; Benefits'!G$6</f>
        <v>15997.68</v>
      </c>
      <c r="R2138" s="143">
        <f>'2025-26 Salary &amp; Benefits'!H$6</f>
        <v>0.16020000000000001</v>
      </c>
      <c r="S2138" s="143">
        <f>'2025-26 Salary &amp; Benefits'!I$6</f>
        <v>0.15390000000000001</v>
      </c>
      <c r="T2138" s="9">
        <f t="shared" si="356"/>
        <v>0</v>
      </c>
      <c r="U2138" s="9">
        <f t="shared" si="357"/>
        <v>0</v>
      </c>
      <c r="V2138" s="9">
        <f t="shared" si="358"/>
        <v>0</v>
      </c>
      <c r="W2138" s="9">
        <f t="shared" si="359"/>
        <v>0</v>
      </c>
      <c r="X2138" s="22">
        <f t="shared" si="360"/>
        <v>0</v>
      </c>
      <c r="Y2138" s="2"/>
      <c r="Z2138" s="2"/>
      <c r="AA2138" s="2"/>
      <c r="AB2138" s="2"/>
      <c r="AC2138" s="2"/>
      <c r="AD2138" s="2"/>
      <c r="AE2138" s="2"/>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c r="BF2138" s="2"/>
      <c r="BG2138" s="2"/>
      <c r="BH2138" s="2"/>
      <c r="BI2138" s="2"/>
      <c r="BJ2138" s="2"/>
      <c r="BK2138" s="2"/>
      <c r="BL2138" s="2"/>
      <c r="BM2138" s="2"/>
      <c r="BN2138" s="2"/>
      <c r="BO2138" s="2"/>
      <c r="BP2138" s="2"/>
      <c r="BQ2138" s="2"/>
      <c r="BR2138" s="2"/>
      <c r="BS2138" s="2"/>
      <c r="BT2138" s="2"/>
      <c r="BU2138" s="2"/>
      <c r="BV2138" s="2"/>
      <c r="BW2138" s="2"/>
      <c r="BX2138" s="2"/>
      <c r="BY2138" s="2"/>
      <c r="BZ2138" s="2"/>
      <c r="CA2138" s="2"/>
      <c r="CB2138" s="2"/>
      <c r="CC2138" s="2"/>
      <c r="CD2138" s="2"/>
      <c r="CE2138" s="2"/>
      <c r="CF2138" s="2"/>
      <c r="CG2138" s="2"/>
      <c r="CH2138" s="2"/>
      <c r="CI2138" s="2"/>
      <c r="CJ2138" s="2"/>
      <c r="CK2138" s="2"/>
      <c r="CL2138" s="2"/>
      <c r="CM2138" s="2"/>
      <c r="CN2138" s="2"/>
      <c r="CO2138" s="2"/>
      <c r="CP2138" s="2"/>
      <c r="CQ2138" s="2"/>
      <c r="CR2138" s="2"/>
      <c r="CS2138" s="2"/>
      <c r="CT2138" s="2"/>
      <c r="CU2138" s="2"/>
      <c r="CV2138" s="2"/>
      <c r="CW2138" s="2"/>
      <c r="CX2138" s="2"/>
      <c r="CY2138" s="2"/>
      <c r="CZ2138" s="2"/>
      <c r="DA2138" s="2"/>
      <c r="DB2138" s="2"/>
      <c r="DC2138" s="2"/>
      <c r="DD2138" s="2"/>
      <c r="DE2138" s="2"/>
      <c r="DF2138" s="2"/>
      <c r="DG2138" s="2"/>
      <c r="DH2138" s="2"/>
      <c r="DI2138" s="2"/>
      <c r="DJ2138" s="2"/>
      <c r="DK2138" s="2"/>
      <c r="DL2138" s="2"/>
      <c r="DM2138" s="2"/>
      <c r="DN2138" s="2"/>
      <c r="DO2138" s="2"/>
      <c r="DP2138" s="2"/>
      <c r="DQ2138" s="2"/>
      <c r="DR2138" s="2"/>
      <c r="DS2138" s="2"/>
      <c r="DT2138" s="2"/>
      <c r="DU2138" s="2"/>
      <c r="DV2138" s="2"/>
      <c r="DW2138" s="2"/>
      <c r="DX2138" s="2"/>
      <c r="DY2138" s="2"/>
      <c r="DZ2138" s="2"/>
      <c r="EA2138" s="2"/>
      <c r="EB2138" s="2"/>
      <c r="EC2138" s="2"/>
      <c r="ED2138" s="2"/>
      <c r="EE2138" s="2"/>
      <c r="EF2138" s="2"/>
      <c r="EG2138" s="2"/>
      <c r="EH2138" s="2"/>
      <c r="EI2138" s="2"/>
      <c r="EJ2138" s="2"/>
      <c r="EK2138" s="2"/>
      <c r="EL2138" s="2"/>
      <c r="EM2138" s="2"/>
      <c r="EN2138" s="2"/>
      <c r="EO2138" s="2"/>
      <c r="EP2138" s="2"/>
      <c r="EQ2138" s="2"/>
      <c r="ER2138" s="2"/>
      <c r="ES2138" s="2"/>
      <c r="ET2138" s="2"/>
      <c r="EU2138" s="2"/>
      <c r="EV2138" s="2"/>
      <c r="EW2138" s="2"/>
      <c r="EX2138" s="2"/>
      <c r="EY2138" s="2"/>
      <c r="EZ2138" s="2"/>
      <c r="FA2138" s="2"/>
      <c r="FB2138" s="2"/>
      <c r="FC2138" s="2"/>
    </row>
    <row r="2139" spans="1:159" s="4" customFormat="1">
      <c r="A2139" s="77" t="s">
        <v>2409</v>
      </c>
      <c r="B2139" s="87" t="s">
        <v>2857</v>
      </c>
      <c r="C2139" s="88">
        <v>4365</v>
      </c>
      <c r="D2139" s="87" t="s">
        <v>1908</v>
      </c>
      <c r="E2139" s="107" t="str">
        <f>VLOOKUP($C2139,'2024-25 School Level AAFTE'!$C$4:$L$2372,9,FALSE)</f>
        <v>No</v>
      </c>
      <c r="F2139" s="95">
        <f>VLOOKUP($C2139,'2024-25 School Level AAFTE'!$C$4:$J$2372,8,FALSE)</f>
        <v>570.69000000000005</v>
      </c>
      <c r="G2139" s="97">
        <f>IFERROR(IF(E2139= "yes",VLOOKUP(C2139,Summary!$B:$I,6,0),0),0)</f>
        <v>0</v>
      </c>
      <c r="H2139" s="96">
        <f t="shared" si="351"/>
        <v>0</v>
      </c>
      <c r="I2139" s="154">
        <f>VLOOKUP($A2139,'2025-26 Salary &amp; Benefits'!$A:$I,3,FALSE)</f>
        <v>1</v>
      </c>
      <c r="J2139" s="154">
        <f>VLOOKUP($A2139,'2025-26 Salary &amp; Benefits'!$A:$I,4,FALSE)</f>
        <v>1</v>
      </c>
      <c r="K2139" s="141">
        <f t="shared" si="352"/>
        <v>0</v>
      </c>
      <c r="L2139" s="140">
        <f t="shared" si="353"/>
        <v>0</v>
      </c>
      <c r="M2139" s="142">
        <f>'2025-26 Salary &amp; Benefits'!$E$6</f>
        <v>78209</v>
      </c>
      <c r="N2139" s="142">
        <f>'2025-26 Salary &amp; Benefits'!$F$6</f>
        <v>80164</v>
      </c>
      <c r="O2139" s="9">
        <f t="shared" si="354"/>
        <v>0</v>
      </c>
      <c r="P2139" s="9">
        <f t="shared" si="355"/>
        <v>0</v>
      </c>
      <c r="Q2139" s="9">
        <f>'2025-26 Salary &amp; Benefits'!G$6</f>
        <v>15997.68</v>
      </c>
      <c r="R2139" s="143">
        <f>'2025-26 Salary &amp; Benefits'!H$6</f>
        <v>0.16020000000000001</v>
      </c>
      <c r="S2139" s="143">
        <f>'2025-26 Salary &amp; Benefits'!I$6</f>
        <v>0.15390000000000001</v>
      </c>
      <c r="T2139" s="9">
        <f t="shared" si="356"/>
        <v>0</v>
      </c>
      <c r="U2139" s="9">
        <f t="shared" si="357"/>
        <v>0</v>
      </c>
      <c r="V2139" s="9">
        <f t="shared" si="358"/>
        <v>0</v>
      </c>
      <c r="W2139" s="9">
        <f t="shared" si="359"/>
        <v>0</v>
      </c>
      <c r="X2139" s="22">
        <f t="shared" si="360"/>
        <v>0</v>
      </c>
      <c r="Y2139" s="2"/>
      <c r="Z2139" s="2"/>
      <c r="AA2139" s="2"/>
      <c r="AB2139" s="2"/>
      <c r="AC2139" s="2"/>
      <c r="AD2139" s="2"/>
      <c r="AE2139" s="2"/>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c r="BF2139" s="2"/>
      <c r="BG2139" s="2"/>
      <c r="BH2139" s="2"/>
      <c r="BI2139" s="2"/>
      <c r="BJ2139" s="2"/>
      <c r="BK2139" s="2"/>
      <c r="BL2139" s="2"/>
      <c r="BM2139" s="2"/>
      <c r="BN2139" s="2"/>
      <c r="BO2139" s="2"/>
      <c r="BP2139" s="2"/>
      <c r="BQ2139" s="2"/>
      <c r="BR2139" s="2"/>
      <c r="BS2139" s="2"/>
      <c r="BT2139" s="2"/>
      <c r="BU2139" s="2"/>
      <c r="BV2139" s="2"/>
      <c r="BW2139" s="2"/>
      <c r="BX2139" s="2"/>
      <c r="BY2139" s="2"/>
      <c r="BZ2139" s="2"/>
      <c r="CA2139" s="2"/>
      <c r="CB2139" s="2"/>
      <c r="CC2139" s="2"/>
      <c r="CD2139" s="2"/>
      <c r="CE2139" s="2"/>
      <c r="CF2139" s="2"/>
      <c r="CG2139" s="2"/>
      <c r="CH2139" s="2"/>
      <c r="CI2139" s="2"/>
      <c r="CJ2139" s="2"/>
      <c r="CK2139" s="2"/>
      <c r="CL2139" s="2"/>
      <c r="CM2139" s="2"/>
      <c r="CN2139" s="2"/>
      <c r="CO2139" s="2"/>
      <c r="CP2139" s="2"/>
      <c r="CQ2139" s="2"/>
      <c r="CR2139" s="2"/>
      <c r="CS2139" s="2"/>
      <c r="CT2139" s="2"/>
      <c r="CU2139" s="2"/>
      <c r="CV2139" s="2"/>
      <c r="CW2139" s="2"/>
      <c r="CX2139" s="2"/>
      <c r="CY2139" s="2"/>
      <c r="CZ2139" s="2"/>
      <c r="DA2139" s="2"/>
      <c r="DB2139" s="2"/>
      <c r="DC2139" s="2"/>
      <c r="DD2139" s="2"/>
      <c r="DE2139" s="2"/>
      <c r="DF2139" s="2"/>
      <c r="DG2139" s="2"/>
      <c r="DH2139" s="2"/>
      <c r="DI2139" s="2"/>
      <c r="DJ2139" s="2"/>
      <c r="DK2139" s="2"/>
      <c r="DL2139" s="2"/>
      <c r="DM2139" s="2"/>
      <c r="DN2139" s="2"/>
      <c r="DO2139" s="2"/>
      <c r="DP2139" s="2"/>
      <c r="DQ2139" s="2"/>
      <c r="DR2139" s="2"/>
      <c r="DS2139" s="2"/>
      <c r="DT2139" s="2"/>
      <c r="DU2139" s="2"/>
      <c r="DV2139" s="2"/>
      <c r="DW2139" s="2"/>
      <c r="DX2139" s="2"/>
      <c r="DY2139" s="2"/>
      <c r="DZ2139" s="2"/>
      <c r="EA2139" s="2"/>
      <c r="EB2139" s="2"/>
      <c r="EC2139" s="2"/>
      <c r="ED2139" s="2"/>
      <c r="EE2139" s="2"/>
      <c r="EF2139" s="2"/>
      <c r="EG2139" s="2"/>
      <c r="EH2139" s="2"/>
      <c r="EI2139" s="2"/>
      <c r="EJ2139" s="2"/>
      <c r="EK2139" s="2"/>
      <c r="EL2139" s="2"/>
      <c r="EM2139" s="2"/>
      <c r="EN2139" s="2"/>
      <c r="EO2139" s="2"/>
      <c r="EP2139" s="2"/>
      <c r="EQ2139" s="2"/>
      <c r="ER2139" s="2"/>
      <c r="ES2139" s="2"/>
      <c r="ET2139" s="2"/>
      <c r="EU2139" s="2"/>
      <c r="EV2139" s="2"/>
      <c r="EW2139" s="2"/>
      <c r="EX2139" s="2"/>
      <c r="EY2139" s="2"/>
      <c r="EZ2139" s="2"/>
      <c r="FA2139" s="2"/>
      <c r="FB2139" s="2"/>
      <c r="FC2139" s="2"/>
    </row>
    <row r="2140" spans="1:159" s="4" customFormat="1">
      <c r="A2140" s="77" t="s">
        <v>2409</v>
      </c>
      <c r="B2140" s="87" t="s">
        <v>2857</v>
      </c>
      <c r="C2140" s="88">
        <v>4373</v>
      </c>
      <c r="D2140" s="87" t="s">
        <v>1909</v>
      </c>
      <c r="E2140" s="107" t="str">
        <f>VLOOKUP($C2140,'2024-25 School Level AAFTE'!$C$4:$L$2372,9,FALSE)</f>
        <v>No</v>
      </c>
      <c r="F2140" s="95">
        <f>VLOOKUP($C2140,'2024-25 School Level AAFTE'!$C$4:$J$2372,8,FALSE)</f>
        <v>386.89</v>
      </c>
      <c r="G2140" s="97">
        <f>IFERROR(IF(E2140= "yes",VLOOKUP(C2140,Summary!$B:$I,6,0),0),0)</f>
        <v>0</v>
      </c>
      <c r="H2140" s="96">
        <f t="shared" si="351"/>
        <v>0</v>
      </c>
      <c r="I2140" s="154">
        <f>VLOOKUP($A2140,'2025-26 Salary &amp; Benefits'!$A:$I,3,FALSE)</f>
        <v>1</v>
      </c>
      <c r="J2140" s="154">
        <f>VLOOKUP($A2140,'2025-26 Salary &amp; Benefits'!$A:$I,4,FALSE)</f>
        <v>1</v>
      </c>
      <c r="K2140" s="141">
        <f t="shared" si="352"/>
        <v>0</v>
      </c>
      <c r="L2140" s="140">
        <f t="shared" si="353"/>
        <v>0</v>
      </c>
      <c r="M2140" s="142">
        <f>'2025-26 Salary &amp; Benefits'!$E$6</f>
        <v>78209</v>
      </c>
      <c r="N2140" s="142">
        <f>'2025-26 Salary &amp; Benefits'!$F$6</f>
        <v>80164</v>
      </c>
      <c r="O2140" s="9">
        <f t="shared" si="354"/>
        <v>0</v>
      </c>
      <c r="P2140" s="9">
        <f t="shared" si="355"/>
        <v>0</v>
      </c>
      <c r="Q2140" s="9">
        <f>'2025-26 Salary &amp; Benefits'!G$6</f>
        <v>15997.68</v>
      </c>
      <c r="R2140" s="143">
        <f>'2025-26 Salary &amp; Benefits'!H$6</f>
        <v>0.16020000000000001</v>
      </c>
      <c r="S2140" s="143">
        <f>'2025-26 Salary &amp; Benefits'!I$6</f>
        <v>0.15390000000000001</v>
      </c>
      <c r="T2140" s="9">
        <f t="shared" si="356"/>
        <v>0</v>
      </c>
      <c r="U2140" s="9">
        <f t="shared" si="357"/>
        <v>0</v>
      </c>
      <c r="V2140" s="9">
        <f t="shared" si="358"/>
        <v>0</v>
      </c>
      <c r="W2140" s="9">
        <f t="shared" si="359"/>
        <v>0</v>
      </c>
      <c r="X2140" s="22">
        <f t="shared" si="360"/>
        <v>0</v>
      </c>
      <c r="Y2140" s="2"/>
      <c r="Z2140" s="2"/>
      <c r="AA2140" s="2"/>
      <c r="AB2140" s="2"/>
      <c r="AC2140" s="2"/>
      <c r="AD2140" s="2"/>
      <c r="AE2140" s="2"/>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c r="BF2140" s="2"/>
      <c r="BG2140" s="2"/>
      <c r="BH2140" s="2"/>
      <c r="BI2140" s="2"/>
      <c r="BJ2140" s="2"/>
      <c r="BK2140" s="2"/>
      <c r="BL2140" s="2"/>
      <c r="BM2140" s="2"/>
      <c r="BN2140" s="2"/>
      <c r="BO2140" s="2"/>
      <c r="BP2140" s="2"/>
      <c r="BQ2140" s="2"/>
      <c r="BR2140" s="2"/>
      <c r="BS2140" s="2"/>
      <c r="BT2140" s="2"/>
      <c r="BU2140" s="2"/>
      <c r="BV2140" s="2"/>
      <c r="BW2140" s="2"/>
      <c r="BX2140" s="2"/>
      <c r="BY2140" s="2"/>
      <c r="BZ2140" s="2"/>
      <c r="CA2140" s="2"/>
      <c r="CB2140" s="2"/>
      <c r="CC2140" s="2"/>
      <c r="CD2140" s="2"/>
      <c r="CE2140" s="2"/>
      <c r="CF2140" s="2"/>
      <c r="CG2140" s="2"/>
      <c r="CH2140" s="2"/>
      <c r="CI2140" s="2"/>
      <c r="CJ2140" s="2"/>
      <c r="CK2140" s="2"/>
      <c r="CL2140" s="2"/>
      <c r="CM2140" s="2"/>
      <c r="CN2140" s="2"/>
      <c r="CO2140" s="2"/>
      <c r="CP2140" s="2"/>
      <c r="CQ2140" s="2"/>
      <c r="CR2140" s="2"/>
      <c r="CS2140" s="2"/>
      <c r="CT2140" s="2"/>
      <c r="CU2140" s="2"/>
      <c r="CV2140" s="2"/>
      <c r="CW2140" s="2"/>
      <c r="CX2140" s="2"/>
      <c r="CY2140" s="2"/>
      <c r="CZ2140" s="2"/>
      <c r="DA2140" s="2"/>
      <c r="DB2140" s="2"/>
      <c r="DC2140" s="2"/>
      <c r="DD2140" s="2"/>
      <c r="DE2140" s="2"/>
      <c r="DF2140" s="2"/>
      <c r="DG2140" s="2"/>
      <c r="DH2140" s="2"/>
      <c r="DI2140" s="2"/>
      <c r="DJ2140" s="2"/>
      <c r="DK2140" s="2"/>
      <c r="DL2140" s="2"/>
      <c r="DM2140" s="2"/>
      <c r="DN2140" s="2"/>
      <c r="DO2140" s="2"/>
      <c r="DP2140" s="2"/>
      <c r="DQ2140" s="2"/>
      <c r="DR2140" s="2"/>
      <c r="DS2140" s="2"/>
      <c r="DT2140" s="2"/>
      <c r="DU2140" s="2"/>
      <c r="DV2140" s="2"/>
      <c r="DW2140" s="2"/>
      <c r="DX2140" s="2"/>
      <c r="DY2140" s="2"/>
      <c r="DZ2140" s="2"/>
      <c r="EA2140" s="2"/>
      <c r="EB2140" s="2"/>
      <c r="EC2140" s="2"/>
      <c r="ED2140" s="2"/>
      <c r="EE2140" s="2"/>
      <c r="EF2140" s="2"/>
      <c r="EG2140" s="2"/>
      <c r="EH2140" s="2"/>
      <c r="EI2140" s="2"/>
      <c r="EJ2140" s="2"/>
      <c r="EK2140" s="2"/>
      <c r="EL2140" s="2"/>
      <c r="EM2140" s="2"/>
      <c r="EN2140" s="2"/>
      <c r="EO2140" s="2"/>
      <c r="EP2140" s="2"/>
      <c r="EQ2140" s="2"/>
      <c r="ER2140" s="2"/>
      <c r="ES2140" s="2"/>
      <c r="ET2140" s="2"/>
      <c r="EU2140" s="2"/>
      <c r="EV2140" s="2"/>
      <c r="EW2140" s="2"/>
      <c r="EX2140" s="2"/>
      <c r="EY2140" s="2"/>
      <c r="EZ2140" s="2"/>
      <c r="FA2140" s="2"/>
      <c r="FB2140" s="2"/>
      <c r="FC2140" s="2"/>
    </row>
    <row r="2141" spans="1:159" s="4" customFormat="1">
      <c r="A2141" s="77" t="s">
        <v>2409</v>
      </c>
      <c r="B2141" s="87" t="s">
        <v>2857</v>
      </c>
      <c r="C2141" s="88">
        <v>4452</v>
      </c>
      <c r="D2141" s="87" t="s">
        <v>3259</v>
      </c>
      <c r="E2141" s="107" t="str">
        <f>VLOOKUP($C2141,'2024-25 School Level AAFTE'!$C$4:$L$2372,9,FALSE)</f>
        <v>No</v>
      </c>
      <c r="F2141" s="95">
        <f>VLOOKUP($C2141,'2024-25 School Level AAFTE'!$C$4:$J$2372,8,FALSE)</f>
        <v>755.42</v>
      </c>
      <c r="G2141" s="97">
        <f>IFERROR(IF(E2141= "yes",VLOOKUP(C2141,Summary!$B:$I,6,0),0),0)</f>
        <v>0</v>
      </c>
      <c r="H2141" s="96">
        <f t="shared" si="351"/>
        <v>0</v>
      </c>
      <c r="I2141" s="154">
        <f>VLOOKUP($A2141,'2025-26 Salary &amp; Benefits'!$A:$I,3,FALSE)</f>
        <v>1</v>
      </c>
      <c r="J2141" s="154">
        <f>VLOOKUP($A2141,'2025-26 Salary &amp; Benefits'!$A:$I,4,FALSE)</f>
        <v>1</v>
      </c>
      <c r="K2141" s="141">
        <f t="shared" si="352"/>
        <v>0</v>
      </c>
      <c r="L2141" s="140">
        <f t="shared" si="353"/>
        <v>0</v>
      </c>
      <c r="M2141" s="142">
        <f>'2025-26 Salary &amp; Benefits'!$E$6</f>
        <v>78209</v>
      </c>
      <c r="N2141" s="142">
        <f>'2025-26 Salary &amp; Benefits'!$F$6</f>
        <v>80164</v>
      </c>
      <c r="O2141" s="9">
        <f t="shared" si="354"/>
        <v>0</v>
      </c>
      <c r="P2141" s="9">
        <f t="shared" si="355"/>
        <v>0</v>
      </c>
      <c r="Q2141" s="9">
        <f>'2025-26 Salary &amp; Benefits'!G$6</f>
        <v>15997.68</v>
      </c>
      <c r="R2141" s="143">
        <f>'2025-26 Salary &amp; Benefits'!H$6</f>
        <v>0.16020000000000001</v>
      </c>
      <c r="S2141" s="143">
        <f>'2025-26 Salary &amp; Benefits'!I$6</f>
        <v>0.15390000000000001</v>
      </c>
      <c r="T2141" s="9">
        <f t="shared" si="356"/>
        <v>0</v>
      </c>
      <c r="U2141" s="9">
        <f t="shared" si="357"/>
        <v>0</v>
      </c>
      <c r="V2141" s="9">
        <f t="shared" si="358"/>
        <v>0</v>
      </c>
      <c r="W2141" s="9">
        <f t="shared" si="359"/>
        <v>0</v>
      </c>
      <c r="X2141" s="22">
        <f t="shared" si="360"/>
        <v>0</v>
      </c>
      <c r="Y2141" s="2"/>
      <c r="Z2141" s="2"/>
      <c r="AA2141" s="2"/>
      <c r="AB2141" s="2"/>
      <c r="AC2141" s="2"/>
      <c r="AD2141" s="2"/>
      <c r="AE2141" s="2"/>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c r="BF2141" s="2"/>
      <c r="BG2141" s="2"/>
      <c r="BH2141" s="2"/>
      <c r="BI2141" s="2"/>
      <c r="BJ2141" s="2"/>
      <c r="BK2141" s="2"/>
      <c r="BL2141" s="2"/>
      <c r="BM2141" s="2"/>
      <c r="BN2141" s="2"/>
      <c r="BO2141" s="2"/>
      <c r="BP2141" s="2"/>
      <c r="BQ2141" s="2"/>
      <c r="BR2141" s="2"/>
      <c r="BS2141" s="2"/>
      <c r="BT2141" s="2"/>
      <c r="BU2141" s="2"/>
      <c r="BV2141" s="2"/>
      <c r="BW2141" s="2"/>
      <c r="BX2141" s="2"/>
      <c r="BY2141" s="2"/>
      <c r="BZ2141" s="2"/>
      <c r="CA2141" s="2"/>
      <c r="CB2141" s="2"/>
      <c r="CC2141" s="2"/>
      <c r="CD2141" s="2"/>
      <c r="CE2141" s="2"/>
      <c r="CF2141" s="2"/>
      <c r="CG2141" s="2"/>
      <c r="CH2141" s="2"/>
      <c r="CI2141" s="2"/>
      <c r="CJ2141" s="2"/>
      <c r="CK2141" s="2"/>
      <c r="CL2141" s="2"/>
      <c r="CM2141" s="2"/>
      <c r="CN2141" s="2"/>
      <c r="CO2141" s="2"/>
      <c r="CP2141" s="2"/>
      <c r="CQ2141" s="2"/>
      <c r="CR2141" s="2"/>
      <c r="CS2141" s="2"/>
      <c r="CT2141" s="2"/>
      <c r="CU2141" s="2"/>
      <c r="CV2141" s="2"/>
      <c r="CW2141" s="2"/>
      <c r="CX2141" s="2"/>
      <c r="CY2141" s="2"/>
      <c r="CZ2141" s="2"/>
      <c r="DA2141" s="2"/>
      <c r="DB2141" s="2"/>
      <c r="DC2141" s="2"/>
      <c r="DD2141" s="2"/>
      <c r="DE2141" s="2"/>
      <c r="DF2141" s="2"/>
      <c r="DG2141" s="2"/>
      <c r="DH2141" s="2"/>
      <c r="DI2141" s="2"/>
      <c r="DJ2141" s="2"/>
      <c r="DK2141" s="2"/>
      <c r="DL2141" s="2"/>
      <c r="DM2141" s="2"/>
      <c r="DN2141" s="2"/>
      <c r="DO2141" s="2"/>
      <c r="DP2141" s="2"/>
      <c r="DQ2141" s="2"/>
      <c r="DR2141" s="2"/>
      <c r="DS2141" s="2"/>
      <c r="DT2141" s="2"/>
      <c r="DU2141" s="2"/>
      <c r="DV2141" s="2"/>
      <c r="DW2141" s="2"/>
      <c r="DX2141" s="2"/>
      <c r="DY2141" s="2"/>
      <c r="DZ2141" s="2"/>
      <c r="EA2141" s="2"/>
      <c r="EB2141" s="2"/>
      <c r="EC2141" s="2"/>
      <c r="ED2141" s="2"/>
      <c r="EE2141" s="2"/>
      <c r="EF2141" s="2"/>
      <c r="EG2141" s="2"/>
      <c r="EH2141" s="2"/>
      <c r="EI2141" s="2"/>
      <c r="EJ2141" s="2"/>
      <c r="EK2141" s="2"/>
      <c r="EL2141" s="2"/>
      <c r="EM2141" s="2"/>
      <c r="EN2141" s="2"/>
      <c r="EO2141" s="2"/>
      <c r="EP2141" s="2"/>
      <c r="EQ2141" s="2"/>
      <c r="ER2141" s="2"/>
      <c r="ES2141" s="2"/>
      <c r="ET2141" s="2"/>
      <c r="EU2141" s="2"/>
      <c r="EV2141" s="2"/>
      <c r="EW2141" s="2"/>
      <c r="EX2141" s="2"/>
      <c r="EY2141" s="2"/>
      <c r="EZ2141" s="2"/>
      <c r="FA2141" s="2"/>
      <c r="FB2141" s="2"/>
      <c r="FC2141" s="2"/>
    </row>
    <row r="2142" spans="1:159" s="4" customFormat="1">
      <c r="A2142" s="77" t="s">
        <v>2409</v>
      </c>
      <c r="B2142" s="87" t="s">
        <v>2857</v>
      </c>
      <c r="C2142" s="88">
        <v>4500</v>
      </c>
      <c r="D2142" s="87" t="s">
        <v>1910</v>
      </c>
      <c r="E2142" s="107" t="str">
        <f>VLOOKUP($C2142,'2024-25 School Level AAFTE'!$C$4:$L$2372,9,FALSE)</f>
        <v>No</v>
      </c>
      <c r="F2142" s="95">
        <f>VLOOKUP($C2142,'2024-25 School Level AAFTE'!$C$4:$J$2372,8,FALSE)</f>
        <v>715.31</v>
      </c>
      <c r="G2142" s="97">
        <f>IFERROR(IF(E2142= "yes",VLOOKUP(C2142,Summary!$B:$I,6,0),0),0)</f>
        <v>0</v>
      </c>
      <c r="H2142" s="96">
        <f t="shared" ref="H2142:H2205" si="361">IF(E2142= "yes", F2142,0)</f>
        <v>0</v>
      </c>
      <c r="I2142" s="154">
        <f>VLOOKUP($A2142,'2025-26 Salary &amp; Benefits'!$A:$I,3,FALSE)</f>
        <v>1</v>
      </c>
      <c r="J2142" s="154">
        <f>VLOOKUP($A2142,'2025-26 Salary &amp; Benefits'!$A:$I,4,FALSE)</f>
        <v>1</v>
      </c>
      <c r="K2142" s="141">
        <f t="shared" ref="K2142:K2205" si="362">IF(G2142&gt;0,G2142,H2142)</f>
        <v>0</v>
      </c>
      <c r="L2142" s="140">
        <f t="shared" ref="L2142:L2205" si="363">ROUND((($K2142*1.1*36)/15)/900,3)</f>
        <v>0</v>
      </c>
      <c r="M2142" s="142">
        <f>'2025-26 Salary &amp; Benefits'!$E$6</f>
        <v>78209</v>
      </c>
      <c r="N2142" s="142">
        <f>'2025-26 Salary &amp; Benefits'!$F$6</f>
        <v>80164</v>
      </c>
      <c r="O2142" s="9">
        <f t="shared" ref="O2142:O2205" si="364">ROUND($I2142*$M2142*$L2142,2)</f>
        <v>0</v>
      </c>
      <c r="P2142" s="9">
        <f t="shared" ref="P2142:P2205" si="365">ROUND($J2142*$N2142*$L2142,2)-O2142</f>
        <v>0</v>
      </c>
      <c r="Q2142" s="9">
        <f>'2025-26 Salary &amp; Benefits'!G$6</f>
        <v>15997.68</v>
      </c>
      <c r="R2142" s="143">
        <f>'2025-26 Salary &amp; Benefits'!H$6</f>
        <v>0.16020000000000001</v>
      </c>
      <c r="S2142" s="143">
        <f>'2025-26 Salary &amp; Benefits'!I$6</f>
        <v>0.15390000000000001</v>
      </c>
      <c r="T2142" s="9">
        <f t="shared" ref="T2142:T2205" si="366">ROUND(O2142*R2142+P2142*S2142+L2142*Q2142,2)</f>
        <v>0</v>
      </c>
      <c r="U2142" s="9">
        <f t="shared" ref="U2142:U2205" si="367">ROUND((($N2142*$J2142*$L2142)/180)*3,2)</f>
        <v>0</v>
      </c>
      <c r="V2142" s="9">
        <f t="shared" ref="V2142:V2205" si="368">ROUND(U2142*S2142,2)</f>
        <v>0</v>
      </c>
      <c r="W2142" s="9">
        <f t="shared" ref="W2142:W2205" si="369">SUM(U2142:V2142)</f>
        <v>0</v>
      </c>
      <c r="X2142" s="22">
        <f t="shared" ref="X2142:X2205" si="370">SUM(T2142,O2142:P2142,W2142)</f>
        <v>0</v>
      </c>
      <c r="Y2142" s="2"/>
      <c r="Z2142" s="2"/>
      <c r="AA2142" s="2"/>
      <c r="AB2142" s="2"/>
      <c r="AC2142" s="2"/>
      <c r="AD2142" s="2"/>
      <c r="AE2142" s="2"/>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c r="CC2142" s="2"/>
      <c r="CD2142" s="2"/>
      <c r="CE2142" s="2"/>
      <c r="CF2142" s="2"/>
      <c r="CG2142" s="2"/>
      <c r="CH2142" s="2"/>
      <c r="CI2142" s="2"/>
      <c r="CJ2142" s="2"/>
      <c r="CK2142" s="2"/>
      <c r="CL2142" s="2"/>
      <c r="CM2142" s="2"/>
      <c r="CN2142" s="2"/>
      <c r="CO2142" s="2"/>
      <c r="CP2142" s="2"/>
      <c r="CQ2142" s="2"/>
      <c r="CR2142" s="2"/>
      <c r="CS2142" s="2"/>
      <c r="CT2142" s="2"/>
      <c r="CU2142" s="2"/>
      <c r="CV2142" s="2"/>
      <c r="CW2142" s="2"/>
      <c r="CX2142" s="2"/>
      <c r="CY2142" s="2"/>
      <c r="CZ2142" s="2"/>
      <c r="DA2142" s="2"/>
      <c r="DB2142" s="2"/>
      <c r="DC2142" s="2"/>
      <c r="DD2142" s="2"/>
      <c r="DE2142" s="2"/>
      <c r="DF2142" s="2"/>
      <c r="DG2142" s="2"/>
      <c r="DH2142" s="2"/>
      <c r="DI2142" s="2"/>
      <c r="DJ2142" s="2"/>
      <c r="DK2142" s="2"/>
      <c r="DL2142" s="2"/>
      <c r="DM2142" s="2"/>
      <c r="DN2142" s="2"/>
      <c r="DO2142" s="2"/>
      <c r="DP2142" s="2"/>
      <c r="DQ2142" s="2"/>
      <c r="DR2142" s="2"/>
      <c r="DS2142" s="2"/>
      <c r="DT2142" s="2"/>
      <c r="DU2142" s="2"/>
      <c r="DV2142" s="2"/>
      <c r="DW2142" s="2"/>
      <c r="DX2142" s="2"/>
      <c r="DY2142" s="2"/>
      <c r="DZ2142" s="2"/>
      <c r="EA2142" s="2"/>
      <c r="EB2142" s="2"/>
      <c r="EC2142" s="2"/>
      <c r="ED2142" s="2"/>
      <c r="EE2142" s="2"/>
      <c r="EF2142" s="2"/>
      <c r="EG2142" s="2"/>
      <c r="EH2142" s="2"/>
      <c r="EI2142" s="2"/>
      <c r="EJ2142" s="2"/>
      <c r="EK2142" s="2"/>
      <c r="EL2142" s="2"/>
      <c r="EM2142" s="2"/>
      <c r="EN2142" s="2"/>
      <c r="EO2142" s="2"/>
      <c r="EP2142" s="2"/>
      <c r="EQ2142" s="2"/>
      <c r="ER2142" s="2"/>
      <c r="ES2142" s="2"/>
      <c r="ET2142" s="2"/>
      <c r="EU2142" s="2"/>
      <c r="EV2142" s="2"/>
      <c r="EW2142" s="2"/>
      <c r="EX2142" s="2"/>
      <c r="EY2142" s="2"/>
      <c r="EZ2142" s="2"/>
      <c r="FA2142" s="2"/>
      <c r="FB2142" s="2"/>
      <c r="FC2142" s="2"/>
    </row>
    <row r="2143" spans="1:159" s="4" customFormat="1">
      <c r="A2143" s="77" t="s">
        <v>2409</v>
      </c>
      <c r="B2143" s="87" t="s">
        <v>2857</v>
      </c>
      <c r="C2143" s="88">
        <v>5014</v>
      </c>
      <c r="D2143" s="87" t="s">
        <v>1911</v>
      </c>
      <c r="E2143" s="107" t="str">
        <f>VLOOKUP($C2143,'2024-25 School Level AAFTE'!$C$4:$L$2372,9,FALSE)</f>
        <v>No</v>
      </c>
      <c r="F2143" s="95">
        <f>VLOOKUP($C2143,'2024-25 School Level AAFTE'!$C$4:$J$2372,8,FALSE)</f>
        <v>68.059999999999988</v>
      </c>
      <c r="G2143" s="97">
        <f>IFERROR(IF(E2143= "yes",VLOOKUP(C2143,Summary!$B:$I,6,0),0),0)</f>
        <v>0</v>
      </c>
      <c r="H2143" s="96">
        <f t="shared" si="361"/>
        <v>0</v>
      </c>
      <c r="I2143" s="154">
        <f>VLOOKUP($A2143,'2025-26 Salary &amp; Benefits'!$A:$I,3,FALSE)</f>
        <v>1</v>
      </c>
      <c r="J2143" s="154">
        <f>VLOOKUP($A2143,'2025-26 Salary &amp; Benefits'!$A:$I,4,FALSE)</f>
        <v>1</v>
      </c>
      <c r="K2143" s="141">
        <f t="shared" si="362"/>
        <v>0</v>
      </c>
      <c r="L2143" s="140">
        <f t="shared" si="363"/>
        <v>0</v>
      </c>
      <c r="M2143" s="142">
        <f>'2025-26 Salary &amp; Benefits'!$E$6</f>
        <v>78209</v>
      </c>
      <c r="N2143" s="142">
        <f>'2025-26 Salary &amp; Benefits'!$F$6</f>
        <v>80164</v>
      </c>
      <c r="O2143" s="9">
        <f t="shared" si="364"/>
        <v>0</v>
      </c>
      <c r="P2143" s="9">
        <f t="shared" si="365"/>
        <v>0</v>
      </c>
      <c r="Q2143" s="9">
        <f>'2025-26 Salary &amp; Benefits'!G$6</f>
        <v>15997.68</v>
      </c>
      <c r="R2143" s="143">
        <f>'2025-26 Salary &amp; Benefits'!H$6</f>
        <v>0.16020000000000001</v>
      </c>
      <c r="S2143" s="143">
        <f>'2025-26 Salary &amp; Benefits'!I$6</f>
        <v>0.15390000000000001</v>
      </c>
      <c r="T2143" s="9">
        <f t="shared" si="366"/>
        <v>0</v>
      </c>
      <c r="U2143" s="9">
        <f t="shared" si="367"/>
        <v>0</v>
      </c>
      <c r="V2143" s="9">
        <f t="shared" si="368"/>
        <v>0</v>
      </c>
      <c r="W2143" s="9">
        <f t="shared" si="369"/>
        <v>0</v>
      </c>
      <c r="X2143" s="22">
        <f t="shared" si="370"/>
        <v>0</v>
      </c>
      <c r="Y2143" s="2"/>
      <c r="Z2143" s="2"/>
      <c r="AA2143" s="2"/>
      <c r="AB2143" s="2"/>
      <c r="AC2143" s="2"/>
      <c r="AD2143" s="2"/>
      <c r="AE2143" s="2"/>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c r="BF2143" s="2"/>
      <c r="BG2143" s="2"/>
      <c r="BH2143" s="2"/>
      <c r="BI2143" s="2"/>
      <c r="BJ2143" s="2"/>
      <c r="BK2143" s="2"/>
      <c r="BL2143" s="2"/>
      <c r="BM2143" s="2"/>
      <c r="BN2143" s="2"/>
      <c r="BO2143" s="2"/>
      <c r="BP2143" s="2"/>
      <c r="BQ2143" s="2"/>
      <c r="BR2143" s="2"/>
      <c r="BS2143" s="2"/>
      <c r="BT2143" s="2"/>
      <c r="BU2143" s="2"/>
      <c r="BV2143" s="2"/>
      <c r="BW2143" s="2"/>
      <c r="BX2143" s="2"/>
      <c r="BY2143" s="2"/>
      <c r="BZ2143" s="2"/>
      <c r="CA2143" s="2"/>
      <c r="CB2143" s="2"/>
      <c r="CC2143" s="2"/>
      <c r="CD2143" s="2"/>
      <c r="CE2143" s="2"/>
      <c r="CF2143" s="2"/>
      <c r="CG2143" s="2"/>
      <c r="CH2143" s="2"/>
      <c r="CI2143" s="2"/>
      <c r="CJ2143" s="2"/>
      <c r="CK2143" s="2"/>
      <c r="CL2143" s="2"/>
      <c r="CM2143" s="2"/>
      <c r="CN2143" s="2"/>
      <c r="CO2143" s="2"/>
      <c r="CP2143" s="2"/>
      <c r="CQ2143" s="2"/>
      <c r="CR2143" s="2"/>
      <c r="CS2143" s="2"/>
      <c r="CT2143" s="2"/>
      <c r="CU2143" s="2"/>
      <c r="CV2143" s="2"/>
      <c r="CW2143" s="2"/>
      <c r="CX2143" s="2"/>
      <c r="CY2143" s="2"/>
      <c r="CZ2143" s="2"/>
      <c r="DA2143" s="2"/>
      <c r="DB2143" s="2"/>
      <c r="DC2143" s="2"/>
      <c r="DD2143" s="2"/>
      <c r="DE2143" s="2"/>
      <c r="DF2143" s="2"/>
      <c r="DG2143" s="2"/>
      <c r="DH2143" s="2"/>
      <c r="DI2143" s="2"/>
      <c r="DJ2143" s="2"/>
      <c r="DK2143" s="2"/>
      <c r="DL2143" s="2"/>
      <c r="DM2143" s="2"/>
      <c r="DN2143" s="2"/>
      <c r="DO2143" s="2"/>
      <c r="DP2143" s="2"/>
      <c r="DQ2143" s="2"/>
      <c r="DR2143" s="2"/>
      <c r="DS2143" s="2"/>
      <c r="DT2143" s="2"/>
      <c r="DU2143" s="2"/>
      <c r="DV2143" s="2"/>
      <c r="DW2143" s="2"/>
      <c r="DX2143" s="2"/>
      <c r="DY2143" s="2"/>
      <c r="DZ2143" s="2"/>
      <c r="EA2143" s="2"/>
      <c r="EB2143" s="2"/>
      <c r="EC2143" s="2"/>
      <c r="ED2143" s="2"/>
      <c r="EE2143" s="2"/>
      <c r="EF2143" s="2"/>
      <c r="EG2143" s="2"/>
      <c r="EH2143" s="2"/>
      <c r="EI2143" s="2"/>
      <c r="EJ2143" s="2"/>
      <c r="EK2143" s="2"/>
      <c r="EL2143" s="2"/>
      <c r="EM2143" s="2"/>
      <c r="EN2143" s="2"/>
      <c r="EO2143" s="2"/>
      <c r="EP2143" s="2"/>
      <c r="EQ2143" s="2"/>
      <c r="ER2143" s="2"/>
      <c r="ES2143" s="2"/>
      <c r="ET2143" s="2"/>
      <c r="EU2143" s="2"/>
      <c r="EV2143" s="2"/>
      <c r="EW2143" s="2"/>
      <c r="EX2143" s="2"/>
      <c r="EY2143" s="2"/>
      <c r="EZ2143" s="2"/>
      <c r="FA2143" s="2"/>
      <c r="FB2143" s="2"/>
      <c r="FC2143" s="2"/>
    </row>
    <row r="2144" spans="1:159" s="4" customFormat="1">
      <c r="A2144" s="77" t="s">
        <v>2444</v>
      </c>
      <c r="B2144" s="87" t="s">
        <v>2858</v>
      </c>
      <c r="C2144" s="88">
        <v>2714</v>
      </c>
      <c r="D2144" s="87" t="s">
        <v>2067</v>
      </c>
      <c r="E2144" s="107" t="str">
        <f>VLOOKUP($C2144,'2024-25 School Level AAFTE'!$C$4:$L$2372,9,FALSE)</f>
        <v>Yes</v>
      </c>
      <c r="F2144" s="95">
        <f>VLOOKUP($C2144,'2024-25 School Level AAFTE'!$C$4:$J$2372,8,FALSE)</f>
        <v>541</v>
      </c>
      <c r="G2144" s="97">
        <f>IFERROR(IF(E2144= "yes",VLOOKUP(C2144,Summary!$B:$I,6,0),0),0)</f>
        <v>0</v>
      </c>
      <c r="H2144" s="96">
        <f t="shared" si="361"/>
        <v>541</v>
      </c>
      <c r="I2144" s="154">
        <f>VLOOKUP($A2144,'2025-26 Salary &amp; Benefits'!$A:$I,3,FALSE)</f>
        <v>1</v>
      </c>
      <c r="J2144" s="154">
        <f>VLOOKUP($A2144,'2025-26 Salary &amp; Benefits'!$A:$I,4,FALSE)</f>
        <v>1</v>
      </c>
      <c r="K2144" s="141">
        <f t="shared" si="362"/>
        <v>541</v>
      </c>
      <c r="L2144" s="140">
        <f t="shared" si="363"/>
        <v>1.587</v>
      </c>
      <c r="M2144" s="142">
        <f>'2025-26 Salary &amp; Benefits'!$E$6</f>
        <v>78209</v>
      </c>
      <c r="N2144" s="142">
        <f>'2025-26 Salary &amp; Benefits'!$F$6</f>
        <v>80164</v>
      </c>
      <c r="O2144" s="9">
        <f t="shared" si="364"/>
        <v>124117.68</v>
      </c>
      <c r="P2144" s="9">
        <f t="shared" si="365"/>
        <v>3102.5900000000111</v>
      </c>
      <c r="Q2144" s="9">
        <f>'2025-26 Salary &amp; Benefits'!G$6</f>
        <v>15997.68</v>
      </c>
      <c r="R2144" s="143">
        <f>'2025-26 Salary &amp; Benefits'!H$6</f>
        <v>0.16020000000000001</v>
      </c>
      <c r="S2144" s="143">
        <f>'2025-26 Salary &amp; Benefits'!I$6</f>
        <v>0.15390000000000001</v>
      </c>
      <c r="T2144" s="9">
        <f t="shared" si="366"/>
        <v>45749.46</v>
      </c>
      <c r="U2144" s="9">
        <f t="shared" si="367"/>
        <v>2120.34</v>
      </c>
      <c r="V2144" s="9">
        <f t="shared" si="368"/>
        <v>326.32</v>
      </c>
      <c r="W2144" s="9">
        <f t="shared" si="369"/>
        <v>2446.6600000000003</v>
      </c>
      <c r="X2144" s="22">
        <f t="shared" si="370"/>
        <v>175416.38999999998</v>
      </c>
      <c r="Y2144" s="2"/>
      <c r="Z2144" s="2"/>
      <c r="AA2144" s="2"/>
      <c r="AB2144" s="2"/>
      <c r="AC2144" s="2"/>
      <c r="AD2144" s="2"/>
      <c r="AE2144" s="2"/>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c r="CC2144" s="2"/>
      <c r="CD2144" s="2"/>
      <c r="CE2144" s="2"/>
      <c r="CF2144" s="2"/>
      <c r="CG2144" s="2"/>
      <c r="CH2144" s="2"/>
      <c r="CI2144" s="2"/>
      <c r="CJ2144" s="2"/>
      <c r="CK2144" s="2"/>
      <c r="CL2144" s="2"/>
      <c r="CM2144" s="2"/>
      <c r="CN2144" s="2"/>
      <c r="CO2144" s="2"/>
      <c r="CP2144" s="2"/>
      <c r="CQ2144" s="2"/>
      <c r="CR2144" s="2"/>
      <c r="CS2144" s="2"/>
      <c r="CT2144" s="2"/>
      <c r="CU2144" s="2"/>
      <c r="CV2144" s="2"/>
      <c r="CW2144" s="2"/>
      <c r="CX2144" s="2"/>
      <c r="CY2144" s="2"/>
      <c r="CZ2144" s="2"/>
      <c r="DA2144" s="2"/>
      <c r="DB2144" s="2"/>
      <c r="DC2144" s="2"/>
      <c r="DD2144" s="2"/>
      <c r="DE2144" s="2"/>
      <c r="DF2144" s="2"/>
      <c r="DG2144" s="2"/>
      <c r="DH2144" s="2"/>
      <c r="DI2144" s="2"/>
      <c r="DJ2144" s="2"/>
      <c r="DK2144" s="2"/>
      <c r="DL2144" s="2"/>
      <c r="DM2144" s="2"/>
      <c r="DN2144" s="2"/>
      <c r="DO2144" s="2"/>
      <c r="DP2144" s="2"/>
      <c r="DQ2144" s="2"/>
      <c r="DR2144" s="2"/>
      <c r="DS2144" s="2"/>
      <c r="DT2144" s="2"/>
      <c r="DU2144" s="2"/>
      <c r="DV2144" s="2"/>
      <c r="DW2144" s="2"/>
      <c r="DX2144" s="2"/>
      <c r="DY2144" s="2"/>
      <c r="DZ2144" s="2"/>
      <c r="EA2144" s="2"/>
      <c r="EB2144" s="2"/>
      <c r="EC2144" s="2"/>
      <c r="ED2144" s="2"/>
      <c r="EE2144" s="2"/>
      <c r="EF2144" s="2"/>
      <c r="EG2144" s="2"/>
      <c r="EH2144" s="2"/>
      <c r="EI2144" s="2"/>
      <c r="EJ2144" s="2"/>
      <c r="EK2144" s="2"/>
      <c r="EL2144" s="2"/>
      <c r="EM2144" s="2"/>
      <c r="EN2144" s="2"/>
      <c r="EO2144" s="2"/>
      <c r="EP2144" s="2"/>
      <c r="EQ2144" s="2"/>
      <c r="ER2144" s="2"/>
      <c r="ES2144" s="2"/>
      <c r="ET2144" s="2"/>
      <c r="EU2144" s="2"/>
      <c r="EV2144" s="2"/>
      <c r="EW2144" s="2"/>
      <c r="EX2144" s="2"/>
      <c r="EY2144" s="2"/>
      <c r="EZ2144" s="2"/>
      <c r="FA2144" s="2"/>
      <c r="FB2144" s="2"/>
      <c r="FC2144" s="2"/>
    </row>
    <row r="2145" spans="1:159" s="4" customFormat="1">
      <c r="A2145" s="77" t="s">
        <v>2338</v>
      </c>
      <c r="B2145" s="87" t="s">
        <v>2859</v>
      </c>
      <c r="C2145" s="86">
        <v>2223</v>
      </c>
      <c r="D2145" s="2" t="s">
        <v>1311</v>
      </c>
      <c r="E2145" s="107" t="str">
        <f>VLOOKUP($C2145,'2024-25 School Level AAFTE'!$C$4:$L$2372,9,FALSE)</f>
        <v>No</v>
      </c>
      <c r="F2145" s="95">
        <f>VLOOKUP($C2145,'2024-25 School Level AAFTE'!$C$4:$J$2372,8,FALSE)</f>
        <v>545.42000000000007</v>
      </c>
      <c r="G2145" s="97">
        <f>IFERROR(IF(E2145= "yes",VLOOKUP(C2145,Summary!$B:$I,6,0),0),0)</f>
        <v>0</v>
      </c>
      <c r="H2145" s="96">
        <f t="shared" si="361"/>
        <v>0</v>
      </c>
      <c r="I2145" s="154">
        <f>VLOOKUP($A2145,'2025-26 Salary &amp; Benefits'!$A:$I,3,FALSE)</f>
        <v>1.06</v>
      </c>
      <c r="J2145" s="154">
        <f>VLOOKUP($A2145,'2025-26 Salary &amp; Benefits'!$A:$I,4,FALSE)</f>
        <v>1.1000000000000001</v>
      </c>
      <c r="K2145" s="141">
        <f t="shared" si="362"/>
        <v>0</v>
      </c>
      <c r="L2145" s="140">
        <f t="shared" si="363"/>
        <v>0</v>
      </c>
      <c r="M2145" s="142">
        <f>'2025-26 Salary &amp; Benefits'!$E$6</f>
        <v>78209</v>
      </c>
      <c r="N2145" s="142">
        <f>'2025-26 Salary &amp; Benefits'!$F$6</f>
        <v>80164</v>
      </c>
      <c r="O2145" s="9">
        <f t="shared" si="364"/>
        <v>0</v>
      </c>
      <c r="P2145" s="9">
        <f t="shared" si="365"/>
        <v>0</v>
      </c>
      <c r="Q2145" s="9">
        <f>'2025-26 Salary &amp; Benefits'!G$6</f>
        <v>15997.68</v>
      </c>
      <c r="R2145" s="143">
        <f>'2025-26 Salary &amp; Benefits'!H$6</f>
        <v>0.16020000000000001</v>
      </c>
      <c r="S2145" s="143">
        <f>'2025-26 Salary &amp; Benefits'!I$6</f>
        <v>0.15390000000000001</v>
      </c>
      <c r="T2145" s="9">
        <f t="shared" si="366"/>
        <v>0</v>
      </c>
      <c r="U2145" s="9">
        <f t="shared" si="367"/>
        <v>0</v>
      </c>
      <c r="V2145" s="9">
        <f t="shared" si="368"/>
        <v>0</v>
      </c>
      <c r="W2145" s="9">
        <f t="shared" si="369"/>
        <v>0</v>
      </c>
      <c r="X2145" s="22">
        <f t="shared" si="370"/>
        <v>0</v>
      </c>
      <c r="Y2145" s="2"/>
      <c r="Z2145" s="2"/>
      <c r="AA2145" s="2"/>
      <c r="AB2145" s="2"/>
      <c r="AC2145" s="2"/>
      <c r="AD2145" s="2"/>
      <c r="AE2145" s="2"/>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c r="BF2145" s="2"/>
      <c r="BG2145" s="2"/>
      <c r="BH2145" s="2"/>
      <c r="BI2145" s="2"/>
      <c r="BJ2145" s="2"/>
      <c r="BK2145" s="2"/>
      <c r="BL2145" s="2"/>
      <c r="BM2145" s="2"/>
      <c r="BN2145" s="2"/>
      <c r="BO2145" s="2"/>
      <c r="BP2145" s="2"/>
      <c r="BQ2145" s="2"/>
      <c r="BR2145" s="2"/>
      <c r="BS2145" s="2"/>
      <c r="BT2145" s="2"/>
      <c r="BU2145" s="2"/>
      <c r="BV2145" s="2"/>
      <c r="BW2145" s="2"/>
      <c r="BX2145" s="2"/>
      <c r="BY2145" s="2"/>
      <c r="BZ2145" s="2"/>
      <c r="CA2145" s="2"/>
      <c r="CB2145" s="2"/>
      <c r="CC2145" s="2"/>
      <c r="CD2145" s="2"/>
      <c r="CE2145" s="2"/>
      <c r="CF2145" s="2"/>
      <c r="CG2145" s="2"/>
      <c r="CH2145" s="2"/>
      <c r="CI2145" s="2"/>
      <c r="CJ2145" s="2"/>
      <c r="CK2145" s="2"/>
      <c r="CL2145" s="2"/>
      <c r="CM2145" s="2"/>
      <c r="CN2145" s="2"/>
      <c r="CO2145" s="2"/>
      <c r="CP2145" s="2"/>
      <c r="CQ2145" s="2"/>
      <c r="CR2145" s="2"/>
      <c r="CS2145" s="2"/>
      <c r="CT2145" s="2"/>
      <c r="CU2145" s="2"/>
      <c r="CV2145" s="2"/>
      <c r="CW2145" s="2"/>
      <c r="CX2145" s="2"/>
      <c r="CY2145" s="2"/>
      <c r="CZ2145" s="2"/>
      <c r="DA2145" s="2"/>
      <c r="DB2145" s="2"/>
      <c r="DC2145" s="2"/>
      <c r="DD2145" s="2"/>
      <c r="DE2145" s="2"/>
      <c r="DF2145" s="2"/>
      <c r="DG2145" s="2"/>
      <c r="DH2145" s="2"/>
      <c r="DI2145" s="2"/>
      <c r="DJ2145" s="2"/>
      <c r="DK2145" s="2"/>
      <c r="DL2145" s="2"/>
      <c r="DM2145" s="2"/>
      <c r="DN2145" s="2"/>
      <c r="DO2145" s="2"/>
      <c r="DP2145" s="2"/>
      <c r="DQ2145" s="2"/>
      <c r="DR2145" s="2"/>
      <c r="DS2145" s="2"/>
      <c r="DT2145" s="2"/>
      <c r="DU2145" s="2"/>
      <c r="DV2145" s="2"/>
      <c r="DW2145" s="2"/>
      <c r="DX2145" s="2"/>
      <c r="DY2145" s="2"/>
      <c r="DZ2145" s="2"/>
      <c r="EA2145" s="2"/>
      <c r="EB2145" s="2"/>
      <c r="EC2145" s="2"/>
      <c r="ED2145" s="2"/>
      <c r="EE2145" s="2"/>
      <c r="EF2145" s="2"/>
      <c r="EG2145" s="2"/>
      <c r="EH2145" s="2"/>
      <c r="EI2145" s="2"/>
      <c r="EJ2145" s="2"/>
      <c r="EK2145" s="2"/>
      <c r="EL2145" s="2"/>
      <c r="EM2145" s="2"/>
      <c r="EN2145" s="2"/>
      <c r="EO2145" s="2"/>
      <c r="EP2145" s="2"/>
      <c r="EQ2145" s="2"/>
      <c r="ER2145" s="2"/>
      <c r="ES2145" s="2"/>
      <c r="ET2145" s="2"/>
      <c r="EU2145" s="2"/>
      <c r="EV2145" s="2"/>
      <c r="EW2145" s="2"/>
      <c r="EX2145" s="2"/>
      <c r="EY2145" s="2"/>
      <c r="EZ2145" s="2"/>
      <c r="FA2145" s="2"/>
      <c r="FB2145" s="2"/>
      <c r="FC2145" s="2"/>
    </row>
    <row r="2146" spans="1:159" s="4" customFormat="1">
      <c r="A2146" s="77" t="s">
        <v>2338</v>
      </c>
      <c r="B2146" s="87" t="s">
        <v>2859</v>
      </c>
      <c r="C2146" s="88">
        <v>3179</v>
      </c>
      <c r="D2146" s="87" t="s">
        <v>1312</v>
      </c>
      <c r="E2146" s="107" t="str">
        <f>VLOOKUP($C2146,'2024-25 School Level AAFTE'!$C$4:$L$2372,9,FALSE)</f>
        <v>No</v>
      </c>
      <c r="F2146" s="95">
        <f>VLOOKUP($C2146,'2024-25 School Level AAFTE'!$C$4:$J$2372,8,FALSE)</f>
        <v>880.61</v>
      </c>
      <c r="G2146" s="97">
        <f>IFERROR(IF(E2146= "yes",VLOOKUP(C2146,Summary!$B:$I,6,0),0),0)</f>
        <v>0</v>
      </c>
      <c r="H2146" s="96">
        <f t="shared" si="361"/>
        <v>0</v>
      </c>
      <c r="I2146" s="154">
        <f>VLOOKUP($A2146,'2025-26 Salary &amp; Benefits'!$A:$I,3,FALSE)</f>
        <v>1.06</v>
      </c>
      <c r="J2146" s="154">
        <f>VLOOKUP($A2146,'2025-26 Salary &amp; Benefits'!$A:$I,4,FALSE)</f>
        <v>1.1000000000000001</v>
      </c>
      <c r="K2146" s="141">
        <f t="shared" si="362"/>
        <v>0</v>
      </c>
      <c r="L2146" s="140">
        <f t="shared" si="363"/>
        <v>0</v>
      </c>
      <c r="M2146" s="142">
        <f>'2025-26 Salary &amp; Benefits'!$E$6</f>
        <v>78209</v>
      </c>
      <c r="N2146" s="142">
        <f>'2025-26 Salary &amp; Benefits'!$F$6</f>
        <v>80164</v>
      </c>
      <c r="O2146" s="9">
        <f t="shared" si="364"/>
        <v>0</v>
      </c>
      <c r="P2146" s="9">
        <f t="shared" si="365"/>
        <v>0</v>
      </c>
      <c r="Q2146" s="9">
        <f>'2025-26 Salary &amp; Benefits'!G$6</f>
        <v>15997.68</v>
      </c>
      <c r="R2146" s="143">
        <f>'2025-26 Salary &amp; Benefits'!H$6</f>
        <v>0.16020000000000001</v>
      </c>
      <c r="S2146" s="143">
        <f>'2025-26 Salary &amp; Benefits'!I$6</f>
        <v>0.15390000000000001</v>
      </c>
      <c r="T2146" s="9">
        <f t="shared" si="366"/>
        <v>0</v>
      </c>
      <c r="U2146" s="9">
        <f t="shared" si="367"/>
        <v>0</v>
      </c>
      <c r="V2146" s="9">
        <f t="shared" si="368"/>
        <v>0</v>
      </c>
      <c r="W2146" s="9">
        <f t="shared" si="369"/>
        <v>0</v>
      </c>
      <c r="X2146" s="22">
        <f t="shared" si="370"/>
        <v>0</v>
      </c>
      <c r="Y2146" s="2"/>
      <c r="Z2146" s="2"/>
      <c r="AA2146" s="2"/>
      <c r="AB2146" s="2"/>
      <c r="AC2146" s="2"/>
      <c r="AD2146" s="2"/>
      <c r="AE2146" s="2"/>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c r="BF2146" s="2"/>
      <c r="BG2146" s="2"/>
      <c r="BH2146" s="2"/>
      <c r="BI2146" s="2"/>
      <c r="BJ2146" s="2"/>
      <c r="BK2146" s="2"/>
      <c r="BL2146" s="2"/>
      <c r="BM2146" s="2"/>
      <c r="BN2146" s="2"/>
      <c r="BO2146" s="2"/>
      <c r="BP2146" s="2"/>
      <c r="BQ2146" s="2"/>
      <c r="BR2146" s="2"/>
      <c r="BS2146" s="2"/>
      <c r="BT2146" s="2"/>
      <c r="BU2146" s="2"/>
      <c r="BV2146" s="2"/>
      <c r="BW2146" s="2"/>
      <c r="BX2146" s="2"/>
      <c r="BY2146" s="2"/>
      <c r="BZ2146" s="2"/>
      <c r="CA2146" s="2"/>
      <c r="CB2146" s="2"/>
      <c r="CC2146" s="2"/>
      <c r="CD2146" s="2"/>
      <c r="CE2146" s="2"/>
      <c r="CF2146" s="2"/>
      <c r="CG2146" s="2"/>
      <c r="CH2146" s="2"/>
      <c r="CI2146" s="2"/>
      <c r="CJ2146" s="2"/>
      <c r="CK2146" s="2"/>
      <c r="CL2146" s="2"/>
      <c r="CM2146" s="2"/>
      <c r="CN2146" s="2"/>
      <c r="CO2146" s="2"/>
      <c r="CP2146" s="2"/>
      <c r="CQ2146" s="2"/>
      <c r="CR2146" s="2"/>
      <c r="CS2146" s="2"/>
      <c r="CT2146" s="2"/>
      <c r="CU2146" s="2"/>
      <c r="CV2146" s="2"/>
      <c r="CW2146" s="2"/>
      <c r="CX2146" s="2"/>
      <c r="CY2146" s="2"/>
      <c r="CZ2146" s="2"/>
      <c r="DA2146" s="2"/>
      <c r="DB2146" s="2"/>
      <c r="DC2146" s="2"/>
      <c r="DD2146" s="2"/>
      <c r="DE2146" s="2"/>
      <c r="DF2146" s="2"/>
      <c r="DG2146" s="2"/>
      <c r="DH2146" s="2"/>
      <c r="DI2146" s="2"/>
      <c r="DJ2146" s="2"/>
      <c r="DK2146" s="2"/>
      <c r="DL2146" s="2"/>
      <c r="DM2146" s="2"/>
      <c r="DN2146" s="2"/>
      <c r="DO2146" s="2"/>
      <c r="DP2146" s="2"/>
      <c r="DQ2146" s="2"/>
      <c r="DR2146" s="2"/>
      <c r="DS2146" s="2"/>
      <c r="DT2146" s="2"/>
      <c r="DU2146" s="2"/>
      <c r="DV2146" s="2"/>
      <c r="DW2146" s="2"/>
      <c r="DX2146" s="2"/>
      <c r="DY2146" s="2"/>
      <c r="DZ2146" s="2"/>
      <c r="EA2146" s="2"/>
      <c r="EB2146" s="2"/>
      <c r="EC2146" s="2"/>
      <c r="ED2146" s="2"/>
      <c r="EE2146" s="2"/>
      <c r="EF2146" s="2"/>
      <c r="EG2146" s="2"/>
      <c r="EH2146" s="2"/>
      <c r="EI2146" s="2"/>
      <c r="EJ2146" s="2"/>
      <c r="EK2146" s="2"/>
      <c r="EL2146" s="2"/>
      <c r="EM2146" s="2"/>
      <c r="EN2146" s="2"/>
      <c r="EO2146" s="2"/>
      <c r="EP2146" s="2"/>
      <c r="EQ2146" s="2"/>
      <c r="ER2146" s="2"/>
      <c r="ES2146" s="2"/>
      <c r="ET2146" s="2"/>
      <c r="EU2146" s="2"/>
      <c r="EV2146" s="2"/>
      <c r="EW2146" s="2"/>
      <c r="EX2146" s="2"/>
      <c r="EY2146" s="2"/>
      <c r="EZ2146" s="2"/>
      <c r="FA2146" s="2"/>
      <c r="FB2146" s="2"/>
      <c r="FC2146" s="2"/>
    </row>
    <row r="2147" spans="1:159" s="4" customFormat="1">
      <c r="A2147" s="77" t="s">
        <v>2338</v>
      </c>
      <c r="B2147" s="87" t="s">
        <v>2859</v>
      </c>
      <c r="C2147" s="88">
        <v>3296</v>
      </c>
      <c r="D2147" s="87" t="s">
        <v>1313</v>
      </c>
      <c r="E2147" s="107" t="str">
        <f>VLOOKUP($C2147,'2024-25 School Level AAFTE'!$C$4:$L$2372,9,FALSE)</f>
        <v>No</v>
      </c>
      <c r="F2147" s="95">
        <f>VLOOKUP($C2147,'2024-25 School Level AAFTE'!$C$4:$J$2372,8,FALSE)</f>
        <v>699.48</v>
      </c>
      <c r="G2147" s="97">
        <f>IFERROR(IF(E2147= "yes",VLOOKUP(C2147,Summary!$B:$I,6,0),0),0)</f>
        <v>0</v>
      </c>
      <c r="H2147" s="96">
        <f t="shared" si="361"/>
        <v>0</v>
      </c>
      <c r="I2147" s="154">
        <f>VLOOKUP($A2147,'2025-26 Salary &amp; Benefits'!$A:$I,3,FALSE)</f>
        <v>1.06</v>
      </c>
      <c r="J2147" s="154">
        <f>VLOOKUP($A2147,'2025-26 Salary &amp; Benefits'!$A:$I,4,FALSE)</f>
        <v>1.1000000000000001</v>
      </c>
      <c r="K2147" s="141">
        <f t="shared" si="362"/>
        <v>0</v>
      </c>
      <c r="L2147" s="140">
        <f t="shared" si="363"/>
        <v>0</v>
      </c>
      <c r="M2147" s="142">
        <f>'2025-26 Salary &amp; Benefits'!$E$6</f>
        <v>78209</v>
      </c>
      <c r="N2147" s="142">
        <f>'2025-26 Salary &amp; Benefits'!$F$6</f>
        <v>80164</v>
      </c>
      <c r="O2147" s="9">
        <f t="shared" si="364"/>
        <v>0</v>
      </c>
      <c r="P2147" s="9">
        <f t="shared" si="365"/>
        <v>0</v>
      </c>
      <c r="Q2147" s="9">
        <f>'2025-26 Salary &amp; Benefits'!G$6</f>
        <v>15997.68</v>
      </c>
      <c r="R2147" s="143">
        <f>'2025-26 Salary &amp; Benefits'!H$6</f>
        <v>0.16020000000000001</v>
      </c>
      <c r="S2147" s="143">
        <f>'2025-26 Salary &amp; Benefits'!I$6</f>
        <v>0.15390000000000001</v>
      </c>
      <c r="T2147" s="9">
        <f t="shared" si="366"/>
        <v>0</v>
      </c>
      <c r="U2147" s="9">
        <f t="shared" si="367"/>
        <v>0</v>
      </c>
      <c r="V2147" s="9">
        <f t="shared" si="368"/>
        <v>0</v>
      </c>
      <c r="W2147" s="9">
        <f t="shared" si="369"/>
        <v>0</v>
      </c>
      <c r="X2147" s="22">
        <f t="shared" si="370"/>
        <v>0</v>
      </c>
      <c r="Y2147" s="2"/>
      <c r="Z2147" s="2"/>
      <c r="AA2147" s="2"/>
      <c r="AB2147" s="2"/>
      <c r="AC2147" s="2"/>
      <c r="AD2147" s="2"/>
      <c r="AE2147" s="2"/>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c r="BF2147" s="2"/>
      <c r="BG2147" s="2"/>
      <c r="BH2147" s="2"/>
      <c r="BI2147" s="2"/>
      <c r="BJ2147" s="2"/>
      <c r="BK2147" s="2"/>
      <c r="BL2147" s="2"/>
      <c r="BM2147" s="2"/>
      <c r="BN2147" s="2"/>
      <c r="BO2147" s="2"/>
      <c r="BP2147" s="2"/>
      <c r="BQ2147" s="2"/>
      <c r="BR2147" s="2"/>
      <c r="BS2147" s="2"/>
      <c r="BT2147" s="2"/>
      <c r="BU2147" s="2"/>
      <c r="BV2147" s="2"/>
      <c r="BW2147" s="2"/>
      <c r="BX2147" s="2"/>
      <c r="BY2147" s="2"/>
      <c r="BZ2147" s="2"/>
      <c r="CA2147" s="2"/>
      <c r="CB2147" s="2"/>
      <c r="CC2147" s="2"/>
      <c r="CD2147" s="2"/>
      <c r="CE2147" s="2"/>
      <c r="CF2147" s="2"/>
      <c r="CG2147" s="2"/>
      <c r="CH2147" s="2"/>
      <c r="CI2147" s="2"/>
      <c r="CJ2147" s="2"/>
      <c r="CK2147" s="2"/>
      <c r="CL2147" s="2"/>
      <c r="CM2147" s="2"/>
      <c r="CN2147" s="2"/>
      <c r="CO2147" s="2"/>
      <c r="CP2147" s="2"/>
      <c r="CQ2147" s="2"/>
      <c r="CR2147" s="2"/>
      <c r="CS2147" s="2"/>
      <c r="CT2147" s="2"/>
      <c r="CU2147" s="2"/>
      <c r="CV2147" s="2"/>
      <c r="CW2147" s="2"/>
      <c r="CX2147" s="2"/>
      <c r="CY2147" s="2"/>
      <c r="CZ2147" s="2"/>
      <c r="DA2147" s="2"/>
      <c r="DB2147" s="2"/>
      <c r="DC2147" s="2"/>
      <c r="DD2147" s="2"/>
      <c r="DE2147" s="2"/>
      <c r="DF2147" s="2"/>
      <c r="DG2147" s="2"/>
      <c r="DH2147" s="2"/>
      <c r="DI2147" s="2"/>
      <c r="DJ2147" s="2"/>
      <c r="DK2147" s="2"/>
      <c r="DL2147" s="2"/>
      <c r="DM2147" s="2"/>
      <c r="DN2147" s="2"/>
      <c r="DO2147" s="2"/>
      <c r="DP2147" s="2"/>
      <c r="DQ2147" s="2"/>
      <c r="DR2147" s="2"/>
      <c r="DS2147" s="2"/>
      <c r="DT2147" s="2"/>
      <c r="DU2147" s="2"/>
      <c r="DV2147" s="2"/>
      <c r="DW2147" s="2"/>
      <c r="DX2147" s="2"/>
      <c r="DY2147" s="2"/>
      <c r="DZ2147" s="2"/>
      <c r="EA2147" s="2"/>
      <c r="EB2147" s="2"/>
      <c r="EC2147" s="2"/>
      <c r="ED2147" s="2"/>
      <c r="EE2147" s="2"/>
      <c r="EF2147" s="2"/>
      <c r="EG2147" s="2"/>
      <c r="EH2147" s="2"/>
      <c r="EI2147" s="2"/>
      <c r="EJ2147" s="2"/>
      <c r="EK2147" s="2"/>
      <c r="EL2147" s="2"/>
      <c r="EM2147" s="2"/>
      <c r="EN2147" s="2"/>
      <c r="EO2147" s="2"/>
      <c r="EP2147" s="2"/>
      <c r="EQ2147" s="2"/>
      <c r="ER2147" s="2"/>
      <c r="ES2147" s="2"/>
      <c r="ET2147" s="2"/>
      <c r="EU2147" s="2"/>
      <c r="EV2147" s="2"/>
      <c r="EW2147" s="2"/>
      <c r="EX2147" s="2"/>
      <c r="EY2147" s="2"/>
      <c r="EZ2147" s="2"/>
      <c r="FA2147" s="2"/>
      <c r="FB2147" s="2"/>
      <c r="FC2147" s="2"/>
    </row>
    <row r="2148" spans="1:159" s="4" customFormat="1">
      <c r="A2148" s="77" t="s">
        <v>2338</v>
      </c>
      <c r="B2148" s="87" t="s">
        <v>2859</v>
      </c>
      <c r="C2148" s="88">
        <v>3600</v>
      </c>
      <c r="D2148" s="87" t="s">
        <v>1314</v>
      </c>
      <c r="E2148" s="107" t="str">
        <f>VLOOKUP($C2148,'2024-25 School Level AAFTE'!$C$4:$L$2372,9,FALSE)</f>
        <v>No</v>
      </c>
      <c r="F2148" s="95">
        <f>VLOOKUP($C2148,'2024-25 School Level AAFTE'!$C$4:$J$2372,8,FALSE)</f>
        <v>1342.53</v>
      </c>
      <c r="G2148" s="97">
        <f>IFERROR(IF(E2148= "yes",VLOOKUP(C2148,Summary!$B:$I,6,0),0),0)</f>
        <v>0</v>
      </c>
      <c r="H2148" s="96">
        <f t="shared" si="361"/>
        <v>0</v>
      </c>
      <c r="I2148" s="154">
        <f>VLOOKUP($A2148,'2025-26 Salary &amp; Benefits'!$A:$I,3,FALSE)</f>
        <v>1.06</v>
      </c>
      <c r="J2148" s="154">
        <f>VLOOKUP($A2148,'2025-26 Salary &amp; Benefits'!$A:$I,4,FALSE)</f>
        <v>1.1000000000000001</v>
      </c>
      <c r="K2148" s="141">
        <f t="shared" si="362"/>
        <v>0</v>
      </c>
      <c r="L2148" s="140">
        <f t="shared" si="363"/>
        <v>0</v>
      </c>
      <c r="M2148" s="142">
        <f>'2025-26 Salary &amp; Benefits'!$E$6</f>
        <v>78209</v>
      </c>
      <c r="N2148" s="142">
        <f>'2025-26 Salary &amp; Benefits'!$F$6</f>
        <v>80164</v>
      </c>
      <c r="O2148" s="9">
        <f t="shared" si="364"/>
        <v>0</v>
      </c>
      <c r="P2148" s="9">
        <f t="shared" si="365"/>
        <v>0</v>
      </c>
      <c r="Q2148" s="9">
        <f>'2025-26 Salary &amp; Benefits'!G$6</f>
        <v>15997.68</v>
      </c>
      <c r="R2148" s="143">
        <f>'2025-26 Salary &amp; Benefits'!H$6</f>
        <v>0.16020000000000001</v>
      </c>
      <c r="S2148" s="143">
        <f>'2025-26 Salary &amp; Benefits'!I$6</f>
        <v>0.15390000000000001</v>
      </c>
      <c r="T2148" s="9">
        <f t="shared" si="366"/>
        <v>0</v>
      </c>
      <c r="U2148" s="9">
        <f t="shared" si="367"/>
        <v>0</v>
      </c>
      <c r="V2148" s="9">
        <f t="shared" si="368"/>
        <v>0</v>
      </c>
      <c r="W2148" s="9">
        <f t="shared" si="369"/>
        <v>0</v>
      </c>
      <c r="X2148" s="22">
        <f t="shared" si="370"/>
        <v>0</v>
      </c>
      <c r="Y2148" s="2"/>
      <c r="Z2148" s="2"/>
      <c r="AA2148" s="2"/>
      <c r="AB2148" s="2"/>
      <c r="AC2148" s="2"/>
      <c r="AD2148" s="2"/>
      <c r="AE2148" s="2"/>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c r="BF2148" s="2"/>
      <c r="BG2148" s="2"/>
      <c r="BH2148" s="2"/>
      <c r="BI2148" s="2"/>
      <c r="BJ2148" s="2"/>
      <c r="BK2148" s="2"/>
      <c r="BL2148" s="2"/>
      <c r="BM2148" s="2"/>
      <c r="BN2148" s="2"/>
      <c r="BO2148" s="2"/>
      <c r="BP2148" s="2"/>
      <c r="BQ2148" s="2"/>
      <c r="BR2148" s="2"/>
      <c r="BS2148" s="2"/>
      <c r="BT2148" s="2"/>
      <c r="BU2148" s="2"/>
      <c r="BV2148" s="2"/>
      <c r="BW2148" s="2"/>
      <c r="BX2148" s="2"/>
      <c r="BY2148" s="2"/>
      <c r="BZ2148" s="2"/>
      <c r="CA2148" s="2"/>
      <c r="CB2148" s="2"/>
      <c r="CC2148" s="2"/>
      <c r="CD2148" s="2"/>
      <c r="CE2148" s="2"/>
      <c r="CF2148" s="2"/>
      <c r="CG2148" s="2"/>
      <c r="CH2148" s="2"/>
      <c r="CI2148" s="2"/>
      <c r="CJ2148" s="2"/>
      <c r="CK2148" s="2"/>
      <c r="CL2148" s="2"/>
      <c r="CM2148" s="2"/>
      <c r="CN2148" s="2"/>
      <c r="CO2148" s="2"/>
      <c r="CP2148" s="2"/>
      <c r="CQ2148" s="2"/>
      <c r="CR2148" s="2"/>
      <c r="CS2148" s="2"/>
      <c r="CT2148" s="2"/>
      <c r="CU2148" s="2"/>
      <c r="CV2148" s="2"/>
      <c r="CW2148" s="2"/>
      <c r="CX2148" s="2"/>
      <c r="CY2148" s="2"/>
      <c r="CZ2148" s="2"/>
      <c r="DA2148" s="2"/>
      <c r="DB2148" s="2"/>
      <c r="DC2148" s="2"/>
      <c r="DD2148" s="2"/>
      <c r="DE2148" s="2"/>
      <c r="DF2148" s="2"/>
      <c r="DG2148" s="2"/>
      <c r="DH2148" s="2"/>
      <c r="DI2148" s="2"/>
      <c r="DJ2148" s="2"/>
      <c r="DK2148" s="2"/>
      <c r="DL2148" s="2"/>
      <c r="DM2148" s="2"/>
      <c r="DN2148" s="2"/>
      <c r="DO2148" s="2"/>
      <c r="DP2148" s="2"/>
      <c r="DQ2148" s="2"/>
      <c r="DR2148" s="2"/>
      <c r="DS2148" s="2"/>
      <c r="DT2148" s="2"/>
      <c r="DU2148" s="2"/>
      <c r="DV2148" s="2"/>
      <c r="DW2148" s="2"/>
      <c r="DX2148" s="2"/>
      <c r="DY2148" s="2"/>
      <c r="DZ2148" s="2"/>
      <c r="EA2148" s="2"/>
      <c r="EB2148" s="2"/>
      <c r="EC2148" s="2"/>
      <c r="ED2148" s="2"/>
      <c r="EE2148" s="2"/>
      <c r="EF2148" s="2"/>
      <c r="EG2148" s="2"/>
      <c r="EH2148" s="2"/>
      <c r="EI2148" s="2"/>
      <c r="EJ2148" s="2"/>
      <c r="EK2148" s="2"/>
      <c r="EL2148" s="2"/>
      <c r="EM2148" s="2"/>
      <c r="EN2148" s="2"/>
      <c r="EO2148" s="2"/>
      <c r="EP2148" s="2"/>
      <c r="EQ2148" s="2"/>
      <c r="ER2148" s="2"/>
      <c r="ES2148" s="2"/>
      <c r="ET2148" s="2"/>
      <c r="EU2148" s="2"/>
      <c r="EV2148" s="2"/>
      <c r="EW2148" s="2"/>
      <c r="EX2148" s="2"/>
      <c r="EY2148" s="2"/>
      <c r="EZ2148" s="2"/>
      <c r="FA2148" s="2"/>
      <c r="FB2148" s="2"/>
      <c r="FC2148" s="2"/>
    </row>
    <row r="2149" spans="1:159" s="4" customFormat="1">
      <c r="A2149" s="77" t="s">
        <v>2338</v>
      </c>
      <c r="B2149" s="87" t="s">
        <v>2859</v>
      </c>
      <c r="C2149" s="88">
        <v>3601</v>
      </c>
      <c r="D2149" s="87" t="s">
        <v>1315</v>
      </c>
      <c r="E2149" s="107" t="str">
        <f>VLOOKUP($C2149,'2024-25 School Level AAFTE'!$C$4:$L$2372,9,FALSE)</f>
        <v>No</v>
      </c>
      <c r="F2149" s="95">
        <f>VLOOKUP($C2149,'2024-25 School Level AAFTE'!$C$4:$J$2372,8,FALSE)</f>
        <v>463.11</v>
      </c>
      <c r="G2149" s="97">
        <f>IFERROR(IF(E2149= "yes",VLOOKUP(C2149,Summary!$B:$I,6,0),0),0)</f>
        <v>0</v>
      </c>
      <c r="H2149" s="96">
        <f t="shared" si="361"/>
        <v>0</v>
      </c>
      <c r="I2149" s="154">
        <f>VLOOKUP($A2149,'2025-26 Salary &amp; Benefits'!$A:$I,3,FALSE)</f>
        <v>1.06</v>
      </c>
      <c r="J2149" s="154">
        <f>VLOOKUP($A2149,'2025-26 Salary &amp; Benefits'!$A:$I,4,FALSE)</f>
        <v>1.1000000000000001</v>
      </c>
      <c r="K2149" s="141">
        <f t="shared" si="362"/>
        <v>0</v>
      </c>
      <c r="L2149" s="140">
        <f t="shared" si="363"/>
        <v>0</v>
      </c>
      <c r="M2149" s="142">
        <f>'2025-26 Salary &amp; Benefits'!$E$6</f>
        <v>78209</v>
      </c>
      <c r="N2149" s="142">
        <f>'2025-26 Salary &amp; Benefits'!$F$6</f>
        <v>80164</v>
      </c>
      <c r="O2149" s="9">
        <f t="shared" si="364"/>
        <v>0</v>
      </c>
      <c r="P2149" s="9">
        <f t="shared" si="365"/>
        <v>0</v>
      </c>
      <c r="Q2149" s="9">
        <f>'2025-26 Salary &amp; Benefits'!G$6</f>
        <v>15997.68</v>
      </c>
      <c r="R2149" s="143">
        <f>'2025-26 Salary &amp; Benefits'!H$6</f>
        <v>0.16020000000000001</v>
      </c>
      <c r="S2149" s="143">
        <f>'2025-26 Salary &amp; Benefits'!I$6</f>
        <v>0.15390000000000001</v>
      </c>
      <c r="T2149" s="9">
        <f t="shared" si="366"/>
        <v>0</v>
      </c>
      <c r="U2149" s="9">
        <f t="shared" si="367"/>
        <v>0</v>
      </c>
      <c r="V2149" s="9">
        <f t="shared" si="368"/>
        <v>0</v>
      </c>
      <c r="W2149" s="9">
        <f t="shared" si="369"/>
        <v>0</v>
      </c>
      <c r="X2149" s="22">
        <f t="shared" si="370"/>
        <v>0</v>
      </c>
      <c r="Y2149" s="2"/>
      <c r="Z2149" s="2"/>
      <c r="AA2149" s="2"/>
      <c r="AB2149" s="2"/>
      <c r="AC2149" s="2"/>
      <c r="AD2149" s="2"/>
      <c r="AE2149" s="2"/>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c r="BF2149" s="2"/>
      <c r="BG2149" s="2"/>
      <c r="BH2149" s="2"/>
      <c r="BI2149" s="2"/>
      <c r="BJ2149" s="2"/>
      <c r="BK2149" s="2"/>
      <c r="BL2149" s="2"/>
      <c r="BM2149" s="2"/>
      <c r="BN2149" s="2"/>
      <c r="BO2149" s="2"/>
      <c r="BP2149" s="2"/>
      <c r="BQ2149" s="2"/>
      <c r="BR2149" s="2"/>
      <c r="BS2149" s="2"/>
      <c r="BT2149" s="2"/>
      <c r="BU2149" s="2"/>
      <c r="BV2149" s="2"/>
      <c r="BW2149" s="2"/>
      <c r="BX2149" s="2"/>
      <c r="BY2149" s="2"/>
      <c r="BZ2149" s="2"/>
      <c r="CA2149" s="2"/>
      <c r="CB2149" s="2"/>
      <c r="CC2149" s="2"/>
      <c r="CD2149" s="2"/>
      <c r="CE2149" s="2"/>
      <c r="CF2149" s="2"/>
      <c r="CG2149" s="2"/>
      <c r="CH2149" s="2"/>
      <c r="CI2149" s="2"/>
      <c r="CJ2149" s="2"/>
      <c r="CK2149" s="2"/>
      <c r="CL2149" s="2"/>
      <c r="CM2149" s="2"/>
      <c r="CN2149" s="2"/>
      <c r="CO2149" s="2"/>
      <c r="CP2149" s="2"/>
      <c r="CQ2149" s="2"/>
      <c r="CR2149" s="2"/>
      <c r="CS2149" s="2"/>
      <c r="CT2149" s="2"/>
      <c r="CU2149" s="2"/>
      <c r="CV2149" s="2"/>
      <c r="CW2149" s="2"/>
      <c r="CX2149" s="2"/>
      <c r="CY2149" s="2"/>
      <c r="CZ2149" s="2"/>
      <c r="DA2149" s="2"/>
      <c r="DB2149" s="2"/>
      <c r="DC2149" s="2"/>
      <c r="DD2149" s="2"/>
      <c r="DE2149" s="2"/>
      <c r="DF2149" s="2"/>
      <c r="DG2149" s="2"/>
      <c r="DH2149" s="2"/>
      <c r="DI2149" s="2"/>
      <c r="DJ2149" s="2"/>
      <c r="DK2149" s="2"/>
      <c r="DL2149" s="2"/>
      <c r="DM2149" s="2"/>
      <c r="DN2149" s="2"/>
      <c r="DO2149" s="2"/>
      <c r="DP2149" s="2"/>
      <c r="DQ2149" s="2"/>
      <c r="DR2149" s="2"/>
      <c r="DS2149" s="2"/>
      <c r="DT2149" s="2"/>
      <c r="DU2149" s="2"/>
      <c r="DV2149" s="2"/>
      <c r="DW2149" s="2"/>
      <c r="DX2149" s="2"/>
      <c r="DY2149" s="2"/>
      <c r="DZ2149" s="2"/>
      <c r="EA2149" s="2"/>
      <c r="EB2149" s="2"/>
      <c r="EC2149" s="2"/>
      <c r="ED2149" s="2"/>
      <c r="EE2149" s="2"/>
      <c r="EF2149" s="2"/>
      <c r="EG2149" s="2"/>
      <c r="EH2149" s="2"/>
      <c r="EI2149" s="2"/>
      <c r="EJ2149" s="2"/>
      <c r="EK2149" s="2"/>
      <c r="EL2149" s="2"/>
      <c r="EM2149" s="2"/>
      <c r="EN2149" s="2"/>
      <c r="EO2149" s="2"/>
      <c r="EP2149" s="2"/>
      <c r="EQ2149" s="2"/>
      <c r="ER2149" s="2"/>
      <c r="ES2149" s="2"/>
      <c r="ET2149" s="2"/>
      <c r="EU2149" s="2"/>
      <c r="EV2149" s="2"/>
      <c r="EW2149" s="2"/>
      <c r="EX2149" s="2"/>
      <c r="EY2149" s="2"/>
      <c r="EZ2149" s="2"/>
      <c r="FA2149" s="2"/>
      <c r="FB2149" s="2"/>
      <c r="FC2149" s="2"/>
    </row>
    <row r="2150" spans="1:159" s="4" customFormat="1">
      <c r="A2150" s="77" t="s">
        <v>2338</v>
      </c>
      <c r="B2150" s="87" t="s">
        <v>2859</v>
      </c>
      <c r="C2150" s="88">
        <v>3792</v>
      </c>
      <c r="D2150" s="87" t="s">
        <v>1316</v>
      </c>
      <c r="E2150" s="107" t="str">
        <f>VLOOKUP($C2150,'2024-25 School Level AAFTE'!$C$4:$L$2372,9,FALSE)</f>
        <v>No</v>
      </c>
      <c r="F2150" s="95">
        <f>VLOOKUP($C2150,'2024-25 School Level AAFTE'!$C$4:$J$2372,8,FALSE)</f>
        <v>514.43999999999994</v>
      </c>
      <c r="G2150" s="97">
        <f>IFERROR(IF(E2150= "yes",VLOOKUP(C2150,Summary!$B:$I,6,0),0),0)</f>
        <v>0</v>
      </c>
      <c r="H2150" s="96">
        <f t="shared" si="361"/>
        <v>0</v>
      </c>
      <c r="I2150" s="154">
        <f>VLOOKUP($A2150,'2025-26 Salary &amp; Benefits'!$A:$I,3,FALSE)</f>
        <v>1.06</v>
      </c>
      <c r="J2150" s="154">
        <f>VLOOKUP($A2150,'2025-26 Salary &amp; Benefits'!$A:$I,4,FALSE)</f>
        <v>1.1000000000000001</v>
      </c>
      <c r="K2150" s="141">
        <f t="shared" si="362"/>
        <v>0</v>
      </c>
      <c r="L2150" s="140">
        <f t="shared" si="363"/>
        <v>0</v>
      </c>
      <c r="M2150" s="142">
        <f>'2025-26 Salary &amp; Benefits'!$E$6</f>
        <v>78209</v>
      </c>
      <c r="N2150" s="142">
        <f>'2025-26 Salary &amp; Benefits'!$F$6</f>
        <v>80164</v>
      </c>
      <c r="O2150" s="9">
        <f t="shared" si="364"/>
        <v>0</v>
      </c>
      <c r="P2150" s="9">
        <f t="shared" si="365"/>
        <v>0</v>
      </c>
      <c r="Q2150" s="9">
        <f>'2025-26 Salary &amp; Benefits'!G$6</f>
        <v>15997.68</v>
      </c>
      <c r="R2150" s="143">
        <f>'2025-26 Salary &amp; Benefits'!H$6</f>
        <v>0.16020000000000001</v>
      </c>
      <c r="S2150" s="143">
        <f>'2025-26 Salary &amp; Benefits'!I$6</f>
        <v>0.15390000000000001</v>
      </c>
      <c r="T2150" s="9">
        <f t="shared" si="366"/>
        <v>0</v>
      </c>
      <c r="U2150" s="9">
        <f t="shared" si="367"/>
        <v>0</v>
      </c>
      <c r="V2150" s="9">
        <f t="shared" si="368"/>
        <v>0</v>
      </c>
      <c r="W2150" s="9">
        <f t="shared" si="369"/>
        <v>0</v>
      </c>
      <c r="X2150" s="22">
        <f t="shared" si="370"/>
        <v>0</v>
      </c>
      <c r="Y2150" s="2"/>
      <c r="Z2150" s="2"/>
      <c r="AA2150" s="2"/>
      <c r="AB2150" s="2"/>
      <c r="AC2150" s="2"/>
      <c r="AD2150" s="2"/>
      <c r="AE2150" s="2"/>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c r="BF2150" s="2"/>
      <c r="BG2150" s="2"/>
      <c r="BH2150" s="2"/>
      <c r="BI2150" s="2"/>
      <c r="BJ2150" s="2"/>
      <c r="BK2150" s="2"/>
      <c r="BL2150" s="2"/>
      <c r="BM2150" s="2"/>
      <c r="BN2150" s="2"/>
      <c r="BO2150" s="2"/>
      <c r="BP2150" s="2"/>
      <c r="BQ2150" s="2"/>
      <c r="BR2150" s="2"/>
      <c r="BS2150" s="2"/>
      <c r="BT2150" s="2"/>
      <c r="BU2150" s="2"/>
      <c r="BV2150" s="2"/>
      <c r="BW2150" s="2"/>
      <c r="BX2150" s="2"/>
      <c r="BY2150" s="2"/>
      <c r="BZ2150" s="2"/>
      <c r="CA2150" s="2"/>
      <c r="CB2150" s="2"/>
      <c r="CC2150" s="2"/>
      <c r="CD2150" s="2"/>
      <c r="CE2150" s="2"/>
      <c r="CF2150" s="2"/>
      <c r="CG2150" s="2"/>
      <c r="CH2150" s="2"/>
      <c r="CI2150" s="2"/>
      <c r="CJ2150" s="2"/>
      <c r="CK2150" s="2"/>
      <c r="CL2150" s="2"/>
      <c r="CM2150" s="2"/>
      <c r="CN2150" s="2"/>
      <c r="CO2150" s="2"/>
      <c r="CP2150" s="2"/>
      <c r="CQ2150" s="2"/>
      <c r="CR2150" s="2"/>
      <c r="CS2150" s="2"/>
      <c r="CT2150" s="2"/>
      <c r="CU2150" s="2"/>
      <c r="CV2150" s="2"/>
      <c r="CW2150" s="2"/>
      <c r="CX2150" s="2"/>
      <c r="CY2150" s="2"/>
      <c r="CZ2150" s="2"/>
      <c r="DA2150" s="2"/>
      <c r="DB2150" s="2"/>
      <c r="DC2150" s="2"/>
      <c r="DD2150" s="2"/>
      <c r="DE2150" s="2"/>
      <c r="DF2150" s="2"/>
      <c r="DG2150" s="2"/>
      <c r="DH2150" s="2"/>
      <c r="DI2150" s="2"/>
      <c r="DJ2150" s="2"/>
      <c r="DK2150" s="2"/>
      <c r="DL2150" s="2"/>
      <c r="DM2150" s="2"/>
      <c r="DN2150" s="2"/>
      <c r="DO2150" s="2"/>
      <c r="DP2150" s="2"/>
      <c r="DQ2150" s="2"/>
      <c r="DR2150" s="2"/>
      <c r="DS2150" s="2"/>
      <c r="DT2150" s="2"/>
      <c r="DU2150" s="2"/>
      <c r="DV2150" s="2"/>
      <c r="DW2150" s="2"/>
      <c r="DX2150" s="2"/>
      <c r="DY2150" s="2"/>
      <c r="DZ2150" s="2"/>
      <c r="EA2150" s="2"/>
      <c r="EB2150" s="2"/>
      <c r="EC2150" s="2"/>
      <c r="ED2150" s="2"/>
      <c r="EE2150" s="2"/>
      <c r="EF2150" s="2"/>
      <c r="EG2150" s="2"/>
      <c r="EH2150" s="2"/>
      <c r="EI2150" s="2"/>
      <c r="EJ2150" s="2"/>
      <c r="EK2150" s="2"/>
      <c r="EL2150" s="2"/>
      <c r="EM2150" s="2"/>
      <c r="EN2150" s="2"/>
      <c r="EO2150" s="2"/>
      <c r="EP2150" s="2"/>
      <c r="EQ2150" s="2"/>
      <c r="ER2150" s="2"/>
      <c r="ES2150" s="2"/>
      <c r="ET2150" s="2"/>
      <c r="EU2150" s="2"/>
      <c r="EV2150" s="2"/>
      <c r="EW2150" s="2"/>
      <c r="EX2150" s="2"/>
      <c r="EY2150" s="2"/>
      <c r="EZ2150" s="2"/>
      <c r="FA2150" s="2"/>
      <c r="FB2150" s="2"/>
      <c r="FC2150" s="2"/>
    </row>
    <row r="2151" spans="1:159" s="4" customFormat="1">
      <c r="A2151" s="77" t="s">
        <v>2338</v>
      </c>
      <c r="B2151" s="87" t="s">
        <v>2859</v>
      </c>
      <c r="C2151" s="88">
        <v>4325</v>
      </c>
      <c r="D2151" s="87" t="s">
        <v>1317</v>
      </c>
      <c r="E2151" s="107" t="str">
        <f>VLOOKUP($C2151,'2024-25 School Level AAFTE'!$C$4:$L$2372,9,FALSE)</f>
        <v>No</v>
      </c>
      <c r="F2151" s="95">
        <f>VLOOKUP($C2151,'2024-25 School Level AAFTE'!$C$4:$J$2372,8,FALSE)</f>
        <v>636.65</v>
      </c>
      <c r="G2151" s="97">
        <f>IFERROR(IF(E2151= "yes",VLOOKUP(C2151,Summary!$B:$I,6,0),0),0)</f>
        <v>0</v>
      </c>
      <c r="H2151" s="96">
        <f t="shared" si="361"/>
        <v>0</v>
      </c>
      <c r="I2151" s="154">
        <f>VLOOKUP($A2151,'2025-26 Salary &amp; Benefits'!$A:$I,3,FALSE)</f>
        <v>1.06</v>
      </c>
      <c r="J2151" s="154">
        <f>VLOOKUP($A2151,'2025-26 Salary &amp; Benefits'!$A:$I,4,FALSE)</f>
        <v>1.1000000000000001</v>
      </c>
      <c r="K2151" s="141">
        <f t="shared" si="362"/>
        <v>0</v>
      </c>
      <c r="L2151" s="140">
        <f t="shared" si="363"/>
        <v>0</v>
      </c>
      <c r="M2151" s="142">
        <f>'2025-26 Salary &amp; Benefits'!$E$6</f>
        <v>78209</v>
      </c>
      <c r="N2151" s="142">
        <f>'2025-26 Salary &amp; Benefits'!$F$6</f>
        <v>80164</v>
      </c>
      <c r="O2151" s="9">
        <f t="shared" si="364"/>
        <v>0</v>
      </c>
      <c r="P2151" s="9">
        <f t="shared" si="365"/>
        <v>0</v>
      </c>
      <c r="Q2151" s="9">
        <f>'2025-26 Salary &amp; Benefits'!G$6</f>
        <v>15997.68</v>
      </c>
      <c r="R2151" s="143">
        <f>'2025-26 Salary &amp; Benefits'!H$6</f>
        <v>0.16020000000000001</v>
      </c>
      <c r="S2151" s="143">
        <f>'2025-26 Salary &amp; Benefits'!I$6</f>
        <v>0.15390000000000001</v>
      </c>
      <c r="T2151" s="9">
        <f t="shared" si="366"/>
        <v>0</v>
      </c>
      <c r="U2151" s="9">
        <f t="shared" si="367"/>
        <v>0</v>
      </c>
      <c r="V2151" s="9">
        <f t="shared" si="368"/>
        <v>0</v>
      </c>
      <c r="W2151" s="9">
        <f t="shared" si="369"/>
        <v>0</v>
      </c>
      <c r="X2151" s="22">
        <f t="shared" si="370"/>
        <v>0</v>
      </c>
      <c r="Y2151" s="2"/>
      <c r="Z2151" s="2"/>
      <c r="AA2151" s="2"/>
      <c r="AB2151" s="2"/>
      <c r="AC2151" s="2"/>
      <c r="AD2151" s="2"/>
      <c r="AE2151" s="2"/>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c r="BF2151" s="2"/>
      <c r="BG2151" s="2"/>
      <c r="BH2151" s="2"/>
      <c r="BI2151" s="2"/>
      <c r="BJ2151" s="2"/>
      <c r="BK2151" s="2"/>
      <c r="BL2151" s="2"/>
      <c r="BM2151" s="2"/>
      <c r="BN2151" s="2"/>
      <c r="BO2151" s="2"/>
      <c r="BP2151" s="2"/>
      <c r="BQ2151" s="2"/>
      <c r="BR2151" s="2"/>
      <c r="BS2151" s="2"/>
      <c r="BT2151" s="2"/>
      <c r="BU2151" s="2"/>
      <c r="BV2151" s="2"/>
      <c r="BW2151" s="2"/>
      <c r="BX2151" s="2"/>
      <c r="BY2151" s="2"/>
      <c r="BZ2151" s="2"/>
      <c r="CA2151" s="2"/>
      <c r="CB2151" s="2"/>
      <c r="CC2151" s="2"/>
      <c r="CD2151" s="2"/>
      <c r="CE2151" s="2"/>
      <c r="CF2151" s="2"/>
      <c r="CG2151" s="2"/>
      <c r="CH2151" s="2"/>
      <c r="CI2151" s="2"/>
      <c r="CJ2151" s="2"/>
      <c r="CK2151" s="2"/>
      <c r="CL2151" s="2"/>
      <c r="CM2151" s="2"/>
      <c r="CN2151" s="2"/>
      <c r="CO2151" s="2"/>
      <c r="CP2151" s="2"/>
      <c r="CQ2151" s="2"/>
      <c r="CR2151" s="2"/>
      <c r="CS2151" s="2"/>
      <c r="CT2151" s="2"/>
      <c r="CU2151" s="2"/>
      <c r="CV2151" s="2"/>
      <c r="CW2151" s="2"/>
      <c r="CX2151" s="2"/>
      <c r="CY2151" s="2"/>
      <c r="CZ2151" s="2"/>
      <c r="DA2151" s="2"/>
      <c r="DB2151" s="2"/>
      <c r="DC2151" s="2"/>
      <c r="DD2151" s="2"/>
      <c r="DE2151" s="2"/>
      <c r="DF2151" s="2"/>
      <c r="DG2151" s="2"/>
      <c r="DH2151" s="2"/>
      <c r="DI2151" s="2"/>
      <c r="DJ2151" s="2"/>
      <c r="DK2151" s="2"/>
      <c r="DL2151" s="2"/>
      <c r="DM2151" s="2"/>
      <c r="DN2151" s="2"/>
      <c r="DO2151" s="2"/>
      <c r="DP2151" s="2"/>
      <c r="DQ2151" s="2"/>
      <c r="DR2151" s="2"/>
      <c r="DS2151" s="2"/>
      <c r="DT2151" s="2"/>
      <c r="DU2151" s="2"/>
      <c r="DV2151" s="2"/>
      <c r="DW2151" s="2"/>
      <c r="DX2151" s="2"/>
      <c r="DY2151" s="2"/>
      <c r="DZ2151" s="2"/>
      <c r="EA2151" s="2"/>
      <c r="EB2151" s="2"/>
      <c r="EC2151" s="2"/>
      <c r="ED2151" s="2"/>
      <c r="EE2151" s="2"/>
      <c r="EF2151" s="2"/>
      <c r="EG2151" s="2"/>
      <c r="EH2151" s="2"/>
      <c r="EI2151" s="2"/>
      <c r="EJ2151" s="2"/>
      <c r="EK2151" s="2"/>
      <c r="EL2151" s="2"/>
      <c r="EM2151" s="2"/>
      <c r="EN2151" s="2"/>
      <c r="EO2151" s="2"/>
      <c r="EP2151" s="2"/>
      <c r="EQ2151" s="2"/>
      <c r="ER2151" s="2"/>
      <c r="ES2151" s="2"/>
      <c r="ET2151" s="2"/>
      <c r="EU2151" s="2"/>
      <c r="EV2151" s="2"/>
      <c r="EW2151" s="2"/>
      <c r="EX2151" s="2"/>
      <c r="EY2151" s="2"/>
      <c r="EZ2151" s="2"/>
      <c r="FA2151" s="2"/>
      <c r="FB2151" s="2"/>
      <c r="FC2151" s="2"/>
    </row>
    <row r="2152" spans="1:159" s="4" customFormat="1">
      <c r="A2152" s="77" t="s">
        <v>2338</v>
      </c>
      <c r="B2152" s="87" t="s">
        <v>2859</v>
      </c>
      <c r="C2152" s="88">
        <v>4447</v>
      </c>
      <c r="D2152" s="87" t="s">
        <v>1318</v>
      </c>
      <c r="E2152" s="107" t="str">
        <f>VLOOKUP($C2152,'2024-25 School Level AAFTE'!$C$4:$L$2372,9,FALSE)</f>
        <v>No</v>
      </c>
      <c r="F2152" s="95">
        <f>VLOOKUP($C2152,'2024-25 School Level AAFTE'!$C$4:$J$2372,8,FALSE)</f>
        <v>514.94000000000005</v>
      </c>
      <c r="G2152" s="97">
        <f>IFERROR(IF(E2152= "yes",VLOOKUP(C2152,Summary!$B:$I,6,0),0),0)</f>
        <v>0</v>
      </c>
      <c r="H2152" s="96">
        <f t="shared" si="361"/>
        <v>0</v>
      </c>
      <c r="I2152" s="154">
        <f>VLOOKUP($A2152,'2025-26 Salary &amp; Benefits'!$A:$I,3,FALSE)</f>
        <v>1.06</v>
      </c>
      <c r="J2152" s="154">
        <f>VLOOKUP($A2152,'2025-26 Salary &amp; Benefits'!$A:$I,4,FALSE)</f>
        <v>1.1000000000000001</v>
      </c>
      <c r="K2152" s="141">
        <f t="shared" si="362"/>
        <v>0</v>
      </c>
      <c r="L2152" s="140">
        <f t="shared" si="363"/>
        <v>0</v>
      </c>
      <c r="M2152" s="142">
        <f>'2025-26 Salary &amp; Benefits'!$E$6</f>
        <v>78209</v>
      </c>
      <c r="N2152" s="142">
        <f>'2025-26 Salary &amp; Benefits'!$F$6</f>
        <v>80164</v>
      </c>
      <c r="O2152" s="9">
        <f t="shared" si="364"/>
        <v>0</v>
      </c>
      <c r="P2152" s="9">
        <f t="shared" si="365"/>
        <v>0</v>
      </c>
      <c r="Q2152" s="9">
        <f>'2025-26 Salary &amp; Benefits'!G$6</f>
        <v>15997.68</v>
      </c>
      <c r="R2152" s="143">
        <f>'2025-26 Salary &amp; Benefits'!H$6</f>
        <v>0.16020000000000001</v>
      </c>
      <c r="S2152" s="143">
        <f>'2025-26 Salary &amp; Benefits'!I$6</f>
        <v>0.15390000000000001</v>
      </c>
      <c r="T2152" s="9">
        <f t="shared" si="366"/>
        <v>0</v>
      </c>
      <c r="U2152" s="9">
        <f t="shared" si="367"/>
        <v>0</v>
      </c>
      <c r="V2152" s="9">
        <f t="shared" si="368"/>
        <v>0</v>
      </c>
      <c r="W2152" s="9">
        <f t="shared" si="369"/>
        <v>0</v>
      </c>
      <c r="X2152" s="22">
        <f t="shared" si="370"/>
        <v>0</v>
      </c>
      <c r="Y2152" s="2"/>
      <c r="Z2152" s="2"/>
      <c r="AA2152" s="2"/>
      <c r="AB2152" s="2"/>
      <c r="AC2152" s="2"/>
      <c r="AD2152" s="2"/>
      <c r="AE2152" s="2"/>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c r="BF2152" s="2"/>
      <c r="BG2152" s="2"/>
      <c r="BH2152" s="2"/>
      <c r="BI2152" s="2"/>
      <c r="BJ2152" s="2"/>
      <c r="BK2152" s="2"/>
      <c r="BL2152" s="2"/>
      <c r="BM2152" s="2"/>
      <c r="BN2152" s="2"/>
      <c r="BO2152" s="2"/>
      <c r="BP2152" s="2"/>
      <c r="BQ2152" s="2"/>
      <c r="BR2152" s="2"/>
      <c r="BS2152" s="2"/>
      <c r="BT2152" s="2"/>
      <c r="BU2152" s="2"/>
      <c r="BV2152" s="2"/>
      <c r="BW2152" s="2"/>
      <c r="BX2152" s="2"/>
      <c r="BY2152" s="2"/>
      <c r="BZ2152" s="2"/>
      <c r="CA2152" s="2"/>
      <c r="CB2152" s="2"/>
      <c r="CC2152" s="2"/>
      <c r="CD2152" s="2"/>
      <c r="CE2152" s="2"/>
      <c r="CF2152" s="2"/>
      <c r="CG2152" s="2"/>
      <c r="CH2152" s="2"/>
      <c r="CI2152" s="2"/>
      <c r="CJ2152" s="2"/>
      <c r="CK2152" s="2"/>
      <c r="CL2152" s="2"/>
      <c r="CM2152" s="2"/>
      <c r="CN2152" s="2"/>
      <c r="CO2152" s="2"/>
      <c r="CP2152" s="2"/>
      <c r="CQ2152" s="2"/>
      <c r="CR2152" s="2"/>
      <c r="CS2152" s="2"/>
      <c r="CT2152" s="2"/>
      <c r="CU2152" s="2"/>
      <c r="CV2152" s="2"/>
      <c r="CW2152" s="2"/>
      <c r="CX2152" s="2"/>
      <c r="CY2152" s="2"/>
      <c r="CZ2152" s="2"/>
      <c r="DA2152" s="2"/>
      <c r="DB2152" s="2"/>
      <c r="DC2152" s="2"/>
      <c r="DD2152" s="2"/>
      <c r="DE2152" s="2"/>
      <c r="DF2152" s="2"/>
      <c r="DG2152" s="2"/>
      <c r="DH2152" s="2"/>
      <c r="DI2152" s="2"/>
      <c r="DJ2152" s="2"/>
      <c r="DK2152" s="2"/>
      <c r="DL2152" s="2"/>
      <c r="DM2152" s="2"/>
      <c r="DN2152" s="2"/>
      <c r="DO2152" s="2"/>
      <c r="DP2152" s="2"/>
      <c r="DQ2152" s="2"/>
      <c r="DR2152" s="2"/>
      <c r="DS2152" s="2"/>
      <c r="DT2152" s="2"/>
      <c r="DU2152" s="2"/>
      <c r="DV2152" s="2"/>
      <c r="DW2152" s="2"/>
      <c r="DX2152" s="2"/>
      <c r="DY2152" s="2"/>
      <c r="DZ2152" s="2"/>
      <c r="EA2152" s="2"/>
      <c r="EB2152" s="2"/>
      <c r="EC2152" s="2"/>
      <c r="ED2152" s="2"/>
      <c r="EE2152" s="2"/>
      <c r="EF2152" s="2"/>
      <c r="EG2152" s="2"/>
      <c r="EH2152" s="2"/>
      <c r="EI2152" s="2"/>
      <c r="EJ2152" s="2"/>
      <c r="EK2152" s="2"/>
      <c r="EL2152" s="2"/>
      <c r="EM2152" s="2"/>
      <c r="EN2152" s="2"/>
      <c r="EO2152" s="2"/>
      <c r="EP2152" s="2"/>
      <c r="EQ2152" s="2"/>
      <c r="ER2152" s="2"/>
      <c r="ES2152" s="2"/>
      <c r="ET2152" s="2"/>
      <c r="EU2152" s="2"/>
      <c r="EV2152" s="2"/>
      <c r="EW2152" s="2"/>
      <c r="EX2152" s="2"/>
      <c r="EY2152" s="2"/>
      <c r="EZ2152" s="2"/>
      <c r="FA2152" s="2"/>
      <c r="FB2152" s="2"/>
      <c r="FC2152" s="2"/>
    </row>
    <row r="2153" spans="1:159" s="4" customFormat="1">
      <c r="A2153" s="77" t="s">
        <v>2398</v>
      </c>
      <c r="B2153" s="87" t="s">
        <v>2860</v>
      </c>
      <c r="C2153" s="88">
        <v>1932</v>
      </c>
      <c r="D2153" s="87" t="s">
        <v>1839</v>
      </c>
      <c r="E2153" s="107" t="str">
        <f>VLOOKUP($C2153,'2024-25 School Level AAFTE'!$C$4:$L$2372,9,FALSE)</f>
        <v>No</v>
      </c>
      <c r="F2153" s="95">
        <f>VLOOKUP($C2153,'2024-25 School Level AAFTE'!$C$4:$J$2372,8,FALSE)</f>
        <v>818.72</v>
      </c>
      <c r="G2153" s="97">
        <f>IFERROR(IF(E2153= "yes",VLOOKUP(C2153,Summary!$B:$I,6,0),0),0)</f>
        <v>0</v>
      </c>
      <c r="H2153" s="96">
        <f t="shared" si="361"/>
        <v>0</v>
      </c>
      <c r="I2153" s="154">
        <f>VLOOKUP($A2153,'2025-26 Salary &amp; Benefits'!$A:$I,3,FALSE)</f>
        <v>1</v>
      </c>
      <c r="J2153" s="154">
        <f>VLOOKUP($A2153,'2025-26 Salary &amp; Benefits'!$A:$I,4,FALSE)</f>
        <v>1</v>
      </c>
      <c r="K2153" s="141">
        <f t="shared" si="362"/>
        <v>0</v>
      </c>
      <c r="L2153" s="140">
        <f t="shared" si="363"/>
        <v>0</v>
      </c>
      <c r="M2153" s="142">
        <f>'2025-26 Salary &amp; Benefits'!$E$6</f>
        <v>78209</v>
      </c>
      <c r="N2153" s="142">
        <f>'2025-26 Salary &amp; Benefits'!$F$6</f>
        <v>80164</v>
      </c>
      <c r="O2153" s="9">
        <f t="shared" si="364"/>
        <v>0</v>
      </c>
      <c r="P2153" s="9">
        <f t="shared" si="365"/>
        <v>0</v>
      </c>
      <c r="Q2153" s="9">
        <f>'2025-26 Salary &amp; Benefits'!G$6</f>
        <v>15997.68</v>
      </c>
      <c r="R2153" s="143">
        <f>'2025-26 Salary &amp; Benefits'!H$6</f>
        <v>0.16020000000000001</v>
      </c>
      <c r="S2153" s="143">
        <f>'2025-26 Salary &amp; Benefits'!I$6</f>
        <v>0.15390000000000001</v>
      </c>
      <c r="T2153" s="9">
        <f t="shared" si="366"/>
        <v>0</v>
      </c>
      <c r="U2153" s="9">
        <f t="shared" si="367"/>
        <v>0</v>
      </c>
      <c r="V2153" s="9">
        <f t="shared" si="368"/>
        <v>0</v>
      </c>
      <c r="W2153" s="9">
        <f t="shared" si="369"/>
        <v>0</v>
      </c>
      <c r="X2153" s="22">
        <f t="shared" si="370"/>
        <v>0</v>
      </c>
      <c r="Y2153" s="2"/>
      <c r="Z2153" s="2"/>
      <c r="AA2153" s="2"/>
      <c r="AB2153" s="2"/>
      <c r="AC2153" s="2"/>
      <c r="AD2153" s="2"/>
      <c r="AE2153" s="2"/>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c r="CC2153" s="2"/>
      <c r="CD2153" s="2"/>
      <c r="CE2153" s="2"/>
      <c r="CF2153" s="2"/>
      <c r="CG2153" s="2"/>
      <c r="CH2153" s="2"/>
      <c r="CI2153" s="2"/>
      <c r="CJ2153" s="2"/>
      <c r="CK2153" s="2"/>
      <c r="CL2153" s="2"/>
      <c r="CM2153" s="2"/>
      <c r="CN2153" s="2"/>
      <c r="CO2153" s="2"/>
      <c r="CP2153" s="2"/>
      <c r="CQ2153" s="2"/>
      <c r="CR2153" s="2"/>
      <c r="CS2153" s="2"/>
      <c r="CT2153" s="2"/>
      <c r="CU2153" s="2"/>
      <c r="CV2153" s="2"/>
      <c r="CW2153" s="2"/>
      <c r="CX2153" s="2"/>
      <c r="CY2153" s="2"/>
      <c r="CZ2153" s="2"/>
      <c r="DA2153" s="2"/>
      <c r="DB2153" s="2"/>
      <c r="DC2153" s="2"/>
      <c r="DD2153" s="2"/>
      <c r="DE2153" s="2"/>
      <c r="DF2153" s="2"/>
      <c r="DG2153" s="2"/>
      <c r="DH2153" s="2"/>
      <c r="DI2153" s="2"/>
      <c r="DJ2153" s="2"/>
      <c r="DK2153" s="2"/>
      <c r="DL2153" s="2"/>
      <c r="DM2153" s="2"/>
      <c r="DN2153" s="2"/>
      <c r="DO2153" s="2"/>
      <c r="DP2153" s="2"/>
      <c r="DQ2153" s="2"/>
      <c r="DR2153" s="2"/>
      <c r="DS2153" s="2"/>
      <c r="DT2153" s="2"/>
      <c r="DU2153" s="2"/>
      <c r="DV2153" s="2"/>
      <c r="DW2153" s="2"/>
      <c r="DX2153" s="2"/>
      <c r="DY2153" s="2"/>
      <c r="DZ2153" s="2"/>
      <c r="EA2153" s="2"/>
      <c r="EB2153" s="2"/>
      <c r="EC2153" s="2"/>
      <c r="ED2153" s="2"/>
      <c r="EE2153" s="2"/>
      <c r="EF2153" s="2"/>
      <c r="EG2153" s="2"/>
      <c r="EH2153" s="2"/>
      <c r="EI2153" s="2"/>
      <c r="EJ2153" s="2"/>
      <c r="EK2153" s="2"/>
      <c r="EL2153" s="2"/>
      <c r="EM2153" s="2"/>
      <c r="EN2153" s="2"/>
      <c r="EO2153" s="2"/>
      <c r="EP2153" s="2"/>
      <c r="EQ2153" s="2"/>
      <c r="ER2153" s="2"/>
      <c r="ES2153" s="2"/>
      <c r="ET2153" s="2"/>
      <c r="EU2153" s="2"/>
      <c r="EV2153" s="2"/>
      <c r="EW2153" s="2"/>
      <c r="EX2153" s="2"/>
      <c r="EY2153" s="2"/>
      <c r="EZ2153" s="2"/>
      <c r="FA2153" s="2"/>
      <c r="FB2153" s="2"/>
      <c r="FC2153" s="2"/>
    </row>
    <row r="2154" spans="1:159" s="4" customFormat="1">
      <c r="A2154" s="77" t="s">
        <v>2398</v>
      </c>
      <c r="B2154" s="87" t="s">
        <v>2860</v>
      </c>
      <c r="C2154" s="88">
        <v>2405</v>
      </c>
      <c r="D2154" s="87" t="s">
        <v>1840</v>
      </c>
      <c r="E2154" s="107" t="str">
        <f>VLOOKUP($C2154,'2024-25 School Level AAFTE'!$C$4:$L$2372,9,FALSE)</f>
        <v>Yes</v>
      </c>
      <c r="F2154" s="95">
        <f>VLOOKUP($C2154,'2024-25 School Level AAFTE'!$C$4:$J$2372,8,FALSE)</f>
        <v>175.66</v>
      </c>
      <c r="G2154" s="97">
        <f>IFERROR(IF(E2154= "yes",VLOOKUP(C2154,Summary!$B:$I,6,0),0),0)</f>
        <v>0</v>
      </c>
      <c r="H2154" s="96">
        <f t="shared" si="361"/>
        <v>175.66</v>
      </c>
      <c r="I2154" s="154">
        <f>VLOOKUP($A2154,'2025-26 Salary &amp; Benefits'!$A:$I,3,FALSE)</f>
        <v>1</v>
      </c>
      <c r="J2154" s="154">
        <f>VLOOKUP($A2154,'2025-26 Salary &amp; Benefits'!$A:$I,4,FALSE)</f>
        <v>1</v>
      </c>
      <c r="K2154" s="141">
        <f t="shared" si="362"/>
        <v>175.66</v>
      </c>
      <c r="L2154" s="140">
        <f t="shared" si="363"/>
        <v>0.51500000000000001</v>
      </c>
      <c r="M2154" s="142">
        <f>'2025-26 Salary &amp; Benefits'!$E$6</f>
        <v>78209</v>
      </c>
      <c r="N2154" s="142">
        <f>'2025-26 Salary &amp; Benefits'!$F$6</f>
        <v>80164</v>
      </c>
      <c r="O2154" s="9">
        <f t="shared" si="364"/>
        <v>40277.64</v>
      </c>
      <c r="P2154" s="9">
        <f t="shared" si="365"/>
        <v>1006.8199999999997</v>
      </c>
      <c r="Q2154" s="9">
        <f>'2025-26 Salary &amp; Benefits'!G$6</f>
        <v>15997.68</v>
      </c>
      <c r="R2154" s="143">
        <f>'2025-26 Salary &amp; Benefits'!H$6</f>
        <v>0.16020000000000001</v>
      </c>
      <c r="S2154" s="143">
        <f>'2025-26 Salary &amp; Benefits'!I$6</f>
        <v>0.15390000000000001</v>
      </c>
      <c r="T2154" s="9">
        <f t="shared" si="366"/>
        <v>14846.23</v>
      </c>
      <c r="U2154" s="9">
        <f t="shared" si="367"/>
        <v>688.07</v>
      </c>
      <c r="V2154" s="9">
        <f t="shared" si="368"/>
        <v>105.89</v>
      </c>
      <c r="W2154" s="9">
        <f t="shared" si="369"/>
        <v>793.96</v>
      </c>
      <c r="X2154" s="22">
        <f t="shared" si="370"/>
        <v>56924.649999999994</v>
      </c>
      <c r="Y2154" s="2"/>
      <c r="Z2154" s="2"/>
      <c r="AA2154" s="2"/>
      <c r="AB2154" s="2"/>
      <c r="AC2154" s="2"/>
      <c r="AD2154" s="2"/>
      <c r="AE2154" s="2"/>
      <c r="AF2154" s="2"/>
      <c r="AG2154" s="2"/>
      <c r="AH2154" s="2"/>
      <c r="AI2154" s="2"/>
      <c r="AJ2154" s="2"/>
      <c r="AK2154" s="2"/>
      <c r="AL2154" s="2"/>
      <c r="AM2154" s="2"/>
      <c r="AN2154" s="2"/>
      <c r="AO2154" s="2"/>
      <c r="AP2154" s="2"/>
      <c r="AQ2154" s="2"/>
      <c r="AR2154" s="2"/>
      <c r="AS2154" s="2"/>
      <c r="AT2154" s="2"/>
      <c r="AU2154" s="2"/>
      <c r="AV2154" s="2"/>
      <c r="AW2154" s="2"/>
      <c r="AX2154" s="2"/>
      <c r="AY2154" s="2"/>
      <c r="AZ2154" s="2"/>
      <c r="BA2154" s="2"/>
      <c r="BB2154" s="2"/>
      <c r="BC2154" s="2"/>
      <c r="BD2154" s="2"/>
      <c r="BE2154" s="2"/>
      <c r="BF2154" s="2"/>
      <c r="BG2154" s="2"/>
      <c r="BH2154" s="2"/>
      <c r="BI2154" s="2"/>
      <c r="BJ2154" s="2"/>
      <c r="BK2154" s="2"/>
      <c r="BL2154" s="2"/>
      <c r="BM2154" s="2"/>
      <c r="BN2154" s="2"/>
      <c r="BO2154" s="2"/>
      <c r="BP2154" s="2"/>
      <c r="BQ2154" s="2"/>
      <c r="BR2154" s="2"/>
      <c r="BS2154" s="2"/>
      <c r="BT2154" s="2"/>
      <c r="BU2154" s="2"/>
      <c r="BV2154" s="2"/>
      <c r="BW2154" s="2"/>
      <c r="BX2154" s="2"/>
      <c r="BY2154" s="2"/>
      <c r="BZ2154" s="2"/>
      <c r="CA2154" s="2"/>
      <c r="CB2154" s="2"/>
      <c r="CC2154" s="2"/>
      <c r="CD2154" s="2"/>
      <c r="CE2154" s="2"/>
      <c r="CF2154" s="2"/>
      <c r="CG2154" s="2"/>
      <c r="CH2154" s="2"/>
      <c r="CI2154" s="2"/>
      <c r="CJ2154" s="2"/>
      <c r="CK2154" s="2"/>
      <c r="CL2154" s="2"/>
      <c r="CM2154" s="2"/>
      <c r="CN2154" s="2"/>
      <c r="CO2154" s="2"/>
      <c r="CP2154" s="2"/>
      <c r="CQ2154" s="2"/>
      <c r="CR2154" s="2"/>
      <c r="CS2154" s="2"/>
      <c r="CT2154" s="2"/>
      <c r="CU2154" s="2"/>
      <c r="CV2154" s="2"/>
      <c r="CW2154" s="2"/>
      <c r="CX2154" s="2"/>
      <c r="CY2154" s="2"/>
      <c r="CZ2154" s="2"/>
      <c r="DA2154" s="2"/>
      <c r="DB2154" s="2"/>
      <c r="DC2154" s="2"/>
      <c r="DD2154" s="2"/>
      <c r="DE2154" s="2"/>
      <c r="DF2154" s="2"/>
      <c r="DG2154" s="2"/>
      <c r="DH2154" s="2"/>
      <c r="DI2154" s="2"/>
      <c r="DJ2154" s="2"/>
      <c r="DK2154" s="2"/>
      <c r="DL2154" s="2"/>
      <c r="DM2154" s="2"/>
      <c r="DN2154" s="2"/>
      <c r="DO2154" s="2"/>
      <c r="DP2154" s="2"/>
      <c r="DQ2154" s="2"/>
      <c r="DR2154" s="2"/>
      <c r="DS2154" s="2"/>
      <c r="DT2154" s="2"/>
      <c r="DU2154" s="2"/>
      <c r="DV2154" s="2"/>
      <c r="DW2154" s="2"/>
      <c r="DX2154" s="2"/>
      <c r="DY2154" s="2"/>
      <c r="DZ2154" s="2"/>
      <c r="EA2154" s="2"/>
      <c r="EB2154" s="2"/>
      <c r="EC2154" s="2"/>
      <c r="ED2154" s="2"/>
      <c r="EE2154" s="2"/>
      <c r="EF2154" s="2"/>
      <c r="EG2154" s="2"/>
      <c r="EH2154" s="2"/>
      <c r="EI2154" s="2"/>
      <c r="EJ2154" s="2"/>
      <c r="EK2154" s="2"/>
      <c r="EL2154" s="2"/>
      <c r="EM2154" s="2"/>
      <c r="EN2154" s="2"/>
      <c r="EO2154" s="2"/>
      <c r="EP2154" s="2"/>
      <c r="EQ2154" s="2"/>
      <c r="ER2154" s="2"/>
      <c r="ES2154" s="2"/>
      <c r="ET2154" s="2"/>
      <c r="EU2154" s="2"/>
      <c r="EV2154" s="2"/>
      <c r="EW2154" s="2"/>
      <c r="EX2154" s="2"/>
      <c r="EY2154" s="2"/>
      <c r="EZ2154" s="2"/>
      <c r="FA2154" s="2"/>
      <c r="FB2154" s="2"/>
      <c r="FC2154" s="2"/>
    </row>
    <row r="2155" spans="1:159" s="4" customFormat="1">
      <c r="A2155" s="77" t="s">
        <v>2398</v>
      </c>
      <c r="B2155" s="87" t="s">
        <v>2860</v>
      </c>
      <c r="C2155" s="88">
        <v>5223</v>
      </c>
      <c r="D2155" s="87" t="s">
        <v>1841</v>
      </c>
      <c r="E2155" s="107" t="str">
        <f>VLOOKUP($C2155,'2024-25 School Level AAFTE'!$C$4:$L$2372,9,FALSE)</f>
        <v>Yes</v>
      </c>
      <c r="F2155" s="95">
        <f>VLOOKUP($C2155,'2024-25 School Level AAFTE'!$C$4:$J$2372,8,FALSE)</f>
        <v>21.42</v>
      </c>
      <c r="G2155" s="97">
        <f>IFERROR(IF(E2155= "yes",VLOOKUP(C2155,Summary!$B:$I,6,0),0),0)</f>
        <v>0</v>
      </c>
      <c r="H2155" s="96">
        <f t="shared" si="361"/>
        <v>21.42</v>
      </c>
      <c r="I2155" s="154">
        <f>VLOOKUP($A2155,'2025-26 Salary &amp; Benefits'!$A:$I,3,FALSE)</f>
        <v>1</v>
      </c>
      <c r="J2155" s="154">
        <f>VLOOKUP($A2155,'2025-26 Salary &amp; Benefits'!$A:$I,4,FALSE)</f>
        <v>1</v>
      </c>
      <c r="K2155" s="141">
        <f t="shared" si="362"/>
        <v>21.42</v>
      </c>
      <c r="L2155" s="140">
        <f t="shared" si="363"/>
        <v>6.3E-2</v>
      </c>
      <c r="M2155" s="142">
        <f>'2025-26 Salary &amp; Benefits'!$E$6</f>
        <v>78209</v>
      </c>
      <c r="N2155" s="142">
        <f>'2025-26 Salary &amp; Benefits'!$F$6</f>
        <v>80164</v>
      </c>
      <c r="O2155" s="9">
        <f t="shared" si="364"/>
        <v>4927.17</v>
      </c>
      <c r="P2155" s="9">
        <f t="shared" si="365"/>
        <v>123.15999999999985</v>
      </c>
      <c r="Q2155" s="9">
        <f>'2025-26 Salary &amp; Benefits'!G$6</f>
        <v>15997.68</v>
      </c>
      <c r="R2155" s="143">
        <f>'2025-26 Salary &amp; Benefits'!H$6</f>
        <v>0.16020000000000001</v>
      </c>
      <c r="S2155" s="143">
        <f>'2025-26 Salary &amp; Benefits'!I$6</f>
        <v>0.15390000000000001</v>
      </c>
      <c r="T2155" s="9">
        <f t="shared" si="366"/>
        <v>1816.14</v>
      </c>
      <c r="U2155" s="9">
        <f t="shared" si="367"/>
        <v>84.17</v>
      </c>
      <c r="V2155" s="9">
        <f t="shared" si="368"/>
        <v>12.95</v>
      </c>
      <c r="W2155" s="9">
        <f t="shared" si="369"/>
        <v>97.12</v>
      </c>
      <c r="X2155" s="22">
        <f t="shared" si="370"/>
        <v>6963.59</v>
      </c>
      <c r="Y2155" s="2"/>
      <c r="Z2155" s="2"/>
      <c r="AA2155" s="2"/>
      <c r="AB2155" s="2"/>
      <c r="AC2155" s="2"/>
      <c r="AD2155" s="2"/>
      <c r="AE2155" s="2"/>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c r="BF2155" s="2"/>
      <c r="BG2155" s="2"/>
      <c r="BH2155" s="2"/>
      <c r="BI2155" s="2"/>
      <c r="BJ2155" s="2"/>
      <c r="BK2155" s="2"/>
      <c r="BL2155" s="2"/>
      <c r="BM2155" s="2"/>
      <c r="BN2155" s="2"/>
      <c r="BO2155" s="2"/>
      <c r="BP2155" s="2"/>
      <c r="BQ2155" s="2"/>
      <c r="BR2155" s="2"/>
      <c r="BS2155" s="2"/>
      <c r="BT2155" s="2"/>
      <c r="BU2155" s="2"/>
      <c r="BV2155" s="2"/>
      <c r="BW2155" s="2"/>
      <c r="BX2155" s="2"/>
      <c r="BY2155" s="2"/>
      <c r="BZ2155" s="2"/>
      <c r="CA2155" s="2"/>
      <c r="CB2155" s="2"/>
      <c r="CC2155" s="2"/>
      <c r="CD2155" s="2"/>
      <c r="CE2155" s="2"/>
      <c r="CF2155" s="2"/>
      <c r="CG2155" s="2"/>
      <c r="CH2155" s="2"/>
      <c r="CI2155" s="2"/>
      <c r="CJ2155" s="2"/>
      <c r="CK2155" s="2"/>
      <c r="CL2155" s="2"/>
      <c r="CM2155" s="2"/>
      <c r="CN2155" s="2"/>
      <c r="CO2155" s="2"/>
      <c r="CP2155" s="2"/>
      <c r="CQ2155" s="2"/>
      <c r="CR2155" s="2"/>
      <c r="CS2155" s="2"/>
      <c r="CT2155" s="2"/>
      <c r="CU2155" s="2"/>
      <c r="CV2155" s="2"/>
      <c r="CW2155" s="2"/>
      <c r="CX2155" s="2"/>
      <c r="CY2155" s="2"/>
      <c r="CZ2155" s="2"/>
      <c r="DA2155" s="2"/>
      <c r="DB2155" s="2"/>
      <c r="DC2155" s="2"/>
      <c r="DD2155" s="2"/>
      <c r="DE2155" s="2"/>
      <c r="DF2155" s="2"/>
      <c r="DG2155" s="2"/>
      <c r="DH2155" s="2"/>
      <c r="DI2155" s="2"/>
      <c r="DJ2155" s="2"/>
      <c r="DK2155" s="2"/>
      <c r="DL2155" s="2"/>
      <c r="DM2155" s="2"/>
      <c r="DN2155" s="2"/>
      <c r="DO2155" s="2"/>
      <c r="DP2155" s="2"/>
      <c r="DQ2155" s="2"/>
      <c r="DR2155" s="2"/>
      <c r="DS2155" s="2"/>
      <c r="DT2155" s="2"/>
      <c r="DU2155" s="2"/>
      <c r="DV2155" s="2"/>
      <c r="DW2155" s="2"/>
      <c r="DX2155" s="2"/>
      <c r="DY2155" s="2"/>
      <c r="DZ2155" s="2"/>
      <c r="EA2155" s="2"/>
      <c r="EB2155" s="2"/>
      <c r="EC2155" s="2"/>
      <c r="ED2155" s="2"/>
      <c r="EE2155" s="2"/>
      <c r="EF2155" s="2"/>
      <c r="EG2155" s="2"/>
      <c r="EH2155" s="2"/>
      <c r="EI2155" s="2"/>
      <c r="EJ2155" s="2"/>
      <c r="EK2155" s="2"/>
      <c r="EL2155" s="2"/>
      <c r="EM2155" s="2"/>
      <c r="EN2155" s="2"/>
      <c r="EO2155" s="2"/>
      <c r="EP2155" s="2"/>
      <c r="EQ2155" s="2"/>
      <c r="ER2155" s="2"/>
      <c r="ES2155" s="2"/>
      <c r="ET2155" s="2"/>
      <c r="EU2155" s="2"/>
      <c r="EV2155" s="2"/>
      <c r="EW2155" s="2"/>
      <c r="EX2155" s="2"/>
      <c r="EY2155" s="2"/>
      <c r="EZ2155" s="2"/>
      <c r="FA2155" s="2"/>
      <c r="FB2155" s="2"/>
      <c r="FC2155" s="2"/>
    </row>
    <row r="2156" spans="1:159" s="4" customFormat="1">
      <c r="A2156" s="77" t="s">
        <v>2181</v>
      </c>
      <c r="B2156" s="87" t="s">
        <v>2861</v>
      </c>
      <c r="C2156" s="88">
        <v>1574</v>
      </c>
      <c r="D2156" s="79" t="s">
        <v>3260</v>
      </c>
      <c r="E2156" s="107" t="str">
        <f>VLOOKUP($C2156,'2024-25 School Level AAFTE'!$C$4:$L$2372,9,FALSE)</f>
        <v>Yes</v>
      </c>
      <c r="F2156" s="95">
        <f>VLOOKUP($C2156,'2024-25 School Level AAFTE'!$C$4:$J$2372,8,FALSE)</f>
        <v>57.57</v>
      </c>
      <c r="G2156" s="97">
        <f>IFERROR(IF(E2156= "yes",VLOOKUP(C2156,Summary!$B:$I,6,0),0),0)</f>
        <v>0</v>
      </c>
      <c r="H2156" s="96">
        <f t="shared" si="361"/>
        <v>57.57</v>
      </c>
      <c r="I2156" s="154">
        <f>VLOOKUP($A2156,'2025-26 Salary &amp; Benefits'!$A:$I,3,FALSE)</f>
        <v>1.06</v>
      </c>
      <c r="J2156" s="154">
        <f>VLOOKUP($A2156,'2025-26 Salary &amp; Benefits'!$A:$I,4,FALSE)</f>
        <v>1.06</v>
      </c>
      <c r="K2156" s="141">
        <f t="shared" si="362"/>
        <v>57.57</v>
      </c>
      <c r="L2156" s="140">
        <f t="shared" si="363"/>
        <v>0.16900000000000001</v>
      </c>
      <c r="M2156" s="142">
        <f>'2025-26 Salary &amp; Benefits'!$E$6</f>
        <v>78209</v>
      </c>
      <c r="N2156" s="142">
        <f>'2025-26 Salary &amp; Benefits'!$F$6</f>
        <v>80164</v>
      </c>
      <c r="O2156" s="9">
        <f t="shared" si="364"/>
        <v>14010.36</v>
      </c>
      <c r="P2156" s="9">
        <f t="shared" si="365"/>
        <v>350.21999999999935</v>
      </c>
      <c r="Q2156" s="9">
        <f>'2025-26 Salary &amp; Benefits'!G$6</f>
        <v>15997.68</v>
      </c>
      <c r="R2156" s="143">
        <f>'2025-26 Salary &amp; Benefits'!H$6</f>
        <v>0.16020000000000001</v>
      </c>
      <c r="S2156" s="143">
        <f>'2025-26 Salary &amp; Benefits'!I$6</f>
        <v>0.15390000000000001</v>
      </c>
      <c r="T2156" s="9">
        <f t="shared" si="366"/>
        <v>5001.97</v>
      </c>
      <c r="U2156" s="9">
        <f t="shared" si="367"/>
        <v>239.34</v>
      </c>
      <c r="V2156" s="9">
        <f t="shared" si="368"/>
        <v>36.83</v>
      </c>
      <c r="W2156" s="9">
        <f t="shared" si="369"/>
        <v>276.17</v>
      </c>
      <c r="X2156" s="22">
        <f t="shared" si="370"/>
        <v>19638.72</v>
      </c>
      <c r="Y2156" s="2"/>
      <c r="Z2156" s="2"/>
      <c r="AA2156" s="2"/>
      <c r="AB2156" s="2"/>
      <c r="AC2156" s="2"/>
      <c r="AD2156" s="2"/>
      <c r="AE2156" s="2"/>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c r="BF2156" s="2"/>
      <c r="BG2156" s="2"/>
      <c r="BH2156" s="2"/>
      <c r="BI2156" s="2"/>
      <c r="BJ2156" s="2"/>
      <c r="BK2156" s="2"/>
      <c r="BL2156" s="2"/>
      <c r="BM2156" s="2"/>
      <c r="BN2156" s="2"/>
      <c r="BO2156" s="2"/>
      <c r="BP2156" s="2"/>
      <c r="BQ2156" s="2"/>
      <c r="BR2156" s="2"/>
      <c r="BS2156" s="2"/>
      <c r="BT2156" s="2"/>
      <c r="BU2156" s="2"/>
      <c r="BV2156" s="2"/>
      <c r="BW2156" s="2"/>
      <c r="BX2156" s="2"/>
      <c r="BY2156" s="2"/>
      <c r="BZ2156" s="2"/>
      <c r="CA2156" s="2"/>
      <c r="CB2156" s="2"/>
      <c r="CC2156" s="2"/>
      <c r="CD2156" s="2"/>
      <c r="CE2156" s="2"/>
      <c r="CF2156" s="2"/>
      <c r="CG2156" s="2"/>
      <c r="CH2156" s="2"/>
      <c r="CI2156" s="2"/>
      <c r="CJ2156" s="2"/>
      <c r="CK2156" s="2"/>
      <c r="CL2156" s="2"/>
      <c r="CM2156" s="2"/>
      <c r="CN2156" s="2"/>
      <c r="CO2156" s="2"/>
      <c r="CP2156" s="2"/>
      <c r="CQ2156" s="2"/>
      <c r="CR2156" s="2"/>
      <c r="CS2156" s="2"/>
      <c r="CT2156" s="2"/>
      <c r="CU2156" s="2"/>
      <c r="CV2156" s="2"/>
      <c r="CW2156" s="2"/>
      <c r="CX2156" s="2"/>
      <c r="CY2156" s="2"/>
      <c r="CZ2156" s="2"/>
      <c r="DA2156" s="2"/>
      <c r="DB2156" s="2"/>
      <c r="DC2156" s="2"/>
      <c r="DD2156" s="2"/>
      <c r="DE2156" s="2"/>
      <c r="DF2156" s="2"/>
      <c r="DG2156" s="2"/>
      <c r="DH2156" s="2"/>
      <c r="DI2156" s="2"/>
      <c r="DJ2156" s="2"/>
      <c r="DK2156" s="2"/>
      <c r="DL2156" s="2"/>
      <c r="DM2156" s="2"/>
      <c r="DN2156" s="2"/>
      <c r="DO2156" s="2"/>
      <c r="DP2156" s="2"/>
      <c r="DQ2156" s="2"/>
      <c r="DR2156" s="2"/>
      <c r="DS2156" s="2"/>
      <c r="DT2156" s="2"/>
      <c r="DU2156" s="2"/>
      <c r="DV2156" s="2"/>
      <c r="DW2156" s="2"/>
      <c r="DX2156" s="2"/>
      <c r="DY2156" s="2"/>
      <c r="DZ2156" s="2"/>
      <c r="EA2156" s="2"/>
      <c r="EB2156" s="2"/>
      <c r="EC2156" s="2"/>
      <c r="ED2156" s="2"/>
      <c r="EE2156" s="2"/>
      <c r="EF2156" s="2"/>
      <c r="EG2156" s="2"/>
      <c r="EH2156" s="2"/>
      <c r="EI2156" s="2"/>
      <c r="EJ2156" s="2"/>
      <c r="EK2156" s="2"/>
      <c r="EL2156" s="2"/>
      <c r="EM2156" s="2"/>
      <c r="EN2156" s="2"/>
      <c r="EO2156" s="2"/>
      <c r="EP2156" s="2"/>
      <c r="EQ2156" s="2"/>
      <c r="ER2156" s="2"/>
      <c r="ES2156" s="2"/>
      <c r="ET2156" s="2"/>
      <c r="EU2156" s="2"/>
      <c r="EV2156" s="2"/>
      <c r="EW2156" s="2"/>
      <c r="EX2156" s="2"/>
      <c r="EY2156" s="2"/>
      <c r="EZ2156" s="2"/>
      <c r="FA2156" s="2"/>
      <c r="FB2156" s="2"/>
      <c r="FC2156" s="2"/>
    </row>
    <row r="2157" spans="1:159" s="4" customFormat="1">
      <c r="A2157" s="77" t="s">
        <v>2181</v>
      </c>
      <c r="B2157" s="87" t="s">
        <v>2861</v>
      </c>
      <c r="C2157" s="88">
        <v>1689</v>
      </c>
      <c r="D2157" s="87" t="s">
        <v>162</v>
      </c>
      <c r="E2157" s="107" t="str">
        <f>VLOOKUP($C2157,'2024-25 School Level AAFTE'!$C$4:$L$2372,9,FALSE)</f>
        <v>No</v>
      </c>
      <c r="F2157" s="95">
        <f>VLOOKUP($C2157,'2024-25 School Level AAFTE'!$C$4:$J$2372,8,FALSE)</f>
        <v>785.61</v>
      </c>
      <c r="G2157" s="97">
        <f>IFERROR(IF(E2157= "yes",VLOOKUP(C2157,Summary!$B:$I,6,0),0),0)</f>
        <v>0</v>
      </c>
      <c r="H2157" s="96">
        <f t="shared" si="361"/>
        <v>0</v>
      </c>
      <c r="I2157" s="154">
        <f>VLOOKUP($A2157,'2025-26 Salary &amp; Benefits'!$A:$I,3,FALSE)</f>
        <v>1.06</v>
      </c>
      <c r="J2157" s="154">
        <f>VLOOKUP($A2157,'2025-26 Salary &amp; Benefits'!$A:$I,4,FALSE)</f>
        <v>1.06</v>
      </c>
      <c r="K2157" s="141">
        <f t="shared" si="362"/>
        <v>0</v>
      </c>
      <c r="L2157" s="140">
        <f t="shared" si="363"/>
        <v>0</v>
      </c>
      <c r="M2157" s="142">
        <f>'2025-26 Salary &amp; Benefits'!$E$6</f>
        <v>78209</v>
      </c>
      <c r="N2157" s="142">
        <f>'2025-26 Salary &amp; Benefits'!$F$6</f>
        <v>80164</v>
      </c>
      <c r="O2157" s="9">
        <f t="shared" si="364"/>
        <v>0</v>
      </c>
      <c r="P2157" s="9">
        <f t="shared" si="365"/>
        <v>0</v>
      </c>
      <c r="Q2157" s="9">
        <f>'2025-26 Salary &amp; Benefits'!G$6</f>
        <v>15997.68</v>
      </c>
      <c r="R2157" s="143">
        <f>'2025-26 Salary &amp; Benefits'!H$6</f>
        <v>0.16020000000000001</v>
      </c>
      <c r="S2157" s="143">
        <f>'2025-26 Salary &amp; Benefits'!I$6</f>
        <v>0.15390000000000001</v>
      </c>
      <c r="T2157" s="9">
        <f t="shared" si="366"/>
        <v>0</v>
      </c>
      <c r="U2157" s="9">
        <f t="shared" si="367"/>
        <v>0</v>
      </c>
      <c r="V2157" s="9">
        <f t="shared" si="368"/>
        <v>0</v>
      </c>
      <c r="W2157" s="9">
        <f t="shared" si="369"/>
        <v>0</v>
      </c>
      <c r="X2157" s="22">
        <f t="shared" si="370"/>
        <v>0</v>
      </c>
      <c r="Y2157" s="2"/>
      <c r="Z2157" s="2"/>
      <c r="AA2157" s="2"/>
      <c r="AB2157" s="2"/>
      <c r="AC2157" s="2"/>
      <c r="AD2157" s="2"/>
      <c r="AE2157" s="2"/>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c r="BF2157" s="2"/>
      <c r="BG2157" s="2"/>
      <c r="BH2157" s="2"/>
      <c r="BI2157" s="2"/>
      <c r="BJ2157" s="2"/>
      <c r="BK2157" s="2"/>
      <c r="BL2157" s="2"/>
      <c r="BM2157" s="2"/>
      <c r="BN2157" s="2"/>
      <c r="BO2157" s="2"/>
      <c r="BP2157" s="2"/>
      <c r="BQ2157" s="2"/>
      <c r="BR2157" s="2"/>
      <c r="BS2157" s="2"/>
      <c r="BT2157" s="2"/>
      <c r="BU2157" s="2"/>
      <c r="BV2157" s="2"/>
      <c r="BW2157" s="2"/>
      <c r="BX2157" s="2"/>
      <c r="BY2157" s="2"/>
      <c r="BZ2157" s="2"/>
      <c r="CA2157" s="2"/>
      <c r="CB2157" s="2"/>
      <c r="CC2157" s="2"/>
      <c r="CD2157" s="2"/>
      <c r="CE2157" s="2"/>
      <c r="CF2157" s="2"/>
      <c r="CG2157" s="2"/>
      <c r="CH2157" s="2"/>
      <c r="CI2157" s="2"/>
      <c r="CJ2157" s="2"/>
      <c r="CK2157" s="2"/>
      <c r="CL2157" s="2"/>
      <c r="CM2157" s="2"/>
      <c r="CN2157" s="2"/>
      <c r="CO2157" s="2"/>
      <c r="CP2157" s="2"/>
      <c r="CQ2157" s="2"/>
      <c r="CR2157" s="2"/>
      <c r="CS2157" s="2"/>
      <c r="CT2157" s="2"/>
      <c r="CU2157" s="2"/>
      <c r="CV2157" s="2"/>
      <c r="CW2157" s="2"/>
      <c r="CX2157" s="2"/>
      <c r="CY2157" s="2"/>
      <c r="CZ2157" s="2"/>
      <c r="DA2157" s="2"/>
      <c r="DB2157" s="2"/>
      <c r="DC2157" s="2"/>
      <c r="DD2157" s="2"/>
      <c r="DE2157" s="2"/>
      <c r="DF2157" s="2"/>
      <c r="DG2157" s="2"/>
      <c r="DH2157" s="2"/>
      <c r="DI2157" s="2"/>
      <c r="DJ2157" s="2"/>
      <c r="DK2157" s="2"/>
      <c r="DL2157" s="2"/>
      <c r="DM2157" s="2"/>
      <c r="DN2157" s="2"/>
      <c r="DO2157" s="2"/>
      <c r="DP2157" s="2"/>
      <c r="DQ2157" s="2"/>
      <c r="DR2157" s="2"/>
      <c r="DS2157" s="2"/>
      <c r="DT2157" s="2"/>
      <c r="DU2157" s="2"/>
      <c r="DV2157" s="2"/>
      <c r="DW2157" s="2"/>
      <c r="DX2157" s="2"/>
      <c r="DY2157" s="2"/>
      <c r="DZ2157" s="2"/>
      <c r="EA2157" s="2"/>
      <c r="EB2157" s="2"/>
      <c r="EC2157" s="2"/>
      <c r="ED2157" s="2"/>
      <c r="EE2157" s="2"/>
      <c r="EF2157" s="2"/>
      <c r="EG2157" s="2"/>
      <c r="EH2157" s="2"/>
      <c r="EI2157" s="2"/>
      <c r="EJ2157" s="2"/>
      <c r="EK2157" s="2"/>
      <c r="EL2157" s="2"/>
      <c r="EM2157" s="2"/>
      <c r="EN2157" s="2"/>
      <c r="EO2157" s="2"/>
      <c r="EP2157" s="2"/>
      <c r="EQ2157" s="2"/>
      <c r="ER2157" s="2"/>
      <c r="ES2157" s="2"/>
      <c r="ET2157" s="2"/>
      <c r="EU2157" s="2"/>
      <c r="EV2157" s="2"/>
      <c r="EW2157" s="2"/>
      <c r="EX2157" s="2"/>
      <c r="EY2157" s="2"/>
      <c r="EZ2157" s="2"/>
      <c r="FA2157" s="2"/>
      <c r="FB2157" s="2"/>
      <c r="FC2157" s="2"/>
    </row>
    <row r="2158" spans="1:159" s="4" customFormat="1">
      <c r="A2158" s="77" t="s">
        <v>2181</v>
      </c>
      <c r="B2158" s="87" t="s">
        <v>2861</v>
      </c>
      <c r="C2158" s="88">
        <v>1738</v>
      </c>
      <c r="D2158" s="87" t="s">
        <v>163</v>
      </c>
      <c r="E2158" s="107" t="str">
        <f>VLOOKUP($C2158,'2024-25 School Level AAFTE'!$C$4:$L$2372,9,FALSE)</f>
        <v>Yes</v>
      </c>
      <c r="F2158" s="95">
        <f>VLOOKUP($C2158,'2024-25 School Level AAFTE'!$C$4:$J$2372,8,FALSE)</f>
        <v>55.01</v>
      </c>
      <c r="G2158" s="97">
        <f>IFERROR(IF(E2158= "yes",VLOOKUP(C2158,Summary!$B:$I,6,0),0),0)</f>
        <v>0</v>
      </c>
      <c r="H2158" s="96">
        <f t="shared" si="361"/>
        <v>55.01</v>
      </c>
      <c r="I2158" s="154">
        <f>VLOOKUP($A2158,'2025-26 Salary &amp; Benefits'!$A:$I,3,FALSE)</f>
        <v>1.06</v>
      </c>
      <c r="J2158" s="154">
        <f>VLOOKUP($A2158,'2025-26 Salary &amp; Benefits'!$A:$I,4,FALSE)</f>
        <v>1.06</v>
      </c>
      <c r="K2158" s="141">
        <f t="shared" si="362"/>
        <v>55.01</v>
      </c>
      <c r="L2158" s="140">
        <f t="shared" si="363"/>
        <v>0.161</v>
      </c>
      <c r="M2158" s="142">
        <f>'2025-26 Salary &amp; Benefits'!$E$6</f>
        <v>78209</v>
      </c>
      <c r="N2158" s="142">
        <f>'2025-26 Salary &amp; Benefits'!$F$6</f>
        <v>80164</v>
      </c>
      <c r="O2158" s="9">
        <f t="shared" si="364"/>
        <v>13347.15</v>
      </c>
      <c r="P2158" s="9">
        <f t="shared" si="365"/>
        <v>333.64000000000124</v>
      </c>
      <c r="Q2158" s="9">
        <f>'2025-26 Salary &amp; Benefits'!G$6</f>
        <v>15997.68</v>
      </c>
      <c r="R2158" s="143">
        <f>'2025-26 Salary &amp; Benefits'!H$6</f>
        <v>0.16020000000000001</v>
      </c>
      <c r="S2158" s="143">
        <f>'2025-26 Salary &amp; Benefits'!I$6</f>
        <v>0.15390000000000001</v>
      </c>
      <c r="T2158" s="9">
        <f t="shared" si="366"/>
        <v>4765.1899999999996</v>
      </c>
      <c r="U2158" s="9">
        <f t="shared" si="367"/>
        <v>228.01</v>
      </c>
      <c r="V2158" s="9">
        <f t="shared" si="368"/>
        <v>35.090000000000003</v>
      </c>
      <c r="W2158" s="9">
        <f t="shared" si="369"/>
        <v>263.10000000000002</v>
      </c>
      <c r="X2158" s="22">
        <f t="shared" si="370"/>
        <v>18709.080000000002</v>
      </c>
      <c r="Y2158" s="2"/>
      <c r="Z2158" s="2"/>
      <c r="AA2158" s="2"/>
      <c r="AB2158" s="2"/>
      <c r="AC2158" s="2"/>
      <c r="AD2158" s="2"/>
      <c r="AE2158" s="2"/>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c r="BF2158" s="2"/>
      <c r="BG2158" s="2"/>
      <c r="BH2158" s="2"/>
      <c r="BI2158" s="2"/>
      <c r="BJ2158" s="2"/>
      <c r="BK2158" s="2"/>
      <c r="BL2158" s="2"/>
      <c r="BM2158" s="2"/>
      <c r="BN2158" s="2"/>
      <c r="BO2158" s="2"/>
      <c r="BP2158" s="2"/>
      <c r="BQ2158" s="2"/>
      <c r="BR2158" s="2"/>
      <c r="BS2158" s="2"/>
      <c r="BT2158" s="2"/>
      <c r="BU2158" s="2"/>
      <c r="BV2158" s="2"/>
      <c r="BW2158" s="2"/>
      <c r="BX2158" s="2"/>
      <c r="BY2158" s="2"/>
      <c r="BZ2158" s="2"/>
      <c r="CA2158" s="2"/>
      <c r="CB2158" s="2"/>
      <c r="CC2158" s="2"/>
      <c r="CD2158" s="2"/>
      <c r="CE2158" s="2"/>
      <c r="CF2158" s="2"/>
      <c r="CG2158" s="2"/>
      <c r="CH2158" s="2"/>
      <c r="CI2158" s="2"/>
      <c r="CJ2158" s="2"/>
      <c r="CK2158" s="2"/>
      <c r="CL2158" s="2"/>
      <c r="CM2158" s="2"/>
      <c r="CN2158" s="2"/>
      <c r="CO2158" s="2"/>
      <c r="CP2158" s="2"/>
      <c r="CQ2158" s="2"/>
      <c r="CR2158" s="2"/>
      <c r="CS2158" s="2"/>
      <c r="CT2158" s="2"/>
      <c r="CU2158" s="2"/>
      <c r="CV2158" s="2"/>
      <c r="CW2158" s="2"/>
      <c r="CX2158" s="2"/>
      <c r="CY2158" s="2"/>
      <c r="CZ2158" s="2"/>
      <c r="DA2158" s="2"/>
      <c r="DB2158" s="2"/>
      <c r="DC2158" s="2"/>
      <c r="DD2158" s="2"/>
      <c r="DE2158" s="2"/>
      <c r="DF2158" s="2"/>
      <c r="DG2158" s="2"/>
      <c r="DH2158" s="2"/>
      <c r="DI2158" s="2"/>
      <c r="DJ2158" s="2"/>
      <c r="DK2158" s="2"/>
      <c r="DL2158" s="2"/>
      <c r="DM2158" s="2"/>
      <c r="DN2158" s="2"/>
      <c r="DO2158" s="2"/>
      <c r="DP2158" s="2"/>
      <c r="DQ2158" s="2"/>
      <c r="DR2158" s="2"/>
      <c r="DS2158" s="2"/>
      <c r="DT2158" s="2"/>
      <c r="DU2158" s="2"/>
      <c r="DV2158" s="2"/>
      <c r="DW2158" s="2"/>
      <c r="DX2158" s="2"/>
      <c r="DY2158" s="2"/>
      <c r="DZ2158" s="2"/>
      <c r="EA2158" s="2"/>
      <c r="EB2158" s="2"/>
      <c r="EC2158" s="2"/>
      <c r="ED2158" s="2"/>
      <c r="EE2158" s="2"/>
      <c r="EF2158" s="2"/>
      <c r="EG2158" s="2"/>
      <c r="EH2158" s="2"/>
      <c r="EI2158" s="2"/>
      <c r="EJ2158" s="2"/>
      <c r="EK2158" s="2"/>
      <c r="EL2158" s="2"/>
      <c r="EM2158" s="2"/>
      <c r="EN2158" s="2"/>
      <c r="EO2158" s="2"/>
      <c r="EP2158" s="2"/>
      <c r="EQ2158" s="2"/>
      <c r="ER2158" s="2"/>
      <c r="ES2158" s="2"/>
      <c r="ET2158" s="2"/>
      <c r="EU2158" s="2"/>
      <c r="EV2158" s="2"/>
      <c r="EW2158" s="2"/>
      <c r="EX2158" s="2"/>
      <c r="EY2158" s="2"/>
      <c r="EZ2158" s="2"/>
      <c r="FA2158" s="2"/>
      <c r="FB2158" s="2"/>
      <c r="FC2158" s="2"/>
    </row>
    <row r="2159" spans="1:159" s="4" customFormat="1">
      <c r="A2159" s="77" t="s">
        <v>2181</v>
      </c>
      <c r="B2159" s="87" t="s">
        <v>2861</v>
      </c>
      <c r="C2159" s="88">
        <v>2179</v>
      </c>
      <c r="D2159" s="87" t="s">
        <v>164</v>
      </c>
      <c r="E2159" s="107" t="str">
        <f>VLOOKUP($C2159,'2024-25 School Level AAFTE'!$C$4:$L$2372,9,FALSE)</f>
        <v>Yes</v>
      </c>
      <c r="F2159" s="95">
        <f>VLOOKUP($C2159,'2024-25 School Level AAFTE'!$C$4:$J$2372,8,FALSE)</f>
        <v>1359.61</v>
      </c>
      <c r="G2159" s="97">
        <f>IFERROR(IF(E2159= "yes",VLOOKUP(C2159,Summary!$B:$I,6,0),0),0)</f>
        <v>0</v>
      </c>
      <c r="H2159" s="96">
        <f t="shared" si="361"/>
        <v>1359.61</v>
      </c>
      <c r="I2159" s="154">
        <f>VLOOKUP($A2159,'2025-26 Salary &amp; Benefits'!$A:$I,3,FALSE)</f>
        <v>1.06</v>
      </c>
      <c r="J2159" s="154">
        <f>VLOOKUP($A2159,'2025-26 Salary &amp; Benefits'!$A:$I,4,FALSE)</f>
        <v>1.06</v>
      </c>
      <c r="K2159" s="141">
        <f t="shared" si="362"/>
        <v>1359.61</v>
      </c>
      <c r="L2159" s="140">
        <f t="shared" si="363"/>
        <v>3.988</v>
      </c>
      <c r="M2159" s="142">
        <f>'2025-26 Salary &amp; Benefits'!$E$6</f>
        <v>78209</v>
      </c>
      <c r="N2159" s="142">
        <f>'2025-26 Salary &amp; Benefits'!$F$6</f>
        <v>80164</v>
      </c>
      <c r="O2159" s="9">
        <f t="shared" si="364"/>
        <v>330611.34000000003</v>
      </c>
      <c r="P2159" s="9">
        <f t="shared" si="365"/>
        <v>8264.3299999999581</v>
      </c>
      <c r="Q2159" s="9">
        <f>'2025-26 Salary &amp; Benefits'!G$6</f>
        <v>15997.68</v>
      </c>
      <c r="R2159" s="143">
        <f>'2025-26 Salary &amp; Benefits'!H$6</f>
        <v>0.16020000000000001</v>
      </c>
      <c r="S2159" s="143">
        <f>'2025-26 Salary &amp; Benefits'!I$6</f>
        <v>0.15390000000000001</v>
      </c>
      <c r="T2159" s="9">
        <f t="shared" si="366"/>
        <v>118034.56</v>
      </c>
      <c r="U2159" s="9">
        <f t="shared" si="367"/>
        <v>5647.93</v>
      </c>
      <c r="V2159" s="9">
        <f t="shared" si="368"/>
        <v>869.22</v>
      </c>
      <c r="W2159" s="9">
        <f t="shared" si="369"/>
        <v>6517.1500000000005</v>
      </c>
      <c r="X2159" s="22">
        <f t="shared" si="370"/>
        <v>463427.38</v>
      </c>
      <c r="Y2159" s="2"/>
      <c r="Z2159" s="2"/>
      <c r="AA2159" s="2"/>
      <c r="AB2159" s="2"/>
      <c r="AC2159" s="2"/>
      <c r="AD2159" s="2"/>
      <c r="AE2159" s="2"/>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c r="BF2159" s="2"/>
      <c r="BG2159" s="2"/>
      <c r="BH2159" s="2"/>
      <c r="BI2159" s="2"/>
      <c r="BJ2159" s="2"/>
      <c r="BK2159" s="2"/>
      <c r="BL2159" s="2"/>
      <c r="BM2159" s="2"/>
      <c r="BN2159" s="2"/>
      <c r="BO2159" s="2"/>
      <c r="BP2159" s="2"/>
      <c r="BQ2159" s="2"/>
      <c r="BR2159" s="2"/>
      <c r="BS2159" s="2"/>
      <c r="BT2159" s="2"/>
      <c r="BU2159" s="2"/>
      <c r="BV2159" s="2"/>
      <c r="BW2159" s="2"/>
      <c r="BX2159" s="2"/>
      <c r="BY2159" s="2"/>
      <c r="BZ2159" s="2"/>
      <c r="CA2159" s="2"/>
      <c r="CB2159" s="2"/>
      <c r="CC2159" s="2"/>
      <c r="CD2159" s="2"/>
      <c r="CE2159" s="2"/>
      <c r="CF2159" s="2"/>
      <c r="CG2159" s="2"/>
      <c r="CH2159" s="2"/>
      <c r="CI2159" s="2"/>
      <c r="CJ2159" s="2"/>
      <c r="CK2159" s="2"/>
      <c r="CL2159" s="2"/>
      <c r="CM2159" s="2"/>
      <c r="CN2159" s="2"/>
      <c r="CO2159" s="2"/>
      <c r="CP2159" s="2"/>
      <c r="CQ2159" s="2"/>
      <c r="CR2159" s="2"/>
      <c r="CS2159" s="2"/>
      <c r="CT2159" s="2"/>
      <c r="CU2159" s="2"/>
      <c r="CV2159" s="2"/>
      <c r="CW2159" s="2"/>
      <c r="CX2159" s="2"/>
      <c r="CY2159" s="2"/>
      <c r="CZ2159" s="2"/>
      <c r="DA2159" s="2"/>
      <c r="DB2159" s="2"/>
      <c r="DC2159" s="2"/>
      <c r="DD2159" s="2"/>
      <c r="DE2159" s="2"/>
      <c r="DF2159" s="2"/>
      <c r="DG2159" s="2"/>
      <c r="DH2159" s="2"/>
      <c r="DI2159" s="2"/>
      <c r="DJ2159" s="2"/>
      <c r="DK2159" s="2"/>
      <c r="DL2159" s="2"/>
      <c r="DM2159" s="2"/>
      <c r="DN2159" s="2"/>
      <c r="DO2159" s="2"/>
      <c r="DP2159" s="2"/>
      <c r="DQ2159" s="2"/>
      <c r="DR2159" s="2"/>
      <c r="DS2159" s="2"/>
      <c r="DT2159" s="2"/>
      <c r="DU2159" s="2"/>
      <c r="DV2159" s="2"/>
      <c r="DW2159" s="2"/>
      <c r="DX2159" s="2"/>
      <c r="DY2159" s="2"/>
      <c r="DZ2159" s="2"/>
      <c r="EA2159" s="2"/>
      <c r="EB2159" s="2"/>
      <c r="EC2159" s="2"/>
      <c r="ED2159" s="2"/>
      <c r="EE2159" s="2"/>
      <c r="EF2159" s="2"/>
      <c r="EG2159" s="2"/>
      <c r="EH2159" s="2"/>
      <c r="EI2159" s="2"/>
      <c r="EJ2159" s="2"/>
      <c r="EK2159" s="2"/>
      <c r="EL2159" s="2"/>
      <c r="EM2159" s="2"/>
      <c r="EN2159" s="2"/>
      <c r="EO2159" s="2"/>
      <c r="EP2159" s="2"/>
      <c r="EQ2159" s="2"/>
      <c r="ER2159" s="2"/>
      <c r="ES2159" s="2"/>
      <c r="ET2159" s="2"/>
      <c r="EU2159" s="2"/>
      <c r="EV2159" s="2"/>
      <c r="EW2159" s="2"/>
      <c r="EX2159" s="2"/>
      <c r="EY2159" s="2"/>
      <c r="EZ2159" s="2"/>
      <c r="FA2159" s="2"/>
      <c r="FB2159" s="2"/>
      <c r="FC2159" s="2"/>
    </row>
    <row r="2160" spans="1:159" s="4" customFormat="1">
      <c r="A2160" t="s">
        <v>2181</v>
      </c>
      <c r="B2160" s="87" t="s">
        <v>2861</v>
      </c>
      <c r="C2160" s="3">
        <v>2318</v>
      </c>
      <c r="D2160" t="s">
        <v>50</v>
      </c>
      <c r="E2160" s="107" t="str">
        <f>VLOOKUP($C2160,'2024-25 School Level AAFTE'!$C$4:$L$2372,9,FALSE)</f>
        <v>Yes</v>
      </c>
      <c r="F2160" s="95">
        <f>VLOOKUP($C2160,'2024-25 School Level AAFTE'!$C$4:$J$2372,8,FALSE)</f>
        <v>283</v>
      </c>
      <c r="G2160" s="97">
        <f>IFERROR(IF(E2160= "yes",VLOOKUP(C2160,Summary!$B:$I,6,0),0),0)</f>
        <v>0</v>
      </c>
      <c r="H2160" s="96">
        <f t="shared" si="361"/>
        <v>283</v>
      </c>
      <c r="I2160" s="154">
        <f>VLOOKUP($A2160,'2025-26 Salary &amp; Benefits'!$A:$I,3,FALSE)</f>
        <v>1.06</v>
      </c>
      <c r="J2160" s="154">
        <f>VLOOKUP($A2160,'2025-26 Salary &amp; Benefits'!$A:$I,4,FALSE)</f>
        <v>1.06</v>
      </c>
      <c r="K2160" s="141">
        <f t="shared" si="362"/>
        <v>283</v>
      </c>
      <c r="L2160" s="140">
        <f t="shared" si="363"/>
        <v>0.83</v>
      </c>
      <c r="M2160" s="142">
        <f>'2025-26 Salary &amp; Benefits'!$E$6</f>
        <v>78209</v>
      </c>
      <c r="N2160" s="142">
        <f>'2025-26 Salary &amp; Benefits'!$F$6</f>
        <v>80164</v>
      </c>
      <c r="O2160" s="9">
        <f t="shared" si="364"/>
        <v>68808.28</v>
      </c>
      <c r="P2160" s="9">
        <f t="shared" si="365"/>
        <v>1720.0099999999948</v>
      </c>
      <c r="Q2160" s="9">
        <f>'2025-26 Salary &amp; Benefits'!G$6</f>
        <v>15997.68</v>
      </c>
      <c r="R2160" s="143">
        <f>'2025-26 Salary &amp; Benefits'!H$6</f>
        <v>0.16020000000000001</v>
      </c>
      <c r="S2160" s="143">
        <f>'2025-26 Salary &amp; Benefits'!I$6</f>
        <v>0.15390000000000001</v>
      </c>
      <c r="T2160" s="9">
        <f t="shared" si="366"/>
        <v>24565.87</v>
      </c>
      <c r="U2160" s="9">
        <f t="shared" si="367"/>
        <v>1175.47</v>
      </c>
      <c r="V2160" s="9">
        <f t="shared" si="368"/>
        <v>180.9</v>
      </c>
      <c r="W2160" s="9">
        <f t="shared" si="369"/>
        <v>1356.3700000000001</v>
      </c>
      <c r="X2160" s="22">
        <f t="shared" si="370"/>
        <v>96450.529999999984</v>
      </c>
      <c r="Y2160" s="2"/>
      <c r="Z2160" s="2"/>
      <c r="AA2160" s="2"/>
      <c r="AB2160" s="2"/>
      <c r="AC2160" s="2"/>
      <c r="AD2160" s="2"/>
      <c r="AE2160" s="2"/>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c r="BF2160" s="2"/>
      <c r="BG2160" s="2"/>
      <c r="BH2160" s="2"/>
      <c r="BI2160" s="2"/>
      <c r="BJ2160" s="2"/>
      <c r="BK2160" s="2"/>
      <c r="BL2160" s="2"/>
      <c r="BM2160" s="2"/>
      <c r="BN2160" s="2"/>
      <c r="BO2160" s="2"/>
      <c r="BP2160" s="2"/>
      <c r="BQ2160" s="2"/>
      <c r="BR2160" s="2"/>
      <c r="BS2160" s="2"/>
      <c r="BT2160" s="2"/>
      <c r="BU2160" s="2"/>
      <c r="BV2160" s="2"/>
      <c r="BW2160" s="2"/>
      <c r="BX2160" s="2"/>
      <c r="BY2160" s="2"/>
      <c r="BZ2160" s="2"/>
      <c r="CA2160" s="2"/>
      <c r="CB2160" s="2"/>
      <c r="CC2160" s="2"/>
      <c r="CD2160" s="2"/>
      <c r="CE2160" s="2"/>
      <c r="CF2160" s="2"/>
      <c r="CG2160" s="2"/>
      <c r="CH2160" s="2"/>
      <c r="CI2160" s="2"/>
      <c r="CJ2160" s="2"/>
      <c r="CK2160" s="2"/>
      <c r="CL2160" s="2"/>
      <c r="CM2160" s="2"/>
      <c r="CN2160" s="2"/>
      <c r="CO2160" s="2"/>
      <c r="CP2160" s="2"/>
      <c r="CQ2160" s="2"/>
      <c r="CR2160" s="2"/>
      <c r="CS2160" s="2"/>
      <c r="CT2160" s="2"/>
      <c r="CU2160" s="2"/>
      <c r="CV2160" s="2"/>
      <c r="CW2160" s="2"/>
      <c r="CX2160" s="2"/>
      <c r="CY2160" s="2"/>
      <c r="CZ2160" s="2"/>
      <c r="DA2160" s="2"/>
      <c r="DB2160" s="2"/>
      <c r="DC2160" s="2"/>
      <c r="DD2160" s="2"/>
      <c r="DE2160" s="2"/>
      <c r="DF2160" s="2"/>
      <c r="DG2160" s="2"/>
      <c r="DH2160" s="2"/>
      <c r="DI2160" s="2"/>
      <c r="DJ2160" s="2"/>
      <c r="DK2160" s="2"/>
      <c r="DL2160" s="2"/>
      <c r="DM2160" s="2"/>
      <c r="DN2160" s="2"/>
      <c r="DO2160" s="2"/>
      <c r="DP2160" s="2"/>
      <c r="DQ2160" s="2"/>
      <c r="DR2160" s="2"/>
      <c r="DS2160" s="2"/>
      <c r="DT2160" s="2"/>
      <c r="DU2160" s="2"/>
      <c r="DV2160" s="2"/>
      <c r="DW2160" s="2"/>
      <c r="DX2160" s="2"/>
      <c r="DY2160" s="2"/>
      <c r="DZ2160" s="2"/>
      <c r="EA2160" s="2"/>
      <c r="EB2160" s="2"/>
      <c r="EC2160" s="2"/>
      <c r="ED2160" s="2"/>
      <c r="EE2160" s="2"/>
      <c r="EF2160" s="2"/>
      <c r="EG2160" s="2"/>
      <c r="EH2160" s="2"/>
      <c r="EI2160" s="2"/>
      <c r="EJ2160" s="2"/>
      <c r="EK2160" s="2"/>
      <c r="EL2160" s="2"/>
      <c r="EM2160" s="2"/>
      <c r="EN2160" s="2"/>
      <c r="EO2160" s="2"/>
      <c r="EP2160" s="2"/>
      <c r="EQ2160" s="2"/>
      <c r="ER2160" s="2"/>
      <c r="ES2160" s="2"/>
      <c r="ET2160" s="2"/>
      <c r="EU2160" s="2"/>
      <c r="EV2160" s="2"/>
      <c r="EW2160" s="2"/>
      <c r="EX2160" s="2"/>
      <c r="EY2160" s="2"/>
      <c r="EZ2160" s="2"/>
      <c r="FA2160" s="2"/>
      <c r="FB2160" s="2"/>
      <c r="FC2160" s="2"/>
    </row>
    <row r="2161" spans="1:159" s="4" customFormat="1">
      <c r="A2161" t="s">
        <v>2181</v>
      </c>
      <c r="B2161" s="87" t="s">
        <v>2861</v>
      </c>
      <c r="C2161" s="3">
        <v>2610</v>
      </c>
      <c r="D2161" t="s">
        <v>165</v>
      </c>
      <c r="E2161" s="107" t="str">
        <f>VLOOKUP($C2161,'2024-25 School Level AAFTE'!$C$4:$L$2372,9,FALSE)</f>
        <v>Yes</v>
      </c>
      <c r="F2161" s="95">
        <f>VLOOKUP($C2161,'2024-25 School Level AAFTE'!$C$4:$J$2372,8,FALSE)</f>
        <v>254.92000000000002</v>
      </c>
      <c r="G2161" s="97">
        <f>IFERROR(IF(E2161= "yes",VLOOKUP(C2161,Summary!$B:$I,6,0),0),0)</f>
        <v>0</v>
      </c>
      <c r="H2161" s="96">
        <f t="shared" si="361"/>
        <v>254.92000000000002</v>
      </c>
      <c r="I2161" s="154">
        <f>VLOOKUP($A2161,'2025-26 Salary &amp; Benefits'!$A:$I,3,FALSE)</f>
        <v>1.06</v>
      </c>
      <c r="J2161" s="154">
        <f>VLOOKUP($A2161,'2025-26 Salary &amp; Benefits'!$A:$I,4,FALSE)</f>
        <v>1.06</v>
      </c>
      <c r="K2161" s="141">
        <f t="shared" si="362"/>
        <v>254.92000000000002</v>
      </c>
      <c r="L2161" s="140">
        <f t="shared" si="363"/>
        <v>0.748</v>
      </c>
      <c r="M2161" s="142">
        <f>'2025-26 Salary &amp; Benefits'!$E$6</f>
        <v>78209</v>
      </c>
      <c r="N2161" s="142">
        <f>'2025-26 Salary &amp; Benefits'!$F$6</f>
        <v>80164</v>
      </c>
      <c r="O2161" s="9">
        <f t="shared" si="364"/>
        <v>62010.35</v>
      </c>
      <c r="P2161" s="9">
        <f t="shared" si="365"/>
        <v>1550.0800000000017</v>
      </c>
      <c r="Q2161" s="9">
        <f>'2025-26 Salary &amp; Benefits'!G$6</f>
        <v>15997.68</v>
      </c>
      <c r="R2161" s="143">
        <f>'2025-26 Salary &amp; Benefits'!H$6</f>
        <v>0.16020000000000001</v>
      </c>
      <c r="S2161" s="143">
        <f>'2025-26 Salary &amp; Benefits'!I$6</f>
        <v>0.15390000000000001</v>
      </c>
      <c r="T2161" s="9">
        <f t="shared" si="366"/>
        <v>22138.880000000001</v>
      </c>
      <c r="U2161" s="9">
        <f t="shared" si="367"/>
        <v>1059.3399999999999</v>
      </c>
      <c r="V2161" s="9">
        <f t="shared" si="368"/>
        <v>163.03</v>
      </c>
      <c r="W2161" s="9">
        <f t="shared" si="369"/>
        <v>1222.3699999999999</v>
      </c>
      <c r="X2161" s="22">
        <f t="shared" si="370"/>
        <v>86921.68</v>
      </c>
      <c r="Y2161" s="2"/>
      <c r="Z2161" s="2"/>
      <c r="AA2161" s="2"/>
      <c r="AB2161" s="2"/>
      <c r="AC2161" s="2"/>
      <c r="AD2161" s="2"/>
      <c r="AE2161" s="2"/>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c r="BF2161" s="2"/>
      <c r="BG2161" s="2"/>
      <c r="BH2161" s="2"/>
      <c r="BI2161" s="2"/>
      <c r="BJ2161" s="2"/>
      <c r="BK2161" s="2"/>
      <c r="BL2161" s="2"/>
      <c r="BM2161" s="2"/>
      <c r="BN2161" s="2"/>
      <c r="BO2161" s="2"/>
      <c r="BP2161" s="2"/>
      <c r="BQ2161" s="2"/>
      <c r="BR2161" s="2"/>
      <c r="BS2161" s="2"/>
      <c r="BT2161" s="2"/>
      <c r="BU2161" s="2"/>
      <c r="BV2161" s="2"/>
      <c r="BW2161" s="2"/>
      <c r="BX2161" s="2"/>
      <c r="BY2161" s="2"/>
      <c r="BZ2161" s="2"/>
      <c r="CA2161" s="2"/>
      <c r="CB2161" s="2"/>
      <c r="CC2161" s="2"/>
      <c r="CD2161" s="2"/>
      <c r="CE2161" s="2"/>
      <c r="CF2161" s="2"/>
      <c r="CG2161" s="2"/>
      <c r="CH2161" s="2"/>
      <c r="CI2161" s="2"/>
      <c r="CJ2161" s="2"/>
      <c r="CK2161" s="2"/>
      <c r="CL2161" s="2"/>
      <c r="CM2161" s="2"/>
      <c r="CN2161" s="2"/>
      <c r="CO2161" s="2"/>
      <c r="CP2161" s="2"/>
      <c r="CQ2161" s="2"/>
      <c r="CR2161" s="2"/>
      <c r="CS2161" s="2"/>
      <c r="CT2161" s="2"/>
      <c r="CU2161" s="2"/>
      <c r="CV2161" s="2"/>
      <c r="CW2161" s="2"/>
      <c r="CX2161" s="2"/>
      <c r="CY2161" s="2"/>
      <c r="CZ2161" s="2"/>
      <c r="DA2161" s="2"/>
      <c r="DB2161" s="2"/>
      <c r="DC2161" s="2"/>
      <c r="DD2161" s="2"/>
      <c r="DE2161" s="2"/>
      <c r="DF2161" s="2"/>
      <c r="DG2161" s="2"/>
      <c r="DH2161" s="2"/>
      <c r="DI2161" s="2"/>
      <c r="DJ2161" s="2"/>
      <c r="DK2161" s="2"/>
      <c r="DL2161" s="2"/>
      <c r="DM2161" s="2"/>
      <c r="DN2161" s="2"/>
      <c r="DO2161" s="2"/>
      <c r="DP2161" s="2"/>
      <c r="DQ2161" s="2"/>
      <c r="DR2161" s="2"/>
      <c r="DS2161" s="2"/>
      <c r="DT2161" s="2"/>
      <c r="DU2161" s="2"/>
      <c r="DV2161" s="2"/>
      <c r="DW2161" s="2"/>
      <c r="DX2161" s="2"/>
      <c r="DY2161" s="2"/>
      <c r="DZ2161" s="2"/>
      <c r="EA2161" s="2"/>
      <c r="EB2161" s="2"/>
      <c r="EC2161" s="2"/>
      <c r="ED2161" s="2"/>
      <c r="EE2161" s="2"/>
      <c r="EF2161" s="2"/>
      <c r="EG2161" s="2"/>
      <c r="EH2161" s="2"/>
      <c r="EI2161" s="2"/>
      <c r="EJ2161" s="2"/>
      <c r="EK2161" s="2"/>
      <c r="EL2161" s="2"/>
      <c r="EM2161" s="2"/>
      <c r="EN2161" s="2"/>
      <c r="EO2161" s="2"/>
      <c r="EP2161" s="2"/>
      <c r="EQ2161" s="2"/>
      <c r="ER2161" s="2"/>
      <c r="ES2161" s="2"/>
      <c r="ET2161" s="2"/>
      <c r="EU2161" s="2"/>
      <c r="EV2161" s="2"/>
      <c r="EW2161" s="2"/>
      <c r="EX2161" s="2"/>
      <c r="EY2161" s="2"/>
      <c r="EZ2161" s="2"/>
      <c r="FA2161" s="2"/>
      <c r="FB2161" s="2"/>
      <c r="FC2161" s="2"/>
    </row>
    <row r="2162" spans="1:159" s="4" customFormat="1">
      <c r="A2162" t="s">
        <v>2181</v>
      </c>
      <c r="B2162" s="87" t="s">
        <v>2861</v>
      </c>
      <c r="C2162" s="3">
        <v>2636</v>
      </c>
      <c r="D2162" t="s">
        <v>3120</v>
      </c>
      <c r="E2162" s="107" t="str">
        <f>VLOOKUP($C2162,'2024-25 School Level AAFTE'!$C$4:$L$2372,9,FALSE)</f>
        <v>No</v>
      </c>
      <c r="F2162" s="95">
        <f>VLOOKUP($C2162,'2024-25 School Level AAFTE'!$C$4:$J$2372,8,FALSE)</f>
        <v>0</v>
      </c>
      <c r="G2162" s="97">
        <f>IFERROR(IF(E2162= "yes",VLOOKUP(C2162,Summary!$B:$I,6,0),0),0)</f>
        <v>0</v>
      </c>
      <c r="H2162" s="96">
        <f t="shared" si="361"/>
        <v>0</v>
      </c>
      <c r="I2162" s="154">
        <f>VLOOKUP($A2162,'2025-26 Salary &amp; Benefits'!$A:$I,3,FALSE)</f>
        <v>1.06</v>
      </c>
      <c r="J2162" s="154">
        <f>VLOOKUP($A2162,'2025-26 Salary &amp; Benefits'!$A:$I,4,FALSE)</f>
        <v>1.06</v>
      </c>
      <c r="K2162" s="141">
        <f t="shared" si="362"/>
        <v>0</v>
      </c>
      <c r="L2162" s="140">
        <f t="shared" si="363"/>
        <v>0</v>
      </c>
      <c r="M2162" s="142">
        <f>'2025-26 Salary &amp; Benefits'!$E$6</f>
        <v>78209</v>
      </c>
      <c r="N2162" s="142">
        <f>'2025-26 Salary &amp; Benefits'!$F$6</f>
        <v>80164</v>
      </c>
      <c r="O2162" s="9">
        <f t="shared" si="364"/>
        <v>0</v>
      </c>
      <c r="P2162" s="9">
        <f t="shared" si="365"/>
        <v>0</v>
      </c>
      <c r="Q2162" s="9">
        <f>'2025-26 Salary &amp; Benefits'!G$6</f>
        <v>15997.68</v>
      </c>
      <c r="R2162" s="143">
        <f>'2025-26 Salary &amp; Benefits'!H$6</f>
        <v>0.16020000000000001</v>
      </c>
      <c r="S2162" s="143">
        <f>'2025-26 Salary &amp; Benefits'!I$6</f>
        <v>0.15390000000000001</v>
      </c>
      <c r="T2162" s="9">
        <f t="shared" si="366"/>
        <v>0</v>
      </c>
      <c r="U2162" s="9">
        <f t="shared" si="367"/>
        <v>0</v>
      </c>
      <c r="V2162" s="9">
        <f t="shared" si="368"/>
        <v>0</v>
      </c>
      <c r="W2162" s="9">
        <f t="shared" si="369"/>
        <v>0</v>
      </c>
      <c r="X2162" s="22">
        <f t="shared" si="370"/>
        <v>0</v>
      </c>
      <c r="Y2162" s="2"/>
      <c r="Z2162" s="2"/>
      <c r="AA2162" s="2"/>
      <c r="AB2162" s="2"/>
      <c r="AC2162" s="2"/>
      <c r="AD2162" s="2"/>
      <c r="AE2162" s="2"/>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c r="BF2162" s="2"/>
      <c r="BG2162" s="2"/>
      <c r="BH2162" s="2"/>
      <c r="BI2162" s="2"/>
      <c r="BJ2162" s="2"/>
      <c r="BK2162" s="2"/>
      <c r="BL2162" s="2"/>
      <c r="BM2162" s="2"/>
      <c r="BN2162" s="2"/>
      <c r="BO2162" s="2"/>
      <c r="BP2162" s="2"/>
      <c r="BQ2162" s="2"/>
      <c r="BR2162" s="2"/>
      <c r="BS2162" s="2"/>
      <c r="BT2162" s="2"/>
      <c r="BU2162" s="2"/>
      <c r="BV2162" s="2"/>
      <c r="BW2162" s="2"/>
      <c r="BX2162" s="2"/>
      <c r="BY2162" s="2"/>
      <c r="BZ2162" s="2"/>
      <c r="CA2162" s="2"/>
      <c r="CB2162" s="2"/>
      <c r="CC2162" s="2"/>
      <c r="CD2162" s="2"/>
      <c r="CE2162" s="2"/>
      <c r="CF2162" s="2"/>
      <c r="CG2162" s="2"/>
      <c r="CH2162" s="2"/>
      <c r="CI2162" s="2"/>
      <c r="CJ2162" s="2"/>
      <c r="CK2162" s="2"/>
      <c r="CL2162" s="2"/>
      <c r="CM2162" s="2"/>
      <c r="CN2162" s="2"/>
      <c r="CO2162" s="2"/>
      <c r="CP2162" s="2"/>
      <c r="CQ2162" s="2"/>
      <c r="CR2162" s="2"/>
      <c r="CS2162" s="2"/>
      <c r="CT2162" s="2"/>
      <c r="CU2162" s="2"/>
      <c r="CV2162" s="2"/>
      <c r="CW2162" s="2"/>
      <c r="CX2162" s="2"/>
      <c r="CY2162" s="2"/>
      <c r="CZ2162" s="2"/>
      <c r="DA2162" s="2"/>
      <c r="DB2162" s="2"/>
      <c r="DC2162" s="2"/>
      <c r="DD2162" s="2"/>
      <c r="DE2162" s="2"/>
      <c r="DF2162" s="2"/>
      <c r="DG2162" s="2"/>
      <c r="DH2162" s="2"/>
      <c r="DI2162" s="2"/>
      <c r="DJ2162" s="2"/>
      <c r="DK2162" s="2"/>
      <c r="DL2162" s="2"/>
      <c r="DM2162" s="2"/>
      <c r="DN2162" s="2"/>
      <c r="DO2162" s="2"/>
      <c r="DP2162" s="2"/>
      <c r="DQ2162" s="2"/>
      <c r="DR2162" s="2"/>
      <c r="DS2162" s="2"/>
      <c r="DT2162" s="2"/>
      <c r="DU2162" s="2"/>
      <c r="DV2162" s="2"/>
      <c r="DW2162" s="2"/>
      <c r="DX2162" s="2"/>
      <c r="DY2162" s="2"/>
      <c r="DZ2162" s="2"/>
      <c r="EA2162" s="2"/>
      <c r="EB2162" s="2"/>
      <c r="EC2162" s="2"/>
      <c r="ED2162" s="2"/>
      <c r="EE2162" s="2"/>
      <c r="EF2162" s="2"/>
      <c r="EG2162" s="2"/>
      <c r="EH2162" s="2"/>
      <c r="EI2162" s="2"/>
      <c r="EJ2162" s="2"/>
      <c r="EK2162" s="2"/>
      <c r="EL2162" s="2"/>
      <c r="EM2162" s="2"/>
      <c r="EN2162" s="2"/>
      <c r="EO2162" s="2"/>
      <c r="EP2162" s="2"/>
      <c r="EQ2162" s="2"/>
      <c r="ER2162" s="2"/>
      <c r="ES2162" s="2"/>
      <c r="ET2162" s="2"/>
      <c r="EU2162" s="2"/>
      <c r="EV2162" s="2"/>
      <c r="EW2162" s="2"/>
      <c r="EX2162" s="2"/>
      <c r="EY2162" s="2"/>
      <c r="EZ2162" s="2"/>
      <c r="FA2162" s="2"/>
      <c r="FB2162" s="2"/>
      <c r="FC2162" s="2"/>
    </row>
    <row r="2163" spans="1:159">
      <c r="A2163" s="77" t="s">
        <v>2181</v>
      </c>
      <c r="B2163" s="87" t="s">
        <v>2861</v>
      </c>
      <c r="C2163" s="88">
        <v>2637</v>
      </c>
      <c r="D2163" s="87" t="s">
        <v>166</v>
      </c>
      <c r="E2163" s="107" t="str">
        <f>VLOOKUP($C2163,'2024-25 School Level AAFTE'!$C$4:$L$2372,9,FALSE)</f>
        <v>Yes</v>
      </c>
      <c r="F2163" s="95">
        <f>VLOOKUP($C2163,'2024-25 School Level AAFTE'!$C$4:$J$2372,8,FALSE)</f>
        <v>183</v>
      </c>
      <c r="G2163" s="97">
        <f>IFERROR(IF(E2163= "yes",VLOOKUP(C2163,Summary!$B:$I,6,0),0),0)</f>
        <v>0</v>
      </c>
      <c r="H2163" s="96">
        <f t="shared" si="361"/>
        <v>183</v>
      </c>
      <c r="I2163" s="154">
        <f>VLOOKUP($A2163,'2025-26 Salary &amp; Benefits'!$A:$I,3,FALSE)</f>
        <v>1.06</v>
      </c>
      <c r="J2163" s="154">
        <f>VLOOKUP($A2163,'2025-26 Salary &amp; Benefits'!$A:$I,4,FALSE)</f>
        <v>1.06</v>
      </c>
      <c r="K2163" s="141">
        <f t="shared" si="362"/>
        <v>183</v>
      </c>
      <c r="L2163" s="140">
        <f t="shared" si="363"/>
        <v>0.53700000000000003</v>
      </c>
      <c r="M2163" s="142">
        <f>'2025-26 Salary &amp; Benefits'!$E$6</f>
        <v>78209</v>
      </c>
      <c r="N2163" s="142">
        <f>'2025-26 Salary &amp; Benefits'!$F$6</f>
        <v>80164</v>
      </c>
      <c r="O2163" s="9">
        <f t="shared" si="364"/>
        <v>44518.13</v>
      </c>
      <c r="P2163" s="9">
        <f t="shared" si="365"/>
        <v>1112.8199999999997</v>
      </c>
      <c r="Q2163" s="9">
        <f>'2025-26 Salary &amp; Benefits'!G$6</f>
        <v>15997.68</v>
      </c>
      <c r="R2163" s="143">
        <f>'2025-26 Salary &amp; Benefits'!H$6</f>
        <v>0.16020000000000001</v>
      </c>
      <c r="S2163" s="143">
        <f>'2025-26 Salary &amp; Benefits'!I$6</f>
        <v>0.15390000000000001</v>
      </c>
      <c r="T2163" s="9">
        <f t="shared" si="366"/>
        <v>15893.82</v>
      </c>
      <c r="U2163" s="9">
        <f t="shared" si="367"/>
        <v>760.52</v>
      </c>
      <c r="V2163" s="9">
        <f t="shared" si="368"/>
        <v>117.04</v>
      </c>
      <c r="W2163" s="9">
        <f t="shared" si="369"/>
        <v>877.56</v>
      </c>
      <c r="X2163" s="22">
        <f t="shared" si="370"/>
        <v>62402.329999999994</v>
      </c>
    </row>
    <row r="2164" spans="1:159">
      <c r="A2164" s="77" t="s">
        <v>2181</v>
      </c>
      <c r="B2164" s="87" t="s">
        <v>2861</v>
      </c>
      <c r="C2164" s="88">
        <v>2643</v>
      </c>
      <c r="D2164" s="87" t="s">
        <v>167</v>
      </c>
      <c r="E2164" s="107" t="str">
        <f>VLOOKUP($C2164,'2024-25 School Level AAFTE'!$C$4:$L$2372,9,FALSE)</f>
        <v>Yes</v>
      </c>
      <c r="F2164" s="95">
        <f>VLOOKUP($C2164,'2024-25 School Level AAFTE'!$C$4:$J$2372,8,FALSE)</f>
        <v>527.95000000000005</v>
      </c>
      <c r="G2164" s="97">
        <f>IFERROR(IF(E2164= "yes",VLOOKUP(C2164,Summary!$B:$I,6,0),0),0)</f>
        <v>0</v>
      </c>
      <c r="H2164" s="96">
        <f t="shared" si="361"/>
        <v>527.95000000000005</v>
      </c>
      <c r="I2164" s="154">
        <f>VLOOKUP($A2164,'2025-26 Salary &amp; Benefits'!$A:$I,3,FALSE)</f>
        <v>1.06</v>
      </c>
      <c r="J2164" s="154">
        <f>VLOOKUP($A2164,'2025-26 Salary &amp; Benefits'!$A:$I,4,FALSE)</f>
        <v>1.06</v>
      </c>
      <c r="K2164" s="141">
        <f t="shared" si="362"/>
        <v>527.95000000000005</v>
      </c>
      <c r="L2164" s="140">
        <f t="shared" si="363"/>
        <v>1.5489999999999999</v>
      </c>
      <c r="M2164" s="142">
        <f>'2025-26 Salary &amp; Benefits'!$E$6</f>
        <v>78209</v>
      </c>
      <c r="N2164" s="142">
        <f>'2025-26 Salary &amp; Benefits'!$F$6</f>
        <v>80164</v>
      </c>
      <c r="O2164" s="9">
        <f t="shared" si="364"/>
        <v>128414.49</v>
      </c>
      <c r="P2164" s="9">
        <f t="shared" si="365"/>
        <v>3209.9900000000052</v>
      </c>
      <c r="Q2164" s="9">
        <f>'2025-26 Salary &amp; Benefits'!G$6</f>
        <v>15997.68</v>
      </c>
      <c r="R2164" s="143">
        <f>'2025-26 Salary &amp; Benefits'!H$6</f>
        <v>0.16020000000000001</v>
      </c>
      <c r="S2164" s="143">
        <f>'2025-26 Salary &amp; Benefits'!I$6</f>
        <v>0.15390000000000001</v>
      </c>
      <c r="T2164" s="9">
        <f t="shared" si="366"/>
        <v>45846.43</v>
      </c>
      <c r="U2164" s="9">
        <f t="shared" si="367"/>
        <v>2193.7399999999998</v>
      </c>
      <c r="V2164" s="9">
        <f t="shared" si="368"/>
        <v>337.62</v>
      </c>
      <c r="W2164" s="9">
        <f t="shared" si="369"/>
        <v>2531.3599999999997</v>
      </c>
      <c r="X2164" s="22">
        <f t="shared" si="370"/>
        <v>180002.27000000002</v>
      </c>
    </row>
    <row r="2165" spans="1:159">
      <c r="A2165" s="77" t="s">
        <v>2181</v>
      </c>
      <c r="B2165" s="87" t="s">
        <v>2861</v>
      </c>
      <c r="C2165" s="88">
        <v>2644</v>
      </c>
      <c r="D2165" s="87" t="s">
        <v>168</v>
      </c>
      <c r="E2165" s="107" t="str">
        <f>VLOOKUP($C2165,'2024-25 School Level AAFTE'!$C$4:$L$2372,9,FALSE)</f>
        <v>Yes</v>
      </c>
      <c r="F2165" s="95">
        <f>VLOOKUP($C2165,'2024-25 School Level AAFTE'!$C$4:$J$2372,8,FALSE)</f>
        <v>567.62</v>
      </c>
      <c r="G2165" s="97">
        <f>IFERROR(IF(E2165= "yes",VLOOKUP(C2165,Summary!$B:$I,6,0),0),0)</f>
        <v>0</v>
      </c>
      <c r="H2165" s="96">
        <f t="shared" si="361"/>
        <v>567.62</v>
      </c>
      <c r="I2165" s="154">
        <f>VLOOKUP($A2165,'2025-26 Salary &amp; Benefits'!$A:$I,3,FALSE)</f>
        <v>1.06</v>
      </c>
      <c r="J2165" s="154">
        <f>VLOOKUP($A2165,'2025-26 Salary &amp; Benefits'!$A:$I,4,FALSE)</f>
        <v>1.06</v>
      </c>
      <c r="K2165" s="141">
        <f t="shared" si="362"/>
        <v>567.62</v>
      </c>
      <c r="L2165" s="140">
        <f t="shared" si="363"/>
        <v>1.665</v>
      </c>
      <c r="M2165" s="142">
        <f>'2025-26 Salary &amp; Benefits'!$E$6</f>
        <v>78209</v>
      </c>
      <c r="N2165" s="142">
        <f>'2025-26 Salary &amp; Benefits'!$F$6</f>
        <v>80164</v>
      </c>
      <c r="O2165" s="9">
        <f t="shared" si="364"/>
        <v>138031.06</v>
      </c>
      <c r="P2165" s="9">
        <f t="shared" si="365"/>
        <v>3450.3800000000047</v>
      </c>
      <c r="Q2165" s="9">
        <f>'2025-26 Salary &amp; Benefits'!G$6</f>
        <v>15997.68</v>
      </c>
      <c r="R2165" s="143">
        <f>'2025-26 Salary &amp; Benefits'!H$6</f>
        <v>0.16020000000000001</v>
      </c>
      <c r="S2165" s="143">
        <f>'2025-26 Salary &amp; Benefits'!I$6</f>
        <v>0.15390000000000001</v>
      </c>
      <c r="T2165" s="9">
        <f t="shared" si="366"/>
        <v>49279.73</v>
      </c>
      <c r="U2165" s="9">
        <f t="shared" si="367"/>
        <v>2358.02</v>
      </c>
      <c r="V2165" s="9">
        <f t="shared" si="368"/>
        <v>362.9</v>
      </c>
      <c r="W2165" s="9">
        <f t="shared" si="369"/>
        <v>2720.92</v>
      </c>
      <c r="X2165" s="22">
        <f t="shared" si="370"/>
        <v>193482.09000000003</v>
      </c>
    </row>
    <row r="2166" spans="1:159">
      <c r="A2166" s="77" t="s">
        <v>2181</v>
      </c>
      <c r="B2166" s="87" t="s">
        <v>2861</v>
      </c>
      <c r="C2166" s="88">
        <v>2690</v>
      </c>
      <c r="D2166" s="87" t="s">
        <v>169</v>
      </c>
      <c r="E2166" s="107" t="str">
        <f>VLOOKUP($C2166,'2024-25 School Level AAFTE'!$C$4:$L$2372,9,FALSE)</f>
        <v>Yes</v>
      </c>
      <c r="F2166" s="95">
        <f>VLOOKUP($C2166,'2024-25 School Level AAFTE'!$C$4:$J$2372,8,FALSE)</f>
        <v>367.33000000000004</v>
      </c>
      <c r="G2166" s="97">
        <f>IFERROR(IF(E2166= "yes",VLOOKUP(C2166,Summary!$B:$I,6,0),0),0)</f>
        <v>0</v>
      </c>
      <c r="H2166" s="96">
        <f t="shared" si="361"/>
        <v>367.33000000000004</v>
      </c>
      <c r="I2166" s="154">
        <f>VLOOKUP($A2166,'2025-26 Salary &amp; Benefits'!$A:$I,3,FALSE)</f>
        <v>1.06</v>
      </c>
      <c r="J2166" s="154">
        <f>VLOOKUP($A2166,'2025-26 Salary &amp; Benefits'!$A:$I,4,FALSE)</f>
        <v>1.06</v>
      </c>
      <c r="K2166" s="141">
        <f t="shared" si="362"/>
        <v>367.33000000000004</v>
      </c>
      <c r="L2166" s="140">
        <f t="shared" si="363"/>
        <v>1.0780000000000001</v>
      </c>
      <c r="M2166" s="142">
        <f>'2025-26 Salary &amp; Benefits'!$E$6</f>
        <v>78209</v>
      </c>
      <c r="N2166" s="142">
        <f>'2025-26 Salary &amp; Benefits'!$F$6</f>
        <v>80164</v>
      </c>
      <c r="O2166" s="9">
        <f t="shared" si="364"/>
        <v>89367.86</v>
      </c>
      <c r="P2166" s="9">
        <f t="shared" si="365"/>
        <v>2233.9400000000023</v>
      </c>
      <c r="Q2166" s="9">
        <f>'2025-26 Salary &amp; Benefits'!G$6</f>
        <v>15997.68</v>
      </c>
      <c r="R2166" s="143">
        <f>'2025-26 Salary &amp; Benefits'!H$6</f>
        <v>0.16020000000000001</v>
      </c>
      <c r="S2166" s="143">
        <f>'2025-26 Salary &amp; Benefits'!I$6</f>
        <v>0.15390000000000001</v>
      </c>
      <c r="T2166" s="9">
        <f t="shared" si="366"/>
        <v>31906.03</v>
      </c>
      <c r="U2166" s="9">
        <f t="shared" si="367"/>
        <v>1526.7</v>
      </c>
      <c r="V2166" s="9">
        <f t="shared" si="368"/>
        <v>234.96</v>
      </c>
      <c r="W2166" s="9">
        <f t="shared" si="369"/>
        <v>1761.66</v>
      </c>
      <c r="X2166" s="22">
        <f t="shared" si="370"/>
        <v>125269.49</v>
      </c>
    </row>
    <row r="2167" spans="1:159">
      <c r="A2167" s="77" t="s">
        <v>2181</v>
      </c>
      <c r="B2167" s="87" t="s">
        <v>2861</v>
      </c>
      <c r="C2167" s="88">
        <v>2723</v>
      </c>
      <c r="D2167" s="87" t="s">
        <v>170</v>
      </c>
      <c r="E2167" s="107" t="str">
        <f>VLOOKUP($C2167,'2024-25 School Level AAFTE'!$C$4:$L$2372,9,FALSE)</f>
        <v>Yes</v>
      </c>
      <c r="F2167" s="95">
        <f>VLOOKUP($C2167,'2024-25 School Level AAFTE'!$C$4:$J$2372,8,FALSE)</f>
        <v>481.42</v>
      </c>
      <c r="G2167" s="97">
        <f>IFERROR(IF(E2167= "yes",VLOOKUP(C2167,Summary!$B:$I,6,0),0),0)</f>
        <v>0</v>
      </c>
      <c r="H2167" s="96">
        <f t="shared" si="361"/>
        <v>481.42</v>
      </c>
      <c r="I2167" s="154">
        <f>VLOOKUP($A2167,'2025-26 Salary &amp; Benefits'!$A:$I,3,FALSE)</f>
        <v>1.06</v>
      </c>
      <c r="J2167" s="154">
        <f>VLOOKUP($A2167,'2025-26 Salary &amp; Benefits'!$A:$I,4,FALSE)</f>
        <v>1.06</v>
      </c>
      <c r="K2167" s="141">
        <f t="shared" si="362"/>
        <v>481.42</v>
      </c>
      <c r="L2167" s="140">
        <f t="shared" si="363"/>
        <v>1.4119999999999999</v>
      </c>
      <c r="M2167" s="142">
        <f>'2025-26 Salary &amp; Benefits'!$E$6</f>
        <v>78209</v>
      </c>
      <c r="N2167" s="142">
        <f>'2025-26 Salary &amp; Benefits'!$F$6</f>
        <v>80164</v>
      </c>
      <c r="O2167" s="9">
        <f t="shared" si="364"/>
        <v>117056.97</v>
      </c>
      <c r="P2167" s="9">
        <f t="shared" si="365"/>
        <v>2926.0899999999965</v>
      </c>
      <c r="Q2167" s="9">
        <f>'2025-26 Salary &amp; Benefits'!G$6</f>
        <v>15997.68</v>
      </c>
      <c r="R2167" s="143">
        <f>'2025-26 Salary &amp; Benefits'!H$6</f>
        <v>0.16020000000000001</v>
      </c>
      <c r="S2167" s="143">
        <f>'2025-26 Salary &amp; Benefits'!I$6</f>
        <v>0.15390000000000001</v>
      </c>
      <c r="T2167" s="9">
        <f t="shared" si="366"/>
        <v>41791.58</v>
      </c>
      <c r="U2167" s="9">
        <f t="shared" si="367"/>
        <v>1999.72</v>
      </c>
      <c r="V2167" s="9">
        <f t="shared" si="368"/>
        <v>307.76</v>
      </c>
      <c r="W2167" s="9">
        <f t="shared" si="369"/>
        <v>2307.48</v>
      </c>
      <c r="X2167" s="22">
        <f t="shared" si="370"/>
        <v>164082.12</v>
      </c>
    </row>
    <row r="2168" spans="1:159">
      <c r="A2168" s="77" t="s">
        <v>2181</v>
      </c>
      <c r="B2168" s="87" t="s">
        <v>2861</v>
      </c>
      <c r="C2168" s="88">
        <v>2828</v>
      </c>
      <c r="D2168" s="87" t="s">
        <v>171</v>
      </c>
      <c r="E2168" s="107" t="str">
        <f>VLOOKUP($C2168,'2024-25 School Level AAFTE'!$C$4:$L$2372,9,FALSE)</f>
        <v>Yes</v>
      </c>
      <c r="F2168" s="95">
        <f>VLOOKUP($C2168,'2024-25 School Level AAFTE'!$C$4:$J$2372,8,FALSE)</f>
        <v>671.11</v>
      </c>
      <c r="G2168" s="97">
        <f>IFERROR(IF(E2168= "yes",VLOOKUP(C2168,Summary!$B:$I,6,0),0),0)</f>
        <v>0</v>
      </c>
      <c r="H2168" s="96">
        <f t="shared" si="361"/>
        <v>671.11</v>
      </c>
      <c r="I2168" s="154">
        <f>VLOOKUP($A2168,'2025-26 Salary &amp; Benefits'!$A:$I,3,FALSE)</f>
        <v>1.06</v>
      </c>
      <c r="J2168" s="154">
        <f>VLOOKUP($A2168,'2025-26 Salary &amp; Benefits'!$A:$I,4,FALSE)</f>
        <v>1.06</v>
      </c>
      <c r="K2168" s="141">
        <f t="shared" si="362"/>
        <v>671.11</v>
      </c>
      <c r="L2168" s="140">
        <f t="shared" si="363"/>
        <v>1.9690000000000001</v>
      </c>
      <c r="M2168" s="142">
        <f>'2025-26 Salary &amp; Benefits'!$E$6</f>
        <v>78209</v>
      </c>
      <c r="N2168" s="142">
        <f>'2025-26 Salary &amp; Benefits'!$F$6</f>
        <v>80164</v>
      </c>
      <c r="O2168" s="9">
        <f t="shared" si="364"/>
        <v>163233.13</v>
      </c>
      <c r="P2168" s="9">
        <f t="shared" si="365"/>
        <v>4080.359999999986</v>
      </c>
      <c r="Q2168" s="9">
        <f>'2025-26 Salary &amp; Benefits'!G$6</f>
        <v>15997.68</v>
      </c>
      <c r="R2168" s="143">
        <f>'2025-26 Salary &amp; Benefits'!H$6</f>
        <v>0.16020000000000001</v>
      </c>
      <c r="S2168" s="143">
        <f>'2025-26 Salary &amp; Benefits'!I$6</f>
        <v>0.15390000000000001</v>
      </c>
      <c r="T2168" s="9">
        <f t="shared" si="366"/>
        <v>58277.35</v>
      </c>
      <c r="U2168" s="9">
        <f t="shared" si="367"/>
        <v>2788.56</v>
      </c>
      <c r="V2168" s="9">
        <f t="shared" si="368"/>
        <v>429.16</v>
      </c>
      <c r="W2168" s="9">
        <f t="shared" si="369"/>
        <v>3217.72</v>
      </c>
      <c r="X2168" s="22">
        <f t="shared" si="370"/>
        <v>228808.56</v>
      </c>
    </row>
    <row r="2169" spans="1:159">
      <c r="A2169" s="77" t="s">
        <v>2181</v>
      </c>
      <c r="B2169" s="87" t="s">
        <v>2861</v>
      </c>
      <c r="C2169" s="88">
        <v>2964</v>
      </c>
      <c r="D2169" s="87" t="s">
        <v>172</v>
      </c>
      <c r="E2169" s="107" t="str">
        <f>VLOOKUP($C2169,'2024-25 School Level AAFTE'!$C$4:$L$2372,9,FALSE)</f>
        <v>No</v>
      </c>
      <c r="F2169" s="95">
        <f>VLOOKUP($C2169,'2024-25 School Level AAFTE'!$C$4:$J$2372,8,FALSE)</f>
        <v>413.6</v>
      </c>
      <c r="G2169" s="97">
        <f>IFERROR(IF(E2169= "yes",VLOOKUP(C2169,Summary!$B:$I,6,0),0),0)</f>
        <v>0</v>
      </c>
      <c r="H2169" s="96">
        <f t="shared" si="361"/>
        <v>0</v>
      </c>
      <c r="I2169" s="154">
        <f>VLOOKUP($A2169,'2025-26 Salary &amp; Benefits'!$A:$I,3,FALSE)</f>
        <v>1.06</v>
      </c>
      <c r="J2169" s="154">
        <f>VLOOKUP($A2169,'2025-26 Salary &amp; Benefits'!$A:$I,4,FALSE)</f>
        <v>1.06</v>
      </c>
      <c r="K2169" s="141">
        <f t="shared" si="362"/>
        <v>0</v>
      </c>
      <c r="L2169" s="140">
        <f t="shared" si="363"/>
        <v>0</v>
      </c>
      <c r="M2169" s="142">
        <f>'2025-26 Salary &amp; Benefits'!$E$6</f>
        <v>78209</v>
      </c>
      <c r="N2169" s="142">
        <f>'2025-26 Salary &amp; Benefits'!$F$6</f>
        <v>80164</v>
      </c>
      <c r="O2169" s="9">
        <f t="shared" si="364"/>
        <v>0</v>
      </c>
      <c r="P2169" s="9">
        <f t="shared" si="365"/>
        <v>0</v>
      </c>
      <c r="Q2169" s="9">
        <f>'2025-26 Salary &amp; Benefits'!G$6</f>
        <v>15997.68</v>
      </c>
      <c r="R2169" s="143">
        <f>'2025-26 Salary &amp; Benefits'!H$6</f>
        <v>0.16020000000000001</v>
      </c>
      <c r="S2169" s="143">
        <f>'2025-26 Salary &amp; Benefits'!I$6</f>
        <v>0.15390000000000001</v>
      </c>
      <c r="T2169" s="9">
        <f t="shared" si="366"/>
        <v>0</v>
      </c>
      <c r="U2169" s="9">
        <f t="shared" si="367"/>
        <v>0</v>
      </c>
      <c r="V2169" s="9">
        <f t="shared" si="368"/>
        <v>0</v>
      </c>
      <c r="W2169" s="9">
        <f t="shared" si="369"/>
        <v>0</v>
      </c>
      <c r="X2169" s="22">
        <f t="shared" si="370"/>
        <v>0</v>
      </c>
    </row>
    <row r="2170" spans="1:159">
      <c r="A2170" s="77" t="s">
        <v>2181</v>
      </c>
      <c r="B2170" s="87" t="s">
        <v>2861</v>
      </c>
      <c r="C2170" s="88">
        <v>3016</v>
      </c>
      <c r="D2170" s="87" t="s">
        <v>173</v>
      </c>
      <c r="E2170" s="107" t="str">
        <f>VLOOKUP($C2170,'2024-25 School Level AAFTE'!$C$4:$L$2372,9,FALSE)</f>
        <v>Yes</v>
      </c>
      <c r="F2170" s="95">
        <f>VLOOKUP($C2170,'2024-25 School Level AAFTE'!$C$4:$J$2372,8,FALSE)</f>
        <v>623.49</v>
      </c>
      <c r="G2170" s="97">
        <f>IFERROR(IF(E2170= "yes",VLOOKUP(C2170,Summary!$B:$I,6,0),0),0)</f>
        <v>0</v>
      </c>
      <c r="H2170" s="96">
        <f t="shared" si="361"/>
        <v>623.49</v>
      </c>
      <c r="I2170" s="154">
        <f>VLOOKUP($A2170,'2025-26 Salary &amp; Benefits'!$A:$I,3,FALSE)</f>
        <v>1.06</v>
      </c>
      <c r="J2170" s="154">
        <f>VLOOKUP($A2170,'2025-26 Salary &amp; Benefits'!$A:$I,4,FALSE)</f>
        <v>1.06</v>
      </c>
      <c r="K2170" s="141">
        <f t="shared" si="362"/>
        <v>623.49</v>
      </c>
      <c r="L2170" s="140">
        <f t="shared" si="363"/>
        <v>1.829</v>
      </c>
      <c r="M2170" s="142">
        <f>'2025-26 Salary &amp; Benefits'!$E$6</f>
        <v>78209</v>
      </c>
      <c r="N2170" s="142">
        <f>'2025-26 Salary &amp; Benefits'!$F$6</f>
        <v>80164</v>
      </c>
      <c r="O2170" s="9">
        <f t="shared" si="364"/>
        <v>151626.92000000001</v>
      </c>
      <c r="P2170" s="9">
        <f t="shared" si="365"/>
        <v>3790.2299999999814</v>
      </c>
      <c r="Q2170" s="9">
        <f>'2025-26 Salary &amp; Benefits'!G$6</f>
        <v>15997.68</v>
      </c>
      <c r="R2170" s="143">
        <f>'2025-26 Salary &amp; Benefits'!H$6</f>
        <v>0.16020000000000001</v>
      </c>
      <c r="S2170" s="143">
        <f>'2025-26 Salary &amp; Benefits'!I$6</f>
        <v>0.15390000000000001</v>
      </c>
      <c r="T2170" s="9">
        <f t="shared" si="366"/>
        <v>54133.71</v>
      </c>
      <c r="U2170" s="9">
        <f t="shared" si="367"/>
        <v>2590.29</v>
      </c>
      <c r="V2170" s="9">
        <f t="shared" si="368"/>
        <v>398.65</v>
      </c>
      <c r="W2170" s="9">
        <f t="shared" si="369"/>
        <v>2988.94</v>
      </c>
      <c r="X2170" s="22">
        <f t="shared" si="370"/>
        <v>212539.8</v>
      </c>
    </row>
    <row r="2171" spans="1:159">
      <c r="A2171" s="77" t="s">
        <v>2181</v>
      </c>
      <c r="B2171" s="87" t="s">
        <v>2861</v>
      </c>
      <c r="C2171" s="88">
        <v>3017</v>
      </c>
      <c r="D2171" s="87" t="s">
        <v>174</v>
      </c>
      <c r="E2171" s="107" t="str">
        <f>VLOOKUP($C2171,'2024-25 School Level AAFTE'!$C$4:$L$2372,9,FALSE)</f>
        <v>No</v>
      </c>
      <c r="F2171" s="95">
        <f>VLOOKUP($C2171,'2024-25 School Level AAFTE'!$C$4:$J$2372,8,FALSE)</f>
        <v>294.44</v>
      </c>
      <c r="G2171" s="97">
        <f>IFERROR(IF(E2171= "yes",VLOOKUP(C2171,Summary!$B:$I,6,0),0),0)</f>
        <v>0</v>
      </c>
      <c r="H2171" s="96">
        <f t="shared" si="361"/>
        <v>0</v>
      </c>
      <c r="I2171" s="154">
        <f>VLOOKUP($A2171,'2025-26 Salary &amp; Benefits'!$A:$I,3,FALSE)</f>
        <v>1.06</v>
      </c>
      <c r="J2171" s="154">
        <f>VLOOKUP($A2171,'2025-26 Salary &amp; Benefits'!$A:$I,4,FALSE)</f>
        <v>1.06</v>
      </c>
      <c r="K2171" s="141">
        <f t="shared" si="362"/>
        <v>0</v>
      </c>
      <c r="L2171" s="140">
        <f t="shared" si="363"/>
        <v>0</v>
      </c>
      <c r="M2171" s="142">
        <f>'2025-26 Salary &amp; Benefits'!$E$6</f>
        <v>78209</v>
      </c>
      <c r="N2171" s="142">
        <f>'2025-26 Salary &amp; Benefits'!$F$6</f>
        <v>80164</v>
      </c>
      <c r="O2171" s="9">
        <f t="shared" si="364"/>
        <v>0</v>
      </c>
      <c r="P2171" s="9">
        <f t="shared" si="365"/>
        <v>0</v>
      </c>
      <c r="Q2171" s="9">
        <f>'2025-26 Salary &amp; Benefits'!G$6</f>
        <v>15997.68</v>
      </c>
      <c r="R2171" s="143">
        <f>'2025-26 Salary &amp; Benefits'!H$6</f>
        <v>0.16020000000000001</v>
      </c>
      <c r="S2171" s="143">
        <f>'2025-26 Salary &amp; Benefits'!I$6</f>
        <v>0.15390000000000001</v>
      </c>
      <c r="T2171" s="9">
        <f t="shared" si="366"/>
        <v>0</v>
      </c>
      <c r="U2171" s="9">
        <f t="shared" si="367"/>
        <v>0</v>
      </c>
      <c r="V2171" s="9">
        <f t="shared" si="368"/>
        <v>0</v>
      </c>
      <c r="W2171" s="9">
        <f t="shared" si="369"/>
        <v>0</v>
      </c>
      <c r="X2171" s="22">
        <f t="shared" si="370"/>
        <v>0</v>
      </c>
    </row>
    <row r="2172" spans="1:159">
      <c r="A2172" s="77" t="s">
        <v>2181</v>
      </c>
      <c r="B2172" s="87" t="s">
        <v>2861</v>
      </c>
      <c r="C2172" s="88">
        <v>3080</v>
      </c>
      <c r="D2172" s="87" t="s">
        <v>175</v>
      </c>
      <c r="E2172" s="107" t="str">
        <f>VLOOKUP($C2172,'2024-25 School Level AAFTE'!$C$4:$L$2372,9,FALSE)</f>
        <v>No</v>
      </c>
      <c r="F2172" s="95">
        <f>VLOOKUP($C2172,'2024-25 School Level AAFTE'!$C$4:$J$2372,8,FALSE)</f>
        <v>332.49</v>
      </c>
      <c r="G2172" s="97">
        <f>IFERROR(IF(E2172= "yes",VLOOKUP(C2172,Summary!$B:$I,6,0),0),0)</f>
        <v>0</v>
      </c>
      <c r="H2172" s="96">
        <f t="shared" si="361"/>
        <v>0</v>
      </c>
      <c r="I2172" s="154">
        <f>VLOOKUP($A2172,'2025-26 Salary &amp; Benefits'!$A:$I,3,FALSE)</f>
        <v>1.06</v>
      </c>
      <c r="J2172" s="154">
        <f>VLOOKUP($A2172,'2025-26 Salary &amp; Benefits'!$A:$I,4,FALSE)</f>
        <v>1.06</v>
      </c>
      <c r="K2172" s="141">
        <f t="shared" si="362"/>
        <v>0</v>
      </c>
      <c r="L2172" s="140">
        <f t="shared" si="363"/>
        <v>0</v>
      </c>
      <c r="M2172" s="142">
        <f>'2025-26 Salary &amp; Benefits'!$E$6</f>
        <v>78209</v>
      </c>
      <c r="N2172" s="142">
        <f>'2025-26 Salary &amp; Benefits'!$F$6</f>
        <v>80164</v>
      </c>
      <c r="O2172" s="9">
        <f t="shared" si="364"/>
        <v>0</v>
      </c>
      <c r="P2172" s="9">
        <f t="shared" si="365"/>
        <v>0</v>
      </c>
      <c r="Q2172" s="9">
        <f>'2025-26 Salary &amp; Benefits'!G$6</f>
        <v>15997.68</v>
      </c>
      <c r="R2172" s="143">
        <f>'2025-26 Salary &amp; Benefits'!H$6</f>
        <v>0.16020000000000001</v>
      </c>
      <c r="S2172" s="143">
        <f>'2025-26 Salary &amp; Benefits'!I$6</f>
        <v>0.15390000000000001</v>
      </c>
      <c r="T2172" s="9">
        <f t="shared" si="366"/>
        <v>0</v>
      </c>
      <c r="U2172" s="9">
        <f t="shared" si="367"/>
        <v>0</v>
      </c>
      <c r="V2172" s="9">
        <f t="shared" si="368"/>
        <v>0</v>
      </c>
      <c r="W2172" s="9">
        <f t="shared" si="369"/>
        <v>0</v>
      </c>
      <c r="X2172" s="22">
        <f t="shared" si="370"/>
        <v>0</v>
      </c>
    </row>
    <row r="2173" spans="1:159">
      <c r="A2173" s="77" t="s">
        <v>2181</v>
      </c>
      <c r="B2173" s="87" t="s">
        <v>2861</v>
      </c>
      <c r="C2173" s="88">
        <v>3081</v>
      </c>
      <c r="D2173" s="87" t="s">
        <v>176</v>
      </c>
      <c r="E2173" s="107" t="str">
        <f>VLOOKUP($C2173,'2024-25 School Level AAFTE'!$C$4:$L$2372,9,FALSE)</f>
        <v>Yes</v>
      </c>
      <c r="F2173" s="95">
        <f>VLOOKUP($C2173,'2024-25 School Level AAFTE'!$C$4:$J$2372,8,FALSE)</f>
        <v>1104.94</v>
      </c>
      <c r="G2173" s="97">
        <f>IFERROR(IF(E2173= "yes",VLOOKUP(C2173,Summary!$B:$I,6,0),0),0)</f>
        <v>0</v>
      </c>
      <c r="H2173" s="96">
        <f t="shared" si="361"/>
        <v>1104.94</v>
      </c>
      <c r="I2173" s="154">
        <f>VLOOKUP($A2173,'2025-26 Salary &amp; Benefits'!$A:$I,3,FALSE)</f>
        <v>1.06</v>
      </c>
      <c r="J2173" s="154">
        <f>VLOOKUP($A2173,'2025-26 Salary &amp; Benefits'!$A:$I,4,FALSE)</f>
        <v>1.06</v>
      </c>
      <c r="K2173" s="141">
        <f t="shared" si="362"/>
        <v>1104.94</v>
      </c>
      <c r="L2173" s="140">
        <f t="shared" si="363"/>
        <v>3.2410000000000001</v>
      </c>
      <c r="M2173" s="142">
        <f>'2025-26 Salary &amp; Benefits'!$E$6</f>
        <v>78209</v>
      </c>
      <c r="N2173" s="142">
        <f>'2025-26 Salary &amp; Benefits'!$F$6</f>
        <v>80164</v>
      </c>
      <c r="O2173" s="9">
        <f t="shared" si="364"/>
        <v>268683.89</v>
      </c>
      <c r="P2173" s="9">
        <f t="shared" si="365"/>
        <v>6716.3299999999581</v>
      </c>
      <c r="Q2173" s="9">
        <f>'2025-26 Salary &amp; Benefits'!G$6</f>
        <v>15997.68</v>
      </c>
      <c r="R2173" s="143">
        <f>'2025-26 Salary &amp; Benefits'!H$6</f>
        <v>0.16020000000000001</v>
      </c>
      <c r="S2173" s="143">
        <f>'2025-26 Salary &amp; Benefits'!I$6</f>
        <v>0.15390000000000001</v>
      </c>
      <c r="T2173" s="9">
        <f t="shared" si="366"/>
        <v>95925.28</v>
      </c>
      <c r="U2173" s="9">
        <f t="shared" si="367"/>
        <v>4590</v>
      </c>
      <c r="V2173" s="9">
        <f t="shared" si="368"/>
        <v>706.4</v>
      </c>
      <c r="W2173" s="9">
        <f t="shared" si="369"/>
        <v>5296.4</v>
      </c>
      <c r="X2173" s="22">
        <f t="shared" si="370"/>
        <v>376621.9</v>
      </c>
    </row>
    <row r="2174" spans="1:159">
      <c r="A2174" s="77" t="s">
        <v>2181</v>
      </c>
      <c r="B2174" s="87" t="s">
        <v>2861</v>
      </c>
      <c r="C2174" s="88">
        <v>3146</v>
      </c>
      <c r="D2174" s="87" t="s">
        <v>177</v>
      </c>
      <c r="E2174" s="107" t="str">
        <f>VLOOKUP($C2174,'2024-25 School Level AAFTE'!$C$4:$L$2372,9,FALSE)</f>
        <v>Yes</v>
      </c>
      <c r="F2174" s="95">
        <f>VLOOKUP($C2174,'2024-25 School Level AAFTE'!$C$4:$J$2372,8,FALSE)</f>
        <v>810.26</v>
      </c>
      <c r="G2174" s="97">
        <f>IFERROR(IF(E2174= "yes",VLOOKUP(C2174,Summary!$B:$I,6,0),0),0)</f>
        <v>0</v>
      </c>
      <c r="H2174" s="96">
        <f t="shared" si="361"/>
        <v>810.26</v>
      </c>
      <c r="I2174" s="154">
        <f>VLOOKUP($A2174,'2025-26 Salary &amp; Benefits'!$A:$I,3,FALSE)</f>
        <v>1.06</v>
      </c>
      <c r="J2174" s="154">
        <f>VLOOKUP($A2174,'2025-26 Salary &amp; Benefits'!$A:$I,4,FALSE)</f>
        <v>1.06</v>
      </c>
      <c r="K2174" s="141">
        <f t="shared" si="362"/>
        <v>810.26</v>
      </c>
      <c r="L2174" s="140">
        <f t="shared" si="363"/>
        <v>2.3769999999999998</v>
      </c>
      <c r="M2174" s="142">
        <f>'2025-26 Salary &amp; Benefits'!$E$6</f>
        <v>78209</v>
      </c>
      <c r="N2174" s="142">
        <f>'2025-26 Salary &amp; Benefits'!$F$6</f>
        <v>80164</v>
      </c>
      <c r="O2174" s="9">
        <f t="shared" si="364"/>
        <v>197056.96</v>
      </c>
      <c r="P2174" s="9">
        <f t="shared" si="365"/>
        <v>4925.8600000000151</v>
      </c>
      <c r="Q2174" s="9">
        <f>'2025-26 Salary &amp; Benefits'!G$6</f>
        <v>15997.68</v>
      </c>
      <c r="R2174" s="143">
        <f>'2025-26 Salary &amp; Benefits'!H$6</f>
        <v>0.16020000000000001</v>
      </c>
      <c r="S2174" s="143">
        <f>'2025-26 Salary &amp; Benefits'!I$6</f>
        <v>0.15390000000000001</v>
      </c>
      <c r="T2174" s="9">
        <f t="shared" si="366"/>
        <v>70353.100000000006</v>
      </c>
      <c r="U2174" s="9">
        <f t="shared" si="367"/>
        <v>3366.38</v>
      </c>
      <c r="V2174" s="9">
        <f t="shared" si="368"/>
        <v>518.09</v>
      </c>
      <c r="W2174" s="9">
        <f t="shared" si="369"/>
        <v>3884.4700000000003</v>
      </c>
      <c r="X2174" s="22">
        <f t="shared" si="370"/>
        <v>276220.39</v>
      </c>
    </row>
    <row r="2175" spans="1:159">
      <c r="A2175" s="77" t="s">
        <v>2181</v>
      </c>
      <c r="B2175" s="87" t="s">
        <v>2861</v>
      </c>
      <c r="C2175" s="88">
        <v>3423</v>
      </c>
      <c r="D2175" s="87" t="s">
        <v>178</v>
      </c>
      <c r="E2175" s="107" t="str">
        <f>VLOOKUP($C2175,'2024-25 School Level AAFTE'!$C$4:$L$2372,9,FALSE)</f>
        <v>No</v>
      </c>
      <c r="F2175" s="95">
        <f>VLOOKUP($C2175,'2024-25 School Level AAFTE'!$C$4:$J$2372,8,FALSE)</f>
        <v>1067.5899999999999</v>
      </c>
      <c r="G2175" s="97">
        <f>IFERROR(IF(E2175= "yes",VLOOKUP(C2175,Summary!$B:$I,6,0),0),0)</f>
        <v>0</v>
      </c>
      <c r="H2175" s="96">
        <f t="shared" si="361"/>
        <v>0</v>
      </c>
      <c r="I2175" s="154">
        <f>VLOOKUP($A2175,'2025-26 Salary &amp; Benefits'!$A:$I,3,FALSE)</f>
        <v>1.06</v>
      </c>
      <c r="J2175" s="154">
        <f>VLOOKUP($A2175,'2025-26 Salary &amp; Benefits'!$A:$I,4,FALSE)</f>
        <v>1.06</v>
      </c>
      <c r="K2175" s="141">
        <f t="shared" si="362"/>
        <v>0</v>
      </c>
      <c r="L2175" s="140">
        <f t="shared" si="363"/>
        <v>0</v>
      </c>
      <c r="M2175" s="142">
        <f>'2025-26 Salary &amp; Benefits'!$E$6</f>
        <v>78209</v>
      </c>
      <c r="N2175" s="142">
        <f>'2025-26 Salary &amp; Benefits'!$F$6</f>
        <v>80164</v>
      </c>
      <c r="O2175" s="9">
        <f t="shared" si="364"/>
        <v>0</v>
      </c>
      <c r="P2175" s="9">
        <f t="shared" si="365"/>
        <v>0</v>
      </c>
      <c r="Q2175" s="9">
        <f>'2025-26 Salary &amp; Benefits'!G$6</f>
        <v>15997.68</v>
      </c>
      <c r="R2175" s="143">
        <f>'2025-26 Salary &amp; Benefits'!H$6</f>
        <v>0.16020000000000001</v>
      </c>
      <c r="S2175" s="143">
        <f>'2025-26 Salary &amp; Benefits'!I$6</f>
        <v>0.15390000000000001</v>
      </c>
      <c r="T2175" s="9">
        <f t="shared" si="366"/>
        <v>0</v>
      </c>
      <c r="U2175" s="9">
        <f t="shared" si="367"/>
        <v>0</v>
      </c>
      <c r="V2175" s="9">
        <f t="shared" si="368"/>
        <v>0</v>
      </c>
      <c r="W2175" s="9">
        <f t="shared" si="369"/>
        <v>0</v>
      </c>
      <c r="X2175" s="22">
        <f t="shared" si="370"/>
        <v>0</v>
      </c>
    </row>
    <row r="2176" spans="1:159">
      <c r="A2176" s="77" t="s">
        <v>2181</v>
      </c>
      <c r="B2176" s="87" t="s">
        <v>2861</v>
      </c>
      <c r="C2176" s="88">
        <v>3424</v>
      </c>
      <c r="D2176" s="87" t="s">
        <v>179</v>
      </c>
      <c r="E2176" s="107" t="str">
        <f>VLOOKUP($C2176,'2024-25 School Level AAFTE'!$C$4:$L$2372,9,FALSE)</f>
        <v>Yes</v>
      </c>
      <c r="F2176" s="95">
        <f>VLOOKUP($C2176,'2024-25 School Level AAFTE'!$C$4:$J$2372,8,FALSE)</f>
        <v>306.89999999999998</v>
      </c>
      <c r="G2176" s="97">
        <f>IFERROR(IF(E2176= "yes",VLOOKUP(C2176,Summary!$B:$I,6,0),0),0)</f>
        <v>0</v>
      </c>
      <c r="H2176" s="96">
        <f t="shared" si="361"/>
        <v>306.89999999999998</v>
      </c>
      <c r="I2176" s="154">
        <f>VLOOKUP($A2176,'2025-26 Salary &amp; Benefits'!$A:$I,3,FALSE)</f>
        <v>1.06</v>
      </c>
      <c r="J2176" s="154">
        <f>VLOOKUP($A2176,'2025-26 Salary &amp; Benefits'!$A:$I,4,FALSE)</f>
        <v>1.06</v>
      </c>
      <c r="K2176" s="141">
        <f t="shared" si="362"/>
        <v>306.89999999999998</v>
      </c>
      <c r="L2176" s="140">
        <f t="shared" si="363"/>
        <v>0.9</v>
      </c>
      <c r="M2176" s="142">
        <f>'2025-26 Salary &amp; Benefits'!$E$6</f>
        <v>78209</v>
      </c>
      <c r="N2176" s="142">
        <f>'2025-26 Salary &amp; Benefits'!$F$6</f>
        <v>80164</v>
      </c>
      <c r="O2176" s="9">
        <f t="shared" si="364"/>
        <v>74611.39</v>
      </c>
      <c r="P2176" s="9">
        <f t="shared" si="365"/>
        <v>1865.070000000007</v>
      </c>
      <c r="Q2176" s="9">
        <f>'2025-26 Salary &amp; Benefits'!G$6</f>
        <v>15997.68</v>
      </c>
      <c r="R2176" s="143">
        <f>'2025-26 Salary &amp; Benefits'!H$6</f>
        <v>0.16020000000000001</v>
      </c>
      <c r="S2176" s="143">
        <f>'2025-26 Salary &amp; Benefits'!I$6</f>
        <v>0.15390000000000001</v>
      </c>
      <c r="T2176" s="9">
        <f t="shared" si="366"/>
        <v>26637.69</v>
      </c>
      <c r="U2176" s="9">
        <f t="shared" si="367"/>
        <v>1274.6099999999999</v>
      </c>
      <c r="V2176" s="9">
        <f t="shared" si="368"/>
        <v>196.16</v>
      </c>
      <c r="W2176" s="9">
        <f t="shared" si="369"/>
        <v>1470.77</v>
      </c>
      <c r="X2176" s="22">
        <f t="shared" si="370"/>
        <v>104584.92000000001</v>
      </c>
    </row>
    <row r="2177" spans="1:24">
      <c r="A2177" s="77" t="s">
        <v>2181</v>
      </c>
      <c r="B2177" s="87" t="s">
        <v>2861</v>
      </c>
      <c r="C2177" s="88">
        <v>3543</v>
      </c>
      <c r="D2177" s="87" t="s">
        <v>180</v>
      </c>
      <c r="E2177" s="107" t="str">
        <f>VLOOKUP($C2177,'2024-25 School Level AAFTE'!$C$4:$L$2372,9,FALSE)</f>
        <v>Yes</v>
      </c>
      <c r="F2177" s="95">
        <f>VLOOKUP($C2177,'2024-25 School Level AAFTE'!$C$4:$J$2372,8,FALSE)</f>
        <v>564.20000000000005</v>
      </c>
      <c r="G2177" s="97">
        <f>IFERROR(IF(E2177= "yes",VLOOKUP(C2177,Summary!$B:$I,6,0),0),0)</f>
        <v>0</v>
      </c>
      <c r="H2177" s="96">
        <f t="shared" si="361"/>
        <v>564.20000000000005</v>
      </c>
      <c r="I2177" s="154">
        <f>VLOOKUP($A2177,'2025-26 Salary &amp; Benefits'!$A:$I,3,FALSE)</f>
        <v>1.06</v>
      </c>
      <c r="J2177" s="154">
        <f>VLOOKUP($A2177,'2025-26 Salary &amp; Benefits'!$A:$I,4,FALSE)</f>
        <v>1.06</v>
      </c>
      <c r="K2177" s="141">
        <f t="shared" si="362"/>
        <v>564.20000000000005</v>
      </c>
      <c r="L2177" s="140">
        <f t="shared" si="363"/>
        <v>1.655</v>
      </c>
      <c r="M2177" s="142">
        <f>'2025-26 Salary &amp; Benefits'!$E$6</f>
        <v>78209</v>
      </c>
      <c r="N2177" s="142">
        <f>'2025-26 Salary &amp; Benefits'!$F$6</f>
        <v>80164</v>
      </c>
      <c r="O2177" s="9">
        <f t="shared" si="364"/>
        <v>137202.04999999999</v>
      </c>
      <c r="P2177" s="9">
        <f t="shared" si="365"/>
        <v>3429.6600000000035</v>
      </c>
      <c r="Q2177" s="9">
        <f>'2025-26 Salary &amp; Benefits'!G$6</f>
        <v>15997.68</v>
      </c>
      <c r="R2177" s="143">
        <f>'2025-26 Salary &amp; Benefits'!H$6</f>
        <v>0.16020000000000001</v>
      </c>
      <c r="S2177" s="143">
        <f>'2025-26 Salary &amp; Benefits'!I$6</f>
        <v>0.15390000000000001</v>
      </c>
      <c r="T2177" s="9">
        <f t="shared" si="366"/>
        <v>48983.75</v>
      </c>
      <c r="U2177" s="9">
        <f t="shared" si="367"/>
        <v>2343.86</v>
      </c>
      <c r="V2177" s="9">
        <f t="shared" si="368"/>
        <v>360.72</v>
      </c>
      <c r="W2177" s="9">
        <f t="shared" si="369"/>
        <v>2704.58</v>
      </c>
      <c r="X2177" s="22">
        <f t="shared" si="370"/>
        <v>192320.03999999998</v>
      </c>
    </row>
    <row r="2178" spans="1:24">
      <c r="A2178" s="77" t="s">
        <v>2181</v>
      </c>
      <c r="B2178" s="87" t="s">
        <v>2861</v>
      </c>
      <c r="C2178" s="89">
        <v>3556</v>
      </c>
      <c r="D2178" s="101" t="s">
        <v>181</v>
      </c>
      <c r="E2178" s="107" t="str">
        <f>VLOOKUP($C2178,'2024-25 School Level AAFTE'!$C$4:$L$2372,9,FALSE)</f>
        <v>No</v>
      </c>
      <c r="F2178" s="95">
        <f>VLOOKUP($C2178,'2024-25 School Level AAFTE'!$C$4:$J$2372,8,FALSE)</f>
        <v>162.78</v>
      </c>
      <c r="G2178" s="97">
        <f>IFERROR(IF(E2178= "yes",VLOOKUP(C2178,Summary!$B:$I,6,0),0),0)</f>
        <v>0</v>
      </c>
      <c r="H2178" s="96">
        <f t="shared" si="361"/>
        <v>0</v>
      </c>
      <c r="I2178" s="154">
        <f>VLOOKUP($A2178,'2025-26 Salary &amp; Benefits'!$A:$I,3,FALSE)</f>
        <v>1.06</v>
      </c>
      <c r="J2178" s="154">
        <f>VLOOKUP($A2178,'2025-26 Salary &amp; Benefits'!$A:$I,4,FALSE)</f>
        <v>1.06</v>
      </c>
      <c r="K2178" s="141">
        <f t="shared" si="362"/>
        <v>0</v>
      </c>
      <c r="L2178" s="140">
        <f t="shared" si="363"/>
        <v>0</v>
      </c>
      <c r="M2178" s="142">
        <f>'2025-26 Salary &amp; Benefits'!$E$6</f>
        <v>78209</v>
      </c>
      <c r="N2178" s="142">
        <f>'2025-26 Salary &amp; Benefits'!$F$6</f>
        <v>80164</v>
      </c>
      <c r="O2178" s="9">
        <f t="shared" si="364"/>
        <v>0</v>
      </c>
      <c r="P2178" s="9">
        <f t="shared" si="365"/>
        <v>0</v>
      </c>
      <c r="Q2178" s="9">
        <f>'2025-26 Salary &amp; Benefits'!G$6</f>
        <v>15997.68</v>
      </c>
      <c r="R2178" s="143">
        <f>'2025-26 Salary &amp; Benefits'!H$6</f>
        <v>0.16020000000000001</v>
      </c>
      <c r="S2178" s="143">
        <f>'2025-26 Salary &amp; Benefits'!I$6</f>
        <v>0.15390000000000001</v>
      </c>
      <c r="T2178" s="9">
        <f t="shared" si="366"/>
        <v>0</v>
      </c>
      <c r="U2178" s="9">
        <f t="shared" si="367"/>
        <v>0</v>
      </c>
      <c r="V2178" s="9">
        <f t="shared" si="368"/>
        <v>0</v>
      </c>
      <c r="W2178" s="9">
        <f t="shared" si="369"/>
        <v>0</v>
      </c>
      <c r="X2178" s="22">
        <f t="shared" si="370"/>
        <v>0</v>
      </c>
    </row>
    <row r="2179" spans="1:24">
      <c r="A2179" s="77" t="s">
        <v>2181</v>
      </c>
      <c r="B2179" s="87" t="s">
        <v>2861</v>
      </c>
      <c r="C2179" s="88">
        <v>3565</v>
      </c>
      <c r="D2179" s="87" t="s">
        <v>182</v>
      </c>
      <c r="E2179" s="107" t="str">
        <f>VLOOKUP($C2179,'2024-25 School Level AAFTE'!$C$4:$L$2372,9,FALSE)</f>
        <v>Yes</v>
      </c>
      <c r="F2179" s="95">
        <f>VLOOKUP($C2179,'2024-25 School Level AAFTE'!$C$4:$J$2372,8,FALSE)</f>
        <v>251.44</v>
      </c>
      <c r="G2179" s="97">
        <f>IFERROR(IF(E2179= "yes",VLOOKUP(C2179,Summary!$B:$I,6,0),0),0)</f>
        <v>0</v>
      </c>
      <c r="H2179" s="96">
        <f t="shared" si="361"/>
        <v>251.44</v>
      </c>
      <c r="I2179" s="154">
        <f>VLOOKUP($A2179,'2025-26 Salary &amp; Benefits'!$A:$I,3,FALSE)</f>
        <v>1.06</v>
      </c>
      <c r="J2179" s="154">
        <f>VLOOKUP($A2179,'2025-26 Salary &amp; Benefits'!$A:$I,4,FALSE)</f>
        <v>1.06</v>
      </c>
      <c r="K2179" s="141">
        <f t="shared" si="362"/>
        <v>251.44</v>
      </c>
      <c r="L2179" s="140">
        <f t="shared" si="363"/>
        <v>0.73799999999999999</v>
      </c>
      <c r="M2179" s="142">
        <f>'2025-26 Salary &amp; Benefits'!$E$6</f>
        <v>78209</v>
      </c>
      <c r="N2179" s="142">
        <f>'2025-26 Salary &amp; Benefits'!$F$6</f>
        <v>80164</v>
      </c>
      <c r="O2179" s="9">
        <f t="shared" si="364"/>
        <v>61181.34</v>
      </c>
      <c r="P2179" s="9">
        <f t="shared" si="365"/>
        <v>1529.3500000000058</v>
      </c>
      <c r="Q2179" s="9">
        <f>'2025-26 Salary &amp; Benefits'!G$6</f>
        <v>15997.68</v>
      </c>
      <c r="R2179" s="143">
        <f>'2025-26 Salary &amp; Benefits'!H$6</f>
        <v>0.16020000000000001</v>
      </c>
      <c r="S2179" s="143">
        <f>'2025-26 Salary &amp; Benefits'!I$6</f>
        <v>0.15390000000000001</v>
      </c>
      <c r="T2179" s="9">
        <f t="shared" si="366"/>
        <v>21842.91</v>
      </c>
      <c r="U2179" s="9">
        <f t="shared" si="367"/>
        <v>1045.18</v>
      </c>
      <c r="V2179" s="9">
        <f t="shared" si="368"/>
        <v>160.85</v>
      </c>
      <c r="W2179" s="9">
        <f t="shared" si="369"/>
        <v>1206.03</v>
      </c>
      <c r="X2179" s="22">
        <f t="shared" si="370"/>
        <v>85759.63</v>
      </c>
    </row>
    <row r="2180" spans="1:24">
      <c r="A2180" s="77" t="s">
        <v>2181</v>
      </c>
      <c r="B2180" s="87" t="s">
        <v>2861</v>
      </c>
      <c r="C2180" s="88">
        <v>3733</v>
      </c>
      <c r="D2180" s="87" t="s">
        <v>183</v>
      </c>
      <c r="E2180" s="107" t="str">
        <f>VLOOKUP($C2180,'2024-25 School Level AAFTE'!$C$4:$L$2372,9,FALSE)</f>
        <v>No</v>
      </c>
      <c r="F2180" s="95">
        <f>VLOOKUP($C2180,'2024-25 School Level AAFTE'!$C$4:$J$2372,8,FALSE)</f>
        <v>383.8</v>
      </c>
      <c r="G2180" s="97">
        <f>IFERROR(IF(E2180= "yes",VLOOKUP(C2180,Summary!$B:$I,6,0),0),0)</f>
        <v>0</v>
      </c>
      <c r="H2180" s="96">
        <f t="shared" si="361"/>
        <v>0</v>
      </c>
      <c r="I2180" s="154">
        <f>VLOOKUP($A2180,'2025-26 Salary &amp; Benefits'!$A:$I,3,FALSE)</f>
        <v>1.06</v>
      </c>
      <c r="J2180" s="154">
        <f>VLOOKUP($A2180,'2025-26 Salary &amp; Benefits'!$A:$I,4,FALSE)</f>
        <v>1.06</v>
      </c>
      <c r="K2180" s="141">
        <f t="shared" si="362"/>
        <v>0</v>
      </c>
      <c r="L2180" s="140">
        <f t="shared" si="363"/>
        <v>0</v>
      </c>
      <c r="M2180" s="142">
        <f>'2025-26 Salary &amp; Benefits'!$E$6</f>
        <v>78209</v>
      </c>
      <c r="N2180" s="142">
        <f>'2025-26 Salary &amp; Benefits'!$F$6</f>
        <v>80164</v>
      </c>
      <c r="O2180" s="9">
        <f t="shared" si="364"/>
        <v>0</v>
      </c>
      <c r="P2180" s="9">
        <f t="shared" si="365"/>
        <v>0</v>
      </c>
      <c r="Q2180" s="9">
        <f>'2025-26 Salary &amp; Benefits'!G$6</f>
        <v>15997.68</v>
      </c>
      <c r="R2180" s="143">
        <f>'2025-26 Salary &amp; Benefits'!H$6</f>
        <v>0.16020000000000001</v>
      </c>
      <c r="S2180" s="143">
        <f>'2025-26 Salary &amp; Benefits'!I$6</f>
        <v>0.15390000000000001</v>
      </c>
      <c r="T2180" s="9">
        <f t="shared" si="366"/>
        <v>0</v>
      </c>
      <c r="U2180" s="9">
        <f t="shared" si="367"/>
        <v>0</v>
      </c>
      <c r="V2180" s="9">
        <f t="shared" si="368"/>
        <v>0</v>
      </c>
      <c r="W2180" s="9">
        <f t="shared" si="369"/>
        <v>0</v>
      </c>
      <c r="X2180" s="22">
        <f t="shared" si="370"/>
        <v>0</v>
      </c>
    </row>
    <row r="2181" spans="1:24">
      <c r="A2181" s="77" t="s">
        <v>2181</v>
      </c>
      <c r="B2181" s="87" t="s">
        <v>2861</v>
      </c>
      <c r="C2181" s="88">
        <v>3734</v>
      </c>
      <c r="D2181" s="87" t="s">
        <v>184</v>
      </c>
      <c r="E2181" s="107" t="str">
        <f>VLOOKUP($C2181,'2024-25 School Level AAFTE'!$C$4:$L$2372,9,FALSE)</f>
        <v>Yes</v>
      </c>
      <c r="F2181" s="95">
        <f>VLOOKUP($C2181,'2024-25 School Level AAFTE'!$C$4:$J$2372,8,FALSE)</f>
        <v>507.52000000000004</v>
      </c>
      <c r="G2181" s="97">
        <f>IFERROR(IF(E2181= "yes",VLOOKUP(C2181,Summary!$B:$I,6,0),0),0)</f>
        <v>0</v>
      </c>
      <c r="H2181" s="96">
        <f t="shared" si="361"/>
        <v>507.52000000000004</v>
      </c>
      <c r="I2181" s="154">
        <f>VLOOKUP($A2181,'2025-26 Salary &amp; Benefits'!$A:$I,3,FALSE)</f>
        <v>1.06</v>
      </c>
      <c r="J2181" s="154">
        <f>VLOOKUP($A2181,'2025-26 Salary &amp; Benefits'!$A:$I,4,FALSE)</f>
        <v>1.06</v>
      </c>
      <c r="K2181" s="141">
        <f t="shared" si="362"/>
        <v>507.52000000000004</v>
      </c>
      <c r="L2181" s="140">
        <f t="shared" si="363"/>
        <v>1.4890000000000001</v>
      </c>
      <c r="M2181" s="142">
        <f>'2025-26 Salary &amp; Benefits'!$E$6</f>
        <v>78209</v>
      </c>
      <c r="N2181" s="142">
        <f>'2025-26 Salary &amp; Benefits'!$F$6</f>
        <v>80164</v>
      </c>
      <c r="O2181" s="9">
        <f t="shared" si="364"/>
        <v>123440.39</v>
      </c>
      <c r="P2181" s="9">
        <f t="shared" si="365"/>
        <v>3085.6600000000035</v>
      </c>
      <c r="Q2181" s="9">
        <f>'2025-26 Salary &amp; Benefits'!G$6</f>
        <v>15997.68</v>
      </c>
      <c r="R2181" s="143">
        <f>'2025-26 Salary &amp; Benefits'!H$6</f>
        <v>0.16020000000000001</v>
      </c>
      <c r="S2181" s="143">
        <f>'2025-26 Salary &amp; Benefits'!I$6</f>
        <v>0.15390000000000001</v>
      </c>
      <c r="T2181" s="9">
        <f t="shared" si="366"/>
        <v>44070.58</v>
      </c>
      <c r="U2181" s="9">
        <f t="shared" si="367"/>
        <v>2108.77</v>
      </c>
      <c r="V2181" s="9">
        <f t="shared" si="368"/>
        <v>324.54000000000002</v>
      </c>
      <c r="W2181" s="9">
        <f t="shared" si="369"/>
        <v>2433.31</v>
      </c>
      <c r="X2181" s="22">
        <f t="shared" si="370"/>
        <v>173029.94</v>
      </c>
    </row>
    <row r="2182" spans="1:24">
      <c r="A2182" s="77" t="s">
        <v>2181</v>
      </c>
      <c r="B2182" s="87" t="s">
        <v>2861</v>
      </c>
      <c r="C2182" s="88">
        <v>3735</v>
      </c>
      <c r="D2182" s="79" t="s">
        <v>185</v>
      </c>
      <c r="E2182" s="107" t="str">
        <f>VLOOKUP($C2182,'2024-25 School Level AAFTE'!$C$4:$L$2372,9,FALSE)</f>
        <v>Yes</v>
      </c>
      <c r="F2182" s="95">
        <f>VLOOKUP($C2182,'2024-25 School Level AAFTE'!$C$4:$J$2372,8,FALSE)</f>
        <v>468.93</v>
      </c>
      <c r="G2182" s="97">
        <f>IFERROR(IF(E2182= "yes",VLOOKUP(C2182,Summary!$B:$I,6,0),0),0)</f>
        <v>0</v>
      </c>
      <c r="H2182" s="96">
        <f t="shared" si="361"/>
        <v>468.93</v>
      </c>
      <c r="I2182" s="154">
        <f>VLOOKUP($A2182,'2025-26 Salary &amp; Benefits'!$A:$I,3,FALSE)</f>
        <v>1.06</v>
      </c>
      <c r="J2182" s="154">
        <f>VLOOKUP($A2182,'2025-26 Salary &amp; Benefits'!$A:$I,4,FALSE)</f>
        <v>1.06</v>
      </c>
      <c r="K2182" s="141">
        <f t="shared" si="362"/>
        <v>468.93</v>
      </c>
      <c r="L2182" s="140">
        <f t="shared" si="363"/>
        <v>1.3759999999999999</v>
      </c>
      <c r="M2182" s="142">
        <f>'2025-26 Salary &amp; Benefits'!$E$6</f>
        <v>78209</v>
      </c>
      <c r="N2182" s="142">
        <f>'2025-26 Salary &amp; Benefits'!$F$6</f>
        <v>80164</v>
      </c>
      <c r="O2182" s="9">
        <f t="shared" si="364"/>
        <v>114072.52</v>
      </c>
      <c r="P2182" s="9">
        <f t="shared" si="365"/>
        <v>2851.4799999999959</v>
      </c>
      <c r="Q2182" s="9">
        <f>'2025-26 Salary &amp; Benefits'!G$6</f>
        <v>15997.68</v>
      </c>
      <c r="R2182" s="143">
        <f>'2025-26 Salary &amp; Benefits'!H$6</f>
        <v>0.16020000000000001</v>
      </c>
      <c r="S2182" s="143">
        <f>'2025-26 Salary &amp; Benefits'!I$6</f>
        <v>0.15390000000000001</v>
      </c>
      <c r="T2182" s="9">
        <f t="shared" si="366"/>
        <v>40726.07</v>
      </c>
      <c r="U2182" s="9">
        <f t="shared" si="367"/>
        <v>1948.73</v>
      </c>
      <c r="V2182" s="9">
        <f t="shared" si="368"/>
        <v>299.91000000000003</v>
      </c>
      <c r="W2182" s="9">
        <f t="shared" si="369"/>
        <v>2248.64</v>
      </c>
      <c r="X2182" s="22">
        <f t="shared" si="370"/>
        <v>159898.71000000002</v>
      </c>
    </row>
    <row r="2183" spans="1:24">
      <c r="A2183" s="77" t="s">
        <v>2181</v>
      </c>
      <c r="B2183" s="87" t="s">
        <v>2861</v>
      </c>
      <c r="C2183" s="88">
        <v>3902</v>
      </c>
      <c r="D2183" s="87" t="s">
        <v>186</v>
      </c>
      <c r="E2183" s="107" t="str">
        <f>VLOOKUP($C2183,'2024-25 School Level AAFTE'!$C$4:$L$2372,9,FALSE)</f>
        <v>Yes</v>
      </c>
      <c r="F2183" s="95">
        <f>VLOOKUP($C2183,'2024-25 School Level AAFTE'!$C$4:$J$2372,8,FALSE)</f>
        <v>733.46</v>
      </c>
      <c r="G2183" s="97">
        <f>IFERROR(IF(E2183= "yes",VLOOKUP(C2183,Summary!$B:$I,6,0),0),0)</f>
        <v>0</v>
      </c>
      <c r="H2183" s="96">
        <f t="shared" si="361"/>
        <v>733.46</v>
      </c>
      <c r="I2183" s="154">
        <f>VLOOKUP($A2183,'2025-26 Salary &amp; Benefits'!$A:$I,3,FALSE)</f>
        <v>1.06</v>
      </c>
      <c r="J2183" s="154">
        <f>VLOOKUP($A2183,'2025-26 Salary &amp; Benefits'!$A:$I,4,FALSE)</f>
        <v>1.06</v>
      </c>
      <c r="K2183" s="141">
        <f t="shared" si="362"/>
        <v>733.46</v>
      </c>
      <c r="L2183" s="140">
        <f t="shared" si="363"/>
        <v>2.1509999999999998</v>
      </c>
      <c r="M2183" s="142">
        <f>'2025-26 Salary &amp; Benefits'!$E$6</f>
        <v>78209</v>
      </c>
      <c r="N2183" s="142">
        <f>'2025-26 Salary &amp; Benefits'!$F$6</f>
        <v>80164</v>
      </c>
      <c r="O2183" s="9">
        <f t="shared" si="364"/>
        <v>178321.21</v>
      </c>
      <c r="P2183" s="9">
        <f t="shared" si="365"/>
        <v>4457.5200000000186</v>
      </c>
      <c r="Q2183" s="9">
        <f>'2025-26 Salary &amp; Benefits'!G$6</f>
        <v>15997.68</v>
      </c>
      <c r="R2183" s="143">
        <f>'2025-26 Salary &amp; Benefits'!H$6</f>
        <v>0.16020000000000001</v>
      </c>
      <c r="S2183" s="143">
        <f>'2025-26 Salary &amp; Benefits'!I$6</f>
        <v>0.15390000000000001</v>
      </c>
      <c r="T2183" s="9">
        <f t="shared" si="366"/>
        <v>63664.08</v>
      </c>
      <c r="U2183" s="9">
        <f t="shared" si="367"/>
        <v>3046.31</v>
      </c>
      <c r="V2183" s="9">
        <f t="shared" si="368"/>
        <v>468.83</v>
      </c>
      <c r="W2183" s="9">
        <f t="shared" si="369"/>
        <v>3515.14</v>
      </c>
      <c r="X2183" s="22">
        <f t="shared" si="370"/>
        <v>249957.95</v>
      </c>
    </row>
    <row r="2184" spans="1:24">
      <c r="A2184" s="77" t="s">
        <v>2181</v>
      </c>
      <c r="B2184" s="87" t="s">
        <v>2861</v>
      </c>
      <c r="C2184" s="88">
        <v>3932</v>
      </c>
      <c r="D2184" s="87" t="s">
        <v>187</v>
      </c>
      <c r="E2184" s="107" t="str">
        <f>VLOOKUP($C2184,'2024-25 School Level AAFTE'!$C$4:$L$2372,9,FALSE)</f>
        <v>Yes</v>
      </c>
      <c r="F2184" s="95">
        <f>VLOOKUP($C2184,'2024-25 School Level AAFTE'!$C$4:$J$2372,8,FALSE)</f>
        <v>87.39</v>
      </c>
      <c r="G2184" s="97">
        <f>IFERROR(IF(E2184= "yes",VLOOKUP(C2184,Summary!$B:$I,6,0),0),0)</f>
        <v>0</v>
      </c>
      <c r="H2184" s="96">
        <f t="shared" si="361"/>
        <v>87.39</v>
      </c>
      <c r="I2184" s="154">
        <f>VLOOKUP($A2184,'2025-26 Salary &amp; Benefits'!$A:$I,3,FALSE)</f>
        <v>1.06</v>
      </c>
      <c r="J2184" s="154">
        <f>VLOOKUP($A2184,'2025-26 Salary &amp; Benefits'!$A:$I,4,FALSE)</f>
        <v>1.06</v>
      </c>
      <c r="K2184" s="141">
        <f t="shared" si="362"/>
        <v>87.39</v>
      </c>
      <c r="L2184" s="140">
        <f t="shared" si="363"/>
        <v>0.25600000000000001</v>
      </c>
      <c r="M2184" s="142">
        <f>'2025-26 Salary &amp; Benefits'!$E$6</f>
        <v>78209</v>
      </c>
      <c r="N2184" s="142">
        <f>'2025-26 Salary &amp; Benefits'!$F$6</f>
        <v>80164</v>
      </c>
      <c r="O2184" s="9">
        <f t="shared" si="364"/>
        <v>21222.79</v>
      </c>
      <c r="P2184" s="9">
        <f t="shared" si="365"/>
        <v>530.5099999999984</v>
      </c>
      <c r="Q2184" s="9">
        <f>'2025-26 Salary &amp; Benefits'!G$6</f>
        <v>15997.68</v>
      </c>
      <c r="R2184" s="143">
        <f>'2025-26 Salary &amp; Benefits'!H$6</f>
        <v>0.16020000000000001</v>
      </c>
      <c r="S2184" s="143">
        <f>'2025-26 Salary &amp; Benefits'!I$6</f>
        <v>0.15390000000000001</v>
      </c>
      <c r="T2184" s="9">
        <f t="shared" si="366"/>
        <v>7576.94</v>
      </c>
      <c r="U2184" s="9">
        <f t="shared" si="367"/>
        <v>362.56</v>
      </c>
      <c r="V2184" s="9">
        <f t="shared" si="368"/>
        <v>55.8</v>
      </c>
      <c r="W2184" s="9">
        <f t="shared" si="369"/>
        <v>418.36</v>
      </c>
      <c r="X2184" s="22">
        <f t="shared" si="370"/>
        <v>29748.6</v>
      </c>
    </row>
    <row r="2185" spans="1:24">
      <c r="A2185" s="77" t="s">
        <v>2181</v>
      </c>
      <c r="B2185" s="87" t="s">
        <v>2861</v>
      </c>
      <c r="C2185" s="88">
        <v>4034</v>
      </c>
      <c r="D2185" s="87" t="s">
        <v>188</v>
      </c>
      <c r="E2185" s="107" t="str">
        <f>VLOOKUP($C2185,'2024-25 School Level AAFTE'!$C$4:$L$2372,9,FALSE)</f>
        <v>No</v>
      </c>
      <c r="F2185" s="95">
        <f>VLOOKUP($C2185,'2024-25 School Level AAFTE'!$C$4:$J$2372,8,FALSE)</f>
        <v>402.31</v>
      </c>
      <c r="G2185" s="97">
        <f>IFERROR(IF(E2185= "yes",VLOOKUP(C2185,Summary!$B:$I,6,0),0),0)</f>
        <v>0</v>
      </c>
      <c r="H2185" s="96">
        <f t="shared" si="361"/>
        <v>0</v>
      </c>
      <c r="I2185" s="154">
        <f>VLOOKUP($A2185,'2025-26 Salary &amp; Benefits'!$A:$I,3,FALSE)</f>
        <v>1.06</v>
      </c>
      <c r="J2185" s="154">
        <f>VLOOKUP($A2185,'2025-26 Salary &amp; Benefits'!$A:$I,4,FALSE)</f>
        <v>1.06</v>
      </c>
      <c r="K2185" s="141">
        <f t="shared" si="362"/>
        <v>0</v>
      </c>
      <c r="L2185" s="140">
        <f t="shared" si="363"/>
        <v>0</v>
      </c>
      <c r="M2185" s="142">
        <f>'2025-26 Salary &amp; Benefits'!$E$6</f>
        <v>78209</v>
      </c>
      <c r="N2185" s="142">
        <f>'2025-26 Salary &amp; Benefits'!$F$6</f>
        <v>80164</v>
      </c>
      <c r="O2185" s="9">
        <f t="shared" si="364"/>
        <v>0</v>
      </c>
      <c r="P2185" s="9">
        <f t="shared" si="365"/>
        <v>0</v>
      </c>
      <c r="Q2185" s="9">
        <f>'2025-26 Salary &amp; Benefits'!G$6</f>
        <v>15997.68</v>
      </c>
      <c r="R2185" s="143">
        <f>'2025-26 Salary &amp; Benefits'!H$6</f>
        <v>0.16020000000000001</v>
      </c>
      <c r="S2185" s="143">
        <f>'2025-26 Salary &amp; Benefits'!I$6</f>
        <v>0.15390000000000001</v>
      </c>
      <c r="T2185" s="9">
        <f t="shared" si="366"/>
        <v>0</v>
      </c>
      <c r="U2185" s="9">
        <f t="shared" si="367"/>
        <v>0</v>
      </c>
      <c r="V2185" s="9">
        <f t="shared" si="368"/>
        <v>0</v>
      </c>
      <c r="W2185" s="9">
        <f t="shared" si="369"/>
        <v>0</v>
      </c>
      <c r="X2185" s="22">
        <f t="shared" si="370"/>
        <v>0</v>
      </c>
    </row>
    <row r="2186" spans="1:24">
      <c r="A2186" s="77" t="s">
        <v>2181</v>
      </c>
      <c r="B2186" s="87" t="s">
        <v>2861</v>
      </c>
      <c r="C2186" s="88">
        <v>4075</v>
      </c>
      <c r="D2186" s="87" t="s">
        <v>189</v>
      </c>
      <c r="E2186" s="107" t="str">
        <f>VLOOKUP($C2186,'2024-25 School Level AAFTE'!$C$4:$L$2372,9,FALSE)</f>
        <v>No</v>
      </c>
      <c r="F2186" s="95">
        <f>VLOOKUP($C2186,'2024-25 School Level AAFTE'!$C$4:$J$2372,8,FALSE)</f>
        <v>565.37</v>
      </c>
      <c r="G2186" s="97">
        <f>IFERROR(IF(E2186= "yes",VLOOKUP(C2186,Summary!$B:$I,6,0),0),0)</f>
        <v>0</v>
      </c>
      <c r="H2186" s="96">
        <f t="shared" si="361"/>
        <v>0</v>
      </c>
      <c r="I2186" s="154">
        <f>VLOOKUP($A2186,'2025-26 Salary &amp; Benefits'!$A:$I,3,FALSE)</f>
        <v>1.06</v>
      </c>
      <c r="J2186" s="154">
        <f>VLOOKUP($A2186,'2025-26 Salary &amp; Benefits'!$A:$I,4,FALSE)</f>
        <v>1.06</v>
      </c>
      <c r="K2186" s="141">
        <f t="shared" si="362"/>
        <v>0</v>
      </c>
      <c r="L2186" s="140">
        <f t="shared" si="363"/>
        <v>0</v>
      </c>
      <c r="M2186" s="142">
        <f>'2025-26 Salary &amp; Benefits'!$E$6</f>
        <v>78209</v>
      </c>
      <c r="N2186" s="142">
        <f>'2025-26 Salary &amp; Benefits'!$F$6</f>
        <v>80164</v>
      </c>
      <c r="O2186" s="9">
        <f t="shared" si="364"/>
        <v>0</v>
      </c>
      <c r="P2186" s="9">
        <f t="shared" si="365"/>
        <v>0</v>
      </c>
      <c r="Q2186" s="9">
        <f>'2025-26 Salary &amp; Benefits'!G$6</f>
        <v>15997.68</v>
      </c>
      <c r="R2186" s="143">
        <f>'2025-26 Salary &amp; Benefits'!H$6</f>
        <v>0.16020000000000001</v>
      </c>
      <c r="S2186" s="143">
        <f>'2025-26 Salary &amp; Benefits'!I$6</f>
        <v>0.15390000000000001</v>
      </c>
      <c r="T2186" s="9">
        <f t="shared" si="366"/>
        <v>0</v>
      </c>
      <c r="U2186" s="9">
        <f t="shared" si="367"/>
        <v>0</v>
      </c>
      <c r="V2186" s="9">
        <f t="shared" si="368"/>
        <v>0</v>
      </c>
      <c r="W2186" s="9">
        <f t="shared" si="369"/>
        <v>0</v>
      </c>
      <c r="X2186" s="22">
        <f t="shared" si="370"/>
        <v>0</v>
      </c>
    </row>
    <row r="2187" spans="1:24">
      <c r="A2187" s="77" t="s">
        <v>2181</v>
      </c>
      <c r="B2187" s="87" t="s">
        <v>2861</v>
      </c>
      <c r="C2187" s="88">
        <v>4405</v>
      </c>
      <c r="D2187" s="87" t="s">
        <v>190</v>
      </c>
      <c r="E2187" s="107" t="str">
        <f>VLOOKUP($C2187,'2024-25 School Level AAFTE'!$C$4:$L$2372,9,FALSE)</f>
        <v>No</v>
      </c>
      <c r="F2187" s="95">
        <f>VLOOKUP($C2187,'2024-25 School Level AAFTE'!$C$4:$J$2372,8,FALSE)</f>
        <v>434.44</v>
      </c>
      <c r="G2187" s="97">
        <f>IFERROR(IF(E2187= "yes",VLOOKUP(C2187,Summary!$B:$I,6,0),0),0)</f>
        <v>0</v>
      </c>
      <c r="H2187" s="96">
        <f t="shared" si="361"/>
        <v>0</v>
      </c>
      <c r="I2187" s="154">
        <f>VLOOKUP($A2187,'2025-26 Salary &amp; Benefits'!$A:$I,3,FALSE)</f>
        <v>1.06</v>
      </c>
      <c r="J2187" s="154">
        <f>VLOOKUP($A2187,'2025-26 Salary &amp; Benefits'!$A:$I,4,FALSE)</f>
        <v>1.06</v>
      </c>
      <c r="K2187" s="141">
        <f t="shared" si="362"/>
        <v>0</v>
      </c>
      <c r="L2187" s="140">
        <f t="shared" si="363"/>
        <v>0</v>
      </c>
      <c r="M2187" s="142">
        <f>'2025-26 Salary &amp; Benefits'!$E$6</f>
        <v>78209</v>
      </c>
      <c r="N2187" s="142">
        <f>'2025-26 Salary &amp; Benefits'!$F$6</f>
        <v>80164</v>
      </c>
      <c r="O2187" s="9">
        <f t="shared" si="364"/>
        <v>0</v>
      </c>
      <c r="P2187" s="9">
        <f t="shared" si="365"/>
        <v>0</v>
      </c>
      <c r="Q2187" s="9">
        <f>'2025-26 Salary &amp; Benefits'!G$6</f>
        <v>15997.68</v>
      </c>
      <c r="R2187" s="143">
        <f>'2025-26 Salary &amp; Benefits'!H$6</f>
        <v>0.16020000000000001</v>
      </c>
      <c r="S2187" s="143">
        <f>'2025-26 Salary &amp; Benefits'!I$6</f>
        <v>0.15390000000000001</v>
      </c>
      <c r="T2187" s="9">
        <f t="shared" si="366"/>
        <v>0</v>
      </c>
      <c r="U2187" s="9">
        <f t="shared" si="367"/>
        <v>0</v>
      </c>
      <c r="V2187" s="9">
        <f t="shared" si="368"/>
        <v>0</v>
      </c>
      <c r="W2187" s="9">
        <f t="shared" si="369"/>
        <v>0</v>
      </c>
      <c r="X2187" s="22">
        <f t="shared" si="370"/>
        <v>0</v>
      </c>
    </row>
    <row r="2188" spans="1:24">
      <c r="A2188" s="77" t="s">
        <v>2181</v>
      </c>
      <c r="B2188" s="87" t="s">
        <v>2861</v>
      </c>
      <c r="C2188" s="88">
        <v>4406</v>
      </c>
      <c r="D2188" s="87" t="s">
        <v>191</v>
      </c>
      <c r="E2188" s="107" t="str">
        <f>VLOOKUP($C2188,'2024-25 School Level AAFTE'!$C$4:$L$2372,9,FALSE)</f>
        <v>No</v>
      </c>
      <c r="F2188" s="95">
        <f>VLOOKUP($C2188,'2024-25 School Level AAFTE'!$C$4:$J$2372,8,FALSE)</f>
        <v>590.73</v>
      </c>
      <c r="G2188" s="97">
        <f>IFERROR(IF(E2188= "yes",VLOOKUP(C2188,Summary!$B:$I,6,0),0),0)</f>
        <v>0</v>
      </c>
      <c r="H2188" s="96">
        <f t="shared" si="361"/>
        <v>0</v>
      </c>
      <c r="I2188" s="154">
        <f>VLOOKUP($A2188,'2025-26 Salary &amp; Benefits'!$A:$I,3,FALSE)</f>
        <v>1.06</v>
      </c>
      <c r="J2188" s="154">
        <f>VLOOKUP($A2188,'2025-26 Salary &amp; Benefits'!$A:$I,4,FALSE)</f>
        <v>1.06</v>
      </c>
      <c r="K2188" s="141">
        <f t="shared" si="362"/>
        <v>0</v>
      </c>
      <c r="L2188" s="140">
        <f t="shared" si="363"/>
        <v>0</v>
      </c>
      <c r="M2188" s="142">
        <f>'2025-26 Salary &amp; Benefits'!$E$6</f>
        <v>78209</v>
      </c>
      <c r="N2188" s="142">
        <f>'2025-26 Salary &amp; Benefits'!$F$6</f>
        <v>80164</v>
      </c>
      <c r="O2188" s="9">
        <f t="shared" si="364"/>
        <v>0</v>
      </c>
      <c r="P2188" s="9">
        <f t="shared" si="365"/>
        <v>0</v>
      </c>
      <c r="Q2188" s="9">
        <f>'2025-26 Salary &amp; Benefits'!G$6</f>
        <v>15997.68</v>
      </c>
      <c r="R2188" s="143">
        <f>'2025-26 Salary &amp; Benefits'!H$6</f>
        <v>0.16020000000000001</v>
      </c>
      <c r="S2188" s="143">
        <f>'2025-26 Salary &amp; Benefits'!I$6</f>
        <v>0.15390000000000001</v>
      </c>
      <c r="T2188" s="9">
        <f t="shared" si="366"/>
        <v>0</v>
      </c>
      <c r="U2188" s="9">
        <f t="shared" si="367"/>
        <v>0</v>
      </c>
      <c r="V2188" s="9">
        <f t="shared" si="368"/>
        <v>0</v>
      </c>
      <c r="W2188" s="9">
        <f t="shared" si="369"/>
        <v>0</v>
      </c>
      <c r="X2188" s="22">
        <f t="shared" si="370"/>
        <v>0</v>
      </c>
    </row>
    <row r="2189" spans="1:24">
      <c r="A2189" s="77" t="s">
        <v>2181</v>
      </c>
      <c r="B2189" s="87" t="s">
        <v>2861</v>
      </c>
      <c r="C2189" s="88">
        <v>4410</v>
      </c>
      <c r="D2189" s="87" t="s">
        <v>142</v>
      </c>
      <c r="E2189" s="107" t="str">
        <f>VLOOKUP($C2189,'2024-25 School Level AAFTE'!$C$4:$L$2372,9,FALSE)</f>
        <v>Yes</v>
      </c>
      <c r="F2189" s="95">
        <f>VLOOKUP($C2189,'2024-25 School Level AAFTE'!$C$4:$J$2372,8,FALSE)</f>
        <v>553.11</v>
      </c>
      <c r="G2189" s="97">
        <f>IFERROR(IF(E2189= "yes",VLOOKUP(C2189,Summary!$B:$I,6,0),0),0)</f>
        <v>0</v>
      </c>
      <c r="H2189" s="96">
        <f t="shared" si="361"/>
        <v>553.11</v>
      </c>
      <c r="I2189" s="154">
        <f>VLOOKUP($A2189,'2025-26 Salary &amp; Benefits'!$A:$I,3,FALSE)</f>
        <v>1.06</v>
      </c>
      <c r="J2189" s="154">
        <f>VLOOKUP($A2189,'2025-26 Salary &amp; Benefits'!$A:$I,4,FALSE)</f>
        <v>1.06</v>
      </c>
      <c r="K2189" s="141">
        <f t="shared" si="362"/>
        <v>553.11</v>
      </c>
      <c r="L2189" s="140">
        <f t="shared" si="363"/>
        <v>1.6220000000000001</v>
      </c>
      <c r="M2189" s="142">
        <f>'2025-26 Salary &amp; Benefits'!$E$6</f>
        <v>78209</v>
      </c>
      <c r="N2189" s="142">
        <f>'2025-26 Salary &amp; Benefits'!$F$6</f>
        <v>80164</v>
      </c>
      <c r="O2189" s="9">
        <f t="shared" si="364"/>
        <v>134466.29999999999</v>
      </c>
      <c r="P2189" s="9">
        <f t="shared" si="365"/>
        <v>3361.2700000000186</v>
      </c>
      <c r="Q2189" s="9">
        <f>'2025-26 Salary &amp; Benefits'!G$6</f>
        <v>15997.68</v>
      </c>
      <c r="R2189" s="143">
        <f>'2025-26 Salary &amp; Benefits'!H$6</f>
        <v>0.16020000000000001</v>
      </c>
      <c r="S2189" s="143">
        <f>'2025-26 Salary &amp; Benefits'!I$6</f>
        <v>0.15390000000000001</v>
      </c>
      <c r="T2189" s="9">
        <f t="shared" si="366"/>
        <v>48007.040000000001</v>
      </c>
      <c r="U2189" s="9">
        <f t="shared" si="367"/>
        <v>2297.13</v>
      </c>
      <c r="V2189" s="9">
        <f t="shared" si="368"/>
        <v>353.53</v>
      </c>
      <c r="W2189" s="9">
        <f t="shared" si="369"/>
        <v>2650.66</v>
      </c>
      <c r="X2189" s="22">
        <f t="shared" si="370"/>
        <v>188485.27000000002</v>
      </c>
    </row>
    <row r="2190" spans="1:24">
      <c r="A2190" s="77" t="s">
        <v>2181</v>
      </c>
      <c r="B2190" s="87" t="s">
        <v>2861</v>
      </c>
      <c r="C2190" s="88">
        <v>4503</v>
      </c>
      <c r="D2190" s="87" t="s">
        <v>192</v>
      </c>
      <c r="E2190" s="107" t="str">
        <f>VLOOKUP($C2190,'2024-25 School Level AAFTE'!$C$4:$L$2372,9,FALSE)</f>
        <v>Yes</v>
      </c>
      <c r="F2190" s="95">
        <f>VLOOKUP($C2190,'2024-25 School Level AAFTE'!$C$4:$J$2372,8,FALSE)</f>
        <v>517.44000000000005</v>
      </c>
      <c r="G2190" s="97">
        <f>IFERROR(IF(E2190= "yes",VLOOKUP(C2190,Summary!$B:$I,6,0),0),0)</f>
        <v>0</v>
      </c>
      <c r="H2190" s="96">
        <f t="shared" si="361"/>
        <v>517.44000000000005</v>
      </c>
      <c r="I2190" s="154">
        <f>VLOOKUP($A2190,'2025-26 Salary &amp; Benefits'!$A:$I,3,FALSE)</f>
        <v>1.06</v>
      </c>
      <c r="J2190" s="154">
        <f>VLOOKUP($A2190,'2025-26 Salary &amp; Benefits'!$A:$I,4,FALSE)</f>
        <v>1.06</v>
      </c>
      <c r="K2190" s="141">
        <f t="shared" si="362"/>
        <v>517.44000000000005</v>
      </c>
      <c r="L2190" s="140">
        <f t="shared" si="363"/>
        <v>1.518</v>
      </c>
      <c r="M2190" s="142">
        <f>'2025-26 Salary &amp; Benefits'!$E$6</f>
        <v>78209</v>
      </c>
      <c r="N2190" s="142">
        <f>'2025-26 Salary &amp; Benefits'!$F$6</f>
        <v>80164</v>
      </c>
      <c r="O2190" s="9">
        <f t="shared" si="364"/>
        <v>125844.54</v>
      </c>
      <c r="P2190" s="9">
        <f t="shared" si="365"/>
        <v>3145.75</v>
      </c>
      <c r="Q2190" s="9">
        <f>'2025-26 Salary &amp; Benefits'!G$6</f>
        <v>15997.68</v>
      </c>
      <c r="R2190" s="143">
        <f>'2025-26 Salary &amp; Benefits'!H$6</f>
        <v>0.16020000000000001</v>
      </c>
      <c r="S2190" s="143">
        <f>'2025-26 Salary &amp; Benefits'!I$6</f>
        <v>0.15390000000000001</v>
      </c>
      <c r="T2190" s="9">
        <f t="shared" si="366"/>
        <v>44928.9</v>
      </c>
      <c r="U2190" s="9">
        <f t="shared" si="367"/>
        <v>2149.84</v>
      </c>
      <c r="V2190" s="9">
        <f t="shared" si="368"/>
        <v>330.86</v>
      </c>
      <c r="W2190" s="9">
        <f t="shared" si="369"/>
        <v>2480.7000000000003</v>
      </c>
      <c r="X2190" s="22">
        <f t="shared" si="370"/>
        <v>176399.89</v>
      </c>
    </row>
    <row r="2191" spans="1:24">
      <c r="A2191" s="77" t="s">
        <v>2181</v>
      </c>
      <c r="B2191" s="87" t="s">
        <v>2861</v>
      </c>
      <c r="C2191" s="88">
        <v>4504</v>
      </c>
      <c r="D2191" s="87" t="s">
        <v>193</v>
      </c>
      <c r="E2191" s="107" t="str">
        <f>VLOOKUP($C2191,'2024-25 School Level AAFTE'!$C$4:$L$2372,9,FALSE)</f>
        <v>No</v>
      </c>
      <c r="F2191" s="95">
        <f>VLOOKUP($C2191,'2024-25 School Level AAFTE'!$C$4:$J$2372,8,FALSE)</f>
        <v>1756.44</v>
      </c>
      <c r="G2191" s="97">
        <f>IFERROR(IF(E2191= "yes",VLOOKUP(C2191,Summary!$B:$I,6,0),0),0)</f>
        <v>0</v>
      </c>
      <c r="H2191" s="96">
        <f t="shared" si="361"/>
        <v>0</v>
      </c>
      <c r="I2191" s="154">
        <f>VLOOKUP($A2191,'2025-26 Salary &amp; Benefits'!$A:$I,3,FALSE)</f>
        <v>1.06</v>
      </c>
      <c r="J2191" s="154">
        <f>VLOOKUP($A2191,'2025-26 Salary &amp; Benefits'!$A:$I,4,FALSE)</f>
        <v>1.06</v>
      </c>
      <c r="K2191" s="141">
        <f t="shared" si="362"/>
        <v>0</v>
      </c>
      <c r="L2191" s="140">
        <f t="shared" si="363"/>
        <v>0</v>
      </c>
      <c r="M2191" s="142">
        <f>'2025-26 Salary &amp; Benefits'!$E$6</f>
        <v>78209</v>
      </c>
      <c r="N2191" s="142">
        <f>'2025-26 Salary &amp; Benefits'!$F$6</f>
        <v>80164</v>
      </c>
      <c r="O2191" s="9">
        <f t="shared" si="364"/>
        <v>0</v>
      </c>
      <c r="P2191" s="9">
        <f t="shared" si="365"/>
        <v>0</v>
      </c>
      <c r="Q2191" s="9">
        <f>'2025-26 Salary &amp; Benefits'!G$6</f>
        <v>15997.68</v>
      </c>
      <c r="R2191" s="143">
        <f>'2025-26 Salary &amp; Benefits'!H$6</f>
        <v>0.16020000000000001</v>
      </c>
      <c r="S2191" s="143">
        <f>'2025-26 Salary &amp; Benefits'!I$6</f>
        <v>0.15390000000000001</v>
      </c>
      <c r="T2191" s="9">
        <f t="shared" si="366"/>
        <v>0</v>
      </c>
      <c r="U2191" s="9">
        <f t="shared" si="367"/>
        <v>0</v>
      </c>
      <c r="V2191" s="9">
        <f t="shared" si="368"/>
        <v>0</v>
      </c>
      <c r="W2191" s="9">
        <f t="shared" si="369"/>
        <v>0</v>
      </c>
      <c r="X2191" s="22">
        <f t="shared" si="370"/>
        <v>0</v>
      </c>
    </row>
    <row r="2192" spans="1:24">
      <c r="A2192" s="77" t="s">
        <v>2181</v>
      </c>
      <c r="B2192" s="87" t="s">
        <v>2861</v>
      </c>
      <c r="C2192" s="88">
        <v>4591</v>
      </c>
      <c r="D2192" s="87" t="s">
        <v>194</v>
      </c>
      <c r="E2192" s="107" t="str">
        <f>VLOOKUP($C2192,'2024-25 School Level AAFTE'!$C$4:$L$2372,9,FALSE)</f>
        <v>No</v>
      </c>
      <c r="F2192" s="95">
        <f>VLOOKUP($C2192,'2024-25 School Level AAFTE'!$C$4:$J$2372,8,FALSE)</f>
        <v>781.58</v>
      </c>
      <c r="G2192" s="97">
        <f>IFERROR(IF(E2192= "yes",VLOOKUP(C2192,Summary!$B:$I,6,0),0),0)</f>
        <v>0</v>
      </c>
      <c r="H2192" s="96">
        <f t="shared" si="361"/>
        <v>0</v>
      </c>
      <c r="I2192" s="154">
        <f>VLOOKUP($A2192,'2025-26 Salary &amp; Benefits'!$A:$I,3,FALSE)</f>
        <v>1.06</v>
      </c>
      <c r="J2192" s="154">
        <f>VLOOKUP($A2192,'2025-26 Salary &amp; Benefits'!$A:$I,4,FALSE)</f>
        <v>1.06</v>
      </c>
      <c r="K2192" s="141">
        <f t="shared" si="362"/>
        <v>0</v>
      </c>
      <c r="L2192" s="140">
        <f t="shared" si="363"/>
        <v>0</v>
      </c>
      <c r="M2192" s="142">
        <f>'2025-26 Salary &amp; Benefits'!$E$6</f>
        <v>78209</v>
      </c>
      <c r="N2192" s="142">
        <f>'2025-26 Salary &amp; Benefits'!$F$6</f>
        <v>80164</v>
      </c>
      <c r="O2192" s="9">
        <f t="shared" si="364"/>
        <v>0</v>
      </c>
      <c r="P2192" s="9">
        <f t="shared" si="365"/>
        <v>0</v>
      </c>
      <c r="Q2192" s="9">
        <f>'2025-26 Salary &amp; Benefits'!G$6</f>
        <v>15997.68</v>
      </c>
      <c r="R2192" s="143">
        <f>'2025-26 Salary &amp; Benefits'!H$6</f>
        <v>0.16020000000000001</v>
      </c>
      <c r="S2192" s="143">
        <f>'2025-26 Salary &amp; Benefits'!I$6</f>
        <v>0.15390000000000001</v>
      </c>
      <c r="T2192" s="9">
        <f t="shared" si="366"/>
        <v>0</v>
      </c>
      <c r="U2192" s="9">
        <f t="shared" si="367"/>
        <v>0</v>
      </c>
      <c r="V2192" s="9">
        <f t="shared" si="368"/>
        <v>0</v>
      </c>
      <c r="W2192" s="9">
        <f t="shared" si="369"/>
        <v>0</v>
      </c>
      <c r="X2192" s="22">
        <f t="shared" si="370"/>
        <v>0</v>
      </c>
    </row>
    <row r="2193" spans="1:24">
      <c r="A2193" s="77" t="s">
        <v>2181</v>
      </c>
      <c r="B2193" s="87" t="s">
        <v>2861</v>
      </c>
      <c r="C2193" s="89">
        <v>5149</v>
      </c>
      <c r="D2193" s="101" t="s">
        <v>195</v>
      </c>
      <c r="E2193" s="107" t="str">
        <f>VLOOKUP($C2193,'2024-25 School Level AAFTE'!$C$4:$L$2372,9,FALSE)</f>
        <v>Yes</v>
      </c>
      <c r="F2193" s="95">
        <f>VLOOKUP($C2193,'2024-25 School Level AAFTE'!$C$4:$J$2372,8,FALSE)</f>
        <v>453.87</v>
      </c>
      <c r="G2193" s="97">
        <f>IFERROR(IF(E2193= "yes",VLOOKUP(C2193,Summary!$B:$I,6,0),0),0)</f>
        <v>0</v>
      </c>
      <c r="H2193" s="96">
        <f t="shared" si="361"/>
        <v>453.87</v>
      </c>
      <c r="I2193" s="154">
        <f>VLOOKUP($A2193,'2025-26 Salary &amp; Benefits'!$A:$I,3,FALSE)</f>
        <v>1.06</v>
      </c>
      <c r="J2193" s="154">
        <f>VLOOKUP($A2193,'2025-26 Salary &amp; Benefits'!$A:$I,4,FALSE)</f>
        <v>1.06</v>
      </c>
      <c r="K2193" s="141">
        <f t="shared" si="362"/>
        <v>453.87</v>
      </c>
      <c r="L2193" s="140">
        <f t="shared" si="363"/>
        <v>1.331</v>
      </c>
      <c r="M2193" s="142">
        <f>'2025-26 Salary &amp; Benefits'!$E$6</f>
        <v>78209</v>
      </c>
      <c r="N2193" s="142">
        <f>'2025-26 Salary &amp; Benefits'!$F$6</f>
        <v>80164</v>
      </c>
      <c r="O2193" s="9">
        <f t="shared" si="364"/>
        <v>110341.95</v>
      </c>
      <c r="P2193" s="9">
        <f t="shared" si="365"/>
        <v>2758.2299999999959</v>
      </c>
      <c r="Q2193" s="9">
        <f>'2025-26 Salary &amp; Benefits'!G$6</f>
        <v>15997.68</v>
      </c>
      <c r="R2193" s="143">
        <f>'2025-26 Salary &amp; Benefits'!H$6</f>
        <v>0.16020000000000001</v>
      </c>
      <c r="S2193" s="143">
        <f>'2025-26 Salary &amp; Benefits'!I$6</f>
        <v>0.15390000000000001</v>
      </c>
      <c r="T2193" s="9">
        <f t="shared" si="366"/>
        <v>39394.18</v>
      </c>
      <c r="U2193" s="9">
        <f t="shared" si="367"/>
        <v>1885</v>
      </c>
      <c r="V2193" s="9">
        <f t="shared" si="368"/>
        <v>290.10000000000002</v>
      </c>
      <c r="W2193" s="9">
        <f t="shared" si="369"/>
        <v>2175.1</v>
      </c>
      <c r="X2193" s="22">
        <f t="shared" si="370"/>
        <v>154669.46</v>
      </c>
    </row>
    <row r="2194" spans="1:24">
      <c r="A2194" s="77" t="s">
        <v>2181</v>
      </c>
      <c r="B2194" s="87" t="s">
        <v>2861</v>
      </c>
      <c r="C2194" s="88">
        <v>5271</v>
      </c>
      <c r="D2194" s="87" t="s">
        <v>196</v>
      </c>
      <c r="E2194" s="107" t="str">
        <f>VLOOKUP($C2194,'2024-25 School Level AAFTE'!$C$4:$L$2372,9,FALSE)</f>
        <v>No</v>
      </c>
      <c r="F2194" s="95">
        <f>VLOOKUP($C2194,'2024-25 School Level AAFTE'!$C$4:$J$2372,8,FALSE)</f>
        <v>596</v>
      </c>
      <c r="G2194" s="97">
        <f>IFERROR(IF(E2194= "yes",VLOOKUP(C2194,Summary!$B:$I,6,0),0),0)</f>
        <v>0</v>
      </c>
      <c r="H2194" s="96">
        <f t="shared" si="361"/>
        <v>0</v>
      </c>
      <c r="I2194" s="154">
        <f>VLOOKUP($A2194,'2025-26 Salary &amp; Benefits'!$A:$I,3,FALSE)</f>
        <v>1.06</v>
      </c>
      <c r="J2194" s="154">
        <f>VLOOKUP($A2194,'2025-26 Salary &amp; Benefits'!$A:$I,4,FALSE)</f>
        <v>1.06</v>
      </c>
      <c r="K2194" s="141">
        <f t="shared" si="362"/>
        <v>0</v>
      </c>
      <c r="L2194" s="140">
        <f t="shared" si="363"/>
        <v>0</v>
      </c>
      <c r="M2194" s="142">
        <f>'2025-26 Salary &amp; Benefits'!$E$6</f>
        <v>78209</v>
      </c>
      <c r="N2194" s="142">
        <f>'2025-26 Salary &amp; Benefits'!$F$6</f>
        <v>80164</v>
      </c>
      <c r="O2194" s="9">
        <f t="shared" si="364"/>
        <v>0</v>
      </c>
      <c r="P2194" s="9">
        <f t="shared" si="365"/>
        <v>0</v>
      </c>
      <c r="Q2194" s="9">
        <f>'2025-26 Salary &amp; Benefits'!G$6</f>
        <v>15997.68</v>
      </c>
      <c r="R2194" s="143">
        <f>'2025-26 Salary &amp; Benefits'!H$6</f>
        <v>0.16020000000000001</v>
      </c>
      <c r="S2194" s="143">
        <f>'2025-26 Salary &amp; Benefits'!I$6</f>
        <v>0.15390000000000001</v>
      </c>
      <c r="T2194" s="9">
        <f t="shared" si="366"/>
        <v>0</v>
      </c>
      <c r="U2194" s="9">
        <f t="shared" si="367"/>
        <v>0</v>
      </c>
      <c r="V2194" s="9">
        <f t="shared" si="368"/>
        <v>0</v>
      </c>
      <c r="W2194" s="9">
        <f t="shared" si="369"/>
        <v>0</v>
      </c>
      <c r="X2194" s="22">
        <f t="shared" si="370"/>
        <v>0</v>
      </c>
    </row>
    <row r="2195" spans="1:24">
      <c r="A2195" s="77" t="s">
        <v>2181</v>
      </c>
      <c r="B2195" s="87" t="s">
        <v>2861</v>
      </c>
      <c r="C2195" s="88">
        <v>5342</v>
      </c>
      <c r="D2195" s="87" t="s">
        <v>197</v>
      </c>
      <c r="E2195" s="107" t="str">
        <f>VLOOKUP($C2195,'2024-25 School Level AAFTE'!$C$4:$L$2372,9,FALSE)</f>
        <v>Yes</v>
      </c>
      <c r="F2195" s="95">
        <f>VLOOKUP($C2195,'2024-25 School Level AAFTE'!$C$4:$J$2372,8,FALSE)</f>
        <v>271.57</v>
      </c>
      <c r="G2195" s="97">
        <f>IFERROR(IF(E2195= "yes",VLOOKUP(C2195,Summary!$B:$I,6,0),0),0)</f>
        <v>0</v>
      </c>
      <c r="H2195" s="96">
        <f t="shared" si="361"/>
        <v>271.57</v>
      </c>
      <c r="I2195" s="154">
        <f>VLOOKUP($A2195,'2025-26 Salary &amp; Benefits'!$A:$I,3,FALSE)</f>
        <v>1.06</v>
      </c>
      <c r="J2195" s="154">
        <f>VLOOKUP($A2195,'2025-26 Salary &amp; Benefits'!$A:$I,4,FALSE)</f>
        <v>1.06</v>
      </c>
      <c r="K2195" s="141">
        <f t="shared" si="362"/>
        <v>271.57</v>
      </c>
      <c r="L2195" s="140">
        <f t="shared" si="363"/>
        <v>0.79700000000000004</v>
      </c>
      <c r="M2195" s="142">
        <f>'2025-26 Salary &amp; Benefits'!$E$6</f>
        <v>78209</v>
      </c>
      <c r="N2195" s="142">
        <f>'2025-26 Salary &amp; Benefits'!$F$6</f>
        <v>80164</v>
      </c>
      <c r="O2195" s="9">
        <f t="shared" si="364"/>
        <v>66072.53</v>
      </c>
      <c r="P2195" s="9">
        <f t="shared" si="365"/>
        <v>1651.6199999999953</v>
      </c>
      <c r="Q2195" s="9">
        <f>'2025-26 Salary &amp; Benefits'!G$6</f>
        <v>15997.68</v>
      </c>
      <c r="R2195" s="143">
        <f>'2025-26 Salary &amp; Benefits'!H$6</f>
        <v>0.16020000000000001</v>
      </c>
      <c r="S2195" s="143">
        <f>'2025-26 Salary &amp; Benefits'!I$6</f>
        <v>0.15390000000000001</v>
      </c>
      <c r="T2195" s="9">
        <f t="shared" si="366"/>
        <v>23589.15</v>
      </c>
      <c r="U2195" s="9">
        <f t="shared" si="367"/>
        <v>1128.74</v>
      </c>
      <c r="V2195" s="9">
        <f t="shared" si="368"/>
        <v>173.71</v>
      </c>
      <c r="W2195" s="9">
        <f t="shared" si="369"/>
        <v>1302.45</v>
      </c>
      <c r="X2195" s="22">
        <f t="shared" si="370"/>
        <v>92615.749999999985</v>
      </c>
    </row>
    <row r="2196" spans="1:24">
      <c r="A2196" s="77" t="s">
        <v>2181</v>
      </c>
      <c r="B2196" s="87" t="s">
        <v>2861</v>
      </c>
      <c r="C2196" s="88">
        <v>5713</v>
      </c>
      <c r="D2196" s="87" t="s">
        <v>3261</v>
      </c>
      <c r="E2196" s="107" t="str">
        <f>VLOOKUP($C2196,'2024-25 School Level AAFTE'!$C$4:$L$2372,9,FALSE)</f>
        <v>Yes</v>
      </c>
      <c r="F2196" s="95">
        <f>VLOOKUP($C2196,'2024-25 School Level AAFTE'!$C$4:$J$2372,8,FALSE)</f>
        <v>91.37</v>
      </c>
      <c r="G2196" s="97">
        <f>IFERROR(IF(E2196= "yes",VLOOKUP(C2196,Summary!$B:$I,6,0),0),0)</f>
        <v>0</v>
      </c>
      <c r="H2196" s="96">
        <f t="shared" si="361"/>
        <v>91.37</v>
      </c>
      <c r="I2196" s="154">
        <f>VLOOKUP($A2196,'2025-26 Salary &amp; Benefits'!$A:$I,3,FALSE)</f>
        <v>1.06</v>
      </c>
      <c r="J2196" s="154">
        <f>VLOOKUP($A2196,'2025-26 Salary &amp; Benefits'!$A:$I,4,FALSE)</f>
        <v>1.06</v>
      </c>
      <c r="K2196" s="141">
        <f t="shared" si="362"/>
        <v>91.37</v>
      </c>
      <c r="L2196" s="140">
        <f t="shared" si="363"/>
        <v>0.26800000000000002</v>
      </c>
      <c r="M2196" s="142">
        <f>'2025-26 Salary &amp; Benefits'!$E$6</f>
        <v>78209</v>
      </c>
      <c r="N2196" s="142">
        <f>'2025-26 Salary &amp; Benefits'!$F$6</f>
        <v>80164</v>
      </c>
      <c r="O2196" s="9">
        <f t="shared" si="364"/>
        <v>22217.61</v>
      </c>
      <c r="P2196" s="9">
        <f t="shared" si="365"/>
        <v>555.38000000000102</v>
      </c>
      <c r="Q2196" s="9">
        <f>'2025-26 Salary &amp; Benefits'!G$6</f>
        <v>15997.68</v>
      </c>
      <c r="R2196" s="143">
        <f>'2025-26 Salary &amp; Benefits'!H$6</f>
        <v>0.16020000000000001</v>
      </c>
      <c r="S2196" s="143">
        <f>'2025-26 Salary &amp; Benefits'!I$6</f>
        <v>0.15390000000000001</v>
      </c>
      <c r="T2196" s="9">
        <f t="shared" si="366"/>
        <v>7932.11</v>
      </c>
      <c r="U2196" s="9">
        <f t="shared" si="367"/>
        <v>379.55</v>
      </c>
      <c r="V2196" s="9">
        <f t="shared" si="368"/>
        <v>58.41</v>
      </c>
      <c r="W2196" s="9">
        <f t="shared" si="369"/>
        <v>437.96000000000004</v>
      </c>
      <c r="X2196" s="22">
        <f t="shared" si="370"/>
        <v>31143.06</v>
      </c>
    </row>
    <row r="2197" spans="1:24">
      <c r="A2197" s="77" t="s">
        <v>2181</v>
      </c>
      <c r="B2197" s="87" t="s">
        <v>2861</v>
      </c>
      <c r="C2197" s="88">
        <v>5744</v>
      </c>
      <c r="D2197" s="87" t="s">
        <v>3158</v>
      </c>
      <c r="E2197" s="107" t="str">
        <f>VLOOKUP($C2197,'2024-25 School Level AAFTE'!$C$4:$L$2372,9,FALSE)</f>
        <v>No</v>
      </c>
      <c r="F2197" s="95">
        <f>VLOOKUP($C2197,'2024-25 School Level AAFTE'!$C$4:$J$2372,8,FALSE)</f>
        <v>223.88</v>
      </c>
      <c r="G2197" s="97">
        <f>IFERROR(IF(E2197= "yes",VLOOKUP(C2197,Summary!$B:$I,6,0),0),0)</f>
        <v>0</v>
      </c>
      <c r="H2197" s="96">
        <f t="shared" si="361"/>
        <v>0</v>
      </c>
      <c r="I2197" s="154">
        <f>VLOOKUP($A2197,'2025-26 Salary &amp; Benefits'!$A:$I,3,FALSE)</f>
        <v>1.06</v>
      </c>
      <c r="J2197" s="154">
        <f>VLOOKUP($A2197,'2025-26 Salary &amp; Benefits'!$A:$I,4,FALSE)</f>
        <v>1.06</v>
      </c>
      <c r="K2197" s="141">
        <f t="shared" si="362"/>
        <v>0</v>
      </c>
      <c r="L2197" s="140">
        <f t="shared" si="363"/>
        <v>0</v>
      </c>
      <c r="M2197" s="142">
        <f>'2025-26 Salary &amp; Benefits'!$E$6</f>
        <v>78209</v>
      </c>
      <c r="N2197" s="142">
        <f>'2025-26 Salary &amp; Benefits'!$F$6</f>
        <v>80164</v>
      </c>
      <c r="O2197" s="9">
        <f t="shared" si="364"/>
        <v>0</v>
      </c>
      <c r="P2197" s="9">
        <f t="shared" si="365"/>
        <v>0</v>
      </c>
      <c r="Q2197" s="9">
        <f>'2025-26 Salary &amp; Benefits'!G$6</f>
        <v>15997.68</v>
      </c>
      <c r="R2197" s="143">
        <f>'2025-26 Salary &amp; Benefits'!H$6</f>
        <v>0.16020000000000001</v>
      </c>
      <c r="S2197" s="143">
        <f>'2025-26 Salary &amp; Benefits'!I$6</f>
        <v>0.15390000000000001</v>
      </c>
      <c r="T2197" s="9">
        <f t="shared" si="366"/>
        <v>0</v>
      </c>
      <c r="U2197" s="9">
        <f t="shared" si="367"/>
        <v>0</v>
      </c>
      <c r="V2197" s="9">
        <f t="shared" si="368"/>
        <v>0</v>
      </c>
      <c r="W2197" s="9">
        <f t="shared" si="369"/>
        <v>0</v>
      </c>
      <c r="X2197" s="22">
        <f t="shared" si="370"/>
        <v>0</v>
      </c>
    </row>
    <row r="2198" spans="1:24">
      <c r="A2198" t="s">
        <v>2181</v>
      </c>
      <c r="B2198" s="87" t="s">
        <v>2861</v>
      </c>
      <c r="C2198" s="3">
        <v>5745</v>
      </c>
      <c r="D2198" t="s">
        <v>3159</v>
      </c>
      <c r="E2198" s="107" t="str">
        <f>VLOOKUP($C2198,'2024-25 School Level AAFTE'!$C$4:$L$2372,9,FALSE)</f>
        <v>No</v>
      </c>
      <c r="F2198" s="95">
        <f>VLOOKUP($C2198,'2024-25 School Level AAFTE'!$C$4:$J$2372,8,FALSE)</f>
        <v>299.33</v>
      </c>
      <c r="G2198" s="97">
        <f>IFERROR(IF(E2198= "yes",VLOOKUP(C2198,Summary!$B:$I,6,0),0),0)</f>
        <v>0</v>
      </c>
      <c r="H2198" s="96">
        <f t="shared" si="361"/>
        <v>0</v>
      </c>
      <c r="I2198" s="154">
        <f>VLOOKUP($A2198,'2025-26 Salary &amp; Benefits'!$A:$I,3,FALSE)</f>
        <v>1.06</v>
      </c>
      <c r="J2198" s="154">
        <f>VLOOKUP($A2198,'2025-26 Salary &amp; Benefits'!$A:$I,4,FALSE)</f>
        <v>1.06</v>
      </c>
      <c r="K2198" s="141">
        <f t="shared" si="362"/>
        <v>0</v>
      </c>
      <c r="L2198" s="140">
        <f t="shared" si="363"/>
        <v>0</v>
      </c>
      <c r="M2198" s="142">
        <f>'2025-26 Salary &amp; Benefits'!$E$6</f>
        <v>78209</v>
      </c>
      <c r="N2198" s="142">
        <f>'2025-26 Salary &amp; Benefits'!$F$6</f>
        <v>80164</v>
      </c>
      <c r="O2198" s="9">
        <f t="shared" si="364"/>
        <v>0</v>
      </c>
      <c r="P2198" s="9">
        <f t="shared" si="365"/>
        <v>0</v>
      </c>
      <c r="Q2198" s="9">
        <f>'2025-26 Salary &amp; Benefits'!G$6</f>
        <v>15997.68</v>
      </c>
      <c r="R2198" s="143">
        <f>'2025-26 Salary &amp; Benefits'!H$6</f>
        <v>0.16020000000000001</v>
      </c>
      <c r="S2198" s="143">
        <f>'2025-26 Salary &amp; Benefits'!I$6</f>
        <v>0.15390000000000001</v>
      </c>
      <c r="T2198" s="9">
        <f t="shared" si="366"/>
        <v>0</v>
      </c>
      <c r="U2198" s="9">
        <f t="shared" si="367"/>
        <v>0</v>
      </c>
      <c r="V2198" s="9">
        <f t="shared" si="368"/>
        <v>0</v>
      </c>
      <c r="W2198" s="9">
        <f t="shared" si="369"/>
        <v>0</v>
      </c>
      <c r="X2198" s="22">
        <f t="shared" si="370"/>
        <v>0</v>
      </c>
    </row>
    <row r="2199" spans="1:24">
      <c r="A2199" s="77" t="s">
        <v>2250</v>
      </c>
      <c r="B2199" s="87" t="s">
        <v>2862</v>
      </c>
      <c r="C2199" s="88">
        <v>1822</v>
      </c>
      <c r="D2199" s="87" t="s">
        <v>715</v>
      </c>
      <c r="E2199" s="107" t="str">
        <f>VLOOKUP($C2199,'2024-25 School Level AAFTE'!$C$4:$L$2372,9,FALSE)</f>
        <v>No</v>
      </c>
      <c r="F2199" s="95">
        <f>VLOOKUP($C2199,'2024-25 School Level AAFTE'!$C$4:$J$2372,8,FALSE)</f>
        <v>71.12</v>
      </c>
      <c r="G2199" s="97">
        <f>IFERROR(IF(E2199= "yes",VLOOKUP(C2199,Summary!$B:$I,6,0),0),0)</f>
        <v>0</v>
      </c>
      <c r="H2199" s="96">
        <f t="shared" si="361"/>
        <v>0</v>
      </c>
      <c r="I2199" s="154">
        <f>VLOOKUP($A2199,'2025-26 Salary &amp; Benefits'!$A:$I,3,FALSE)</f>
        <v>1.1200000000000001</v>
      </c>
      <c r="J2199" s="154">
        <f>VLOOKUP($A2199,'2025-26 Salary &amp; Benefits'!$A:$I,4,FALSE)</f>
        <v>1.1600000000000001</v>
      </c>
      <c r="K2199" s="141">
        <f t="shared" si="362"/>
        <v>0</v>
      </c>
      <c r="L2199" s="140">
        <f t="shared" si="363"/>
        <v>0</v>
      </c>
      <c r="M2199" s="142">
        <f>'2025-26 Salary &amp; Benefits'!$E$6</f>
        <v>78209</v>
      </c>
      <c r="N2199" s="142">
        <f>'2025-26 Salary &amp; Benefits'!$F$6</f>
        <v>80164</v>
      </c>
      <c r="O2199" s="9">
        <f t="shared" si="364"/>
        <v>0</v>
      </c>
      <c r="P2199" s="9">
        <f t="shared" si="365"/>
        <v>0</v>
      </c>
      <c r="Q2199" s="9">
        <f>'2025-26 Salary &amp; Benefits'!G$6</f>
        <v>15997.68</v>
      </c>
      <c r="R2199" s="143">
        <f>'2025-26 Salary &amp; Benefits'!H$6</f>
        <v>0.16020000000000001</v>
      </c>
      <c r="S2199" s="143">
        <f>'2025-26 Salary &amp; Benefits'!I$6</f>
        <v>0.15390000000000001</v>
      </c>
      <c r="T2199" s="9">
        <f t="shared" si="366"/>
        <v>0</v>
      </c>
      <c r="U2199" s="9">
        <f t="shared" si="367"/>
        <v>0</v>
      </c>
      <c r="V2199" s="9">
        <f t="shared" si="368"/>
        <v>0</v>
      </c>
      <c r="W2199" s="9">
        <f t="shared" si="369"/>
        <v>0</v>
      </c>
      <c r="X2199" s="22">
        <f t="shared" si="370"/>
        <v>0</v>
      </c>
    </row>
    <row r="2200" spans="1:24">
      <c r="A2200" s="77" t="s">
        <v>2250</v>
      </c>
      <c r="B2200" s="87" t="s">
        <v>2862</v>
      </c>
      <c r="C2200" s="88">
        <v>1938</v>
      </c>
      <c r="D2200" s="87" t="s">
        <v>716</v>
      </c>
      <c r="E2200" s="107" t="str">
        <f>VLOOKUP($C2200,'2024-25 School Level AAFTE'!$C$4:$L$2372,9,FALSE)</f>
        <v>Yes</v>
      </c>
      <c r="F2200" s="95">
        <f>VLOOKUP($C2200,'2024-25 School Level AAFTE'!$C$4:$J$2372,8,FALSE)</f>
        <v>51.13</v>
      </c>
      <c r="G2200" s="97">
        <f>IFERROR(IF(E2200= "yes",VLOOKUP(C2200,Summary!$B:$I,6,0),0),0)</f>
        <v>0</v>
      </c>
      <c r="H2200" s="96">
        <f t="shared" si="361"/>
        <v>51.13</v>
      </c>
      <c r="I2200" s="154">
        <f>VLOOKUP($A2200,'2025-26 Salary &amp; Benefits'!$A:$I,3,FALSE)</f>
        <v>1.1200000000000001</v>
      </c>
      <c r="J2200" s="154">
        <f>VLOOKUP($A2200,'2025-26 Salary &amp; Benefits'!$A:$I,4,FALSE)</f>
        <v>1.1600000000000001</v>
      </c>
      <c r="K2200" s="141">
        <f t="shared" si="362"/>
        <v>51.13</v>
      </c>
      <c r="L2200" s="140">
        <f t="shared" si="363"/>
        <v>0.15</v>
      </c>
      <c r="M2200" s="142">
        <f>'2025-26 Salary &amp; Benefits'!$E$6</f>
        <v>78209</v>
      </c>
      <c r="N2200" s="142">
        <f>'2025-26 Salary &amp; Benefits'!$F$6</f>
        <v>80164</v>
      </c>
      <c r="O2200" s="9">
        <f t="shared" si="364"/>
        <v>13139.11</v>
      </c>
      <c r="P2200" s="9">
        <f t="shared" si="365"/>
        <v>809.43000000000029</v>
      </c>
      <c r="Q2200" s="9">
        <f>'2025-26 Salary &amp; Benefits'!G$6</f>
        <v>15997.68</v>
      </c>
      <c r="R2200" s="143">
        <f>'2025-26 Salary &amp; Benefits'!H$6</f>
        <v>0.16020000000000001</v>
      </c>
      <c r="S2200" s="143">
        <f>'2025-26 Salary &amp; Benefits'!I$6</f>
        <v>0.15390000000000001</v>
      </c>
      <c r="T2200" s="9">
        <f t="shared" si="366"/>
        <v>4629.1099999999997</v>
      </c>
      <c r="U2200" s="9">
        <f t="shared" si="367"/>
        <v>232.48</v>
      </c>
      <c r="V2200" s="9">
        <f t="shared" si="368"/>
        <v>35.78</v>
      </c>
      <c r="W2200" s="9">
        <f t="shared" si="369"/>
        <v>268.26</v>
      </c>
      <c r="X2200" s="22">
        <f t="shared" si="370"/>
        <v>18845.91</v>
      </c>
    </row>
    <row r="2201" spans="1:24">
      <c r="A2201" s="77" t="s">
        <v>2250</v>
      </c>
      <c r="B2201" s="87" t="s">
        <v>2862</v>
      </c>
      <c r="C2201" s="88">
        <v>2419</v>
      </c>
      <c r="D2201" s="87" t="s">
        <v>717</v>
      </c>
      <c r="E2201" s="107" t="str">
        <f>VLOOKUP($C2201,'2024-25 School Level AAFTE'!$C$4:$L$2372,9,FALSE)</f>
        <v>No</v>
      </c>
      <c r="F2201" s="95">
        <f>VLOOKUP($C2201,'2024-25 School Level AAFTE'!$C$4:$J$2372,8,FALSE)</f>
        <v>494.96</v>
      </c>
      <c r="G2201" s="97">
        <f>IFERROR(IF(E2201= "yes",VLOOKUP(C2201,Summary!$B:$I,6,0),0),0)</f>
        <v>0</v>
      </c>
      <c r="H2201" s="96">
        <f t="shared" si="361"/>
        <v>0</v>
      </c>
      <c r="I2201" s="154">
        <f>VLOOKUP($A2201,'2025-26 Salary &amp; Benefits'!$A:$I,3,FALSE)</f>
        <v>1.1200000000000001</v>
      </c>
      <c r="J2201" s="154">
        <f>VLOOKUP($A2201,'2025-26 Salary &amp; Benefits'!$A:$I,4,FALSE)</f>
        <v>1.1600000000000001</v>
      </c>
      <c r="K2201" s="141">
        <f t="shared" si="362"/>
        <v>0</v>
      </c>
      <c r="L2201" s="140">
        <f t="shared" si="363"/>
        <v>0</v>
      </c>
      <c r="M2201" s="142">
        <f>'2025-26 Salary &amp; Benefits'!$E$6</f>
        <v>78209</v>
      </c>
      <c r="N2201" s="142">
        <f>'2025-26 Salary &amp; Benefits'!$F$6</f>
        <v>80164</v>
      </c>
      <c r="O2201" s="9">
        <f t="shared" si="364"/>
        <v>0</v>
      </c>
      <c r="P2201" s="9">
        <f t="shared" si="365"/>
        <v>0</v>
      </c>
      <c r="Q2201" s="9">
        <f>'2025-26 Salary &amp; Benefits'!G$6</f>
        <v>15997.68</v>
      </c>
      <c r="R2201" s="143">
        <f>'2025-26 Salary &amp; Benefits'!H$6</f>
        <v>0.16020000000000001</v>
      </c>
      <c r="S2201" s="143">
        <f>'2025-26 Salary &amp; Benefits'!I$6</f>
        <v>0.15390000000000001</v>
      </c>
      <c r="T2201" s="9">
        <f t="shared" si="366"/>
        <v>0</v>
      </c>
      <c r="U2201" s="9">
        <f t="shared" si="367"/>
        <v>0</v>
      </c>
      <c r="V2201" s="9">
        <f t="shared" si="368"/>
        <v>0</v>
      </c>
      <c r="W2201" s="9">
        <f t="shared" si="369"/>
        <v>0</v>
      </c>
      <c r="X2201" s="22">
        <f t="shared" si="370"/>
        <v>0</v>
      </c>
    </row>
    <row r="2202" spans="1:24">
      <c r="A2202" s="77" t="s">
        <v>2250</v>
      </c>
      <c r="B2202" s="87" t="s">
        <v>2862</v>
      </c>
      <c r="C2202" s="88">
        <v>3667</v>
      </c>
      <c r="D2202" s="87" t="s">
        <v>718</v>
      </c>
      <c r="E2202" s="107" t="str">
        <f>VLOOKUP($C2202,'2024-25 School Level AAFTE'!$C$4:$L$2372,9,FALSE)</f>
        <v>No</v>
      </c>
      <c r="F2202" s="95">
        <f>VLOOKUP($C2202,'2024-25 School Level AAFTE'!$C$4:$J$2372,8,FALSE)</f>
        <v>357.66</v>
      </c>
      <c r="G2202" s="97">
        <f>IFERROR(IF(E2202= "yes",VLOOKUP(C2202,Summary!$B:$I,6,0),0),0)</f>
        <v>0</v>
      </c>
      <c r="H2202" s="96">
        <f t="shared" si="361"/>
        <v>0</v>
      </c>
      <c r="I2202" s="154">
        <f>VLOOKUP($A2202,'2025-26 Salary &amp; Benefits'!$A:$I,3,FALSE)</f>
        <v>1.1200000000000001</v>
      </c>
      <c r="J2202" s="154">
        <f>VLOOKUP($A2202,'2025-26 Salary &amp; Benefits'!$A:$I,4,FALSE)</f>
        <v>1.1600000000000001</v>
      </c>
      <c r="K2202" s="141">
        <f t="shared" si="362"/>
        <v>0</v>
      </c>
      <c r="L2202" s="140">
        <f t="shared" si="363"/>
        <v>0</v>
      </c>
      <c r="M2202" s="142">
        <f>'2025-26 Salary &amp; Benefits'!$E$6</f>
        <v>78209</v>
      </c>
      <c r="N2202" s="142">
        <f>'2025-26 Salary &amp; Benefits'!$F$6</f>
        <v>80164</v>
      </c>
      <c r="O2202" s="9">
        <f t="shared" si="364"/>
        <v>0</v>
      </c>
      <c r="P2202" s="9">
        <f t="shared" si="365"/>
        <v>0</v>
      </c>
      <c r="Q2202" s="9">
        <f>'2025-26 Salary &amp; Benefits'!G$6</f>
        <v>15997.68</v>
      </c>
      <c r="R2202" s="143">
        <f>'2025-26 Salary &amp; Benefits'!H$6</f>
        <v>0.16020000000000001</v>
      </c>
      <c r="S2202" s="143">
        <f>'2025-26 Salary &amp; Benefits'!I$6</f>
        <v>0.15390000000000001</v>
      </c>
      <c r="T2202" s="9">
        <f t="shared" si="366"/>
        <v>0</v>
      </c>
      <c r="U2202" s="9">
        <f t="shared" si="367"/>
        <v>0</v>
      </c>
      <c r="V2202" s="9">
        <f t="shared" si="368"/>
        <v>0</v>
      </c>
      <c r="W2202" s="9">
        <f t="shared" si="369"/>
        <v>0</v>
      </c>
      <c r="X2202" s="22">
        <f t="shared" si="370"/>
        <v>0</v>
      </c>
    </row>
    <row r="2203" spans="1:24">
      <c r="A2203" s="77" t="s">
        <v>2250</v>
      </c>
      <c r="B2203" s="87" t="s">
        <v>2862</v>
      </c>
      <c r="C2203" s="88">
        <v>4468</v>
      </c>
      <c r="D2203" s="87" t="s">
        <v>719</v>
      </c>
      <c r="E2203" s="107" t="str">
        <f>VLOOKUP($C2203,'2024-25 School Level AAFTE'!$C$4:$L$2372,9,FALSE)</f>
        <v>No</v>
      </c>
      <c r="F2203" s="95">
        <f>VLOOKUP($C2203,'2024-25 School Level AAFTE'!$C$4:$J$2372,8,FALSE)</f>
        <v>448.25</v>
      </c>
      <c r="G2203" s="97">
        <f>IFERROR(IF(E2203= "yes",VLOOKUP(C2203,Summary!$B:$I,6,0),0),0)</f>
        <v>0</v>
      </c>
      <c r="H2203" s="96">
        <f t="shared" si="361"/>
        <v>0</v>
      </c>
      <c r="I2203" s="154">
        <f>VLOOKUP($A2203,'2025-26 Salary &amp; Benefits'!$A:$I,3,FALSE)</f>
        <v>1.1200000000000001</v>
      </c>
      <c r="J2203" s="154">
        <f>VLOOKUP($A2203,'2025-26 Salary &amp; Benefits'!$A:$I,4,FALSE)</f>
        <v>1.1600000000000001</v>
      </c>
      <c r="K2203" s="141">
        <f t="shared" si="362"/>
        <v>0</v>
      </c>
      <c r="L2203" s="140">
        <f t="shared" si="363"/>
        <v>0</v>
      </c>
      <c r="M2203" s="142">
        <f>'2025-26 Salary &amp; Benefits'!$E$6</f>
        <v>78209</v>
      </c>
      <c r="N2203" s="142">
        <f>'2025-26 Salary &amp; Benefits'!$F$6</f>
        <v>80164</v>
      </c>
      <c r="O2203" s="9">
        <f t="shared" si="364"/>
        <v>0</v>
      </c>
      <c r="P2203" s="9">
        <f t="shared" si="365"/>
        <v>0</v>
      </c>
      <c r="Q2203" s="9">
        <f>'2025-26 Salary &amp; Benefits'!G$6</f>
        <v>15997.68</v>
      </c>
      <c r="R2203" s="143">
        <f>'2025-26 Salary &amp; Benefits'!H$6</f>
        <v>0.16020000000000001</v>
      </c>
      <c r="S2203" s="143">
        <f>'2025-26 Salary &amp; Benefits'!I$6</f>
        <v>0.15390000000000001</v>
      </c>
      <c r="T2203" s="9">
        <f t="shared" si="366"/>
        <v>0</v>
      </c>
      <c r="U2203" s="9">
        <f t="shared" si="367"/>
        <v>0</v>
      </c>
      <c r="V2203" s="9">
        <f t="shared" si="368"/>
        <v>0</v>
      </c>
      <c r="W2203" s="9">
        <f t="shared" si="369"/>
        <v>0</v>
      </c>
      <c r="X2203" s="22">
        <f t="shared" si="370"/>
        <v>0</v>
      </c>
    </row>
    <row r="2204" spans="1:24">
      <c r="A2204" s="77" t="s">
        <v>2509</v>
      </c>
      <c r="B2204" s="87" t="s">
        <v>2927</v>
      </c>
      <c r="C2204" s="88">
        <v>5496</v>
      </c>
      <c r="D2204" s="87" t="s">
        <v>1900</v>
      </c>
      <c r="E2204" s="107" t="str">
        <f>VLOOKUP($C2204,'2024-25 School Level AAFTE'!$C$4:$L$2372,9,FALSE)</f>
        <v>Yes</v>
      </c>
      <c r="F2204" s="95">
        <f>VLOOKUP($C2204,'2024-25 School Level AAFTE'!$C$4:$J$2372,8,FALSE)</f>
        <v>134.66999999999999</v>
      </c>
      <c r="G2204" s="97">
        <f>IFERROR(IF(E2204= "yes",VLOOKUP(C2204,Summary!$B:$I,6,0),0),0)</f>
        <v>0</v>
      </c>
      <c r="H2204" s="96">
        <f t="shared" si="361"/>
        <v>134.66999999999999</v>
      </c>
      <c r="I2204" s="154">
        <f>VLOOKUP($A2204,'2025-26 Salary &amp; Benefits'!$A:$I,3,FALSE)</f>
        <v>1</v>
      </c>
      <c r="J2204" s="154">
        <f>VLOOKUP($A2204,'2025-26 Salary &amp; Benefits'!$A:$I,4,FALSE)</f>
        <v>1</v>
      </c>
      <c r="K2204" s="141">
        <f t="shared" si="362"/>
        <v>134.66999999999999</v>
      </c>
      <c r="L2204" s="140">
        <f t="shared" si="363"/>
        <v>0.39500000000000002</v>
      </c>
      <c r="M2204" s="142">
        <f>'2025-26 Salary &amp; Benefits'!$E$6</f>
        <v>78209</v>
      </c>
      <c r="N2204" s="142">
        <f>'2025-26 Salary &amp; Benefits'!$F$6</f>
        <v>80164</v>
      </c>
      <c r="O2204" s="9">
        <f t="shared" si="364"/>
        <v>30892.560000000001</v>
      </c>
      <c r="P2204" s="9">
        <f t="shared" si="365"/>
        <v>772.21999999999753</v>
      </c>
      <c r="Q2204" s="9">
        <f>'2025-26 Salary &amp; Benefits'!G$6</f>
        <v>15997.68</v>
      </c>
      <c r="R2204" s="143">
        <f>'2025-26 Salary &amp; Benefits'!H$6</f>
        <v>0.16020000000000001</v>
      </c>
      <c r="S2204" s="143">
        <f>'2025-26 Salary &amp; Benefits'!I$6</f>
        <v>0.15390000000000001</v>
      </c>
      <c r="T2204" s="9">
        <f t="shared" si="366"/>
        <v>11386.92</v>
      </c>
      <c r="U2204" s="9">
        <f t="shared" si="367"/>
        <v>527.75</v>
      </c>
      <c r="V2204" s="9">
        <f t="shared" si="368"/>
        <v>81.22</v>
      </c>
      <c r="W2204" s="9">
        <f t="shared" si="369"/>
        <v>608.97</v>
      </c>
      <c r="X2204" s="22">
        <f t="shared" si="370"/>
        <v>43660.67</v>
      </c>
    </row>
    <row r="2205" spans="1:24">
      <c r="A2205" s="77" t="s">
        <v>2415</v>
      </c>
      <c r="B2205" s="87" t="s">
        <v>2863</v>
      </c>
      <c r="C2205" s="88">
        <v>2893</v>
      </c>
      <c r="D2205" s="87" t="s">
        <v>1941</v>
      </c>
      <c r="E2205" s="107" t="str">
        <f>VLOOKUP($C2205,'2024-25 School Level AAFTE'!$C$4:$L$2372,9,FALSE)</f>
        <v>Yes</v>
      </c>
      <c r="F2205" s="95">
        <f>VLOOKUP($C2205,'2024-25 School Level AAFTE'!$C$4:$J$2372,8,FALSE)</f>
        <v>271.64999999999998</v>
      </c>
      <c r="G2205" s="97">
        <f>IFERROR(IF(E2205= "yes",VLOOKUP(C2205,Summary!$B:$I,6,0),0),0)</f>
        <v>0</v>
      </c>
      <c r="H2205" s="96">
        <f t="shared" si="361"/>
        <v>271.64999999999998</v>
      </c>
      <c r="I2205" s="154">
        <f>VLOOKUP($A2205,'2025-26 Salary &amp; Benefits'!$A:$I,3,FALSE)</f>
        <v>1</v>
      </c>
      <c r="J2205" s="154">
        <f>VLOOKUP($A2205,'2025-26 Salary &amp; Benefits'!$A:$I,4,FALSE)</f>
        <v>1.04</v>
      </c>
      <c r="K2205" s="141">
        <f t="shared" si="362"/>
        <v>271.64999999999998</v>
      </c>
      <c r="L2205" s="140">
        <f t="shared" si="363"/>
        <v>0.79700000000000004</v>
      </c>
      <c r="M2205" s="142">
        <f>'2025-26 Salary &amp; Benefits'!$E$6</f>
        <v>78209</v>
      </c>
      <c r="N2205" s="142">
        <f>'2025-26 Salary &amp; Benefits'!$F$6</f>
        <v>80164</v>
      </c>
      <c r="O2205" s="9">
        <f t="shared" si="364"/>
        <v>62332.57</v>
      </c>
      <c r="P2205" s="9">
        <f t="shared" si="365"/>
        <v>4113.7699999999968</v>
      </c>
      <c r="Q2205" s="9">
        <f>'2025-26 Salary &amp; Benefits'!G$6</f>
        <v>15997.68</v>
      </c>
      <c r="R2205" s="143">
        <f>'2025-26 Salary &amp; Benefits'!H$6</f>
        <v>0.16020000000000001</v>
      </c>
      <c r="S2205" s="143">
        <f>'2025-26 Salary &amp; Benefits'!I$6</f>
        <v>0.15390000000000001</v>
      </c>
      <c r="T2205" s="9">
        <f t="shared" si="366"/>
        <v>23368.94</v>
      </c>
      <c r="U2205" s="9">
        <f t="shared" si="367"/>
        <v>1107.44</v>
      </c>
      <c r="V2205" s="9">
        <f t="shared" si="368"/>
        <v>170.44</v>
      </c>
      <c r="W2205" s="9">
        <f t="shared" si="369"/>
        <v>1277.8800000000001</v>
      </c>
      <c r="X2205" s="22">
        <f t="shared" si="370"/>
        <v>91093.16</v>
      </c>
    </row>
    <row r="2206" spans="1:24">
      <c r="A2206" s="77" t="s">
        <v>2415</v>
      </c>
      <c r="B2206" s="87" t="s">
        <v>2863</v>
      </c>
      <c r="C2206" s="88">
        <v>3467</v>
      </c>
      <c r="D2206" s="87" t="s">
        <v>1942</v>
      </c>
      <c r="E2206" s="107" t="str">
        <f>VLOOKUP($C2206,'2024-25 School Level AAFTE'!$C$4:$L$2372,9,FALSE)</f>
        <v>Yes</v>
      </c>
      <c r="F2206" s="95">
        <f>VLOOKUP($C2206,'2024-25 School Level AAFTE'!$C$4:$J$2372,8,FALSE)</f>
        <v>126.95</v>
      </c>
      <c r="G2206" s="97">
        <f>IFERROR(IF(E2206= "yes",VLOOKUP(C2206,Summary!$B:$I,6,0),0),0)</f>
        <v>0</v>
      </c>
      <c r="H2206" s="96">
        <f t="shared" ref="H2206:H2269" si="371">IF(E2206= "yes", F2206,0)</f>
        <v>126.95</v>
      </c>
      <c r="I2206" s="154">
        <f>VLOOKUP($A2206,'2025-26 Salary &amp; Benefits'!$A:$I,3,FALSE)</f>
        <v>1</v>
      </c>
      <c r="J2206" s="154">
        <f>VLOOKUP($A2206,'2025-26 Salary &amp; Benefits'!$A:$I,4,FALSE)</f>
        <v>1.04</v>
      </c>
      <c r="K2206" s="141">
        <f t="shared" ref="K2206:K2269" si="372">IF(G2206&gt;0,G2206,H2206)</f>
        <v>126.95</v>
      </c>
      <c r="L2206" s="140">
        <f t="shared" ref="L2206:L2269" si="373">ROUND((($K2206*1.1*36)/15)/900,3)</f>
        <v>0.372</v>
      </c>
      <c r="M2206" s="142">
        <f>'2025-26 Salary &amp; Benefits'!$E$6</f>
        <v>78209</v>
      </c>
      <c r="N2206" s="142">
        <f>'2025-26 Salary &amp; Benefits'!$F$6</f>
        <v>80164</v>
      </c>
      <c r="O2206" s="9">
        <f t="shared" ref="O2206:O2269" si="374">ROUND($I2206*$M2206*$L2206,2)</f>
        <v>29093.75</v>
      </c>
      <c r="P2206" s="9">
        <f t="shared" ref="P2206:P2269" si="375">ROUND($J2206*$N2206*$L2206,2)-O2206</f>
        <v>1920.0999999999985</v>
      </c>
      <c r="Q2206" s="9">
        <f>'2025-26 Salary &amp; Benefits'!G$6</f>
        <v>15997.68</v>
      </c>
      <c r="R2206" s="143">
        <f>'2025-26 Salary &amp; Benefits'!H$6</f>
        <v>0.16020000000000001</v>
      </c>
      <c r="S2206" s="143">
        <f>'2025-26 Salary &amp; Benefits'!I$6</f>
        <v>0.15390000000000001</v>
      </c>
      <c r="T2206" s="9">
        <f t="shared" ref="T2206:T2269" si="376">ROUND(O2206*R2206+P2206*S2206+L2206*Q2206,2)</f>
        <v>10907.46</v>
      </c>
      <c r="U2206" s="9">
        <f t="shared" ref="U2206:U2269" si="377">ROUND((($N2206*$J2206*$L2206)/180)*3,2)</f>
        <v>516.9</v>
      </c>
      <c r="V2206" s="9">
        <f t="shared" ref="V2206:V2269" si="378">ROUND(U2206*S2206,2)</f>
        <v>79.55</v>
      </c>
      <c r="W2206" s="9">
        <f t="shared" ref="W2206:W2269" si="379">SUM(U2206:V2206)</f>
        <v>596.44999999999993</v>
      </c>
      <c r="X2206" s="22">
        <f t="shared" ref="X2206:X2269" si="380">SUM(T2206,O2206:P2206,W2206)</f>
        <v>42517.759999999995</v>
      </c>
    </row>
    <row r="2207" spans="1:24">
      <c r="A2207" s="77" t="s">
        <v>2214</v>
      </c>
      <c r="B2207" s="87" t="s">
        <v>2864</v>
      </c>
      <c r="C2207" s="88">
        <v>1835</v>
      </c>
      <c r="D2207" s="87" t="s">
        <v>402</v>
      </c>
      <c r="E2207" s="107" t="str">
        <f>VLOOKUP($C2207,'2024-25 School Level AAFTE'!$C$4:$L$2372,9,FALSE)</f>
        <v>Yes</v>
      </c>
      <c r="F2207" s="95">
        <f>VLOOKUP($C2207,'2024-25 School Level AAFTE'!$C$4:$J$2372,8,FALSE)</f>
        <v>39.119999999999997</v>
      </c>
      <c r="G2207" s="97">
        <f>IFERROR(IF(E2207= "yes",VLOOKUP(C2207,Summary!$B:$I,6,0),0),0)</f>
        <v>0</v>
      </c>
      <c r="H2207" s="96">
        <f t="shared" si="371"/>
        <v>39.119999999999997</v>
      </c>
      <c r="I2207" s="154">
        <f>VLOOKUP($A2207,'2025-26 Salary &amp; Benefits'!$A:$I,3,FALSE)</f>
        <v>1</v>
      </c>
      <c r="J2207" s="154">
        <f>VLOOKUP($A2207,'2025-26 Salary &amp; Benefits'!$A:$I,4,FALSE)</f>
        <v>1</v>
      </c>
      <c r="K2207" s="141">
        <f t="shared" si="372"/>
        <v>39.119999999999997</v>
      </c>
      <c r="L2207" s="140">
        <f t="shared" si="373"/>
        <v>0.115</v>
      </c>
      <c r="M2207" s="142">
        <f>'2025-26 Salary &amp; Benefits'!$E$6</f>
        <v>78209</v>
      </c>
      <c r="N2207" s="142">
        <f>'2025-26 Salary &amp; Benefits'!$F$6</f>
        <v>80164</v>
      </c>
      <c r="O2207" s="9">
        <f t="shared" si="374"/>
        <v>8994.0400000000009</v>
      </c>
      <c r="P2207" s="9">
        <f t="shared" si="375"/>
        <v>224.81999999999971</v>
      </c>
      <c r="Q2207" s="9">
        <f>'2025-26 Salary &amp; Benefits'!G$6</f>
        <v>15997.68</v>
      </c>
      <c r="R2207" s="143">
        <f>'2025-26 Salary &amp; Benefits'!H$6</f>
        <v>0.16020000000000001</v>
      </c>
      <c r="S2207" s="143">
        <f>'2025-26 Salary &amp; Benefits'!I$6</f>
        <v>0.15390000000000001</v>
      </c>
      <c r="T2207" s="9">
        <f t="shared" si="376"/>
        <v>3315.18</v>
      </c>
      <c r="U2207" s="9">
        <f t="shared" si="377"/>
        <v>153.65</v>
      </c>
      <c r="V2207" s="9">
        <f t="shared" si="378"/>
        <v>23.65</v>
      </c>
      <c r="W2207" s="9">
        <f t="shared" si="379"/>
        <v>177.3</v>
      </c>
      <c r="X2207" s="22">
        <f t="shared" si="380"/>
        <v>12711.34</v>
      </c>
    </row>
    <row r="2208" spans="1:24">
      <c r="A2208" s="77" t="s">
        <v>2214</v>
      </c>
      <c r="B2208" s="87" t="s">
        <v>2864</v>
      </c>
      <c r="C2208" s="88">
        <v>3152</v>
      </c>
      <c r="D2208" s="87" t="s">
        <v>403</v>
      </c>
      <c r="E2208" s="107" t="str">
        <f>VLOOKUP($C2208,'2024-25 School Level AAFTE'!$C$4:$L$2372,9,FALSE)</f>
        <v>Yes</v>
      </c>
      <c r="F2208" s="95">
        <f>VLOOKUP($C2208,'2024-25 School Level AAFTE'!$C$4:$J$2372,8,FALSE)</f>
        <v>198.67</v>
      </c>
      <c r="G2208" s="97">
        <f>IFERROR(IF(E2208= "yes",VLOOKUP(C2208,Summary!$B:$I,6,0),0),0)</f>
        <v>0</v>
      </c>
      <c r="H2208" s="96">
        <f t="shared" si="371"/>
        <v>198.67</v>
      </c>
      <c r="I2208" s="154">
        <f>VLOOKUP($A2208,'2025-26 Salary &amp; Benefits'!$A:$I,3,FALSE)</f>
        <v>1</v>
      </c>
      <c r="J2208" s="154">
        <f>VLOOKUP($A2208,'2025-26 Salary &amp; Benefits'!$A:$I,4,FALSE)</f>
        <v>1</v>
      </c>
      <c r="K2208" s="141">
        <f t="shared" si="372"/>
        <v>198.67</v>
      </c>
      <c r="L2208" s="140">
        <f t="shared" si="373"/>
        <v>0.58299999999999996</v>
      </c>
      <c r="M2208" s="142">
        <f>'2025-26 Salary &amp; Benefits'!$E$6</f>
        <v>78209</v>
      </c>
      <c r="N2208" s="142">
        <f>'2025-26 Salary &amp; Benefits'!$F$6</f>
        <v>80164</v>
      </c>
      <c r="O2208" s="9">
        <f t="shared" si="374"/>
        <v>45595.85</v>
      </c>
      <c r="P2208" s="9">
        <f t="shared" si="375"/>
        <v>1139.760000000002</v>
      </c>
      <c r="Q2208" s="9">
        <f>'2025-26 Salary &amp; Benefits'!G$6</f>
        <v>15997.68</v>
      </c>
      <c r="R2208" s="143">
        <f>'2025-26 Salary &amp; Benefits'!H$6</f>
        <v>0.16020000000000001</v>
      </c>
      <c r="S2208" s="143">
        <f>'2025-26 Salary &amp; Benefits'!I$6</f>
        <v>0.15390000000000001</v>
      </c>
      <c r="T2208" s="9">
        <f t="shared" si="376"/>
        <v>16806.509999999998</v>
      </c>
      <c r="U2208" s="9">
        <f t="shared" si="377"/>
        <v>778.93</v>
      </c>
      <c r="V2208" s="9">
        <f t="shared" si="378"/>
        <v>119.88</v>
      </c>
      <c r="W2208" s="9">
        <f t="shared" si="379"/>
        <v>898.81</v>
      </c>
      <c r="X2208" s="22">
        <f t="shared" si="380"/>
        <v>64440.93</v>
      </c>
    </row>
    <row r="2209" spans="1:24">
      <c r="A2209" s="77" t="s">
        <v>2214</v>
      </c>
      <c r="B2209" s="87" t="s">
        <v>2864</v>
      </c>
      <c r="C2209" s="88">
        <v>4222</v>
      </c>
      <c r="D2209" s="79" t="s">
        <v>404</v>
      </c>
      <c r="E2209" s="107" t="str">
        <f>VLOOKUP($C2209,'2024-25 School Level AAFTE'!$C$4:$L$2372,9,FALSE)</f>
        <v>Yes</v>
      </c>
      <c r="F2209" s="95">
        <f>VLOOKUP($C2209,'2024-25 School Level AAFTE'!$C$4:$J$2372,8,FALSE)</f>
        <v>313.56</v>
      </c>
      <c r="G2209" s="97">
        <f>IFERROR(IF(E2209= "yes",VLOOKUP(C2209,Summary!$B:$I,6,0),0),0)</f>
        <v>0</v>
      </c>
      <c r="H2209" s="96">
        <f t="shared" si="371"/>
        <v>313.56</v>
      </c>
      <c r="I2209" s="154">
        <f>VLOOKUP($A2209,'2025-26 Salary &amp; Benefits'!$A:$I,3,FALSE)</f>
        <v>1</v>
      </c>
      <c r="J2209" s="154">
        <f>VLOOKUP($A2209,'2025-26 Salary &amp; Benefits'!$A:$I,4,FALSE)</f>
        <v>1</v>
      </c>
      <c r="K2209" s="141">
        <f t="shared" si="372"/>
        <v>313.56</v>
      </c>
      <c r="L2209" s="140">
        <f t="shared" si="373"/>
        <v>0.92</v>
      </c>
      <c r="M2209" s="142">
        <f>'2025-26 Salary &amp; Benefits'!$E$6</f>
        <v>78209</v>
      </c>
      <c r="N2209" s="142">
        <f>'2025-26 Salary &amp; Benefits'!$F$6</f>
        <v>80164</v>
      </c>
      <c r="O2209" s="9">
        <f t="shared" si="374"/>
        <v>71952.28</v>
      </c>
      <c r="P2209" s="9">
        <f t="shared" si="375"/>
        <v>1798.6000000000058</v>
      </c>
      <c r="Q2209" s="9">
        <f>'2025-26 Salary &amp; Benefits'!G$6</f>
        <v>15997.68</v>
      </c>
      <c r="R2209" s="143">
        <f>'2025-26 Salary &amp; Benefits'!H$6</f>
        <v>0.16020000000000001</v>
      </c>
      <c r="S2209" s="143">
        <f>'2025-26 Salary &amp; Benefits'!I$6</f>
        <v>0.15390000000000001</v>
      </c>
      <c r="T2209" s="9">
        <f t="shared" si="376"/>
        <v>26521.43</v>
      </c>
      <c r="U2209" s="9">
        <f t="shared" si="377"/>
        <v>1229.18</v>
      </c>
      <c r="V2209" s="9">
        <f t="shared" si="378"/>
        <v>189.17</v>
      </c>
      <c r="W2209" s="9">
        <f t="shared" si="379"/>
        <v>1418.3500000000001</v>
      </c>
      <c r="X2209" s="22">
        <f t="shared" si="380"/>
        <v>101690.66</v>
      </c>
    </row>
    <row r="2210" spans="1:24">
      <c r="A2210" s="77" t="s">
        <v>2214</v>
      </c>
      <c r="B2210" s="87" t="s">
        <v>2864</v>
      </c>
      <c r="C2210" s="88">
        <v>4254</v>
      </c>
      <c r="D2210" s="87" t="s">
        <v>405</v>
      </c>
      <c r="E2210" s="107" t="str">
        <f>VLOOKUP($C2210,'2024-25 School Level AAFTE'!$C$4:$L$2372,9,FALSE)</f>
        <v>Yes</v>
      </c>
      <c r="F2210" s="95">
        <f>VLOOKUP($C2210,'2024-25 School Level AAFTE'!$C$4:$J$2372,8,FALSE)</f>
        <v>739.07999999999993</v>
      </c>
      <c r="G2210" s="97">
        <f>IFERROR(IF(E2210= "yes",VLOOKUP(C2210,Summary!$B:$I,6,0),0),0)</f>
        <v>0</v>
      </c>
      <c r="H2210" s="96">
        <f t="shared" si="371"/>
        <v>739.07999999999993</v>
      </c>
      <c r="I2210" s="154">
        <f>VLOOKUP($A2210,'2025-26 Salary &amp; Benefits'!$A:$I,3,FALSE)</f>
        <v>1</v>
      </c>
      <c r="J2210" s="154">
        <f>VLOOKUP($A2210,'2025-26 Salary &amp; Benefits'!$A:$I,4,FALSE)</f>
        <v>1</v>
      </c>
      <c r="K2210" s="141">
        <f t="shared" si="372"/>
        <v>739.07999999999993</v>
      </c>
      <c r="L2210" s="140">
        <f t="shared" si="373"/>
        <v>2.1680000000000001</v>
      </c>
      <c r="M2210" s="142">
        <f>'2025-26 Salary &amp; Benefits'!$E$6</f>
        <v>78209</v>
      </c>
      <c r="N2210" s="142">
        <f>'2025-26 Salary &amp; Benefits'!$F$6</f>
        <v>80164</v>
      </c>
      <c r="O2210" s="9">
        <f t="shared" si="374"/>
        <v>169557.11</v>
      </c>
      <c r="P2210" s="9">
        <f t="shared" si="375"/>
        <v>4238.4400000000023</v>
      </c>
      <c r="Q2210" s="9">
        <f>'2025-26 Salary &amp; Benefits'!G$6</f>
        <v>15997.68</v>
      </c>
      <c r="R2210" s="143">
        <f>'2025-26 Salary &amp; Benefits'!H$6</f>
        <v>0.16020000000000001</v>
      </c>
      <c r="S2210" s="143">
        <f>'2025-26 Salary &amp; Benefits'!I$6</f>
        <v>0.15390000000000001</v>
      </c>
      <c r="T2210" s="9">
        <f t="shared" si="376"/>
        <v>62498.32</v>
      </c>
      <c r="U2210" s="9">
        <f t="shared" si="377"/>
        <v>2896.59</v>
      </c>
      <c r="V2210" s="9">
        <f t="shared" si="378"/>
        <v>445.79</v>
      </c>
      <c r="W2210" s="9">
        <f t="shared" si="379"/>
        <v>3342.38</v>
      </c>
      <c r="X2210" s="22">
        <f t="shared" si="380"/>
        <v>239636.25</v>
      </c>
    </row>
    <row r="2211" spans="1:24">
      <c r="A2211" s="77" t="s">
        <v>2214</v>
      </c>
      <c r="B2211" s="87" t="s">
        <v>2864</v>
      </c>
      <c r="C2211" s="88">
        <v>4490</v>
      </c>
      <c r="D2211" s="87" t="s">
        <v>406</v>
      </c>
      <c r="E2211" s="107" t="str">
        <f>VLOOKUP($C2211,'2024-25 School Level AAFTE'!$C$4:$L$2372,9,FALSE)</f>
        <v>Yes</v>
      </c>
      <c r="F2211" s="95">
        <f>VLOOKUP($C2211,'2024-25 School Level AAFTE'!$C$4:$J$2372,8,FALSE)</f>
        <v>467.11</v>
      </c>
      <c r="G2211" s="97">
        <f>IFERROR(IF(E2211= "yes",VLOOKUP(C2211,Summary!$B:$I,6,0),0),0)</f>
        <v>0</v>
      </c>
      <c r="H2211" s="96">
        <f t="shared" si="371"/>
        <v>467.11</v>
      </c>
      <c r="I2211" s="154">
        <f>VLOOKUP($A2211,'2025-26 Salary &amp; Benefits'!$A:$I,3,FALSE)</f>
        <v>1</v>
      </c>
      <c r="J2211" s="154">
        <f>VLOOKUP($A2211,'2025-26 Salary &amp; Benefits'!$A:$I,4,FALSE)</f>
        <v>1</v>
      </c>
      <c r="K2211" s="141">
        <f t="shared" si="372"/>
        <v>467.11</v>
      </c>
      <c r="L2211" s="140">
        <f t="shared" si="373"/>
        <v>1.37</v>
      </c>
      <c r="M2211" s="142">
        <f>'2025-26 Salary &amp; Benefits'!$E$6</f>
        <v>78209</v>
      </c>
      <c r="N2211" s="142">
        <f>'2025-26 Salary &amp; Benefits'!$F$6</f>
        <v>80164</v>
      </c>
      <c r="O2211" s="9">
        <f t="shared" si="374"/>
        <v>107146.33</v>
      </c>
      <c r="P2211" s="9">
        <f t="shared" si="375"/>
        <v>2678.3499999999913</v>
      </c>
      <c r="Q2211" s="9">
        <f>'2025-26 Salary &amp; Benefits'!G$6</f>
        <v>15997.68</v>
      </c>
      <c r="R2211" s="143">
        <f>'2025-26 Salary &amp; Benefits'!H$6</f>
        <v>0.16020000000000001</v>
      </c>
      <c r="S2211" s="143">
        <f>'2025-26 Salary &amp; Benefits'!I$6</f>
        <v>0.15390000000000001</v>
      </c>
      <c r="T2211" s="9">
        <f t="shared" si="376"/>
        <v>39493.86</v>
      </c>
      <c r="U2211" s="9">
        <f t="shared" si="377"/>
        <v>1830.41</v>
      </c>
      <c r="V2211" s="9">
        <f t="shared" si="378"/>
        <v>281.7</v>
      </c>
      <c r="W2211" s="9">
        <f t="shared" si="379"/>
        <v>2112.11</v>
      </c>
      <c r="X2211" s="22">
        <f t="shared" si="380"/>
        <v>151430.64999999997</v>
      </c>
    </row>
    <row r="2212" spans="1:24">
      <c r="A2212" s="77" t="s">
        <v>2214</v>
      </c>
      <c r="B2212" s="87" t="s">
        <v>2864</v>
      </c>
      <c r="C2212" s="88">
        <v>5144</v>
      </c>
      <c r="D2212" s="87" t="s">
        <v>407</v>
      </c>
      <c r="E2212" s="107" t="str">
        <f>VLOOKUP($C2212,'2024-25 School Level AAFTE'!$C$4:$L$2372,9,FALSE)</f>
        <v>Yes</v>
      </c>
      <c r="F2212" s="95">
        <f>VLOOKUP($C2212,'2024-25 School Level AAFTE'!$C$4:$J$2372,8,FALSE)</f>
        <v>556.95000000000005</v>
      </c>
      <c r="G2212" s="97">
        <f>IFERROR(IF(E2212= "yes",VLOOKUP(C2212,Summary!$B:$I,6,0),0),0)</f>
        <v>0</v>
      </c>
      <c r="H2212" s="96">
        <f t="shared" si="371"/>
        <v>556.95000000000005</v>
      </c>
      <c r="I2212" s="154">
        <f>VLOOKUP($A2212,'2025-26 Salary &amp; Benefits'!$A:$I,3,FALSE)</f>
        <v>1</v>
      </c>
      <c r="J2212" s="154">
        <f>VLOOKUP($A2212,'2025-26 Salary &amp; Benefits'!$A:$I,4,FALSE)</f>
        <v>1</v>
      </c>
      <c r="K2212" s="141">
        <f t="shared" si="372"/>
        <v>556.95000000000005</v>
      </c>
      <c r="L2212" s="140">
        <f t="shared" si="373"/>
        <v>1.6339999999999999</v>
      </c>
      <c r="M2212" s="142">
        <f>'2025-26 Salary &amp; Benefits'!$E$6</f>
        <v>78209</v>
      </c>
      <c r="N2212" s="142">
        <f>'2025-26 Salary &amp; Benefits'!$F$6</f>
        <v>80164</v>
      </c>
      <c r="O2212" s="9">
        <f t="shared" si="374"/>
        <v>127793.51</v>
      </c>
      <c r="P2212" s="9">
        <f t="shared" si="375"/>
        <v>3194.4700000000012</v>
      </c>
      <c r="Q2212" s="9">
        <f>'2025-26 Salary &amp; Benefits'!G$6</f>
        <v>15997.68</v>
      </c>
      <c r="R2212" s="143">
        <f>'2025-26 Salary &amp; Benefits'!H$6</f>
        <v>0.16020000000000001</v>
      </c>
      <c r="S2212" s="143">
        <f>'2025-26 Salary &amp; Benefits'!I$6</f>
        <v>0.15390000000000001</v>
      </c>
      <c r="T2212" s="9">
        <f t="shared" si="376"/>
        <v>47104.36</v>
      </c>
      <c r="U2212" s="9">
        <f t="shared" si="377"/>
        <v>2183.13</v>
      </c>
      <c r="V2212" s="9">
        <f t="shared" si="378"/>
        <v>335.98</v>
      </c>
      <c r="W2212" s="9">
        <f t="shared" si="379"/>
        <v>2519.11</v>
      </c>
      <c r="X2212" s="22">
        <f t="shared" si="380"/>
        <v>180611.44999999998</v>
      </c>
    </row>
    <row r="2213" spans="1:24">
      <c r="A2213" s="77" t="s">
        <v>2421</v>
      </c>
      <c r="B2213" s="87" t="s">
        <v>2865</v>
      </c>
      <c r="C2213" s="88">
        <v>2174</v>
      </c>
      <c r="D2213" s="87" t="s">
        <v>1962</v>
      </c>
      <c r="E2213" s="107" t="str">
        <f>VLOOKUP($C2213,'2024-25 School Level AAFTE'!$C$4:$L$2372,9,FALSE)</f>
        <v>Yes</v>
      </c>
      <c r="F2213" s="95">
        <f>VLOOKUP($C2213,'2024-25 School Level AAFTE'!$C$4:$J$2372,8,FALSE)</f>
        <v>69.510000000000005</v>
      </c>
      <c r="G2213" s="97">
        <f>IFERROR(IF(E2213= "yes",VLOOKUP(C2213,Summary!$B:$I,6,0),0),0)</f>
        <v>0</v>
      </c>
      <c r="H2213" s="96">
        <f t="shared" si="371"/>
        <v>69.510000000000005</v>
      </c>
      <c r="I2213" s="154">
        <f>VLOOKUP($A2213,'2025-26 Salary &amp; Benefits'!$A:$I,3,FALSE)</f>
        <v>1</v>
      </c>
      <c r="J2213" s="154">
        <f>VLOOKUP($A2213,'2025-26 Salary &amp; Benefits'!$A:$I,4,FALSE)</f>
        <v>1</v>
      </c>
      <c r="K2213" s="141">
        <f t="shared" si="372"/>
        <v>69.510000000000005</v>
      </c>
      <c r="L2213" s="140">
        <f t="shared" si="373"/>
        <v>0.20399999999999999</v>
      </c>
      <c r="M2213" s="142">
        <f>'2025-26 Salary &amp; Benefits'!$E$6</f>
        <v>78209</v>
      </c>
      <c r="N2213" s="142">
        <f>'2025-26 Salary &amp; Benefits'!$F$6</f>
        <v>80164</v>
      </c>
      <c r="O2213" s="9">
        <f t="shared" si="374"/>
        <v>15954.64</v>
      </c>
      <c r="P2213" s="9">
        <f t="shared" si="375"/>
        <v>398.81999999999971</v>
      </c>
      <c r="Q2213" s="9">
        <f>'2025-26 Salary &amp; Benefits'!G$6</f>
        <v>15997.68</v>
      </c>
      <c r="R2213" s="143">
        <f>'2025-26 Salary &amp; Benefits'!H$6</f>
        <v>0.16020000000000001</v>
      </c>
      <c r="S2213" s="143">
        <f>'2025-26 Salary &amp; Benefits'!I$6</f>
        <v>0.15390000000000001</v>
      </c>
      <c r="T2213" s="9">
        <f t="shared" si="376"/>
        <v>5880.84</v>
      </c>
      <c r="U2213" s="9">
        <f t="shared" si="377"/>
        <v>272.56</v>
      </c>
      <c r="V2213" s="9">
        <f t="shared" si="378"/>
        <v>41.95</v>
      </c>
      <c r="W2213" s="9">
        <f t="shared" si="379"/>
        <v>314.51</v>
      </c>
      <c r="X2213" s="22">
        <f t="shared" si="380"/>
        <v>22548.809999999998</v>
      </c>
    </row>
    <row r="2214" spans="1:24">
      <c r="A2214" s="77" t="s">
        <v>2421</v>
      </c>
      <c r="B2214" s="87" t="s">
        <v>2865</v>
      </c>
      <c r="C2214" s="88">
        <v>2386</v>
      </c>
      <c r="D2214" s="87" t="s">
        <v>1963</v>
      </c>
      <c r="E2214" s="107" t="str">
        <f>VLOOKUP($C2214,'2024-25 School Level AAFTE'!$C$4:$L$2372,9,FALSE)</f>
        <v>No</v>
      </c>
      <c r="F2214" s="95">
        <f>VLOOKUP($C2214,'2024-25 School Level AAFTE'!$C$4:$J$2372,8,FALSE)</f>
        <v>87.96</v>
      </c>
      <c r="G2214" s="97">
        <f>IFERROR(IF(E2214= "yes",VLOOKUP(C2214,Summary!$B:$I,6,0),0),0)</f>
        <v>0</v>
      </c>
      <c r="H2214" s="96">
        <f t="shared" si="371"/>
        <v>0</v>
      </c>
      <c r="I2214" s="154">
        <f>VLOOKUP($A2214,'2025-26 Salary &amp; Benefits'!$A:$I,3,FALSE)</f>
        <v>1</v>
      </c>
      <c r="J2214" s="154">
        <f>VLOOKUP($A2214,'2025-26 Salary &amp; Benefits'!$A:$I,4,FALSE)</f>
        <v>1</v>
      </c>
      <c r="K2214" s="141">
        <f t="shared" si="372"/>
        <v>0</v>
      </c>
      <c r="L2214" s="140">
        <f t="shared" si="373"/>
        <v>0</v>
      </c>
      <c r="M2214" s="142">
        <f>'2025-26 Salary &amp; Benefits'!$E$6</f>
        <v>78209</v>
      </c>
      <c r="N2214" s="142">
        <f>'2025-26 Salary &amp; Benefits'!$F$6</f>
        <v>80164</v>
      </c>
      <c r="O2214" s="9">
        <f t="shared" si="374"/>
        <v>0</v>
      </c>
      <c r="P2214" s="9">
        <f t="shared" si="375"/>
        <v>0</v>
      </c>
      <c r="Q2214" s="9">
        <f>'2025-26 Salary &amp; Benefits'!G$6</f>
        <v>15997.68</v>
      </c>
      <c r="R2214" s="143">
        <f>'2025-26 Salary &amp; Benefits'!H$6</f>
        <v>0.16020000000000001</v>
      </c>
      <c r="S2214" s="143">
        <f>'2025-26 Salary &amp; Benefits'!I$6</f>
        <v>0.15390000000000001</v>
      </c>
      <c r="T2214" s="9">
        <f t="shared" si="376"/>
        <v>0</v>
      </c>
      <c r="U2214" s="9">
        <f t="shared" si="377"/>
        <v>0</v>
      </c>
      <c r="V2214" s="9">
        <f t="shared" si="378"/>
        <v>0</v>
      </c>
      <c r="W2214" s="9">
        <f t="shared" si="379"/>
        <v>0</v>
      </c>
      <c r="X2214" s="22">
        <f t="shared" si="380"/>
        <v>0</v>
      </c>
    </row>
    <row r="2215" spans="1:24">
      <c r="A2215" s="77" t="s">
        <v>2421</v>
      </c>
      <c r="B2215" s="87" t="s">
        <v>2865</v>
      </c>
      <c r="C2215" s="88">
        <v>2712</v>
      </c>
      <c r="D2215" s="87" t="s">
        <v>1964</v>
      </c>
      <c r="E2215" s="107" t="str">
        <f>VLOOKUP($C2215,'2024-25 School Level AAFTE'!$C$4:$L$2372,9,FALSE)</f>
        <v>Yes</v>
      </c>
      <c r="F2215" s="95">
        <f>VLOOKUP($C2215,'2024-25 School Level AAFTE'!$C$4:$J$2372,8,FALSE)</f>
        <v>121.65</v>
      </c>
      <c r="G2215" s="97">
        <f>IFERROR(IF(E2215= "yes",VLOOKUP(C2215,Summary!$B:$I,6,0),0),0)</f>
        <v>0</v>
      </c>
      <c r="H2215" s="96">
        <f t="shared" si="371"/>
        <v>121.65</v>
      </c>
      <c r="I2215" s="154">
        <f>VLOOKUP($A2215,'2025-26 Salary &amp; Benefits'!$A:$I,3,FALSE)</f>
        <v>1</v>
      </c>
      <c r="J2215" s="154">
        <f>VLOOKUP($A2215,'2025-26 Salary &amp; Benefits'!$A:$I,4,FALSE)</f>
        <v>1</v>
      </c>
      <c r="K2215" s="141">
        <f t="shared" si="372"/>
        <v>121.65</v>
      </c>
      <c r="L2215" s="140">
        <f t="shared" si="373"/>
        <v>0.35699999999999998</v>
      </c>
      <c r="M2215" s="142">
        <f>'2025-26 Salary &amp; Benefits'!$E$6</f>
        <v>78209</v>
      </c>
      <c r="N2215" s="142">
        <f>'2025-26 Salary &amp; Benefits'!$F$6</f>
        <v>80164</v>
      </c>
      <c r="O2215" s="9">
        <f t="shared" si="374"/>
        <v>27920.61</v>
      </c>
      <c r="P2215" s="9">
        <f t="shared" si="375"/>
        <v>697.93999999999869</v>
      </c>
      <c r="Q2215" s="9">
        <f>'2025-26 Salary &amp; Benefits'!G$6</f>
        <v>15997.68</v>
      </c>
      <c r="R2215" s="143">
        <f>'2025-26 Salary &amp; Benefits'!H$6</f>
        <v>0.16020000000000001</v>
      </c>
      <c r="S2215" s="143">
        <f>'2025-26 Salary &amp; Benefits'!I$6</f>
        <v>0.15390000000000001</v>
      </c>
      <c r="T2215" s="9">
        <f t="shared" si="376"/>
        <v>10291.469999999999</v>
      </c>
      <c r="U2215" s="9">
        <f t="shared" si="377"/>
        <v>476.98</v>
      </c>
      <c r="V2215" s="9">
        <f t="shared" si="378"/>
        <v>73.41</v>
      </c>
      <c r="W2215" s="9">
        <f t="shared" si="379"/>
        <v>550.39</v>
      </c>
      <c r="X2215" s="22">
        <f t="shared" si="380"/>
        <v>39460.410000000003</v>
      </c>
    </row>
    <row r="2216" spans="1:24">
      <c r="A2216" s="77" t="s">
        <v>2417</v>
      </c>
      <c r="B2216" s="87" t="s">
        <v>2866</v>
      </c>
      <c r="C2216" s="88">
        <v>1772</v>
      </c>
      <c r="D2216" s="87" t="s">
        <v>1536</v>
      </c>
      <c r="E2216" s="107" t="str">
        <f>VLOOKUP($C2216,'2024-25 School Level AAFTE'!$C$4:$L$2372,9,FALSE)</f>
        <v>No</v>
      </c>
      <c r="F2216" s="95">
        <f>VLOOKUP($C2216,'2024-25 School Level AAFTE'!$C$4:$J$2372,8,FALSE)</f>
        <v>47.8</v>
      </c>
      <c r="G2216" s="97">
        <f>IFERROR(IF(E2216= "yes",VLOOKUP(C2216,Summary!$B:$I,6,0),0),0)</f>
        <v>0</v>
      </c>
      <c r="H2216" s="96">
        <f t="shared" si="371"/>
        <v>0</v>
      </c>
      <c r="I2216" s="154">
        <f>VLOOKUP($A2216,'2025-26 Salary &amp; Benefits'!$A:$I,3,FALSE)</f>
        <v>1</v>
      </c>
      <c r="J2216" s="154">
        <f>VLOOKUP($A2216,'2025-26 Salary &amp; Benefits'!$A:$I,4,FALSE)</f>
        <v>1</v>
      </c>
      <c r="K2216" s="141">
        <f t="shared" si="372"/>
        <v>0</v>
      </c>
      <c r="L2216" s="140">
        <f t="shared" si="373"/>
        <v>0</v>
      </c>
      <c r="M2216" s="142">
        <f>'2025-26 Salary &amp; Benefits'!$E$6</f>
        <v>78209</v>
      </c>
      <c r="N2216" s="142">
        <f>'2025-26 Salary &amp; Benefits'!$F$6</f>
        <v>80164</v>
      </c>
      <c r="O2216" s="9">
        <f t="shared" si="374"/>
        <v>0</v>
      </c>
      <c r="P2216" s="9">
        <f t="shared" si="375"/>
        <v>0</v>
      </c>
      <c r="Q2216" s="9">
        <f>'2025-26 Salary &amp; Benefits'!G$6</f>
        <v>15997.68</v>
      </c>
      <c r="R2216" s="143">
        <f>'2025-26 Salary &amp; Benefits'!H$6</f>
        <v>0.16020000000000001</v>
      </c>
      <c r="S2216" s="143">
        <f>'2025-26 Salary &amp; Benefits'!I$6</f>
        <v>0.15390000000000001</v>
      </c>
      <c r="T2216" s="9">
        <f t="shared" si="376"/>
        <v>0</v>
      </c>
      <c r="U2216" s="9">
        <f t="shared" si="377"/>
        <v>0</v>
      </c>
      <c r="V2216" s="9">
        <f t="shared" si="378"/>
        <v>0</v>
      </c>
      <c r="W2216" s="9">
        <f t="shared" si="379"/>
        <v>0</v>
      </c>
      <c r="X2216" s="22">
        <f t="shared" si="380"/>
        <v>0</v>
      </c>
    </row>
    <row r="2217" spans="1:24">
      <c r="A2217" s="77" t="s">
        <v>2417</v>
      </c>
      <c r="B2217" s="87" t="s">
        <v>2866</v>
      </c>
      <c r="C2217" s="88">
        <v>2074</v>
      </c>
      <c r="D2217" s="87" t="s">
        <v>1946</v>
      </c>
      <c r="E2217" s="107" t="str">
        <f>VLOOKUP($C2217,'2024-25 School Level AAFTE'!$C$4:$L$2372,9,FALSE)</f>
        <v>Yes</v>
      </c>
      <c r="F2217" s="95">
        <f>VLOOKUP($C2217,'2024-25 School Level AAFTE'!$C$4:$J$2372,8,FALSE)</f>
        <v>330.92</v>
      </c>
      <c r="G2217" s="97">
        <f>IFERROR(IF(E2217= "yes",VLOOKUP(C2217,Summary!$B:$I,6,0),0),0)</f>
        <v>0</v>
      </c>
      <c r="H2217" s="96">
        <f t="shared" si="371"/>
        <v>330.92</v>
      </c>
      <c r="I2217" s="154">
        <f>VLOOKUP($A2217,'2025-26 Salary &amp; Benefits'!$A:$I,3,FALSE)</f>
        <v>1</v>
      </c>
      <c r="J2217" s="154">
        <f>VLOOKUP($A2217,'2025-26 Salary &amp; Benefits'!$A:$I,4,FALSE)</f>
        <v>1</v>
      </c>
      <c r="K2217" s="141">
        <f t="shared" si="372"/>
        <v>330.92</v>
      </c>
      <c r="L2217" s="140">
        <f t="shared" si="373"/>
        <v>0.97099999999999997</v>
      </c>
      <c r="M2217" s="142">
        <f>'2025-26 Salary &amp; Benefits'!$E$6</f>
        <v>78209</v>
      </c>
      <c r="N2217" s="142">
        <f>'2025-26 Salary &amp; Benefits'!$F$6</f>
        <v>80164</v>
      </c>
      <c r="O2217" s="9">
        <f t="shared" si="374"/>
        <v>75940.94</v>
      </c>
      <c r="P2217" s="9">
        <f t="shared" si="375"/>
        <v>1898.3000000000029</v>
      </c>
      <c r="Q2217" s="9">
        <f>'2025-26 Salary &amp; Benefits'!G$6</f>
        <v>15997.68</v>
      </c>
      <c r="R2217" s="143">
        <f>'2025-26 Salary &amp; Benefits'!H$6</f>
        <v>0.16020000000000001</v>
      </c>
      <c r="S2217" s="143">
        <f>'2025-26 Salary &amp; Benefits'!I$6</f>
        <v>0.15390000000000001</v>
      </c>
      <c r="T2217" s="9">
        <f t="shared" si="376"/>
        <v>27991.63</v>
      </c>
      <c r="U2217" s="9">
        <f t="shared" si="377"/>
        <v>1297.32</v>
      </c>
      <c r="V2217" s="9">
        <f t="shared" si="378"/>
        <v>199.66</v>
      </c>
      <c r="W2217" s="9">
        <f t="shared" si="379"/>
        <v>1496.98</v>
      </c>
      <c r="X2217" s="22">
        <f t="shared" si="380"/>
        <v>107327.85</v>
      </c>
    </row>
    <row r="2218" spans="1:24">
      <c r="A2218" s="77" t="s">
        <v>2417</v>
      </c>
      <c r="B2218" s="87" t="s">
        <v>2866</v>
      </c>
      <c r="C2218" s="88">
        <v>2078</v>
      </c>
      <c r="D2218" s="87" t="s">
        <v>1947</v>
      </c>
      <c r="E2218" s="107" t="str">
        <f>VLOOKUP($C2218,'2024-25 School Level AAFTE'!$C$4:$L$2372,9,FALSE)</f>
        <v>Yes</v>
      </c>
      <c r="F2218" s="95">
        <f>VLOOKUP($C2218,'2024-25 School Level AAFTE'!$C$4:$J$2372,8,FALSE)</f>
        <v>524.84</v>
      </c>
      <c r="G2218" s="97">
        <f>IFERROR(IF(E2218= "yes",VLOOKUP(C2218,Summary!$B:$I,6,0),0),0)</f>
        <v>0</v>
      </c>
      <c r="H2218" s="96">
        <f t="shared" si="371"/>
        <v>524.84</v>
      </c>
      <c r="I2218" s="154">
        <f>VLOOKUP($A2218,'2025-26 Salary &amp; Benefits'!$A:$I,3,FALSE)</f>
        <v>1</v>
      </c>
      <c r="J2218" s="154">
        <f>VLOOKUP($A2218,'2025-26 Salary &amp; Benefits'!$A:$I,4,FALSE)</f>
        <v>1</v>
      </c>
      <c r="K2218" s="141">
        <f t="shared" si="372"/>
        <v>524.84</v>
      </c>
      <c r="L2218" s="140">
        <f t="shared" si="373"/>
        <v>1.54</v>
      </c>
      <c r="M2218" s="142">
        <f>'2025-26 Salary &amp; Benefits'!$E$6</f>
        <v>78209</v>
      </c>
      <c r="N2218" s="142">
        <f>'2025-26 Salary &amp; Benefits'!$F$6</f>
        <v>80164</v>
      </c>
      <c r="O2218" s="9">
        <f t="shared" si="374"/>
        <v>120441.86</v>
      </c>
      <c r="P2218" s="9">
        <f t="shared" si="375"/>
        <v>3010.6999999999971</v>
      </c>
      <c r="Q2218" s="9">
        <f>'2025-26 Salary &amp; Benefits'!G$6</f>
        <v>15997.68</v>
      </c>
      <c r="R2218" s="143">
        <f>'2025-26 Salary &amp; Benefits'!H$6</f>
        <v>0.16020000000000001</v>
      </c>
      <c r="S2218" s="143">
        <f>'2025-26 Salary &amp; Benefits'!I$6</f>
        <v>0.15390000000000001</v>
      </c>
      <c r="T2218" s="9">
        <f t="shared" si="376"/>
        <v>44394.559999999998</v>
      </c>
      <c r="U2218" s="9">
        <f t="shared" si="377"/>
        <v>2057.54</v>
      </c>
      <c r="V2218" s="9">
        <f t="shared" si="378"/>
        <v>316.66000000000003</v>
      </c>
      <c r="W2218" s="9">
        <f t="shared" si="379"/>
        <v>2374.1999999999998</v>
      </c>
      <c r="X2218" s="22">
        <f t="shared" si="380"/>
        <v>170221.32</v>
      </c>
    </row>
    <row r="2219" spans="1:24">
      <c r="A2219" s="77" t="s">
        <v>2417</v>
      </c>
      <c r="B2219" s="87" t="s">
        <v>2866</v>
      </c>
      <c r="C2219" s="88">
        <v>2159</v>
      </c>
      <c r="D2219" s="87" t="s">
        <v>1948</v>
      </c>
      <c r="E2219" s="107" t="str">
        <f>VLOOKUP($C2219,'2024-25 School Level AAFTE'!$C$4:$L$2372,9,FALSE)</f>
        <v>Yes</v>
      </c>
      <c r="F2219" s="95">
        <f>VLOOKUP($C2219,'2024-25 School Level AAFTE'!$C$4:$J$2372,8,FALSE)</f>
        <v>418.55</v>
      </c>
      <c r="G2219" s="97">
        <f>IFERROR(IF(E2219= "yes",VLOOKUP(C2219,Summary!$B:$I,6,0),0),0)</f>
        <v>0</v>
      </c>
      <c r="H2219" s="96">
        <f t="shared" si="371"/>
        <v>418.55</v>
      </c>
      <c r="I2219" s="154">
        <f>VLOOKUP($A2219,'2025-26 Salary &amp; Benefits'!$A:$I,3,FALSE)</f>
        <v>1</v>
      </c>
      <c r="J2219" s="154">
        <f>VLOOKUP($A2219,'2025-26 Salary &amp; Benefits'!$A:$I,4,FALSE)</f>
        <v>1</v>
      </c>
      <c r="K2219" s="141">
        <f t="shared" si="372"/>
        <v>418.55</v>
      </c>
      <c r="L2219" s="140">
        <f t="shared" si="373"/>
        <v>1.228</v>
      </c>
      <c r="M2219" s="142">
        <f>'2025-26 Salary &amp; Benefits'!$E$6</f>
        <v>78209</v>
      </c>
      <c r="N2219" s="142">
        <f>'2025-26 Salary &amp; Benefits'!$F$6</f>
        <v>80164</v>
      </c>
      <c r="O2219" s="9">
        <f t="shared" si="374"/>
        <v>96040.65</v>
      </c>
      <c r="P2219" s="9">
        <f t="shared" si="375"/>
        <v>2400.7400000000052</v>
      </c>
      <c r="Q2219" s="9">
        <f>'2025-26 Salary &amp; Benefits'!G$6</f>
        <v>15997.68</v>
      </c>
      <c r="R2219" s="143">
        <f>'2025-26 Salary &amp; Benefits'!H$6</f>
        <v>0.16020000000000001</v>
      </c>
      <c r="S2219" s="143">
        <f>'2025-26 Salary &amp; Benefits'!I$6</f>
        <v>0.15390000000000001</v>
      </c>
      <c r="T2219" s="9">
        <f t="shared" si="376"/>
        <v>35400.339999999997</v>
      </c>
      <c r="U2219" s="9">
        <f t="shared" si="377"/>
        <v>1640.69</v>
      </c>
      <c r="V2219" s="9">
        <f t="shared" si="378"/>
        <v>252.5</v>
      </c>
      <c r="W2219" s="9">
        <f t="shared" si="379"/>
        <v>1893.19</v>
      </c>
      <c r="X2219" s="22">
        <f t="shared" si="380"/>
        <v>135734.91999999998</v>
      </c>
    </row>
    <row r="2220" spans="1:24">
      <c r="A2220" s="74" t="s">
        <v>2417</v>
      </c>
      <c r="B2220" s="87" t="s">
        <v>2866</v>
      </c>
      <c r="C2220" s="88">
        <v>2528</v>
      </c>
      <c r="D2220" s="87" t="s">
        <v>1949</v>
      </c>
      <c r="E2220" s="107" t="str">
        <f>VLOOKUP($C2220,'2024-25 School Level AAFTE'!$C$4:$L$2372,9,FALSE)</f>
        <v>Yes</v>
      </c>
      <c r="F2220" s="95">
        <f>VLOOKUP($C2220,'2024-25 School Level AAFTE'!$C$4:$J$2372,8,FALSE)</f>
        <v>461.09</v>
      </c>
      <c r="G2220" s="97">
        <f>IFERROR(IF(E2220= "yes",VLOOKUP(C2220,Summary!$B:$I,6,0),0),0)</f>
        <v>0</v>
      </c>
      <c r="H2220" s="96">
        <f t="shared" si="371"/>
        <v>461.09</v>
      </c>
      <c r="I2220" s="154">
        <f>VLOOKUP($A2220,'2025-26 Salary &amp; Benefits'!$A:$I,3,FALSE)</f>
        <v>1</v>
      </c>
      <c r="J2220" s="154">
        <f>VLOOKUP($A2220,'2025-26 Salary &amp; Benefits'!$A:$I,4,FALSE)</f>
        <v>1</v>
      </c>
      <c r="K2220" s="141">
        <f t="shared" si="372"/>
        <v>461.09</v>
      </c>
      <c r="L2220" s="140">
        <f t="shared" si="373"/>
        <v>1.353</v>
      </c>
      <c r="M2220" s="142">
        <f>'2025-26 Salary &amp; Benefits'!$E$6</f>
        <v>78209</v>
      </c>
      <c r="N2220" s="142">
        <f>'2025-26 Salary &amp; Benefits'!$F$6</f>
        <v>80164</v>
      </c>
      <c r="O2220" s="9">
        <f t="shared" si="374"/>
        <v>105816.78</v>
      </c>
      <c r="P2220" s="9">
        <f t="shared" si="375"/>
        <v>2645.1100000000006</v>
      </c>
      <c r="Q2220" s="9">
        <f>'2025-26 Salary &amp; Benefits'!G$6</f>
        <v>15997.68</v>
      </c>
      <c r="R2220" s="143">
        <f>'2025-26 Salary &amp; Benefits'!H$6</f>
        <v>0.16020000000000001</v>
      </c>
      <c r="S2220" s="143">
        <f>'2025-26 Salary &amp; Benefits'!I$6</f>
        <v>0.15390000000000001</v>
      </c>
      <c r="T2220" s="9">
        <f t="shared" si="376"/>
        <v>39003.79</v>
      </c>
      <c r="U2220" s="9">
        <f t="shared" si="377"/>
        <v>1807.7</v>
      </c>
      <c r="V2220" s="9">
        <f t="shared" si="378"/>
        <v>278.20999999999998</v>
      </c>
      <c r="W2220" s="9">
        <f t="shared" si="379"/>
        <v>2085.91</v>
      </c>
      <c r="X2220" s="22">
        <f t="shared" si="380"/>
        <v>149551.59</v>
      </c>
    </row>
    <row r="2221" spans="1:24">
      <c r="A2221" t="s">
        <v>2417</v>
      </c>
      <c r="B2221" s="87" t="s">
        <v>2866</v>
      </c>
      <c r="C2221" s="3">
        <v>2780</v>
      </c>
      <c r="D2221" t="s">
        <v>128</v>
      </c>
      <c r="E2221" s="107" t="str">
        <f>VLOOKUP($C2221,'2024-25 School Level AAFTE'!$C$4:$L$2372,9,FALSE)</f>
        <v>Yes</v>
      </c>
      <c r="F2221" s="95">
        <f>VLOOKUP($C2221,'2024-25 School Level AAFTE'!$C$4:$J$2372,8,FALSE)</f>
        <v>587.04</v>
      </c>
      <c r="G2221" s="97">
        <f>IFERROR(IF(E2221= "yes",VLOOKUP(C2221,Summary!$B:$I,6,0),0),0)</f>
        <v>0</v>
      </c>
      <c r="H2221" s="96">
        <f t="shared" si="371"/>
        <v>587.04</v>
      </c>
      <c r="I2221" s="154">
        <f>VLOOKUP($A2221,'2025-26 Salary &amp; Benefits'!$A:$I,3,FALSE)</f>
        <v>1</v>
      </c>
      <c r="J2221" s="154">
        <f>VLOOKUP($A2221,'2025-26 Salary &amp; Benefits'!$A:$I,4,FALSE)</f>
        <v>1</v>
      </c>
      <c r="K2221" s="141">
        <f t="shared" si="372"/>
        <v>587.04</v>
      </c>
      <c r="L2221" s="140">
        <f t="shared" si="373"/>
        <v>1.722</v>
      </c>
      <c r="M2221" s="142">
        <f>'2025-26 Salary &amp; Benefits'!$E$6</f>
        <v>78209</v>
      </c>
      <c r="N2221" s="142">
        <f>'2025-26 Salary &amp; Benefits'!$F$6</f>
        <v>80164</v>
      </c>
      <c r="O2221" s="9">
        <f t="shared" si="374"/>
        <v>134675.9</v>
      </c>
      <c r="P2221" s="9">
        <f t="shared" si="375"/>
        <v>3366.5100000000093</v>
      </c>
      <c r="Q2221" s="9">
        <f>'2025-26 Salary &amp; Benefits'!G$6</f>
        <v>15997.68</v>
      </c>
      <c r="R2221" s="143">
        <f>'2025-26 Salary &amp; Benefits'!H$6</f>
        <v>0.16020000000000001</v>
      </c>
      <c r="S2221" s="143">
        <f>'2025-26 Salary &amp; Benefits'!I$6</f>
        <v>0.15390000000000001</v>
      </c>
      <c r="T2221" s="9">
        <f t="shared" si="376"/>
        <v>49641.19</v>
      </c>
      <c r="U2221" s="9">
        <f t="shared" si="377"/>
        <v>2300.71</v>
      </c>
      <c r="V2221" s="9">
        <f t="shared" si="378"/>
        <v>354.08</v>
      </c>
      <c r="W2221" s="9">
        <f t="shared" si="379"/>
        <v>2654.79</v>
      </c>
      <c r="X2221" s="22">
        <f t="shared" si="380"/>
        <v>190338.39</v>
      </c>
    </row>
    <row r="2222" spans="1:24">
      <c r="A2222" t="s">
        <v>2417</v>
      </c>
      <c r="B2222" s="87" t="s">
        <v>2866</v>
      </c>
      <c r="C2222" s="3">
        <v>3468</v>
      </c>
      <c r="D2222" t="s">
        <v>1950</v>
      </c>
      <c r="E2222" s="107" t="str">
        <f>VLOOKUP($C2222,'2024-25 School Level AAFTE'!$C$4:$L$2372,9,FALSE)</f>
        <v>Yes</v>
      </c>
      <c r="F2222" s="95">
        <f>VLOOKUP($C2222,'2024-25 School Level AAFTE'!$C$4:$J$2372,8,FALSE)</f>
        <v>1493.17</v>
      </c>
      <c r="G2222" s="97">
        <f>IFERROR(IF(E2222= "yes",VLOOKUP(C2222,Summary!$B:$I,6,0),0),0)</f>
        <v>0</v>
      </c>
      <c r="H2222" s="96">
        <f t="shared" si="371"/>
        <v>1493.17</v>
      </c>
      <c r="I2222" s="154">
        <f>VLOOKUP($A2222,'2025-26 Salary &amp; Benefits'!$A:$I,3,FALSE)</f>
        <v>1</v>
      </c>
      <c r="J2222" s="154">
        <f>VLOOKUP($A2222,'2025-26 Salary &amp; Benefits'!$A:$I,4,FALSE)</f>
        <v>1</v>
      </c>
      <c r="K2222" s="141">
        <f t="shared" si="372"/>
        <v>1493.17</v>
      </c>
      <c r="L2222" s="140">
        <f t="shared" si="373"/>
        <v>4.38</v>
      </c>
      <c r="M2222" s="142">
        <f>'2025-26 Salary &amp; Benefits'!$E$6</f>
        <v>78209</v>
      </c>
      <c r="N2222" s="142">
        <f>'2025-26 Salary &amp; Benefits'!$F$6</f>
        <v>80164</v>
      </c>
      <c r="O2222" s="9">
        <f t="shared" si="374"/>
        <v>342555.42</v>
      </c>
      <c r="P2222" s="9">
        <f t="shared" si="375"/>
        <v>8562.9000000000233</v>
      </c>
      <c r="Q2222" s="9">
        <f>'2025-26 Salary &amp; Benefits'!G$6</f>
        <v>15997.68</v>
      </c>
      <c r="R2222" s="143">
        <f>'2025-26 Salary &amp; Benefits'!H$6</f>
        <v>0.16020000000000001</v>
      </c>
      <c r="S2222" s="143">
        <f>'2025-26 Salary &amp; Benefits'!I$6</f>
        <v>0.15390000000000001</v>
      </c>
      <c r="T2222" s="9">
        <f t="shared" si="376"/>
        <v>126265.05</v>
      </c>
      <c r="U2222" s="9">
        <f t="shared" si="377"/>
        <v>5851.97</v>
      </c>
      <c r="V2222" s="9">
        <f t="shared" si="378"/>
        <v>900.62</v>
      </c>
      <c r="W2222" s="9">
        <f t="shared" si="379"/>
        <v>6752.59</v>
      </c>
      <c r="X2222" s="22">
        <f t="shared" si="380"/>
        <v>484135.96</v>
      </c>
    </row>
    <row r="2223" spans="1:24">
      <c r="A2223" s="77" t="s">
        <v>2417</v>
      </c>
      <c r="B2223" s="87" t="s">
        <v>2866</v>
      </c>
      <c r="C2223" s="88">
        <v>3510</v>
      </c>
      <c r="D2223" s="87" t="s">
        <v>1951</v>
      </c>
      <c r="E2223" s="107" t="str">
        <f>VLOOKUP($C2223,'2024-25 School Level AAFTE'!$C$4:$L$2372,9,FALSE)</f>
        <v>Yes</v>
      </c>
      <c r="F2223" s="95">
        <f>VLOOKUP($C2223,'2024-25 School Level AAFTE'!$C$4:$J$2372,8,FALSE)</f>
        <v>541.02</v>
      </c>
      <c r="G2223" s="97">
        <f>IFERROR(IF(E2223= "yes",VLOOKUP(C2223,Summary!$B:$I,6,0),0),0)</f>
        <v>0</v>
      </c>
      <c r="H2223" s="96">
        <f t="shared" si="371"/>
        <v>541.02</v>
      </c>
      <c r="I2223" s="154">
        <f>VLOOKUP($A2223,'2025-26 Salary &amp; Benefits'!$A:$I,3,FALSE)</f>
        <v>1</v>
      </c>
      <c r="J2223" s="154">
        <f>VLOOKUP($A2223,'2025-26 Salary &amp; Benefits'!$A:$I,4,FALSE)</f>
        <v>1</v>
      </c>
      <c r="K2223" s="141">
        <f t="shared" si="372"/>
        <v>541.02</v>
      </c>
      <c r="L2223" s="140">
        <f t="shared" si="373"/>
        <v>1.587</v>
      </c>
      <c r="M2223" s="142">
        <f>'2025-26 Salary &amp; Benefits'!$E$6</f>
        <v>78209</v>
      </c>
      <c r="N2223" s="142">
        <f>'2025-26 Salary &amp; Benefits'!$F$6</f>
        <v>80164</v>
      </c>
      <c r="O2223" s="9">
        <f t="shared" si="374"/>
        <v>124117.68</v>
      </c>
      <c r="P2223" s="9">
        <f t="shared" si="375"/>
        <v>3102.5900000000111</v>
      </c>
      <c r="Q2223" s="9">
        <f>'2025-26 Salary &amp; Benefits'!G$6</f>
        <v>15997.68</v>
      </c>
      <c r="R2223" s="143">
        <f>'2025-26 Salary &amp; Benefits'!H$6</f>
        <v>0.16020000000000001</v>
      </c>
      <c r="S2223" s="143">
        <f>'2025-26 Salary &amp; Benefits'!I$6</f>
        <v>0.15390000000000001</v>
      </c>
      <c r="T2223" s="9">
        <f t="shared" si="376"/>
        <v>45749.46</v>
      </c>
      <c r="U2223" s="9">
        <f t="shared" si="377"/>
        <v>2120.34</v>
      </c>
      <c r="V2223" s="9">
        <f t="shared" si="378"/>
        <v>326.32</v>
      </c>
      <c r="W2223" s="9">
        <f t="shared" si="379"/>
        <v>2446.6600000000003</v>
      </c>
      <c r="X2223" s="22">
        <f t="shared" si="380"/>
        <v>175416.38999999998</v>
      </c>
    </row>
    <row r="2224" spans="1:24">
      <c r="A2224" s="77" t="s">
        <v>2417</v>
      </c>
      <c r="B2224" s="87" t="s">
        <v>2866</v>
      </c>
      <c r="C2224" s="88">
        <v>3728</v>
      </c>
      <c r="D2224" s="87" t="s">
        <v>1952</v>
      </c>
      <c r="E2224" s="107" t="str">
        <f>VLOOKUP($C2224,'2024-25 School Level AAFTE'!$C$4:$L$2372,9,FALSE)</f>
        <v>Yes</v>
      </c>
      <c r="F2224" s="95">
        <f>VLOOKUP($C2224,'2024-25 School Level AAFTE'!$C$4:$J$2372,8,FALSE)</f>
        <v>342.47</v>
      </c>
      <c r="G2224" s="97">
        <f>IFERROR(IF(E2224= "yes",VLOOKUP(C2224,Summary!$B:$I,6,0),0),0)</f>
        <v>0</v>
      </c>
      <c r="H2224" s="96">
        <f t="shared" si="371"/>
        <v>342.47</v>
      </c>
      <c r="I2224" s="154">
        <f>VLOOKUP($A2224,'2025-26 Salary &amp; Benefits'!$A:$I,3,FALSE)</f>
        <v>1</v>
      </c>
      <c r="J2224" s="154">
        <f>VLOOKUP($A2224,'2025-26 Salary &amp; Benefits'!$A:$I,4,FALSE)</f>
        <v>1</v>
      </c>
      <c r="K2224" s="141">
        <f t="shared" si="372"/>
        <v>342.47</v>
      </c>
      <c r="L2224" s="140">
        <f t="shared" si="373"/>
        <v>1.0049999999999999</v>
      </c>
      <c r="M2224" s="142">
        <f>'2025-26 Salary &amp; Benefits'!$E$6</f>
        <v>78209</v>
      </c>
      <c r="N2224" s="142">
        <f>'2025-26 Salary &amp; Benefits'!$F$6</f>
        <v>80164</v>
      </c>
      <c r="O2224" s="9">
        <f t="shared" si="374"/>
        <v>78600.05</v>
      </c>
      <c r="P2224" s="9">
        <f t="shared" si="375"/>
        <v>1964.7700000000041</v>
      </c>
      <c r="Q2224" s="9">
        <f>'2025-26 Salary &amp; Benefits'!G$6</f>
        <v>15997.68</v>
      </c>
      <c r="R2224" s="143">
        <f>'2025-26 Salary &amp; Benefits'!H$6</f>
        <v>0.16020000000000001</v>
      </c>
      <c r="S2224" s="143">
        <f>'2025-26 Salary &amp; Benefits'!I$6</f>
        <v>0.15390000000000001</v>
      </c>
      <c r="T2224" s="9">
        <f t="shared" si="376"/>
        <v>28971.77</v>
      </c>
      <c r="U2224" s="9">
        <f t="shared" si="377"/>
        <v>1342.75</v>
      </c>
      <c r="V2224" s="9">
        <f t="shared" si="378"/>
        <v>206.65</v>
      </c>
      <c r="W2224" s="9">
        <f t="shared" si="379"/>
        <v>1549.4</v>
      </c>
      <c r="X2224" s="22">
        <f t="shared" si="380"/>
        <v>111085.99</v>
      </c>
    </row>
    <row r="2225" spans="1:24">
      <c r="A2225" s="77" t="s">
        <v>2417</v>
      </c>
      <c r="B2225" s="87" t="s">
        <v>2866</v>
      </c>
      <c r="C2225" s="88">
        <v>4071</v>
      </c>
      <c r="D2225" s="87" t="s">
        <v>140</v>
      </c>
      <c r="E2225" s="107" t="str">
        <f>VLOOKUP($C2225,'2024-25 School Level AAFTE'!$C$4:$L$2372,9,FALSE)</f>
        <v>Yes</v>
      </c>
      <c r="F2225" s="95">
        <f>VLOOKUP($C2225,'2024-25 School Level AAFTE'!$C$4:$J$2372,8,FALSE)</f>
        <v>185.8</v>
      </c>
      <c r="G2225" s="97">
        <f>IFERROR(IF(E2225= "yes",VLOOKUP(C2225,Summary!$B:$I,6,0),0),0)</f>
        <v>0</v>
      </c>
      <c r="H2225" s="96">
        <f t="shared" si="371"/>
        <v>185.8</v>
      </c>
      <c r="I2225" s="154">
        <f>VLOOKUP($A2225,'2025-26 Salary &amp; Benefits'!$A:$I,3,FALSE)</f>
        <v>1</v>
      </c>
      <c r="J2225" s="154">
        <f>VLOOKUP($A2225,'2025-26 Salary &amp; Benefits'!$A:$I,4,FALSE)</f>
        <v>1</v>
      </c>
      <c r="K2225" s="141">
        <f t="shared" si="372"/>
        <v>185.8</v>
      </c>
      <c r="L2225" s="140">
        <f t="shared" si="373"/>
        <v>0.54500000000000004</v>
      </c>
      <c r="M2225" s="142">
        <f>'2025-26 Salary &amp; Benefits'!$E$6</f>
        <v>78209</v>
      </c>
      <c r="N2225" s="142">
        <f>'2025-26 Salary &amp; Benefits'!$F$6</f>
        <v>80164</v>
      </c>
      <c r="O2225" s="9">
        <f t="shared" si="374"/>
        <v>42623.91</v>
      </c>
      <c r="P2225" s="9">
        <f t="shared" si="375"/>
        <v>1065.4699999999939</v>
      </c>
      <c r="Q2225" s="9">
        <f>'2025-26 Salary &amp; Benefits'!G$6</f>
        <v>15997.68</v>
      </c>
      <c r="R2225" s="143">
        <f>'2025-26 Salary &amp; Benefits'!H$6</f>
        <v>0.16020000000000001</v>
      </c>
      <c r="S2225" s="143">
        <f>'2025-26 Salary &amp; Benefits'!I$6</f>
        <v>0.15390000000000001</v>
      </c>
      <c r="T2225" s="9">
        <f t="shared" si="376"/>
        <v>15711.06</v>
      </c>
      <c r="U2225" s="9">
        <f t="shared" si="377"/>
        <v>728.16</v>
      </c>
      <c r="V2225" s="9">
        <f t="shared" si="378"/>
        <v>112.06</v>
      </c>
      <c r="W2225" s="9">
        <f t="shared" si="379"/>
        <v>840.22</v>
      </c>
      <c r="X2225" s="22">
        <f t="shared" si="380"/>
        <v>60240.659999999996</v>
      </c>
    </row>
    <row r="2226" spans="1:24">
      <c r="A2226" s="77" t="s">
        <v>2417</v>
      </c>
      <c r="B2226" s="87" t="s">
        <v>2866</v>
      </c>
      <c r="C2226" s="88">
        <v>5187</v>
      </c>
      <c r="D2226" s="87" t="s">
        <v>3262</v>
      </c>
      <c r="E2226" s="107" t="str">
        <f>VLOOKUP($C2226,'2024-25 School Level AAFTE'!$C$4:$L$2372,9,FALSE)</f>
        <v>Yes</v>
      </c>
      <c r="F2226" s="95">
        <f>VLOOKUP($C2226,'2024-25 School Level AAFTE'!$C$4:$J$2372,8,FALSE)</f>
        <v>0</v>
      </c>
      <c r="G2226" s="97">
        <f>IFERROR(IF(E2226= "yes",VLOOKUP(C2226,Summary!$B:$I,6,0),0),0)</f>
        <v>0</v>
      </c>
      <c r="H2226" s="96">
        <f t="shared" si="371"/>
        <v>0</v>
      </c>
      <c r="I2226" s="154">
        <f>VLOOKUP($A2226,'2025-26 Salary &amp; Benefits'!$A:$I,3,FALSE)</f>
        <v>1</v>
      </c>
      <c r="J2226" s="154">
        <f>VLOOKUP($A2226,'2025-26 Salary &amp; Benefits'!$A:$I,4,FALSE)</f>
        <v>1</v>
      </c>
      <c r="K2226" s="141">
        <f t="shared" si="372"/>
        <v>0</v>
      </c>
      <c r="L2226" s="140">
        <f t="shared" si="373"/>
        <v>0</v>
      </c>
      <c r="M2226" s="142">
        <f>'2025-26 Salary &amp; Benefits'!$E$6</f>
        <v>78209</v>
      </c>
      <c r="N2226" s="142">
        <f>'2025-26 Salary &amp; Benefits'!$F$6</f>
        <v>80164</v>
      </c>
      <c r="O2226" s="9">
        <f t="shared" si="374"/>
        <v>0</v>
      </c>
      <c r="P2226" s="9">
        <f t="shared" si="375"/>
        <v>0</v>
      </c>
      <c r="Q2226" s="9">
        <f>'2025-26 Salary &amp; Benefits'!G$6</f>
        <v>15997.68</v>
      </c>
      <c r="R2226" s="143">
        <f>'2025-26 Salary &amp; Benefits'!H$6</f>
        <v>0.16020000000000001</v>
      </c>
      <c r="S2226" s="143">
        <f>'2025-26 Salary &amp; Benefits'!I$6</f>
        <v>0.15390000000000001</v>
      </c>
      <c r="T2226" s="9">
        <f t="shared" si="376"/>
        <v>0</v>
      </c>
      <c r="U2226" s="9">
        <f t="shared" si="377"/>
        <v>0</v>
      </c>
      <c r="V2226" s="9">
        <f t="shared" si="378"/>
        <v>0</v>
      </c>
      <c r="W2226" s="9">
        <f t="shared" si="379"/>
        <v>0</v>
      </c>
      <c r="X2226" s="22">
        <f t="shared" si="380"/>
        <v>0</v>
      </c>
    </row>
    <row r="2227" spans="1:24">
      <c r="A2227" s="77" t="s">
        <v>2417</v>
      </c>
      <c r="B2227" s="87" t="s">
        <v>2866</v>
      </c>
      <c r="C2227" s="88">
        <v>5337</v>
      </c>
      <c r="D2227" s="87" t="s">
        <v>2543</v>
      </c>
      <c r="E2227" s="107" t="str">
        <f>VLOOKUP($C2227,'2024-25 School Level AAFTE'!$C$4:$L$2372,9,FALSE)</f>
        <v>No</v>
      </c>
      <c r="F2227" s="95">
        <f>VLOOKUP($C2227,'2024-25 School Level AAFTE'!$C$4:$J$2372,8,FALSE)</f>
        <v>113.1</v>
      </c>
      <c r="G2227" s="97">
        <f>IFERROR(IF(E2227= "yes",VLOOKUP(C2227,Summary!$B:$I,6,0),0),0)</f>
        <v>0</v>
      </c>
      <c r="H2227" s="96">
        <f t="shared" si="371"/>
        <v>0</v>
      </c>
      <c r="I2227" s="154">
        <f>VLOOKUP($A2227,'2025-26 Salary &amp; Benefits'!$A:$I,3,FALSE)</f>
        <v>1</v>
      </c>
      <c r="J2227" s="154">
        <f>VLOOKUP($A2227,'2025-26 Salary &amp; Benefits'!$A:$I,4,FALSE)</f>
        <v>1</v>
      </c>
      <c r="K2227" s="141">
        <f t="shared" si="372"/>
        <v>0</v>
      </c>
      <c r="L2227" s="140">
        <f t="shared" si="373"/>
        <v>0</v>
      </c>
      <c r="M2227" s="142">
        <f>'2025-26 Salary &amp; Benefits'!$E$6</f>
        <v>78209</v>
      </c>
      <c r="N2227" s="142">
        <f>'2025-26 Salary &amp; Benefits'!$F$6</f>
        <v>80164</v>
      </c>
      <c r="O2227" s="9">
        <f t="shared" si="374"/>
        <v>0</v>
      </c>
      <c r="P2227" s="9">
        <f t="shared" si="375"/>
        <v>0</v>
      </c>
      <c r="Q2227" s="9">
        <f>'2025-26 Salary &amp; Benefits'!G$6</f>
        <v>15997.68</v>
      </c>
      <c r="R2227" s="143">
        <f>'2025-26 Salary &amp; Benefits'!H$6</f>
        <v>0.16020000000000001</v>
      </c>
      <c r="S2227" s="143">
        <f>'2025-26 Salary &amp; Benefits'!I$6</f>
        <v>0.15390000000000001</v>
      </c>
      <c r="T2227" s="9">
        <f t="shared" si="376"/>
        <v>0</v>
      </c>
      <c r="U2227" s="9">
        <f t="shared" si="377"/>
        <v>0</v>
      </c>
      <c r="V2227" s="9">
        <f t="shared" si="378"/>
        <v>0</v>
      </c>
      <c r="W2227" s="9">
        <f t="shared" si="379"/>
        <v>0</v>
      </c>
      <c r="X2227" s="22">
        <f t="shared" si="380"/>
        <v>0</v>
      </c>
    </row>
    <row r="2228" spans="1:24">
      <c r="A2228" s="77" t="s">
        <v>2417</v>
      </c>
      <c r="B2228" s="87" t="s">
        <v>2866</v>
      </c>
      <c r="C2228" s="88">
        <v>5460</v>
      </c>
      <c r="D2228" s="87" t="s">
        <v>3021</v>
      </c>
      <c r="E2228" s="107" t="str">
        <f>VLOOKUP($C2228,'2024-25 School Level AAFTE'!$C$4:$L$2372,9,FALSE)</f>
        <v>Yes</v>
      </c>
      <c r="F2228" s="95">
        <f>VLOOKUP($C2228,'2024-25 School Level AAFTE'!$C$4:$J$2372,8,FALSE)</f>
        <v>96.78</v>
      </c>
      <c r="G2228" s="97">
        <f>IFERROR(IF(E2228= "yes",VLOOKUP(C2228,Summary!$B:$I,6,0),0),0)</f>
        <v>0</v>
      </c>
      <c r="H2228" s="96">
        <f t="shared" si="371"/>
        <v>96.78</v>
      </c>
      <c r="I2228" s="154">
        <f>VLOOKUP($A2228,'2025-26 Salary &amp; Benefits'!$A:$I,3,FALSE)</f>
        <v>1</v>
      </c>
      <c r="J2228" s="154">
        <f>VLOOKUP($A2228,'2025-26 Salary &amp; Benefits'!$A:$I,4,FALSE)</f>
        <v>1</v>
      </c>
      <c r="K2228" s="141">
        <f t="shared" si="372"/>
        <v>96.78</v>
      </c>
      <c r="L2228" s="140">
        <f t="shared" si="373"/>
        <v>0.28399999999999997</v>
      </c>
      <c r="M2228" s="142">
        <f>'2025-26 Salary &amp; Benefits'!$E$6</f>
        <v>78209</v>
      </c>
      <c r="N2228" s="142">
        <f>'2025-26 Salary &amp; Benefits'!$F$6</f>
        <v>80164</v>
      </c>
      <c r="O2228" s="9">
        <f t="shared" si="374"/>
        <v>22211.360000000001</v>
      </c>
      <c r="P2228" s="9">
        <f t="shared" si="375"/>
        <v>555.22000000000116</v>
      </c>
      <c r="Q2228" s="9">
        <f>'2025-26 Salary &amp; Benefits'!G$6</f>
        <v>15997.68</v>
      </c>
      <c r="R2228" s="143">
        <f>'2025-26 Salary &amp; Benefits'!H$6</f>
        <v>0.16020000000000001</v>
      </c>
      <c r="S2228" s="143">
        <f>'2025-26 Salary &amp; Benefits'!I$6</f>
        <v>0.15390000000000001</v>
      </c>
      <c r="T2228" s="9">
        <f t="shared" si="376"/>
        <v>8187.05</v>
      </c>
      <c r="U2228" s="9">
        <f t="shared" si="377"/>
        <v>379.44</v>
      </c>
      <c r="V2228" s="9">
        <f t="shared" si="378"/>
        <v>58.4</v>
      </c>
      <c r="W2228" s="9">
        <f t="shared" si="379"/>
        <v>437.84</v>
      </c>
      <c r="X2228" s="22">
        <f t="shared" si="380"/>
        <v>31391.47</v>
      </c>
    </row>
    <row r="2229" spans="1:24">
      <c r="A2229" s="77" t="s">
        <v>2417</v>
      </c>
      <c r="B2229" s="87" t="s">
        <v>2866</v>
      </c>
      <c r="C2229" s="88">
        <v>5616</v>
      </c>
      <c r="D2229" s="87" t="s">
        <v>3019</v>
      </c>
      <c r="E2229" s="107" t="str">
        <f>VLOOKUP($C2229,'2024-25 School Level AAFTE'!$C$4:$L$2372,9,FALSE)</f>
        <v>Yes</v>
      </c>
      <c r="F2229" s="95">
        <f>VLOOKUP($C2229,'2024-25 School Level AAFTE'!$C$4:$J$2372,8,FALSE)</f>
        <v>87.27</v>
      </c>
      <c r="G2229" s="97">
        <f>IFERROR(IF(E2229= "yes",VLOOKUP(C2229,Summary!$B:$I,6,0),0),0)</f>
        <v>0</v>
      </c>
      <c r="H2229" s="96">
        <f t="shared" si="371"/>
        <v>87.27</v>
      </c>
      <c r="I2229" s="154">
        <f>VLOOKUP($A2229,'2025-26 Salary &amp; Benefits'!$A:$I,3,FALSE)</f>
        <v>1</v>
      </c>
      <c r="J2229" s="154">
        <f>VLOOKUP($A2229,'2025-26 Salary &amp; Benefits'!$A:$I,4,FALSE)</f>
        <v>1</v>
      </c>
      <c r="K2229" s="141">
        <f t="shared" si="372"/>
        <v>87.27</v>
      </c>
      <c r="L2229" s="140">
        <f t="shared" si="373"/>
        <v>0.25600000000000001</v>
      </c>
      <c r="M2229" s="142">
        <f>'2025-26 Salary &amp; Benefits'!$E$6</f>
        <v>78209</v>
      </c>
      <c r="N2229" s="142">
        <f>'2025-26 Salary &amp; Benefits'!$F$6</f>
        <v>80164</v>
      </c>
      <c r="O2229" s="9">
        <f t="shared" si="374"/>
        <v>20021.5</v>
      </c>
      <c r="P2229" s="9">
        <f t="shared" si="375"/>
        <v>500.47999999999956</v>
      </c>
      <c r="Q2229" s="9">
        <f>'2025-26 Salary &amp; Benefits'!G$6</f>
        <v>15997.68</v>
      </c>
      <c r="R2229" s="143">
        <f>'2025-26 Salary &amp; Benefits'!H$6</f>
        <v>0.16020000000000001</v>
      </c>
      <c r="S2229" s="143">
        <f>'2025-26 Salary &amp; Benefits'!I$6</f>
        <v>0.15390000000000001</v>
      </c>
      <c r="T2229" s="9">
        <f t="shared" si="376"/>
        <v>7379.87</v>
      </c>
      <c r="U2229" s="9">
        <f t="shared" si="377"/>
        <v>342.03</v>
      </c>
      <c r="V2229" s="9">
        <f t="shared" si="378"/>
        <v>52.64</v>
      </c>
      <c r="W2229" s="9">
        <f t="shared" si="379"/>
        <v>394.66999999999996</v>
      </c>
      <c r="X2229" s="22">
        <f t="shared" si="380"/>
        <v>28296.519999999997</v>
      </c>
    </row>
    <row r="2230" spans="1:24">
      <c r="A2230" s="77" t="s">
        <v>2417</v>
      </c>
      <c r="B2230" s="87" t="s">
        <v>2866</v>
      </c>
      <c r="C2230" s="88">
        <v>5636</v>
      </c>
      <c r="D2230" s="87" t="s">
        <v>3020</v>
      </c>
      <c r="E2230" s="107" t="str">
        <f>VLOOKUP($C2230,'2024-25 School Level AAFTE'!$C$4:$L$2372,9,FALSE)</f>
        <v>Yes</v>
      </c>
      <c r="F2230" s="95">
        <f>VLOOKUP($C2230,'2024-25 School Level AAFTE'!$C$4:$J$2372,8,FALSE)</f>
        <v>93.690000000000012</v>
      </c>
      <c r="G2230" s="97">
        <f>IFERROR(IF(E2230= "yes",VLOOKUP(C2230,Summary!$B:$I,6,0),0),0)</f>
        <v>0</v>
      </c>
      <c r="H2230" s="96">
        <f t="shared" si="371"/>
        <v>93.690000000000012</v>
      </c>
      <c r="I2230" s="154">
        <f>VLOOKUP($A2230,'2025-26 Salary &amp; Benefits'!$A:$I,3,FALSE)</f>
        <v>1</v>
      </c>
      <c r="J2230" s="154">
        <f>VLOOKUP($A2230,'2025-26 Salary &amp; Benefits'!$A:$I,4,FALSE)</f>
        <v>1</v>
      </c>
      <c r="K2230" s="141">
        <f t="shared" si="372"/>
        <v>93.690000000000012</v>
      </c>
      <c r="L2230" s="140">
        <f t="shared" si="373"/>
        <v>0.27500000000000002</v>
      </c>
      <c r="M2230" s="142">
        <f>'2025-26 Salary &amp; Benefits'!$E$6</f>
        <v>78209</v>
      </c>
      <c r="N2230" s="142">
        <f>'2025-26 Salary &amp; Benefits'!$F$6</f>
        <v>80164</v>
      </c>
      <c r="O2230" s="9">
        <f t="shared" si="374"/>
        <v>21507.48</v>
      </c>
      <c r="P2230" s="9">
        <f t="shared" si="375"/>
        <v>537.61999999999898</v>
      </c>
      <c r="Q2230" s="9">
        <f>'2025-26 Salary &amp; Benefits'!G$6</f>
        <v>15997.68</v>
      </c>
      <c r="R2230" s="143">
        <f>'2025-26 Salary &amp; Benefits'!H$6</f>
        <v>0.16020000000000001</v>
      </c>
      <c r="S2230" s="143">
        <f>'2025-26 Salary &amp; Benefits'!I$6</f>
        <v>0.15390000000000001</v>
      </c>
      <c r="T2230" s="9">
        <f t="shared" si="376"/>
        <v>7927.6</v>
      </c>
      <c r="U2230" s="9">
        <f t="shared" si="377"/>
        <v>367.42</v>
      </c>
      <c r="V2230" s="9">
        <f t="shared" si="378"/>
        <v>56.55</v>
      </c>
      <c r="W2230" s="9">
        <f t="shared" si="379"/>
        <v>423.97</v>
      </c>
      <c r="X2230" s="22">
        <f t="shared" si="380"/>
        <v>30396.670000000002</v>
      </c>
    </row>
    <row r="2231" spans="1:24">
      <c r="A2231" s="77" t="s">
        <v>2456</v>
      </c>
      <c r="B2231" s="87" t="s">
        <v>2867</v>
      </c>
      <c r="C2231" s="88">
        <v>2131</v>
      </c>
      <c r="D2231" s="87" t="s">
        <v>2140</v>
      </c>
      <c r="E2231" s="107" t="str">
        <f>VLOOKUP($C2231,'2024-25 School Level AAFTE'!$C$4:$L$2372,9,FALSE)</f>
        <v>Yes</v>
      </c>
      <c r="F2231" s="95">
        <f>VLOOKUP($C2231,'2024-25 School Level AAFTE'!$C$4:$J$2372,8,FALSE)</f>
        <v>734.56</v>
      </c>
      <c r="G2231" s="97">
        <f>IFERROR(IF(E2231= "yes",VLOOKUP(C2231,Summary!$B:$I,6,0),0),0)</f>
        <v>0</v>
      </c>
      <c r="H2231" s="96">
        <f t="shared" si="371"/>
        <v>734.56</v>
      </c>
      <c r="I2231" s="154">
        <f>VLOOKUP($A2231,'2025-26 Salary &amp; Benefits'!$A:$I,3,FALSE)</f>
        <v>1</v>
      </c>
      <c r="J2231" s="154">
        <f>VLOOKUP($A2231,'2025-26 Salary &amp; Benefits'!$A:$I,4,FALSE)</f>
        <v>1</v>
      </c>
      <c r="K2231" s="141">
        <f t="shared" si="372"/>
        <v>734.56</v>
      </c>
      <c r="L2231" s="140">
        <f t="shared" si="373"/>
        <v>2.1549999999999998</v>
      </c>
      <c r="M2231" s="142">
        <f>'2025-26 Salary &amp; Benefits'!$E$6</f>
        <v>78209</v>
      </c>
      <c r="N2231" s="142">
        <f>'2025-26 Salary &amp; Benefits'!$F$6</f>
        <v>80164</v>
      </c>
      <c r="O2231" s="9">
        <f t="shared" si="374"/>
        <v>168540.4</v>
      </c>
      <c r="P2231" s="9">
        <f t="shared" si="375"/>
        <v>4213.0200000000186</v>
      </c>
      <c r="Q2231" s="9">
        <f>'2025-26 Salary &amp; Benefits'!G$6</f>
        <v>15997.68</v>
      </c>
      <c r="R2231" s="143">
        <f>'2025-26 Salary &amp; Benefits'!H$6</f>
        <v>0.16020000000000001</v>
      </c>
      <c r="S2231" s="143">
        <f>'2025-26 Salary &amp; Benefits'!I$6</f>
        <v>0.15390000000000001</v>
      </c>
      <c r="T2231" s="9">
        <f t="shared" si="376"/>
        <v>62123.56</v>
      </c>
      <c r="U2231" s="9">
        <f t="shared" si="377"/>
        <v>2879.22</v>
      </c>
      <c r="V2231" s="9">
        <f t="shared" si="378"/>
        <v>443.11</v>
      </c>
      <c r="W2231" s="9">
        <f t="shared" si="379"/>
        <v>3322.33</v>
      </c>
      <c r="X2231" s="22">
        <f t="shared" si="380"/>
        <v>238199.31</v>
      </c>
    </row>
    <row r="2232" spans="1:24">
      <c r="A2232" s="77" t="s">
        <v>2456</v>
      </c>
      <c r="B2232" s="87" t="s">
        <v>2867</v>
      </c>
      <c r="C2232" s="88">
        <v>2757</v>
      </c>
      <c r="D2232" s="87" t="s">
        <v>2141</v>
      </c>
      <c r="E2232" s="107" t="str">
        <f>VLOOKUP($C2232,'2024-25 School Level AAFTE'!$C$4:$L$2372,9,FALSE)</f>
        <v>Yes</v>
      </c>
      <c r="F2232" s="95">
        <f>VLOOKUP($C2232,'2024-25 School Level AAFTE'!$C$4:$J$2372,8,FALSE)</f>
        <v>294</v>
      </c>
      <c r="G2232" s="97">
        <f>IFERROR(IF(E2232= "yes",VLOOKUP(C2232,Summary!$B:$I,6,0),0),0)</f>
        <v>0</v>
      </c>
      <c r="H2232" s="96">
        <f t="shared" si="371"/>
        <v>294</v>
      </c>
      <c r="I2232" s="154">
        <f>VLOOKUP($A2232,'2025-26 Salary &amp; Benefits'!$A:$I,3,FALSE)</f>
        <v>1</v>
      </c>
      <c r="J2232" s="154">
        <f>VLOOKUP($A2232,'2025-26 Salary &amp; Benefits'!$A:$I,4,FALSE)</f>
        <v>1</v>
      </c>
      <c r="K2232" s="141">
        <f t="shared" si="372"/>
        <v>294</v>
      </c>
      <c r="L2232" s="140">
        <f t="shared" si="373"/>
        <v>0.86199999999999999</v>
      </c>
      <c r="M2232" s="142">
        <f>'2025-26 Salary &amp; Benefits'!$E$6</f>
        <v>78209</v>
      </c>
      <c r="N2232" s="142">
        <f>'2025-26 Salary &amp; Benefits'!$F$6</f>
        <v>80164</v>
      </c>
      <c r="O2232" s="9">
        <f t="shared" si="374"/>
        <v>67416.160000000003</v>
      </c>
      <c r="P2232" s="9">
        <f t="shared" si="375"/>
        <v>1685.2099999999919</v>
      </c>
      <c r="Q2232" s="9">
        <f>'2025-26 Salary &amp; Benefits'!G$6</f>
        <v>15997.68</v>
      </c>
      <c r="R2232" s="143">
        <f>'2025-26 Salary &amp; Benefits'!H$6</f>
        <v>0.16020000000000001</v>
      </c>
      <c r="S2232" s="143">
        <f>'2025-26 Salary &amp; Benefits'!I$6</f>
        <v>0.15390000000000001</v>
      </c>
      <c r="T2232" s="9">
        <f t="shared" si="376"/>
        <v>24849.42</v>
      </c>
      <c r="U2232" s="9">
        <f t="shared" si="377"/>
        <v>1151.69</v>
      </c>
      <c r="V2232" s="9">
        <f t="shared" si="378"/>
        <v>177.25</v>
      </c>
      <c r="W2232" s="9">
        <f t="shared" si="379"/>
        <v>1328.94</v>
      </c>
      <c r="X2232" s="22">
        <f t="shared" si="380"/>
        <v>95279.73</v>
      </c>
    </row>
    <row r="2233" spans="1:24">
      <c r="A2233" s="77" t="s">
        <v>2456</v>
      </c>
      <c r="B2233" s="87" t="s">
        <v>2867</v>
      </c>
      <c r="C2233" s="88">
        <v>3141</v>
      </c>
      <c r="D2233" s="87" t="s">
        <v>2143</v>
      </c>
      <c r="E2233" s="107" t="str">
        <f>VLOOKUP($C2233,'2024-25 School Level AAFTE'!$C$4:$L$2372,9,FALSE)</f>
        <v>Yes</v>
      </c>
      <c r="F2233" s="95">
        <f>VLOOKUP($C2233,'2024-25 School Level AAFTE'!$C$4:$J$2372,8,FALSE)</f>
        <v>817.4</v>
      </c>
      <c r="G2233" s="97">
        <f>IFERROR(IF(E2233= "yes",VLOOKUP(C2233,Summary!$B:$I,6,0),0),0)</f>
        <v>0</v>
      </c>
      <c r="H2233" s="96">
        <f t="shared" si="371"/>
        <v>817.4</v>
      </c>
      <c r="I2233" s="154">
        <f>VLOOKUP($A2233,'2025-26 Salary &amp; Benefits'!$A:$I,3,FALSE)</f>
        <v>1</v>
      </c>
      <c r="J2233" s="154">
        <f>VLOOKUP($A2233,'2025-26 Salary &amp; Benefits'!$A:$I,4,FALSE)</f>
        <v>1</v>
      </c>
      <c r="K2233" s="141">
        <f t="shared" si="372"/>
        <v>817.4</v>
      </c>
      <c r="L2233" s="140">
        <f t="shared" si="373"/>
        <v>2.3980000000000001</v>
      </c>
      <c r="M2233" s="142">
        <f>'2025-26 Salary &amp; Benefits'!$E$6</f>
        <v>78209</v>
      </c>
      <c r="N2233" s="142">
        <f>'2025-26 Salary &amp; Benefits'!$F$6</f>
        <v>80164</v>
      </c>
      <c r="O2233" s="9">
        <f t="shared" si="374"/>
        <v>187545.18</v>
      </c>
      <c r="P2233" s="9">
        <f t="shared" si="375"/>
        <v>4688.0899999999965</v>
      </c>
      <c r="Q2233" s="9">
        <f>'2025-26 Salary &amp; Benefits'!G$6</f>
        <v>15997.68</v>
      </c>
      <c r="R2233" s="143">
        <f>'2025-26 Salary &amp; Benefits'!H$6</f>
        <v>0.16020000000000001</v>
      </c>
      <c r="S2233" s="143">
        <f>'2025-26 Salary &amp; Benefits'!I$6</f>
        <v>0.15390000000000001</v>
      </c>
      <c r="T2233" s="9">
        <f t="shared" si="376"/>
        <v>69128.67</v>
      </c>
      <c r="U2233" s="9">
        <f t="shared" si="377"/>
        <v>3203.89</v>
      </c>
      <c r="V2233" s="9">
        <f t="shared" si="378"/>
        <v>493.08</v>
      </c>
      <c r="W2233" s="9">
        <f t="shared" si="379"/>
        <v>3696.97</v>
      </c>
      <c r="X2233" s="22">
        <f t="shared" si="380"/>
        <v>265058.90999999997</v>
      </c>
    </row>
    <row r="2234" spans="1:24">
      <c r="A2234" s="77" t="s">
        <v>2456</v>
      </c>
      <c r="B2234" s="87" t="s">
        <v>2867</v>
      </c>
      <c r="C2234" s="88">
        <v>4022</v>
      </c>
      <c r="D2234" s="87" t="s">
        <v>2144</v>
      </c>
      <c r="E2234" s="107" t="str">
        <f>VLOOKUP($C2234,'2024-25 School Level AAFTE'!$C$4:$L$2372,9,FALSE)</f>
        <v>Yes</v>
      </c>
      <c r="F2234" s="95">
        <f>VLOOKUP($C2234,'2024-25 School Level AAFTE'!$C$4:$J$2372,8,FALSE)</f>
        <v>72.14</v>
      </c>
      <c r="G2234" s="97">
        <f>IFERROR(IF(E2234= "yes",VLOOKUP(C2234,Summary!$B:$I,6,0),0),0)</f>
        <v>0</v>
      </c>
      <c r="H2234" s="96">
        <f t="shared" si="371"/>
        <v>72.14</v>
      </c>
      <c r="I2234" s="154">
        <f>VLOOKUP($A2234,'2025-26 Salary &amp; Benefits'!$A:$I,3,FALSE)</f>
        <v>1</v>
      </c>
      <c r="J2234" s="154">
        <f>VLOOKUP($A2234,'2025-26 Salary &amp; Benefits'!$A:$I,4,FALSE)</f>
        <v>1</v>
      </c>
      <c r="K2234" s="141">
        <f t="shared" si="372"/>
        <v>72.14</v>
      </c>
      <c r="L2234" s="140">
        <f t="shared" si="373"/>
        <v>0.21199999999999999</v>
      </c>
      <c r="M2234" s="142">
        <f>'2025-26 Salary &amp; Benefits'!$E$6</f>
        <v>78209</v>
      </c>
      <c r="N2234" s="142">
        <f>'2025-26 Salary &amp; Benefits'!$F$6</f>
        <v>80164</v>
      </c>
      <c r="O2234" s="9">
        <f t="shared" si="374"/>
        <v>16580.310000000001</v>
      </c>
      <c r="P2234" s="9">
        <f t="shared" si="375"/>
        <v>414.45999999999913</v>
      </c>
      <c r="Q2234" s="9">
        <f>'2025-26 Salary &amp; Benefits'!G$6</f>
        <v>15997.68</v>
      </c>
      <c r="R2234" s="143">
        <f>'2025-26 Salary &amp; Benefits'!H$6</f>
        <v>0.16020000000000001</v>
      </c>
      <c r="S2234" s="143">
        <f>'2025-26 Salary &amp; Benefits'!I$6</f>
        <v>0.15390000000000001</v>
      </c>
      <c r="T2234" s="9">
        <f t="shared" si="376"/>
        <v>6111.46</v>
      </c>
      <c r="U2234" s="9">
        <f t="shared" si="377"/>
        <v>283.25</v>
      </c>
      <c r="V2234" s="9">
        <f t="shared" si="378"/>
        <v>43.59</v>
      </c>
      <c r="W2234" s="9">
        <f t="shared" si="379"/>
        <v>326.84000000000003</v>
      </c>
      <c r="X2234" s="22">
        <f t="shared" si="380"/>
        <v>23433.07</v>
      </c>
    </row>
    <row r="2235" spans="1:24">
      <c r="A2235" s="77" t="s">
        <v>2456</v>
      </c>
      <c r="B2235" s="87" t="s">
        <v>2867</v>
      </c>
      <c r="C2235" s="88">
        <v>4518</v>
      </c>
      <c r="D2235" s="87" t="s">
        <v>1700</v>
      </c>
      <c r="E2235" s="107" t="str">
        <f>VLOOKUP($C2235,'2024-25 School Level AAFTE'!$C$4:$L$2372,9,FALSE)</f>
        <v>Yes</v>
      </c>
      <c r="F2235" s="95">
        <f>VLOOKUP($C2235,'2024-25 School Level AAFTE'!$C$4:$J$2372,8,FALSE)</f>
        <v>385.56</v>
      </c>
      <c r="G2235" s="97">
        <f>IFERROR(IF(E2235= "yes",VLOOKUP(C2235,Summary!$B:$I,6,0),0),0)</f>
        <v>0</v>
      </c>
      <c r="H2235" s="96">
        <f t="shared" si="371"/>
        <v>385.56</v>
      </c>
      <c r="I2235" s="154">
        <f>VLOOKUP($A2235,'2025-26 Salary &amp; Benefits'!$A:$I,3,FALSE)</f>
        <v>1</v>
      </c>
      <c r="J2235" s="154">
        <f>VLOOKUP($A2235,'2025-26 Salary &amp; Benefits'!$A:$I,4,FALSE)</f>
        <v>1</v>
      </c>
      <c r="K2235" s="141">
        <f t="shared" si="372"/>
        <v>385.56</v>
      </c>
      <c r="L2235" s="140">
        <f t="shared" si="373"/>
        <v>1.131</v>
      </c>
      <c r="M2235" s="142">
        <f>'2025-26 Salary &amp; Benefits'!$E$6</f>
        <v>78209</v>
      </c>
      <c r="N2235" s="142">
        <f>'2025-26 Salary &amp; Benefits'!$F$6</f>
        <v>80164</v>
      </c>
      <c r="O2235" s="9">
        <f t="shared" si="374"/>
        <v>88454.38</v>
      </c>
      <c r="P2235" s="9">
        <f t="shared" si="375"/>
        <v>2211.0999999999913</v>
      </c>
      <c r="Q2235" s="9">
        <f>'2025-26 Salary &amp; Benefits'!G$6</f>
        <v>15997.68</v>
      </c>
      <c r="R2235" s="143">
        <f>'2025-26 Salary &amp; Benefits'!H$6</f>
        <v>0.16020000000000001</v>
      </c>
      <c r="S2235" s="143">
        <f>'2025-26 Salary &amp; Benefits'!I$6</f>
        <v>0.15390000000000001</v>
      </c>
      <c r="T2235" s="9">
        <f t="shared" si="376"/>
        <v>32604.06</v>
      </c>
      <c r="U2235" s="9">
        <f t="shared" si="377"/>
        <v>1511.09</v>
      </c>
      <c r="V2235" s="9">
        <f t="shared" si="378"/>
        <v>232.56</v>
      </c>
      <c r="W2235" s="9">
        <f t="shared" si="379"/>
        <v>1743.6499999999999</v>
      </c>
      <c r="X2235" s="22">
        <f t="shared" si="380"/>
        <v>125013.18999999999</v>
      </c>
    </row>
    <row r="2236" spans="1:24">
      <c r="A2236" s="77" t="s">
        <v>2456</v>
      </c>
      <c r="B2236" s="87" t="s">
        <v>2867</v>
      </c>
      <c r="C2236" s="88">
        <v>5543</v>
      </c>
      <c r="D2236" s="87" t="s">
        <v>3022</v>
      </c>
      <c r="E2236" s="107" t="str">
        <f>VLOOKUP($C2236,'2024-25 School Level AAFTE'!$C$4:$L$2372,9,FALSE)</f>
        <v>Yes</v>
      </c>
      <c r="F2236" s="95">
        <f>VLOOKUP($C2236,'2024-25 School Level AAFTE'!$C$4:$J$2372,8,FALSE)</f>
        <v>334.33</v>
      </c>
      <c r="G2236" s="97">
        <f>IFERROR(IF(E2236= "yes",VLOOKUP(C2236,Summary!$B:$I,6,0),0),0)</f>
        <v>0</v>
      </c>
      <c r="H2236" s="96">
        <f t="shared" si="371"/>
        <v>334.33</v>
      </c>
      <c r="I2236" s="154">
        <f>VLOOKUP($A2236,'2025-26 Salary &amp; Benefits'!$A:$I,3,FALSE)</f>
        <v>1</v>
      </c>
      <c r="J2236" s="154">
        <f>VLOOKUP($A2236,'2025-26 Salary &amp; Benefits'!$A:$I,4,FALSE)</f>
        <v>1</v>
      </c>
      <c r="K2236" s="141">
        <f t="shared" si="372"/>
        <v>334.33</v>
      </c>
      <c r="L2236" s="140">
        <f t="shared" si="373"/>
        <v>0.98099999999999998</v>
      </c>
      <c r="M2236" s="142">
        <f>'2025-26 Salary &amp; Benefits'!$E$6</f>
        <v>78209</v>
      </c>
      <c r="N2236" s="142">
        <f>'2025-26 Salary &amp; Benefits'!$F$6</f>
        <v>80164</v>
      </c>
      <c r="O2236" s="9">
        <f t="shared" si="374"/>
        <v>76723.03</v>
      </c>
      <c r="P2236" s="9">
        <f t="shared" si="375"/>
        <v>1917.8500000000058</v>
      </c>
      <c r="Q2236" s="9">
        <f>'2025-26 Salary &amp; Benefits'!G$6</f>
        <v>15997.68</v>
      </c>
      <c r="R2236" s="143">
        <f>'2025-26 Salary &amp; Benefits'!H$6</f>
        <v>0.16020000000000001</v>
      </c>
      <c r="S2236" s="143">
        <f>'2025-26 Salary &amp; Benefits'!I$6</f>
        <v>0.15390000000000001</v>
      </c>
      <c r="T2236" s="9">
        <f t="shared" si="376"/>
        <v>28279.91</v>
      </c>
      <c r="U2236" s="9">
        <f t="shared" si="377"/>
        <v>1310.68</v>
      </c>
      <c r="V2236" s="9">
        <f t="shared" si="378"/>
        <v>201.71</v>
      </c>
      <c r="W2236" s="9">
        <f t="shared" si="379"/>
        <v>1512.39</v>
      </c>
      <c r="X2236" s="22">
        <f t="shared" si="380"/>
        <v>108433.18000000001</v>
      </c>
    </row>
    <row r="2237" spans="1:24">
      <c r="A2237" s="77" t="s">
        <v>2456</v>
      </c>
      <c r="B2237" s="87" t="s">
        <v>2867</v>
      </c>
      <c r="C2237" s="88">
        <v>5544</v>
      </c>
      <c r="D2237" s="87" t="s">
        <v>2142</v>
      </c>
      <c r="E2237" s="107" t="str">
        <f>VLOOKUP($C2237,'2024-25 School Level AAFTE'!$C$4:$L$2372,9,FALSE)</f>
        <v>Yes</v>
      </c>
      <c r="F2237" s="95">
        <f>VLOOKUP($C2237,'2024-25 School Level AAFTE'!$C$4:$J$2372,8,FALSE)</f>
        <v>408</v>
      </c>
      <c r="G2237" s="97">
        <f>IFERROR(IF(E2237= "yes",VLOOKUP(C2237,Summary!$B:$I,6,0),0),0)</f>
        <v>0</v>
      </c>
      <c r="H2237" s="96">
        <f t="shared" si="371"/>
        <v>408</v>
      </c>
      <c r="I2237" s="154">
        <f>VLOOKUP($A2237,'2025-26 Salary &amp; Benefits'!$A:$I,3,FALSE)</f>
        <v>1</v>
      </c>
      <c r="J2237" s="154">
        <f>VLOOKUP($A2237,'2025-26 Salary &amp; Benefits'!$A:$I,4,FALSE)</f>
        <v>1</v>
      </c>
      <c r="K2237" s="141">
        <f t="shared" si="372"/>
        <v>408</v>
      </c>
      <c r="L2237" s="140">
        <f t="shared" si="373"/>
        <v>1.1970000000000001</v>
      </c>
      <c r="M2237" s="142">
        <f>'2025-26 Salary &amp; Benefits'!$E$6</f>
        <v>78209</v>
      </c>
      <c r="N2237" s="142">
        <f>'2025-26 Salary &amp; Benefits'!$F$6</f>
        <v>80164</v>
      </c>
      <c r="O2237" s="9">
        <f t="shared" si="374"/>
        <v>93616.17</v>
      </c>
      <c r="P2237" s="9">
        <f t="shared" si="375"/>
        <v>2340.1399999999994</v>
      </c>
      <c r="Q2237" s="9">
        <f>'2025-26 Salary &amp; Benefits'!G$6</f>
        <v>15997.68</v>
      </c>
      <c r="R2237" s="143">
        <f>'2025-26 Salary &amp; Benefits'!H$6</f>
        <v>0.16020000000000001</v>
      </c>
      <c r="S2237" s="143">
        <f>'2025-26 Salary &amp; Benefits'!I$6</f>
        <v>0.15390000000000001</v>
      </c>
      <c r="T2237" s="9">
        <f t="shared" si="376"/>
        <v>34506.68</v>
      </c>
      <c r="U2237" s="9">
        <f t="shared" si="377"/>
        <v>1599.27</v>
      </c>
      <c r="V2237" s="9">
        <f t="shared" si="378"/>
        <v>246.13</v>
      </c>
      <c r="W2237" s="9">
        <f t="shared" si="379"/>
        <v>1845.4</v>
      </c>
      <c r="X2237" s="22">
        <f t="shared" si="380"/>
        <v>132308.39000000001</v>
      </c>
    </row>
    <row r="2238" spans="1:24">
      <c r="A2238" s="77" t="s">
        <v>2456</v>
      </c>
      <c r="B2238" s="87" t="s">
        <v>2867</v>
      </c>
      <c r="C2238" s="88">
        <v>5595</v>
      </c>
      <c r="D2238" s="87" t="s">
        <v>2933</v>
      </c>
      <c r="E2238" s="107" t="str">
        <f>VLOOKUP($C2238,'2024-25 School Level AAFTE'!$C$4:$L$2372,9,FALSE)</f>
        <v>No</v>
      </c>
      <c r="F2238" s="95">
        <f>VLOOKUP($C2238,'2024-25 School Level AAFTE'!$C$4:$J$2372,8,FALSE)</f>
        <v>23.78</v>
      </c>
      <c r="G2238" s="97">
        <f>IFERROR(IF(E2238= "yes",VLOOKUP(C2238,Summary!$B:$I,6,0),0),0)</f>
        <v>0</v>
      </c>
      <c r="H2238" s="96">
        <f t="shared" si="371"/>
        <v>0</v>
      </c>
      <c r="I2238" s="154">
        <f>VLOOKUP($A2238,'2025-26 Salary &amp; Benefits'!$A:$I,3,FALSE)</f>
        <v>1</v>
      </c>
      <c r="J2238" s="154">
        <f>VLOOKUP($A2238,'2025-26 Salary &amp; Benefits'!$A:$I,4,FALSE)</f>
        <v>1</v>
      </c>
      <c r="K2238" s="141">
        <f t="shared" si="372"/>
        <v>0</v>
      </c>
      <c r="L2238" s="140">
        <f t="shared" si="373"/>
        <v>0</v>
      </c>
      <c r="M2238" s="142">
        <f>'2025-26 Salary &amp; Benefits'!$E$6</f>
        <v>78209</v>
      </c>
      <c r="N2238" s="142">
        <f>'2025-26 Salary &amp; Benefits'!$F$6</f>
        <v>80164</v>
      </c>
      <c r="O2238" s="9">
        <f t="shared" si="374"/>
        <v>0</v>
      </c>
      <c r="P2238" s="9">
        <f t="shared" si="375"/>
        <v>0</v>
      </c>
      <c r="Q2238" s="9">
        <f>'2025-26 Salary &amp; Benefits'!G$6</f>
        <v>15997.68</v>
      </c>
      <c r="R2238" s="143">
        <f>'2025-26 Salary &amp; Benefits'!H$6</f>
        <v>0.16020000000000001</v>
      </c>
      <c r="S2238" s="143">
        <f>'2025-26 Salary &amp; Benefits'!I$6</f>
        <v>0.15390000000000001</v>
      </c>
      <c r="T2238" s="9">
        <f t="shared" si="376"/>
        <v>0</v>
      </c>
      <c r="U2238" s="9">
        <f t="shared" si="377"/>
        <v>0</v>
      </c>
      <c r="V2238" s="9">
        <f t="shared" si="378"/>
        <v>0</v>
      </c>
      <c r="W2238" s="9">
        <f t="shared" si="379"/>
        <v>0</v>
      </c>
      <c r="X2238" s="22">
        <f t="shared" si="380"/>
        <v>0</v>
      </c>
    </row>
    <row r="2239" spans="1:24">
      <c r="A2239" s="77" t="s">
        <v>2456</v>
      </c>
      <c r="B2239" s="87" t="s">
        <v>2867</v>
      </c>
      <c r="C2239" s="88">
        <v>5723</v>
      </c>
      <c r="D2239" s="87" t="s">
        <v>3108</v>
      </c>
      <c r="E2239" s="107" t="str">
        <f>VLOOKUP($C2239,'2024-25 School Level AAFTE'!$C$4:$L$2372,9,FALSE)</f>
        <v>Yes</v>
      </c>
      <c r="F2239" s="95">
        <f>VLOOKUP($C2239,'2024-25 School Level AAFTE'!$C$4:$J$2372,8,FALSE)</f>
        <v>5</v>
      </c>
      <c r="G2239" s="97">
        <f>IFERROR(IF(E2239= "yes",VLOOKUP(C2239,Summary!$B:$I,6,0),0),0)</f>
        <v>0</v>
      </c>
      <c r="H2239" s="96">
        <f t="shared" si="371"/>
        <v>5</v>
      </c>
      <c r="I2239" s="154">
        <f>VLOOKUP($A2239,'2025-26 Salary &amp; Benefits'!$A:$I,3,FALSE)</f>
        <v>1</v>
      </c>
      <c r="J2239" s="154">
        <f>VLOOKUP($A2239,'2025-26 Salary &amp; Benefits'!$A:$I,4,FALSE)</f>
        <v>1</v>
      </c>
      <c r="K2239" s="141">
        <f t="shared" si="372"/>
        <v>5</v>
      </c>
      <c r="L2239" s="140">
        <f t="shared" si="373"/>
        <v>1.4999999999999999E-2</v>
      </c>
      <c r="M2239" s="142">
        <f>'2025-26 Salary &amp; Benefits'!$E$6</f>
        <v>78209</v>
      </c>
      <c r="N2239" s="142">
        <f>'2025-26 Salary &amp; Benefits'!$F$6</f>
        <v>80164</v>
      </c>
      <c r="O2239" s="9">
        <f t="shared" si="374"/>
        <v>1173.1400000000001</v>
      </c>
      <c r="P2239" s="9">
        <f t="shared" si="375"/>
        <v>29.319999999999936</v>
      </c>
      <c r="Q2239" s="9">
        <f>'2025-26 Salary &amp; Benefits'!G$6</f>
        <v>15997.68</v>
      </c>
      <c r="R2239" s="143">
        <f>'2025-26 Salary &amp; Benefits'!H$6</f>
        <v>0.16020000000000001</v>
      </c>
      <c r="S2239" s="143">
        <f>'2025-26 Salary &amp; Benefits'!I$6</f>
        <v>0.15390000000000001</v>
      </c>
      <c r="T2239" s="9">
        <f t="shared" si="376"/>
        <v>432.41</v>
      </c>
      <c r="U2239" s="9">
        <f t="shared" si="377"/>
        <v>20.04</v>
      </c>
      <c r="V2239" s="9">
        <f t="shared" si="378"/>
        <v>3.08</v>
      </c>
      <c r="W2239" s="9">
        <f t="shared" si="379"/>
        <v>23.119999999999997</v>
      </c>
      <c r="X2239" s="22">
        <f t="shared" si="380"/>
        <v>1657.99</v>
      </c>
    </row>
    <row r="2240" spans="1:24">
      <c r="A2240" s="77" t="s">
        <v>2456</v>
      </c>
      <c r="B2240" s="87" t="s">
        <v>2867</v>
      </c>
      <c r="C2240" s="88">
        <v>5724</v>
      </c>
      <c r="D2240" s="87" t="s">
        <v>3106</v>
      </c>
      <c r="E2240" s="107" t="str">
        <f>VLOOKUP($C2240,'2024-25 School Level AAFTE'!$C$4:$L$2372,9,FALSE)</f>
        <v>Yes</v>
      </c>
      <c r="F2240" s="95">
        <f>VLOOKUP($C2240,'2024-25 School Level AAFTE'!$C$4:$J$2372,8,FALSE)</f>
        <v>9.27</v>
      </c>
      <c r="G2240" s="97">
        <f>IFERROR(IF(E2240= "yes",VLOOKUP(C2240,Summary!$B:$I,6,0),0),0)</f>
        <v>0</v>
      </c>
      <c r="H2240" s="96">
        <f t="shared" si="371"/>
        <v>9.27</v>
      </c>
      <c r="I2240" s="154">
        <f>VLOOKUP($A2240,'2025-26 Salary &amp; Benefits'!$A:$I,3,FALSE)</f>
        <v>1</v>
      </c>
      <c r="J2240" s="154">
        <f>VLOOKUP($A2240,'2025-26 Salary &amp; Benefits'!$A:$I,4,FALSE)</f>
        <v>1</v>
      </c>
      <c r="K2240" s="141">
        <f t="shared" si="372"/>
        <v>9.27</v>
      </c>
      <c r="L2240" s="140">
        <f t="shared" si="373"/>
        <v>2.7E-2</v>
      </c>
      <c r="M2240" s="142">
        <f>'2025-26 Salary &amp; Benefits'!$E$6</f>
        <v>78209</v>
      </c>
      <c r="N2240" s="142">
        <f>'2025-26 Salary &amp; Benefits'!$F$6</f>
        <v>80164</v>
      </c>
      <c r="O2240" s="9">
        <f t="shared" si="374"/>
        <v>2111.64</v>
      </c>
      <c r="P2240" s="9">
        <f t="shared" si="375"/>
        <v>52.789999999999964</v>
      </c>
      <c r="Q2240" s="9">
        <f>'2025-26 Salary &amp; Benefits'!G$6</f>
        <v>15997.68</v>
      </c>
      <c r="R2240" s="143">
        <f>'2025-26 Salary &amp; Benefits'!H$6</f>
        <v>0.16020000000000001</v>
      </c>
      <c r="S2240" s="143">
        <f>'2025-26 Salary &amp; Benefits'!I$6</f>
        <v>0.15390000000000001</v>
      </c>
      <c r="T2240" s="9">
        <f t="shared" si="376"/>
        <v>778.35</v>
      </c>
      <c r="U2240" s="9">
        <f t="shared" si="377"/>
        <v>36.07</v>
      </c>
      <c r="V2240" s="9">
        <f t="shared" si="378"/>
        <v>5.55</v>
      </c>
      <c r="W2240" s="9">
        <f t="shared" si="379"/>
        <v>41.62</v>
      </c>
      <c r="X2240" s="22">
        <f t="shared" si="380"/>
        <v>2984.3999999999996</v>
      </c>
    </row>
    <row r="2241" spans="1:24">
      <c r="A2241" s="77" t="s">
        <v>2456</v>
      </c>
      <c r="B2241" s="87" t="s">
        <v>2867</v>
      </c>
      <c r="C2241" s="88">
        <v>5725</v>
      </c>
      <c r="D2241" s="87" t="s">
        <v>3107</v>
      </c>
      <c r="E2241" s="107" t="str">
        <f>VLOOKUP($C2241,'2024-25 School Level AAFTE'!$C$4:$L$2372,9,FALSE)</f>
        <v>Yes</v>
      </c>
      <c r="F2241" s="95">
        <f>VLOOKUP($C2241,'2024-25 School Level AAFTE'!$C$4:$J$2372,8,FALSE)</f>
        <v>36.78</v>
      </c>
      <c r="G2241" s="97">
        <f>IFERROR(IF(E2241= "yes",VLOOKUP(C2241,Summary!$B:$I,6,0),0),0)</f>
        <v>0</v>
      </c>
      <c r="H2241" s="96">
        <f t="shared" si="371"/>
        <v>36.78</v>
      </c>
      <c r="I2241" s="154">
        <f>VLOOKUP($A2241,'2025-26 Salary &amp; Benefits'!$A:$I,3,FALSE)</f>
        <v>1</v>
      </c>
      <c r="J2241" s="154">
        <f>VLOOKUP($A2241,'2025-26 Salary &amp; Benefits'!$A:$I,4,FALSE)</f>
        <v>1</v>
      </c>
      <c r="K2241" s="141">
        <f t="shared" si="372"/>
        <v>36.78</v>
      </c>
      <c r="L2241" s="140">
        <f t="shared" si="373"/>
        <v>0.108</v>
      </c>
      <c r="M2241" s="142">
        <f>'2025-26 Salary &amp; Benefits'!$E$6</f>
        <v>78209</v>
      </c>
      <c r="N2241" s="142">
        <f>'2025-26 Salary &amp; Benefits'!$F$6</f>
        <v>80164</v>
      </c>
      <c r="O2241" s="9">
        <f t="shared" si="374"/>
        <v>8446.57</v>
      </c>
      <c r="P2241" s="9">
        <f t="shared" si="375"/>
        <v>211.13999999999942</v>
      </c>
      <c r="Q2241" s="9">
        <f>'2025-26 Salary &amp; Benefits'!G$6</f>
        <v>15997.68</v>
      </c>
      <c r="R2241" s="143">
        <f>'2025-26 Salary &amp; Benefits'!H$6</f>
        <v>0.16020000000000001</v>
      </c>
      <c r="S2241" s="143">
        <f>'2025-26 Salary &amp; Benefits'!I$6</f>
        <v>0.15390000000000001</v>
      </c>
      <c r="T2241" s="9">
        <f t="shared" si="376"/>
        <v>3113.38</v>
      </c>
      <c r="U2241" s="9">
        <f t="shared" si="377"/>
        <v>144.30000000000001</v>
      </c>
      <c r="V2241" s="9">
        <f t="shared" si="378"/>
        <v>22.21</v>
      </c>
      <c r="W2241" s="9">
        <f t="shared" si="379"/>
        <v>166.51000000000002</v>
      </c>
      <c r="X2241" s="22">
        <f t="shared" si="380"/>
        <v>11937.6</v>
      </c>
    </row>
    <row r="2242" spans="1:24">
      <c r="A2242" s="77" t="s">
        <v>2216</v>
      </c>
      <c r="B2242" s="87" t="s">
        <v>2868</v>
      </c>
      <c r="C2242" s="88">
        <v>2792</v>
      </c>
      <c r="D2242" s="87" t="s">
        <v>415</v>
      </c>
      <c r="E2242" s="107" t="str">
        <f>VLOOKUP($C2242,'2024-25 School Level AAFTE'!$C$4:$L$2372,9,FALSE)</f>
        <v>Yes</v>
      </c>
      <c r="F2242" s="95">
        <f>VLOOKUP($C2242,'2024-25 School Level AAFTE'!$C$4:$J$2372,8,FALSE)</f>
        <v>389.46</v>
      </c>
      <c r="G2242" s="97">
        <f>IFERROR(IF(E2242= "yes",VLOOKUP(C2242,Summary!$B:$I,6,0),0),0)</f>
        <v>0</v>
      </c>
      <c r="H2242" s="96">
        <f t="shared" si="371"/>
        <v>389.46</v>
      </c>
      <c r="I2242" s="154">
        <f>VLOOKUP($A2242,'2025-26 Salary &amp; Benefits'!$A:$I,3,FALSE)</f>
        <v>1</v>
      </c>
      <c r="J2242" s="154">
        <f>VLOOKUP($A2242,'2025-26 Salary &amp; Benefits'!$A:$I,4,FALSE)</f>
        <v>1</v>
      </c>
      <c r="K2242" s="141">
        <f t="shared" si="372"/>
        <v>389.46</v>
      </c>
      <c r="L2242" s="140">
        <f t="shared" si="373"/>
        <v>1.1419999999999999</v>
      </c>
      <c r="M2242" s="142">
        <f>'2025-26 Salary &amp; Benefits'!$E$6</f>
        <v>78209</v>
      </c>
      <c r="N2242" s="142">
        <f>'2025-26 Salary &amp; Benefits'!$F$6</f>
        <v>80164</v>
      </c>
      <c r="O2242" s="9">
        <f t="shared" si="374"/>
        <v>89314.68</v>
      </c>
      <c r="P2242" s="9">
        <f t="shared" si="375"/>
        <v>2232.6100000000006</v>
      </c>
      <c r="Q2242" s="9">
        <f>'2025-26 Salary &amp; Benefits'!G$6</f>
        <v>15997.68</v>
      </c>
      <c r="R2242" s="143">
        <f>'2025-26 Salary &amp; Benefits'!H$6</f>
        <v>0.16020000000000001</v>
      </c>
      <c r="S2242" s="143">
        <f>'2025-26 Salary &amp; Benefits'!I$6</f>
        <v>0.15390000000000001</v>
      </c>
      <c r="T2242" s="9">
        <f t="shared" si="376"/>
        <v>32921.160000000003</v>
      </c>
      <c r="U2242" s="9">
        <f t="shared" si="377"/>
        <v>1525.79</v>
      </c>
      <c r="V2242" s="9">
        <f t="shared" si="378"/>
        <v>234.82</v>
      </c>
      <c r="W2242" s="9">
        <f t="shared" si="379"/>
        <v>1760.61</v>
      </c>
      <c r="X2242" s="22">
        <f t="shared" si="380"/>
        <v>126229.06</v>
      </c>
    </row>
    <row r="2243" spans="1:24">
      <c r="A2243" s="77" t="s">
        <v>2216</v>
      </c>
      <c r="B2243" s="87" t="s">
        <v>2868</v>
      </c>
      <c r="C2243" s="89">
        <v>3273</v>
      </c>
      <c r="D2243" s="101" t="s">
        <v>416</v>
      </c>
      <c r="E2243" s="107" t="str">
        <f>VLOOKUP($C2243,'2024-25 School Level AAFTE'!$C$4:$L$2372,9,FALSE)</f>
        <v>Yes</v>
      </c>
      <c r="F2243" s="95">
        <f>VLOOKUP($C2243,'2024-25 School Level AAFTE'!$C$4:$J$2372,8,FALSE)</f>
        <v>293.92</v>
      </c>
      <c r="G2243" s="97">
        <f>IFERROR(IF(E2243= "yes",VLOOKUP(C2243,Summary!$B:$I,6,0),0),0)</f>
        <v>0</v>
      </c>
      <c r="H2243" s="96">
        <f t="shared" si="371"/>
        <v>293.92</v>
      </c>
      <c r="I2243" s="154">
        <f>VLOOKUP($A2243,'2025-26 Salary &amp; Benefits'!$A:$I,3,FALSE)</f>
        <v>1</v>
      </c>
      <c r="J2243" s="154">
        <f>VLOOKUP($A2243,'2025-26 Salary &amp; Benefits'!$A:$I,4,FALSE)</f>
        <v>1</v>
      </c>
      <c r="K2243" s="141">
        <f t="shared" si="372"/>
        <v>293.92</v>
      </c>
      <c r="L2243" s="140">
        <f t="shared" si="373"/>
        <v>0.86199999999999999</v>
      </c>
      <c r="M2243" s="142">
        <f>'2025-26 Salary &amp; Benefits'!$E$6</f>
        <v>78209</v>
      </c>
      <c r="N2243" s="142">
        <f>'2025-26 Salary &amp; Benefits'!$F$6</f>
        <v>80164</v>
      </c>
      <c r="O2243" s="9">
        <f t="shared" si="374"/>
        <v>67416.160000000003</v>
      </c>
      <c r="P2243" s="9">
        <f t="shared" si="375"/>
        <v>1685.2099999999919</v>
      </c>
      <c r="Q2243" s="9">
        <f>'2025-26 Salary &amp; Benefits'!G$6</f>
        <v>15997.68</v>
      </c>
      <c r="R2243" s="143">
        <f>'2025-26 Salary &amp; Benefits'!H$6</f>
        <v>0.16020000000000001</v>
      </c>
      <c r="S2243" s="143">
        <f>'2025-26 Salary &amp; Benefits'!I$6</f>
        <v>0.15390000000000001</v>
      </c>
      <c r="T2243" s="9">
        <f t="shared" si="376"/>
        <v>24849.42</v>
      </c>
      <c r="U2243" s="9">
        <f t="shared" si="377"/>
        <v>1151.69</v>
      </c>
      <c r="V2243" s="9">
        <f t="shared" si="378"/>
        <v>177.25</v>
      </c>
      <c r="W2243" s="9">
        <f t="shared" si="379"/>
        <v>1328.94</v>
      </c>
      <c r="X2243" s="22">
        <f t="shared" si="380"/>
        <v>95279.73</v>
      </c>
    </row>
    <row r="2244" spans="1:24">
      <c r="A2244" s="77" t="s">
        <v>2216</v>
      </c>
      <c r="B2244" s="87" t="s">
        <v>2868</v>
      </c>
      <c r="C2244" s="88">
        <v>3909</v>
      </c>
      <c r="D2244" s="87" t="s">
        <v>417</v>
      </c>
      <c r="E2244" s="107" t="str">
        <f>VLOOKUP($C2244,'2024-25 School Level AAFTE'!$C$4:$L$2372,9,FALSE)</f>
        <v>Yes</v>
      </c>
      <c r="F2244" s="95">
        <f>VLOOKUP($C2244,'2024-25 School Level AAFTE'!$C$4:$J$2372,8,FALSE)</f>
        <v>225.89</v>
      </c>
      <c r="G2244" s="97">
        <f>IFERROR(IF(E2244= "yes",VLOOKUP(C2244,Summary!$B:$I,6,0),0),0)</f>
        <v>0</v>
      </c>
      <c r="H2244" s="96">
        <f t="shared" si="371"/>
        <v>225.89</v>
      </c>
      <c r="I2244" s="154">
        <f>VLOOKUP($A2244,'2025-26 Salary &amp; Benefits'!$A:$I,3,FALSE)</f>
        <v>1</v>
      </c>
      <c r="J2244" s="154">
        <f>VLOOKUP($A2244,'2025-26 Salary &amp; Benefits'!$A:$I,4,FALSE)</f>
        <v>1</v>
      </c>
      <c r="K2244" s="141">
        <f t="shared" si="372"/>
        <v>225.89</v>
      </c>
      <c r="L2244" s="140">
        <f t="shared" si="373"/>
        <v>0.66300000000000003</v>
      </c>
      <c r="M2244" s="142">
        <f>'2025-26 Salary &amp; Benefits'!$E$6</f>
        <v>78209</v>
      </c>
      <c r="N2244" s="142">
        <f>'2025-26 Salary &amp; Benefits'!$F$6</f>
        <v>80164</v>
      </c>
      <c r="O2244" s="9">
        <f t="shared" si="374"/>
        <v>51852.57</v>
      </c>
      <c r="P2244" s="9">
        <f t="shared" si="375"/>
        <v>1296.1600000000035</v>
      </c>
      <c r="Q2244" s="9">
        <f>'2025-26 Salary &amp; Benefits'!G$6</f>
        <v>15997.68</v>
      </c>
      <c r="R2244" s="143">
        <f>'2025-26 Salary &amp; Benefits'!H$6</f>
        <v>0.16020000000000001</v>
      </c>
      <c r="S2244" s="143">
        <f>'2025-26 Salary &amp; Benefits'!I$6</f>
        <v>0.15390000000000001</v>
      </c>
      <c r="T2244" s="9">
        <f t="shared" si="376"/>
        <v>19112.72</v>
      </c>
      <c r="U2244" s="9">
        <f t="shared" si="377"/>
        <v>885.81</v>
      </c>
      <c r="V2244" s="9">
        <f t="shared" si="378"/>
        <v>136.33000000000001</v>
      </c>
      <c r="W2244" s="9">
        <f t="shared" si="379"/>
        <v>1022.14</v>
      </c>
      <c r="X2244" s="22">
        <f t="shared" si="380"/>
        <v>73283.590000000011</v>
      </c>
    </row>
    <row r="2245" spans="1:24">
      <c r="A2245" s="77" t="s">
        <v>2185</v>
      </c>
      <c r="B2245" s="87" t="s">
        <v>2869</v>
      </c>
      <c r="C2245" s="88">
        <v>1899</v>
      </c>
      <c r="D2245" s="87" t="s">
        <v>3121</v>
      </c>
      <c r="E2245" s="107" t="str">
        <f>VLOOKUP($C2245,'2024-25 School Level AAFTE'!$C$4:$L$2372,9,FALSE)</f>
        <v>No</v>
      </c>
      <c r="F2245" s="95">
        <f>VLOOKUP($C2245,'2024-25 School Level AAFTE'!$C$4:$J$2372,8,FALSE)</f>
        <v>1.78</v>
      </c>
      <c r="G2245" s="97">
        <f>IFERROR(IF(E2245= "yes",VLOOKUP(C2245,Summary!$B:$I,6,0),0),0)</f>
        <v>0</v>
      </c>
      <c r="H2245" s="96">
        <f t="shared" si="371"/>
        <v>0</v>
      </c>
      <c r="I2245" s="154">
        <f>VLOOKUP($A2245,'2025-26 Salary &amp; Benefits'!$A:$I,3,FALSE)</f>
        <v>1.06</v>
      </c>
      <c r="J2245" s="154">
        <f>VLOOKUP($A2245,'2025-26 Salary &amp; Benefits'!$A:$I,4,FALSE)</f>
        <v>1.06</v>
      </c>
      <c r="K2245" s="141">
        <f t="shared" si="372"/>
        <v>0</v>
      </c>
      <c r="L2245" s="140">
        <f t="shared" si="373"/>
        <v>0</v>
      </c>
      <c r="M2245" s="142">
        <f>'2025-26 Salary &amp; Benefits'!$E$6</f>
        <v>78209</v>
      </c>
      <c r="N2245" s="142">
        <f>'2025-26 Salary &amp; Benefits'!$F$6</f>
        <v>80164</v>
      </c>
      <c r="O2245" s="9">
        <f t="shared" si="374"/>
        <v>0</v>
      </c>
      <c r="P2245" s="9">
        <f t="shared" si="375"/>
        <v>0</v>
      </c>
      <c r="Q2245" s="9">
        <f>'2025-26 Salary &amp; Benefits'!G$6</f>
        <v>15997.68</v>
      </c>
      <c r="R2245" s="143">
        <f>'2025-26 Salary &amp; Benefits'!H$6</f>
        <v>0.16020000000000001</v>
      </c>
      <c r="S2245" s="143">
        <f>'2025-26 Salary &amp; Benefits'!I$6</f>
        <v>0.15390000000000001</v>
      </c>
      <c r="T2245" s="9">
        <f t="shared" si="376"/>
        <v>0</v>
      </c>
      <c r="U2245" s="9">
        <f t="shared" si="377"/>
        <v>0</v>
      </c>
      <c r="V2245" s="9">
        <f t="shared" si="378"/>
        <v>0</v>
      </c>
      <c r="W2245" s="9">
        <f t="shared" si="379"/>
        <v>0</v>
      </c>
      <c r="X2245" s="22">
        <f t="shared" si="380"/>
        <v>0</v>
      </c>
    </row>
    <row r="2246" spans="1:24">
      <c r="A2246" s="77" t="s">
        <v>2185</v>
      </c>
      <c r="B2246" s="87" t="s">
        <v>2869</v>
      </c>
      <c r="C2246" s="88">
        <v>2509</v>
      </c>
      <c r="D2246" s="87" t="s">
        <v>209</v>
      </c>
      <c r="E2246" s="107" t="str">
        <f>VLOOKUP($C2246,'2024-25 School Level AAFTE'!$C$4:$L$2372,9,FALSE)</f>
        <v>No</v>
      </c>
      <c r="F2246" s="95">
        <f>VLOOKUP($C2246,'2024-25 School Level AAFTE'!$C$4:$J$2372,8,FALSE)</f>
        <v>289.94</v>
      </c>
      <c r="G2246" s="97">
        <f>IFERROR(IF(E2246= "yes",VLOOKUP(C2246,Summary!$B:$I,6,0),0),0)</f>
        <v>0</v>
      </c>
      <c r="H2246" s="96">
        <f t="shared" si="371"/>
        <v>0</v>
      </c>
      <c r="I2246" s="154">
        <f>VLOOKUP($A2246,'2025-26 Salary &amp; Benefits'!$A:$I,3,FALSE)</f>
        <v>1.06</v>
      </c>
      <c r="J2246" s="154">
        <f>VLOOKUP($A2246,'2025-26 Salary &amp; Benefits'!$A:$I,4,FALSE)</f>
        <v>1.06</v>
      </c>
      <c r="K2246" s="141">
        <f t="shared" si="372"/>
        <v>0</v>
      </c>
      <c r="L2246" s="140">
        <f t="shared" si="373"/>
        <v>0</v>
      </c>
      <c r="M2246" s="142">
        <f>'2025-26 Salary &amp; Benefits'!$E$6</f>
        <v>78209</v>
      </c>
      <c r="N2246" s="142">
        <f>'2025-26 Salary &amp; Benefits'!$F$6</f>
        <v>80164</v>
      </c>
      <c r="O2246" s="9">
        <f t="shared" si="374"/>
        <v>0</v>
      </c>
      <c r="P2246" s="9">
        <f t="shared" si="375"/>
        <v>0</v>
      </c>
      <c r="Q2246" s="9">
        <f>'2025-26 Salary &amp; Benefits'!G$6</f>
        <v>15997.68</v>
      </c>
      <c r="R2246" s="143">
        <f>'2025-26 Salary &amp; Benefits'!H$6</f>
        <v>0.16020000000000001</v>
      </c>
      <c r="S2246" s="143">
        <f>'2025-26 Salary &amp; Benefits'!I$6</f>
        <v>0.15390000000000001</v>
      </c>
      <c r="T2246" s="9">
        <f t="shared" si="376"/>
        <v>0</v>
      </c>
      <c r="U2246" s="9">
        <f t="shared" si="377"/>
        <v>0</v>
      </c>
      <c r="V2246" s="9">
        <f t="shared" si="378"/>
        <v>0</v>
      </c>
      <c r="W2246" s="9">
        <f t="shared" si="379"/>
        <v>0</v>
      </c>
      <c r="X2246" s="22">
        <f t="shared" si="380"/>
        <v>0</v>
      </c>
    </row>
    <row r="2247" spans="1:24">
      <c r="A2247" s="77" t="s">
        <v>2185</v>
      </c>
      <c r="B2247" s="87" t="s">
        <v>2869</v>
      </c>
      <c r="C2247" s="88">
        <v>2911</v>
      </c>
      <c r="D2247" s="87" t="s">
        <v>210</v>
      </c>
      <c r="E2247" s="107" t="str">
        <f>VLOOKUP($C2247,'2024-25 School Level AAFTE'!$C$4:$L$2372,9,FALSE)</f>
        <v>No</v>
      </c>
      <c r="F2247" s="95">
        <f>VLOOKUP($C2247,'2024-25 School Level AAFTE'!$C$4:$J$2372,8,FALSE)</f>
        <v>237.89</v>
      </c>
      <c r="G2247" s="97">
        <f>IFERROR(IF(E2247= "yes",VLOOKUP(C2247,Summary!$B:$I,6,0),0),0)</f>
        <v>0</v>
      </c>
      <c r="H2247" s="96">
        <f t="shared" si="371"/>
        <v>0</v>
      </c>
      <c r="I2247" s="154">
        <f>VLOOKUP($A2247,'2025-26 Salary &amp; Benefits'!$A:$I,3,FALSE)</f>
        <v>1.06</v>
      </c>
      <c r="J2247" s="154">
        <f>VLOOKUP($A2247,'2025-26 Salary &amp; Benefits'!$A:$I,4,FALSE)</f>
        <v>1.06</v>
      </c>
      <c r="K2247" s="141">
        <f t="shared" si="372"/>
        <v>0</v>
      </c>
      <c r="L2247" s="140">
        <f t="shared" si="373"/>
        <v>0</v>
      </c>
      <c r="M2247" s="142">
        <f>'2025-26 Salary &amp; Benefits'!$E$6</f>
        <v>78209</v>
      </c>
      <c r="N2247" s="142">
        <f>'2025-26 Salary &amp; Benefits'!$F$6</f>
        <v>80164</v>
      </c>
      <c r="O2247" s="9">
        <f t="shared" si="374"/>
        <v>0</v>
      </c>
      <c r="P2247" s="9">
        <f t="shared" si="375"/>
        <v>0</v>
      </c>
      <c r="Q2247" s="9">
        <f>'2025-26 Salary &amp; Benefits'!G$6</f>
        <v>15997.68</v>
      </c>
      <c r="R2247" s="143">
        <f>'2025-26 Salary &amp; Benefits'!H$6</f>
        <v>0.16020000000000001</v>
      </c>
      <c r="S2247" s="143">
        <f>'2025-26 Salary &amp; Benefits'!I$6</f>
        <v>0.15390000000000001</v>
      </c>
      <c r="T2247" s="9">
        <f t="shared" si="376"/>
        <v>0</v>
      </c>
      <c r="U2247" s="9">
        <f t="shared" si="377"/>
        <v>0</v>
      </c>
      <c r="V2247" s="9">
        <f t="shared" si="378"/>
        <v>0</v>
      </c>
      <c r="W2247" s="9">
        <f t="shared" si="379"/>
        <v>0</v>
      </c>
      <c r="X2247" s="22">
        <f t="shared" si="380"/>
        <v>0</v>
      </c>
    </row>
    <row r="2248" spans="1:24">
      <c r="A2248" s="77" t="s">
        <v>2185</v>
      </c>
      <c r="B2248" s="87" t="s">
        <v>2869</v>
      </c>
      <c r="C2248" s="88">
        <v>3147</v>
      </c>
      <c r="D2248" s="87" t="s">
        <v>211</v>
      </c>
      <c r="E2248" s="107" t="str">
        <f>VLOOKUP($C2248,'2024-25 School Level AAFTE'!$C$4:$L$2372,9,FALSE)</f>
        <v>No</v>
      </c>
      <c r="F2248" s="95">
        <f>VLOOKUP($C2248,'2024-25 School Level AAFTE'!$C$4:$J$2372,8,FALSE)</f>
        <v>893.24</v>
      </c>
      <c r="G2248" s="97">
        <f>IFERROR(IF(E2248= "yes",VLOOKUP(C2248,Summary!$B:$I,6,0),0),0)</f>
        <v>0</v>
      </c>
      <c r="H2248" s="96">
        <f t="shared" si="371"/>
        <v>0</v>
      </c>
      <c r="I2248" s="154">
        <f>VLOOKUP($A2248,'2025-26 Salary &amp; Benefits'!$A:$I,3,FALSE)</f>
        <v>1.06</v>
      </c>
      <c r="J2248" s="154">
        <f>VLOOKUP($A2248,'2025-26 Salary &amp; Benefits'!$A:$I,4,FALSE)</f>
        <v>1.06</v>
      </c>
      <c r="K2248" s="141">
        <f t="shared" si="372"/>
        <v>0</v>
      </c>
      <c r="L2248" s="140">
        <f t="shared" si="373"/>
        <v>0</v>
      </c>
      <c r="M2248" s="142">
        <f>'2025-26 Salary &amp; Benefits'!$E$6</f>
        <v>78209</v>
      </c>
      <c r="N2248" s="142">
        <f>'2025-26 Salary &amp; Benefits'!$F$6</f>
        <v>80164</v>
      </c>
      <c r="O2248" s="9">
        <f t="shared" si="374"/>
        <v>0</v>
      </c>
      <c r="P2248" s="9">
        <f t="shared" si="375"/>
        <v>0</v>
      </c>
      <c r="Q2248" s="9">
        <f>'2025-26 Salary &amp; Benefits'!G$6</f>
        <v>15997.68</v>
      </c>
      <c r="R2248" s="143">
        <f>'2025-26 Salary &amp; Benefits'!H$6</f>
        <v>0.16020000000000001</v>
      </c>
      <c r="S2248" s="143">
        <f>'2025-26 Salary &amp; Benefits'!I$6</f>
        <v>0.15390000000000001</v>
      </c>
      <c r="T2248" s="9">
        <f t="shared" si="376"/>
        <v>0</v>
      </c>
      <c r="U2248" s="9">
        <f t="shared" si="377"/>
        <v>0</v>
      </c>
      <c r="V2248" s="9">
        <f t="shared" si="378"/>
        <v>0</v>
      </c>
      <c r="W2248" s="9">
        <f t="shared" si="379"/>
        <v>0</v>
      </c>
      <c r="X2248" s="22">
        <f t="shared" si="380"/>
        <v>0</v>
      </c>
    </row>
    <row r="2249" spans="1:24">
      <c r="A2249" s="77" t="s">
        <v>2185</v>
      </c>
      <c r="B2249" s="87" t="s">
        <v>2869</v>
      </c>
      <c r="C2249" s="88">
        <v>3270</v>
      </c>
      <c r="D2249" s="87" t="s">
        <v>212</v>
      </c>
      <c r="E2249" s="107" t="str">
        <f>VLOOKUP($C2249,'2024-25 School Level AAFTE'!$C$4:$L$2372,9,FALSE)</f>
        <v>No</v>
      </c>
      <c r="F2249" s="95">
        <f>VLOOKUP($C2249,'2024-25 School Level AAFTE'!$C$4:$J$2372,8,FALSE)</f>
        <v>281.37</v>
      </c>
      <c r="G2249" s="97">
        <f>IFERROR(IF(E2249= "yes",VLOOKUP(C2249,Summary!$B:$I,6,0),0),0)</f>
        <v>0</v>
      </c>
      <c r="H2249" s="96">
        <f t="shared" si="371"/>
        <v>0</v>
      </c>
      <c r="I2249" s="154">
        <f>VLOOKUP($A2249,'2025-26 Salary &amp; Benefits'!$A:$I,3,FALSE)</f>
        <v>1.06</v>
      </c>
      <c r="J2249" s="154">
        <f>VLOOKUP($A2249,'2025-26 Salary &amp; Benefits'!$A:$I,4,FALSE)</f>
        <v>1.06</v>
      </c>
      <c r="K2249" s="141">
        <f t="shared" si="372"/>
        <v>0</v>
      </c>
      <c r="L2249" s="140">
        <f t="shared" si="373"/>
        <v>0</v>
      </c>
      <c r="M2249" s="142">
        <f>'2025-26 Salary &amp; Benefits'!$E$6</f>
        <v>78209</v>
      </c>
      <c r="N2249" s="142">
        <f>'2025-26 Salary &amp; Benefits'!$F$6</f>
        <v>80164</v>
      </c>
      <c r="O2249" s="9">
        <f t="shared" si="374"/>
        <v>0</v>
      </c>
      <c r="P2249" s="9">
        <f t="shared" si="375"/>
        <v>0</v>
      </c>
      <c r="Q2249" s="9">
        <f>'2025-26 Salary &amp; Benefits'!G$6</f>
        <v>15997.68</v>
      </c>
      <c r="R2249" s="143">
        <f>'2025-26 Salary &amp; Benefits'!H$6</f>
        <v>0.16020000000000001</v>
      </c>
      <c r="S2249" s="143">
        <f>'2025-26 Salary &amp; Benefits'!I$6</f>
        <v>0.15390000000000001</v>
      </c>
      <c r="T2249" s="9">
        <f t="shared" si="376"/>
        <v>0</v>
      </c>
      <c r="U2249" s="9">
        <f t="shared" si="377"/>
        <v>0</v>
      </c>
      <c r="V2249" s="9">
        <f t="shared" si="378"/>
        <v>0</v>
      </c>
      <c r="W2249" s="9">
        <f t="shared" si="379"/>
        <v>0</v>
      </c>
      <c r="X2249" s="22">
        <f t="shared" si="380"/>
        <v>0</v>
      </c>
    </row>
    <row r="2250" spans="1:24">
      <c r="A2250" t="s">
        <v>2185</v>
      </c>
      <c r="B2250" s="87" t="s">
        <v>2869</v>
      </c>
      <c r="C2250" s="3">
        <v>4207</v>
      </c>
      <c r="D2250" t="s">
        <v>213</v>
      </c>
      <c r="E2250" s="107" t="str">
        <f>VLOOKUP($C2250,'2024-25 School Level AAFTE'!$C$4:$L$2372,9,FALSE)</f>
        <v>No</v>
      </c>
      <c r="F2250" s="95">
        <f>VLOOKUP($C2250,'2024-25 School Level AAFTE'!$C$4:$J$2372,8,FALSE)</f>
        <v>410.23</v>
      </c>
      <c r="G2250" s="97">
        <f>IFERROR(IF(E2250= "yes",VLOOKUP(C2250,Summary!$B:$I,6,0),0),0)</f>
        <v>0</v>
      </c>
      <c r="H2250" s="96">
        <f t="shared" si="371"/>
        <v>0</v>
      </c>
      <c r="I2250" s="154">
        <f>VLOOKUP($A2250,'2025-26 Salary &amp; Benefits'!$A:$I,3,FALSE)</f>
        <v>1.06</v>
      </c>
      <c r="J2250" s="154">
        <f>VLOOKUP($A2250,'2025-26 Salary &amp; Benefits'!$A:$I,4,FALSE)</f>
        <v>1.06</v>
      </c>
      <c r="K2250" s="141">
        <f t="shared" si="372"/>
        <v>0</v>
      </c>
      <c r="L2250" s="140">
        <f t="shared" si="373"/>
        <v>0</v>
      </c>
      <c r="M2250" s="142">
        <f>'2025-26 Salary &amp; Benefits'!$E$6</f>
        <v>78209</v>
      </c>
      <c r="N2250" s="142">
        <f>'2025-26 Salary &amp; Benefits'!$F$6</f>
        <v>80164</v>
      </c>
      <c r="O2250" s="9">
        <f t="shared" si="374"/>
        <v>0</v>
      </c>
      <c r="P2250" s="9">
        <f t="shared" si="375"/>
        <v>0</v>
      </c>
      <c r="Q2250" s="9">
        <f>'2025-26 Salary &amp; Benefits'!G$6</f>
        <v>15997.68</v>
      </c>
      <c r="R2250" s="143">
        <f>'2025-26 Salary &amp; Benefits'!H$6</f>
        <v>0.16020000000000001</v>
      </c>
      <c r="S2250" s="143">
        <f>'2025-26 Salary &amp; Benefits'!I$6</f>
        <v>0.15390000000000001</v>
      </c>
      <c r="T2250" s="9">
        <f t="shared" si="376"/>
        <v>0</v>
      </c>
      <c r="U2250" s="9">
        <f t="shared" si="377"/>
        <v>0</v>
      </c>
      <c r="V2250" s="9">
        <f t="shared" si="378"/>
        <v>0</v>
      </c>
      <c r="W2250" s="9">
        <f t="shared" si="379"/>
        <v>0</v>
      </c>
      <c r="X2250" s="22">
        <f t="shared" si="380"/>
        <v>0</v>
      </c>
    </row>
    <row r="2251" spans="1:24">
      <c r="A2251" s="77" t="s">
        <v>2185</v>
      </c>
      <c r="B2251" s="87" t="s">
        <v>2869</v>
      </c>
      <c r="C2251" s="88">
        <v>4549</v>
      </c>
      <c r="D2251" s="87" t="s">
        <v>214</v>
      </c>
      <c r="E2251" s="107" t="str">
        <f>VLOOKUP($C2251,'2024-25 School Level AAFTE'!$C$4:$L$2372,9,FALSE)</f>
        <v>No</v>
      </c>
      <c r="F2251" s="95">
        <f>VLOOKUP($C2251,'2024-25 School Level AAFTE'!$C$4:$J$2372,8,FALSE)</f>
        <v>168.42</v>
      </c>
      <c r="G2251" s="97">
        <f>IFERROR(IF(E2251= "yes",VLOOKUP(C2251,Summary!$B:$I,6,0),0),0)</f>
        <v>0</v>
      </c>
      <c r="H2251" s="96">
        <f t="shared" si="371"/>
        <v>0</v>
      </c>
      <c r="I2251" s="154">
        <f>VLOOKUP($A2251,'2025-26 Salary &amp; Benefits'!$A:$I,3,FALSE)</f>
        <v>1.06</v>
      </c>
      <c r="J2251" s="154">
        <f>VLOOKUP($A2251,'2025-26 Salary &amp; Benefits'!$A:$I,4,FALSE)</f>
        <v>1.06</v>
      </c>
      <c r="K2251" s="141">
        <f t="shared" si="372"/>
        <v>0</v>
      </c>
      <c r="L2251" s="140">
        <f t="shared" si="373"/>
        <v>0</v>
      </c>
      <c r="M2251" s="142">
        <f>'2025-26 Salary &amp; Benefits'!$E$6</f>
        <v>78209</v>
      </c>
      <c r="N2251" s="142">
        <f>'2025-26 Salary &amp; Benefits'!$F$6</f>
        <v>80164</v>
      </c>
      <c r="O2251" s="9">
        <f t="shared" si="374"/>
        <v>0</v>
      </c>
      <c r="P2251" s="9">
        <f t="shared" si="375"/>
        <v>0</v>
      </c>
      <c r="Q2251" s="9">
        <f>'2025-26 Salary &amp; Benefits'!G$6</f>
        <v>15997.68</v>
      </c>
      <c r="R2251" s="143">
        <f>'2025-26 Salary &amp; Benefits'!H$6</f>
        <v>0.16020000000000001</v>
      </c>
      <c r="S2251" s="143">
        <f>'2025-26 Salary &amp; Benefits'!I$6</f>
        <v>0.15390000000000001</v>
      </c>
      <c r="T2251" s="9">
        <f t="shared" si="376"/>
        <v>0</v>
      </c>
      <c r="U2251" s="9">
        <f t="shared" si="377"/>
        <v>0</v>
      </c>
      <c r="V2251" s="9">
        <f t="shared" si="378"/>
        <v>0</v>
      </c>
      <c r="W2251" s="9">
        <f t="shared" si="379"/>
        <v>0</v>
      </c>
      <c r="X2251" s="22">
        <f t="shared" si="380"/>
        <v>0</v>
      </c>
    </row>
    <row r="2252" spans="1:24">
      <c r="A2252" s="77" t="s">
        <v>2185</v>
      </c>
      <c r="B2252" s="87" t="s">
        <v>2869</v>
      </c>
      <c r="C2252" s="88">
        <v>5494</v>
      </c>
      <c r="D2252" s="87" t="s">
        <v>2544</v>
      </c>
      <c r="E2252" s="107" t="str">
        <f>VLOOKUP($C2252,'2024-25 School Level AAFTE'!$C$4:$L$2372,9,FALSE)</f>
        <v>No</v>
      </c>
      <c r="F2252" s="95">
        <f>VLOOKUP($C2252,'2024-25 School Level AAFTE'!$C$4:$J$2372,8,FALSE)</f>
        <v>347.33</v>
      </c>
      <c r="G2252" s="97">
        <f>IFERROR(IF(E2252= "yes",VLOOKUP(C2252,Summary!$B:$I,6,0),0),0)</f>
        <v>0</v>
      </c>
      <c r="H2252" s="96">
        <f t="shared" si="371"/>
        <v>0</v>
      </c>
      <c r="I2252" s="154">
        <f>VLOOKUP($A2252,'2025-26 Salary &amp; Benefits'!$A:$I,3,FALSE)</f>
        <v>1.06</v>
      </c>
      <c r="J2252" s="154">
        <f>VLOOKUP($A2252,'2025-26 Salary &amp; Benefits'!$A:$I,4,FALSE)</f>
        <v>1.06</v>
      </c>
      <c r="K2252" s="141">
        <f t="shared" si="372"/>
        <v>0</v>
      </c>
      <c r="L2252" s="140">
        <f t="shared" si="373"/>
        <v>0</v>
      </c>
      <c r="M2252" s="142">
        <f>'2025-26 Salary &amp; Benefits'!$E$6</f>
        <v>78209</v>
      </c>
      <c r="N2252" s="142">
        <f>'2025-26 Salary &amp; Benefits'!$F$6</f>
        <v>80164</v>
      </c>
      <c r="O2252" s="9">
        <f t="shared" si="374"/>
        <v>0</v>
      </c>
      <c r="P2252" s="9">
        <f t="shared" si="375"/>
        <v>0</v>
      </c>
      <c r="Q2252" s="9">
        <f>'2025-26 Salary &amp; Benefits'!G$6</f>
        <v>15997.68</v>
      </c>
      <c r="R2252" s="143">
        <f>'2025-26 Salary &amp; Benefits'!H$6</f>
        <v>0.16020000000000001</v>
      </c>
      <c r="S2252" s="143">
        <f>'2025-26 Salary &amp; Benefits'!I$6</f>
        <v>0.15390000000000001</v>
      </c>
      <c r="T2252" s="9">
        <f t="shared" si="376"/>
        <v>0</v>
      </c>
      <c r="U2252" s="9">
        <f t="shared" si="377"/>
        <v>0</v>
      </c>
      <c r="V2252" s="9">
        <f t="shared" si="378"/>
        <v>0</v>
      </c>
      <c r="W2252" s="9">
        <f t="shared" si="379"/>
        <v>0</v>
      </c>
      <c r="X2252" s="22">
        <f t="shared" si="380"/>
        <v>0</v>
      </c>
    </row>
    <row r="2253" spans="1:24">
      <c r="A2253" s="77" t="s">
        <v>2185</v>
      </c>
      <c r="B2253" s="87" t="s">
        <v>2869</v>
      </c>
      <c r="C2253" s="88">
        <v>5615</v>
      </c>
      <c r="D2253" s="87" t="s">
        <v>3023</v>
      </c>
      <c r="E2253" s="107" t="str">
        <f>VLOOKUP($C2253,'2024-25 School Level AAFTE'!$C$4:$L$2372,9,FALSE)</f>
        <v>No</v>
      </c>
      <c r="F2253" s="95">
        <f>VLOOKUP($C2253,'2024-25 School Level AAFTE'!$C$4:$J$2372,8,FALSE)</f>
        <v>25.01</v>
      </c>
      <c r="G2253" s="97">
        <f>IFERROR(IF(E2253= "yes",VLOOKUP(C2253,Summary!$B:$I,6,0),0),0)</f>
        <v>0</v>
      </c>
      <c r="H2253" s="96">
        <f t="shared" si="371"/>
        <v>0</v>
      </c>
      <c r="I2253" s="154">
        <f>VLOOKUP($A2253,'2025-26 Salary &amp; Benefits'!$A:$I,3,FALSE)</f>
        <v>1.06</v>
      </c>
      <c r="J2253" s="154">
        <f>VLOOKUP($A2253,'2025-26 Salary &amp; Benefits'!$A:$I,4,FALSE)</f>
        <v>1.06</v>
      </c>
      <c r="K2253" s="141">
        <f t="shared" si="372"/>
        <v>0</v>
      </c>
      <c r="L2253" s="140">
        <f t="shared" si="373"/>
        <v>0</v>
      </c>
      <c r="M2253" s="142">
        <f>'2025-26 Salary &amp; Benefits'!$E$6</f>
        <v>78209</v>
      </c>
      <c r="N2253" s="142">
        <f>'2025-26 Salary &amp; Benefits'!$F$6</f>
        <v>80164</v>
      </c>
      <c r="O2253" s="9">
        <f t="shared" si="374"/>
        <v>0</v>
      </c>
      <c r="P2253" s="9">
        <f t="shared" si="375"/>
        <v>0</v>
      </c>
      <c r="Q2253" s="9">
        <f>'2025-26 Salary &amp; Benefits'!G$6</f>
        <v>15997.68</v>
      </c>
      <c r="R2253" s="143">
        <f>'2025-26 Salary &amp; Benefits'!H$6</f>
        <v>0.16020000000000001</v>
      </c>
      <c r="S2253" s="143">
        <f>'2025-26 Salary &amp; Benefits'!I$6</f>
        <v>0.15390000000000001</v>
      </c>
      <c r="T2253" s="9">
        <f t="shared" si="376"/>
        <v>0</v>
      </c>
      <c r="U2253" s="9">
        <f t="shared" si="377"/>
        <v>0</v>
      </c>
      <c r="V2253" s="9">
        <f t="shared" si="378"/>
        <v>0</v>
      </c>
      <c r="W2253" s="9">
        <f t="shared" si="379"/>
        <v>0</v>
      </c>
      <c r="X2253" s="22">
        <f t="shared" si="380"/>
        <v>0</v>
      </c>
    </row>
    <row r="2254" spans="1:24">
      <c r="A2254" s="74" t="s">
        <v>2155</v>
      </c>
      <c r="B2254" s="87" t="s">
        <v>2870</v>
      </c>
      <c r="C2254" s="88">
        <v>3075</v>
      </c>
      <c r="D2254" s="87" t="s">
        <v>1</v>
      </c>
      <c r="E2254" s="107" t="str">
        <f>VLOOKUP($C2254,'2024-25 School Level AAFTE'!$C$4:$L$2372,9,FALSE)</f>
        <v>Yes</v>
      </c>
      <c r="F2254" s="95">
        <f>VLOOKUP($C2254,'2024-25 School Level AAFTE'!$C$4:$J$2372,8,FALSE)</f>
        <v>59.8</v>
      </c>
      <c r="G2254" s="97">
        <f>IFERROR(IF(E2254= "yes",VLOOKUP(C2254,Summary!$B:$I,6,0),0),0)</f>
        <v>0</v>
      </c>
      <c r="H2254" s="96">
        <f t="shared" si="371"/>
        <v>59.8</v>
      </c>
      <c r="I2254" s="154">
        <f>VLOOKUP($A2254,'2025-26 Salary &amp; Benefits'!$A:$I,3,FALSE)</f>
        <v>1</v>
      </c>
      <c r="J2254" s="154">
        <f>VLOOKUP($A2254,'2025-26 Salary &amp; Benefits'!$A:$I,4,FALSE)</f>
        <v>1</v>
      </c>
      <c r="K2254" s="141">
        <f t="shared" si="372"/>
        <v>59.8</v>
      </c>
      <c r="L2254" s="140">
        <f t="shared" si="373"/>
        <v>0.17499999999999999</v>
      </c>
      <c r="M2254" s="142">
        <f>'2025-26 Salary &amp; Benefits'!$E$6</f>
        <v>78209</v>
      </c>
      <c r="N2254" s="142">
        <f>'2025-26 Salary &amp; Benefits'!$F$6</f>
        <v>80164</v>
      </c>
      <c r="O2254" s="9">
        <f t="shared" si="374"/>
        <v>13686.58</v>
      </c>
      <c r="P2254" s="9">
        <f t="shared" si="375"/>
        <v>342.1200000000008</v>
      </c>
      <c r="Q2254" s="9">
        <f>'2025-26 Salary &amp; Benefits'!G$6</f>
        <v>15997.68</v>
      </c>
      <c r="R2254" s="143">
        <f>'2025-26 Salary &amp; Benefits'!H$6</f>
        <v>0.16020000000000001</v>
      </c>
      <c r="S2254" s="143">
        <f>'2025-26 Salary &amp; Benefits'!I$6</f>
        <v>0.15390000000000001</v>
      </c>
      <c r="T2254" s="9">
        <f t="shared" si="376"/>
        <v>5044.84</v>
      </c>
      <c r="U2254" s="9">
        <f t="shared" si="377"/>
        <v>233.81</v>
      </c>
      <c r="V2254" s="9">
        <f t="shared" si="378"/>
        <v>35.979999999999997</v>
      </c>
      <c r="W2254" s="9">
        <f t="shared" si="379"/>
        <v>269.79000000000002</v>
      </c>
      <c r="X2254" s="22">
        <f t="shared" si="380"/>
        <v>19343.330000000002</v>
      </c>
    </row>
    <row r="2255" spans="1:24">
      <c r="A2255" s="77" t="s">
        <v>2203</v>
      </c>
      <c r="B2255" s="87" t="s">
        <v>2871</v>
      </c>
      <c r="C2255" s="88">
        <v>2161</v>
      </c>
      <c r="D2255" s="87" t="s">
        <v>349</v>
      </c>
      <c r="E2255" s="107" t="str">
        <f>VLOOKUP($C2255,'2024-25 School Level AAFTE'!$C$4:$L$2372,9,FALSE)</f>
        <v>Yes</v>
      </c>
      <c r="F2255" s="95">
        <f>VLOOKUP($C2255,'2024-25 School Level AAFTE'!$C$4:$J$2372,8,FALSE)</f>
        <v>128.06</v>
      </c>
      <c r="G2255" s="97">
        <f>IFERROR(IF(E2255= "yes",VLOOKUP(C2255,Summary!$B:$I,6,0),0),0)</f>
        <v>0</v>
      </c>
      <c r="H2255" s="96">
        <f t="shared" si="371"/>
        <v>128.06</v>
      </c>
      <c r="I2255" s="154">
        <f>VLOOKUP($A2255,'2025-26 Salary &amp; Benefits'!$A:$I,3,FALSE)</f>
        <v>1</v>
      </c>
      <c r="J2255" s="154">
        <f>VLOOKUP($A2255,'2025-26 Salary &amp; Benefits'!$A:$I,4,FALSE)</f>
        <v>1</v>
      </c>
      <c r="K2255" s="141">
        <f t="shared" si="372"/>
        <v>128.06</v>
      </c>
      <c r="L2255" s="140">
        <f t="shared" si="373"/>
        <v>0.376</v>
      </c>
      <c r="M2255" s="142">
        <f>'2025-26 Salary &amp; Benefits'!$E$6</f>
        <v>78209</v>
      </c>
      <c r="N2255" s="142">
        <f>'2025-26 Salary &amp; Benefits'!$F$6</f>
        <v>80164</v>
      </c>
      <c r="O2255" s="9">
        <f t="shared" si="374"/>
        <v>29406.58</v>
      </c>
      <c r="P2255" s="9">
        <f t="shared" si="375"/>
        <v>735.07999999999811</v>
      </c>
      <c r="Q2255" s="9">
        <f>'2025-26 Salary &amp; Benefits'!G$6</f>
        <v>15997.68</v>
      </c>
      <c r="R2255" s="143">
        <f>'2025-26 Salary &amp; Benefits'!H$6</f>
        <v>0.16020000000000001</v>
      </c>
      <c r="S2255" s="143">
        <f>'2025-26 Salary &amp; Benefits'!I$6</f>
        <v>0.15390000000000001</v>
      </c>
      <c r="T2255" s="9">
        <f t="shared" si="376"/>
        <v>10839.19</v>
      </c>
      <c r="U2255" s="9">
        <f t="shared" si="377"/>
        <v>502.36</v>
      </c>
      <c r="V2255" s="9">
        <f t="shared" si="378"/>
        <v>77.31</v>
      </c>
      <c r="W2255" s="9">
        <f t="shared" si="379"/>
        <v>579.67000000000007</v>
      </c>
      <c r="X2255" s="22">
        <f t="shared" si="380"/>
        <v>41560.520000000004</v>
      </c>
    </row>
    <row r="2256" spans="1:24">
      <c r="A2256" s="77" t="s">
        <v>2203</v>
      </c>
      <c r="B2256" s="87" t="s">
        <v>2871</v>
      </c>
      <c r="C2256" s="88">
        <v>2162</v>
      </c>
      <c r="D2256" s="87" t="s">
        <v>350</v>
      </c>
      <c r="E2256" s="107" t="str">
        <f>VLOOKUP($C2256,'2024-25 School Level AAFTE'!$C$4:$L$2372,9,FALSE)</f>
        <v>Yes</v>
      </c>
      <c r="F2256" s="95">
        <f>VLOOKUP($C2256,'2024-25 School Level AAFTE'!$C$4:$J$2372,8,FALSE)</f>
        <v>130.56</v>
      </c>
      <c r="G2256" s="97">
        <f>IFERROR(IF(E2256= "yes",VLOOKUP(C2256,Summary!$B:$I,6,0),0),0)</f>
        <v>0</v>
      </c>
      <c r="H2256" s="96">
        <f t="shared" si="371"/>
        <v>130.56</v>
      </c>
      <c r="I2256" s="154">
        <f>VLOOKUP($A2256,'2025-26 Salary &amp; Benefits'!$A:$I,3,FALSE)</f>
        <v>1</v>
      </c>
      <c r="J2256" s="154">
        <f>VLOOKUP($A2256,'2025-26 Salary &amp; Benefits'!$A:$I,4,FALSE)</f>
        <v>1</v>
      </c>
      <c r="K2256" s="141">
        <f t="shared" si="372"/>
        <v>130.56</v>
      </c>
      <c r="L2256" s="140">
        <f t="shared" si="373"/>
        <v>0.38300000000000001</v>
      </c>
      <c r="M2256" s="142">
        <f>'2025-26 Salary &amp; Benefits'!$E$6</f>
        <v>78209</v>
      </c>
      <c r="N2256" s="142">
        <f>'2025-26 Salary &amp; Benefits'!$F$6</f>
        <v>80164</v>
      </c>
      <c r="O2256" s="9">
        <f t="shared" si="374"/>
        <v>29954.05</v>
      </c>
      <c r="P2256" s="9">
        <f t="shared" si="375"/>
        <v>748.76000000000204</v>
      </c>
      <c r="Q2256" s="9">
        <f>'2025-26 Salary &amp; Benefits'!G$6</f>
        <v>15997.68</v>
      </c>
      <c r="R2256" s="143">
        <f>'2025-26 Salary &amp; Benefits'!H$6</f>
        <v>0.16020000000000001</v>
      </c>
      <c r="S2256" s="143">
        <f>'2025-26 Salary &amp; Benefits'!I$6</f>
        <v>0.15390000000000001</v>
      </c>
      <c r="T2256" s="9">
        <f t="shared" si="376"/>
        <v>11040.98</v>
      </c>
      <c r="U2256" s="9">
        <f t="shared" si="377"/>
        <v>511.71</v>
      </c>
      <c r="V2256" s="9">
        <f t="shared" si="378"/>
        <v>78.75</v>
      </c>
      <c r="W2256" s="9">
        <f t="shared" si="379"/>
        <v>590.46</v>
      </c>
      <c r="X2256" s="22">
        <f t="shared" si="380"/>
        <v>42334.25</v>
      </c>
    </row>
    <row r="2257" spans="1:24">
      <c r="A2257" s="77" t="s">
        <v>2397</v>
      </c>
      <c r="B2257" s="87" t="s">
        <v>2872</v>
      </c>
      <c r="C2257" s="88">
        <v>2549</v>
      </c>
      <c r="D2257" s="87" t="s">
        <v>1835</v>
      </c>
      <c r="E2257" s="107" t="str">
        <f>VLOOKUP($C2257,'2024-25 School Level AAFTE'!$C$4:$L$2372,9,FALSE)</f>
        <v>Yes</v>
      </c>
      <c r="F2257" s="95">
        <f>VLOOKUP($C2257,'2024-25 School Level AAFTE'!$C$4:$J$2372,8,FALSE)</f>
        <v>137</v>
      </c>
      <c r="G2257" s="97">
        <f>IFERROR(IF(E2257= "yes",VLOOKUP(C2257,Summary!$B:$I,6,0),0),0)</f>
        <v>0</v>
      </c>
      <c r="H2257" s="96">
        <f t="shared" si="371"/>
        <v>137</v>
      </c>
      <c r="I2257" s="154">
        <f>VLOOKUP($A2257,'2025-26 Salary &amp; Benefits'!$A:$I,3,FALSE)</f>
        <v>1</v>
      </c>
      <c r="J2257" s="154">
        <f>VLOOKUP($A2257,'2025-26 Salary &amp; Benefits'!$A:$I,4,FALSE)</f>
        <v>1</v>
      </c>
      <c r="K2257" s="141">
        <f t="shared" si="372"/>
        <v>137</v>
      </c>
      <c r="L2257" s="140">
        <f t="shared" si="373"/>
        <v>0.40200000000000002</v>
      </c>
      <c r="M2257" s="142">
        <f>'2025-26 Salary &amp; Benefits'!$E$6</f>
        <v>78209</v>
      </c>
      <c r="N2257" s="142">
        <f>'2025-26 Salary &amp; Benefits'!$F$6</f>
        <v>80164</v>
      </c>
      <c r="O2257" s="9">
        <f t="shared" si="374"/>
        <v>31440.02</v>
      </c>
      <c r="P2257" s="9">
        <f t="shared" si="375"/>
        <v>785.90999999999985</v>
      </c>
      <c r="Q2257" s="9">
        <f>'2025-26 Salary &amp; Benefits'!G$6</f>
        <v>15997.68</v>
      </c>
      <c r="R2257" s="143">
        <f>'2025-26 Salary &amp; Benefits'!H$6</f>
        <v>0.16020000000000001</v>
      </c>
      <c r="S2257" s="143">
        <f>'2025-26 Salary &amp; Benefits'!I$6</f>
        <v>0.15390000000000001</v>
      </c>
      <c r="T2257" s="9">
        <f t="shared" si="376"/>
        <v>11588.71</v>
      </c>
      <c r="U2257" s="9">
        <f t="shared" si="377"/>
        <v>537.1</v>
      </c>
      <c r="V2257" s="9">
        <f t="shared" si="378"/>
        <v>82.66</v>
      </c>
      <c r="W2257" s="9">
        <f t="shared" si="379"/>
        <v>619.76</v>
      </c>
      <c r="X2257" s="22">
        <f t="shared" si="380"/>
        <v>44434.400000000001</v>
      </c>
    </row>
    <row r="2258" spans="1:24">
      <c r="A2258" s="77" t="s">
        <v>2397</v>
      </c>
      <c r="B2258" s="87" t="s">
        <v>2872</v>
      </c>
      <c r="C2258" s="88">
        <v>2550</v>
      </c>
      <c r="D2258" s="87" t="s">
        <v>1836</v>
      </c>
      <c r="E2258" s="107" t="str">
        <f>VLOOKUP($C2258,'2024-25 School Level AAFTE'!$C$4:$L$2372,9,FALSE)</f>
        <v>Yes</v>
      </c>
      <c r="F2258" s="95">
        <f>VLOOKUP($C2258,'2024-25 School Level AAFTE'!$C$4:$J$2372,8,FALSE)</f>
        <v>107.31</v>
      </c>
      <c r="G2258" s="97">
        <f>IFERROR(IF(E2258= "yes",VLOOKUP(C2258,Summary!$B:$I,6,0),0),0)</f>
        <v>0</v>
      </c>
      <c r="H2258" s="96">
        <f t="shared" si="371"/>
        <v>107.31</v>
      </c>
      <c r="I2258" s="154">
        <f>VLOOKUP($A2258,'2025-26 Salary &amp; Benefits'!$A:$I,3,FALSE)</f>
        <v>1</v>
      </c>
      <c r="J2258" s="154">
        <f>VLOOKUP($A2258,'2025-26 Salary &amp; Benefits'!$A:$I,4,FALSE)</f>
        <v>1</v>
      </c>
      <c r="K2258" s="141">
        <f t="shared" si="372"/>
        <v>107.31</v>
      </c>
      <c r="L2258" s="140">
        <f t="shared" si="373"/>
        <v>0.315</v>
      </c>
      <c r="M2258" s="142">
        <f>'2025-26 Salary &amp; Benefits'!$E$6</f>
        <v>78209</v>
      </c>
      <c r="N2258" s="142">
        <f>'2025-26 Salary &amp; Benefits'!$F$6</f>
        <v>80164</v>
      </c>
      <c r="O2258" s="9">
        <f t="shared" si="374"/>
        <v>24635.84</v>
      </c>
      <c r="P2258" s="9">
        <f t="shared" si="375"/>
        <v>615.81999999999971</v>
      </c>
      <c r="Q2258" s="9">
        <f>'2025-26 Salary &amp; Benefits'!G$6</f>
        <v>15997.68</v>
      </c>
      <c r="R2258" s="143">
        <f>'2025-26 Salary &amp; Benefits'!H$6</f>
        <v>0.16020000000000001</v>
      </c>
      <c r="S2258" s="143">
        <f>'2025-26 Salary &amp; Benefits'!I$6</f>
        <v>0.15390000000000001</v>
      </c>
      <c r="T2258" s="9">
        <f t="shared" si="376"/>
        <v>9080.7099999999991</v>
      </c>
      <c r="U2258" s="9">
        <f t="shared" si="377"/>
        <v>420.86</v>
      </c>
      <c r="V2258" s="9">
        <f t="shared" si="378"/>
        <v>64.77</v>
      </c>
      <c r="W2258" s="9">
        <f t="shared" si="379"/>
        <v>485.63</v>
      </c>
      <c r="X2258" s="22">
        <f t="shared" si="380"/>
        <v>34818</v>
      </c>
    </row>
    <row r="2259" spans="1:24">
      <c r="A2259" s="77" t="s">
        <v>2397</v>
      </c>
      <c r="B2259" s="87" t="s">
        <v>2872</v>
      </c>
      <c r="C2259" s="88">
        <v>4232</v>
      </c>
      <c r="D2259" s="87" t="s">
        <v>1837</v>
      </c>
      <c r="E2259" s="107" t="str">
        <f>VLOOKUP($C2259,'2024-25 School Level AAFTE'!$C$4:$L$2372,9,FALSE)</f>
        <v>Yes</v>
      </c>
      <c r="F2259" s="95">
        <f>VLOOKUP($C2259,'2024-25 School Level AAFTE'!$C$4:$J$2372,8,FALSE)</f>
        <v>81.89</v>
      </c>
      <c r="G2259" s="97">
        <f>IFERROR(IF(E2259= "yes",VLOOKUP(C2259,Summary!$B:$I,6,0),0),0)</f>
        <v>0</v>
      </c>
      <c r="H2259" s="96">
        <f t="shared" si="371"/>
        <v>81.89</v>
      </c>
      <c r="I2259" s="154">
        <f>VLOOKUP($A2259,'2025-26 Salary &amp; Benefits'!$A:$I,3,FALSE)</f>
        <v>1</v>
      </c>
      <c r="J2259" s="154">
        <f>VLOOKUP($A2259,'2025-26 Salary &amp; Benefits'!$A:$I,4,FALSE)</f>
        <v>1</v>
      </c>
      <c r="K2259" s="141">
        <f t="shared" si="372"/>
        <v>81.89</v>
      </c>
      <c r="L2259" s="140">
        <f t="shared" si="373"/>
        <v>0.24</v>
      </c>
      <c r="M2259" s="142">
        <f>'2025-26 Salary &amp; Benefits'!$E$6</f>
        <v>78209</v>
      </c>
      <c r="N2259" s="142">
        <f>'2025-26 Salary &amp; Benefits'!$F$6</f>
        <v>80164</v>
      </c>
      <c r="O2259" s="9">
        <f t="shared" si="374"/>
        <v>18770.16</v>
      </c>
      <c r="P2259" s="9">
        <f t="shared" si="375"/>
        <v>469.20000000000073</v>
      </c>
      <c r="Q2259" s="9">
        <f>'2025-26 Salary &amp; Benefits'!G$6</f>
        <v>15997.68</v>
      </c>
      <c r="R2259" s="143">
        <f>'2025-26 Salary &amp; Benefits'!H$6</f>
        <v>0.16020000000000001</v>
      </c>
      <c r="S2259" s="143">
        <f>'2025-26 Salary &amp; Benefits'!I$6</f>
        <v>0.15390000000000001</v>
      </c>
      <c r="T2259" s="9">
        <f t="shared" si="376"/>
        <v>6918.63</v>
      </c>
      <c r="U2259" s="9">
        <f t="shared" si="377"/>
        <v>320.66000000000003</v>
      </c>
      <c r="V2259" s="9">
        <f t="shared" si="378"/>
        <v>49.35</v>
      </c>
      <c r="W2259" s="9">
        <f t="shared" si="379"/>
        <v>370.01000000000005</v>
      </c>
      <c r="X2259" s="22">
        <f t="shared" si="380"/>
        <v>26528</v>
      </c>
    </row>
    <row r="2260" spans="1:24">
      <c r="A2260" s="77" t="s">
        <v>2397</v>
      </c>
      <c r="B2260" s="87" t="s">
        <v>2872</v>
      </c>
      <c r="C2260" s="88">
        <v>5461</v>
      </c>
      <c r="D2260" s="87" t="s">
        <v>3263</v>
      </c>
      <c r="E2260" s="107" t="str">
        <f>VLOOKUP($C2260,'2024-25 School Level AAFTE'!$C$4:$L$2372,9,FALSE)</f>
        <v>No</v>
      </c>
      <c r="F2260" s="95">
        <f>VLOOKUP($C2260,'2024-25 School Level AAFTE'!$C$4:$J$2372,8,FALSE)</f>
        <v>92.22</v>
      </c>
      <c r="G2260" s="97">
        <f>IFERROR(IF(E2260= "yes",VLOOKUP(C2260,Summary!$B:$I,6,0),0),0)</f>
        <v>0</v>
      </c>
      <c r="H2260" s="96">
        <f t="shared" si="371"/>
        <v>0</v>
      </c>
      <c r="I2260" s="154">
        <f>VLOOKUP($A2260,'2025-26 Salary &amp; Benefits'!$A:$I,3,FALSE)</f>
        <v>1</v>
      </c>
      <c r="J2260" s="154">
        <f>VLOOKUP($A2260,'2025-26 Salary &amp; Benefits'!$A:$I,4,FALSE)</f>
        <v>1</v>
      </c>
      <c r="K2260" s="141">
        <f t="shared" si="372"/>
        <v>0</v>
      </c>
      <c r="L2260" s="140">
        <f t="shared" si="373"/>
        <v>0</v>
      </c>
      <c r="M2260" s="142">
        <f>'2025-26 Salary &amp; Benefits'!$E$6</f>
        <v>78209</v>
      </c>
      <c r="N2260" s="142">
        <f>'2025-26 Salary &amp; Benefits'!$F$6</f>
        <v>80164</v>
      </c>
      <c r="O2260" s="9">
        <f t="shared" si="374"/>
        <v>0</v>
      </c>
      <c r="P2260" s="9">
        <f t="shared" si="375"/>
        <v>0</v>
      </c>
      <c r="Q2260" s="9">
        <f>'2025-26 Salary &amp; Benefits'!G$6</f>
        <v>15997.68</v>
      </c>
      <c r="R2260" s="143">
        <f>'2025-26 Salary &amp; Benefits'!H$6</f>
        <v>0.16020000000000001</v>
      </c>
      <c r="S2260" s="143">
        <f>'2025-26 Salary &amp; Benefits'!I$6</f>
        <v>0.15390000000000001</v>
      </c>
      <c r="T2260" s="9">
        <f t="shared" si="376"/>
        <v>0</v>
      </c>
      <c r="U2260" s="9">
        <f t="shared" si="377"/>
        <v>0</v>
      </c>
      <c r="V2260" s="9">
        <f t="shared" si="378"/>
        <v>0</v>
      </c>
      <c r="W2260" s="9">
        <f t="shared" si="379"/>
        <v>0</v>
      </c>
      <c r="X2260" s="22">
        <f t="shared" si="380"/>
        <v>0</v>
      </c>
    </row>
    <row r="2261" spans="1:24">
      <c r="A2261" s="77" t="s">
        <v>2174</v>
      </c>
      <c r="B2261" s="87" t="s">
        <v>2873</v>
      </c>
      <c r="C2261" s="88">
        <v>1612</v>
      </c>
      <c r="D2261" s="87" t="s">
        <v>120</v>
      </c>
      <c r="E2261" s="107" t="str">
        <f>VLOOKUP($C2261,'2024-25 School Level AAFTE'!$C$4:$L$2372,9,FALSE)</f>
        <v>Yes</v>
      </c>
      <c r="F2261" s="95">
        <f>VLOOKUP($C2261,'2024-25 School Level AAFTE'!$C$4:$J$2372,8,FALSE)</f>
        <v>7.64</v>
      </c>
      <c r="G2261" s="97">
        <f>IFERROR(IF(E2261= "yes",VLOOKUP(C2261,Summary!$B:$I,6,0),0),0)</f>
        <v>0</v>
      </c>
      <c r="H2261" s="96">
        <f t="shared" si="371"/>
        <v>7.64</v>
      </c>
      <c r="I2261" s="154">
        <f>VLOOKUP($A2261,'2025-26 Salary &amp; Benefits'!$A:$I,3,FALSE)</f>
        <v>1</v>
      </c>
      <c r="J2261" s="154">
        <f>VLOOKUP($A2261,'2025-26 Salary &amp; Benefits'!$A:$I,4,FALSE)</f>
        <v>1</v>
      </c>
      <c r="K2261" s="141">
        <f t="shared" si="372"/>
        <v>7.64</v>
      </c>
      <c r="L2261" s="140">
        <f t="shared" si="373"/>
        <v>2.1999999999999999E-2</v>
      </c>
      <c r="M2261" s="142">
        <f>'2025-26 Salary &amp; Benefits'!$E$6</f>
        <v>78209</v>
      </c>
      <c r="N2261" s="142">
        <f>'2025-26 Salary &amp; Benefits'!$F$6</f>
        <v>80164</v>
      </c>
      <c r="O2261" s="9">
        <f t="shared" si="374"/>
        <v>1720.6</v>
      </c>
      <c r="P2261" s="9">
        <f t="shared" si="375"/>
        <v>43.009999999999991</v>
      </c>
      <c r="Q2261" s="9">
        <f>'2025-26 Salary &amp; Benefits'!G$6</f>
        <v>15997.68</v>
      </c>
      <c r="R2261" s="143">
        <f>'2025-26 Salary &amp; Benefits'!H$6</f>
        <v>0.16020000000000001</v>
      </c>
      <c r="S2261" s="143">
        <f>'2025-26 Salary &amp; Benefits'!I$6</f>
        <v>0.15390000000000001</v>
      </c>
      <c r="T2261" s="9">
        <f t="shared" si="376"/>
        <v>634.21</v>
      </c>
      <c r="U2261" s="9">
        <f t="shared" si="377"/>
        <v>29.39</v>
      </c>
      <c r="V2261" s="9">
        <f t="shared" si="378"/>
        <v>4.5199999999999996</v>
      </c>
      <c r="W2261" s="9">
        <f t="shared" si="379"/>
        <v>33.909999999999997</v>
      </c>
      <c r="X2261" s="22">
        <f t="shared" si="380"/>
        <v>2431.7299999999996</v>
      </c>
    </row>
    <row r="2262" spans="1:24">
      <c r="A2262" s="77" t="s">
        <v>2174</v>
      </c>
      <c r="B2262" s="87" t="s">
        <v>2873</v>
      </c>
      <c r="C2262" s="88">
        <v>1613</v>
      </c>
      <c r="D2262" s="87" t="s">
        <v>121</v>
      </c>
      <c r="E2262" s="107" t="str">
        <f>VLOOKUP($C2262,'2024-25 School Level AAFTE'!$C$4:$L$2372,9,FALSE)</f>
        <v>Yes</v>
      </c>
      <c r="F2262" s="95">
        <f>VLOOKUP($C2262,'2024-25 School Level AAFTE'!$C$4:$J$2372,8,FALSE)</f>
        <v>257.95999999999998</v>
      </c>
      <c r="G2262" s="97">
        <f>IFERROR(IF(E2262= "yes",VLOOKUP(C2262,Summary!$B:$I,6,0),0),0)</f>
        <v>0</v>
      </c>
      <c r="H2262" s="96">
        <f t="shared" si="371"/>
        <v>257.95999999999998</v>
      </c>
      <c r="I2262" s="154">
        <f>VLOOKUP($A2262,'2025-26 Salary &amp; Benefits'!$A:$I,3,FALSE)</f>
        <v>1</v>
      </c>
      <c r="J2262" s="154">
        <f>VLOOKUP($A2262,'2025-26 Salary &amp; Benefits'!$A:$I,4,FALSE)</f>
        <v>1</v>
      </c>
      <c r="K2262" s="141">
        <f t="shared" si="372"/>
        <v>257.95999999999998</v>
      </c>
      <c r="L2262" s="140">
        <f t="shared" si="373"/>
        <v>0.75700000000000001</v>
      </c>
      <c r="M2262" s="142">
        <f>'2025-26 Salary &amp; Benefits'!$E$6</f>
        <v>78209</v>
      </c>
      <c r="N2262" s="142">
        <f>'2025-26 Salary &amp; Benefits'!$F$6</f>
        <v>80164</v>
      </c>
      <c r="O2262" s="9">
        <f t="shared" si="374"/>
        <v>59204.21</v>
      </c>
      <c r="P2262" s="9">
        <f t="shared" si="375"/>
        <v>1479.9400000000023</v>
      </c>
      <c r="Q2262" s="9">
        <f>'2025-26 Salary &amp; Benefits'!G$6</f>
        <v>15997.68</v>
      </c>
      <c r="R2262" s="143">
        <f>'2025-26 Salary &amp; Benefits'!H$6</f>
        <v>0.16020000000000001</v>
      </c>
      <c r="S2262" s="143">
        <f>'2025-26 Salary &amp; Benefits'!I$6</f>
        <v>0.15390000000000001</v>
      </c>
      <c r="T2262" s="9">
        <f t="shared" si="376"/>
        <v>21822.52</v>
      </c>
      <c r="U2262" s="9">
        <f t="shared" si="377"/>
        <v>1011.4</v>
      </c>
      <c r="V2262" s="9">
        <f t="shared" si="378"/>
        <v>155.65</v>
      </c>
      <c r="W2262" s="9">
        <f t="shared" si="379"/>
        <v>1167.05</v>
      </c>
      <c r="X2262" s="22">
        <f t="shared" si="380"/>
        <v>83673.72</v>
      </c>
    </row>
    <row r="2263" spans="1:24">
      <c r="A2263" s="77" t="s">
        <v>2174</v>
      </c>
      <c r="B2263" s="87" t="s">
        <v>2873</v>
      </c>
      <c r="C2263" s="88">
        <v>2134</v>
      </c>
      <c r="D2263" s="87" t="s">
        <v>122</v>
      </c>
      <c r="E2263" s="107" t="str">
        <f>VLOOKUP($C2263,'2024-25 School Level AAFTE'!$C$4:$L$2372,9,FALSE)</f>
        <v>Yes</v>
      </c>
      <c r="F2263" s="95">
        <f>VLOOKUP($C2263,'2024-25 School Level AAFTE'!$C$4:$J$2372,8,FALSE)</f>
        <v>1986.59</v>
      </c>
      <c r="G2263" s="97">
        <f>IFERROR(IF(E2263= "yes",VLOOKUP(C2263,Summary!$B:$I,6,0),0),0)</f>
        <v>0</v>
      </c>
      <c r="H2263" s="96">
        <f t="shared" si="371"/>
        <v>1986.59</v>
      </c>
      <c r="I2263" s="154">
        <f>VLOOKUP($A2263,'2025-26 Salary &amp; Benefits'!$A:$I,3,FALSE)</f>
        <v>1</v>
      </c>
      <c r="J2263" s="154">
        <f>VLOOKUP($A2263,'2025-26 Salary &amp; Benefits'!$A:$I,4,FALSE)</f>
        <v>1</v>
      </c>
      <c r="K2263" s="141">
        <f t="shared" si="372"/>
        <v>1986.59</v>
      </c>
      <c r="L2263" s="140">
        <f t="shared" si="373"/>
        <v>5.827</v>
      </c>
      <c r="M2263" s="142">
        <f>'2025-26 Salary &amp; Benefits'!$E$6</f>
        <v>78209</v>
      </c>
      <c r="N2263" s="142">
        <f>'2025-26 Salary &amp; Benefits'!$F$6</f>
        <v>80164</v>
      </c>
      <c r="O2263" s="9">
        <f t="shared" si="374"/>
        <v>455723.84</v>
      </c>
      <c r="P2263" s="9">
        <f t="shared" si="375"/>
        <v>11391.789999999979</v>
      </c>
      <c r="Q2263" s="9">
        <f>'2025-26 Salary &amp; Benefits'!G$6</f>
        <v>15997.68</v>
      </c>
      <c r="R2263" s="143">
        <f>'2025-26 Salary &amp; Benefits'!H$6</f>
        <v>0.16020000000000001</v>
      </c>
      <c r="S2263" s="143">
        <f>'2025-26 Salary &amp; Benefits'!I$6</f>
        <v>0.15390000000000001</v>
      </c>
      <c r="T2263" s="9">
        <f t="shared" si="376"/>
        <v>167978.64</v>
      </c>
      <c r="U2263" s="9">
        <f t="shared" si="377"/>
        <v>7785.26</v>
      </c>
      <c r="V2263" s="9">
        <f t="shared" si="378"/>
        <v>1198.1500000000001</v>
      </c>
      <c r="W2263" s="9">
        <f t="shared" si="379"/>
        <v>8983.41</v>
      </c>
      <c r="X2263" s="22">
        <f t="shared" si="380"/>
        <v>644077.68000000005</v>
      </c>
    </row>
    <row r="2264" spans="1:24">
      <c r="A2264" s="77" t="s">
        <v>2174</v>
      </c>
      <c r="B2264" s="87" t="s">
        <v>2873</v>
      </c>
      <c r="C2264" s="88">
        <v>2279</v>
      </c>
      <c r="D2264" s="87" t="s">
        <v>123</v>
      </c>
      <c r="E2264" s="107" t="str">
        <f>VLOOKUP($C2264,'2024-25 School Level AAFTE'!$C$4:$L$2372,9,FALSE)</f>
        <v>Yes</v>
      </c>
      <c r="F2264" s="95">
        <f>VLOOKUP($C2264,'2024-25 School Level AAFTE'!$C$4:$J$2372,8,FALSE)</f>
        <v>421.21</v>
      </c>
      <c r="G2264" s="97">
        <f>IFERROR(IF(E2264= "yes",VLOOKUP(C2264,Summary!$B:$I,6,0),0),0)</f>
        <v>0</v>
      </c>
      <c r="H2264" s="96">
        <f t="shared" si="371"/>
        <v>421.21</v>
      </c>
      <c r="I2264" s="154">
        <f>VLOOKUP($A2264,'2025-26 Salary &amp; Benefits'!$A:$I,3,FALSE)</f>
        <v>1</v>
      </c>
      <c r="J2264" s="154">
        <f>VLOOKUP($A2264,'2025-26 Salary &amp; Benefits'!$A:$I,4,FALSE)</f>
        <v>1</v>
      </c>
      <c r="K2264" s="141">
        <f t="shared" si="372"/>
        <v>421.21</v>
      </c>
      <c r="L2264" s="140">
        <f t="shared" si="373"/>
        <v>1.236</v>
      </c>
      <c r="M2264" s="142">
        <f>'2025-26 Salary &amp; Benefits'!$E$6</f>
        <v>78209</v>
      </c>
      <c r="N2264" s="142">
        <f>'2025-26 Salary &amp; Benefits'!$F$6</f>
        <v>80164</v>
      </c>
      <c r="O2264" s="9">
        <f t="shared" si="374"/>
        <v>96666.32</v>
      </c>
      <c r="P2264" s="9">
        <f t="shared" si="375"/>
        <v>2416.3799999999901</v>
      </c>
      <c r="Q2264" s="9">
        <f>'2025-26 Salary &amp; Benefits'!G$6</f>
        <v>15997.68</v>
      </c>
      <c r="R2264" s="143">
        <f>'2025-26 Salary &amp; Benefits'!H$6</f>
        <v>0.16020000000000001</v>
      </c>
      <c r="S2264" s="143">
        <f>'2025-26 Salary &amp; Benefits'!I$6</f>
        <v>0.15390000000000001</v>
      </c>
      <c r="T2264" s="9">
        <f t="shared" si="376"/>
        <v>35630.959999999999</v>
      </c>
      <c r="U2264" s="9">
        <f t="shared" si="377"/>
        <v>1651.38</v>
      </c>
      <c r="V2264" s="9">
        <f t="shared" si="378"/>
        <v>254.15</v>
      </c>
      <c r="W2264" s="9">
        <f t="shared" si="379"/>
        <v>1905.5300000000002</v>
      </c>
      <c r="X2264" s="22">
        <f t="shared" si="380"/>
        <v>136619.18999999997</v>
      </c>
    </row>
    <row r="2265" spans="1:24">
      <c r="A2265" s="77" t="s">
        <v>2174</v>
      </c>
      <c r="B2265" s="87" t="s">
        <v>2873</v>
      </c>
      <c r="C2265" s="88">
        <v>2347</v>
      </c>
      <c r="D2265" s="87" t="s">
        <v>125</v>
      </c>
      <c r="E2265" s="107" t="str">
        <f>VLOOKUP($C2265,'2024-25 School Level AAFTE'!$C$4:$L$2372,9,FALSE)</f>
        <v>Yes</v>
      </c>
      <c r="F2265" s="95">
        <f>VLOOKUP($C2265,'2024-25 School Level AAFTE'!$C$4:$J$2372,8,FALSE)</f>
        <v>481.06</v>
      </c>
      <c r="G2265" s="97">
        <f>IFERROR(IF(E2265= "yes",VLOOKUP(C2265,Summary!$B:$I,6,0),0),0)</f>
        <v>0</v>
      </c>
      <c r="H2265" s="96">
        <f t="shared" si="371"/>
        <v>481.06</v>
      </c>
      <c r="I2265" s="154">
        <f>VLOOKUP($A2265,'2025-26 Salary &amp; Benefits'!$A:$I,3,FALSE)</f>
        <v>1</v>
      </c>
      <c r="J2265" s="154">
        <f>VLOOKUP($A2265,'2025-26 Salary &amp; Benefits'!$A:$I,4,FALSE)</f>
        <v>1</v>
      </c>
      <c r="K2265" s="141">
        <f t="shared" si="372"/>
        <v>481.06</v>
      </c>
      <c r="L2265" s="140">
        <f t="shared" si="373"/>
        <v>1.411</v>
      </c>
      <c r="M2265" s="142">
        <f>'2025-26 Salary &amp; Benefits'!$E$6</f>
        <v>78209</v>
      </c>
      <c r="N2265" s="142">
        <f>'2025-26 Salary &amp; Benefits'!$F$6</f>
        <v>80164</v>
      </c>
      <c r="O2265" s="9">
        <f t="shared" si="374"/>
        <v>110352.9</v>
      </c>
      <c r="P2265" s="9">
        <f t="shared" si="375"/>
        <v>2758.5</v>
      </c>
      <c r="Q2265" s="9">
        <f>'2025-26 Salary &amp; Benefits'!G$6</f>
        <v>15997.68</v>
      </c>
      <c r="R2265" s="143">
        <f>'2025-26 Salary &amp; Benefits'!H$6</f>
        <v>0.16020000000000001</v>
      </c>
      <c r="S2265" s="143">
        <f>'2025-26 Salary &amp; Benefits'!I$6</f>
        <v>0.15390000000000001</v>
      </c>
      <c r="T2265" s="9">
        <f t="shared" si="376"/>
        <v>40675.79</v>
      </c>
      <c r="U2265" s="9">
        <f t="shared" si="377"/>
        <v>1885.19</v>
      </c>
      <c r="V2265" s="9">
        <f t="shared" si="378"/>
        <v>290.13</v>
      </c>
      <c r="W2265" s="9">
        <f t="shared" si="379"/>
        <v>2175.3200000000002</v>
      </c>
      <c r="X2265" s="22">
        <f t="shared" si="380"/>
        <v>155962.51</v>
      </c>
    </row>
    <row r="2266" spans="1:24">
      <c r="A2266" s="77" t="s">
        <v>2174</v>
      </c>
      <c r="B2266" s="87" t="s">
        <v>2873</v>
      </c>
      <c r="C2266" s="88">
        <v>2907</v>
      </c>
      <c r="D2266" s="87" t="s">
        <v>40</v>
      </c>
      <c r="E2266" s="107" t="str">
        <f>VLOOKUP($C2266,'2024-25 School Level AAFTE'!$C$4:$L$2372,9,FALSE)</f>
        <v>No</v>
      </c>
      <c r="F2266" s="95">
        <f>VLOOKUP($C2266,'2024-25 School Level AAFTE'!$C$4:$J$2372,8,FALSE)</f>
        <v>550.98</v>
      </c>
      <c r="G2266" s="97">
        <f>IFERROR(IF(E2266= "yes",VLOOKUP(C2266,Summary!$B:$I,6,0),0),0)</f>
        <v>0</v>
      </c>
      <c r="H2266" s="96">
        <f t="shared" si="371"/>
        <v>0</v>
      </c>
      <c r="I2266" s="154">
        <f>VLOOKUP($A2266,'2025-26 Salary &amp; Benefits'!$A:$I,3,FALSE)</f>
        <v>1</v>
      </c>
      <c r="J2266" s="154">
        <f>VLOOKUP($A2266,'2025-26 Salary &amp; Benefits'!$A:$I,4,FALSE)</f>
        <v>1</v>
      </c>
      <c r="K2266" s="141">
        <f t="shared" si="372"/>
        <v>0</v>
      </c>
      <c r="L2266" s="140">
        <f t="shared" si="373"/>
        <v>0</v>
      </c>
      <c r="M2266" s="142">
        <f>'2025-26 Salary &amp; Benefits'!$E$6</f>
        <v>78209</v>
      </c>
      <c r="N2266" s="142">
        <f>'2025-26 Salary &amp; Benefits'!$F$6</f>
        <v>80164</v>
      </c>
      <c r="O2266" s="9">
        <f t="shared" si="374"/>
        <v>0</v>
      </c>
      <c r="P2266" s="9">
        <f t="shared" si="375"/>
        <v>0</v>
      </c>
      <c r="Q2266" s="9">
        <f>'2025-26 Salary &amp; Benefits'!G$6</f>
        <v>15997.68</v>
      </c>
      <c r="R2266" s="143">
        <f>'2025-26 Salary &amp; Benefits'!H$6</f>
        <v>0.16020000000000001</v>
      </c>
      <c r="S2266" s="143">
        <f>'2025-26 Salary &amp; Benefits'!I$6</f>
        <v>0.15390000000000001</v>
      </c>
      <c r="T2266" s="9">
        <f t="shared" si="376"/>
        <v>0</v>
      </c>
      <c r="U2266" s="9">
        <f t="shared" si="377"/>
        <v>0</v>
      </c>
      <c r="V2266" s="9">
        <f t="shared" si="378"/>
        <v>0</v>
      </c>
      <c r="W2266" s="9">
        <f t="shared" si="379"/>
        <v>0</v>
      </c>
      <c r="X2266" s="22">
        <f t="shared" si="380"/>
        <v>0</v>
      </c>
    </row>
    <row r="2267" spans="1:24">
      <c r="A2267" s="77" t="s">
        <v>2174</v>
      </c>
      <c r="B2267" s="87" t="s">
        <v>2873</v>
      </c>
      <c r="C2267" s="88">
        <v>3208</v>
      </c>
      <c r="D2267" s="87" t="s">
        <v>126</v>
      </c>
      <c r="E2267" s="107" t="str">
        <f>VLOOKUP($C2267,'2024-25 School Level AAFTE'!$C$4:$L$2372,9,FALSE)</f>
        <v>No</v>
      </c>
      <c r="F2267" s="95">
        <f>VLOOKUP($C2267,'2024-25 School Level AAFTE'!$C$4:$J$2372,8,FALSE)</f>
        <v>290.99</v>
      </c>
      <c r="G2267" s="97">
        <f>IFERROR(IF(E2267= "yes",VLOOKUP(C2267,Summary!$B:$I,6,0),0),0)</f>
        <v>0</v>
      </c>
      <c r="H2267" s="96">
        <f t="shared" si="371"/>
        <v>0</v>
      </c>
      <c r="I2267" s="154">
        <f>VLOOKUP($A2267,'2025-26 Salary &amp; Benefits'!$A:$I,3,FALSE)</f>
        <v>1</v>
      </c>
      <c r="J2267" s="154">
        <f>VLOOKUP($A2267,'2025-26 Salary &amp; Benefits'!$A:$I,4,FALSE)</f>
        <v>1</v>
      </c>
      <c r="K2267" s="141">
        <f t="shared" si="372"/>
        <v>0</v>
      </c>
      <c r="L2267" s="140">
        <f t="shared" si="373"/>
        <v>0</v>
      </c>
      <c r="M2267" s="142">
        <f>'2025-26 Salary &amp; Benefits'!$E$6</f>
        <v>78209</v>
      </c>
      <c r="N2267" s="142">
        <f>'2025-26 Salary &amp; Benefits'!$F$6</f>
        <v>80164</v>
      </c>
      <c r="O2267" s="9">
        <f t="shared" si="374"/>
        <v>0</v>
      </c>
      <c r="P2267" s="9">
        <f t="shared" si="375"/>
        <v>0</v>
      </c>
      <c r="Q2267" s="9">
        <f>'2025-26 Salary &amp; Benefits'!G$6</f>
        <v>15997.68</v>
      </c>
      <c r="R2267" s="143">
        <f>'2025-26 Salary &amp; Benefits'!H$6</f>
        <v>0.16020000000000001</v>
      </c>
      <c r="S2267" s="143">
        <f>'2025-26 Salary &amp; Benefits'!I$6</f>
        <v>0.15390000000000001</v>
      </c>
      <c r="T2267" s="9">
        <f t="shared" si="376"/>
        <v>0</v>
      </c>
      <c r="U2267" s="9">
        <f t="shared" si="377"/>
        <v>0</v>
      </c>
      <c r="V2267" s="9">
        <f t="shared" si="378"/>
        <v>0</v>
      </c>
      <c r="W2267" s="9">
        <f t="shared" si="379"/>
        <v>0</v>
      </c>
      <c r="X2267" s="22">
        <f t="shared" si="380"/>
        <v>0</v>
      </c>
    </row>
    <row r="2268" spans="1:24">
      <c r="A2268" s="77" t="s">
        <v>2174</v>
      </c>
      <c r="B2268" s="87" t="s">
        <v>2873</v>
      </c>
      <c r="C2268" s="88">
        <v>3209</v>
      </c>
      <c r="D2268" s="87" t="s">
        <v>127</v>
      </c>
      <c r="E2268" s="107" t="str">
        <f>VLOOKUP($C2268,'2024-25 School Level AAFTE'!$C$4:$L$2372,9,FALSE)</f>
        <v>Yes</v>
      </c>
      <c r="F2268" s="95">
        <f>VLOOKUP($C2268,'2024-25 School Level AAFTE'!$C$4:$J$2372,8,FALSE)</f>
        <v>599.4</v>
      </c>
      <c r="G2268" s="97">
        <f>IFERROR(IF(E2268= "yes",VLOOKUP(C2268,Summary!$B:$I,6,0),0),0)</f>
        <v>0</v>
      </c>
      <c r="H2268" s="96">
        <f t="shared" si="371"/>
        <v>599.4</v>
      </c>
      <c r="I2268" s="154">
        <f>VLOOKUP($A2268,'2025-26 Salary &amp; Benefits'!$A:$I,3,FALSE)</f>
        <v>1</v>
      </c>
      <c r="J2268" s="154">
        <f>VLOOKUP($A2268,'2025-26 Salary &amp; Benefits'!$A:$I,4,FALSE)</f>
        <v>1</v>
      </c>
      <c r="K2268" s="141">
        <f t="shared" si="372"/>
        <v>599.4</v>
      </c>
      <c r="L2268" s="140">
        <f t="shared" si="373"/>
        <v>1.758</v>
      </c>
      <c r="M2268" s="142">
        <f>'2025-26 Salary &amp; Benefits'!$E$6</f>
        <v>78209</v>
      </c>
      <c r="N2268" s="142">
        <f>'2025-26 Salary &amp; Benefits'!$F$6</f>
        <v>80164</v>
      </c>
      <c r="O2268" s="9">
        <f t="shared" si="374"/>
        <v>137491.42000000001</v>
      </c>
      <c r="P2268" s="9">
        <f t="shared" si="375"/>
        <v>3436.8899999999849</v>
      </c>
      <c r="Q2268" s="9">
        <f>'2025-26 Salary &amp; Benefits'!G$6</f>
        <v>15997.68</v>
      </c>
      <c r="R2268" s="143">
        <f>'2025-26 Salary &amp; Benefits'!H$6</f>
        <v>0.16020000000000001</v>
      </c>
      <c r="S2268" s="143">
        <f>'2025-26 Salary &amp; Benefits'!I$6</f>
        <v>0.15390000000000001</v>
      </c>
      <c r="T2268" s="9">
        <f t="shared" si="376"/>
        <v>50678.98</v>
      </c>
      <c r="U2268" s="9">
        <f t="shared" si="377"/>
        <v>2348.81</v>
      </c>
      <c r="V2268" s="9">
        <f t="shared" si="378"/>
        <v>361.48</v>
      </c>
      <c r="W2268" s="9">
        <f t="shared" si="379"/>
        <v>2710.29</v>
      </c>
      <c r="X2268" s="22">
        <f t="shared" si="380"/>
        <v>194317.58000000002</v>
      </c>
    </row>
    <row r="2269" spans="1:24">
      <c r="A2269" s="77" t="s">
        <v>2174</v>
      </c>
      <c r="B2269" s="87" t="s">
        <v>2873</v>
      </c>
      <c r="C2269" s="88">
        <v>3210</v>
      </c>
      <c r="D2269" s="87" t="s">
        <v>128</v>
      </c>
      <c r="E2269" s="107" t="str">
        <f>VLOOKUP($C2269,'2024-25 School Level AAFTE'!$C$4:$L$2372,9,FALSE)</f>
        <v>Yes</v>
      </c>
      <c r="F2269" s="95">
        <f>VLOOKUP($C2269,'2024-25 School Level AAFTE'!$C$4:$J$2372,8,FALSE)</f>
        <v>487.75</v>
      </c>
      <c r="G2269" s="97">
        <f>IFERROR(IF(E2269= "yes",VLOOKUP(C2269,Summary!$B:$I,6,0),0),0)</f>
        <v>0</v>
      </c>
      <c r="H2269" s="96">
        <f t="shared" si="371"/>
        <v>487.75</v>
      </c>
      <c r="I2269" s="154">
        <f>VLOOKUP($A2269,'2025-26 Salary &amp; Benefits'!$A:$I,3,FALSE)</f>
        <v>1</v>
      </c>
      <c r="J2269" s="154">
        <f>VLOOKUP($A2269,'2025-26 Salary &amp; Benefits'!$A:$I,4,FALSE)</f>
        <v>1</v>
      </c>
      <c r="K2269" s="141">
        <f t="shared" si="372"/>
        <v>487.75</v>
      </c>
      <c r="L2269" s="140">
        <f t="shared" si="373"/>
        <v>1.431</v>
      </c>
      <c r="M2269" s="142">
        <f>'2025-26 Salary &amp; Benefits'!$E$6</f>
        <v>78209</v>
      </c>
      <c r="N2269" s="142">
        <f>'2025-26 Salary &amp; Benefits'!$F$6</f>
        <v>80164</v>
      </c>
      <c r="O2269" s="9">
        <f t="shared" si="374"/>
        <v>111917.08</v>
      </c>
      <c r="P2269" s="9">
        <f t="shared" si="375"/>
        <v>2797.5999999999913</v>
      </c>
      <c r="Q2269" s="9">
        <f>'2025-26 Salary &amp; Benefits'!G$6</f>
        <v>15997.68</v>
      </c>
      <c r="R2269" s="143">
        <f>'2025-26 Salary &amp; Benefits'!H$6</f>
        <v>0.16020000000000001</v>
      </c>
      <c r="S2269" s="143">
        <f>'2025-26 Salary &amp; Benefits'!I$6</f>
        <v>0.15390000000000001</v>
      </c>
      <c r="T2269" s="9">
        <f t="shared" si="376"/>
        <v>41252.35</v>
      </c>
      <c r="U2269" s="9">
        <f t="shared" si="377"/>
        <v>1911.91</v>
      </c>
      <c r="V2269" s="9">
        <f t="shared" si="378"/>
        <v>294.24</v>
      </c>
      <c r="W2269" s="9">
        <f t="shared" si="379"/>
        <v>2206.15</v>
      </c>
      <c r="X2269" s="22">
        <f t="shared" si="380"/>
        <v>158173.17999999996</v>
      </c>
    </row>
    <row r="2270" spans="1:24">
      <c r="A2270" s="77" t="s">
        <v>2174</v>
      </c>
      <c r="B2270" s="87" t="s">
        <v>2873</v>
      </c>
      <c r="C2270" s="88">
        <v>3269</v>
      </c>
      <c r="D2270" s="87" t="s">
        <v>3024</v>
      </c>
      <c r="E2270" s="107" t="str">
        <f>VLOOKUP($C2270,'2024-25 School Level AAFTE'!$C$4:$L$2372,9,FALSE)</f>
        <v>No</v>
      </c>
      <c r="F2270" s="95">
        <f>VLOOKUP($C2270,'2024-25 School Level AAFTE'!$C$4:$J$2372,8,FALSE)</f>
        <v>2.5</v>
      </c>
      <c r="G2270" s="97">
        <f>IFERROR(IF(E2270= "yes",VLOOKUP(C2270,Summary!$B:$I,6,0),0),0)</f>
        <v>0</v>
      </c>
      <c r="H2270" s="96">
        <f t="shared" ref="H2270:H2284" si="381">IF(E2270= "yes", F2270,0)</f>
        <v>0</v>
      </c>
      <c r="I2270" s="154">
        <f>VLOOKUP($A2270,'2025-26 Salary &amp; Benefits'!$A:$I,3,FALSE)</f>
        <v>1</v>
      </c>
      <c r="J2270" s="154">
        <f>VLOOKUP($A2270,'2025-26 Salary &amp; Benefits'!$A:$I,4,FALSE)</f>
        <v>1</v>
      </c>
      <c r="K2270" s="141">
        <f t="shared" ref="K2270:K2284" si="382">IF(G2270&gt;0,G2270,H2270)</f>
        <v>0</v>
      </c>
      <c r="L2270" s="140">
        <f t="shared" ref="L2270:L2284" si="383">ROUND((($K2270*1.1*36)/15)/900,3)</f>
        <v>0</v>
      </c>
      <c r="M2270" s="142">
        <f>'2025-26 Salary &amp; Benefits'!$E$6</f>
        <v>78209</v>
      </c>
      <c r="N2270" s="142">
        <f>'2025-26 Salary &amp; Benefits'!$F$6</f>
        <v>80164</v>
      </c>
      <c r="O2270" s="9">
        <f t="shared" ref="O2270:O2284" si="384">ROUND($I2270*$M2270*$L2270,2)</f>
        <v>0</v>
      </c>
      <c r="P2270" s="9">
        <f t="shared" ref="P2270:P2284" si="385">ROUND($J2270*$N2270*$L2270,2)-O2270</f>
        <v>0</v>
      </c>
      <c r="Q2270" s="9">
        <f>'2025-26 Salary &amp; Benefits'!G$6</f>
        <v>15997.68</v>
      </c>
      <c r="R2270" s="143">
        <f>'2025-26 Salary &amp; Benefits'!H$6</f>
        <v>0.16020000000000001</v>
      </c>
      <c r="S2270" s="143">
        <f>'2025-26 Salary &amp; Benefits'!I$6</f>
        <v>0.15390000000000001</v>
      </c>
      <c r="T2270" s="9">
        <f t="shared" ref="T2270:T2284" si="386">ROUND(O2270*R2270+P2270*S2270+L2270*Q2270,2)</f>
        <v>0</v>
      </c>
      <c r="U2270" s="9">
        <f t="shared" ref="U2270:U2284" si="387">ROUND((($N2270*$J2270*$L2270)/180)*3,2)</f>
        <v>0</v>
      </c>
      <c r="V2270" s="9">
        <f t="shared" ref="V2270:V2284" si="388">ROUND(U2270*S2270,2)</f>
        <v>0</v>
      </c>
      <c r="W2270" s="9">
        <f t="shared" ref="W2270:W2284" si="389">SUM(U2270:V2270)</f>
        <v>0</v>
      </c>
      <c r="X2270" s="22">
        <f t="shared" ref="X2270:X2284" si="390">SUM(T2270,O2270:P2270,W2270)</f>
        <v>0</v>
      </c>
    </row>
    <row r="2271" spans="1:24">
      <c r="A2271" s="77" t="s">
        <v>2174</v>
      </c>
      <c r="B2271" s="87" t="s">
        <v>2873</v>
      </c>
      <c r="C2271" s="88">
        <v>3370</v>
      </c>
      <c r="D2271" s="87" t="s">
        <v>129</v>
      </c>
      <c r="E2271" s="107" t="str">
        <f>VLOOKUP($C2271,'2024-25 School Level AAFTE'!$C$4:$L$2372,9,FALSE)</f>
        <v>Yes</v>
      </c>
      <c r="F2271" s="95">
        <f>VLOOKUP($C2271,'2024-25 School Level AAFTE'!$C$4:$J$2372,8,FALSE)</f>
        <v>397.53</v>
      </c>
      <c r="G2271" s="97">
        <f>IFERROR(IF(E2271= "yes",VLOOKUP(C2271,Summary!$B:$I,6,0),0),0)</f>
        <v>0</v>
      </c>
      <c r="H2271" s="96">
        <f t="shared" si="381"/>
        <v>397.53</v>
      </c>
      <c r="I2271" s="154">
        <f>VLOOKUP($A2271,'2025-26 Salary &amp; Benefits'!$A:$I,3,FALSE)</f>
        <v>1</v>
      </c>
      <c r="J2271" s="154">
        <f>VLOOKUP($A2271,'2025-26 Salary &amp; Benefits'!$A:$I,4,FALSE)</f>
        <v>1</v>
      </c>
      <c r="K2271" s="141">
        <f t="shared" si="382"/>
        <v>397.53</v>
      </c>
      <c r="L2271" s="140">
        <f t="shared" si="383"/>
        <v>1.1659999999999999</v>
      </c>
      <c r="M2271" s="142">
        <f>'2025-26 Salary &amp; Benefits'!$E$6</f>
        <v>78209</v>
      </c>
      <c r="N2271" s="142">
        <f>'2025-26 Salary &amp; Benefits'!$F$6</f>
        <v>80164</v>
      </c>
      <c r="O2271" s="9">
        <f t="shared" si="384"/>
        <v>91191.69</v>
      </c>
      <c r="P2271" s="9">
        <f t="shared" si="385"/>
        <v>2279.5299999999988</v>
      </c>
      <c r="Q2271" s="9">
        <f>'2025-26 Salary &amp; Benefits'!G$6</f>
        <v>15997.68</v>
      </c>
      <c r="R2271" s="143">
        <f>'2025-26 Salary &amp; Benefits'!H$6</f>
        <v>0.16020000000000001</v>
      </c>
      <c r="S2271" s="143">
        <f>'2025-26 Salary &amp; Benefits'!I$6</f>
        <v>0.15390000000000001</v>
      </c>
      <c r="T2271" s="9">
        <f t="shared" si="386"/>
        <v>33613.019999999997</v>
      </c>
      <c r="U2271" s="9">
        <f t="shared" si="387"/>
        <v>1557.85</v>
      </c>
      <c r="V2271" s="9">
        <f t="shared" si="388"/>
        <v>239.75</v>
      </c>
      <c r="W2271" s="9">
        <f t="shared" si="389"/>
        <v>1797.6</v>
      </c>
      <c r="X2271" s="22">
        <f t="shared" si="390"/>
        <v>128881.84</v>
      </c>
    </row>
    <row r="2272" spans="1:24">
      <c r="A2272" s="77" t="s">
        <v>2174</v>
      </c>
      <c r="B2272" s="87" t="s">
        <v>2873</v>
      </c>
      <c r="C2272" s="88">
        <v>4105</v>
      </c>
      <c r="D2272" s="87" t="s">
        <v>130</v>
      </c>
      <c r="E2272" s="107" t="str">
        <f>VLOOKUP($C2272,'2024-25 School Level AAFTE'!$C$4:$L$2372,9,FALSE)</f>
        <v>No</v>
      </c>
      <c r="F2272" s="95">
        <f>VLOOKUP($C2272,'2024-25 School Level AAFTE'!$C$4:$J$2372,8,FALSE)</f>
        <v>190.31</v>
      </c>
      <c r="G2272" s="97">
        <f>IFERROR(IF(E2272= "yes",VLOOKUP(C2272,Summary!$B:$I,6,0),0),0)</f>
        <v>0</v>
      </c>
      <c r="H2272" s="96">
        <f t="shared" si="381"/>
        <v>0</v>
      </c>
      <c r="I2272" s="154">
        <f>VLOOKUP($A2272,'2025-26 Salary &amp; Benefits'!$A:$I,3,FALSE)</f>
        <v>1</v>
      </c>
      <c r="J2272" s="154">
        <f>VLOOKUP($A2272,'2025-26 Salary &amp; Benefits'!$A:$I,4,FALSE)</f>
        <v>1</v>
      </c>
      <c r="K2272" s="141">
        <f t="shared" si="382"/>
        <v>0</v>
      </c>
      <c r="L2272" s="140">
        <f t="shared" si="383"/>
        <v>0</v>
      </c>
      <c r="M2272" s="142">
        <f>'2025-26 Salary &amp; Benefits'!$E$6</f>
        <v>78209</v>
      </c>
      <c r="N2272" s="142">
        <f>'2025-26 Salary &amp; Benefits'!$F$6</f>
        <v>80164</v>
      </c>
      <c r="O2272" s="9">
        <f t="shared" si="384"/>
        <v>0</v>
      </c>
      <c r="P2272" s="9">
        <f t="shared" si="385"/>
        <v>0</v>
      </c>
      <c r="Q2272" s="9">
        <f>'2025-26 Salary &amp; Benefits'!G$6</f>
        <v>15997.68</v>
      </c>
      <c r="R2272" s="143">
        <f>'2025-26 Salary &amp; Benefits'!H$6</f>
        <v>0.16020000000000001</v>
      </c>
      <c r="S2272" s="143">
        <f>'2025-26 Salary &amp; Benefits'!I$6</f>
        <v>0.15390000000000001</v>
      </c>
      <c r="T2272" s="9">
        <f t="shared" si="386"/>
        <v>0</v>
      </c>
      <c r="U2272" s="9">
        <f t="shared" si="387"/>
        <v>0</v>
      </c>
      <c r="V2272" s="9">
        <f t="shared" si="388"/>
        <v>0</v>
      </c>
      <c r="W2272" s="9">
        <f t="shared" si="389"/>
        <v>0</v>
      </c>
      <c r="X2272" s="22">
        <f t="shared" si="390"/>
        <v>0</v>
      </c>
    </row>
    <row r="2273" spans="1:24">
      <c r="A2273" s="77" t="s">
        <v>2174</v>
      </c>
      <c r="B2273" s="87" t="s">
        <v>2873</v>
      </c>
      <c r="C2273" s="88">
        <v>4423</v>
      </c>
      <c r="D2273" s="87" t="s">
        <v>131</v>
      </c>
      <c r="E2273" s="107" t="str">
        <f>VLOOKUP($C2273,'2024-25 School Level AAFTE'!$C$4:$L$2372,9,FALSE)</f>
        <v>Yes</v>
      </c>
      <c r="F2273" s="95">
        <f>VLOOKUP($C2273,'2024-25 School Level AAFTE'!$C$4:$J$2372,8,FALSE)</f>
        <v>431.96</v>
      </c>
      <c r="G2273" s="97">
        <f>IFERROR(IF(E2273= "yes",VLOOKUP(C2273,Summary!$B:$I,6,0),0),0)</f>
        <v>0</v>
      </c>
      <c r="H2273" s="96">
        <f t="shared" si="381"/>
        <v>431.96</v>
      </c>
      <c r="I2273" s="154">
        <f>VLOOKUP($A2273,'2025-26 Salary &amp; Benefits'!$A:$I,3,FALSE)</f>
        <v>1</v>
      </c>
      <c r="J2273" s="154">
        <f>VLOOKUP($A2273,'2025-26 Salary &amp; Benefits'!$A:$I,4,FALSE)</f>
        <v>1</v>
      </c>
      <c r="K2273" s="141">
        <f t="shared" si="382"/>
        <v>431.96</v>
      </c>
      <c r="L2273" s="140">
        <f t="shared" si="383"/>
        <v>1.2669999999999999</v>
      </c>
      <c r="M2273" s="142">
        <f>'2025-26 Salary &amp; Benefits'!$E$6</f>
        <v>78209</v>
      </c>
      <c r="N2273" s="142">
        <f>'2025-26 Salary &amp; Benefits'!$F$6</f>
        <v>80164</v>
      </c>
      <c r="O2273" s="9">
        <f t="shared" si="384"/>
        <v>99090.8</v>
      </c>
      <c r="P2273" s="9">
        <f t="shared" si="385"/>
        <v>2476.9899999999907</v>
      </c>
      <c r="Q2273" s="9">
        <f>'2025-26 Salary &amp; Benefits'!G$6</f>
        <v>15997.68</v>
      </c>
      <c r="R2273" s="143">
        <f>'2025-26 Salary &amp; Benefits'!H$6</f>
        <v>0.16020000000000001</v>
      </c>
      <c r="S2273" s="143">
        <f>'2025-26 Salary &amp; Benefits'!I$6</f>
        <v>0.15390000000000001</v>
      </c>
      <c r="T2273" s="9">
        <f t="shared" si="386"/>
        <v>36524.620000000003</v>
      </c>
      <c r="U2273" s="9">
        <f t="shared" si="387"/>
        <v>1692.8</v>
      </c>
      <c r="V2273" s="9">
        <f t="shared" si="388"/>
        <v>260.52</v>
      </c>
      <c r="W2273" s="9">
        <f t="shared" si="389"/>
        <v>1953.32</v>
      </c>
      <c r="X2273" s="22">
        <f t="shared" si="390"/>
        <v>140045.73000000001</v>
      </c>
    </row>
    <row r="2274" spans="1:24">
      <c r="A2274" s="77" t="s">
        <v>2174</v>
      </c>
      <c r="B2274" s="87" t="s">
        <v>2873</v>
      </c>
      <c r="C2274" s="88">
        <v>4432</v>
      </c>
      <c r="D2274" s="87" t="s">
        <v>132</v>
      </c>
      <c r="E2274" s="107" t="str">
        <f>VLOOKUP($C2274,'2024-25 School Level AAFTE'!$C$4:$L$2372,9,FALSE)</f>
        <v>Yes</v>
      </c>
      <c r="F2274" s="95">
        <f>VLOOKUP($C2274,'2024-25 School Level AAFTE'!$C$4:$J$2372,8,FALSE)</f>
        <v>562.15</v>
      </c>
      <c r="G2274" s="97">
        <f>IFERROR(IF(E2274= "yes",VLOOKUP(C2274,Summary!$B:$I,6,0),0),0)</f>
        <v>0</v>
      </c>
      <c r="H2274" s="96">
        <f t="shared" si="381"/>
        <v>562.15</v>
      </c>
      <c r="I2274" s="154">
        <f>VLOOKUP($A2274,'2025-26 Salary &amp; Benefits'!$A:$I,3,FALSE)</f>
        <v>1</v>
      </c>
      <c r="J2274" s="154">
        <f>VLOOKUP($A2274,'2025-26 Salary &amp; Benefits'!$A:$I,4,FALSE)</f>
        <v>1</v>
      </c>
      <c r="K2274" s="141">
        <f t="shared" si="382"/>
        <v>562.15</v>
      </c>
      <c r="L2274" s="140">
        <f t="shared" si="383"/>
        <v>1.649</v>
      </c>
      <c r="M2274" s="142">
        <f>'2025-26 Salary &amp; Benefits'!$E$6</f>
        <v>78209</v>
      </c>
      <c r="N2274" s="142">
        <f>'2025-26 Salary &amp; Benefits'!$F$6</f>
        <v>80164</v>
      </c>
      <c r="O2274" s="9">
        <f t="shared" si="384"/>
        <v>128966.64</v>
      </c>
      <c r="P2274" s="9">
        <f t="shared" si="385"/>
        <v>3223.8000000000029</v>
      </c>
      <c r="Q2274" s="9">
        <f>'2025-26 Salary &amp; Benefits'!G$6</f>
        <v>15997.68</v>
      </c>
      <c r="R2274" s="143">
        <f>'2025-26 Salary &amp; Benefits'!H$6</f>
        <v>0.16020000000000001</v>
      </c>
      <c r="S2274" s="143">
        <f>'2025-26 Salary &amp; Benefits'!I$6</f>
        <v>0.15390000000000001</v>
      </c>
      <c r="T2274" s="9">
        <f t="shared" si="386"/>
        <v>47536.77</v>
      </c>
      <c r="U2274" s="9">
        <f t="shared" si="387"/>
        <v>2203.17</v>
      </c>
      <c r="V2274" s="9">
        <f t="shared" si="388"/>
        <v>339.07</v>
      </c>
      <c r="W2274" s="9">
        <f t="shared" si="389"/>
        <v>2542.2400000000002</v>
      </c>
      <c r="X2274" s="22">
        <f t="shared" si="390"/>
        <v>182269.45</v>
      </c>
    </row>
    <row r="2275" spans="1:24">
      <c r="A2275" s="77" t="s">
        <v>2174</v>
      </c>
      <c r="B2275" s="87" t="s">
        <v>2873</v>
      </c>
      <c r="C2275" s="88">
        <v>5316</v>
      </c>
      <c r="D2275" s="87" t="s">
        <v>133</v>
      </c>
      <c r="E2275" s="107" t="str">
        <f>VLOOKUP($C2275,'2024-25 School Level AAFTE'!$C$4:$L$2372,9,FALSE)</f>
        <v>Yes</v>
      </c>
      <c r="F2275" s="95">
        <f>VLOOKUP($C2275,'2024-25 School Level AAFTE'!$C$4:$J$2372,8,FALSE)</f>
        <v>84.37</v>
      </c>
      <c r="G2275" s="97">
        <f>IFERROR(IF(E2275= "yes",VLOOKUP(C2275,Summary!$B:$I,6,0),0),0)</f>
        <v>0</v>
      </c>
      <c r="H2275" s="96">
        <f t="shared" si="381"/>
        <v>84.37</v>
      </c>
      <c r="I2275" s="154">
        <f>VLOOKUP($A2275,'2025-26 Salary &amp; Benefits'!$A:$I,3,FALSE)</f>
        <v>1</v>
      </c>
      <c r="J2275" s="154">
        <f>VLOOKUP($A2275,'2025-26 Salary &amp; Benefits'!$A:$I,4,FALSE)</f>
        <v>1</v>
      </c>
      <c r="K2275" s="141">
        <f t="shared" si="382"/>
        <v>84.37</v>
      </c>
      <c r="L2275" s="140">
        <f t="shared" si="383"/>
        <v>0.247</v>
      </c>
      <c r="M2275" s="142">
        <f>'2025-26 Salary &amp; Benefits'!$E$6</f>
        <v>78209</v>
      </c>
      <c r="N2275" s="142">
        <f>'2025-26 Salary &amp; Benefits'!$F$6</f>
        <v>80164</v>
      </c>
      <c r="O2275" s="9">
        <f t="shared" si="384"/>
        <v>19317.62</v>
      </c>
      <c r="P2275" s="9">
        <f t="shared" si="385"/>
        <v>482.88999999999942</v>
      </c>
      <c r="Q2275" s="9">
        <f>'2025-26 Salary &amp; Benefits'!G$6</f>
        <v>15997.68</v>
      </c>
      <c r="R2275" s="143">
        <f>'2025-26 Salary &amp; Benefits'!H$6</f>
        <v>0.16020000000000001</v>
      </c>
      <c r="S2275" s="143">
        <f>'2025-26 Salary &amp; Benefits'!I$6</f>
        <v>0.15390000000000001</v>
      </c>
      <c r="T2275" s="9">
        <f t="shared" si="386"/>
        <v>7120.43</v>
      </c>
      <c r="U2275" s="9">
        <f t="shared" si="387"/>
        <v>330.01</v>
      </c>
      <c r="V2275" s="9">
        <f t="shared" si="388"/>
        <v>50.79</v>
      </c>
      <c r="W2275" s="9">
        <f t="shared" si="389"/>
        <v>380.8</v>
      </c>
      <c r="X2275" s="22">
        <f t="shared" si="390"/>
        <v>27301.739999999998</v>
      </c>
    </row>
    <row r="2276" spans="1:24">
      <c r="A2276" s="77" t="s">
        <v>2174</v>
      </c>
      <c r="B2276" s="87" t="s">
        <v>2873</v>
      </c>
      <c r="C2276" s="88">
        <v>5569</v>
      </c>
      <c r="D2276" s="87" t="s">
        <v>2913</v>
      </c>
      <c r="E2276" s="107" t="str">
        <f>VLOOKUP($C2276,'2024-25 School Level AAFTE'!$C$4:$L$2372,9,FALSE)</f>
        <v>No</v>
      </c>
      <c r="F2276" s="95">
        <f>VLOOKUP($C2276,'2024-25 School Level AAFTE'!$C$4:$J$2372,8,FALSE)</f>
        <v>189.82</v>
      </c>
      <c r="G2276" s="97">
        <f>IFERROR(IF(E2276= "yes",VLOOKUP(C2276,Summary!$B:$I,6,0),0),0)</f>
        <v>0</v>
      </c>
      <c r="H2276" s="96">
        <f t="shared" si="381"/>
        <v>0</v>
      </c>
      <c r="I2276" s="154">
        <f>VLOOKUP($A2276,'2025-26 Salary &amp; Benefits'!$A:$I,3,FALSE)</f>
        <v>1</v>
      </c>
      <c r="J2276" s="154">
        <f>VLOOKUP($A2276,'2025-26 Salary &amp; Benefits'!$A:$I,4,FALSE)</f>
        <v>1</v>
      </c>
      <c r="K2276" s="141">
        <f t="shared" si="382"/>
        <v>0</v>
      </c>
      <c r="L2276" s="140">
        <f t="shared" si="383"/>
        <v>0</v>
      </c>
      <c r="M2276" s="142">
        <f>'2025-26 Salary &amp; Benefits'!$E$6</f>
        <v>78209</v>
      </c>
      <c r="N2276" s="142">
        <f>'2025-26 Salary &amp; Benefits'!$F$6</f>
        <v>80164</v>
      </c>
      <c r="O2276" s="9">
        <f t="shared" si="384"/>
        <v>0</v>
      </c>
      <c r="P2276" s="9">
        <f t="shared" si="385"/>
        <v>0</v>
      </c>
      <c r="Q2276" s="9">
        <f>'2025-26 Salary &amp; Benefits'!G$6</f>
        <v>15997.68</v>
      </c>
      <c r="R2276" s="143">
        <f>'2025-26 Salary &amp; Benefits'!H$6</f>
        <v>0.16020000000000001</v>
      </c>
      <c r="S2276" s="143">
        <f>'2025-26 Salary &amp; Benefits'!I$6</f>
        <v>0.15390000000000001</v>
      </c>
      <c r="T2276" s="9">
        <f t="shared" si="386"/>
        <v>0</v>
      </c>
      <c r="U2276" s="9">
        <f t="shared" si="387"/>
        <v>0</v>
      </c>
      <c r="V2276" s="9">
        <f t="shared" si="388"/>
        <v>0</v>
      </c>
      <c r="W2276" s="9">
        <f t="shared" si="389"/>
        <v>0</v>
      </c>
      <c r="X2276" s="22">
        <f t="shared" si="390"/>
        <v>0</v>
      </c>
    </row>
    <row r="2277" spans="1:24">
      <c r="A2277" s="77" t="s">
        <v>2174</v>
      </c>
      <c r="B2277" s="87" t="s">
        <v>2873</v>
      </c>
      <c r="C2277" s="88">
        <v>5637</v>
      </c>
      <c r="D2277" s="87" t="s">
        <v>3264</v>
      </c>
      <c r="E2277" s="107" t="str">
        <f>VLOOKUP($C2277,'2024-25 School Level AAFTE'!$C$4:$L$2372,9,FALSE)</f>
        <v>Yes</v>
      </c>
      <c r="F2277" s="95">
        <f>VLOOKUP($C2277,'2024-25 School Level AAFTE'!$C$4:$J$2372,8,FALSE)</f>
        <v>26.06</v>
      </c>
      <c r="G2277" s="97">
        <f>IFERROR(IF(E2277= "yes",VLOOKUP(C2277,Summary!$B:$I,6,0),0),0)</f>
        <v>0</v>
      </c>
      <c r="H2277" s="96">
        <f t="shared" si="381"/>
        <v>26.06</v>
      </c>
      <c r="I2277" s="154">
        <f>VLOOKUP($A2277,'2025-26 Salary &amp; Benefits'!$A:$I,3,FALSE)</f>
        <v>1</v>
      </c>
      <c r="J2277" s="154">
        <f>VLOOKUP($A2277,'2025-26 Salary &amp; Benefits'!$A:$I,4,FALSE)</f>
        <v>1</v>
      </c>
      <c r="K2277" s="141">
        <f t="shared" si="382"/>
        <v>26.06</v>
      </c>
      <c r="L2277" s="140">
        <f t="shared" si="383"/>
        <v>7.5999999999999998E-2</v>
      </c>
      <c r="M2277" s="142">
        <f>'2025-26 Salary &amp; Benefits'!$E$6</f>
        <v>78209</v>
      </c>
      <c r="N2277" s="142">
        <f>'2025-26 Salary &amp; Benefits'!$F$6</f>
        <v>80164</v>
      </c>
      <c r="O2277" s="9">
        <f t="shared" si="384"/>
        <v>5943.88</v>
      </c>
      <c r="P2277" s="9">
        <f t="shared" si="385"/>
        <v>148.57999999999993</v>
      </c>
      <c r="Q2277" s="9">
        <f>'2025-26 Salary &amp; Benefits'!G$6</f>
        <v>15997.68</v>
      </c>
      <c r="R2277" s="143">
        <f>'2025-26 Salary &amp; Benefits'!H$6</f>
        <v>0.16020000000000001</v>
      </c>
      <c r="S2277" s="143">
        <f>'2025-26 Salary &amp; Benefits'!I$6</f>
        <v>0.15390000000000001</v>
      </c>
      <c r="T2277" s="9">
        <f t="shared" si="386"/>
        <v>2190.9</v>
      </c>
      <c r="U2277" s="9">
        <f t="shared" si="387"/>
        <v>101.54</v>
      </c>
      <c r="V2277" s="9">
        <f t="shared" si="388"/>
        <v>15.63</v>
      </c>
      <c r="W2277" s="9">
        <f t="shared" si="389"/>
        <v>117.17</v>
      </c>
      <c r="X2277" s="22">
        <f t="shared" si="390"/>
        <v>8400.5300000000007</v>
      </c>
    </row>
    <row r="2278" spans="1:24">
      <c r="A2278" s="77" t="s">
        <v>2390</v>
      </c>
      <c r="B2278" s="87" t="s">
        <v>2874</v>
      </c>
      <c r="C2278" s="88">
        <v>1628</v>
      </c>
      <c r="D2278" s="87" t="s">
        <v>1806</v>
      </c>
      <c r="E2278" s="107" t="str">
        <f>VLOOKUP($C2278,'2024-25 School Level AAFTE'!$C$4:$L$2372,9,FALSE)</f>
        <v>Yes</v>
      </c>
      <c r="F2278" s="95">
        <f>VLOOKUP($C2278,'2024-25 School Level AAFTE'!$C$4:$J$2372,8,FALSE)</f>
        <v>312.95999999999998</v>
      </c>
      <c r="G2278" s="97">
        <f>IFERROR(IF(E2278= "yes",VLOOKUP(C2278,Summary!$B:$I,6,0),0),0)</f>
        <v>0</v>
      </c>
      <c r="H2278" s="96">
        <f t="shared" si="381"/>
        <v>312.95999999999998</v>
      </c>
      <c r="I2278" s="154">
        <f>VLOOKUP($A2278,'2025-26 Salary &amp; Benefits'!$A:$I,3,FALSE)</f>
        <v>1</v>
      </c>
      <c r="J2278" s="154">
        <f>VLOOKUP($A2278,'2025-26 Salary &amp; Benefits'!$A:$I,4,FALSE)</f>
        <v>1</v>
      </c>
      <c r="K2278" s="141">
        <f t="shared" si="382"/>
        <v>312.95999999999998</v>
      </c>
      <c r="L2278" s="140">
        <f t="shared" si="383"/>
        <v>0.91800000000000004</v>
      </c>
      <c r="M2278" s="142">
        <f>'2025-26 Salary &amp; Benefits'!$E$6</f>
        <v>78209</v>
      </c>
      <c r="N2278" s="142">
        <f>'2025-26 Salary &amp; Benefits'!$F$6</f>
        <v>80164</v>
      </c>
      <c r="O2278" s="9">
        <f t="shared" si="384"/>
        <v>71795.86</v>
      </c>
      <c r="P2278" s="9">
        <f t="shared" si="385"/>
        <v>1794.6900000000023</v>
      </c>
      <c r="Q2278" s="9">
        <f>'2025-26 Salary &amp; Benefits'!G$6</f>
        <v>15997.68</v>
      </c>
      <c r="R2278" s="143">
        <f>'2025-26 Salary &amp; Benefits'!H$6</f>
        <v>0.16020000000000001</v>
      </c>
      <c r="S2278" s="143">
        <f>'2025-26 Salary &amp; Benefits'!I$6</f>
        <v>0.15390000000000001</v>
      </c>
      <c r="T2278" s="9">
        <f t="shared" si="386"/>
        <v>26463.77</v>
      </c>
      <c r="U2278" s="9">
        <f t="shared" si="387"/>
        <v>1226.51</v>
      </c>
      <c r="V2278" s="9">
        <f t="shared" si="388"/>
        <v>188.76</v>
      </c>
      <c r="W2278" s="9">
        <f t="shared" si="389"/>
        <v>1415.27</v>
      </c>
      <c r="X2278" s="22">
        <f t="shared" si="390"/>
        <v>101469.59000000001</v>
      </c>
    </row>
    <row r="2279" spans="1:24">
      <c r="A2279" s="77" t="s">
        <v>2390</v>
      </c>
      <c r="B2279" s="87" t="s">
        <v>2874</v>
      </c>
      <c r="C2279" s="88">
        <v>1755</v>
      </c>
      <c r="D2279" s="87" t="s">
        <v>1807</v>
      </c>
      <c r="E2279" s="107" t="str">
        <f>VLOOKUP($C2279,'2024-25 School Level AAFTE'!$C$4:$L$2372,9,FALSE)</f>
        <v>No</v>
      </c>
      <c r="F2279" s="95">
        <f>VLOOKUP($C2279,'2024-25 School Level AAFTE'!$C$4:$J$2372,8,FALSE)</f>
        <v>196.56</v>
      </c>
      <c r="G2279" s="97">
        <f>IFERROR(IF(E2279= "yes",VLOOKUP(C2279,Summary!$B:$I,6,0),0),0)</f>
        <v>0</v>
      </c>
      <c r="H2279" s="96">
        <f t="shared" si="381"/>
        <v>0</v>
      </c>
      <c r="I2279" s="154">
        <f>VLOOKUP($A2279,'2025-26 Salary &amp; Benefits'!$A:$I,3,FALSE)</f>
        <v>1</v>
      </c>
      <c r="J2279" s="154">
        <f>VLOOKUP($A2279,'2025-26 Salary &amp; Benefits'!$A:$I,4,FALSE)</f>
        <v>1</v>
      </c>
      <c r="K2279" s="141">
        <f t="shared" si="382"/>
        <v>0</v>
      </c>
      <c r="L2279" s="140">
        <f t="shared" si="383"/>
        <v>0</v>
      </c>
      <c r="M2279" s="142">
        <f>'2025-26 Salary &amp; Benefits'!$E$6</f>
        <v>78209</v>
      </c>
      <c r="N2279" s="142">
        <f>'2025-26 Salary &amp; Benefits'!$F$6</f>
        <v>80164</v>
      </c>
      <c r="O2279" s="9">
        <f t="shared" si="384"/>
        <v>0</v>
      </c>
      <c r="P2279" s="9">
        <f t="shared" si="385"/>
        <v>0</v>
      </c>
      <c r="Q2279" s="9">
        <f>'2025-26 Salary &amp; Benefits'!G$6</f>
        <v>15997.68</v>
      </c>
      <c r="R2279" s="143">
        <f>'2025-26 Salary &amp; Benefits'!H$6</f>
        <v>0.16020000000000001</v>
      </c>
      <c r="S2279" s="143">
        <f>'2025-26 Salary &amp; Benefits'!I$6</f>
        <v>0.15390000000000001</v>
      </c>
      <c r="T2279" s="9">
        <f t="shared" si="386"/>
        <v>0</v>
      </c>
      <c r="U2279" s="9">
        <f t="shared" si="387"/>
        <v>0</v>
      </c>
      <c r="V2279" s="9">
        <f t="shared" si="388"/>
        <v>0</v>
      </c>
      <c r="W2279" s="9">
        <f t="shared" si="389"/>
        <v>0</v>
      </c>
      <c r="X2279" s="22">
        <f t="shared" si="390"/>
        <v>0</v>
      </c>
    </row>
    <row r="2280" spans="1:24">
      <c r="A2280" s="77" t="s">
        <v>2390</v>
      </c>
      <c r="B2280" s="87" t="s">
        <v>2874</v>
      </c>
      <c r="C2280" s="88">
        <v>2711</v>
      </c>
      <c r="D2280" s="87" t="s">
        <v>1809</v>
      </c>
      <c r="E2280" s="107" t="str">
        <f>VLOOKUP($C2280,'2024-25 School Level AAFTE'!$C$4:$L$2372,9,FALSE)</f>
        <v>No</v>
      </c>
      <c r="F2280" s="95">
        <f>VLOOKUP($C2280,'2024-25 School Level AAFTE'!$C$4:$J$2372,8,FALSE)</f>
        <v>175.28</v>
      </c>
      <c r="G2280" s="97">
        <f>IFERROR(IF(E2280= "yes",VLOOKUP(C2280,Summary!$B:$I,6,0),0),0)</f>
        <v>0</v>
      </c>
      <c r="H2280" s="96">
        <f t="shared" si="381"/>
        <v>0</v>
      </c>
      <c r="I2280" s="154">
        <f>VLOOKUP($A2280,'2025-26 Salary &amp; Benefits'!$A:$I,3,FALSE)</f>
        <v>1</v>
      </c>
      <c r="J2280" s="154">
        <f>VLOOKUP($A2280,'2025-26 Salary &amp; Benefits'!$A:$I,4,FALSE)</f>
        <v>1</v>
      </c>
      <c r="K2280" s="141">
        <f t="shared" si="382"/>
        <v>0</v>
      </c>
      <c r="L2280" s="140">
        <f t="shared" si="383"/>
        <v>0</v>
      </c>
      <c r="M2280" s="142">
        <f>'2025-26 Salary &amp; Benefits'!$E$6</f>
        <v>78209</v>
      </c>
      <c r="N2280" s="142">
        <f>'2025-26 Salary &amp; Benefits'!$F$6</f>
        <v>80164</v>
      </c>
      <c r="O2280" s="9">
        <f t="shared" si="384"/>
        <v>0</v>
      </c>
      <c r="P2280" s="9">
        <f t="shared" si="385"/>
        <v>0</v>
      </c>
      <c r="Q2280" s="9">
        <f>'2025-26 Salary &amp; Benefits'!G$6</f>
        <v>15997.68</v>
      </c>
      <c r="R2280" s="143">
        <f>'2025-26 Salary &amp; Benefits'!H$6</f>
        <v>0.16020000000000001</v>
      </c>
      <c r="S2280" s="143">
        <f>'2025-26 Salary &amp; Benefits'!I$6</f>
        <v>0.15390000000000001</v>
      </c>
      <c r="T2280" s="9">
        <f t="shared" si="386"/>
        <v>0</v>
      </c>
      <c r="U2280" s="9">
        <f t="shared" si="387"/>
        <v>0</v>
      </c>
      <c r="V2280" s="9">
        <f t="shared" si="388"/>
        <v>0</v>
      </c>
      <c r="W2280" s="9">
        <f t="shared" si="389"/>
        <v>0</v>
      </c>
      <c r="X2280" s="22">
        <f t="shared" si="390"/>
        <v>0</v>
      </c>
    </row>
    <row r="2281" spans="1:24">
      <c r="A2281" s="77" t="s">
        <v>2390</v>
      </c>
      <c r="B2281" s="87" t="s">
        <v>2874</v>
      </c>
      <c r="C2281" s="88">
        <v>2956</v>
      </c>
      <c r="D2281" s="87" t="s">
        <v>1810</v>
      </c>
      <c r="E2281" s="107" t="str">
        <f>VLOOKUP($C2281,'2024-25 School Level AAFTE'!$C$4:$L$2372,9,FALSE)</f>
        <v>Yes</v>
      </c>
      <c r="F2281" s="95">
        <f>VLOOKUP($C2281,'2024-25 School Level AAFTE'!$C$4:$J$2372,8,FALSE)</f>
        <v>264.29000000000002</v>
      </c>
      <c r="G2281" s="97">
        <f>IFERROR(IF(E2281= "yes",VLOOKUP(C2281,Summary!$B:$I,6,0),0),0)</f>
        <v>0</v>
      </c>
      <c r="H2281" s="96">
        <f t="shared" si="381"/>
        <v>264.29000000000002</v>
      </c>
      <c r="I2281" s="154">
        <f>VLOOKUP($A2281,'2025-26 Salary &amp; Benefits'!$A:$I,3,FALSE)</f>
        <v>1</v>
      </c>
      <c r="J2281" s="154">
        <f>VLOOKUP($A2281,'2025-26 Salary &amp; Benefits'!$A:$I,4,FALSE)</f>
        <v>1</v>
      </c>
      <c r="K2281" s="141">
        <f t="shared" si="382"/>
        <v>264.29000000000002</v>
      </c>
      <c r="L2281" s="140">
        <f t="shared" si="383"/>
        <v>0.77500000000000002</v>
      </c>
      <c r="M2281" s="142">
        <f>'2025-26 Salary &amp; Benefits'!$E$6</f>
        <v>78209</v>
      </c>
      <c r="N2281" s="142">
        <f>'2025-26 Salary &amp; Benefits'!$F$6</f>
        <v>80164</v>
      </c>
      <c r="O2281" s="9">
        <f t="shared" si="384"/>
        <v>60611.98</v>
      </c>
      <c r="P2281" s="9">
        <f t="shared" si="385"/>
        <v>1515.1199999999953</v>
      </c>
      <c r="Q2281" s="9">
        <f>'2025-26 Salary &amp; Benefits'!G$6</f>
        <v>15997.68</v>
      </c>
      <c r="R2281" s="143">
        <f>'2025-26 Salary &amp; Benefits'!H$6</f>
        <v>0.16020000000000001</v>
      </c>
      <c r="S2281" s="143">
        <f>'2025-26 Salary &amp; Benefits'!I$6</f>
        <v>0.15390000000000001</v>
      </c>
      <c r="T2281" s="9">
        <f t="shared" si="386"/>
        <v>22341.42</v>
      </c>
      <c r="U2281" s="9">
        <f t="shared" si="387"/>
        <v>1035.45</v>
      </c>
      <c r="V2281" s="9">
        <f t="shared" si="388"/>
        <v>159.36000000000001</v>
      </c>
      <c r="W2281" s="9">
        <f t="shared" si="389"/>
        <v>1194.81</v>
      </c>
      <c r="X2281" s="22">
        <f t="shared" si="390"/>
        <v>85663.329999999987</v>
      </c>
    </row>
    <row r="2282" spans="1:24">
      <c r="A2282" s="77" t="s">
        <v>2390</v>
      </c>
      <c r="B2282" s="87" t="s">
        <v>2874</v>
      </c>
      <c r="C2282" s="88">
        <v>3129</v>
      </c>
      <c r="D2282" s="87" t="s">
        <v>1811</v>
      </c>
      <c r="E2282" s="107" t="str">
        <f>VLOOKUP($C2282,'2024-25 School Level AAFTE'!$C$4:$L$2372,9,FALSE)</f>
        <v>Yes</v>
      </c>
      <c r="F2282" s="95">
        <f>VLOOKUP($C2282,'2024-25 School Level AAFTE'!$C$4:$J$2372,8,FALSE)</f>
        <v>201.89</v>
      </c>
      <c r="G2282" s="97">
        <f>IFERROR(IF(E2282= "yes",VLOOKUP(C2282,Summary!$B:$I,6,0),0),0)</f>
        <v>0</v>
      </c>
      <c r="H2282" s="96">
        <f t="shared" si="381"/>
        <v>201.89</v>
      </c>
      <c r="I2282" s="154">
        <f>VLOOKUP($A2282,'2025-26 Salary &amp; Benefits'!$A:$I,3,FALSE)</f>
        <v>1</v>
      </c>
      <c r="J2282" s="154">
        <f>VLOOKUP($A2282,'2025-26 Salary &amp; Benefits'!$A:$I,4,FALSE)</f>
        <v>1</v>
      </c>
      <c r="K2282" s="141">
        <f t="shared" si="382"/>
        <v>201.89</v>
      </c>
      <c r="L2282" s="140">
        <f t="shared" si="383"/>
        <v>0.59199999999999997</v>
      </c>
      <c r="M2282" s="142">
        <f>'2025-26 Salary &amp; Benefits'!$E$6</f>
        <v>78209</v>
      </c>
      <c r="N2282" s="142">
        <f>'2025-26 Salary &amp; Benefits'!$F$6</f>
        <v>80164</v>
      </c>
      <c r="O2282" s="9">
        <f t="shared" si="384"/>
        <v>46299.73</v>
      </c>
      <c r="P2282" s="9">
        <f t="shared" si="385"/>
        <v>1157.3599999999933</v>
      </c>
      <c r="Q2282" s="9">
        <f>'2025-26 Salary &amp; Benefits'!G$6</f>
        <v>15997.68</v>
      </c>
      <c r="R2282" s="143">
        <f>'2025-26 Salary &amp; Benefits'!H$6</f>
        <v>0.16020000000000001</v>
      </c>
      <c r="S2282" s="143">
        <f>'2025-26 Salary &amp; Benefits'!I$6</f>
        <v>0.15390000000000001</v>
      </c>
      <c r="T2282" s="9">
        <f t="shared" si="386"/>
        <v>17065.96</v>
      </c>
      <c r="U2282" s="9">
        <f t="shared" si="387"/>
        <v>790.95</v>
      </c>
      <c r="V2282" s="9">
        <f t="shared" si="388"/>
        <v>121.73</v>
      </c>
      <c r="W2282" s="9">
        <f t="shared" si="389"/>
        <v>912.68000000000006</v>
      </c>
      <c r="X2282" s="22">
        <f t="shared" si="390"/>
        <v>65435.729999999996</v>
      </c>
    </row>
    <row r="2283" spans="1:24">
      <c r="A2283" s="77" t="s">
        <v>2390</v>
      </c>
      <c r="B2283" s="87" t="s">
        <v>2874</v>
      </c>
      <c r="C2283" s="88">
        <v>3194</v>
      </c>
      <c r="D2283" s="87" t="s">
        <v>1812</v>
      </c>
      <c r="E2283" s="107" t="str">
        <f>VLOOKUP($C2283,'2024-25 School Level AAFTE'!$C$4:$L$2372,9,FALSE)</f>
        <v>No</v>
      </c>
      <c r="F2283" s="95">
        <f>VLOOKUP($C2283,'2024-25 School Level AAFTE'!$C$4:$J$2372,8,FALSE)</f>
        <v>356.9</v>
      </c>
      <c r="G2283" s="97">
        <f>IFERROR(IF(E2283= "yes",VLOOKUP(C2283,Summary!$B:$I,6,0),0),0)</f>
        <v>0</v>
      </c>
      <c r="H2283" s="96">
        <f t="shared" si="381"/>
        <v>0</v>
      </c>
      <c r="I2283" s="154">
        <f>VLOOKUP($A2283,'2025-26 Salary &amp; Benefits'!$A:$I,3,FALSE)</f>
        <v>1</v>
      </c>
      <c r="J2283" s="154">
        <f>VLOOKUP($A2283,'2025-26 Salary &amp; Benefits'!$A:$I,4,FALSE)</f>
        <v>1</v>
      </c>
      <c r="K2283" s="141">
        <f t="shared" si="382"/>
        <v>0</v>
      </c>
      <c r="L2283" s="140">
        <f t="shared" si="383"/>
        <v>0</v>
      </c>
      <c r="M2283" s="142">
        <f>'2025-26 Salary &amp; Benefits'!$E$6</f>
        <v>78209</v>
      </c>
      <c r="N2283" s="142">
        <f>'2025-26 Salary &amp; Benefits'!$F$6</f>
        <v>80164</v>
      </c>
      <c r="O2283" s="9">
        <f t="shared" si="384"/>
        <v>0</v>
      </c>
      <c r="P2283" s="9">
        <f t="shared" si="385"/>
        <v>0</v>
      </c>
      <c r="Q2283" s="9">
        <f>'2025-26 Salary &amp; Benefits'!G$6</f>
        <v>15997.68</v>
      </c>
      <c r="R2283" s="143">
        <f>'2025-26 Salary &amp; Benefits'!H$6</f>
        <v>0.16020000000000001</v>
      </c>
      <c r="S2283" s="143">
        <f>'2025-26 Salary &amp; Benefits'!I$6</f>
        <v>0.15390000000000001</v>
      </c>
      <c r="T2283" s="9">
        <f t="shared" si="386"/>
        <v>0</v>
      </c>
      <c r="U2283" s="9">
        <f t="shared" si="387"/>
        <v>0</v>
      </c>
      <c r="V2283" s="9">
        <f t="shared" si="388"/>
        <v>0</v>
      </c>
      <c r="W2283" s="9">
        <f t="shared" si="389"/>
        <v>0</v>
      </c>
      <c r="X2283" s="22">
        <f t="shared" si="390"/>
        <v>0</v>
      </c>
    </row>
    <row r="2284" spans="1:24">
      <c r="A2284" s="77" t="s">
        <v>2390</v>
      </c>
      <c r="B2284" s="87" t="s">
        <v>2874</v>
      </c>
      <c r="C2284" s="88">
        <v>3195</v>
      </c>
      <c r="D2284" s="87" t="s">
        <v>1813</v>
      </c>
      <c r="E2284" s="107" t="str">
        <f>VLOOKUP($C2284,'2024-25 School Level AAFTE'!$C$4:$L$2372,9,FALSE)</f>
        <v>No</v>
      </c>
      <c r="F2284" s="95">
        <f>VLOOKUP($C2284,'2024-25 School Level AAFTE'!$C$4:$J$2372,8,FALSE)</f>
        <v>820.26</v>
      </c>
      <c r="G2284" s="97">
        <f>IFERROR(IF(E2284= "yes",VLOOKUP(C2284,Summary!$B:$I,6,0),0),0)</f>
        <v>0</v>
      </c>
      <c r="H2284" s="96">
        <f t="shared" si="381"/>
        <v>0</v>
      </c>
      <c r="I2284" s="154">
        <f>VLOOKUP($A2284,'2025-26 Salary &amp; Benefits'!$A:$I,3,FALSE)</f>
        <v>1</v>
      </c>
      <c r="J2284" s="154">
        <f>VLOOKUP($A2284,'2025-26 Salary &amp; Benefits'!$A:$I,4,FALSE)</f>
        <v>1</v>
      </c>
      <c r="K2284" s="141">
        <f t="shared" si="382"/>
        <v>0</v>
      </c>
      <c r="L2284" s="140">
        <f t="shared" si="383"/>
        <v>0</v>
      </c>
      <c r="M2284" s="142">
        <f>'2025-26 Salary &amp; Benefits'!$E$6</f>
        <v>78209</v>
      </c>
      <c r="N2284" s="142">
        <f>'2025-26 Salary &amp; Benefits'!$F$6</f>
        <v>80164</v>
      </c>
      <c r="O2284" s="9">
        <f t="shared" si="384"/>
        <v>0</v>
      </c>
      <c r="P2284" s="9">
        <f t="shared" si="385"/>
        <v>0</v>
      </c>
      <c r="Q2284" s="9">
        <f>'2025-26 Salary &amp; Benefits'!G$6</f>
        <v>15997.68</v>
      </c>
      <c r="R2284" s="143">
        <f>'2025-26 Salary &amp; Benefits'!H$6</f>
        <v>0.16020000000000001</v>
      </c>
      <c r="S2284" s="143">
        <f>'2025-26 Salary &amp; Benefits'!I$6</f>
        <v>0.15390000000000001</v>
      </c>
      <c r="T2284" s="9">
        <f t="shared" si="386"/>
        <v>0</v>
      </c>
      <c r="U2284" s="9">
        <f t="shared" si="387"/>
        <v>0</v>
      </c>
      <c r="V2284" s="9">
        <f t="shared" si="388"/>
        <v>0</v>
      </c>
      <c r="W2284" s="9">
        <f t="shared" si="389"/>
        <v>0</v>
      </c>
      <c r="X2284" s="22">
        <f t="shared" si="390"/>
        <v>0</v>
      </c>
    </row>
    <row r="2285" spans="1:24">
      <c r="A2285" s="77" t="s">
        <v>2390</v>
      </c>
      <c r="B2285" s="87" t="s">
        <v>2874</v>
      </c>
      <c r="C2285" s="88">
        <v>3196</v>
      </c>
      <c r="D2285" s="87" t="s">
        <v>1814</v>
      </c>
      <c r="E2285" s="107" t="str">
        <f>VLOOKUP($C2285,'2024-25 School Level AAFTE'!$C$4:$L$2372,9,FALSE)</f>
        <v>Yes</v>
      </c>
      <c r="F2285" s="95">
        <f>VLOOKUP($C2285,'2024-25 School Level AAFTE'!$C$4:$J$2372,8,FALSE)</f>
        <v>238.9</v>
      </c>
      <c r="G2285" s="97">
        <f>IFERROR(IF(E2285= "yes",VLOOKUP(C2285,Summary!$B:$I,6,0),0),0)</f>
        <v>0</v>
      </c>
      <c r="H2285" s="96">
        <f t="shared" ref="H2285:H2306" si="391">IF(E2285= "yes", F2285,0)</f>
        <v>238.9</v>
      </c>
      <c r="I2285" s="154">
        <f>VLOOKUP($A2285,'2025-26 Salary &amp; Benefits'!$A:$I,3,FALSE)</f>
        <v>1</v>
      </c>
      <c r="J2285" s="154">
        <f>VLOOKUP($A2285,'2025-26 Salary &amp; Benefits'!$A:$I,4,FALSE)</f>
        <v>1</v>
      </c>
      <c r="K2285" s="141">
        <f t="shared" ref="K2285:K2306" si="392">IF(G2285&gt;0,G2285,H2285)</f>
        <v>238.9</v>
      </c>
      <c r="L2285" s="140">
        <f t="shared" ref="L2285:L2306" si="393">ROUND((($K2285*1.1*36)/15)/900,3)</f>
        <v>0.70099999999999996</v>
      </c>
      <c r="M2285" s="142">
        <f>'2025-26 Salary &amp; Benefits'!$E$6</f>
        <v>78209</v>
      </c>
      <c r="N2285" s="142">
        <f>'2025-26 Salary &amp; Benefits'!$F$6</f>
        <v>80164</v>
      </c>
      <c r="O2285" s="9">
        <f t="shared" ref="O2285:O2306" si="394">ROUND($I2285*$M2285*$L2285,2)</f>
        <v>54824.51</v>
      </c>
      <c r="P2285" s="9">
        <f t="shared" ref="P2285:P2306" si="395">ROUND($J2285*$N2285*$L2285,2)-O2285</f>
        <v>1370.4499999999971</v>
      </c>
      <c r="Q2285" s="9">
        <f>'2025-26 Salary &amp; Benefits'!G$6</f>
        <v>15997.68</v>
      </c>
      <c r="R2285" s="143">
        <f>'2025-26 Salary &amp; Benefits'!H$6</f>
        <v>0.16020000000000001</v>
      </c>
      <c r="S2285" s="143">
        <f>'2025-26 Salary &amp; Benefits'!I$6</f>
        <v>0.15390000000000001</v>
      </c>
      <c r="T2285" s="9">
        <f t="shared" ref="T2285:T2306" si="396">ROUND(O2285*R2285+P2285*S2285+L2285*Q2285,2)</f>
        <v>20208.169999999998</v>
      </c>
      <c r="U2285" s="9">
        <f t="shared" ref="U2285:U2306" si="397">ROUND((($N2285*$J2285*$L2285)/180)*3,2)</f>
        <v>936.58</v>
      </c>
      <c r="V2285" s="9">
        <f t="shared" ref="V2285:V2306" si="398">ROUND(U2285*S2285,2)</f>
        <v>144.13999999999999</v>
      </c>
      <c r="W2285" s="9">
        <f t="shared" ref="W2285:W2306" si="399">SUM(U2285:V2285)</f>
        <v>1080.72</v>
      </c>
      <c r="X2285" s="22">
        <f t="shared" ref="X2285:X2306" si="400">SUM(T2285,O2285:P2285,W2285)</f>
        <v>77483.849999999991</v>
      </c>
    </row>
    <row r="2286" spans="1:24">
      <c r="A2286" s="77" t="s">
        <v>2390</v>
      </c>
      <c r="B2286" s="87" t="s">
        <v>2874</v>
      </c>
      <c r="C2286" s="88">
        <v>3538</v>
      </c>
      <c r="D2286" s="87" t="s">
        <v>1651</v>
      </c>
      <c r="E2286" s="107" t="str">
        <f>VLOOKUP($C2286,'2024-25 School Level AAFTE'!$C$4:$L$2372,9,FALSE)</f>
        <v>Yes</v>
      </c>
      <c r="F2286" s="95">
        <f>VLOOKUP($C2286,'2024-25 School Level AAFTE'!$C$4:$J$2372,8,FALSE)</f>
        <v>539.72</v>
      </c>
      <c r="G2286" s="97">
        <f>IFERROR(IF(E2286= "yes",VLOOKUP(C2286,Summary!$B:$I,6,0),0),0)</f>
        <v>0</v>
      </c>
      <c r="H2286" s="96">
        <f t="shared" si="391"/>
        <v>539.72</v>
      </c>
      <c r="I2286" s="154">
        <f>VLOOKUP($A2286,'2025-26 Salary &amp; Benefits'!$A:$I,3,FALSE)</f>
        <v>1</v>
      </c>
      <c r="J2286" s="154">
        <f>VLOOKUP($A2286,'2025-26 Salary &amp; Benefits'!$A:$I,4,FALSE)</f>
        <v>1</v>
      </c>
      <c r="K2286" s="141">
        <f t="shared" si="392"/>
        <v>539.72</v>
      </c>
      <c r="L2286" s="140">
        <f t="shared" si="393"/>
        <v>1.583</v>
      </c>
      <c r="M2286" s="142">
        <f>'2025-26 Salary &amp; Benefits'!$E$6</f>
        <v>78209</v>
      </c>
      <c r="N2286" s="142">
        <f>'2025-26 Salary &amp; Benefits'!$F$6</f>
        <v>80164</v>
      </c>
      <c r="O2286" s="9">
        <f t="shared" si="394"/>
        <v>123804.85</v>
      </c>
      <c r="P2286" s="9">
        <f t="shared" si="395"/>
        <v>3094.7599999999948</v>
      </c>
      <c r="Q2286" s="9">
        <f>'2025-26 Salary &amp; Benefits'!G$6</f>
        <v>15997.68</v>
      </c>
      <c r="R2286" s="143">
        <f>'2025-26 Salary &amp; Benefits'!H$6</f>
        <v>0.16020000000000001</v>
      </c>
      <c r="S2286" s="143">
        <f>'2025-26 Salary &amp; Benefits'!I$6</f>
        <v>0.15390000000000001</v>
      </c>
      <c r="T2286" s="9">
        <f t="shared" si="396"/>
        <v>45634.15</v>
      </c>
      <c r="U2286" s="9">
        <f t="shared" si="397"/>
        <v>2114.9899999999998</v>
      </c>
      <c r="V2286" s="9">
        <f t="shared" si="398"/>
        <v>325.5</v>
      </c>
      <c r="W2286" s="9">
        <f t="shared" si="399"/>
        <v>2440.4899999999998</v>
      </c>
      <c r="X2286" s="22">
        <f t="shared" si="400"/>
        <v>174974.25</v>
      </c>
    </row>
    <row r="2287" spans="1:24">
      <c r="A2287" s="74" t="s">
        <v>2390</v>
      </c>
      <c r="B2287" s="87" t="s">
        <v>2874</v>
      </c>
      <c r="C2287" s="88">
        <v>5356</v>
      </c>
      <c r="D2287" s="87" t="s">
        <v>3265</v>
      </c>
      <c r="E2287" s="107" t="str">
        <f>VLOOKUP($C2287,'2024-25 School Level AAFTE'!$C$4:$L$2372,9,FALSE)</f>
        <v>Yes</v>
      </c>
      <c r="F2287" s="95">
        <f>VLOOKUP($C2287,'2024-25 School Level AAFTE'!$C$4:$J$2372,8,FALSE)</f>
        <v>3.89</v>
      </c>
      <c r="G2287" s="97">
        <f>IFERROR(IF(E2287= "yes",VLOOKUP(C2287,Summary!$B:$I,6,0),0),0)</f>
        <v>0</v>
      </c>
      <c r="H2287" s="96">
        <f t="shared" si="391"/>
        <v>3.89</v>
      </c>
      <c r="I2287" s="154">
        <f>VLOOKUP($A2287,'2025-26 Salary &amp; Benefits'!$A:$I,3,FALSE)</f>
        <v>1</v>
      </c>
      <c r="J2287" s="154">
        <f>VLOOKUP($A2287,'2025-26 Salary &amp; Benefits'!$A:$I,4,FALSE)</f>
        <v>1</v>
      </c>
      <c r="K2287" s="141">
        <f t="shared" si="392"/>
        <v>3.89</v>
      </c>
      <c r="L2287" s="140">
        <f t="shared" si="393"/>
        <v>1.0999999999999999E-2</v>
      </c>
      <c r="M2287" s="142">
        <f>'2025-26 Salary &amp; Benefits'!$E$6</f>
        <v>78209</v>
      </c>
      <c r="N2287" s="142">
        <f>'2025-26 Salary &amp; Benefits'!$F$6</f>
        <v>80164</v>
      </c>
      <c r="O2287" s="9">
        <f t="shared" si="394"/>
        <v>860.3</v>
      </c>
      <c r="P2287" s="9">
        <f t="shared" si="395"/>
        <v>21.5</v>
      </c>
      <c r="Q2287" s="9">
        <f>'2025-26 Salary &amp; Benefits'!G$6</f>
        <v>15997.68</v>
      </c>
      <c r="R2287" s="143">
        <f>'2025-26 Salary &amp; Benefits'!H$6</f>
        <v>0.16020000000000001</v>
      </c>
      <c r="S2287" s="143">
        <f>'2025-26 Salary &amp; Benefits'!I$6</f>
        <v>0.15390000000000001</v>
      </c>
      <c r="T2287" s="9">
        <f t="shared" si="396"/>
        <v>317.10000000000002</v>
      </c>
      <c r="U2287" s="9">
        <f t="shared" si="397"/>
        <v>14.7</v>
      </c>
      <c r="V2287" s="9">
        <f t="shared" si="398"/>
        <v>2.2599999999999998</v>
      </c>
      <c r="W2287" s="9">
        <f t="shared" si="399"/>
        <v>16.96</v>
      </c>
      <c r="X2287" s="22">
        <f t="shared" si="400"/>
        <v>1215.8600000000001</v>
      </c>
    </row>
    <row r="2288" spans="1:24">
      <c r="A2288" s="77" t="s">
        <v>2390</v>
      </c>
      <c r="B2288" s="87" t="s">
        <v>2874</v>
      </c>
      <c r="C2288" s="88">
        <v>5645</v>
      </c>
      <c r="D2288" s="87" t="s">
        <v>1808</v>
      </c>
      <c r="E2288" s="107" t="str">
        <f>VLOOKUP($C2288,'2024-25 School Level AAFTE'!$C$4:$L$2372,9,FALSE)</f>
        <v>Yes</v>
      </c>
      <c r="F2288" s="95">
        <f>VLOOKUP($C2288,'2024-25 School Level AAFTE'!$C$4:$J$2372,8,FALSE)</f>
        <v>242.81</v>
      </c>
      <c r="G2288" s="97">
        <f>IFERROR(IF(E2288= "yes",VLOOKUP(C2288,Summary!$B:$I,6,0),0),0)</f>
        <v>0</v>
      </c>
      <c r="H2288" s="96">
        <f t="shared" si="391"/>
        <v>242.81</v>
      </c>
      <c r="I2288" s="154">
        <f>VLOOKUP($A2288,'2025-26 Salary &amp; Benefits'!$A:$I,3,FALSE)</f>
        <v>1</v>
      </c>
      <c r="J2288" s="154">
        <f>VLOOKUP($A2288,'2025-26 Salary &amp; Benefits'!$A:$I,4,FALSE)</f>
        <v>1</v>
      </c>
      <c r="K2288" s="141">
        <f t="shared" si="392"/>
        <v>242.81</v>
      </c>
      <c r="L2288" s="140">
        <f t="shared" si="393"/>
        <v>0.71199999999999997</v>
      </c>
      <c r="M2288" s="142">
        <f>'2025-26 Salary &amp; Benefits'!$E$6</f>
        <v>78209</v>
      </c>
      <c r="N2288" s="142">
        <f>'2025-26 Salary &amp; Benefits'!$F$6</f>
        <v>80164</v>
      </c>
      <c r="O2288" s="9">
        <f t="shared" si="394"/>
        <v>55684.81</v>
      </c>
      <c r="P2288" s="9">
        <f t="shared" si="395"/>
        <v>1391.9599999999991</v>
      </c>
      <c r="Q2288" s="9">
        <f>'2025-26 Salary &amp; Benefits'!G$6</f>
        <v>15997.68</v>
      </c>
      <c r="R2288" s="143">
        <f>'2025-26 Salary &amp; Benefits'!H$6</f>
        <v>0.16020000000000001</v>
      </c>
      <c r="S2288" s="143">
        <f>'2025-26 Salary &amp; Benefits'!I$6</f>
        <v>0.15390000000000001</v>
      </c>
      <c r="T2288" s="9">
        <f t="shared" si="396"/>
        <v>20525.28</v>
      </c>
      <c r="U2288" s="9">
        <f t="shared" si="397"/>
        <v>951.28</v>
      </c>
      <c r="V2288" s="9">
        <f t="shared" si="398"/>
        <v>146.4</v>
      </c>
      <c r="W2288" s="9">
        <f t="shared" si="399"/>
        <v>1097.68</v>
      </c>
      <c r="X2288" s="22">
        <f t="shared" si="400"/>
        <v>78699.729999999981</v>
      </c>
    </row>
    <row r="2289" spans="1:24">
      <c r="A2289" t="s">
        <v>2390</v>
      </c>
      <c r="B2289" s="87" t="s">
        <v>2874</v>
      </c>
      <c r="C2289" s="86">
        <v>5698</v>
      </c>
      <c r="D2289" s="78" t="s">
        <v>3109</v>
      </c>
      <c r="E2289" s="107" t="str">
        <f>VLOOKUP($C2289,'2024-25 School Level AAFTE'!$C$4:$L$2372,9,FALSE)</f>
        <v>Yes</v>
      </c>
      <c r="F2289" s="95">
        <f>VLOOKUP($C2289,'2024-25 School Level AAFTE'!$C$4:$J$2372,8,FALSE)</f>
        <v>46.19</v>
      </c>
      <c r="G2289" s="97">
        <f>IFERROR(IF(E2289= "yes",VLOOKUP(C2289,Summary!$B:$I,6,0),0),0)</f>
        <v>0</v>
      </c>
      <c r="H2289" s="96">
        <f t="shared" si="391"/>
        <v>46.19</v>
      </c>
      <c r="I2289" s="154">
        <f>VLOOKUP($A2289,'2025-26 Salary &amp; Benefits'!$A:$I,3,FALSE)</f>
        <v>1</v>
      </c>
      <c r="J2289" s="154">
        <f>VLOOKUP($A2289,'2025-26 Salary &amp; Benefits'!$A:$I,4,FALSE)</f>
        <v>1</v>
      </c>
      <c r="K2289" s="141">
        <f t="shared" si="392"/>
        <v>46.19</v>
      </c>
      <c r="L2289" s="140">
        <f t="shared" si="393"/>
        <v>0.13500000000000001</v>
      </c>
      <c r="M2289" s="142">
        <f>'2025-26 Salary &amp; Benefits'!$E$6</f>
        <v>78209</v>
      </c>
      <c r="N2289" s="142">
        <f>'2025-26 Salary &amp; Benefits'!$F$6</f>
        <v>80164</v>
      </c>
      <c r="O2289" s="9">
        <f t="shared" si="394"/>
        <v>10558.22</v>
      </c>
      <c r="P2289" s="9">
        <f t="shared" si="395"/>
        <v>263.92000000000007</v>
      </c>
      <c r="Q2289" s="9">
        <f>'2025-26 Salary &amp; Benefits'!G$6</f>
        <v>15997.68</v>
      </c>
      <c r="R2289" s="143">
        <f>'2025-26 Salary &amp; Benefits'!H$6</f>
        <v>0.16020000000000001</v>
      </c>
      <c r="S2289" s="143">
        <f>'2025-26 Salary &amp; Benefits'!I$6</f>
        <v>0.15390000000000001</v>
      </c>
      <c r="T2289" s="9">
        <f t="shared" si="396"/>
        <v>3891.73</v>
      </c>
      <c r="U2289" s="9">
        <f t="shared" si="397"/>
        <v>180.37</v>
      </c>
      <c r="V2289" s="9">
        <f t="shared" si="398"/>
        <v>27.76</v>
      </c>
      <c r="W2289" s="9">
        <f t="shared" si="399"/>
        <v>208.13</v>
      </c>
      <c r="X2289" s="22">
        <f t="shared" si="400"/>
        <v>14921.999999999998</v>
      </c>
    </row>
    <row r="2290" spans="1:24">
      <c r="A2290" s="77" t="s">
        <v>2457</v>
      </c>
      <c r="B2290" s="87" t="s">
        <v>2875</v>
      </c>
      <c r="C2290" s="88">
        <v>2505</v>
      </c>
      <c r="D2290" s="87" t="s">
        <v>2146</v>
      </c>
      <c r="E2290" s="107" t="str">
        <f>VLOOKUP($C2290,'2024-25 School Level AAFTE'!$C$4:$L$2372,9,FALSE)</f>
        <v>Yes</v>
      </c>
      <c r="F2290" s="95">
        <f>VLOOKUP($C2290,'2024-25 School Level AAFTE'!$C$4:$J$2372,8,FALSE)</f>
        <v>429.26</v>
      </c>
      <c r="G2290" s="97">
        <f>IFERROR(IF(E2290= "yes",VLOOKUP(C2290,Summary!$B:$I,6,0),0),0)</f>
        <v>0</v>
      </c>
      <c r="H2290" s="96">
        <f t="shared" si="391"/>
        <v>429.26</v>
      </c>
      <c r="I2290" s="154">
        <f>VLOOKUP($A2290,'2025-26 Salary &amp; Benefits'!$A:$I,3,FALSE)</f>
        <v>1</v>
      </c>
      <c r="J2290" s="154">
        <f>VLOOKUP($A2290,'2025-26 Salary &amp; Benefits'!$A:$I,4,FALSE)</f>
        <v>1</v>
      </c>
      <c r="K2290" s="141">
        <f t="shared" si="392"/>
        <v>429.26</v>
      </c>
      <c r="L2290" s="140">
        <f t="shared" si="393"/>
        <v>1.2589999999999999</v>
      </c>
      <c r="M2290" s="142">
        <f>'2025-26 Salary &amp; Benefits'!$E$6</f>
        <v>78209</v>
      </c>
      <c r="N2290" s="142">
        <f>'2025-26 Salary &amp; Benefits'!$F$6</f>
        <v>80164</v>
      </c>
      <c r="O2290" s="9">
        <f t="shared" si="394"/>
        <v>98465.13</v>
      </c>
      <c r="P2290" s="9">
        <f t="shared" si="395"/>
        <v>2461.3499999999913</v>
      </c>
      <c r="Q2290" s="9">
        <f>'2025-26 Salary &amp; Benefits'!G$6</f>
        <v>15997.68</v>
      </c>
      <c r="R2290" s="143">
        <f>'2025-26 Salary &amp; Benefits'!H$6</f>
        <v>0.16020000000000001</v>
      </c>
      <c r="S2290" s="143">
        <f>'2025-26 Salary &amp; Benefits'!I$6</f>
        <v>0.15390000000000001</v>
      </c>
      <c r="T2290" s="9">
        <f t="shared" si="396"/>
        <v>36293.99</v>
      </c>
      <c r="U2290" s="9">
        <f t="shared" si="397"/>
        <v>1682.11</v>
      </c>
      <c r="V2290" s="9">
        <f t="shared" si="398"/>
        <v>258.88</v>
      </c>
      <c r="W2290" s="9">
        <f t="shared" si="399"/>
        <v>1940.9899999999998</v>
      </c>
      <c r="X2290" s="22">
        <f t="shared" si="400"/>
        <v>139161.45999999996</v>
      </c>
    </row>
    <row r="2291" spans="1:24">
      <c r="A2291" s="77" t="s">
        <v>2457</v>
      </c>
      <c r="B2291" s="87" t="s">
        <v>2875</v>
      </c>
      <c r="C2291" s="88">
        <v>2758</v>
      </c>
      <c r="D2291" s="87" t="s">
        <v>2147</v>
      </c>
      <c r="E2291" s="107" t="str">
        <f>VLOOKUP($C2291,'2024-25 School Level AAFTE'!$C$4:$L$2372,9,FALSE)</f>
        <v>Yes</v>
      </c>
      <c r="F2291" s="95">
        <f>VLOOKUP($C2291,'2024-25 School Level AAFTE'!$C$4:$J$2372,8,FALSE)</f>
        <v>242.89</v>
      </c>
      <c r="G2291" s="97">
        <f>IFERROR(IF(E2291= "yes",VLOOKUP(C2291,Summary!$B:$I,6,0),0),0)</f>
        <v>0</v>
      </c>
      <c r="H2291" s="96">
        <f t="shared" si="391"/>
        <v>242.89</v>
      </c>
      <c r="I2291" s="154">
        <f>VLOOKUP($A2291,'2025-26 Salary &amp; Benefits'!$A:$I,3,FALSE)</f>
        <v>1</v>
      </c>
      <c r="J2291" s="154">
        <f>VLOOKUP($A2291,'2025-26 Salary &amp; Benefits'!$A:$I,4,FALSE)</f>
        <v>1</v>
      </c>
      <c r="K2291" s="141">
        <f t="shared" si="392"/>
        <v>242.89</v>
      </c>
      <c r="L2291" s="140">
        <f t="shared" si="393"/>
        <v>0.71199999999999997</v>
      </c>
      <c r="M2291" s="142">
        <f>'2025-26 Salary &amp; Benefits'!$E$6</f>
        <v>78209</v>
      </c>
      <c r="N2291" s="142">
        <f>'2025-26 Salary &amp; Benefits'!$F$6</f>
        <v>80164</v>
      </c>
      <c r="O2291" s="9">
        <f t="shared" si="394"/>
        <v>55684.81</v>
      </c>
      <c r="P2291" s="9">
        <f t="shared" si="395"/>
        <v>1391.9599999999991</v>
      </c>
      <c r="Q2291" s="9">
        <f>'2025-26 Salary &amp; Benefits'!G$6</f>
        <v>15997.68</v>
      </c>
      <c r="R2291" s="143">
        <f>'2025-26 Salary &amp; Benefits'!H$6</f>
        <v>0.16020000000000001</v>
      </c>
      <c r="S2291" s="143">
        <f>'2025-26 Salary &amp; Benefits'!I$6</f>
        <v>0.15390000000000001</v>
      </c>
      <c r="T2291" s="9">
        <f t="shared" si="396"/>
        <v>20525.28</v>
      </c>
      <c r="U2291" s="9">
        <f t="shared" si="397"/>
        <v>951.28</v>
      </c>
      <c r="V2291" s="9">
        <f t="shared" si="398"/>
        <v>146.4</v>
      </c>
      <c r="W2291" s="9">
        <f t="shared" si="399"/>
        <v>1097.68</v>
      </c>
      <c r="X2291" s="22">
        <f t="shared" si="400"/>
        <v>78699.729999999981</v>
      </c>
    </row>
    <row r="2292" spans="1:24">
      <c r="A2292" s="77" t="s">
        <v>2457</v>
      </c>
      <c r="B2292" s="87" t="s">
        <v>2875</v>
      </c>
      <c r="C2292" s="88">
        <v>2822</v>
      </c>
      <c r="D2292" s="87" t="s">
        <v>2148</v>
      </c>
      <c r="E2292" s="107" t="str">
        <f>VLOOKUP($C2292,'2024-25 School Level AAFTE'!$C$4:$L$2372,9,FALSE)</f>
        <v>Yes</v>
      </c>
      <c r="F2292" s="95">
        <f>VLOOKUP($C2292,'2024-25 School Level AAFTE'!$C$4:$J$2372,8,FALSE)</f>
        <v>382.11</v>
      </c>
      <c r="G2292" s="97">
        <f>IFERROR(IF(E2292= "yes",VLOOKUP(C2292,Summary!$B:$I,6,0),0),0)</f>
        <v>0</v>
      </c>
      <c r="H2292" s="96">
        <f t="shared" si="391"/>
        <v>382.11</v>
      </c>
      <c r="I2292" s="154">
        <f>VLOOKUP($A2292,'2025-26 Salary &amp; Benefits'!$A:$I,3,FALSE)</f>
        <v>1</v>
      </c>
      <c r="J2292" s="154">
        <f>VLOOKUP($A2292,'2025-26 Salary &amp; Benefits'!$A:$I,4,FALSE)</f>
        <v>1</v>
      </c>
      <c r="K2292" s="141">
        <f t="shared" si="392"/>
        <v>382.11</v>
      </c>
      <c r="L2292" s="140">
        <f t="shared" si="393"/>
        <v>1.121</v>
      </c>
      <c r="M2292" s="142">
        <f>'2025-26 Salary &amp; Benefits'!$E$6</f>
        <v>78209</v>
      </c>
      <c r="N2292" s="142">
        <f>'2025-26 Salary &amp; Benefits'!$F$6</f>
        <v>80164</v>
      </c>
      <c r="O2292" s="9">
        <f t="shared" si="394"/>
        <v>87672.29</v>
      </c>
      <c r="P2292" s="9">
        <f t="shared" si="395"/>
        <v>2191.5500000000029</v>
      </c>
      <c r="Q2292" s="9">
        <f>'2025-26 Salary &amp; Benefits'!G$6</f>
        <v>15997.68</v>
      </c>
      <c r="R2292" s="143">
        <f>'2025-26 Salary &amp; Benefits'!H$6</f>
        <v>0.16020000000000001</v>
      </c>
      <c r="S2292" s="143">
        <f>'2025-26 Salary &amp; Benefits'!I$6</f>
        <v>0.15390000000000001</v>
      </c>
      <c r="T2292" s="9">
        <f t="shared" si="396"/>
        <v>32315.78</v>
      </c>
      <c r="U2292" s="9">
        <f t="shared" si="397"/>
        <v>1497.73</v>
      </c>
      <c r="V2292" s="9">
        <f t="shared" si="398"/>
        <v>230.5</v>
      </c>
      <c r="W2292" s="9">
        <f t="shared" si="399"/>
        <v>1728.23</v>
      </c>
      <c r="X2292" s="22">
        <f t="shared" si="400"/>
        <v>123907.84999999999</v>
      </c>
    </row>
    <row r="2293" spans="1:24">
      <c r="A2293" s="77" t="s">
        <v>2457</v>
      </c>
      <c r="B2293" s="87" t="s">
        <v>2875</v>
      </c>
      <c r="C2293" s="88">
        <v>3074</v>
      </c>
      <c r="D2293" s="87" t="s">
        <v>1813</v>
      </c>
      <c r="E2293" s="107" t="str">
        <f>VLOOKUP($C2293,'2024-25 School Level AAFTE'!$C$4:$L$2372,9,FALSE)</f>
        <v>No</v>
      </c>
      <c r="F2293" s="95">
        <f>VLOOKUP($C2293,'2024-25 School Level AAFTE'!$C$4:$J$2372,8,FALSE)</f>
        <v>1373.25</v>
      </c>
      <c r="G2293" s="97">
        <f>IFERROR(IF(E2293= "yes",VLOOKUP(C2293,Summary!$B:$I,6,0),0),0)</f>
        <v>0</v>
      </c>
      <c r="H2293" s="96">
        <f t="shared" si="391"/>
        <v>0</v>
      </c>
      <c r="I2293" s="154">
        <f>VLOOKUP($A2293,'2025-26 Salary &amp; Benefits'!$A:$I,3,FALSE)</f>
        <v>1</v>
      </c>
      <c r="J2293" s="154">
        <f>VLOOKUP($A2293,'2025-26 Salary &amp; Benefits'!$A:$I,4,FALSE)</f>
        <v>1</v>
      </c>
      <c r="K2293" s="141">
        <f t="shared" si="392"/>
        <v>0</v>
      </c>
      <c r="L2293" s="140">
        <f t="shared" si="393"/>
        <v>0</v>
      </c>
      <c r="M2293" s="142">
        <f>'2025-26 Salary &amp; Benefits'!$E$6</f>
        <v>78209</v>
      </c>
      <c r="N2293" s="142">
        <f>'2025-26 Salary &amp; Benefits'!$F$6</f>
        <v>80164</v>
      </c>
      <c r="O2293" s="9">
        <f t="shared" si="394"/>
        <v>0</v>
      </c>
      <c r="P2293" s="9">
        <f t="shared" si="395"/>
        <v>0</v>
      </c>
      <c r="Q2293" s="9">
        <f>'2025-26 Salary &amp; Benefits'!G$6</f>
        <v>15997.68</v>
      </c>
      <c r="R2293" s="143">
        <f>'2025-26 Salary &amp; Benefits'!H$6</f>
        <v>0.16020000000000001</v>
      </c>
      <c r="S2293" s="143">
        <f>'2025-26 Salary &amp; Benefits'!I$6</f>
        <v>0.15390000000000001</v>
      </c>
      <c r="T2293" s="9">
        <f t="shared" si="396"/>
        <v>0</v>
      </c>
      <c r="U2293" s="9">
        <f t="shared" si="397"/>
        <v>0</v>
      </c>
      <c r="V2293" s="9">
        <f t="shared" si="398"/>
        <v>0</v>
      </c>
      <c r="W2293" s="9">
        <f t="shared" si="399"/>
        <v>0</v>
      </c>
      <c r="X2293" s="22">
        <f t="shared" si="400"/>
        <v>0</v>
      </c>
    </row>
    <row r="2294" spans="1:24">
      <c r="A2294" s="77" t="s">
        <v>2457</v>
      </c>
      <c r="B2294" s="87" t="s">
        <v>2875</v>
      </c>
      <c r="C2294" s="88">
        <v>3207</v>
      </c>
      <c r="D2294" s="87" t="s">
        <v>2149</v>
      </c>
      <c r="E2294" s="107" t="str">
        <f>VLOOKUP($C2294,'2024-25 School Level AAFTE'!$C$4:$L$2372,9,FALSE)</f>
        <v>Yes</v>
      </c>
      <c r="F2294" s="95">
        <f>VLOOKUP($C2294,'2024-25 School Level AAFTE'!$C$4:$J$2372,8,FALSE)</f>
        <v>478.63</v>
      </c>
      <c r="G2294" s="97">
        <f>IFERROR(IF(E2294= "yes",VLOOKUP(C2294,Summary!$B:$I,6,0),0),0)</f>
        <v>0</v>
      </c>
      <c r="H2294" s="96">
        <f t="shared" si="391"/>
        <v>478.63</v>
      </c>
      <c r="I2294" s="154">
        <f>VLOOKUP($A2294,'2025-26 Salary &amp; Benefits'!$A:$I,3,FALSE)</f>
        <v>1</v>
      </c>
      <c r="J2294" s="154">
        <f>VLOOKUP($A2294,'2025-26 Salary &amp; Benefits'!$A:$I,4,FALSE)</f>
        <v>1</v>
      </c>
      <c r="K2294" s="141">
        <f t="shared" si="392"/>
        <v>478.63</v>
      </c>
      <c r="L2294" s="140">
        <f t="shared" si="393"/>
        <v>1.4039999999999999</v>
      </c>
      <c r="M2294" s="142">
        <f>'2025-26 Salary &amp; Benefits'!$E$6</f>
        <v>78209</v>
      </c>
      <c r="N2294" s="142">
        <f>'2025-26 Salary &amp; Benefits'!$F$6</f>
        <v>80164</v>
      </c>
      <c r="O2294" s="9">
        <f t="shared" si="394"/>
        <v>109805.44</v>
      </c>
      <c r="P2294" s="9">
        <f t="shared" si="395"/>
        <v>2744.8199999999924</v>
      </c>
      <c r="Q2294" s="9">
        <f>'2025-26 Salary &amp; Benefits'!G$6</f>
        <v>15997.68</v>
      </c>
      <c r="R2294" s="143">
        <f>'2025-26 Salary &amp; Benefits'!H$6</f>
        <v>0.16020000000000001</v>
      </c>
      <c r="S2294" s="143">
        <f>'2025-26 Salary &amp; Benefits'!I$6</f>
        <v>0.15390000000000001</v>
      </c>
      <c r="T2294" s="9">
        <f t="shared" si="396"/>
        <v>40474</v>
      </c>
      <c r="U2294" s="9">
        <f t="shared" si="397"/>
        <v>1875.84</v>
      </c>
      <c r="V2294" s="9">
        <f t="shared" si="398"/>
        <v>288.69</v>
      </c>
      <c r="W2294" s="9">
        <f t="shared" si="399"/>
        <v>2164.5299999999997</v>
      </c>
      <c r="X2294" s="22">
        <f t="shared" si="400"/>
        <v>155188.79</v>
      </c>
    </row>
    <row r="2295" spans="1:24">
      <c r="A2295" s="77" t="s">
        <v>2457</v>
      </c>
      <c r="B2295" s="87" t="s">
        <v>2875</v>
      </c>
      <c r="C2295" s="88">
        <v>3699</v>
      </c>
      <c r="D2295" s="87" t="s">
        <v>2150</v>
      </c>
      <c r="E2295" s="107" t="str">
        <f>VLOOKUP($C2295,'2024-25 School Level AAFTE'!$C$4:$L$2372,9,FALSE)</f>
        <v>No</v>
      </c>
      <c r="F2295" s="95">
        <f>VLOOKUP($C2295,'2024-25 School Level AAFTE'!$C$4:$J$2372,8,FALSE)</f>
        <v>446.7</v>
      </c>
      <c r="G2295" s="97">
        <f>IFERROR(IF(E2295= "yes",VLOOKUP(C2295,Summary!$B:$I,6,0),0),0)</f>
        <v>0</v>
      </c>
      <c r="H2295" s="96">
        <f t="shared" si="391"/>
        <v>0</v>
      </c>
      <c r="I2295" s="154">
        <f>VLOOKUP($A2295,'2025-26 Salary &amp; Benefits'!$A:$I,3,FALSE)</f>
        <v>1</v>
      </c>
      <c r="J2295" s="154">
        <f>VLOOKUP($A2295,'2025-26 Salary &amp; Benefits'!$A:$I,4,FALSE)</f>
        <v>1</v>
      </c>
      <c r="K2295" s="141">
        <f t="shared" si="392"/>
        <v>0</v>
      </c>
      <c r="L2295" s="140">
        <f t="shared" si="393"/>
        <v>0</v>
      </c>
      <c r="M2295" s="142">
        <f>'2025-26 Salary &amp; Benefits'!$E$6</f>
        <v>78209</v>
      </c>
      <c r="N2295" s="142">
        <f>'2025-26 Salary &amp; Benefits'!$F$6</f>
        <v>80164</v>
      </c>
      <c r="O2295" s="9">
        <f t="shared" si="394"/>
        <v>0</v>
      </c>
      <c r="P2295" s="9">
        <f t="shared" si="395"/>
        <v>0</v>
      </c>
      <c r="Q2295" s="9">
        <f>'2025-26 Salary &amp; Benefits'!G$6</f>
        <v>15997.68</v>
      </c>
      <c r="R2295" s="143">
        <f>'2025-26 Salary &amp; Benefits'!H$6</f>
        <v>0.16020000000000001</v>
      </c>
      <c r="S2295" s="143">
        <f>'2025-26 Salary &amp; Benefits'!I$6</f>
        <v>0.15390000000000001</v>
      </c>
      <c r="T2295" s="9">
        <f t="shared" si="396"/>
        <v>0</v>
      </c>
      <c r="U2295" s="9">
        <f t="shared" si="397"/>
        <v>0</v>
      </c>
      <c r="V2295" s="9">
        <f t="shared" si="398"/>
        <v>0</v>
      </c>
      <c r="W2295" s="9">
        <f t="shared" si="399"/>
        <v>0</v>
      </c>
      <c r="X2295" s="22">
        <f t="shared" si="400"/>
        <v>0</v>
      </c>
    </row>
    <row r="2296" spans="1:24">
      <c r="A2296" s="77" t="s">
        <v>2457</v>
      </c>
      <c r="B2296" s="87" t="s">
        <v>2875</v>
      </c>
      <c r="C2296" s="88">
        <v>4040</v>
      </c>
      <c r="D2296" s="87" t="s">
        <v>3266</v>
      </c>
      <c r="E2296" s="107" t="str">
        <f>VLOOKUP($C2296,'2024-25 School Level AAFTE'!$C$4:$L$2372,9,FALSE)</f>
        <v>Yes</v>
      </c>
      <c r="F2296" s="95">
        <f>VLOOKUP($C2296,'2024-25 School Level AAFTE'!$C$4:$J$2372,8,FALSE)</f>
        <v>1181.81</v>
      </c>
      <c r="G2296" s="97">
        <f>IFERROR(IF(E2296= "yes",VLOOKUP(C2296,Summary!$B:$I,6,0),0),0)</f>
        <v>0</v>
      </c>
      <c r="H2296" s="96">
        <f t="shared" si="391"/>
        <v>1181.81</v>
      </c>
      <c r="I2296" s="154">
        <f>VLOOKUP($A2296,'2025-26 Salary &amp; Benefits'!$A:$I,3,FALSE)</f>
        <v>1</v>
      </c>
      <c r="J2296" s="154">
        <f>VLOOKUP($A2296,'2025-26 Salary &amp; Benefits'!$A:$I,4,FALSE)</f>
        <v>1</v>
      </c>
      <c r="K2296" s="141">
        <f t="shared" si="392"/>
        <v>1181.81</v>
      </c>
      <c r="L2296" s="140">
        <f t="shared" si="393"/>
        <v>3.4670000000000001</v>
      </c>
      <c r="M2296" s="142">
        <f>'2025-26 Salary &amp; Benefits'!$E$6</f>
        <v>78209</v>
      </c>
      <c r="N2296" s="142">
        <f>'2025-26 Salary &amp; Benefits'!$F$6</f>
        <v>80164</v>
      </c>
      <c r="O2296" s="9">
        <f t="shared" si="394"/>
        <v>271150.59999999998</v>
      </c>
      <c r="P2296" s="9">
        <f t="shared" si="395"/>
        <v>6777.9900000000489</v>
      </c>
      <c r="Q2296" s="9">
        <f>'2025-26 Salary &amp; Benefits'!G$6</f>
        <v>15997.68</v>
      </c>
      <c r="R2296" s="143">
        <f>'2025-26 Salary &amp; Benefits'!H$6</f>
        <v>0.16020000000000001</v>
      </c>
      <c r="S2296" s="143">
        <f>'2025-26 Salary &amp; Benefits'!I$6</f>
        <v>0.15390000000000001</v>
      </c>
      <c r="T2296" s="9">
        <f t="shared" si="396"/>
        <v>99945.42</v>
      </c>
      <c r="U2296" s="9">
        <f t="shared" si="397"/>
        <v>4632.1400000000003</v>
      </c>
      <c r="V2296" s="9">
        <f t="shared" si="398"/>
        <v>712.89</v>
      </c>
      <c r="W2296" s="9">
        <f t="shared" si="399"/>
        <v>5345.0300000000007</v>
      </c>
      <c r="X2296" s="22">
        <f t="shared" si="400"/>
        <v>383219.04000000004</v>
      </c>
    </row>
    <row r="2297" spans="1:24">
      <c r="A2297" s="77" t="s">
        <v>2457</v>
      </c>
      <c r="B2297" s="87" t="s">
        <v>2875</v>
      </c>
      <c r="C2297" s="88">
        <v>4448</v>
      </c>
      <c r="D2297" s="87" t="s">
        <v>1030</v>
      </c>
      <c r="E2297" s="107" t="str">
        <f>VLOOKUP($C2297,'2024-25 School Level AAFTE'!$C$4:$L$2372,9,FALSE)</f>
        <v>No</v>
      </c>
      <c r="F2297" s="95">
        <f>VLOOKUP($C2297,'2024-25 School Level AAFTE'!$C$4:$J$2372,8,FALSE)</f>
        <v>365.63</v>
      </c>
      <c r="G2297" s="97">
        <f>IFERROR(IF(E2297= "yes",VLOOKUP(C2297,Summary!$B:$I,6,0),0),0)</f>
        <v>0</v>
      </c>
      <c r="H2297" s="96">
        <f t="shared" si="391"/>
        <v>0</v>
      </c>
      <c r="I2297" s="154">
        <f>VLOOKUP($A2297,'2025-26 Salary &amp; Benefits'!$A:$I,3,FALSE)</f>
        <v>1</v>
      </c>
      <c r="J2297" s="154">
        <f>VLOOKUP($A2297,'2025-26 Salary &amp; Benefits'!$A:$I,4,FALSE)</f>
        <v>1</v>
      </c>
      <c r="K2297" s="141">
        <f t="shared" si="392"/>
        <v>0</v>
      </c>
      <c r="L2297" s="140">
        <f t="shared" si="393"/>
        <v>0</v>
      </c>
      <c r="M2297" s="142">
        <f>'2025-26 Salary &amp; Benefits'!$E$6</f>
        <v>78209</v>
      </c>
      <c r="N2297" s="142">
        <f>'2025-26 Salary &amp; Benefits'!$F$6</f>
        <v>80164</v>
      </c>
      <c r="O2297" s="9">
        <f t="shared" si="394"/>
        <v>0</v>
      </c>
      <c r="P2297" s="9">
        <f t="shared" si="395"/>
        <v>0</v>
      </c>
      <c r="Q2297" s="9">
        <f>'2025-26 Salary &amp; Benefits'!G$6</f>
        <v>15997.68</v>
      </c>
      <c r="R2297" s="143">
        <f>'2025-26 Salary &amp; Benefits'!H$6</f>
        <v>0.16020000000000001</v>
      </c>
      <c r="S2297" s="143">
        <f>'2025-26 Salary &amp; Benefits'!I$6</f>
        <v>0.15390000000000001</v>
      </c>
      <c r="T2297" s="9">
        <f t="shared" si="396"/>
        <v>0</v>
      </c>
      <c r="U2297" s="9">
        <f t="shared" si="397"/>
        <v>0</v>
      </c>
      <c r="V2297" s="9">
        <f t="shared" si="398"/>
        <v>0</v>
      </c>
      <c r="W2297" s="9">
        <f t="shared" si="399"/>
        <v>0</v>
      </c>
      <c r="X2297" s="22">
        <f t="shared" si="400"/>
        <v>0</v>
      </c>
    </row>
    <row r="2298" spans="1:24">
      <c r="A2298" s="77" t="s">
        <v>2457</v>
      </c>
      <c r="B2298" s="87" t="s">
        <v>2875</v>
      </c>
      <c r="C2298" s="88">
        <v>5504</v>
      </c>
      <c r="D2298" s="87" t="s">
        <v>2547</v>
      </c>
      <c r="E2298" s="107" t="str">
        <f>VLOOKUP($C2298,'2024-25 School Level AAFTE'!$C$4:$L$2372,9,FALSE)</f>
        <v>Yes</v>
      </c>
      <c r="F2298" s="95">
        <f>VLOOKUP($C2298,'2024-25 School Level AAFTE'!$C$4:$J$2372,8,FALSE)</f>
        <v>28.07</v>
      </c>
      <c r="G2298" s="97">
        <f>IFERROR(IF(E2298= "yes",VLOOKUP(C2298,Summary!$B:$I,6,0),0),0)</f>
        <v>0</v>
      </c>
      <c r="H2298" s="96">
        <f t="shared" si="391"/>
        <v>28.07</v>
      </c>
      <c r="I2298" s="154">
        <f>VLOOKUP($A2298,'2025-26 Salary &amp; Benefits'!$A:$I,3,FALSE)</f>
        <v>1</v>
      </c>
      <c r="J2298" s="154">
        <f>VLOOKUP($A2298,'2025-26 Salary &amp; Benefits'!$A:$I,4,FALSE)</f>
        <v>1</v>
      </c>
      <c r="K2298" s="141">
        <f t="shared" si="392"/>
        <v>28.07</v>
      </c>
      <c r="L2298" s="140">
        <f t="shared" si="393"/>
        <v>8.2000000000000003E-2</v>
      </c>
      <c r="M2298" s="142">
        <f>'2025-26 Salary &amp; Benefits'!$E$6</f>
        <v>78209</v>
      </c>
      <c r="N2298" s="142">
        <f>'2025-26 Salary &amp; Benefits'!$F$6</f>
        <v>80164</v>
      </c>
      <c r="O2298" s="9">
        <f t="shared" si="394"/>
        <v>6413.14</v>
      </c>
      <c r="P2298" s="9">
        <f t="shared" si="395"/>
        <v>160.30999999999949</v>
      </c>
      <c r="Q2298" s="9">
        <f>'2025-26 Salary &amp; Benefits'!G$6</f>
        <v>15997.68</v>
      </c>
      <c r="R2298" s="143">
        <f>'2025-26 Salary &amp; Benefits'!H$6</f>
        <v>0.16020000000000001</v>
      </c>
      <c r="S2298" s="143">
        <f>'2025-26 Salary &amp; Benefits'!I$6</f>
        <v>0.15390000000000001</v>
      </c>
      <c r="T2298" s="9">
        <f t="shared" si="396"/>
        <v>2363.87</v>
      </c>
      <c r="U2298" s="9">
        <f t="shared" si="397"/>
        <v>109.56</v>
      </c>
      <c r="V2298" s="9">
        <f t="shared" si="398"/>
        <v>16.86</v>
      </c>
      <c r="W2298" s="9">
        <f t="shared" si="399"/>
        <v>126.42</v>
      </c>
      <c r="X2298" s="22">
        <f t="shared" si="400"/>
        <v>9063.74</v>
      </c>
    </row>
    <row r="2299" spans="1:24">
      <c r="A2299" s="77" t="s">
        <v>2457</v>
      </c>
      <c r="B2299" s="87" t="s">
        <v>2875</v>
      </c>
      <c r="C2299" s="88">
        <v>5505</v>
      </c>
      <c r="D2299" s="87" t="s">
        <v>2545</v>
      </c>
      <c r="E2299" s="107" t="str">
        <f>VLOOKUP($C2299,'2024-25 School Level AAFTE'!$C$4:$L$2372,9,FALSE)</f>
        <v>Yes</v>
      </c>
      <c r="F2299" s="95">
        <f>VLOOKUP($C2299,'2024-25 School Level AAFTE'!$C$4:$J$2372,8,FALSE)</f>
        <v>22.34</v>
      </c>
      <c r="G2299" s="97">
        <f>IFERROR(IF(E2299= "yes",VLOOKUP(C2299,Summary!$B:$I,6,0),0),0)</f>
        <v>0</v>
      </c>
      <c r="H2299" s="96">
        <f t="shared" si="391"/>
        <v>22.34</v>
      </c>
      <c r="I2299" s="154">
        <f>VLOOKUP($A2299,'2025-26 Salary &amp; Benefits'!$A:$I,3,FALSE)</f>
        <v>1</v>
      </c>
      <c r="J2299" s="154">
        <f>VLOOKUP($A2299,'2025-26 Salary &amp; Benefits'!$A:$I,4,FALSE)</f>
        <v>1</v>
      </c>
      <c r="K2299" s="141">
        <f t="shared" si="392"/>
        <v>22.34</v>
      </c>
      <c r="L2299" s="140">
        <f t="shared" si="393"/>
        <v>6.6000000000000003E-2</v>
      </c>
      <c r="M2299" s="142">
        <f>'2025-26 Salary &amp; Benefits'!$E$6</f>
        <v>78209</v>
      </c>
      <c r="N2299" s="142">
        <f>'2025-26 Salary &amp; Benefits'!$F$6</f>
        <v>80164</v>
      </c>
      <c r="O2299" s="9">
        <f t="shared" si="394"/>
        <v>5161.79</v>
      </c>
      <c r="P2299" s="9">
        <f t="shared" si="395"/>
        <v>129.02999999999975</v>
      </c>
      <c r="Q2299" s="9">
        <f>'2025-26 Salary &amp; Benefits'!G$6</f>
        <v>15997.68</v>
      </c>
      <c r="R2299" s="143">
        <f>'2025-26 Salary &amp; Benefits'!H$6</f>
        <v>0.16020000000000001</v>
      </c>
      <c r="S2299" s="143">
        <f>'2025-26 Salary &amp; Benefits'!I$6</f>
        <v>0.15390000000000001</v>
      </c>
      <c r="T2299" s="9">
        <f t="shared" si="396"/>
        <v>1902.62</v>
      </c>
      <c r="U2299" s="9">
        <f t="shared" si="397"/>
        <v>88.18</v>
      </c>
      <c r="V2299" s="9">
        <f t="shared" si="398"/>
        <v>13.57</v>
      </c>
      <c r="W2299" s="9">
        <f t="shared" si="399"/>
        <v>101.75</v>
      </c>
      <c r="X2299" s="22">
        <f t="shared" si="400"/>
        <v>7295.19</v>
      </c>
    </row>
    <row r="2300" spans="1:24">
      <c r="A2300" s="77" t="s">
        <v>2457</v>
      </c>
      <c r="B2300" s="87" t="s">
        <v>2875</v>
      </c>
      <c r="C2300" s="88">
        <v>5506</v>
      </c>
      <c r="D2300" s="87" t="s">
        <v>2546</v>
      </c>
      <c r="E2300" s="107" t="str">
        <f>VLOOKUP($C2300,'2024-25 School Level AAFTE'!$C$4:$L$2372,9,FALSE)</f>
        <v>No</v>
      </c>
      <c r="F2300" s="95">
        <f>VLOOKUP($C2300,'2024-25 School Level AAFTE'!$C$4:$J$2372,8,FALSE)</f>
        <v>189.44</v>
      </c>
      <c r="G2300" s="97">
        <f>IFERROR(IF(E2300= "yes",VLOOKUP(C2300,Summary!$B:$I,6,0),0),0)</f>
        <v>0</v>
      </c>
      <c r="H2300" s="96">
        <f t="shared" si="391"/>
        <v>0</v>
      </c>
      <c r="I2300" s="154">
        <f>VLOOKUP($A2300,'2025-26 Salary &amp; Benefits'!$A:$I,3,FALSE)</f>
        <v>1</v>
      </c>
      <c r="J2300" s="154">
        <f>VLOOKUP($A2300,'2025-26 Salary &amp; Benefits'!$A:$I,4,FALSE)</f>
        <v>1</v>
      </c>
      <c r="K2300" s="141">
        <f t="shared" si="392"/>
        <v>0</v>
      </c>
      <c r="L2300" s="140">
        <f t="shared" si="393"/>
        <v>0</v>
      </c>
      <c r="M2300" s="142">
        <f>'2025-26 Salary &amp; Benefits'!$E$6</f>
        <v>78209</v>
      </c>
      <c r="N2300" s="142">
        <f>'2025-26 Salary &amp; Benefits'!$F$6</f>
        <v>80164</v>
      </c>
      <c r="O2300" s="9">
        <f t="shared" si="394"/>
        <v>0</v>
      </c>
      <c r="P2300" s="9">
        <f t="shared" si="395"/>
        <v>0</v>
      </c>
      <c r="Q2300" s="9">
        <f>'2025-26 Salary &amp; Benefits'!G$6</f>
        <v>15997.68</v>
      </c>
      <c r="R2300" s="143">
        <f>'2025-26 Salary &amp; Benefits'!H$6</f>
        <v>0.16020000000000001</v>
      </c>
      <c r="S2300" s="143">
        <f>'2025-26 Salary &amp; Benefits'!I$6</f>
        <v>0.15390000000000001</v>
      </c>
      <c r="T2300" s="9">
        <f t="shared" si="396"/>
        <v>0</v>
      </c>
      <c r="U2300" s="9">
        <f t="shared" si="397"/>
        <v>0</v>
      </c>
      <c r="V2300" s="9">
        <f t="shared" si="398"/>
        <v>0</v>
      </c>
      <c r="W2300" s="9">
        <f t="shared" si="399"/>
        <v>0</v>
      </c>
      <c r="X2300" s="22">
        <f t="shared" si="400"/>
        <v>0</v>
      </c>
    </row>
    <row r="2301" spans="1:24">
      <c r="A2301" s="77" t="s">
        <v>2457</v>
      </c>
      <c r="B2301" s="87" t="s">
        <v>2875</v>
      </c>
      <c r="C2301" s="88">
        <v>5540</v>
      </c>
      <c r="D2301" s="87" t="s">
        <v>2934</v>
      </c>
      <c r="E2301" s="107" t="str">
        <f>VLOOKUP($C2301,'2024-25 School Level AAFTE'!$C$4:$L$2372,9,FALSE)</f>
        <v>Yes</v>
      </c>
      <c r="F2301" s="95">
        <f>VLOOKUP($C2301,'2024-25 School Level AAFTE'!$C$4:$J$2372,8,FALSE)</f>
        <v>17.180000000000003</v>
      </c>
      <c r="G2301" s="97">
        <f>IFERROR(IF(E2301= "yes",VLOOKUP(C2301,Summary!$B:$I,6,0),0),0)</f>
        <v>0</v>
      </c>
      <c r="H2301" s="96">
        <f t="shared" si="391"/>
        <v>17.180000000000003</v>
      </c>
      <c r="I2301" s="154">
        <f>VLOOKUP($A2301,'2025-26 Salary &amp; Benefits'!$A:$I,3,FALSE)</f>
        <v>1</v>
      </c>
      <c r="J2301" s="154">
        <f>VLOOKUP($A2301,'2025-26 Salary &amp; Benefits'!$A:$I,4,FALSE)</f>
        <v>1</v>
      </c>
      <c r="K2301" s="141">
        <f t="shared" si="392"/>
        <v>17.180000000000003</v>
      </c>
      <c r="L2301" s="140">
        <f t="shared" si="393"/>
        <v>0.05</v>
      </c>
      <c r="M2301" s="142">
        <f>'2025-26 Salary &amp; Benefits'!$E$6</f>
        <v>78209</v>
      </c>
      <c r="N2301" s="142">
        <f>'2025-26 Salary &amp; Benefits'!$F$6</f>
        <v>80164</v>
      </c>
      <c r="O2301" s="9">
        <f t="shared" si="394"/>
        <v>3910.45</v>
      </c>
      <c r="P2301" s="9">
        <f t="shared" si="395"/>
        <v>97.75</v>
      </c>
      <c r="Q2301" s="9">
        <f>'2025-26 Salary &amp; Benefits'!G$6</f>
        <v>15997.68</v>
      </c>
      <c r="R2301" s="143">
        <f>'2025-26 Salary &amp; Benefits'!H$6</f>
        <v>0.16020000000000001</v>
      </c>
      <c r="S2301" s="143">
        <f>'2025-26 Salary &amp; Benefits'!I$6</f>
        <v>0.15390000000000001</v>
      </c>
      <c r="T2301" s="9">
        <f t="shared" si="396"/>
        <v>1441.38</v>
      </c>
      <c r="U2301" s="9">
        <f t="shared" si="397"/>
        <v>66.8</v>
      </c>
      <c r="V2301" s="9">
        <f t="shared" si="398"/>
        <v>10.28</v>
      </c>
      <c r="W2301" s="9">
        <f t="shared" si="399"/>
        <v>77.08</v>
      </c>
      <c r="X2301" s="22">
        <f t="shared" si="400"/>
        <v>5526.66</v>
      </c>
    </row>
    <row r="2302" spans="1:24">
      <c r="A2302" s="77" t="s">
        <v>2457</v>
      </c>
      <c r="B2302" s="87" t="s">
        <v>2875</v>
      </c>
      <c r="C2302" s="88">
        <v>5620</v>
      </c>
      <c r="D2302" s="87" t="s">
        <v>3039</v>
      </c>
      <c r="E2302" s="107" t="str">
        <f>VLOOKUP($C2302,'2024-25 School Level AAFTE'!$C$4:$L$2372,9,FALSE)</f>
        <v>No</v>
      </c>
      <c r="F2302" s="95">
        <f>VLOOKUP($C2302,'2024-25 School Level AAFTE'!$C$4:$J$2372,8,FALSE)</f>
        <v>6.04</v>
      </c>
      <c r="G2302" s="97">
        <f>IFERROR(IF(E2302= "yes",VLOOKUP(C2302,Summary!$B:$I,6,0),0),0)</f>
        <v>0</v>
      </c>
      <c r="H2302" s="96">
        <f t="shared" si="391"/>
        <v>0</v>
      </c>
      <c r="I2302" s="154">
        <f>VLOOKUP($A2302,'2025-26 Salary &amp; Benefits'!$A:$I,3,FALSE)</f>
        <v>1</v>
      </c>
      <c r="J2302" s="154">
        <f>VLOOKUP($A2302,'2025-26 Salary &amp; Benefits'!$A:$I,4,FALSE)</f>
        <v>1</v>
      </c>
      <c r="K2302" s="141">
        <f t="shared" si="392"/>
        <v>0</v>
      </c>
      <c r="L2302" s="140">
        <f t="shared" si="393"/>
        <v>0</v>
      </c>
      <c r="M2302" s="142">
        <f>'2025-26 Salary &amp; Benefits'!$E$6</f>
        <v>78209</v>
      </c>
      <c r="N2302" s="142">
        <f>'2025-26 Salary &amp; Benefits'!$F$6</f>
        <v>80164</v>
      </c>
      <c r="O2302" s="9">
        <f t="shared" si="394"/>
        <v>0</v>
      </c>
      <c r="P2302" s="9">
        <f t="shared" si="395"/>
        <v>0</v>
      </c>
      <c r="Q2302" s="9">
        <f>'2025-26 Salary &amp; Benefits'!G$6</f>
        <v>15997.68</v>
      </c>
      <c r="R2302" s="143">
        <f>'2025-26 Salary &amp; Benefits'!H$6</f>
        <v>0.16020000000000001</v>
      </c>
      <c r="S2302" s="143">
        <f>'2025-26 Salary &amp; Benefits'!I$6</f>
        <v>0.15390000000000001</v>
      </c>
      <c r="T2302" s="9">
        <f t="shared" si="396"/>
        <v>0</v>
      </c>
      <c r="U2302" s="9">
        <f t="shared" si="397"/>
        <v>0</v>
      </c>
      <c r="V2302" s="9">
        <f t="shared" si="398"/>
        <v>0</v>
      </c>
      <c r="W2302" s="9">
        <f t="shared" si="399"/>
        <v>0</v>
      </c>
      <c r="X2302" s="22">
        <f t="shared" si="400"/>
        <v>0</v>
      </c>
    </row>
    <row r="2303" spans="1:24">
      <c r="A2303" s="77" t="s">
        <v>2457</v>
      </c>
      <c r="B2303" s="87" t="s">
        <v>2875</v>
      </c>
      <c r="C2303" s="88">
        <v>5699</v>
      </c>
      <c r="D2303" s="87" t="s">
        <v>3110</v>
      </c>
      <c r="E2303" s="107" t="str">
        <f>VLOOKUP($C2303,'2024-25 School Level AAFTE'!$C$4:$L$2372,9,FALSE)</f>
        <v>Yes</v>
      </c>
      <c r="F2303" s="95">
        <f>VLOOKUP($C2303,'2024-25 School Level AAFTE'!$C$4:$J$2372,8,FALSE)</f>
        <v>186.29</v>
      </c>
      <c r="G2303" s="97">
        <f>IFERROR(IF(E2303= "yes",VLOOKUP(C2303,Summary!$B:$I,6,0),0),0)</f>
        <v>0</v>
      </c>
      <c r="H2303" s="96">
        <f t="shared" si="391"/>
        <v>186.29</v>
      </c>
      <c r="I2303" s="154">
        <f>VLOOKUP($A2303,'2025-26 Salary &amp; Benefits'!$A:$I,3,FALSE)</f>
        <v>1</v>
      </c>
      <c r="J2303" s="154">
        <f>VLOOKUP($A2303,'2025-26 Salary &amp; Benefits'!$A:$I,4,FALSE)</f>
        <v>1</v>
      </c>
      <c r="K2303" s="141">
        <f t="shared" si="392"/>
        <v>186.29</v>
      </c>
      <c r="L2303" s="140">
        <f t="shared" si="393"/>
        <v>0.54600000000000004</v>
      </c>
      <c r="M2303" s="142">
        <f>'2025-26 Salary &amp; Benefits'!$E$6</f>
        <v>78209</v>
      </c>
      <c r="N2303" s="142">
        <f>'2025-26 Salary &amp; Benefits'!$F$6</f>
        <v>80164</v>
      </c>
      <c r="O2303" s="9">
        <f t="shared" si="394"/>
        <v>42702.11</v>
      </c>
      <c r="P2303" s="9">
        <f t="shared" si="395"/>
        <v>1067.4300000000003</v>
      </c>
      <c r="Q2303" s="9">
        <f>'2025-26 Salary &amp; Benefits'!G$6</f>
        <v>15997.68</v>
      </c>
      <c r="R2303" s="143">
        <f>'2025-26 Salary &amp; Benefits'!H$6</f>
        <v>0.16020000000000001</v>
      </c>
      <c r="S2303" s="143">
        <f>'2025-26 Salary &amp; Benefits'!I$6</f>
        <v>0.15390000000000001</v>
      </c>
      <c r="T2303" s="9">
        <f t="shared" si="396"/>
        <v>15739.89</v>
      </c>
      <c r="U2303" s="9">
        <f t="shared" si="397"/>
        <v>729.49</v>
      </c>
      <c r="V2303" s="9">
        <f t="shared" si="398"/>
        <v>112.27</v>
      </c>
      <c r="W2303" s="9">
        <f t="shared" si="399"/>
        <v>841.76</v>
      </c>
      <c r="X2303" s="22">
        <f t="shared" si="400"/>
        <v>60351.19</v>
      </c>
    </row>
    <row r="2304" spans="1:24">
      <c r="A2304" s="77" t="s">
        <v>2945</v>
      </c>
      <c r="B2304" s="87" t="s">
        <v>3111</v>
      </c>
      <c r="C2304" s="88">
        <v>5710</v>
      </c>
      <c r="D2304" s="87" t="s">
        <v>3036</v>
      </c>
      <c r="E2304" s="107" t="str">
        <f>VLOOKUP($C2304,'2024-25 School Level AAFTE'!$C$4:$L$2372,9,FALSE)</f>
        <v>No</v>
      </c>
      <c r="F2304" s="95">
        <f>VLOOKUP($C2304,'2024-25 School Level AAFTE'!$C$4:$J$2372,8,FALSE)</f>
        <v>101.5</v>
      </c>
      <c r="G2304" s="97">
        <f>IFERROR(IF(E2304= "yes",VLOOKUP(C2304,Summary!$B:$I,6,0),0),0)</f>
        <v>0</v>
      </c>
      <c r="H2304" s="96">
        <f t="shared" si="391"/>
        <v>0</v>
      </c>
      <c r="I2304" s="154">
        <f>VLOOKUP($A2304,'2025-26 Salary &amp; Benefits'!$A:$I,3,FALSE)</f>
        <v>1.06</v>
      </c>
      <c r="J2304" s="154">
        <f>VLOOKUP($A2304,'2025-26 Salary &amp; Benefits'!$A:$I,4,FALSE)</f>
        <v>1.06</v>
      </c>
      <c r="K2304" s="141">
        <f t="shared" si="392"/>
        <v>0</v>
      </c>
      <c r="L2304" s="140">
        <f t="shared" si="393"/>
        <v>0</v>
      </c>
      <c r="M2304" s="142">
        <f>'2025-26 Salary &amp; Benefits'!$E$6</f>
        <v>78209</v>
      </c>
      <c r="N2304" s="142">
        <f>'2025-26 Salary &amp; Benefits'!$F$6</f>
        <v>80164</v>
      </c>
      <c r="O2304" s="9">
        <f t="shared" si="394"/>
        <v>0</v>
      </c>
      <c r="P2304" s="9">
        <f t="shared" si="395"/>
        <v>0</v>
      </c>
      <c r="Q2304" s="9">
        <f>'2025-26 Salary &amp; Benefits'!G$6</f>
        <v>15997.68</v>
      </c>
      <c r="R2304" s="143">
        <f>'2025-26 Salary &amp; Benefits'!H$6</f>
        <v>0.16020000000000001</v>
      </c>
      <c r="S2304" s="143">
        <f>'2025-26 Salary &amp; Benefits'!I$6</f>
        <v>0.15390000000000001</v>
      </c>
      <c r="T2304" s="9">
        <f t="shared" si="396"/>
        <v>0</v>
      </c>
      <c r="U2304" s="9">
        <f t="shared" si="397"/>
        <v>0</v>
      </c>
      <c r="V2304" s="9">
        <f t="shared" si="398"/>
        <v>0</v>
      </c>
      <c r="W2304" s="9">
        <f t="shared" si="399"/>
        <v>0</v>
      </c>
      <c r="X2304" s="22">
        <f t="shared" si="400"/>
        <v>0</v>
      </c>
    </row>
    <row r="2305" spans="1:24">
      <c r="A2305" t="s">
        <v>2300</v>
      </c>
      <c r="B2305" s="87" t="s">
        <v>2876</v>
      </c>
      <c r="C2305" s="88">
        <v>2859</v>
      </c>
      <c r="D2305" s="87" t="s">
        <v>1144</v>
      </c>
      <c r="E2305" s="107" t="str">
        <f>VLOOKUP($C2305,'2024-25 School Level AAFTE'!$C$4:$L$2372,9,FALSE)</f>
        <v>Yes</v>
      </c>
      <c r="F2305" s="95">
        <f>VLOOKUP($C2305,'2024-25 School Level AAFTE'!$C$4:$J$2372,8,FALSE)</f>
        <v>146.01999999999998</v>
      </c>
      <c r="G2305" s="97">
        <f>IFERROR(IF(E2305= "yes",VLOOKUP(C2305,Summary!$B:$I,6,0),0),0)</f>
        <v>0</v>
      </c>
      <c r="H2305" s="96">
        <f t="shared" si="391"/>
        <v>146.01999999999998</v>
      </c>
      <c r="I2305" s="154">
        <f>VLOOKUP($A2305,'2025-26 Salary &amp; Benefits'!$A:$I,3,FALSE)</f>
        <v>1</v>
      </c>
      <c r="J2305" s="154">
        <f>VLOOKUP($A2305,'2025-26 Salary &amp; Benefits'!$A:$I,4,FALSE)</f>
        <v>1</v>
      </c>
      <c r="K2305" s="141">
        <f t="shared" si="392"/>
        <v>146.01999999999998</v>
      </c>
      <c r="L2305" s="140">
        <f t="shared" si="393"/>
        <v>0.42799999999999999</v>
      </c>
      <c r="M2305" s="142">
        <f>'2025-26 Salary &amp; Benefits'!$E$6</f>
        <v>78209</v>
      </c>
      <c r="N2305" s="142">
        <f>'2025-26 Salary &amp; Benefits'!$F$6</f>
        <v>80164</v>
      </c>
      <c r="O2305" s="9">
        <f t="shared" si="394"/>
        <v>33473.449999999997</v>
      </c>
      <c r="P2305" s="9">
        <f t="shared" si="395"/>
        <v>836.74000000000524</v>
      </c>
      <c r="Q2305" s="9">
        <f>'2025-26 Salary &amp; Benefits'!G$6</f>
        <v>15997.68</v>
      </c>
      <c r="R2305" s="143">
        <f>'2025-26 Salary &amp; Benefits'!H$6</f>
        <v>0.16020000000000001</v>
      </c>
      <c r="S2305" s="143">
        <f>'2025-26 Salary &amp; Benefits'!I$6</f>
        <v>0.15390000000000001</v>
      </c>
      <c r="T2305" s="9">
        <f t="shared" si="396"/>
        <v>12338.23</v>
      </c>
      <c r="U2305" s="9">
        <f t="shared" si="397"/>
        <v>571.84</v>
      </c>
      <c r="V2305" s="9">
        <f t="shared" si="398"/>
        <v>88.01</v>
      </c>
      <c r="W2305" s="9">
        <f t="shared" si="399"/>
        <v>659.85</v>
      </c>
      <c r="X2305" s="22">
        <f t="shared" si="400"/>
        <v>47308.27</v>
      </c>
    </row>
    <row r="2306" spans="1:24">
      <c r="A2306" s="77" t="s">
        <v>2300</v>
      </c>
      <c r="B2306" s="87" t="s">
        <v>2876</v>
      </c>
      <c r="C2306" s="88">
        <v>3555</v>
      </c>
      <c r="D2306" s="87" t="s">
        <v>1145</v>
      </c>
      <c r="E2306" s="107" t="str">
        <f>VLOOKUP($C2306,'2024-25 School Level AAFTE'!$C$4:$L$2372,9,FALSE)</f>
        <v>Yes</v>
      </c>
      <c r="F2306" s="95">
        <f>VLOOKUP($C2306,'2024-25 School Level AAFTE'!$C$4:$J$2372,8,FALSE)</f>
        <v>203.25</v>
      </c>
      <c r="G2306" s="97">
        <f>IFERROR(IF(E2306= "yes",VLOOKUP(C2306,Summary!$B:$I,6,0),0),0)</f>
        <v>0</v>
      </c>
      <c r="H2306" s="96">
        <f t="shared" si="391"/>
        <v>203.25</v>
      </c>
      <c r="I2306" s="154">
        <f>VLOOKUP($A2306,'2025-26 Salary &amp; Benefits'!$A:$I,3,FALSE)</f>
        <v>1</v>
      </c>
      <c r="J2306" s="154">
        <f>VLOOKUP($A2306,'2025-26 Salary &amp; Benefits'!$A:$I,4,FALSE)</f>
        <v>1</v>
      </c>
      <c r="K2306" s="141">
        <f t="shared" si="392"/>
        <v>203.25</v>
      </c>
      <c r="L2306" s="140">
        <f t="shared" si="393"/>
        <v>0.59599999999999997</v>
      </c>
      <c r="M2306" s="142">
        <f>'2025-26 Salary &amp; Benefits'!$E$6</f>
        <v>78209</v>
      </c>
      <c r="N2306" s="142">
        <f>'2025-26 Salary &amp; Benefits'!$F$6</f>
        <v>80164</v>
      </c>
      <c r="O2306" s="9">
        <f t="shared" si="394"/>
        <v>46612.56</v>
      </c>
      <c r="P2306" s="9">
        <f t="shared" si="395"/>
        <v>1165.1800000000003</v>
      </c>
      <c r="Q2306" s="9">
        <f>'2025-26 Salary &amp; Benefits'!G$6</f>
        <v>15997.68</v>
      </c>
      <c r="R2306" s="143">
        <f>'2025-26 Salary &amp; Benefits'!H$6</f>
        <v>0.16020000000000001</v>
      </c>
      <c r="S2306" s="143">
        <f>'2025-26 Salary &amp; Benefits'!I$6</f>
        <v>0.15390000000000001</v>
      </c>
      <c r="T2306" s="9">
        <f t="shared" si="396"/>
        <v>17181.27</v>
      </c>
      <c r="U2306" s="9">
        <f t="shared" si="397"/>
        <v>796.3</v>
      </c>
      <c r="V2306" s="9">
        <f t="shared" si="398"/>
        <v>122.55</v>
      </c>
      <c r="W2306" s="9">
        <f t="shared" si="399"/>
        <v>918.84999999999991</v>
      </c>
      <c r="X2306" s="22">
        <f t="shared" si="400"/>
        <v>65877.86</v>
      </c>
    </row>
    <row r="2307" spans="1:24">
      <c r="A2307" s="77" t="s">
        <v>2347</v>
      </c>
      <c r="B2307" s="87" t="s">
        <v>2877</v>
      </c>
      <c r="C2307" s="88">
        <v>2190</v>
      </c>
      <c r="D2307" s="87" t="s">
        <v>1430</v>
      </c>
      <c r="E2307" s="107" t="str">
        <f>VLOOKUP($C2307,'2024-25 School Level AAFTE'!$C$4:$L$2372,9,FALSE)</f>
        <v>No</v>
      </c>
      <c r="F2307" s="95">
        <f>VLOOKUP($C2307,'2024-25 School Level AAFTE'!$C$4:$J$2372,8,FALSE)</f>
        <v>560.17999999999995</v>
      </c>
      <c r="G2307" s="97">
        <f>IFERROR(IF(E2307= "yes",VLOOKUP(C2307,Summary!$B:$I,6,0),0),0)</f>
        <v>0</v>
      </c>
      <c r="H2307" s="96">
        <f t="shared" ref="H2307:H2370" si="401">IF(E2307= "yes", F2307,0)</f>
        <v>0</v>
      </c>
      <c r="I2307" s="154">
        <f>VLOOKUP($A2307,'2025-26 Salary &amp; Benefits'!$A:$I,3,FALSE)</f>
        <v>1.06</v>
      </c>
      <c r="J2307" s="154">
        <f>VLOOKUP($A2307,'2025-26 Salary &amp; Benefits'!$A:$I,4,FALSE)</f>
        <v>1.06</v>
      </c>
      <c r="K2307" s="141">
        <f t="shared" ref="K2307:K2370" si="402">IF(G2307&gt;0,G2307,H2307)</f>
        <v>0</v>
      </c>
      <c r="L2307" s="140">
        <f t="shared" ref="L2307:L2370" si="403">ROUND((($K2307*1.1*36)/15)/900,3)</f>
        <v>0</v>
      </c>
      <c r="M2307" s="142">
        <f>'2025-26 Salary &amp; Benefits'!$E$6</f>
        <v>78209</v>
      </c>
      <c r="N2307" s="142">
        <f>'2025-26 Salary &amp; Benefits'!$F$6</f>
        <v>80164</v>
      </c>
      <c r="O2307" s="9">
        <f t="shared" ref="O2307:O2370" si="404">ROUND($I2307*$M2307*$L2307,2)</f>
        <v>0</v>
      </c>
      <c r="P2307" s="9">
        <f t="shared" ref="P2307:P2370" si="405">ROUND($J2307*$N2307*$L2307,2)-O2307</f>
        <v>0</v>
      </c>
      <c r="Q2307" s="9">
        <f>'2025-26 Salary &amp; Benefits'!G$6</f>
        <v>15997.68</v>
      </c>
      <c r="R2307" s="143">
        <f>'2025-26 Salary &amp; Benefits'!H$6</f>
        <v>0.16020000000000001</v>
      </c>
      <c r="S2307" s="143">
        <f>'2025-26 Salary &amp; Benefits'!I$6</f>
        <v>0.15390000000000001</v>
      </c>
      <c r="T2307" s="9">
        <f t="shared" ref="T2307:T2370" si="406">ROUND(O2307*R2307+P2307*S2307+L2307*Q2307,2)</f>
        <v>0</v>
      </c>
      <c r="U2307" s="9">
        <f t="shared" ref="U2307:U2370" si="407">ROUND((($N2307*$J2307*$L2307)/180)*3,2)</f>
        <v>0</v>
      </c>
      <c r="V2307" s="9">
        <f t="shared" ref="V2307:V2370" si="408">ROUND(U2307*S2307,2)</f>
        <v>0</v>
      </c>
      <c r="W2307" s="9">
        <f t="shared" ref="W2307:W2370" si="409">SUM(U2307:V2307)</f>
        <v>0</v>
      </c>
      <c r="X2307" s="22">
        <f t="shared" ref="X2307:X2370" si="410">SUM(T2307,O2307:P2307,W2307)</f>
        <v>0</v>
      </c>
    </row>
    <row r="2308" spans="1:24">
      <c r="A2308" s="77" t="s">
        <v>2347</v>
      </c>
      <c r="B2308" s="87" t="s">
        <v>2877</v>
      </c>
      <c r="C2308" s="88">
        <v>3458</v>
      </c>
      <c r="D2308" s="87" t="s">
        <v>1431</v>
      </c>
      <c r="E2308" s="107" t="str">
        <f>VLOOKUP($C2308,'2024-25 School Level AAFTE'!$C$4:$L$2372,9,FALSE)</f>
        <v>No</v>
      </c>
      <c r="F2308" s="95">
        <f>VLOOKUP($C2308,'2024-25 School Level AAFTE'!$C$4:$J$2372,8,FALSE)</f>
        <v>986.76</v>
      </c>
      <c r="G2308" s="97">
        <f>IFERROR(IF(E2308= "yes",VLOOKUP(C2308,Summary!$B:$I,6,0),0),0)</f>
        <v>0</v>
      </c>
      <c r="H2308" s="96">
        <f t="shared" si="401"/>
        <v>0</v>
      </c>
      <c r="I2308" s="154">
        <f>VLOOKUP($A2308,'2025-26 Salary &amp; Benefits'!$A:$I,3,FALSE)</f>
        <v>1.06</v>
      </c>
      <c r="J2308" s="154">
        <f>VLOOKUP($A2308,'2025-26 Salary &amp; Benefits'!$A:$I,4,FALSE)</f>
        <v>1.06</v>
      </c>
      <c r="K2308" s="141">
        <f t="shared" si="402"/>
        <v>0</v>
      </c>
      <c r="L2308" s="140">
        <f t="shared" si="403"/>
        <v>0</v>
      </c>
      <c r="M2308" s="142">
        <f>'2025-26 Salary &amp; Benefits'!$E$6</f>
        <v>78209</v>
      </c>
      <c r="N2308" s="142">
        <f>'2025-26 Salary &amp; Benefits'!$F$6</f>
        <v>80164</v>
      </c>
      <c r="O2308" s="9">
        <f t="shared" si="404"/>
        <v>0</v>
      </c>
      <c r="P2308" s="9">
        <f t="shared" si="405"/>
        <v>0</v>
      </c>
      <c r="Q2308" s="9">
        <f>'2025-26 Salary &amp; Benefits'!G$6</f>
        <v>15997.68</v>
      </c>
      <c r="R2308" s="143">
        <f>'2025-26 Salary &amp; Benefits'!H$6</f>
        <v>0.16020000000000001</v>
      </c>
      <c r="S2308" s="143">
        <f>'2025-26 Salary &amp; Benefits'!I$6</f>
        <v>0.15390000000000001</v>
      </c>
      <c r="T2308" s="9">
        <f t="shared" si="406"/>
        <v>0</v>
      </c>
      <c r="U2308" s="9">
        <f t="shared" si="407"/>
        <v>0</v>
      </c>
      <c r="V2308" s="9">
        <f t="shared" si="408"/>
        <v>0</v>
      </c>
      <c r="W2308" s="9">
        <f t="shared" si="409"/>
        <v>0</v>
      </c>
      <c r="X2308" s="22">
        <f t="shared" si="410"/>
        <v>0</v>
      </c>
    </row>
    <row r="2309" spans="1:24">
      <c r="A2309" s="77" t="s">
        <v>2347</v>
      </c>
      <c r="B2309" s="87" t="s">
        <v>2877</v>
      </c>
      <c r="C2309" s="88">
        <v>4170</v>
      </c>
      <c r="D2309" s="87" t="s">
        <v>1432</v>
      </c>
      <c r="E2309" s="107" t="str">
        <f>VLOOKUP($C2309,'2024-25 School Level AAFTE'!$C$4:$L$2372,9,FALSE)</f>
        <v>No</v>
      </c>
      <c r="F2309" s="95">
        <f>VLOOKUP($C2309,'2024-25 School Level AAFTE'!$C$4:$J$2372,8,FALSE)</f>
        <v>251.09</v>
      </c>
      <c r="G2309" s="97">
        <f>IFERROR(IF(E2309= "yes",VLOOKUP(C2309,Summary!$B:$I,6,0),0),0)</f>
        <v>0</v>
      </c>
      <c r="H2309" s="96">
        <f t="shared" si="401"/>
        <v>0</v>
      </c>
      <c r="I2309" s="154">
        <f>VLOOKUP($A2309,'2025-26 Salary &amp; Benefits'!$A:$I,3,FALSE)</f>
        <v>1.06</v>
      </c>
      <c r="J2309" s="154">
        <f>VLOOKUP($A2309,'2025-26 Salary &amp; Benefits'!$A:$I,4,FALSE)</f>
        <v>1.06</v>
      </c>
      <c r="K2309" s="141">
        <f t="shared" si="402"/>
        <v>0</v>
      </c>
      <c r="L2309" s="140">
        <f t="shared" si="403"/>
        <v>0</v>
      </c>
      <c r="M2309" s="142">
        <f>'2025-26 Salary &amp; Benefits'!$E$6</f>
        <v>78209</v>
      </c>
      <c r="N2309" s="142">
        <f>'2025-26 Salary &amp; Benefits'!$F$6</f>
        <v>80164</v>
      </c>
      <c r="O2309" s="9">
        <f t="shared" si="404"/>
        <v>0</v>
      </c>
      <c r="P2309" s="9">
        <f t="shared" si="405"/>
        <v>0</v>
      </c>
      <c r="Q2309" s="9">
        <f>'2025-26 Salary &amp; Benefits'!G$6</f>
        <v>15997.68</v>
      </c>
      <c r="R2309" s="143">
        <f>'2025-26 Salary &amp; Benefits'!H$6</f>
        <v>0.16020000000000001</v>
      </c>
      <c r="S2309" s="143">
        <f>'2025-26 Salary &amp; Benefits'!I$6</f>
        <v>0.15390000000000001</v>
      </c>
      <c r="T2309" s="9">
        <f t="shared" si="406"/>
        <v>0</v>
      </c>
      <c r="U2309" s="9">
        <f t="shared" si="407"/>
        <v>0</v>
      </c>
      <c r="V2309" s="9">
        <f t="shared" si="408"/>
        <v>0</v>
      </c>
      <c r="W2309" s="9">
        <f t="shared" si="409"/>
        <v>0</v>
      </c>
      <c r="X2309" s="22">
        <f t="shared" si="410"/>
        <v>0</v>
      </c>
    </row>
    <row r="2310" spans="1:24">
      <c r="A2310" s="77" t="s">
        <v>2347</v>
      </c>
      <c r="B2310" s="87" t="s">
        <v>2877</v>
      </c>
      <c r="C2310" s="88">
        <v>4309</v>
      </c>
      <c r="D2310" s="87" t="s">
        <v>1433</v>
      </c>
      <c r="E2310" s="107" t="str">
        <f>VLOOKUP($C2310,'2024-25 School Level AAFTE'!$C$4:$L$2372,9,FALSE)</f>
        <v>No</v>
      </c>
      <c r="F2310" s="95">
        <f>VLOOKUP($C2310,'2024-25 School Level AAFTE'!$C$4:$J$2372,8,FALSE)</f>
        <v>475.19</v>
      </c>
      <c r="G2310" s="97">
        <f>IFERROR(IF(E2310= "yes",VLOOKUP(C2310,Summary!$B:$I,6,0),0),0)</f>
        <v>0</v>
      </c>
      <c r="H2310" s="96">
        <f t="shared" si="401"/>
        <v>0</v>
      </c>
      <c r="I2310" s="154">
        <f>VLOOKUP($A2310,'2025-26 Salary &amp; Benefits'!$A:$I,3,FALSE)</f>
        <v>1.06</v>
      </c>
      <c r="J2310" s="154">
        <f>VLOOKUP($A2310,'2025-26 Salary &amp; Benefits'!$A:$I,4,FALSE)</f>
        <v>1.06</v>
      </c>
      <c r="K2310" s="141">
        <f t="shared" si="402"/>
        <v>0</v>
      </c>
      <c r="L2310" s="140">
        <f t="shared" si="403"/>
        <v>0</v>
      </c>
      <c r="M2310" s="142">
        <f>'2025-26 Salary &amp; Benefits'!$E$6</f>
        <v>78209</v>
      </c>
      <c r="N2310" s="142">
        <f>'2025-26 Salary &amp; Benefits'!$F$6</f>
        <v>80164</v>
      </c>
      <c r="O2310" s="9">
        <f t="shared" si="404"/>
        <v>0</v>
      </c>
      <c r="P2310" s="9">
        <f t="shared" si="405"/>
        <v>0</v>
      </c>
      <c r="Q2310" s="9">
        <f>'2025-26 Salary &amp; Benefits'!G$6</f>
        <v>15997.68</v>
      </c>
      <c r="R2310" s="143">
        <f>'2025-26 Salary &amp; Benefits'!H$6</f>
        <v>0.16020000000000001</v>
      </c>
      <c r="S2310" s="143">
        <f>'2025-26 Salary &amp; Benefits'!I$6</f>
        <v>0.15390000000000001</v>
      </c>
      <c r="T2310" s="9">
        <f t="shared" si="406"/>
        <v>0</v>
      </c>
      <c r="U2310" s="9">
        <f t="shared" si="407"/>
        <v>0</v>
      </c>
      <c r="V2310" s="9">
        <f t="shared" si="408"/>
        <v>0</v>
      </c>
      <c r="W2310" s="9">
        <f t="shared" si="409"/>
        <v>0</v>
      </c>
      <c r="X2310" s="22">
        <f t="shared" si="410"/>
        <v>0</v>
      </c>
    </row>
    <row r="2311" spans="1:24">
      <c r="A2311" s="77" t="s">
        <v>2347</v>
      </c>
      <c r="B2311" s="87" t="s">
        <v>2877</v>
      </c>
      <c r="C2311" s="89">
        <v>4471</v>
      </c>
      <c r="D2311" s="101" t="s">
        <v>1434</v>
      </c>
      <c r="E2311" s="107" t="str">
        <f>VLOOKUP($C2311,'2024-25 School Level AAFTE'!$C$4:$L$2372,9,FALSE)</f>
        <v>No</v>
      </c>
      <c r="F2311" s="95">
        <f>VLOOKUP($C2311,'2024-25 School Level AAFTE'!$C$4:$J$2372,8,FALSE)</f>
        <v>441.89</v>
      </c>
      <c r="G2311" s="97">
        <f>IFERROR(IF(E2311= "yes",VLOOKUP(C2311,Summary!$B:$I,6,0),0),0)</f>
        <v>0</v>
      </c>
      <c r="H2311" s="96">
        <f t="shared" si="401"/>
        <v>0</v>
      </c>
      <c r="I2311" s="154">
        <f>VLOOKUP($A2311,'2025-26 Salary &amp; Benefits'!$A:$I,3,FALSE)</f>
        <v>1.06</v>
      </c>
      <c r="J2311" s="154">
        <f>VLOOKUP($A2311,'2025-26 Salary &amp; Benefits'!$A:$I,4,FALSE)</f>
        <v>1.06</v>
      </c>
      <c r="K2311" s="141">
        <f t="shared" si="402"/>
        <v>0</v>
      </c>
      <c r="L2311" s="140">
        <f t="shared" si="403"/>
        <v>0</v>
      </c>
      <c r="M2311" s="142">
        <f>'2025-26 Salary &amp; Benefits'!$E$6</f>
        <v>78209</v>
      </c>
      <c r="N2311" s="142">
        <f>'2025-26 Salary &amp; Benefits'!$F$6</f>
        <v>80164</v>
      </c>
      <c r="O2311" s="9">
        <f t="shared" si="404"/>
        <v>0</v>
      </c>
      <c r="P2311" s="9">
        <f t="shared" si="405"/>
        <v>0</v>
      </c>
      <c r="Q2311" s="9">
        <f>'2025-26 Salary &amp; Benefits'!G$6</f>
        <v>15997.68</v>
      </c>
      <c r="R2311" s="143">
        <f>'2025-26 Salary &amp; Benefits'!H$6</f>
        <v>0.16020000000000001</v>
      </c>
      <c r="S2311" s="143">
        <f>'2025-26 Salary &amp; Benefits'!I$6</f>
        <v>0.15390000000000001</v>
      </c>
      <c r="T2311" s="9">
        <f t="shared" si="406"/>
        <v>0</v>
      </c>
      <c r="U2311" s="9">
        <f t="shared" si="407"/>
        <v>0</v>
      </c>
      <c r="V2311" s="9">
        <f t="shared" si="408"/>
        <v>0</v>
      </c>
      <c r="W2311" s="9">
        <f t="shared" si="409"/>
        <v>0</v>
      </c>
      <c r="X2311" s="22">
        <f t="shared" si="410"/>
        <v>0</v>
      </c>
    </row>
    <row r="2312" spans="1:24">
      <c r="A2312" s="77" t="s">
        <v>2347</v>
      </c>
      <c r="B2312" s="87" t="s">
        <v>2877</v>
      </c>
      <c r="C2312" s="88">
        <v>4569</v>
      </c>
      <c r="D2312" s="87" t="s">
        <v>1435</v>
      </c>
      <c r="E2312" s="107" t="str">
        <f>VLOOKUP($C2312,'2024-25 School Level AAFTE'!$C$4:$L$2372,9,FALSE)</f>
        <v>No</v>
      </c>
      <c r="F2312" s="95">
        <f>VLOOKUP($C2312,'2024-25 School Level AAFTE'!$C$4:$J$2372,8,FALSE)</f>
        <v>1345.63</v>
      </c>
      <c r="G2312" s="97">
        <f>IFERROR(IF(E2312= "yes",VLOOKUP(C2312,Summary!$B:$I,6,0),0),0)</f>
        <v>0</v>
      </c>
      <c r="H2312" s="96">
        <f t="shared" si="401"/>
        <v>0</v>
      </c>
      <c r="I2312" s="154">
        <f>VLOOKUP($A2312,'2025-26 Salary &amp; Benefits'!$A:$I,3,FALSE)</f>
        <v>1.06</v>
      </c>
      <c r="J2312" s="154">
        <f>VLOOKUP($A2312,'2025-26 Salary &amp; Benefits'!$A:$I,4,FALSE)</f>
        <v>1.06</v>
      </c>
      <c r="K2312" s="141">
        <f t="shared" si="402"/>
        <v>0</v>
      </c>
      <c r="L2312" s="140">
        <f t="shared" si="403"/>
        <v>0</v>
      </c>
      <c r="M2312" s="142">
        <f>'2025-26 Salary &amp; Benefits'!$E$6</f>
        <v>78209</v>
      </c>
      <c r="N2312" s="142">
        <f>'2025-26 Salary &amp; Benefits'!$F$6</f>
        <v>80164</v>
      </c>
      <c r="O2312" s="9">
        <f t="shared" si="404"/>
        <v>0</v>
      </c>
      <c r="P2312" s="9">
        <f t="shared" si="405"/>
        <v>0</v>
      </c>
      <c r="Q2312" s="9">
        <f>'2025-26 Salary &amp; Benefits'!G$6</f>
        <v>15997.68</v>
      </c>
      <c r="R2312" s="143">
        <f>'2025-26 Salary &amp; Benefits'!H$6</f>
        <v>0.16020000000000001</v>
      </c>
      <c r="S2312" s="143">
        <f>'2025-26 Salary &amp; Benefits'!I$6</f>
        <v>0.15390000000000001</v>
      </c>
      <c r="T2312" s="9">
        <f t="shared" si="406"/>
        <v>0</v>
      </c>
      <c r="U2312" s="9">
        <f t="shared" si="407"/>
        <v>0</v>
      </c>
      <c r="V2312" s="9">
        <f t="shared" si="408"/>
        <v>0</v>
      </c>
      <c r="W2312" s="9">
        <f t="shared" si="409"/>
        <v>0</v>
      </c>
      <c r="X2312" s="22">
        <f t="shared" si="410"/>
        <v>0</v>
      </c>
    </row>
    <row r="2313" spans="1:24">
      <c r="A2313" s="77" t="s">
        <v>2347</v>
      </c>
      <c r="B2313" s="87" t="s">
        <v>2877</v>
      </c>
      <c r="C2313" s="88">
        <v>5338</v>
      </c>
      <c r="D2313" s="87" t="s">
        <v>1436</v>
      </c>
      <c r="E2313" s="107" t="str">
        <f>VLOOKUP($C2313,'2024-25 School Level AAFTE'!$C$4:$L$2372,9,FALSE)</f>
        <v>Yes</v>
      </c>
      <c r="F2313" s="95">
        <f>VLOOKUP($C2313,'2024-25 School Level AAFTE'!$C$4:$J$2372,8,FALSE)</f>
        <v>41.89</v>
      </c>
      <c r="G2313" s="97">
        <f>IFERROR(IF(E2313= "yes",VLOOKUP(C2313,Summary!$B:$I,6,0),0),0)</f>
        <v>0</v>
      </c>
      <c r="H2313" s="96">
        <f t="shared" si="401"/>
        <v>41.89</v>
      </c>
      <c r="I2313" s="154">
        <f>VLOOKUP($A2313,'2025-26 Salary &amp; Benefits'!$A:$I,3,FALSE)</f>
        <v>1.06</v>
      </c>
      <c r="J2313" s="154">
        <f>VLOOKUP($A2313,'2025-26 Salary &amp; Benefits'!$A:$I,4,FALSE)</f>
        <v>1.06</v>
      </c>
      <c r="K2313" s="141">
        <f t="shared" si="402"/>
        <v>41.89</v>
      </c>
      <c r="L2313" s="140">
        <f t="shared" si="403"/>
        <v>0.123</v>
      </c>
      <c r="M2313" s="142">
        <f>'2025-26 Salary &amp; Benefits'!$E$6</f>
        <v>78209</v>
      </c>
      <c r="N2313" s="142">
        <f>'2025-26 Salary &amp; Benefits'!$F$6</f>
        <v>80164</v>
      </c>
      <c r="O2313" s="9">
        <f t="shared" si="404"/>
        <v>10196.89</v>
      </c>
      <c r="P2313" s="9">
        <f t="shared" si="405"/>
        <v>254.89000000000124</v>
      </c>
      <c r="Q2313" s="9">
        <f>'2025-26 Salary &amp; Benefits'!G$6</f>
        <v>15997.68</v>
      </c>
      <c r="R2313" s="143">
        <f>'2025-26 Salary &amp; Benefits'!H$6</f>
        <v>0.16020000000000001</v>
      </c>
      <c r="S2313" s="143">
        <f>'2025-26 Salary &amp; Benefits'!I$6</f>
        <v>0.15390000000000001</v>
      </c>
      <c r="T2313" s="9">
        <f t="shared" si="406"/>
        <v>3640.48</v>
      </c>
      <c r="U2313" s="9">
        <f t="shared" si="407"/>
        <v>174.2</v>
      </c>
      <c r="V2313" s="9">
        <f t="shared" si="408"/>
        <v>26.81</v>
      </c>
      <c r="W2313" s="9">
        <f t="shared" si="409"/>
        <v>201.01</v>
      </c>
      <c r="X2313" s="22">
        <f t="shared" si="410"/>
        <v>14293.27</v>
      </c>
    </row>
    <row r="2314" spans="1:24">
      <c r="A2314" s="77" t="s">
        <v>2347</v>
      </c>
      <c r="B2314" s="87" t="s">
        <v>2877</v>
      </c>
      <c r="C2314" s="88">
        <v>5564</v>
      </c>
      <c r="D2314" s="87" t="s">
        <v>2922</v>
      </c>
      <c r="E2314" s="107" t="str">
        <f>VLOOKUP($C2314,'2024-25 School Level AAFTE'!$C$4:$L$2372,9,FALSE)</f>
        <v>No</v>
      </c>
      <c r="F2314" s="95">
        <f>VLOOKUP($C2314,'2024-25 School Level AAFTE'!$C$4:$J$2372,8,FALSE)</f>
        <v>241.13</v>
      </c>
      <c r="G2314" s="97">
        <f>IFERROR(IF(E2314= "yes",VLOOKUP(C2314,Summary!$B:$I,6,0),0),0)</f>
        <v>0</v>
      </c>
      <c r="H2314" s="96">
        <f t="shared" si="401"/>
        <v>0</v>
      </c>
      <c r="I2314" s="154">
        <f>VLOOKUP($A2314,'2025-26 Salary &amp; Benefits'!$A:$I,3,FALSE)</f>
        <v>1.06</v>
      </c>
      <c r="J2314" s="154">
        <f>VLOOKUP($A2314,'2025-26 Salary &amp; Benefits'!$A:$I,4,FALSE)</f>
        <v>1.06</v>
      </c>
      <c r="K2314" s="141">
        <f t="shared" si="402"/>
        <v>0</v>
      </c>
      <c r="L2314" s="140">
        <f t="shared" si="403"/>
        <v>0</v>
      </c>
      <c r="M2314" s="142">
        <f>'2025-26 Salary &amp; Benefits'!$E$6</f>
        <v>78209</v>
      </c>
      <c r="N2314" s="142">
        <f>'2025-26 Salary &amp; Benefits'!$F$6</f>
        <v>80164</v>
      </c>
      <c r="O2314" s="9">
        <f t="shared" si="404"/>
        <v>0</v>
      </c>
      <c r="P2314" s="9">
        <f t="shared" si="405"/>
        <v>0</v>
      </c>
      <c r="Q2314" s="9">
        <f>'2025-26 Salary &amp; Benefits'!G$6</f>
        <v>15997.68</v>
      </c>
      <c r="R2314" s="143">
        <f>'2025-26 Salary &amp; Benefits'!H$6</f>
        <v>0.16020000000000001</v>
      </c>
      <c r="S2314" s="143">
        <f>'2025-26 Salary &amp; Benefits'!I$6</f>
        <v>0.15390000000000001</v>
      </c>
      <c r="T2314" s="9">
        <f t="shared" si="406"/>
        <v>0</v>
      </c>
      <c r="U2314" s="9">
        <f t="shared" si="407"/>
        <v>0</v>
      </c>
      <c r="V2314" s="9">
        <f t="shared" si="408"/>
        <v>0</v>
      </c>
      <c r="W2314" s="9">
        <f t="shared" si="409"/>
        <v>0</v>
      </c>
      <c r="X2314" s="22">
        <f t="shared" si="410"/>
        <v>0</v>
      </c>
    </row>
    <row r="2315" spans="1:24">
      <c r="A2315" s="77" t="s">
        <v>2287</v>
      </c>
      <c r="B2315" s="87" t="s">
        <v>2878</v>
      </c>
      <c r="C2315" s="88">
        <v>2330</v>
      </c>
      <c r="D2315" s="87" t="s">
        <v>1098</v>
      </c>
      <c r="E2315" s="107" t="str">
        <f>VLOOKUP($C2315,'2024-25 School Level AAFTE'!$C$4:$L$2372,9,FALSE)</f>
        <v>No</v>
      </c>
      <c r="F2315" s="95">
        <f>VLOOKUP($C2315,'2024-25 School Level AAFTE'!$C$4:$J$2372,8,FALSE)</f>
        <v>368.17</v>
      </c>
      <c r="G2315" s="97">
        <f>IFERROR(IF(E2315= "yes",VLOOKUP(C2315,Summary!$B:$I,6,0),0),0)</f>
        <v>0</v>
      </c>
      <c r="H2315" s="96">
        <f t="shared" si="401"/>
        <v>0</v>
      </c>
      <c r="I2315" s="154">
        <f>VLOOKUP($A2315,'2025-26 Salary &amp; Benefits'!$A:$I,3,FALSE)</f>
        <v>1</v>
      </c>
      <c r="J2315" s="154">
        <f>VLOOKUP($A2315,'2025-26 Salary &amp; Benefits'!$A:$I,4,FALSE)</f>
        <v>1.04</v>
      </c>
      <c r="K2315" s="141">
        <f t="shared" si="402"/>
        <v>0</v>
      </c>
      <c r="L2315" s="140">
        <f t="shared" si="403"/>
        <v>0</v>
      </c>
      <c r="M2315" s="142">
        <f>'2025-26 Salary &amp; Benefits'!$E$6</f>
        <v>78209</v>
      </c>
      <c r="N2315" s="142">
        <f>'2025-26 Salary &amp; Benefits'!$F$6</f>
        <v>80164</v>
      </c>
      <c r="O2315" s="9">
        <f t="shared" si="404"/>
        <v>0</v>
      </c>
      <c r="P2315" s="9">
        <f t="shared" si="405"/>
        <v>0</v>
      </c>
      <c r="Q2315" s="9">
        <f>'2025-26 Salary &amp; Benefits'!G$6</f>
        <v>15997.68</v>
      </c>
      <c r="R2315" s="143">
        <f>'2025-26 Salary &amp; Benefits'!H$6</f>
        <v>0.16020000000000001</v>
      </c>
      <c r="S2315" s="143">
        <f>'2025-26 Salary &amp; Benefits'!I$6</f>
        <v>0.15390000000000001</v>
      </c>
      <c r="T2315" s="9">
        <f t="shared" si="406"/>
        <v>0</v>
      </c>
      <c r="U2315" s="9">
        <f t="shared" si="407"/>
        <v>0</v>
      </c>
      <c r="V2315" s="9">
        <f t="shared" si="408"/>
        <v>0</v>
      </c>
      <c r="W2315" s="9">
        <f t="shared" si="409"/>
        <v>0</v>
      </c>
      <c r="X2315" s="22">
        <f t="shared" si="410"/>
        <v>0</v>
      </c>
    </row>
    <row r="2316" spans="1:24">
      <c r="A2316" s="77" t="s">
        <v>2287</v>
      </c>
      <c r="B2316" s="87" t="s">
        <v>2878</v>
      </c>
      <c r="C2316" s="88">
        <v>2997</v>
      </c>
      <c r="D2316" s="87" t="s">
        <v>1099</v>
      </c>
      <c r="E2316" s="107" t="str">
        <f>VLOOKUP($C2316,'2024-25 School Level AAFTE'!$C$4:$L$2372,9,FALSE)</f>
        <v>No</v>
      </c>
      <c r="F2316" s="95">
        <f>VLOOKUP($C2316,'2024-25 School Level AAFTE'!$C$4:$J$2372,8,FALSE)</f>
        <v>353.08</v>
      </c>
      <c r="G2316" s="97">
        <f>IFERROR(IF(E2316= "yes",VLOOKUP(C2316,Summary!$B:$I,6,0),0),0)</f>
        <v>0</v>
      </c>
      <c r="H2316" s="96">
        <f t="shared" si="401"/>
        <v>0</v>
      </c>
      <c r="I2316" s="154">
        <f>VLOOKUP($A2316,'2025-26 Salary &amp; Benefits'!$A:$I,3,FALSE)</f>
        <v>1</v>
      </c>
      <c r="J2316" s="154">
        <f>VLOOKUP($A2316,'2025-26 Salary &amp; Benefits'!$A:$I,4,FALSE)</f>
        <v>1.04</v>
      </c>
      <c r="K2316" s="141">
        <f t="shared" si="402"/>
        <v>0</v>
      </c>
      <c r="L2316" s="140">
        <f t="shared" si="403"/>
        <v>0</v>
      </c>
      <c r="M2316" s="142">
        <f>'2025-26 Salary &amp; Benefits'!$E$6</f>
        <v>78209</v>
      </c>
      <c r="N2316" s="142">
        <f>'2025-26 Salary &amp; Benefits'!$F$6</f>
        <v>80164</v>
      </c>
      <c r="O2316" s="9">
        <f t="shared" si="404"/>
        <v>0</v>
      </c>
      <c r="P2316" s="9">
        <f t="shared" si="405"/>
        <v>0</v>
      </c>
      <c r="Q2316" s="9">
        <f>'2025-26 Salary &amp; Benefits'!G$6</f>
        <v>15997.68</v>
      </c>
      <c r="R2316" s="143">
        <f>'2025-26 Salary &amp; Benefits'!H$6</f>
        <v>0.16020000000000001</v>
      </c>
      <c r="S2316" s="143">
        <f>'2025-26 Salary &amp; Benefits'!I$6</f>
        <v>0.15390000000000001</v>
      </c>
      <c r="T2316" s="9">
        <f t="shared" si="406"/>
        <v>0</v>
      </c>
      <c r="U2316" s="9">
        <f t="shared" si="407"/>
        <v>0</v>
      </c>
      <c r="V2316" s="9">
        <f t="shared" si="408"/>
        <v>0</v>
      </c>
      <c r="W2316" s="9">
        <f t="shared" si="409"/>
        <v>0</v>
      </c>
      <c r="X2316" s="22">
        <f t="shared" si="410"/>
        <v>0</v>
      </c>
    </row>
    <row r="2317" spans="1:24">
      <c r="A2317" s="77" t="s">
        <v>2287</v>
      </c>
      <c r="B2317" s="87" t="s">
        <v>2878</v>
      </c>
      <c r="C2317" s="88">
        <v>3394</v>
      </c>
      <c r="D2317" s="87" t="s">
        <v>1100</v>
      </c>
      <c r="E2317" s="107" t="str">
        <f>VLOOKUP($C2317,'2024-25 School Level AAFTE'!$C$4:$L$2372,9,FALSE)</f>
        <v>No</v>
      </c>
      <c r="F2317" s="95">
        <f>VLOOKUP($C2317,'2024-25 School Level AAFTE'!$C$4:$J$2372,8,FALSE)</f>
        <v>167.26</v>
      </c>
      <c r="G2317" s="97">
        <f>IFERROR(IF(E2317= "yes",VLOOKUP(C2317,Summary!$B:$I,6,0),0),0)</f>
        <v>0</v>
      </c>
      <c r="H2317" s="96">
        <f t="shared" si="401"/>
        <v>0</v>
      </c>
      <c r="I2317" s="154">
        <f>VLOOKUP($A2317,'2025-26 Salary &amp; Benefits'!$A:$I,3,FALSE)</f>
        <v>1</v>
      </c>
      <c r="J2317" s="154">
        <f>VLOOKUP($A2317,'2025-26 Salary &amp; Benefits'!$A:$I,4,FALSE)</f>
        <v>1.04</v>
      </c>
      <c r="K2317" s="141">
        <f t="shared" si="402"/>
        <v>0</v>
      </c>
      <c r="L2317" s="140">
        <f t="shared" si="403"/>
        <v>0</v>
      </c>
      <c r="M2317" s="142">
        <f>'2025-26 Salary &amp; Benefits'!$E$6</f>
        <v>78209</v>
      </c>
      <c r="N2317" s="142">
        <f>'2025-26 Salary &amp; Benefits'!$F$6</f>
        <v>80164</v>
      </c>
      <c r="O2317" s="9">
        <f t="shared" si="404"/>
        <v>0</v>
      </c>
      <c r="P2317" s="9">
        <f t="shared" si="405"/>
        <v>0</v>
      </c>
      <c r="Q2317" s="9">
        <f>'2025-26 Salary &amp; Benefits'!G$6</f>
        <v>15997.68</v>
      </c>
      <c r="R2317" s="143">
        <f>'2025-26 Salary &amp; Benefits'!H$6</f>
        <v>0.16020000000000001</v>
      </c>
      <c r="S2317" s="143">
        <f>'2025-26 Salary &amp; Benefits'!I$6</f>
        <v>0.15390000000000001</v>
      </c>
      <c r="T2317" s="9">
        <f t="shared" si="406"/>
        <v>0</v>
      </c>
      <c r="U2317" s="9">
        <f t="shared" si="407"/>
        <v>0</v>
      </c>
      <c r="V2317" s="9">
        <f t="shared" si="408"/>
        <v>0</v>
      </c>
      <c r="W2317" s="9">
        <f t="shared" si="409"/>
        <v>0</v>
      </c>
      <c r="X2317" s="22">
        <f t="shared" si="410"/>
        <v>0</v>
      </c>
    </row>
    <row r="2318" spans="1:24">
      <c r="A2318" s="77" t="s">
        <v>2287</v>
      </c>
      <c r="B2318" s="87" t="s">
        <v>2878</v>
      </c>
      <c r="C2318" s="88">
        <v>5077</v>
      </c>
      <c r="D2318" s="87" t="s">
        <v>1101</v>
      </c>
      <c r="E2318" s="107" t="str">
        <f>VLOOKUP($C2318,'2024-25 School Level AAFTE'!$C$4:$L$2372,9,FALSE)</f>
        <v>Yes</v>
      </c>
      <c r="F2318" s="95">
        <f>VLOOKUP($C2318,'2024-25 School Level AAFTE'!$C$4:$J$2372,8,FALSE)</f>
        <v>34.190000000000005</v>
      </c>
      <c r="G2318" s="97">
        <f>IFERROR(IF(E2318= "yes",VLOOKUP(C2318,Summary!$B:$I,6,0),0),0)</f>
        <v>0</v>
      </c>
      <c r="H2318" s="96">
        <f t="shared" si="401"/>
        <v>34.190000000000005</v>
      </c>
      <c r="I2318" s="154">
        <f>VLOOKUP($A2318,'2025-26 Salary &amp; Benefits'!$A:$I,3,FALSE)</f>
        <v>1</v>
      </c>
      <c r="J2318" s="154">
        <f>VLOOKUP($A2318,'2025-26 Salary &amp; Benefits'!$A:$I,4,FALSE)</f>
        <v>1.04</v>
      </c>
      <c r="K2318" s="141">
        <f t="shared" si="402"/>
        <v>34.190000000000005</v>
      </c>
      <c r="L2318" s="140">
        <f t="shared" si="403"/>
        <v>0.1</v>
      </c>
      <c r="M2318" s="142">
        <f>'2025-26 Salary &amp; Benefits'!$E$6</f>
        <v>78209</v>
      </c>
      <c r="N2318" s="142">
        <f>'2025-26 Salary &amp; Benefits'!$F$6</f>
        <v>80164</v>
      </c>
      <c r="O2318" s="9">
        <f t="shared" si="404"/>
        <v>7820.9</v>
      </c>
      <c r="P2318" s="9">
        <f t="shared" si="405"/>
        <v>516.15999999999985</v>
      </c>
      <c r="Q2318" s="9">
        <f>'2025-26 Salary &amp; Benefits'!G$6</f>
        <v>15997.68</v>
      </c>
      <c r="R2318" s="143">
        <f>'2025-26 Salary &amp; Benefits'!H$6</f>
        <v>0.16020000000000001</v>
      </c>
      <c r="S2318" s="143">
        <f>'2025-26 Salary &amp; Benefits'!I$6</f>
        <v>0.15390000000000001</v>
      </c>
      <c r="T2318" s="9">
        <f t="shared" si="406"/>
        <v>2932.11</v>
      </c>
      <c r="U2318" s="9">
        <f t="shared" si="407"/>
        <v>138.94999999999999</v>
      </c>
      <c r="V2318" s="9">
        <f t="shared" si="408"/>
        <v>21.38</v>
      </c>
      <c r="W2318" s="9">
        <f t="shared" si="409"/>
        <v>160.32999999999998</v>
      </c>
      <c r="X2318" s="22">
        <f t="shared" si="410"/>
        <v>11429.5</v>
      </c>
    </row>
    <row r="2319" spans="1:24">
      <c r="A2319" s="77" t="s">
        <v>2287</v>
      </c>
      <c r="B2319" s="87" t="s">
        <v>2878</v>
      </c>
      <c r="C2319" s="3">
        <v>5368</v>
      </c>
      <c r="D2319" t="s">
        <v>1102</v>
      </c>
      <c r="E2319" s="107" t="str">
        <f>VLOOKUP($C2319,'2024-25 School Level AAFTE'!$C$4:$L$2372,9,FALSE)</f>
        <v>No</v>
      </c>
      <c r="F2319" s="95">
        <f>VLOOKUP($C2319,'2024-25 School Level AAFTE'!$C$4:$J$2372,8,FALSE)</f>
        <v>163.44</v>
      </c>
      <c r="G2319" s="97">
        <f>IFERROR(IF(E2319= "yes",VLOOKUP(C2319,Summary!$B:$I,6,0),0),0)</f>
        <v>0</v>
      </c>
      <c r="H2319" s="96">
        <f t="shared" si="401"/>
        <v>0</v>
      </c>
      <c r="I2319" s="154">
        <f>VLOOKUP($A2319,'2025-26 Salary &amp; Benefits'!$A:$I,3,FALSE)</f>
        <v>1</v>
      </c>
      <c r="J2319" s="154">
        <f>VLOOKUP($A2319,'2025-26 Salary &amp; Benefits'!$A:$I,4,FALSE)</f>
        <v>1.04</v>
      </c>
      <c r="K2319" s="141">
        <f t="shared" si="402"/>
        <v>0</v>
      </c>
      <c r="L2319" s="140">
        <f t="shared" si="403"/>
        <v>0</v>
      </c>
      <c r="M2319" s="142">
        <f>'2025-26 Salary &amp; Benefits'!$E$6</f>
        <v>78209</v>
      </c>
      <c r="N2319" s="142">
        <f>'2025-26 Salary &amp; Benefits'!$F$6</f>
        <v>80164</v>
      </c>
      <c r="O2319" s="9">
        <f t="shared" si="404"/>
        <v>0</v>
      </c>
      <c r="P2319" s="9">
        <f t="shared" si="405"/>
        <v>0</v>
      </c>
      <c r="Q2319" s="9">
        <f>'2025-26 Salary &amp; Benefits'!G$6</f>
        <v>15997.68</v>
      </c>
      <c r="R2319" s="143">
        <f>'2025-26 Salary &amp; Benefits'!H$6</f>
        <v>0.16020000000000001</v>
      </c>
      <c r="S2319" s="143">
        <f>'2025-26 Salary &amp; Benefits'!I$6</f>
        <v>0.15390000000000001</v>
      </c>
      <c r="T2319" s="9">
        <f t="shared" si="406"/>
        <v>0</v>
      </c>
      <c r="U2319" s="9">
        <f t="shared" si="407"/>
        <v>0</v>
      </c>
      <c r="V2319" s="9">
        <f t="shared" si="408"/>
        <v>0</v>
      </c>
      <c r="W2319" s="9">
        <f t="shared" si="409"/>
        <v>0</v>
      </c>
      <c r="X2319" s="22">
        <f t="shared" si="410"/>
        <v>0</v>
      </c>
    </row>
    <row r="2320" spans="1:24">
      <c r="A2320" s="77" t="s">
        <v>2942</v>
      </c>
      <c r="B2320" s="87" t="s">
        <v>3112</v>
      </c>
      <c r="C2320" s="3">
        <v>5662</v>
      </c>
      <c r="D2320" t="s">
        <v>3033</v>
      </c>
      <c r="E2320" s="107" t="str">
        <f>VLOOKUP($C2320,'2024-25 School Level AAFTE'!$C$4:$L$2372,9,FALSE)</f>
        <v>Yes</v>
      </c>
      <c r="F2320" s="95">
        <f>VLOOKUP($C2320,'2024-25 School Level AAFTE'!$C$4:$J$2372,8,FALSE)</f>
        <v>142.91</v>
      </c>
      <c r="G2320" s="97">
        <f>IFERROR(IF(E2320= "yes",VLOOKUP(C2320,Summary!$B:$I,6,0),0),0)</f>
        <v>0</v>
      </c>
      <c r="H2320" s="96">
        <f t="shared" si="401"/>
        <v>142.91</v>
      </c>
      <c r="I2320" s="154">
        <f>VLOOKUP($A2320,'2025-26 Salary &amp; Benefits'!$A:$I,3,FALSE)</f>
        <v>1.18</v>
      </c>
      <c r="J2320" s="154">
        <f>VLOOKUP($A2320,'2025-26 Salary &amp; Benefits'!$A:$I,4,FALSE)</f>
        <v>1.18</v>
      </c>
      <c r="K2320" s="141">
        <f t="shared" si="402"/>
        <v>142.91</v>
      </c>
      <c r="L2320" s="140">
        <f t="shared" si="403"/>
        <v>0.41899999999999998</v>
      </c>
      <c r="M2320" s="142">
        <f>'2025-26 Salary &amp; Benefits'!$E$6</f>
        <v>78209</v>
      </c>
      <c r="N2320" s="142">
        <f>'2025-26 Salary &amp; Benefits'!$F$6</f>
        <v>80164</v>
      </c>
      <c r="O2320" s="9">
        <f t="shared" si="404"/>
        <v>38668.089999999997</v>
      </c>
      <c r="P2320" s="9">
        <f t="shared" si="405"/>
        <v>966.59000000000378</v>
      </c>
      <c r="Q2320" s="9">
        <f>'2025-26 Salary &amp; Benefits'!G$6</f>
        <v>15997.68</v>
      </c>
      <c r="R2320" s="143">
        <f>'2025-26 Salary &amp; Benefits'!H$6</f>
        <v>0.16020000000000001</v>
      </c>
      <c r="S2320" s="143">
        <f>'2025-26 Salary &amp; Benefits'!I$6</f>
        <v>0.15390000000000001</v>
      </c>
      <c r="T2320" s="9">
        <f t="shared" si="406"/>
        <v>13046.41</v>
      </c>
      <c r="U2320" s="9">
        <f t="shared" si="407"/>
        <v>660.58</v>
      </c>
      <c r="V2320" s="9">
        <f t="shared" si="408"/>
        <v>101.66</v>
      </c>
      <c r="W2320" s="9">
        <f t="shared" si="409"/>
        <v>762.24</v>
      </c>
      <c r="X2320" s="22">
        <f t="shared" si="410"/>
        <v>53443.33</v>
      </c>
    </row>
    <row r="2321" spans="1:24">
      <c r="A2321" s="77" t="s">
        <v>2307</v>
      </c>
      <c r="B2321" s="87" t="s">
        <v>2879</v>
      </c>
      <c r="C2321" s="3">
        <v>3289</v>
      </c>
      <c r="D2321" t="s">
        <v>1169</v>
      </c>
      <c r="E2321" s="107" t="str">
        <f>VLOOKUP($C2321,'2024-25 School Level AAFTE'!$C$4:$L$2372,9,FALSE)</f>
        <v>No</v>
      </c>
      <c r="F2321" s="95">
        <f>VLOOKUP($C2321,'2024-25 School Level AAFTE'!$C$4:$J$2372,8,FALSE)</f>
        <v>105.71</v>
      </c>
      <c r="G2321" s="97">
        <f>IFERROR(IF(E2321= "yes",VLOOKUP(C2321,Summary!$B:$I,6,0),0),0)</f>
        <v>0</v>
      </c>
      <c r="H2321" s="96">
        <f t="shared" si="401"/>
        <v>0</v>
      </c>
      <c r="I2321" s="154">
        <f>VLOOKUP($A2321,'2025-26 Salary &amp; Benefits'!$A:$I,3,FALSE)</f>
        <v>1</v>
      </c>
      <c r="J2321" s="154">
        <f>VLOOKUP($A2321,'2025-26 Salary &amp; Benefits'!$A:$I,4,FALSE)</f>
        <v>1</v>
      </c>
      <c r="K2321" s="141">
        <f t="shared" si="402"/>
        <v>0</v>
      </c>
      <c r="L2321" s="140">
        <f t="shared" si="403"/>
        <v>0</v>
      </c>
      <c r="M2321" s="142">
        <f>'2025-26 Salary &amp; Benefits'!$E$6</f>
        <v>78209</v>
      </c>
      <c r="N2321" s="142">
        <f>'2025-26 Salary &amp; Benefits'!$F$6</f>
        <v>80164</v>
      </c>
      <c r="O2321" s="9">
        <f t="shared" si="404"/>
        <v>0</v>
      </c>
      <c r="P2321" s="9">
        <f t="shared" si="405"/>
        <v>0</v>
      </c>
      <c r="Q2321" s="9">
        <f>'2025-26 Salary &amp; Benefits'!G$6</f>
        <v>15997.68</v>
      </c>
      <c r="R2321" s="143">
        <f>'2025-26 Salary &amp; Benefits'!H$6</f>
        <v>0.16020000000000001</v>
      </c>
      <c r="S2321" s="143">
        <f>'2025-26 Salary &amp; Benefits'!I$6</f>
        <v>0.15390000000000001</v>
      </c>
      <c r="T2321" s="9">
        <f t="shared" si="406"/>
        <v>0</v>
      </c>
      <c r="U2321" s="9">
        <f t="shared" si="407"/>
        <v>0</v>
      </c>
      <c r="V2321" s="9">
        <f t="shared" si="408"/>
        <v>0</v>
      </c>
      <c r="W2321" s="9">
        <f t="shared" si="409"/>
        <v>0</v>
      </c>
      <c r="X2321" s="22">
        <f t="shared" si="410"/>
        <v>0</v>
      </c>
    </row>
    <row r="2322" spans="1:24">
      <c r="A2322" s="77" t="s">
        <v>2307</v>
      </c>
      <c r="B2322" s="87" t="s">
        <v>2879</v>
      </c>
      <c r="C2322" s="3">
        <v>3290</v>
      </c>
      <c r="D2322" t="s">
        <v>1170</v>
      </c>
      <c r="E2322" s="107" t="str">
        <f>VLOOKUP($C2322,'2024-25 School Level AAFTE'!$C$4:$L$2372,9,FALSE)</f>
        <v>Yes</v>
      </c>
      <c r="F2322" s="95">
        <f>VLOOKUP($C2322,'2024-25 School Level AAFTE'!$C$4:$J$2372,8,FALSE)</f>
        <v>120.05</v>
      </c>
      <c r="G2322" s="97">
        <f>IFERROR(IF(E2322= "yes",VLOOKUP(C2322,Summary!$B:$I,6,0),0),0)</f>
        <v>0</v>
      </c>
      <c r="H2322" s="96">
        <f t="shared" si="401"/>
        <v>120.05</v>
      </c>
      <c r="I2322" s="154">
        <f>VLOOKUP($A2322,'2025-26 Salary &amp; Benefits'!$A:$I,3,FALSE)</f>
        <v>1</v>
      </c>
      <c r="J2322" s="154">
        <f>VLOOKUP($A2322,'2025-26 Salary &amp; Benefits'!$A:$I,4,FALSE)</f>
        <v>1</v>
      </c>
      <c r="K2322" s="141">
        <f t="shared" si="402"/>
        <v>120.05</v>
      </c>
      <c r="L2322" s="140">
        <f t="shared" si="403"/>
        <v>0.35199999999999998</v>
      </c>
      <c r="M2322" s="142">
        <f>'2025-26 Salary &amp; Benefits'!$E$6</f>
        <v>78209</v>
      </c>
      <c r="N2322" s="142">
        <f>'2025-26 Salary &amp; Benefits'!$F$6</f>
        <v>80164</v>
      </c>
      <c r="O2322" s="9">
        <f t="shared" si="404"/>
        <v>27529.57</v>
      </c>
      <c r="P2322" s="9">
        <f t="shared" si="405"/>
        <v>688.15999999999985</v>
      </c>
      <c r="Q2322" s="9">
        <f>'2025-26 Salary &amp; Benefits'!G$6</f>
        <v>15997.68</v>
      </c>
      <c r="R2322" s="143">
        <f>'2025-26 Salary &amp; Benefits'!H$6</f>
        <v>0.16020000000000001</v>
      </c>
      <c r="S2322" s="143">
        <f>'2025-26 Salary &amp; Benefits'!I$6</f>
        <v>0.15390000000000001</v>
      </c>
      <c r="T2322" s="9">
        <f t="shared" si="406"/>
        <v>10147.33</v>
      </c>
      <c r="U2322" s="9">
        <f t="shared" si="407"/>
        <v>470.3</v>
      </c>
      <c r="V2322" s="9">
        <f t="shared" si="408"/>
        <v>72.38</v>
      </c>
      <c r="W2322" s="9">
        <f t="shared" si="409"/>
        <v>542.68000000000006</v>
      </c>
      <c r="X2322" s="22">
        <f t="shared" si="410"/>
        <v>38907.74</v>
      </c>
    </row>
    <row r="2323" spans="1:24">
      <c r="A2323" s="77" t="s">
        <v>2329</v>
      </c>
      <c r="B2323" s="87" t="s">
        <v>2880</v>
      </c>
      <c r="C2323" s="3">
        <v>2542</v>
      </c>
      <c r="D2323" t="s">
        <v>1246</v>
      </c>
      <c r="E2323" s="107" t="str">
        <f>VLOOKUP($C2323,'2024-25 School Level AAFTE'!$C$4:$L$2372,9,FALSE)</f>
        <v>No</v>
      </c>
      <c r="F2323" s="95">
        <f>VLOOKUP($C2323,'2024-25 School Level AAFTE'!$C$4:$J$2372,8,FALSE)</f>
        <v>208.49</v>
      </c>
      <c r="G2323" s="97">
        <f>IFERROR(IF(E2323= "yes",VLOOKUP(C2323,Summary!$B:$I,6,0),0),0)</f>
        <v>0</v>
      </c>
      <c r="H2323" s="96">
        <f t="shared" si="401"/>
        <v>0</v>
      </c>
      <c r="I2323" s="154">
        <f>VLOOKUP($A2323,'2025-26 Salary &amp; Benefits'!$A:$I,3,FALSE)</f>
        <v>1</v>
      </c>
      <c r="J2323" s="154">
        <f>VLOOKUP($A2323,'2025-26 Salary &amp; Benefits'!$A:$I,4,FALSE)</f>
        <v>1</v>
      </c>
      <c r="K2323" s="141">
        <f t="shared" si="402"/>
        <v>0</v>
      </c>
      <c r="L2323" s="140">
        <f t="shared" si="403"/>
        <v>0</v>
      </c>
      <c r="M2323" s="142">
        <f>'2025-26 Salary &amp; Benefits'!$E$6</f>
        <v>78209</v>
      </c>
      <c r="N2323" s="142">
        <f>'2025-26 Salary &amp; Benefits'!$F$6</f>
        <v>80164</v>
      </c>
      <c r="O2323" s="9">
        <f t="shared" si="404"/>
        <v>0</v>
      </c>
      <c r="P2323" s="9">
        <f t="shared" si="405"/>
        <v>0</v>
      </c>
      <c r="Q2323" s="9">
        <f>'2025-26 Salary &amp; Benefits'!G$6</f>
        <v>15997.68</v>
      </c>
      <c r="R2323" s="143">
        <f>'2025-26 Salary &amp; Benefits'!H$6</f>
        <v>0.16020000000000001</v>
      </c>
      <c r="S2323" s="143">
        <f>'2025-26 Salary &amp; Benefits'!I$6</f>
        <v>0.15390000000000001</v>
      </c>
      <c r="T2323" s="9">
        <f t="shared" si="406"/>
        <v>0</v>
      </c>
      <c r="U2323" s="9">
        <f t="shared" si="407"/>
        <v>0</v>
      </c>
      <c r="V2323" s="9">
        <f t="shared" si="408"/>
        <v>0</v>
      </c>
      <c r="W2323" s="9">
        <f t="shared" si="409"/>
        <v>0</v>
      </c>
      <c r="X2323" s="22">
        <f t="shared" si="410"/>
        <v>0</v>
      </c>
    </row>
    <row r="2324" spans="1:24">
      <c r="A2324" s="77" t="s">
        <v>2329</v>
      </c>
      <c r="B2324" s="87" t="s">
        <v>2880</v>
      </c>
      <c r="C2324" s="3">
        <v>3444</v>
      </c>
      <c r="D2324" t="s">
        <v>1247</v>
      </c>
      <c r="E2324" s="107" t="str">
        <f>VLOOKUP($C2324,'2024-25 School Level AAFTE'!$C$4:$L$2372,9,FALSE)</f>
        <v>No</v>
      </c>
      <c r="F2324" s="95">
        <f>VLOOKUP($C2324,'2024-25 School Level AAFTE'!$C$4:$J$2372,8,FALSE)</f>
        <v>141.97</v>
      </c>
      <c r="G2324" s="97">
        <f>IFERROR(IF(E2324= "yes",VLOOKUP(C2324,Summary!$B:$I,6,0),0),0)</f>
        <v>0</v>
      </c>
      <c r="H2324" s="96">
        <f t="shared" si="401"/>
        <v>0</v>
      </c>
      <c r="I2324" s="154">
        <f>VLOOKUP($A2324,'2025-26 Salary &amp; Benefits'!$A:$I,3,FALSE)</f>
        <v>1</v>
      </c>
      <c r="J2324" s="154">
        <f>VLOOKUP($A2324,'2025-26 Salary &amp; Benefits'!$A:$I,4,FALSE)</f>
        <v>1</v>
      </c>
      <c r="K2324" s="141">
        <f t="shared" si="402"/>
        <v>0</v>
      </c>
      <c r="L2324" s="140">
        <f t="shared" si="403"/>
        <v>0</v>
      </c>
      <c r="M2324" s="142">
        <f>'2025-26 Salary &amp; Benefits'!$E$6</f>
        <v>78209</v>
      </c>
      <c r="N2324" s="142">
        <f>'2025-26 Salary &amp; Benefits'!$F$6</f>
        <v>80164</v>
      </c>
      <c r="O2324" s="9">
        <f t="shared" si="404"/>
        <v>0</v>
      </c>
      <c r="P2324" s="9">
        <f t="shared" si="405"/>
        <v>0</v>
      </c>
      <c r="Q2324" s="9">
        <f>'2025-26 Salary &amp; Benefits'!G$6</f>
        <v>15997.68</v>
      </c>
      <c r="R2324" s="143">
        <f>'2025-26 Salary &amp; Benefits'!H$6</f>
        <v>0.16020000000000001</v>
      </c>
      <c r="S2324" s="143">
        <f>'2025-26 Salary &amp; Benefits'!I$6</f>
        <v>0.15390000000000001</v>
      </c>
      <c r="T2324" s="9">
        <f t="shared" si="406"/>
        <v>0</v>
      </c>
      <c r="U2324" s="9">
        <f t="shared" si="407"/>
        <v>0</v>
      </c>
      <c r="V2324" s="9">
        <f t="shared" si="408"/>
        <v>0</v>
      </c>
      <c r="W2324" s="9">
        <f t="shared" si="409"/>
        <v>0</v>
      </c>
      <c r="X2324" s="22">
        <f t="shared" si="410"/>
        <v>0</v>
      </c>
    </row>
    <row r="2325" spans="1:24">
      <c r="A2325" s="77" t="s">
        <v>2222</v>
      </c>
      <c r="B2325" s="87" t="s">
        <v>2881</v>
      </c>
      <c r="C2325" s="3">
        <v>2472</v>
      </c>
      <c r="D2325" t="s">
        <v>451</v>
      </c>
      <c r="E2325" s="107" t="str">
        <f>VLOOKUP($C2325,'2024-25 School Level AAFTE'!$C$4:$L$2372,9,FALSE)</f>
        <v>Yes</v>
      </c>
      <c r="F2325" s="95">
        <f>VLOOKUP($C2325,'2024-25 School Level AAFTE'!$C$4:$J$2372,8,FALSE)</f>
        <v>62.83</v>
      </c>
      <c r="G2325" s="97">
        <f>IFERROR(IF(E2325= "yes",VLOOKUP(C2325,Summary!$B:$I,6,0),0),0)</f>
        <v>0</v>
      </c>
      <c r="H2325" s="96">
        <f t="shared" si="401"/>
        <v>62.83</v>
      </c>
      <c r="I2325" s="154">
        <f>VLOOKUP($A2325,'2025-26 Salary &amp; Benefits'!$A:$I,3,FALSE)</f>
        <v>1</v>
      </c>
      <c r="J2325" s="154">
        <f>VLOOKUP($A2325,'2025-26 Salary &amp; Benefits'!$A:$I,4,FALSE)</f>
        <v>1</v>
      </c>
      <c r="K2325" s="141">
        <f t="shared" si="402"/>
        <v>62.83</v>
      </c>
      <c r="L2325" s="140">
        <f t="shared" si="403"/>
        <v>0.184</v>
      </c>
      <c r="M2325" s="142">
        <f>'2025-26 Salary &amp; Benefits'!$E$6</f>
        <v>78209</v>
      </c>
      <c r="N2325" s="142">
        <f>'2025-26 Salary &amp; Benefits'!$F$6</f>
        <v>80164</v>
      </c>
      <c r="O2325" s="9">
        <f t="shared" si="404"/>
        <v>14390.46</v>
      </c>
      <c r="P2325" s="9">
        <f t="shared" si="405"/>
        <v>359.72000000000116</v>
      </c>
      <c r="Q2325" s="9">
        <f>'2025-26 Salary &amp; Benefits'!G$6</f>
        <v>15997.68</v>
      </c>
      <c r="R2325" s="143">
        <f>'2025-26 Salary &amp; Benefits'!H$6</f>
        <v>0.16020000000000001</v>
      </c>
      <c r="S2325" s="143">
        <f>'2025-26 Salary &amp; Benefits'!I$6</f>
        <v>0.15390000000000001</v>
      </c>
      <c r="T2325" s="9">
        <f t="shared" si="406"/>
        <v>5304.29</v>
      </c>
      <c r="U2325" s="9">
        <f t="shared" si="407"/>
        <v>245.84</v>
      </c>
      <c r="V2325" s="9">
        <f t="shared" si="408"/>
        <v>37.83</v>
      </c>
      <c r="W2325" s="9">
        <f t="shared" si="409"/>
        <v>283.67</v>
      </c>
      <c r="X2325" s="22">
        <f t="shared" si="410"/>
        <v>20338.14</v>
      </c>
    </row>
    <row r="2326" spans="1:24">
      <c r="A2326" s="77" t="s">
        <v>2222</v>
      </c>
      <c r="B2326" s="87" t="s">
        <v>2881</v>
      </c>
      <c r="C2326" s="3">
        <v>2473</v>
      </c>
      <c r="D2326" t="s">
        <v>452</v>
      </c>
      <c r="E2326" s="107" t="str">
        <f>VLOOKUP($C2326,'2024-25 School Level AAFTE'!$C$4:$L$2372,9,FALSE)</f>
        <v>Yes</v>
      </c>
      <c r="F2326" s="95">
        <f>VLOOKUP($C2326,'2024-25 School Level AAFTE'!$C$4:$J$2372,8,FALSE)</f>
        <v>59.44</v>
      </c>
      <c r="G2326" s="97">
        <f>IFERROR(IF(E2326= "yes",VLOOKUP(C2326,Summary!$B:$I,6,0),0),0)</f>
        <v>0</v>
      </c>
      <c r="H2326" s="96">
        <f t="shared" si="401"/>
        <v>59.44</v>
      </c>
      <c r="I2326" s="154">
        <f>VLOOKUP($A2326,'2025-26 Salary &amp; Benefits'!$A:$I,3,FALSE)</f>
        <v>1</v>
      </c>
      <c r="J2326" s="154">
        <f>VLOOKUP($A2326,'2025-26 Salary &amp; Benefits'!$A:$I,4,FALSE)</f>
        <v>1</v>
      </c>
      <c r="K2326" s="141">
        <f t="shared" si="402"/>
        <v>59.44</v>
      </c>
      <c r="L2326" s="140">
        <f t="shared" si="403"/>
        <v>0.17399999999999999</v>
      </c>
      <c r="M2326" s="142">
        <f>'2025-26 Salary &amp; Benefits'!$E$6</f>
        <v>78209</v>
      </c>
      <c r="N2326" s="142">
        <f>'2025-26 Salary &amp; Benefits'!$F$6</f>
        <v>80164</v>
      </c>
      <c r="O2326" s="9">
        <f t="shared" si="404"/>
        <v>13608.37</v>
      </c>
      <c r="P2326" s="9">
        <f t="shared" si="405"/>
        <v>340.17000000000007</v>
      </c>
      <c r="Q2326" s="9">
        <f>'2025-26 Salary &amp; Benefits'!G$6</f>
        <v>15997.68</v>
      </c>
      <c r="R2326" s="143">
        <f>'2025-26 Salary &amp; Benefits'!H$6</f>
        <v>0.16020000000000001</v>
      </c>
      <c r="S2326" s="143">
        <f>'2025-26 Salary &amp; Benefits'!I$6</f>
        <v>0.15390000000000001</v>
      </c>
      <c r="T2326" s="9">
        <f t="shared" si="406"/>
        <v>5016.01</v>
      </c>
      <c r="U2326" s="9">
        <f t="shared" si="407"/>
        <v>232.48</v>
      </c>
      <c r="V2326" s="9">
        <f t="shared" si="408"/>
        <v>35.78</v>
      </c>
      <c r="W2326" s="9">
        <f t="shared" si="409"/>
        <v>268.26</v>
      </c>
      <c r="X2326" s="22">
        <f t="shared" si="410"/>
        <v>19232.810000000001</v>
      </c>
    </row>
    <row r="2327" spans="1:24">
      <c r="A2327" s="77" t="s">
        <v>2294</v>
      </c>
      <c r="B2327" s="87" t="s">
        <v>2882</v>
      </c>
      <c r="C2327" s="3">
        <v>2290</v>
      </c>
      <c r="D2327" t="s">
        <v>1123</v>
      </c>
      <c r="E2327" s="107" t="str">
        <f>VLOOKUP($C2327,'2024-25 School Level AAFTE'!$C$4:$L$2372,9,FALSE)</f>
        <v>Yes</v>
      </c>
      <c r="F2327" s="95">
        <f>VLOOKUP($C2327,'2024-25 School Level AAFTE'!$C$4:$J$2372,8,FALSE)</f>
        <v>384.89</v>
      </c>
      <c r="G2327" s="97">
        <f>IFERROR(IF(E2327= "yes",VLOOKUP(C2327,Summary!$B:$I,6,0),0),0)</f>
        <v>0</v>
      </c>
      <c r="H2327" s="96">
        <f t="shared" si="401"/>
        <v>384.89</v>
      </c>
      <c r="I2327" s="154">
        <f>VLOOKUP($A2327,'2025-26 Salary &amp; Benefits'!$A:$I,3,FALSE)</f>
        <v>1</v>
      </c>
      <c r="J2327" s="154">
        <f>VLOOKUP($A2327,'2025-26 Salary &amp; Benefits'!$A:$I,4,FALSE)</f>
        <v>1</v>
      </c>
      <c r="K2327" s="141">
        <f t="shared" si="402"/>
        <v>384.89</v>
      </c>
      <c r="L2327" s="140">
        <f t="shared" si="403"/>
        <v>1.129</v>
      </c>
      <c r="M2327" s="142">
        <f>'2025-26 Salary &amp; Benefits'!$E$6</f>
        <v>78209</v>
      </c>
      <c r="N2327" s="142">
        <f>'2025-26 Salary &amp; Benefits'!$F$6</f>
        <v>80164</v>
      </c>
      <c r="O2327" s="9">
        <f t="shared" si="404"/>
        <v>88297.96</v>
      </c>
      <c r="P2327" s="9">
        <f t="shared" si="405"/>
        <v>2207.1999999999971</v>
      </c>
      <c r="Q2327" s="9">
        <f>'2025-26 Salary &amp; Benefits'!G$6</f>
        <v>15997.68</v>
      </c>
      <c r="R2327" s="143">
        <f>'2025-26 Salary &amp; Benefits'!H$6</f>
        <v>0.16020000000000001</v>
      </c>
      <c r="S2327" s="143">
        <f>'2025-26 Salary &amp; Benefits'!I$6</f>
        <v>0.15390000000000001</v>
      </c>
      <c r="T2327" s="9">
        <f t="shared" si="406"/>
        <v>32546.400000000001</v>
      </c>
      <c r="U2327" s="9">
        <f t="shared" si="407"/>
        <v>1508.42</v>
      </c>
      <c r="V2327" s="9">
        <f t="shared" si="408"/>
        <v>232.15</v>
      </c>
      <c r="W2327" s="9">
        <f t="shared" si="409"/>
        <v>1740.5700000000002</v>
      </c>
      <c r="X2327" s="22">
        <f t="shared" si="410"/>
        <v>124792.13000000002</v>
      </c>
    </row>
    <row r="2328" spans="1:24">
      <c r="A2328" s="77" t="s">
        <v>2294</v>
      </c>
      <c r="B2328" s="87" t="s">
        <v>2882</v>
      </c>
      <c r="C2328" s="3">
        <v>3597</v>
      </c>
      <c r="D2328" t="s">
        <v>1124</v>
      </c>
      <c r="E2328" s="107" t="str">
        <f>VLOOKUP($C2328,'2024-25 School Level AAFTE'!$C$4:$L$2372,9,FALSE)</f>
        <v>Yes</v>
      </c>
      <c r="F2328" s="95">
        <f>VLOOKUP($C2328,'2024-25 School Level AAFTE'!$C$4:$J$2372,8,FALSE)</f>
        <v>218.70000000000002</v>
      </c>
      <c r="G2328" s="97">
        <f>IFERROR(IF(E2328= "yes",VLOOKUP(C2328,Summary!$B:$I,6,0),0),0)</f>
        <v>0</v>
      </c>
      <c r="H2328" s="96">
        <f t="shared" si="401"/>
        <v>218.70000000000002</v>
      </c>
      <c r="I2328" s="154">
        <f>VLOOKUP($A2328,'2025-26 Salary &amp; Benefits'!$A:$I,3,FALSE)</f>
        <v>1</v>
      </c>
      <c r="J2328" s="154">
        <f>VLOOKUP($A2328,'2025-26 Salary &amp; Benefits'!$A:$I,4,FALSE)</f>
        <v>1</v>
      </c>
      <c r="K2328" s="141">
        <f t="shared" si="402"/>
        <v>218.70000000000002</v>
      </c>
      <c r="L2328" s="140">
        <f t="shared" si="403"/>
        <v>0.64200000000000002</v>
      </c>
      <c r="M2328" s="142">
        <f>'2025-26 Salary &amp; Benefits'!$E$6</f>
        <v>78209</v>
      </c>
      <c r="N2328" s="142">
        <f>'2025-26 Salary &amp; Benefits'!$F$6</f>
        <v>80164</v>
      </c>
      <c r="O2328" s="9">
        <f t="shared" si="404"/>
        <v>50210.18</v>
      </c>
      <c r="P2328" s="9">
        <f t="shared" si="405"/>
        <v>1255.1100000000006</v>
      </c>
      <c r="Q2328" s="9">
        <f>'2025-26 Salary &amp; Benefits'!G$6</f>
        <v>15997.68</v>
      </c>
      <c r="R2328" s="143">
        <f>'2025-26 Salary &amp; Benefits'!H$6</f>
        <v>0.16020000000000001</v>
      </c>
      <c r="S2328" s="143">
        <f>'2025-26 Salary &amp; Benefits'!I$6</f>
        <v>0.15390000000000001</v>
      </c>
      <c r="T2328" s="9">
        <f t="shared" si="406"/>
        <v>18507.34</v>
      </c>
      <c r="U2328" s="9">
        <f t="shared" si="407"/>
        <v>857.75</v>
      </c>
      <c r="V2328" s="9">
        <f t="shared" si="408"/>
        <v>132.01</v>
      </c>
      <c r="W2328" s="9">
        <f t="shared" si="409"/>
        <v>989.76</v>
      </c>
      <c r="X2328" s="22">
        <f t="shared" si="410"/>
        <v>70962.39</v>
      </c>
    </row>
    <row r="2329" spans="1:24">
      <c r="A2329" s="77" t="s">
        <v>2294</v>
      </c>
      <c r="B2329" s="87" t="s">
        <v>2882</v>
      </c>
      <c r="C2329" s="3">
        <v>4369</v>
      </c>
      <c r="D2329" t="s">
        <v>1125</v>
      </c>
      <c r="E2329" s="107" t="str">
        <f>VLOOKUP($C2329,'2024-25 School Level AAFTE'!$C$4:$L$2372,9,FALSE)</f>
        <v>Yes</v>
      </c>
      <c r="F2329" s="95">
        <f>VLOOKUP($C2329,'2024-25 School Level AAFTE'!$C$4:$J$2372,8,FALSE)</f>
        <v>161.32</v>
      </c>
      <c r="G2329" s="97">
        <f>IFERROR(IF(E2329= "yes",VLOOKUP(C2329,Summary!$B:$I,6,0),0),0)</f>
        <v>0</v>
      </c>
      <c r="H2329" s="96">
        <f t="shared" si="401"/>
        <v>161.32</v>
      </c>
      <c r="I2329" s="154">
        <f>VLOOKUP($A2329,'2025-26 Salary &amp; Benefits'!$A:$I,3,FALSE)</f>
        <v>1</v>
      </c>
      <c r="J2329" s="154">
        <f>VLOOKUP($A2329,'2025-26 Salary &amp; Benefits'!$A:$I,4,FALSE)</f>
        <v>1</v>
      </c>
      <c r="K2329" s="141">
        <f t="shared" si="402"/>
        <v>161.32</v>
      </c>
      <c r="L2329" s="140">
        <f t="shared" si="403"/>
        <v>0.47299999999999998</v>
      </c>
      <c r="M2329" s="142">
        <f>'2025-26 Salary &amp; Benefits'!$E$6</f>
        <v>78209</v>
      </c>
      <c r="N2329" s="142">
        <f>'2025-26 Salary &amp; Benefits'!$F$6</f>
        <v>80164</v>
      </c>
      <c r="O2329" s="9">
        <f t="shared" si="404"/>
        <v>36992.86</v>
      </c>
      <c r="P2329" s="9">
        <f t="shared" si="405"/>
        <v>924.70999999999913</v>
      </c>
      <c r="Q2329" s="9">
        <f>'2025-26 Salary &amp; Benefits'!G$6</f>
        <v>15997.68</v>
      </c>
      <c r="R2329" s="143">
        <f>'2025-26 Salary &amp; Benefits'!H$6</f>
        <v>0.16020000000000001</v>
      </c>
      <c r="S2329" s="143">
        <f>'2025-26 Salary &amp; Benefits'!I$6</f>
        <v>0.15390000000000001</v>
      </c>
      <c r="T2329" s="9">
        <f t="shared" si="406"/>
        <v>13635.47</v>
      </c>
      <c r="U2329" s="9">
        <f t="shared" si="407"/>
        <v>631.96</v>
      </c>
      <c r="V2329" s="9">
        <f t="shared" si="408"/>
        <v>97.26</v>
      </c>
      <c r="W2329" s="9">
        <f t="shared" si="409"/>
        <v>729.22</v>
      </c>
      <c r="X2329" s="22">
        <f t="shared" si="410"/>
        <v>52282.26</v>
      </c>
    </row>
    <row r="2330" spans="1:24">
      <c r="A2330" s="77" t="s">
        <v>2234</v>
      </c>
      <c r="B2330" s="87" t="s">
        <v>2883</v>
      </c>
      <c r="C2330" s="3">
        <v>3375</v>
      </c>
      <c r="D2330" t="s">
        <v>496</v>
      </c>
      <c r="E2330" s="107" t="str">
        <f>VLOOKUP($C2330,'2024-25 School Level AAFTE'!$C$4:$L$2372,9,FALSE)</f>
        <v>Yes</v>
      </c>
      <c r="F2330" s="95">
        <f>VLOOKUP($C2330,'2024-25 School Level AAFTE'!$C$4:$J$2372,8,FALSE)</f>
        <v>174.54</v>
      </c>
      <c r="G2330" s="97">
        <f>IFERROR(IF(E2330= "yes",VLOOKUP(C2330,Summary!$B:$I,6,0),0),0)</f>
        <v>0</v>
      </c>
      <c r="H2330" s="96">
        <f t="shared" si="401"/>
        <v>174.54</v>
      </c>
      <c r="I2330" s="154">
        <f>VLOOKUP($A2330,'2025-26 Salary &amp; Benefits'!$A:$I,3,FALSE)</f>
        <v>1</v>
      </c>
      <c r="J2330" s="154">
        <f>VLOOKUP($A2330,'2025-26 Salary &amp; Benefits'!$A:$I,4,FALSE)</f>
        <v>1</v>
      </c>
      <c r="K2330" s="141">
        <f t="shared" si="402"/>
        <v>174.54</v>
      </c>
      <c r="L2330" s="140">
        <f t="shared" si="403"/>
        <v>0.51200000000000001</v>
      </c>
      <c r="M2330" s="142">
        <f>'2025-26 Salary &amp; Benefits'!$E$6</f>
        <v>78209</v>
      </c>
      <c r="N2330" s="142">
        <f>'2025-26 Salary &amp; Benefits'!$F$6</f>
        <v>80164</v>
      </c>
      <c r="O2330" s="9">
        <f t="shared" si="404"/>
        <v>40043.01</v>
      </c>
      <c r="P2330" s="9">
        <f t="shared" si="405"/>
        <v>1000.9599999999991</v>
      </c>
      <c r="Q2330" s="9">
        <f>'2025-26 Salary &amp; Benefits'!G$6</f>
        <v>15997.68</v>
      </c>
      <c r="R2330" s="143">
        <f>'2025-26 Salary &amp; Benefits'!H$6</f>
        <v>0.16020000000000001</v>
      </c>
      <c r="S2330" s="143">
        <f>'2025-26 Salary &amp; Benefits'!I$6</f>
        <v>0.15390000000000001</v>
      </c>
      <c r="T2330" s="9">
        <f t="shared" si="406"/>
        <v>14759.75</v>
      </c>
      <c r="U2330" s="9">
        <f t="shared" si="407"/>
        <v>684.07</v>
      </c>
      <c r="V2330" s="9">
        <f t="shared" si="408"/>
        <v>105.28</v>
      </c>
      <c r="W2330" s="9">
        <f t="shared" si="409"/>
        <v>789.35</v>
      </c>
      <c r="X2330" s="22">
        <f t="shared" si="410"/>
        <v>56593.07</v>
      </c>
    </row>
    <row r="2331" spans="1:24">
      <c r="A2331" s="77" t="s">
        <v>2279</v>
      </c>
      <c r="B2331" s="87" t="s">
        <v>2884</v>
      </c>
      <c r="C2331" s="3">
        <v>2605</v>
      </c>
      <c r="D2331" t="s">
        <v>1079</v>
      </c>
      <c r="E2331" s="107" t="str">
        <f>VLOOKUP($C2331,'2024-25 School Level AAFTE'!$C$4:$L$2372,9,FALSE)</f>
        <v>Yes</v>
      </c>
      <c r="F2331" s="95">
        <f>VLOOKUP($C2331,'2024-25 School Level AAFTE'!$C$4:$J$2372,8,FALSE)</f>
        <v>90.66</v>
      </c>
      <c r="G2331" s="97">
        <f>IFERROR(IF(E2331= "yes",VLOOKUP(C2331,Summary!$B:$I,6,0),0),0)</f>
        <v>0</v>
      </c>
      <c r="H2331" s="96">
        <f t="shared" si="401"/>
        <v>90.66</v>
      </c>
      <c r="I2331" s="154">
        <f>VLOOKUP($A2331,'2025-26 Salary &amp; Benefits'!$A:$I,3,FALSE)</f>
        <v>1</v>
      </c>
      <c r="J2331" s="154">
        <f>VLOOKUP($A2331,'2025-26 Salary &amp; Benefits'!$A:$I,4,FALSE)</f>
        <v>1</v>
      </c>
      <c r="K2331" s="141">
        <f t="shared" si="402"/>
        <v>90.66</v>
      </c>
      <c r="L2331" s="140">
        <f t="shared" si="403"/>
        <v>0.26600000000000001</v>
      </c>
      <c r="M2331" s="142">
        <f>'2025-26 Salary &amp; Benefits'!$E$6</f>
        <v>78209</v>
      </c>
      <c r="N2331" s="142">
        <f>'2025-26 Salary &amp; Benefits'!$F$6</f>
        <v>80164</v>
      </c>
      <c r="O2331" s="9">
        <f t="shared" si="404"/>
        <v>20803.59</v>
      </c>
      <c r="P2331" s="9">
        <f t="shared" si="405"/>
        <v>520.02999999999884</v>
      </c>
      <c r="Q2331" s="9">
        <f>'2025-26 Salary &amp; Benefits'!G$6</f>
        <v>15997.68</v>
      </c>
      <c r="R2331" s="143">
        <f>'2025-26 Salary &amp; Benefits'!H$6</f>
        <v>0.16020000000000001</v>
      </c>
      <c r="S2331" s="143">
        <f>'2025-26 Salary &amp; Benefits'!I$6</f>
        <v>0.15390000000000001</v>
      </c>
      <c r="T2331" s="9">
        <f t="shared" si="406"/>
        <v>7668.15</v>
      </c>
      <c r="U2331" s="9">
        <f t="shared" si="407"/>
        <v>355.39</v>
      </c>
      <c r="V2331" s="9">
        <f t="shared" si="408"/>
        <v>54.69</v>
      </c>
      <c r="W2331" s="9">
        <f t="shared" si="409"/>
        <v>410.08</v>
      </c>
      <c r="X2331" s="22">
        <f t="shared" si="410"/>
        <v>29401.85</v>
      </c>
    </row>
    <row r="2332" spans="1:24">
      <c r="A2332" s="77" t="s">
        <v>2196</v>
      </c>
      <c r="B2332" s="87" t="s">
        <v>2885</v>
      </c>
      <c r="C2332" s="3">
        <v>1795</v>
      </c>
      <c r="D2332" t="s">
        <v>314</v>
      </c>
      <c r="E2332" s="107" t="str">
        <f>VLOOKUP($C2332,'2024-25 School Level AAFTE'!$C$4:$L$2372,9,FALSE)</f>
        <v>No</v>
      </c>
      <c r="F2332" s="95">
        <f>VLOOKUP($C2332,'2024-25 School Level AAFTE'!$C$4:$J$2372,8,FALSE)</f>
        <v>88.710000000000008</v>
      </c>
      <c r="G2332" s="97">
        <f>IFERROR(IF(E2332= "yes",VLOOKUP(C2332,Summary!$B:$I,6,0),0),0)</f>
        <v>0</v>
      </c>
      <c r="H2332" s="96">
        <f t="shared" si="401"/>
        <v>0</v>
      </c>
      <c r="I2332" s="154">
        <f>VLOOKUP($A2332,'2025-26 Salary &amp; Benefits'!$A:$I,3,FALSE)</f>
        <v>1</v>
      </c>
      <c r="J2332" s="154">
        <f>VLOOKUP($A2332,'2025-26 Salary &amp; Benefits'!$A:$I,4,FALSE)</f>
        <v>1</v>
      </c>
      <c r="K2332" s="141">
        <f t="shared" si="402"/>
        <v>0</v>
      </c>
      <c r="L2332" s="140">
        <f t="shared" si="403"/>
        <v>0</v>
      </c>
      <c r="M2332" s="142">
        <f>'2025-26 Salary &amp; Benefits'!$E$6</f>
        <v>78209</v>
      </c>
      <c r="N2332" s="142">
        <f>'2025-26 Salary &amp; Benefits'!$F$6</f>
        <v>80164</v>
      </c>
      <c r="O2332" s="9">
        <f t="shared" si="404"/>
        <v>0</v>
      </c>
      <c r="P2332" s="9">
        <f t="shared" si="405"/>
        <v>0</v>
      </c>
      <c r="Q2332" s="9">
        <f>'2025-26 Salary &amp; Benefits'!G$6</f>
        <v>15997.68</v>
      </c>
      <c r="R2332" s="143">
        <f>'2025-26 Salary &amp; Benefits'!H$6</f>
        <v>0.16020000000000001</v>
      </c>
      <c r="S2332" s="143">
        <f>'2025-26 Salary &amp; Benefits'!I$6</f>
        <v>0.15390000000000001</v>
      </c>
      <c r="T2332" s="9">
        <f t="shared" si="406"/>
        <v>0</v>
      </c>
      <c r="U2332" s="9">
        <f t="shared" si="407"/>
        <v>0</v>
      </c>
      <c r="V2332" s="9">
        <f t="shared" si="408"/>
        <v>0</v>
      </c>
      <c r="W2332" s="9">
        <f t="shared" si="409"/>
        <v>0</v>
      </c>
      <c r="X2332" s="22">
        <f t="shared" si="410"/>
        <v>0</v>
      </c>
    </row>
    <row r="2333" spans="1:24">
      <c r="A2333" s="77" t="s">
        <v>2196</v>
      </c>
      <c r="B2333" s="87" t="s">
        <v>2885</v>
      </c>
      <c r="C2333" s="3">
        <v>3513</v>
      </c>
      <c r="D2333" t="s">
        <v>315</v>
      </c>
      <c r="E2333" s="107" t="str">
        <f>VLOOKUP($C2333,'2024-25 School Level AAFTE'!$C$4:$L$2372,9,FALSE)</f>
        <v>No</v>
      </c>
      <c r="F2333" s="95">
        <f>VLOOKUP($C2333,'2024-25 School Level AAFTE'!$C$4:$J$2372,8,FALSE)</f>
        <v>45</v>
      </c>
      <c r="G2333" s="97">
        <f>IFERROR(IF(E2333= "yes",VLOOKUP(C2333,Summary!$B:$I,6,0),0),0)</f>
        <v>0</v>
      </c>
      <c r="H2333" s="96">
        <f t="shared" si="401"/>
        <v>0</v>
      </c>
      <c r="I2333" s="154">
        <f>VLOOKUP($A2333,'2025-26 Salary &amp; Benefits'!$A:$I,3,FALSE)</f>
        <v>1</v>
      </c>
      <c r="J2333" s="154">
        <f>VLOOKUP($A2333,'2025-26 Salary &amp; Benefits'!$A:$I,4,FALSE)</f>
        <v>1</v>
      </c>
      <c r="K2333" s="141">
        <f t="shared" si="402"/>
        <v>0</v>
      </c>
      <c r="L2333" s="140">
        <f t="shared" si="403"/>
        <v>0</v>
      </c>
      <c r="M2333" s="142">
        <f>'2025-26 Salary &amp; Benefits'!$E$6</f>
        <v>78209</v>
      </c>
      <c r="N2333" s="142">
        <f>'2025-26 Salary &amp; Benefits'!$F$6</f>
        <v>80164</v>
      </c>
      <c r="O2333" s="9">
        <f t="shared" si="404"/>
        <v>0</v>
      </c>
      <c r="P2333" s="9">
        <f t="shared" si="405"/>
        <v>0</v>
      </c>
      <c r="Q2333" s="9">
        <f>'2025-26 Salary &amp; Benefits'!G$6</f>
        <v>15997.68</v>
      </c>
      <c r="R2333" s="143">
        <f>'2025-26 Salary &amp; Benefits'!H$6</f>
        <v>0.16020000000000001</v>
      </c>
      <c r="S2333" s="143">
        <f>'2025-26 Salary &amp; Benefits'!I$6</f>
        <v>0.15390000000000001</v>
      </c>
      <c r="T2333" s="9">
        <f t="shared" si="406"/>
        <v>0</v>
      </c>
      <c r="U2333" s="9">
        <f t="shared" si="407"/>
        <v>0</v>
      </c>
      <c r="V2333" s="9">
        <f t="shared" si="408"/>
        <v>0</v>
      </c>
      <c r="W2333" s="9">
        <f t="shared" si="409"/>
        <v>0</v>
      </c>
      <c r="X2333" s="22">
        <f t="shared" si="410"/>
        <v>0</v>
      </c>
    </row>
    <row r="2334" spans="1:24">
      <c r="A2334" s="77" t="s">
        <v>2196</v>
      </c>
      <c r="B2334" s="87" t="s">
        <v>2885</v>
      </c>
      <c r="C2334" s="3">
        <v>3546</v>
      </c>
      <c r="D2334" t="s">
        <v>316</v>
      </c>
      <c r="E2334" s="107" t="str">
        <f>VLOOKUP($C2334,'2024-25 School Level AAFTE'!$C$4:$L$2372,9,FALSE)</f>
        <v>No</v>
      </c>
      <c r="F2334" s="95">
        <f>VLOOKUP($C2334,'2024-25 School Level AAFTE'!$C$4:$J$2372,8,FALSE)</f>
        <v>638.69000000000005</v>
      </c>
      <c r="G2334" s="97">
        <f>IFERROR(IF(E2334= "yes",VLOOKUP(C2334,Summary!$B:$I,6,0),0),0)</f>
        <v>0</v>
      </c>
      <c r="H2334" s="96">
        <f t="shared" si="401"/>
        <v>0</v>
      </c>
      <c r="I2334" s="154">
        <f>VLOOKUP($A2334,'2025-26 Salary &amp; Benefits'!$A:$I,3,FALSE)</f>
        <v>1</v>
      </c>
      <c r="J2334" s="154">
        <f>VLOOKUP($A2334,'2025-26 Salary &amp; Benefits'!$A:$I,4,FALSE)</f>
        <v>1</v>
      </c>
      <c r="K2334" s="141">
        <f t="shared" si="402"/>
        <v>0</v>
      </c>
      <c r="L2334" s="140">
        <f t="shared" si="403"/>
        <v>0</v>
      </c>
      <c r="M2334" s="142">
        <f>'2025-26 Salary &amp; Benefits'!$E$6</f>
        <v>78209</v>
      </c>
      <c r="N2334" s="142">
        <f>'2025-26 Salary &amp; Benefits'!$F$6</f>
        <v>80164</v>
      </c>
      <c r="O2334" s="9">
        <f t="shared" si="404"/>
        <v>0</v>
      </c>
      <c r="P2334" s="9">
        <f t="shared" si="405"/>
        <v>0</v>
      </c>
      <c r="Q2334" s="9">
        <f>'2025-26 Salary &amp; Benefits'!G$6</f>
        <v>15997.68</v>
      </c>
      <c r="R2334" s="143">
        <f>'2025-26 Salary &amp; Benefits'!H$6</f>
        <v>0.16020000000000001</v>
      </c>
      <c r="S2334" s="143">
        <f>'2025-26 Salary &amp; Benefits'!I$6</f>
        <v>0.15390000000000001</v>
      </c>
      <c r="T2334" s="9">
        <f t="shared" si="406"/>
        <v>0</v>
      </c>
      <c r="U2334" s="9">
        <f t="shared" si="407"/>
        <v>0</v>
      </c>
      <c r="V2334" s="9">
        <f t="shared" si="408"/>
        <v>0</v>
      </c>
      <c r="W2334" s="9">
        <f t="shared" si="409"/>
        <v>0</v>
      </c>
      <c r="X2334" s="22">
        <f t="shared" si="410"/>
        <v>0</v>
      </c>
    </row>
    <row r="2335" spans="1:24">
      <c r="A2335" s="77" t="s">
        <v>2196</v>
      </c>
      <c r="B2335" s="87" t="s">
        <v>2885</v>
      </c>
      <c r="C2335" s="3">
        <v>5246</v>
      </c>
      <c r="D2335" t="s">
        <v>317</v>
      </c>
      <c r="E2335" s="107" t="str">
        <f>VLOOKUP($C2335,'2024-25 School Level AAFTE'!$C$4:$L$2372,9,FALSE)</f>
        <v>No</v>
      </c>
      <c r="F2335" s="95">
        <f>VLOOKUP($C2335,'2024-25 School Level AAFTE'!$C$4:$J$2372,8,FALSE)</f>
        <v>39.44</v>
      </c>
      <c r="G2335" s="97">
        <f>IFERROR(IF(E2335= "yes",VLOOKUP(C2335,Summary!$B:$I,6,0),0),0)</f>
        <v>0</v>
      </c>
      <c r="H2335" s="96">
        <f t="shared" si="401"/>
        <v>0</v>
      </c>
      <c r="I2335" s="154">
        <f>VLOOKUP($A2335,'2025-26 Salary &amp; Benefits'!$A:$I,3,FALSE)</f>
        <v>1</v>
      </c>
      <c r="J2335" s="154">
        <f>VLOOKUP($A2335,'2025-26 Salary &amp; Benefits'!$A:$I,4,FALSE)</f>
        <v>1</v>
      </c>
      <c r="K2335" s="141">
        <f t="shared" si="402"/>
        <v>0</v>
      </c>
      <c r="L2335" s="140">
        <f t="shared" si="403"/>
        <v>0</v>
      </c>
      <c r="M2335" s="142">
        <f>'2025-26 Salary &amp; Benefits'!$E$6</f>
        <v>78209</v>
      </c>
      <c r="N2335" s="142">
        <f>'2025-26 Salary &amp; Benefits'!$F$6</f>
        <v>80164</v>
      </c>
      <c r="O2335" s="9">
        <f t="shared" si="404"/>
        <v>0</v>
      </c>
      <c r="P2335" s="9">
        <f t="shared" si="405"/>
        <v>0</v>
      </c>
      <c r="Q2335" s="9">
        <f>'2025-26 Salary &amp; Benefits'!G$6</f>
        <v>15997.68</v>
      </c>
      <c r="R2335" s="143">
        <f>'2025-26 Salary &amp; Benefits'!H$6</f>
        <v>0.16020000000000001</v>
      </c>
      <c r="S2335" s="143">
        <f>'2025-26 Salary &amp; Benefits'!I$6</f>
        <v>0.15390000000000001</v>
      </c>
      <c r="T2335" s="9">
        <f t="shared" si="406"/>
        <v>0</v>
      </c>
      <c r="U2335" s="9">
        <f t="shared" si="407"/>
        <v>0</v>
      </c>
      <c r="V2335" s="9">
        <f t="shared" si="408"/>
        <v>0</v>
      </c>
      <c r="W2335" s="9">
        <f t="shared" si="409"/>
        <v>0</v>
      </c>
      <c r="X2335" s="22">
        <f t="shared" si="410"/>
        <v>0</v>
      </c>
    </row>
    <row r="2336" spans="1:24">
      <c r="A2336" s="77" t="s">
        <v>2196</v>
      </c>
      <c r="B2336" s="87" t="s">
        <v>2885</v>
      </c>
      <c r="C2336" s="3">
        <v>5409</v>
      </c>
      <c r="D2336" t="s">
        <v>318</v>
      </c>
      <c r="E2336" s="107" t="str">
        <f>VLOOKUP($C2336,'2024-25 School Level AAFTE'!$C$4:$L$2372,9,FALSE)</f>
        <v>No</v>
      </c>
      <c r="F2336" s="95">
        <f>VLOOKUP($C2336,'2024-25 School Level AAFTE'!$C$4:$J$2372,8,FALSE)</f>
        <v>737.22</v>
      </c>
      <c r="G2336" s="97">
        <f>IFERROR(IF(E2336= "yes",VLOOKUP(C2336,Summary!$B:$I,6,0),0),0)</f>
        <v>0</v>
      </c>
      <c r="H2336" s="96">
        <f t="shared" si="401"/>
        <v>0</v>
      </c>
      <c r="I2336" s="154">
        <f>VLOOKUP($A2336,'2025-26 Salary &amp; Benefits'!$A:$I,3,FALSE)</f>
        <v>1</v>
      </c>
      <c r="J2336" s="154">
        <f>VLOOKUP($A2336,'2025-26 Salary &amp; Benefits'!$A:$I,4,FALSE)</f>
        <v>1</v>
      </c>
      <c r="K2336" s="141">
        <f t="shared" si="402"/>
        <v>0</v>
      </c>
      <c r="L2336" s="140">
        <f t="shared" si="403"/>
        <v>0</v>
      </c>
      <c r="M2336" s="142">
        <f>'2025-26 Salary &amp; Benefits'!$E$6</f>
        <v>78209</v>
      </c>
      <c r="N2336" s="142">
        <f>'2025-26 Salary &amp; Benefits'!$F$6</f>
        <v>80164</v>
      </c>
      <c r="O2336" s="9">
        <f t="shared" si="404"/>
        <v>0</v>
      </c>
      <c r="P2336" s="9">
        <f t="shared" si="405"/>
        <v>0</v>
      </c>
      <c r="Q2336" s="9">
        <f>'2025-26 Salary &amp; Benefits'!G$6</f>
        <v>15997.68</v>
      </c>
      <c r="R2336" s="143">
        <f>'2025-26 Salary &amp; Benefits'!H$6</f>
        <v>0.16020000000000001</v>
      </c>
      <c r="S2336" s="143">
        <f>'2025-26 Salary &amp; Benefits'!I$6</f>
        <v>0.15390000000000001</v>
      </c>
      <c r="T2336" s="9">
        <f t="shared" si="406"/>
        <v>0</v>
      </c>
      <c r="U2336" s="9">
        <f t="shared" si="407"/>
        <v>0</v>
      </c>
      <c r="V2336" s="9">
        <f t="shared" si="408"/>
        <v>0</v>
      </c>
      <c r="W2336" s="9">
        <f t="shared" si="409"/>
        <v>0</v>
      </c>
      <c r="X2336" s="22">
        <f t="shared" si="410"/>
        <v>0</v>
      </c>
    </row>
    <row r="2337" spans="1:24">
      <c r="A2337" s="77" t="s">
        <v>2196</v>
      </c>
      <c r="B2337" s="87" t="s">
        <v>2885</v>
      </c>
      <c r="C2337" s="3">
        <v>5599</v>
      </c>
      <c r="D2337" t="s">
        <v>124</v>
      </c>
      <c r="E2337" s="107" t="str">
        <f>VLOOKUP($C2337,'2024-25 School Level AAFTE'!$C$4:$L$2372,9,FALSE)</f>
        <v>Yes</v>
      </c>
      <c r="F2337" s="95">
        <f>VLOOKUP($C2337,'2024-25 School Level AAFTE'!$C$4:$J$2372,8,FALSE)</f>
        <v>345.71</v>
      </c>
      <c r="G2337" s="97">
        <f>IFERROR(IF(E2337= "yes",VLOOKUP(C2337,Summary!$B:$I,6,0),0),0)</f>
        <v>0</v>
      </c>
      <c r="H2337" s="96">
        <f t="shared" si="401"/>
        <v>345.71</v>
      </c>
      <c r="I2337" s="154">
        <f>VLOOKUP($A2337,'2025-26 Salary &amp; Benefits'!$A:$I,3,FALSE)</f>
        <v>1</v>
      </c>
      <c r="J2337" s="154">
        <f>VLOOKUP($A2337,'2025-26 Salary &amp; Benefits'!$A:$I,4,FALSE)</f>
        <v>1</v>
      </c>
      <c r="K2337" s="141">
        <f t="shared" si="402"/>
        <v>345.71</v>
      </c>
      <c r="L2337" s="140">
        <f t="shared" si="403"/>
        <v>1.014</v>
      </c>
      <c r="M2337" s="142">
        <f>'2025-26 Salary &amp; Benefits'!$E$6</f>
        <v>78209</v>
      </c>
      <c r="N2337" s="142">
        <f>'2025-26 Salary &amp; Benefits'!$F$6</f>
        <v>80164</v>
      </c>
      <c r="O2337" s="9">
        <f t="shared" si="404"/>
        <v>79303.929999999993</v>
      </c>
      <c r="P2337" s="9">
        <f t="shared" si="405"/>
        <v>1982.3700000000099</v>
      </c>
      <c r="Q2337" s="9">
        <f>'2025-26 Salary &amp; Benefits'!G$6</f>
        <v>15997.68</v>
      </c>
      <c r="R2337" s="143">
        <f>'2025-26 Salary &amp; Benefits'!H$6</f>
        <v>0.16020000000000001</v>
      </c>
      <c r="S2337" s="143">
        <f>'2025-26 Salary &amp; Benefits'!I$6</f>
        <v>0.15390000000000001</v>
      </c>
      <c r="T2337" s="9">
        <f t="shared" si="406"/>
        <v>29231.22</v>
      </c>
      <c r="U2337" s="9">
        <f t="shared" si="407"/>
        <v>1354.77</v>
      </c>
      <c r="V2337" s="9">
        <f t="shared" si="408"/>
        <v>208.5</v>
      </c>
      <c r="W2337" s="9">
        <f t="shared" si="409"/>
        <v>1563.27</v>
      </c>
      <c r="X2337" s="22">
        <f t="shared" si="410"/>
        <v>112080.79000000001</v>
      </c>
    </row>
    <row r="2338" spans="1:24">
      <c r="A2338" s="77" t="s">
        <v>2196</v>
      </c>
      <c r="B2338" s="87" t="s">
        <v>2885</v>
      </c>
      <c r="C2338" s="3">
        <v>5600</v>
      </c>
      <c r="D2338" t="s">
        <v>3025</v>
      </c>
      <c r="E2338" s="107" t="str">
        <f>VLOOKUP($C2338,'2024-25 School Level AAFTE'!$C$4:$L$2372,9,FALSE)</f>
        <v>No</v>
      </c>
      <c r="F2338" s="95">
        <f>VLOOKUP($C2338,'2024-25 School Level AAFTE'!$C$4:$J$2372,8,FALSE)</f>
        <v>473.51</v>
      </c>
      <c r="G2338" s="97">
        <f>IFERROR(IF(E2338= "yes",VLOOKUP(C2338,Summary!$B:$I,6,0),0),0)</f>
        <v>0</v>
      </c>
      <c r="H2338" s="96">
        <f t="shared" si="401"/>
        <v>0</v>
      </c>
      <c r="I2338" s="154">
        <f>VLOOKUP($A2338,'2025-26 Salary &amp; Benefits'!$A:$I,3,FALSE)</f>
        <v>1</v>
      </c>
      <c r="J2338" s="154">
        <f>VLOOKUP($A2338,'2025-26 Salary &amp; Benefits'!$A:$I,4,FALSE)</f>
        <v>1</v>
      </c>
      <c r="K2338" s="141">
        <f t="shared" si="402"/>
        <v>0</v>
      </c>
      <c r="L2338" s="140">
        <f t="shared" si="403"/>
        <v>0</v>
      </c>
      <c r="M2338" s="142">
        <f>'2025-26 Salary &amp; Benefits'!$E$6</f>
        <v>78209</v>
      </c>
      <c r="N2338" s="142">
        <f>'2025-26 Salary &amp; Benefits'!$F$6</f>
        <v>80164</v>
      </c>
      <c r="O2338" s="9">
        <f t="shared" si="404"/>
        <v>0</v>
      </c>
      <c r="P2338" s="9">
        <f t="shared" si="405"/>
        <v>0</v>
      </c>
      <c r="Q2338" s="9">
        <f>'2025-26 Salary &amp; Benefits'!G$6</f>
        <v>15997.68</v>
      </c>
      <c r="R2338" s="143">
        <f>'2025-26 Salary &amp; Benefits'!H$6</f>
        <v>0.16020000000000001</v>
      </c>
      <c r="S2338" s="143">
        <f>'2025-26 Salary &amp; Benefits'!I$6</f>
        <v>0.15390000000000001</v>
      </c>
      <c r="T2338" s="9">
        <f t="shared" si="406"/>
        <v>0</v>
      </c>
      <c r="U2338" s="9">
        <f t="shared" si="407"/>
        <v>0</v>
      </c>
      <c r="V2338" s="9">
        <f t="shared" si="408"/>
        <v>0</v>
      </c>
      <c r="W2338" s="9">
        <f t="shared" si="409"/>
        <v>0</v>
      </c>
      <c r="X2338" s="22">
        <f t="shared" si="410"/>
        <v>0</v>
      </c>
    </row>
    <row r="2339" spans="1:24">
      <c r="A2339" s="77" t="s">
        <v>2558</v>
      </c>
      <c r="B2339" s="87" t="s">
        <v>2559</v>
      </c>
      <c r="C2339" s="3">
        <v>5550</v>
      </c>
      <c r="D2339" t="s">
        <v>3328</v>
      </c>
      <c r="E2339" s="107" t="str">
        <f>VLOOKUP($C2339,'2024-25 School Level AAFTE'!$C$4:$L$2372,9,FALSE)</f>
        <v>No</v>
      </c>
      <c r="F2339" s="95">
        <f>VLOOKUP($C2339,'2024-25 School Level AAFTE'!$C$4:$J$2372,8,FALSE)</f>
        <v>133</v>
      </c>
      <c r="G2339" s="97">
        <f>IFERROR(IF(E2339= "yes",VLOOKUP(C2339,Summary!$B:$I,6,0),0),0)</f>
        <v>0</v>
      </c>
      <c r="H2339" s="96">
        <f t="shared" si="401"/>
        <v>0</v>
      </c>
      <c r="I2339" s="154">
        <f>VLOOKUP($A2339,'2025-26 Salary &amp; Benefits'!$A:$I,3,FALSE)</f>
        <v>1</v>
      </c>
      <c r="J2339" s="154">
        <f>VLOOKUP($A2339,'2025-26 Salary &amp; Benefits'!$A:$I,4,FALSE)</f>
        <v>1</v>
      </c>
      <c r="K2339" s="141">
        <f t="shared" si="402"/>
        <v>0</v>
      </c>
      <c r="L2339" s="140">
        <f t="shared" si="403"/>
        <v>0</v>
      </c>
      <c r="M2339" s="142">
        <f>'2025-26 Salary &amp; Benefits'!$E$6</f>
        <v>78209</v>
      </c>
      <c r="N2339" s="142">
        <f>'2025-26 Salary &amp; Benefits'!$F$6</f>
        <v>80164</v>
      </c>
      <c r="O2339" s="9">
        <f t="shared" si="404"/>
        <v>0</v>
      </c>
      <c r="P2339" s="9">
        <f t="shared" si="405"/>
        <v>0</v>
      </c>
      <c r="Q2339" s="9">
        <f>'2025-26 Salary &amp; Benefits'!G$6</f>
        <v>15997.68</v>
      </c>
      <c r="R2339" s="143">
        <f>'2025-26 Salary &amp; Benefits'!H$6</f>
        <v>0.16020000000000001</v>
      </c>
      <c r="S2339" s="143">
        <f>'2025-26 Salary &amp; Benefits'!I$6</f>
        <v>0.15390000000000001</v>
      </c>
      <c r="T2339" s="9">
        <f t="shared" si="406"/>
        <v>0</v>
      </c>
      <c r="U2339" s="9">
        <f t="shared" si="407"/>
        <v>0</v>
      </c>
      <c r="V2339" s="9">
        <f t="shared" si="408"/>
        <v>0</v>
      </c>
      <c r="W2339" s="9">
        <f t="shared" si="409"/>
        <v>0</v>
      </c>
      <c r="X2339" s="22">
        <f t="shared" si="410"/>
        <v>0</v>
      </c>
    </row>
    <row r="2340" spans="1:24">
      <c r="A2340" s="77" t="s">
        <v>2446</v>
      </c>
      <c r="B2340" s="87" t="s">
        <v>2886</v>
      </c>
      <c r="C2340" s="3">
        <v>2116</v>
      </c>
      <c r="D2340" t="s">
        <v>2073</v>
      </c>
      <c r="E2340" s="107" t="str">
        <f>VLOOKUP($C2340,'2024-25 School Level AAFTE'!$C$4:$L$2372,9,FALSE)</f>
        <v>Yes</v>
      </c>
      <c r="F2340" s="95">
        <f>VLOOKUP($C2340,'2024-25 School Level AAFTE'!$C$4:$J$2372,8,FALSE)</f>
        <v>2256.4</v>
      </c>
      <c r="G2340" s="97">
        <f>IFERROR(IF(E2340= "yes",VLOOKUP(C2340,Summary!$B:$I,6,0),0),0)</f>
        <v>0</v>
      </c>
      <c r="H2340" s="96">
        <f t="shared" si="401"/>
        <v>2256.4</v>
      </c>
      <c r="I2340" s="154">
        <f>VLOOKUP($A2340,'2025-26 Salary &amp; Benefits'!$A:$I,3,FALSE)</f>
        <v>1</v>
      </c>
      <c r="J2340" s="154">
        <f>VLOOKUP($A2340,'2025-26 Salary &amp; Benefits'!$A:$I,4,FALSE)</f>
        <v>1</v>
      </c>
      <c r="K2340" s="141">
        <f t="shared" si="402"/>
        <v>2256.4</v>
      </c>
      <c r="L2340" s="140">
        <f t="shared" si="403"/>
        <v>6.6189999999999998</v>
      </c>
      <c r="M2340" s="142">
        <f>'2025-26 Salary &amp; Benefits'!$E$6</f>
        <v>78209</v>
      </c>
      <c r="N2340" s="142">
        <f>'2025-26 Salary &amp; Benefits'!$F$6</f>
        <v>80164</v>
      </c>
      <c r="O2340" s="9">
        <f t="shared" si="404"/>
        <v>517665.37</v>
      </c>
      <c r="P2340" s="9">
        <f t="shared" si="405"/>
        <v>12940.150000000023</v>
      </c>
      <c r="Q2340" s="9">
        <f>'2025-26 Salary &amp; Benefits'!G$6</f>
        <v>15997.68</v>
      </c>
      <c r="R2340" s="143">
        <f>'2025-26 Salary &amp; Benefits'!H$6</f>
        <v>0.16020000000000001</v>
      </c>
      <c r="S2340" s="143">
        <f>'2025-26 Salary &amp; Benefits'!I$6</f>
        <v>0.15390000000000001</v>
      </c>
      <c r="T2340" s="9">
        <f t="shared" si="406"/>
        <v>190810.13</v>
      </c>
      <c r="U2340" s="9">
        <f t="shared" si="407"/>
        <v>8843.43</v>
      </c>
      <c r="V2340" s="9">
        <f t="shared" si="408"/>
        <v>1361</v>
      </c>
      <c r="W2340" s="9">
        <f t="shared" si="409"/>
        <v>10204.43</v>
      </c>
      <c r="X2340" s="22">
        <f t="shared" si="410"/>
        <v>731620.08000000007</v>
      </c>
    </row>
    <row r="2341" spans="1:24">
      <c r="A2341" s="77" t="s">
        <v>2446</v>
      </c>
      <c r="B2341" s="87" t="s">
        <v>2886</v>
      </c>
      <c r="C2341" s="3">
        <v>2176</v>
      </c>
      <c r="D2341" t="s">
        <v>1514</v>
      </c>
      <c r="E2341" s="107" t="str">
        <f>VLOOKUP($C2341,'2024-25 School Level AAFTE'!$C$4:$L$2372,9,FALSE)</f>
        <v>Yes</v>
      </c>
      <c r="F2341" s="95">
        <f>VLOOKUP($C2341,'2024-25 School Level AAFTE'!$C$4:$J$2372,8,FALSE)</f>
        <v>499.56</v>
      </c>
      <c r="G2341" s="97">
        <f>IFERROR(IF(E2341= "yes",VLOOKUP(C2341,Summary!$B:$I,6,0),0),0)</f>
        <v>0</v>
      </c>
      <c r="H2341" s="96">
        <f t="shared" si="401"/>
        <v>499.56</v>
      </c>
      <c r="I2341" s="154">
        <f>VLOOKUP($A2341,'2025-26 Salary &amp; Benefits'!$A:$I,3,FALSE)</f>
        <v>1</v>
      </c>
      <c r="J2341" s="154">
        <f>VLOOKUP($A2341,'2025-26 Salary &amp; Benefits'!$A:$I,4,FALSE)</f>
        <v>1</v>
      </c>
      <c r="K2341" s="141">
        <f t="shared" si="402"/>
        <v>499.56</v>
      </c>
      <c r="L2341" s="140">
        <f t="shared" si="403"/>
        <v>1.4650000000000001</v>
      </c>
      <c r="M2341" s="142">
        <f>'2025-26 Salary &amp; Benefits'!$E$6</f>
        <v>78209</v>
      </c>
      <c r="N2341" s="142">
        <f>'2025-26 Salary &amp; Benefits'!$F$6</f>
        <v>80164</v>
      </c>
      <c r="O2341" s="9">
        <f t="shared" si="404"/>
        <v>114576.19</v>
      </c>
      <c r="P2341" s="9">
        <f t="shared" si="405"/>
        <v>2864.0699999999924</v>
      </c>
      <c r="Q2341" s="9">
        <f>'2025-26 Salary &amp; Benefits'!G$6</f>
        <v>15997.68</v>
      </c>
      <c r="R2341" s="143">
        <f>'2025-26 Salary &amp; Benefits'!H$6</f>
        <v>0.16020000000000001</v>
      </c>
      <c r="S2341" s="143">
        <f>'2025-26 Salary &amp; Benefits'!I$6</f>
        <v>0.15390000000000001</v>
      </c>
      <c r="T2341" s="9">
        <f t="shared" si="406"/>
        <v>42232.49</v>
      </c>
      <c r="U2341" s="9">
        <f t="shared" si="407"/>
        <v>1957.34</v>
      </c>
      <c r="V2341" s="9">
        <f t="shared" si="408"/>
        <v>301.23</v>
      </c>
      <c r="W2341" s="9">
        <f t="shared" si="409"/>
        <v>2258.5699999999997</v>
      </c>
      <c r="X2341" s="22">
        <f t="shared" si="410"/>
        <v>161931.32</v>
      </c>
    </row>
    <row r="2342" spans="1:24">
      <c r="A2342" s="77" t="s">
        <v>2446</v>
      </c>
      <c r="B2342" s="87" t="s">
        <v>2886</v>
      </c>
      <c r="C2342" s="3">
        <v>2177</v>
      </c>
      <c r="D2342" t="s">
        <v>2074</v>
      </c>
      <c r="E2342" s="107" t="str">
        <f>VLOOKUP($C2342,'2024-25 School Level AAFTE'!$C$4:$L$2372,9,FALSE)</f>
        <v>Yes</v>
      </c>
      <c r="F2342" s="95">
        <f>VLOOKUP($C2342,'2024-25 School Level AAFTE'!$C$4:$J$2372,8,FALSE)</f>
        <v>398.97</v>
      </c>
      <c r="G2342" s="97">
        <f>IFERROR(IF(E2342= "yes",VLOOKUP(C2342,Summary!$B:$I,6,0),0),0)</f>
        <v>0</v>
      </c>
      <c r="H2342" s="96">
        <f t="shared" si="401"/>
        <v>398.97</v>
      </c>
      <c r="I2342" s="154">
        <f>VLOOKUP($A2342,'2025-26 Salary &amp; Benefits'!$A:$I,3,FALSE)</f>
        <v>1</v>
      </c>
      <c r="J2342" s="154">
        <f>VLOOKUP($A2342,'2025-26 Salary &amp; Benefits'!$A:$I,4,FALSE)</f>
        <v>1</v>
      </c>
      <c r="K2342" s="141">
        <f t="shared" si="402"/>
        <v>398.97</v>
      </c>
      <c r="L2342" s="140">
        <f t="shared" si="403"/>
        <v>1.17</v>
      </c>
      <c r="M2342" s="142">
        <f>'2025-26 Salary &amp; Benefits'!$E$6</f>
        <v>78209</v>
      </c>
      <c r="N2342" s="142">
        <f>'2025-26 Salary &amp; Benefits'!$F$6</f>
        <v>80164</v>
      </c>
      <c r="O2342" s="9">
        <f t="shared" si="404"/>
        <v>91504.53</v>
      </c>
      <c r="P2342" s="9">
        <f t="shared" si="405"/>
        <v>2287.3500000000058</v>
      </c>
      <c r="Q2342" s="9">
        <f>'2025-26 Salary &amp; Benefits'!G$6</f>
        <v>15997.68</v>
      </c>
      <c r="R2342" s="143">
        <f>'2025-26 Salary &amp; Benefits'!H$6</f>
        <v>0.16020000000000001</v>
      </c>
      <c r="S2342" s="143">
        <f>'2025-26 Salary &amp; Benefits'!I$6</f>
        <v>0.15390000000000001</v>
      </c>
      <c r="T2342" s="9">
        <f t="shared" si="406"/>
        <v>33728.33</v>
      </c>
      <c r="U2342" s="9">
        <f t="shared" si="407"/>
        <v>1563.2</v>
      </c>
      <c r="V2342" s="9">
        <f t="shared" si="408"/>
        <v>240.58</v>
      </c>
      <c r="W2342" s="9">
        <f t="shared" si="409"/>
        <v>1803.78</v>
      </c>
      <c r="X2342" s="22">
        <f t="shared" si="410"/>
        <v>129323.99</v>
      </c>
    </row>
    <row r="2343" spans="1:24">
      <c r="A2343" s="77" t="s">
        <v>2446</v>
      </c>
      <c r="B2343" s="87" t="s">
        <v>2886</v>
      </c>
      <c r="C2343" s="3">
        <v>2314</v>
      </c>
      <c r="D2343" t="s">
        <v>618</v>
      </c>
      <c r="E2343" s="107" t="str">
        <f>VLOOKUP($C2343,'2024-25 School Level AAFTE'!$C$4:$L$2372,9,FALSE)</f>
        <v>Yes</v>
      </c>
      <c r="F2343" s="95">
        <f>VLOOKUP($C2343,'2024-25 School Level AAFTE'!$C$4:$J$2372,8,FALSE)</f>
        <v>736.37</v>
      </c>
      <c r="G2343" s="97">
        <f>IFERROR(IF(E2343= "yes",VLOOKUP(C2343,Summary!$B:$I,6,0),0),0)</f>
        <v>0</v>
      </c>
      <c r="H2343" s="96">
        <f t="shared" si="401"/>
        <v>736.37</v>
      </c>
      <c r="I2343" s="154">
        <f>VLOOKUP($A2343,'2025-26 Salary &amp; Benefits'!$A:$I,3,FALSE)</f>
        <v>1</v>
      </c>
      <c r="J2343" s="154">
        <f>VLOOKUP($A2343,'2025-26 Salary &amp; Benefits'!$A:$I,4,FALSE)</f>
        <v>1</v>
      </c>
      <c r="K2343" s="141">
        <f t="shared" si="402"/>
        <v>736.37</v>
      </c>
      <c r="L2343" s="140">
        <f t="shared" si="403"/>
        <v>2.16</v>
      </c>
      <c r="M2343" s="142">
        <f>'2025-26 Salary &amp; Benefits'!$E$6</f>
        <v>78209</v>
      </c>
      <c r="N2343" s="142">
        <f>'2025-26 Salary &amp; Benefits'!$F$6</f>
        <v>80164</v>
      </c>
      <c r="O2343" s="9">
        <f t="shared" si="404"/>
        <v>168931.44</v>
      </c>
      <c r="P2343" s="9">
        <f t="shared" si="405"/>
        <v>4222.7999999999884</v>
      </c>
      <c r="Q2343" s="9">
        <f>'2025-26 Salary &amp; Benefits'!G$6</f>
        <v>15997.68</v>
      </c>
      <c r="R2343" s="143">
        <f>'2025-26 Salary &amp; Benefits'!H$6</f>
        <v>0.16020000000000001</v>
      </c>
      <c r="S2343" s="143">
        <f>'2025-26 Salary &amp; Benefits'!I$6</f>
        <v>0.15390000000000001</v>
      </c>
      <c r="T2343" s="9">
        <f t="shared" si="406"/>
        <v>62267.69</v>
      </c>
      <c r="U2343" s="9">
        <f t="shared" si="407"/>
        <v>2885.9</v>
      </c>
      <c r="V2343" s="9">
        <f t="shared" si="408"/>
        <v>444.14</v>
      </c>
      <c r="W2343" s="9">
        <f t="shared" si="409"/>
        <v>3330.04</v>
      </c>
      <c r="X2343" s="22">
        <f t="shared" si="410"/>
        <v>238751.97</v>
      </c>
    </row>
    <row r="2344" spans="1:24">
      <c r="A2344" s="77" t="s">
        <v>2446</v>
      </c>
      <c r="B2344" s="87" t="s">
        <v>2886</v>
      </c>
      <c r="C2344" s="3">
        <v>2410</v>
      </c>
      <c r="D2344" t="s">
        <v>2075</v>
      </c>
      <c r="E2344" s="107" t="str">
        <f>VLOOKUP($C2344,'2024-25 School Level AAFTE'!$C$4:$L$2372,9,FALSE)</f>
        <v>Yes</v>
      </c>
      <c r="F2344" s="95">
        <f>VLOOKUP($C2344,'2024-25 School Level AAFTE'!$C$4:$J$2372,8,FALSE)</f>
        <v>838.48</v>
      </c>
      <c r="G2344" s="97">
        <f>IFERROR(IF(E2344= "yes",VLOOKUP(C2344,Summary!$B:$I,6,0),0),0)</f>
        <v>0</v>
      </c>
      <c r="H2344" s="96">
        <f t="shared" si="401"/>
        <v>838.48</v>
      </c>
      <c r="I2344" s="154">
        <f>VLOOKUP($A2344,'2025-26 Salary &amp; Benefits'!$A:$I,3,FALSE)</f>
        <v>1</v>
      </c>
      <c r="J2344" s="154">
        <f>VLOOKUP($A2344,'2025-26 Salary &amp; Benefits'!$A:$I,4,FALSE)</f>
        <v>1</v>
      </c>
      <c r="K2344" s="141">
        <f t="shared" si="402"/>
        <v>838.48</v>
      </c>
      <c r="L2344" s="140">
        <f t="shared" si="403"/>
        <v>2.46</v>
      </c>
      <c r="M2344" s="142">
        <f>'2025-26 Salary &amp; Benefits'!$E$6</f>
        <v>78209</v>
      </c>
      <c r="N2344" s="142">
        <f>'2025-26 Salary &amp; Benefits'!$F$6</f>
        <v>80164</v>
      </c>
      <c r="O2344" s="9">
        <f t="shared" si="404"/>
        <v>192394.14</v>
      </c>
      <c r="P2344" s="9">
        <f t="shared" si="405"/>
        <v>4809.2999999999884</v>
      </c>
      <c r="Q2344" s="9">
        <f>'2025-26 Salary &amp; Benefits'!G$6</f>
        <v>15997.68</v>
      </c>
      <c r="R2344" s="143">
        <f>'2025-26 Salary &amp; Benefits'!H$6</f>
        <v>0.16020000000000001</v>
      </c>
      <c r="S2344" s="143">
        <f>'2025-26 Salary &amp; Benefits'!I$6</f>
        <v>0.15390000000000001</v>
      </c>
      <c r="T2344" s="9">
        <f t="shared" si="406"/>
        <v>70915.990000000005</v>
      </c>
      <c r="U2344" s="9">
        <f t="shared" si="407"/>
        <v>3286.72</v>
      </c>
      <c r="V2344" s="9">
        <f t="shared" si="408"/>
        <v>505.83</v>
      </c>
      <c r="W2344" s="9">
        <f t="shared" si="409"/>
        <v>3792.5499999999997</v>
      </c>
      <c r="X2344" s="22">
        <f t="shared" si="410"/>
        <v>271911.98</v>
      </c>
    </row>
    <row r="2345" spans="1:24">
      <c r="A2345" s="77" t="s">
        <v>2446</v>
      </c>
      <c r="B2345" s="87" t="s">
        <v>2886</v>
      </c>
      <c r="C2345" s="3">
        <v>2433</v>
      </c>
      <c r="D2345" t="s">
        <v>1709</v>
      </c>
      <c r="E2345" s="107" t="str">
        <f>VLOOKUP($C2345,'2024-25 School Level AAFTE'!$C$4:$L$2372,9,FALSE)</f>
        <v>Yes</v>
      </c>
      <c r="F2345" s="95">
        <f>VLOOKUP($C2345,'2024-25 School Level AAFTE'!$C$4:$J$2372,8,FALSE)</f>
        <v>533.11</v>
      </c>
      <c r="G2345" s="97">
        <f>IFERROR(IF(E2345= "yes",VLOOKUP(C2345,Summary!$B:$I,6,0),0),0)</f>
        <v>0</v>
      </c>
      <c r="H2345" s="96">
        <f t="shared" si="401"/>
        <v>533.11</v>
      </c>
      <c r="I2345" s="154">
        <f>VLOOKUP($A2345,'2025-26 Salary &amp; Benefits'!$A:$I,3,FALSE)</f>
        <v>1</v>
      </c>
      <c r="J2345" s="154">
        <f>VLOOKUP($A2345,'2025-26 Salary &amp; Benefits'!$A:$I,4,FALSE)</f>
        <v>1</v>
      </c>
      <c r="K2345" s="141">
        <f t="shared" si="402"/>
        <v>533.11</v>
      </c>
      <c r="L2345" s="140">
        <f t="shared" si="403"/>
        <v>1.5640000000000001</v>
      </c>
      <c r="M2345" s="142">
        <f>'2025-26 Salary &amp; Benefits'!$E$6</f>
        <v>78209</v>
      </c>
      <c r="N2345" s="142">
        <f>'2025-26 Salary &amp; Benefits'!$F$6</f>
        <v>80164</v>
      </c>
      <c r="O2345" s="9">
        <f t="shared" si="404"/>
        <v>122318.88</v>
      </c>
      <c r="P2345" s="9">
        <f t="shared" si="405"/>
        <v>3057.6199999999953</v>
      </c>
      <c r="Q2345" s="9">
        <f>'2025-26 Salary &amp; Benefits'!G$6</f>
        <v>15997.68</v>
      </c>
      <c r="R2345" s="143">
        <f>'2025-26 Salary &amp; Benefits'!H$6</f>
        <v>0.16020000000000001</v>
      </c>
      <c r="S2345" s="143">
        <f>'2025-26 Salary &amp; Benefits'!I$6</f>
        <v>0.15390000000000001</v>
      </c>
      <c r="T2345" s="9">
        <f t="shared" si="406"/>
        <v>45086.42</v>
      </c>
      <c r="U2345" s="9">
        <f t="shared" si="407"/>
        <v>2089.61</v>
      </c>
      <c r="V2345" s="9">
        <f t="shared" si="408"/>
        <v>321.58999999999997</v>
      </c>
      <c r="W2345" s="9">
        <f t="shared" si="409"/>
        <v>2411.2000000000003</v>
      </c>
      <c r="X2345" s="22">
        <f t="shared" si="410"/>
        <v>172874.12</v>
      </c>
    </row>
    <row r="2346" spans="1:24">
      <c r="A2346" s="77" t="s">
        <v>2446</v>
      </c>
      <c r="B2346" s="87" t="s">
        <v>2886</v>
      </c>
      <c r="C2346" s="3">
        <v>2529</v>
      </c>
      <c r="D2346" t="s">
        <v>142</v>
      </c>
      <c r="E2346" s="107" t="str">
        <f>VLOOKUP($C2346,'2024-25 School Level AAFTE'!$C$4:$L$2372,9,FALSE)</f>
        <v>Yes</v>
      </c>
      <c r="F2346" s="95">
        <f>VLOOKUP($C2346,'2024-25 School Level AAFTE'!$C$4:$J$2372,8,FALSE)</f>
        <v>453.11</v>
      </c>
      <c r="G2346" s="97">
        <f>IFERROR(IF(E2346= "yes",VLOOKUP(C2346,Summary!$B:$I,6,0),0),0)</f>
        <v>0</v>
      </c>
      <c r="H2346" s="96">
        <f t="shared" si="401"/>
        <v>453.11</v>
      </c>
      <c r="I2346" s="154">
        <f>VLOOKUP($A2346,'2025-26 Salary &amp; Benefits'!$A:$I,3,FALSE)</f>
        <v>1</v>
      </c>
      <c r="J2346" s="154">
        <f>VLOOKUP($A2346,'2025-26 Salary &amp; Benefits'!$A:$I,4,FALSE)</f>
        <v>1</v>
      </c>
      <c r="K2346" s="141">
        <f t="shared" si="402"/>
        <v>453.11</v>
      </c>
      <c r="L2346" s="140">
        <f t="shared" si="403"/>
        <v>1.329</v>
      </c>
      <c r="M2346" s="142">
        <f>'2025-26 Salary &amp; Benefits'!$E$6</f>
        <v>78209</v>
      </c>
      <c r="N2346" s="142">
        <f>'2025-26 Salary &amp; Benefits'!$F$6</f>
        <v>80164</v>
      </c>
      <c r="O2346" s="9">
        <f t="shared" si="404"/>
        <v>103939.76</v>
      </c>
      <c r="P2346" s="9">
        <f t="shared" si="405"/>
        <v>2598.2000000000116</v>
      </c>
      <c r="Q2346" s="9">
        <f>'2025-26 Salary &amp; Benefits'!G$6</f>
        <v>15997.68</v>
      </c>
      <c r="R2346" s="143">
        <f>'2025-26 Salary &amp; Benefits'!H$6</f>
        <v>0.16020000000000001</v>
      </c>
      <c r="S2346" s="143">
        <f>'2025-26 Salary &amp; Benefits'!I$6</f>
        <v>0.15390000000000001</v>
      </c>
      <c r="T2346" s="9">
        <f t="shared" si="406"/>
        <v>38311.93</v>
      </c>
      <c r="U2346" s="9">
        <f t="shared" si="407"/>
        <v>1775.63</v>
      </c>
      <c r="V2346" s="9">
        <f t="shared" si="408"/>
        <v>273.27</v>
      </c>
      <c r="W2346" s="9">
        <f t="shared" si="409"/>
        <v>2048.9</v>
      </c>
      <c r="X2346" s="22">
        <f t="shared" si="410"/>
        <v>146898.79</v>
      </c>
    </row>
    <row r="2347" spans="1:24">
      <c r="A2347" t="s">
        <v>2446</v>
      </c>
      <c r="B2347" s="87" t="s">
        <v>2886</v>
      </c>
      <c r="C2347" s="3">
        <v>2592</v>
      </c>
      <c r="D2347" t="s">
        <v>556</v>
      </c>
      <c r="E2347" s="107" t="str">
        <f>VLOOKUP($C2347,'2024-25 School Level AAFTE'!$C$4:$L$2372,9,FALSE)</f>
        <v>Yes</v>
      </c>
      <c r="F2347" s="95">
        <f>VLOOKUP($C2347,'2024-25 School Level AAFTE'!$C$4:$J$2372,8,FALSE)</f>
        <v>644.44000000000005</v>
      </c>
      <c r="G2347" s="97">
        <f>IFERROR(IF(E2347= "yes",VLOOKUP(C2347,Summary!$B:$I,6,0),0),0)</f>
        <v>0</v>
      </c>
      <c r="H2347" s="96">
        <f t="shared" si="401"/>
        <v>644.44000000000005</v>
      </c>
      <c r="I2347" s="154">
        <f>VLOOKUP($A2347,'2025-26 Salary &amp; Benefits'!$A:$I,3,FALSE)</f>
        <v>1</v>
      </c>
      <c r="J2347" s="154">
        <f>VLOOKUP($A2347,'2025-26 Salary &amp; Benefits'!$A:$I,4,FALSE)</f>
        <v>1</v>
      </c>
      <c r="K2347" s="141">
        <f t="shared" si="402"/>
        <v>644.44000000000005</v>
      </c>
      <c r="L2347" s="140">
        <f t="shared" si="403"/>
        <v>1.89</v>
      </c>
      <c r="M2347" s="142">
        <f>'2025-26 Salary &amp; Benefits'!$E$6</f>
        <v>78209</v>
      </c>
      <c r="N2347" s="142">
        <f>'2025-26 Salary &amp; Benefits'!$F$6</f>
        <v>80164</v>
      </c>
      <c r="O2347" s="9">
        <f t="shared" si="404"/>
        <v>147815.01</v>
      </c>
      <c r="P2347" s="9">
        <f t="shared" si="405"/>
        <v>3694.9499999999825</v>
      </c>
      <c r="Q2347" s="9">
        <f>'2025-26 Salary &amp; Benefits'!G$6</f>
        <v>15997.68</v>
      </c>
      <c r="R2347" s="143">
        <f>'2025-26 Salary &amp; Benefits'!H$6</f>
        <v>0.16020000000000001</v>
      </c>
      <c r="S2347" s="143">
        <f>'2025-26 Salary &amp; Benefits'!I$6</f>
        <v>0.15390000000000001</v>
      </c>
      <c r="T2347" s="9">
        <f t="shared" si="406"/>
        <v>54484.23</v>
      </c>
      <c r="U2347" s="9">
        <f t="shared" si="407"/>
        <v>2525.17</v>
      </c>
      <c r="V2347" s="9">
        <f t="shared" si="408"/>
        <v>388.62</v>
      </c>
      <c r="W2347" s="9">
        <f t="shared" si="409"/>
        <v>2913.79</v>
      </c>
      <c r="X2347" s="22">
        <f t="shared" si="410"/>
        <v>208907.98</v>
      </c>
    </row>
    <row r="2348" spans="1:24">
      <c r="A2348" s="77" t="s">
        <v>2446</v>
      </c>
      <c r="B2348" s="87" t="s">
        <v>2886</v>
      </c>
      <c r="C2348" s="3">
        <v>2715</v>
      </c>
      <c r="D2348" t="s">
        <v>2076</v>
      </c>
      <c r="E2348" s="107" t="str">
        <f>VLOOKUP($C2348,'2024-25 School Level AAFTE'!$C$4:$L$2372,9,FALSE)</f>
        <v>Yes</v>
      </c>
      <c r="F2348" s="95">
        <f>VLOOKUP($C2348,'2024-25 School Level AAFTE'!$C$4:$J$2372,8,FALSE)</f>
        <v>594</v>
      </c>
      <c r="G2348" s="97">
        <f>IFERROR(IF(E2348= "yes",VLOOKUP(C2348,Summary!$B:$I,6,0),0),0)</f>
        <v>0</v>
      </c>
      <c r="H2348" s="96">
        <f t="shared" si="401"/>
        <v>594</v>
      </c>
      <c r="I2348" s="154">
        <f>VLOOKUP($A2348,'2025-26 Salary &amp; Benefits'!$A:$I,3,FALSE)</f>
        <v>1</v>
      </c>
      <c r="J2348" s="154">
        <f>VLOOKUP($A2348,'2025-26 Salary &amp; Benefits'!$A:$I,4,FALSE)</f>
        <v>1</v>
      </c>
      <c r="K2348" s="141">
        <f t="shared" si="402"/>
        <v>594</v>
      </c>
      <c r="L2348" s="140">
        <f t="shared" si="403"/>
        <v>1.742</v>
      </c>
      <c r="M2348" s="142">
        <f>'2025-26 Salary &amp; Benefits'!$E$6</f>
        <v>78209</v>
      </c>
      <c r="N2348" s="142">
        <f>'2025-26 Salary &amp; Benefits'!$F$6</f>
        <v>80164</v>
      </c>
      <c r="O2348" s="9">
        <f t="shared" si="404"/>
        <v>136240.07999999999</v>
      </c>
      <c r="P2348" s="9">
        <f t="shared" si="405"/>
        <v>3405.6100000000151</v>
      </c>
      <c r="Q2348" s="9">
        <f>'2025-26 Salary &amp; Benefits'!G$6</f>
        <v>15997.68</v>
      </c>
      <c r="R2348" s="143">
        <f>'2025-26 Salary &amp; Benefits'!H$6</f>
        <v>0.16020000000000001</v>
      </c>
      <c r="S2348" s="143">
        <f>'2025-26 Salary &amp; Benefits'!I$6</f>
        <v>0.15390000000000001</v>
      </c>
      <c r="T2348" s="9">
        <f t="shared" si="406"/>
        <v>50217.74</v>
      </c>
      <c r="U2348" s="9">
        <f t="shared" si="407"/>
        <v>2327.4299999999998</v>
      </c>
      <c r="V2348" s="9">
        <f t="shared" si="408"/>
        <v>358.19</v>
      </c>
      <c r="W2348" s="9">
        <f t="shared" si="409"/>
        <v>2685.62</v>
      </c>
      <c r="X2348" s="22">
        <f t="shared" si="410"/>
        <v>192549.05</v>
      </c>
    </row>
    <row r="2349" spans="1:24">
      <c r="A2349" s="77" t="s">
        <v>2446</v>
      </c>
      <c r="B2349" s="87" t="s">
        <v>2886</v>
      </c>
      <c r="C2349" s="3">
        <v>2818</v>
      </c>
      <c r="D2349" t="s">
        <v>2077</v>
      </c>
      <c r="E2349" s="107" t="str">
        <f>VLOOKUP($C2349,'2024-25 School Level AAFTE'!$C$4:$L$2372,9,FALSE)</f>
        <v>Yes</v>
      </c>
      <c r="F2349" s="95">
        <f>VLOOKUP($C2349,'2024-25 School Level AAFTE'!$C$4:$J$2372,8,FALSE)</f>
        <v>414.12</v>
      </c>
      <c r="G2349" s="97">
        <f>IFERROR(IF(E2349= "yes",VLOOKUP(C2349,Summary!$B:$I,6,0),0),0)</f>
        <v>0</v>
      </c>
      <c r="H2349" s="96">
        <f t="shared" si="401"/>
        <v>414.12</v>
      </c>
      <c r="I2349" s="154">
        <f>VLOOKUP($A2349,'2025-26 Salary &amp; Benefits'!$A:$I,3,FALSE)</f>
        <v>1</v>
      </c>
      <c r="J2349" s="154">
        <f>VLOOKUP($A2349,'2025-26 Salary &amp; Benefits'!$A:$I,4,FALSE)</f>
        <v>1</v>
      </c>
      <c r="K2349" s="141">
        <f t="shared" si="402"/>
        <v>414.12</v>
      </c>
      <c r="L2349" s="140">
        <f t="shared" si="403"/>
        <v>1.2150000000000001</v>
      </c>
      <c r="M2349" s="142">
        <f>'2025-26 Salary &amp; Benefits'!$E$6</f>
        <v>78209</v>
      </c>
      <c r="N2349" s="142">
        <f>'2025-26 Salary &amp; Benefits'!$F$6</f>
        <v>80164</v>
      </c>
      <c r="O2349" s="9">
        <f t="shared" si="404"/>
        <v>95023.94</v>
      </c>
      <c r="P2349" s="9">
        <f t="shared" si="405"/>
        <v>2375.3199999999924</v>
      </c>
      <c r="Q2349" s="9">
        <f>'2025-26 Salary &amp; Benefits'!G$6</f>
        <v>15997.68</v>
      </c>
      <c r="R2349" s="143">
        <f>'2025-26 Salary &amp; Benefits'!H$6</f>
        <v>0.16020000000000001</v>
      </c>
      <c r="S2349" s="143">
        <f>'2025-26 Salary &amp; Benefits'!I$6</f>
        <v>0.15390000000000001</v>
      </c>
      <c r="T2349" s="9">
        <f t="shared" si="406"/>
        <v>35025.58</v>
      </c>
      <c r="U2349" s="9">
        <f t="shared" si="407"/>
        <v>1623.32</v>
      </c>
      <c r="V2349" s="9">
        <f t="shared" si="408"/>
        <v>249.83</v>
      </c>
      <c r="W2349" s="9">
        <f t="shared" si="409"/>
        <v>1873.1499999999999</v>
      </c>
      <c r="X2349" s="22">
        <f t="shared" si="410"/>
        <v>134297.99</v>
      </c>
    </row>
    <row r="2350" spans="1:24">
      <c r="A2350" s="77" t="s">
        <v>2446</v>
      </c>
      <c r="B2350" s="87" t="s">
        <v>2886</v>
      </c>
      <c r="C2350" s="3">
        <v>2819</v>
      </c>
      <c r="D2350" t="s">
        <v>2078</v>
      </c>
      <c r="E2350" s="107" t="str">
        <f>VLOOKUP($C2350,'2024-25 School Level AAFTE'!$C$4:$L$2372,9,FALSE)</f>
        <v>Yes</v>
      </c>
      <c r="F2350" s="95">
        <f>VLOOKUP($C2350,'2024-25 School Level AAFTE'!$C$4:$J$2372,8,FALSE)</f>
        <v>342.14</v>
      </c>
      <c r="G2350" s="97">
        <f>IFERROR(IF(E2350= "yes",VLOOKUP(C2350,Summary!$B:$I,6,0),0),0)</f>
        <v>0</v>
      </c>
      <c r="H2350" s="96">
        <f t="shared" si="401"/>
        <v>342.14</v>
      </c>
      <c r="I2350" s="154">
        <f>VLOOKUP($A2350,'2025-26 Salary &amp; Benefits'!$A:$I,3,FALSE)</f>
        <v>1</v>
      </c>
      <c r="J2350" s="154">
        <f>VLOOKUP($A2350,'2025-26 Salary &amp; Benefits'!$A:$I,4,FALSE)</f>
        <v>1</v>
      </c>
      <c r="K2350" s="141">
        <f t="shared" si="402"/>
        <v>342.14</v>
      </c>
      <c r="L2350" s="140">
        <f t="shared" si="403"/>
        <v>1.004</v>
      </c>
      <c r="M2350" s="142">
        <f>'2025-26 Salary &amp; Benefits'!$E$6</f>
        <v>78209</v>
      </c>
      <c r="N2350" s="142">
        <f>'2025-26 Salary &amp; Benefits'!$F$6</f>
        <v>80164</v>
      </c>
      <c r="O2350" s="9">
        <f t="shared" si="404"/>
        <v>78521.84</v>
      </c>
      <c r="P2350" s="9">
        <f t="shared" si="405"/>
        <v>1962.820000000007</v>
      </c>
      <c r="Q2350" s="9">
        <f>'2025-26 Salary &amp; Benefits'!G$6</f>
        <v>15997.68</v>
      </c>
      <c r="R2350" s="143">
        <f>'2025-26 Salary &amp; Benefits'!H$6</f>
        <v>0.16020000000000001</v>
      </c>
      <c r="S2350" s="143">
        <f>'2025-26 Salary &amp; Benefits'!I$6</f>
        <v>0.15390000000000001</v>
      </c>
      <c r="T2350" s="9">
        <f t="shared" si="406"/>
        <v>28942.95</v>
      </c>
      <c r="U2350" s="9">
        <f t="shared" si="407"/>
        <v>1341.41</v>
      </c>
      <c r="V2350" s="9">
        <f t="shared" si="408"/>
        <v>206.44</v>
      </c>
      <c r="W2350" s="9">
        <f t="shared" si="409"/>
        <v>1547.8500000000001</v>
      </c>
      <c r="X2350" s="22">
        <f t="shared" si="410"/>
        <v>110975.46</v>
      </c>
    </row>
    <row r="2351" spans="1:24">
      <c r="A2351" s="77" t="s">
        <v>2446</v>
      </c>
      <c r="B2351" s="87" t="s">
        <v>2886</v>
      </c>
      <c r="C2351" s="3">
        <v>2899</v>
      </c>
      <c r="D2351" t="s">
        <v>2079</v>
      </c>
      <c r="E2351" s="107" t="str">
        <f>VLOOKUP($C2351,'2024-25 School Level AAFTE'!$C$4:$L$2372,9,FALSE)</f>
        <v>Yes</v>
      </c>
      <c r="F2351" s="95">
        <f>VLOOKUP($C2351,'2024-25 School Level AAFTE'!$C$4:$J$2372,8,FALSE)</f>
        <v>557.67999999999995</v>
      </c>
      <c r="G2351" s="97">
        <f>IFERROR(IF(E2351= "yes",VLOOKUP(C2351,Summary!$B:$I,6,0),0),0)</f>
        <v>0</v>
      </c>
      <c r="H2351" s="96">
        <f t="shared" si="401"/>
        <v>557.67999999999995</v>
      </c>
      <c r="I2351" s="154">
        <f>VLOOKUP($A2351,'2025-26 Salary &amp; Benefits'!$A:$I,3,FALSE)</f>
        <v>1</v>
      </c>
      <c r="J2351" s="154">
        <f>VLOOKUP($A2351,'2025-26 Salary &amp; Benefits'!$A:$I,4,FALSE)</f>
        <v>1</v>
      </c>
      <c r="K2351" s="141">
        <f t="shared" si="402"/>
        <v>557.67999999999995</v>
      </c>
      <c r="L2351" s="140">
        <f t="shared" si="403"/>
        <v>1.6359999999999999</v>
      </c>
      <c r="M2351" s="142">
        <f>'2025-26 Salary &amp; Benefits'!$E$6</f>
        <v>78209</v>
      </c>
      <c r="N2351" s="142">
        <f>'2025-26 Salary &amp; Benefits'!$F$6</f>
        <v>80164</v>
      </c>
      <c r="O2351" s="9">
        <f t="shared" si="404"/>
        <v>127949.92</v>
      </c>
      <c r="P2351" s="9">
        <f t="shared" si="405"/>
        <v>3198.3799999999901</v>
      </c>
      <c r="Q2351" s="9">
        <f>'2025-26 Salary &amp; Benefits'!G$6</f>
        <v>15997.68</v>
      </c>
      <c r="R2351" s="143">
        <f>'2025-26 Salary &amp; Benefits'!H$6</f>
        <v>0.16020000000000001</v>
      </c>
      <c r="S2351" s="143">
        <f>'2025-26 Salary &amp; Benefits'!I$6</f>
        <v>0.15390000000000001</v>
      </c>
      <c r="T2351" s="9">
        <f t="shared" si="406"/>
        <v>47162.01</v>
      </c>
      <c r="U2351" s="9">
        <f t="shared" si="407"/>
        <v>2185.81</v>
      </c>
      <c r="V2351" s="9">
        <f t="shared" si="408"/>
        <v>336.4</v>
      </c>
      <c r="W2351" s="9">
        <f t="shared" si="409"/>
        <v>2522.21</v>
      </c>
      <c r="X2351" s="22">
        <f t="shared" si="410"/>
        <v>180832.52</v>
      </c>
    </row>
    <row r="2352" spans="1:24">
      <c r="A2352" s="137" t="s">
        <v>2446</v>
      </c>
      <c r="B2352" s="87" t="s">
        <v>2886</v>
      </c>
      <c r="C2352" s="3">
        <v>3023</v>
      </c>
      <c r="D2352" t="s">
        <v>3329</v>
      </c>
      <c r="E2352" s="107" t="str">
        <f>VLOOKUP($C2352,'2024-25 School Level AAFTE'!$C$4:$L$2372,9,FALSE)</f>
        <v>Yes</v>
      </c>
      <c r="F2352" s="95">
        <f>VLOOKUP($C2352,'2024-25 School Level AAFTE'!$C$4:$J$2372,8,FALSE)</f>
        <v>186.58</v>
      </c>
      <c r="G2352" s="97">
        <f>IFERROR(IF(E2352= "yes",VLOOKUP(C2352,Summary!$B:$I,6,0),0),0)</f>
        <v>0</v>
      </c>
      <c r="H2352" s="96">
        <f t="shared" si="401"/>
        <v>186.58</v>
      </c>
      <c r="I2352" s="154">
        <f>VLOOKUP($A2352,'2025-26 Salary &amp; Benefits'!$A:$I,3,FALSE)</f>
        <v>1</v>
      </c>
      <c r="J2352" s="154">
        <f>VLOOKUP($A2352,'2025-26 Salary &amp; Benefits'!$A:$I,4,FALSE)</f>
        <v>1</v>
      </c>
      <c r="K2352" s="141">
        <f t="shared" si="402"/>
        <v>186.58</v>
      </c>
      <c r="L2352" s="140">
        <f t="shared" si="403"/>
        <v>0.54700000000000004</v>
      </c>
      <c r="M2352" s="142">
        <f>'2025-26 Salary &amp; Benefits'!$E$6</f>
        <v>78209</v>
      </c>
      <c r="N2352" s="142">
        <f>'2025-26 Salary &amp; Benefits'!$F$6</f>
        <v>80164</v>
      </c>
      <c r="O2352" s="9">
        <f t="shared" si="404"/>
        <v>42780.32</v>
      </c>
      <c r="P2352" s="9">
        <f t="shared" si="405"/>
        <v>1069.3899999999994</v>
      </c>
      <c r="Q2352" s="9">
        <f>'2025-26 Salary &amp; Benefits'!G$6</f>
        <v>15997.68</v>
      </c>
      <c r="R2352" s="143">
        <f>'2025-26 Salary &amp; Benefits'!H$6</f>
        <v>0.16020000000000001</v>
      </c>
      <c r="S2352" s="143">
        <f>'2025-26 Salary &amp; Benefits'!I$6</f>
        <v>0.15390000000000001</v>
      </c>
      <c r="T2352" s="9">
        <f t="shared" si="406"/>
        <v>15768.72</v>
      </c>
      <c r="U2352" s="9">
        <f t="shared" si="407"/>
        <v>730.83</v>
      </c>
      <c r="V2352" s="9">
        <f t="shared" si="408"/>
        <v>112.47</v>
      </c>
      <c r="W2352" s="9">
        <f t="shared" si="409"/>
        <v>843.30000000000007</v>
      </c>
      <c r="X2352" s="22">
        <f t="shared" si="410"/>
        <v>60461.73</v>
      </c>
    </row>
    <row r="2353" spans="1:24">
      <c r="A2353" s="77" t="s">
        <v>2446</v>
      </c>
      <c r="B2353" s="87" t="s">
        <v>2886</v>
      </c>
      <c r="C2353" s="3">
        <v>3138</v>
      </c>
      <c r="D2353" t="s">
        <v>2080</v>
      </c>
      <c r="E2353" s="107" t="str">
        <f>VLOOKUP($C2353,'2024-25 School Level AAFTE'!$C$4:$L$2372,9,FALSE)</f>
        <v>Yes</v>
      </c>
      <c r="F2353" s="95">
        <f>VLOOKUP($C2353,'2024-25 School Level AAFTE'!$C$4:$J$2372,8,FALSE)</f>
        <v>517.66999999999996</v>
      </c>
      <c r="G2353" s="97">
        <f>IFERROR(IF(E2353= "yes",VLOOKUP(C2353,Summary!$B:$I,6,0),0),0)</f>
        <v>0</v>
      </c>
      <c r="H2353" s="96">
        <f t="shared" si="401"/>
        <v>517.66999999999996</v>
      </c>
      <c r="I2353" s="154">
        <f>VLOOKUP($A2353,'2025-26 Salary &amp; Benefits'!$A:$I,3,FALSE)</f>
        <v>1</v>
      </c>
      <c r="J2353" s="154">
        <f>VLOOKUP($A2353,'2025-26 Salary &amp; Benefits'!$A:$I,4,FALSE)</f>
        <v>1</v>
      </c>
      <c r="K2353" s="141">
        <f t="shared" si="402"/>
        <v>517.66999999999996</v>
      </c>
      <c r="L2353" s="140">
        <f t="shared" si="403"/>
        <v>1.518</v>
      </c>
      <c r="M2353" s="142">
        <f>'2025-26 Salary &amp; Benefits'!$E$6</f>
        <v>78209</v>
      </c>
      <c r="N2353" s="142">
        <f>'2025-26 Salary &amp; Benefits'!$F$6</f>
        <v>80164</v>
      </c>
      <c r="O2353" s="9">
        <f t="shared" si="404"/>
        <v>118721.26</v>
      </c>
      <c r="P2353" s="9">
        <f t="shared" si="405"/>
        <v>2967.6900000000023</v>
      </c>
      <c r="Q2353" s="9">
        <f>'2025-26 Salary &amp; Benefits'!G$6</f>
        <v>15997.68</v>
      </c>
      <c r="R2353" s="143">
        <f>'2025-26 Salary &amp; Benefits'!H$6</f>
        <v>0.16020000000000001</v>
      </c>
      <c r="S2353" s="143">
        <f>'2025-26 Salary &amp; Benefits'!I$6</f>
        <v>0.15390000000000001</v>
      </c>
      <c r="T2353" s="9">
        <f t="shared" si="406"/>
        <v>43760.35</v>
      </c>
      <c r="U2353" s="9">
        <f t="shared" si="407"/>
        <v>2028.15</v>
      </c>
      <c r="V2353" s="9">
        <f t="shared" si="408"/>
        <v>312.13</v>
      </c>
      <c r="W2353" s="9">
        <f t="shared" si="409"/>
        <v>2340.2800000000002</v>
      </c>
      <c r="X2353" s="22">
        <f t="shared" si="410"/>
        <v>167789.58</v>
      </c>
    </row>
    <row r="2354" spans="1:24">
      <c r="A2354" s="77" t="s">
        <v>2446</v>
      </c>
      <c r="B2354" s="87" t="s">
        <v>2886</v>
      </c>
      <c r="C2354" s="3">
        <v>3206</v>
      </c>
      <c r="D2354" t="s">
        <v>2081</v>
      </c>
      <c r="E2354" s="107" t="str">
        <f>VLOOKUP($C2354,'2024-25 School Level AAFTE'!$C$4:$L$2372,9,FALSE)</f>
        <v>Yes</v>
      </c>
      <c r="F2354" s="95">
        <f>VLOOKUP($C2354,'2024-25 School Level AAFTE'!$C$4:$J$2372,8,FALSE)</f>
        <v>2090.27</v>
      </c>
      <c r="G2354" s="97">
        <f>IFERROR(IF(E2354= "yes",VLOOKUP(C2354,Summary!$B:$I,6,0),0),0)</f>
        <v>0</v>
      </c>
      <c r="H2354" s="96">
        <f t="shared" si="401"/>
        <v>2090.27</v>
      </c>
      <c r="I2354" s="154">
        <f>VLOOKUP($A2354,'2025-26 Salary &amp; Benefits'!$A:$I,3,FALSE)</f>
        <v>1</v>
      </c>
      <c r="J2354" s="154">
        <f>VLOOKUP($A2354,'2025-26 Salary &amp; Benefits'!$A:$I,4,FALSE)</f>
        <v>1</v>
      </c>
      <c r="K2354" s="141">
        <f t="shared" si="402"/>
        <v>2090.27</v>
      </c>
      <c r="L2354" s="140">
        <f t="shared" si="403"/>
        <v>6.1310000000000002</v>
      </c>
      <c r="M2354" s="142">
        <f>'2025-26 Salary &amp; Benefits'!$E$6</f>
        <v>78209</v>
      </c>
      <c r="N2354" s="142">
        <f>'2025-26 Salary &amp; Benefits'!$F$6</f>
        <v>80164</v>
      </c>
      <c r="O2354" s="9">
        <f t="shared" si="404"/>
        <v>479499.38</v>
      </c>
      <c r="P2354" s="9">
        <f t="shared" si="405"/>
        <v>11986.099999999977</v>
      </c>
      <c r="Q2354" s="9">
        <f>'2025-26 Salary &amp; Benefits'!G$6</f>
        <v>15997.68</v>
      </c>
      <c r="R2354" s="143">
        <f>'2025-26 Salary &amp; Benefits'!H$6</f>
        <v>0.16020000000000001</v>
      </c>
      <c r="S2354" s="143">
        <f>'2025-26 Salary &amp; Benefits'!I$6</f>
        <v>0.15390000000000001</v>
      </c>
      <c r="T2354" s="9">
        <f t="shared" si="406"/>
        <v>176742.24</v>
      </c>
      <c r="U2354" s="9">
        <f t="shared" si="407"/>
        <v>8191.42</v>
      </c>
      <c r="V2354" s="9">
        <f t="shared" si="408"/>
        <v>1260.6600000000001</v>
      </c>
      <c r="W2354" s="9">
        <f t="shared" si="409"/>
        <v>9452.08</v>
      </c>
      <c r="X2354" s="22">
        <f t="shared" si="410"/>
        <v>677679.79999999993</v>
      </c>
    </row>
    <row r="2355" spans="1:24">
      <c r="A2355" s="77" t="s">
        <v>2446</v>
      </c>
      <c r="B2355" s="87" t="s">
        <v>2886</v>
      </c>
      <c r="C2355" s="3">
        <v>3264</v>
      </c>
      <c r="D2355" t="s">
        <v>2082</v>
      </c>
      <c r="E2355" s="107" t="str">
        <f>VLOOKUP($C2355,'2024-25 School Level AAFTE'!$C$4:$L$2372,9,FALSE)</f>
        <v>Yes</v>
      </c>
      <c r="F2355" s="95">
        <f>VLOOKUP($C2355,'2024-25 School Level AAFTE'!$C$4:$J$2372,8,FALSE)</f>
        <v>476.84</v>
      </c>
      <c r="G2355" s="97">
        <f>IFERROR(IF(E2355= "yes",VLOOKUP(C2355,Summary!$B:$I,6,0),0),0)</f>
        <v>0</v>
      </c>
      <c r="H2355" s="96">
        <f t="shared" si="401"/>
        <v>476.84</v>
      </c>
      <c r="I2355" s="154">
        <f>VLOOKUP($A2355,'2025-26 Salary &amp; Benefits'!$A:$I,3,FALSE)</f>
        <v>1</v>
      </c>
      <c r="J2355" s="154">
        <f>VLOOKUP($A2355,'2025-26 Salary &amp; Benefits'!$A:$I,4,FALSE)</f>
        <v>1</v>
      </c>
      <c r="K2355" s="141">
        <f t="shared" si="402"/>
        <v>476.84</v>
      </c>
      <c r="L2355" s="140">
        <f t="shared" si="403"/>
        <v>1.399</v>
      </c>
      <c r="M2355" s="142">
        <f>'2025-26 Salary &amp; Benefits'!$E$6</f>
        <v>78209</v>
      </c>
      <c r="N2355" s="142">
        <f>'2025-26 Salary &amp; Benefits'!$F$6</f>
        <v>80164</v>
      </c>
      <c r="O2355" s="9">
        <f t="shared" si="404"/>
        <v>109414.39</v>
      </c>
      <c r="P2355" s="9">
        <f t="shared" si="405"/>
        <v>2735.0500000000029</v>
      </c>
      <c r="Q2355" s="9">
        <f>'2025-26 Salary &amp; Benefits'!G$6</f>
        <v>15997.68</v>
      </c>
      <c r="R2355" s="143">
        <f>'2025-26 Salary &amp; Benefits'!H$6</f>
        <v>0.16020000000000001</v>
      </c>
      <c r="S2355" s="143">
        <f>'2025-26 Salary &amp; Benefits'!I$6</f>
        <v>0.15390000000000001</v>
      </c>
      <c r="T2355" s="9">
        <f t="shared" si="406"/>
        <v>40329.86</v>
      </c>
      <c r="U2355" s="9">
        <f t="shared" si="407"/>
        <v>1869.16</v>
      </c>
      <c r="V2355" s="9">
        <f t="shared" si="408"/>
        <v>287.66000000000003</v>
      </c>
      <c r="W2355" s="9">
        <f t="shared" si="409"/>
        <v>2156.8200000000002</v>
      </c>
      <c r="X2355" s="22">
        <f t="shared" si="410"/>
        <v>154636.12</v>
      </c>
    </row>
    <row r="2356" spans="1:24">
      <c r="A2356" s="77" t="s">
        <v>2446</v>
      </c>
      <c r="B2356" s="87" t="s">
        <v>2886</v>
      </c>
      <c r="C2356" s="3">
        <v>3312</v>
      </c>
      <c r="D2356" t="s">
        <v>2083</v>
      </c>
      <c r="E2356" s="107" t="str">
        <f>VLOOKUP($C2356,'2024-25 School Level AAFTE'!$C$4:$L$2372,9,FALSE)</f>
        <v>Yes</v>
      </c>
      <c r="F2356" s="95">
        <f>VLOOKUP($C2356,'2024-25 School Level AAFTE'!$C$4:$J$2372,8,FALSE)</f>
        <v>429.78</v>
      </c>
      <c r="G2356" s="97">
        <f>IFERROR(IF(E2356= "yes",VLOOKUP(C2356,Summary!$B:$I,6,0),0),0)</f>
        <v>0</v>
      </c>
      <c r="H2356" s="96">
        <f t="shared" si="401"/>
        <v>429.78</v>
      </c>
      <c r="I2356" s="154">
        <f>VLOOKUP($A2356,'2025-26 Salary &amp; Benefits'!$A:$I,3,FALSE)</f>
        <v>1</v>
      </c>
      <c r="J2356" s="154">
        <f>VLOOKUP($A2356,'2025-26 Salary &amp; Benefits'!$A:$I,4,FALSE)</f>
        <v>1</v>
      </c>
      <c r="K2356" s="141">
        <f t="shared" si="402"/>
        <v>429.78</v>
      </c>
      <c r="L2356" s="140">
        <f t="shared" si="403"/>
        <v>1.2609999999999999</v>
      </c>
      <c r="M2356" s="142">
        <f>'2025-26 Salary &amp; Benefits'!$E$6</f>
        <v>78209</v>
      </c>
      <c r="N2356" s="142">
        <f>'2025-26 Salary &amp; Benefits'!$F$6</f>
        <v>80164</v>
      </c>
      <c r="O2356" s="9">
        <f t="shared" si="404"/>
        <v>98621.55</v>
      </c>
      <c r="P2356" s="9">
        <f t="shared" si="405"/>
        <v>2465.25</v>
      </c>
      <c r="Q2356" s="9">
        <f>'2025-26 Salary &amp; Benefits'!G$6</f>
        <v>15997.68</v>
      </c>
      <c r="R2356" s="143">
        <f>'2025-26 Salary &amp; Benefits'!H$6</f>
        <v>0.16020000000000001</v>
      </c>
      <c r="S2356" s="143">
        <f>'2025-26 Salary &amp; Benefits'!I$6</f>
        <v>0.15390000000000001</v>
      </c>
      <c r="T2356" s="9">
        <f t="shared" si="406"/>
        <v>36351.65</v>
      </c>
      <c r="U2356" s="9">
        <f t="shared" si="407"/>
        <v>1684.78</v>
      </c>
      <c r="V2356" s="9">
        <f t="shared" si="408"/>
        <v>259.29000000000002</v>
      </c>
      <c r="W2356" s="9">
        <f t="shared" si="409"/>
        <v>1944.07</v>
      </c>
      <c r="X2356" s="22">
        <f t="shared" si="410"/>
        <v>139382.52000000002</v>
      </c>
    </row>
    <row r="2357" spans="1:24">
      <c r="A2357" s="77" t="s">
        <v>2446</v>
      </c>
      <c r="B2357" s="87" t="s">
        <v>2886</v>
      </c>
      <c r="C2357" s="3">
        <v>3368</v>
      </c>
      <c r="D2357" t="s">
        <v>2084</v>
      </c>
      <c r="E2357" s="107" t="str">
        <f>VLOOKUP($C2357,'2024-25 School Level AAFTE'!$C$4:$L$2372,9,FALSE)</f>
        <v>Yes</v>
      </c>
      <c r="F2357" s="95">
        <f>VLOOKUP($C2357,'2024-25 School Level AAFTE'!$C$4:$J$2372,8,FALSE)</f>
        <v>841.54</v>
      </c>
      <c r="G2357" s="97">
        <f>IFERROR(IF(E2357= "yes",VLOOKUP(C2357,Summary!$B:$I,6,0),0),0)</f>
        <v>0</v>
      </c>
      <c r="H2357" s="96">
        <f t="shared" si="401"/>
        <v>841.54</v>
      </c>
      <c r="I2357" s="154">
        <f>VLOOKUP($A2357,'2025-26 Salary &amp; Benefits'!$A:$I,3,FALSE)</f>
        <v>1</v>
      </c>
      <c r="J2357" s="154">
        <f>VLOOKUP($A2357,'2025-26 Salary &amp; Benefits'!$A:$I,4,FALSE)</f>
        <v>1</v>
      </c>
      <c r="K2357" s="141">
        <f t="shared" si="402"/>
        <v>841.54</v>
      </c>
      <c r="L2357" s="140">
        <f t="shared" si="403"/>
        <v>2.4689999999999999</v>
      </c>
      <c r="M2357" s="142">
        <f>'2025-26 Salary &amp; Benefits'!$E$6</f>
        <v>78209</v>
      </c>
      <c r="N2357" s="142">
        <f>'2025-26 Salary &amp; Benefits'!$F$6</f>
        <v>80164</v>
      </c>
      <c r="O2357" s="9">
        <f t="shared" si="404"/>
        <v>193098.02</v>
      </c>
      <c r="P2357" s="9">
        <f t="shared" si="405"/>
        <v>4826.9000000000233</v>
      </c>
      <c r="Q2357" s="9">
        <f>'2025-26 Salary &amp; Benefits'!G$6</f>
        <v>15997.68</v>
      </c>
      <c r="R2357" s="143">
        <f>'2025-26 Salary &amp; Benefits'!H$6</f>
        <v>0.16020000000000001</v>
      </c>
      <c r="S2357" s="143">
        <f>'2025-26 Salary &amp; Benefits'!I$6</f>
        <v>0.15390000000000001</v>
      </c>
      <c r="T2357" s="9">
        <f t="shared" si="406"/>
        <v>71175.429999999993</v>
      </c>
      <c r="U2357" s="9">
        <f t="shared" si="407"/>
        <v>3298.75</v>
      </c>
      <c r="V2357" s="9">
        <f t="shared" si="408"/>
        <v>507.68</v>
      </c>
      <c r="W2357" s="9">
        <f t="shared" si="409"/>
        <v>3806.43</v>
      </c>
      <c r="X2357" s="22">
        <f t="shared" si="410"/>
        <v>272906.77999999997</v>
      </c>
    </row>
    <row r="2358" spans="1:24">
      <c r="A2358" s="77" t="s">
        <v>2446</v>
      </c>
      <c r="B2358" s="87" t="s">
        <v>2886</v>
      </c>
      <c r="C2358" s="3">
        <v>3615</v>
      </c>
      <c r="D2358" t="s">
        <v>2085</v>
      </c>
      <c r="E2358" s="107" t="str">
        <f>VLOOKUP($C2358,'2024-25 School Level AAFTE'!$C$4:$L$2372,9,FALSE)</f>
        <v>Yes</v>
      </c>
      <c r="F2358" s="95">
        <f>VLOOKUP($C2358,'2024-25 School Level AAFTE'!$C$4:$J$2372,8,FALSE)</f>
        <v>816.11</v>
      </c>
      <c r="G2358" s="97">
        <f>IFERROR(IF(E2358= "yes",VLOOKUP(C2358,Summary!$B:$I,6,0),0),0)</f>
        <v>0</v>
      </c>
      <c r="H2358" s="96">
        <f t="shared" si="401"/>
        <v>816.11</v>
      </c>
      <c r="I2358" s="154">
        <f>VLOOKUP($A2358,'2025-26 Salary &amp; Benefits'!$A:$I,3,FALSE)</f>
        <v>1</v>
      </c>
      <c r="J2358" s="154">
        <f>VLOOKUP($A2358,'2025-26 Salary &amp; Benefits'!$A:$I,4,FALSE)</f>
        <v>1</v>
      </c>
      <c r="K2358" s="141">
        <f t="shared" si="402"/>
        <v>816.11</v>
      </c>
      <c r="L2358" s="140">
        <f t="shared" si="403"/>
        <v>2.3940000000000001</v>
      </c>
      <c r="M2358" s="142">
        <f>'2025-26 Salary &amp; Benefits'!$E$6</f>
        <v>78209</v>
      </c>
      <c r="N2358" s="142">
        <f>'2025-26 Salary &amp; Benefits'!$F$6</f>
        <v>80164</v>
      </c>
      <c r="O2358" s="9">
        <f t="shared" si="404"/>
        <v>187232.35</v>
      </c>
      <c r="P2358" s="9">
        <f t="shared" si="405"/>
        <v>4680.2699999999895</v>
      </c>
      <c r="Q2358" s="9">
        <f>'2025-26 Salary &amp; Benefits'!G$6</f>
        <v>15997.68</v>
      </c>
      <c r="R2358" s="143">
        <f>'2025-26 Salary &amp; Benefits'!H$6</f>
        <v>0.16020000000000001</v>
      </c>
      <c r="S2358" s="143">
        <f>'2025-26 Salary &amp; Benefits'!I$6</f>
        <v>0.15390000000000001</v>
      </c>
      <c r="T2358" s="9">
        <f t="shared" si="406"/>
        <v>69013.36</v>
      </c>
      <c r="U2358" s="9">
        <f t="shared" si="407"/>
        <v>3198.54</v>
      </c>
      <c r="V2358" s="9">
        <f t="shared" si="408"/>
        <v>492.26</v>
      </c>
      <c r="W2358" s="9">
        <f t="shared" si="409"/>
        <v>3690.8</v>
      </c>
      <c r="X2358" s="22">
        <f t="shared" si="410"/>
        <v>264616.78000000003</v>
      </c>
    </row>
    <row r="2359" spans="1:24">
      <c r="A2359" s="77" t="s">
        <v>2446</v>
      </c>
      <c r="B2359" s="87" t="s">
        <v>2886</v>
      </c>
      <c r="C2359" s="3">
        <v>3817</v>
      </c>
      <c r="D2359" t="s">
        <v>2086</v>
      </c>
      <c r="E2359" s="107" t="str">
        <f>VLOOKUP($C2359,'2024-25 School Level AAFTE'!$C$4:$L$2372,9,FALSE)</f>
        <v>Yes</v>
      </c>
      <c r="F2359" s="95">
        <f>VLOOKUP($C2359,'2024-25 School Level AAFTE'!$C$4:$J$2372,8,FALSE)</f>
        <v>488.89</v>
      </c>
      <c r="G2359" s="97">
        <f>IFERROR(IF(E2359= "yes",VLOOKUP(C2359,Summary!$B:$I,6,0),0),0)</f>
        <v>0</v>
      </c>
      <c r="H2359" s="96">
        <f t="shared" si="401"/>
        <v>488.89</v>
      </c>
      <c r="I2359" s="154">
        <f>VLOOKUP($A2359,'2025-26 Salary &amp; Benefits'!$A:$I,3,FALSE)</f>
        <v>1</v>
      </c>
      <c r="J2359" s="154">
        <f>VLOOKUP($A2359,'2025-26 Salary &amp; Benefits'!$A:$I,4,FALSE)</f>
        <v>1</v>
      </c>
      <c r="K2359" s="141">
        <f t="shared" si="402"/>
        <v>488.89</v>
      </c>
      <c r="L2359" s="140">
        <f t="shared" si="403"/>
        <v>1.4339999999999999</v>
      </c>
      <c r="M2359" s="142">
        <f>'2025-26 Salary &amp; Benefits'!$E$6</f>
        <v>78209</v>
      </c>
      <c r="N2359" s="142">
        <f>'2025-26 Salary &amp; Benefits'!$F$6</f>
        <v>80164</v>
      </c>
      <c r="O2359" s="9">
        <f t="shared" si="404"/>
        <v>112151.71</v>
      </c>
      <c r="P2359" s="9">
        <f t="shared" si="405"/>
        <v>2803.4699999999866</v>
      </c>
      <c r="Q2359" s="9">
        <f>'2025-26 Salary &amp; Benefits'!G$6</f>
        <v>15997.68</v>
      </c>
      <c r="R2359" s="143">
        <f>'2025-26 Salary &amp; Benefits'!H$6</f>
        <v>0.16020000000000001</v>
      </c>
      <c r="S2359" s="143">
        <f>'2025-26 Salary &amp; Benefits'!I$6</f>
        <v>0.15390000000000001</v>
      </c>
      <c r="T2359" s="9">
        <f t="shared" si="406"/>
        <v>41338.83</v>
      </c>
      <c r="U2359" s="9">
        <f t="shared" si="407"/>
        <v>1915.92</v>
      </c>
      <c r="V2359" s="9">
        <f t="shared" si="408"/>
        <v>294.86</v>
      </c>
      <c r="W2359" s="9">
        <f t="shared" si="409"/>
        <v>2210.7800000000002</v>
      </c>
      <c r="X2359" s="22">
        <f t="shared" si="410"/>
        <v>158504.79</v>
      </c>
    </row>
    <row r="2360" spans="1:24">
      <c r="A2360" s="77" t="s">
        <v>2446</v>
      </c>
      <c r="B2360" s="87" t="s">
        <v>2886</v>
      </c>
      <c r="C2360" s="3">
        <v>4020</v>
      </c>
      <c r="D2360" t="s">
        <v>3160</v>
      </c>
      <c r="E2360" s="107" t="str">
        <f>VLOOKUP($C2360,'2024-25 School Level AAFTE'!$C$4:$L$2372,9,FALSE)</f>
        <v>No</v>
      </c>
      <c r="F2360" s="95">
        <f>VLOOKUP($C2360,'2024-25 School Level AAFTE'!$C$4:$J$2372,8,FALSE)</f>
        <v>491.2</v>
      </c>
      <c r="G2360" s="97">
        <f>IFERROR(IF(E2360= "yes",VLOOKUP(C2360,Summary!$B:$I,6,0),0),0)</f>
        <v>0</v>
      </c>
      <c r="H2360" s="96">
        <f t="shared" si="401"/>
        <v>0</v>
      </c>
      <c r="I2360" s="154">
        <f>VLOOKUP($A2360,'2025-26 Salary &amp; Benefits'!$A:$I,3,FALSE)</f>
        <v>1</v>
      </c>
      <c r="J2360" s="154">
        <f>VLOOKUP($A2360,'2025-26 Salary &amp; Benefits'!$A:$I,4,FALSE)</f>
        <v>1</v>
      </c>
      <c r="K2360" s="141">
        <f t="shared" si="402"/>
        <v>0</v>
      </c>
      <c r="L2360" s="140">
        <f t="shared" si="403"/>
        <v>0</v>
      </c>
      <c r="M2360" s="142">
        <f>'2025-26 Salary &amp; Benefits'!$E$6</f>
        <v>78209</v>
      </c>
      <c r="N2360" s="142">
        <f>'2025-26 Salary &amp; Benefits'!$F$6</f>
        <v>80164</v>
      </c>
      <c r="O2360" s="9">
        <f t="shared" si="404"/>
        <v>0</v>
      </c>
      <c r="P2360" s="9">
        <f t="shared" si="405"/>
        <v>0</v>
      </c>
      <c r="Q2360" s="9">
        <f>'2025-26 Salary &amp; Benefits'!G$6</f>
        <v>15997.68</v>
      </c>
      <c r="R2360" s="143">
        <f>'2025-26 Salary &amp; Benefits'!H$6</f>
        <v>0.16020000000000001</v>
      </c>
      <c r="S2360" s="143">
        <f>'2025-26 Salary &amp; Benefits'!I$6</f>
        <v>0.15390000000000001</v>
      </c>
      <c r="T2360" s="9">
        <f t="shared" si="406"/>
        <v>0</v>
      </c>
      <c r="U2360" s="9">
        <f t="shared" si="407"/>
        <v>0</v>
      </c>
      <c r="V2360" s="9">
        <f t="shared" si="408"/>
        <v>0</v>
      </c>
      <c r="W2360" s="9">
        <f t="shared" si="409"/>
        <v>0</v>
      </c>
      <c r="X2360" s="22">
        <f t="shared" si="410"/>
        <v>0</v>
      </c>
    </row>
    <row r="2361" spans="1:24">
      <c r="A2361" s="77" t="s">
        <v>2446</v>
      </c>
      <c r="B2361" s="87" t="s">
        <v>2886</v>
      </c>
      <c r="C2361" s="3">
        <v>4093</v>
      </c>
      <c r="D2361" t="s">
        <v>2087</v>
      </c>
      <c r="E2361" s="107" t="str">
        <f>VLOOKUP($C2361,'2024-25 School Level AAFTE'!$C$4:$L$2372,9,FALSE)</f>
        <v>Yes</v>
      </c>
      <c r="F2361" s="95">
        <f>VLOOKUP($C2361,'2024-25 School Level AAFTE'!$C$4:$J$2372,8,FALSE)</f>
        <v>184.6</v>
      </c>
      <c r="G2361" s="97">
        <f>IFERROR(IF(E2361= "yes",VLOOKUP(C2361,Summary!$B:$I,6,0),0),0)</f>
        <v>0</v>
      </c>
      <c r="H2361" s="96">
        <f t="shared" si="401"/>
        <v>184.6</v>
      </c>
      <c r="I2361" s="154">
        <f>VLOOKUP($A2361,'2025-26 Salary &amp; Benefits'!$A:$I,3,FALSE)</f>
        <v>1</v>
      </c>
      <c r="J2361" s="154">
        <f>VLOOKUP($A2361,'2025-26 Salary &amp; Benefits'!$A:$I,4,FALSE)</f>
        <v>1</v>
      </c>
      <c r="K2361" s="141">
        <f t="shared" si="402"/>
        <v>184.6</v>
      </c>
      <c r="L2361" s="140">
        <f t="shared" si="403"/>
        <v>0.54100000000000004</v>
      </c>
      <c r="M2361" s="142">
        <f>'2025-26 Salary &amp; Benefits'!$E$6</f>
        <v>78209</v>
      </c>
      <c r="N2361" s="142">
        <f>'2025-26 Salary &amp; Benefits'!$F$6</f>
        <v>80164</v>
      </c>
      <c r="O2361" s="9">
        <f t="shared" si="404"/>
        <v>42311.07</v>
      </c>
      <c r="P2361" s="9">
        <f t="shared" si="405"/>
        <v>1057.6500000000015</v>
      </c>
      <c r="Q2361" s="9">
        <f>'2025-26 Salary &amp; Benefits'!G$6</f>
        <v>15997.68</v>
      </c>
      <c r="R2361" s="143">
        <f>'2025-26 Salary &amp; Benefits'!H$6</f>
        <v>0.16020000000000001</v>
      </c>
      <c r="S2361" s="143">
        <f>'2025-26 Salary &amp; Benefits'!I$6</f>
        <v>0.15390000000000001</v>
      </c>
      <c r="T2361" s="9">
        <f t="shared" si="406"/>
        <v>15595.75</v>
      </c>
      <c r="U2361" s="9">
        <f t="shared" si="407"/>
        <v>722.81</v>
      </c>
      <c r="V2361" s="9">
        <f t="shared" si="408"/>
        <v>111.24</v>
      </c>
      <c r="W2361" s="9">
        <f t="shared" si="409"/>
        <v>834.05</v>
      </c>
      <c r="X2361" s="22">
        <f t="shared" si="410"/>
        <v>59798.520000000004</v>
      </c>
    </row>
    <row r="2362" spans="1:24">
      <c r="A2362" s="77" t="s">
        <v>2446</v>
      </c>
      <c r="B2362" s="87" t="s">
        <v>2886</v>
      </c>
      <c r="C2362" s="3">
        <v>5153</v>
      </c>
      <c r="D2362" t="s">
        <v>2088</v>
      </c>
      <c r="E2362" s="107" t="str">
        <f>VLOOKUP($C2362,'2024-25 School Level AAFTE'!$C$4:$L$2372,9,FALSE)</f>
        <v>Yes</v>
      </c>
      <c r="F2362" s="95">
        <f>VLOOKUP($C2362,'2024-25 School Level AAFTE'!$C$4:$J$2372,8,FALSE)</f>
        <v>361.02</v>
      </c>
      <c r="G2362" s="97">
        <f>IFERROR(IF(E2362= "yes",VLOOKUP(C2362,Summary!$B:$I,6,0),0),0)</f>
        <v>0</v>
      </c>
      <c r="H2362" s="96">
        <f t="shared" si="401"/>
        <v>361.02</v>
      </c>
      <c r="I2362" s="154">
        <f>VLOOKUP($A2362,'2025-26 Salary &amp; Benefits'!$A:$I,3,FALSE)</f>
        <v>1</v>
      </c>
      <c r="J2362" s="154">
        <f>VLOOKUP($A2362,'2025-26 Salary &amp; Benefits'!$A:$I,4,FALSE)</f>
        <v>1</v>
      </c>
      <c r="K2362" s="141">
        <f t="shared" si="402"/>
        <v>361.02</v>
      </c>
      <c r="L2362" s="140">
        <f t="shared" si="403"/>
        <v>1.0589999999999999</v>
      </c>
      <c r="M2362" s="142">
        <f>'2025-26 Salary &amp; Benefits'!$E$6</f>
        <v>78209</v>
      </c>
      <c r="N2362" s="142">
        <f>'2025-26 Salary &amp; Benefits'!$F$6</f>
        <v>80164</v>
      </c>
      <c r="O2362" s="9">
        <f t="shared" si="404"/>
        <v>82823.33</v>
      </c>
      <c r="P2362" s="9">
        <f t="shared" si="405"/>
        <v>2070.3499999999913</v>
      </c>
      <c r="Q2362" s="9">
        <f>'2025-26 Salary &amp; Benefits'!G$6</f>
        <v>15997.68</v>
      </c>
      <c r="R2362" s="143">
        <f>'2025-26 Salary &amp; Benefits'!H$6</f>
        <v>0.16020000000000001</v>
      </c>
      <c r="S2362" s="143">
        <f>'2025-26 Salary &amp; Benefits'!I$6</f>
        <v>0.15390000000000001</v>
      </c>
      <c r="T2362" s="9">
        <f t="shared" si="406"/>
        <v>30528.47</v>
      </c>
      <c r="U2362" s="9">
        <f t="shared" si="407"/>
        <v>1414.89</v>
      </c>
      <c r="V2362" s="9">
        <f t="shared" si="408"/>
        <v>217.75</v>
      </c>
      <c r="W2362" s="9">
        <f t="shared" si="409"/>
        <v>1632.64</v>
      </c>
      <c r="X2362" s="22">
        <f t="shared" si="410"/>
        <v>117054.79</v>
      </c>
    </row>
    <row r="2363" spans="1:24">
      <c r="A2363" s="77" t="s">
        <v>2446</v>
      </c>
      <c r="B2363" s="87" t="s">
        <v>2886</v>
      </c>
      <c r="C2363" s="3">
        <v>5224</v>
      </c>
      <c r="D2363" t="s">
        <v>2089</v>
      </c>
      <c r="E2363" s="107" t="str">
        <f>VLOOKUP($C2363,'2024-25 School Level AAFTE'!$C$4:$L$2372,9,FALSE)</f>
        <v>Yes</v>
      </c>
      <c r="F2363" s="95">
        <f>VLOOKUP($C2363,'2024-25 School Level AAFTE'!$C$4:$J$2372,8,FALSE)</f>
        <v>26.6</v>
      </c>
      <c r="G2363" s="97">
        <f>IFERROR(IF(E2363= "yes",VLOOKUP(C2363,Summary!$B:$I,6,0),0),0)</f>
        <v>0</v>
      </c>
      <c r="H2363" s="96">
        <f t="shared" si="401"/>
        <v>26.6</v>
      </c>
      <c r="I2363" s="154">
        <f>VLOOKUP($A2363,'2025-26 Salary &amp; Benefits'!$A:$I,3,FALSE)</f>
        <v>1</v>
      </c>
      <c r="J2363" s="154">
        <f>VLOOKUP($A2363,'2025-26 Salary &amp; Benefits'!$A:$I,4,FALSE)</f>
        <v>1</v>
      </c>
      <c r="K2363" s="141">
        <f t="shared" si="402"/>
        <v>26.6</v>
      </c>
      <c r="L2363" s="140">
        <f t="shared" si="403"/>
        <v>7.8E-2</v>
      </c>
      <c r="M2363" s="142">
        <f>'2025-26 Salary &amp; Benefits'!$E$6</f>
        <v>78209</v>
      </c>
      <c r="N2363" s="142">
        <f>'2025-26 Salary &amp; Benefits'!$F$6</f>
        <v>80164</v>
      </c>
      <c r="O2363" s="9">
        <f t="shared" si="404"/>
        <v>6100.3</v>
      </c>
      <c r="P2363" s="9">
        <f t="shared" si="405"/>
        <v>152.48999999999978</v>
      </c>
      <c r="Q2363" s="9">
        <f>'2025-26 Salary &amp; Benefits'!G$6</f>
        <v>15997.68</v>
      </c>
      <c r="R2363" s="143">
        <f>'2025-26 Salary &amp; Benefits'!H$6</f>
        <v>0.16020000000000001</v>
      </c>
      <c r="S2363" s="143">
        <f>'2025-26 Salary &amp; Benefits'!I$6</f>
        <v>0.15390000000000001</v>
      </c>
      <c r="T2363" s="9">
        <f t="shared" si="406"/>
        <v>2248.56</v>
      </c>
      <c r="U2363" s="9">
        <f t="shared" si="407"/>
        <v>104.21</v>
      </c>
      <c r="V2363" s="9">
        <f t="shared" si="408"/>
        <v>16.04</v>
      </c>
      <c r="W2363" s="9">
        <f t="shared" si="409"/>
        <v>120.25</v>
      </c>
      <c r="X2363" s="22">
        <f t="shared" si="410"/>
        <v>8621.6</v>
      </c>
    </row>
    <row r="2364" spans="1:24">
      <c r="A2364" s="77" t="s">
        <v>2446</v>
      </c>
      <c r="B2364" s="87" t="s">
        <v>2886</v>
      </c>
      <c r="C2364" s="3">
        <v>5355</v>
      </c>
      <c r="D2364" t="s">
        <v>2090</v>
      </c>
      <c r="E2364" s="107" t="str">
        <f>VLOOKUP($C2364,'2024-25 School Level AAFTE'!$C$4:$L$2372,9,FALSE)</f>
        <v>Yes</v>
      </c>
      <c r="F2364" s="95">
        <f>VLOOKUP($C2364,'2024-25 School Level AAFTE'!$C$4:$J$2372,8,FALSE)</f>
        <v>127.98</v>
      </c>
      <c r="G2364" s="97">
        <f>IFERROR(IF(E2364= "yes",VLOOKUP(C2364,Summary!$B:$I,6,0),0),0)</f>
        <v>0</v>
      </c>
      <c r="H2364" s="96">
        <f t="shared" si="401"/>
        <v>127.98</v>
      </c>
      <c r="I2364" s="154">
        <f>VLOOKUP($A2364,'2025-26 Salary &amp; Benefits'!$A:$I,3,FALSE)</f>
        <v>1</v>
      </c>
      <c r="J2364" s="154">
        <f>VLOOKUP($A2364,'2025-26 Salary &amp; Benefits'!$A:$I,4,FALSE)</f>
        <v>1</v>
      </c>
      <c r="K2364" s="141">
        <f t="shared" si="402"/>
        <v>127.98</v>
      </c>
      <c r="L2364" s="140">
        <f t="shared" si="403"/>
        <v>0.375</v>
      </c>
      <c r="M2364" s="142">
        <f>'2025-26 Salary &amp; Benefits'!$E$6</f>
        <v>78209</v>
      </c>
      <c r="N2364" s="142">
        <f>'2025-26 Salary &amp; Benefits'!$F$6</f>
        <v>80164</v>
      </c>
      <c r="O2364" s="9">
        <f t="shared" si="404"/>
        <v>29328.38</v>
      </c>
      <c r="P2364" s="9">
        <f t="shared" si="405"/>
        <v>733.11999999999898</v>
      </c>
      <c r="Q2364" s="9">
        <f>'2025-26 Salary &amp; Benefits'!G$6</f>
        <v>15997.68</v>
      </c>
      <c r="R2364" s="143">
        <f>'2025-26 Salary &amp; Benefits'!H$6</f>
        <v>0.16020000000000001</v>
      </c>
      <c r="S2364" s="143">
        <f>'2025-26 Salary &amp; Benefits'!I$6</f>
        <v>0.15390000000000001</v>
      </c>
      <c r="T2364" s="9">
        <f t="shared" si="406"/>
        <v>10810.36</v>
      </c>
      <c r="U2364" s="9">
        <f t="shared" si="407"/>
        <v>501.03</v>
      </c>
      <c r="V2364" s="9">
        <f t="shared" si="408"/>
        <v>77.11</v>
      </c>
      <c r="W2364" s="9">
        <f t="shared" si="409"/>
        <v>578.14</v>
      </c>
      <c r="X2364" s="22">
        <f t="shared" si="410"/>
        <v>41450</v>
      </c>
    </row>
    <row r="2365" spans="1:24">
      <c r="A2365" s="77" t="s">
        <v>2407</v>
      </c>
      <c r="B2365" s="87" t="s">
        <v>2887</v>
      </c>
      <c r="C2365" s="3">
        <v>1627</v>
      </c>
      <c r="D2365" t="s">
        <v>1871</v>
      </c>
      <c r="E2365" s="107" t="str">
        <f>VLOOKUP($C2365,'2024-25 School Level AAFTE'!$C$4:$L$2372,9,FALSE)</f>
        <v>Yes</v>
      </c>
      <c r="F2365" s="95">
        <f>VLOOKUP($C2365,'2024-25 School Level AAFTE'!$C$4:$J$2372,8,FALSE)</f>
        <v>150.35</v>
      </c>
      <c r="G2365" s="97">
        <f>IFERROR(IF(E2365= "yes",VLOOKUP(C2365,Summary!$B:$I,6,0),0),0)</f>
        <v>0</v>
      </c>
      <c r="H2365" s="96">
        <f t="shared" si="401"/>
        <v>150.35</v>
      </c>
      <c r="I2365" s="154">
        <f>VLOOKUP($A2365,'2025-26 Salary &amp; Benefits'!$A:$I,3,FALSE)</f>
        <v>1.06</v>
      </c>
      <c r="J2365" s="154">
        <f>VLOOKUP($A2365,'2025-26 Salary &amp; Benefits'!$A:$I,4,FALSE)</f>
        <v>1.06</v>
      </c>
      <c r="K2365" s="141">
        <f t="shared" si="402"/>
        <v>150.35</v>
      </c>
      <c r="L2365" s="140">
        <f t="shared" si="403"/>
        <v>0.441</v>
      </c>
      <c r="M2365" s="142">
        <f>'2025-26 Salary &amp; Benefits'!$E$6</f>
        <v>78209</v>
      </c>
      <c r="N2365" s="142">
        <f>'2025-26 Salary &amp; Benefits'!$F$6</f>
        <v>80164</v>
      </c>
      <c r="O2365" s="9">
        <f t="shared" si="404"/>
        <v>36559.58</v>
      </c>
      <c r="P2365" s="9">
        <f t="shared" si="405"/>
        <v>913.87999999999738</v>
      </c>
      <c r="Q2365" s="9">
        <f>'2025-26 Salary &amp; Benefits'!G$6</f>
        <v>15997.68</v>
      </c>
      <c r="R2365" s="143">
        <f>'2025-26 Salary &amp; Benefits'!H$6</f>
        <v>0.16020000000000001</v>
      </c>
      <c r="S2365" s="143">
        <f>'2025-26 Salary &amp; Benefits'!I$6</f>
        <v>0.15390000000000001</v>
      </c>
      <c r="T2365" s="9">
        <f t="shared" si="406"/>
        <v>13052.47</v>
      </c>
      <c r="U2365" s="9">
        <f t="shared" si="407"/>
        <v>624.55999999999995</v>
      </c>
      <c r="V2365" s="9">
        <f t="shared" si="408"/>
        <v>96.12</v>
      </c>
      <c r="W2365" s="9">
        <f t="shared" si="409"/>
        <v>720.68</v>
      </c>
      <c r="X2365" s="22">
        <f t="shared" si="410"/>
        <v>51246.61</v>
      </c>
    </row>
    <row r="2366" spans="1:24">
      <c r="A2366" s="77" t="s">
        <v>2407</v>
      </c>
      <c r="B2366" s="87" t="s">
        <v>2887</v>
      </c>
      <c r="C2366" s="3">
        <v>2260</v>
      </c>
      <c r="D2366" t="s">
        <v>1872</v>
      </c>
      <c r="E2366" s="107" t="str">
        <f>VLOOKUP($C2366,'2024-25 School Level AAFTE'!$C$4:$L$2372,9,FALSE)</f>
        <v>No</v>
      </c>
      <c r="F2366" s="95">
        <f>VLOOKUP($C2366,'2024-25 School Level AAFTE'!$C$4:$J$2372,8,FALSE)</f>
        <v>401.38</v>
      </c>
      <c r="G2366" s="97">
        <f>IFERROR(IF(E2366= "yes",VLOOKUP(C2366,Summary!$B:$I,6,0),0),0)</f>
        <v>0</v>
      </c>
      <c r="H2366" s="96">
        <f t="shared" si="401"/>
        <v>0</v>
      </c>
      <c r="I2366" s="154">
        <f>VLOOKUP($A2366,'2025-26 Salary &amp; Benefits'!$A:$I,3,FALSE)</f>
        <v>1.06</v>
      </c>
      <c r="J2366" s="154">
        <f>VLOOKUP($A2366,'2025-26 Salary &amp; Benefits'!$A:$I,4,FALSE)</f>
        <v>1.06</v>
      </c>
      <c r="K2366" s="141">
        <f t="shared" si="402"/>
        <v>0</v>
      </c>
      <c r="L2366" s="140">
        <f t="shared" si="403"/>
        <v>0</v>
      </c>
      <c r="M2366" s="142">
        <f>'2025-26 Salary &amp; Benefits'!$E$6</f>
        <v>78209</v>
      </c>
      <c r="N2366" s="142">
        <f>'2025-26 Salary &amp; Benefits'!$F$6</f>
        <v>80164</v>
      </c>
      <c r="O2366" s="9">
        <f t="shared" si="404"/>
        <v>0</v>
      </c>
      <c r="P2366" s="9">
        <f t="shared" si="405"/>
        <v>0</v>
      </c>
      <c r="Q2366" s="9">
        <f>'2025-26 Salary &amp; Benefits'!G$6</f>
        <v>15997.68</v>
      </c>
      <c r="R2366" s="143">
        <f>'2025-26 Salary &amp; Benefits'!H$6</f>
        <v>0.16020000000000001</v>
      </c>
      <c r="S2366" s="143">
        <f>'2025-26 Salary &amp; Benefits'!I$6</f>
        <v>0.15390000000000001</v>
      </c>
      <c r="T2366" s="9">
        <f t="shared" si="406"/>
        <v>0</v>
      </c>
      <c r="U2366" s="9">
        <f t="shared" si="407"/>
        <v>0</v>
      </c>
      <c r="V2366" s="9">
        <f t="shared" si="408"/>
        <v>0</v>
      </c>
      <c r="W2366" s="9">
        <f t="shared" si="409"/>
        <v>0</v>
      </c>
      <c r="X2366" s="22">
        <f t="shared" si="410"/>
        <v>0</v>
      </c>
    </row>
    <row r="2367" spans="1:24">
      <c r="A2367" s="77" t="s">
        <v>2407</v>
      </c>
      <c r="B2367" s="87" t="s">
        <v>2887</v>
      </c>
      <c r="C2367" s="3">
        <v>2481</v>
      </c>
      <c r="D2367" t="s">
        <v>1873</v>
      </c>
      <c r="E2367" s="107" t="str">
        <f>VLOOKUP($C2367,'2024-25 School Level AAFTE'!$C$4:$L$2372,9,FALSE)</f>
        <v>No</v>
      </c>
      <c r="F2367" s="95">
        <f>VLOOKUP($C2367,'2024-25 School Level AAFTE'!$C$4:$J$2372,8,FALSE)</f>
        <v>645.85</v>
      </c>
      <c r="G2367" s="97">
        <f>IFERROR(IF(E2367= "yes",VLOOKUP(C2367,Summary!$B:$I,6,0),0),0)</f>
        <v>0</v>
      </c>
      <c r="H2367" s="96">
        <f t="shared" si="401"/>
        <v>0</v>
      </c>
      <c r="I2367" s="154">
        <f>VLOOKUP($A2367,'2025-26 Salary &amp; Benefits'!$A:$I,3,FALSE)</f>
        <v>1.06</v>
      </c>
      <c r="J2367" s="154">
        <f>VLOOKUP($A2367,'2025-26 Salary &amp; Benefits'!$A:$I,4,FALSE)</f>
        <v>1.06</v>
      </c>
      <c r="K2367" s="141">
        <f t="shared" si="402"/>
        <v>0</v>
      </c>
      <c r="L2367" s="140">
        <f t="shared" si="403"/>
        <v>0</v>
      </c>
      <c r="M2367" s="142">
        <f>'2025-26 Salary &amp; Benefits'!$E$6</f>
        <v>78209</v>
      </c>
      <c r="N2367" s="142">
        <f>'2025-26 Salary &amp; Benefits'!$F$6</f>
        <v>80164</v>
      </c>
      <c r="O2367" s="9">
        <f t="shared" si="404"/>
        <v>0</v>
      </c>
      <c r="P2367" s="9">
        <f t="shared" si="405"/>
        <v>0</v>
      </c>
      <c r="Q2367" s="9">
        <f>'2025-26 Salary &amp; Benefits'!G$6</f>
        <v>15997.68</v>
      </c>
      <c r="R2367" s="143">
        <f>'2025-26 Salary &amp; Benefits'!H$6</f>
        <v>0.16020000000000001</v>
      </c>
      <c r="S2367" s="143">
        <f>'2025-26 Salary &amp; Benefits'!I$6</f>
        <v>0.15390000000000001</v>
      </c>
      <c r="T2367" s="9">
        <f t="shared" si="406"/>
        <v>0</v>
      </c>
      <c r="U2367" s="9">
        <f t="shared" si="407"/>
        <v>0</v>
      </c>
      <c r="V2367" s="9">
        <f t="shared" si="408"/>
        <v>0</v>
      </c>
      <c r="W2367" s="9">
        <f t="shared" si="409"/>
        <v>0</v>
      </c>
      <c r="X2367" s="22">
        <f t="shared" si="410"/>
        <v>0</v>
      </c>
    </row>
    <row r="2368" spans="1:24">
      <c r="A2368" s="77" t="s">
        <v>2407</v>
      </c>
      <c r="B2368" s="87" t="s">
        <v>2887</v>
      </c>
      <c r="C2368" s="3">
        <v>2633</v>
      </c>
      <c r="D2368" t="s">
        <v>1874</v>
      </c>
      <c r="E2368" s="107" t="str">
        <f>VLOOKUP($C2368,'2024-25 School Level AAFTE'!$C$4:$L$2372,9,FALSE)</f>
        <v>No</v>
      </c>
      <c r="F2368" s="95">
        <f>VLOOKUP($C2368,'2024-25 School Level AAFTE'!$C$4:$J$2372,8,FALSE)</f>
        <v>1628.87</v>
      </c>
      <c r="G2368" s="97">
        <f>IFERROR(IF(E2368= "yes",VLOOKUP(C2368,Summary!$B:$I,6,0),0),0)</f>
        <v>0</v>
      </c>
      <c r="H2368" s="96">
        <f t="shared" si="401"/>
        <v>0</v>
      </c>
      <c r="I2368" s="154">
        <f>VLOOKUP($A2368,'2025-26 Salary &amp; Benefits'!$A:$I,3,FALSE)</f>
        <v>1.06</v>
      </c>
      <c r="J2368" s="154">
        <f>VLOOKUP($A2368,'2025-26 Salary &amp; Benefits'!$A:$I,4,FALSE)</f>
        <v>1.06</v>
      </c>
      <c r="K2368" s="141">
        <f t="shared" si="402"/>
        <v>0</v>
      </c>
      <c r="L2368" s="140">
        <f t="shared" si="403"/>
        <v>0</v>
      </c>
      <c r="M2368" s="142">
        <f>'2025-26 Salary &amp; Benefits'!$E$6</f>
        <v>78209</v>
      </c>
      <c r="N2368" s="142">
        <f>'2025-26 Salary &amp; Benefits'!$F$6</f>
        <v>80164</v>
      </c>
      <c r="O2368" s="9">
        <f t="shared" si="404"/>
        <v>0</v>
      </c>
      <c r="P2368" s="9">
        <f t="shared" si="405"/>
        <v>0</v>
      </c>
      <c r="Q2368" s="9">
        <f>'2025-26 Salary &amp; Benefits'!G$6</f>
        <v>15997.68</v>
      </c>
      <c r="R2368" s="143">
        <f>'2025-26 Salary &amp; Benefits'!H$6</f>
        <v>0.16020000000000001</v>
      </c>
      <c r="S2368" s="143">
        <f>'2025-26 Salary &amp; Benefits'!I$6</f>
        <v>0.15390000000000001</v>
      </c>
      <c r="T2368" s="9">
        <f t="shared" si="406"/>
        <v>0</v>
      </c>
      <c r="U2368" s="9">
        <f t="shared" si="407"/>
        <v>0</v>
      </c>
      <c r="V2368" s="9">
        <f t="shared" si="408"/>
        <v>0</v>
      </c>
      <c r="W2368" s="9">
        <f t="shared" si="409"/>
        <v>0</v>
      </c>
      <c r="X2368" s="22">
        <f t="shared" si="410"/>
        <v>0</v>
      </c>
    </row>
    <row r="2369" spans="1:24">
      <c r="A2369" s="77" t="s">
        <v>2407</v>
      </c>
      <c r="B2369" s="87" t="s">
        <v>2887</v>
      </c>
      <c r="C2369" s="3">
        <v>3848</v>
      </c>
      <c r="D2369" t="s">
        <v>1875</v>
      </c>
      <c r="E2369" s="107" t="str">
        <f>VLOOKUP($C2369,'2024-25 School Level AAFTE'!$C$4:$L$2372,9,FALSE)</f>
        <v>No</v>
      </c>
      <c r="F2369" s="95">
        <f>VLOOKUP($C2369,'2024-25 School Level AAFTE'!$C$4:$J$2372,8,FALSE)</f>
        <v>666.73</v>
      </c>
      <c r="G2369" s="97">
        <f>IFERROR(IF(E2369= "yes",VLOOKUP(C2369,Summary!$B:$I,6,0),0),0)</f>
        <v>0</v>
      </c>
      <c r="H2369" s="96">
        <f t="shared" si="401"/>
        <v>0</v>
      </c>
      <c r="I2369" s="154">
        <f>VLOOKUP($A2369,'2025-26 Salary &amp; Benefits'!$A:$I,3,FALSE)</f>
        <v>1.06</v>
      </c>
      <c r="J2369" s="154">
        <f>VLOOKUP($A2369,'2025-26 Salary &amp; Benefits'!$A:$I,4,FALSE)</f>
        <v>1.06</v>
      </c>
      <c r="K2369" s="141">
        <f t="shared" si="402"/>
        <v>0</v>
      </c>
      <c r="L2369" s="140">
        <f t="shared" si="403"/>
        <v>0</v>
      </c>
      <c r="M2369" s="142">
        <f>'2025-26 Salary &amp; Benefits'!$E$6</f>
        <v>78209</v>
      </c>
      <c r="N2369" s="142">
        <f>'2025-26 Salary &amp; Benefits'!$F$6</f>
        <v>80164</v>
      </c>
      <c r="O2369" s="9">
        <f t="shared" si="404"/>
        <v>0</v>
      </c>
      <c r="P2369" s="9">
        <f t="shared" si="405"/>
        <v>0</v>
      </c>
      <c r="Q2369" s="9">
        <f>'2025-26 Salary &amp; Benefits'!G$6</f>
        <v>15997.68</v>
      </c>
      <c r="R2369" s="143">
        <f>'2025-26 Salary &amp; Benefits'!H$6</f>
        <v>0.16020000000000001</v>
      </c>
      <c r="S2369" s="143">
        <f>'2025-26 Salary &amp; Benefits'!I$6</f>
        <v>0.15390000000000001</v>
      </c>
      <c r="T2369" s="9">
        <f t="shared" si="406"/>
        <v>0</v>
      </c>
      <c r="U2369" s="9">
        <f t="shared" si="407"/>
        <v>0</v>
      </c>
      <c r="V2369" s="9">
        <f t="shared" si="408"/>
        <v>0</v>
      </c>
      <c r="W2369" s="9">
        <f t="shared" si="409"/>
        <v>0</v>
      </c>
      <c r="X2369" s="22">
        <f t="shared" si="410"/>
        <v>0</v>
      </c>
    </row>
    <row r="2370" spans="1:24">
      <c r="A2370" s="77" t="s">
        <v>2407</v>
      </c>
      <c r="B2370" s="87" t="s">
        <v>2887</v>
      </c>
      <c r="C2370" s="3">
        <v>4224</v>
      </c>
      <c r="D2370" t="s">
        <v>1876</v>
      </c>
      <c r="E2370" s="107" t="str">
        <f>VLOOKUP($C2370,'2024-25 School Level AAFTE'!$C$4:$L$2372,9,FALSE)</f>
        <v>No</v>
      </c>
      <c r="F2370" s="95">
        <f>VLOOKUP($C2370,'2024-25 School Level AAFTE'!$C$4:$J$2372,8,FALSE)</f>
        <v>417.48</v>
      </c>
      <c r="G2370" s="97">
        <f>IFERROR(IF(E2370= "yes",VLOOKUP(C2370,Summary!$B:$I,6,0),0),0)</f>
        <v>0</v>
      </c>
      <c r="H2370" s="96">
        <f t="shared" si="401"/>
        <v>0</v>
      </c>
      <c r="I2370" s="154">
        <f>VLOOKUP($A2370,'2025-26 Salary &amp; Benefits'!$A:$I,3,FALSE)</f>
        <v>1.06</v>
      </c>
      <c r="J2370" s="154">
        <f>VLOOKUP($A2370,'2025-26 Salary &amp; Benefits'!$A:$I,4,FALSE)</f>
        <v>1.06</v>
      </c>
      <c r="K2370" s="141">
        <f t="shared" si="402"/>
        <v>0</v>
      </c>
      <c r="L2370" s="140">
        <f t="shared" si="403"/>
        <v>0</v>
      </c>
      <c r="M2370" s="142">
        <f>'2025-26 Salary &amp; Benefits'!$E$6</f>
        <v>78209</v>
      </c>
      <c r="N2370" s="142">
        <f>'2025-26 Salary &amp; Benefits'!$F$6</f>
        <v>80164</v>
      </c>
      <c r="O2370" s="9">
        <f t="shared" si="404"/>
        <v>0</v>
      </c>
      <c r="P2370" s="9">
        <f t="shared" si="405"/>
        <v>0</v>
      </c>
      <c r="Q2370" s="9">
        <f>'2025-26 Salary &amp; Benefits'!G$6</f>
        <v>15997.68</v>
      </c>
      <c r="R2370" s="143">
        <f>'2025-26 Salary &amp; Benefits'!H$6</f>
        <v>0.16020000000000001</v>
      </c>
      <c r="S2370" s="143">
        <f>'2025-26 Salary &amp; Benefits'!I$6</f>
        <v>0.15390000000000001</v>
      </c>
      <c r="T2370" s="9">
        <f t="shared" si="406"/>
        <v>0</v>
      </c>
      <c r="U2370" s="9">
        <f t="shared" si="407"/>
        <v>0</v>
      </c>
      <c r="V2370" s="9">
        <f t="shared" si="408"/>
        <v>0</v>
      </c>
      <c r="W2370" s="9">
        <f t="shared" si="409"/>
        <v>0</v>
      </c>
      <c r="X2370" s="22">
        <f t="shared" si="410"/>
        <v>0</v>
      </c>
    </row>
    <row r="2371" spans="1:24">
      <c r="A2371" s="77" t="s">
        <v>2407</v>
      </c>
      <c r="B2371" s="87" t="s">
        <v>2887</v>
      </c>
      <c r="C2371" s="3">
        <v>4346</v>
      </c>
      <c r="D2371" t="s">
        <v>1877</v>
      </c>
      <c r="E2371" s="107" t="str">
        <f>VLOOKUP($C2371,'2024-25 School Level AAFTE'!$C$4:$L$2372,9,FALSE)</f>
        <v>Yes</v>
      </c>
      <c r="F2371" s="95">
        <f>VLOOKUP($C2371,'2024-25 School Level AAFTE'!$C$4:$J$2372,8,FALSE)</f>
        <v>448.98</v>
      </c>
      <c r="G2371" s="97">
        <f>IFERROR(IF(E2371= "yes",VLOOKUP(C2371,Summary!$B:$I,6,0),0),0)</f>
        <v>0</v>
      </c>
      <c r="H2371" s="96">
        <f t="shared" ref="H2371:H2378" si="411">IF(E2371= "yes", F2371,0)</f>
        <v>448.98</v>
      </c>
      <c r="I2371" s="154">
        <f>VLOOKUP($A2371,'2025-26 Salary &amp; Benefits'!$A:$I,3,FALSE)</f>
        <v>1.06</v>
      </c>
      <c r="J2371" s="154">
        <f>VLOOKUP($A2371,'2025-26 Salary &amp; Benefits'!$A:$I,4,FALSE)</f>
        <v>1.06</v>
      </c>
      <c r="K2371" s="141">
        <f t="shared" ref="K2371:K2378" si="412">IF(G2371&gt;0,G2371,H2371)</f>
        <v>448.98</v>
      </c>
      <c r="L2371" s="140">
        <f t="shared" ref="L2371:L2378" si="413">ROUND((($K2371*1.1*36)/15)/900,3)</f>
        <v>1.3169999999999999</v>
      </c>
      <c r="M2371" s="142">
        <f>'2025-26 Salary &amp; Benefits'!$E$6</f>
        <v>78209</v>
      </c>
      <c r="N2371" s="142">
        <f>'2025-26 Salary &amp; Benefits'!$F$6</f>
        <v>80164</v>
      </c>
      <c r="O2371" s="9">
        <f t="shared" ref="O2371:O2378" si="414">ROUND($I2371*$M2371*$L2371,2)</f>
        <v>109181.33</v>
      </c>
      <c r="P2371" s="9">
        <f t="shared" ref="P2371:P2378" si="415">ROUND($J2371*$N2371*$L2371,2)-O2371</f>
        <v>2729.2200000000012</v>
      </c>
      <c r="Q2371" s="9">
        <f>'2025-26 Salary &amp; Benefits'!G$6</f>
        <v>15997.68</v>
      </c>
      <c r="R2371" s="143">
        <f>'2025-26 Salary &amp; Benefits'!H$6</f>
        <v>0.16020000000000001</v>
      </c>
      <c r="S2371" s="143">
        <f>'2025-26 Salary &amp; Benefits'!I$6</f>
        <v>0.15390000000000001</v>
      </c>
      <c r="T2371" s="9">
        <f t="shared" ref="T2371:T2378" si="416">ROUND(O2371*R2371+P2371*S2371+L2371*Q2371,2)</f>
        <v>38979.82</v>
      </c>
      <c r="U2371" s="9">
        <f t="shared" ref="U2371:U2378" si="417">ROUND((($N2371*$J2371*$L2371)/180)*3,2)</f>
        <v>1865.18</v>
      </c>
      <c r="V2371" s="9">
        <f t="shared" ref="V2371:V2378" si="418">ROUND(U2371*S2371,2)</f>
        <v>287.05</v>
      </c>
      <c r="W2371" s="9">
        <f t="shared" ref="W2371:W2378" si="419">SUM(U2371:V2371)</f>
        <v>2152.23</v>
      </c>
      <c r="X2371" s="22">
        <f t="shared" ref="X2371:X2378" si="420">SUM(T2371,O2371:P2371,W2371)</f>
        <v>153042.6</v>
      </c>
    </row>
    <row r="2372" spans="1:24">
      <c r="A2372" s="77" t="s">
        <v>2407</v>
      </c>
      <c r="B2372" s="87" t="s">
        <v>2887</v>
      </c>
      <c r="C2372" s="3">
        <v>4451</v>
      </c>
      <c r="D2372" t="s">
        <v>1878</v>
      </c>
      <c r="E2372" s="107" t="str">
        <f>VLOOKUP($C2372,'2024-25 School Level AAFTE'!$C$4:$L$2372,9,FALSE)</f>
        <v>No</v>
      </c>
      <c r="F2372" s="95">
        <f>VLOOKUP($C2372,'2024-25 School Level AAFTE'!$C$4:$J$2372,8,FALSE)</f>
        <v>363.90999999999997</v>
      </c>
      <c r="G2372" s="97">
        <f>IFERROR(IF(E2372= "yes",VLOOKUP(C2372,Summary!$B:$I,6,0),0),0)</f>
        <v>0</v>
      </c>
      <c r="H2372" s="96">
        <f t="shared" si="411"/>
        <v>0</v>
      </c>
      <c r="I2372" s="154">
        <f>VLOOKUP($A2372,'2025-26 Salary &amp; Benefits'!$A:$I,3,FALSE)</f>
        <v>1.06</v>
      </c>
      <c r="J2372" s="154">
        <f>VLOOKUP($A2372,'2025-26 Salary &amp; Benefits'!$A:$I,4,FALSE)</f>
        <v>1.06</v>
      </c>
      <c r="K2372" s="141">
        <f t="shared" si="412"/>
        <v>0</v>
      </c>
      <c r="L2372" s="140">
        <f t="shared" si="413"/>
        <v>0</v>
      </c>
      <c r="M2372" s="142">
        <f>'2025-26 Salary &amp; Benefits'!$E$6</f>
        <v>78209</v>
      </c>
      <c r="N2372" s="142">
        <f>'2025-26 Salary &amp; Benefits'!$F$6</f>
        <v>80164</v>
      </c>
      <c r="O2372" s="9">
        <f t="shared" si="414"/>
        <v>0</v>
      </c>
      <c r="P2372" s="9">
        <f t="shared" si="415"/>
        <v>0</v>
      </c>
      <c r="Q2372" s="9">
        <f>'2025-26 Salary &amp; Benefits'!G$6</f>
        <v>15997.68</v>
      </c>
      <c r="R2372" s="143">
        <f>'2025-26 Salary &amp; Benefits'!H$6</f>
        <v>0.16020000000000001</v>
      </c>
      <c r="S2372" s="143">
        <f>'2025-26 Salary &amp; Benefits'!I$6</f>
        <v>0.15390000000000001</v>
      </c>
      <c r="T2372" s="9">
        <f t="shared" si="416"/>
        <v>0</v>
      </c>
      <c r="U2372" s="9">
        <f t="shared" si="417"/>
        <v>0</v>
      </c>
      <c r="V2372" s="9">
        <f t="shared" si="418"/>
        <v>0</v>
      </c>
      <c r="W2372" s="9">
        <f t="shared" si="419"/>
        <v>0</v>
      </c>
      <c r="X2372" s="22">
        <f t="shared" si="420"/>
        <v>0</v>
      </c>
    </row>
    <row r="2373" spans="1:24">
      <c r="A2373" s="77" t="s">
        <v>2407</v>
      </c>
      <c r="B2373" s="87" t="s">
        <v>2887</v>
      </c>
      <c r="C2373" s="3">
        <v>5018</v>
      </c>
      <c r="D2373" t="s">
        <v>1879</v>
      </c>
      <c r="E2373" s="107" t="str">
        <f>VLOOKUP($C2373,'2024-25 School Level AAFTE'!$C$4:$L$2372,9,FALSE)</f>
        <v>No</v>
      </c>
      <c r="F2373" s="95">
        <f>VLOOKUP($C2373,'2024-25 School Level AAFTE'!$C$4:$J$2372,8,FALSE)</f>
        <v>275.81</v>
      </c>
      <c r="G2373" s="97">
        <f>IFERROR(IF(E2373= "yes",VLOOKUP(C2373,Summary!$B:$I,6,0),0),0)</f>
        <v>0</v>
      </c>
      <c r="H2373" s="96">
        <f t="shared" si="411"/>
        <v>0</v>
      </c>
      <c r="I2373" s="154">
        <f>VLOOKUP($A2373,'2025-26 Salary &amp; Benefits'!$A:$I,3,FALSE)</f>
        <v>1.06</v>
      </c>
      <c r="J2373" s="154">
        <f>VLOOKUP($A2373,'2025-26 Salary &amp; Benefits'!$A:$I,4,FALSE)</f>
        <v>1.06</v>
      </c>
      <c r="K2373" s="141">
        <f t="shared" si="412"/>
        <v>0</v>
      </c>
      <c r="L2373" s="140">
        <f t="shared" si="413"/>
        <v>0</v>
      </c>
      <c r="M2373" s="142">
        <f>'2025-26 Salary &amp; Benefits'!$E$6</f>
        <v>78209</v>
      </c>
      <c r="N2373" s="142">
        <f>'2025-26 Salary &amp; Benefits'!$F$6</f>
        <v>80164</v>
      </c>
      <c r="O2373" s="9">
        <f t="shared" si="414"/>
        <v>0</v>
      </c>
      <c r="P2373" s="9">
        <f t="shared" si="415"/>
        <v>0</v>
      </c>
      <c r="Q2373" s="9">
        <f>'2025-26 Salary &amp; Benefits'!G$6</f>
        <v>15997.68</v>
      </c>
      <c r="R2373" s="143">
        <f>'2025-26 Salary &amp; Benefits'!H$6</f>
        <v>0.16020000000000001</v>
      </c>
      <c r="S2373" s="143">
        <f>'2025-26 Salary &amp; Benefits'!I$6</f>
        <v>0.15390000000000001</v>
      </c>
      <c r="T2373" s="9">
        <f t="shared" si="416"/>
        <v>0</v>
      </c>
      <c r="U2373" s="9">
        <f t="shared" si="417"/>
        <v>0</v>
      </c>
      <c r="V2373" s="9">
        <f t="shared" si="418"/>
        <v>0</v>
      </c>
      <c r="W2373" s="9">
        <f t="shared" si="419"/>
        <v>0</v>
      </c>
      <c r="X2373" s="22">
        <f t="shared" si="420"/>
        <v>0</v>
      </c>
    </row>
    <row r="2374" spans="1:24">
      <c r="A2374" s="77" t="s">
        <v>2407</v>
      </c>
      <c r="B2374" s="87" t="s">
        <v>2887</v>
      </c>
      <c r="C2374" s="3">
        <v>5052</v>
      </c>
      <c r="D2374" t="s">
        <v>1880</v>
      </c>
      <c r="E2374" s="107" t="str">
        <f>VLOOKUP($C2374,'2024-25 School Level AAFTE'!$C$4:$L$2372,9,FALSE)</f>
        <v>No</v>
      </c>
      <c r="F2374" s="95">
        <f>VLOOKUP($C2374,'2024-25 School Level AAFTE'!$C$4:$J$2372,8,FALSE)</f>
        <v>571.52</v>
      </c>
      <c r="G2374" s="97">
        <f>IFERROR(IF(E2374= "yes",VLOOKUP(C2374,Summary!$B:$I,6,0),0),0)</f>
        <v>0</v>
      </c>
      <c r="H2374" s="96">
        <f t="shared" si="411"/>
        <v>0</v>
      </c>
      <c r="I2374" s="154">
        <f>VLOOKUP($A2374,'2025-26 Salary &amp; Benefits'!$A:$I,3,FALSE)</f>
        <v>1.06</v>
      </c>
      <c r="J2374" s="154">
        <f>VLOOKUP($A2374,'2025-26 Salary &amp; Benefits'!$A:$I,4,FALSE)</f>
        <v>1.06</v>
      </c>
      <c r="K2374" s="141">
        <f t="shared" si="412"/>
        <v>0</v>
      </c>
      <c r="L2374" s="140">
        <f t="shared" si="413"/>
        <v>0</v>
      </c>
      <c r="M2374" s="142">
        <f>'2025-26 Salary &amp; Benefits'!$E$6</f>
        <v>78209</v>
      </c>
      <c r="N2374" s="142">
        <f>'2025-26 Salary &amp; Benefits'!$F$6</f>
        <v>80164</v>
      </c>
      <c r="O2374" s="9">
        <f t="shared" si="414"/>
        <v>0</v>
      </c>
      <c r="P2374" s="9">
        <f t="shared" si="415"/>
        <v>0</v>
      </c>
      <c r="Q2374" s="9">
        <f>'2025-26 Salary &amp; Benefits'!G$6</f>
        <v>15997.68</v>
      </c>
      <c r="R2374" s="143">
        <f>'2025-26 Salary &amp; Benefits'!H$6</f>
        <v>0.16020000000000001</v>
      </c>
      <c r="S2374" s="143">
        <f>'2025-26 Salary &amp; Benefits'!I$6</f>
        <v>0.15390000000000001</v>
      </c>
      <c r="T2374" s="9">
        <f t="shared" si="416"/>
        <v>0</v>
      </c>
      <c r="U2374" s="9">
        <f t="shared" si="417"/>
        <v>0</v>
      </c>
      <c r="V2374" s="9">
        <f t="shared" si="418"/>
        <v>0</v>
      </c>
      <c r="W2374" s="9">
        <f t="shared" si="419"/>
        <v>0</v>
      </c>
      <c r="X2374" s="22">
        <f t="shared" si="420"/>
        <v>0</v>
      </c>
    </row>
    <row r="2375" spans="1:24">
      <c r="A2375" s="77" t="s">
        <v>2455</v>
      </c>
      <c r="B2375" s="87" t="s">
        <v>2888</v>
      </c>
      <c r="C2375" s="3">
        <v>2240</v>
      </c>
      <c r="D2375" t="s">
        <v>2135</v>
      </c>
      <c r="E2375" s="107" t="str">
        <f>VLOOKUP($C2375,'2024-25 School Level AAFTE'!$C$4:$L$2372,9,FALSE)</f>
        <v>Yes</v>
      </c>
      <c r="F2375" s="95">
        <f>VLOOKUP($C2375,'2024-25 School Level AAFTE'!$C$4:$J$2372,8,FALSE)</f>
        <v>453.46999999999997</v>
      </c>
      <c r="G2375" s="97">
        <f>IFERROR(IF(E2375= "yes",VLOOKUP(C2375,Summary!$B:$I,6,0),0),0)</f>
        <v>0</v>
      </c>
      <c r="H2375" s="96">
        <f t="shared" si="411"/>
        <v>453.46999999999997</v>
      </c>
      <c r="I2375" s="154">
        <f>VLOOKUP($A2375,'2025-26 Salary &amp; Benefits'!$A:$I,3,FALSE)</f>
        <v>1</v>
      </c>
      <c r="J2375" s="154">
        <f>VLOOKUP($A2375,'2025-26 Salary &amp; Benefits'!$A:$I,4,FALSE)</f>
        <v>1</v>
      </c>
      <c r="K2375" s="141">
        <f t="shared" si="412"/>
        <v>453.46999999999997</v>
      </c>
      <c r="L2375" s="140">
        <f t="shared" si="413"/>
        <v>1.33</v>
      </c>
      <c r="M2375" s="142">
        <f>'2025-26 Salary &amp; Benefits'!$E$6</f>
        <v>78209</v>
      </c>
      <c r="N2375" s="142">
        <f>'2025-26 Salary &amp; Benefits'!$F$6</f>
        <v>80164</v>
      </c>
      <c r="O2375" s="9">
        <f t="shared" si="414"/>
        <v>104017.97</v>
      </c>
      <c r="P2375" s="9">
        <f t="shared" si="415"/>
        <v>2600.1499999999942</v>
      </c>
      <c r="Q2375" s="9">
        <f>'2025-26 Salary &amp; Benefits'!G$6</f>
        <v>15997.68</v>
      </c>
      <c r="R2375" s="143">
        <f>'2025-26 Salary &amp; Benefits'!H$6</f>
        <v>0.16020000000000001</v>
      </c>
      <c r="S2375" s="143">
        <f>'2025-26 Salary &amp; Benefits'!I$6</f>
        <v>0.15390000000000001</v>
      </c>
      <c r="T2375" s="9">
        <f t="shared" si="416"/>
        <v>38340.76</v>
      </c>
      <c r="U2375" s="9">
        <f t="shared" si="417"/>
        <v>1776.97</v>
      </c>
      <c r="V2375" s="9">
        <f t="shared" si="418"/>
        <v>273.48</v>
      </c>
      <c r="W2375" s="9">
        <f t="shared" si="419"/>
        <v>2050.4499999999998</v>
      </c>
      <c r="X2375" s="22">
        <f t="shared" si="420"/>
        <v>147009.33000000002</v>
      </c>
    </row>
    <row r="2376" spans="1:24">
      <c r="A2376" s="77" t="s">
        <v>2455</v>
      </c>
      <c r="B2376" s="87" t="s">
        <v>2888</v>
      </c>
      <c r="C2376" s="3">
        <v>2783</v>
      </c>
      <c r="D2376" t="s">
        <v>2136</v>
      </c>
      <c r="E2376" s="107" t="str">
        <f>VLOOKUP($C2376,'2024-25 School Level AAFTE'!$C$4:$L$2372,9,FALSE)</f>
        <v>Yes</v>
      </c>
      <c r="F2376" s="95">
        <f>VLOOKUP($C2376,'2024-25 School Level AAFTE'!$C$4:$J$2372,8,FALSE)</f>
        <v>303.23</v>
      </c>
      <c r="G2376" s="97">
        <f>IFERROR(IF(E2376= "yes",VLOOKUP(C2376,Summary!$B:$I,6,0),0),0)</f>
        <v>0</v>
      </c>
      <c r="H2376" s="96">
        <f t="shared" si="411"/>
        <v>303.23</v>
      </c>
      <c r="I2376" s="154">
        <f>VLOOKUP($A2376,'2025-26 Salary &amp; Benefits'!$A:$I,3,FALSE)</f>
        <v>1</v>
      </c>
      <c r="J2376" s="154">
        <f>VLOOKUP($A2376,'2025-26 Salary &amp; Benefits'!$A:$I,4,FALSE)</f>
        <v>1</v>
      </c>
      <c r="K2376" s="141">
        <f t="shared" si="412"/>
        <v>303.23</v>
      </c>
      <c r="L2376" s="140">
        <f t="shared" si="413"/>
        <v>0.88900000000000001</v>
      </c>
      <c r="M2376" s="142">
        <f>'2025-26 Salary &amp; Benefits'!$E$6</f>
        <v>78209</v>
      </c>
      <c r="N2376" s="142">
        <f>'2025-26 Salary &amp; Benefits'!$F$6</f>
        <v>80164</v>
      </c>
      <c r="O2376" s="9">
        <f t="shared" si="414"/>
        <v>69527.8</v>
      </c>
      <c r="P2376" s="9">
        <f t="shared" si="415"/>
        <v>1738</v>
      </c>
      <c r="Q2376" s="9">
        <f>'2025-26 Salary &amp; Benefits'!G$6</f>
        <v>15997.68</v>
      </c>
      <c r="R2376" s="143">
        <f>'2025-26 Salary &amp; Benefits'!H$6</f>
        <v>0.16020000000000001</v>
      </c>
      <c r="S2376" s="143">
        <f>'2025-26 Salary &amp; Benefits'!I$6</f>
        <v>0.15390000000000001</v>
      </c>
      <c r="T2376" s="9">
        <f t="shared" si="416"/>
        <v>25627.77</v>
      </c>
      <c r="U2376" s="9">
        <f t="shared" si="417"/>
        <v>1187.76</v>
      </c>
      <c r="V2376" s="9">
        <f t="shared" si="418"/>
        <v>182.8</v>
      </c>
      <c r="W2376" s="9">
        <f t="shared" si="419"/>
        <v>1370.56</v>
      </c>
      <c r="X2376" s="22">
        <f t="shared" si="420"/>
        <v>98264.13</v>
      </c>
    </row>
    <row r="2377" spans="1:24">
      <c r="A2377" s="77" t="s">
        <v>2455</v>
      </c>
      <c r="B2377" s="87" t="s">
        <v>2888</v>
      </c>
      <c r="C2377" s="3">
        <v>4221</v>
      </c>
      <c r="D2377" t="s">
        <v>2137</v>
      </c>
      <c r="E2377" s="107" t="str">
        <f>VLOOKUP($C2377,'2024-25 School Level AAFTE'!$C$4:$L$2372,9,FALSE)</f>
        <v>Yes</v>
      </c>
      <c r="F2377" s="95">
        <f>VLOOKUP($C2377,'2024-25 School Level AAFTE'!$C$4:$J$2372,8,FALSE)</f>
        <v>268.63</v>
      </c>
      <c r="G2377" s="97">
        <f>IFERROR(IF(E2377= "yes",VLOOKUP(C2377,Summary!$B:$I,6,0),0),0)</f>
        <v>0</v>
      </c>
      <c r="H2377" s="96">
        <f t="shared" si="411"/>
        <v>268.63</v>
      </c>
      <c r="I2377" s="154">
        <f>VLOOKUP($A2377,'2025-26 Salary &amp; Benefits'!$A:$I,3,FALSE)</f>
        <v>1</v>
      </c>
      <c r="J2377" s="154">
        <f>VLOOKUP($A2377,'2025-26 Salary &amp; Benefits'!$A:$I,4,FALSE)</f>
        <v>1</v>
      </c>
      <c r="K2377" s="141">
        <f t="shared" si="412"/>
        <v>268.63</v>
      </c>
      <c r="L2377" s="140">
        <f t="shared" si="413"/>
        <v>0.78800000000000003</v>
      </c>
      <c r="M2377" s="142">
        <f>'2025-26 Salary &amp; Benefits'!$E$6</f>
        <v>78209</v>
      </c>
      <c r="N2377" s="142">
        <f>'2025-26 Salary &amp; Benefits'!$F$6</f>
        <v>80164</v>
      </c>
      <c r="O2377" s="9">
        <f t="shared" si="414"/>
        <v>61628.69</v>
      </c>
      <c r="P2377" s="9">
        <f t="shared" si="415"/>
        <v>1540.5400000000009</v>
      </c>
      <c r="Q2377" s="9">
        <f>'2025-26 Salary &amp; Benefits'!G$6</f>
        <v>15997.68</v>
      </c>
      <c r="R2377" s="143">
        <f>'2025-26 Salary &amp; Benefits'!H$6</f>
        <v>0.16020000000000001</v>
      </c>
      <c r="S2377" s="143">
        <f>'2025-26 Salary &amp; Benefits'!I$6</f>
        <v>0.15390000000000001</v>
      </c>
      <c r="T2377" s="9">
        <f t="shared" si="416"/>
        <v>22716.18</v>
      </c>
      <c r="U2377" s="9">
        <f t="shared" si="417"/>
        <v>1052.82</v>
      </c>
      <c r="V2377" s="9">
        <f t="shared" si="418"/>
        <v>162.03</v>
      </c>
      <c r="W2377" s="9">
        <f t="shared" si="419"/>
        <v>1214.8499999999999</v>
      </c>
      <c r="X2377" s="22">
        <f t="shared" si="420"/>
        <v>87100.260000000009</v>
      </c>
    </row>
    <row r="2378" spans="1:24">
      <c r="A2378" s="77" t="s">
        <v>2455</v>
      </c>
      <c r="B2378" s="87" t="s">
        <v>2888</v>
      </c>
      <c r="C2378" s="3">
        <v>4481</v>
      </c>
      <c r="D2378" t="s">
        <v>2138</v>
      </c>
      <c r="E2378" s="107" t="str">
        <f>VLOOKUP($C2378,'2024-25 School Level AAFTE'!$C$4:$L$2372,9,FALSE)</f>
        <v>Yes</v>
      </c>
      <c r="F2378" s="95">
        <f>VLOOKUP($C2378,'2024-25 School Level AAFTE'!$C$4:$J$2372,8,FALSE)</f>
        <v>297.95</v>
      </c>
      <c r="G2378" s="97">
        <f>IFERROR(IF(E2378= "yes",VLOOKUP(C2378,Summary!$B:$I,6,0),0),0)</f>
        <v>0</v>
      </c>
      <c r="H2378" s="96">
        <f t="shared" si="411"/>
        <v>297.95</v>
      </c>
      <c r="I2378" s="154">
        <f>VLOOKUP($A2378,'2025-26 Salary &amp; Benefits'!$A:$I,3,FALSE)</f>
        <v>1</v>
      </c>
      <c r="J2378" s="154">
        <f>VLOOKUP($A2378,'2025-26 Salary &amp; Benefits'!$A:$I,4,FALSE)</f>
        <v>1</v>
      </c>
      <c r="K2378" s="141">
        <f t="shared" si="412"/>
        <v>297.95</v>
      </c>
      <c r="L2378" s="140">
        <f t="shared" si="413"/>
        <v>0.874</v>
      </c>
      <c r="M2378" s="142">
        <f>'2025-26 Salary &amp; Benefits'!$E$6</f>
        <v>78209</v>
      </c>
      <c r="N2378" s="142">
        <f>'2025-26 Salary &amp; Benefits'!$F$6</f>
        <v>80164</v>
      </c>
      <c r="O2378" s="9">
        <f t="shared" si="414"/>
        <v>68354.67</v>
      </c>
      <c r="P2378" s="9">
        <f t="shared" si="415"/>
        <v>1708.6699999999983</v>
      </c>
      <c r="Q2378" s="9">
        <f>'2025-26 Salary &amp; Benefits'!G$6</f>
        <v>15997.68</v>
      </c>
      <c r="R2378" s="143">
        <f>'2025-26 Salary &amp; Benefits'!H$6</f>
        <v>0.16020000000000001</v>
      </c>
      <c r="S2378" s="143">
        <f>'2025-26 Salary &amp; Benefits'!I$6</f>
        <v>0.15390000000000001</v>
      </c>
      <c r="T2378" s="9">
        <f t="shared" si="416"/>
        <v>25195.35</v>
      </c>
      <c r="U2378" s="9">
        <f t="shared" si="417"/>
        <v>1167.72</v>
      </c>
      <c r="V2378" s="9">
        <f t="shared" si="418"/>
        <v>179.71</v>
      </c>
      <c r="W2378" s="9">
        <f t="shared" si="419"/>
        <v>1347.43</v>
      </c>
      <c r="X2378" s="22">
        <f t="shared" si="420"/>
        <v>96606.119999999981</v>
      </c>
    </row>
    <row r="2379" spans="1:24">
      <c r="A2379" s="77"/>
      <c r="B2379" s="87"/>
      <c r="E2379" s="107"/>
      <c r="F2379" s="95"/>
      <c r="G2379" s="97"/>
      <c r="H2379" s="96"/>
      <c r="I2379" s="154"/>
      <c r="J2379" s="154"/>
      <c r="K2379" s="141"/>
      <c r="L2379" s="140"/>
      <c r="M2379" s="142"/>
      <c r="N2379" s="142"/>
      <c r="O2379" s="9"/>
      <c r="P2379" s="9"/>
      <c r="Q2379" s="9"/>
      <c r="R2379" s="143"/>
      <c r="S2379" s="143"/>
      <c r="T2379" s="9"/>
      <c r="U2379" s="9"/>
      <c r="V2379" s="9"/>
      <c r="W2379" s="9"/>
      <c r="X2379" s="22"/>
    </row>
    <row r="2380" spans="1:24">
      <c r="A2380" s="77"/>
      <c r="B2380" s="87"/>
      <c r="E2380" s="107"/>
      <c r="F2380" s="95"/>
      <c r="G2380" s="97"/>
      <c r="H2380" s="96"/>
      <c r="I2380" s="154"/>
      <c r="J2380" s="154"/>
      <c r="K2380" s="141"/>
      <c r="L2380" s="140"/>
      <c r="M2380" s="142"/>
      <c r="N2380" s="142"/>
      <c r="O2380" s="9"/>
      <c r="P2380" s="9"/>
      <c r="Q2380" s="9"/>
      <c r="R2380" s="143"/>
      <c r="S2380" s="143"/>
      <c r="T2380" s="9"/>
      <c r="U2380" s="9"/>
      <c r="V2380" s="9"/>
      <c r="W2380" s="9"/>
      <c r="X2380" s="22"/>
    </row>
    <row r="2381" spans="1:24">
      <c r="A2381" s="77"/>
      <c r="B2381" s="87"/>
      <c r="E2381" s="107"/>
      <c r="F2381" s="95"/>
      <c r="G2381" s="97"/>
      <c r="H2381" s="96"/>
      <c r="I2381" s="154"/>
      <c r="J2381" s="154"/>
      <c r="K2381" s="141"/>
      <c r="L2381" s="140"/>
      <c r="M2381" s="142"/>
      <c r="N2381" s="142"/>
      <c r="O2381" s="9"/>
      <c r="P2381" s="9"/>
      <c r="Q2381" s="9"/>
      <c r="R2381" s="143"/>
      <c r="S2381" s="143"/>
      <c r="T2381" s="9"/>
      <c r="U2381" s="9"/>
      <c r="V2381" s="9"/>
      <c r="W2381" s="9"/>
      <c r="X2381" s="22"/>
    </row>
    <row r="2382" spans="1:24">
      <c r="A2382" s="77"/>
      <c r="B2382" s="87"/>
      <c r="E2382" s="107"/>
      <c r="F2382" s="95"/>
      <c r="G2382" s="97"/>
      <c r="H2382" s="96"/>
      <c r="I2382" s="154"/>
      <c r="J2382" s="154"/>
      <c r="K2382" s="141"/>
      <c r="L2382" s="140"/>
      <c r="M2382" s="142"/>
      <c r="N2382" s="142"/>
      <c r="O2382" s="9"/>
      <c r="P2382" s="9"/>
      <c r="Q2382" s="9"/>
      <c r="R2382" s="143"/>
      <c r="S2382" s="143"/>
      <c r="T2382" s="9"/>
      <c r="U2382" s="9"/>
      <c r="V2382" s="9"/>
      <c r="W2382" s="9"/>
      <c r="X2382" s="22"/>
    </row>
    <row r="2383" spans="1:24">
      <c r="A2383" s="77"/>
      <c r="B2383" s="87"/>
      <c r="E2383" s="107"/>
      <c r="F2383" s="95"/>
      <c r="G2383" s="97"/>
      <c r="H2383" s="96"/>
      <c r="I2383" s="154"/>
      <c r="J2383" s="154"/>
      <c r="K2383" s="141"/>
      <c r="L2383" s="140"/>
      <c r="M2383" s="142"/>
      <c r="N2383" s="142"/>
      <c r="O2383" s="9"/>
      <c r="P2383" s="9"/>
      <c r="Q2383" s="9"/>
      <c r="R2383" s="143"/>
      <c r="S2383" s="143"/>
      <c r="T2383" s="9"/>
      <c r="U2383" s="9"/>
      <c r="V2383" s="9"/>
      <c r="W2383" s="9"/>
      <c r="X2383" s="22"/>
    </row>
    <row r="2384" spans="1:24">
      <c r="A2384" s="77"/>
      <c r="B2384" s="87"/>
      <c r="E2384" s="107"/>
      <c r="F2384" s="95"/>
      <c r="G2384" s="97"/>
      <c r="H2384" s="96"/>
      <c r="I2384" s="154"/>
      <c r="J2384" s="154"/>
      <c r="K2384" s="141"/>
      <c r="L2384" s="140"/>
      <c r="M2384" s="142"/>
      <c r="N2384" s="142"/>
      <c r="O2384" s="9"/>
      <c r="P2384" s="9"/>
      <c r="Q2384" s="9"/>
      <c r="R2384" s="143"/>
      <c r="S2384" s="143"/>
      <c r="T2384" s="9"/>
      <c r="U2384" s="9"/>
      <c r="V2384" s="9"/>
      <c r="W2384" s="9"/>
      <c r="X2384" s="22"/>
    </row>
    <row r="2385" spans="1:24">
      <c r="A2385" s="77"/>
      <c r="B2385" s="87"/>
      <c r="E2385" s="107"/>
      <c r="F2385" s="95"/>
      <c r="G2385" s="97"/>
      <c r="H2385" s="96"/>
      <c r="I2385" s="154"/>
      <c r="J2385" s="154"/>
      <c r="K2385" s="141"/>
      <c r="L2385" s="140"/>
      <c r="M2385" s="142"/>
      <c r="N2385" s="142"/>
      <c r="O2385" s="9"/>
      <c r="P2385" s="9"/>
      <c r="Q2385" s="9"/>
      <c r="R2385" s="143"/>
      <c r="S2385" s="143"/>
      <c r="T2385" s="9"/>
      <c r="U2385" s="9"/>
      <c r="V2385" s="9"/>
      <c r="W2385" s="9"/>
      <c r="X2385" s="22"/>
    </row>
    <row r="2386" spans="1:24">
      <c r="A2386" s="77"/>
      <c r="B2386" s="87"/>
      <c r="C2386" s="162"/>
      <c r="D2386" s="87"/>
      <c r="E2386" s="107"/>
      <c r="F2386" s="95"/>
      <c r="G2386" s="97"/>
      <c r="H2386" s="96"/>
      <c r="I2386" s="154"/>
      <c r="J2386" s="154"/>
      <c r="K2386" s="141"/>
      <c r="L2386" s="140"/>
      <c r="M2386" s="142"/>
      <c r="N2386" s="142"/>
      <c r="O2386" s="9"/>
      <c r="P2386" s="9"/>
      <c r="Q2386" s="9"/>
      <c r="R2386" s="143"/>
      <c r="S2386" s="143"/>
      <c r="T2386" s="9"/>
      <c r="U2386" s="9"/>
      <c r="V2386" s="9"/>
      <c r="W2386" s="9"/>
      <c r="X2386" s="22"/>
    </row>
    <row r="2387" spans="1:24">
      <c r="A2387" s="77"/>
      <c r="B2387" s="87"/>
      <c r="C2387" s="162"/>
      <c r="D2387" s="87"/>
      <c r="E2387" s="107"/>
      <c r="F2387" s="95"/>
      <c r="G2387" s="97"/>
      <c r="H2387" s="96"/>
      <c r="I2387" s="154"/>
      <c r="J2387" s="154"/>
      <c r="K2387" s="141"/>
      <c r="L2387" s="140"/>
      <c r="M2387" s="142"/>
      <c r="N2387" s="142"/>
      <c r="O2387" s="9"/>
      <c r="P2387" s="9"/>
      <c r="Q2387" s="9"/>
      <c r="R2387" s="143"/>
      <c r="S2387" s="143"/>
      <c r="T2387" s="9"/>
      <c r="U2387" s="9"/>
      <c r="V2387" s="9"/>
      <c r="W2387" s="9"/>
      <c r="X2387" s="22"/>
    </row>
    <row r="2388" spans="1:24">
      <c r="A2388" s="77"/>
      <c r="B2388" s="87"/>
      <c r="C2388" s="88"/>
      <c r="D2388" s="87"/>
      <c r="E2388" s="107"/>
      <c r="F2388" s="95"/>
      <c r="G2388" s="97"/>
      <c r="H2388" s="96"/>
      <c r="I2388" s="154"/>
      <c r="J2388" s="154"/>
      <c r="K2388" s="141"/>
      <c r="L2388" s="140"/>
      <c r="M2388" s="142"/>
      <c r="N2388" s="142"/>
      <c r="O2388" s="9"/>
      <c r="P2388" s="9"/>
      <c r="Q2388" s="9"/>
      <c r="R2388" s="143"/>
      <c r="S2388" s="143"/>
      <c r="T2388" s="9"/>
      <c r="U2388" s="9"/>
      <c r="V2388" s="9"/>
      <c r="W2388" s="9"/>
      <c r="X2388" s="22"/>
    </row>
    <row r="2389" spans="1:24">
      <c r="A2389" s="77"/>
      <c r="B2389" s="87"/>
      <c r="C2389" s="162"/>
      <c r="D2389" s="87"/>
      <c r="E2389" s="107"/>
      <c r="F2389" s="95"/>
      <c r="G2389" s="97"/>
      <c r="H2389" s="96"/>
      <c r="I2389" s="154"/>
      <c r="J2389" s="154"/>
      <c r="K2389" s="141"/>
      <c r="L2389" s="140"/>
      <c r="M2389" s="142"/>
      <c r="N2389" s="142"/>
      <c r="O2389" s="9"/>
      <c r="P2389" s="9"/>
      <c r="Q2389" s="9"/>
      <c r="R2389" s="143"/>
      <c r="S2389" s="143"/>
      <c r="T2389" s="9"/>
      <c r="U2389" s="9"/>
      <c r="V2389" s="9"/>
      <c r="W2389" s="9"/>
      <c r="X2389" s="22"/>
    </row>
    <row r="2390" spans="1:24">
      <c r="A2390" s="77"/>
      <c r="B2390" s="87"/>
      <c r="C2390" s="162"/>
      <c r="D2390" s="87"/>
      <c r="E2390" s="107"/>
      <c r="F2390" s="95"/>
      <c r="G2390" s="97"/>
      <c r="H2390" s="96"/>
      <c r="I2390" s="154"/>
      <c r="J2390" s="154"/>
      <c r="K2390" s="141"/>
      <c r="L2390" s="140"/>
      <c r="M2390" s="142"/>
      <c r="N2390" s="142"/>
      <c r="O2390" s="9"/>
      <c r="P2390" s="9"/>
      <c r="Q2390" s="9"/>
      <c r="R2390" s="143"/>
      <c r="S2390" s="143"/>
      <c r="T2390" s="9"/>
      <c r="U2390" s="9"/>
      <c r="V2390" s="9"/>
      <c r="W2390" s="9"/>
      <c r="X2390" s="22"/>
    </row>
    <row r="2391" spans="1:24">
      <c r="A2391" s="77"/>
      <c r="B2391" s="87"/>
      <c r="C2391" s="88"/>
      <c r="D2391" s="87"/>
      <c r="E2391" s="107"/>
      <c r="F2391" s="95"/>
      <c r="G2391" s="97"/>
      <c r="H2391" s="96"/>
      <c r="I2391" s="154"/>
      <c r="J2391" s="154"/>
      <c r="K2391" s="141"/>
      <c r="L2391" s="140"/>
      <c r="M2391" s="142"/>
      <c r="N2391" s="142"/>
      <c r="O2391" s="9"/>
      <c r="P2391" s="9"/>
      <c r="Q2391" s="9"/>
      <c r="R2391" s="143"/>
      <c r="S2391" s="143"/>
      <c r="T2391" s="9"/>
      <c r="U2391" s="9"/>
      <c r="V2391" s="9"/>
      <c r="W2391" s="9"/>
      <c r="X2391" s="22"/>
    </row>
    <row r="2392" spans="1:24">
      <c r="A2392" s="77"/>
      <c r="B2392" s="87"/>
      <c r="C2392" s="162"/>
      <c r="D2392" s="87"/>
      <c r="E2392" s="107"/>
      <c r="F2392" s="95"/>
      <c r="G2392" s="97"/>
      <c r="H2392" s="96"/>
      <c r="I2392" s="154"/>
      <c r="J2392" s="154"/>
      <c r="K2392" s="141"/>
      <c r="L2392" s="140"/>
      <c r="M2392" s="142"/>
      <c r="N2392" s="142"/>
      <c r="O2392" s="9"/>
      <c r="P2392" s="9"/>
      <c r="Q2392" s="9"/>
      <c r="R2392" s="143"/>
      <c r="S2392" s="143"/>
      <c r="T2392" s="9"/>
      <c r="U2392" s="9"/>
      <c r="V2392" s="9"/>
      <c r="W2392" s="9"/>
      <c r="X2392" s="22"/>
    </row>
    <row r="2393" spans="1:24">
      <c r="A2393" s="77"/>
      <c r="B2393" s="87"/>
      <c r="C2393" s="88"/>
      <c r="D2393" s="87"/>
      <c r="E2393" s="107"/>
      <c r="F2393" s="95"/>
      <c r="G2393" s="97"/>
      <c r="H2393" s="96"/>
      <c r="I2393" s="154"/>
      <c r="J2393" s="154"/>
      <c r="K2393" s="141"/>
      <c r="L2393" s="140"/>
      <c r="M2393" s="142"/>
      <c r="N2393" s="142"/>
      <c r="O2393" s="9"/>
      <c r="P2393" s="9"/>
      <c r="Q2393" s="9"/>
      <c r="R2393" s="143"/>
      <c r="S2393" s="143"/>
      <c r="T2393" s="9"/>
      <c r="U2393" s="9"/>
      <c r="V2393" s="9"/>
      <c r="W2393" s="9"/>
      <c r="X2393" s="22"/>
    </row>
    <row r="2394" spans="1:24">
      <c r="A2394" s="77"/>
      <c r="B2394" s="87"/>
      <c r="C2394" s="88"/>
      <c r="D2394" s="87"/>
      <c r="E2394" s="107"/>
      <c r="F2394" s="95"/>
      <c r="G2394" s="97"/>
      <c r="H2394" s="96"/>
      <c r="I2394" s="154"/>
      <c r="J2394" s="154"/>
      <c r="K2394" s="141"/>
      <c r="L2394" s="140"/>
      <c r="M2394" s="142"/>
      <c r="N2394" s="142"/>
      <c r="O2394" s="9"/>
      <c r="P2394" s="9"/>
      <c r="Q2394" s="9"/>
      <c r="R2394" s="143"/>
      <c r="S2394" s="143"/>
      <c r="T2394" s="9"/>
      <c r="U2394" s="9"/>
      <c r="V2394" s="9"/>
      <c r="W2394" s="9"/>
      <c r="X2394" s="22"/>
    </row>
    <row r="2395" spans="1:24">
      <c r="A2395" s="77"/>
      <c r="B2395" s="87"/>
      <c r="C2395" s="162"/>
      <c r="D2395" s="87"/>
      <c r="E2395" s="107"/>
      <c r="F2395" s="95"/>
      <c r="G2395" s="97"/>
      <c r="H2395" s="96"/>
      <c r="I2395" s="154"/>
      <c r="J2395" s="154"/>
      <c r="K2395" s="141"/>
      <c r="L2395" s="140"/>
      <c r="M2395" s="142"/>
      <c r="N2395" s="142"/>
      <c r="O2395" s="9"/>
      <c r="P2395" s="9"/>
      <c r="Q2395" s="9"/>
      <c r="R2395" s="143"/>
      <c r="S2395" s="143"/>
      <c r="T2395" s="9"/>
      <c r="U2395" s="9"/>
      <c r="V2395" s="9"/>
      <c r="W2395" s="9"/>
      <c r="X2395" s="22"/>
    </row>
    <row r="2396" spans="1:24">
      <c r="A2396" s="77"/>
      <c r="B2396" s="87"/>
      <c r="C2396" s="162"/>
      <c r="D2396" s="87"/>
      <c r="E2396" s="107"/>
      <c r="F2396" s="95"/>
      <c r="G2396" s="97"/>
      <c r="H2396" s="96"/>
      <c r="I2396" s="154"/>
      <c r="J2396" s="154"/>
      <c r="K2396" s="141"/>
      <c r="L2396" s="140"/>
      <c r="M2396" s="142"/>
      <c r="N2396" s="142"/>
      <c r="O2396" s="9"/>
      <c r="P2396" s="9"/>
      <c r="Q2396" s="9"/>
      <c r="R2396" s="143"/>
      <c r="S2396" s="143"/>
      <c r="T2396" s="9"/>
      <c r="U2396" s="9"/>
      <c r="V2396" s="9"/>
      <c r="W2396" s="9"/>
      <c r="X2396" s="22"/>
    </row>
    <row r="2397" spans="1:24">
      <c r="A2397" s="77"/>
      <c r="B2397" s="87"/>
      <c r="C2397" s="88"/>
      <c r="D2397" s="87"/>
      <c r="E2397" s="107"/>
      <c r="F2397" s="95"/>
      <c r="G2397" s="97"/>
      <c r="H2397" s="96"/>
      <c r="I2397" s="154"/>
      <c r="J2397" s="154"/>
      <c r="K2397" s="141"/>
      <c r="L2397" s="140"/>
      <c r="M2397" s="142"/>
      <c r="N2397" s="142"/>
      <c r="O2397" s="9"/>
      <c r="P2397" s="9"/>
      <c r="Q2397" s="9"/>
      <c r="R2397" s="143"/>
      <c r="S2397" s="143"/>
      <c r="T2397" s="9"/>
      <c r="U2397" s="9"/>
      <c r="V2397" s="9"/>
      <c r="W2397" s="9"/>
      <c r="X2397" s="22"/>
    </row>
    <row r="2398" spans="1:24">
      <c r="A2398" s="77"/>
      <c r="B2398" s="87"/>
      <c r="C2398" s="88"/>
      <c r="D2398" s="87"/>
      <c r="E2398" s="107"/>
      <c r="F2398" s="95"/>
      <c r="G2398" s="97"/>
      <c r="H2398" s="96"/>
      <c r="I2398" s="154"/>
      <c r="J2398" s="154"/>
      <c r="K2398" s="141"/>
      <c r="L2398" s="140"/>
      <c r="M2398" s="142"/>
      <c r="N2398" s="142"/>
      <c r="O2398" s="9"/>
      <c r="P2398" s="9"/>
      <c r="Q2398" s="9"/>
      <c r="R2398" s="143"/>
      <c r="S2398" s="143"/>
      <c r="T2398" s="9"/>
      <c r="U2398" s="9"/>
      <c r="V2398" s="9"/>
      <c r="W2398" s="9"/>
      <c r="X2398" s="22"/>
    </row>
    <row r="2399" spans="1:24">
      <c r="A2399" s="77"/>
      <c r="B2399" s="87"/>
      <c r="C2399" s="162"/>
      <c r="D2399" s="87"/>
      <c r="E2399" s="107"/>
      <c r="F2399" s="95"/>
      <c r="G2399" s="97"/>
      <c r="H2399" s="96"/>
      <c r="I2399" s="154"/>
      <c r="J2399" s="154"/>
      <c r="K2399" s="141"/>
      <c r="L2399" s="140"/>
      <c r="M2399" s="142"/>
      <c r="N2399" s="142"/>
      <c r="O2399" s="9"/>
      <c r="P2399" s="9"/>
      <c r="Q2399" s="9"/>
      <c r="R2399" s="143"/>
      <c r="S2399" s="143"/>
      <c r="T2399" s="9"/>
      <c r="U2399" s="9"/>
      <c r="V2399" s="9"/>
      <c r="W2399" s="9"/>
      <c r="X2399" s="22"/>
    </row>
    <row r="2400" spans="1:24">
      <c r="A2400" s="77"/>
      <c r="B2400" s="87"/>
      <c r="C2400" s="88"/>
      <c r="D2400" s="87"/>
      <c r="E2400" s="107"/>
      <c r="F2400" s="95"/>
      <c r="G2400" s="97"/>
      <c r="H2400" s="96"/>
      <c r="I2400" s="154"/>
      <c r="J2400" s="154"/>
      <c r="K2400" s="141"/>
      <c r="L2400" s="140"/>
      <c r="M2400" s="142"/>
      <c r="N2400" s="142"/>
      <c r="O2400" s="9"/>
      <c r="P2400" s="9"/>
      <c r="Q2400" s="9"/>
      <c r="R2400" s="143"/>
      <c r="S2400" s="143"/>
      <c r="T2400" s="9"/>
      <c r="U2400" s="9"/>
      <c r="V2400" s="9"/>
      <c r="W2400" s="9"/>
      <c r="X2400" s="22"/>
    </row>
    <row r="2401" spans="1:24">
      <c r="A2401" s="77"/>
      <c r="B2401" s="87"/>
      <c r="C2401" s="162"/>
      <c r="D2401" s="87"/>
      <c r="E2401" s="107"/>
      <c r="F2401" s="95"/>
      <c r="G2401" s="97"/>
      <c r="H2401" s="96"/>
      <c r="I2401" s="154"/>
      <c r="J2401" s="154"/>
      <c r="K2401" s="141"/>
      <c r="L2401" s="140"/>
      <c r="M2401" s="142"/>
      <c r="N2401" s="142"/>
      <c r="O2401" s="9"/>
      <c r="P2401" s="9"/>
      <c r="Q2401" s="9"/>
      <c r="R2401" s="143"/>
      <c r="S2401" s="143"/>
      <c r="T2401" s="9"/>
      <c r="U2401" s="9"/>
      <c r="V2401" s="9"/>
      <c r="W2401" s="9"/>
      <c r="X2401" s="22"/>
    </row>
    <row r="2402" spans="1:24">
      <c r="A2402" s="77"/>
      <c r="B2402" s="87"/>
      <c r="C2402" s="88"/>
      <c r="D2402" s="87"/>
      <c r="E2402" s="107"/>
      <c r="F2402" s="95"/>
      <c r="G2402" s="97"/>
      <c r="H2402" s="96"/>
      <c r="I2402" s="154"/>
      <c r="J2402" s="154"/>
      <c r="K2402" s="141"/>
      <c r="L2402" s="140"/>
      <c r="M2402" s="142"/>
      <c r="N2402" s="142"/>
      <c r="O2402" s="9"/>
      <c r="P2402" s="9"/>
      <c r="Q2402" s="9"/>
      <c r="R2402" s="143"/>
      <c r="S2402" s="143"/>
      <c r="T2402" s="9"/>
      <c r="U2402" s="9"/>
      <c r="V2402" s="9"/>
      <c r="W2402" s="9"/>
      <c r="X2402" s="22"/>
    </row>
    <row r="2403" spans="1:24">
      <c r="A2403" s="77"/>
      <c r="B2403" s="87"/>
      <c r="C2403" s="162"/>
      <c r="D2403" s="87"/>
      <c r="E2403" s="107"/>
      <c r="F2403" s="95"/>
      <c r="G2403" s="97"/>
      <c r="H2403" s="96"/>
      <c r="I2403" s="154"/>
      <c r="J2403" s="154"/>
      <c r="K2403" s="141"/>
      <c r="L2403" s="140"/>
      <c r="M2403" s="142"/>
      <c r="N2403" s="142"/>
      <c r="O2403" s="9"/>
      <c r="P2403" s="9"/>
      <c r="Q2403" s="9"/>
      <c r="R2403" s="143"/>
      <c r="S2403" s="143"/>
      <c r="T2403" s="9"/>
      <c r="U2403" s="9"/>
      <c r="V2403" s="9"/>
      <c r="W2403" s="9"/>
      <c r="X2403" s="22"/>
    </row>
    <row r="2404" spans="1:24">
      <c r="A2404" s="77"/>
      <c r="B2404" s="87"/>
      <c r="C2404" s="162"/>
      <c r="D2404" s="87"/>
      <c r="E2404" s="107"/>
      <c r="F2404" s="95"/>
      <c r="G2404" s="97"/>
      <c r="H2404" s="96"/>
      <c r="I2404" s="154"/>
      <c r="J2404" s="154"/>
      <c r="K2404" s="141"/>
      <c r="L2404" s="140"/>
      <c r="M2404" s="142"/>
      <c r="N2404" s="142"/>
      <c r="O2404" s="9"/>
      <c r="P2404" s="9"/>
      <c r="Q2404" s="9"/>
      <c r="R2404" s="143"/>
      <c r="S2404" s="143"/>
      <c r="T2404" s="9"/>
      <c r="U2404" s="9"/>
      <c r="V2404" s="9"/>
      <c r="W2404" s="9"/>
      <c r="X2404" s="22"/>
    </row>
    <row r="2405" spans="1:24">
      <c r="A2405" s="77"/>
      <c r="B2405" s="87"/>
      <c r="C2405" s="88"/>
      <c r="D2405" s="87"/>
      <c r="E2405" s="107"/>
      <c r="F2405" s="95"/>
      <c r="G2405" s="97"/>
      <c r="H2405" s="96"/>
      <c r="I2405" s="154"/>
      <c r="J2405" s="154"/>
      <c r="K2405" s="141"/>
      <c r="L2405" s="140"/>
      <c r="M2405" s="142"/>
      <c r="N2405" s="142"/>
      <c r="O2405" s="9"/>
      <c r="P2405" s="9"/>
      <c r="Q2405" s="9"/>
      <c r="R2405" s="143"/>
      <c r="S2405" s="143"/>
      <c r="T2405" s="9"/>
      <c r="U2405" s="9"/>
      <c r="V2405" s="9"/>
      <c r="W2405" s="9"/>
      <c r="X2405" s="22"/>
    </row>
    <row r="2406" spans="1:24">
      <c r="A2406" s="77"/>
      <c r="B2406" s="87"/>
      <c r="C2406" s="162"/>
      <c r="D2406" s="87"/>
      <c r="E2406" s="107"/>
      <c r="F2406" s="95"/>
      <c r="G2406" s="97"/>
      <c r="H2406" s="96"/>
      <c r="I2406" s="154"/>
      <c r="J2406" s="154"/>
      <c r="K2406" s="141"/>
      <c r="L2406" s="140"/>
      <c r="M2406" s="142"/>
      <c r="N2406" s="142"/>
      <c r="O2406" s="9"/>
      <c r="P2406" s="9"/>
      <c r="Q2406" s="9"/>
      <c r="R2406" s="143"/>
      <c r="S2406" s="143"/>
      <c r="T2406" s="9"/>
      <c r="U2406" s="9"/>
      <c r="V2406" s="9"/>
      <c r="W2406" s="9"/>
      <c r="X2406" s="22"/>
    </row>
    <row r="2407" spans="1:24">
      <c r="A2407" s="77"/>
      <c r="B2407" s="87"/>
      <c r="C2407" s="88"/>
      <c r="D2407" s="87"/>
      <c r="E2407" s="107"/>
      <c r="F2407" s="95"/>
      <c r="G2407" s="97"/>
      <c r="H2407" s="96"/>
      <c r="I2407" s="154"/>
      <c r="J2407" s="154"/>
      <c r="K2407" s="141"/>
      <c r="L2407" s="140"/>
      <c r="M2407" s="142"/>
      <c r="N2407" s="142"/>
      <c r="O2407" s="9"/>
      <c r="P2407" s="9"/>
      <c r="Q2407" s="9"/>
      <c r="R2407" s="143"/>
      <c r="S2407" s="143"/>
      <c r="T2407" s="9"/>
      <c r="U2407" s="9"/>
      <c r="V2407" s="9"/>
      <c r="W2407" s="9"/>
      <c r="X2407" s="22"/>
    </row>
    <row r="2408" spans="1:24">
      <c r="A2408" s="77"/>
      <c r="B2408" s="87"/>
      <c r="C2408" s="88"/>
      <c r="D2408" s="87"/>
      <c r="E2408" s="107"/>
      <c r="F2408" s="95"/>
      <c r="G2408" s="97"/>
      <c r="H2408" s="96"/>
      <c r="I2408" s="154"/>
      <c r="J2408" s="154"/>
      <c r="K2408" s="141"/>
      <c r="L2408" s="140"/>
      <c r="M2408" s="142"/>
      <c r="N2408" s="142"/>
      <c r="O2408" s="9"/>
      <c r="P2408" s="9"/>
      <c r="Q2408" s="9"/>
      <c r="R2408" s="143"/>
      <c r="S2408" s="143"/>
      <c r="T2408" s="9"/>
      <c r="U2408" s="9"/>
      <c r="V2408" s="9"/>
      <c r="W2408" s="9"/>
      <c r="X2408" s="22"/>
    </row>
    <row r="2409" spans="1:24">
      <c r="A2409" s="77"/>
      <c r="B2409" s="87"/>
      <c r="C2409" s="162"/>
      <c r="D2409" s="87"/>
      <c r="E2409" s="107"/>
      <c r="F2409" s="95"/>
      <c r="G2409" s="97"/>
      <c r="H2409" s="96"/>
      <c r="I2409" s="154"/>
      <c r="J2409" s="154"/>
      <c r="K2409" s="141"/>
      <c r="L2409" s="140"/>
      <c r="M2409" s="142"/>
      <c r="N2409" s="142"/>
      <c r="O2409" s="9"/>
      <c r="P2409" s="9"/>
      <c r="Q2409" s="9"/>
      <c r="R2409" s="143"/>
      <c r="S2409" s="143"/>
      <c r="T2409" s="9"/>
      <c r="U2409" s="9"/>
      <c r="V2409" s="9"/>
      <c r="W2409" s="9"/>
      <c r="X2409" s="22"/>
    </row>
    <row r="2410" spans="1:24">
      <c r="A2410" s="77"/>
      <c r="B2410" s="87"/>
      <c r="C2410" s="162"/>
      <c r="D2410" s="87"/>
      <c r="E2410" s="107"/>
      <c r="F2410" s="95"/>
      <c r="G2410" s="97"/>
      <c r="H2410" s="96"/>
      <c r="I2410" s="154"/>
      <c r="J2410" s="154"/>
      <c r="K2410" s="141"/>
      <c r="L2410" s="140"/>
      <c r="M2410" s="142"/>
      <c r="N2410" s="142"/>
      <c r="O2410" s="9"/>
      <c r="P2410" s="9"/>
      <c r="Q2410" s="9"/>
      <c r="R2410" s="143"/>
      <c r="S2410" s="143"/>
      <c r="T2410" s="9"/>
      <c r="U2410" s="9"/>
      <c r="V2410" s="9"/>
      <c r="W2410" s="9"/>
      <c r="X2410" s="22"/>
    </row>
    <row r="2411" spans="1:24">
      <c r="A2411" s="77"/>
      <c r="B2411" s="87"/>
      <c r="C2411" s="162"/>
      <c r="D2411" s="87"/>
      <c r="E2411" s="107"/>
      <c r="F2411" s="95"/>
      <c r="G2411" s="97"/>
      <c r="H2411" s="96"/>
      <c r="I2411" s="154"/>
      <c r="J2411" s="154"/>
      <c r="K2411" s="141"/>
      <c r="L2411" s="140"/>
      <c r="M2411" s="142"/>
      <c r="N2411" s="142"/>
      <c r="O2411" s="9"/>
      <c r="P2411" s="9"/>
      <c r="Q2411" s="9"/>
      <c r="R2411" s="143"/>
      <c r="S2411" s="143"/>
      <c r="T2411" s="9"/>
      <c r="U2411" s="9"/>
      <c r="V2411" s="9"/>
      <c r="W2411" s="9"/>
      <c r="X2411" s="22"/>
    </row>
    <row r="2412" spans="1:24">
      <c r="A2412" s="77"/>
      <c r="B2412" s="87"/>
      <c r="C2412" s="88"/>
      <c r="D2412" s="79"/>
      <c r="E2412" s="107"/>
      <c r="F2412" s="95"/>
      <c r="G2412" s="97"/>
      <c r="H2412" s="96"/>
      <c r="I2412" s="154"/>
      <c r="J2412" s="154"/>
      <c r="K2412" s="141"/>
      <c r="L2412" s="140"/>
      <c r="M2412" s="142"/>
      <c r="N2412" s="142"/>
      <c r="O2412" s="9"/>
      <c r="P2412" s="9"/>
      <c r="Q2412" s="9"/>
      <c r="R2412" s="143"/>
      <c r="S2412" s="143"/>
      <c r="T2412" s="9"/>
      <c r="U2412" s="9"/>
      <c r="V2412" s="9"/>
      <c r="W2412" s="9"/>
      <c r="X2412" s="22"/>
    </row>
    <row r="2413" spans="1:24">
      <c r="A2413" s="77"/>
      <c r="B2413" s="87"/>
      <c r="C2413" s="162"/>
      <c r="D2413" s="87"/>
      <c r="E2413" s="107"/>
      <c r="F2413" s="95"/>
      <c r="G2413" s="97"/>
      <c r="H2413" s="96"/>
      <c r="I2413" s="154"/>
      <c r="J2413" s="154"/>
      <c r="K2413" s="141"/>
      <c r="L2413" s="140"/>
      <c r="M2413" s="142"/>
      <c r="N2413" s="142"/>
      <c r="O2413" s="9"/>
      <c r="P2413" s="9"/>
      <c r="Q2413" s="9"/>
      <c r="R2413" s="143"/>
      <c r="S2413" s="143"/>
      <c r="T2413" s="9"/>
      <c r="U2413" s="9"/>
      <c r="V2413" s="9"/>
      <c r="W2413" s="9"/>
      <c r="X2413" s="22"/>
    </row>
    <row r="2414" spans="1:24">
      <c r="A2414" s="77"/>
      <c r="B2414" s="87"/>
      <c r="C2414" s="162"/>
      <c r="D2414" s="87"/>
      <c r="E2414" s="107"/>
      <c r="F2414" s="95"/>
      <c r="G2414" s="97"/>
      <c r="H2414" s="96"/>
      <c r="I2414" s="154"/>
      <c r="J2414" s="154"/>
      <c r="K2414" s="141"/>
      <c r="L2414" s="140"/>
      <c r="M2414" s="142"/>
      <c r="N2414" s="142"/>
      <c r="O2414" s="9"/>
      <c r="P2414" s="9"/>
      <c r="Q2414" s="9"/>
      <c r="R2414" s="143"/>
      <c r="S2414" s="143"/>
      <c r="T2414" s="9"/>
      <c r="U2414" s="9"/>
      <c r="V2414" s="9"/>
      <c r="W2414" s="9"/>
      <c r="X2414" s="22"/>
    </row>
  </sheetData>
  <autoFilter ref="A9:X2414" xr:uid="{00000000-0009-0000-0000-000002000000}"/>
  <mergeCells count="1">
    <mergeCell ref="H8:J8"/>
  </mergeCells>
  <conditionalFormatting sqref="C1:X1">
    <cfRule type="duplicateValues" dxfId="6" priority="52"/>
  </conditionalFormatting>
  <pageMargins left="0.7" right="0.7" top="0.75" bottom="0.75" header="0.3" footer="0.3"/>
  <pageSetup scale="29" fitToHeight="3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329"/>
  <sheetViews>
    <sheetView workbookViewId="0">
      <pane xSplit="2" ySplit="4" topLeftCell="C5" activePane="bottomRight" state="frozen"/>
      <selection pane="topRight" activeCell="C1" sqref="C1"/>
      <selection pane="bottomLeft" activeCell="A5" sqref="A5"/>
      <selection pane="bottomRight" activeCell="A4" sqref="A4"/>
    </sheetView>
  </sheetViews>
  <sheetFormatPr defaultRowHeight="15"/>
  <cols>
    <col min="2" max="2" width="53.28515625" bestFit="1" customWidth="1"/>
    <col min="3" max="3" width="16.85546875" customWidth="1"/>
    <col min="4" max="4" width="14.7109375" customWidth="1"/>
    <col min="5" max="6" width="9.140625" customWidth="1"/>
    <col min="7" max="7" width="12" customWidth="1"/>
    <col min="9" max="9" width="12.140625" bestFit="1" customWidth="1"/>
    <col min="13" max="13" width="9.85546875" bestFit="1" customWidth="1"/>
    <col min="14" max="14" width="10.42578125" bestFit="1" customWidth="1"/>
    <col min="18" max="18" width="11.5703125" bestFit="1" customWidth="1"/>
    <col min="19" max="21" width="9.85546875" customWidth="1"/>
    <col min="22" max="22" width="11.28515625" bestFit="1" customWidth="1"/>
  </cols>
  <sheetData>
    <row r="1" spans="1:22">
      <c r="A1" s="139">
        <f>COLUMN(A1)</f>
        <v>1</v>
      </c>
      <c r="B1" s="139">
        <f t="shared" ref="B1:V1" si="0">COLUMN(B1)</f>
        <v>2</v>
      </c>
      <c r="C1" s="139">
        <f t="shared" si="0"/>
        <v>3</v>
      </c>
      <c r="D1" s="139">
        <f t="shared" si="0"/>
        <v>4</v>
      </c>
      <c r="E1" s="139">
        <f t="shared" si="0"/>
        <v>5</v>
      </c>
      <c r="F1" s="139">
        <f t="shared" si="0"/>
        <v>6</v>
      </c>
      <c r="G1" s="139">
        <f t="shared" si="0"/>
        <v>7</v>
      </c>
      <c r="H1" s="139">
        <f t="shared" si="0"/>
        <v>8</v>
      </c>
      <c r="I1" s="139">
        <f t="shared" si="0"/>
        <v>9</v>
      </c>
      <c r="J1" s="139">
        <f t="shared" si="0"/>
        <v>10</v>
      </c>
      <c r="K1" s="139">
        <f t="shared" si="0"/>
        <v>11</v>
      </c>
      <c r="L1" s="139">
        <f t="shared" si="0"/>
        <v>12</v>
      </c>
      <c r="M1" s="139">
        <f t="shared" si="0"/>
        <v>13</v>
      </c>
      <c r="N1" s="139">
        <f t="shared" si="0"/>
        <v>14</v>
      </c>
      <c r="O1" s="139">
        <f t="shared" si="0"/>
        <v>15</v>
      </c>
      <c r="P1" s="139">
        <f t="shared" si="0"/>
        <v>16</v>
      </c>
      <c r="Q1" s="139">
        <f t="shared" si="0"/>
        <v>17</v>
      </c>
      <c r="R1" s="139">
        <f t="shared" si="0"/>
        <v>18</v>
      </c>
      <c r="S1" s="139">
        <f t="shared" si="0"/>
        <v>19</v>
      </c>
      <c r="T1" s="139">
        <f t="shared" si="0"/>
        <v>20</v>
      </c>
      <c r="U1" s="139">
        <f t="shared" si="0"/>
        <v>21</v>
      </c>
      <c r="V1" s="139">
        <f t="shared" si="0"/>
        <v>22</v>
      </c>
    </row>
    <row r="2" spans="1:22">
      <c r="C2" s="58"/>
      <c r="D2" s="112"/>
    </row>
    <row r="4" spans="1:22" ht="48.75">
      <c r="A4" t="s">
        <v>2506</v>
      </c>
      <c r="B4" t="s">
        <v>2463</v>
      </c>
      <c r="C4" s="17" t="str">
        <f>'HP Schools Calculation'!G9</f>
        <v>Adjusted 2024-25 AAFTE  w/TK</v>
      </c>
      <c r="D4" s="13" t="str">
        <f>Summary!G8</f>
        <v>Final 2024-25 AAFTE w/TK
(Should match F-203)</v>
      </c>
      <c r="E4" s="29" t="str">
        <f>'2025-26 Salary &amp; Benefits'!C5</f>
        <v>2025-26 Reg Base</v>
      </c>
      <c r="F4" s="29" t="str">
        <f>'2025-26 Salary &amp; Benefits'!D5</f>
        <v>2025-26 Reg Inc</v>
      </c>
      <c r="G4" s="30" t="str">
        <f>'CEDARS District FRPL'!C2</f>
        <v>2025-26 FINAL FRPL % based on Oct 2024 data</v>
      </c>
      <c r="H4" s="30" t="s">
        <v>2489</v>
      </c>
      <c r="I4" s="30" t="s">
        <v>2490</v>
      </c>
      <c r="J4" s="31" t="s">
        <v>2466</v>
      </c>
      <c r="K4" s="14" t="s">
        <v>2464</v>
      </c>
      <c r="L4" s="14" t="s">
        <v>2465</v>
      </c>
      <c r="M4" s="28" t="s">
        <v>2467</v>
      </c>
      <c r="N4" s="28" t="s">
        <v>2468</v>
      </c>
      <c r="O4" s="15" t="s">
        <v>2469</v>
      </c>
      <c r="P4" s="15" t="s">
        <v>2470</v>
      </c>
      <c r="Q4" s="15" t="s">
        <v>2471</v>
      </c>
      <c r="R4" s="28" t="s">
        <v>2480</v>
      </c>
      <c r="S4" s="15" t="s">
        <v>2551</v>
      </c>
      <c r="T4" s="15" t="s">
        <v>2552</v>
      </c>
      <c r="U4" s="28" t="s">
        <v>2553</v>
      </c>
      <c r="V4" s="73" t="s">
        <v>2494</v>
      </c>
    </row>
    <row r="5" spans="1:22">
      <c r="A5" s="104" t="s">
        <v>2224</v>
      </c>
      <c r="B5" s="2" t="s">
        <v>456</v>
      </c>
      <c r="C5" s="72">
        <f>IF(A5=Summary!$B$9,Summary!$G$9,0)</f>
        <v>0</v>
      </c>
      <c r="D5" s="111">
        <f>VLOOKUP(A5,AAFTE!$A:$AE,3,0)</f>
        <v>3078.27</v>
      </c>
      <c r="E5" s="146">
        <f>VLOOKUP($A5,'2025-26 Salary &amp; Benefits'!$A:$I,3,)</f>
        <v>1</v>
      </c>
      <c r="F5" s="146">
        <f>VLOOKUP($A5,'2025-26 Salary &amp; Benefits'!$A:$I,4,)</f>
        <v>1</v>
      </c>
      <c r="G5" s="147">
        <f>VLOOKUP(A5,'CEDARS District FRPL'!$A$3:$C$322,3,0)</f>
        <v>0.68179999999999996</v>
      </c>
      <c r="H5" s="148">
        <f>IF(C5&gt;0,C5,D5)</f>
        <v>3078.27</v>
      </c>
      <c r="I5" s="149">
        <f>ROUND(H5*G5,2)</f>
        <v>2098.7600000000002</v>
      </c>
      <c r="J5" s="140">
        <f>ROUND((($I5*2.3975*36)/15)/900,3)</f>
        <v>13.417999999999999</v>
      </c>
      <c r="K5" s="142">
        <f>'2025-26 Salary &amp; Benefits'!E$6</f>
        <v>78209</v>
      </c>
      <c r="L5" s="142">
        <f>'2025-26 Salary &amp; Benefits'!F$6</f>
        <v>80164</v>
      </c>
      <c r="M5" s="9">
        <f>ROUND($E5*$K5*$J5,2)</f>
        <v>1049408.3600000001</v>
      </c>
      <c r="N5" s="9">
        <f>ROUND($L5*$F5*$J5,2)-$M5</f>
        <v>26232.189999999944</v>
      </c>
      <c r="O5" s="9">
        <f>'2025-26 Salary &amp; Benefits'!G$6</f>
        <v>15997.68</v>
      </c>
      <c r="P5" s="143">
        <f>'2025-26 Salary &amp; Benefits'!H$6</f>
        <v>0.16020000000000001</v>
      </c>
      <c r="Q5" s="143">
        <f>'2025-26 Salary &amp; Benefits'!I$6</f>
        <v>0.15390000000000001</v>
      </c>
      <c r="R5" s="9">
        <f>ROUND(M5*P5+N5*Q5+J5*O5,2)</f>
        <v>386809.22</v>
      </c>
      <c r="S5" s="9">
        <f>ROUND(((($L5*$F5*$J5)/180)*3),2)</f>
        <v>17927.34</v>
      </c>
      <c r="T5" s="9">
        <f>ROUND(S5*Q5,2)</f>
        <v>2759.02</v>
      </c>
      <c r="U5" s="9">
        <f>SUM(S5:T5)</f>
        <v>20686.36</v>
      </c>
      <c r="V5" s="9">
        <f>SUM(R5,M5:N5,U5)</f>
        <v>1483136.1300000001</v>
      </c>
    </row>
    <row r="6" spans="1:22">
      <c r="A6" s="104" t="s">
        <v>2293</v>
      </c>
      <c r="B6" s="2" t="s">
        <v>1119</v>
      </c>
      <c r="C6" s="72">
        <f>IF(A6=Summary!$B$9,Summary!$G$9,0)</f>
        <v>0</v>
      </c>
      <c r="D6" s="111">
        <f>VLOOKUP(A6,AAFTE!$A:$AE,3,0)</f>
        <v>619.91</v>
      </c>
      <c r="E6" s="146">
        <f>VLOOKUP($A6,'2025-26 Salary &amp; Benefits'!$A:$I,3,)</f>
        <v>1</v>
      </c>
      <c r="F6" s="146">
        <f>VLOOKUP($A6,'2025-26 Salary &amp; Benefits'!$A:$I,4,)</f>
        <v>1.04</v>
      </c>
      <c r="G6" s="147">
        <f>VLOOKUP(A6,'CEDARS District FRPL'!$A$3:$C$322,3,0)</f>
        <v>0.24879999999999999</v>
      </c>
      <c r="H6" s="148">
        <f t="shared" ref="H6:H69" si="1">IF(C6&gt;0,C6,D6)</f>
        <v>619.91</v>
      </c>
      <c r="I6" s="149">
        <f t="shared" ref="I6:I69" si="2">ROUND(H6*G6,2)</f>
        <v>154.22999999999999</v>
      </c>
      <c r="J6" s="140">
        <f t="shared" ref="J6:J69" si="3">ROUND((($I6*2.3975*36)/15)/900,3)</f>
        <v>0.98599999999999999</v>
      </c>
      <c r="K6" s="142">
        <f>'2025-26 Salary &amp; Benefits'!E$6</f>
        <v>78209</v>
      </c>
      <c r="L6" s="142">
        <f>'2025-26 Salary &amp; Benefits'!F$6</f>
        <v>80164</v>
      </c>
      <c r="M6" s="9">
        <f t="shared" ref="M6:M69" si="4">ROUND($E6*$K6*$J6,2)</f>
        <v>77114.070000000007</v>
      </c>
      <c r="N6" s="9">
        <f>ROUND($L6*$F6*$J6,2)-$M6</f>
        <v>5089.2999999999884</v>
      </c>
      <c r="O6" s="9">
        <f>'2025-26 Salary &amp; Benefits'!G$6</f>
        <v>15997.68</v>
      </c>
      <c r="P6" s="143">
        <f>'2025-26 Salary &amp; Benefits'!H$6</f>
        <v>0.16020000000000001</v>
      </c>
      <c r="Q6" s="143">
        <f>'2025-26 Salary &amp; Benefits'!I$6</f>
        <v>0.15390000000000001</v>
      </c>
      <c r="R6" s="9">
        <f t="shared" ref="R6:R69" si="5">ROUND(M6*P6+N6*Q6+J6*O6,2)</f>
        <v>28910.63</v>
      </c>
      <c r="S6" s="9">
        <f t="shared" ref="S6:S69" si="6">ROUND(((($L6*$F6*$J6)/180)*3),2)</f>
        <v>1370.06</v>
      </c>
      <c r="T6" s="9">
        <f t="shared" ref="T6:T69" si="7">ROUND(S6*Q6,2)</f>
        <v>210.85</v>
      </c>
      <c r="U6" s="9">
        <f t="shared" ref="U6:U69" si="8">SUM(S6:T6)</f>
        <v>1580.9099999999999</v>
      </c>
      <c r="V6" s="9">
        <f t="shared" ref="V6:V69" si="9">SUM(R6,M6:N6,U6)</f>
        <v>112694.91</v>
      </c>
    </row>
    <row r="7" spans="1:22">
      <c r="A7" s="104" t="s">
        <v>2304</v>
      </c>
      <c r="B7" s="2" t="s">
        <v>1160</v>
      </c>
      <c r="C7" s="72">
        <f>IF(A7=Summary!$B$9,Summary!$G$9,0)</f>
        <v>0</v>
      </c>
      <c r="D7" s="111">
        <f>VLOOKUP(A7,AAFTE!$A:$AE,3,0)</f>
        <v>107.4</v>
      </c>
      <c r="E7" s="146">
        <f>VLOOKUP($A7,'2025-26 Salary &amp; Benefits'!$A:$I,3,)</f>
        <v>1</v>
      </c>
      <c r="F7" s="146">
        <f>VLOOKUP($A7,'2025-26 Salary &amp; Benefits'!$A:$I,4,)</f>
        <v>1</v>
      </c>
      <c r="G7" s="147">
        <f>VLOOKUP(A7,'CEDARS District FRPL'!$A$3:$C$322,3,0)</f>
        <v>0.42359999999999998</v>
      </c>
      <c r="H7" s="148">
        <f t="shared" si="1"/>
        <v>107.4</v>
      </c>
      <c r="I7" s="149">
        <f t="shared" si="2"/>
        <v>45.49</v>
      </c>
      <c r="J7" s="140">
        <f t="shared" si="3"/>
        <v>0.29099999999999998</v>
      </c>
      <c r="K7" s="142">
        <f>'2025-26 Salary &amp; Benefits'!E$6</f>
        <v>78209</v>
      </c>
      <c r="L7" s="142">
        <f>'2025-26 Salary &amp; Benefits'!F$6</f>
        <v>80164</v>
      </c>
      <c r="M7" s="9">
        <f t="shared" si="4"/>
        <v>22758.82</v>
      </c>
      <c r="N7" s="9">
        <f t="shared" ref="N7:N69" si="10">ROUND($L7*$F7*$J7,2)-$M7</f>
        <v>568.90000000000146</v>
      </c>
      <c r="O7" s="9">
        <f>'2025-26 Salary &amp; Benefits'!G$6</f>
        <v>15997.68</v>
      </c>
      <c r="P7" s="143">
        <f>'2025-26 Salary &amp; Benefits'!H$6</f>
        <v>0.16020000000000001</v>
      </c>
      <c r="Q7" s="143">
        <f>'2025-26 Salary &amp; Benefits'!I$6</f>
        <v>0.15390000000000001</v>
      </c>
      <c r="R7" s="9">
        <f t="shared" si="5"/>
        <v>8388.84</v>
      </c>
      <c r="S7" s="9">
        <f t="shared" si="6"/>
        <v>388.8</v>
      </c>
      <c r="T7" s="9">
        <f t="shared" si="7"/>
        <v>59.84</v>
      </c>
      <c r="U7" s="9">
        <f t="shared" si="8"/>
        <v>448.64</v>
      </c>
      <c r="V7" s="9">
        <f t="shared" si="9"/>
        <v>32165.200000000001</v>
      </c>
    </row>
    <row r="8" spans="1:22">
      <c r="A8" s="104" t="s">
        <v>2357</v>
      </c>
      <c r="B8" s="2" t="s">
        <v>1480</v>
      </c>
      <c r="C8" s="72">
        <f>IF(A8=Summary!$B$9,Summary!$G$9,0)</f>
        <v>0</v>
      </c>
      <c r="D8" s="111">
        <f>VLOOKUP(A8,AAFTE!$A:$AE,3,0)</f>
        <v>2539.38</v>
      </c>
      <c r="E8" s="146">
        <f>VLOOKUP($A8,'2025-26 Salary &amp; Benefits'!$A:$I,3,)</f>
        <v>1.1200000000000001</v>
      </c>
      <c r="F8" s="146">
        <f>VLOOKUP($A8,'2025-26 Salary &amp; Benefits'!$A:$I,4,)</f>
        <v>1.1600000000000001</v>
      </c>
      <c r="G8" s="147">
        <f>VLOOKUP(A8,'CEDARS District FRPL'!$A$3:$C$322,3,0)</f>
        <v>0.31340000000000001</v>
      </c>
      <c r="H8" s="148">
        <f t="shared" si="1"/>
        <v>2539.38</v>
      </c>
      <c r="I8" s="149">
        <f t="shared" si="2"/>
        <v>795.84</v>
      </c>
      <c r="J8" s="140">
        <f t="shared" si="3"/>
        <v>5.0880000000000001</v>
      </c>
      <c r="K8" s="142">
        <f>'2025-26 Salary &amp; Benefits'!E$6</f>
        <v>78209</v>
      </c>
      <c r="L8" s="142">
        <f>'2025-26 Salary &amp; Benefits'!F$6</f>
        <v>80164</v>
      </c>
      <c r="M8" s="9">
        <f t="shared" si="4"/>
        <v>445678.68</v>
      </c>
      <c r="N8" s="9">
        <f>ROUND($L8*$F8*$J8,2)-$M8</f>
        <v>27455.660000000033</v>
      </c>
      <c r="O8" s="9">
        <f>'2025-26 Salary &amp; Benefits'!G$6</f>
        <v>15997.68</v>
      </c>
      <c r="P8" s="143">
        <f>'2025-26 Salary &amp; Benefits'!H$6</f>
        <v>0.16020000000000001</v>
      </c>
      <c r="Q8" s="143">
        <f>'2025-26 Salary &amp; Benefits'!I$6</f>
        <v>0.15390000000000001</v>
      </c>
      <c r="R8" s="9">
        <f t="shared" si="5"/>
        <v>157019.35</v>
      </c>
      <c r="S8" s="9">
        <f t="shared" si="6"/>
        <v>7885.57</v>
      </c>
      <c r="T8" s="9">
        <f t="shared" si="7"/>
        <v>1213.5899999999999</v>
      </c>
      <c r="U8" s="9">
        <f t="shared" si="8"/>
        <v>9099.16</v>
      </c>
      <c r="V8" s="9">
        <f t="shared" si="9"/>
        <v>639252.85000000009</v>
      </c>
    </row>
    <row r="9" spans="1:22">
      <c r="A9" s="104" t="s">
        <v>2369</v>
      </c>
      <c r="B9" s="2" t="s">
        <v>1597</v>
      </c>
      <c r="C9" s="72">
        <f>IF(A9=Summary!$B$9,Summary!$G$9,0)</f>
        <v>0</v>
      </c>
      <c r="D9" s="111">
        <f>VLOOKUP(A9,AAFTE!$A:$AE,3,0)</f>
        <v>5553.27</v>
      </c>
      <c r="E9" s="146">
        <f>VLOOKUP($A9,'2025-26 Salary &amp; Benefits'!$A:$I,3,)</f>
        <v>1.1200000000000001</v>
      </c>
      <c r="F9" s="146">
        <f>VLOOKUP($A9,'2025-26 Salary &amp; Benefits'!$A:$I,4,)</f>
        <v>1.1600000000000001</v>
      </c>
      <c r="G9" s="147">
        <f>VLOOKUP(A9,'CEDARS District FRPL'!$A$3:$C$322,3,0)</f>
        <v>0.38969999999999999</v>
      </c>
      <c r="H9" s="148">
        <f t="shared" si="1"/>
        <v>5553.27</v>
      </c>
      <c r="I9" s="149">
        <f t="shared" si="2"/>
        <v>2164.11</v>
      </c>
      <c r="J9" s="140">
        <f t="shared" si="3"/>
        <v>13.836</v>
      </c>
      <c r="K9" s="142">
        <f>'2025-26 Salary &amp; Benefits'!E$6</f>
        <v>78209</v>
      </c>
      <c r="L9" s="142">
        <f>'2025-26 Salary &amp; Benefits'!F$6</f>
        <v>80164</v>
      </c>
      <c r="M9" s="9">
        <f t="shared" si="4"/>
        <v>1211951.69</v>
      </c>
      <c r="N9" s="9">
        <f t="shared" si="10"/>
        <v>74661.270000000019</v>
      </c>
      <c r="O9" s="9">
        <f>'2025-26 Salary &amp; Benefits'!G$6</f>
        <v>15997.68</v>
      </c>
      <c r="P9" s="143">
        <f>'2025-26 Salary &amp; Benefits'!H$6</f>
        <v>0.16020000000000001</v>
      </c>
      <c r="Q9" s="143">
        <f>'2025-26 Salary &amp; Benefits'!I$6</f>
        <v>0.15390000000000001</v>
      </c>
      <c r="R9" s="9">
        <f t="shared" si="5"/>
        <v>426988.93</v>
      </c>
      <c r="S9" s="9">
        <f t="shared" si="6"/>
        <v>21443.55</v>
      </c>
      <c r="T9" s="9">
        <f t="shared" si="7"/>
        <v>3300.16</v>
      </c>
      <c r="U9" s="9">
        <f t="shared" si="8"/>
        <v>24743.71</v>
      </c>
      <c r="V9" s="9">
        <f t="shared" si="9"/>
        <v>1738345.5999999999</v>
      </c>
    </row>
    <row r="10" spans="1:22">
      <c r="A10" s="104" t="s">
        <v>2161</v>
      </c>
      <c r="B10" s="2" t="s">
        <v>30</v>
      </c>
      <c r="C10" s="72">
        <f>IF(A10=Summary!$B$9,Summary!$G$9,0)</f>
        <v>0</v>
      </c>
      <c r="D10" s="111">
        <f>VLOOKUP(A10,AAFTE!$A:$AE,3,0)</f>
        <v>655.30999999999995</v>
      </c>
      <c r="E10" s="146">
        <f>VLOOKUP($A10,'2025-26 Salary &amp; Benefits'!$A:$I,3,)</f>
        <v>1</v>
      </c>
      <c r="F10" s="146">
        <f>VLOOKUP($A10,'2025-26 Salary &amp; Benefits'!$A:$I,4,)</f>
        <v>1</v>
      </c>
      <c r="G10" s="147">
        <f>VLOOKUP(A10,'CEDARS District FRPL'!$A$3:$C$322,3,0)</f>
        <v>0.36849999999999999</v>
      </c>
      <c r="H10" s="148">
        <f t="shared" si="1"/>
        <v>655.30999999999995</v>
      </c>
      <c r="I10" s="149">
        <f t="shared" si="2"/>
        <v>241.48</v>
      </c>
      <c r="J10" s="140">
        <f t="shared" si="3"/>
        <v>1.544</v>
      </c>
      <c r="K10" s="142">
        <f>'2025-26 Salary &amp; Benefits'!E$6</f>
        <v>78209</v>
      </c>
      <c r="L10" s="142">
        <f>'2025-26 Salary &amp; Benefits'!F$6</f>
        <v>80164</v>
      </c>
      <c r="M10" s="9">
        <f t="shared" si="4"/>
        <v>120754.7</v>
      </c>
      <c r="N10" s="9">
        <f t="shared" si="10"/>
        <v>3018.5200000000041</v>
      </c>
      <c r="O10" s="9">
        <f>'2025-26 Salary &amp; Benefits'!G$6</f>
        <v>15997.68</v>
      </c>
      <c r="P10" s="143">
        <f>'2025-26 Salary &amp; Benefits'!H$6</f>
        <v>0.16020000000000001</v>
      </c>
      <c r="Q10" s="143">
        <f>'2025-26 Salary &amp; Benefits'!I$6</f>
        <v>0.15390000000000001</v>
      </c>
      <c r="R10" s="9">
        <f t="shared" si="5"/>
        <v>44509.87</v>
      </c>
      <c r="S10" s="9">
        <f t="shared" si="6"/>
        <v>2062.89</v>
      </c>
      <c r="T10" s="9">
        <f t="shared" si="7"/>
        <v>317.48</v>
      </c>
      <c r="U10" s="9">
        <f t="shared" si="8"/>
        <v>2380.37</v>
      </c>
      <c r="V10" s="9">
        <f t="shared" si="9"/>
        <v>170663.46000000002</v>
      </c>
    </row>
    <row r="11" spans="1:22">
      <c r="A11" s="104" t="s">
        <v>2256</v>
      </c>
      <c r="B11" s="2" t="s">
        <v>789</v>
      </c>
      <c r="C11" s="72">
        <f>IF(A11=Summary!$B$9,Summary!$G$9,0)</f>
        <v>0</v>
      </c>
      <c r="D11" s="111">
        <f>VLOOKUP(A11,AAFTE!$A:$AE,3,0)</f>
        <v>17451.71</v>
      </c>
      <c r="E11" s="146">
        <f>VLOOKUP($A11,'2025-26 Salary &amp; Benefits'!$A:$I,3,)</f>
        <v>1.1200000000000001</v>
      </c>
      <c r="F11" s="146">
        <f>VLOOKUP($A11,'2025-26 Salary &amp; Benefits'!$A:$I,4,)</f>
        <v>1.1200000000000001</v>
      </c>
      <c r="G11" s="147">
        <f>VLOOKUP(A11,'CEDARS District FRPL'!$A$3:$C$322,3,0)</f>
        <v>0.56840000000000002</v>
      </c>
      <c r="H11" s="148">
        <f t="shared" si="1"/>
        <v>17451.71</v>
      </c>
      <c r="I11" s="149">
        <f t="shared" si="2"/>
        <v>9919.5499999999993</v>
      </c>
      <c r="J11" s="140">
        <f t="shared" si="3"/>
        <v>63.418999999999997</v>
      </c>
      <c r="K11" s="142">
        <f>'2025-26 Salary &amp; Benefits'!E$6</f>
        <v>78209</v>
      </c>
      <c r="L11" s="142">
        <f>'2025-26 Salary &amp; Benefits'!F$6</f>
        <v>80164</v>
      </c>
      <c r="M11" s="9">
        <f t="shared" si="4"/>
        <v>5555128.96</v>
      </c>
      <c r="N11" s="9">
        <f t="shared" si="10"/>
        <v>138862.24000000022</v>
      </c>
      <c r="O11" s="9">
        <f>'2025-26 Salary &amp; Benefits'!G$6</f>
        <v>15997.68</v>
      </c>
      <c r="P11" s="143">
        <f>'2025-26 Salary &amp; Benefits'!H$6</f>
        <v>0.16020000000000001</v>
      </c>
      <c r="Q11" s="143">
        <f>'2025-26 Salary &amp; Benefits'!I$6</f>
        <v>0.15390000000000001</v>
      </c>
      <c r="R11" s="9">
        <f t="shared" si="5"/>
        <v>1925859.43</v>
      </c>
      <c r="S11" s="9">
        <f t="shared" si="6"/>
        <v>94899.85</v>
      </c>
      <c r="T11" s="9">
        <f t="shared" si="7"/>
        <v>14605.09</v>
      </c>
      <c r="U11" s="9">
        <f t="shared" si="8"/>
        <v>109504.94</v>
      </c>
      <c r="V11" s="9">
        <f t="shared" si="9"/>
        <v>7729355.5700000003</v>
      </c>
    </row>
    <row r="12" spans="1:22">
      <c r="A12" s="104" t="s">
        <v>2268</v>
      </c>
      <c r="B12" s="2" t="s">
        <v>1004</v>
      </c>
      <c r="C12" s="72">
        <f>IF(A12=Summary!$B$9,Summary!$G$9,0)</f>
        <v>0</v>
      </c>
      <c r="D12" s="111">
        <f>VLOOKUP(A12,AAFTE!$A:$AE,3,0)</f>
        <v>3452.25</v>
      </c>
      <c r="E12" s="146">
        <f>VLOOKUP($A12,'2025-26 Salary &amp; Benefits'!$A:$I,3,)</f>
        <v>1.18</v>
      </c>
      <c r="F12" s="146">
        <f>VLOOKUP($A12,'2025-26 Salary &amp; Benefits'!$A:$I,4,)</f>
        <v>1.22</v>
      </c>
      <c r="G12" s="147">
        <f>VLOOKUP(A12,'CEDARS District FRPL'!$A$3:$C$322,3,0)</f>
        <v>0.1114</v>
      </c>
      <c r="H12" s="148">
        <f t="shared" si="1"/>
        <v>3452.25</v>
      </c>
      <c r="I12" s="149">
        <f t="shared" si="2"/>
        <v>384.58</v>
      </c>
      <c r="J12" s="140">
        <f t="shared" si="3"/>
        <v>2.4590000000000001</v>
      </c>
      <c r="K12" s="142">
        <f>'2025-26 Salary &amp; Benefits'!E$6</f>
        <v>78209</v>
      </c>
      <c r="L12" s="142">
        <f>'2025-26 Salary &amp; Benefits'!F$6</f>
        <v>80164</v>
      </c>
      <c r="M12" s="9">
        <f t="shared" si="4"/>
        <v>226932.8</v>
      </c>
      <c r="N12" s="9">
        <f t="shared" si="10"/>
        <v>13557.600000000006</v>
      </c>
      <c r="O12" s="9">
        <f>'2025-26 Salary &amp; Benefits'!G$6</f>
        <v>15997.68</v>
      </c>
      <c r="P12" s="143">
        <f>'2025-26 Salary &amp; Benefits'!H$6</f>
        <v>0.16020000000000001</v>
      </c>
      <c r="Q12" s="143">
        <f>'2025-26 Salary &amp; Benefits'!I$6</f>
        <v>0.15390000000000001</v>
      </c>
      <c r="R12" s="9">
        <f t="shared" si="5"/>
        <v>77779.44</v>
      </c>
      <c r="S12" s="9">
        <f t="shared" si="6"/>
        <v>4008.17</v>
      </c>
      <c r="T12" s="9">
        <f t="shared" si="7"/>
        <v>616.86</v>
      </c>
      <c r="U12" s="9">
        <f t="shared" si="8"/>
        <v>4625.03</v>
      </c>
      <c r="V12" s="9">
        <f t="shared" si="9"/>
        <v>322894.87</v>
      </c>
    </row>
    <row r="13" spans="1:22">
      <c r="A13" s="104" t="s">
        <v>2188</v>
      </c>
      <c r="B13" s="2" t="s">
        <v>259</v>
      </c>
      <c r="C13" s="72">
        <f>IF(A13=Summary!$B$9,Summary!$G$9,0)</f>
        <v>0</v>
      </c>
      <c r="D13" s="111">
        <f>VLOOKUP(A13,AAFTE!$A:$AE,3,0)</f>
        <v>12588</v>
      </c>
      <c r="E13" s="146">
        <f>VLOOKUP($A13,'2025-26 Salary &amp; Benefits'!$A:$I,3,)</f>
        <v>1.06</v>
      </c>
      <c r="F13" s="146">
        <f>VLOOKUP($A13,'2025-26 Salary &amp; Benefits'!$A:$I,4,)</f>
        <v>1.1000000000000001</v>
      </c>
      <c r="G13" s="147">
        <f>VLOOKUP(A13,'CEDARS District FRPL'!$A$3:$C$322,3,0)</f>
        <v>0.39629999999999999</v>
      </c>
      <c r="H13" s="148">
        <f t="shared" si="1"/>
        <v>12588</v>
      </c>
      <c r="I13" s="149">
        <f t="shared" si="2"/>
        <v>4988.62</v>
      </c>
      <c r="J13" s="140">
        <f t="shared" si="3"/>
        <v>31.893999999999998</v>
      </c>
      <c r="K13" s="142">
        <f>'2025-26 Salary &amp; Benefits'!E$6</f>
        <v>78209</v>
      </c>
      <c r="L13" s="142">
        <f>'2025-26 Salary &amp; Benefits'!F$6</f>
        <v>80164</v>
      </c>
      <c r="M13" s="9">
        <f t="shared" si="4"/>
        <v>2644061.7200000002</v>
      </c>
      <c r="N13" s="9">
        <f t="shared" si="10"/>
        <v>168363.95999999996</v>
      </c>
      <c r="O13" s="9">
        <f>'2025-26 Salary &amp; Benefits'!G$6</f>
        <v>15997.68</v>
      </c>
      <c r="P13" s="143">
        <f>'2025-26 Salary &amp; Benefits'!H$6</f>
        <v>0.16020000000000001</v>
      </c>
      <c r="Q13" s="143">
        <f>'2025-26 Salary &amp; Benefits'!I$6</f>
        <v>0.15390000000000001</v>
      </c>
      <c r="R13" s="9">
        <f t="shared" si="5"/>
        <v>959719.91</v>
      </c>
      <c r="S13" s="9">
        <f t="shared" si="6"/>
        <v>46873.760000000002</v>
      </c>
      <c r="T13" s="9">
        <f t="shared" si="7"/>
        <v>7213.87</v>
      </c>
      <c r="U13" s="9">
        <f t="shared" si="8"/>
        <v>54087.630000000005</v>
      </c>
      <c r="V13" s="9">
        <f t="shared" si="9"/>
        <v>3826233.22</v>
      </c>
    </row>
    <row r="14" spans="1:22">
      <c r="A14" s="104" t="s">
        <v>2253</v>
      </c>
      <c r="B14" s="2" t="s">
        <v>747</v>
      </c>
      <c r="C14" s="72">
        <f>IF(A14=Summary!$B$9,Summary!$G$9,0)</f>
        <v>0</v>
      </c>
      <c r="D14" s="111">
        <f>VLOOKUP(A14,AAFTE!$A:$AE,3,0)</f>
        <v>19558.63</v>
      </c>
      <c r="E14" s="146">
        <f>VLOOKUP($A14,'2025-26 Salary &amp; Benefits'!$A:$I,3,)</f>
        <v>1.18</v>
      </c>
      <c r="F14" s="146">
        <f>VLOOKUP($A14,'2025-26 Salary &amp; Benefits'!$A:$I,4,)</f>
        <v>1.18</v>
      </c>
      <c r="G14" s="147">
        <f>VLOOKUP(A14,'CEDARS District FRPL'!$A$3:$C$322,3,0)</f>
        <v>0.22339999999999999</v>
      </c>
      <c r="H14" s="148">
        <f t="shared" si="1"/>
        <v>19558.63</v>
      </c>
      <c r="I14" s="149">
        <f t="shared" si="2"/>
        <v>4369.3999999999996</v>
      </c>
      <c r="J14" s="140">
        <f t="shared" si="3"/>
        <v>27.934999999999999</v>
      </c>
      <c r="K14" s="142">
        <f>'2025-26 Salary &amp; Benefits'!E$6</f>
        <v>78209</v>
      </c>
      <c r="L14" s="142">
        <f>'2025-26 Salary &amp; Benefits'!F$6</f>
        <v>80164</v>
      </c>
      <c r="M14" s="9">
        <f t="shared" si="4"/>
        <v>2578026.73</v>
      </c>
      <c r="N14" s="9">
        <f t="shared" si="10"/>
        <v>64443.25</v>
      </c>
      <c r="O14" s="9">
        <f>'2025-26 Salary &amp; Benefits'!G$6</f>
        <v>15997.68</v>
      </c>
      <c r="P14" s="143">
        <f>'2025-26 Salary &amp; Benefits'!H$6</f>
        <v>0.16020000000000001</v>
      </c>
      <c r="Q14" s="143">
        <f>'2025-26 Salary &amp; Benefits'!I$6</f>
        <v>0.15390000000000001</v>
      </c>
      <c r="R14" s="9">
        <f t="shared" si="5"/>
        <v>869812.89</v>
      </c>
      <c r="S14" s="9">
        <f t="shared" si="6"/>
        <v>44041.17</v>
      </c>
      <c r="T14" s="9">
        <f t="shared" si="7"/>
        <v>6777.94</v>
      </c>
      <c r="U14" s="9">
        <f t="shared" si="8"/>
        <v>50819.11</v>
      </c>
      <c r="V14" s="9">
        <f t="shared" si="9"/>
        <v>3563101.98</v>
      </c>
    </row>
    <row r="15" spans="1:22">
      <c r="A15" s="104" t="s">
        <v>2423</v>
      </c>
      <c r="B15" s="2" t="s">
        <v>1967</v>
      </c>
      <c r="C15" s="72">
        <f>IF(A15=Summary!$B$9,Summary!$G$9,0)</f>
        <v>0</v>
      </c>
      <c r="D15" s="111">
        <f>VLOOKUP(A15,AAFTE!$A:$AE,3,0)</f>
        <v>11065.640000000001</v>
      </c>
      <c r="E15" s="146">
        <f>VLOOKUP($A15,'2025-26 Salary &amp; Benefits'!$A:$I,3,)</f>
        <v>1.06</v>
      </c>
      <c r="F15" s="146">
        <f>VLOOKUP($A15,'2025-26 Salary &amp; Benefits'!$A:$I,4,)</f>
        <v>1.06</v>
      </c>
      <c r="G15" s="147">
        <f>VLOOKUP(A15,'CEDARS District FRPL'!$A$3:$C$322,3,0)</f>
        <v>0.38069999999999998</v>
      </c>
      <c r="H15" s="148">
        <f t="shared" si="1"/>
        <v>11065.640000000001</v>
      </c>
      <c r="I15" s="149">
        <f t="shared" si="2"/>
        <v>4212.6899999999996</v>
      </c>
      <c r="J15" s="140">
        <f t="shared" si="3"/>
        <v>26.933</v>
      </c>
      <c r="K15" s="142">
        <f>'2025-26 Salary &amp; Benefits'!E$6</f>
        <v>78209</v>
      </c>
      <c r="L15" s="142">
        <f>'2025-26 Salary &amp; Benefits'!F$6</f>
        <v>80164</v>
      </c>
      <c r="M15" s="9">
        <f t="shared" si="4"/>
        <v>2232787.1800000002</v>
      </c>
      <c r="N15" s="9">
        <f t="shared" si="10"/>
        <v>55813.25</v>
      </c>
      <c r="O15" s="9">
        <f>'2025-26 Salary &amp; Benefits'!G$6</f>
        <v>15997.68</v>
      </c>
      <c r="P15" s="143">
        <f>'2025-26 Salary &amp; Benefits'!H$6</f>
        <v>0.16020000000000001</v>
      </c>
      <c r="Q15" s="143">
        <f>'2025-26 Salary &amp; Benefits'!I$6</f>
        <v>0.15390000000000001</v>
      </c>
      <c r="R15" s="9">
        <f t="shared" si="5"/>
        <v>797147.68</v>
      </c>
      <c r="S15" s="9">
        <f t="shared" si="6"/>
        <v>38143.339999999997</v>
      </c>
      <c r="T15" s="9">
        <f t="shared" si="7"/>
        <v>5870.26</v>
      </c>
      <c r="U15" s="9">
        <f t="shared" si="8"/>
        <v>44013.599999999999</v>
      </c>
      <c r="V15" s="9">
        <f t="shared" si="9"/>
        <v>3129761.7100000004</v>
      </c>
    </row>
    <row r="16" spans="1:22">
      <c r="A16" s="104" t="s">
        <v>2156</v>
      </c>
      <c r="B16" s="2" t="s">
        <v>2</v>
      </c>
      <c r="C16" s="72">
        <f>IF(A16=Summary!$B$9,Summary!$G$9,0)</f>
        <v>0</v>
      </c>
      <c r="D16" s="111">
        <f>VLOOKUP(A16,AAFTE!$A:$AE,3,0)</f>
        <v>13.44</v>
      </c>
      <c r="E16" s="146">
        <f>VLOOKUP($A16,'2025-26 Salary &amp; Benefits'!$A:$I,3,)</f>
        <v>1</v>
      </c>
      <c r="F16" s="146">
        <f>VLOOKUP($A16,'2025-26 Salary &amp; Benefits'!$A:$I,4,)</f>
        <v>1</v>
      </c>
      <c r="G16" s="147">
        <f>VLOOKUP(A16,'CEDARS District FRPL'!$A$3:$C$322,3,0)</f>
        <v>0</v>
      </c>
      <c r="H16" s="148">
        <f t="shared" si="1"/>
        <v>13.44</v>
      </c>
      <c r="I16" s="149">
        <f t="shared" si="2"/>
        <v>0</v>
      </c>
      <c r="J16" s="140">
        <f t="shared" si="3"/>
        <v>0</v>
      </c>
      <c r="K16" s="142">
        <f>'2025-26 Salary &amp; Benefits'!E$6</f>
        <v>78209</v>
      </c>
      <c r="L16" s="142">
        <f>'2025-26 Salary &amp; Benefits'!F$6</f>
        <v>80164</v>
      </c>
      <c r="M16" s="9">
        <f t="shared" si="4"/>
        <v>0</v>
      </c>
      <c r="N16" s="9">
        <f t="shared" si="10"/>
        <v>0</v>
      </c>
      <c r="O16" s="9">
        <f>'2025-26 Salary &amp; Benefits'!G$6</f>
        <v>15997.68</v>
      </c>
      <c r="P16" s="143">
        <f>'2025-26 Salary &amp; Benefits'!H$6</f>
        <v>0.16020000000000001</v>
      </c>
      <c r="Q16" s="143">
        <f>'2025-26 Salary &amp; Benefits'!I$6</f>
        <v>0.15390000000000001</v>
      </c>
      <c r="R16" s="9">
        <f t="shared" si="5"/>
        <v>0</v>
      </c>
      <c r="S16" s="9">
        <f t="shared" si="6"/>
        <v>0</v>
      </c>
      <c r="T16" s="9">
        <f t="shared" si="7"/>
        <v>0</v>
      </c>
      <c r="U16" s="9">
        <f t="shared" si="8"/>
        <v>0</v>
      </c>
      <c r="V16" s="9">
        <f t="shared" si="9"/>
        <v>0</v>
      </c>
    </row>
    <row r="17" spans="1:22">
      <c r="A17" s="104" t="s">
        <v>2345</v>
      </c>
      <c r="B17" s="2" t="s">
        <v>1395</v>
      </c>
      <c r="C17" s="72">
        <f>IF(A17=Summary!$B$9,Summary!$G$9,0)</f>
        <v>0</v>
      </c>
      <c r="D17" s="111">
        <f>VLOOKUP(A17,AAFTE!$A:$AE,3,0)</f>
        <v>20728.77</v>
      </c>
      <c r="E17" s="146">
        <f>VLOOKUP($A17,'2025-26 Salary &amp; Benefits'!$A:$I,3,)</f>
        <v>1.06</v>
      </c>
      <c r="F17" s="146">
        <f>VLOOKUP($A17,'2025-26 Salary &amp; Benefits'!$A:$I,4,)</f>
        <v>1.06</v>
      </c>
      <c r="G17" s="147">
        <f>VLOOKUP(A17,'CEDARS District FRPL'!$A$3:$C$322,3,0)</f>
        <v>0.51290000000000002</v>
      </c>
      <c r="H17" s="148">
        <f t="shared" si="1"/>
        <v>20728.77</v>
      </c>
      <c r="I17" s="149">
        <f t="shared" si="2"/>
        <v>10631.79</v>
      </c>
      <c r="J17" s="140">
        <f t="shared" si="3"/>
        <v>67.972999999999999</v>
      </c>
      <c r="K17" s="142">
        <f>'2025-26 Salary &amp; Benefits'!E$6</f>
        <v>78209</v>
      </c>
      <c r="L17" s="142">
        <f>'2025-26 Salary &amp; Benefits'!F$6</f>
        <v>80164</v>
      </c>
      <c r="M17" s="9">
        <f t="shared" si="4"/>
        <v>5635066.3799999999</v>
      </c>
      <c r="N17" s="9">
        <f t="shared" si="10"/>
        <v>140860.45000000019</v>
      </c>
      <c r="O17" s="9">
        <f>'2025-26 Salary &amp; Benefits'!G$6</f>
        <v>15997.68</v>
      </c>
      <c r="P17" s="143">
        <f>'2025-26 Salary &amp; Benefits'!H$6</f>
        <v>0.16020000000000001</v>
      </c>
      <c r="Q17" s="143">
        <f>'2025-26 Salary &amp; Benefits'!I$6</f>
        <v>0.15390000000000001</v>
      </c>
      <c r="R17" s="9">
        <f t="shared" si="5"/>
        <v>2011826.36</v>
      </c>
      <c r="S17" s="9">
        <f t="shared" si="6"/>
        <v>96265.45</v>
      </c>
      <c r="T17" s="9">
        <f t="shared" si="7"/>
        <v>14815.25</v>
      </c>
      <c r="U17" s="9">
        <f t="shared" si="8"/>
        <v>111080.7</v>
      </c>
      <c r="V17" s="9">
        <f t="shared" si="9"/>
        <v>7898833.8900000006</v>
      </c>
    </row>
    <row r="18" spans="1:22">
      <c r="A18" s="104" t="s">
        <v>2280</v>
      </c>
      <c r="B18" s="2" t="s">
        <v>1080</v>
      </c>
      <c r="C18" s="72">
        <f>IF(A18=Summary!$B$9,Summary!$G$9,0)</f>
        <v>0</v>
      </c>
      <c r="D18" s="111">
        <f>VLOOKUP(A18,AAFTE!$A:$AE,3,0)</f>
        <v>92.97</v>
      </c>
      <c r="E18" s="146">
        <f>VLOOKUP($A18,'2025-26 Salary &amp; Benefits'!$A:$I,3,)</f>
        <v>1</v>
      </c>
      <c r="F18" s="146">
        <f>VLOOKUP($A18,'2025-26 Salary &amp; Benefits'!$A:$I,4,)</f>
        <v>1</v>
      </c>
      <c r="G18" s="147">
        <f>VLOOKUP(A18,'CEDARS District FRPL'!$A$3:$C$322,3,0)</f>
        <v>0</v>
      </c>
      <c r="H18" s="148">
        <f t="shared" si="1"/>
        <v>92.97</v>
      </c>
      <c r="I18" s="149">
        <f t="shared" si="2"/>
        <v>0</v>
      </c>
      <c r="J18" s="140">
        <f t="shared" si="3"/>
        <v>0</v>
      </c>
      <c r="K18" s="142">
        <f>'2025-26 Salary &amp; Benefits'!E$6</f>
        <v>78209</v>
      </c>
      <c r="L18" s="142">
        <f>'2025-26 Salary &amp; Benefits'!F$6</f>
        <v>80164</v>
      </c>
      <c r="M18" s="9">
        <f t="shared" si="4"/>
        <v>0</v>
      </c>
      <c r="N18" s="9">
        <f t="shared" si="10"/>
        <v>0</v>
      </c>
      <c r="O18" s="9">
        <f>'2025-26 Salary &amp; Benefits'!G$6</f>
        <v>15997.68</v>
      </c>
      <c r="P18" s="143">
        <f>'2025-26 Salary &amp; Benefits'!H$6</f>
        <v>0.16020000000000001</v>
      </c>
      <c r="Q18" s="143">
        <f>'2025-26 Salary &amp; Benefits'!I$6</f>
        <v>0.15390000000000001</v>
      </c>
      <c r="R18" s="9">
        <f t="shared" si="5"/>
        <v>0</v>
      </c>
      <c r="S18" s="9">
        <f t="shared" si="6"/>
        <v>0</v>
      </c>
      <c r="T18" s="9">
        <f t="shared" si="7"/>
        <v>0</v>
      </c>
      <c r="U18" s="9">
        <f t="shared" si="8"/>
        <v>0</v>
      </c>
      <c r="V18" s="9">
        <f t="shared" si="9"/>
        <v>0</v>
      </c>
    </row>
    <row r="19" spans="1:22">
      <c r="A19" s="104" t="s">
        <v>2425</v>
      </c>
      <c r="B19" s="2" t="s">
        <v>1999</v>
      </c>
      <c r="C19" s="72">
        <f>IF(A19=Summary!$B$9,Summary!$G$9,0)</f>
        <v>0</v>
      </c>
      <c r="D19" s="111">
        <f>VLOOKUP(A19,AAFTE!$A:$AE,3,0)</f>
        <v>1970.63</v>
      </c>
      <c r="E19" s="146">
        <f>VLOOKUP($A19,'2025-26 Salary &amp; Benefits'!$A:$I,3,)</f>
        <v>1.1200000000000001</v>
      </c>
      <c r="F19" s="146">
        <f>VLOOKUP($A19,'2025-26 Salary &amp; Benefits'!$A:$I,4,)</f>
        <v>1.1200000000000001</v>
      </c>
      <c r="G19" s="147">
        <f>VLOOKUP(A19,'CEDARS District FRPL'!$A$3:$C$322,3,0)</f>
        <v>0.47420000000000001</v>
      </c>
      <c r="H19" s="148">
        <f t="shared" si="1"/>
        <v>1970.63</v>
      </c>
      <c r="I19" s="149">
        <f t="shared" si="2"/>
        <v>934.47</v>
      </c>
      <c r="J19" s="140">
        <f t="shared" si="3"/>
        <v>5.9740000000000002</v>
      </c>
      <c r="K19" s="142">
        <f>'2025-26 Salary &amp; Benefits'!E$6</f>
        <v>78209</v>
      </c>
      <c r="L19" s="142">
        <f>'2025-26 Salary &amp; Benefits'!F$6</f>
        <v>80164</v>
      </c>
      <c r="M19" s="9">
        <f t="shared" si="4"/>
        <v>523287.03</v>
      </c>
      <c r="N19" s="9">
        <f t="shared" si="10"/>
        <v>13080.669999999925</v>
      </c>
      <c r="O19" s="9">
        <f>'2025-26 Salary &amp; Benefits'!G$6</f>
        <v>15997.68</v>
      </c>
      <c r="P19" s="143">
        <f>'2025-26 Salary &amp; Benefits'!H$6</f>
        <v>0.16020000000000001</v>
      </c>
      <c r="Q19" s="143">
        <f>'2025-26 Salary &amp; Benefits'!I$6</f>
        <v>0.15390000000000001</v>
      </c>
      <c r="R19" s="9">
        <f t="shared" si="5"/>
        <v>181413.84</v>
      </c>
      <c r="S19" s="9">
        <f t="shared" si="6"/>
        <v>8939.4599999999991</v>
      </c>
      <c r="T19" s="9">
        <f t="shared" si="7"/>
        <v>1375.78</v>
      </c>
      <c r="U19" s="9">
        <f t="shared" si="8"/>
        <v>10315.24</v>
      </c>
      <c r="V19" s="9">
        <f t="shared" si="9"/>
        <v>728096.77999999991</v>
      </c>
    </row>
    <row r="20" spans="1:22">
      <c r="A20" s="104" t="s">
        <v>2295</v>
      </c>
      <c r="B20" s="2" t="s">
        <v>1126</v>
      </c>
      <c r="C20" s="72">
        <f>IF(A20=Summary!$B$9,Summary!$G$9,0)</f>
        <v>0</v>
      </c>
      <c r="D20" s="111">
        <f>VLOOKUP(A20,AAFTE!$A:$AE,3,0)</f>
        <v>290.17</v>
      </c>
      <c r="E20" s="146">
        <f>VLOOKUP($A20,'2025-26 Salary &amp; Benefits'!$A:$I,3,)</f>
        <v>1</v>
      </c>
      <c r="F20" s="146">
        <f>VLOOKUP($A20,'2025-26 Salary &amp; Benefits'!$A:$I,4,)</f>
        <v>1</v>
      </c>
      <c r="G20" s="147">
        <f>VLOOKUP(A20,'CEDARS District FRPL'!$A$3:$C$322,3,0)</f>
        <v>0.52629999999999999</v>
      </c>
      <c r="H20" s="148">
        <f t="shared" si="1"/>
        <v>290.17</v>
      </c>
      <c r="I20" s="149">
        <f t="shared" si="2"/>
        <v>152.72</v>
      </c>
      <c r="J20" s="140">
        <f t="shared" si="3"/>
        <v>0.97599999999999998</v>
      </c>
      <c r="K20" s="142">
        <f>'2025-26 Salary &amp; Benefits'!E$6</f>
        <v>78209</v>
      </c>
      <c r="L20" s="142">
        <f>'2025-26 Salary &amp; Benefits'!F$6</f>
        <v>80164</v>
      </c>
      <c r="M20" s="9">
        <f t="shared" si="4"/>
        <v>76331.98</v>
      </c>
      <c r="N20" s="9">
        <f t="shared" si="10"/>
        <v>1908.0800000000017</v>
      </c>
      <c r="O20" s="9">
        <f>'2025-26 Salary &amp; Benefits'!G$6</f>
        <v>15997.68</v>
      </c>
      <c r="P20" s="143">
        <f>'2025-26 Salary &amp; Benefits'!H$6</f>
        <v>0.16020000000000001</v>
      </c>
      <c r="Q20" s="143">
        <f>'2025-26 Salary &amp; Benefits'!I$6</f>
        <v>0.15390000000000001</v>
      </c>
      <c r="R20" s="9">
        <f t="shared" si="5"/>
        <v>28135.77</v>
      </c>
      <c r="S20" s="9">
        <f t="shared" si="6"/>
        <v>1304</v>
      </c>
      <c r="T20" s="9">
        <f t="shared" si="7"/>
        <v>200.69</v>
      </c>
      <c r="U20" s="9">
        <f t="shared" si="8"/>
        <v>1504.69</v>
      </c>
      <c r="V20" s="9">
        <f t="shared" si="9"/>
        <v>107880.52</v>
      </c>
    </row>
    <row r="21" spans="1:22">
      <c r="A21" s="104" t="s">
        <v>2267</v>
      </c>
      <c r="B21" s="2" t="s">
        <v>994</v>
      </c>
      <c r="C21" s="72">
        <f>IF(A21=Summary!$B$9,Summary!$G$9,0)</f>
        <v>0</v>
      </c>
      <c r="D21" s="111">
        <f>VLOOKUP(A21,AAFTE!$A:$AE,3,0)</f>
        <v>4465.6499999999996</v>
      </c>
      <c r="E21" s="146">
        <f>VLOOKUP($A21,'2025-26 Salary &amp; Benefits'!$A:$I,3,)</f>
        <v>1.18</v>
      </c>
      <c r="F21" s="146">
        <f>VLOOKUP($A21,'2025-26 Salary &amp; Benefits'!$A:$I,4,)</f>
        <v>1.18</v>
      </c>
      <c r="G21" s="147">
        <f>VLOOKUP(A21,'CEDARS District FRPL'!$A$3:$C$322,3,0)</f>
        <v>0.62960000000000005</v>
      </c>
      <c r="H21" s="148">
        <f t="shared" si="1"/>
        <v>4465.6499999999996</v>
      </c>
      <c r="I21" s="149">
        <f t="shared" si="2"/>
        <v>2811.57</v>
      </c>
      <c r="J21" s="140">
        <f t="shared" si="3"/>
        <v>17.975000000000001</v>
      </c>
      <c r="K21" s="142">
        <f>'2025-26 Salary &amp; Benefits'!E$6</f>
        <v>78209</v>
      </c>
      <c r="L21" s="142">
        <f>'2025-26 Salary &amp; Benefits'!F$6</f>
        <v>80164</v>
      </c>
      <c r="M21" s="9">
        <f t="shared" si="4"/>
        <v>1658851.99</v>
      </c>
      <c r="N21" s="9">
        <f t="shared" si="10"/>
        <v>41466.530000000028</v>
      </c>
      <c r="O21" s="9">
        <f>'2025-26 Salary &amp; Benefits'!G$6</f>
        <v>15997.68</v>
      </c>
      <c r="P21" s="143">
        <f>'2025-26 Salary &amp; Benefits'!H$6</f>
        <v>0.16020000000000001</v>
      </c>
      <c r="Q21" s="143">
        <f>'2025-26 Salary &amp; Benefits'!I$6</f>
        <v>0.15390000000000001</v>
      </c>
      <c r="R21" s="9">
        <f t="shared" si="5"/>
        <v>559688.09</v>
      </c>
      <c r="S21" s="9">
        <f t="shared" si="6"/>
        <v>28338.639999999999</v>
      </c>
      <c r="T21" s="9">
        <f t="shared" si="7"/>
        <v>4361.32</v>
      </c>
      <c r="U21" s="9">
        <f t="shared" si="8"/>
        <v>32699.96</v>
      </c>
      <c r="V21" s="9">
        <f t="shared" si="9"/>
        <v>2292706.5700000003</v>
      </c>
    </row>
    <row r="22" spans="1:22">
      <c r="A22" s="104" t="s">
        <v>2320</v>
      </c>
      <c r="B22" s="2" t="s">
        <v>1213</v>
      </c>
      <c r="C22" s="72">
        <f>IF(A22=Summary!$B$9,Summary!$G$9,0)</f>
        <v>0</v>
      </c>
      <c r="D22" s="111">
        <f>VLOOKUP(A22,AAFTE!$A:$AE,3,0)</f>
        <v>980.18999999999994</v>
      </c>
      <c r="E22" s="146">
        <f>VLOOKUP($A22,'2025-26 Salary &amp; Benefits'!$A:$I,3,)</f>
        <v>1</v>
      </c>
      <c r="F22" s="146">
        <f>VLOOKUP($A22,'2025-26 Salary &amp; Benefits'!$A:$I,4,)</f>
        <v>1</v>
      </c>
      <c r="G22" s="147">
        <f>VLOOKUP(A22,'CEDARS District FRPL'!$A$3:$C$322,3,0)</f>
        <v>0.94989999999999997</v>
      </c>
      <c r="H22" s="148">
        <f t="shared" si="1"/>
        <v>980.18999999999994</v>
      </c>
      <c r="I22" s="149">
        <f t="shared" si="2"/>
        <v>931.08</v>
      </c>
      <c r="J22" s="140">
        <f t="shared" si="3"/>
        <v>5.9530000000000003</v>
      </c>
      <c r="K22" s="142">
        <f>'2025-26 Salary &amp; Benefits'!E$6</f>
        <v>78209</v>
      </c>
      <c r="L22" s="142">
        <f>'2025-26 Salary &amp; Benefits'!F$6</f>
        <v>80164</v>
      </c>
      <c r="M22" s="9">
        <f t="shared" si="4"/>
        <v>465578.18</v>
      </c>
      <c r="N22" s="9">
        <f t="shared" si="10"/>
        <v>11638.109999999986</v>
      </c>
      <c r="O22" s="9">
        <f>'2025-26 Salary &amp; Benefits'!G$6</f>
        <v>15997.68</v>
      </c>
      <c r="P22" s="143">
        <f>'2025-26 Salary &amp; Benefits'!H$6</f>
        <v>0.16020000000000001</v>
      </c>
      <c r="Q22" s="143">
        <f>'2025-26 Salary &amp; Benefits'!I$6</f>
        <v>0.15390000000000001</v>
      </c>
      <c r="R22" s="9">
        <f t="shared" si="5"/>
        <v>171610.92</v>
      </c>
      <c r="S22" s="9">
        <f t="shared" si="6"/>
        <v>7953.6</v>
      </c>
      <c r="T22" s="9">
        <f t="shared" si="7"/>
        <v>1224.06</v>
      </c>
      <c r="U22" s="9">
        <f t="shared" si="8"/>
        <v>9177.66</v>
      </c>
      <c r="V22" s="9">
        <f t="shared" si="9"/>
        <v>658004.87</v>
      </c>
    </row>
    <row r="23" spans="1:22">
      <c r="A23" s="104" t="s">
        <v>2199</v>
      </c>
      <c r="B23" s="2" t="s">
        <v>332</v>
      </c>
      <c r="C23" s="72">
        <f>IF(A23=Summary!$B$9,Summary!$G$9,0)</f>
        <v>0</v>
      </c>
      <c r="D23" s="111">
        <f>VLOOKUP(A23,AAFTE!$A:$AE,3,0)</f>
        <v>750.06</v>
      </c>
      <c r="E23" s="146">
        <f>VLOOKUP($A23,'2025-26 Salary &amp; Benefits'!$A:$I,3,)</f>
        <v>1</v>
      </c>
      <c r="F23" s="146">
        <f>VLOOKUP($A23,'2025-26 Salary &amp; Benefits'!$A:$I,4,)</f>
        <v>1</v>
      </c>
      <c r="G23" s="147">
        <f>VLOOKUP(A23,'CEDARS District FRPL'!$A$3:$C$322,3,0)</f>
        <v>0.90639999999999998</v>
      </c>
      <c r="H23" s="148">
        <f t="shared" si="1"/>
        <v>750.06</v>
      </c>
      <c r="I23" s="149">
        <f t="shared" si="2"/>
        <v>679.85</v>
      </c>
      <c r="J23" s="140">
        <f t="shared" si="3"/>
        <v>4.3470000000000004</v>
      </c>
      <c r="K23" s="142">
        <f>'2025-26 Salary &amp; Benefits'!E$6</f>
        <v>78209</v>
      </c>
      <c r="L23" s="142">
        <f>'2025-26 Salary &amp; Benefits'!F$6</f>
        <v>80164</v>
      </c>
      <c r="M23" s="9">
        <f t="shared" si="4"/>
        <v>339974.52</v>
      </c>
      <c r="N23" s="9">
        <f t="shared" si="10"/>
        <v>8498.3899999999558</v>
      </c>
      <c r="O23" s="9">
        <f>'2025-26 Salary &amp; Benefits'!G$6</f>
        <v>15997.68</v>
      </c>
      <c r="P23" s="143">
        <f>'2025-26 Salary &amp; Benefits'!H$6</f>
        <v>0.16020000000000001</v>
      </c>
      <c r="Q23" s="143">
        <f>'2025-26 Salary &amp; Benefits'!I$6</f>
        <v>0.15390000000000001</v>
      </c>
      <c r="R23" s="9">
        <f t="shared" si="5"/>
        <v>125313.74</v>
      </c>
      <c r="S23" s="9">
        <f t="shared" si="6"/>
        <v>5807.88</v>
      </c>
      <c r="T23" s="9">
        <f t="shared" si="7"/>
        <v>893.83</v>
      </c>
      <c r="U23" s="9">
        <f t="shared" si="8"/>
        <v>6701.71</v>
      </c>
      <c r="V23" s="9">
        <f t="shared" si="9"/>
        <v>480488.36</v>
      </c>
    </row>
    <row r="24" spans="1:22">
      <c r="A24" s="104" t="s">
        <v>2241</v>
      </c>
      <c r="B24" s="2" t="s">
        <v>523</v>
      </c>
      <c r="C24" s="72">
        <f>IF(A24=Summary!$B$9,Summary!$G$9,0)</f>
        <v>0</v>
      </c>
      <c r="D24" s="111">
        <f>VLOOKUP(A24,AAFTE!$A:$AE,3,0)</f>
        <v>71.56</v>
      </c>
      <c r="E24" s="146">
        <f>VLOOKUP($A24,'2025-26 Salary &amp; Benefits'!$A:$I,3,)</f>
        <v>1</v>
      </c>
      <c r="F24" s="146">
        <f>VLOOKUP($A24,'2025-26 Salary &amp; Benefits'!$A:$I,4,)</f>
        <v>1</v>
      </c>
      <c r="G24" s="147">
        <f>VLOOKUP(A24,'CEDARS District FRPL'!$A$3:$C$322,3,0)</f>
        <v>0.76119999999999999</v>
      </c>
      <c r="H24" s="148">
        <f t="shared" si="1"/>
        <v>71.56</v>
      </c>
      <c r="I24" s="149">
        <f t="shared" si="2"/>
        <v>54.47</v>
      </c>
      <c r="J24" s="140">
        <f t="shared" si="3"/>
        <v>0.34799999999999998</v>
      </c>
      <c r="K24" s="142">
        <f>'2025-26 Salary &amp; Benefits'!E$6</f>
        <v>78209</v>
      </c>
      <c r="L24" s="142">
        <f>'2025-26 Salary &amp; Benefits'!F$6</f>
        <v>80164</v>
      </c>
      <c r="M24" s="9">
        <f t="shared" si="4"/>
        <v>27216.73</v>
      </c>
      <c r="N24" s="9">
        <f t="shared" si="10"/>
        <v>680.34000000000015</v>
      </c>
      <c r="O24" s="9">
        <f>'2025-26 Salary &amp; Benefits'!G$6</f>
        <v>15997.68</v>
      </c>
      <c r="P24" s="143">
        <f>'2025-26 Salary &amp; Benefits'!H$6</f>
        <v>0.16020000000000001</v>
      </c>
      <c r="Q24" s="143">
        <f>'2025-26 Salary &amp; Benefits'!I$6</f>
        <v>0.15390000000000001</v>
      </c>
      <c r="R24" s="9">
        <f t="shared" si="5"/>
        <v>10032.02</v>
      </c>
      <c r="S24" s="9">
        <f t="shared" si="6"/>
        <v>464.95</v>
      </c>
      <c r="T24" s="9">
        <f t="shared" si="7"/>
        <v>71.56</v>
      </c>
      <c r="U24" s="9">
        <f t="shared" si="8"/>
        <v>536.51</v>
      </c>
      <c r="V24" s="9">
        <f t="shared" si="9"/>
        <v>38465.599999999999</v>
      </c>
    </row>
    <row r="25" spans="1:22">
      <c r="A25" s="104" t="s">
        <v>2355</v>
      </c>
      <c r="B25" s="2" t="s">
        <v>1464</v>
      </c>
      <c r="C25" s="72">
        <f>IF(A25=Summary!$B$9,Summary!$G$9,0)</f>
        <v>0</v>
      </c>
      <c r="D25" s="111">
        <f>VLOOKUP(A25,AAFTE!$A:$AE,3,0)</f>
        <v>3195.6</v>
      </c>
      <c r="E25" s="146">
        <f>VLOOKUP($A25,'2025-26 Salary &amp; Benefits'!$A:$I,3,)</f>
        <v>1.1200000000000001</v>
      </c>
      <c r="F25" s="146">
        <f>VLOOKUP($A25,'2025-26 Salary &amp; Benefits'!$A:$I,4,)</f>
        <v>1.1200000000000001</v>
      </c>
      <c r="G25" s="147">
        <f>VLOOKUP(A25,'CEDARS District FRPL'!$A$3:$C$322,3,0)</f>
        <v>0.5635</v>
      </c>
      <c r="H25" s="148">
        <f t="shared" si="1"/>
        <v>3195.6</v>
      </c>
      <c r="I25" s="149">
        <f t="shared" si="2"/>
        <v>1800.72</v>
      </c>
      <c r="J25" s="140">
        <f t="shared" si="3"/>
        <v>11.513</v>
      </c>
      <c r="K25" s="142">
        <f>'2025-26 Salary &amp; Benefits'!E$6</f>
        <v>78209</v>
      </c>
      <c r="L25" s="142">
        <f>'2025-26 Salary &amp; Benefits'!F$6</f>
        <v>80164</v>
      </c>
      <c r="M25" s="9">
        <f t="shared" si="4"/>
        <v>1008470.64</v>
      </c>
      <c r="N25" s="9">
        <f t="shared" si="10"/>
        <v>25208.869999999995</v>
      </c>
      <c r="O25" s="9">
        <f>'2025-26 Salary &amp; Benefits'!G$6</f>
        <v>15997.68</v>
      </c>
      <c r="P25" s="143">
        <f>'2025-26 Salary &amp; Benefits'!H$6</f>
        <v>0.16020000000000001</v>
      </c>
      <c r="Q25" s="143">
        <f>'2025-26 Salary &amp; Benefits'!I$6</f>
        <v>0.15390000000000001</v>
      </c>
      <c r="R25" s="9">
        <f t="shared" si="5"/>
        <v>349617.93</v>
      </c>
      <c r="S25" s="9">
        <f t="shared" si="6"/>
        <v>17227.990000000002</v>
      </c>
      <c r="T25" s="9">
        <f t="shared" si="7"/>
        <v>2651.39</v>
      </c>
      <c r="U25" s="9">
        <f t="shared" si="8"/>
        <v>19879.38</v>
      </c>
      <c r="V25" s="9">
        <f t="shared" si="9"/>
        <v>1403176.8199999998</v>
      </c>
    </row>
    <row r="26" spans="1:22">
      <c r="A26" s="104" t="s">
        <v>2187</v>
      </c>
      <c r="B26" s="2" t="s">
        <v>249</v>
      </c>
      <c r="C26" s="72">
        <f>IF(A26=Summary!$B$9,Summary!$G$9,0)</f>
        <v>0</v>
      </c>
      <c r="D26" s="111">
        <f>VLOOKUP(A26,AAFTE!$A:$AE,3,0)</f>
        <v>7072.8</v>
      </c>
      <c r="E26" s="146">
        <f>VLOOKUP($A26,'2025-26 Salary &amp; Benefits'!$A:$I,3,)</f>
        <v>1.06</v>
      </c>
      <c r="F26" s="146">
        <f>VLOOKUP($A26,'2025-26 Salary &amp; Benefits'!$A:$I,4,)</f>
        <v>1.1000000000000001</v>
      </c>
      <c r="G26" s="147">
        <f>VLOOKUP(A26,'CEDARS District FRPL'!$A$3:$C$322,3,0)</f>
        <v>0.18279999999999999</v>
      </c>
      <c r="H26" s="148">
        <f t="shared" si="1"/>
        <v>7072.8</v>
      </c>
      <c r="I26" s="149">
        <f t="shared" si="2"/>
        <v>1292.9100000000001</v>
      </c>
      <c r="J26" s="140">
        <f t="shared" si="3"/>
        <v>8.266</v>
      </c>
      <c r="K26" s="142">
        <f>'2025-26 Salary &amp; Benefits'!E$6</f>
        <v>78209</v>
      </c>
      <c r="L26" s="142">
        <f>'2025-26 Salary &amp; Benefits'!F$6</f>
        <v>80164</v>
      </c>
      <c r="M26" s="9">
        <f t="shared" si="4"/>
        <v>685264.13</v>
      </c>
      <c r="N26" s="9">
        <f t="shared" si="10"/>
        <v>43635.059999999939</v>
      </c>
      <c r="O26" s="9">
        <f>'2025-26 Salary &amp; Benefits'!G$6</f>
        <v>15997.68</v>
      </c>
      <c r="P26" s="143">
        <f>'2025-26 Salary &amp; Benefits'!H$6</f>
        <v>0.16020000000000001</v>
      </c>
      <c r="Q26" s="143">
        <f>'2025-26 Salary &amp; Benefits'!I$6</f>
        <v>0.15390000000000001</v>
      </c>
      <c r="R26" s="9">
        <f t="shared" si="5"/>
        <v>248731.57</v>
      </c>
      <c r="S26" s="9">
        <f t="shared" si="6"/>
        <v>12148.32</v>
      </c>
      <c r="T26" s="9">
        <f t="shared" si="7"/>
        <v>1869.63</v>
      </c>
      <c r="U26" s="9">
        <f t="shared" si="8"/>
        <v>14017.95</v>
      </c>
      <c r="V26" s="9">
        <f t="shared" si="9"/>
        <v>991648.70999999985</v>
      </c>
    </row>
    <row r="27" spans="1:22">
      <c r="A27" s="104" t="s">
        <v>2178</v>
      </c>
      <c r="B27" s="2" t="s">
        <v>151</v>
      </c>
      <c r="C27" s="72">
        <f>IF(A27=Summary!$B$9,Summary!$G$9,0)</f>
        <v>0</v>
      </c>
      <c r="D27" s="111">
        <f>VLOOKUP(A27,AAFTE!$A:$AE,3,0)</f>
        <v>483.22</v>
      </c>
      <c r="E27" s="146">
        <f>VLOOKUP($A27,'2025-26 Salary &amp; Benefits'!$A:$I,3,)</f>
        <v>1</v>
      </c>
      <c r="F27" s="146">
        <f>VLOOKUP($A27,'2025-26 Salary &amp; Benefits'!$A:$I,4,)</f>
        <v>1</v>
      </c>
      <c r="G27" s="147">
        <f>VLOOKUP(A27,'CEDARS District FRPL'!$A$3:$C$322,3,0)</f>
        <v>0.73550000000000004</v>
      </c>
      <c r="H27" s="148">
        <f t="shared" si="1"/>
        <v>483.22</v>
      </c>
      <c r="I27" s="149">
        <f t="shared" si="2"/>
        <v>355.41</v>
      </c>
      <c r="J27" s="140">
        <f t="shared" si="3"/>
        <v>2.2719999999999998</v>
      </c>
      <c r="K27" s="142">
        <f>'2025-26 Salary &amp; Benefits'!E$6</f>
        <v>78209</v>
      </c>
      <c r="L27" s="142">
        <f>'2025-26 Salary &amp; Benefits'!F$6</f>
        <v>80164</v>
      </c>
      <c r="M27" s="9">
        <f t="shared" si="4"/>
        <v>177690.85</v>
      </c>
      <c r="N27" s="9">
        <f t="shared" si="10"/>
        <v>4441.7599999999802</v>
      </c>
      <c r="O27" s="9">
        <f>'2025-26 Salary &amp; Benefits'!G$6</f>
        <v>15997.68</v>
      </c>
      <c r="P27" s="143">
        <f>'2025-26 Salary &amp; Benefits'!H$6</f>
        <v>0.16020000000000001</v>
      </c>
      <c r="Q27" s="143">
        <f>'2025-26 Salary &amp; Benefits'!I$6</f>
        <v>0.15390000000000001</v>
      </c>
      <c r="R27" s="9">
        <f t="shared" si="5"/>
        <v>65496.39</v>
      </c>
      <c r="S27" s="9">
        <f t="shared" si="6"/>
        <v>3035.54</v>
      </c>
      <c r="T27" s="9">
        <f t="shared" si="7"/>
        <v>467.17</v>
      </c>
      <c r="U27" s="9">
        <f t="shared" si="8"/>
        <v>3502.71</v>
      </c>
      <c r="V27" s="9">
        <f t="shared" si="9"/>
        <v>251131.70999999996</v>
      </c>
    </row>
    <row r="28" spans="1:22">
      <c r="A28" s="104" t="s">
        <v>2337</v>
      </c>
      <c r="B28" s="2" t="s">
        <v>1308</v>
      </c>
      <c r="C28" s="72">
        <f>IF(A28=Summary!$B$9,Summary!$G$9,0)</f>
        <v>0</v>
      </c>
      <c r="D28" s="111">
        <f>VLOOKUP(A28,AAFTE!$A:$AE,3,0)</f>
        <v>177.34</v>
      </c>
      <c r="E28" s="146">
        <f>VLOOKUP($A28,'2025-26 Salary &amp; Benefits'!$A:$I,3,)</f>
        <v>1.06</v>
      </c>
      <c r="F28" s="146">
        <f>VLOOKUP($A28,'2025-26 Salary &amp; Benefits'!$A:$I,4,)</f>
        <v>1.06</v>
      </c>
      <c r="G28" s="147">
        <f>VLOOKUP(A28,'CEDARS District FRPL'!$A$3:$C$322,3,0)</f>
        <v>0.34089999999999998</v>
      </c>
      <c r="H28" s="148">
        <f t="shared" si="1"/>
        <v>177.34</v>
      </c>
      <c r="I28" s="149">
        <f t="shared" si="2"/>
        <v>60.46</v>
      </c>
      <c r="J28" s="140">
        <f t="shared" si="3"/>
        <v>0.38700000000000001</v>
      </c>
      <c r="K28" s="142">
        <f>'2025-26 Salary &amp; Benefits'!E$6</f>
        <v>78209</v>
      </c>
      <c r="L28" s="142">
        <f>'2025-26 Salary &amp; Benefits'!F$6</f>
        <v>80164</v>
      </c>
      <c r="M28" s="9">
        <f t="shared" si="4"/>
        <v>32082.9</v>
      </c>
      <c r="N28" s="9">
        <f t="shared" si="10"/>
        <v>801.97999999999593</v>
      </c>
      <c r="O28" s="9">
        <f>'2025-26 Salary &amp; Benefits'!G$6</f>
        <v>15997.68</v>
      </c>
      <c r="P28" s="143">
        <f>'2025-26 Salary &amp; Benefits'!H$6</f>
        <v>0.16020000000000001</v>
      </c>
      <c r="Q28" s="143">
        <f>'2025-26 Salary &amp; Benefits'!I$6</f>
        <v>0.15390000000000001</v>
      </c>
      <c r="R28" s="9">
        <f t="shared" si="5"/>
        <v>11454.21</v>
      </c>
      <c r="S28" s="9">
        <f t="shared" si="6"/>
        <v>548.08000000000004</v>
      </c>
      <c r="T28" s="9">
        <f t="shared" si="7"/>
        <v>84.35</v>
      </c>
      <c r="U28" s="9">
        <f t="shared" si="8"/>
        <v>632.43000000000006</v>
      </c>
      <c r="V28" s="9">
        <f t="shared" si="9"/>
        <v>44971.519999999997</v>
      </c>
    </row>
    <row r="29" spans="1:22">
      <c r="A29" t="s">
        <v>2173</v>
      </c>
      <c r="B29" t="s">
        <v>113</v>
      </c>
      <c r="C29" s="72">
        <f>IF(A29=Summary!$B$9,Summary!$G$9,0)</f>
        <v>0</v>
      </c>
      <c r="D29" s="111">
        <f>VLOOKUP(A29,AAFTE!$A:$AE,3,0)</f>
        <v>1207.28</v>
      </c>
      <c r="E29" s="146">
        <f>VLOOKUP($A29,'2025-26 Salary &amp; Benefits'!$A:$I,3,)</f>
        <v>1</v>
      </c>
      <c r="F29" s="146">
        <f>VLOOKUP($A29,'2025-26 Salary &amp; Benefits'!$A:$I,4,)</f>
        <v>1</v>
      </c>
      <c r="G29" s="147">
        <f>VLOOKUP(A29,'CEDARS District FRPL'!$A$3:$C$322,3,0)</f>
        <v>0.45279999999999998</v>
      </c>
      <c r="H29" s="148">
        <f t="shared" si="1"/>
        <v>1207.28</v>
      </c>
      <c r="I29" s="149">
        <f t="shared" si="2"/>
        <v>546.66</v>
      </c>
      <c r="J29" s="140">
        <f t="shared" si="3"/>
        <v>3.4950000000000001</v>
      </c>
      <c r="K29" s="142">
        <f>'2025-26 Salary &amp; Benefits'!E$6</f>
        <v>78209</v>
      </c>
      <c r="L29" s="142">
        <f>'2025-26 Salary &amp; Benefits'!F$6</f>
        <v>80164</v>
      </c>
      <c r="M29" s="9">
        <f t="shared" si="4"/>
        <v>273340.46000000002</v>
      </c>
      <c r="N29" s="9">
        <f t="shared" si="10"/>
        <v>6832.7199999999721</v>
      </c>
      <c r="O29" s="9">
        <f>'2025-26 Salary &amp; Benefits'!G$6</f>
        <v>15997.68</v>
      </c>
      <c r="P29" s="143">
        <f>'2025-26 Salary &amp; Benefits'!H$6</f>
        <v>0.16020000000000001</v>
      </c>
      <c r="Q29" s="143">
        <f>'2025-26 Salary &amp; Benefits'!I$6</f>
        <v>0.15390000000000001</v>
      </c>
      <c r="R29" s="9">
        <f t="shared" si="5"/>
        <v>100752.59</v>
      </c>
      <c r="S29" s="9">
        <f t="shared" si="6"/>
        <v>4669.55</v>
      </c>
      <c r="T29" s="9">
        <f t="shared" si="7"/>
        <v>718.64</v>
      </c>
      <c r="U29" s="9">
        <f t="shared" si="8"/>
        <v>5388.1900000000005</v>
      </c>
      <c r="V29" s="9">
        <f t="shared" si="9"/>
        <v>386313.96</v>
      </c>
    </row>
    <row r="30" spans="1:22">
      <c r="A30" s="104" t="s">
        <v>2172</v>
      </c>
      <c r="B30" s="2" t="s">
        <v>2472</v>
      </c>
      <c r="C30" s="72">
        <f>IF(A30=Summary!$B$9,Summary!$G$9,0)</f>
        <v>0</v>
      </c>
      <c r="D30" s="111">
        <f>VLOOKUP(A30,AAFTE!$A:$AE,3,0)</f>
        <v>1604.47</v>
      </c>
      <c r="E30" s="146">
        <f>VLOOKUP($A30,'2025-26 Salary &amp; Benefits'!$A:$I,3,)</f>
        <v>1</v>
      </c>
      <c r="F30" s="146">
        <f>VLOOKUP($A30,'2025-26 Salary &amp; Benefits'!$A:$I,4,)</f>
        <v>1.04</v>
      </c>
      <c r="G30" s="147">
        <f>VLOOKUP(A30,'CEDARS District FRPL'!$A$3:$C$322,3,0)</f>
        <v>0.46350000000000002</v>
      </c>
      <c r="H30" s="148">
        <f t="shared" si="1"/>
        <v>1604.47</v>
      </c>
      <c r="I30" s="149">
        <f t="shared" si="2"/>
        <v>743.67</v>
      </c>
      <c r="J30" s="140">
        <f t="shared" si="3"/>
        <v>4.7549999999999999</v>
      </c>
      <c r="K30" s="142">
        <f>'2025-26 Salary &amp; Benefits'!E$6</f>
        <v>78209</v>
      </c>
      <c r="L30" s="142">
        <f>'2025-26 Salary &amp; Benefits'!F$6</f>
        <v>80164</v>
      </c>
      <c r="M30" s="9">
        <f t="shared" si="4"/>
        <v>371883.8</v>
      </c>
      <c r="N30" s="9">
        <f t="shared" si="10"/>
        <v>24543.210000000021</v>
      </c>
      <c r="O30" s="9">
        <f>'2025-26 Salary &amp; Benefits'!G$6</f>
        <v>15997.68</v>
      </c>
      <c r="P30" s="143">
        <f>'2025-26 Salary &amp; Benefits'!H$6</f>
        <v>0.16020000000000001</v>
      </c>
      <c r="Q30" s="143">
        <f>'2025-26 Salary &amp; Benefits'!I$6</f>
        <v>0.15390000000000001</v>
      </c>
      <c r="R30" s="9">
        <f t="shared" si="5"/>
        <v>139421.95000000001</v>
      </c>
      <c r="S30" s="9">
        <f t="shared" si="6"/>
        <v>6607.12</v>
      </c>
      <c r="T30" s="9">
        <f t="shared" si="7"/>
        <v>1016.84</v>
      </c>
      <c r="U30" s="9">
        <f t="shared" si="8"/>
        <v>7623.96</v>
      </c>
      <c r="V30" s="9">
        <f t="shared" si="9"/>
        <v>543472.91999999993</v>
      </c>
    </row>
    <row r="31" spans="1:22">
      <c r="A31" s="104" t="s">
        <v>2194</v>
      </c>
      <c r="B31" s="2" t="s">
        <v>307</v>
      </c>
      <c r="C31" s="72">
        <f>IF(A31=Summary!$B$9,Summary!$G$9,0)</f>
        <v>0</v>
      </c>
      <c r="D31" s="111">
        <f>VLOOKUP(A31,AAFTE!$A:$AE,3,0)</f>
        <v>1422.04</v>
      </c>
      <c r="E31" s="146">
        <f>VLOOKUP($A31,'2025-26 Salary &amp; Benefits'!$A:$I,3,)</f>
        <v>1</v>
      </c>
      <c r="F31" s="146">
        <f>VLOOKUP($A31,'2025-26 Salary &amp; Benefits'!$A:$I,4,)</f>
        <v>1</v>
      </c>
      <c r="G31" s="147">
        <f>VLOOKUP(A31,'CEDARS District FRPL'!$A$3:$C$322,3,0)</f>
        <v>0.51829999999999998</v>
      </c>
      <c r="H31" s="148">
        <f t="shared" si="1"/>
        <v>1422.04</v>
      </c>
      <c r="I31" s="149">
        <f t="shared" si="2"/>
        <v>737.04</v>
      </c>
      <c r="J31" s="140">
        <f t="shared" si="3"/>
        <v>4.7119999999999997</v>
      </c>
      <c r="K31" s="142">
        <f>'2025-26 Salary &amp; Benefits'!E$6</f>
        <v>78209</v>
      </c>
      <c r="L31" s="142">
        <f>'2025-26 Salary &amp; Benefits'!F$6</f>
        <v>80164</v>
      </c>
      <c r="M31" s="9">
        <f t="shared" si="4"/>
        <v>368520.81</v>
      </c>
      <c r="N31" s="9">
        <f t="shared" si="10"/>
        <v>9211.960000000021</v>
      </c>
      <c r="O31" s="9">
        <f>'2025-26 Salary &amp; Benefits'!G$6</f>
        <v>15997.68</v>
      </c>
      <c r="P31" s="143">
        <f>'2025-26 Salary &amp; Benefits'!H$6</f>
        <v>0.16020000000000001</v>
      </c>
      <c r="Q31" s="143">
        <f>'2025-26 Salary &amp; Benefits'!I$6</f>
        <v>0.15390000000000001</v>
      </c>
      <c r="R31" s="9">
        <f t="shared" si="5"/>
        <v>135835.82</v>
      </c>
      <c r="S31" s="9">
        <f t="shared" si="6"/>
        <v>6295.55</v>
      </c>
      <c r="T31" s="9">
        <f t="shared" si="7"/>
        <v>968.89</v>
      </c>
      <c r="U31" s="9">
        <f t="shared" si="8"/>
        <v>7264.4400000000005</v>
      </c>
      <c r="V31" s="9">
        <f t="shared" si="9"/>
        <v>520833.03</v>
      </c>
    </row>
    <row r="32" spans="1:22">
      <c r="A32" s="104" t="s">
        <v>2943</v>
      </c>
      <c r="B32" s="2" t="s">
        <v>2955</v>
      </c>
      <c r="C32" s="72">
        <f>IF(A32=Summary!$B$9,Summary!$G$9,0)</f>
        <v>0</v>
      </c>
      <c r="D32" s="111">
        <f>VLOOKUP(A32,AAFTE!$A:$AE,3,0)</f>
        <v>502.6</v>
      </c>
      <c r="E32" s="146">
        <f>VLOOKUP($A32,'2025-26 Salary &amp; Benefits'!$A:$I,3,)</f>
        <v>1.18</v>
      </c>
      <c r="F32" s="146">
        <f>VLOOKUP($A32,'2025-26 Salary &amp; Benefits'!$A:$I,4,)</f>
        <v>1.18</v>
      </c>
      <c r="G32" s="147">
        <f>VLOOKUP(A32,'CEDARS District FRPL'!$A$3:$C$322,3,0)</f>
        <v>0.51339999999999997</v>
      </c>
      <c r="H32" s="148">
        <f t="shared" si="1"/>
        <v>502.6</v>
      </c>
      <c r="I32" s="149">
        <f t="shared" si="2"/>
        <v>258.02999999999997</v>
      </c>
      <c r="J32" s="140">
        <f t="shared" si="3"/>
        <v>1.65</v>
      </c>
      <c r="K32" s="142">
        <f>'2025-26 Salary &amp; Benefits'!E$6</f>
        <v>78209</v>
      </c>
      <c r="L32" s="142">
        <f>'2025-26 Salary &amp; Benefits'!F$6</f>
        <v>80164</v>
      </c>
      <c r="M32" s="9">
        <f t="shared" si="4"/>
        <v>152272.92000000001</v>
      </c>
      <c r="N32" s="9">
        <f t="shared" si="10"/>
        <v>3806.3899999999849</v>
      </c>
      <c r="O32" s="9">
        <f>'2025-26 Salary &amp; Benefits'!G$6</f>
        <v>15997.68</v>
      </c>
      <c r="P32" s="143">
        <f>'2025-26 Salary &amp; Benefits'!H$6</f>
        <v>0.16020000000000001</v>
      </c>
      <c r="Q32" s="143">
        <f>'2025-26 Salary &amp; Benefits'!I$6</f>
        <v>0.15390000000000001</v>
      </c>
      <c r="R32" s="9">
        <f t="shared" si="5"/>
        <v>51376.1</v>
      </c>
      <c r="S32" s="9">
        <f t="shared" si="6"/>
        <v>2601.3200000000002</v>
      </c>
      <c r="T32" s="9">
        <f t="shared" si="7"/>
        <v>400.34</v>
      </c>
      <c r="U32" s="9">
        <f t="shared" si="8"/>
        <v>3001.6600000000003</v>
      </c>
      <c r="V32" s="9">
        <f t="shared" si="9"/>
        <v>210457.07</v>
      </c>
    </row>
    <row r="33" spans="1:22">
      <c r="A33" t="s">
        <v>2281</v>
      </c>
      <c r="B33" t="s">
        <v>1082</v>
      </c>
      <c r="C33" s="72">
        <f>IF(A33=Summary!$B$9,Summary!$G$9,0)</f>
        <v>0</v>
      </c>
      <c r="D33" s="111">
        <f>VLOOKUP(A33,AAFTE!$A:$AE,3,0)</f>
        <v>89.22</v>
      </c>
      <c r="E33" s="146">
        <f>VLOOKUP($A33,'2025-26 Salary &amp; Benefits'!$A:$I,3,)</f>
        <v>1</v>
      </c>
      <c r="F33" s="146">
        <f>VLOOKUP($A33,'2025-26 Salary &amp; Benefits'!$A:$I,4,)</f>
        <v>1</v>
      </c>
      <c r="G33" s="147">
        <f>VLOOKUP(A33,'CEDARS District FRPL'!$A$3:$C$322,3,0)</f>
        <v>0.38040000000000002</v>
      </c>
      <c r="H33" s="148">
        <f t="shared" si="1"/>
        <v>89.22</v>
      </c>
      <c r="I33" s="149">
        <f t="shared" si="2"/>
        <v>33.94</v>
      </c>
      <c r="J33" s="140">
        <f t="shared" si="3"/>
        <v>0.217</v>
      </c>
      <c r="K33" s="142">
        <f>'2025-26 Salary &amp; Benefits'!E$6</f>
        <v>78209</v>
      </c>
      <c r="L33" s="142">
        <f>'2025-26 Salary &amp; Benefits'!F$6</f>
        <v>80164</v>
      </c>
      <c r="M33" s="9">
        <f t="shared" si="4"/>
        <v>16971.349999999999</v>
      </c>
      <c r="N33" s="9">
        <f t="shared" si="10"/>
        <v>424.2400000000016</v>
      </c>
      <c r="O33" s="9">
        <f>'2025-26 Salary &amp; Benefits'!G$6</f>
        <v>15997.68</v>
      </c>
      <c r="P33" s="143">
        <f>'2025-26 Salary &amp; Benefits'!H$6</f>
        <v>0.16020000000000001</v>
      </c>
      <c r="Q33" s="143">
        <f>'2025-26 Salary &amp; Benefits'!I$6</f>
        <v>0.15390000000000001</v>
      </c>
      <c r="R33" s="9">
        <f t="shared" si="5"/>
        <v>6255.6</v>
      </c>
      <c r="S33" s="9">
        <f t="shared" si="6"/>
        <v>289.93</v>
      </c>
      <c r="T33" s="9">
        <f t="shared" si="7"/>
        <v>44.62</v>
      </c>
      <c r="U33" s="9">
        <f t="shared" si="8"/>
        <v>334.55</v>
      </c>
      <c r="V33" s="9">
        <f t="shared" si="9"/>
        <v>23985.739999999998</v>
      </c>
    </row>
    <row r="34" spans="1:22">
      <c r="A34" s="104" t="s">
        <v>2270</v>
      </c>
      <c r="B34" s="2" t="s">
        <v>1025</v>
      </c>
      <c r="C34" s="72">
        <f>IF(A34=Summary!$B$9,Summary!$G$9,0)</f>
        <v>0</v>
      </c>
      <c r="D34" s="111">
        <f>VLOOKUP(A34,AAFTE!$A:$AE,3,0)</f>
        <v>10924.74</v>
      </c>
      <c r="E34" s="146">
        <f>VLOOKUP($A34,'2025-26 Salary &amp; Benefits'!$A:$I,3,)</f>
        <v>1.18</v>
      </c>
      <c r="F34" s="146">
        <f>VLOOKUP($A34,'2025-26 Salary &amp; Benefits'!$A:$I,4,)</f>
        <v>1.22</v>
      </c>
      <c r="G34" s="147">
        <f>VLOOKUP(A34,'CEDARS District FRPL'!$A$3:$C$322,3,0)</f>
        <v>0.3916</v>
      </c>
      <c r="H34" s="148">
        <f t="shared" si="1"/>
        <v>10924.74</v>
      </c>
      <c r="I34" s="149">
        <f t="shared" si="2"/>
        <v>4278.13</v>
      </c>
      <c r="J34" s="140">
        <f t="shared" si="3"/>
        <v>27.352</v>
      </c>
      <c r="K34" s="142">
        <f>'2025-26 Salary &amp; Benefits'!E$6</f>
        <v>78209</v>
      </c>
      <c r="L34" s="142">
        <f>'2025-26 Salary &amp; Benefits'!F$6</f>
        <v>80164</v>
      </c>
      <c r="M34" s="9">
        <f t="shared" si="4"/>
        <v>2524223.63</v>
      </c>
      <c r="N34" s="9">
        <f t="shared" si="10"/>
        <v>150804.16000000015</v>
      </c>
      <c r="O34" s="9">
        <f>'2025-26 Salary &amp; Benefits'!G$6</f>
        <v>15997.68</v>
      </c>
      <c r="P34" s="143">
        <f>'2025-26 Salary &amp; Benefits'!H$6</f>
        <v>0.16020000000000001</v>
      </c>
      <c r="Q34" s="143">
        <f>'2025-26 Salary &amp; Benefits'!I$6</f>
        <v>0.15390000000000001</v>
      </c>
      <c r="R34" s="9">
        <f t="shared" si="5"/>
        <v>865157.93</v>
      </c>
      <c r="S34" s="9">
        <f t="shared" si="6"/>
        <v>44583.8</v>
      </c>
      <c r="T34" s="9">
        <f t="shared" si="7"/>
        <v>6861.45</v>
      </c>
      <c r="U34" s="9">
        <f t="shared" si="8"/>
        <v>51445.25</v>
      </c>
      <c r="V34" s="9">
        <f t="shared" si="9"/>
        <v>3591630.97</v>
      </c>
    </row>
    <row r="35" spans="1:22">
      <c r="A35" s="104" t="s">
        <v>2385</v>
      </c>
      <c r="B35" s="2" t="s">
        <v>1757</v>
      </c>
      <c r="C35" s="72">
        <f>IF(A35=Summary!$B$9,Summary!$G$9,0)</f>
        <v>0</v>
      </c>
      <c r="D35" s="111">
        <f>VLOOKUP(A35,AAFTE!$A:$AE,3,0)</f>
        <v>14479.34</v>
      </c>
      <c r="E35" s="146">
        <f>VLOOKUP($A35,'2025-26 Salary &amp; Benefits'!$A:$I,3,)</f>
        <v>1</v>
      </c>
      <c r="F35" s="146">
        <f>VLOOKUP($A35,'2025-26 Salary &amp; Benefits'!$A:$I,4,)</f>
        <v>1.04</v>
      </c>
      <c r="G35" s="147">
        <f>VLOOKUP(A35,'CEDARS District FRPL'!$A$3:$C$322,3,0)</f>
        <v>0.43419999999999997</v>
      </c>
      <c r="H35" s="148">
        <f t="shared" si="1"/>
        <v>14479.34</v>
      </c>
      <c r="I35" s="149">
        <f t="shared" si="2"/>
        <v>6286.93</v>
      </c>
      <c r="J35" s="140">
        <f t="shared" si="3"/>
        <v>40.194000000000003</v>
      </c>
      <c r="K35" s="142">
        <f>'2025-26 Salary &amp; Benefits'!E$6</f>
        <v>78209</v>
      </c>
      <c r="L35" s="142">
        <f>'2025-26 Salary &amp; Benefits'!F$6</f>
        <v>80164</v>
      </c>
      <c r="M35" s="9">
        <f t="shared" si="4"/>
        <v>3143532.55</v>
      </c>
      <c r="N35" s="9">
        <f t="shared" si="10"/>
        <v>207463.74000000022</v>
      </c>
      <c r="O35" s="9">
        <f>'2025-26 Salary &amp; Benefits'!G$6</f>
        <v>15997.68</v>
      </c>
      <c r="P35" s="143">
        <f>'2025-26 Salary &amp; Benefits'!H$6</f>
        <v>0.16020000000000001</v>
      </c>
      <c r="Q35" s="143">
        <f>'2025-26 Salary &amp; Benefits'!I$6</f>
        <v>0.15390000000000001</v>
      </c>
      <c r="R35" s="9">
        <f t="shared" si="5"/>
        <v>1178533.33</v>
      </c>
      <c r="S35" s="9">
        <f t="shared" si="6"/>
        <v>55849.94</v>
      </c>
      <c r="T35" s="9">
        <f t="shared" si="7"/>
        <v>8595.31</v>
      </c>
      <c r="U35" s="9">
        <f t="shared" si="8"/>
        <v>64445.25</v>
      </c>
      <c r="V35" s="9">
        <f t="shared" si="9"/>
        <v>4593974.87</v>
      </c>
    </row>
    <row r="36" spans="1:22">
      <c r="A36" s="104" t="s">
        <v>2301</v>
      </c>
      <c r="B36" s="2" t="s">
        <v>1146</v>
      </c>
      <c r="C36" s="72">
        <f>IF(A36=Summary!$B$9,Summary!$G$9,0)</f>
        <v>0</v>
      </c>
      <c r="D36" s="111">
        <f>VLOOKUP(A36,AAFTE!$A:$AE,3,0)</f>
        <v>3264.94</v>
      </c>
      <c r="E36" s="146">
        <f>VLOOKUP($A36,'2025-26 Salary &amp; Benefits'!$A:$I,3,)</f>
        <v>1</v>
      </c>
      <c r="F36" s="146">
        <f>VLOOKUP($A36,'2025-26 Salary &amp; Benefits'!$A:$I,4,)</f>
        <v>1</v>
      </c>
      <c r="G36" s="147">
        <f>VLOOKUP(A36,'CEDARS District FRPL'!$A$3:$C$322,3,0)</f>
        <v>0.7198</v>
      </c>
      <c r="H36" s="148">
        <f t="shared" si="1"/>
        <v>3264.94</v>
      </c>
      <c r="I36" s="149">
        <f t="shared" si="2"/>
        <v>2350.1</v>
      </c>
      <c r="J36" s="140">
        <f t="shared" si="3"/>
        <v>15.025</v>
      </c>
      <c r="K36" s="142">
        <f>'2025-26 Salary &amp; Benefits'!E$6</f>
        <v>78209</v>
      </c>
      <c r="L36" s="142">
        <f>'2025-26 Salary &amp; Benefits'!F$6</f>
        <v>80164</v>
      </c>
      <c r="M36" s="9">
        <f t="shared" si="4"/>
        <v>1175090.23</v>
      </c>
      <c r="N36" s="9">
        <f t="shared" si="10"/>
        <v>29373.870000000112</v>
      </c>
      <c r="O36" s="9">
        <f>'2025-26 Salary &amp; Benefits'!G$6</f>
        <v>15997.68</v>
      </c>
      <c r="P36" s="143">
        <f>'2025-26 Salary &amp; Benefits'!H$6</f>
        <v>0.16020000000000001</v>
      </c>
      <c r="Q36" s="143">
        <f>'2025-26 Salary &amp; Benefits'!I$6</f>
        <v>0.15390000000000001</v>
      </c>
      <c r="R36" s="9">
        <f t="shared" si="5"/>
        <v>433135.24</v>
      </c>
      <c r="S36" s="9">
        <f t="shared" si="6"/>
        <v>20074.400000000001</v>
      </c>
      <c r="T36" s="9">
        <f t="shared" si="7"/>
        <v>3089.45</v>
      </c>
      <c r="U36" s="9">
        <f t="shared" si="8"/>
        <v>23163.850000000002</v>
      </c>
      <c r="V36" s="9">
        <f t="shared" si="9"/>
        <v>1660763.1900000002</v>
      </c>
    </row>
    <row r="37" spans="1:22">
      <c r="A37" s="104" t="s">
        <v>2299</v>
      </c>
      <c r="B37" s="2" t="s">
        <v>1139</v>
      </c>
      <c r="C37" s="72">
        <f>IF(A37=Summary!$B$9,Summary!$G$9,0)</f>
        <v>0</v>
      </c>
      <c r="D37" s="111">
        <f>VLOOKUP(A37,AAFTE!$A:$AE,3,0)</f>
        <v>2932.17</v>
      </c>
      <c r="E37" s="146">
        <f>VLOOKUP($A37,'2025-26 Salary &amp; Benefits'!$A:$I,3,)</f>
        <v>1</v>
      </c>
      <c r="F37" s="146">
        <f>VLOOKUP($A37,'2025-26 Salary &amp; Benefits'!$A:$I,4,)</f>
        <v>1.04</v>
      </c>
      <c r="G37" s="147">
        <f>VLOOKUP(A37,'CEDARS District FRPL'!$A$3:$C$322,3,0)</f>
        <v>0.53800000000000003</v>
      </c>
      <c r="H37" s="148">
        <f t="shared" si="1"/>
        <v>2932.17</v>
      </c>
      <c r="I37" s="149">
        <f t="shared" si="2"/>
        <v>1577.51</v>
      </c>
      <c r="J37" s="140">
        <f t="shared" si="3"/>
        <v>10.086</v>
      </c>
      <c r="K37" s="142">
        <f>'2025-26 Salary &amp; Benefits'!E$6</f>
        <v>78209</v>
      </c>
      <c r="L37" s="142">
        <f>'2025-26 Salary &amp; Benefits'!F$6</f>
        <v>80164</v>
      </c>
      <c r="M37" s="9">
        <f t="shared" si="4"/>
        <v>788815.97</v>
      </c>
      <c r="N37" s="9">
        <f t="shared" si="10"/>
        <v>52059.5</v>
      </c>
      <c r="O37" s="9">
        <f>'2025-26 Salary &amp; Benefits'!G$6</f>
        <v>15997.68</v>
      </c>
      <c r="P37" s="143">
        <f>'2025-26 Salary &amp; Benefits'!H$6</f>
        <v>0.16020000000000001</v>
      </c>
      <c r="Q37" s="143">
        <f>'2025-26 Salary &amp; Benefits'!I$6</f>
        <v>0.15390000000000001</v>
      </c>
      <c r="R37" s="9">
        <f t="shared" si="5"/>
        <v>295732.88</v>
      </c>
      <c r="S37" s="9">
        <f t="shared" si="6"/>
        <v>14014.59</v>
      </c>
      <c r="T37" s="9">
        <f t="shared" si="7"/>
        <v>2156.85</v>
      </c>
      <c r="U37" s="9">
        <f t="shared" si="8"/>
        <v>16171.44</v>
      </c>
      <c r="V37" s="9">
        <f t="shared" si="9"/>
        <v>1152779.79</v>
      </c>
    </row>
    <row r="38" spans="1:22">
      <c r="A38" s="104" t="s">
        <v>2387</v>
      </c>
      <c r="B38" s="2" t="s">
        <v>1782</v>
      </c>
      <c r="C38" s="72">
        <f>IF(A38=Summary!$B$9,Summary!$G$9,0)</f>
        <v>0</v>
      </c>
      <c r="D38" s="111">
        <f>VLOOKUP(A38,AAFTE!$A:$AE,3,0)</f>
        <v>5467.43</v>
      </c>
      <c r="E38" s="146">
        <f>VLOOKUP($A38,'2025-26 Salary &amp; Benefits'!$A:$I,3,)</f>
        <v>1</v>
      </c>
      <c r="F38" s="146">
        <f>VLOOKUP($A38,'2025-26 Salary &amp; Benefits'!$A:$I,4,)</f>
        <v>1</v>
      </c>
      <c r="G38" s="147">
        <f>VLOOKUP(A38,'CEDARS District FRPL'!$A$3:$C$322,3,0)</f>
        <v>0.53800000000000003</v>
      </c>
      <c r="H38" s="148">
        <f t="shared" si="1"/>
        <v>5467.43</v>
      </c>
      <c r="I38" s="149">
        <f t="shared" si="2"/>
        <v>2941.48</v>
      </c>
      <c r="J38" s="140">
        <f t="shared" si="3"/>
        <v>18.806000000000001</v>
      </c>
      <c r="K38" s="142">
        <f>'2025-26 Salary &amp; Benefits'!E$6</f>
        <v>78209</v>
      </c>
      <c r="L38" s="142">
        <f>'2025-26 Salary &amp; Benefits'!F$6</f>
        <v>80164</v>
      </c>
      <c r="M38" s="9">
        <f t="shared" si="4"/>
        <v>1470798.45</v>
      </c>
      <c r="N38" s="9">
        <f t="shared" si="10"/>
        <v>36765.729999999981</v>
      </c>
      <c r="O38" s="9">
        <f>'2025-26 Salary &amp; Benefits'!G$6</f>
        <v>15997.68</v>
      </c>
      <c r="P38" s="143">
        <f>'2025-26 Salary &amp; Benefits'!H$6</f>
        <v>0.16020000000000001</v>
      </c>
      <c r="Q38" s="143">
        <f>'2025-26 Salary &amp; Benefits'!I$6</f>
        <v>0.15390000000000001</v>
      </c>
      <c r="R38" s="9">
        <f t="shared" si="5"/>
        <v>542132.53</v>
      </c>
      <c r="S38" s="9">
        <f t="shared" si="6"/>
        <v>25126.07</v>
      </c>
      <c r="T38" s="9">
        <f t="shared" si="7"/>
        <v>3866.9</v>
      </c>
      <c r="U38" s="9">
        <f t="shared" si="8"/>
        <v>28992.97</v>
      </c>
      <c r="V38" s="9">
        <f t="shared" si="9"/>
        <v>2078689.68</v>
      </c>
    </row>
    <row r="39" spans="1:22">
      <c r="A39" s="104" t="s">
        <v>2396</v>
      </c>
      <c r="B39" s="2" t="s">
        <v>1831</v>
      </c>
      <c r="C39" s="72">
        <f>IF(A39=Summary!$B$9,Summary!$G$9,0)</f>
        <v>0</v>
      </c>
      <c r="D39" s="111">
        <f>VLOOKUP(A39,AAFTE!$A:$AE,3,0)</f>
        <v>785.28</v>
      </c>
      <c r="E39" s="146">
        <f>VLOOKUP($A39,'2025-26 Salary &amp; Benefits'!$A:$I,3,)</f>
        <v>1</v>
      </c>
      <c r="F39" s="146">
        <f>VLOOKUP($A39,'2025-26 Salary &amp; Benefits'!$A:$I,4,)</f>
        <v>1</v>
      </c>
      <c r="G39" s="147">
        <f>VLOOKUP(A39,'CEDARS District FRPL'!$A$3:$C$322,3,0)</f>
        <v>0.58360000000000001</v>
      </c>
      <c r="H39" s="148">
        <f t="shared" si="1"/>
        <v>785.28</v>
      </c>
      <c r="I39" s="149">
        <f t="shared" si="2"/>
        <v>458.29</v>
      </c>
      <c r="J39" s="140">
        <f t="shared" si="3"/>
        <v>2.93</v>
      </c>
      <c r="K39" s="142">
        <f>'2025-26 Salary &amp; Benefits'!E$6</f>
        <v>78209</v>
      </c>
      <c r="L39" s="142">
        <f>'2025-26 Salary &amp; Benefits'!F$6</f>
        <v>80164</v>
      </c>
      <c r="M39" s="9">
        <f t="shared" si="4"/>
        <v>229152.37</v>
      </c>
      <c r="N39" s="9">
        <f t="shared" si="10"/>
        <v>5728.1499999999942</v>
      </c>
      <c r="O39" s="9">
        <f>'2025-26 Salary &amp; Benefits'!G$6</f>
        <v>15997.68</v>
      </c>
      <c r="P39" s="143">
        <f>'2025-26 Salary &amp; Benefits'!H$6</f>
        <v>0.16020000000000001</v>
      </c>
      <c r="Q39" s="143">
        <f>'2025-26 Salary &amp; Benefits'!I$6</f>
        <v>0.15390000000000001</v>
      </c>
      <c r="R39" s="9">
        <f t="shared" si="5"/>
        <v>84464.97</v>
      </c>
      <c r="S39" s="9">
        <f t="shared" si="6"/>
        <v>3914.68</v>
      </c>
      <c r="T39" s="9">
        <f t="shared" si="7"/>
        <v>602.47</v>
      </c>
      <c r="U39" s="9">
        <f t="shared" si="8"/>
        <v>4517.1499999999996</v>
      </c>
      <c r="V39" s="9">
        <f t="shared" si="9"/>
        <v>323862.64</v>
      </c>
    </row>
    <row r="40" spans="1:22">
      <c r="A40" s="104" t="s">
        <v>2556</v>
      </c>
      <c r="B40" s="144" t="s">
        <v>3034</v>
      </c>
      <c r="C40" s="72">
        <f>IF(A40=Summary!$B$9,Summary!$G$9,0)</f>
        <v>0</v>
      </c>
      <c r="D40" s="111">
        <f>VLOOKUP(A40,AAFTE!$A:$AE,3,0)</f>
        <v>644.05000000000007</v>
      </c>
      <c r="E40" s="146">
        <f>VLOOKUP($A40,'2025-26 Salary &amp; Benefits'!$A:$I,3,)</f>
        <v>1.1200000000000001</v>
      </c>
      <c r="F40" s="146">
        <f>VLOOKUP($A40,'2025-26 Salary &amp; Benefits'!$A:$I,4,)</f>
        <v>1.1200000000000001</v>
      </c>
      <c r="G40" s="147">
        <f>VLOOKUP(A40,'CEDARS District FRPL'!$A$3:$C$322,3,0)</f>
        <v>0.62350000000000005</v>
      </c>
      <c r="H40" s="148">
        <f t="shared" si="1"/>
        <v>644.05000000000007</v>
      </c>
      <c r="I40" s="149">
        <f t="shared" si="2"/>
        <v>401.57</v>
      </c>
      <c r="J40" s="140">
        <f t="shared" si="3"/>
        <v>2.5670000000000002</v>
      </c>
      <c r="K40" s="142">
        <f>'2025-26 Salary &amp; Benefits'!E$6</f>
        <v>78209</v>
      </c>
      <c r="L40" s="142">
        <f>'2025-26 Salary &amp; Benefits'!F$6</f>
        <v>80164</v>
      </c>
      <c r="M40" s="9">
        <f t="shared" si="4"/>
        <v>224854</v>
      </c>
      <c r="N40" s="9">
        <f t="shared" si="10"/>
        <v>5620.7099999999919</v>
      </c>
      <c r="O40" s="9">
        <f>'2025-26 Salary &amp; Benefits'!G$6</f>
        <v>15997.68</v>
      </c>
      <c r="P40" s="143">
        <f>'2025-26 Salary &amp; Benefits'!H$6</f>
        <v>0.16020000000000001</v>
      </c>
      <c r="Q40" s="143">
        <f>'2025-26 Salary &amp; Benefits'!I$6</f>
        <v>0.15390000000000001</v>
      </c>
      <c r="R40" s="9">
        <f t="shared" si="5"/>
        <v>77952.679999999993</v>
      </c>
      <c r="S40" s="9">
        <f t="shared" si="6"/>
        <v>3841.25</v>
      </c>
      <c r="T40" s="9">
        <f t="shared" si="7"/>
        <v>591.16999999999996</v>
      </c>
      <c r="U40" s="9">
        <f t="shared" si="8"/>
        <v>4432.42</v>
      </c>
      <c r="V40" s="9">
        <f t="shared" si="9"/>
        <v>312859.81</v>
      </c>
    </row>
    <row r="41" spans="1:22">
      <c r="A41" s="104" t="s">
        <v>2243</v>
      </c>
      <c r="B41" s="2" t="s">
        <v>528</v>
      </c>
      <c r="C41" s="72">
        <f>IF(A41=Summary!$B$9,Summary!$G$9,0)</f>
        <v>0</v>
      </c>
      <c r="D41" s="111">
        <f>VLOOKUP(A41,AAFTE!$A:$AE,3,0)</f>
        <v>677.22</v>
      </c>
      <c r="E41" s="146">
        <f>VLOOKUP($A41,'2025-26 Salary &amp; Benefits'!$A:$I,3,)</f>
        <v>1.1200000000000001</v>
      </c>
      <c r="F41" s="146">
        <f>VLOOKUP($A41,'2025-26 Salary &amp; Benefits'!$A:$I,4,)</f>
        <v>1.1200000000000001</v>
      </c>
      <c r="G41" s="147">
        <f>VLOOKUP(A41,'CEDARS District FRPL'!$A$3:$C$322,3,0)</f>
        <v>0.53939999999999999</v>
      </c>
      <c r="H41" s="148">
        <f t="shared" si="1"/>
        <v>677.22</v>
      </c>
      <c r="I41" s="149">
        <f t="shared" si="2"/>
        <v>365.29</v>
      </c>
      <c r="J41" s="140">
        <f t="shared" si="3"/>
        <v>2.335</v>
      </c>
      <c r="K41" s="142">
        <f>'2025-26 Salary &amp; Benefits'!E$6</f>
        <v>78209</v>
      </c>
      <c r="L41" s="142">
        <f>'2025-26 Salary &amp; Benefits'!F$6</f>
        <v>80164</v>
      </c>
      <c r="M41" s="9">
        <f t="shared" si="4"/>
        <v>204532.18</v>
      </c>
      <c r="N41" s="9">
        <f t="shared" si="10"/>
        <v>5112.710000000021</v>
      </c>
      <c r="O41" s="9">
        <f>'2025-26 Salary &amp; Benefits'!G$6</f>
        <v>15997.68</v>
      </c>
      <c r="P41" s="143">
        <f>'2025-26 Salary &amp; Benefits'!H$6</f>
        <v>0.16020000000000001</v>
      </c>
      <c r="Q41" s="143">
        <f>'2025-26 Salary &amp; Benefits'!I$6</f>
        <v>0.15390000000000001</v>
      </c>
      <c r="R41" s="9">
        <f t="shared" si="5"/>
        <v>70907.48</v>
      </c>
      <c r="S41" s="9">
        <f t="shared" si="6"/>
        <v>3494.08</v>
      </c>
      <c r="T41" s="9">
        <f t="shared" si="7"/>
        <v>537.74</v>
      </c>
      <c r="U41" s="9">
        <f t="shared" si="8"/>
        <v>4031.8199999999997</v>
      </c>
      <c r="V41" s="9">
        <f t="shared" si="9"/>
        <v>284584.19</v>
      </c>
    </row>
    <row r="42" spans="1:22">
      <c r="A42" s="104" t="s">
        <v>2160</v>
      </c>
      <c r="B42" s="2" t="s">
        <v>20</v>
      </c>
      <c r="C42" s="72">
        <f>IF(A42=Summary!$B$9,Summary!$G$9,0)</f>
        <v>0</v>
      </c>
      <c r="D42" s="111">
        <f>VLOOKUP(A42,AAFTE!$A:$AE,3,0)</f>
        <v>2401.44</v>
      </c>
      <c r="E42" s="146">
        <f>VLOOKUP($A42,'2025-26 Salary &amp; Benefits'!$A:$I,3,)</f>
        <v>1</v>
      </c>
      <c r="F42" s="146">
        <f>VLOOKUP($A42,'2025-26 Salary &amp; Benefits'!$A:$I,4,)</f>
        <v>1</v>
      </c>
      <c r="G42" s="147">
        <f>VLOOKUP(A42,'CEDARS District FRPL'!$A$3:$C$322,3,0)</f>
        <v>0.5544</v>
      </c>
      <c r="H42" s="148">
        <f t="shared" si="1"/>
        <v>2401.44</v>
      </c>
      <c r="I42" s="149">
        <f t="shared" si="2"/>
        <v>1331.36</v>
      </c>
      <c r="J42" s="140">
        <f t="shared" si="3"/>
        <v>8.5120000000000005</v>
      </c>
      <c r="K42" s="142">
        <f>'2025-26 Salary &amp; Benefits'!E$6</f>
        <v>78209</v>
      </c>
      <c r="L42" s="142">
        <f>'2025-26 Salary &amp; Benefits'!F$6</f>
        <v>80164</v>
      </c>
      <c r="M42" s="9">
        <f t="shared" si="4"/>
        <v>665715.01</v>
      </c>
      <c r="N42" s="9">
        <f t="shared" si="10"/>
        <v>16640.959999999963</v>
      </c>
      <c r="O42" s="9">
        <f>'2025-26 Salary &amp; Benefits'!G$6</f>
        <v>15997.68</v>
      </c>
      <c r="P42" s="143">
        <f>'2025-26 Salary &amp; Benefits'!H$6</f>
        <v>0.16020000000000001</v>
      </c>
      <c r="Q42" s="143">
        <f>'2025-26 Salary &amp; Benefits'!I$6</f>
        <v>0.15390000000000001</v>
      </c>
      <c r="R42" s="9">
        <f t="shared" si="5"/>
        <v>245380.84</v>
      </c>
      <c r="S42" s="9">
        <f t="shared" si="6"/>
        <v>11372.6</v>
      </c>
      <c r="T42" s="9">
        <f t="shared" si="7"/>
        <v>1750.24</v>
      </c>
      <c r="U42" s="9">
        <f t="shared" si="8"/>
        <v>13122.84</v>
      </c>
      <c r="V42" s="9">
        <f t="shared" si="9"/>
        <v>940859.64999999991</v>
      </c>
    </row>
    <row r="43" spans="1:22">
      <c r="A43" s="104" t="s">
        <v>2278</v>
      </c>
      <c r="B43" s="2" t="s">
        <v>1073</v>
      </c>
      <c r="C43" s="72">
        <f>IF(A43=Summary!$B$9,Summary!$G$9,0)</f>
        <v>0</v>
      </c>
      <c r="D43" s="111">
        <f>VLOOKUP(A43,AAFTE!$A:$AE,3,0)</f>
        <v>970.93</v>
      </c>
      <c r="E43" s="146">
        <f>VLOOKUP($A43,'2025-26 Salary &amp; Benefits'!$A:$I,3,)</f>
        <v>1.06</v>
      </c>
      <c r="F43" s="146">
        <f>VLOOKUP($A43,'2025-26 Salary &amp; Benefits'!$A:$I,4,)</f>
        <v>1.06</v>
      </c>
      <c r="G43" s="147">
        <f>VLOOKUP(A43,'CEDARS District FRPL'!$A$3:$C$322,3,0)</f>
        <v>0.42130000000000001</v>
      </c>
      <c r="H43" s="148">
        <f t="shared" si="1"/>
        <v>970.93</v>
      </c>
      <c r="I43" s="149">
        <f t="shared" si="2"/>
        <v>409.05</v>
      </c>
      <c r="J43" s="140">
        <f t="shared" si="3"/>
        <v>2.6150000000000002</v>
      </c>
      <c r="K43" s="142">
        <f>'2025-26 Salary &amp; Benefits'!E$6</f>
        <v>78209</v>
      </c>
      <c r="L43" s="142">
        <f>'2025-26 Salary &amp; Benefits'!F$6</f>
        <v>80164</v>
      </c>
      <c r="M43" s="9">
        <f t="shared" si="4"/>
        <v>216787.53</v>
      </c>
      <c r="N43" s="9">
        <f t="shared" si="10"/>
        <v>5419.0599999999977</v>
      </c>
      <c r="O43" s="9">
        <f>'2025-26 Salary &amp; Benefits'!G$6</f>
        <v>15997.68</v>
      </c>
      <c r="P43" s="143">
        <f>'2025-26 Salary &amp; Benefits'!H$6</f>
        <v>0.16020000000000001</v>
      </c>
      <c r="Q43" s="143">
        <f>'2025-26 Salary &amp; Benefits'!I$6</f>
        <v>0.15390000000000001</v>
      </c>
      <c r="R43" s="9">
        <f t="shared" si="5"/>
        <v>77397.289999999994</v>
      </c>
      <c r="S43" s="9">
        <f t="shared" si="6"/>
        <v>3703.44</v>
      </c>
      <c r="T43" s="9">
        <f t="shared" si="7"/>
        <v>569.96</v>
      </c>
      <c r="U43" s="9">
        <f t="shared" si="8"/>
        <v>4273.3999999999996</v>
      </c>
      <c r="V43" s="9">
        <f t="shared" si="9"/>
        <v>303877.28000000003</v>
      </c>
    </row>
    <row r="44" spans="1:22">
      <c r="A44" s="104" t="s">
        <v>2342</v>
      </c>
      <c r="B44" s="2" t="s">
        <v>1340</v>
      </c>
      <c r="C44" s="72">
        <f>IF(A44=Summary!$B$9,Summary!$G$9,0)</f>
        <v>0</v>
      </c>
      <c r="D44" s="111">
        <f>VLOOKUP(A44,AAFTE!$A:$AE,3,0)</f>
        <v>11701</v>
      </c>
      <c r="E44" s="146">
        <f>VLOOKUP($A44,'2025-26 Salary &amp; Benefits'!$A:$I,3,)</f>
        <v>1.06</v>
      </c>
      <c r="F44" s="146">
        <f>VLOOKUP($A44,'2025-26 Salary &amp; Benefits'!$A:$I,4,)</f>
        <v>1.06</v>
      </c>
      <c r="G44" s="147">
        <f>VLOOKUP(A44,'CEDARS District FRPL'!$A$3:$C$322,3,0)</f>
        <v>0.68879999999999997</v>
      </c>
      <c r="H44" s="148">
        <f t="shared" si="1"/>
        <v>11701</v>
      </c>
      <c r="I44" s="149">
        <f t="shared" si="2"/>
        <v>8059.65</v>
      </c>
      <c r="J44" s="140">
        <f t="shared" si="3"/>
        <v>51.527999999999999</v>
      </c>
      <c r="K44" s="142">
        <f>'2025-26 Salary &amp; Benefits'!E$6</f>
        <v>78209</v>
      </c>
      <c r="L44" s="142">
        <f>'2025-26 Salary &amp; Benefits'!F$6</f>
        <v>80164</v>
      </c>
      <c r="M44" s="9">
        <f t="shared" si="4"/>
        <v>4271750.55</v>
      </c>
      <c r="N44" s="9">
        <f t="shared" si="10"/>
        <v>106781.48000000045</v>
      </c>
      <c r="O44" s="9">
        <f>'2025-26 Salary &amp; Benefits'!G$6</f>
        <v>15997.68</v>
      </c>
      <c r="P44" s="143">
        <f>'2025-26 Salary &amp; Benefits'!H$6</f>
        <v>0.16020000000000001</v>
      </c>
      <c r="Q44" s="143">
        <f>'2025-26 Salary &amp; Benefits'!I$6</f>
        <v>0.15390000000000001</v>
      </c>
      <c r="R44" s="9">
        <f t="shared" si="5"/>
        <v>1525096.56</v>
      </c>
      <c r="S44" s="9">
        <f t="shared" si="6"/>
        <v>72975.53</v>
      </c>
      <c r="T44" s="9">
        <f t="shared" si="7"/>
        <v>11230.93</v>
      </c>
      <c r="U44" s="9">
        <f t="shared" si="8"/>
        <v>84206.459999999992</v>
      </c>
      <c r="V44" s="9">
        <f t="shared" si="9"/>
        <v>5987835.0499999998</v>
      </c>
    </row>
    <row r="45" spans="1:22">
      <c r="A45" s="104" t="s">
        <v>2435</v>
      </c>
      <c r="B45" s="2" t="s">
        <v>2042</v>
      </c>
      <c r="C45" s="72">
        <f>IF(A45=Summary!$B$9,Summary!$G$9,0)</f>
        <v>0</v>
      </c>
      <c r="D45" s="111">
        <f>VLOOKUP(A45,AAFTE!$A:$AE,3,0)</f>
        <v>533.93000000000006</v>
      </c>
      <c r="E45" s="146">
        <f>VLOOKUP($A45,'2025-26 Salary &amp; Benefits'!$A:$I,3,)</f>
        <v>1</v>
      </c>
      <c r="F45" s="146">
        <f>VLOOKUP($A45,'2025-26 Salary &amp; Benefits'!$A:$I,4,)</f>
        <v>1.04</v>
      </c>
      <c r="G45" s="147">
        <f>VLOOKUP(A45,'CEDARS District FRPL'!$A$3:$C$322,3,0)</f>
        <v>0.32319999999999999</v>
      </c>
      <c r="H45" s="148">
        <f t="shared" si="1"/>
        <v>533.93000000000006</v>
      </c>
      <c r="I45" s="149">
        <f t="shared" si="2"/>
        <v>172.57</v>
      </c>
      <c r="J45" s="140">
        <f t="shared" si="3"/>
        <v>1.103</v>
      </c>
      <c r="K45" s="142">
        <f>'2025-26 Salary &amp; Benefits'!E$6</f>
        <v>78209</v>
      </c>
      <c r="L45" s="142">
        <f>'2025-26 Salary &amp; Benefits'!F$6</f>
        <v>80164</v>
      </c>
      <c r="M45" s="9">
        <f t="shared" si="4"/>
        <v>86264.53</v>
      </c>
      <c r="N45" s="9">
        <f t="shared" si="10"/>
        <v>5693.1999999999971</v>
      </c>
      <c r="O45" s="9">
        <f>'2025-26 Salary &amp; Benefits'!G$6</f>
        <v>15997.68</v>
      </c>
      <c r="P45" s="143">
        <f>'2025-26 Salary &amp; Benefits'!H$6</f>
        <v>0.16020000000000001</v>
      </c>
      <c r="Q45" s="143">
        <f>'2025-26 Salary &amp; Benefits'!I$6</f>
        <v>0.15390000000000001</v>
      </c>
      <c r="R45" s="9">
        <f t="shared" si="5"/>
        <v>32341.200000000001</v>
      </c>
      <c r="S45" s="9">
        <f t="shared" si="6"/>
        <v>1532.63</v>
      </c>
      <c r="T45" s="9">
        <f t="shared" si="7"/>
        <v>235.87</v>
      </c>
      <c r="U45" s="9">
        <f t="shared" si="8"/>
        <v>1768.5</v>
      </c>
      <c r="V45" s="9">
        <f t="shared" si="9"/>
        <v>126067.43</v>
      </c>
    </row>
    <row r="46" spans="1:22">
      <c r="A46" s="104" t="s">
        <v>2418</v>
      </c>
      <c r="B46" s="2" t="s">
        <v>1953</v>
      </c>
      <c r="C46" s="72">
        <f>IF(A46=Summary!$B$9,Summary!$G$9,0)</f>
        <v>0</v>
      </c>
      <c r="D46" s="111">
        <f>VLOOKUP(A46,AAFTE!$A:$AE,3,0)</f>
        <v>1475.27</v>
      </c>
      <c r="E46" s="146">
        <f>VLOOKUP($A46,'2025-26 Salary &amp; Benefits'!$A:$I,3,)</f>
        <v>1</v>
      </c>
      <c r="F46" s="146">
        <f>VLOOKUP($A46,'2025-26 Salary &amp; Benefits'!$A:$I,4,)</f>
        <v>1</v>
      </c>
      <c r="G46" s="147">
        <f>VLOOKUP(A46,'CEDARS District FRPL'!$A$3:$C$322,3,0)</f>
        <v>0.54490000000000005</v>
      </c>
      <c r="H46" s="148">
        <f t="shared" si="1"/>
        <v>1475.27</v>
      </c>
      <c r="I46" s="149">
        <f t="shared" si="2"/>
        <v>803.87</v>
      </c>
      <c r="J46" s="140">
        <f t="shared" si="3"/>
        <v>5.1390000000000002</v>
      </c>
      <c r="K46" s="142">
        <f>'2025-26 Salary &amp; Benefits'!E$6</f>
        <v>78209</v>
      </c>
      <c r="L46" s="142">
        <f>'2025-26 Salary &amp; Benefits'!F$6</f>
        <v>80164</v>
      </c>
      <c r="M46" s="9">
        <f t="shared" si="4"/>
        <v>401916.05</v>
      </c>
      <c r="N46" s="9">
        <f t="shared" si="10"/>
        <v>10046.75</v>
      </c>
      <c r="O46" s="9">
        <f>'2025-26 Salary &amp; Benefits'!G$6</f>
        <v>15997.68</v>
      </c>
      <c r="P46" s="143">
        <f>'2025-26 Salary &amp; Benefits'!H$6</f>
        <v>0.16020000000000001</v>
      </c>
      <c r="Q46" s="143">
        <f>'2025-26 Salary &amp; Benefits'!I$6</f>
        <v>0.15390000000000001</v>
      </c>
      <c r="R46" s="9">
        <f t="shared" si="5"/>
        <v>148145.22</v>
      </c>
      <c r="S46" s="9">
        <f t="shared" si="6"/>
        <v>6866.05</v>
      </c>
      <c r="T46" s="9">
        <f t="shared" si="7"/>
        <v>1056.69</v>
      </c>
      <c r="U46" s="9">
        <f t="shared" si="8"/>
        <v>7922.74</v>
      </c>
      <c r="V46" s="9">
        <f t="shared" si="9"/>
        <v>568030.76</v>
      </c>
    </row>
    <row r="47" spans="1:22">
      <c r="A47" s="104" t="s">
        <v>2439</v>
      </c>
      <c r="B47" s="2" t="s">
        <v>2054</v>
      </c>
      <c r="C47" s="72">
        <f>IF(A47=Summary!$B$9,Summary!$G$9,0)</f>
        <v>0</v>
      </c>
      <c r="D47" s="111">
        <f>VLOOKUP(A47,AAFTE!$A:$AE,3,0)</f>
        <v>151.83000000000001</v>
      </c>
      <c r="E47" s="146">
        <f>VLOOKUP($A47,'2025-26 Salary &amp; Benefits'!$A:$I,3,)</f>
        <v>1</v>
      </c>
      <c r="F47" s="146">
        <f>VLOOKUP($A47,'2025-26 Salary &amp; Benefits'!$A:$I,4,)</f>
        <v>1</v>
      </c>
      <c r="G47" s="147">
        <f>VLOOKUP(A47,'CEDARS District FRPL'!$A$3:$C$322,3,0)</f>
        <v>0.31409999999999999</v>
      </c>
      <c r="H47" s="148">
        <f t="shared" si="1"/>
        <v>151.83000000000001</v>
      </c>
      <c r="I47" s="149">
        <f t="shared" si="2"/>
        <v>47.69</v>
      </c>
      <c r="J47" s="140">
        <f t="shared" si="3"/>
        <v>0.30499999999999999</v>
      </c>
      <c r="K47" s="142">
        <f>'2025-26 Salary &amp; Benefits'!E$6</f>
        <v>78209</v>
      </c>
      <c r="L47" s="142">
        <f>'2025-26 Salary &amp; Benefits'!F$6</f>
        <v>80164</v>
      </c>
      <c r="M47" s="9">
        <f t="shared" si="4"/>
        <v>23853.75</v>
      </c>
      <c r="N47" s="9">
        <f t="shared" si="10"/>
        <v>596.27000000000044</v>
      </c>
      <c r="O47" s="9">
        <f>'2025-26 Salary &amp; Benefits'!G$6</f>
        <v>15997.68</v>
      </c>
      <c r="P47" s="143">
        <f>'2025-26 Salary &amp; Benefits'!H$6</f>
        <v>0.16020000000000001</v>
      </c>
      <c r="Q47" s="143">
        <f>'2025-26 Salary &amp; Benefits'!I$6</f>
        <v>0.15390000000000001</v>
      </c>
      <c r="R47" s="9">
        <f t="shared" si="5"/>
        <v>8792.43</v>
      </c>
      <c r="S47" s="9">
        <f t="shared" si="6"/>
        <v>407.5</v>
      </c>
      <c r="T47" s="9">
        <f t="shared" si="7"/>
        <v>62.71</v>
      </c>
      <c r="U47" s="9">
        <f t="shared" si="8"/>
        <v>470.21</v>
      </c>
      <c r="V47" s="9">
        <f t="shared" si="9"/>
        <v>33712.659999999996</v>
      </c>
    </row>
    <row r="48" spans="1:22">
      <c r="A48" s="104" t="s">
        <v>2403</v>
      </c>
      <c r="B48" s="2" t="s">
        <v>1855</v>
      </c>
      <c r="C48" s="72">
        <f>IF(A48=Summary!$B$9,Summary!$G$9,0)</f>
        <v>0</v>
      </c>
      <c r="D48" s="111">
        <f>VLOOKUP(A48,AAFTE!$A:$AE,3,0)</f>
        <v>111.4</v>
      </c>
      <c r="E48" s="146">
        <f>VLOOKUP($A48,'2025-26 Salary &amp; Benefits'!$A:$I,3,)</f>
        <v>1</v>
      </c>
      <c r="F48" s="146">
        <f>VLOOKUP($A48,'2025-26 Salary &amp; Benefits'!$A:$I,4,)</f>
        <v>1</v>
      </c>
      <c r="G48" s="147">
        <f>VLOOKUP(A48,'CEDARS District FRPL'!$A$3:$C$322,3,0)</f>
        <v>0.72550000000000003</v>
      </c>
      <c r="H48" s="148">
        <f t="shared" si="1"/>
        <v>111.4</v>
      </c>
      <c r="I48" s="149">
        <f t="shared" si="2"/>
        <v>80.819999999999993</v>
      </c>
      <c r="J48" s="140">
        <f t="shared" si="3"/>
        <v>0.51700000000000002</v>
      </c>
      <c r="K48" s="142">
        <f>'2025-26 Salary &amp; Benefits'!E$6</f>
        <v>78209</v>
      </c>
      <c r="L48" s="142">
        <f>'2025-26 Salary &amp; Benefits'!F$6</f>
        <v>80164</v>
      </c>
      <c r="M48" s="9">
        <f t="shared" si="4"/>
        <v>40434.050000000003</v>
      </c>
      <c r="N48" s="9">
        <f t="shared" si="10"/>
        <v>1010.739999999998</v>
      </c>
      <c r="O48" s="9">
        <f>'2025-26 Salary &amp; Benefits'!G$6</f>
        <v>15997.68</v>
      </c>
      <c r="P48" s="143">
        <f>'2025-26 Salary &amp; Benefits'!H$6</f>
        <v>0.16020000000000001</v>
      </c>
      <c r="Q48" s="143">
        <f>'2025-26 Salary &amp; Benefits'!I$6</f>
        <v>0.15390000000000001</v>
      </c>
      <c r="R48" s="9">
        <f t="shared" si="5"/>
        <v>14903.89</v>
      </c>
      <c r="S48" s="9">
        <f t="shared" si="6"/>
        <v>690.75</v>
      </c>
      <c r="T48" s="9">
        <f t="shared" si="7"/>
        <v>106.31</v>
      </c>
      <c r="U48" s="9">
        <f t="shared" si="8"/>
        <v>797.06</v>
      </c>
      <c r="V48" s="9">
        <f t="shared" si="9"/>
        <v>57145.74</v>
      </c>
    </row>
    <row r="49" spans="1:22">
      <c r="A49" s="104" t="s">
        <v>2420</v>
      </c>
      <c r="B49" s="2" t="s">
        <v>1959</v>
      </c>
      <c r="C49" s="72">
        <f>IF(A49=Summary!$B$9,Summary!$G$9,0)</f>
        <v>0</v>
      </c>
      <c r="D49" s="111">
        <f>VLOOKUP(A49,AAFTE!$A:$AE,3,0)</f>
        <v>781.14</v>
      </c>
      <c r="E49" s="146">
        <f>VLOOKUP($A49,'2025-26 Salary &amp; Benefits'!$A:$I,3,)</f>
        <v>1</v>
      </c>
      <c r="F49" s="146">
        <f>VLOOKUP($A49,'2025-26 Salary &amp; Benefits'!$A:$I,4,)</f>
        <v>1</v>
      </c>
      <c r="G49" s="147">
        <f>VLOOKUP(A49,'CEDARS District FRPL'!$A$3:$C$322,3,0)</f>
        <v>0.55469999999999997</v>
      </c>
      <c r="H49" s="148">
        <f t="shared" si="1"/>
        <v>781.14</v>
      </c>
      <c r="I49" s="149">
        <f t="shared" si="2"/>
        <v>433.3</v>
      </c>
      <c r="J49" s="140">
        <f t="shared" si="3"/>
        <v>2.77</v>
      </c>
      <c r="K49" s="142">
        <f>'2025-26 Salary &amp; Benefits'!E$6</f>
        <v>78209</v>
      </c>
      <c r="L49" s="142">
        <f>'2025-26 Salary &amp; Benefits'!F$6</f>
        <v>80164</v>
      </c>
      <c r="M49" s="9">
        <f t="shared" si="4"/>
        <v>216638.93</v>
      </c>
      <c r="N49" s="9">
        <f t="shared" si="10"/>
        <v>5415.3500000000058</v>
      </c>
      <c r="O49" s="9">
        <f>'2025-26 Salary &amp; Benefits'!G$6</f>
        <v>15997.68</v>
      </c>
      <c r="P49" s="143">
        <f>'2025-26 Salary &amp; Benefits'!H$6</f>
        <v>0.16020000000000001</v>
      </c>
      <c r="Q49" s="143">
        <f>'2025-26 Salary &amp; Benefits'!I$6</f>
        <v>0.15390000000000001</v>
      </c>
      <c r="R49" s="9">
        <f t="shared" si="5"/>
        <v>79852.55</v>
      </c>
      <c r="S49" s="9">
        <f t="shared" si="6"/>
        <v>3700.9</v>
      </c>
      <c r="T49" s="9">
        <f t="shared" si="7"/>
        <v>569.57000000000005</v>
      </c>
      <c r="U49" s="9">
        <f t="shared" si="8"/>
        <v>4270.47</v>
      </c>
      <c r="V49" s="9">
        <f t="shared" si="9"/>
        <v>306177.29999999993</v>
      </c>
    </row>
    <row r="50" spans="1:22">
      <c r="A50" s="104" t="s">
        <v>2399</v>
      </c>
      <c r="B50" s="2" t="s">
        <v>1842</v>
      </c>
      <c r="C50" s="72">
        <f>IF(A50=Summary!$B$9,Summary!$G$9,0)</f>
        <v>0</v>
      </c>
      <c r="D50" s="111">
        <f>VLOOKUP(A50,AAFTE!$A:$AE,3,0)</f>
        <v>1732.75</v>
      </c>
      <c r="E50" s="146">
        <f>VLOOKUP($A50,'2025-26 Salary &amp; Benefits'!$A:$I,3,)</f>
        <v>1</v>
      </c>
      <c r="F50" s="146">
        <f>VLOOKUP($A50,'2025-26 Salary &amp; Benefits'!$A:$I,4,)</f>
        <v>1.04</v>
      </c>
      <c r="G50" s="147">
        <f>VLOOKUP(A50,'CEDARS District FRPL'!$A$3:$C$322,3,0)</f>
        <v>0.6119</v>
      </c>
      <c r="H50" s="148">
        <f t="shared" si="1"/>
        <v>1732.75</v>
      </c>
      <c r="I50" s="149">
        <f t="shared" si="2"/>
        <v>1060.27</v>
      </c>
      <c r="J50" s="140">
        <f t="shared" si="3"/>
        <v>6.7789999999999999</v>
      </c>
      <c r="K50" s="142">
        <f>'2025-26 Salary &amp; Benefits'!E$6</f>
        <v>78209</v>
      </c>
      <c r="L50" s="142">
        <f>'2025-26 Salary &amp; Benefits'!F$6</f>
        <v>80164</v>
      </c>
      <c r="M50" s="9">
        <f t="shared" si="4"/>
        <v>530178.81000000006</v>
      </c>
      <c r="N50" s="9">
        <f t="shared" si="10"/>
        <v>34990.219999999972</v>
      </c>
      <c r="O50" s="9">
        <f>'2025-26 Salary &amp; Benefits'!G$6</f>
        <v>15997.68</v>
      </c>
      <c r="P50" s="143">
        <f>'2025-26 Salary &amp; Benefits'!H$6</f>
        <v>0.16020000000000001</v>
      </c>
      <c r="Q50" s="143">
        <f>'2025-26 Salary &amp; Benefits'!I$6</f>
        <v>0.15390000000000001</v>
      </c>
      <c r="R50" s="9">
        <f t="shared" si="5"/>
        <v>198767.91</v>
      </c>
      <c r="S50" s="9">
        <f t="shared" si="6"/>
        <v>9419.48</v>
      </c>
      <c r="T50" s="9">
        <f t="shared" si="7"/>
        <v>1449.66</v>
      </c>
      <c r="U50" s="9">
        <f t="shared" si="8"/>
        <v>10869.14</v>
      </c>
      <c r="V50" s="9">
        <f t="shared" si="9"/>
        <v>774806.08000000007</v>
      </c>
    </row>
    <row r="51" spans="1:22">
      <c r="A51" s="104" t="s">
        <v>2354</v>
      </c>
      <c r="B51" s="2" t="s">
        <v>1461</v>
      </c>
      <c r="C51" s="72">
        <f>IF(A51=Summary!$B$9,Summary!$G$9,0)</f>
        <v>0</v>
      </c>
      <c r="D51" s="111">
        <f>VLOOKUP(A51,AAFTE!$A:$AE,3,0)</f>
        <v>513.63</v>
      </c>
      <c r="E51" s="146">
        <f>VLOOKUP($A51,'2025-26 Salary &amp; Benefits'!$A:$I,3,)</f>
        <v>1.06</v>
      </c>
      <c r="F51" s="146">
        <f>VLOOKUP($A51,'2025-26 Salary &amp; Benefits'!$A:$I,4,)</f>
        <v>1.06</v>
      </c>
      <c r="G51" s="147">
        <f>VLOOKUP(A51,'CEDARS District FRPL'!$A$3:$C$322,3,0)</f>
        <v>0.66479999999999995</v>
      </c>
      <c r="H51" s="148">
        <f t="shared" si="1"/>
        <v>513.63</v>
      </c>
      <c r="I51" s="149">
        <f t="shared" si="2"/>
        <v>341.46</v>
      </c>
      <c r="J51" s="140">
        <f t="shared" si="3"/>
        <v>2.1829999999999998</v>
      </c>
      <c r="K51" s="142">
        <f>'2025-26 Salary &amp; Benefits'!E$6</f>
        <v>78209</v>
      </c>
      <c r="L51" s="142">
        <f>'2025-26 Salary &amp; Benefits'!F$6</f>
        <v>80164</v>
      </c>
      <c r="M51" s="9">
        <f t="shared" si="4"/>
        <v>180974.06</v>
      </c>
      <c r="N51" s="9">
        <f t="shared" si="10"/>
        <v>4523.8300000000163</v>
      </c>
      <c r="O51" s="9">
        <f>'2025-26 Salary &amp; Benefits'!G$6</f>
        <v>15997.68</v>
      </c>
      <c r="P51" s="143">
        <f>'2025-26 Salary &amp; Benefits'!H$6</f>
        <v>0.16020000000000001</v>
      </c>
      <c r="Q51" s="143">
        <f>'2025-26 Salary &amp; Benefits'!I$6</f>
        <v>0.15390000000000001</v>
      </c>
      <c r="R51" s="9">
        <f t="shared" si="5"/>
        <v>64611.199999999997</v>
      </c>
      <c r="S51" s="9">
        <f t="shared" si="6"/>
        <v>3091.63</v>
      </c>
      <c r="T51" s="9">
        <f t="shared" si="7"/>
        <v>475.8</v>
      </c>
      <c r="U51" s="9">
        <f t="shared" si="8"/>
        <v>3567.4300000000003</v>
      </c>
      <c r="V51" s="9">
        <f t="shared" si="9"/>
        <v>253676.52000000002</v>
      </c>
    </row>
    <row r="52" spans="1:22">
      <c r="A52" s="104" t="s">
        <v>2359</v>
      </c>
      <c r="B52" s="2" t="s">
        <v>1491</v>
      </c>
      <c r="C52" s="72">
        <f>IF(A52=Summary!$B$9,Summary!$G$9,0)</f>
        <v>0</v>
      </c>
      <c r="D52" s="111">
        <f>VLOOKUP(A52,AAFTE!$A:$AE,3,0)</f>
        <v>417.36</v>
      </c>
      <c r="E52" s="146">
        <f>VLOOKUP($A52,'2025-26 Salary &amp; Benefits'!$A:$I,3,)</f>
        <v>1.1200000000000001</v>
      </c>
      <c r="F52" s="146">
        <f>VLOOKUP($A52,'2025-26 Salary &amp; Benefits'!$A:$I,4,)</f>
        <v>1.1600000000000001</v>
      </c>
      <c r="G52" s="147">
        <f>VLOOKUP(A52,'CEDARS District FRPL'!$A$3:$C$322,3,0)</f>
        <v>0.28270000000000001</v>
      </c>
      <c r="H52" s="148">
        <f t="shared" si="1"/>
        <v>417.36</v>
      </c>
      <c r="I52" s="149">
        <f t="shared" si="2"/>
        <v>117.99</v>
      </c>
      <c r="J52" s="140">
        <f t="shared" si="3"/>
        <v>0.754</v>
      </c>
      <c r="K52" s="142">
        <f>'2025-26 Salary &amp; Benefits'!E$6</f>
        <v>78209</v>
      </c>
      <c r="L52" s="142">
        <f>'2025-26 Salary &amp; Benefits'!F$6</f>
        <v>80164</v>
      </c>
      <c r="M52" s="9">
        <f t="shared" si="4"/>
        <v>66045.94</v>
      </c>
      <c r="N52" s="9">
        <f t="shared" si="10"/>
        <v>4068.6999999999971</v>
      </c>
      <c r="O52" s="9">
        <f>'2025-26 Salary &amp; Benefits'!G$6</f>
        <v>15997.68</v>
      </c>
      <c r="P52" s="143">
        <f>'2025-26 Salary &amp; Benefits'!H$6</f>
        <v>0.16020000000000001</v>
      </c>
      <c r="Q52" s="143">
        <f>'2025-26 Salary &amp; Benefits'!I$6</f>
        <v>0.15390000000000001</v>
      </c>
      <c r="R52" s="9">
        <f t="shared" si="5"/>
        <v>23268.98</v>
      </c>
      <c r="S52" s="9">
        <f t="shared" si="6"/>
        <v>1168.58</v>
      </c>
      <c r="T52" s="9">
        <f t="shared" si="7"/>
        <v>179.84</v>
      </c>
      <c r="U52" s="9">
        <f t="shared" si="8"/>
        <v>1348.4199999999998</v>
      </c>
      <c r="V52" s="9">
        <f t="shared" si="9"/>
        <v>94732.04</v>
      </c>
    </row>
    <row r="53" spans="1:22">
      <c r="A53" s="104" t="s">
        <v>2232</v>
      </c>
      <c r="B53" s="2" t="s">
        <v>491</v>
      </c>
      <c r="C53" s="72">
        <f>IF(A53=Summary!$B$9,Summary!$G$9,0)</f>
        <v>0</v>
      </c>
      <c r="D53" s="111">
        <f>VLOOKUP(A53,AAFTE!$A:$AE,3,0)</f>
        <v>185.45999999999998</v>
      </c>
      <c r="E53" s="146">
        <f>VLOOKUP($A53,'2025-26 Salary &amp; Benefits'!$A:$I,3,)</f>
        <v>1</v>
      </c>
      <c r="F53" s="146">
        <f>VLOOKUP($A53,'2025-26 Salary &amp; Benefits'!$A:$I,4,)</f>
        <v>1</v>
      </c>
      <c r="G53" s="147">
        <f>VLOOKUP(A53,'CEDARS District FRPL'!$A$3:$C$322,3,0)</f>
        <v>0.50329999999999997</v>
      </c>
      <c r="H53" s="148">
        <f t="shared" si="1"/>
        <v>185.45999999999998</v>
      </c>
      <c r="I53" s="149">
        <f t="shared" si="2"/>
        <v>93.34</v>
      </c>
      <c r="J53" s="140">
        <f t="shared" si="3"/>
        <v>0.59699999999999998</v>
      </c>
      <c r="K53" s="142">
        <f>'2025-26 Salary &amp; Benefits'!E$6</f>
        <v>78209</v>
      </c>
      <c r="L53" s="142">
        <f>'2025-26 Salary &amp; Benefits'!F$6</f>
        <v>80164</v>
      </c>
      <c r="M53" s="9">
        <f t="shared" si="4"/>
        <v>46690.77</v>
      </c>
      <c r="N53" s="9">
        <f t="shared" si="10"/>
        <v>1167.1400000000067</v>
      </c>
      <c r="O53" s="9">
        <f>'2025-26 Salary &amp; Benefits'!G$6</f>
        <v>15997.68</v>
      </c>
      <c r="P53" s="143">
        <f>'2025-26 Salary &amp; Benefits'!H$6</f>
        <v>0.16020000000000001</v>
      </c>
      <c r="Q53" s="143">
        <f>'2025-26 Salary &amp; Benefits'!I$6</f>
        <v>0.15390000000000001</v>
      </c>
      <c r="R53" s="9">
        <f t="shared" si="5"/>
        <v>17210.099999999999</v>
      </c>
      <c r="S53" s="9">
        <f t="shared" si="6"/>
        <v>797.63</v>
      </c>
      <c r="T53" s="9">
        <f t="shared" si="7"/>
        <v>122.76</v>
      </c>
      <c r="U53" s="9">
        <f t="shared" si="8"/>
        <v>920.39</v>
      </c>
      <c r="V53" s="9">
        <f t="shared" si="9"/>
        <v>65988.400000000009</v>
      </c>
    </row>
    <row r="54" spans="1:22">
      <c r="A54" s="104" t="s">
        <v>2217</v>
      </c>
      <c r="B54" s="2" t="s">
        <v>418</v>
      </c>
      <c r="C54" s="72">
        <f>IF(A54=Summary!$B$9,Summary!$G$9,0)</f>
        <v>0</v>
      </c>
      <c r="D54" s="111">
        <f>VLOOKUP(A54,AAFTE!$A:$AE,3,0)</f>
        <v>195.13</v>
      </c>
      <c r="E54" s="146">
        <f>VLOOKUP($A54,'2025-26 Salary &amp; Benefits'!$A:$I,3,)</f>
        <v>1</v>
      </c>
      <c r="F54" s="146">
        <f>VLOOKUP($A54,'2025-26 Salary &amp; Benefits'!$A:$I,4,)</f>
        <v>1</v>
      </c>
      <c r="G54" s="147">
        <f>VLOOKUP(A54,'CEDARS District FRPL'!$A$3:$C$322,3,0)</f>
        <v>0.44769999999999999</v>
      </c>
      <c r="H54" s="148">
        <f t="shared" si="1"/>
        <v>195.13</v>
      </c>
      <c r="I54" s="149">
        <f t="shared" si="2"/>
        <v>87.36</v>
      </c>
      <c r="J54" s="140">
        <f t="shared" si="3"/>
        <v>0.55900000000000005</v>
      </c>
      <c r="K54" s="142">
        <f>'2025-26 Salary &amp; Benefits'!E$6</f>
        <v>78209</v>
      </c>
      <c r="L54" s="142">
        <f>'2025-26 Salary &amp; Benefits'!F$6</f>
        <v>80164</v>
      </c>
      <c r="M54" s="9">
        <f t="shared" si="4"/>
        <v>43718.83</v>
      </c>
      <c r="N54" s="9">
        <f t="shared" si="10"/>
        <v>1092.8499999999985</v>
      </c>
      <c r="O54" s="9">
        <f>'2025-26 Salary &amp; Benefits'!G$6</f>
        <v>15997.68</v>
      </c>
      <c r="P54" s="143">
        <f>'2025-26 Salary &amp; Benefits'!H$6</f>
        <v>0.16020000000000001</v>
      </c>
      <c r="Q54" s="143">
        <f>'2025-26 Salary &amp; Benefits'!I$6</f>
        <v>0.15390000000000001</v>
      </c>
      <c r="R54" s="9">
        <f t="shared" si="5"/>
        <v>16114.65</v>
      </c>
      <c r="S54" s="9">
        <f t="shared" si="6"/>
        <v>746.86</v>
      </c>
      <c r="T54" s="9">
        <f t="shared" si="7"/>
        <v>114.94</v>
      </c>
      <c r="U54" s="9">
        <f t="shared" si="8"/>
        <v>861.8</v>
      </c>
      <c r="V54" s="9">
        <f t="shared" si="9"/>
        <v>61788.130000000005</v>
      </c>
    </row>
    <row r="55" spans="1:22">
      <c r="A55" s="104" t="s">
        <v>2238</v>
      </c>
      <c r="B55" s="2" t="s">
        <v>511</v>
      </c>
      <c r="C55" s="72">
        <f>IF(A55=Summary!$B$9,Summary!$G$9,0)</f>
        <v>0</v>
      </c>
      <c r="D55" s="111">
        <f>VLOOKUP(A55,AAFTE!$A:$AE,3,0)</f>
        <v>1028.6300000000001</v>
      </c>
      <c r="E55" s="146">
        <f>VLOOKUP($A55,'2025-26 Salary &amp; Benefits'!$A:$I,3,)</f>
        <v>1.1200000000000001</v>
      </c>
      <c r="F55" s="146">
        <f>VLOOKUP($A55,'2025-26 Salary &amp; Benefits'!$A:$I,4,)</f>
        <v>1.1200000000000001</v>
      </c>
      <c r="G55" s="147">
        <f>VLOOKUP(A55,'CEDARS District FRPL'!$A$3:$C$322,3,0)</f>
        <v>0.4098</v>
      </c>
      <c r="H55" s="148">
        <f t="shared" si="1"/>
        <v>1028.6300000000001</v>
      </c>
      <c r="I55" s="149">
        <f t="shared" si="2"/>
        <v>421.53</v>
      </c>
      <c r="J55" s="140">
        <f t="shared" si="3"/>
        <v>2.6949999999999998</v>
      </c>
      <c r="K55" s="142">
        <f>'2025-26 Salary &amp; Benefits'!E$6</f>
        <v>78209</v>
      </c>
      <c r="L55" s="142">
        <f>'2025-26 Salary &amp; Benefits'!F$6</f>
        <v>80164</v>
      </c>
      <c r="M55" s="9">
        <f t="shared" si="4"/>
        <v>236066.05</v>
      </c>
      <c r="N55" s="9">
        <f t="shared" si="10"/>
        <v>5900.9700000000012</v>
      </c>
      <c r="O55" s="9">
        <f>'2025-26 Salary &amp; Benefits'!G$6</f>
        <v>15997.68</v>
      </c>
      <c r="P55" s="143">
        <f>'2025-26 Salary &amp; Benefits'!H$6</f>
        <v>0.16020000000000001</v>
      </c>
      <c r="Q55" s="143">
        <f>'2025-26 Salary &amp; Benefits'!I$6</f>
        <v>0.15390000000000001</v>
      </c>
      <c r="R55" s="9">
        <f t="shared" si="5"/>
        <v>81839.69</v>
      </c>
      <c r="S55" s="9">
        <f t="shared" si="6"/>
        <v>4032.78</v>
      </c>
      <c r="T55" s="9">
        <f t="shared" si="7"/>
        <v>620.64</v>
      </c>
      <c r="U55" s="9">
        <f t="shared" si="8"/>
        <v>4653.42</v>
      </c>
      <c r="V55" s="9">
        <f t="shared" si="9"/>
        <v>328460.12999999995</v>
      </c>
    </row>
    <row r="56" spans="1:22">
      <c r="A56" s="104" t="s">
        <v>2176</v>
      </c>
      <c r="B56" s="2" t="s">
        <v>143</v>
      </c>
      <c r="C56" s="72">
        <f>IF(A56=Summary!$B$9,Summary!$G$9,0)</f>
        <v>0</v>
      </c>
      <c r="D56" s="111">
        <f>VLOOKUP(A56,AAFTE!$A:$AE,3,0)</f>
        <v>381.23</v>
      </c>
      <c r="E56" s="146">
        <f>VLOOKUP($A56,'2025-26 Salary &amp; Benefits'!$A:$I,3,)</f>
        <v>1</v>
      </c>
      <c r="F56" s="146">
        <f>VLOOKUP($A56,'2025-26 Salary &amp; Benefits'!$A:$I,4,)</f>
        <v>1</v>
      </c>
      <c r="G56" s="147">
        <f>VLOOKUP(A56,'CEDARS District FRPL'!$A$3:$C$322,3,0)</f>
        <v>0.59550000000000003</v>
      </c>
      <c r="H56" s="148">
        <f t="shared" si="1"/>
        <v>381.23</v>
      </c>
      <c r="I56" s="149">
        <f t="shared" si="2"/>
        <v>227.02</v>
      </c>
      <c r="J56" s="140">
        <f t="shared" si="3"/>
        <v>1.4510000000000001</v>
      </c>
      <c r="K56" s="142">
        <f>'2025-26 Salary &amp; Benefits'!E$6</f>
        <v>78209</v>
      </c>
      <c r="L56" s="142">
        <f>'2025-26 Salary &amp; Benefits'!F$6</f>
        <v>80164</v>
      </c>
      <c r="M56" s="9">
        <f t="shared" si="4"/>
        <v>113481.26</v>
      </c>
      <c r="N56" s="9">
        <f t="shared" si="10"/>
        <v>2836.7000000000116</v>
      </c>
      <c r="O56" s="9">
        <f>'2025-26 Salary &amp; Benefits'!G$6</f>
        <v>15997.68</v>
      </c>
      <c r="P56" s="143">
        <f>'2025-26 Salary &amp; Benefits'!H$6</f>
        <v>0.16020000000000001</v>
      </c>
      <c r="Q56" s="143">
        <f>'2025-26 Salary &amp; Benefits'!I$6</f>
        <v>0.15390000000000001</v>
      </c>
      <c r="R56" s="9">
        <f t="shared" si="5"/>
        <v>41828.9</v>
      </c>
      <c r="S56" s="9">
        <f t="shared" si="6"/>
        <v>1938.63</v>
      </c>
      <c r="T56" s="9">
        <f t="shared" si="7"/>
        <v>298.36</v>
      </c>
      <c r="U56" s="9">
        <f t="shared" si="8"/>
        <v>2236.9900000000002</v>
      </c>
      <c r="V56" s="9">
        <f t="shared" si="9"/>
        <v>160383.85</v>
      </c>
    </row>
    <row r="57" spans="1:22">
      <c r="A57" s="104" t="s">
        <v>2305</v>
      </c>
      <c r="B57" s="2" t="s">
        <v>1162</v>
      </c>
      <c r="C57" s="72">
        <f>IF(A57=Summary!$B$9,Summary!$G$9,0)</f>
        <v>0</v>
      </c>
      <c r="D57" s="111">
        <f>VLOOKUP(A57,AAFTE!$A:$AE,3,0)</f>
        <v>72.930000000000007</v>
      </c>
      <c r="E57" s="146">
        <f>VLOOKUP($A57,'2025-26 Salary &amp; Benefits'!$A:$I,3,)</f>
        <v>1</v>
      </c>
      <c r="F57" s="146">
        <f>VLOOKUP($A57,'2025-26 Salary &amp; Benefits'!$A:$I,4,)</f>
        <v>1</v>
      </c>
      <c r="G57" s="147">
        <f>VLOOKUP(A57,'CEDARS District FRPL'!$A$3:$C$322,3,0)</f>
        <v>0.49490000000000001</v>
      </c>
      <c r="H57" s="148">
        <f t="shared" si="1"/>
        <v>72.930000000000007</v>
      </c>
      <c r="I57" s="149">
        <f t="shared" si="2"/>
        <v>36.090000000000003</v>
      </c>
      <c r="J57" s="140">
        <f t="shared" si="3"/>
        <v>0.23100000000000001</v>
      </c>
      <c r="K57" s="142">
        <f>'2025-26 Salary &amp; Benefits'!E$6</f>
        <v>78209</v>
      </c>
      <c r="L57" s="142">
        <f>'2025-26 Salary &amp; Benefits'!F$6</f>
        <v>80164</v>
      </c>
      <c r="M57" s="9">
        <f t="shared" si="4"/>
        <v>18066.28</v>
      </c>
      <c r="N57" s="9">
        <f t="shared" si="10"/>
        <v>451.60000000000218</v>
      </c>
      <c r="O57" s="9">
        <f>'2025-26 Salary &amp; Benefits'!G$6</f>
        <v>15997.68</v>
      </c>
      <c r="P57" s="143">
        <f>'2025-26 Salary &amp; Benefits'!H$6</f>
        <v>0.16020000000000001</v>
      </c>
      <c r="Q57" s="143">
        <f>'2025-26 Salary &amp; Benefits'!I$6</f>
        <v>0.15390000000000001</v>
      </c>
      <c r="R57" s="9">
        <f t="shared" si="5"/>
        <v>6659.18</v>
      </c>
      <c r="S57" s="9">
        <f t="shared" si="6"/>
        <v>308.63</v>
      </c>
      <c r="T57" s="9">
        <f t="shared" si="7"/>
        <v>47.5</v>
      </c>
      <c r="U57" s="9">
        <f t="shared" si="8"/>
        <v>356.13</v>
      </c>
      <c r="V57" s="9">
        <f t="shared" si="9"/>
        <v>25533.190000000002</v>
      </c>
    </row>
    <row r="58" spans="1:22">
      <c r="A58" s="104" t="s">
        <v>2205</v>
      </c>
      <c r="B58" s="2" t="s">
        <v>353</v>
      </c>
      <c r="C58" s="72">
        <f>IF(A58=Summary!$B$9,Summary!$G$9,0)</f>
        <v>0</v>
      </c>
      <c r="D58" s="111">
        <f>VLOOKUP(A58,AAFTE!$A:$AE,3,0)</f>
        <v>272.74</v>
      </c>
      <c r="E58" s="146">
        <f>VLOOKUP($A58,'2025-26 Salary &amp; Benefits'!$A:$I,3,)</f>
        <v>1</v>
      </c>
      <c r="F58" s="146">
        <f>VLOOKUP($A58,'2025-26 Salary &amp; Benefits'!$A:$I,4,)</f>
        <v>1</v>
      </c>
      <c r="G58" s="147">
        <f>VLOOKUP(A58,'CEDARS District FRPL'!$A$3:$C$322,3,0)</f>
        <v>0.53210000000000002</v>
      </c>
      <c r="H58" s="148">
        <f t="shared" si="1"/>
        <v>272.74</v>
      </c>
      <c r="I58" s="149">
        <f t="shared" si="2"/>
        <v>145.12</v>
      </c>
      <c r="J58" s="140">
        <f t="shared" si="3"/>
        <v>0.92800000000000005</v>
      </c>
      <c r="K58" s="142">
        <f>'2025-26 Salary &amp; Benefits'!E$6</f>
        <v>78209</v>
      </c>
      <c r="L58" s="142">
        <f>'2025-26 Salary &amp; Benefits'!F$6</f>
        <v>80164</v>
      </c>
      <c r="M58" s="9">
        <f t="shared" si="4"/>
        <v>72577.95</v>
      </c>
      <c r="N58" s="9">
        <f t="shared" si="10"/>
        <v>1814.2400000000052</v>
      </c>
      <c r="O58" s="9">
        <f>'2025-26 Salary &amp; Benefits'!G$6</f>
        <v>15997.68</v>
      </c>
      <c r="P58" s="143">
        <f>'2025-26 Salary &amp; Benefits'!H$6</f>
        <v>0.16020000000000001</v>
      </c>
      <c r="Q58" s="143">
        <f>'2025-26 Salary &amp; Benefits'!I$6</f>
        <v>0.15390000000000001</v>
      </c>
      <c r="R58" s="9">
        <f t="shared" si="5"/>
        <v>26752.05</v>
      </c>
      <c r="S58" s="9">
        <f t="shared" si="6"/>
        <v>1239.8699999999999</v>
      </c>
      <c r="T58" s="9">
        <f t="shared" si="7"/>
        <v>190.82</v>
      </c>
      <c r="U58" s="9">
        <f t="shared" si="8"/>
        <v>1430.6899999999998</v>
      </c>
      <c r="V58" s="9">
        <f t="shared" si="9"/>
        <v>102574.93000000001</v>
      </c>
    </row>
    <row r="59" spans="1:22">
      <c r="A59" s="104" t="s">
        <v>2332</v>
      </c>
      <c r="B59" s="2" t="s">
        <v>1255</v>
      </c>
      <c r="C59" s="72">
        <f>IF(A59=Summary!$B$9,Summary!$G$9,0)</f>
        <v>0</v>
      </c>
      <c r="D59" s="111">
        <f>VLOOKUP(A59,AAFTE!$A:$AE,3,0)</f>
        <v>385.11</v>
      </c>
      <c r="E59" s="146">
        <f>VLOOKUP($A59,'2025-26 Salary &amp; Benefits'!$A:$I,3,)</f>
        <v>1</v>
      </c>
      <c r="F59" s="146">
        <f>VLOOKUP($A59,'2025-26 Salary &amp; Benefits'!$A:$I,4,)</f>
        <v>1</v>
      </c>
      <c r="G59" s="147">
        <f>VLOOKUP(A59,'CEDARS District FRPL'!$A$3:$C$322,3,0)</f>
        <v>0.65980000000000005</v>
      </c>
      <c r="H59" s="148">
        <f t="shared" si="1"/>
        <v>385.11</v>
      </c>
      <c r="I59" s="149">
        <f t="shared" si="2"/>
        <v>254.1</v>
      </c>
      <c r="J59" s="140">
        <f t="shared" si="3"/>
        <v>1.625</v>
      </c>
      <c r="K59" s="142">
        <f>'2025-26 Salary &amp; Benefits'!E$6</f>
        <v>78209</v>
      </c>
      <c r="L59" s="142">
        <f>'2025-26 Salary &amp; Benefits'!F$6</f>
        <v>80164</v>
      </c>
      <c r="M59" s="9">
        <f t="shared" si="4"/>
        <v>127089.63</v>
      </c>
      <c r="N59" s="9">
        <f t="shared" si="10"/>
        <v>3176.8699999999953</v>
      </c>
      <c r="O59" s="9">
        <f>'2025-26 Salary &amp; Benefits'!G$6</f>
        <v>15997.68</v>
      </c>
      <c r="P59" s="143">
        <f>'2025-26 Salary &amp; Benefits'!H$6</f>
        <v>0.16020000000000001</v>
      </c>
      <c r="Q59" s="143">
        <f>'2025-26 Salary &amp; Benefits'!I$6</f>
        <v>0.15390000000000001</v>
      </c>
      <c r="R59" s="9">
        <f t="shared" si="5"/>
        <v>46844.91</v>
      </c>
      <c r="S59" s="9">
        <f t="shared" si="6"/>
        <v>2171.11</v>
      </c>
      <c r="T59" s="9">
        <f t="shared" si="7"/>
        <v>334.13</v>
      </c>
      <c r="U59" s="9">
        <f t="shared" si="8"/>
        <v>2505.2400000000002</v>
      </c>
      <c r="V59" s="9">
        <f t="shared" si="9"/>
        <v>179616.65</v>
      </c>
    </row>
    <row r="60" spans="1:22">
      <c r="A60" s="104" t="s">
        <v>2273</v>
      </c>
      <c r="B60" s="2" t="s">
        <v>1058</v>
      </c>
      <c r="C60" s="72">
        <f>IF(A60=Summary!$B$9,Summary!$G$9,0)</f>
        <v>0</v>
      </c>
      <c r="D60" s="111">
        <f>VLOOKUP(A60,AAFTE!$A:$AE,3,0)</f>
        <v>45.67</v>
      </c>
      <c r="E60" s="146">
        <f>VLOOKUP($A60,'2025-26 Salary &amp; Benefits'!$A:$I,3,)</f>
        <v>1</v>
      </c>
      <c r="F60" s="146">
        <f>VLOOKUP($A60,'2025-26 Salary &amp; Benefits'!$A:$I,4,)</f>
        <v>1.04</v>
      </c>
      <c r="G60" s="147">
        <f>VLOOKUP(A60,'CEDARS District FRPL'!$A$3:$C$322,3,0)</f>
        <v>0</v>
      </c>
      <c r="H60" s="148">
        <f t="shared" si="1"/>
        <v>45.67</v>
      </c>
      <c r="I60" s="149">
        <f t="shared" si="2"/>
        <v>0</v>
      </c>
      <c r="J60" s="140">
        <f t="shared" si="3"/>
        <v>0</v>
      </c>
      <c r="K60" s="142">
        <f>'2025-26 Salary &amp; Benefits'!E$6</f>
        <v>78209</v>
      </c>
      <c r="L60" s="142">
        <f>'2025-26 Salary &amp; Benefits'!F$6</f>
        <v>80164</v>
      </c>
      <c r="M60" s="9">
        <f t="shared" si="4"/>
        <v>0</v>
      </c>
      <c r="N60" s="9">
        <f t="shared" si="10"/>
        <v>0</v>
      </c>
      <c r="O60" s="9">
        <f>'2025-26 Salary &amp; Benefits'!G$6</f>
        <v>15997.68</v>
      </c>
      <c r="P60" s="143">
        <f>'2025-26 Salary &amp; Benefits'!H$6</f>
        <v>0.16020000000000001</v>
      </c>
      <c r="Q60" s="143">
        <f>'2025-26 Salary &amp; Benefits'!I$6</f>
        <v>0.15390000000000001</v>
      </c>
      <c r="R60" s="9">
        <f t="shared" si="5"/>
        <v>0</v>
      </c>
      <c r="S60" s="9">
        <f t="shared" si="6"/>
        <v>0</v>
      </c>
      <c r="T60" s="9">
        <f t="shared" si="7"/>
        <v>0</v>
      </c>
      <c r="U60" s="9">
        <f t="shared" si="8"/>
        <v>0</v>
      </c>
      <c r="V60" s="9">
        <f t="shared" si="9"/>
        <v>0</v>
      </c>
    </row>
    <row r="61" spans="1:22">
      <c r="A61" s="104" t="s">
        <v>2376</v>
      </c>
      <c r="B61" s="2" t="s">
        <v>1666</v>
      </c>
      <c r="C61" s="72">
        <f>IF(A61=Summary!$B$9,Summary!$G$9,0)</f>
        <v>0</v>
      </c>
      <c r="D61" s="111">
        <f>VLOOKUP(A61,AAFTE!$A:$AE,3,0)</f>
        <v>424.91</v>
      </c>
      <c r="E61" s="146">
        <f>VLOOKUP($A61,'2025-26 Salary &amp; Benefits'!$A:$I,3,)</f>
        <v>1.1200000000000001</v>
      </c>
      <c r="F61" s="146">
        <f>VLOOKUP($A61,'2025-26 Salary &amp; Benefits'!$A:$I,4,)</f>
        <v>1.1200000000000001</v>
      </c>
      <c r="G61" s="147">
        <f>VLOOKUP(A61,'CEDARS District FRPL'!$A$3:$C$322,3,0)</f>
        <v>0.53480000000000005</v>
      </c>
      <c r="H61" s="148">
        <f t="shared" si="1"/>
        <v>424.91</v>
      </c>
      <c r="I61" s="149">
        <f t="shared" si="2"/>
        <v>227.24</v>
      </c>
      <c r="J61" s="140">
        <f t="shared" si="3"/>
        <v>1.4530000000000001</v>
      </c>
      <c r="K61" s="142">
        <f>'2025-26 Salary &amp; Benefits'!E$6</f>
        <v>78209</v>
      </c>
      <c r="L61" s="142">
        <f>'2025-26 Salary &amp; Benefits'!F$6</f>
        <v>80164</v>
      </c>
      <c r="M61" s="9">
        <f t="shared" si="4"/>
        <v>127274.2</v>
      </c>
      <c r="N61" s="9">
        <f t="shared" si="10"/>
        <v>3181.4900000000052</v>
      </c>
      <c r="O61" s="9">
        <f>'2025-26 Salary &amp; Benefits'!G$6</f>
        <v>15997.68</v>
      </c>
      <c r="P61" s="143">
        <f>'2025-26 Salary &amp; Benefits'!H$6</f>
        <v>0.16020000000000001</v>
      </c>
      <c r="Q61" s="143">
        <f>'2025-26 Salary &amp; Benefits'!I$6</f>
        <v>0.15390000000000001</v>
      </c>
      <c r="R61" s="9">
        <f t="shared" si="5"/>
        <v>44123.59</v>
      </c>
      <c r="S61" s="9">
        <f t="shared" si="6"/>
        <v>2174.2600000000002</v>
      </c>
      <c r="T61" s="9">
        <f t="shared" si="7"/>
        <v>334.62</v>
      </c>
      <c r="U61" s="9">
        <f t="shared" si="8"/>
        <v>2508.88</v>
      </c>
      <c r="V61" s="9">
        <f t="shared" si="9"/>
        <v>177088.15999999997</v>
      </c>
    </row>
    <row r="62" spans="1:22">
      <c r="A62" s="104" t="s">
        <v>2309</v>
      </c>
      <c r="B62" s="2" t="s">
        <v>1174</v>
      </c>
      <c r="C62" s="72">
        <f>IF(A62=Summary!$B$9,Summary!$G$9,0)</f>
        <v>0</v>
      </c>
      <c r="D62" s="111">
        <f>VLOOKUP(A62,AAFTE!$A:$AE,3,0)</f>
        <v>675.59999999999991</v>
      </c>
      <c r="E62" s="146">
        <f>VLOOKUP($A62,'2025-26 Salary &amp; Benefits'!$A:$I,3,)</f>
        <v>1</v>
      </c>
      <c r="F62" s="146">
        <f>VLOOKUP($A62,'2025-26 Salary &amp; Benefits'!$A:$I,4,)</f>
        <v>1</v>
      </c>
      <c r="G62" s="147">
        <f>VLOOKUP(A62,'CEDARS District FRPL'!$A$3:$C$322,3,0)</f>
        <v>0.55049999999999999</v>
      </c>
      <c r="H62" s="148">
        <f t="shared" si="1"/>
        <v>675.59999999999991</v>
      </c>
      <c r="I62" s="149">
        <f t="shared" si="2"/>
        <v>371.92</v>
      </c>
      <c r="J62" s="140">
        <f t="shared" si="3"/>
        <v>2.3780000000000001</v>
      </c>
      <c r="K62" s="142">
        <f>'2025-26 Salary &amp; Benefits'!E$6</f>
        <v>78209</v>
      </c>
      <c r="L62" s="142">
        <f>'2025-26 Salary &amp; Benefits'!F$6</f>
        <v>80164</v>
      </c>
      <c r="M62" s="9">
        <f t="shared" si="4"/>
        <v>185981</v>
      </c>
      <c r="N62" s="9">
        <f t="shared" si="10"/>
        <v>4648.9899999999907</v>
      </c>
      <c r="O62" s="9">
        <f>'2025-26 Salary &amp; Benefits'!G$6</f>
        <v>15997.68</v>
      </c>
      <c r="P62" s="143">
        <f>'2025-26 Salary &amp; Benefits'!H$6</f>
        <v>0.16020000000000001</v>
      </c>
      <c r="Q62" s="143">
        <f>'2025-26 Salary &amp; Benefits'!I$6</f>
        <v>0.15390000000000001</v>
      </c>
      <c r="R62" s="9">
        <f t="shared" si="5"/>
        <v>68552.12</v>
      </c>
      <c r="S62" s="9">
        <f t="shared" si="6"/>
        <v>3177.17</v>
      </c>
      <c r="T62" s="9">
        <f t="shared" si="7"/>
        <v>488.97</v>
      </c>
      <c r="U62" s="9">
        <f t="shared" si="8"/>
        <v>3666.1400000000003</v>
      </c>
      <c r="V62" s="9">
        <f t="shared" si="9"/>
        <v>262848.25</v>
      </c>
    </row>
    <row r="63" spans="1:22">
      <c r="A63" s="104" t="s">
        <v>2190</v>
      </c>
      <c r="B63" s="2" t="s">
        <v>283</v>
      </c>
      <c r="C63" s="72">
        <f>IF(A63=Summary!$B$9,Summary!$G$9,0)</f>
        <v>0</v>
      </c>
      <c r="D63" s="111">
        <f>VLOOKUP(A63,AAFTE!$A:$AE,3,0)</f>
        <v>351.68</v>
      </c>
      <c r="E63" s="146">
        <f>VLOOKUP($A63,'2025-26 Salary &amp; Benefits'!$A:$I,3,)</f>
        <v>1</v>
      </c>
      <c r="F63" s="146">
        <f>VLOOKUP($A63,'2025-26 Salary &amp; Benefits'!$A:$I,4,)</f>
        <v>1.04</v>
      </c>
      <c r="G63" s="147">
        <f>VLOOKUP(A63,'CEDARS District FRPL'!$A$3:$C$322,3,0)</f>
        <v>0.53320000000000001</v>
      </c>
      <c r="H63" s="148">
        <f t="shared" si="1"/>
        <v>351.68</v>
      </c>
      <c r="I63" s="149">
        <f t="shared" si="2"/>
        <v>187.52</v>
      </c>
      <c r="J63" s="140">
        <f t="shared" si="3"/>
        <v>1.1990000000000001</v>
      </c>
      <c r="K63" s="142">
        <f>'2025-26 Salary &amp; Benefits'!E$6</f>
        <v>78209</v>
      </c>
      <c r="L63" s="142">
        <f>'2025-26 Salary &amp; Benefits'!F$6</f>
        <v>80164</v>
      </c>
      <c r="M63" s="9">
        <f t="shared" si="4"/>
        <v>93772.59</v>
      </c>
      <c r="N63" s="9">
        <f t="shared" si="10"/>
        <v>6188.7100000000064</v>
      </c>
      <c r="O63" s="9">
        <f>'2025-26 Salary &amp; Benefits'!G$6</f>
        <v>15997.68</v>
      </c>
      <c r="P63" s="143">
        <f>'2025-26 Salary &amp; Benefits'!H$6</f>
        <v>0.16020000000000001</v>
      </c>
      <c r="Q63" s="143">
        <f>'2025-26 Salary &amp; Benefits'!I$6</f>
        <v>0.15390000000000001</v>
      </c>
      <c r="R63" s="9">
        <f t="shared" si="5"/>
        <v>35156.03</v>
      </c>
      <c r="S63" s="9">
        <f t="shared" si="6"/>
        <v>1666.02</v>
      </c>
      <c r="T63" s="9">
        <f t="shared" si="7"/>
        <v>256.39999999999998</v>
      </c>
      <c r="U63" s="9">
        <f t="shared" si="8"/>
        <v>1922.42</v>
      </c>
      <c r="V63" s="9">
        <f t="shared" si="9"/>
        <v>137039.75000000003</v>
      </c>
    </row>
    <row r="64" spans="1:22">
      <c r="A64" s="104" t="s">
        <v>2391</v>
      </c>
      <c r="B64" s="2" t="s">
        <v>1815</v>
      </c>
      <c r="C64" s="72">
        <f>IF(A64=Summary!$B$9,Summary!$G$9,0)</f>
        <v>0</v>
      </c>
      <c r="D64" s="111">
        <f>VLOOKUP(A64,AAFTE!$A:$AE,3,0)</f>
        <v>2639.91</v>
      </c>
      <c r="E64" s="146">
        <f>VLOOKUP($A64,'2025-26 Salary &amp; Benefits'!$A:$I,3,)</f>
        <v>1</v>
      </c>
      <c r="F64" s="146">
        <f>VLOOKUP($A64,'2025-26 Salary &amp; Benefits'!$A:$I,4,)</f>
        <v>1</v>
      </c>
      <c r="G64" s="147">
        <f>VLOOKUP(A64,'CEDARS District FRPL'!$A$3:$C$322,3,0)</f>
        <v>0.51539999999999997</v>
      </c>
      <c r="H64" s="148">
        <f t="shared" si="1"/>
        <v>2639.91</v>
      </c>
      <c r="I64" s="149">
        <f t="shared" si="2"/>
        <v>1360.61</v>
      </c>
      <c r="J64" s="140">
        <f t="shared" si="3"/>
        <v>8.6989999999999998</v>
      </c>
      <c r="K64" s="142">
        <f>'2025-26 Salary &amp; Benefits'!E$6</f>
        <v>78209</v>
      </c>
      <c r="L64" s="142">
        <f>'2025-26 Salary &amp; Benefits'!F$6</f>
        <v>80164</v>
      </c>
      <c r="M64" s="9">
        <f t="shared" si="4"/>
        <v>680340.09</v>
      </c>
      <c r="N64" s="9">
        <f t="shared" si="10"/>
        <v>17006.550000000047</v>
      </c>
      <c r="O64" s="9">
        <f>'2025-26 Salary &amp; Benefits'!G$6</f>
        <v>15997.68</v>
      </c>
      <c r="P64" s="143">
        <f>'2025-26 Salary &amp; Benefits'!H$6</f>
        <v>0.16020000000000001</v>
      </c>
      <c r="Q64" s="143">
        <f>'2025-26 Salary &amp; Benefits'!I$6</f>
        <v>0.15390000000000001</v>
      </c>
      <c r="R64" s="9">
        <f t="shared" si="5"/>
        <v>250771.61</v>
      </c>
      <c r="S64" s="9">
        <f t="shared" si="6"/>
        <v>11622.44</v>
      </c>
      <c r="T64" s="9">
        <f t="shared" si="7"/>
        <v>1788.69</v>
      </c>
      <c r="U64" s="9">
        <f t="shared" si="8"/>
        <v>13411.130000000001</v>
      </c>
      <c r="V64" s="9">
        <f t="shared" si="9"/>
        <v>961529.38</v>
      </c>
    </row>
    <row r="65" spans="1:22">
      <c r="A65" s="104" t="s">
        <v>2340</v>
      </c>
      <c r="B65" s="2" t="s">
        <v>1332</v>
      </c>
      <c r="C65" s="72">
        <f>IF(A65=Summary!$B$9,Summary!$G$9,0)</f>
        <v>0</v>
      </c>
      <c r="D65" s="111">
        <f>VLOOKUP(A65,AAFTE!$A:$AE,3,0)</f>
        <v>1425.84</v>
      </c>
      <c r="E65" s="146">
        <f>VLOOKUP($A65,'2025-26 Salary &amp; Benefits'!$A:$I,3,)</f>
        <v>1.1200000000000001</v>
      </c>
      <c r="F65" s="146">
        <f>VLOOKUP($A65,'2025-26 Salary &amp; Benefits'!$A:$I,4,)</f>
        <v>1.1600000000000001</v>
      </c>
      <c r="G65" s="147">
        <f>VLOOKUP(A65,'CEDARS District FRPL'!$A$3:$C$322,3,0)</f>
        <v>0.2223</v>
      </c>
      <c r="H65" s="148">
        <f t="shared" si="1"/>
        <v>1425.84</v>
      </c>
      <c r="I65" s="149">
        <f t="shared" si="2"/>
        <v>316.95999999999998</v>
      </c>
      <c r="J65" s="140">
        <f t="shared" si="3"/>
        <v>2.0259999999999998</v>
      </c>
      <c r="K65" s="142">
        <f>'2025-26 Salary &amp; Benefits'!E$6</f>
        <v>78209</v>
      </c>
      <c r="L65" s="142">
        <f>'2025-26 Salary &amp; Benefits'!F$6</f>
        <v>80164</v>
      </c>
      <c r="M65" s="9">
        <f t="shared" si="4"/>
        <v>177465.61</v>
      </c>
      <c r="N65" s="9">
        <f t="shared" si="10"/>
        <v>10932.620000000024</v>
      </c>
      <c r="O65" s="9">
        <f>'2025-26 Salary &amp; Benefits'!G$6</f>
        <v>15997.68</v>
      </c>
      <c r="P65" s="143">
        <f>'2025-26 Salary &amp; Benefits'!H$6</f>
        <v>0.16020000000000001</v>
      </c>
      <c r="Q65" s="143">
        <f>'2025-26 Salary &amp; Benefits'!I$6</f>
        <v>0.15390000000000001</v>
      </c>
      <c r="R65" s="9">
        <f t="shared" si="5"/>
        <v>62523.82</v>
      </c>
      <c r="S65" s="9">
        <f t="shared" si="6"/>
        <v>3139.97</v>
      </c>
      <c r="T65" s="9">
        <f t="shared" si="7"/>
        <v>483.24</v>
      </c>
      <c r="U65" s="9">
        <f t="shared" si="8"/>
        <v>3623.21</v>
      </c>
      <c r="V65" s="9">
        <f t="shared" si="9"/>
        <v>254545.26</v>
      </c>
    </row>
    <row r="66" spans="1:22">
      <c r="A66" s="104" t="s">
        <v>2416</v>
      </c>
      <c r="B66" s="2" t="s">
        <v>1943</v>
      </c>
      <c r="C66" s="72">
        <f>IF(A66=Summary!$B$9,Summary!$G$9,0)</f>
        <v>0</v>
      </c>
      <c r="D66" s="111">
        <f>VLOOKUP(A66,AAFTE!$A:$AE,3,0)</f>
        <v>14.33</v>
      </c>
      <c r="E66" s="146">
        <f>VLOOKUP($A66,'2025-26 Salary &amp; Benefits'!$A:$I,3,)</f>
        <v>1</v>
      </c>
      <c r="F66" s="146">
        <f>VLOOKUP($A66,'2025-26 Salary &amp; Benefits'!$A:$I,4,)</f>
        <v>1.04</v>
      </c>
      <c r="G66" s="147">
        <f>VLOOKUP(A66,'CEDARS District FRPL'!$A$3:$C$322,3,0)</f>
        <v>1</v>
      </c>
      <c r="H66" s="148">
        <f t="shared" si="1"/>
        <v>14.33</v>
      </c>
      <c r="I66" s="149">
        <f t="shared" si="2"/>
        <v>14.33</v>
      </c>
      <c r="J66" s="140">
        <f t="shared" si="3"/>
        <v>9.1999999999999998E-2</v>
      </c>
      <c r="K66" s="142">
        <f>'2025-26 Salary &amp; Benefits'!E$6</f>
        <v>78209</v>
      </c>
      <c r="L66" s="142">
        <f>'2025-26 Salary &amp; Benefits'!F$6</f>
        <v>80164</v>
      </c>
      <c r="M66" s="9">
        <f t="shared" si="4"/>
        <v>7195.23</v>
      </c>
      <c r="N66" s="9">
        <f t="shared" si="10"/>
        <v>474.86000000000058</v>
      </c>
      <c r="O66" s="9">
        <f>'2025-26 Salary &amp; Benefits'!G$6</f>
        <v>15997.68</v>
      </c>
      <c r="P66" s="143">
        <f>'2025-26 Salary &amp; Benefits'!H$6</f>
        <v>0.16020000000000001</v>
      </c>
      <c r="Q66" s="143">
        <f>'2025-26 Salary &amp; Benefits'!I$6</f>
        <v>0.15390000000000001</v>
      </c>
      <c r="R66" s="9">
        <f t="shared" si="5"/>
        <v>2697.54</v>
      </c>
      <c r="S66" s="9">
        <f t="shared" si="6"/>
        <v>127.83</v>
      </c>
      <c r="T66" s="9">
        <f t="shared" si="7"/>
        <v>19.670000000000002</v>
      </c>
      <c r="U66" s="9">
        <f t="shared" si="8"/>
        <v>147.5</v>
      </c>
      <c r="V66" s="9">
        <f t="shared" si="9"/>
        <v>10515.130000000001</v>
      </c>
    </row>
    <row r="67" spans="1:22">
      <c r="A67" s="104" t="s">
        <v>2388</v>
      </c>
      <c r="B67" s="2" t="s">
        <v>1793</v>
      </c>
      <c r="C67" s="72">
        <f>IF(A67=Summary!$B$9,Summary!$G$9,0)</f>
        <v>0</v>
      </c>
      <c r="D67" s="111">
        <f>VLOOKUP(A67,AAFTE!$A:$AE,3,0)</f>
        <v>3392.07</v>
      </c>
      <c r="E67" s="146">
        <f>VLOOKUP($A67,'2025-26 Salary &amp; Benefits'!$A:$I,3,)</f>
        <v>1</v>
      </c>
      <c r="F67" s="146">
        <f>VLOOKUP($A67,'2025-26 Salary &amp; Benefits'!$A:$I,4,)</f>
        <v>1.04</v>
      </c>
      <c r="G67" s="147">
        <f>VLOOKUP(A67,'CEDARS District FRPL'!$A$3:$C$322,3,0)</f>
        <v>0.54749999999999999</v>
      </c>
      <c r="H67" s="148">
        <f t="shared" si="1"/>
        <v>3392.07</v>
      </c>
      <c r="I67" s="149">
        <f t="shared" si="2"/>
        <v>1857.16</v>
      </c>
      <c r="J67" s="140">
        <f t="shared" si="3"/>
        <v>11.872999999999999</v>
      </c>
      <c r="K67" s="142">
        <f>'2025-26 Salary &amp; Benefits'!E$6</f>
        <v>78209</v>
      </c>
      <c r="L67" s="142">
        <f>'2025-26 Salary &amp; Benefits'!F$6</f>
        <v>80164</v>
      </c>
      <c r="M67" s="9">
        <f t="shared" si="4"/>
        <v>928575.46</v>
      </c>
      <c r="N67" s="9">
        <f t="shared" si="10"/>
        <v>61283.20000000007</v>
      </c>
      <c r="O67" s="9">
        <f>'2025-26 Salary &amp; Benefits'!G$6</f>
        <v>15997.68</v>
      </c>
      <c r="P67" s="143">
        <f>'2025-26 Salary &amp; Benefits'!H$6</f>
        <v>0.16020000000000001</v>
      </c>
      <c r="Q67" s="143">
        <f>'2025-26 Salary &amp; Benefits'!I$6</f>
        <v>0.15390000000000001</v>
      </c>
      <c r="R67" s="9">
        <f t="shared" si="5"/>
        <v>348129.73</v>
      </c>
      <c r="S67" s="9">
        <f t="shared" si="6"/>
        <v>16497.64</v>
      </c>
      <c r="T67" s="9">
        <f t="shared" si="7"/>
        <v>2538.9899999999998</v>
      </c>
      <c r="U67" s="9">
        <f t="shared" si="8"/>
        <v>19036.629999999997</v>
      </c>
      <c r="V67" s="9">
        <f t="shared" si="9"/>
        <v>1357025.02</v>
      </c>
    </row>
    <row r="68" spans="1:22">
      <c r="A68" s="104" t="s">
        <v>2447</v>
      </c>
      <c r="B68" s="2" t="s">
        <v>2091</v>
      </c>
      <c r="C68" s="72">
        <f>IF(A68=Summary!$B$9,Summary!$G$9,0)</f>
        <v>0</v>
      </c>
      <c r="D68" s="111">
        <f>VLOOKUP(A68,AAFTE!$A:$AE,3,0)</f>
        <v>3357.2</v>
      </c>
      <c r="E68" s="146">
        <f>VLOOKUP($A68,'2025-26 Salary &amp; Benefits'!$A:$I,3,)</f>
        <v>1</v>
      </c>
      <c r="F68" s="146">
        <f>VLOOKUP($A68,'2025-26 Salary &amp; Benefits'!$A:$I,4,)</f>
        <v>1</v>
      </c>
      <c r="G68" s="147">
        <f>VLOOKUP(A68,'CEDARS District FRPL'!$A$3:$C$322,3,0)</f>
        <v>0.60550000000000004</v>
      </c>
      <c r="H68" s="148">
        <f t="shared" si="1"/>
        <v>3357.2</v>
      </c>
      <c r="I68" s="149">
        <f t="shared" si="2"/>
        <v>2032.78</v>
      </c>
      <c r="J68" s="140">
        <f t="shared" si="3"/>
        <v>12.996</v>
      </c>
      <c r="K68" s="142">
        <f>'2025-26 Salary &amp; Benefits'!E$6</f>
        <v>78209</v>
      </c>
      <c r="L68" s="142">
        <f>'2025-26 Salary &amp; Benefits'!F$6</f>
        <v>80164</v>
      </c>
      <c r="M68" s="9">
        <f t="shared" si="4"/>
        <v>1016404.16</v>
      </c>
      <c r="N68" s="9">
        <f t="shared" si="10"/>
        <v>25407.179999999935</v>
      </c>
      <c r="O68" s="9">
        <f>'2025-26 Salary &amp; Benefits'!G$6</f>
        <v>15997.68</v>
      </c>
      <c r="P68" s="143">
        <f>'2025-26 Salary &amp; Benefits'!H$6</f>
        <v>0.16020000000000001</v>
      </c>
      <c r="Q68" s="143">
        <f>'2025-26 Salary &amp; Benefits'!I$6</f>
        <v>0.15390000000000001</v>
      </c>
      <c r="R68" s="9">
        <f t="shared" si="5"/>
        <v>374643.96</v>
      </c>
      <c r="S68" s="9">
        <f t="shared" si="6"/>
        <v>17363.52</v>
      </c>
      <c r="T68" s="9">
        <f t="shared" si="7"/>
        <v>2672.25</v>
      </c>
      <c r="U68" s="9">
        <f t="shared" si="8"/>
        <v>20035.77</v>
      </c>
      <c r="V68" s="9">
        <f t="shared" si="9"/>
        <v>1436491.07</v>
      </c>
    </row>
    <row r="69" spans="1:22">
      <c r="A69" s="104" t="s">
        <v>2201</v>
      </c>
      <c r="B69" s="2" t="s">
        <v>339</v>
      </c>
      <c r="C69" s="72">
        <f>IF(A69=Summary!$B$9,Summary!$G$9,0)</f>
        <v>0</v>
      </c>
      <c r="D69" s="111">
        <f>VLOOKUP(A69,AAFTE!$A:$AE,3,0)</f>
        <v>5841.94</v>
      </c>
      <c r="E69" s="146">
        <f>VLOOKUP($A69,'2025-26 Salary &amp; Benefits'!$A:$I,3,)</f>
        <v>1</v>
      </c>
      <c r="F69" s="146">
        <f>VLOOKUP($A69,'2025-26 Salary &amp; Benefits'!$A:$I,4,)</f>
        <v>1</v>
      </c>
      <c r="G69" s="147">
        <f>VLOOKUP(A69,'CEDARS District FRPL'!$A$3:$C$322,3,0)</f>
        <v>0.58250000000000002</v>
      </c>
      <c r="H69" s="148">
        <f t="shared" si="1"/>
        <v>5841.94</v>
      </c>
      <c r="I69" s="149">
        <f t="shared" si="2"/>
        <v>3402.93</v>
      </c>
      <c r="J69" s="140">
        <f t="shared" si="3"/>
        <v>21.756</v>
      </c>
      <c r="K69" s="142">
        <f>'2025-26 Salary &amp; Benefits'!E$6</f>
        <v>78209</v>
      </c>
      <c r="L69" s="142">
        <f>'2025-26 Salary &amp; Benefits'!F$6</f>
        <v>80164</v>
      </c>
      <c r="M69" s="9">
        <f t="shared" si="4"/>
        <v>1701515</v>
      </c>
      <c r="N69" s="9">
        <f t="shared" si="10"/>
        <v>42532.979999999981</v>
      </c>
      <c r="O69" s="9">
        <f>'2025-26 Salary &amp; Benefits'!G$6</f>
        <v>15997.68</v>
      </c>
      <c r="P69" s="143">
        <f>'2025-26 Salary &amp; Benefits'!H$6</f>
        <v>0.16020000000000001</v>
      </c>
      <c r="Q69" s="143">
        <f>'2025-26 Salary &amp; Benefits'!I$6</f>
        <v>0.15390000000000001</v>
      </c>
      <c r="R69" s="9">
        <f t="shared" si="5"/>
        <v>627174.05000000005</v>
      </c>
      <c r="S69" s="9">
        <f t="shared" si="6"/>
        <v>29067.47</v>
      </c>
      <c r="T69" s="9">
        <f t="shared" si="7"/>
        <v>4473.4799999999996</v>
      </c>
      <c r="U69" s="9">
        <f t="shared" si="8"/>
        <v>33540.949999999997</v>
      </c>
      <c r="V69" s="9">
        <f t="shared" si="9"/>
        <v>2404762.98</v>
      </c>
    </row>
    <row r="70" spans="1:22">
      <c r="A70" s="104" t="s">
        <v>2274</v>
      </c>
      <c r="B70" s="2" t="s">
        <v>1060</v>
      </c>
      <c r="C70" s="72">
        <f>IF(A70=Summary!$B$9,Summary!$G$9,0)</f>
        <v>0</v>
      </c>
      <c r="D70" s="111">
        <f>VLOOKUP(A70,AAFTE!$A:$AE,3,0)</f>
        <v>84.01</v>
      </c>
      <c r="E70" s="146">
        <f>VLOOKUP($A70,'2025-26 Salary &amp; Benefits'!$A:$I,3,)</f>
        <v>1.1200000000000001</v>
      </c>
      <c r="F70" s="146">
        <f>VLOOKUP($A70,'2025-26 Salary &amp; Benefits'!$A:$I,4,)</f>
        <v>1.1200000000000001</v>
      </c>
      <c r="G70" s="147">
        <f>VLOOKUP(A70,'CEDARS District FRPL'!$A$3:$C$322,3,0)</f>
        <v>0.77780000000000005</v>
      </c>
      <c r="H70" s="148">
        <f t="shared" ref="H70:H134" si="11">IF(C70&gt;0,C70,D70)</f>
        <v>84.01</v>
      </c>
      <c r="I70" s="149">
        <f t="shared" ref="I70:I134" si="12">ROUND(H70*G70,2)</f>
        <v>65.34</v>
      </c>
      <c r="J70" s="140">
        <f t="shared" ref="J70:J133" si="13">ROUND((($I70*2.3975*36)/15)/900,3)</f>
        <v>0.41799999999999998</v>
      </c>
      <c r="K70" s="142">
        <f>'2025-26 Salary &amp; Benefits'!E$6</f>
        <v>78209</v>
      </c>
      <c r="L70" s="142">
        <f>'2025-26 Salary &amp; Benefits'!F$6</f>
        <v>80164</v>
      </c>
      <c r="M70" s="9">
        <f t="shared" ref="M70:M134" si="14">ROUND($E70*$K70*$J70,2)</f>
        <v>36614.33</v>
      </c>
      <c r="N70" s="9">
        <f t="shared" ref="N70:N134" si="15">ROUND($L70*$F70*$J70,2)-$M70</f>
        <v>915.25</v>
      </c>
      <c r="O70" s="9">
        <f>'2025-26 Salary &amp; Benefits'!G$6</f>
        <v>15997.68</v>
      </c>
      <c r="P70" s="143">
        <f>'2025-26 Salary &amp; Benefits'!H$6</f>
        <v>0.16020000000000001</v>
      </c>
      <c r="Q70" s="143">
        <f>'2025-26 Salary &amp; Benefits'!I$6</f>
        <v>0.15390000000000001</v>
      </c>
      <c r="R70" s="9">
        <f t="shared" ref="R70:R134" si="16">ROUND(M70*P70+N70*Q70+J70*O70,2)</f>
        <v>12693.5</v>
      </c>
      <c r="S70" s="9">
        <f t="shared" ref="S70:S133" si="17">ROUND(((($L70*$F70*$J70)/180)*3),2)</f>
        <v>625.49</v>
      </c>
      <c r="T70" s="9">
        <f t="shared" ref="T70:T134" si="18">ROUND(S70*Q70,2)</f>
        <v>96.26</v>
      </c>
      <c r="U70" s="9">
        <f t="shared" ref="U70:U134" si="19">SUM(S70:T70)</f>
        <v>721.75</v>
      </c>
      <c r="V70" s="9">
        <f t="shared" ref="V70:V134" si="20">SUM(R70,M70:N70,U70)</f>
        <v>50944.83</v>
      </c>
    </row>
    <row r="71" spans="1:22">
      <c r="A71" s="104" t="s">
        <v>2346</v>
      </c>
      <c r="B71" s="2" t="s">
        <v>1422</v>
      </c>
      <c r="C71" s="72">
        <f>IF(A71=Summary!$B$9,Summary!$G$9,0)</f>
        <v>0</v>
      </c>
      <c r="D71" s="111">
        <f>VLOOKUP(A71,AAFTE!$A:$AE,3,0)</f>
        <v>2002.23</v>
      </c>
      <c r="E71" s="146">
        <f>VLOOKUP($A71,'2025-26 Salary &amp; Benefits'!$A:$I,3,)</f>
        <v>1</v>
      </c>
      <c r="F71" s="146">
        <f>VLOOKUP($A71,'2025-26 Salary &amp; Benefits'!$A:$I,4,)</f>
        <v>1</v>
      </c>
      <c r="G71" s="147">
        <f>VLOOKUP(A71,'CEDARS District FRPL'!$A$3:$C$322,3,0)</f>
        <v>0.43469999999999998</v>
      </c>
      <c r="H71" s="148">
        <f t="shared" si="11"/>
        <v>2002.23</v>
      </c>
      <c r="I71" s="149">
        <f t="shared" si="12"/>
        <v>870.37</v>
      </c>
      <c r="J71" s="140">
        <f t="shared" si="13"/>
        <v>5.5650000000000004</v>
      </c>
      <c r="K71" s="142">
        <f>'2025-26 Salary &amp; Benefits'!E$6</f>
        <v>78209</v>
      </c>
      <c r="L71" s="142">
        <f>'2025-26 Salary &amp; Benefits'!F$6</f>
        <v>80164</v>
      </c>
      <c r="M71" s="9">
        <f t="shared" si="14"/>
        <v>435233.09</v>
      </c>
      <c r="N71" s="9">
        <f t="shared" si="15"/>
        <v>10879.569999999949</v>
      </c>
      <c r="O71" s="9">
        <f>'2025-26 Salary &amp; Benefits'!G$6</f>
        <v>15997.68</v>
      </c>
      <c r="P71" s="143">
        <f>'2025-26 Salary &amp; Benefits'!H$6</f>
        <v>0.16020000000000001</v>
      </c>
      <c r="Q71" s="143">
        <f>'2025-26 Salary &amp; Benefits'!I$6</f>
        <v>0.15390000000000001</v>
      </c>
      <c r="R71" s="9">
        <f t="shared" si="16"/>
        <v>160425.79999999999</v>
      </c>
      <c r="S71" s="9">
        <f t="shared" si="17"/>
        <v>7435.21</v>
      </c>
      <c r="T71" s="9">
        <f t="shared" si="18"/>
        <v>1144.28</v>
      </c>
      <c r="U71" s="9">
        <f t="shared" si="19"/>
        <v>8579.49</v>
      </c>
      <c r="V71" s="9">
        <f t="shared" si="20"/>
        <v>615117.94999999995</v>
      </c>
    </row>
    <row r="72" spans="1:22">
      <c r="A72" s="104" t="s">
        <v>2368</v>
      </c>
      <c r="B72" s="2" t="s">
        <v>1562</v>
      </c>
      <c r="C72" s="72">
        <f>IF(A72=Summary!$B$9,Summary!$G$9,0)</f>
        <v>0</v>
      </c>
      <c r="D72" s="111">
        <f>VLOOKUP(A72,AAFTE!$A:$AE,3,0)</f>
        <v>20189.14</v>
      </c>
      <c r="E72" s="146">
        <f>VLOOKUP($A72,'2025-26 Salary &amp; Benefits'!$A:$I,3,)</f>
        <v>1.18</v>
      </c>
      <c r="F72" s="146">
        <f>VLOOKUP($A72,'2025-26 Salary &amp; Benefits'!$A:$I,4,)</f>
        <v>1.18</v>
      </c>
      <c r="G72" s="147">
        <f>VLOOKUP(A72,'CEDARS District FRPL'!$A$3:$C$322,3,0)</f>
        <v>0.41420000000000001</v>
      </c>
      <c r="H72" s="148">
        <f t="shared" si="11"/>
        <v>20189.14</v>
      </c>
      <c r="I72" s="149">
        <f t="shared" si="12"/>
        <v>8362.34</v>
      </c>
      <c r="J72" s="140">
        <f t="shared" si="13"/>
        <v>53.463000000000001</v>
      </c>
      <c r="K72" s="142">
        <f>'2025-26 Salary &amp; Benefits'!E$6</f>
        <v>78209</v>
      </c>
      <c r="L72" s="142">
        <f>'2025-26 Salary &amp; Benefits'!F$6</f>
        <v>80164</v>
      </c>
      <c r="M72" s="9">
        <f t="shared" si="14"/>
        <v>4933919.57</v>
      </c>
      <c r="N72" s="9">
        <f t="shared" si="15"/>
        <v>123333.79000000004</v>
      </c>
      <c r="O72" s="9">
        <f>'2025-26 Salary &amp; Benefits'!G$6</f>
        <v>15997.68</v>
      </c>
      <c r="P72" s="143">
        <f>'2025-26 Salary &amp; Benefits'!H$6</f>
        <v>0.16020000000000001</v>
      </c>
      <c r="Q72" s="143">
        <f>'2025-26 Salary &amp; Benefits'!I$6</f>
        <v>0.15390000000000001</v>
      </c>
      <c r="R72" s="9">
        <f t="shared" si="16"/>
        <v>1664678.95</v>
      </c>
      <c r="S72" s="9">
        <f t="shared" si="17"/>
        <v>84287.56</v>
      </c>
      <c r="T72" s="9">
        <f t="shared" si="18"/>
        <v>12971.86</v>
      </c>
      <c r="U72" s="9">
        <f t="shared" si="19"/>
        <v>97259.42</v>
      </c>
      <c r="V72" s="9">
        <f t="shared" si="20"/>
        <v>6819191.7300000004</v>
      </c>
    </row>
    <row r="73" spans="1:22">
      <c r="A73" s="104" t="s">
        <v>2276</v>
      </c>
      <c r="B73" s="2" t="s">
        <v>1064</v>
      </c>
      <c r="C73" s="72">
        <f>IF(A73=Summary!$B$9,Summary!$G$9,0)</f>
        <v>0</v>
      </c>
      <c r="D73" s="111">
        <f>VLOOKUP(A73,AAFTE!$A:$AE,3,0)</f>
        <v>3298.43</v>
      </c>
      <c r="E73" s="146">
        <f>VLOOKUP($A73,'2025-26 Salary &amp; Benefits'!$A:$I,3,)</f>
        <v>1</v>
      </c>
      <c r="F73" s="146">
        <f>VLOOKUP($A73,'2025-26 Salary &amp; Benefits'!$A:$I,4,)</f>
        <v>1</v>
      </c>
      <c r="G73" s="147">
        <f>VLOOKUP(A73,'CEDARS District FRPL'!$A$3:$C$322,3,0)</f>
        <v>0.45150000000000001</v>
      </c>
      <c r="H73" s="148">
        <f t="shared" si="11"/>
        <v>3298.43</v>
      </c>
      <c r="I73" s="149">
        <f t="shared" si="12"/>
        <v>1489.24</v>
      </c>
      <c r="J73" s="140">
        <f t="shared" si="13"/>
        <v>9.5210000000000008</v>
      </c>
      <c r="K73" s="142">
        <f>'2025-26 Salary &amp; Benefits'!E$6</f>
        <v>78209</v>
      </c>
      <c r="L73" s="142">
        <f>'2025-26 Salary &amp; Benefits'!F$6</f>
        <v>80164</v>
      </c>
      <c r="M73" s="9">
        <f t="shared" si="14"/>
        <v>744627.89</v>
      </c>
      <c r="N73" s="9">
        <f t="shared" si="15"/>
        <v>18613.54999999993</v>
      </c>
      <c r="O73" s="9">
        <f>'2025-26 Salary &amp; Benefits'!G$6</f>
        <v>15997.68</v>
      </c>
      <c r="P73" s="143">
        <f>'2025-26 Salary &amp; Benefits'!H$6</f>
        <v>0.16020000000000001</v>
      </c>
      <c r="Q73" s="143">
        <f>'2025-26 Salary &amp; Benefits'!I$6</f>
        <v>0.15390000000000001</v>
      </c>
      <c r="R73" s="9">
        <f t="shared" si="16"/>
        <v>274467.92</v>
      </c>
      <c r="S73" s="9">
        <f t="shared" si="17"/>
        <v>12720.69</v>
      </c>
      <c r="T73" s="9">
        <f t="shared" si="18"/>
        <v>1957.71</v>
      </c>
      <c r="U73" s="9">
        <f t="shared" si="19"/>
        <v>14678.400000000001</v>
      </c>
      <c r="V73" s="9">
        <f t="shared" si="20"/>
        <v>1052387.76</v>
      </c>
    </row>
    <row r="74" spans="1:22">
      <c r="A74" s="104" t="s">
        <v>2229</v>
      </c>
      <c r="B74" s="2" t="s">
        <v>481</v>
      </c>
      <c r="C74" s="72">
        <f>IF(A74=Summary!$B$9,Summary!$G$9,0)</f>
        <v>0</v>
      </c>
      <c r="D74" s="111">
        <f>VLOOKUP(A74,AAFTE!$A:$AE,3,0)</f>
        <v>1632.0800000000002</v>
      </c>
      <c r="E74" s="146">
        <f>VLOOKUP($A74,'2025-26 Salary &amp; Benefits'!$A:$I,3,)</f>
        <v>1</v>
      </c>
      <c r="F74" s="146">
        <f>VLOOKUP($A74,'2025-26 Salary &amp; Benefits'!$A:$I,4,)</f>
        <v>1</v>
      </c>
      <c r="G74" s="147">
        <f>VLOOKUP(A74,'CEDARS District FRPL'!$A$3:$C$322,3,0)</f>
        <v>0.62009999999999998</v>
      </c>
      <c r="H74" s="148">
        <f t="shared" si="11"/>
        <v>1632.0800000000002</v>
      </c>
      <c r="I74" s="149">
        <f t="shared" si="12"/>
        <v>1012.05</v>
      </c>
      <c r="J74" s="140">
        <f t="shared" si="13"/>
        <v>6.47</v>
      </c>
      <c r="K74" s="142">
        <f>'2025-26 Salary &amp; Benefits'!E$6</f>
        <v>78209</v>
      </c>
      <c r="L74" s="142">
        <f>'2025-26 Salary &amp; Benefits'!F$6</f>
        <v>80164</v>
      </c>
      <c r="M74" s="9">
        <f t="shared" si="14"/>
        <v>506012.23</v>
      </c>
      <c r="N74" s="9">
        <f t="shared" si="15"/>
        <v>12648.850000000035</v>
      </c>
      <c r="O74" s="9">
        <f>'2025-26 Salary &amp; Benefits'!G$6</f>
        <v>15997.68</v>
      </c>
      <c r="P74" s="143">
        <f>'2025-26 Salary &amp; Benefits'!H$6</f>
        <v>0.16020000000000001</v>
      </c>
      <c r="Q74" s="143">
        <f>'2025-26 Salary &amp; Benefits'!I$6</f>
        <v>0.15390000000000001</v>
      </c>
      <c r="R74" s="9">
        <f t="shared" si="16"/>
        <v>186514.81</v>
      </c>
      <c r="S74" s="9">
        <f t="shared" si="17"/>
        <v>8644.35</v>
      </c>
      <c r="T74" s="9">
        <f t="shared" si="18"/>
        <v>1330.37</v>
      </c>
      <c r="U74" s="9">
        <f t="shared" si="19"/>
        <v>9974.7200000000012</v>
      </c>
      <c r="V74" s="9">
        <f t="shared" si="20"/>
        <v>715150.6100000001</v>
      </c>
    </row>
    <row r="75" spans="1:22">
      <c r="A75" s="104" t="s">
        <v>2440</v>
      </c>
      <c r="B75" s="2" t="s">
        <v>2056</v>
      </c>
      <c r="C75" s="72">
        <f>IF(A75=Summary!$B$9,Summary!$G$9,0)</f>
        <v>0</v>
      </c>
      <c r="D75" s="111">
        <f>VLOOKUP(A75,AAFTE!$A:$AE,3,0)</f>
        <v>71.31</v>
      </c>
      <c r="E75" s="146">
        <f>VLOOKUP($A75,'2025-26 Salary &amp; Benefits'!$A:$I,3,)</f>
        <v>1</v>
      </c>
      <c r="F75" s="146">
        <f>VLOOKUP($A75,'2025-26 Salary &amp; Benefits'!$A:$I,4,)</f>
        <v>1</v>
      </c>
      <c r="G75" s="147">
        <f>VLOOKUP(A75,'CEDARS District FRPL'!$A$3:$C$322,3,0)</f>
        <v>0.66669999999999996</v>
      </c>
      <c r="H75" s="148">
        <f t="shared" si="11"/>
        <v>71.31</v>
      </c>
      <c r="I75" s="149">
        <f t="shared" si="12"/>
        <v>47.54</v>
      </c>
      <c r="J75" s="140">
        <f t="shared" si="13"/>
        <v>0.30399999999999999</v>
      </c>
      <c r="K75" s="142">
        <f>'2025-26 Salary &amp; Benefits'!E$6</f>
        <v>78209</v>
      </c>
      <c r="L75" s="142">
        <f>'2025-26 Salary &amp; Benefits'!F$6</f>
        <v>80164</v>
      </c>
      <c r="M75" s="9">
        <f t="shared" si="14"/>
        <v>23775.54</v>
      </c>
      <c r="N75" s="9">
        <f t="shared" si="15"/>
        <v>594.31999999999971</v>
      </c>
      <c r="O75" s="9">
        <f>'2025-26 Salary &amp; Benefits'!G$6</f>
        <v>15997.68</v>
      </c>
      <c r="P75" s="143">
        <f>'2025-26 Salary &amp; Benefits'!H$6</f>
        <v>0.16020000000000001</v>
      </c>
      <c r="Q75" s="143">
        <f>'2025-26 Salary &amp; Benefits'!I$6</f>
        <v>0.15390000000000001</v>
      </c>
      <c r="R75" s="9">
        <f t="shared" si="16"/>
        <v>8763.6</v>
      </c>
      <c r="S75" s="9">
        <f t="shared" si="17"/>
        <v>406.16</v>
      </c>
      <c r="T75" s="9">
        <f t="shared" si="18"/>
        <v>62.51</v>
      </c>
      <c r="U75" s="9">
        <f t="shared" si="19"/>
        <v>468.67</v>
      </c>
      <c r="V75" s="9">
        <f t="shared" si="20"/>
        <v>33602.129999999997</v>
      </c>
    </row>
    <row r="76" spans="1:22">
      <c r="A76" s="104" t="s">
        <v>2170</v>
      </c>
      <c r="B76" s="2" t="s">
        <v>100</v>
      </c>
      <c r="C76" s="72">
        <f>IF(A76=Summary!$B$9,Summary!$G$9,0)</f>
        <v>0</v>
      </c>
      <c r="D76" s="111">
        <f>VLOOKUP(A76,AAFTE!$A:$AE,3,0)</f>
        <v>404.05</v>
      </c>
      <c r="E76" s="146">
        <f>VLOOKUP($A76,'2025-26 Salary &amp; Benefits'!$A:$I,3,)</f>
        <v>1</v>
      </c>
      <c r="F76" s="146">
        <f>VLOOKUP($A76,'2025-26 Salary &amp; Benefits'!$A:$I,4,)</f>
        <v>1.04</v>
      </c>
      <c r="G76" s="147">
        <f>VLOOKUP(A76,'CEDARS District FRPL'!$A$3:$C$322,3,0)</f>
        <v>0.65780000000000005</v>
      </c>
      <c r="H76" s="148">
        <f t="shared" si="11"/>
        <v>404.05</v>
      </c>
      <c r="I76" s="149">
        <f t="shared" si="12"/>
        <v>265.77999999999997</v>
      </c>
      <c r="J76" s="140">
        <f t="shared" si="13"/>
        <v>1.6990000000000001</v>
      </c>
      <c r="K76" s="142">
        <f>'2025-26 Salary &amp; Benefits'!E$6</f>
        <v>78209</v>
      </c>
      <c r="L76" s="142">
        <f>'2025-26 Salary &amp; Benefits'!F$6</f>
        <v>80164</v>
      </c>
      <c r="M76" s="9">
        <f t="shared" si="14"/>
        <v>132877.09</v>
      </c>
      <c r="N76" s="9">
        <f t="shared" si="15"/>
        <v>8769.4899999999907</v>
      </c>
      <c r="O76" s="9">
        <f>'2025-26 Salary &amp; Benefits'!G$6</f>
        <v>15997.68</v>
      </c>
      <c r="P76" s="143">
        <f>'2025-26 Salary &amp; Benefits'!H$6</f>
        <v>0.16020000000000001</v>
      </c>
      <c r="Q76" s="143">
        <f>'2025-26 Salary &amp; Benefits'!I$6</f>
        <v>0.15390000000000001</v>
      </c>
      <c r="R76" s="9">
        <f t="shared" si="16"/>
        <v>49816.59</v>
      </c>
      <c r="S76" s="9">
        <f t="shared" si="17"/>
        <v>2360.7800000000002</v>
      </c>
      <c r="T76" s="9">
        <f t="shared" si="18"/>
        <v>363.32</v>
      </c>
      <c r="U76" s="9">
        <f t="shared" si="19"/>
        <v>2724.1000000000004</v>
      </c>
      <c r="V76" s="9">
        <f t="shared" si="20"/>
        <v>194187.27</v>
      </c>
    </row>
    <row r="77" spans="1:22">
      <c r="A77" s="104" t="s">
        <v>2247</v>
      </c>
      <c r="B77" s="2" t="s">
        <v>672</v>
      </c>
      <c r="C77" s="72">
        <f>IF(A77=Summary!$B$9,Summary!$G$9,0)</f>
        <v>0</v>
      </c>
      <c r="D77" s="111">
        <f>VLOOKUP(A77,AAFTE!$A:$AE,3,0)</f>
        <v>4366.2700000000004</v>
      </c>
      <c r="E77" s="146">
        <f>VLOOKUP($A77,'2025-26 Salary &amp; Benefits'!$A:$I,3,)</f>
        <v>1.1200000000000001</v>
      </c>
      <c r="F77" s="146">
        <f>VLOOKUP($A77,'2025-26 Salary &amp; Benefits'!$A:$I,4,)</f>
        <v>1.1200000000000001</v>
      </c>
      <c r="G77" s="147">
        <f>VLOOKUP(A77,'CEDARS District FRPL'!$A$3:$C$322,3,0)</f>
        <v>0.30769999999999997</v>
      </c>
      <c r="H77" s="148">
        <f t="shared" si="11"/>
        <v>4366.2700000000004</v>
      </c>
      <c r="I77" s="149">
        <f t="shared" si="12"/>
        <v>1343.5</v>
      </c>
      <c r="J77" s="140">
        <f t="shared" si="13"/>
        <v>8.5890000000000004</v>
      </c>
      <c r="K77" s="142">
        <f>'2025-26 Salary &amp; Benefits'!E$6</f>
        <v>78209</v>
      </c>
      <c r="L77" s="142">
        <f>'2025-26 Salary &amp; Benefits'!F$6</f>
        <v>80164</v>
      </c>
      <c r="M77" s="9">
        <f t="shared" si="14"/>
        <v>752345.55</v>
      </c>
      <c r="N77" s="9">
        <f t="shared" si="15"/>
        <v>18806.479999999981</v>
      </c>
      <c r="O77" s="9">
        <f>'2025-26 Salary &amp; Benefits'!G$6</f>
        <v>15997.68</v>
      </c>
      <c r="P77" s="143">
        <f>'2025-26 Salary &amp; Benefits'!H$6</f>
        <v>0.16020000000000001</v>
      </c>
      <c r="Q77" s="143">
        <f>'2025-26 Salary &amp; Benefits'!I$6</f>
        <v>0.15390000000000001</v>
      </c>
      <c r="R77" s="9">
        <f t="shared" si="16"/>
        <v>260824.15</v>
      </c>
      <c r="S77" s="9">
        <f t="shared" si="17"/>
        <v>12852.53</v>
      </c>
      <c r="T77" s="9">
        <f t="shared" si="18"/>
        <v>1978</v>
      </c>
      <c r="U77" s="9">
        <f t="shared" si="19"/>
        <v>14830.53</v>
      </c>
      <c r="V77" s="9">
        <f t="shared" si="20"/>
        <v>1046806.7100000001</v>
      </c>
    </row>
    <row r="78" spans="1:22">
      <c r="A78" s="104" t="s">
        <v>2221</v>
      </c>
      <c r="B78" s="2" t="s">
        <v>443</v>
      </c>
      <c r="C78" s="72">
        <f>IF(A78=Summary!$B$9,Summary!$G$9,0)</f>
        <v>0</v>
      </c>
      <c r="D78" s="111">
        <f>VLOOKUP(A78,AAFTE!$A:$AE,3,0)</f>
        <v>2706.51</v>
      </c>
      <c r="E78" s="146">
        <f>VLOOKUP($A78,'2025-26 Salary &amp; Benefits'!$A:$I,3,)</f>
        <v>1</v>
      </c>
      <c r="F78" s="146">
        <f>VLOOKUP($A78,'2025-26 Salary &amp; Benefits'!$A:$I,4,)</f>
        <v>1.04</v>
      </c>
      <c r="G78" s="147">
        <f>VLOOKUP(A78,'CEDARS District FRPL'!$A$3:$C$322,3,0)</f>
        <v>0.58709999999999996</v>
      </c>
      <c r="H78" s="148">
        <f t="shared" si="11"/>
        <v>2706.51</v>
      </c>
      <c r="I78" s="149">
        <f t="shared" si="12"/>
        <v>1588.99</v>
      </c>
      <c r="J78" s="140">
        <f t="shared" si="13"/>
        <v>10.159000000000001</v>
      </c>
      <c r="K78" s="142">
        <f>'2025-26 Salary &amp; Benefits'!E$6</f>
        <v>78209</v>
      </c>
      <c r="L78" s="142">
        <f>'2025-26 Salary &amp; Benefits'!F$6</f>
        <v>80164</v>
      </c>
      <c r="M78" s="9">
        <f t="shared" si="14"/>
        <v>794525.23</v>
      </c>
      <c r="N78" s="9">
        <f t="shared" si="15"/>
        <v>52436.290000000037</v>
      </c>
      <c r="O78" s="9">
        <f>'2025-26 Salary &amp; Benefits'!G$6</f>
        <v>15997.68</v>
      </c>
      <c r="P78" s="143">
        <f>'2025-26 Salary &amp; Benefits'!H$6</f>
        <v>0.16020000000000001</v>
      </c>
      <c r="Q78" s="143">
        <f>'2025-26 Salary &amp; Benefits'!I$6</f>
        <v>0.15390000000000001</v>
      </c>
      <c r="R78" s="9">
        <f t="shared" si="16"/>
        <v>297873.32</v>
      </c>
      <c r="S78" s="9">
        <f t="shared" si="17"/>
        <v>14116.03</v>
      </c>
      <c r="T78" s="9">
        <f t="shared" si="18"/>
        <v>2172.46</v>
      </c>
      <c r="U78" s="9">
        <f t="shared" si="19"/>
        <v>16288.490000000002</v>
      </c>
      <c r="V78" s="9">
        <f t="shared" si="20"/>
        <v>1161123.33</v>
      </c>
    </row>
    <row r="79" spans="1:22">
      <c r="A79" s="104" t="s">
        <v>2290</v>
      </c>
      <c r="B79" s="2" t="s">
        <v>1110</v>
      </c>
      <c r="C79" s="72">
        <f>IF(A79=Summary!$B$9,Summary!$G$9,0)</f>
        <v>0</v>
      </c>
      <c r="D79" s="111">
        <f>VLOOKUP(A79,AAFTE!$A:$AE,3,0)</f>
        <v>53.66</v>
      </c>
      <c r="E79" s="146">
        <f>VLOOKUP($A79,'2025-26 Salary &amp; Benefits'!$A:$I,3,)</f>
        <v>1</v>
      </c>
      <c r="F79" s="146">
        <f>VLOOKUP($A79,'2025-26 Salary &amp; Benefits'!$A:$I,4,)</f>
        <v>1</v>
      </c>
      <c r="G79" s="147">
        <f>VLOOKUP(A79,'CEDARS District FRPL'!$A$3:$C$322,3,0)</f>
        <v>0.5091</v>
      </c>
      <c r="H79" s="148">
        <f t="shared" si="11"/>
        <v>53.66</v>
      </c>
      <c r="I79" s="149">
        <f t="shared" si="12"/>
        <v>27.32</v>
      </c>
      <c r="J79" s="140">
        <f t="shared" si="13"/>
        <v>0.17499999999999999</v>
      </c>
      <c r="K79" s="142">
        <f>'2025-26 Salary &amp; Benefits'!E$6</f>
        <v>78209</v>
      </c>
      <c r="L79" s="142">
        <f>'2025-26 Salary &amp; Benefits'!F$6</f>
        <v>80164</v>
      </c>
      <c r="M79" s="9">
        <f t="shared" si="14"/>
        <v>13686.58</v>
      </c>
      <c r="N79" s="9">
        <f t="shared" si="15"/>
        <v>342.1200000000008</v>
      </c>
      <c r="O79" s="9">
        <f>'2025-26 Salary &amp; Benefits'!G$6</f>
        <v>15997.68</v>
      </c>
      <c r="P79" s="143">
        <f>'2025-26 Salary &amp; Benefits'!H$6</f>
        <v>0.16020000000000001</v>
      </c>
      <c r="Q79" s="143">
        <f>'2025-26 Salary &amp; Benefits'!I$6</f>
        <v>0.15390000000000001</v>
      </c>
      <c r="R79" s="9">
        <f t="shared" si="16"/>
        <v>5044.84</v>
      </c>
      <c r="S79" s="9">
        <f t="shared" si="17"/>
        <v>233.81</v>
      </c>
      <c r="T79" s="9">
        <f t="shared" si="18"/>
        <v>35.979999999999997</v>
      </c>
      <c r="U79" s="9">
        <f t="shared" si="19"/>
        <v>269.79000000000002</v>
      </c>
      <c r="V79" s="9">
        <f t="shared" si="20"/>
        <v>19343.330000000002</v>
      </c>
    </row>
    <row r="80" spans="1:22">
      <c r="A80" s="104" t="s">
        <v>2365</v>
      </c>
      <c r="B80" s="2" t="s">
        <v>1511</v>
      </c>
      <c r="C80" s="72">
        <f>IF(A80=Summary!$B$9,Summary!$G$9,0)</f>
        <v>0</v>
      </c>
      <c r="D80" s="111">
        <f>VLOOKUP(A80,AAFTE!$A:$AE,3,0)</f>
        <v>19934.100000000002</v>
      </c>
      <c r="E80" s="146">
        <f>VLOOKUP($A80,'2025-26 Salary &amp; Benefits'!$A:$I,3,)</f>
        <v>1.18</v>
      </c>
      <c r="F80" s="146">
        <f>VLOOKUP($A80,'2025-26 Salary &amp; Benefits'!$A:$I,4,)</f>
        <v>1.18</v>
      </c>
      <c r="G80" s="147">
        <f>VLOOKUP(A80,'CEDARS District FRPL'!$A$3:$C$322,3,0)</f>
        <v>0.46110000000000001</v>
      </c>
      <c r="H80" s="148">
        <f t="shared" si="11"/>
        <v>19934.100000000002</v>
      </c>
      <c r="I80" s="149">
        <f t="shared" si="12"/>
        <v>9191.61</v>
      </c>
      <c r="J80" s="140">
        <f t="shared" si="13"/>
        <v>58.765000000000001</v>
      </c>
      <c r="K80" s="142">
        <f>'2025-26 Salary &amp; Benefits'!E$6</f>
        <v>78209</v>
      </c>
      <c r="L80" s="142">
        <f>'2025-26 Salary &amp; Benefits'!F$6</f>
        <v>80164</v>
      </c>
      <c r="M80" s="9">
        <f t="shared" si="14"/>
        <v>5423223.2199999997</v>
      </c>
      <c r="N80" s="9">
        <f t="shared" si="15"/>
        <v>135564.98000000045</v>
      </c>
      <c r="O80" s="9">
        <f>'2025-26 Salary &amp; Benefits'!G$6</f>
        <v>15997.68</v>
      </c>
      <c r="P80" s="143">
        <f>'2025-26 Salary &amp; Benefits'!H$6</f>
        <v>0.16020000000000001</v>
      </c>
      <c r="Q80" s="143">
        <f>'2025-26 Salary &amp; Benefits'!I$6</f>
        <v>0.15390000000000001</v>
      </c>
      <c r="R80" s="9">
        <f t="shared" si="16"/>
        <v>1829767.48</v>
      </c>
      <c r="S80" s="9">
        <f t="shared" si="17"/>
        <v>92646.47</v>
      </c>
      <c r="T80" s="9">
        <f t="shared" si="18"/>
        <v>14258.29</v>
      </c>
      <c r="U80" s="9">
        <f t="shared" si="19"/>
        <v>106904.76000000001</v>
      </c>
      <c r="V80" s="9">
        <f t="shared" si="20"/>
        <v>7495460.4399999995</v>
      </c>
    </row>
    <row r="81" spans="1:22">
      <c r="A81" s="104" t="s">
        <v>2186</v>
      </c>
      <c r="B81" s="2" t="s">
        <v>215</v>
      </c>
      <c r="C81" s="72">
        <f>IF(A81=Summary!$B$9,Summary!$G$9,0)</f>
        <v>0</v>
      </c>
      <c r="D81" s="111">
        <f>VLOOKUP(A81,AAFTE!$A:$AE,3,0)</f>
        <v>22022.93</v>
      </c>
      <c r="E81" s="146">
        <f>VLOOKUP($A81,'2025-26 Salary &amp; Benefits'!$A:$I,3,)</f>
        <v>1.06</v>
      </c>
      <c r="F81" s="146">
        <f>VLOOKUP($A81,'2025-26 Salary &amp; Benefits'!$A:$I,4,)</f>
        <v>1.1000000000000001</v>
      </c>
      <c r="G81" s="147">
        <f>VLOOKUP(A81,'CEDARS District FRPL'!$A$3:$C$322,3,0)</f>
        <v>0.53939999999999999</v>
      </c>
      <c r="H81" s="148">
        <f t="shared" si="11"/>
        <v>22022.93</v>
      </c>
      <c r="I81" s="149">
        <f t="shared" si="12"/>
        <v>11879.17</v>
      </c>
      <c r="J81" s="140">
        <f t="shared" si="13"/>
        <v>75.947000000000003</v>
      </c>
      <c r="K81" s="142">
        <f>'2025-26 Salary &amp; Benefits'!E$6</f>
        <v>78209</v>
      </c>
      <c r="L81" s="142">
        <f>'2025-26 Salary &amp; Benefits'!F$6</f>
        <v>80164</v>
      </c>
      <c r="M81" s="9">
        <f t="shared" si="14"/>
        <v>6296123.2599999998</v>
      </c>
      <c r="N81" s="9">
        <f t="shared" si="15"/>
        <v>400913.58000000007</v>
      </c>
      <c r="O81" s="9">
        <f>'2025-26 Salary &amp; Benefits'!G$6</f>
        <v>15997.68</v>
      </c>
      <c r="P81" s="143">
        <f>'2025-26 Salary &amp; Benefits'!H$6</f>
        <v>0.16020000000000001</v>
      </c>
      <c r="Q81" s="143">
        <f>'2025-26 Salary &amp; Benefits'!I$6</f>
        <v>0.15390000000000001</v>
      </c>
      <c r="R81" s="9">
        <f t="shared" si="16"/>
        <v>2285315.35</v>
      </c>
      <c r="S81" s="9">
        <f t="shared" si="17"/>
        <v>111617.28</v>
      </c>
      <c r="T81" s="9">
        <f t="shared" si="18"/>
        <v>17177.900000000001</v>
      </c>
      <c r="U81" s="9">
        <f t="shared" si="19"/>
        <v>128795.18</v>
      </c>
      <c r="V81" s="9">
        <f t="shared" si="20"/>
        <v>9111147.3699999992</v>
      </c>
    </row>
    <row r="82" spans="1:22">
      <c r="A82" s="104" t="s">
        <v>2402</v>
      </c>
      <c r="B82" s="2" t="s">
        <v>1853</v>
      </c>
      <c r="C82" s="72">
        <f>IF(A82=Summary!$B$9,Summary!$G$9,0)</f>
        <v>0</v>
      </c>
      <c r="D82" s="111">
        <f>VLOOKUP(A82,AAFTE!$A:$AE,3,0)</f>
        <v>38.9</v>
      </c>
      <c r="E82" s="146">
        <f>VLOOKUP($A82,'2025-26 Salary &amp; Benefits'!$A:$I,3,)</f>
        <v>1</v>
      </c>
      <c r="F82" s="146">
        <f>VLOOKUP($A82,'2025-26 Salary &amp; Benefits'!$A:$I,4,)</f>
        <v>1</v>
      </c>
      <c r="G82" s="147">
        <f>VLOOKUP(A82,'CEDARS District FRPL'!$A$3:$C$322,3,0)</f>
        <v>1</v>
      </c>
      <c r="H82" s="148">
        <f t="shared" si="11"/>
        <v>38.9</v>
      </c>
      <c r="I82" s="149">
        <f t="shared" si="12"/>
        <v>38.9</v>
      </c>
      <c r="J82" s="140">
        <f t="shared" si="13"/>
        <v>0.249</v>
      </c>
      <c r="K82" s="142">
        <f>'2025-26 Salary &amp; Benefits'!E$6</f>
        <v>78209</v>
      </c>
      <c r="L82" s="142">
        <f>'2025-26 Salary &amp; Benefits'!F$6</f>
        <v>80164</v>
      </c>
      <c r="M82" s="9">
        <f t="shared" si="14"/>
        <v>19474.04</v>
      </c>
      <c r="N82" s="9">
        <f t="shared" si="15"/>
        <v>486.79999999999927</v>
      </c>
      <c r="O82" s="9">
        <f>'2025-26 Salary &amp; Benefits'!G$6</f>
        <v>15997.68</v>
      </c>
      <c r="P82" s="143">
        <f>'2025-26 Salary &amp; Benefits'!H$6</f>
        <v>0.16020000000000001</v>
      </c>
      <c r="Q82" s="143">
        <f>'2025-26 Salary &amp; Benefits'!I$6</f>
        <v>0.15390000000000001</v>
      </c>
      <c r="R82" s="9">
        <f t="shared" si="16"/>
        <v>7178.08</v>
      </c>
      <c r="S82" s="9">
        <f t="shared" si="17"/>
        <v>332.68</v>
      </c>
      <c r="T82" s="9">
        <f t="shared" si="18"/>
        <v>51.2</v>
      </c>
      <c r="U82" s="9">
        <f t="shared" si="19"/>
        <v>383.88</v>
      </c>
      <c r="V82" s="9">
        <f t="shared" si="20"/>
        <v>27522.800000000003</v>
      </c>
    </row>
    <row r="83" spans="1:22">
      <c r="A83" s="104" t="s">
        <v>2246</v>
      </c>
      <c r="B83" s="2" t="s">
        <v>632</v>
      </c>
      <c r="C83" s="72">
        <f>IF(A83=Summary!$B$9,Summary!$G$9,0)</f>
        <v>0</v>
      </c>
      <c r="D83" s="111">
        <f>VLOOKUP(A83,AAFTE!$A:$AE,3,0)</f>
        <v>21263.55</v>
      </c>
      <c r="E83" s="146">
        <f>VLOOKUP($A83,'2025-26 Salary &amp; Benefits'!$A:$I,3,)</f>
        <v>1.1200000000000001</v>
      </c>
      <c r="F83" s="146">
        <f>VLOOKUP($A83,'2025-26 Salary &amp; Benefits'!$A:$I,4,)</f>
        <v>1.1200000000000001</v>
      </c>
      <c r="G83" s="147">
        <f>VLOOKUP(A83,'CEDARS District FRPL'!$A$3:$C$322,3,0)</f>
        <v>0.72289999999999999</v>
      </c>
      <c r="H83" s="148">
        <f t="shared" si="11"/>
        <v>21263.55</v>
      </c>
      <c r="I83" s="149">
        <f t="shared" si="12"/>
        <v>15371.42</v>
      </c>
      <c r="J83" s="140">
        <f t="shared" si="13"/>
        <v>98.275000000000006</v>
      </c>
      <c r="K83" s="142">
        <f>'2025-26 Salary &amp; Benefits'!E$6</f>
        <v>78209</v>
      </c>
      <c r="L83" s="142">
        <f>'2025-26 Salary &amp; Benefits'!F$6</f>
        <v>80164</v>
      </c>
      <c r="M83" s="9">
        <f t="shared" si="14"/>
        <v>8608308.2100000009</v>
      </c>
      <c r="N83" s="9">
        <f t="shared" si="15"/>
        <v>215182.93999999948</v>
      </c>
      <c r="O83" s="9">
        <f>'2025-26 Salary &amp; Benefits'!G$6</f>
        <v>15997.68</v>
      </c>
      <c r="P83" s="143">
        <f>'2025-26 Salary &amp; Benefits'!H$6</f>
        <v>0.16020000000000001</v>
      </c>
      <c r="Q83" s="143">
        <f>'2025-26 Salary &amp; Benefits'!I$6</f>
        <v>0.15390000000000001</v>
      </c>
      <c r="R83" s="9">
        <f t="shared" si="16"/>
        <v>2984339.63</v>
      </c>
      <c r="S83" s="9">
        <f t="shared" si="17"/>
        <v>147058.19</v>
      </c>
      <c r="T83" s="9">
        <f t="shared" si="18"/>
        <v>22632.26</v>
      </c>
      <c r="U83" s="9">
        <f t="shared" si="19"/>
        <v>169690.45</v>
      </c>
      <c r="V83" s="9">
        <f t="shared" si="20"/>
        <v>11977521.229999999</v>
      </c>
    </row>
    <row r="84" spans="1:22">
      <c r="A84" s="104" t="s">
        <v>2424</v>
      </c>
      <c r="B84" s="2" t="s">
        <v>1991</v>
      </c>
      <c r="C84" s="72">
        <f>IF(A84=Summary!$B$9,Summary!$G$9,0)</f>
        <v>0</v>
      </c>
      <c r="D84" s="111">
        <f>VLOOKUP(A84,AAFTE!$A:$AE,3,0)</f>
        <v>4685.01</v>
      </c>
      <c r="E84" s="146">
        <f>VLOOKUP($A84,'2025-26 Salary &amp; Benefits'!$A:$I,3,)</f>
        <v>1.06</v>
      </c>
      <c r="F84" s="146">
        <f>VLOOKUP($A84,'2025-26 Salary &amp; Benefits'!$A:$I,4,)</f>
        <v>1.06</v>
      </c>
      <c r="G84" s="147">
        <f>VLOOKUP(A84,'CEDARS District FRPL'!$A$3:$C$322,3,0)</f>
        <v>0.51980000000000004</v>
      </c>
      <c r="H84" s="148">
        <f t="shared" si="11"/>
        <v>4685.01</v>
      </c>
      <c r="I84" s="149">
        <f t="shared" si="12"/>
        <v>2435.27</v>
      </c>
      <c r="J84" s="140">
        <f t="shared" si="13"/>
        <v>15.569000000000001</v>
      </c>
      <c r="K84" s="142">
        <f>'2025-26 Salary &amp; Benefits'!E$6</f>
        <v>78209</v>
      </c>
      <c r="L84" s="142">
        <f>'2025-26 Salary &amp; Benefits'!F$6</f>
        <v>80164</v>
      </c>
      <c r="M84" s="9">
        <f t="shared" si="14"/>
        <v>1290694.08</v>
      </c>
      <c r="N84" s="9">
        <f t="shared" si="15"/>
        <v>32263.629999999888</v>
      </c>
      <c r="O84" s="9">
        <f>'2025-26 Salary &amp; Benefits'!G$6</f>
        <v>15997.68</v>
      </c>
      <c r="P84" s="143">
        <f>'2025-26 Salary &amp; Benefits'!H$6</f>
        <v>0.16020000000000001</v>
      </c>
      <c r="Q84" s="143">
        <f>'2025-26 Salary &amp; Benefits'!I$6</f>
        <v>0.15390000000000001</v>
      </c>
      <c r="R84" s="9">
        <f t="shared" si="16"/>
        <v>460802.44</v>
      </c>
      <c r="S84" s="9">
        <f t="shared" si="17"/>
        <v>22049.3</v>
      </c>
      <c r="T84" s="9">
        <f t="shared" si="18"/>
        <v>3393.39</v>
      </c>
      <c r="U84" s="9">
        <f t="shared" si="19"/>
        <v>25442.69</v>
      </c>
      <c r="V84" s="9">
        <f t="shared" si="20"/>
        <v>1809202.8399999999</v>
      </c>
    </row>
    <row r="85" spans="1:22">
      <c r="A85" s="104" t="s">
        <v>2348</v>
      </c>
      <c r="B85" s="2" t="s">
        <v>1437</v>
      </c>
      <c r="C85" s="72">
        <f>IF(A85=Summary!$B$9,Summary!$G$9,0)</f>
        <v>0</v>
      </c>
      <c r="D85" s="111">
        <f>VLOOKUP(A85,AAFTE!$A:$AE,3,0)</f>
        <v>3879.44</v>
      </c>
      <c r="E85" s="146">
        <f>VLOOKUP($A85,'2025-26 Salary &amp; Benefits'!$A:$I,3,)</f>
        <v>1.1200000000000001</v>
      </c>
      <c r="F85" s="146">
        <f>VLOOKUP($A85,'2025-26 Salary &amp; Benefits'!$A:$I,4,)</f>
        <v>1.1200000000000001</v>
      </c>
      <c r="G85" s="147">
        <f>VLOOKUP(A85,'CEDARS District FRPL'!$A$3:$C$322,3,0)</f>
        <v>0.52390000000000003</v>
      </c>
      <c r="H85" s="148">
        <f t="shared" si="11"/>
        <v>3879.44</v>
      </c>
      <c r="I85" s="149">
        <f t="shared" si="12"/>
        <v>2032.44</v>
      </c>
      <c r="J85" s="140">
        <f t="shared" si="13"/>
        <v>12.994</v>
      </c>
      <c r="K85" s="142">
        <f>'2025-26 Salary &amp; Benefits'!E$6</f>
        <v>78209</v>
      </c>
      <c r="L85" s="142">
        <f>'2025-26 Salary &amp; Benefits'!F$6</f>
        <v>80164</v>
      </c>
      <c r="M85" s="9">
        <f t="shared" si="14"/>
        <v>1138197.48</v>
      </c>
      <c r="N85" s="9">
        <f t="shared" si="15"/>
        <v>28451.659999999916</v>
      </c>
      <c r="O85" s="9">
        <f>'2025-26 Salary &amp; Benefits'!G$6</f>
        <v>15997.68</v>
      </c>
      <c r="P85" s="143">
        <f>'2025-26 Salary &amp; Benefits'!H$6</f>
        <v>0.16020000000000001</v>
      </c>
      <c r="Q85" s="143">
        <f>'2025-26 Salary &amp; Benefits'!I$6</f>
        <v>0.15390000000000001</v>
      </c>
      <c r="R85" s="9">
        <f t="shared" si="16"/>
        <v>394591.8</v>
      </c>
      <c r="S85" s="9">
        <f t="shared" si="17"/>
        <v>19444.150000000001</v>
      </c>
      <c r="T85" s="9">
        <f t="shared" si="18"/>
        <v>2992.45</v>
      </c>
      <c r="U85" s="9">
        <f t="shared" si="19"/>
        <v>22436.600000000002</v>
      </c>
      <c r="V85" s="9">
        <f t="shared" si="20"/>
        <v>1583677.54</v>
      </c>
    </row>
    <row r="86" spans="1:22">
      <c r="A86" s="104" t="s">
        <v>2165</v>
      </c>
      <c r="B86" s="2" t="s">
        <v>65</v>
      </c>
      <c r="C86" s="72">
        <f>IF(A86=Summary!$B$9,Summary!$G$9,0)</f>
        <v>0</v>
      </c>
      <c r="D86" s="111">
        <f>VLOOKUP(A86,AAFTE!$A:$AE,3,0)</f>
        <v>857.29</v>
      </c>
      <c r="E86" s="146">
        <f>VLOOKUP($A86,'2025-26 Salary &amp; Benefits'!$A:$I,3,)</f>
        <v>1</v>
      </c>
      <c r="F86" s="146">
        <f>VLOOKUP($A86,'2025-26 Salary &amp; Benefits'!$A:$I,4,)</f>
        <v>1</v>
      </c>
      <c r="G86" s="147">
        <f>VLOOKUP(A86,'CEDARS District FRPL'!$A$3:$C$322,3,0)</f>
        <v>0.72230000000000005</v>
      </c>
      <c r="H86" s="148">
        <f t="shared" si="11"/>
        <v>857.29</v>
      </c>
      <c r="I86" s="149">
        <f t="shared" si="12"/>
        <v>619.22</v>
      </c>
      <c r="J86" s="140">
        <f t="shared" si="13"/>
        <v>3.9590000000000001</v>
      </c>
      <c r="K86" s="142">
        <f>'2025-26 Salary &amp; Benefits'!E$6</f>
        <v>78209</v>
      </c>
      <c r="L86" s="142">
        <f>'2025-26 Salary &amp; Benefits'!F$6</f>
        <v>80164</v>
      </c>
      <c r="M86" s="9">
        <f t="shared" si="14"/>
        <v>309629.43</v>
      </c>
      <c r="N86" s="9">
        <f t="shared" si="15"/>
        <v>7739.8500000000349</v>
      </c>
      <c r="O86" s="9">
        <f>'2025-26 Salary &amp; Benefits'!G$6</f>
        <v>15997.68</v>
      </c>
      <c r="P86" s="143">
        <f>'2025-26 Salary &amp; Benefits'!H$6</f>
        <v>0.16020000000000001</v>
      </c>
      <c r="Q86" s="143">
        <f>'2025-26 Salary &amp; Benefits'!I$6</f>
        <v>0.15390000000000001</v>
      </c>
      <c r="R86" s="9">
        <f t="shared" si="16"/>
        <v>114128.61</v>
      </c>
      <c r="S86" s="9">
        <f t="shared" si="17"/>
        <v>5289.49</v>
      </c>
      <c r="T86" s="9">
        <f t="shared" si="18"/>
        <v>814.05</v>
      </c>
      <c r="U86" s="9">
        <f t="shared" si="19"/>
        <v>6103.54</v>
      </c>
      <c r="V86" s="9">
        <f t="shared" si="20"/>
        <v>437601.43</v>
      </c>
    </row>
    <row r="87" spans="1:22">
      <c r="A87" s="104" t="s">
        <v>2344</v>
      </c>
      <c r="B87" s="2" t="s">
        <v>1381</v>
      </c>
      <c r="C87" s="72">
        <f>IF(A87=Summary!$B$9,Summary!$G$9,0)</f>
        <v>0</v>
      </c>
      <c r="D87" s="111">
        <f>VLOOKUP(A87,AAFTE!$A:$AE,3,0)</f>
        <v>6921.05</v>
      </c>
      <c r="E87" s="146">
        <f>VLOOKUP($A87,'2025-26 Salary &amp; Benefits'!$A:$I,3,)</f>
        <v>1.06</v>
      </c>
      <c r="F87" s="146">
        <f>VLOOKUP($A87,'2025-26 Salary &amp; Benefits'!$A:$I,4,)</f>
        <v>1.06</v>
      </c>
      <c r="G87" s="147">
        <f>VLOOKUP(A87,'CEDARS District FRPL'!$A$3:$C$322,3,0)</f>
        <v>0.72230000000000005</v>
      </c>
      <c r="H87" s="148">
        <f t="shared" si="11"/>
        <v>6921.05</v>
      </c>
      <c r="I87" s="149">
        <f t="shared" si="12"/>
        <v>4999.07</v>
      </c>
      <c r="J87" s="140">
        <f t="shared" si="13"/>
        <v>31.960999999999999</v>
      </c>
      <c r="K87" s="142">
        <f>'2025-26 Salary &amp; Benefits'!E$6</f>
        <v>78209</v>
      </c>
      <c r="L87" s="142">
        <f>'2025-26 Salary &amp; Benefits'!F$6</f>
        <v>80164</v>
      </c>
      <c r="M87" s="9">
        <f t="shared" si="14"/>
        <v>2649616.12</v>
      </c>
      <c r="N87" s="9">
        <f t="shared" si="15"/>
        <v>66232.779999999795</v>
      </c>
      <c r="O87" s="9">
        <f>'2025-26 Salary &amp; Benefits'!G$6</f>
        <v>15997.68</v>
      </c>
      <c r="P87" s="143">
        <f>'2025-26 Salary &amp; Benefits'!H$6</f>
        <v>0.16020000000000001</v>
      </c>
      <c r="Q87" s="143">
        <f>'2025-26 Salary &amp; Benefits'!I$6</f>
        <v>0.15390000000000001</v>
      </c>
      <c r="R87" s="9">
        <f t="shared" si="16"/>
        <v>945963.58</v>
      </c>
      <c r="S87" s="9">
        <f t="shared" si="17"/>
        <v>45264.15</v>
      </c>
      <c r="T87" s="9">
        <f t="shared" si="18"/>
        <v>6966.15</v>
      </c>
      <c r="U87" s="9">
        <f t="shared" si="19"/>
        <v>52230.3</v>
      </c>
      <c r="V87" s="9">
        <f t="shared" si="20"/>
        <v>3714042.78</v>
      </c>
    </row>
    <row r="88" spans="1:22">
      <c r="A88" s="104" t="s">
        <v>2386</v>
      </c>
      <c r="B88" s="2" t="s">
        <v>1778</v>
      </c>
      <c r="C88" s="72">
        <f>IF(A88=Summary!$B$9,Summary!$G$9,0)</f>
        <v>0</v>
      </c>
      <c r="D88" s="111">
        <f>VLOOKUP(A88,AAFTE!$A:$AE,3,0)</f>
        <v>872.43</v>
      </c>
      <c r="E88" s="146">
        <f>VLOOKUP($A88,'2025-26 Salary &amp; Benefits'!$A:$I,3,)</f>
        <v>1</v>
      </c>
      <c r="F88" s="146">
        <f>VLOOKUP($A88,'2025-26 Salary &amp; Benefits'!$A:$I,4,)</f>
        <v>1.04</v>
      </c>
      <c r="G88" s="147">
        <f>VLOOKUP(A88,'CEDARS District FRPL'!$A$3:$C$322,3,0)</f>
        <v>0.21379999999999999</v>
      </c>
      <c r="H88" s="148">
        <f t="shared" si="11"/>
        <v>872.43</v>
      </c>
      <c r="I88" s="149">
        <f t="shared" si="12"/>
        <v>186.53</v>
      </c>
      <c r="J88" s="140">
        <f t="shared" si="13"/>
        <v>1.1930000000000001</v>
      </c>
      <c r="K88" s="142">
        <f>'2025-26 Salary &amp; Benefits'!E$6</f>
        <v>78209</v>
      </c>
      <c r="L88" s="142">
        <f>'2025-26 Salary &amp; Benefits'!F$6</f>
        <v>80164</v>
      </c>
      <c r="M88" s="9">
        <f t="shared" si="14"/>
        <v>93303.34</v>
      </c>
      <c r="N88" s="9">
        <f t="shared" si="15"/>
        <v>6157.7400000000052</v>
      </c>
      <c r="O88" s="9">
        <f>'2025-26 Salary &amp; Benefits'!G$6</f>
        <v>15997.68</v>
      </c>
      <c r="P88" s="143">
        <f>'2025-26 Salary &amp; Benefits'!H$6</f>
        <v>0.16020000000000001</v>
      </c>
      <c r="Q88" s="143">
        <f>'2025-26 Salary &amp; Benefits'!I$6</f>
        <v>0.15390000000000001</v>
      </c>
      <c r="R88" s="9">
        <f t="shared" si="16"/>
        <v>34980.1</v>
      </c>
      <c r="S88" s="9">
        <f t="shared" si="17"/>
        <v>1657.68</v>
      </c>
      <c r="T88" s="9">
        <f t="shared" si="18"/>
        <v>255.12</v>
      </c>
      <c r="U88" s="9">
        <f t="shared" si="19"/>
        <v>1912.8000000000002</v>
      </c>
      <c r="V88" s="9">
        <f t="shared" si="20"/>
        <v>136353.97999999998</v>
      </c>
    </row>
    <row r="89" spans="1:22">
      <c r="A89" s="104" t="s">
        <v>2437</v>
      </c>
      <c r="B89" s="2" t="s">
        <v>2049</v>
      </c>
      <c r="C89" s="72">
        <f>IF(A89=Summary!$B$9,Summary!$G$9,0)</f>
        <v>0</v>
      </c>
      <c r="D89" s="111">
        <f>VLOOKUP(A89,AAFTE!$A:$AE,3,0)</f>
        <v>115.34</v>
      </c>
      <c r="E89" s="146">
        <f>VLOOKUP($A89,'2025-26 Salary &amp; Benefits'!$A:$I,3,)</f>
        <v>1</v>
      </c>
      <c r="F89" s="146">
        <f>VLOOKUP($A89,'2025-26 Salary &amp; Benefits'!$A:$I,4,)</f>
        <v>1</v>
      </c>
      <c r="G89" s="147">
        <f>VLOOKUP(A89,'CEDARS District FRPL'!$A$3:$C$322,3,0)</f>
        <v>0.60660000000000003</v>
      </c>
      <c r="H89" s="148">
        <f t="shared" si="11"/>
        <v>115.34</v>
      </c>
      <c r="I89" s="149">
        <f t="shared" si="12"/>
        <v>69.97</v>
      </c>
      <c r="J89" s="140">
        <f t="shared" si="13"/>
        <v>0.44700000000000001</v>
      </c>
      <c r="K89" s="142">
        <f>'2025-26 Salary &amp; Benefits'!E$6</f>
        <v>78209</v>
      </c>
      <c r="L89" s="142">
        <f>'2025-26 Salary &amp; Benefits'!F$6</f>
        <v>80164</v>
      </c>
      <c r="M89" s="9">
        <f t="shared" si="14"/>
        <v>34959.42</v>
      </c>
      <c r="N89" s="9">
        <f t="shared" si="15"/>
        <v>873.88999999999942</v>
      </c>
      <c r="O89" s="9">
        <f>'2025-26 Salary &amp; Benefits'!G$6</f>
        <v>15997.68</v>
      </c>
      <c r="P89" s="143">
        <f>'2025-26 Salary &amp; Benefits'!H$6</f>
        <v>0.16020000000000001</v>
      </c>
      <c r="Q89" s="143">
        <f>'2025-26 Salary &amp; Benefits'!I$6</f>
        <v>0.15390000000000001</v>
      </c>
      <c r="R89" s="9">
        <f t="shared" si="16"/>
        <v>12885.95</v>
      </c>
      <c r="S89" s="9">
        <f t="shared" si="17"/>
        <v>597.22</v>
      </c>
      <c r="T89" s="9">
        <f t="shared" si="18"/>
        <v>91.91</v>
      </c>
      <c r="U89" s="9">
        <f t="shared" si="19"/>
        <v>689.13</v>
      </c>
      <c r="V89" s="9">
        <f t="shared" si="20"/>
        <v>49408.389999999992</v>
      </c>
    </row>
    <row r="90" spans="1:22">
      <c r="A90" s="104" t="s">
        <v>2283</v>
      </c>
      <c r="B90" s="2" t="s">
        <v>1087</v>
      </c>
      <c r="C90" s="72">
        <f>IF(A90=Summary!$B$9,Summary!$G$9,0)</f>
        <v>0</v>
      </c>
      <c r="D90" s="111">
        <f>VLOOKUP(A90,AAFTE!$A:$AE,3,0)</f>
        <v>53.91</v>
      </c>
      <c r="E90" s="146">
        <f>VLOOKUP($A90,'2025-26 Salary &amp; Benefits'!$A:$I,3,)</f>
        <v>1</v>
      </c>
      <c r="F90" s="146">
        <f>VLOOKUP($A90,'2025-26 Salary &amp; Benefits'!$A:$I,4,)</f>
        <v>1.04</v>
      </c>
      <c r="G90" s="147">
        <f>VLOOKUP(A90,'CEDARS District FRPL'!$A$3:$C$322,3,0)</f>
        <v>0.55359999999999998</v>
      </c>
      <c r="H90" s="148">
        <f t="shared" si="11"/>
        <v>53.91</v>
      </c>
      <c r="I90" s="149">
        <f t="shared" si="12"/>
        <v>29.84</v>
      </c>
      <c r="J90" s="140">
        <f t="shared" si="13"/>
        <v>0.191</v>
      </c>
      <c r="K90" s="142">
        <f>'2025-26 Salary &amp; Benefits'!E$6</f>
        <v>78209</v>
      </c>
      <c r="L90" s="142">
        <f>'2025-26 Salary &amp; Benefits'!F$6</f>
        <v>80164</v>
      </c>
      <c r="M90" s="9">
        <f t="shared" si="14"/>
        <v>14937.92</v>
      </c>
      <c r="N90" s="9">
        <f t="shared" si="15"/>
        <v>985.86000000000058</v>
      </c>
      <c r="O90" s="9">
        <f>'2025-26 Salary &amp; Benefits'!G$6</f>
        <v>15997.68</v>
      </c>
      <c r="P90" s="143">
        <f>'2025-26 Salary &amp; Benefits'!H$6</f>
        <v>0.16020000000000001</v>
      </c>
      <c r="Q90" s="143">
        <f>'2025-26 Salary &amp; Benefits'!I$6</f>
        <v>0.15390000000000001</v>
      </c>
      <c r="R90" s="9">
        <f t="shared" si="16"/>
        <v>5600.34</v>
      </c>
      <c r="S90" s="9">
        <f t="shared" si="17"/>
        <v>265.39999999999998</v>
      </c>
      <c r="T90" s="9">
        <f t="shared" si="18"/>
        <v>40.85</v>
      </c>
      <c r="U90" s="9">
        <f t="shared" si="19"/>
        <v>306.25</v>
      </c>
      <c r="V90" s="9">
        <f t="shared" si="20"/>
        <v>21830.370000000003</v>
      </c>
    </row>
    <row r="91" spans="1:22">
      <c r="A91" s="104" t="s">
        <v>2286</v>
      </c>
      <c r="B91" s="2" t="s">
        <v>1093</v>
      </c>
      <c r="C91" s="72">
        <f>IF(A91=Summary!$B$9,Summary!$G$9,0)</f>
        <v>0</v>
      </c>
      <c r="D91" s="111">
        <f>VLOOKUP(A91,AAFTE!$A:$AE,3,0)</f>
        <v>2947.99</v>
      </c>
      <c r="E91" s="146">
        <f>VLOOKUP($A91,'2025-26 Salary &amp; Benefits'!$A:$I,3,)</f>
        <v>1</v>
      </c>
      <c r="F91" s="146">
        <f>VLOOKUP($A91,'2025-26 Salary &amp; Benefits'!$A:$I,4,)</f>
        <v>1</v>
      </c>
      <c r="G91" s="147">
        <f>VLOOKUP(A91,'CEDARS District FRPL'!$A$3:$C$322,3,0)</f>
        <v>0.46629999999999999</v>
      </c>
      <c r="H91" s="148">
        <f t="shared" si="11"/>
        <v>2947.99</v>
      </c>
      <c r="I91" s="149">
        <f t="shared" si="12"/>
        <v>1374.65</v>
      </c>
      <c r="J91" s="140">
        <f t="shared" si="13"/>
        <v>8.7889999999999997</v>
      </c>
      <c r="K91" s="142">
        <f>'2025-26 Salary &amp; Benefits'!E$6</f>
        <v>78209</v>
      </c>
      <c r="L91" s="142">
        <f>'2025-26 Salary &amp; Benefits'!F$6</f>
        <v>80164</v>
      </c>
      <c r="M91" s="9">
        <f t="shared" si="14"/>
        <v>687378.9</v>
      </c>
      <c r="N91" s="9">
        <f t="shared" si="15"/>
        <v>17182.5</v>
      </c>
      <c r="O91" s="9">
        <f>'2025-26 Salary &amp; Benefits'!G$6</f>
        <v>15997.68</v>
      </c>
      <c r="P91" s="143">
        <f>'2025-26 Salary &amp; Benefits'!H$6</f>
        <v>0.16020000000000001</v>
      </c>
      <c r="Q91" s="143">
        <f>'2025-26 Salary &amp; Benefits'!I$6</f>
        <v>0.15390000000000001</v>
      </c>
      <c r="R91" s="9">
        <f t="shared" si="16"/>
        <v>253366.1</v>
      </c>
      <c r="S91" s="9">
        <f t="shared" si="17"/>
        <v>11742.69</v>
      </c>
      <c r="T91" s="9">
        <f t="shared" si="18"/>
        <v>1807.2</v>
      </c>
      <c r="U91" s="9">
        <f t="shared" si="19"/>
        <v>13549.890000000001</v>
      </c>
      <c r="V91" s="9">
        <f t="shared" si="20"/>
        <v>971477.39</v>
      </c>
    </row>
    <row r="92" spans="1:22">
      <c r="A92" s="104" t="s">
        <v>2223</v>
      </c>
      <c r="B92" s="2" t="s">
        <v>453</v>
      </c>
      <c r="C92" s="72">
        <f>IF(A92=Summary!$B$9,Summary!$G$9,0)</f>
        <v>0</v>
      </c>
      <c r="D92" s="111">
        <f>VLOOKUP(A92,AAFTE!$A:$AE,3,0)</f>
        <v>658.77</v>
      </c>
      <c r="E92" s="146">
        <f>VLOOKUP($A92,'2025-26 Salary &amp; Benefits'!$A:$I,3,)</f>
        <v>1</v>
      </c>
      <c r="F92" s="146">
        <f>VLOOKUP($A92,'2025-26 Salary &amp; Benefits'!$A:$I,4,)</f>
        <v>1</v>
      </c>
      <c r="G92" s="147">
        <f>VLOOKUP(A92,'CEDARS District FRPL'!$A$3:$C$322,3,0)</f>
        <v>0.73499999999999999</v>
      </c>
      <c r="H92" s="148">
        <f t="shared" si="11"/>
        <v>658.77</v>
      </c>
      <c r="I92" s="149">
        <f t="shared" si="12"/>
        <v>484.2</v>
      </c>
      <c r="J92" s="140">
        <f t="shared" si="13"/>
        <v>3.0960000000000001</v>
      </c>
      <c r="K92" s="142">
        <f>'2025-26 Salary &amp; Benefits'!E$6</f>
        <v>78209</v>
      </c>
      <c r="L92" s="142">
        <f>'2025-26 Salary &amp; Benefits'!F$6</f>
        <v>80164</v>
      </c>
      <c r="M92" s="9">
        <f t="shared" si="14"/>
        <v>242135.06</v>
      </c>
      <c r="N92" s="9">
        <f t="shared" si="15"/>
        <v>6052.679999999993</v>
      </c>
      <c r="O92" s="9">
        <f>'2025-26 Salary &amp; Benefits'!G$6</f>
        <v>15997.68</v>
      </c>
      <c r="P92" s="143">
        <f>'2025-26 Salary &amp; Benefits'!H$6</f>
        <v>0.16020000000000001</v>
      </c>
      <c r="Q92" s="143">
        <f>'2025-26 Salary &amp; Benefits'!I$6</f>
        <v>0.15390000000000001</v>
      </c>
      <c r="R92" s="9">
        <f t="shared" si="16"/>
        <v>89250.36</v>
      </c>
      <c r="S92" s="9">
        <f t="shared" si="17"/>
        <v>4136.46</v>
      </c>
      <c r="T92" s="9">
        <f t="shared" si="18"/>
        <v>636.6</v>
      </c>
      <c r="U92" s="9">
        <f t="shared" si="19"/>
        <v>4773.0600000000004</v>
      </c>
      <c r="V92" s="9">
        <f t="shared" si="20"/>
        <v>342211.16</v>
      </c>
    </row>
    <row r="93" spans="1:22">
      <c r="A93" s="104" t="s">
        <v>2450</v>
      </c>
      <c r="B93" s="2" t="s">
        <v>2105</v>
      </c>
      <c r="C93" s="72">
        <f>IF(A93=Summary!$B$9,Summary!$G$9,0)</f>
        <v>0</v>
      </c>
      <c r="D93" s="111">
        <f>VLOOKUP(A93,AAFTE!$A:$AE,3,0)</f>
        <v>3540.65</v>
      </c>
      <c r="E93" s="146">
        <f>VLOOKUP($A93,'2025-26 Salary &amp; Benefits'!$A:$I,3,)</f>
        <v>1</v>
      </c>
      <c r="F93" s="146">
        <f>VLOOKUP($A93,'2025-26 Salary &amp; Benefits'!$A:$I,4,)</f>
        <v>1</v>
      </c>
      <c r="G93" s="147">
        <f>VLOOKUP(A93,'CEDARS District FRPL'!$A$3:$C$322,3,0)</f>
        <v>0.8538</v>
      </c>
      <c r="H93" s="148">
        <f t="shared" si="11"/>
        <v>3540.65</v>
      </c>
      <c r="I93" s="149">
        <f t="shared" si="12"/>
        <v>3023.01</v>
      </c>
      <c r="J93" s="140">
        <f t="shared" si="13"/>
        <v>19.327000000000002</v>
      </c>
      <c r="K93" s="142">
        <f>'2025-26 Salary &amp; Benefits'!E$6</f>
        <v>78209</v>
      </c>
      <c r="L93" s="142">
        <f>'2025-26 Salary &amp; Benefits'!F$6</f>
        <v>80164</v>
      </c>
      <c r="M93" s="9">
        <f t="shared" si="14"/>
        <v>1511545.34</v>
      </c>
      <c r="N93" s="9">
        <f t="shared" si="15"/>
        <v>37784.289999999804</v>
      </c>
      <c r="O93" s="9">
        <f>'2025-26 Salary &amp; Benefits'!G$6</f>
        <v>15997.68</v>
      </c>
      <c r="P93" s="143">
        <f>'2025-26 Salary &amp; Benefits'!H$6</f>
        <v>0.16020000000000001</v>
      </c>
      <c r="Q93" s="143">
        <f>'2025-26 Salary &amp; Benefits'!I$6</f>
        <v>0.15390000000000001</v>
      </c>
      <c r="R93" s="9">
        <f t="shared" si="16"/>
        <v>557151.73</v>
      </c>
      <c r="S93" s="9">
        <f t="shared" si="17"/>
        <v>25822.16</v>
      </c>
      <c r="T93" s="9">
        <f t="shared" si="18"/>
        <v>3974.03</v>
      </c>
      <c r="U93" s="9">
        <f t="shared" si="19"/>
        <v>29796.19</v>
      </c>
      <c r="V93" s="9">
        <f t="shared" si="20"/>
        <v>2136277.5499999998</v>
      </c>
    </row>
    <row r="94" spans="1:22">
      <c r="A94" s="104" t="s">
        <v>2454</v>
      </c>
      <c r="B94" s="2" t="s">
        <v>2131</v>
      </c>
      <c r="C94" s="72">
        <f>IF(A94=Summary!$B$9,Summary!$G$9,0)</f>
        <v>0</v>
      </c>
      <c r="D94" s="111">
        <f>VLOOKUP(A94,AAFTE!$A:$AE,3,0)</f>
        <v>1382.05</v>
      </c>
      <c r="E94" s="146">
        <f>VLOOKUP($A94,'2025-26 Salary &amp; Benefits'!$A:$I,3,)</f>
        <v>1</v>
      </c>
      <c r="F94" s="146">
        <f>VLOOKUP($A94,'2025-26 Salary &amp; Benefits'!$A:$I,4,)</f>
        <v>1</v>
      </c>
      <c r="G94" s="147">
        <f>VLOOKUP(A94,'CEDARS District FRPL'!$A$3:$C$322,3,0)</f>
        <v>0.90959999999999996</v>
      </c>
      <c r="H94" s="148">
        <f t="shared" si="11"/>
        <v>1382.05</v>
      </c>
      <c r="I94" s="149">
        <f t="shared" si="12"/>
        <v>1257.1099999999999</v>
      </c>
      <c r="J94" s="140">
        <f t="shared" si="13"/>
        <v>8.0370000000000008</v>
      </c>
      <c r="K94" s="142">
        <f>'2025-26 Salary &amp; Benefits'!E$6</f>
        <v>78209</v>
      </c>
      <c r="L94" s="142">
        <f>'2025-26 Salary &amp; Benefits'!F$6</f>
        <v>80164</v>
      </c>
      <c r="M94" s="9">
        <f t="shared" si="14"/>
        <v>628565.73</v>
      </c>
      <c r="N94" s="9">
        <f t="shared" si="15"/>
        <v>15712.339999999967</v>
      </c>
      <c r="O94" s="9">
        <f>'2025-26 Salary &amp; Benefits'!G$6</f>
        <v>15997.68</v>
      </c>
      <c r="P94" s="143">
        <f>'2025-26 Salary &amp; Benefits'!H$6</f>
        <v>0.16020000000000001</v>
      </c>
      <c r="Q94" s="143">
        <f>'2025-26 Salary &amp; Benefits'!I$6</f>
        <v>0.15390000000000001</v>
      </c>
      <c r="R94" s="9">
        <f t="shared" si="16"/>
        <v>231687.71</v>
      </c>
      <c r="S94" s="9">
        <f t="shared" si="17"/>
        <v>10737.97</v>
      </c>
      <c r="T94" s="9">
        <f t="shared" si="18"/>
        <v>1652.57</v>
      </c>
      <c r="U94" s="9">
        <f t="shared" si="19"/>
        <v>12390.539999999999</v>
      </c>
      <c r="V94" s="9">
        <f t="shared" si="20"/>
        <v>888356.32</v>
      </c>
    </row>
    <row r="95" spans="1:22">
      <c r="A95" s="104" t="s">
        <v>2377</v>
      </c>
      <c r="B95" s="2" t="s">
        <v>1668</v>
      </c>
      <c r="C95" s="72">
        <f>IF(A95=Summary!$B$9,Summary!$G$9,0)</f>
        <v>0</v>
      </c>
      <c r="D95" s="111">
        <f>VLOOKUP(A95,AAFTE!$A:$AE,3,0)</f>
        <v>2214.6999999999998</v>
      </c>
      <c r="E95" s="146">
        <f>VLOOKUP($A95,'2025-26 Salary &amp; Benefits'!$A:$I,3,)</f>
        <v>1.1200000000000001</v>
      </c>
      <c r="F95" s="146">
        <f>VLOOKUP($A95,'2025-26 Salary &amp; Benefits'!$A:$I,4,)</f>
        <v>1.1200000000000001</v>
      </c>
      <c r="G95" s="147">
        <f>VLOOKUP(A95,'CEDARS District FRPL'!$A$3:$C$322,3,0)</f>
        <v>0.46089999999999998</v>
      </c>
      <c r="H95" s="148">
        <f t="shared" si="11"/>
        <v>2214.6999999999998</v>
      </c>
      <c r="I95" s="149">
        <f t="shared" si="12"/>
        <v>1020.76</v>
      </c>
      <c r="J95" s="140">
        <f t="shared" si="13"/>
        <v>6.5259999999999998</v>
      </c>
      <c r="K95" s="142">
        <f>'2025-26 Salary &amp; Benefits'!E$6</f>
        <v>78209</v>
      </c>
      <c r="L95" s="142">
        <f>'2025-26 Salary &amp; Benefits'!F$6</f>
        <v>80164</v>
      </c>
      <c r="M95" s="9">
        <f t="shared" si="14"/>
        <v>571638.97</v>
      </c>
      <c r="N95" s="9">
        <f t="shared" si="15"/>
        <v>14289.330000000075</v>
      </c>
      <c r="O95" s="9">
        <f>'2025-26 Salary &amp; Benefits'!G$6</f>
        <v>15997.68</v>
      </c>
      <c r="P95" s="143">
        <f>'2025-26 Salary &amp; Benefits'!H$6</f>
        <v>0.16020000000000001</v>
      </c>
      <c r="Q95" s="143">
        <f>'2025-26 Salary &amp; Benefits'!I$6</f>
        <v>0.15390000000000001</v>
      </c>
      <c r="R95" s="9">
        <f t="shared" si="16"/>
        <v>198176.55</v>
      </c>
      <c r="S95" s="9">
        <f t="shared" si="17"/>
        <v>9765.4699999999993</v>
      </c>
      <c r="T95" s="9">
        <f t="shared" si="18"/>
        <v>1502.91</v>
      </c>
      <c r="U95" s="9">
        <f t="shared" si="19"/>
        <v>11268.38</v>
      </c>
      <c r="V95" s="9">
        <f t="shared" si="20"/>
        <v>795373.2300000001</v>
      </c>
    </row>
    <row r="96" spans="1:22">
      <c r="A96" s="104" t="s">
        <v>2311</v>
      </c>
      <c r="B96" s="2" t="s">
        <v>1179</v>
      </c>
      <c r="C96" s="72">
        <f>IF(A96=Summary!$B$9,Summary!$G$9,0)</f>
        <v>0</v>
      </c>
      <c r="D96" s="111">
        <f>VLOOKUP(A96,AAFTE!$A:$AE,3,0)</f>
        <v>226.14</v>
      </c>
      <c r="E96" s="146">
        <f>VLOOKUP($A96,'2025-26 Salary &amp; Benefits'!$A:$I,3,)</f>
        <v>1.06</v>
      </c>
      <c r="F96" s="146">
        <f>VLOOKUP($A96,'2025-26 Salary &amp; Benefits'!$A:$I,4,)</f>
        <v>1.06</v>
      </c>
      <c r="G96" s="147">
        <f>VLOOKUP(A96,'CEDARS District FRPL'!$A$3:$C$322,3,0)</f>
        <v>0.49780000000000002</v>
      </c>
      <c r="H96" s="148">
        <f t="shared" si="11"/>
        <v>226.14</v>
      </c>
      <c r="I96" s="149">
        <f t="shared" si="12"/>
        <v>112.57</v>
      </c>
      <c r="J96" s="140">
        <f t="shared" si="13"/>
        <v>0.72</v>
      </c>
      <c r="K96" s="142">
        <f>'2025-26 Salary &amp; Benefits'!E$6</f>
        <v>78209</v>
      </c>
      <c r="L96" s="142">
        <f>'2025-26 Salary &amp; Benefits'!F$6</f>
        <v>80164</v>
      </c>
      <c r="M96" s="9">
        <f t="shared" si="14"/>
        <v>59689.11</v>
      </c>
      <c r="N96" s="9">
        <f t="shared" si="15"/>
        <v>1492.0500000000029</v>
      </c>
      <c r="O96" s="9">
        <f>'2025-26 Salary &amp; Benefits'!G$6</f>
        <v>15997.68</v>
      </c>
      <c r="P96" s="143">
        <f>'2025-26 Salary &amp; Benefits'!H$6</f>
        <v>0.16020000000000001</v>
      </c>
      <c r="Q96" s="143">
        <f>'2025-26 Salary &amp; Benefits'!I$6</f>
        <v>0.15390000000000001</v>
      </c>
      <c r="R96" s="9">
        <f t="shared" si="16"/>
        <v>21310.15</v>
      </c>
      <c r="S96" s="9">
        <f t="shared" si="17"/>
        <v>1019.69</v>
      </c>
      <c r="T96" s="9">
        <f t="shared" si="18"/>
        <v>156.93</v>
      </c>
      <c r="U96" s="9">
        <f t="shared" si="19"/>
        <v>1176.6200000000001</v>
      </c>
      <c r="V96" s="9">
        <f t="shared" si="20"/>
        <v>83667.930000000008</v>
      </c>
    </row>
    <row r="97" spans="1:22">
      <c r="A97" s="104" t="s">
        <v>2381</v>
      </c>
      <c r="B97" s="2" t="s">
        <v>1735</v>
      </c>
      <c r="C97" s="72">
        <f>IF(A97=Summary!$B$9,Summary!$G$9,0)</f>
        <v>0</v>
      </c>
      <c r="D97" s="111">
        <f>VLOOKUP(A97,AAFTE!$A:$AE,3,0)</f>
        <v>41.55</v>
      </c>
      <c r="E97" s="146">
        <f>VLOOKUP($A97,'2025-26 Salary &amp; Benefits'!$A:$I,3,)</f>
        <v>1</v>
      </c>
      <c r="F97" s="146">
        <f>VLOOKUP($A97,'2025-26 Salary &amp; Benefits'!$A:$I,4,)</f>
        <v>1</v>
      </c>
      <c r="G97" s="147">
        <f>VLOOKUP(A97,'CEDARS District FRPL'!$A$3:$C$322,3,0)</f>
        <v>0.61360000000000003</v>
      </c>
      <c r="H97" s="148">
        <f t="shared" si="11"/>
        <v>41.55</v>
      </c>
      <c r="I97" s="149">
        <f t="shared" si="12"/>
        <v>25.5</v>
      </c>
      <c r="J97" s="140">
        <f t="shared" si="13"/>
        <v>0.16300000000000001</v>
      </c>
      <c r="K97" s="142">
        <f>'2025-26 Salary &amp; Benefits'!E$6</f>
        <v>78209</v>
      </c>
      <c r="L97" s="142">
        <f>'2025-26 Salary &amp; Benefits'!F$6</f>
        <v>80164</v>
      </c>
      <c r="M97" s="9">
        <f t="shared" si="14"/>
        <v>12748.07</v>
      </c>
      <c r="N97" s="9">
        <f t="shared" si="15"/>
        <v>318.65999999999985</v>
      </c>
      <c r="O97" s="9">
        <f>'2025-26 Salary &amp; Benefits'!G$6</f>
        <v>15997.68</v>
      </c>
      <c r="P97" s="143">
        <f>'2025-26 Salary &amp; Benefits'!H$6</f>
        <v>0.16020000000000001</v>
      </c>
      <c r="Q97" s="143">
        <f>'2025-26 Salary &amp; Benefits'!I$6</f>
        <v>0.15390000000000001</v>
      </c>
      <c r="R97" s="9">
        <f t="shared" si="16"/>
        <v>4698.8999999999996</v>
      </c>
      <c r="S97" s="9">
        <f t="shared" si="17"/>
        <v>217.78</v>
      </c>
      <c r="T97" s="9">
        <f t="shared" si="18"/>
        <v>33.520000000000003</v>
      </c>
      <c r="U97" s="9">
        <f t="shared" si="19"/>
        <v>251.3</v>
      </c>
      <c r="V97" s="9">
        <f t="shared" si="20"/>
        <v>18016.93</v>
      </c>
    </row>
    <row r="98" spans="1:22">
      <c r="A98" s="104" t="s">
        <v>2184</v>
      </c>
      <c r="B98" s="2" t="s">
        <v>206</v>
      </c>
      <c r="C98" s="72">
        <f>IF(A98=Summary!$B$9,Summary!$G$9,0)</f>
        <v>0</v>
      </c>
      <c r="D98" s="111">
        <f>VLOOKUP(A98,AAFTE!$A:$AE,3,0)</f>
        <v>163.91</v>
      </c>
      <c r="E98" s="146">
        <f>VLOOKUP($A98,'2025-26 Salary &amp; Benefits'!$A:$I,3,)</f>
        <v>1.06</v>
      </c>
      <c r="F98" s="146">
        <f>VLOOKUP($A98,'2025-26 Salary &amp; Benefits'!$A:$I,4,)</f>
        <v>1.06</v>
      </c>
      <c r="G98" s="147">
        <f>VLOOKUP(A98,'CEDARS District FRPL'!$A$3:$C$322,3,0)</f>
        <v>0.2195</v>
      </c>
      <c r="H98" s="148">
        <f t="shared" si="11"/>
        <v>163.91</v>
      </c>
      <c r="I98" s="149">
        <f t="shared" si="12"/>
        <v>35.979999999999997</v>
      </c>
      <c r="J98" s="140">
        <f t="shared" si="13"/>
        <v>0.23</v>
      </c>
      <c r="K98" s="142">
        <f>'2025-26 Salary &amp; Benefits'!E$6</f>
        <v>78209</v>
      </c>
      <c r="L98" s="142">
        <f>'2025-26 Salary &amp; Benefits'!F$6</f>
        <v>80164</v>
      </c>
      <c r="M98" s="9">
        <f t="shared" si="14"/>
        <v>19067.349999999999</v>
      </c>
      <c r="N98" s="9">
        <f t="shared" si="15"/>
        <v>476.63000000000102</v>
      </c>
      <c r="O98" s="9">
        <f>'2025-26 Salary &amp; Benefits'!G$6</f>
        <v>15997.68</v>
      </c>
      <c r="P98" s="143">
        <f>'2025-26 Salary &amp; Benefits'!H$6</f>
        <v>0.16020000000000001</v>
      </c>
      <c r="Q98" s="143">
        <f>'2025-26 Salary &amp; Benefits'!I$6</f>
        <v>0.15390000000000001</v>
      </c>
      <c r="R98" s="9">
        <f t="shared" si="16"/>
        <v>6807.41</v>
      </c>
      <c r="S98" s="9">
        <f t="shared" si="17"/>
        <v>325.73</v>
      </c>
      <c r="T98" s="9">
        <f t="shared" si="18"/>
        <v>50.13</v>
      </c>
      <c r="U98" s="9">
        <f t="shared" si="19"/>
        <v>375.86</v>
      </c>
      <c r="V98" s="9">
        <f t="shared" si="20"/>
        <v>26727.25</v>
      </c>
    </row>
    <row r="99" spans="1:22">
      <c r="A99" s="105" t="s">
        <v>2412</v>
      </c>
      <c r="B99" s="2" t="s">
        <v>1928</v>
      </c>
      <c r="C99" s="72">
        <f>IF(A99=Summary!$B$9,Summary!$G$9,0)</f>
        <v>0</v>
      </c>
      <c r="D99" s="111">
        <f>VLOOKUP(A99,AAFTE!$A:$AE,3,0)</f>
        <v>582.84999999999991</v>
      </c>
      <c r="E99" s="146">
        <f>VLOOKUP($A99,'2025-26 Salary &amp; Benefits'!$A:$I,3,)</f>
        <v>1</v>
      </c>
      <c r="F99" s="146">
        <f>VLOOKUP($A99,'2025-26 Salary &amp; Benefits'!$A:$I,4,)</f>
        <v>1</v>
      </c>
      <c r="G99" s="147">
        <f>VLOOKUP(A99,'CEDARS District FRPL'!$A$3:$C$322,3,0)</f>
        <v>0.28989999999999999</v>
      </c>
      <c r="H99" s="148">
        <f t="shared" si="11"/>
        <v>582.84999999999991</v>
      </c>
      <c r="I99" s="149">
        <f t="shared" si="12"/>
        <v>168.97</v>
      </c>
      <c r="J99" s="140">
        <f t="shared" si="13"/>
        <v>1.08</v>
      </c>
      <c r="K99" s="142">
        <f>'2025-26 Salary &amp; Benefits'!E$6</f>
        <v>78209</v>
      </c>
      <c r="L99" s="142">
        <f>'2025-26 Salary &amp; Benefits'!F$6</f>
        <v>80164</v>
      </c>
      <c r="M99" s="9">
        <f t="shared" si="14"/>
        <v>84465.72</v>
      </c>
      <c r="N99" s="9">
        <f t="shared" si="15"/>
        <v>2111.3999999999942</v>
      </c>
      <c r="O99" s="9">
        <f>'2025-26 Salary &amp; Benefits'!G$6</f>
        <v>15997.68</v>
      </c>
      <c r="P99" s="143">
        <f>'2025-26 Salary &amp; Benefits'!H$6</f>
        <v>0.16020000000000001</v>
      </c>
      <c r="Q99" s="143">
        <f>'2025-26 Salary &amp; Benefits'!I$6</f>
        <v>0.15390000000000001</v>
      </c>
      <c r="R99" s="9">
        <f t="shared" si="16"/>
        <v>31133.85</v>
      </c>
      <c r="S99" s="9">
        <f t="shared" si="17"/>
        <v>1442.95</v>
      </c>
      <c r="T99" s="9">
        <f t="shared" si="18"/>
        <v>222.07</v>
      </c>
      <c r="U99" s="9">
        <f t="shared" si="19"/>
        <v>1665.02</v>
      </c>
      <c r="V99" s="9">
        <f t="shared" si="20"/>
        <v>119375.99</v>
      </c>
    </row>
    <row r="100" spans="1:22">
      <c r="A100" s="104" t="s">
        <v>2308</v>
      </c>
      <c r="B100" s="2" t="s">
        <v>1171</v>
      </c>
      <c r="C100" s="72">
        <f>IF(A100=Summary!$B$9,Summary!$G$9,0)</f>
        <v>0</v>
      </c>
      <c r="D100" s="111">
        <f>VLOOKUP(A100,AAFTE!$A:$AE,3,0)</f>
        <v>114.59</v>
      </c>
      <c r="E100" s="146">
        <f>VLOOKUP($A100,'2025-26 Salary &amp; Benefits'!$A:$I,3,)</f>
        <v>1</v>
      </c>
      <c r="F100" s="146">
        <f>VLOOKUP($A100,'2025-26 Salary &amp; Benefits'!$A:$I,4,)</f>
        <v>1.04</v>
      </c>
      <c r="G100" s="147">
        <f>VLOOKUP(A100,'CEDARS District FRPL'!$A$3:$C$322,3,0)</f>
        <v>0.57389999999999997</v>
      </c>
      <c r="H100" s="148">
        <f t="shared" si="11"/>
        <v>114.59</v>
      </c>
      <c r="I100" s="149">
        <f t="shared" si="12"/>
        <v>65.760000000000005</v>
      </c>
      <c r="J100" s="140">
        <f t="shared" si="13"/>
        <v>0.42</v>
      </c>
      <c r="K100" s="142">
        <f>'2025-26 Salary &amp; Benefits'!E$6</f>
        <v>78209</v>
      </c>
      <c r="L100" s="142">
        <f>'2025-26 Salary &amp; Benefits'!F$6</f>
        <v>80164</v>
      </c>
      <c r="M100" s="9">
        <f t="shared" si="14"/>
        <v>32847.78</v>
      </c>
      <c r="N100" s="9">
        <f t="shared" si="15"/>
        <v>2167.8600000000006</v>
      </c>
      <c r="O100" s="9">
        <f>'2025-26 Salary &amp; Benefits'!G$6</f>
        <v>15997.68</v>
      </c>
      <c r="P100" s="143">
        <f>'2025-26 Salary &amp; Benefits'!H$6</f>
        <v>0.16020000000000001</v>
      </c>
      <c r="Q100" s="143">
        <f>'2025-26 Salary &amp; Benefits'!I$6</f>
        <v>0.15390000000000001</v>
      </c>
      <c r="R100" s="9">
        <f t="shared" si="16"/>
        <v>12314.87</v>
      </c>
      <c r="S100" s="9">
        <f t="shared" si="17"/>
        <v>583.59</v>
      </c>
      <c r="T100" s="9">
        <f t="shared" si="18"/>
        <v>89.81</v>
      </c>
      <c r="U100" s="9">
        <f t="shared" si="19"/>
        <v>673.40000000000009</v>
      </c>
      <c r="V100" s="9">
        <f t="shared" si="20"/>
        <v>48003.91</v>
      </c>
    </row>
    <row r="101" spans="1:22">
      <c r="A101" s="104" t="s">
        <v>2453</v>
      </c>
      <c r="B101" s="2" t="s">
        <v>2128</v>
      </c>
      <c r="C101" s="72">
        <f>IF(A101=Summary!$B$9,Summary!$G$9,0)</f>
        <v>0</v>
      </c>
      <c r="D101" s="111">
        <f>VLOOKUP(A101,AAFTE!$A:$AE,3,0)</f>
        <v>1052.19</v>
      </c>
      <c r="E101" s="146">
        <f>VLOOKUP($A101,'2025-26 Salary &amp; Benefits'!$A:$I,3,)</f>
        <v>1</v>
      </c>
      <c r="F101" s="146">
        <f>VLOOKUP($A101,'2025-26 Salary &amp; Benefits'!$A:$I,4,)</f>
        <v>1</v>
      </c>
      <c r="G101" s="147">
        <f>VLOOKUP(A101,'CEDARS District FRPL'!$A$3:$C$322,3,0)</f>
        <v>0.80530000000000002</v>
      </c>
      <c r="H101" s="148">
        <f t="shared" si="11"/>
        <v>1052.19</v>
      </c>
      <c r="I101" s="149">
        <f t="shared" si="12"/>
        <v>847.33</v>
      </c>
      <c r="J101" s="140">
        <f t="shared" si="13"/>
        <v>5.4169999999999998</v>
      </c>
      <c r="K101" s="142">
        <f>'2025-26 Salary &amp; Benefits'!E$6</f>
        <v>78209</v>
      </c>
      <c r="L101" s="142">
        <f>'2025-26 Salary &amp; Benefits'!F$6</f>
        <v>80164</v>
      </c>
      <c r="M101" s="9">
        <f t="shared" si="14"/>
        <v>423658.15</v>
      </c>
      <c r="N101" s="9">
        <f t="shared" si="15"/>
        <v>10590.239999999991</v>
      </c>
      <c r="O101" s="9">
        <f>'2025-26 Salary &amp; Benefits'!G$6</f>
        <v>15997.68</v>
      </c>
      <c r="P101" s="143">
        <f>'2025-26 Salary &amp; Benefits'!H$6</f>
        <v>0.16020000000000001</v>
      </c>
      <c r="Q101" s="143">
        <f>'2025-26 Salary &amp; Benefits'!I$6</f>
        <v>0.15390000000000001</v>
      </c>
      <c r="R101" s="9">
        <f t="shared" si="16"/>
        <v>156159.31</v>
      </c>
      <c r="S101" s="9">
        <f t="shared" si="17"/>
        <v>7237.47</v>
      </c>
      <c r="T101" s="9">
        <f t="shared" si="18"/>
        <v>1113.8499999999999</v>
      </c>
      <c r="U101" s="9">
        <f t="shared" si="19"/>
        <v>8351.32</v>
      </c>
      <c r="V101" s="9">
        <f t="shared" si="20"/>
        <v>598759.0199999999</v>
      </c>
    </row>
    <row r="102" spans="1:22">
      <c r="A102" s="104" t="s">
        <v>2249</v>
      </c>
      <c r="B102" s="2" t="s">
        <v>689</v>
      </c>
      <c r="C102" s="72">
        <f>IF(A102=Summary!$B$9,Summary!$G$9,0)</f>
        <v>0</v>
      </c>
      <c r="D102" s="111">
        <f>VLOOKUP(A102,AAFTE!$A:$AE,3,0)</f>
        <v>17721.079999999998</v>
      </c>
      <c r="E102" s="146">
        <f>VLOOKUP($A102,'2025-26 Salary &amp; Benefits'!$A:$I,3,)</f>
        <v>1.18</v>
      </c>
      <c r="F102" s="146">
        <f>VLOOKUP($A102,'2025-26 Salary &amp; Benefits'!$A:$I,4,)</f>
        <v>1.18</v>
      </c>
      <c r="G102" s="147">
        <f>VLOOKUP(A102,'CEDARS District FRPL'!$A$3:$C$322,3,0)</f>
        <v>0.70820000000000005</v>
      </c>
      <c r="H102" s="148">
        <f t="shared" si="11"/>
        <v>17721.079999999998</v>
      </c>
      <c r="I102" s="149">
        <f t="shared" si="12"/>
        <v>12550.07</v>
      </c>
      <c r="J102" s="140">
        <f t="shared" si="13"/>
        <v>80.236999999999995</v>
      </c>
      <c r="K102" s="142">
        <f>'2025-26 Salary &amp; Benefits'!E$6</f>
        <v>78209</v>
      </c>
      <c r="L102" s="142">
        <f>'2025-26 Salary &amp; Benefits'!F$6</f>
        <v>80164</v>
      </c>
      <c r="M102" s="9">
        <f t="shared" si="14"/>
        <v>7404801.5300000003</v>
      </c>
      <c r="N102" s="9">
        <f t="shared" si="15"/>
        <v>185098.72999999952</v>
      </c>
      <c r="O102" s="9">
        <f>'2025-26 Salary &amp; Benefits'!G$6</f>
        <v>15997.68</v>
      </c>
      <c r="P102" s="143">
        <f>'2025-26 Salary &amp; Benefits'!H$6</f>
        <v>0.16020000000000001</v>
      </c>
      <c r="Q102" s="143">
        <f>'2025-26 Salary &amp; Benefits'!I$6</f>
        <v>0.15390000000000001</v>
      </c>
      <c r="R102" s="9">
        <f t="shared" si="16"/>
        <v>2498341.75</v>
      </c>
      <c r="S102" s="9">
        <f t="shared" si="17"/>
        <v>126498.34</v>
      </c>
      <c r="T102" s="9">
        <f t="shared" si="18"/>
        <v>19468.09</v>
      </c>
      <c r="U102" s="9">
        <f t="shared" si="19"/>
        <v>145966.43</v>
      </c>
      <c r="V102" s="9">
        <f t="shared" si="20"/>
        <v>10234208.440000001</v>
      </c>
    </row>
    <row r="103" spans="1:22">
      <c r="A103" s="104" t="s">
        <v>2182</v>
      </c>
      <c r="B103" s="2" t="s">
        <v>198</v>
      </c>
      <c r="C103" s="72">
        <f>IF(A103=Summary!$B$9,Summary!$G$9,0)</f>
        <v>0</v>
      </c>
      <c r="D103" s="111">
        <f>VLOOKUP(A103,AAFTE!$A:$AE,3,0)</f>
        <v>2072.1799999999998</v>
      </c>
      <c r="E103" s="146">
        <f>VLOOKUP($A103,'2025-26 Salary &amp; Benefits'!$A:$I,3,)</f>
        <v>1.06</v>
      </c>
      <c r="F103" s="146">
        <f>VLOOKUP($A103,'2025-26 Salary &amp; Benefits'!$A:$I,4,)</f>
        <v>1.06</v>
      </c>
      <c r="G103" s="147">
        <f>VLOOKUP(A103,'CEDARS District FRPL'!$A$3:$C$322,3,0)</f>
        <v>0.25729999999999997</v>
      </c>
      <c r="H103" s="148">
        <f t="shared" si="11"/>
        <v>2072.1799999999998</v>
      </c>
      <c r="I103" s="149">
        <f t="shared" si="12"/>
        <v>533.16999999999996</v>
      </c>
      <c r="J103" s="140">
        <f t="shared" si="13"/>
        <v>3.4089999999999998</v>
      </c>
      <c r="K103" s="142">
        <f>'2025-26 Salary &amp; Benefits'!E$6</f>
        <v>78209</v>
      </c>
      <c r="L103" s="142">
        <f>'2025-26 Salary &amp; Benefits'!F$6</f>
        <v>80164</v>
      </c>
      <c r="M103" s="9">
        <f t="shared" si="14"/>
        <v>282611.34999999998</v>
      </c>
      <c r="N103" s="9">
        <f t="shared" si="15"/>
        <v>7064.4700000000303</v>
      </c>
      <c r="O103" s="9">
        <f>'2025-26 Salary &amp; Benefits'!G$6</f>
        <v>15997.68</v>
      </c>
      <c r="P103" s="143">
        <f>'2025-26 Salary &amp; Benefits'!H$6</f>
        <v>0.16020000000000001</v>
      </c>
      <c r="Q103" s="143">
        <f>'2025-26 Salary &amp; Benefits'!I$6</f>
        <v>0.15390000000000001</v>
      </c>
      <c r="R103" s="9">
        <f t="shared" si="16"/>
        <v>100897.65</v>
      </c>
      <c r="S103" s="9">
        <f t="shared" si="17"/>
        <v>4827.93</v>
      </c>
      <c r="T103" s="9">
        <f t="shared" si="18"/>
        <v>743.02</v>
      </c>
      <c r="U103" s="9">
        <f t="shared" si="19"/>
        <v>5570.9500000000007</v>
      </c>
      <c r="V103" s="9">
        <f t="shared" si="20"/>
        <v>396144.42000000004</v>
      </c>
    </row>
    <row r="104" spans="1:22">
      <c r="A104" s="104" t="s">
        <v>2316</v>
      </c>
      <c r="B104" s="2" t="s">
        <v>1196</v>
      </c>
      <c r="C104" s="72">
        <f>IF(A104=Summary!$B$9,Summary!$G$9,0)</f>
        <v>0</v>
      </c>
      <c r="D104" s="111">
        <f>VLOOKUP(A104,AAFTE!$A:$AE,3,0)</f>
        <v>317.90999999999997</v>
      </c>
      <c r="E104" s="146">
        <f>VLOOKUP($A104,'2025-26 Salary &amp; Benefits'!$A:$I,3,)</f>
        <v>1</v>
      </c>
      <c r="F104" s="146">
        <f>VLOOKUP($A104,'2025-26 Salary &amp; Benefits'!$A:$I,4,)</f>
        <v>1</v>
      </c>
      <c r="G104" s="147">
        <f>VLOOKUP(A104,'CEDARS District FRPL'!$A$3:$C$322,3,0)</f>
        <v>0.753</v>
      </c>
      <c r="H104" s="148">
        <f t="shared" si="11"/>
        <v>317.90999999999997</v>
      </c>
      <c r="I104" s="149">
        <f t="shared" si="12"/>
        <v>239.39</v>
      </c>
      <c r="J104" s="140">
        <f t="shared" si="13"/>
        <v>1.5309999999999999</v>
      </c>
      <c r="K104" s="142">
        <f>'2025-26 Salary &amp; Benefits'!E$6</f>
        <v>78209</v>
      </c>
      <c r="L104" s="142">
        <f>'2025-26 Salary &amp; Benefits'!F$6</f>
        <v>80164</v>
      </c>
      <c r="M104" s="9">
        <f t="shared" si="14"/>
        <v>119737.98</v>
      </c>
      <c r="N104" s="9">
        <f t="shared" si="15"/>
        <v>2993.1000000000058</v>
      </c>
      <c r="O104" s="9">
        <f>'2025-26 Salary &amp; Benefits'!G$6</f>
        <v>15997.68</v>
      </c>
      <c r="P104" s="143">
        <f>'2025-26 Salary &amp; Benefits'!H$6</f>
        <v>0.16020000000000001</v>
      </c>
      <c r="Q104" s="143">
        <f>'2025-26 Salary &amp; Benefits'!I$6</f>
        <v>0.15390000000000001</v>
      </c>
      <c r="R104" s="9">
        <f t="shared" si="16"/>
        <v>44135.11</v>
      </c>
      <c r="S104" s="9">
        <f t="shared" si="17"/>
        <v>2045.52</v>
      </c>
      <c r="T104" s="9">
        <f t="shared" si="18"/>
        <v>314.81</v>
      </c>
      <c r="U104" s="9">
        <f t="shared" si="19"/>
        <v>2360.33</v>
      </c>
      <c r="V104" s="9">
        <f t="shared" si="20"/>
        <v>169226.52</v>
      </c>
    </row>
    <row r="105" spans="1:22">
      <c r="A105" s="104" t="s">
        <v>2225</v>
      </c>
      <c r="B105" s="2" t="s">
        <v>464</v>
      </c>
      <c r="C105" s="72">
        <f>IF(A105=Summary!$B$9,Summary!$G$9,0)</f>
        <v>0</v>
      </c>
      <c r="D105" s="111">
        <f>VLOOKUP(A105,AAFTE!$A:$AE,3,0)</f>
        <v>1559.48</v>
      </c>
      <c r="E105" s="146">
        <f>VLOOKUP($A105,'2025-26 Salary &amp; Benefits'!$A:$I,3,)</f>
        <v>1</v>
      </c>
      <c r="F105" s="146">
        <f>VLOOKUP($A105,'2025-26 Salary &amp; Benefits'!$A:$I,4,)</f>
        <v>1</v>
      </c>
      <c r="G105" s="147">
        <f>VLOOKUP(A105,'CEDARS District FRPL'!$A$3:$C$322,3,0)</f>
        <v>0.73729999999999996</v>
      </c>
      <c r="H105" s="148">
        <f t="shared" si="11"/>
        <v>1559.48</v>
      </c>
      <c r="I105" s="149">
        <f t="shared" si="12"/>
        <v>1149.8</v>
      </c>
      <c r="J105" s="140">
        <f t="shared" si="13"/>
        <v>7.351</v>
      </c>
      <c r="K105" s="142">
        <f>'2025-26 Salary &amp; Benefits'!E$6</f>
        <v>78209</v>
      </c>
      <c r="L105" s="142">
        <f>'2025-26 Salary &amp; Benefits'!F$6</f>
        <v>80164</v>
      </c>
      <c r="M105" s="9">
        <f t="shared" si="14"/>
        <v>574914.36</v>
      </c>
      <c r="N105" s="9">
        <f t="shared" si="15"/>
        <v>14371.20000000007</v>
      </c>
      <c r="O105" s="9">
        <f>'2025-26 Salary &amp; Benefits'!G$6</f>
        <v>15997.68</v>
      </c>
      <c r="P105" s="143">
        <f>'2025-26 Salary &amp; Benefits'!H$6</f>
        <v>0.16020000000000001</v>
      </c>
      <c r="Q105" s="143">
        <f>'2025-26 Salary &amp; Benefits'!I$6</f>
        <v>0.15390000000000001</v>
      </c>
      <c r="R105" s="9">
        <f t="shared" si="16"/>
        <v>211911.95</v>
      </c>
      <c r="S105" s="9">
        <f t="shared" si="17"/>
        <v>9821.43</v>
      </c>
      <c r="T105" s="9">
        <f t="shared" si="18"/>
        <v>1511.52</v>
      </c>
      <c r="U105" s="9">
        <f t="shared" si="19"/>
        <v>11332.95</v>
      </c>
      <c r="V105" s="9">
        <f t="shared" si="20"/>
        <v>812530.46000000008</v>
      </c>
    </row>
    <row r="106" spans="1:22">
      <c r="A106" s="105" t="s">
        <v>3028</v>
      </c>
      <c r="B106" t="s">
        <v>3048</v>
      </c>
      <c r="C106" s="72">
        <f>IF(A106=Summary!$B$9,Summary!$G$9,0)</f>
        <v>0</v>
      </c>
      <c r="D106" s="111">
        <f>VLOOKUP(A106,AAFTE!$A:$AE,3,0)</f>
        <v>226.56</v>
      </c>
      <c r="E106" s="146">
        <f>VLOOKUP($A106,'2025-26 Salary &amp; Benefits'!$A:$I,3,)</f>
        <v>1.1200000000000001</v>
      </c>
      <c r="F106" s="146">
        <f>VLOOKUP($A106,'2025-26 Salary &amp; Benefits'!$A:$I,4,)</f>
        <v>1.1200000000000001</v>
      </c>
      <c r="G106" s="147">
        <f>VLOOKUP(A106,'CEDARS District FRPL'!$A$3:$C$322,3,0)</f>
        <v>0.62709999999999999</v>
      </c>
      <c r="H106" s="148">
        <f>IF(C106&gt;0,C106,D106)</f>
        <v>226.56</v>
      </c>
      <c r="I106" s="149">
        <f>ROUND(H106*G106,2)</f>
        <v>142.08000000000001</v>
      </c>
      <c r="J106" s="140">
        <f t="shared" si="13"/>
        <v>0.90800000000000003</v>
      </c>
      <c r="K106" s="142">
        <f>'2025-26 Salary &amp; Benefits'!E$6</f>
        <v>78209</v>
      </c>
      <c r="L106" s="142">
        <f>'2025-26 Salary &amp; Benefits'!F$6</f>
        <v>80164</v>
      </c>
      <c r="M106" s="9">
        <f>ROUND($E106*$K106*$J106,2)</f>
        <v>79535.42</v>
      </c>
      <c r="N106" s="9">
        <f>ROUND($L106*$F106*$J106,2)-$M106</f>
        <v>1988.1600000000035</v>
      </c>
      <c r="O106" s="9">
        <f>'2025-26 Salary &amp; Benefits'!G$6</f>
        <v>15997.68</v>
      </c>
      <c r="P106" s="143">
        <f>'2025-26 Salary &amp; Benefits'!H$6</f>
        <v>0.16020000000000001</v>
      </c>
      <c r="Q106" s="143">
        <f>'2025-26 Salary &amp; Benefits'!I$6</f>
        <v>0.15390000000000001</v>
      </c>
      <c r="R106" s="9">
        <f>ROUND(M106*P106+N106*Q106+J106*O106,2)</f>
        <v>27573.45</v>
      </c>
      <c r="S106" s="9">
        <f t="shared" si="17"/>
        <v>1358.73</v>
      </c>
      <c r="T106" s="9">
        <f>ROUND(S106*Q106,2)</f>
        <v>209.11</v>
      </c>
      <c r="U106" s="9">
        <f>SUM(S106:T106)</f>
        <v>1567.8400000000001</v>
      </c>
      <c r="V106" s="9">
        <f>SUM(R106,M106:N106,U106)</f>
        <v>110664.87</v>
      </c>
    </row>
    <row r="107" spans="1:22">
      <c r="A107" s="104" t="s">
        <v>2507</v>
      </c>
      <c r="B107" t="s">
        <v>2970</v>
      </c>
      <c r="C107" s="72">
        <f>IF(A107=Summary!$B$9,Summary!$G$9,0)</f>
        <v>0</v>
      </c>
      <c r="D107" s="111">
        <f>VLOOKUP(A107,AAFTE!$A:$AE,3,0)</f>
        <v>494.12</v>
      </c>
      <c r="E107" s="146">
        <f>VLOOKUP($A107,'2025-26 Salary &amp; Benefits'!$A:$I,3,)</f>
        <v>1.18</v>
      </c>
      <c r="F107" s="146">
        <f>VLOOKUP($A107,'2025-26 Salary &amp; Benefits'!$A:$I,4,)</f>
        <v>1.18</v>
      </c>
      <c r="G107" s="147">
        <f>VLOOKUP(A107,'CEDARS District FRPL'!$A$3:$C$322,3,0)</f>
        <v>0.66469999999999996</v>
      </c>
      <c r="H107" s="148">
        <f t="shared" si="11"/>
        <v>494.12</v>
      </c>
      <c r="I107" s="149">
        <f t="shared" si="12"/>
        <v>328.44</v>
      </c>
      <c r="J107" s="140">
        <f t="shared" si="13"/>
        <v>2.1</v>
      </c>
      <c r="K107" s="142">
        <f>'2025-26 Salary &amp; Benefits'!E$6</f>
        <v>78209</v>
      </c>
      <c r="L107" s="142">
        <f>'2025-26 Salary &amp; Benefits'!F$6</f>
        <v>80164</v>
      </c>
      <c r="M107" s="9">
        <f t="shared" si="14"/>
        <v>193801.9</v>
      </c>
      <c r="N107" s="9">
        <f t="shared" si="15"/>
        <v>4844.4900000000198</v>
      </c>
      <c r="O107" s="9">
        <f>'2025-26 Salary &amp; Benefits'!G$6</f>
        <v>15997.68</v>
      </c>
      <c r="P107" s="143">
        <f>'2025-26 Salary &amp; Benefits'!H$6</f>
        <v>0.16020000000000001</v>
      </c>
      <c r="Q107" s="143">
        <f>'2025-26 Salary &amp; Benefits'!I$6</f>
        <v>0.15390000000000001</v>
      </c>
      <c r="R107" s="9">
        <f t="shared" si="16"/>
        <v>65387.76</v>
      </c>
      <c r="S107" s="9">
        <f t="shared" si="17"/>
        <v>3310.77</v>
      </c>
      <c r="T107" s="9">
        <f t="shared" si="18"/>
        <v>509.53</v>
      </c>
      <c r="U107" s="9">
        <f t="shared" si="19"/>
        <v>3820.3</v>
      </c>
      <c r="V107" s="9">
        <f t="shared" si="20"/>
        <v>267854.45</v>
      </c>
    </row>
    <row r="108" spans="1:22">
      <c r="A108" s="104" t="s">
        <v>2940</v>
      </c>
      <c r="B108" t="s">
        <v>2972</v>
      </c>
      <c r="C108" s="72">
        <f>IF(A108=Summary!$B$9,Summary!$G$9,0)</f>
        <v>0</v>
      </c>
      <c r="D108" s="111">
        <f>VLOOKUP(A108,AAFTE!$A:$AE,3,0)</f>
        <v>384.99</v>
      </c>
      <c r="E108" s="146">
        <f>VLOOKUP($A108,'2025-26 Salary &amp; Benefits'!$A:$I,3,)</f>
        <v>1.18</v>
      </c>
      <c r="F108" s="146">
        <f>VLOOKUP($A108,'2025-26 Salary &amp; Benefits'!$A:$I,4,)</f>
        <v>1.18</v>
      </c>
      <c r="G108" s="147">
        <f>VLOOKUP(A108,'CEDARS District FRPL'!$A$3:$C$322,3,0)</f>
        <v>0.62629999999999997</v>
      </c>
      <c r="H108" s="148">
        <f t="shared" si="11"/>
        <v>384.99</v>
      </c>
      <c r="I108" s="149">
        <f t="shared" si="12"/>
        <v>241.12</v>
      </c>
      <c r="J108" s="140">
        <f t="shared" si="13"/>
        <v>1.542</v>
      </c>
      <c r="K108" s="142">
        <f>'2025-26 Salary &amp; Benefits'!E$6</f>
        <v>78209</v>
      </c>
      <c r="L108" s="142">
        <f>'2025-26 Salary &amp; Benefits'!F$6</f>
        <v>80164</v>
      </c>
      <c r="M108" s="9">
        <f t="shared" si="14"/>
        <v>142305.97</v>
      </c>
      <c r="N108" s="9">
        <f t="shared" si="15"/>
        <v>3557.2399999999907</v>
      </c>
      <c r="O108" s="9">
        <f>'2025-26 Salary &amp; Benefits'!G$6</f>
        <v>15997.68</v>
      </c>
      <c r="P108" s="143">
        <f>'2025-26 Salary &amp; Benefits'!H$6</f>
        <v>0.16020000000000001</v>
      </c>
      <c r="Q108" s="143">
        <f>'2025-26 Salary &amp; Benefits'!I$6</f>
        <v>0.15390000000000001</v>
      </c>
      <c r="R108" s="9">
        <f t="shared" si="16"/>
        <v>48013.3</v>
      </c>
      <c r="S108" s="9">
        <f t="shared" si="17"/>
        <v>2431.0500000000002</v>
      </c>
      <c r="T108" s="9">
        <f t="shared" si="18"/>
        <v>374.14</v>
      </c>
      <c r="U108" s="9">
        <f t="shared" si="19"/>
        <v>2805.19</v>
      </c>
      <c r="V108" s="9">
        <f t="shared" si="20"/>
        <v>196681.7</v>
      </c>
    </row>
    <row r="109" spans="1:22">
      <c r="A109" t="s">
        <v>3122</v>
      </c>
      <c r="B109" t="s">
        <v>3135</v>
      </c>
      <c r="C109" s="72">
        <f>IF(A109=Summary!$B$9,Summary!$G$9,0)</f>
        <v>0</v>
      </c>
      <c r="D109" s="111">
        <f>VLOOKUP(A109,AAFTE!$A:$AE,3,0)</f>
        <v>202.11</v>
      </c>
      <c r="E109" s="146">
        <f>VLOOKUP($A109,'2025-26 Salary &amp; Benefits'!$A:$I,3,)</f>
        <v>1.18</v>
      </c>
      <c r="F109" s="146">
        <f>VLOOKUP($A109,'2025-26 Salary &amp; Benefits'!$A:$I,4,)</f>
        <v>1.18</v>
      </c>
      <c r="G109" s="147">
        <f>VLOOKUP(A109,'CEDARS District FRPL'!$A$3:$C$322,3,0)</f>
        <v>0.62619999999999998</v>
      </c>
      <c r="H109" s="148">
        <f>IF(C109&gt;0,C109,D109)</f>
        <v>202.11</v>
      </c>
      <c r="I109" s="149">
        <f>ROUND(H109*G109,2)</f>
        <v>126.56</v>
      </c>
      <c r="J109" s="140">
        <f t="shared" si="13"/>
        <v>0.80900000000000005</v>
      </c>
      <c r="K109" s="142">
        <f>'2025-26 Salary &amp; Benefits'!E$6</f>
        <v>78209</v>
      </c>
      <c r="L109" s="142">
        <f>'2025-26 Salary &amp; Benefits'!F$6</f>
        <v>80164</v>
      </c>
      <c r="M109" s="9">
        <f>ROUND($E109*$K109*$J109,2)</f>
        <v>74659.88</v>
      </c>
      <c r="N109" s="9">
        <f>ROUND($L109*$F109*$J109,2)-$M109</f>
        <v>1866.2799999999988</v>
      </c>
      <c r="O109" s="9">
        <f>'2025-26 Salary &amp; Benefits'!G$6</f>
        <v>15997.68</v>
      </c>
      <c r="P109" s="143">
        <f>'2025-26 Salary &amp; Benefits'!H$6</f>
        <v>0.16020000000000001</v>
      </c>
      <c r="Q109" s="143">
        <f>'2025-26 Salary &amp; Benefits'!I$6</f>
        <v>0.15390000000000001</v>
      </c>
      <c r="R109" s="9">
        <f>ROUND(M109*P109+N109*Q109+J109*O109,2)</f>
        <v>25189.86</v>
      </c>
      <c r="S109" s="9">
        <f t="shared" si="17"/>
        <v>1275.44</v>
      </c>
      <c r="T109" s="9">
        <f>ROUND(S109*Q109,2)</f>
        <v>196.29</v>
      </c>
      <c r="U109" s="9">
        <f>SUM(S109:T109)</f>
        <v>1471.73</v>
      </c>
      <c r="V109" s="9">
        <f>SUM(R109,M109:N109,U109)</f>
        <v>103187.75</v>
      </c>
    </row>
    <row r="110" spans="1:22">
      <c r="A110" t="s">
        <v>2207</v>
      </c>
      <c r="B110" t="s">
        <v>356</v>
      </c>
      <c r="C110" s="72">
        <f>IF(A110=Summary!$B$9,Summary!$G$9,0)</f>
        <v>0</v>
      </c>
      <c r="D110" s="111">
        <f>VLOOKUP(A110,AAFTE!$A:$AE,3,0)</f>
        <v>186.79</v>
      </c>
      <c r="E110" s="146">
        <f>VLOOKUP($A110,'2025-26 Salary &amp; Benefits'!$A:$I,3,)</f>
        <v>1</v>
      </c>
      <c r="F110" s="146">
        <f>VLOOKUP($A110,'2025-26 Salary &amp; Benefits'!$A:$I,4,)</f>
        <v>1</v>
      </c>
      <c r="G110" s="147">
        <f>VLOOKUP(A110,'CEDARS District FRPL'!$A$3:$C$322,3,0)</f>
        <v>0.82379999999999998</v>
      </c>
      <c r="H110" s="148">
        <f t="shared" si="11"/>
        <v>186.79</v>
      </c>
      <c r="I110" s="149">
        <f t="shared" si="12"/>
        <v>153.88</v>
      </c>
      <c r="J110" s="140">
        <f t="shared" si="13"/>
        <v>0.98399999999999999</v>
      </c>
      <c r="K110" s="142">
        <f>'2025-26 Salary &amp; Benefits'!E$6</f>
        <v>78209</v>
      </c>
      <c r="L110" s="142">
        <f>'2025-26 Salary &amp; Benefits'!F$6</f>
        <v>80164</v>
      </c>
      <c r="M110" s="9">
        <f t="shared" si="14"/>
        <v>76957.66</v>
      </c>
      <c r="N110" s="9">
        <f t="shared" si="15"/>
        <v>1923.7200000000012</v>
      </c>
      <c r="O110" s="9">
        <f>'2025-26 Salary &amp; Benefits'!G$6</f>
        <v>15997.68</v>
      </c>
      <c r="P110" s="143">
        <f>'2025-26 Salary &amp; Benefits'!H$6</f>
        <v>0.16020000000000001</v>
      </c>
      <c r="Q110" s="143">
        <f>'2025-26 Salary &amp; Benefits'!I$6</f>
        <v>0.15390000000000001</v>
      </c>
      <c r="R110" s="9">
        <f t="shared" si="16"/>
        <v>28366.39</v>
      </c>
      <c r="S110" s="9">
        <f t="shared" si="17"/>
        <v>1314.69</v>
      </c>
      <c r="T110" s="9">
        <f t="shared" si="18"/>
        <v>202.33</v>
      </c>
      <c r="U110" s="9">
        <f t="shared" si="19"/>
        <v>1517.02</v>
      </c>
      <c r="V110" s="9">
        <f t="shared" si="20"/>
        <v>108764.79000000001</v>
      </c>
    </row>
    <row r="111" spans="1:22">
      <c r="A111" s="104" t="s">
        <v>2371</v>
      </c>
      <c r="B111" s="2" t="s">
        <v>1624</v>
      </c>
      <c r="C111" s="72">
        <f>IF(A111=Summary!$B$9,Summary!$G$9,0)</f>
        <v>0</v>
      </c>
      <c r="D111" s="111">
        <f>VLOOKUP(A111,AAFTE!$A:$AE,3,0)</f>
        <v>33.14</v>
      </c>
      <c r="E111" s="146">
        <f>VLOOKUP($A111,'2025-26 Salary &amp; Benefits'!$A:$I,3,)</f>
        <v>1.18</v>
      </c>
      <c r="F111" s="146">
        <f>VLOOKUP($A111,'2025-26 Salary &amp; Benefits'!$A:$I,4,)</f>
        <v>1.18</v>
      </c>
      <c r="G111" s="147">
        <f>VLOOKUP(A111,'CEDARS District FRPL'!$A$3:$C$322,3,0)</f>
        <v>0.47220000000000001</v>
      </c>
      <c r="H111" s="148">
        <f t="shared" si="11"/>
        <v>33.14</v>
      </c>
      <c r="I111" s="149">
        <f t="shared" si="12"/>
        <v>15.65</v>
      </c>
      <c r="J111" s="140">
        <f t="shared" si="13"/>
        <v>0.1</v>
      </c>
      <c r="K111" s="142">
        <f>'2025-26 Salary &amp; Benefits'!E$6</f>
        <v>78209</v>
      </c>
      <c r="L111" s="142">
        <f>'2025-26 Salary &amp; Benefits'!F$6</f>
        <v>80164</v>
      </c>
      <c r="M111" s="9">
        <f t="shared" si="14"/>
        <v>9228.66</v>
      </c>
      <c r="N111" s="9">
        <f t="shared" si="15"/>
        <v>230.69000000000051</v>
      </c>
      <c r="O111" s="9">
        <f>'2025-26 Salary &amp; Benefits'!G$6</f>
        <v>15997.68</v>
      </c>
      <c r="P111" s="143">
        <f>'2025-26 Salary &amp; Benefits'!H$6</f>
        <v>0.16020000000000001</v>
      </c>
      <c r="Q111" s="143">
        <f>'2025-26 Salary &amp; Benefits'!I$6</f>
        <v>0.15390000000000001</v>
      </c>
      <c r="R111" s="9">
        <f t="shared" si="16"/>
        <v>3113.7</v>
      </c>
      <c r="S111" s="9">
        <f t="shared" si="17"/>
        <v>157.66</v>
      </c>
      <c r="T111" s="9">
        <f t="shared" si="18"/>
        <v>24.26</v>
      </c>
      <c r="U111" s="9">
        <f t="shared" si="19"/>
        <v>181.92</v>
      </c>
      <c r="V111" s="9">
        <f t="shared" si="20"/>
        <v>12754.970000000001</v>
      </c>
    </row>
    <row r="112" spans="1:22">
      <c r="A112" s="104" t="s">
        <v>2259</v>
      </c>
      <c r="B112" s="2" t="s">
        <v>826</v>
      </c>
      <c r="C112" s="72">
        <f>IF(A112=Summary!$B$9,Summary!$G$9,0)</f>
        <v>0</v>
      </c>
      <c r="D112" s="111">
        <f>VLOOKUP(A112,AAFTE!$A:$AE,3,0)</f>
        <v>18758.28</v>
      </c>
      <c r="E112" s="146">
        <f>VLOOKUP($A112,'2025-26 Salary &amp; Benefits'!$A:$I,3,)</f>
        <v>1.18</v>
      </c>
      <c r="F112" s="146">
        <f>VLOOKUP($A112,'2025-26 Salary &amp; Benefits'!$A:$I,4,)</f>
        <v>1.18</v>
      </c>
      <c r="G112" s="147">
        <f>VLOOKUP(A112,'CEDARS District FRPL'!$A$3:$C$322,3,0)</f>
        <v>0.14099999999999999</v>
      </c>
      <c r="H112" s="148">
        <f t="shared" si="11"/>
        <v>18758.28</v>
      </c>
      <c r="I112" s="149">
        <f t="shared" si="12"/>
        <v>2644.92</v>
      </c>
      <c r="J112" s="140">
        <f t="shared" si="13"/>
        <v>16.91</v>
      </c>
      <c r="K112" s="142">
        <f>'2025-26 Salary &amp; Benefits'!E$6</f>
        <v>78209</v>
      </c>
      <c r="L112" s="142">
        <f>'2025-26 Salary &amp; Benefits'!F$6</f>
        <v>80164</v>
      </c>
      <c r="M112" s="9">
        <f t="shared" si="14"/>
        <v>1560566.74</v>
      </c>
      <c r="N112" s="9">
        <f t="shared" si="15"/>
        <v>39009.679999999935</v>
      </c>
      <c r="O112" s="9">
        <f>'2025-26 Salary &amp; Benefits'!G$6</f>
        <v>15997.68</v>
      </c>
      <c r="P112" s="143">
        <f>'2025-26 Salary &amp; Benefits'!H$6</f>
        <v>0.16020000000000001</v>
      </c>
      <c r="Q112" s="143">
        <f>'2025-26 Salary &amp; Benefits'!I$6</f>
        <v>0.15390000000000001</v>
      </c>
      <c r="R112" s="9">
        <f t="shared" si="16"/>
        <v>526527.15</v>
      </c>
      <c r="S112" s="9">
        <f t="shared" si="17"/>
        <v>26659.61</v>
      </c>
      <c r="T112" s="9">
        <f t="shared" si="18"/>
        <v>4102.91</v>
      </c>
      <c r="U112" s="9">
        <f t="shared" si="19"/>
        <v>30762.52</v>
      </c>
      <c r="V112" s="9">
        <f t="shared" si="20"/>
        <v>2156866.0900000003</v>
      </c>
    </row>
    <row r="113" spans="1:22">
      <c r="A113" s="104" t="s">
        <v>2212</v>
      </c>
      <c r="B113" s="2" t="s">
        <v>396</v>
      </c>
      <c r="C113" s="72">
        <f>IF(A113=Summary!$B$9,Summary!$G$9,0)</f>
        <v>0</v>
      </c>
      <c r="D113" s="111">
        <f>VLOOKUP(A113,AAFTE!$A:$AE,3,0)</f>
        <v>54.54</v>
      </c>
      <c r="E113" s="146">
        <f>VLOOKUP($A113,'2025-26 Salary &amp; Benefits'!$A:$I,3,)</f>
        <v>1</v>
      </c>
      <c r="F113" s="146">
        <f>VLOOKUP($A113,'2025-26 Salary &amp; Benefits'!$A:$I,4,)</f>
        <v>1</v>
      </c>
      <c r="G113" s="147">
        <f>VLOOKUP(A113,'CEDARS District FRPL'!$A$3:$C$322,3,0)</f>
        <v>0.72729999999999995</v>
      </c>
      <c r="H113" s="148">
        <f t="shared" si="11"/>
        <v>54.54</v>
      </c>
      <c r="I113" s="149">
        <f t="shared" si="12"/>
        <v>39.67</v>
      </c>
      <c r="J113" s="140">
        <f t="shared" si="13"/>
        <v>0.254</v>
      </c>
      <c r="K113" s="142">
        <f>'2025-26 Salary &amp; Benefits'!E$6</f>
        <v>78209</v>
      </c>
      <c r="L113" s="142">
        <f>'2025-26 Salary &amp; Benefits'!F$6</f>
        <v>80164</v>
      </c>
      <c r="M113" s="9">
        <f t="shared" si="14"/>
        <v>19865.09</v>
      </c>
      <c r="N113" s="9">
        <f t="shared" si="15"/>
        <v>496.56999999999971</v>
      </c>
      <c r="O113" s="9">
        <f>'2025-26 Salary &amp; Benefits'!G$6</f>
        <v>15997.68</v>
      </c>
      <c r="P113" s="143">
        <f>'2025-26 Salary &amp; Benefits'!H$6</f>
        <v>0.16020000000000001</v>
      </c>
      <c r="Q113" s="143">
        <f>'2025-26 Salary &amp; Benefits'!I$6</f>
        <v>0.15390000000000001</v>
      </c>
      <c r="R113" s="9">
        <f t="shared" si="16"/>
        <v>7322.22</v>
      </c>
      <c r="S113" s="9">
        <f t="shared" si="17"/>
        <v>339.36</v>
      </c>
      <c r="T113" s="9">
        <f t="shared" si="18"/>
        <v>52.23</v>
      </c>
      <c r="U113" s="9">
        <f t="shared" si="19"/>
        <v>391.59000000000003</v>
      </c>
      <c r="V113" s="9">
        <f t="shared" si="20"/>
        <v>28075.47</v>
      </c>
    </row>
    <row r="114" spans="1:22">
      <c r="A114" s="104" t="s">
        <v>2195</v>
      </c>
      <c r="B114" s="2" t="s">
        <v>311</v>
      </c>
      <c r="C114" s="72">
        <f>IF(A114=Summary!$B$9,Summary!$G$9,0)</f>
        <v>0</v>
      </c>
      <c r="D114" s="111">
        <f>VLOOKUP(A114,AAFTE!$A:$AE,3,0)</f>
        <v>1140.99</v>
      </c>
      <c r="E114" s="146">
        <f>VLOOKUP($A114,'2025-26 Salary &amp; Benefits'!$A:$I,3,)</f>
        <v>1</v>
      </c>
      <c r="F114" s="146">
        <f>VLOOKUP($A114,'2025-26 Salary &amp; Benefits'!$A:$I,4,)</f>
        <v>1</v>
      </c>
      <c r="G114" s="147">
        <f>VLOOKUP(A114,'CEDARS District FRPL'!$A$3:$C$322,3,0)</f>
        <v>0.36580000000000001</v>
      </c>
      <c r="H114" s="148">
        <f t="shared" si="11"/>
        <v>1140.99</v>
      </c>
      <c r="I114" s="149">
        <f t="shared" si="12"/>
        <v>417.37</v>
      </c>
      <c r="J114" s="140">
        <f t="shared" si="13"/>
        <v>2.6680000000000001</v>
      </c>
      <c r="K114" s="142">
        <f>'2025-26 Salary &amp; Benefits'!E$6</f>
        <v>78209</v>
      </c>
      <c r="L114" s="142">
        <f>'2025-26 Salary &amp; Benefits'!F$6</f>
        <v>80164</v>
      </c>
      <c r="M114" s="9">
        <f t="shared" si="14"/>
        <v>208661.61</v>
      </c>
      <c r="N114" s="9">
        <f t="shared" si="15"/>
        <v>5215.9400000000023</v>
      </c>
      <c r="O114" s="9">
        <f>'2025-26 Salary &amp; Benefits'!G$6</f>
        <v>15997.68</v>
      </c>
      <c r="P114" s="143">
        <f>'2025-26 Salary &amp; Benefits'!H$6</f>
        <v>0.16020000000000001</v>
      </c>
      <c r="Q114" s="143">
        <f>'2025-26 Salary &amp; Benefits'!I$6</f>
        <v>0.15390000000000001</v>
      </c>
      <c r="R114" s="9">
        <f t="shared" si="16"/>
        <v>76912.13</v>
      </c>
      <c r="S114" s="9">
        <f t="shared" si="17"/>
        <v>3564.63</v>
      </c>
      <c r="T114" s="9">
        <f t="shared" si="18"/>
        <v>548.6</v>
      </c>
      <c r="U114" s="9">
        <f t="shared" si="19"/>
        <v>4113.2300000000005</v>
      </c>
      <c r="V114" s="9">
        <f t="shared" si="20"/>
        <v>294902.90999999997</v>
      </c>
    </row>
    <row r="115" spans="1:22">
      <c r="A115" s="104" t="s">
        <v>2204</v>
      </c>
      <c r="B115" s="2" t="s">
        <v>351</v>
      </c>
      <c r="C115" s="72">
        <f>IF(A115=Summary!$B$9,Summary!$G$9,0)</f>
        <v>0</v>
      </c>
      <c r="D115" s="111">
        <f>VLOOKUP(A115,AAFTE!$A:$AE,3,0)</f>
        <v>37.57</v>
      </c>
      <c r="E115" s="146">
        <f>VLOOKUP($A115,'2025-26 Salary &amp; Benefits'!$A:$I,3,)</f>
        <v>1</v>
      </c>
      <c r="F115" s="146">
        <f>VLOOKUP($A115,'2025-26 Salary &amp; Benefits'!$A:$I,4,)</f>
        <v>1</v>
      </c>
      <c r="G115" s="147">
        <f>VLOOKUP(A115,'CEDARS District FRPL'!$A$3:$C$322,3,0)</f>
        <v>0.86839999999999995</v>
      </c>
      <c r="H115" s="148">
        <f t="shared" si="11"/>
        <v>37.57</v>
      </c>
      <c r="I115" s="149">
        <f t="shared" si="12"/>
        <v>32.630000000000003</v>
      </c>
      <c r="J115" s="140">
        <f t="shared" si="13"/>
        <v>0.20899999999999999</v>
      </c>
      <c r="K115" s="142">
        <f>'2025-26 Salary &amp; Benefits'!E$6</f>
        <v>78209</v>
      </c>
      <c r="L115" s="142">
        <f>'2025-26 Salary &amp; Benefits'!F$6</f>
        <v>80164</v>
      </c>
      <c r="M115" s="9">
        <f t="shared" si="14"/>
        <v>16345.68</v>
      </c>
      <c r="N115" s="9">
        <f t="shared" si="15"/>
        <v>408.59999999999854</v>
      </c>
      <c r="O115" s="9">
        <f>'2025-26 Salary &amp; Benefits'!G$6</f>
        <v>15997.68</v>
      </c>
      <c r="P115" s="143">
        <f>'2025-26 Salary &amp; Benefits'!H$6</f>
        <v>0.16020000000000001</v>
      </c>
      <c r="Q115" s="143">
        <f>'2025-26 Salary &amp; Benefits'!I$6</f>
        <v>0.15390000000000001</v>
      </c>
      <c r="R115" s="9">
        <f t="shared" si="16"/>
        <v>6024.98</v>
      </c>
      <c r="S115" s="9">
        <f t="shared" si="17"/>
        <v>279.24</v>
      </c>
      <c r="T115" s="9">
        <f t="shared" si="18"/>
        <v>42.98</v>
      </c>
      <c r="U115" s="9">
        <f t="shared" si="19"/>
        <v>322.22000000000003</v>
      </c>
      <c r="V115" s="9">
        <f t="shared" si="20"/>
        <v>23101.48</v>
      </c>
    </row>
    <row r="116" spans="1:22">
      <c r="A116" s="104" t="s">
        <v>2197</v>
      </c>
      <c r="B116" s="2" t="s">
        <v>319</v>
      </c>
      <c r="C116" s="72">
        <f>IF(A116=Summary!$B$9,Summary!$G$9,0)</f>
        <v>0</v>
      </c>
      <c r="D116" s="111">
        <f>VLOOKUP(A116,AAFTE!$A:$AE,3,0)</f>
        <v>5027.9400000000005</v>
      </c>
      <c r="E116" s="146">
        <f>VLOOKUP($A116,'2025-26 Salary &amp; Benefits'!$A:$I,3,)</f>
        <v>1</v>
      </c>
      <c r="F116" s="146">
        <f>VLOOKUP($A116,'2025-26 Salary &amp; Benefits'!$A:$I,4,)</f>
        <v>1</v>
      </c>
      <c r="G116" s="147">
        <f>VLOOKUP(A116,'CEDARS District FRPL'!$A$3:$C$322,3,0)</f>
        <v>0.61180000000000001</v>
      </c>
      <c r="H116" s="148">
        <f t="shared" si="11"/>
        <v>5027.9400000000005</v>
      </c>
      <c r="I116" s="149">
        <f t="shared" si="12"/>
        <v>3076.09</v>
      </c>
      <c r="J116" s="140">
        <f t="shared" si="13"/>
        <v>19.666</v>
      </c>
      <c r="K116" s="142">
        <f>'2025-26 Salary &amp; Benefits'!E$6</f>
        <v>78209</v>
      </c>
      <c r="L116" s="142">
        <f>'2025-26 Salary &amp; Benefits'!F$6</f>
        <v>80164</v>
      </c>
      <c r="M116" s="9">
        <f t="shared" si="14"/>
        <v>1538058.19</v>
      </c>
      <c r="N116" s="9">
        <f t="shared" si="15"/>
        <v>38447.030000000028</v>
      </c>
      <c r="O116" s="9">
        <f>'2025-26 Salary &amp; Benefits'!G$6</f>
        <v>15997.68</v>
      </c>
      <c r="P116" s="143">
        <f>'2025-26 Salary &amp; Benefits'!H$6</f>
        <v>0.16020000000000001</v>
      </c>
      <c r="Q116" s="143">
        <f>'2025-26 Salary &amp; Benefits'!I$6</f>
        <v>0.15390000000000001</v>
      </c>
      <c r="R116" s="9">
        <f t="shared" si="16"/>
        <v>566924.29</v>
      </c>
      <c r="S116" s="9">
        <f t="shared" si="17"/>
        <v>26275.09</v>
      </c>
      <c r="T116" s="9">
        <f t="shared" si="18"/>
        <v>4043.74</v>
      </c>
      <c r="U116" s="9">
        <f t="shared" si="19"/>
        <v>30318.83</v>
      </c>
      <c r="V116" s="9">
        <f t="shared" si="20"/>
        <v>2173748.34</v>
      </c>
    </row>
    <row r="117" spans="1:22">
      <c r="A117" s="104" t="s">
        <v>2162</v>
      </c>
      <c r="B117" s="2" t="s">
        <v>33</v>
      </c>
      <c r="C117" s="72">
        <f>IF(A117=Summary!$B$9,Summary!$G$9,0)</f>
        <v>0</v>
      </c>
      <c r="D117" s="111">
        <f>VLOOKUP(A117,AAFTE!$A:$AE,3,0)</f>
        <v>18777.419999999998</v>
      </c>
      <c r="E117" s="146">
        <f>VLOOKUP($A117,'2025-26 Salary &amp; Benefits'!$A:$I,3,)</f>
        <v>1</v>
      </c>
      <c r="F117" s="146">
        <f>VLOOKUP($A117,'2025-26 Salary &amp; Benefits'!$A:$I,4,)</f>
        <v>1</v>
      </c>
      <c r="G117" s="147">
        <f>VLOOKUP(A117,'CEDARS District FRPL'!$A$3:$C$322,3,0)</f>
        <v>0.58799999999999997</v>
      </c>
      <c r="H117" s="148">
        <f t="shared" si="11"/>
        <v>18777.419999999998</v>
      </c>
      <c r="I117" s="149">
        <f t="shared" si="12"/>
        <v>11041.12</v>
      </c>
      <c r="J117" s="140">
        <f t="shared" si="13"/>
        <v>70.59</v>
      </c>
      <c r="K117" s="142">
        <f>'2025-26 Salary &amp; Benefits'!E$6</f>
        <v>78209</v>
      </c>
      <c r="L117" s="142">
        <f>'2025-26 Salary &amp; Benefits'!F$6</f>
        <v>80164</v>
      </c>
      <c r="M117" s="9">
        <f t="shared" si="14"/>
        <v>5520773.3099999996</v>
      </c>
      <c r="N117" s="9">
        <f t="shared" si="15"/>
        <v>138003.45000000019</v>
      </c>
      <c r="O117" s="9">
        <f>'2025-26 Salary &amp; Benefits'!G$6</f>
        <v>15997.68</v>
      </c>
      <c r="P117" s="143">
        <f>'2025-26 Salary &amp; Benefits'!H$6</f>
        <v>0.16020000000000001</v>
      </c>
      <c r="Q117" s="143">
        <f>'2025-26 Salary &amp; Benefits'!I$6</f>
        <v>0.15390000000000001</v>
      </c>
      <c r="R117" s="9">
        <f t="shared" si="16"/>
        <v>2034942.85</v>
      </c>
      <c r="S117" s="9">
        <f t="shared" si="17"/>
        <v>94312.95</v>
      </c>
      <c r="T117" s="9">
        <f t="shared" si="18"/>
        <v>14514.76</v>
      </c>
      <c r="U117" s="9">
        <f t="shared" si="19"/>
        <v>108827.70999999999</v>
      </c>
      <c r="V117" s="9">
        <f t="shared" si="20"/>
        <v>7802547.3200000003</v>
      </c>
    </row>
    <row r="118" spans="1:22">
      <c r="A118" s="104" t="s">
        <v>2262</v>
      </c>
      <c r="B118" s="2" t="s">
        <v>918</v>
      </c>
      <c r="C118" s="72">
        <f>IF(A118=Summary!$B$9,Summary!$G$9,0)</f>
        <v>0</v>
      </c>
      <c r="D118" s="111">
        <f>VLOOKUP(A118,AAFTE!$A:$AE,3,0)</f>
        <v>25248.41</v>
      </c>
      <c r="E118" s="146">
        <f>VLOOKUP($A118,'2025-26 Salary &amp; Benefits'!$A:$I,3,)</f>
        <v>1.18</v>
      </c>
      <c r="F118" s="146">
        <f>VLOOKUP($A118,'2025-26 Salary &amp; Benefits'!$A:$I,4,)</f>
        <v>1.18</v>
      </c>
      <c r="G118" s="147">
        <f>VLOOKUP(A118,'CEDARS District FRPL'!$A$3:$C$322,3,0)</f>
        <v>0.56379999999999997</v>
      </c>
      <c r="H118" s="148">
        <f t="shared" si="11"/>
        <v>25248.41</v>
      </c>
      <c r="I118" s="149">
        <f t="shared" si="12"/>
        <v>14235.05</v>
      </c>
      <c r="J118" s="140">
        <f t="shared" si="13"/>
        <v>91.009</v>
      </c>
      <c r="K118" s="142">
        <f>'2025-26 Salary &amp; Benefits'!E$6</f>
        <v>78209</v>
      </c>
      <c r="L118" s="142">
        <f>'2025-26 Salary &amp; Benefits'!F$6</f>
        <v>80164</v>
      </c>
      <c r="M118" s="9">
        <f t="shared" si="14"/>
        <v>8398913</v>
      </c>
      <c r="N118" s="9">
        <f t="shared" si="15"/>
        <v>209948.66000000015</v>
      </c>
      <c r="O118" s="9">
        <f>'2025-26 Salary &amp; Benefits'!G$6</f>
        <v>15997.68</v>
      </c>
      <c r="P118" s="143">
        <f>'2025-26 Salary &amp; Benefits'!H$6</f>
        <v>0.16020000000000001</v>
      </c>
      <c r="Q118" s="143">
        <f>'2025-26 Salary &amp; Benefits'!I$6</f>
        <v>0.15390000000000001</v>
      </c>
      <c r="R118" s="9">
        <f t="shared" si="16"/>
        <v>2833749.82</v>
      </c>
      <c r="S118" s="9">
        <f t="shared" si="17"/>
        <v>143481.03</v>
      </c>
      <c r="T118" s="9">
        <f t="shared" si="18"/>
        <v>22081.73</v>
      </c>
      <c r="U118" s="9">
        <f t="shared" si="19"/>
        <v>165562.76</v>
      </c>
      <c r="V118" s="9">
        <f t="shared" si="20"/>
        <v>11608174.24</v>
      </c>
    </row>
    <row r="119" spans="1:22">
      <c r="A119" s="104" t="s">
        <v>2406</v>
      </c>
      <c r="B119" s="2" t="s">
        <v>1865</v>
      </c>
      <c r="C119" s="72">
        <f>IF(A119=Summary!$B$9,Summary!$G$9,0)</f>
        <v>0</v>
      </c>
      <c r="D119" s="111">
        <f>VLOOKUP(A119,AAFTE!$A:$AE,3,0)</f>
        <v>1087.0600000000002</v>
      </c>
      <c r="E119" s="146">
        <f>VLOOKUP($A119,'2025-26 Salary &amp; Benefits'!$A:$I,3,)</f>
        <v>1</v>
      </c>
      <c r="F119" s="146">
        <f>VLOOKUP($A119,'2025-26 Salary &amp; Benefits'!$A:$I,4,)</f>
        <v>1</v>
      </c>
      <c r="G119" s="147">
        <f>VLOOKUP(A119,'CEDARS District FRPL'!$A$3:$C$322,3,0)</f>
        <v>0.53800000000000003</v>
      </c>
      <c r="H119" s="148">
        <f t="shared" si="11"/>
        <v>1087.0600000000002</v>
      </c>
      <c r="I119" s="149">
        <f t="shared" si="12"/>
        <v>584.84</v>
      </c>
      <c r="J119" s="140">
        <f t="shared" si="13"/>
        <v>3.7389999999999999</v>
      </c>
      <c r="K119" s="142">
        <f>'2025-26 Salary &amp; Benefits'!E$6</f>
        <v>78209</v>
      </c>
      <c r="L119" s="142">
        <f>'2025-26 Salary &amp; Benefits'!F$6</f>
        <v>80164</v>
      </c>
      <c r="M119" s="9">
        <f t="shared" si="14"/>
        <v>292423.45</v>
      </c>
      <c r="N119" s="9">
        <f t="shared" si="15"/>
        <v>7309.75</v>
      </c>
      <c r="O119" s="9">
        <f>'2025-26 Salary &amp; Benefits'!G$6</f>
        <v>15997.68</v>
      </c>
      <c r="P119" s="143">
        <f>'2025-26 Salary &amp; Benefits'!H$6</f>
        <v>0.16020000000000001</v>
      </c>
      <c r="Q119" s="143">
        <f>'2025-26 Salary &amp; Benefits'!I$6</f>
        <v>0.15390000000000001</v>
      </c>
      <c r="R119" s="9">
        <f t="shared" si="16"/>
        <v>107786.53</v>
      </c>
      <c r="S119" s="9">
        <f t="shared" si="17"/>
        <v>4995.55</v>
      </c>
      <c r="T119" s="9">
        <f t="shared" si="18"/>
        <v>768.82</v>
      </c>
      <c r="U119" s="9">
        <f t="shared" si="19"/>
        <v>5764.37</v>
      </c>
      <c r="V119" s="9">
        <f t="shared" si="20"/>
        <v>413284.1</v>
      </c>
    </row>
    <row r="120" spans="1:22">
      <c r="A120" s="104" t="s">
        <v>2164</v>
      </c>
      <c r="B120" s="2" t="s">
        <v>62</v>
      </c>
      <c r="C120" s="72">
        <f>IF(A120=Summary!$B$9,Summary!$G$9,0)</f>
        <v>0</v>
      </c>
      <c r="D120" s="111">
        <f>VLOOKUP(A120,AAFTE!$A:$AE,3,0)</f>
        <v>1325.6499999999999</v>
      </c>
      <c r="E120" s="146">
        <f>VLOOKUP($A120,'2025-26 Salary &amp; Benefits'!$A:$I,3,)</f>
        <v>1</v>
      </c>
      <c r="F120" s="146">
        <f>VLOOKUP($A120,'2025-26 Salary &amp; Benefits'!$A:$I,4,)</f>
        <v>1.04</v>
      </c>
      <c r="G120" s="147">
        <f>VLOOKUP(A120,'CEDARS District FRPL'!$A$3:$C$322,3,0)</f>
        <v>0.70530000000000004</v>
      </c>
      <c r="H120" s="148">
        <f t="shared" si="11"/>
        <v>1325.6499999999999</v>
      </c>
      <c r="I120" s="149">
        <f t="shared" si="12"/>
        <v>934.98</v>
      </c>
      <c r="J120" s="140">
        <f t="shared" si="13"/>
        <v>5.9779999999999998</v>
      </c>
      <c r="K120" s="142">
        <f>'2025-26 Salary &amp; Benefits'!E$6</f>
        <v>78209</v>
      </c>
      <c r="L120" s="142">
        <f>'2025-26 Salary &amp; Benefits'!F$6</f>
        <v>80164</v>
      </c>
      <c r="M120" s="9">
        <f t="shared" si="14"/>
        <v>467533.4</v>
      </c>
      <c r="N120" s="9">
        <f t="shared" si="15"/>
        <v>30855.809999999998</v>
      </c>
      <c r="O120" s="9">
        <f>'2025-26 Salary &amp; Benefits'!G$6</f>
        <v>15997.68</v>
      </c>
      <c r="P120" s="143">
        <f>'2025-26 Salary &amp; Benefits'!H$6</f>
        <v>0.16020000000000001</v>
      </c>
      <c r="Q120" s="143">
        <f>'2025-26 Salary &amp; Benefits'!I$6</f>
        <v>0.15390000000000001</v>
      </c>
      <c r="R120" s="9">
        <f t="shared" si="16"/>
        <v>175281.69</v>
      </c>
      <c r="S120" s="9">
        <f t="shared" si="17"/>
        <v>8306.49</v>
      </c>
      <c r="T120" s="9">
        <f t="shared" si="18"/>
        <v>1278.3699999999999</v>
      </c>
      <c r="U120" s="9">
        <f t="shared" si="19"/>
        <v>9584.86</v>
      </c>
      <c r="V120" s="9">
        <f t="shared" si="20"/>
        <v>683255.76000000013</v>
      </c>
    </row>
    <row r="121" spans="1:22">
      <c r="A121" s="104" t="s">
        <v>2277</v>
      </c>
      <c r="B121" s="2" t="s">
        <v>1070</v>
      </c>
      <c r="C121" s="72">
        <f>IF(A121=Summary!$B$9,Summary!$G$9,0)</f>
        <v>0</v>
      </c>
      <c r="D121" s="111">
        <f>VLOOKUP(A121,AAFTE!$A:$AE,3,0)</f>
        <v>569</v>
      </c>
      <c r="E121" s="146">
        <f>VLOOKUP($A121,'2025-26 Salary &amp; Benefits'!$A:$I,3,)</f>
        <v>1</v>
      </c>
      <c r="F121" s="146">
        <f>VLOOKUP($A121,'2025-26 Salary &amp; Benefits'!$A:$I,4,)</f>
        <v>1</v>
      </c>
      <c r="G121" s="147">
        <f>VLOOKUP(A121,'CEDARS District FRPL'!$A$3:$C$322,3,0)</f>
        <v>0.51829999999999998</v>
      </c>
      <c r="H121" s="148">
        <f t="shared" si="11"/>
        <v>569</v>
      </c>
      <c r="I121" s="149">
        <f t="shared" si="12"/>
        <v>294.91000000000003</v>
      </c>
      <c r="J121" s="140">
        <f t="shared" si="13"/>
        <v>1.885</v>
      </c>
      <c r="K121" s="142">
        <f>'2025-26 Salary &amp; Benefits'!E$6</f>
        <v>78209</v>
      </c>
      <c r="L121" s="142">
        <f>'2025-26 Salary &amp; Benefits'!F$6</f>
        <v>80164</v>
      </c>
      <c r="M121" s="9">
        <f t="shared" si="14"/>
        <v>147423.97</v>
      </c>
      <c r="N121" s="9">
        <f t="shared" si="15"/>
        <v>3685.1700000000128</v>
      </c>
      <c r="O121" s="9">
        <f>'2025-26 Salary &amp; Benefits'!G$6</f>
        <v>15997.68</v>
      </c>
      <c r="P121" s="143">
        <f>'2025-26 Salary &amp; Benefits'!H$6</f>
        <v>0.16020000000000001</v>
      </c>
      <c r="Q121" s="143">
        <f>'2025-26 Salary &amp; Benefits'!I$6</f>
        <v>0.15390000000000001</v>
      </c>
      <c r="R121" s="9">
        <f t="shared" si="16"/>
        <v>54340.09</v>
      </c>
      <c r="S121" s="9">
        <f t="shared" si="17"/>
        <v>2518.4899999999998</v>
      </c>
      <c r="T121" s="9">
        <f t="shared" si="18"/>
        <v>387.6</v>
      </c>
      <c r="U121" s="9">
        <f t="shared" si="19"/>
        <v>2906.0899999999997</v>
      </c>
      <c r="V121" s="9">
        <f t="shared" si="20"/>
        <v>208355.32</v>
      </c>
    </row>
    <row r="122" spans="1:22">
      <c r="A122" s="104" t="s">
        <v>2284</v>
      </c>
      <c r="B122" s="2" t="s">
        <v>1090</v>
      </c>
      <c r="C122" s="72">
        <f>IF(A122=Summary!$B$9,Summary!$G$9,0)</f>
        <v>0</v>
      </c>
      <c r="D122" s="111">
        <f>VLOOKUP(A122,AAFTE!$A:$AE,3,0)</f>
        <v>71.900000000000006</v>
      </c>
      <c r="E122" s="146">
        <f>VLOOKUP($A122,'2025-26 Salary &amp; Benefits'!$A:$I,3,)</f>
        <v>1</v>
      </c>
      <c r="F122" s="146">
        <f>VLOOKUP($A122,'2025-26 Salary &amp; Benefits'!$A:$I,4,)</f>
        <v>1.04</v>
      </c>
      <c r="G122" s="147">
        <f>VLOOKUP(A122,'CEDARS District FRPL'!$A$3:$C$322,3,0)</f>
        <v>0.54930000000000001</v>
      </c>
      <c r="H122" s="148">
        <f t="shared" si="11"/>
        <v>71.900000000000006</v>
      </c>
      <c r="I122" s="149">
        <f t="shared" si="12"/>
        <v>39.49</v>
      </c>
      <c r="J122" s="140">
        <f t="shared" si="13"/>
        <v>0.252</v>
      </c>
      <c r="K122" s="142">
        <f>'2025-26 Salary &amp; Benefits'!E$6</f>
        <v>78209</v>
      </c>
      <c r="L122" s="142">
        <f>'2025-26 Salary &amp; Benefits'!F$6</f>
        <v>80164</v>
      </c>
      <c r="M122" s="9">
        <f t="shared" si="14"/>
        <v>19708.669999999998</v>
      </c>
      <c r="N122" s="9">
        <f t="shared" si="15"/>
        <v>1300.7100000000028</v>
      </c>
      <c r="O122" s="9">
        <f>'2025-26 Salary &amp; Benefits'!G$6</f>
        <v>15997.68</v>
      </c>
      <c r="P122" s="143">
        <f>'2025-26 Salary &amp; Benefits'!H$6</f>
        <v>0.16020000000000001</v>
      </c>
      <c r="Q122" s="143">
        <f>'2025-26 Salary &amp; Benefits'!I$6</f>
        <v>0.15390000000000001</v>
      </c>
      <c r="R122" s="9">
        <f t="shared" si="16"/>
        <v>7388.92</v>
      </c>
      <c r="S122" s="9">
        <f t="shared" si="17"/>
        <v>350.16</v>
      </c>
      <c r="T122" s="9">
        <f t="shared" si="18"/>
        <v>53.89</v>
      </c>
      <c r="U122" s="9">
        <f t="shared" si="19"/>
        <v>404.05</v>
      </c>
      <c r="V122" s="9">
        <f t="shared" si="20"/>
        <v>28802.35</v>
      </c>
    </row>
    <row r="123" spans="1:22">
      <c r="A123" s="104" t="s">
        <v>2183</v>
      </c>
      <c r="B123" s="2" t="s">
        <v>202</v>
      </c>
      <c r="C123" s="72">
        <f>IF(A123=Summary!$B$9,Summary!$G$9,0)</f>
        <v>0</v>
      </c>
      <c r="D123" s="111">
        <f>VLOOKUP(A123,AAFTE!$A:$AE,3,0)</f>
        <v>1796.32</v>
      </c>
      <c r="E123" s="146">
        <f>VLOOKUP($A123,'2025-26 Salary &amp; Benefits'!$A:$I,3,)</f>
        <v>1.06</v>
      </c>
      <c r="F123" s="146">
        <f>VLOOKUP($A123,'2025-26 Salary &amp; Benefits'!$A:$I,4,)</f>
        <v>1.1000000000000001</v>
      </c>
      <c r="G123" s="147">
        <f>VLOOKUP(A123,'CEDARS District FRPL'!$A$3:$C$322,3,0)</f>
        <v>0.29039999999999999</v>
      </c>
      <c r="H123" s="148">
        <f t="shared" si="11"/>
        <v>1796.32</v>
      </c>
      <c r="I123" s="149">
        <f t="shared" si="12"/>
        <v>521.65</v>
      </c>
      <c r="J123" s="140">
        <f t="shared" si="13"/>
        <v>3.335</v>
      </c>
      <c r="K123" s="142">
        <f>'2025-26 Salary &amp; Benefits'!E$6</f>
        <v>78209</v>
      </c>
      <c r="L123" s="142">
        <f>'2025-26 Salary &amp; Benefits'!F$6</f>
        <v>80164</v>
      </c>
      <c r="M123" s="9">
        <f t="shared" si="14"/>
        <v>276476.64</v>
      </c>
      <c r="N123" s="9">
        <f t="shared" si="15"/>
        <v>17604.989999999991</v>
      </c>
      <c r="O123" s="9">
        <f>'2025-26 Salary &amp; Benefits'!G$6</f>
        <v>15997.68</v>
      </c>
      <c r="P123" s="143">
        <f>'2025-26 Salary &amp; Benefits'!H$6</f>
        <v>0.16020000000000001</v>
      </c>
      <c r="Q123" s="143">
        <f>'2025-26 Salary &amp; Benefits'!I$6</f>
        <v>0.15390000000000001</v>
      </c>
      <c r="R123" s="9">
        <f t="shared" si="16"/>
        <v>100353.23</v>
      </c>
      <c r="S123" s="9">
        <f t="shared" si="17"/>
        <v>4901.3599999999997</v>
      </c>
      <c r="T123" s="9">
        <f t="shared" si="18"/>
        <v>754.32</v>
      </c>
      <c r="U123" s="9">
        <f t="shared" si="19"/>
        <v>5655.6799999999994</v>
      </c>
      <c r="V123" s="9">
        <f t="shared" si="20"/>
        <v>400090.54</v>
      </c>
    </row>
    <row r="124" spans="1:22">
      <c r="A124" s="104" t="s">
        <v>2358</v>
      </c>
      <c r="B124" s="2" t="s">
        <v>1487</v>
      </c>
      <c r="C124" s="72">
        <f>IF(A124=Summary!$B$9,Summary!$G$9,0)</f>
        <v>0</v>
      </c>
      <c r="D124" s="111">
        <f>VLOOKUP(A124,AAFTE!$A:$AE,3,0)</f>
        <v>471.73</v>
      </c>
      <c r="E124" s="146">
        <f>VLOOKUP($A124,'2025-26 Salary &amp; Benefits'!$A:$I,3,)</f>
        <v>1.1200000000000001</v>
      </c>
      <c r="F124" s="146">
        <f>VLOOKUP($A124,'2025-26 Salary &amp; Benefits'!$A:$I,4,)</f>
        <v>1.1200000000000001</v>
      </c>
      <c r="G124" s="147">
        <f>VLOOKUP(A124,'CEDARS District FRPL'!$A$3:$C$322,3,0)</f>
        <v>0.62829999999999997</v>
      </c>
      <c r="H124" s="148">
        <f t="shared" si="11"/>
        <v>471.73</v>
      </c>
      <c r="I124" s="149">
        <f t="shared" si="12"/>
        <v>296.39</v>
      </c>
      <c r="J124" s="140">
        <f t="shared" si="13"/>
        <v>1.895</v>
      </c>
      <c r="K124" s="142">
        <f>'2025-26 Salary &amp; Benefits'!E$6</f>
        <v>78209</v>
      </c>
      <c r="L124" s="142">
        <f>'2025-26 Salary &amp; Benefits'!F$6</f>
        <v>80164</v>
      </c>
      <c r="M124" s="9">
        <f t="shared" si="14"/>
        <v>165990.78</v>
      </c>
      <c r="N124" s="9">
        <f t="shared" si="15"/>
        <v>4149.2900000000081</v>
      </c>
      <c r="O124" s="9">
        <f>'2025-26 Salary &amp; Benefits'!G$6</f>
        <v>15997.68</v>
      </c>
      <c r="P124" s="143">
        <f>'2025-26 Salary &amp; Benefits'!H$6</f>
        <v>0.16020000000000001</v>
      </c>
      <c r="Q124" s="143">
        <f>'2025-26 Salary &amp; Benefits'!I$6</f>
        <v>0.15390000000000001</v>
      </c>
      <c r="R124" s="9">
        <f t="shared" si="16"/>
        <v>57545.9</v>
      </c>
      <c r="S124" s="9">
        <f t="shared" si="17"/>
        <v>2835.67</v>
      </c>
      <c r="T124" s="9">
        <f t="shared" si="18"/>
        <v>436.41</v>
      </c>
      <c r="U124" s="9">
        <f t="shared" si="19"/>
        <v>3272.08</v>
      </c>
      <c r="V124" s="9">
        <f t="shared" si="20"/>
        <v>230958.05</v>
      </c>
    </row>
    <row r="125" spans="1:22">
      <c r="A125" s="104" t="s">
        <v>2431</v>
      </c>
      <c r="B125" s="2" t="s">
        <v>2032</v>
      </c>
      <c r="C125" s="72">
        <f>IF(A125=Summary!$B$9,Summary!$G$9,0)</f>
        <v>0</v>
      </c>
      <c r="D125" s="111">
        <f>VLOOKUP(A125,AAFTE!$A:$AE,3,0)</f>
        <v>76.87</v>
      </c>
      <c r="E125" s="146">
        <f>VLOOKUP($A125,'2025-26 Salary &amp; Benefits'!$A:$I,3,)</f>
        <v>1</v>
      </c>
      <c r="F125" s="146">
        <f>VLOOKUP($A125,'2025-26 Salary &amp; Benefits'!$A:$I,4,)</f>
        <v>1</v>
      </c>
      <c r="G125" s="147">
        <f>VLOOKUP(A125,'CEDARS District FRPL'!$A$3:$C$322,3,0)</f>
        <v>0.43240000000000001</v>
      </c>
      <c r="H125" s="148">
        <f t="shared" si="11"/>
        <v>76.87</v>
      </c>
      <c r="I125" s="149">
        <f t="shared" si="12"/>
        <v>33.24</v>
      </c>
      <c r="J125" s="140">
        <f t="shared" si="13"/>
        <v>0.21299999999999999</v>
      </c>
      <c r="K125" s="142">
        <f>'2025-26 Salary &amp; Benefits'!E$6</f>
        <v>78209</v>
      </c>
      <c r="L125" s="142">
        <f>'2025-26 Salary &amp; Benefits'!F$6</f>
        <v>80164</v>
      </c>
      <c r="M125" s="9">
        <f t="shared" si="14"/>
        <v>16658.52</v>
      </c>
      <c r="N125" s="9">
        <f t="shared" si="15"/>
        <v>416.40999999999985</v>
      </c>
      <c r="O125" s="9">
        <f>'2025-26 Salary &amp; Benefits'!G$6</f>
        <v>15997.68</v>
      </c>
      <c r="P125" s="143">
        <f>'2025-26 Salary &amp; Benefits'!H$6</f>
        <v>0.16020000000000001</v>
      </c>
      <c r="Q125" s="143">
        <f>'2025-26 Salary &amp; Benefits'!I$6</f>
        <v>0.15390000000000001</v>
      </c>
      <c r="R125" s="9">
        <f t="shared" si="16"/>
        <v>6140.29</v>
      </c>
      <c r="S125" s="9">
        <f t="shared" si="17"/>
        <v>284.58</v>
      </c>
      <c r="T125" s="9">
        <f t="shared" si="18"/>
        <v>43.8</v>
      </c>
      <c r="U125" s="9">
        <f t="shared" si="19"/>
        <v>328.38</v>
      </c>
      <c r="V125" s="9">
        <f t="shared" si="20"/>
        <v>23543.600000000002</v>
      </c>
    </row>
    <row r="126" spans="1:22">
      <c r="A126" s="104" t="s">
        <v>2171</v>
      </c>
      <c r="B126" s="2" t="s">
        <v>103</v>
      </c>
      <c r="C126" s="72">
        <f>IF(A126=Summary!$B$9,Summary!$G$9,0)</f>
        <v>0</v>
      </c>
      <c r="D126" s="111">
        <f>VLOOKUP(A126,AAFTE!$A:$AE,3,0)</f>
        <v>1246.6300000000001</v>
      </c>
      <c r="E126" s="146">
        <f>VLOOKUP($A126,'2025-26 Salary &amp; Benefits'!$A:$I,3,)</f>
        <v>1</v>
      </c>
      <c r="F126" s="146">
        <f>VLOOKUP($A126,'2025-26 Salary &amp; Benefits'!$A:$I,4,)</f>
        <v>1</v>
      </c>
      <c r="G126" s="147">
        <f>VLOOKUP(A126,'CEDARS District FRPL'!$A$3:$C$322,3,0)</f>
        <v>0.58330000000000004</v>
      </c>
      <c r="H126" s="148">
        <f t="shared" si="11"/>
        <v>1246.6300000000001</v>
      </c>
      <c r="I126" s="149">
        <f t="shared" si="12"/>
        <v>727.16</v>
      </c>
      <c r="J126" s="140">
        <f t="shared" si="13"/>
        <v>4.649</v>
      </c>
      <c r="K126" s="142">
        <f>'2025-26 Salary &amp; Benefits'!E$6</f>
        <v>78209</v>
      </c>
      <c r="L126" s="142">
        <f>'2025-26 Salary &amp; Benefits'!F$6</f>
        <v>80164</v>
      </c>
      <c r="M126" s="9">
        <f t="shared" si="14"/>
        <v>363593.64</v>
      </c>
      <c r="N126" s="9">
        <f t="shared" si="15"/>
        <v>9088.7999999999884</v>
      </c>
      <c r="O126" s="9">
        <f>'2025-26 Salary &amp; Benefits'!G$6</f>
        <v>15997.68</v>
      </c>
      <c r="P126" s="143">
        <f>'2025-26 Salary &amp; Benefits'!H$6</f>
        <v>0.16020000000000001</v>
      </c>
      <c r="Q126" s="143">
        <f>'2025-26 Salary &amp; Benefits'!I$6</f>
        <v>0.15390000000000001</v>
      </c>
      <c r="R126" s="9">
        <f t="shared" si="16"/>
        <v>134019.68</v>
      </c>
      <c r="S126" s="9">
        <f t="shared" si="17"/>
        <v>6211.37</v>
      </c>
      <c r="T126" s="9">
        <f t="shared" si="18"/>
        <v>955.93</v>
      </c>
      <c r="U126" s="9">
        <f t="shared" si="19"/>
        <v>7167.3</v>
      </c>
      <c r="V126" s="9">
        <f t="shared" si="20"/>
        <v>513869.42</v>
      </c>
    </row>
    <row r="127" spans="1:22">
      <c r="A127" s="104" t="s">
        <v>2231</v>
      </c>
      <c r="B127" s="2" t="s">
        <v>490</v>
      </c>
      <c r="C127" s="72">
        <f>IF(A127=Summary!$B$9,Summary!$G$9,0)</f>
        <v>0</v>
      </c>
      <c r="D127" s="111">
        <f>VLOOKUP(A127,AAFTE!$A:$AE,3,0)</f>
        <v>210.63</v>
      </c>
      <c r="E127" s="146">
        <f>VLOOKUP($A127,'2025-26 Salary &amp; Benefits'!$A:$I,3,)</f>
        <v>1</v>
      </c>
      <c r="F127" s="146">
        <f>VLOOKUP($A127,'2025-26 Salary &amp; Benefits'!$A:$I,4,)</f>
        <v>1</v>
      </c>
      <c r="G127" s="147">
        <f>VLOOKUP(A127,'CEDARS District FRPL'!$A$3:$C$322,3,0)</f>
        <v>0.97119999999999995</v>
      </c>
      <c r="H127" s="148">
        <f t="shared" si="11"/>
        <v>210.63</v>
      </c>
      <c r="I127" s="149">
        <f t="shared" si="12"/>
        <v>204.56</v>
      </c>
      <c r="J127" s="140">
        <f t="shared" si="13"/>
        <v>1.3080000000000001</v>
      </c>
      <c r="K127" s="142">
        <f>'2025-26 Salary &amp; Benefits'!E$6</f>
        <v>78209</v>
      </c>
      <c r="L127" s="142">
        <f>'2025-26 Salary &amp; Benefits'!F$6</f>
        <v>80164</v>
      </c>
      <c r="M127" s="9">
        <f t="shared" si="14"/>
        <v>102297.37</v>
      </c>
      <c r="N127" s="9">
        <f t="shared" si="15"/>
        <v>2557.1399999999994</v>
      </c>
      <c r="O127" s="9">
        <f>'2025-26 Salary &amp; Benefits'!G$6</f>
        <v>15997.68</v>
      </c>
      <c r="P127" s="143">
        <f>'2025-26 Salary &amp; Benefits'!H$6</f>
        <v>0.16020000000000001</v>
      </c>
      <c r="Q127" s="143">
        <f>'2025-26 Salary &amp; Benefits'!I$6</f>
        <v>0.15390000000000001</v>
      </c>
      <c r="R127" s="9">
        <f t="shared" si="16"/>
        <v>37706.550000000003</v>
      </c>
      <c r="S127" s="9">
        <f t="shared" si="17"/>
        <v>1747.58</v>
      </c>
      <c r="T127" s="9">
        <f t="shared" si="18"/>
        <v>268.95</v>
      </c>
      <c r="U127" s="9">
        <f t="shared" si="19"/>
        <v>2016.53</v>
      </c>
      <c r="V127" s="9">
        <f t="shared" si="20"/>
        <v>144577.59</v>
      </c>
    </row>
    <row r="128" spans="1:22">
      <c r="A128" s="104" t="s">
        <v>2366</v>
      </c>
      <c r="B128" s="2" t="s">
        <v>1535</v>
      </c>
      <c r="C128" s="72">
        <f>IF(A128=Summary!$B$9,Summary!$G$9,0)</f>
        <v>0</v>
      </c>
      <c r="D128" s="111">
        <f>VLOOKUP(A128,AAFTE!$A:$AE,3,0)</f>
        <v>9810.36</v>
      </c>
      <c r="E128" s="146">
        <f>VLOOKUP($A128,'2025-26 Salary &amp; Benefits'!$A:$I,3,)</f>
        <v>1.18</v>
      </c>
      <c r="F128" s="146">
        <f>VLOOKUP($A128,'2025-26 Salary &amp; Benefits'!$A:$I,4,)</f>
        <v>1.18</v>
      </c>
      <c r="G128" s="147">
        <f>VLOOKUP(A128,'CEDARS District FRPL'!$A$3:$C$322,3,0)</f>
        <v>0.29320000000000002</v>
      </c>
      <c r="H128" s="148">
        <f t="shared" si="11"/>
        <v>9810.36</v>
      </c>
      <c r="I128" s="149">
        <f t="shared" si="12"/>
        <v>2876.4</v>
      </c>
      <c r="J128" s="140">
        <f t="shared" si="13"/>
        <v>18.39</v>
      </c>
      <c r="K128" s="142">
        <f>'2025-26 Salary &amp; Benefits'!E$6</f>
        <v>78209</v>
      </c>
      <c r="L128" s="142">
        <f>'2025-26 Salary &amp; Benefits'!F$6</f>
        <v>80164</v>
      </c>
      <c r="M128" s="9">
        <f t="shared" si="14"/>
        <v>1697150.94</v>
      </c>
      <c r="N128" s="9">
        <f t="shared" si="15"/>
        <v>42423.89000000013</v>
      </c>
      <c r="O128" s="9">
        <f>'2025-26 Salary &amp; Benefits'!G$6</f>
        <v>15997.68</v>
      </c>
      <c r="P128" s="143">
        <f>'2025-26 Salary &amp; Benefits'!H$6</f>
        <v>0.16020000000000001</v>
      </c>
      <c r="Q128" s="143">
        <f>'2025-26 Salary &amp; Benefits'!I$6</f>
        <v>0.15390000000000001</v>
      </c>
      <c r="R128" s="9">
        <f t="shared" si="16"/>
        <v>572609.94999999995</v>
      </c>
      <c r="S128" s="9">
        <f t="shared" si="17"/>
        <v>28992.91</v>
      </c>
      <c r="T128" s="9">
        <f t="shared" si="18"/>
        <v>4462.01</v>
      </c>
      <c r="U128" s="9">
        <f t="shared" si="19"/>
        <v>33454.92</v>
      </c>
      <c r="V128" s="9">
        <f t="shared" si="20"/>
        <v>2345639.6999999997</v>
      </c>
    </row>
    <row r="129" spans="1:22">
      <c r="A129" s="104" t="s">
        <v>2261</v>
      </c>
      <c r="B129" s="2" t="s">
        <v>868</v>
      </c>
      <c r="C129" s="72">
        <f>IF(A129=Summary!$B$9,Summary!$G$9,0)</f>
        <v>0</v>
      </c>
      <c r="D129" s="111">
        <f>VLOOKUP(A129,AAFTE!$A:$AE,3,0)</f>
        <v>30621.18</v>
      </c>
      <c r="E129" s="146">
        <f>VLOOKUP($A129,'2025-26 Salary &amp; Benefits'!$A:$I,3,)</f>
        <v>1.18</v>
      </c>
      <c r="F129" s="146">
        <f>VLOOKUP($A129,'2025-26 Salary &amp; Benefits'!$A:$I,4,)</f>
        <v>1.18</v>
      </c>
      <c r="G129" s="147">
        <f>VLOOKUP(A129,'CEDARS District FRPL'!$A$3:$C$322,3,0)</f>
        <v>0.12659999999999999</v>
      </c>
      <c r="H129" s="148">
        <f t="shared" si="11"/>
        <v>30621.18</v>
      </c>
      <c r="I129" s="149">
        <f t="shared" si="12"/>
        <v>3876.64</v>
      </c>
      <c r="J129" s="140">
        <f t="shared" si="13"/>
        <v>24.785</v>
      </c>
      <c r="K129" s="142">
        <f>'2025-26 Salary &amp; Benefits'!E$6</f>
        <v>78209</v>
      </c>
      <c r="L129" s="142">
        <f>'2025-26 Salary &amp; Benefits'!F$6</f>
        <v>80164</v>
      </c>
      <c r="M129" s="9">
        <f t="shared" si="14"/>
        <v>2287323.88</v>
      </c>
      <c r="N129" s="9">
        <f t="shared" si="15"/>
        <v>57176.510000000242</v>
      </c>
      <c r="O129" s="9">
        <f>'2025-26 Salary &amp; Benefits'!G$6</f>
        <v>15997.68</v>
      </c>
      <c r="P129" s="143">
        <f>'2025-26 Salary &amp; Benefits'!H$6</f>
        <v>0.16020000000000001</v>
      </c>
      <c r="Q129" s="143">
        <f>'2025-26 Salary &amp; Benefits'!I$6</f>
        <v>0.15390000000000001</v>
      </c>
      <c r="R129" s="9">
        <f t="shared" si="16"/>
        <v>771731.25</v>
      </c>
      <c r="S129" s="9">
        <f t="shared" si="17"/>
        <v>39075.01</v>
      </c>
      <c r="T129" s="9">
        <f t="shared" si="18"/>
        <v>6013.64</v>
      </c>
      <c r="U129" s="9">
        <f t="shared" si="19"/>
        <v>45088.65</v>
      </c>
      <c r="V129" s="9">
        <f t="shared" si="20"/>
        <v>3161320.29</v>
      </c>
    </row>
    <row r="130" spans="1:22">
      <c r="A130" s="104" t="s">
        <v>2374</v>
      </c>
      <c r="B130" s="2" t="s">
        <v>1654</v>
      </c>
      <c r="C130" s="72">
        <f>IF(A130=Summary!$B$9,Summary!$G$9,0)</f>
        <v>0</v>
      </c>
      <c r="D130" s="111">
        <f>VLOOKUP(A130,AAFTE!$A:$AE,3,0)</f>
        <v>2613.71</v>
      </c>
      <c r="E130" s="146">
        <f>VLOOKUP($A130,'2025-26 Salary &amp; Benefits'!$A:$I,3,)</f>
        <v>1.1200000000000001</v>
      </c>
      <c r="F130" s="146">
        <f>VLOOKUP($A130,'2025-26 Salary &amp; Benefits'!$A:$I,4,)</f>
        <v>1.1200000000000001</v>
      </c>
      <c r="G130" s="147">
        <f>VLOOKUP(A130,'CEDARS District FRPL'!$A$3:$C$322,3,0)</f>
        <v>0.47199999999999998</v>
      </c>
      <c r="H130" s="148">
        <f t="shared" si="11"/>
        <v>2613.71</v>
      </c>
      <c r="I130" s="149">
        <f t="shared" si="12"/>
        <v>1233.67</v>
      </c>
      <c r="J130" s="140">
        <f t="shared" si="13"/>
        <v>7.8869999999999996</v>
      </c>
      <c r="K130" s="142">
        <f>'2025-26 Salary &amp; Benefits'!E$6</f>
        <v>78209</v>
      </c>
      <c r="L130" s="142">
        <f>'2025-26 Salary &amp; Benefits'!F$6</f>
        <v>80164</v>
      </c>
      <c r="M130" s="9">
        <f t="shared" si="14"/>
        <v>690854.51</v>
      </c>
      <c r="N130" s="9">
        <f t="shared" si="15"/>
        <v>17269.369999999995</v>
      </c>
      <c r="O130" s="9">
        <f>'2025-26 Salary &amp; Benefits'!G$6</f>
        <v>15997.68</v>
      </c>
      <c r="P130" s="143">
        <f>'2025-26 Salary &amp; Benefits'!H$6</f>
        <v>0.16020000000000001</v>
      </c>
      <c r="Q130" s="143">
        <f>'2025-26 Salary &amp; Benefits'!I$6</f>
        <v>0.15390000000000001</v>
      </c>
      <c r="R130" s="9">
        <f t="shared" si="16"/>
        <v>239506.35</v>
      </c>
      <c r="S130" s="9">
        <f t="shared" si="17"/>
        <v>11802.06</v>
      </c>
      <c r="T130" s="9">
        <f t="shared" si="18"/>
        <v>1816.34</v>
      </c>
      <c r="U130" s="9">
        <f t="shared" si="19"/>
        <v>13618.4</v>
      </c>
      <c r="V130" s="9">
        <f t="shared" si="20"/>
        <v>961248.63</v>
      </c>
    </row>
    <row r="131" spans="1:22">
      <c r="A131" s="104" t="s">
        <v>2432</v>
      </c>
      <c r="B131" s="2" t="s">
        <v>2035</v>
      </c>
      <c r="C131" s="72">
        <f>IF(A131=Summary!$B$9,Summary!$G$9,0)</f>
        <v>0</v>
      </c>
      <c r="D131" s="111">
        <f>VLOOKUP(A131,AAFTE!$A:$AE,3,0)</f>
        <v>30.54</v>
      </c>
      <c r="E131" s="146">
        <f>VLOOKUP($A131,'2025-26 Salary &amp; Benefits'!$A:$I,3,)</f>
        <v>1</v>
      </c>
      <c r="F131" s="146">
        <f>VLOOKUP($A131,'2025-26 Salary &amp; Benefits'!$A:$I,4,)</f>
        <v>1</v>
      </c>
      <c r="G131" s="147">
        <f>VLOOKUP(A131,'CEDARS District FRPL'!$A$3:$C$322,3,0)</f>
        <v>0.59460000000000002</v>
      </c>
      <c r="H131" s="148">
        <f t="shared" si="11"/>
        <v>30.54</v>
      </c>
      <c r="I131" s="149">
        <f t="shared" si="12"/>
        <v>18.16</v>
      </c>
      <c r="J131" s="140">
        <f t="shared" si="13"/>
        <v>0.11600000000000001</v>
      </c>
      <c r="K131" s="142">
        <f>'2025-26 Salary &amp; Benefits'!E$6</f>
        <v>78209</v>
      </c>
      <c r="L131" s="142">
        <f>'2025-26 Salary &amp; Benefits'!F$6</f>
        <v>80164</v>
      </c>
      <c r="M131" s="9">
        <f t="shared" si="14"/>
        <v>9072.24</v>
      </c>
      <c r="N131" s="9">
        <f t="shared" si="15"/>
        <v>226.78000000000065</v>
      </c>
      <c r="O131" s="9">
        <f>'2025-26 Salary &amp; Benefits'!G$6</f>
        <v>15997.68</v>
      </c>
      <c r="P131" s="143">
        <f>'2025-26 Salary &amp; Benefits'!H$6</f>
        <v>0.16020000000000001</v>
      </c>
      <c r="Q131" s="143">
        <f>'2025-26 Salary &amp; Benefits'!I$6</f>
        <v>0.15390000000000001</v>
      </c>
      <c r="R131" s="9">
        <f t="shared" si="16"/>
        <v>3344.01</v>
      </c>
      <c r="S131" s="9">
        <f t="shared" si="17"/>
        <v>154.97999999999999</v>
      </c>
      <c r="T131" s="9">
        <f t="shared" si="18"/>
        <v>23.85</v>
      </c>
      <c r="U131" s="9">
        <f t="shared" si="19"/>
        <v>178.82999999999998</v>
      </c>
      <c r="V131" s="9">
        <f t="shared" si="20"/>
        <v>12821.86</v>
      </c>
    </row>
    <row r="132" spans="1:22">
      <c r="A132" s="104" t="s">
        <v>2389</v>
      </c>
      <c r="B132" s="2" t="s">
        <v>1802</v>
      </c>
      <c r="C132" s="72">
        <f>IF(A132=Summary!$B$9,Summary!$G$9,0)</f>
        <v>0</v>
      </c>
      <c r="D132" s="111">
        <f>VLOOKUP(A132,AAFTE!$A:$AE,3,0)</f>
        <v>599.88</v>
      </c>
      <c r="E132" s="146">
        <f>VLOOKUP($A132,'2025-26 Salary &amp; Benefits'!$A:$I,3,)</f>
        <v>1</v>
      </c>
      <c r="F132" s="146">
        <f>VLOOKUP($A132,'2025-26 Salary &amp; Benefits'!$A:$I,4,)</f>
        <v>1</v>
      </c>
      <c r="G132" s="147">
        <f>VLOOKUP(A132,'CEDARS District FRPL'!$A$3:$C$322,3,0)</f>
        <v>0.39529999999999998</v>
      </c>
      <c r="H132" s="148">
        <f t="shared" si="11"/>
        <v>599.88</v>
      </c>
      <c r="I132" s="149">
        <f t="shared" si="12"/>
        <v>237.13</v>
      </c>
      <c r="J132" s="140">
        <f t="shared" si="13"/>
        <v>1.516</v>
      </c>
      <c r="K132" s="142">
        <f>'2025-26 Salary &amp; Benefits'!E$6</f>
        <v>78209</v>
      </c>
      <c r="L132" s="142">
        <f>'2025-26 Salary &amp; Benefits'!F$6</f>
        <v>80164</v>
      </c>
      <c r="M132" s="9">
        <f t="shared" si="14"/>
        <v>118564.84</v>
      </c>
      <c r="N132" s="9">
        <f t="shared" si="15"/>
        <v>2963.7799999999988</v>
      </c>
      <c r="O132" s="9">
        <f>'2025-26 Salary &amp; Benefits'!G$6</f>
        <v>15997.68</v>
      </c>
      <c r="P132" s="143">
        <f>'2025-26 Salary &amp; Benefits'!H$6</f>
        <v>0.16020000000000001</v>
      </c>
      <c r="Q132" s="143">
        <f>'2025-26 Salary &amp; Benefits'!I$6</f>
        <v>0.15390000000000001</v>
      </c>
      <c r="R132" s="9">
        <f t="shared" si="16"/>
        <v>43702.7</v>
      </c>
      <c r="S132" s="9">
        <f t="shared" si="17"/>
        <v>2025.48</v>
      </c>
      <c r="T132" s="9">
        <f t="shared" si="18"/>
        <v>311.72000000000003</v>
      </c>
      <c r="U132" s="9">
        <f t="shared" si="19"/>
        <v>2337.1999999999998</v>
      </c>
      <c r="V132" s="9">
        <f t="shared" si="20"/>
        <v>167568.51999999999</v>
      </c>
    </row>
    <row r="133" spans="1:22">
      <c r="A133" s="104" t="s">
        <v>2158</v>
      </c>
      <c r="B133" s="2" t="s">
        <v>12</v>
      </c>
      <c r="C133" s="72">
        <f>IF(A133=Summary!$B$9,Summary!$G$9,0)</f>
        <v>0</v>
      </c>
      <c r="D133" s="111">
        <f>VLOOKUP(A133,AAFTE!$A:$AE,3,0)</f>
        <v>172.41</v>
      </c>
      <c r="E133" s="146">
        <f>VLOOKUP($A133,'2025-26 Salary &amp; Benefits'!$A:$I,3,)</f>
        <v>1</v>
      </c>
      <c r="F133" s="146">
        <f>VLOOKUP($A133,'2025-26 Salary &amp; Benefits'!$A:$I,4,)</f>
        <v>1</v>
      </c>
      <c r="G133" s="147">
        <f>VLOOKUP(A133,'CEDARS District FRPL'!$A$3:$C$322,3,0)</f>
        <v>0.73460000000000003</v>
      </c>
      <c r="H133" s="148">
        <f t="shared" si="11"/>
        <v>172.41</v>
      </c>
      <c r="I133" s="149">
        <f t="shared" si="12"/>
        <v>126.65</v>
      </c>
      <c r="J133" s="140">
        <f t="shared" si="13"/>
        <v>0.81</v>
      </c>
      <c r="K133" s="142">
        <f>'2025-26 Salary &amp; Benefits'!E$6</f>
        <v>78209</v>
      </c>
      <c r="L133" s="142">
        <f>'2025-26 Salary &amp; Benefits'!F$6</f>
        <v>80164</v>
      </c>
      <c r="M133" s="9">
        <f t="shared" si="14"/>
        <v>63349.29</v>
      </c>
      <c r="N133" s="9">
        <f t="shared" si="15"/>
        <v>1583.5499999999956</v>
      </c>
      <c r="O133" s="9">
        <f>'2025-26 Salary &amp; Benefits'!G$6</f>
        <v>15997.68</v>
      </c>
      <c r="P133" s="143">
        <f>'2025-26 Salary &amp; Benefits'!H$6</f>
        <v>0.16020000000000001</v>
      </c>
      <c r="Q133" s="143">
        <f>'2025-26 Salary &amp; Benefits'!I$6</f>
        <v>0.15390000000000001</v>
      </c>
      <c r="R133" s="9">
        <f t="shared" si="16"/>
        <v>23350.39</v>
      </c>
      <c r="S133" s="9">
        <f t="shared" si="17"/>
        <v>1082.21</v>
      </c>
      <c r="T133" s="9">
        <f t="shared" si="18"/>
        <v>166.55</v>
      </c>
      <c r="U133" s="9">
        <f t="shared" si="19"/>
        <v>1248.76</v>
      </c>
      <c r="V133" s="9">
        <f t="shared" si="20"/>
        <v>89531.989999999976</v>
      </c>
    </row>
    <row r="134" spans="1:22">
      <c r="A134" s="104" t="s">
        <v>2192</v>
      </c>
      <c r="B134" s="2" t="s">
        <v>289</v>
      </c>
      <c r="C134" s="72">
        <f>IF(A134=Summary!$B$9,Summary!$G$9,0)</f>
        <v>0</v>
      </c>
      <c r="D134" s="111">
        <f>VLOOKUP(A134,AAFTE!$A:$AE,3,0)</f>
        <v>6299.3</v>
      </c>
      <c r="E134" s="146">
        <f>VLOOKUP($A134,'2025-26 Salary &amp; Benefits'!$A:$I,3,)</f>
        <v>1</v>
      </c>
      <c r="F134" s="146">
        <f>VLOOKUP($A134,'2025-26 Salary &amp; Benefits'!$A:$I,4,)</f>
        <v>1</v>
      </c>
      <c r="G134" s="147">
        <f>VLOOKUP(A134,'CEDARS District FRPL'!$A$3:$C$322,3,0)</f>
        <v>0.63329999999999997</v>
      </c>
      <c r="H134" s="148">
        <f t="shared" si="11"/>
        <v>6299.3</v>
      </c>
      <c r="I134" s="149">
        <f t="shared" si="12"/>
        <v>3989.35</v>
      </c>
      <c r="J134" s="140">
        <f t="shared" ref="J134:J197" si="21">ROUND((($I134*2.3975*36)/15)/900,3)</f>
        <v>25.504999999999999</v>
      </c>
      <c r="K134" s="142">
        <f>'2025-26 Salary &amp; Benefits'!E$6</f>
        <v>78209</v>
      </c>
      <c r="L134" s="142">
        <f>'2025-26 Salary &amp; Benefits'!F$6</f>
        <v>80164</v>
      </c>
      <c r="M134" s="9">
        <f t="shared" si="14"/>
        <v>1994720.55</v>
      </c>
      <c r="N134" s="9">
        <f t="shared" si="15"/>
        <v>49862.270000000019</v>
      </c>
      <c r="O134" s="9">
        <f>'2025-26 Salary &amp; Benefits'!G$6</f>
        <v>15997.68</v>
      </c>
      <c r="P134" s="143">
        <f>'2025-26 Salary &amp; Benefits'!H$6</f>
        <v>0.16020000000000001</v>
      </c>
      <c r="Q134" s="143">
        <f>'2025-26 Salary &amp; Benefits'!I$6</f>
        <v>0.15390000000000001</v>
      </c>
      <c r="R134" s="9">
        <f t="shared" si="16"/>
        <v>735248.86</v>
      </c>
      <c r="S134" s="9">
        <f t="shared" ref="S134:S197" si="22">ROUND(((($L134*$F134*$J134)/180)*3),2)</f>
        <v>34076.379999999997</v>
      </c>
      <c r="T134" s="9">
        <f t="shared" si="18"/>
        <v>5244.35</v>
      </c>
      <c r="U134" s="9">
        <f t="shared" si="19"/>
        <v>39320.729999999996</v>
      </c>
      <c r="V134" s="9">
        <f t="shared" si="20"/>
        <v>2819152.41</v>
      </c>
    </row>
    <row r="135" spans="1:22">
      <c r="A135" s="104" t="s">
        <v>2400</v>
      </c>
      <c r="B135" s="2" t="s">
        <v>1848</v>
      </c>
      <c r="C135" s="72">
        <f>IF(A135=Summary!$B$9,Summary!$G$9,0)</f>
        <v>0</v>
      </c>
      <c r="D135" s="111">
        <f>VLOOKUP(A135,AAFTE!$A:$AE,3,0)</f>
        <v>256.44</v>
      </c>
      <c r="E135" s="146">
        <f>VLOOKUP($A135,'2025-26 Salary &amp; Benefits'!$A:$I,3,)</f>
        <v>1</v>
      </c>
      <c r="F135" s="146">
        <f>VLOOKUP($A135,'2025-26 Salary &amp; Benefits'!$A:$I,4,)</f>
        <v>1</v>
      </c>
      <c r="G135" s="147">
        <f>VLOOKUP(A135,'CEDARS District FRPL'!$A$3:$C$322,3,0)</f>
        <v>0.53139999999999998</v>
      </c>
      <c r="H135" s="148">
        <f t="shared" ref="H135:H198" si="23">IF(C135&gt;0,C135,D135)</f>
        <v>256.44</v>
      </c>
      <c r="I135" s="149">
        <f t="shared" ref="I135:I198" si="24">ROUND(H135*G135,2)</f>
        <v>136.27000000000001</v>
      </c>
      <c r="J135" s="140">
        <f t="shared" si="21"/>
        <v>0.871</v>
      </c>
      <c r="K135" s="142">
        <f>'2025-26 Salary &amp; Benefits'!E$6</f>
        <v>78209</v>
      </c>
      <c r="L135" s="142">
        <f>'2025-26 Salary &amp; Benefits'!F$6</f>
        <v>80164</v>
      </c>
      <c r="M135" s="9">
        <f t="shared" ref="M135:M198" si="25">ROUND($E135*$K135*$J135,2)</f>
        <v>68120.039999999994</v>
      </c>
      <c r="N135" s="9">
        <f t="shared" ref="N135:N198" si="26">ROUND($L135*$F135*$J135,2)-$M135</f>
        <v>1702.8000000000029</v>
      </c>
      <c r="O135" s="9">
        <f>'2025-26 Salary &amp; Benefits'!G$6</f>
        <v>15997.68</v>
      </c>
      <c r="P135" s="143">
        <f>'2025-26 Salary &amp; Benefits'!H$6</f>
        <v>0.16020000000000001</v>
      </c>
      <c r="Q135" s="143">
        <f>'2025-26 Salary &amp; Benefits'!I$6</f>
        <v>0.15390000000000001</v>
      </c>
      <c r="R135" s="9">
        <f t="shared" ref="R135:R198" si="27">ROUND(M135*P135+N135*Q135+J135*O135,2)</f>
        <v>25108.87</v>
      </c>
      <c r="S135" s="9">
        <f t="shared" si="22"/>
        <v>1163.71</v>
      </c>
      <c r="T135" s="9">
        <f t="shared" ref="T135:T198" si="28">ROUND(S135*Q135,2)</f>
        <v>179.09</v>
      </c>
      <c r="U135" s="9">
        <f t="shared" ref="U135:U198" si="29">SUM(S135:T135)</f>
        <v>1342.8</v>
      </c>
      <c r="V135" s="9">
        <f t="shared" ref="V135:V198" si="30">SUM(R135,M135:N135,U135)</f>
        <v>96274.51</v>
      </c>
    </row>
    <row r="136" spans="1:22">
      <c r="A136" s="104" t="s">
        <v>2352</v>
      </c>
      <c r="B136" s="2" t="s">
        <v>1452</v>
      </c>
      <c r="C136" s="72">
        <f>IF(A136=Summary!$B$9,Summary!$G$9,0)</f>
        <v>0</v>
      </c>
      <c r="D136" s="111">
        <f>VLOOKUP(A136,AAFTE!$A:$AE,3,0)</f>
        <v>199.3</v>
      </c>
      <c r="E136" s="146">
        <f>VLOOKUP($A136,'2025-26 Salary &amp; Benefits'!$A:$I,3,)</f>
        <v>1.1200000000000001</v>
      </c>
      <c r="F136" s="146">
        <f>VLOOKUP($A136,'2025-26 Salary &amp; Benefits'!$A:$I,4,)</f>
        <v>1.1200000000000001</v>
      </c>
      <c r="G136" s="147">
        <f>VLOOKUP(A136,'CEDARS District FRPL'!$A$3:$C$322,3,0)</f>
        <v>0.59740000000000004</v>
      </c>
      <c r="H136" s="148">
        <f t="shared" si="23"/>
        <v>199.3</v>
      </c>
      <c r="I136" s="149">
        <f t="shared" si="24"/>
        <v>119.06</v>
      </c>
      <c r="J136" s="140">
        <f t="shared" si="21"/>
        <v>0.76100000000000001</v>
      </c>
      <c r="K136" s="142">
        <f>'2025-26 Salary &amp; Benefits'!E$6</f>
        <v>78209</v>
      </c>
      <c r="L136" s="142">
        <f>'2025-26 Salary &amp; Benefits'!F$6</f>
        <v>80164</v>
      </c>
      <c r="M136" s="9">
        <f t="shared" si="25"/>
        <v>66659.09</v>
      </c>
      <c r="N136" s="9">
        <f t="shared" si="26"/>
        <v>1666.2900000000081</v>
      </c>
      <c r="O136" s="9">
        <f>'2025-26 Salary &amp; Benefits'!G$6</f>
        <v>15997.68</v>
      </c>
      <c r="P136" s="143">
        <f>'2025-26 Salary &amp; Benefits'!H$6</f>
        <v>0.16020000000000001</v>
      </c>
      <c r="Q136" s="143">
        <f>'2025-26 Salary &amp; Benefits'!I$6</f>
        <v>0.15390000000000001</v>
      </c>
      <c r="R136" s="9">
        <f t="shared" si="27"/>
        <v>23109.46</v>
      </c>
      <c r="S136" s="9">
        <f t="shared" si="22"/>
        <v>1138.76</v>
      </c>
      <c r="T136" s="9">
        <f t="shared" si="28"/>
        <v>175.26</v>
      </c>
      <c r="U136" s="9">
        <f t="shared" si="29"/>
        <v>1314.02</v>
      </c>
      <c r="V136" s="9">
        <f t="shared" si="30"/>
        <v>92748.86</v>
      </c>
    </row>
    <row r="137" spans="1:22">
      <c r="A137" t="s">
        <v>2944</v>
      </c>
      <c r="B137" t="s">
        <v>3035</v>
      </c>
      <c r="C137" s="72">
        <f>IF(A137=Summary!$B$9,Summary!$G$9,0)</f>
        <v>0</v>
      </c>
      <c r="D137" s="111">
        <f>VLOOKUP(A137,AAFTE!$A:$AE,3,0)</f>
        <v>28.84</v>
      </c>
      <c r="E137" s="146">
        <f>VLOOKUP($A137,'2025-26 Salary &amp; Benefits'!$A:$I,3,)</f>
        <v>1</v>
      </c>
      <c r="F137" s="146">
        <f>VLOOKUP($A137,'2025-26 Salary &amp; Benefits'!$A:$I,4,)</f>
        <v>1</v>
      </c>
      <c r="G137" s="147">
        <f>VLOOKUP(A137,'CEDARS District FRPL'!$A$3:$C$322,3,0)</f>
        <v>0.87180000000000002</v>
      </c>
      <c r="H137" s="148">
        <f t="shared" si="23"/>
        <v>28.84</v>
      </c>
      <c r="I137" s="149">
        <f t="shared" si="24"/>
        <v>25.14</v>
      </c>
      <c r="J137" s="140">
        <f t="shared" si="21"/>
        <v>0.161</v>
      </c>
      <c r="K137" s="142">
        <f>'2025-26 Salary &amp; Benefits'!E$6</f>
        <v>78209</v>
      </c>
      <c r="L137" s="142">
        <f>'2025-26 Salary &amp; Benefits'!F$6</f>
        <v>80164</v>
      </c>
      <c r="M137" s="9">
        <f t="shared" si="25"/>
        <v>12591.65</v>
      </c>
      <c r="N137" s="9">
        <f t="shared" si="26"/>
        <v>314.75</v>
      </c>
      <c r="O137" s="9">
        <f>'2025-26 Salary &amp; Benefits'!G$6</f>
        <v>15997.68</v>
      </c>
      <c r="P137" s="143">
        <f>'2025-26 Salary &amp; Benefits'!H$6</f>
        <v>0.16020000000000001</v>
      </c>
      <c r="Q137" s="143">
        <f>'2025-26 Salary &amp; Benefits'!I$6</f>
        <v>0.15390000000000001</v>
      </c>
      <c r="R137" s="9">
        <f t="shared" si="27"/>
        <v>4641.25</v>
      </c>
      <c r="S137" s="9">
        <f t="shared" si="22"/>
        <v>215.11</v>
      </c>
      <c r="T137" s="9">
        <f t="shared" si="28"/>
        <v>33.11</v>
      </c>
      <c r="U137" s="9">
        <f t="shared" si="29"/>
        <v>248.22000000000003</v>
      </c>
      <c r="V137" s="9">
        <f t="shared" si="30"/>
        <v>17795.870000000003</v>
      </c>
    </row>
    <row r="138" spans="1:22">
      <c r="A138" s="104" t="s">
        <v>2430</v>
      </c>
      <c r="B138" s="2" t="s">
        <v>2030</v>
      </c>
      <c r="C138" s="72">
        <f>IF(A138=Summary!$B$9,Summary!$G$9,0)</f>
        <v>0</v>
      </c>
      <c r="D138" s="111">
        <f>VLOOKUP(A138,AAFTE!$A:$AE,3,0)</f>
        <v>422.04</v>
      </c>
      <c r="E138" s="146">
        <f>VLOOKUP($A138,'2025-26 Salary &amp; Benefits'!$A:$I,3,)</f>
        <v>1.06</v>
      </c>
      <c r="F138" s="146">
        <f>VLOOKUP($A138,'2025-26 Salary &amp; Benefits'!$A:$I,4,)</f>
        <v>1.06</v>
      </c>
      <c r="G138" s="147">
        <f>VLOOKUP(A138,'CEDARS District FRPL'!$A$3:$C$322,3,0)</f>
        <v>0.92859999999999998</v>
      </c>
      <c r="H138" s="148">
        <f t="shared" si="23"/>
        <v>422.04</v>
      </c>
      <c r="I138" s="149">
        <f t="shared" si="24"/>
        <v>391.91</v>
      </c>
      <c r="J138" s="140">
        <f t="shared" si="21"/>
        <v>2.5059999999999998</v>
      </c>
      <c r="K138" s="142">
        <f>'2025-26 Salary &amp; Benefits'!E$6</f>
        <v>78209</v>
      </c>
      <c r="L138" s="142">
        <f>'2025-26 Salary &amp; Benefits'!F$6</f>
        <v>80164</v>
      </c>
      <c r="M138" s="9">
        <f t="shared" si="25"/>
        <v>207751.26</v>
      </c>
      <c r="N138" s="9">
        <f t="shared" si="26"/>
        <v>5193.179999999993</v>
      </c>
      <c r="O138" s="9">
        <f>'2025-26 Salary &amp; Benefits'!G$6</f>
        <v>15997.68</v>
      </c>
      <c r="P138" s="143">
        <f>'2025-26 Salary &amp; Benefits'!H$6</f>
        <v>0.16020000000000001</v>
      </c>
      <c r="Q138" s="143">
        <f>'2025-26 Salary &amp; Benefits'!I$6</f>
        <v>0.15390000000000001</v>
      </c>
      <c r="R138" s="9">
        <f t="shared" si="27"/>
        <v>74171.17</v>
      </c>
      <c r="S138" s="9">
        <f t="shared" si="22"/>
        <v>3549.07</v>
      </c>
      <c r="T138" s="9">
        <f t="shared" si="28"/>
        <v>546.20000000000005</v>
      </c>
      <c r="U138" s="9">
        <f t="shared" si="29"/>
        <v>4095.2700000000004</v>
      </c>
      <c r="V138" s="9">
        <f t="shared" si="30"/>
        <v>291210.88</v>
      </c>
    </row>
    <row r="139" spans="1:22">
      <c r="A139" s="104" t="s">
        <v>2288</v>
      </c>
      <c r="B139" s="2" t="s">
        <v>1103</v>
      </c>
      <c r="C139" s="72">
        <f>IF(A139=Summary!$B$9,Summary!$G$9,0)</f>
        <v>0</v>
      </c>
      <c r="D139" s="111">
        <f>VLOOKUP(A139,AAFTE!$A:$AE,3,0)</f>
        <v>188.68</v>
      </c>
      <c r="E139" s="146">
        <f>VLOOKUP($A139,'2025-26 Salary &amp; Benefits'!$A:$I,3,)</f>
        <v>1</v>
      </c>
      <c r="F139" s="146">
        <f>VLOOKUP($A139,'2025-26 Salary &amp; Benefits'!$A:$I,4,)</f>
        <v>1</v>
      </c>
      <c r="G139" s="147">
        <f>VLOOKUP(A139,'CEDARS District FRPL'!$A$3:$C$322,3,0)</f>
        <v>0.71430000000000005</v>
      </c>
      <c r="H139" s="148">
        <f t="shared" si="23"/>
        <v>188.68</v>
      </c>
      <c r="I139" s="149">
        <f t="shared" si="24"/>
        <v>134.77000000000001</v>
      </c>
      <c r="J139" s="140">
        <f t="shared" si="21"/>
        <v>0.86199999999999999</v>
      </c>
      <c r="K139" s="142">
        <f>'2025-26 Salary &amp; Benefits'!E$6</f>
        <v>78209</v>
      </c>
      <c r="L139" s="142">
        <f>'2025-26 Salary &amp; Benefits'!F$6</f>
        <v>80164</v>
      </c>
      <c r="M139" s="9">
        <f t="shared" si="25"/>
        <v>67416.160000000003</v>
      </c>
      <c r="N139" s="9">
        <f t="shared" si="26"/>
        <v>1685.2099999999919</v>
      </c>
      <c r="O139" s="9">
        <f>'2025-26 Salary &amp; Benefits'!G$6</f>
        <v>15997.68</v>
      </c>
      <c r="P139" s="143">
        <f>'2025-26 Salary &amp; Benefits'!H$6</f>
        <v>0.16020000000000001</v>
      </c>
      <c r="Q139" s="143">
        <f>'2025-26 Salary &amp; Benefits'!I$6</f>
        <v>0.15390000000000001</v>
      </c>
      <c r="R139" s="9">
        <f t="shared" si="27"/>
        <v>24849.42</v>
      </c>
      <c r="S139" s="9">
        <f t="shared" si="22"/>
        <v>1151.69</v>
      </c>
      <c r="T139" s="9">
        <f t="shared" si="28"/>
        <v>177.25</v>
      </c>
      <c r="U139" s="9">
        <f t="shared" si="29"/>
        <v>1328.94</v>
      </c>
      <c r="V139" s="9">
        <f t="shared" si="30"/>
        <v>95279.73</v>
      </c>
    </row>
    <row r="140" spans="1:22">
      <c r="A140" s="104" t="s">
        <v>2426</v>
      </c>
      <c r="B140" s="2" t="s">
        <v>2005</v>
      </c>
      <c r="C140" s="72">
        <f>IF(A140=Summary!$B$9,Summary!$G$9,0)</f>
        <v>0</v>
      </c>
      <c r="D140" s="111">
        <f>VLOOKUP(A140,AAFTE!$A:$AE,3,0)</f>
        <v>3547.2200000000003</v>
      </c>
      <c r="E140" s="146">
        <f>VLOOKUP($A140,'2025-26 Salary &amp; Benefits'!$A:$I,3,)</f>
        <v>1.1200000000000001</v>
      </c>
      <c r="F140" s="146">
        <f>VLOOKUP($A140,'2025-26 Salary &amp; Benefits'!$A:$I,4,)</f>
        <v>1.1200000000000001</v>
      </c>
      <c r="G140" s="147">
        <f>VLOOKUP(A140,'CEDARS District FRPL'!$A$3:$C$322,3,0)</f>
        <v>0.40889999999999999</v>
      </c>
      <c r="H140" s="148">
        <f t="shared" si="23"/>
        <v>3547.2200000000003</v>
      </c>
      <c r="I140" s="149">
        <f t="shared" si="24"/>
        <v>1450.46</v>
      </c>
      <c r="J140" s="140">
        <f t="shared" si="21"/>
        <v>9.2729999999999997</v>
      </c>
      <c r="K140" s="142">
        <f>'2025-26 Salary &amp; Benefits'!E$6</f>
        <v>78209</v>
      </c>
      <c r="L140" s="142">
        <f>'2025-26 Salary &amp; Benefits'!F$6</f>
        <v>80164</v>
      </c>
      <c r="M140" s="9">
        <f t="shared" si="25"/>
        <v>812259.9</v>
      </c>
      <c r="N140" s="9">
        <f t="shared" si="26"/>
        <v>20304.160000000033</v>
      </c>
      <c r="O140" s="9">
        <f>'2025-26 Salary &amp; Benefits'!G$6</f>
        <v>15997.68</v>
      </c>
      <c r="P140" s="143">
        <f>'2025-26 Salary &amp; Benefits'!H$6</f>
        <v>0.16020000000000001</v>
      </c>
      <c r="Q140" s="143">
        <f>'2025-26 Salary &amp; Benefits'!I$6</f>
        <v>0.15390000000000001</v>
      </c>
      <c r="R140" s="9">
        <f t="shared" si="27"/>
        <v>281595.33</v>
      </c>
      <c r="S140" s="9">
        <f t="shared" si="22"/>
        <v>13876.07</v>
      </c>
      <c r="T140" s="9">
        <f t="shared" si="28"/>
        <v>2135.5300000000002</v>
      </c>
      <c r="U140" s="9">
        <f t="shared" si="29"/>
        <v>16011.6</v>
      </c>
      <c r="V140" s="9">
        <f t="shared" si="30"/>
        <v>1130170.9900000002</v>
      </c>
    </row>
    <row r="141" spans="1:22">
      <c r="A141" s="104" t="s">
        <v>2449</v>
      </c>
      <c r="B141" s="2" t="s">
        <v>2102</v>
      </c>
      <c r="C141" s="72">
        <f>IF(A141=Summary!$B$9,Summary!$G$9,0)</f>
        <v>0</v>
      </c>
      <c r="D141" s="111">
        <f>VLOOKUP(A141,AAFTE!$A:$AE,3,0)</f>
        <v>734.61</v>
      </c>
      <c r="E141" s="146">
        <f>VLOOKUP($A141,'2025-26 Salary &amp; Benefits'!$A:$I,3,)</f>
        <v>1</v>
      </c>
      <c r="F141" s="146">
        <f>VLOOKUP($A141,'2025-26 Salary &amp; Benefits'!$A:$I,4,)</f>
        <v>1</v>
      </c>
      <c r="G141" s="147">
        <f>VLOOKUP(A141,'CEDARS District FRPL'!$A$3:$C$322,3,0)</f>
        <v>0.99119999999999997</v>
      </c>
      <c r="H141" s="148">
        <f t="shared" si="23"/>
        <v>734.61</v>
      </c>
      <c r="I141" s="149">
        <f t="shared" si="24"/>
        <v>728.15</v>
      </c>
      <c r="J141" s="140">
        <f t="shared" si="21"/>
        <v>4.6550000000000002</v>
      </c>
      <c r="K141" s="142">
        <f>'2025-26 Salary &amp; Benefits'!E$6</f>
        <v>78209</v>
      </c>
      <c r="L141" s="142">
        <f>'2025-26 Salary &amp; Benefits'!F$6</f>
        <v>80164</v>
      </c>
      <c r="M141" s="9">
        <f t="shared" si="25"/>
        <v>364062.9</v>
      </c>
      <c r="N141" s="9">
        <f t="shared" si="26"/>
        <v>9100.5199999999604</v>
      </c>
      <c r="O141" s="9">
        <f>'2025-26 Salary &amp; Benefits'!G$6</f>
        <v>15997.68</v>
      </c>
      <c r="P141" s="143">
        <f>'2025-26 Salary &amp; Benefits'!H$6</f>
        <v>0.16020000000000001</v>
      </c>
      <c r="Q141" s="143">
        <f>'2025-26 Salary &amp; Benefits'!I$6</f>
        <v>0.15390000000000001</v>
      </c>
      <c r="R141" s="9">
        <f t="shared" si="27"/>
        <v>134192.65</v>
      </c>
      <c r="S141" s="9">
        <f t="shared" si="22"/>
        <v>6219.39</v>
      </c>
      <c r="T141" s="9">
        <f t="shared" si="28"/>
        <v>957.16</v>
      </c>
      <c r="U141" s="9">
        <f t="shared" si="29"/>
        <v>7176.55</v>
      </c>
      <c r="V141" s="9">
        <f t="shared" si="30"/>
        <v>514532.62</v>
      </c>
    </row>
    <row r="142" spans="1:22">
      <c r="A142" s="104" t="s">
        <v>2202</v>
      </c>
      <c r="B142" s="2" t="s">
        <v>346</v>
      </c>
      <c r="C142" s="72">
        <f>IF(A142=Summary!$B$9,Summary!$G$9,0)</f>
        <v>0</v>
      </c>
      <c r="D142" s="111">
        <f>VLOOKUP(A142,AAFTE!$A:$AE,3,0)</f>
        <v>97.06</v>
      </c>
      <c r="E142" s="146">
        <f>VLOOKUP($A142,'2025-26 Salary &amp; Benefits'!$A:$I,3,)</f>
        <v>1</v>
      </c>
      <c r="F142" s="146">
        <f>VLOOKUP($A142,'2025-26 Salary &amp; Benefits'!$A:$I,4,)</f>
        <v>1</v>
      </c>
      <c r="G142" s="147">
        <f>VLOOKUP(A142,'CEDARS District FRPL'!$A$3:$C$322,3,0)</f>
        <v>0.73629999999999995</v>
      </c>
      <c r="H142" s="148">
        <f t="shared" si="23"/>
        <v>97.06</v>
      </c>
      <c r="I142" s="149">
        <f t="shared" si="24"/>
        <v>71.47</v>
      </c>
      <c r="J142" s="140">
        <f t="shared" si="21"/>
        <v>0.45700000000000002</v>
      </c>
      <c r="K142" s="142">
        <f>'2025-26 Salary &amp; Benefits'!E$6</f>
        <v>78209</v>
      </c>
      <c r="L142" s="142">
        <f>'2025-26 Salary &amp; Benefits'!F$6</f>
        <v>80164</v>
      </c>
      <c r="M142" s="9">
        <f t="shared" si="25"/>
        <v>35741.51</v>
      </c>
      <c r="N142" s="9">
        <f t="shared" si="26"/>
        <v>893.43999999999505</v>
      </c>
      <c r="O142" s="9">
        <f>'2025-26 Salary &amp; Benefits'!G$6</f>
        <v>15997.68</v>
      </c>
      <c r="P142" s="143">
        <f>'2025-26 Salary &amp; Benefits'!H$6</f>
        <v>0.16020000000000001</v>
      </c>
      <c r="Q142" s="143">
        <f>'2025-26 Salary &amp; Benefits'!I$6</f>
        <v>0.15390000000000001</v>
      </c>
      <c r="R142" s="9">
        <f t="shared" si="27"/>
        <v>13174.23</v>
      </c>
      <c r="S142" s="9">
        <f t="shared" si="22"/>
        <v>610.58000000000004</v>
      </c>
      <c r="T142" s="9">
        <f t="shared" si="28"/>
        <v>93.97</v>
      </c>
      <c r="U142" s="9">
        <f t="shared" si="29"/>
        <v>704.55000000000007</v>
      </c>
      <c r="V142" s="9">
        <f t="shared" si="30"/>
        <v>50513.73</v>
      </c>
    </row>
    <row r="143" spans="1:22">
      <c r="A143" s="104" t="s">
        <v>2168</v>
      </c>
      <c r="B143" s="2" t="s">
        <v>94</v>
      </c>
      <c r="C143" s="72">
        <f>IF(A143=Summary!$B$9,Summary!$G$9,0)</f>
        <v>0</v>
      </c>
      <c r="D143" s="111">
        <f>VLOOKUP(A143,AAFTE!$A:$AE,3,0)</f>
        <v>625.19999999999993</v>
      </c>
      <c r="E143" s="146">
        <f>VLOOKUP($A143,'2025-26 Salary &amp; Benefits'!$A:$I,3,)</f>
        <v>1</v>
      </c>
      <c r="F143" s="146">
        <f>VLOOKUP($A143,'2025-26 Salary &amp; Benefits'!$A:$I,4,)</f>
        <v>1</v>
      </c>
      <c r="G143" s="147">
        <f>VLOOKUP(A143,'CEDARS District FRPL'!$A$3:$C$322,3,0)</f>
        <v>0.65839999999999999</v>
      </c>
      <c r="H143" s="148">
        <f t="shared" si="23"/>
        <v>625.19999999999993</v>
      </c>
      <c r="I143" s="149">
        <f t="shared" si="24"/>
        <v>411.63</v>
      </c>
      <c r="J143" s="140">
        <f t="shared" si="21"/>
        <v>2.6320000000000001</v>
      </c>
      <c r="K143" s="142">
        <f>'2025-26 Salary &amp; Benefits'!E$6</f>
        <v>78209</v>
      </c>
      <c r="L143" s="142">
        <f>'2025-26 Salary &amp; Benefits'!F$6</f>
        <v>80164</v>
      </c>
      <c r="M143" s="9">
        <f t="shared" si="25"/>
        <v>205846.09</v>
      </c>
      <c r="N143" s="9">
        <f t="shared" si="26"/>
        <v>5145.5599999999977</v>
      </c>
      <c r="O143" s="9">
        <f>'2025-26 Salary &amp; Benefits'!G$6</f>
        <v>15997.68</v>
      </c>
      <c r="P143" s="143">
        <f>'2025-26 Salary &amp; Benefits'!H$6</f>
        <v>0.16020000000000001</v>
      </c>
      <c r="Q143" s="143">
        <f>'2025-26 Salary &amp; Benefits'!I$6</f>
        <v>0.15390000000000001</v>
      </c>
      <c r="R143" s="9">
        <f t="shared" si="27"/>
        <v>75874.34</v>
      </c>
      <c r="S143" s="9">
        <f t="shared" si="22"/>
        <v>3516.53</v>
      </c>
      <c r="T143" s="9">
        <f t="shared" si="28"/>
        <v>541.19000000000005</v>
      </c>
      <c r="U143" s="9">
        <f t="shared" si="29"/>
        <v>4057.7200000000003</v>
      </c>
      <c r="V143" s="9">
        <f t="shared" si="30"/>
        <v>290923.70999999996</v>
      </c>
    </row>
    <row r="144" spans="1:22">
      <c r="A144" s="104" t="s">
        <v>2313</v>
      </c>
      <c r="B144" s="2" t="s">
        <v>1186</v>
      </c>
      <c r="C144" s="72">
        <f>IF(A144=Summary!$B$9,Summary!$G$9,0)</f>
        <v>0</v>
      </c>
      <c r="D144" s="111">
        <f>VLOOKUP(A144,AAFTE!$A:$AE,3,0)</f>
        <v>751.79</v>
      </c>
      <c r="E144" s="146">
        <f>VLOOKUP($A144,'2025-26 Salary &amp; Benefits'!$A:$I,3,)</f>
        <v>1</v>
      </c>
      <c r="F144" s="146">
        <f>VLOOKUP($A144,'2025-26 Salary &amp; Benefits'!$A:$I,4,)</f>
        <v>1</v>
      </c>
      <c r="G144" s="147">
        <f>VLOOKUP(A144,'CEDARS District FRPL'!$A$3:$C$322,3,0)</f>
        <v>0.35560000000000003</v>
      </c>
      <c r="H144" s="148">
        <f t="shared" si="23"/>
        <v>751.79</v>
      </c>
      <c r="I144" s="149">
        <f t="shared" si="24"/>
        <v>267.33999999999997</v>
      </c>
      <c r="J144" s="140">
        <f t="shared" si="21"/>
        <v>1.7090000000000001</v>
      </c>
      <c r="K144" s="142">
        <f>'2025-26 Salary &amp; Benefits'!E$6</f>
        <v>78209</v>
      </c>
      <c r="L144" s="142">
        <f>'2025-26 Salary &amp; Benefits'!F$6</f>
        <v>80164</v>
      </c>
      <c r="M144" s="9">
        <f t="shared" si="25"/>
        <v>133659.18</v>
      </c>
      <c r="N144" s="9">
        <f t="shared" si="26"/>
        <v>3341.1000000000058</v>
      </c>
      <c r="O144" s="9">
        <f>'2025-26 Salary &amp; Benefits'!G$6</f>
        <v>15997.68</v>
      </c>
      <c r="P144" s="143">
        <f>'2025-26 Salary &amp; Benefits'!H$6</f>
        <v>0.16020000000000001</v>
      </c>
      <c r="Q144" s="143">
        <f>'2025-26 Salary &amp; Benefits'!I$6</f>
        <v>0.15390000000000001</v>
      </c>
      <c r="R144" s="9">
        <f t="shared" si="27"/>
        <v>49266.43</v>
      </c>
      <c r="S144" s="9">
        <f t="shared" si="22"/>
        <v>2283.34</v>
      </c>
      <c r="T144" s="9">
        <f t="shared" si="28"/>
        <v>351.41</v>
      </c>
      <c r="U144" s="9">
        <f t="shared" si="29"/>
        <v>2634.75</v>
      </c>
      <c r="V144" s="9">
        <f t="shared" si="30"/>
        <v>188901.46</v>
      </c>
    </row>
    <row r="145" spans="1:22">
      <c r="A145" s="104" t="s">
        <v>2404</v>
      </c>
      <c r="B145" s="2" t="s">
        <v>1857</v>
      </c>
      <c r="C145" s="72">
        <f>IF(A145=Summary!$B$9,Summary!$G$9,0)</f>
        <v>0</v>
      </c>
      <c r="D145" s="111">
        <f>VLOOKUP(A145,AAFTE!$A:$AE,3,0)</f>
        <v>525.99</v>
      </c>
      <c r="E145" s="146">
        <f>VLOOKUP($A145,'2025-26 Salary &amp; Benefits'!$A:$I,3,)</f>
        <v>1</v>
      </c>
      <c r="F145" s="146">
        <f>VLOOKUP($A145,'2025-26 Salary &amp; Benefits'!$A:$I,4,)</f>
        <v>1</v>
      </c>
      <c r="G145" s="147">
        <f>VLOOKUP(A145,'CEDARS District FRPL'!$A$3:$C$322,3,0)</f>
        <v>0.78349999999999997</v>
      </c>
      <c r="H145" s="148">
        <f t="shared" si="23"/>
        <v>525.99</v>
      </c>
      <c r="I145" s="149">
        <f t="shared" si="24"/>
        <v>412.11</v>
      </c>
      <c r="J145" s="140">
        <f t="shared" si="21"/>
        <v>2.6349999999999998</v>
      </c>
      <c r="K145" s="142">
        <f>'2025-26 Salary &amp; Benefits'!E$6</f>
        <v>78209</v>
      </c>
      <c r="L145" s="142">
        <f>'2025-26 Salary &amp; Benefits'!F$6</f>
        <v>80164</v>
      </c>
      <c r="M145" s="9">
        <f t="shared" si="25"/>
        <v>206080.72</v>
      </c>
      <c r="N145" s="9">
        <f t="shared" si="26"/>
        <v>5151.4200000000128</v>
      </c>
      <c r="O145" s="9">
        <f>'2025-26 Salary &amp; Benefits'!G$6</f>
        <v>15997.68</v>
      </c>
      <c r="P145" s="143">
        <f>'2025-26 Salary &amp; Benefits'!H$6</f>
        <v>0.16020000000000001</v>
      </c>
      <c r="Q145" s="143">
        <f>'2025-26 Salary &amp; Benefits'!I$6</f>
        <v>0.15390000000000001</v>
      </c>
      <c r="R145" s="9">
        <f t="shared" si="27"/>
        <v>75960.820000000007</v>
      </c>
      <c r="S145" s="9">
        <f t="shared" si="22"/>
        <v>3520.54</v>
      </c>
      <c r="T145" s="9">
        <f t="shared" si="28"/>
        <v>541.80999999999995</v>
      </c>
      <c r="U145" s="9">
        <f t="shared" si="29"/>
        <v>4062.35</v>
      </c>
      <c r="V145" s="9">
        <f t="shared" si="30"/>
        <v>291255.31000000006</v>
      </c>
    </row>
    <row r="146" spans="1:22">
      <c r="A146" s="104" t="s">
        <v>2370</v>
      </c>
      <c r="B146" s="2" t="s">
        <v>1605</v>
      </c>
      <c r="C146" s="72">
        <f>IF(A146=Summary!$B$9,Summary!$G$9,0)</f>
        <v>0</v>
      </c>
      <c r="D146" s="111">
        <f>VLOOKUP(A146,AAFTE!$A:$AE,3,0)</f>
        <v>9241.68</v>
      </c>
      <c r="E146" s="146">
        <f>VLOOKUP($A146,'2025-26 Salary &amp; Benefits'!$A:$I,3,)</f>
        <v>1.18</v>
      </c>
      <c r="F146" s="146">
        <f>VLOOKUP($A146,'2025-26 Salary &amp; Benefits'!$A:$I,4,)</f>
        <v>1.18</v>
      </c>
      <c r="G146" s="147">
        <f>VLOOKUP(A146,'CEDARS District FRPL'!$A$3:$C$322,3,0)</f>
        <v>0.50609999999999999</v>
      </c>
      <c r="H146" s="148">
        <f t="shared" si="23"/>
        <v>9241.68</v>
      </c>
      <c r="I146" s="149">
        <f t="shared" si="24"/>
        <v>4677.21</v>
      </c>
      <c r="J146" s="140">
        <f t="shared" si="21"/>
        <v>29.902999999999999</v>
      </c>
      <c r="K146" s="142">
        <f>'2025-26 Salary &amp; Benefits'!E$6</f>
        <v>78209</v>
      </c>
      <c r="L146" s="142">
        <f>'2025-26 Salary &amp; Benefits'!F$6</f>
        <v>80164</v>
      </c>
      <c r="M146" s="9">
        <f t="shared" si="25"/>
        <v>2759646.8</v>
      </c>
      <c r="N146" s="9">
        <f t="shared" si="26"/>
        <v>68983.229999999981</v>
      </c>
      <c r="O146" s="9">
        <f>'2025-26 Salary &amp; Benefits'!G$6</f>
        <v>15997.68</v>
      </c>
      <c r="P146" s="143">
        <f>'2025-26 Salary &amp; Benefits'!H$6</f>
        <v>0.16020000000000001</v>
      </c>
      <c r="Q146" s="143">
        <f>'2025-26 Salary &amp; Benefits'!I$6</f>
        <v>0.15390000000000001</v>
      </c>
      <c r="R146" s="9">
        <f t="shared" si="27"/>
        <v>931090.56</v>
      </c>
      <c r="S146" s="9">
        <f t="shared" si="22"/>
        <v>47143.83</v>
      </c>
      <c r="T146" s="9">
        <f t="shared" si="28"/>
        <v>7255.44</v>
      </c>
      <c r="U146" s="9">
        <f t="shared" si="29"/>
        <v>54399.270000000004</v>
      </c>
      <c r="V146" s="9">
        <f t="shared" si="30"/>
        <v>3814119.86</v>
      </c>
    </row>
    <row r="147" spans="1:22">
      <c r="A147" s="104" t="s">
        <v>2227</v>
      </c>
      <c r="B147" s="2" t="s">
        <v>475</v>
      </c>
      <c r="C147" s="72">
        <f>IF(A147=Summary!$B$9,Summary!$G$9,0)</f>
        <v>0</v>
      </c>
      <c r="D147" s="111">
        <f>VLOOKUP(A147,AAFTE!$A:$AE,3,0)</f>
        <v>310.88</v>
      </c>
      <c r="E147" s="146">
        <f>VLOOKUP($A147,'2025-26 Salary &amp; Benefits'!$A:$I,3,)</f>
        <v>1</v>
      </c>
      <c r="F147" s="146">
        <f>VLOOKUP($A147,'2025-26 Salary &amp; Benefits'!$A:$I,4,)</f>
        <v>1</v>
      </c>
      <c r="G147" s="147">
        <f>VLOOKUP(A147,'CEDARS District FRPL'!$A$3:$C$322,3,0)</f>
        <v>0.62709999999999999</v>
      </c>
      <c r="H147" s="148">
        <f t="shared" si="23"/>
        <v>310.88</v>
      </c>
      <c r="I147" s="149">
        <f t="shared" si="24"/>
        <v>194.95</v>
      </c>
      <c r="J147" s="140">
        <f t="shared" si="21"/>
        <v>1.246</v>
      </c>
      <c r="K147" s="142">
        <f>'2025-26 Salary &amp; Benefits'!E$6</f>
        <v>78209</v>
      </c>
      <c r="L147" s="142">
        <f>'2025-26 Salary &amp; Benefits'!F$6</f>
        <v>80164</v>
      </c>
      <c r="M147" s="9">
        <f t="shared" si="25"/>
        <v>97448.41</v>
      </c>
      <c r="N147" s="9">
        <f t="shared" si="26"/>
        <v>2435.929999999993</v>
      </c>
      <c r="O147" s="9">
        <f>'2025-26 Salary &amp; Benefits'!G$6</f>
        <v>15997.68</v>
      </c>
      <c r="P147" s="143">
        <f>'2025-26 Salary &amp; Benefits'!H$6</f>
        <v>0.16020000000000001</v>
      </c>
      <c r="Q147" s="143">
        <f>'2025-26 Salary &amp; Benefits'!I$6</f>
        <v>0.15390000000000001</v>
      </c>
      <c r="R147" s="9">
        <f t="shared" si="27"/>
        <v>35919.230000000003</v>
      </c>
      <c r="S147" s="9">
        <f t="shared" si="22"/>
        <v>1664.74</v>
      </c>
      <c r="T147" s="9">
        <f t="shared" si="28"/>
        <v>256.2</v>
      </c>
      <c r="U147" s="9">
        <f t="shared" si="29"/>
        <v>1920.94</v>
      </c>
      <c r="V147" s="9">
        <f t="shared" si="30"/>
        <v>137724.51</v>
      </c>
    </row>
    <row r="148" spans="1:22">
      <c r="A148" s="104" t="s">
        <v>2384</v>
      </c>
      <c r="B148" s="2" t="s">
        <v>1746</v>
      </c>
      <c r="C148" s="72">
        <f>IF(A148=Summary!$B$9,Summary!$G$9,0)</f>
        <v>0</v>
      </c>
      <c r="D148" s="111">
        <f>VLOOKUP(A148,AAFTE!$A:$AE,3,0)</f>
        <v>10373.529999999999</v>
      </c>
      <c r="E148" s="146">
        <f>VLOOKUP($A148,'2025-26 Salary &amp; Benefits'!$A:$I,3,)</f>
        <v>1</v>
      </c>
      <c r="F148" s="146">
        <f>VLOOKUP($A148,'2025-26 Salary &amp; Benefits'!$A:$I,4,)</f>
        <v>1.04</v>
      </c>
      <c r="G148" s="147">
        <f>VLOOKUP(A148,'CEDARS District FRPL'!$A$3:$C$322,3,0)</f>
        <v>0.36309999999999998</v>
      </c>
      <c r="H148" s="148">
        <f t="shared" si="23"/>
        <v>10373.529999999999</v>
      </c>
      <c r="I148" s="149">
        <f t="shared" si="24"/>
        <v>3766.63</v>
      </c>
      <c r="J148" s="140">
        <f t="shared" si="21"/>
        <v>24.081</v>
      </c>
      <c r="K148" s="142">
        <f>'2025-26 Salary &amp; Benefits'!E$6</f>
        <v>78209</v>
      </c>
      <c r="L148" s="142">
        <f>'2025-26 Salary &amp; Benefits'!F$6</f>
        <v>80164</v>
      </c>
      <c r="M148" s="9">
        <f t="shared" si="25"/>
        <v>1883350.93</v>
      </c>
      <c r="N148" s="9">
        <f t="shared" si="26"/>
        <v>124295.53000000003</v>
      </c>
      <c r="O148" s="9">
        <f>'2025-26 Salary &amp; Benefits'!G$6</f>
        <v>15997.68</v>
      </c>
      <c r="P148" s="143">
        <f>'2025-26 Salary &amp; Benefits'!H$6</f>
        <v>0.16020000000000001</v>
      </c>
      <c r="Q148" s="143">
        <f>'2025-26 Salary &amp; Benefits'!I$6</f>
        <v>0.15390000000000001</v>
      </c>
      <c r="R148" s="9">
        <f t="shared" si="27"/>
        <v>706082.03</v>
      </c>
      <c r="S148" s="9">
        <f t="shared" si="22"/>
        <v>33460.769999999997</v>
      </c>
      <c r="T148" s="9">
        <f t="shared" si="28"/>
        <v>5149.6099999999997</v>
      </c>
      <c r="U148" s="9">
        <f t="shared" si="29"/>
        <v>38610.379999999997</v>
      </c>
      <c r="V148" s="9">
        <f t="shared" si="30"/>
        <v>2752338.87</v>
      </c>
    </row>
    <row r="149" spans="1:22">
      <c r="A149" s="104" t="s">
        <v>2383</v>
      </c>
      <c r="B149" s="2" t="s">
        <v>1743</v>
      </c>
      <c r="C149" s="72">
        <f>IF(A149=Summary!$B$9,Summary!$G$9,0)</f>
        <v>0</v>
      </c>
      <c r="D149" s="111">
        <f>VLOOKUP(A149,AAFTE!$A:$AE,3,0)</f>
        <v>1727.8</v>
      </c>
      <c r="E149" s="146">
        <f>VLOOKUP($A149,'2025-26 Salary &amp; Benefits'!$A:$I,3,)</f>
        <v>1</v>
      </c>
      <c r="F149" s="146">
        <f>VLOOKUP($A149,'2025-26 Salary &amp; Benefits'!$A:$I,4,)</f>
        <v>1</v>
      </c>
      <c r="G149" s="147">
        <f>VLOOKUP(A149,'CEDARS District FRPL'!$A$3:$C$322,3,0)</f>
        <v>0.40610000000000002</v>
      </c>
      <c r="H149" s="148">
        <f t="shared" si="23"/>
        <v>1727.8</v>
      </c>
      <c r="I149" s="149">
        <f t="shared" si="24"/>
        <v>701.66</v>
      </c>
      <c r="J149" s="140">
        <f t="shared" si="21"/>
        <v>4.4859999999999998</v>
      </c>
      <c r="K149" s="142">
        <f>'2025-26 Salary &amp; Benefits'!E$6</f>
        <v>78209</v>
      </c>
      <c r="L149" s="142">
        <f>'2025-26 Salary &amp; Benefits'!F$6</f>
        <v>80164</v>
      </c>
      <c r="M149" s="9">
        <f t="shared" si="25"/>
        <v>350845.57</v>
      </c>
      <c r="N149" s="9">
        <f t="shared" si="26"/>
        <v>8770.1300000000047</v>
      </c>
      <c r="O149" s="9">
        <f>'2025-26 Salary &amp; Benefits'!G$6</f>
        <v>15997.68</v>
      </c>
      <c r="P149" s="143">
        <f>'2025-26 Salary &amp; Benefits'!H$6</f>
        <v>0.16020000000000001</v>
      </c>
      <c r="Q149" s="143">
        <f>'2025-26 Salary &amp; Benefits'!I$6</f>
        <v>0.15390000000000001</v>
      </c>
      <c r="R149" s="9">
        <f t="shared" si="27"/>
        <v>129320.78</v>
      </c>
      <c r="S149" s="9">
        <f t="shared" si="22"/>
        <v>5993.6</v>
      </c>
      <c r="T149" s="9">
        <f t="shared" si="28"/>
        <v>922.42</v>
      </c>
      <c r="U149" s="9">
        <f t="shared" si="29"/>
        <v>6916.02</v>
      </c>
      <c r="V149" s="9">
        <f t="shared" si="30"/>
        <v>495852.5</v>
      </c>
    </row>
    <row r="150" spans="1:22">
      <c r="A150" s="104" t="s">
        <v>2248</v>
      </c>
      <c r="B150" s="2" t="s">
        <v>682</v>
      </c>
      <c r="C150" s="72">
        <f>IF(A150=Summary!$B$9,Summary!$G$9,0)</f>
        <v>0</v>
      </c>
      <c r="D150" s="111">
        <f>VLOOKUP(A150,AAFTE!$A:$AE,3,0)</f>
        <v>3953.52</v>
      </c>
      <c r="E150" s="146">
        <f>VLOOKUP($A150,'2025-26 Salary &amp; Benefits'!$A:$I,3,)</f>
        <v>1.18</v>
      </c>
      <c r="F150" s="146">
        <f>VLOOKUP($A150,'2025-26 Salary &amp; Benefits'!$A:$I,4,)</f>
        <v>1.18</v>
      </c>
      <c r="G150" s="147">
        <f>VLOOKUP(A150,'CEDARS District FRPL'!$A$3:$C$322,3,0)</f>
        <v>6.1899999999999997E-2</v>
      </c>
      <c r="H150" s="148">
        <f t="shared" si="23"/>
        <v>3953.52</v>
      </c>
      <c r="I150" s="149">
        <f t="shared" si="24"/>
        <v>244.72</v>
      </c>
      <c r="J150" s="140">
        <f t="shared" si="21"/>
        <v>1.5649999999999999</v>
      </c>
      <c r="K150" s="142">
        <f>'2025-26 Salary &amp; Benefits'!E$6</f>
        <v>78209</v>
      </c>
      <c r="L150" s="142">
        <f>'2025-26 Salary &amp; Benefits'!F$6</f>
        <v>80164</v>
      </c>
      <c r="M150" s="9">
        <f t="shared" si="25"/>
        <v>144428.56</v>
      </c>
      <c r="N150" s="9">
        <f t="shared" si="26"/>
        <v>3610.2999999999884</v>
      </c>
      <c r="O150" s="9">
        <f>'2025-26 Salary &amp; Benefits'!G$6</f>
        <v>15997.68</v>
      </c>
      <c r="P150" s="143">
        <f>'2025-26 Salary &amp; Benefits'!H$6</f>
        <v>0.16020000000000001</v>
      </c>
      <c r="Q150" s="143">
        <f>'2025-26 Salary &amp; Benefits'!I$6</f>
        <v>0.15390000000000001</v>
      </c>
      <c r="R150" s="9">
        <f t="shared" si="27"/>
        <v>48729.45</v>
      </c>
      <c r="S150" s="9">
        <f t="shared" si="22"/>
        <v>2467.31</v>
      </c>
      <c r="T150" s="9">
        <f t="shared" si="28"/>
        <v>379.72</v>
      </c>
      <c r="U150" s="9">
        <f t="shared" si="29"/>
        <v>2847.0299999999997</v>
      </c>
      <c r="V150" s="9">
        <f t="shared" si="30"/>
        <v>199615.34</v>
      </c>
    </row>
    <row r="151" spans="1:22">
      <c r="A151" s="104" t="s">
        <v>2427</v>
      </c>
      <c r="B151" s="2" t="s">
        <v>2012</v>
      </c>
      <c r="C151" s="72">
        <f>IF(A151=Summary!$B$9,Summary!$G$9,0)</f>
        <v>0</v>
      </c>
      <c r="D151" s="111">
        <f>VLOOKUP(A151,AAFTE!$A:$AE,3,0)</f>
        <v>1871.95</v>
      </c>
      <c r="E151" s="146">
        <f>VLOOKUP($A151,'2025-26 Salary &amp; Benefits'!$A:$I,3,)</f>
        <v>1.1200000000000001</v>
      </c>
      <c r="F151" s="146">
        <f>VLOOKUP($A151,'2025-26 Salary &amp; Benefits'!$A:$I,4,)</f>
        <v>1.1200000000000001</v>
      </c>
      <c r="G151" s="147">
        <f>VLOOKUP(A151,'CEDARS District FRPL'!$A$3:$C$322,3,0)</f>
        <v>0.41060000000000002</v>
      </c>
      <c r="H151" s="148">
        <f t="shared" si="23"/>
        <v>1871.95</v>
      </c>
      <c r="I151" s="149">
        <f t="shared" si="24"/>
        <v>768.62</v>
      </c>
      <c r="J151" s="140">
        <f t="shared" si="21"/>
        <v>4.9139999999999997</v>
      </c>
      <c r="K151" s="142">
        <f>'2025-26 Salary &amp; Benefits'!E$6</f>
        <v>78209</v>
      </c>
      <c r="L151" s="142">
        <f>'2025-26 Salary &amp; Benefits'!F$6</f>
        <v>80164</v>
      </c>
      <c r="M151" s="9">
        <f t="shared" si="25"/>
        <v>430437.31</v>
      </c>
      <c r="N151" s="9">
        <f t="shared" si="26"/>
        <v>10759.690000000002</v>
      </c>
      <c r="O151" s="9">
        <f>'2025-26 Salary &amp; Benefits'!G$6</f>
        <v>15997.68</v>
      </c>
      <c r="P151" s="143">
        <f>'2025-26 Salary &amp; Benefits'!H$6</f>
        <v>0.16020000000000001</v>
      </c>
      <c r="Q151" s="143">
        <f>'2025-26 Salary &amp; Benefits'!I$6</f>
        <v>0.15390000000000001</v>
      </c>
      <c r="R151" s="9">
        <f t="shared" si="27"/>
        <v>149224.57</v>
      </c>
      <c r="S151" s="9">
        <f t="shared" si="22"/>
        <v>7353.28</v>
      </c>
      <c r="T151" s="9">
        <f t="shared" si="28"/>
        <v>1131.67</v>
      </c>
      <c r="U151" s="9">
        <f t="shared" si="29"/>
        <v>8484.9500000000007</v>
      </c>
      <c r="V151" s="9">
        <f t="shared" si="30"/>
        <v>598906.52</v>
      </c>
    </row>
    <row r="152" spans="1:22">
      <c r="A152" s="104" t="s">
        <v>2322</v>
      </c>
      <c r="B152" s="2" t="s">
        <v>1221</v>
      </c>
      <c r="C152" s="72">
        <f>IF(A152=Summary!$B$9,Summary!$G$9,0)</f>
        <v>0</v>
      </c>
      <c r="D152" s="111">
        <f>VLOOKUP(A152,AAFTE!$A:$AE,3,0)</f>
        <v>763.07</v>
      </c>
      <c r="E152" s="146">
        <f>VLOOKUP($A152,'2025-26 Salary &amp; Benefits'!$A:$I,3,)</f>
        <v>1</v>
      </c>
      <c r="F152" s="146">
        <f>VLOOKUP($A152,'2025-26 Salary &amp; Benefits'!$A:$I,4,)</f>
        <v>1</v>
      </c>
      <c r="G152" s="147">
        <f>VLOOKUP(A152,'CEDARS District FRPL'!$A$3:$C$322,3,0)</f>
        <v>0.39369999999999999</v>
      </c>
      <c r="H152" s="148">
        <f t="shared" si="23"/>
        <v>763.07</v>
      </c>
      <c r="I152" s="149">
        <f t="shared" si="24"/>
        <v>300.42</v>
      </c>
      <c r="J152" s="140">
        <f t="shared" si="21"/>
        <v>1.921</v>
      </c>
      <c r="K152" s="142">
        <f>'2025-26 Salary &amp; Benefits'!E$6</f>
        <v>78209</v>
      </c>
      <c r="L152" s="142">
        <f>'2025-26 Salary &amp; Benefits'!F$6</f>
        <v>80164</v>
      </c>
      <c r="M152" s="9">
        <f t="shared" si="25"/>
        <v>150239.49</v>
      </c>
      <c r="N152" s="9">
        <f t="shared" si="26"/>
        <v>3755.5500000000175</v>
      </c>
      <c r="O152" s="9">
        <f>'2025-26 Salary &amp; Benefits'!G$6</f>
        <v>15997.68</v>
      </c>
      <c r="P152" s="143">
        <f>'2025-26 Salary &amp; Benefits'!H$6</f>
        <v>0.16020000000000001</v>
      </c>
      <c r="Q152" s="143">
        <f>'2025-26 Salary &amp; Benefits'!I$6</f>
        <v>0.15390000000000001</v>
      </c>
      <c r="R152" s="9">
        <f t="shared" si="27"/>
        <v>55377.89</v>
      </c>
      <c r="S152" s="9">
        <f t="shared" si="22"/>
        <v>2566.58</v>
      </c>
      <c r="T152" s="9">
        <f t="shared" si="28"/>
        <v>395</v>
      </c>
      <c r="U152" s="9">
        <f t="shared" si="29"/>
        <v>2961.58</v>
      </c>
      <c r="V152" s="9">
        <f t="shared" si="30"/>
        <v>212334.51</v>
      </c>
    </row>
    <row r="153" spans="1:22">
      <c r="A153" s="104" t="s">
        <v>2363</v>
      </c>
      <c r="B153" s="2" t="s">
        <v>1506</v>
      </c>
      <c r="C153" s="72">
        <f>IF(A153=Summary!$B$9,Summary!$G$9,0)</f>
        <v>0</v>
      </c>
      <c r="D153" s="111">
        <f>VLOOKUP(A153,AAFTE!$A:$AE,3,0)</f>
        <v>59</v>
      </c>
      <c r="E153" s="146">
        <f>VLOOKUP($A153,'2025-26 Salary &amp; Benefits'!$A:$I,3,)</f>
        <v>1</v>
      </c>
      <c r="F153" s="146">
        <f>VLOOKUP($A153,'2025-26 Salary &amp; Benefits'!$A:$I,4,)</f>
        <v>1</v>
      </c>
      <c r="G153" s="147">
        <f>VLOOKUP(A153,'CEDARS District FRPL'!$A$3:$C$322,3,0)</f>
        <v>0.37680000000000002</v>
      </c>
      <c r="H153" s="148">
        <f t="shared" si="23"/>
        <v>59</v>
      </c>
      <c r="I153" s="149">
        <f t="shared" si="24"/>
        <v>22.23</v>
      </c>
      <c r="J153" s="140">
        <f t="shared" si="21"/>
        <v>0.14199999999999999</v>
      </c>
      <c r="K153" s="142">
        <f>'2025-26 Salary &amp; Benefits'!E$6</f>
        <v>78209</v>
      </c>
      <c r="L153" s="142">
        <f>'2025-26 Salary &amp; Benefits'!F$6</f>
        <v>80164</v>
      </c>
      <c r="M153" s="9">
        <f t="shared" si="25"/>
        <v>11105.68</v>
      </c>
      <c r="N153" s="9">
        <f t="shared" si="26"/>
        <v>277.61000000000058</v>
      </c>
      <c r="O153" s="9">
        <f>'2025-26 Salary &amp; Benefits'!G$6</f>
        <v>15997.68</v>
      </c>
      <c r="P153" s="143">
        <f>'2025-26 Salary &amp; Benefits'!H$6</f>
        <v>0.16020000000000001</v>
      </c>
      <c r="Q153" s="143">
        <f>'2025-26 Salary &amp; Benefits'!I$6</f>
        <v>0.15390000000000001</v>
      </c>
      <c r="R153" s="9">
        <f t="shared" si="27"/>
        <v>4093.52</v>
      </c>
      <c r="S153" s="9">
        <f t="shared" si="22"/>
        <v>189.72</v>
      </c>
      <c r="T153" s="9">
        <f t="shared" si="28"/>
        <v>29.2</v>
      </c>
      <c r="U153" s="9">
        <f t="shared" si="29"/>
        <v>218.92</v>
      </c>
      <c r="V153" s="9">
        <f t="shared" si="30"/>
        <v>15695.730000000001</v>
      </c>
    </row>
    <row r="154" spans="1:22">
      <c r="A154" s="104" t="s">
        <v>2372</v>
      </c>
      <c r="B154" s="2" t="s">
        <v>1626</v>
      </c>
      <c r="C154" s="72">
        <f>IF(A154=Summary!$B$9,Summary!$G$9,0)</f>
        <v>0</v>
      </c>
      <c r="D154" s="111">
        <f>VLOOKUP(A154,AAFTE!$A:$AE,3,0)</f>
        <v>5649.5</v>
      </c>
      <c r="E154" s="146">
        <f>VLOOKUP($A154,'2025-26 Salary &amp; Benefits'!$A:$I,3,)</f>
        <v>1.18</v>
      </c>
      <c r="F154" s="146">
        <f>VLOOKUP($A154,'2025-26 Salary &amp; Benefits'!$A:$I,4,)</f>
        <v>1.18</v>
      </c>
      <c r="G154" s="147">
        <f>VLOOKUP(A154,'CEDARS District FRPL'!$A$3:$C$322,3,0)</f>
        <v>0.36959999999999998</v>
      </c>
      <c r="H154" s="148">
        <f t="shared" si="23"/>
        <v>5649.5</v>
      </c>
      <c r="I154" s="149">
        <f t="shared" si="24"/>
        <v>2088.06</v>
      </c>
      <c r="J154" s="140">
        <f t="shared" si="21"/>
        <v>13.35</v>
      </c>
      <c r="K154" s="142">
        <f>'2025-26 Salary &amp; Benefits'!E$6</f>
        <v>78209</v>
      </c>
      <c r="L154" s="142">
        <f>'2025-26 Salary &amp; Benefits'!F$6</f>
        <v>80164</v>
      </c>
      <c r="M154" s="9">
        <f t="shared" si="25"/>
        <v>1232026.3799999999</v>
      </c>
      <c r="N154" s="9">
        <f t="shared" si="26"/>
        <v>30797.110000000102</v>
      </c>
      <c r="O154" s="9">
        <f>'2025-26 Salary &amp; Benefits'!G$6</f>
        <v>15997.68</v>
      </c>
      <c r="P154" s="143">
        <f>'2025-26 Salary &amp; Benefits'!H$6</f>
        <v>0.16020000000000001</v>
      </c>
      <c r="Q154" s="143">
        <f>'2025-26 Salary &amp; Benefits'!I$6</f>
        <v>0.15390000000000001</v>
      </c>
      <c r="R154" s="9">
        <f t="shared" si="27"/>
        <v>415679.33</v>
      </c>
      <c r="S154" s="9">
        <f t="shared" si="22"/>
        <v>21047.06</v>
      </c>
      <c r="T154" s="9">
        <f t="shared" si="28"/>
        <v>3239.14</v>
      </c>
      <c r="U154" s="9">
        <f t="shared" si="29"/>
        <v>24286.2</v>
      </c>
      <c r="V154" s="9">
        <f t="shared" si="30"/>
        <v>1702789.02</v>
      </c>
    </row>
    <row r="155" spans="1:22">
      <c r="A155" s="104" t="s">
        <v>2228</v>
      </c>
      <c r="B155" s="2" t="s">
        <v>477</v>
      </c>
      <c r="C155" s="72">
        <f>IF(A155=Summary!$B$9,Summary!$G$9,0)</f>
        <v>0</v>
      </c>
      <c r="D155" s="111">
        <f>VLOOKUP(A155,AAFTE!$A:$AE,3,0)</f>
        <v>1467.63</v>
      </c>
      <c r="E155" s="146">
        <f>VLOOKUP($A155,'2025-26 Salary &amp; Benefits'!$A:$I,3,)</f>
        <v>1</v>
      </c>
      <c r="F155" s="146">
        <f>VLOOKUP($A155,'2025-26 Salary &amp; Benefits'!$A:$I,4,)</f>
        <v>1.04</v>
      </c>
      <c r="G155" s="147">
        <f>VLOOKUP(A155,'CEDARS District FRPL'!$A$3:$C$322,3,0)</f>
        <v>0.3931</v>
      </c>
      <c r="H155" s="148">
        <f t="shared" si="23"/>
        <v>1467.63</v>
      </c>
      <c r="I155" s="149">
        <f t="shared" si="24"/>
        <v>576.92999999999995</v>
      </c>
      <c r="J155" s="140">
        <f t="shared" si="21"/>
        <v>3.6890000000000001</v>
      </c>
      <c r="K155" s="142">
        <f>'2025-26 Salary &amp; Benefits'!E$6</f>
        <v>78209</v>
      </c>
      <c r="L155" s="142">
        <f>'2025-26 Salary &amp; Benefits'!F$6</f>
        <v>80164</v>
      </c>
      <c r="M155" s="9">
        <f t="shared" si="25"/>
        <v>288513</v>
      </c>
      <c r="N155" s="9">
        <f t="shared" si="26"/>
        <v>19041</v>
      </c>
      <c r="O155" s="9">
        <f>'2025-26 Salary &amp; Benefits'!G$6</f>
        <v>15997.68</v>
      </c>
      <c r="P155" s="143">
        <f>'2025-26 Salary &amp; Benefits'!H$6</f>
        <v>0.16020000000000001</v>
      </c>
      <c r="Q155" s="143">
        <f>'2025-26 Salary &amp; Benefits'!I$6</f>
        <v>0.15390000000000001</v>
      </c>
      <c r="R155" s="9">
        <f t="shared" si="27"/>
        <v>108165.63</v>
      </c>
      <c r="S155" s="9">
        <f t="shared" si="22"/>
        <v>5125.8999999999996</v>
      </c>
      <c r="T155" s="9">
        <f t="shared" si="28"/>
        <v>788.88</v>
      </c>
      <c r="U155" s="9">
        <f t="shared" si="29"/>
        <v>5914.78</v>
      </c>
      <c r="V155" s="9">
        <f t="shared" si="30"/>
        <v>421634.41000000003</v>
      </c>
    </row>
    <row r="156" spans="1:22">
      <c r="A156" s="104" t="s">
        <v>2292</v>
      </c>
      <c r="B156" s="2" t="s">
        <v>1116</v>
      </c>
      <c r="C156" s="72">
        <f>IF(A156=Summary!$B$9,Summary!$G$9,0)</f>
        <v>0</v>
      </c>
      <c r="D156" s="111">
        <f>VLOOKUP(A156,AAFTE!$A:$AE,3,0)</f>
        <v>431.8</v>
      </c>
      <c r="E156" s="146">
        <f>VLOOKUP($A156,'2025-26 Salary &amp; Benefits'!$A:$I,3,)</f>
        <v>1</v>
      </c>
      <c r="F156" s="146">
        <f>VLOOKUP($A156,'2025-26 Salary &amp; Benefits'!$A:$I,4,)</f>
        <v>1</v>
      </c>
      <c r="G156" s="147">
        <f>VLOOKUP(A156,'CEDARS District FRPL'!$A$3:$C$322,3,0)</f>
        <v>0.55930000000000002</v>
      </c>
      <c r="H156" s="148">
        <f t="shared" si="23"/>
        <v>431.8</v>
      </c>
      <c r="I156" s="149">
        <f t="shared" si="24"/>
        <v>241.51</v>
      </c>
      <c r="J156" s="140">
        <f t="shared" si="21"/>
        <v>1.544</v>
      </c>
      <c r="K156" s="142">
        <f>'2025-26 Salary &amp; Benefits'!E$6</f>
        <v>78209</v>
      </c>
      <c r="L156" s="142">
        <f>'2025-26 Salary &amp; Benefits'!F$6</f>
        <v>80164</v>
      </c>
      <c r="M156" s="9">
        <f t="shared" si="25"/>
        <v>120754.7</v>
      </c>
      <c r="N156" s="9">
        <f t="shared" si="26"/>
        <v>3018.5200000000041</v>
      </c>
      <c r="O156" s="9">
        <f>'2025-26 Salary &amp; Benefits'!G$6</f>
        <v>15997.68</v>
      </c>
      <c r="P156" s="143">
        <f>'2025-26 Salary &amp; Benefits'!H$6</f>
        <v>0.16020000000000001</v>
      </c>
      <c r="Q156" s="143">
        <f>'2025-26 Salary &amp; Benefits'!I$6</f>
        <v>0.15390000000000001</v>
      </c>
      <c r="R156" s="9">
        <f t="shared" si="27"/>
        <v>44509.87</v>
      </c>
      <c r="S156" s="9">
        <f t="shared" si="22"/>
        <v>2062.89</v>
      </c>
      <c r="T156" s="9">
        <f t="shared" si="28"/>
        <v>317.48</v>
      </c>
      <c r="U156" s="9">
        <f t="shared" si="29"/>
        <v>2380.37</v>
      </c>
      <c r="V156" s="9">
        <f t="shared" si="30"/>
        <v>170663.46000000002</v>
      </c>
    </row>
    <row r="157" spans="1:22">
      <c r="A157" s="104" t="s">
        <v>2220</v>
      </c>
      <c r="B157" s="2" t="s">
        <v>429</v>
      </c>
      <c r="C157" s="72">
        <f>IF(A157=Summary!$B$9,Summary!$G$9,0)</f>
        <v>0</v>
      </c>
      <c r="D157" s="111">
        <f>VLOOKUP(A157,AAFTE!$A:$AE,3,0)</f>
        <v>8428.83</v>
      </c>
      <c r="E157" s="146">
        <f>VLOOKUP($A157,'2025-26 Salary &amp; Benefits'!$A:$I,3,)</f>
        <v>1</v>
      </c>
      <c r="F157" s="146">
        <f>VLOOKUP($A157,'2025-26 Salary &amp; Benefits'!$A:$I,4,)</f>
        <v>1</v>
      </c>
      <c r="G157" s="147">
        <f>VLOOKUP(A157,'CEDARS District FRPL'!$A$3:$C$322,3,0)</f>
        <v>0.63390000000000002</v>
      </c>
      <c r="H157" s="148">
        <f t="shared" si="23"/>
        <v>8428.83</v>
      </c>
      <c r="I157" s="149">
        <f t="shared" si="24"/>
        <v>5343.04</v>
      </c>
      <c r="J157" s="140">
        <f t="shared" si="21"/>
        <v>34.159999999999997</v>
      </c>
      <c r="K157" s="142">
        <f>'2025-26 Salary &amp; Benefits'!E$6</f>
        <v>78209</v>
      </c>
      <c r="L157" s="142">
        <f>'2025-26 Salary &amp; Benefits'!F$6</f>
        <v>80164</v>
      </c>
      <c r="M157" s="9">
        <f t="shared" si="25"/>
        <v>2671619.44</v>
      </c>
      <c r="N157" s="9">
        <f t="shared" si="26"/>
        <v>66782.800000000279</v>
      </c>
      <c r="O157" s="9">
        <f>'2025-26 Salary &amp; Benefits'!G$6</f>
        <v>15997.68</v>
      </c>
      <c r="P157" s="143">
        <f>'2025-26 Salary &amp; Benefits'!H$6</f>
        <v>0.16020000000000001</v>
      </c>
      <c r="Q157" s="143">
        <f>'2025-26 Salary &amp; Benefits'!I$6</f>
        <v>0.15390000000000001</v>
      </c>
      <c r="R157" s="9">
        <f t="shared" si="27"/>
        <v>984752.06</v>
      </c>
      <c r="S157" s="9">
        <f t="shared" si="22"/>
        <v>45640.04</v>
      </c>
      <c r="T157" s="9">
        <f t="shared" si="28"/>
        <v>7024</v>
      </c>
      <c r="U157" s="9">
        <f t="shared" si="29"/>
        <v>52664.04</v>
      </c>
      <c r="V157" s="9">
        <f t="shared" si="30"/>
        <v>3775818.3400000003</v>
      </c>
    </row>
    <row r="158" spans="1:22">
      <c r="A158" s="104" t="s">
        <v>2291</v>
      </c>
      <c r="B158" s="2" t="s">
        <v>1112</v>
      </c>
      <c r="C158" s="72">
        <f>IF(A158=Summary!$B$9,Summary!$G$9,0)</f>
        <v>0</v>
      </c>
      <c r="D158" s="111">
        <f>VLOOKUP(A158,AAFTE!$A:$AE,3,0)</f>
        <v>643.34</v>
      </c>
      <c r="E158" s="146">
        <f>VLOOKUP($A158,'2025-26 Salary &amp; Benefits'!$A:$I,3,)</f>
        <v>1</v>
      </c>
      <c r="F158" s="146">
        <f>VLOOKUP($A158,'2025-26 Salary &amp; Benefits'!$A:$I,4,)</f>
        <v>1</v>
      </c>
      <c r="G158" s="147">
        <f>VLOOKUP(A158,'CEDARS District FRPL'!$A$3:$C$322,3,0)</f>
        <v>0.62370000000000003</v>
      </c>
      <c r="H158" s="148">
        <f t="shared" si="23"/>
        <v>643.34</v>
      </c>
      <c r="I158" s="149">
        <f t="shared" si="24"/>
        <v>401.25</v>
      </c>
      <c r="J158" s="140">
        <f t="shared" si="21"/>
        <v>2.5649999999999999</v>
      </c>
      <c r="K158" s="142">
        <f>'2025-26 Salary &amp; Benefits'!E$6</f>
        <v>78209</v>
      </c>
      <c r="L158" s="142">
        <f>'2025-26 Salary &amp; Benefits'!F$6</f>
        <v>80164</v>
      </c>
      <c r="M158" s="9">
        <f t="shared" si="25"/>
        <v>200606.09</v>
      </c>
      <c r="N158" s="9">
        <f t="shared" si="26"/>
        <v>5014.570000000007</v>
      </c>
      <c r="O158" s="9">
        <f>'2025-26 Salary &amp; Benefits'!G$6</f>
        <v>15997.68</v>
      </c>
      <c r="P158" s="143">
        <f>'2025-26 Salary &amp; Benefits'!H$6</f>
        <v>0.16020000000000001</v>
      </c>
      <c r="Q158" s="143">
        <f>'2025-26 Salary &amp; Benefits'!I$6</f>
        <v>0.15390000000000001</v>
      </c>
      <c r="R158" s="9">
        <f t="shared" si="27"/>
        <v>73942.89</v>
      </c>
      <c r="S158" s="9">
        <f t="shared" si="22"/>
        <v>3427.01</v>
      </c>
      <c r="T158" s="9">
        <f t="shared" si="28"/>
        <v>527.41999999999996</v>
      </c>
      <c r="U158" s="9">
        <f t="shared" si="29"/>
        <v>3954.4300000000003</v>
      </c>
      <c r="V158" s="9">
        <f t="shared" si="30"/>
        <v>283517.98</v>
      </c>
    </row>
    <row r="159" spans="1:22">
      <c r="A159" s="104" t="s">
        <v>2458</v>
      </c>
      <c r="B159" s="2" t="s">
        <v>2151</v>
      </c>
      <c r="C159" s="72">
        <f>IF(A159=Summary!$B$9,Summary!$G$9,0)</f>
        <v>0</v>
      </c>
      <c r="D159" s="111">
        <f>VLOOKUP(A159,AAFTE!$A:$AE,3,0)</f>
        <v>825.69</v>
      </c>
      <c r="E159" s="146">
        <f>VLOOKUP($A159,'2025-26 Salary &amp; Benefits'!$A:$I,3,)</f>
        <v>1</v>
      </c>
      <c r="F159" s="146">
        <f>VLOOKUP($A159,'2025-26 Salary &amp; Benefits'!$A:$I,4,)</f>
        <v>1</v>
      </c>
      <c r="G159" s="147">
        <f>VLOOKUP(A159,'CEDARS District FRPL'!$A$3:$C$322,3,0)</f>
        <v>0.996</v>
      </c>
      <c r="H159" s="148">
        <f t="shared" si="23"/>
        <v>825.69</v>
      </c>
      <c r="I159" s="149">
        <f t="shared" si="24"/>
        <v>822.39</v>
      </c>
      <c r="J159" s="140">
        <f t="shared" si="21"/>
        <v>5.258</v>
      </c>
      <c r="K159" s="142">
        <f>'2025-26 Salary &amp; Benefits'!E$6</f>
        <v>78209</v>
      </c>
      <c r="L159" s="142">
        <f>'2025-26 Salary &amp; Benefits'!F$6</f>
        <v>80164</v>
      </c>
      <c r="M159" s="9">
        <f t="shared" si="25"/>
        <v>411222.92</v>
      </c>
      <c r="N159" s="9">
        <f t="shared" si="26"/>
        <v>10279.390000000014</v>
      </c>
      <c r="O159" s="9">
        <f>'2025-26 Salary &amp; Benefits'!G$6</f>
        <v>15997.68</v>
      </c>
      <c r="P159" s="143">
        <f>'2025-26 Salary &amp; Benefits'!H$6</f>
        <v>0.16020000000000001</v>
      </c>
      <c r="Q159" s="143">
        <f>'2025-26 Salary &amp; Benefits'!I$6</f>
        <v>0.15390000000000001</v>
      </c>
      <c r="R159" s="9">
        <f t="shared" si="27"/>
        <v>151575.71</v>
      </c>
      <c r="S159" s="9">
        <f t="shared" si="22"/>
        <v>7025.04</v>
      </c>
      <c r="T159" s="9">
        <f t="shared" si="28"/>
        <v>1081.1500000000001</v>
      </c>
      <c r="U159" s="9">
        <f t="shared" si="29"/>
        <v>8106.1900000000005</v>
      </c>
      <c r="V159" s="9">
        <f t="shared" si="30"/>
        <v>581184.21</v>
      </c>
    </row>
    <row r="160" spans="1:22">
      <c r="A160" s="104" t="s">
        <v>2429</v>
      </c>
      <c r="B160" s="2" t="s">
        <v>2023</v>
      </c>
      <c r="C160" s="72">
        <f>IF(A160=Summary!$B$9,Summary!$G$9,0)</f>
        <v>0</v>
      </c>
      <c r="D160" s="111">
        <f>VLOOKUP(A160,AAFTE!$A:$AE,3,0)</f>
        <v>1549.03</v>
      </c>
      <c r="E160" s="146">
        <f>VLOOKUP($A160,'2025-26 Salary &amp; Benefits'!$A:$I,3,)</f>
        <v>1.06</v>
      </c>
      <c r="F160" s="146">
        <f>VLOOKUP($A160,'2025-26 Salary &amp; Benefits'!$A:$I,4,)</f>
        <v>1.06</v>
      </c>
      <c r="G160" s="147">
        <f>VLOOKUP(A160,'CEDARS District FRPL'!$A$3:$C$322,3,0)</f>
        <v>0.56589999999999996</v>
      </c>
      <c r="H160" s="148">
        <f t="shared" si="23"/>
        <v>1549.03</v>
      </c>
      <c r="I160" s="149">
        <f t="shared" si="24"/>
        <v>876.6</v>
      </c>
      <c r="J160" s="140">
        <f t="shared" si="21"/>
        <v>5.6040000000000001</v>
      </c>
      <c r="K160" s="142">
        <f>'2025-26 Salary &amp; Benefits'!E$6</f>
        <v>78209</v>
      </c>
      <c r="L160" s="142">
        <f>'2025-26 Salary &amp; Benefits'!F$6</f>
        <v>80164</v>
      </c>
      <c r="M160" s="9">
        <f t="shared" si="25"/>
        <v>464580.23</v>
      </c>
      <c r="N160" s="9">
        <f t="shared" si="26"/>
        <v>11613.170000000042</v>
      </c>
      <c r="O160" s="9">
        <f>'2025-26 Salary &amp; Benefits'!G$6</f>
        <v>15997.68</v>
      </c>
      <c r="P160" s="143">
        <f>'2025-26 Salary &amp; Benefits'!H$6</f>
        <v>0.16020000000000001</v>
      </c>
      <c r="Q160" s="143">
        <f>'2025-26 Salary &amp; Benefits'!I$6</f>
        <v>0.15390000000000001</v>
      </c>
      <c r="R160" s="9">
        <f t="shared" si="27"/>
        <v>165864.01999999999</v>
      </c>
      <c r="S160" s="9">
        <f t="shared" si="22"/>
        <v>7936.56</v>
      </c>
      <c r="T160" s="9">
        <f t="shared" si="28"/>
        <v>1221.44</v>
      </c>
      <c r="U160" s="9">
        <f t="shared" si="29"/>
        <v>9158</v>
      </c>
      <c r="V160" s="9">
        <f t="shared" si="30"/>
        <v>651215.42000000004</v>
      </c>
    </row>
    <row r="161" spans="1:22">
      <c r="A161" s="104" t="s">
        <v>2362</v>
      </c>
      <c r="B161" s="2" t="s">
        <v>1504</v>
      </c>
      <c r="C161" s="72">
        <f>IF(A161=Summary!$B$9,Summary!$G$9,0)</f>
        <v>0</v>
      </c>
      <c r="D161" s="111">
        <f>VLOOKUP(A161,AAFTE!$A:$AE,3,0)</f>
        <v>71.67</v>
      </c>
      <c r="E161" s="146">
        <f>VLOOKUP($A161,'2025-26 Salary &amp; Benefits'!$A:$I,3,)</f>
        <v>1.06</v>
      </c>
      <c r="F161" s="146">
        <f>VLOOKUP($A161,'2025-26 Salary &amp; Benefits'!$A:$I,4,)</f>
        <v>1.06</v>
      </c>
      <c r="G161" s="147">
        <f>VLOOKUP(A161,'CEDARS District FRPL'!$A$3:$C$322,3,0)</f>
        <v>0.28570000000000001</v>
      </c>
      <c r="H161" s="148">
        <f t="shared" si="23"/>
        <v>71.67</v>
      </c>
      <c r="I161" s="149">
        <f t="shared" si="24"/>
        <v>20.48</v>
      </c>
      <c r="J161" s="140">
        <f t="shared" si="21"/>
        <v>0.13100000000000001</v>
      </c>
      <c r="K161" s="142">
        <f>'2025-26 Salary &amp; Benefits'!E$6</f>
        <v>78209</v>
      </c>
      <c r="L161" s="142">
        <f>'2025-26 Salary &amp; Benefits'!F$6</f>
        <v>80164</v>
      </c>
      <c r="M161" s="9">
        <f t="shared" si="25"/>
        <v>10860.1</v>
      </c>
      <c r="N161" s="9">
        <f t="shared" si="26"/>
        <v>271.46999999999935</v>
      </c>
      <c r="O161" s="9">
        <f>'2025-26 Salary &amp; Benefits'!G$6</f>
        <v>15997.68</v>
      </c>
      <c r="P161" s="143">
        <f>'2025-26 Salary &amp; Benefits'!H$6</f>
        <v>0.16020000000000001</v>
      </c>
      <c r="Q161" s="143">
        <f>'2025-26 Salary &amp; Benefits'!I$6</f>
        <v>0.15390000000000001</v>
      </c>
      <c r="R161" s="9">
        <f t="shared" si="27"/>
        <v>3877.26</v>
      </c>
      <c r="S161" s="9">
        <f t="shared" si="22"/>
        <v>185.53</v>
      </c>
      <c r="T161" s="9">
        <f t="shared" si="28"/>
        <v>28.55</v>
      </c>
      <c r="U161" s="9">
        <f t="shared" si="29"/>
        <v>214.08</v>
      </c>
      <c r="V161" s="9">
        <f t="shared" si="30"/>
        <v>15222.91</v>
      </c>
    </row>
    <row r="162" spans="1:22">
      <c r="A162" s="104" t="s">
        <v>2360</v>
      </c>
      <c r="B162" s="2" t="s">
        <v>1493</v>
      </c>
      <c r="C162" s="72">
        <f>IF(A162=Summary!$B$9,Summary!$G$9,0)</f>
        <v>0</v>
      </c>
      <c r="D162" s="111">
        <f>VLOOKUP(A162,AAFTE!$A:$AE,3,0)</f>
        <v>6520.85</v>
      </c>
      <c r="E162" s="146">
        <f>VLOOKUP($A162,'2025-26 Salary &amp; Benefits'!$A:$I,3,)</f>
        <v>1.1200000000000001</v>
      </c>
      <c r="F162" s="146">
        <f>VLOOKUP($A162,'2025-26 Salary &amp; Benefits'!$A:$I,4,)</f>
        <v>1.1200000000000001</v>
      </c>
      <c r="G162" s="147">
        <f>VLOOKUP(A162,'CEDARS District FRPL'!$A$3:$C$322,3,0)</f>
        <v>0.63229999999999997</v>
      </c>
      <c r="H162" s="148">
        <f t="shared" si="23"/>
        <v>6520.85</v>
      </c>
      <c r="I162" s="149">
        <f t="shared" si="24"/>
        <v>4123.13</v>
      </c>
      <c r="J162" s="140">
        <f t="shared" si="21"/>
        <v>26.361000000000001</v>
      </c>
      <c r="K162" s="142">
        <f>'2025-26 Salary &amp; Benefits'!E$6</f>
        <v>78209</v>
      </c>
      <c r="L162" s="142">
        <f>'2025-26 Salary &amp; Benefits'!F$6</f>
        <v>80164</v>
      </c>
      <c r="M162" s="9">
        <f t="shared" si="25"/>
        <v>2309067.54</v>
      </c>
      <c r="N162" s="9">
        <f t="shared" si="26"/>
        <v>57720.049999999814</v>
      </c>
      <c r="O162" s="9">
        <f>'2025-26 Salary &amp; Benefits'!G$6</f>
        <v>15997.68</v>
      </c>
      <c r="P162" s="143">
        <f>'2025-26 Salary &amp; Benefits'!H$6</f>
        <v>0.16020000000000001</v>
      </c>
      <c r="Q162" s="143">
        <f>'2025-26 Salary &amp; Benefits'!I$6</f>
        <v>0.15390000000000001</v>
      </c>
      <c r="R162" s="9">
        <f t="shared" si="27"/>
        <v>800510.58</v>
      </c>
      <c r="S162" s="9">
        <f t="shared" si="22"/>
        <v>39446.46</v>
      </c>
      <c r="T162" s="9">
        <f t="shared" si="28"/>
        <v>6070.81</v>
      </c>
      <c r="U162" s="9">
        <f t="shared" si="29"/>
        <v>45517.27</v>
      </c>
      <c r="V162" s="9">
        <f t="shared" si="30"/>
        <v>3212815.44</v>
      </c>
    </row>
    <row r="163" spans="1:22">
      <c r="A163" s="104" t="s">
        <v>2265</v>
      </c>
      <c r="B163" s="2" t="s">
        <v>990</v>
      </c>
      <c r="C163" s="72">
        <f>IF(A163=Summary!$B$9,Summary!$G$9,0)</f>
        <v>0</v>
      </c>
      <c r="D163" s="111">
        <f>VLOOKUP(A163,AAFTE!$A:$AE,3,0)</f>
        <v>465.16</v>
      </c>
      <c r="E163" s="146">
        <f>VLOOKUP($A163,'2025-26 Salary &amp; Benefits'!$A:$I,3,)</f>
        <v>1.1200000000000001</v>
      </c>
      <c r="F163" s="146">
        <f>VLOOKUP($A163,'2025-26 Salary &amp; Benefits'!$A:$I,4,)</f>
        <v>1.1200000000000001</v>
      </c>
      <c r="G163" s="147">
        <f>VLOOKUP(A163,'CEDARS District FRPL'!$A$3:$C$322,3,0)</f>
        <v>0.65959999999999996</v>
      </c>
      <c r="H163" s="148">
        <f t="shared" si="23"/>
        <v>465.16</v>
      </c>
      <c r="I163" s="149">
        <f t="shared" si="24"/>
        <v>306.82</v>
      </c>
      <c r="J163" s="140">
        <f t="shared" si="21"/>
        <v>1.962</v>
      </c>
      <c r="K163" s="142">
        <f>'2025-26 Salary &amp; Benefits'!E$6</f>
        <v>78209</v>
      </c>
      <c r="L163" s="142">
        <f>'2025-26 Salary &amp; Benefits'!F$6</f>
        <v>80164</v>
      </c>
      <c r="M163" s="9">
        <f t="shared" si="25"/>
        <v>171859.58</v>
      </c>
      <c r="N163" s="9">
        <f t="shared" si="26"/>
        <v>4296</v>
      </c>
      <c r="O163" s="9">
        <f>'2025-26 Salary &amp; Benefits'!G$6</f>
        <v>15997.68</v>
      </c>
      <c r="P163" s="143">
        <f>'2025-26 Salary &amp; Benefits'!H$6</f>
        <v>0.16020000000000001</v>
      </c>
      <c r="Q163" s="143">
        <f>'2025-26 Salary &amp; Benefits'!I$6</f>
        <v>0.15390000000000001</v>
      </c>
      <c r="R163" s="9">
        <f t="shared" si="27"/>
        <v>59580.51</v>
      </c>
      <c r="S163" s="9">
        <f t="shared" si="22"/>
        <v>2935.93</v>
      </c>
      <c r="T163" s="9">
        <f t="shared" si="28"/>
        <v>451.84</v>
      </c>
      <c r="U163" s="9">
        <f t="shared" si="29"/>
        <v>3387.77</v>
      </c>
      <c r="V163" s="9">
        <f t="shared" si="30"/>
        <v>239123.86</v>
      </c>
    </row>
    <row r="164" spans="1:22">
      <c r="A164" s="104" t="s">
        <v>2367</v>
      </c>
      <c r="B164" s="2" t="s">
        <v>1544</v>
      </c>
      <c r="C164" s="72">
        <f>IF(A164=Summary!$B$9,Summary!$G$9,0)</f>
        <v>0</v>
      </c>
      <c r="D164" s="111">
        <f>VLOOKUP(A164,AAFTE!$A:$AE,3,0)</f>
        <v>15162.91</v>
      </c>
      <c r="E164" s="146">
        <f>VLOOKUP($A164,'2025-26 Salary &amp; Benefits'!$A:$I,3,)</f>
        <v>1.18</v>
      </c>
      <c r="F164" s="146">
        <f>VLOOKUP($A164,'2025-26 Salary &amp; Benefits'!$A:$I,4,)</f>
        <v>1.18</v>
      </c>
      <c r="G164" s="147">
        <f>VLOOKUP(A164,'CEDARS District FRPL'!$A$3:$C$322,3,0)</f>
        <v>0.51219999999999999</v>
      </c>
      <c r="H164" s="148">
        <f t="shared" si="23"/>
        <v>15162.91</v>
      </c>
      <c r="I164" s="149">
        <f t="shared" si="24"/>
        <v>7766.44</v>
      </c>
      <c r="J164" s="140">
        <f t="shared" si="21"/>
        <v>49.652999999999999</v>
      </c>
      <c r="K164" s="142">
        <f>'2025-26 Salary &amp; Benefits'!E$6</f>
        <v>78209</v>
      </c>
      <c r="L164" s="142">
        <f>'2025-26 Salary &amp; Benefits'!F$6</f>
        <v>80164</v>
      </c>
      <c r="M164" s="9">
        <f t="shared" si="25"/>
        <v>4582307.54</v>
      </c>
      <c r="N164" s="9">
        <f t="shared" si="26"/>
        <v>114544.50999999978</v>
      </c>
      <c r="O164" s="9">
        <f>'2025-26 Salary &amp; Benefits'!G$6</f>
        <v>15997.68</v>
      </c>
      <c r="P164" s="143">
        <f>'2025-26 Salary &amp; Benefits'!H$6</f>
        <v>0.16020000000000001</v>
      </c>
      <c r="Q164" s="143">
        <f>'2025-26 Salary &amp; Benefits'!I$6</f>
        <v>0.15390000000000001</v>
      </c>
      <c r="R164" s="9">
        <f t="shared" si="27"/>
        <v>1546046.87</v>
      </c>
      <c r="S164" s="9">
        <f t="shared" si="22"/>
        <v>78280.87</v>
      </c>
      <c r="T164" s="9">
        <f t="shared" si="28"/>
        <v>12047.43</v>
      </c>
      <c r="U164" s="9">
        <f t="shared" si="29"/>
        <v>90328.299999999988</v>
      </c>
      <c r="V164" s="9">
        <f t="shared" si="30"/>
        <v>6333227.2199999997</v>
      </c>
    </row>
    <row r="165" spans="1:22">
      <c r="A165" s="104" t="s">
        <v>2445</v>
      </c>
      <c r="B165" s="2" t="s">
        <v>2068</v>
      </c>
      <c r="C165" s="72">
        <f>IF(A165=Summary!$B$9,Summary!$G$9,0)</f>
        <v>0</v>
      </c>
      <c r="D165" s="111">
        <f>VLOOKUP(A165,AAFTE!$A:$AE,3,0)</f>
        <v>1296.4000000000001</v>
      </c>
      <c r="E165" s="146">
        <f>VLOOKUP($A165,'2025-26 Salary &amp; Benefits'!$A:$I,3,)</f>
        <v>1</v>
      </c>
      <c r="F165" s="146">
        <f>VLOOKUP($A165,'2025-26 Salary &amp; Benefits'!$A:$I,4,)</f>
        <v>1</v>
      </c>
      <c r="G165" s="147">
        <f>VLOOKUP(A165,'CEDARS District FRPL'!$A$3:$C$322,3,0)</f>
        <v>0.52549999999999997</v>
      </c>
      <c r="H165" s="148">
        <f t="shared" si="23"/>
        <v>1296.4000000000001</v>
      </c>
      <c r="I165" s="149">
        <f t="shared" si="24"/>
        <v>681.26</v>
      </c>
      <c r="J165" s="140">
        <f t="shared" si="21"/>
        <v>4.3559999999999999</v>
      </c>
      <c r="K165" s="142">
        <f>'2025-26 Salary &amp; Benefits'!E$6</f>
        <v>78209</v>
      </c>
      <c r="L165" s="142">
        <f>'2025-26 Salary &amp; Benefits'!F$6</f>
        <v>80164</v>
      </c>
      <c r="M165" s="9">
        <f t="shared" si="25"/>
        <v>340678.40000000002</v>
      </c>
      <c r="N165" s="9">
        <f t="shared" si="26"/>
        <v>8515.9799999999814</v>
      </c>
      <c r="O165" s="9">
        <f>'2025-26 Salary &amp; Benefits'!G$6</f>
        <v>15997.68</v>
      </c>
      <c r="P165" s="143">
        <f>'2025-26 Salary &amp; Benefits'!H$6</f>
        <v>0.16020000000000001</v>
      </c>
      <c r="Q165" s="143">
        <f>'2025-26 Salary &amp; Benefits'!I$6</f>
        <v>0.15390000000000001</v>
      </c>
      <c r="R165" s="9">
        <f t="shared" si="27"/>
        <v>125573.18</v>
      </c>
      <c r="S165" s="9">
        <f t="shared" si="22"/>
        <v>5819.91</v>
      </c>
      <c r="T165" s="9">
        <f t="shared" si="28"/>
        <v>895.68</v>
      </c>
      <c r="U165" s="9">
        <f t="shared" si="29"/>
        <v>6715.59</v>
      </c>
      <c r="V165" s="9">
        <f t="shared" si="30"/>
        <v>481483.15</v>
      </c>
    </row>
    <row r="166" spans="1:22">
      <c r="A166" s="104" t="s">
        <v>2289</v>
      </c>
      <c r="B166" s="2" t="s">
        <v>1107</v>
      </c>
      <c r="C166" s="72">
        <f>IF(A166=Summary!$B$9,Summary!$G$9,0)</f>
        <v>0</v>
      </c>
      <c r="D166" s="111">
        <f>VLOOKUP(A166,AAFTE!$A:$AE,3,0)</f>
        <v>815.88</v>
      </c>
      <c r="E166" s="146">
        <f>VLOOKUP($A166,'2025-26 Salary &amp; Benefits'!$A:$I,3,)</f>
        <v>1</v>
      </c>
      <c r="F166" s="146">
        <f>VLOOKUP($A166,'2025-26 Salary &amp; Benefits'!$A:$I,4,)</f>
        <v>1</v>
      </c>
      <c r="G166" s="147">
        <f>VLOOKUP(A166,'CEDARS District FRPL'!$A$3:$C$322,3,0)</f>
        <v>0.46410000000000001</v>
      </c>
      <c r="H166" s="148">
        <f t="shared" si="23"/>
        <v>815.88</v>
      </c>
      <c r="I166" s="149">
        <f t="shared" si="24"/>
        <v>378.65</v>
      </c>
      <c r="J166" s="140">
        <f t="shared" si="21"/>
        <v>2.4209999999999998</v>
      </c>
      <c r="K166" s="142">
        <f>'2025-26 Salary &amp; Benefits'!E$6</f>
        <v>78209</v>
      </c>
      <c r="L166" s="142">
        <f>'2025-26 Salary &amp; Benefits'!F$6</f>
        <v>80164</v>
      </c>
      <c r="M166" s="9">
        <f t="shared" si="25"/>
        <v>189343.99</v>
      </c>
      <c r="N166" s="9">
        <f t="shared" si="26"/>
        <v>4733.0500000000175</v>
      </c>
      <c r="O166" s="9">
        <f>'2025-26 Salary &amp; Benefits'!G$6</f>
        <v>15997.68</v>
      </c>
      <c r="P166" s="143">
        <f>'2025-26 Salary &amp; Benefits'!H$6</f>
        <v>0.16020000000000001</v>
      </c>
      <c r="Q166" s="143">
        <f>'2025-26 Salary &amp; Benefits'!I$6</f>
        <v>0.15390000000000001</v>
      </c>
      <c r="R166" s="9">
        <f t="shared" si="27"/>
        <v>69791.710000000006</v>
      </c>
      <c r="S166" s="9">
        <f t="shared" si="22"/>
        <v>3234.62</v>
      </c>
      <c r="T166" s="9">
        <f t="shared" si="28"/>
        <v>497.81</v>
      </c>
      <c r="U166" s="9">
        <f t="shared" si="29"/>
        <v>3732.43</v>
      </c>
      <c r="V166" s="9">
        <f t="shared" si="30"/>
        <v>267601.18</v>
      </c>
    </row>
    <row r="167" spans="1:22">
      <c r="A167" s="104" t="s">
        <v>2328</v>
      </c>
      <c r="B167" s="2" t="s">
        <v>1242</v>
      </c>
      <c r="C167" s="72">
        <f>IF(A167=Summary!$B$9,Summary!$G$9,0)</f>
        <v>0</v>
      </c>
      <c r="D167" s="111">
        <f>VLOOKUP(A167,AAFTE!$A:$AE,3,0)</f>
        <v>315.93</v>
      </c>
      <c r="E167" s="146">
        <f>VLOOKUP($A167,'2025-26 Salary &amp; Benefits'!$A:$I,3,)</f>
        <v>1</v>
      </c>
      <c r="F167" s="146">
        <f>VLOOKUP($A167,'2025-26 Salary &amp; Benefits'!$A:$I,4,)</f>
        <v>1</v>
      </c>
      <c r="G167" s="147">
        <f>VLOOKUP(A167,'CEDARS District FRPL'!$A$3:$C$322,3,0)</f>
        <v>0.58930000000000005</v>
      </c>
      <c r="H167" s="148">
        <f t="shared" si="23"/>
        <v>315.93</v>
      </c>
      <c r="I167" s="149">
        <f t="shared" si="24"/>
        <v>186.18</v>
      </c>
      <c r="J167" s="140">
        <f t="shared" si="21"/>
        <v>1.19</v>
      </c>
      <c r="K167" s="142">
        <f>'2025-26 Salary &amp; Benefits'!E$6</f>
        <v>78209</v>
      </c>
      <c r="L167" s="142">
        <f>'2025-26 Salary &amp; Benefits'!F$6</f>
        <v>80164</v>
      </c>
      <c r="M167" s="9">
        <f t="shared" si="25"/>
        <v>93068.71</v>
      </c>
      <c r="N167" s="9">
        <f t="shared" si="26"/>
        <v>2326.4499999999971</v>
      </c>
      <c r="O167" s="9">
        <f>'2025-26 Salary &amp; Benefits'!G$6</f>
        <v>15997.68</v>
      </c>
      <c r="P167" s="143">
        <f>'2025-26 Salary &amp; Benefits'!H$6</f>
        <v>0.16020000000000001</v>
      </c>
      <c r="Q167" s="143">
        <f>'2025-26 Salary &amp; Benefits'!I$6</f>
        <v>0.15390000000000001</v>
      </c>
      <c r="R167" s="9">
        <f t="shared" si="27"/>
        <v>34304.89</v>
      </c>
      <c r="S167" s="9">
        <f t="shared" si="22"/>
        <v>1589.92</v>
      </c>
      <c r="T167" s="9">
        <f t="shared" si="28"/>
        <v>244.69</v>
      </c>
      <c r="U167" s="9">
        <f t="shared" si="29"/>
        <v>1834.6100000000001</v>
      </c>
      <c r="V167" s="9">
        <f t="shared" si="30"/>
        <v>131534.66</v>
      </c>
    </row>
    <row r="168" spans="1:22">
      <c r="A168" s="104" t="s">
        <v>2317</v>
      </c>
      <c r="B168" t="s">
        <v>3129</v>
      </c>
      <c r="C168" s="72">
        <f>IF(A168=Summary!$B$9,Summary!$G$9,0)</f>
        <v>0</v>
      </c>
      <c r="D168" s="111">
        <f>VLOOKUP(A168,AAFTE!$A:$AE,3,0)</f>
        <v>176.01</v>
      </c>
      <c r="E168" s="146">
        <f>VLOOKUP($A168,'2025-26 Salary &amp; Benefits'!$A:$I,3,)</f>
        <v>1</v>
      </c>
      <c r="F168" s="146">
        <f>VLOOKUP($A168,'2025-26 Salary &amp; Benefits'!$A:$I,4,)</f>
        <v>1</v>
      </c>
      <c r="G168" s="147">
        <f>VLOOKUP(A168,'CEDARS District FRPL'!$A$3:$C$322,3,0)</f>
        <v>1</v>
      </c>
      <c r="H168" s="148">
        <f t="shared" si="23"/>
        <v>176.01</v>
      </c>
      <c r="I168" s="149">
        <f t="shared" si="24"/>
        <v>176.01</v>
      </c>
      <c r="J168" s="140">
        <f t="shared" si="21"/>
        <v>1.125</v>
      </c>
      <c r="K168" s="142">
        <f>'2025-26 Salary &amp; Benefits'!E$6</f>
        <v>78209</v>
      </c>
      <c r="L168" s="142">
        <f>'2025-26 Salary &amp; Benefits'!F$6</f>
        <v>80164</v>
      </c>
      <c r="M168" s="9">
        <f t="shared" si="25"/>
        <v>87985.13</v>
      </c>
      <c r="N168" s="9">
        <f t="shared" si="26"/>
        <v>2199.3699999999953</v>
      </c>
      <c r="O168" s="9">
        <f>'2025-26 Salary &amp; Benefits'!G$6</f>
        <v>15997.68</v>
      </c>
      <c r="P168" s="143">
        <f>'2025-26 Salary &amp; Benefits'!H$6</f>
        <v>0.16020000000000001</v>
      </c>
      <c r="Q168" s="143">
        <f>'2025-26 Salary &amp; Benefits'!I$6</f>
        <v>0.15390000000000001</v>
      </c>
      <c r="R168" s="9">
        <f t="shared" si="27"/>
        <v>32431.09</v>
      </c>
      <c r="S168" s="9">
        <f t="shared" si="22"/>
        <v>1503.08</v>
      </c>
      <c r="T168" s="9">
        <f t="shared" si="28"/>
        <v>231.32</v>
      </c>
      <c r="U168" s="9">
        <f t="shared" si="29"/>
        <v>1734.3999999999999</v>
      </c>
      <c r="V168" s="9">
        <f t="shared" si="30"/>
        <v>124349.98999999999</v>
      </c>
    </row>
    <row r="169" spans="1:22">
      <c r="A169" s="104" t="s">
        <v>2331</v>
      </c>
      <c r="B169" s="2" t="s">
        <v>1250</v>
      </c>
      <c r="C169" s="72">
        <f>IF(A169=Summary!$B$9,Summary!$G$9,0)</f>
        <v>0</v>
      </c>
      <c r="D169" s="111">
        <f>VLOOKUP(A169,AAFTE!$A:$AE,3,0)</f>
        <v>1166.49</v>
      </c>
      <c r="E169" s="146">
        <f>VLOOKUP($A169,'2025-26 Salary &amp; Benefits'!$A:$I,3,)</f>
        <v>1</v>
      </c>
      <c r="F169" s="146">
        <f>VLOOKUP($A169,'2025-26 Salary &amp; Benefits'!$A:$I,4,)</f>
        <v>1</v>
      </c>
      <c r="G169" s="147">
        <f>VLOOKUP(A169,'CEDARS District FRPL'!$A$3:$C$322,3,0)</f>
        <v>0.5978</v>
      </c>
      <c r="H169" s="148">
        <f t="shared" si="23"/>
        <v>1166.49</v>
      </c>
      <c r="I169" s="149">
        <f t="shared" si="24"/>
        <v>697.33</v>
      </c>
      <c r="J169" s="140">
        <f t="shared" si="21"/>
        <v>4.4580000000000002</v>
      </c>
      <c r="K169" s="142">
        <f>'2025-26 Salary &amp; Benefits'!E$6</f>
        <v>78209</v>
      </c>
      <c r="L169" s="142">
        <f>'2025-26 Salary &amp; Benefits'!F$6</f>
        <v>80164</v>
      </c>
      <c r="M169" s="9">
        <f t="shared" si="25"/>
        <v>348655.72</v>
      </c>
      <c r="N169" s="9">
        <f t="shared" si="26"/>
        <v>8715.390000000014</v>
      </c>
      <c r="O169" s="9">
        <f>'2025-26 Salary &amp; Benefits'!G$6</f>
        <v>15997.68</v>
      </c>
      <c r="P169" s="143">
        <f>'2025-26 Salary &amp; Benefits'!H$6</f>
        <v>0.16020000000000001</v>
      </c>
      <c r="Q169" s="143">
        <f>'2025-26 Salary &amp; Benefits'!I$6</f>
        <v>0.15390000000000001</v>
      </c>
      <c r="R169" s="9">
        <f t="shared" si="27"/>
        <v>128513.60000000001</v>
      </c>
      <c r="S169" s="9">
        <f t="shared" si="22"/>
        <v>5956.19</v>
      </c>
      <c r="T169" s="9">
        <f t="shared" si="28"/>
        <v>916.66</v>
      </c>
      <c r="U169" s="9">
        <f t="shared" si="29"/>
        <v>6872.8499999999995</v>
      </c>
      <c r="V169" s="9">
        <f t="shared" si="30"/>
        <v>492757.55999999994</v>
      </c>
    </row>
    <row r="170" spans="1:22">
      <c r="A170" s="104" t="s">
        <v>2382</v>
      </c>
      <c r="B170" s="2" t="s">
        <v>1737</v>
      </c>
      <c r="C170" s="72">
        <f>IF(A170=Summary!$B$9,Summary!$G$9,0)</f>
        <v>0</v>
      </c>
      <c r="D170" s="111">
        <f>VLOOKUP(A170,AAFTE!$A:$AE,3,0)</f>
        <v>1410.5700000000002</v>
      </c>
      <c r="E170" s="146">
        <f>VLOOKUP($A170,'2025-26 Salary &amp; Benefits'!$A:$I,3,)</f>
        <v>1</v>
      </c>
      <c r="F170" s="146">
        <f>VLOOKUP($A170,'2025-26 Salary &amp; Benefits'!$A:$I,4,)</f>
        <v>1.04</v>
      </c>
      <c r="G170" s="147">
        <f>VLOOKUP(A170,'CEDARS District FRPL'!$A$3:$C$322,3,0)</f>
        <v>0.32819999999999999</v>
      </c>
      <c r="H170" s="148">
        <f t="shared" si="23"/>
        <v>1410.5700000000002</v>
      </c>
      <c r="I170" s="149">
        <f t="shared" si="24"/>
        <v>462.95</v>
      </c>
      <c r="J170" s="140">
        <f t="shared" si="21"/>
        <v>2.96</v>
      </c>
      <c r="K170" s="142">
        <f>'2025-26 Salary &amp; Benefits'!E$6</f>
        <v>78209</v>
      </c>
      <c r="L170" s="142">
        <f>'2025-26 Salary &amp; Benefits'!F$6</f>
        <v>80164</v>
      </c>
      <c r="M170" s="9">
        <f t="shared" si="25"/>
        <v>231498.64</v>
      </c>
      <c r="N170" s="9">
        <f t="shared" si="26"/>
        <v>15278.219999999972</v>
      </c>
      <c r="O170" s="9">
        <f>'2025-26 Salary &amp; Benefits'!G$6</f>
        <v>15997.68</v>
      </c>
      <c r="P170" s="143">
        <f>'2025-26 Salary &amp; Benefits'!H$6</f>
        <v>0.16020000000000001</v>
      </c>
      <c r="Q170" s="143">
        <f>'2025-26 Salary &amp; Benefits'!I$6</f>
        <v>0.15390000000000001</v>
      </c>
      <c r="R170" s="9">
        <f t="shared" si="27"/>
        <v>86790.53</v>
      </c>
      <c r="S170" s="9">
        <f t="shared" si="22"/>
        <v>4112.95</v>
      </c>
      <c r="T170" s="9">
        <f t="shared" si="28"/>
        <v>632.98</v>
      </c>
      <c r="U170" s="9">
        <f t="shared" si="29"/>
        <v>4745.93</v>
      </c>
      <c r="V170" s="9">
        <f t="shared" si="30"/>
        <v>338313.32</v>
      </c>
    </row>
    <row r="171" spans="1:22">
      <c r="A171" s="104" t="s">
        <v>2428</v>
      </c>
      <c r="B171" s="2" t="s">
        <v>2017</v>
      </c>
      <c r="C171" s="72">
        <f>IF(A171=Summary!$B$9,Summary!$G$9,0)</f>
        <v>0</v>
      </c>
      <c r="D171" s="111">
        <f>VLOOKUP(A171,AAFTE!$A:$AE,3,0)</f>
        <v>1990.24</v>
      </c>
      <c r="E171" s="146">
        <f>VLOOKUP($A171,'2025-26 Salary &amp; Benefits'!$A:$I,3,)</f>
        <v>1.06</v>
      </c>
      <c r="F171" s="146">
        <f>VLOOKUP($A171,'2025-26 Salary &amp; Benefits'!$A:$I,4,)</f>
        <v>1.06</v>
      </c>
      <c r="G171" s="147">
        <f>VLOOKUP(A171,'CEDARS District FRPL'!$A$3:$C$322,3,0)</f>
        <v>0.50629999999999997</v>
      </c>
      <c r="H171" s="148">
        <f t="shared" si="23"/>
        <v>1990.24</v>
      </c>
      <c r="I171" s="149">
        <f t="shared" si="24"/>
        <v>1007.66</v>
      </c>
      <c r="J171" s="140">
        <f t="shared" si="21"/>
        <v>6.4420000000000002</v>
      </c>
      <c r="K171" s="142">
        <f>'2025-26 Salary &amp; Benefits'!E$6</f>
        <v>78209</v>
      </c>
      <c r="L171" s="142">
        <f>'2025-26 Salary &amp; Benefits'!F$6</f>
        <v>80164</v>
      </c>
      <c r="M171" s="9">
        <f t="shared" si="25"/>
        <v>534051.72</v>
      </c>
      <c r="N171" s="9">
        <f t="shared" si="26"/>
        <v>13349.760000000009</v>
      </c>
      <c r="O171" s="9">
        <f>'2025-26 Salary &amp; Benefits'!G$6</f>
        <v>15997.68</v>
      </c>
      <c r="P171" s="143">
        <f>'2025-26 Salary &amp; Benefits'!H$6</f>
        <v>0.16020000000000001</v>
      </c>
      <c r="Q171" s="143">
        <f>'2025-26 Salary &amp; Benefits'!I$6</f>
        <v>0.15390000000000001</v>
      </c>
      <c r="R171" s="9">
        <f t="shared" si="27"/>
        <v>190666.67</v>
      </c>
      <c r="S171" s="9">
        <f t="shared" si="22"/>
        <v>9123.36</v>
      </c>
      <c r="T171" s="9">
        <f t="shared" si="28"/>
        <v>1404.09</v>
      </c>
      <c r="U171" s="9">
        <f t="shared" si="29"/>
        <v>10527.45</v>
      </c>
      <c r="V171" s="9">
        <f t="shared" si="30"/>
        <v>748595.6</v>
      </c>
    </row>
    <row r="172" spans="1:22">
      <c r="A172" s="104" t="s">
        <v>2226</v>
      </c>
      <c r="B172" s="2" t="s">
        <v>470</v>
      </c>
      <c r="C172" s="72">
        <f>IF(A172=Summary!$B$9,Summary!$G$9,0)</f>
        <v>0</v>
      </c>
      <c r="D172" s="111">
        <f>VLOOKUP(A172,AAFTE!$A:$AE,3,0)</f>
        <v>624.68999999999994</v>
      </c>
      <c r="E172" s="146">
        <f>VLOOKUP($A172,'2025-26 Salary &amp; Benefits'!$A:$I,3,)</f>
        <v>1</v>
      </c>
      <c r="F172" s="146">
        <f>VLOOKUP($A172,'2025-26 Salary &amp; Benefits'!$A:$I,4,)</f>
        <v>1</v>
      </c>
      <c r="G172" s="147">
        <f>VLOOKUP(A172,'CEDARS District FRPL'!$A$3:$C$322,3,0)</f>
        <v>0.73109999999999997</v>
      </c>
      <c r="H172" s="148">
        <f t="shared" si="23"/>
        <v>624.68999999999994</v>
      </c>
      <c r="I172" s="149">
        <f t="shared" si="24"/>
        <v>456.71</v>
      </c>
      <c r="J172" s="140">
        <f t="shared" si="21"/>
        <v>2.92</v>
      </c>
      <c r="K172" s="142">
        <f>'2025-26 Salary &amp; Benefits'!E$6</f>
        <v>78209</v>
      </c>
      <c r="L172" s="142">
        <f>'2025-26 Salary &amp; Benefits'!F$6</f>
        <v>80164</v>
      </c>
      <c r="M172" s="9">
        <f t="shared" si="25"/>
        <v>228370.28</v>
      </c>
      <c r="N172" s="9">
        <f t="shared" si="26"/>
        <v>5708.6000000000058</v>
      </c>
      <c r="O172" s="9">
        <f>'2025-26 Salary &amp; Benefits'!G$6</f>
        <v>15997.68</v>
      </c>
      <c r="P172" s="143">
        <f>'2025-26 Salary &amp; Benefits'!H$6</f>
        <v>0.16020000000000001</v>
      </c>
      <c r="Q172" s="143">
        <f>'2025-26 Salary &amp; Benefits'!I$6</f>
        <v>0.15390000000000001</v>
      </c>
      <c r="R172" s="9">
        <f t="shared" si="27"/>
        <v>84176.7</v>
      </c>
      <c r="S172" s="9">
        <f t="shared" si="22"/>
        <v>3901.31</v>
      </c>
      <c r="T172" s="9">
        <f t="shared" si="28"/>
        <v>600.41</v>
      </c>
      <c r="U172" s="9">
        <f t="shared" si="29"/>
        <v>4501.72</v>
      </c>
      <c r="V172" s="9">
        <f t="shared" si="30"/>
        <v>322757.29999999993</v>
      </c>
    </row>
    <row r="173" spans="1:22">
      <c r="A173" s="104" t="s">
        <v>2210</v>
      </c>
      <c r="B173" s="2" t="s">
        <v>386</v>
      </c>
      <c r="C173" s="72">
        <f>IF(A173=Summary!$B$9,Summary!$G$9,0)</f>
        <v>0</v>
      </c>
      <c r="D173" s="111">
        <f>VLOOKUP(A173,AAFTE!$A:$AE,3,0)</f>
        <v>2026.3500000000001</v>
      </c>
      <c r="E173" s="146">
        <f>VLOOKUP($A173,'2025-26 Salary &amp; Benefits'!$A:$I,3,)</f>
        <v>1</v>
      </c>
      <c r="F173" s="146">
        <f>VLOOKUP($A173,'2025-26 Salary &amp; Benefits'!$A:$I,4,)</f>
        <v>1</v>
      </c>
      <c r="G173" s="147">
        <f>VLOOKUP(A173,'CEDARS District FRPL'!$A$3:$C$322,3,0)</f>
        <v>0.75470000000000004</v>
      </c>
      <c r="H173" s="148">
        <f t="shared" si="23"/>
        <v>2026.3500000000001</v>
      </c>
      <c r="I173" s="149">
        <f t="shared" si="24"/>
        <v>1529.29</v>
      </c>
      <c r="J173" s="140">
        <f t="shared" si="21"/>
        <v>9.7769999999999992</v>
      </c>
      <c r="K173" s="142">
        <f>'2025-26 Salary &amp; Benefits'!E$6</f>
        <v>78209</v>
      </c>
      <c r="L173" s="142">
        <f>'2025-26 Salary &amp; Benefits'!F$6</f>
        <v>80164</v>
      </c>
      <c r="M173" s="9">
        <f t="shared" si="25"/>
        <v>764649.39</v>
      </c>
      <c r="N173" s="9">
        <f t="shared" si="26"/>
        <v>19114.040000000037</v>
      </c>
      <c r="O173" s="9">
        <f>'2025-26 Salary &amp; Benefits'!G$6</f>
        <v>15997.68</v>
      </c>
      <c r="P173" s="143">
        <f>'2025-26 Salary &amp; Benefits'!H$6</f>
        <v>0.16020000000000001</v>
      </c>
      <c r="Q173" s="143">
        <f>'2025-26 Salary &amp; Benefits'!I$6</f>
        <v>0.15390000000000001</v>
      </c>
      <c r="R173" s="9">
        <f t="shared" si="27"/>
        <v>281847.8</v>
      </c>
      <c r="S173" s="9">
        <f t="shared" si="22"/>
        <v>13062.72</v>
      </c>
      <c r="T173" s="9">
        <f t="shared" si="28"/>
        <v>2010.35</v>
      </c>
      <c r="U173" s="9">
        <f t="shared" si="29"/>
        <v>15073.07</v>
      </c>
      <c r="V173" s="9">
        <f t="shared" si="30"/>
        <v>1080684.3</v>
      </c>
    </row>
    <row r="174" spans="1:22">
      <c r="A174" s="104" t="s">
        <v>2269</v>
      </c>
      <c r="B174" s="2" t="s">
        <v>1014</v>
      </c>
      <c r="C174" s="72">
        <f>IF(A174=Summary!$B$9,Summary!$G$9,0)</f>
        <v>0</v>
      </c>
      <c r="D174" s="111">
        <f>VLOOKUP(A174,AAFTE!$A:$AE,3,0)</f>
        <v>5214.45</v>
      </c>
      <c r="E174" s="146">
        <f>VLOOKUP($A174,'2025-26 Salary &amp; Benefits'!$A:$I,3,)</f>
        <v>1.18</v>
      </c>
      <c r="F174" s="146">
        <f>VLOOKUP($A174,'2025-26 Salary &amp; Benefits'!$A:$I,4,)</f>
        <v>1.22</v>
      </c>
      <c r="G174" s="147">
        <f>VLOOKUP(A174,'CEDARS District FRPL'!$A$3:$C$322,3,0)</f>
        <v>0.35589999999999999</v>
      </c>
      <c r="H174" s="148">
        <f t="shared" si="23"/>
        <v>5214.45</v>
      </c>
      <c r="I174" s="149">
        <f t="shared" si="24"/>
        <v>1855.82</v>
      </c>
      <c r="J174" s="140">
        <f t="shared" si="21"/>
        <v>11.865</v>
      </c>
      <c r="K174" s="142">
        <f>'2025-26 Salary &amp; Benefits'!E$6</f>
        <v>78209</v>
      </c>
      <c r="L174" s="142">
        <f>'2025-26 Salary &amp; Benefits'!F$6</f>
        <v>80164</v>
      </c>
      <c r="M174" s="9">
        <f t="shared" si="25"/>
        <v>1094980.75</v>
      </c>
      <c r="N174" s="9">
        <f t="shared" si="26"/>
        <v>65417.199999999953</v>
      </c>
      <c r="O174" s="9">
        <f>'2025-26 Salary &amp; Benefits'!G$6</f>
        <v>15997.68</v>
      </c>
      <c r="P174" s="143">
        <f>'2025-26 Salary &amp; Benefits'!H$6</f>
        <v>0.16020000000000001</v>
      </c>
      <c r="Q174" s="143">
        <f>'2025-26 Salary &amp; Benefits'!I$6</f>
        <v>0.15390000000000001</v>
      </c>
      <c r="R174" s="9">
        <f t="shared" si="27"/>
        <v>375296.1</v>
      </c>
      <c r="S174" s="9">
        <f t="shared" si="22"/>
        <v>19339.97</v>
      </c>
      <c r="T174" s="9">
        <f t="shared" si="28"/>
        <v>2976.42</v>
      </c>
      <c r="U174" s="9">
        <f t="shared" si="29"/>
        <v>22316.39</v>
      </c>
      <c r="V174" s="9">
        <f t="shared" si="30"/>
        <v>1558010.44</v>
      </c>
    </row>
    <row r="175" spans="1:22">
      <c r="A175" s="104" t="s">
        <v>2315</v>
      </c>
      <c r="B175" s="2" t="s">
        <v>1189</v>
      </c>
      <c r="C175" s="72">
        <f>IF(A175=Summary!$B$9,Summary!$G$9,0)</f>
        <v>0</v>
      </c>
      <c r="D175" s="111">
        <f>VLOOKUP(A175,AAFTE!$A:$AE,3,0)</f>
        <v>2311.27</v>
      </c>
      <c r="E175" s="146">
        <f>VLOOKUP($A175,'2025-26 Salary &amp; Benefits'!$A:$I,3,)</f>
        <v>1.1200000000000001</v>
      </c>
      <c r="F175" s="146">
        <f>VLOOKUP($A175,'2025-26 Salary &amp; Benefits'!$A:$I,4,)</f>
        <v>1.1200000000000001</v>
      </c>
      <c r="G175" s="147">
        <f>VLOOKUP(A175,'CEDARS District FRPL'!$A$3:$C$322,3,0)</f>
        <v>0.56899999999999995</v>
      </c>
      <c r="H175" s="148">
        <f t="shared" si="23"/>
        <v>2311.27</v>
      </c>
      <c r="I175" s="149">
        <f t="shared" si="24"/>
        <v>1315.11</v>
      </c>
      <c r="J175" s="140">
        <f t="shared" si="21"/>
        <v>8.4079999999999995</v>
      </c>
      <c r="K175" s="142">
        <f>'2025-26 Salary &amp; Benefits'!E$6</f>
        <v>78209</v>
      </c>
      <c r="L175" s="142">
        <f>'2025-26 Salary &amp; Benefits'!F$6</f>
        <v>80164</v>
      </c>
      <c r="M175" s="9">
        <f t="shared" si="25"/>
        <v>736491.02</v>
      </c>
      <c r="N175" s="9">
        <f t="shared" si="26"/>
        <v>18410.160000000033</v>
      </c>
      <c r="O175" s="9">
        <f>'2025-26 Salary &amp; Benefits'!G$6</f>
        <v>15997.68</v>
      </c>
      <c r="P175" s="143">
        <f>'2025-26 Salary &amp; Benefits'!H$6</f>
        <v>0.16020000000000001</v>
      </c>
      <c r="Q175" s="143">
        <f>'2025-26 Salary &amp; Benefits'!I$6</f>
        <v>0.15390000000000001</v>
      </c>
      <c r="R175" s="9">
        <f t="shared" si="27"/>
        <v>255327.68</v>
      </c>
      <c r="S175" s="9">
        <f t="shared" si="22"/>
        <v>12581.69</v>
      </c>
      <c r="T175" s="9">
        <f t="shared" si="28"/>
        <v>1936.32</v>
      </c>
      <c r="U175" s="9">
        <f t="shared" si="29"/>
        <v>14518.01</v>
      </c>
      <c r="V175" s="9">
        <f t="shared" si="30"/>
        <v>1024746.87</v>
      </c>
    </row>
    <row r="176" spans="1:22">
      <c r="A176" s="104" t="s">
        <v>2330</v>
      </c>
      <c r="B176" s="2" t="s">
        <v>1248</v>
      </c>
      <c r="C176" s="72">
        <f>IF(A176=Summary!$B$9,Summary!$G$9,0)</f>
        <v>0</v>
      </c>
      <c r="D176" s="111">
        <f>VLOOKUP(A176,AAFTE!$A:$AE,3,0)</f>
        <v>52.62</v>
      </c>
      <c r="E176" s="146">
        <f>VLOOKUP($A176,'2025-26 Salary &amp; Benefits'!$A:$I,3,)</f>
        <v>1</v>
      </c>
      <c r="F176" s="146">
        <f>VLOOKUP($A176,'2025-26 Salary &amp; Benefits'!$A:$I,4,)</f>
        <v>1</v>
      </c>
      <c r="G176" s="147">
        <f>VLOOKUP(A176,'CEDARS District FRPL'!$A$3:$C$322,3,0)</f>
        <v>0.59619999999999995</v>
      </c>
      <c r="H176" s="148">
        <f t="shared" si="23"/>
        <v>52.62</v>
      </c>
      <c r="I176" s="149">
        <f t="shared" si="24"/>
        <v>31.37</v>
      </c>
      <c r="J176" s="140">
        <f t="shared" si="21"/>
        <v>0.20100000000000001</v>
      </c>
      <c r="K176" s="142">
        <f>'2025-26 Salary &amp; Benefits'!E$6</f>
        <v>78209</v>
      </c>
      <c r="L176" s="142">
        <f>'2025-26 Salary &amp; Benefits'!F$6</f>
        <v>80164</v>
      </c>
      <c r="M176" s="9">
        <f t="shared" si="25"/>
        <v>15720.01</v>
      </c>
      <c r="N176" s="9">
        <f t="shared" si="26"/>
        <v>392.94999999999891</v>
      </c>
      <c r="O176" s="9">
        <f>'2025-26 Salary &amp; Benefits'!G$6</f>
        <v>15997.68</v>
      </c>
      <c r="P176" s="143">
        <f>'2025-26 Salary &amp; Benefits'!H$6</f>
        <v>0.16020000000000001</v>
      </c>
      <c r="Q176" s="143">
        <f>'2025-26 Salary &amp; Benefits'!I$6</f>
        <v>0.15390000000000001</v>
      </c>
      <c r="R176" s="9">
        <f t="shared" si="27"/>
        <v>5794.35</v>
      </c>
      <c r="S176" s="9">
        <f t="shared" si="22"/>
        <v>268.55</v>
      </c>
      <c r="T176" s="9">
        <f t="shared" si="28"/>
        <v>41.33</v>
      </c>
      <c r="U176" s="9">
        <f t="shared" si="29"/>
        <v>309.88</v>
      </c>
      <c r="V176" s="9">
        <f t="shared" si="30"/>
        <v>22217.19</v>
      </c>
    </row>
    <row r="177" spans="1:22">
      <c r="A177" s="104" t="s">
        <v>2408</v>
      </c>
      <c r="B177" s="2" t="s">
        <v>1881</v>
      </c>
      <c r="C177" s="72">
        <f>IF(A177=Summary!$B$9,Summary!$G$9,0)</f>
        <v>0</v>
      </c>
      <c r="D177" s="111">
        <f>VLOOKUP(A177,AAFTE!$A:$AE,3,0)</f>
        <v>14856.09</v>
      </c>
      <c r="E177" s="146">
        <f>VLOOKUP($A177,'2025-26 Salary &amp; Benefits'!$A:$I,3,)</f>
        <v>1</v>
      </c>
      <c r="F177" s="146">
        <f>VLOOKUP($A177,'2025-26 Salary &amp; Benefits'!$A:$I,4,)</f>
        <v>1</v>
      </c>
      <c r="G177" s="147">
        <f>VLOOKUP(A177,'CEDARS District FRPL'!$A$3:$C$322,3,0)</f>
        <v>0.45739999999999997</v>
      </c>
      <c r="H177" s="148">
        <f t="shared" si="23"/>
        <v>14856.09</v>
      </c>
      <c r="I177" s="149">
        <f t="shared" si="24"/>
        <v>6795.18</v>
      </c>
      <c r="J177" s="140">
        <f t="shared" si="21"/>
        <v>43.444000000000003</v>
      </c>
      <c r="K177" s="142">
        <f>'2025-26 Salary &amp; Benefits'!E$6</f>
        <v>78209</v>
      </c>
      <c r="L177" s="142">
        <f>'2025-26 Salary &amp; Benefits'!F$6</f>
        <v>80164</v>
      </c>
      <c r="M177" s="9">
        <f t="shared" si="25"/>
        <v>3397711.8</v>
      </c>
      <c r="N177" s="9">
        <f t="shared" si="26"/>
        <v>84933.020000000019</v>
      </c>
      <c r="O177" s="9">
        <f>'2025-26 Salary &amp; Benefits'!G$6</f>
        <v>15997.68</v>
      </c>
      <c r="P177" s="143">
        <f>'2025-26 Salary &amp; Benefits'!H$6</f>
        <v>0.16020000000000001</v>
      </c>
      <c r="Q177" s="143">
        <f>'2025-26 Salary &amp; Benefits'!I$6</f>
        <v>0.15390000000000001</v>
      </c>
      <c r="R177" s="9">
        <f t="shared" si="27"/>
        <v>1252387.83</v>
      </c>
      <c r="S177" s="9">
        <f t="shared" si="22"/>
        <v>58044.08</v>
      </c>
      <c r="T177" s="9">
        <f t="shared" si="28"/>
        <v>8932.98</v>
      </c>
      <c r="U177" s="9">
        <f t="shared" si="29"/>
        <v>66977.06</v>
      </c>
      <c r="V177" s="9">
        <f t="shared" si="30"/>
        <v>4802009.71</v>
      </c>
    </row>
    <row r="178" spans="1:22">
      <c r="A178" s="104" t="s">
        <v>2405</v>
      </c>
      <c r="B178" s="2" t="s">
        <v>1861</v>
      </c>
      <c r="C178" s="72">
        <f>IF(A178=Summary!$B$9,Summary!$G$9,0)</f>
        <v>0</v>
      </c>
      <c r="D178" s="111">
        <f>VLOOKUP(A178,AAFTE!$A:$AE,3,0)</f>
        <v>267.55</v>
      </c>
      <c r="E178" s="146">
        <f>VLOOKUP($A178,'2025-26 Salary &amp; Benefits'!$A:$I,3,)</f>
        <v>1</v>
      </c>
      <c r="F178" s="146">
        <f>VLOOKUP($A178,'2025-26 Salary &amp; Benefits'!$A:$I,4,)</f>
        <v>1</v>
      </c>
      <c r="G178" s="147">
        <f>VLOOKUP(A178,'CEDARS District FRPL'!$A$3:$C$322,3,0)</f>
        <v>0.6351</v>
      </c>
      <c r="H178" s="148">
        <f t="shared" si="23"/>
        <v>267.55</v>
      </c>
      <c r="I178" s="149">
        <f t="shared" si="24"/>
        <v>169.92</v>
      </c>
      <c r="J178" s="140">
        <f t="shared" si="21"/>
        <v>1.0860000000000001</v>
      </c>
      <c r="K178" s="142">
        <f>'2025-26 Salary &amp; Benefits'!E$6</f>
        <v>78209</v>
      </c>
      <c r="L178" s="142">
        <f>'2025-26 Salary &amp; Benefits'!F$6</f>
        <v>80164</v>
      </c>
      <c r="M178" s="9">
        <f t="shared" si="25"/>
        <v>84934.97</v>
      </c>
      <c r="N178" s="9">
        <f t="shared" si="26"/>
        <v>2123.1300000000047</v>
      </c>
      <c r="O178" s="9">
        <f>'2025-26 Salary &amp; Benefits'!G$6</f>
        <v>15997.68</v>
      </c>
      <c r="P178" s="143">
        <f>'2025-26 Salary &amp; Benefits'!H$6</f>
        <v>0.16020000000000001</v>
      </c>
      <c r="Q178" s="143">
        <f>'2025-26 Salary &amp; Benefits'!I$6</f>
        <v>0.15390000000000001</v>
      </c>
      <c r="R178" s="9">
        <f t="shared" si="27"/>
        <v>31306.81</v>
      </c>
      <c r="S178" s="9">
        <f t="shared" si="22"/>
        <v>1450.97</v>
      </c>
      <c r="T178" s="9">
        <f t="shared" si="28"/>
        <v>223.3</v>
      </c>
      <c r="U178" s="9">
        <f t="shared" si="29"/>
        <v>1674.27</v>
      </c>
      <c r="V178" s="9">
        <f t="shared" si="30"/>
        <v>120039.18000000001</v>
      </c>
    </row>
    <row r="179" spans="1:22">
      <c r="A179" s="104" t="s">
        <v>2263</v>
      </c>
      <c r="B179" s="2" t="s">
        <v>958</v>
      </c>
      <c r="C179" s="72">
        <f>IF(A179=Summary!$B$9,Summary!$G$9,0)</f>
        <v>0</v>
      </c>
      <c r="D179" s="111">
        <f>VLOOKUP(A179,AAFTE!$A:$AE,3,0)</f>
        <v>22132.25</v>
      </c>
      <c r="E179" s="146">
        <f>VLOOKUP($A179,'2025-26 Salary &amp; Benefits'!$A:$I,3,)</f>
        <v>1.18</v>
      </c>
      <c r="F179" s="146">
        <f>VLOOKUP($A179,'2025-26 Salary &amp; Benefits'!$A:$I,4,)</f>
        <v>1.18</v>
      </c>
      <c r="G179" s="147">
        <f>VLOOKUP(A179,'CEDARS District FRPL'!$A$3:$C$322,3,0)</f>
        <v>0.1767</v>
      </c>
      <c r="H179" s="148">
        <f t="shared" si="23"/>
        <v>22132.25</v>
      </c>
      <c r="I179" s="149">
        <f t="shared" si="24"/>
        <v>3910.77</v>
      </c>
      <c r="J179" s="140">
        <f t="shared" si="21"/>
        <v>25.003</v>
      </c>
      <c r="K179" s="142">
        <f>'2025-26 Salary &amp; Benefits'!E$6</f>
        <v>78209</v>
      </c>
      <c r="L179" s="142">
        <f>'2025-26 Salary &amp; Benefits'!F$6</f>
        <v>80164</v>
      </c>
      <c r="M179" s="9">
        <f t="shared" si="25"/>
        <v>2307442.36</v>
      </c>
      <c r="N179" s="9">
        <f t="shared" si="26"/>
        <v>57679.419999999925</v>
      </c>
      <c r="O179" s="9">
        <f>'2025-26 Salary &amp; Benefits'!G$6</f>
        <v>15997.68</v>
      </c>
      <c r="P179" s="143">
        <f>'2025-26 Salary &amp; Benefits'!H$6</f>
        <v>0.16020000000000001</v>
      </c>
      <c r="Q179" s="143">
        <f>'2025-26 Salary &amp; Benefits'!I$6</f>
        <v>0.15390000000000001</v>
      </c>
      <c r="R179" s="9">
        <f t="shared" si="27"/>
        <v>778519.12</v>
      </c>
      <c r="S179" s="9">
        <f t="shared" si="22"/>
        <v>39418.699999999997</v>
      </c>
      <c r="T179" s="9">
        <f t="shared" si="28"/>
        <v>6066.54</v>
      </c>
      <c r="U179" s="9">
        <f t="shared" si="29"/>
        <v>45485.24</v>
      </c>
      <c r="V179" s="9">
        <f t="shared" si="30"/>
        <v>3189126.14</v>
      </c>
    </row>
    <row r="180" spans="1:22">
      <c r="A180" s="104" t="s">
        <v>2237</v>
      </c>
      <c r="B180" s="2" t="s">
        <v>503</v>
      </c>
      <c r="C180" s="72">
        <f>IF(A180=Summary!$B$9,Summary!$G$9,0)</f>
        <v>0</v>
      </c>
      <c r="D180" s="111">
        <f>VLOOKUP(A180,AAFTE!$A:$AE,3,0)</f>
        <v>5471.59</v>
      </c>
      <c r="E180" s="146">
        <f>VLOOKUP($A180,'2025-26 Salary &amp; Benefits'!$A:$I,3,)</f>
        <v>1.1200000000000001</v>
      </c>
      <c r="F180" s="146">
        <f>VLOOKUP($A180,'2025-26 Salary &amp; Benefits'!$A:$I,4,)</f>
        <v>1.1200000000000001</v>
      </c>
      <c r="G180" s="147">
        <f>VLOOKUP(A180,'CEDARS District FRPL'!$A$3:$C$322,3,0)</f>
        <v>0.41310000000000002</v>
      </c>
      <c r="H180" s="148">
        <f t="shared" si="23"/>
        <v>5471.59</v>
      </c>
      <c r="I180" s="149">
        <f t="shared" si="24"/>
        <v>2260.31</v>
      </c>
      <c r="J180" s="140">
        <f t="shared" si="21"/>
        <v>14.451000000000001</v>
      </c>
      <c r="K180" s="142">
        <f>'2025-26 Salary &amp; Benefits'!E$6</f>
        <v>78209</v>
      </c>
      <c r="L180" s="142">
        <f>'2025-26 Salary &amp; Benefits'!F$6</f>
        <v>80164</v>
      </c>
      <c r="M180" s="9">
        <f t="shared" si="25"/>
        <v>1265822.05</v>
      </c>
      <c r="N180" s="9">
        <f t="shared" si="26"/>
        <v>31641.909999999916</v>
      </c>
      <c r="O180" s="9">
        <f>'2025-26 Salary &amp; Benefits'!G$6</f>
        <v>15997.68</v>
      </c>
      <c r="P180" s="143">
        <f>'2025-26 Salary &amp; Benefits'!H$6</f>
        <v>0.16020000000000001</v>
      </c>
      <c r="Q180" s="143">
        <f>'2025-26 Salary &amp; Benefits'!I$6</f>
        <v>0.15390000000000001</v>
      </c>
      <c r="R180" s="9">
        <f t="shared" si="27"/>
        <v>438836.86</v>
      </c>
      <c r="S180" s="9">
        <f t="shared" si="22"/>
        <v>21624.400000000001</v>
      </c>
      <c r="T180" s="9">
        <f t="shared" si="28"/>
        <v>3328</v>
      </c>
      <c r="U180" s="9">
        <f t="shared" si="29"/>
        <v>24952.400000000001</v>
      </c>
      <c r="V180" s="9">
        <f t="shared" si="30"/>
        <v>1761253.22</v>
      </c>
    </row>
    <row r="181" spans="1:22">
      <c r="A181" s="104" t="s">
        <v>2443</v>
      </c>
      <c r="B181" s="2" t="s">
        <v>2063</v>
      </c>
      <c r="C181" s="72">
        <f>IF(A181=Summary!$B$9,Summary!$G$9,0)</f>
        <v>0</v>
      </c>
      <c r="D181" s="111">
        <f>VLOOKUP(A181,AAFTE!$A:$AE,3,0)</f>
        <v>146.91999999999999</v>
      </c>
      <c r="E181" s="146">
        <f>VLOOKUP($A181,'2025-26 Salary &amp; Benefits'!$A:$I,3,)</f>
        <v>1</v>
      </c>
      <c r="F181" s="146">
        <f>VLOOKUP($A181,'2025-26 Salary &amp; Benefits'!$A:$I,4,)</f>
        <v>1</v>
      </c>
      <c r="G181" s="147">
        <f>VLOOKUP(A181,'CEDARS District FRPL'!$A$3:$C$322,3,0)</f>
        <v>0.4113</v>
      </c>
      <c r="H181" s="148">
        <f t="shared" si="23"/>
        <v>146.91999999999999</v>
      </c>
      <c r="I181" s="149">
        <f t="shared" si="24"/>
        <v>60.43</v>
      </c>
      <c r="J181" s="140">
        <f t="shared" si="21"/>
        <v>0.38600000000000001</v>
      </c>
      <c r="K181" s="142">
        <f>'2025-26 Salary &amp; Benefits'!E$6</f>
        <v>78209</v>
      </c>
      <c r="L181" s="142">
        <f>'2025-26 Salary &amp; Benefits'!F$6</f>
        <v>80164</v>
      </c>
      <c r="M181" s="9">
        <f t="shared" si="25"/>
        <v>30188.67</v>
      </c>
      <c r="N181" s="9">
        <f t="shared" si="26"/>
        <v>754.63000000000102</v>
      </c>
      <c r="O181" s="9">
        <f>'2025-26 Salary &amp; Benefits'!G$6</f>
        <v>15997.68</v>
      </c>
      <c r="P181" s="143">
        <f>'2025-26 Salary &amp; Benefits'!H$6</f>
        <v>0.16020000000000001</v>
      </c>
      <c r="Q181" s="143">
        <f>'2025-26 Salary &amp; Benefits'!I$6</f>
        <v>0.15390000000000001</v>
      </c>
      <c r="R181" s="9">
        <f t="shared" si="27"/>
        <v>11127.47</v>
      </c>
      <c r="S181" s="9">
        <f t="shared" si="22"/>
        <v>515.72</v>
      </c>
      <c r="T181" s="9">
        <f t="shared" si="28"/>
        <v>79.37</v>
      </c>
      <c r="U181" s="9">
        <f t="shared" si="29"/>
        <v>595.09</v>
      </c>
      <c r="V181" s="9">
        <f t="shared" si="30"/>
        <v>42665.86</v>
      </c>
    </row>
    <row r="182" spans="1:22">
      <c r="A182" s="104" t="s">
        <v>2236</v>
      </c>
      <c r="B182" s="2" t="s">
        <v>500</v>
      </c>
      <c r="C182" s="72">
        <f>IF(A182=Summary!$B$9,Summary!$G$9,0)</f>
        <v>0</v>
      </c>
      <c r="D182" s="111">
        <f>VLOOKUP(A182,AAFTE!$A:$AE,3,0)</f>
        <v>320.68</v>
      </c>
      <c r="E182" s="146">
        <f>VLOOKUP($A182,'2025-26 Salary &amp; Benefits'!$A:$I,3,)</f>
        <v>1</v>
      </c>
      <c r="F182" s="146">
        <f>VLOOKUP($A182,'2025-26 Salary &amp; Benefits'!$A:$I,4,)</f>
        <v>1</v>
      </c>
      <c r="G182" s="147">
        <f>VLOOKUP(A182,'CEDARS District FRPL'!$A$3:$C$322,3,0)</f>
        <v>0.749</v>
      </c>
      <c r="H182" s="148">
        <f t="shared" si="23"/>
        <v>320.68</v>
      </c>
      <c r="I182" s="149">
        <f t="shared" si="24"/>
        <v>240.19</v>
      </c>
      <c r="J182" s="140">
        <f t="shared" si="21"/>
        <v>1.536</v>
      </c>
      <c r="K182" s="142">
        <f>'2025-26 Salary &amp; Benefits'!E$6</f>
        <v>78209</v>
      </c>
      <c r="L182" s="142">
        <f>'2025-26 Salary &amp; Benefits'!F$6</f>
        <v>80164</v>
      </c>
      <c r="M182" s="9">
        <f t="shared" si="25"/>
        <v>120129.02</v>
      </c>
      <c r="N182" s="9">
        <f t="shared" si="26"/>
        <v>3002.8799999999901</v>
      </c>
      <c r="O182" s="9">
        <f>'2025-26 Salary &amp; Benefits'!G$6</f>
        <v>15997.68</v>
      </c>
      <c r="P182" s="143">
        <f>'2025-26 Salary &amp; Benefits'!H$6</f>
        <v>0.16020000000000001</v>
      </c>
      <c r="Q182" s="143">
        <f>'2025-26 Salary &amp; Benefits'!I$6</f>
        <v>0.15390000000000001</v>
      </c>
      <c r="R182" s="9">
        <f t="shared" si="27"/>
        <v>44279.25</v>
      </c>
      <c r="S182" s="9">
        <f t="shared" si="22"/>
        <v>2052.1999999999998</v>
      </c>
      <c r="T182" s="9">
        <f t="shared" si="28"/>
        <v>315.83</v>
      </c>
      <c r="U182" s="9">
        <f t="shared" si="29"/>
        <v>2368.0299999999997</v>
      </c>
      <c r="V182" s="9">
        <f t="shared" si="30"/>
        <v>169779.18000000002</v>
      </c>
    </row>
    <row r="183" spans="1:22">
      <c r="A183" s="104" t="s">
        <v>2325</v>
      </c>
      <c r="B183" s="2" t="s">
        <v>1232</v>
      </c>
      <c r="C183" s="72">
        <f>IF(A183=Summary!$B$9,Summary!$G$9,0)</f>
        <v>0</v>
      </c>
      <c r="D183" s="111">
        <f>VLOOKUP(A183,AAFTE!$A:$AE,3,0)</f>
        <v>938.32</v>
      </c>
      <c r="E183" s="146">
        <f>VLOOKUP($A183,'2025-26 Salary &amp; Benefits'!$A:$I,3,)</f>
        <v>1</v>
      </c>
      <c r="F183" s="146">
        <f>VLOOKUP($A183,'2025-26 Salary &amp; Benefits'!$A:$I,4,)</f>
        <v>1</v>
      </c>
      <c r="G183" s="147">
        <f>VLOOKUP(A183,'CEDARS District FRPL'!$A$3:$C$322,3,0)</f>
        <v>0.63170000000000004</v>
      </c>
      <c r="H183" s="148">
        <f t="shared" si="23"/>
        <v>938.32</v>
      </c>
      <c r="I183" s="149">
        <f t="shared" si="24"/>
        <v>592.74</v>
      </c>
      <c r="J183" s="140">
        <f t="shared" si="21"/>
        <v>3.79</v>
      </c>
      <c r="K183" s="142">
        <f>'2025-26 Salary &amp; Benefits'!E$6</f>
        <v>78209</v>
      </c>
      <c r="L183" s="142">
        <f>'2025-26 Salary &amp; Benefits'!F$6</f>
        <v>80164</v>
      </c>
      <c r="M183" s="9">
        <f t="shared" si="25"/>
        <v>296412.11</v>
      </c>
      <c r="N183" s="9">
        <f t="shared" si="26"/>
        <v>7409.4500000000116</v>
      </c>
      <c r="O183" s="9">
        <f>'2025-26 Salary &amp; Benefits'!G$6</f>
        <v>15997.68</v>
      </c>
      <c r="P183" s="143">
        <f>'2025-26 Salary &amp; Benefits'!H$6</f>
        <v>0.16020000000000001</v>
      </c>
      <c r="Q183" s="143">
        <f>'2025-26 Salary &amp; Benefits'!I$6</f>
        <v>0.15390000000000001</v>
      </c>
      <c r="R183" s="9">
        <f t="shared" si="27"/>
        <v>109256.74</v>
      </c>
      <c r="S183" s="9">
        <f t="shared" si="22"/>
        <v>5063.6899999999996</v>
      </c>
      <c r="T183" s="9">
        <f t="shared" si="28"/>
        <v>779.3</v>
      </c>
      <c r="U183" s="9">
        <f t="shared" si="29"/>
        <v>5842.99</v>
      </c>
      <c r="V183" s="9">
        <f t="shared" si="30"/>
        <v>418921.29</v>
      </c>
    </row>
    <row r="184" spans="1:22">
      <c r="A184" s="104" t="s">
        <v>2235</v>
      </c>
      <c r="B184" s="2" t="s">
        <v>497</v>
      </c>
      <c r="C184" s="72">
        <f>IF(A184=Summary!$B$9,Summary!$G$9,0)</f>
        <v>0</v>
      </c>
      <c r="D184" s="111">
        <f>VLOOKUP(A184,AAFTE!$A:$AE,3,0)</f>
        <v>581.52</v>
      </c>
      <c r="E184" s="146">
        <f>VLOOKUP($A184,'2025-26 Salary &amp; Benefits'!$A:$I,3,)</f>
        <v>1</v>
      </c>
      <c r="F184" s="146">
        <f>VLOOKUP($A184,'2025-26 Salary &amp; Benefits'!$A:$I,4,)</f>
        <v>1</v>
      </c>
      <c r="G184" s="147">
        <f>VLOOKUP(A184,'CEDARS District FRPL'!$A$3:$C$322,3,0)</f>
        <v>0.72160000000000002</v>
      </c>
      <c r="H184" s="148">
        <f t="shared" si="23"/>
        <v>581.52</v>
      </c>
      <c r="I184" s="149">
        <f t="shared" si="24"/>
        <v>419.62</v>
      </c>
      <c r="J184" s="140">
        <f t="shared" si="21"/>
        <v>2.6829999999999998</v>
      </c>
      <c r="K184" s="142">
        <f>'2025-26 Salary &amp; Benefits'!E$6</f>
        <v>78209</v>
      </c>
      <c r="L184" s="142">
        <f>'2025-26 Salary &amp; Benefits'!F$6</f>
        <v>80164</v>
      </c>
      <c r="M184" s="9">
        <f t="shared" si="25"/>
        <v>209834.75</v>
      </c>
      <c r="N184" s="9">
        <f t="shared" si="26"/>
        <v>5245.2600000000093</v>
      </c>
      <c r="O184" s="9">
        <f>'2025-26 Salary &amp; Benefits'!G$6</f>
        <v>15997.68</v>
      </c>
      <c r="P184" s="143">
        <f>'2025-26 Salary &amp; Benefits'!H$6</f>
        <v>0.16020000000000001</v>
      </c>
      <c r="Q184" s="143">
        <f>'2025-26 Salary &amp; Benefits'!I$6</f>
        <v>0.15390000000000001</v>
      </c>
      <c r="R184" s="9">
        <f t="shared" si="27"/>
        <v>77344.55</v>
      </c>
      <c r="S184" s="9">
        <f t="shared" si="22"/>
        <v>3584.67</v>
      </c>
      <c r="T184" s="9">
        <f t="shared" si="28"/>
        <v>551.67999999999995</v>
      </c>
      <c r="U184" s="9">
        <f t="shared" si="29"/>
        <v>4136.3500000000004</v>
      </c>
      <c r="V184" s="9">
        <f t="shared" si="30"/>
        <v>296560.90999999997</v>
      </c>
    </row>
    <row r="185" spans="1:22">
      <c r="A185" s="104" t="s">
        <v>2306</v>
      </c>
      <c r="B185" s="2" t="s">
        <v>1165</v>
      </c>
      <c r="C185" s="72">
        <f>IF(A185=Summary!$B$9,Summary!$G$9,0)</f>
        <v>0</v>
      </c>
      <c r="D185" s="111">
        <f>VLOOKUP(A185,AAFTE!$A:$AE,3,0)</f>
        <v>216.79</v>
      </c>
      <c r="E185" s="146">
        <f>VLOOKUP($A185,'2025-26 Salary &amp; Benefits'!$A:$I,3,)</f>
        <v>1</v>
      </c>
      <c r="F185" s="146">
        <f>VLOOKUP($A185,'2025-26 Salary &amp; Benefits'!$A:$I,4,)</f>
        <v>1.04</v>
      </c>
      <c r="G185" s="147">
        <f>VLOOKUP(A185,'CEDARS District FRPL'!$A$3:$C$322,3,0)</f>
        <v>0.53200000000000003</v>
      </c>
      <c r="H185" s="148">
        <f t="shared" si="23"/>
        <v>216.79</v>
      </c>
      <c r="I185" s="149">
        <f t="shared" si="24"/>
        <v>115.33</v>
      </c>
      <c r="J185" s="140">
        <f t="shared" si="21"/>
        <v>0.73699999999999999</v>
      </c>
      <c r="K185" s="142">
        <f>'2025-26 Salary &amp; Benefits'!E$6</f>
        <v>78209</v>
      </c>
      <c r="L185" s="142">
        <f>'2025-26 Salary &amp; Benefits'!F$6</f>
        <v>80164</v>
      </c>
      <c r="M185" s="9">
        <f t="shared" si="25"/>
        <v>57640.03</v>
      </c>
      <c r="N185" s="9">
        <f t="shared" si="26"/>
        <v>3804.0699999999997</v>
      </c>
      <c r="O185" s="9">
        <f>'2025-26 Salary &amp; Benefits'!G$6</f>
        <v>15997.68</v>
      </c>
      <c r="P185" s="143">
        <f>'2025-26 Salary &amp; Benefits'!H$6</f>
        <v>0.16020000000000001</v>
      </c>
      <c r="Q185" s="143">
        <f>'2025-26 Salary &amp; Benefits'!I$6</f>
        <v>0.15390000000000001</v>
      </c>
      <c r="R185" s="9">
        <f t="shared" si="27"/>
        <v>21609.67</v>
      </c>
      <c r="S185" s="9">
        <f t="shared" si="22"/>
        <v>1024.07</v>
      </c>
      <c r="T185" s="9">
        <f t="shared" si="28"/>
        <v>157.6</v>
      </c>
      <c r="U185" s="9">
        <f t="shared" si="29"/>
        <v>1181.6699999999998</v>
      </c>
      <c r="V185" s="9">
        <f t="shared" si="30"/>
        <v>84235.439999999988</v>
      </c>
    </row>
    <row r="186" spans="1:22">
      <c r="A186" s="104" t="s">
        <v>2319</v>
      </c>
      <c r="B186" s="2" t="s">
        <v>1207</v>
      </c>
      <c r="C186" s="72">
        <f>IF(A186=Summary!$B$9,Summary!$G$9,0)</f>
        <v>0</v>
      </c>
      <c r="D186" s="111">
        <f>VLOOKUP(A186,AAFTE!$A:$AE,3,0)</f>
        <v>1066.17</v>
      </c>
      <c r="E186" s="146">
        <f>VLOOKUP($A186,'2025-26 Salary &amp; Benefits'!$A:$I,3,)</f>
        <v>1</v>
      </c>
      <c r="F186" s="146">
        <f>VLOOKUP($A186,'2025-26 Salary &amp; Benefits'!$A:$I,4,)</f>
        <v>1</v>
      </c>
      <c r="G186" s="147">
        <f>VLOOKUP(A186,'CEDARS District FRPL'!$A$3:$C$322,3,0)</f>
        <v>0.60809999999999997</v>
      </c>
      <c r="H186" s="148">
        <f t="shared" si="23"/>
        <v>1066.17</v>
      </c>
      <c r="I186" s="149">
        <f t="shared" si="24"/>
        <v>648.34</v>
      </c>
      <c r="J186" s="140">
        <f t="shared" si="21"/>
        <v>4.1449999999999996</v>
      </c>
      <c r="K186" s="142">
        <f>'2025-26 Salary &amp; Benefits'!E$6</f>
        <v>78209</v>
      </c>
      <c r="L186" s="142">
        <f>'2025-26 Salary &amp; Benefits'!F$6</f>
        <v>80164</v>
      </c>
      <c r="M186" s="9">
        <f t="shared" si="25"/>
        <v>324176.31</v>
      </c>
      <c r="N186" s="9">
        <f t="shared" si="26"/>
        <v>8103.4700000000303</v>
      </c>
      <c r="O186" s="9">
        <f>'2025-26 Salary &amp; Benefits'!G$6</f>
        <v>15997.68</v>
      </c>
      <c r="P186" s="143">
        <f>'2025-26 Salary &amp; Benefits'!H$6</f>
        <v>0.16020000000000001</v>
      </c>
      <c r="Q186" s="143">
        <f>'2025-26 Salary &amp; Benefits'!I$6</f>
        <v>0.15390000000000001</v>
      </c>
      <c r="R186" s="9">
        <f t="shared" si="27"/>
        <v>119490.55</v>
      </c>
      <c r="S186" s="9">
        <f t="shared" si="22"/>
        <v>5538</v>
      </c>
      <c r="T186" s="9">
        <f t="shared" si="28"/>
        <v>852.3</v>
      </c>
      <c r="U186" s="9">
        <f t="shared" si="29"/>
        <v>6390.3</v>
      </c>
      <c r="V186" s="9">
        <f t="shared" si="30"/>
        <v>458160.63</v>
      </c>
    </row>
    <row r="187" spans="1:22">
      <c r="A187" s="104" t="s">
        <v>2410</v>
      </c>
      <c r="B187" s="2" t="s">
        <v>1912</v>
      </c>
      <c r="C187" s="72">
        <f>IF(A187=Summary!$B$9,Summary!$G$9,0)</f>
        <v>0</v>
      </c>
      <c r="D187" s="111">
        <f>VLOOKUP(A187,AAFTE!$A:$AE,3,0)</f>
        <v>9524.7999999999993</v>
      </c>
      <c r="E187" s="146">
        <f>VLOOKUP($A187,'2025-26 Salary &amp; Benefits'!$A:$I,3,)</f>
        <v>1</v>
      </c>
      <c r="F187" s="146">
        <f>VLOOKUP($A187,'2025-26 Salary &amp; Benefits'!$A:$I,4,)</f>
        <v>1.04</v>
      </c>
      <c r="G187" s="147">
        <f>VLOOKUP(A187,'CEDARS District FRPL'!$A$3:$C$322,3,0)</f>
        <v>0.3301</v>
      </c>
      <c r="H187" s="148">
        <f t="shared" si="23"/>
        <v>9524.7999999999993</v>
      </c>
      <c r="I187" s="149">
        <f t="shared" si="24"/>
        <v>3144.14</v>
      </c>
      <c r="J187" s="140">
        <f t="shared" si="21"/>
        <v>20.102</v>
      </c>
      <c r="K187" s="142">
        <f>'2025-26 Salary &amp; Benefits'!E$6</f>
        <v>78209</v>
      </c>
      <c r="L187" s="142">
        <f>'2025-26 Salary &amp; Benefits'!F$6</f>
        <v>80164</v>
      </c>
      <c r="M187" s="9">
        <f t="shared" si="25"/>
        <v>1572157.32</v>
      </c>
      <c r="N187" s="9">
        <f t="shared" si="26"/>
        <v>103757.67999999993</v>
      </c>
      <c r="O187" s="9">
        <f>'2025-26 Salary &amp; Benefits'!G$6</f>
        <v>15997.68</v>
      </c>
      <c r="P187" s="143">
        <f>'2025-26 Salary &amp; Benefits'!H$6</f>
        <v>0.16020000000000001</v>
      </c>
      <c r="Q187" s="143">
        <f>'2025-26 Salary &amp; Benefits'!I$6</f>
        <v>0.15390000000000001</v>
      </c>
      <c r="R187" s="9">
        <f t="shared" si="27"/>
        <v>589413.27</v>
      </c>
      <c r="S187" s="9">
        <f t="shared" si="22"/>
        <v>27931.919999999998</v>
      </c>
      <c r="T187" s="9">
        <f t="shared" si="28"/>
        <v>4298.72</v>
      </c>
      <c r="U187" s="9">
        <f t="shared" si="29"/>
        <v>32230.639999999999</v>
      </c>
      <c r="V187" s="9">
        <f t="shared" si="30"/>
        <v>2297558.9099999997</v>
      </c>
    </row>
    <row r="188" spans="1:22">
      <c r="A188" s="104" t="s">
        <v>2318</v>
      </c>
      <c r="B188" s="2" t="s">
        <v>1199</v>
      </c>
      <c r="C188" s="72">
        <f>IF(A188=Summary!$B$9,Summary!$G$9,0)</f>
        <v>0</v>
      </c>
      <c r="D188" s="111">
        <f>VLOOKUP(A188,AAFTE!$A:$AE,3,0)</f>
        <v>6042.34</v>
      </c>
      <c r="E188" s="146">
        <f>VLOOKUP($A188,'2025-26 Salary &amp; Benefits'!$A:$I,3,)</f>
        <v>1</v>
      </c>
      <c r="F188" s="146">
        <f>VLOOKUP($A188,'2025-26 Salary &amp; Benefits'!$A:$I,4,)</f>
        <v>1</v>
      </c>
      <c r="G188" s="147">
        <f>VLOOKUP(A188,'CEDARS District FRPL'!$A$3:$C$322,3,0)</f>
        <v>0.70630000000000004</v>
      </c>
      <c r="H188" s="148">
        <f t="shared" si="23"/>
        <v>6042.34</v>
      </c>
      <c r="I188" s="149">
        <f t="shared" si="24"/>
        <v>4267.7</v>
      </c>
      <c r="J188" s="140">
        <f t="shared" si="21"/>
        <v>27.285</v>
      </c>
      <c r="K188" s="142">
        <f>'2025-26 Salary &amp; Benefits'!E$6</f>
        <v>78209</v>
      </c>
      <c r="L188" s="142">
        <f>'2025-26 Salary &amp; Benefits'!F$6</f>
        <v>80164</v>
      </c>
      <c r="M188" s="9">
        <f t="shared" si="25"/>
        <v>2133932.5699999998</v>
      </c>
      <c r="N188" s="9">
        <f t="shared" si="26"/>
        <v>53342.170000000391</v>
      </c>
      <c r="O188" s="9">
        <f>'2025-26 Salary &amp; Benefits'!G$6</f>
        <v>15997.68</v>
      </c>
      <c r="P188" s="143">
        <f>'2025-26 Salary &amp; Benefits'!H$6</f>
        <v>0.16020000000000001</v>
      </c>
      <c r="Q188" s="143">
        <f>'2025-26 Salary &amp; Benefits'!I$6</f>
        <v>0.15390000000000001</v>
      </c>
      <c r="R188" s="9">
        <f t="shared" si="27"/>
        <v>786562.06</v>
      </c>
      <c r="S188" s="9">
        <f t="shared" si="22"/>
        <v>36454.58</v>
      </c>
      <c r="T188" s="9">
        <f t="shared" si="28"/>
        <v>5610.36</v>
      </c>
      <c r="U188" s="9">
        <f t="shared" si="29"/>
        <v>42064.94</v>
      </c>
      <c r="V188" s="9">
        <f t="shared" si="30"/>
        <v>3015901.74</v>
      </c>
    </row>
    <row r="189" spans="1:22">
      <c r="A189" s="104" t="s">
        <v>2297</v>
      </c>
      <c r="B189" s="2" t="s">
        <v>1133</v>
      </c>
      <c r="C189" s="72">
        <f>IF(A189=Summary!$B$9,Summary!$G$9,0)</f>
        <v>0</v>
      </c>
      <c r="D189" s="111">
        <f>VLOOKUP(A189,AAFTE!$A:$AE,3,0)</f>
        <v>873.11</v>
      </c>
      <c r="E189" s="146">
        <f>VLOOKUP($A189,'2025-26 Salary &amp; Benefits'!$A:$I,3,)</f>
        <v>1</v>
      </c>
      <c r="F189" s="146">
        <f>VLOOKUP($A189,'2025-26 Salary &amp; Benefits'!$A:$I,4,)</f>
        <v>1</v>
      </c>
      <c r="G189" s="147">
        <f>VLOOKUP(A189,'CEDARS District FRPL'!$A$3:$C$322,3,0)</f>
        <v>0.56179999999999997</v>
      </c>
      <c r="H189" s="148">
        <f t="shared" si="23"/>
        <v>873.11</v>
      </c>
      <c r="I189" s="149">
        <f t="shared" si="24"/>
        <v>490.51</v>
      </c>
      <c r="J189" s="140">
        <f t="shared" si="21"/>
        <v>3.1360000000000001</v>
      </c>
      <c r="K189" s="142">
        <f>'2025-26 Salary &amp; Benefits'!E$6</f>
        <v>78209</v>
      </c>
      <c r="L189" s="142">
        <f>'2025-26 Salary &amp; Benefits'!F$6</f>
        <v>80164</v>
      </c>
      <c r="M189" s="9">
        <f t="shared" si="25"/>
        <v>245263.42</v>
      </c>
      <c r="N189" s="9">
        <f t="shared" si="26"/>
        <v>6130.8799999999756</v>
      </c>
      <c r="O189" s="9">
        <f>'2025-26 Salary &amp; Benefits'!G$6</f>
        <v>15997.68</v>
      </c>
      <c r="P189" s="143">
        <f>'2025-26 Salary &amp; Benefits'!H$6</f>
        <v>0.16020000000000001</v>
      </c>
      <c r="Q189" s="143">
        <f>'2025-26 Salary &amp; Benefits'!I$6</f>
        <v>0.15390000000000001</v>
      </c>
      <c r="R189" s="9">
        <f t="shared" si="27"/>
        <v>90403.47</v>
      </c>
      <c r="S189" s="9">
        <f t="shared" si="22"/>
        <v>4189.91</v>
      </c>
      <c r="T189" s="9">
        <f t="shared" si="28"/>
        <v>644.83000000000004</v>
      </c>
      <c r="U189" s="9">
        <f t="shared" si="29"/>
        <v>4834.74</v>
      </c>
      <c r="V189" s="9">
        <f t="shared" si="30"/>
        <v>346632.51</v>
      </c>
    </row>
    <row r="190" spans="1:22">
      <c r="A190" s="104" t="s">
        <v>2395</v>
      </c>
      <c r="B190" s="2" t="s">
        <v>1829</v>
      </c>
      <c r="C190" s="72">
        <f>IF(A190=Summary!$B$9,Summary!$G$9,0)</f>
        <v>0</v>
      </c>
      <c r="D190" s="111">
        <f>VLOOKUP(A190,AAFTE!$A:$AE,3,0)</f>
        <v>40.630000000000003</v>
      </c>
      <c r="E190" s="146">
        <f>VLOOKUP($A190,'2025-26 Salary &amp; Benefits'!$A:$I,3,)</f>
        <v>1</v>
      </c>
      <c r="F190" s="146">
        <f>VLOOKUP($A190,'2025-26 Salary &amp; Benefits'!$A:$I,4,)</f>
        <v>1</v>
      </c>
      <c r="G190" s="147">
        <f>VLOOKUP(A190,'CEDARS District FRPL'!$A$3:$C$322,3,0)</f>
        <v>0.71109999999999995</v>
      </c>
      <c r="H190" s="148">
        <f t="shared" si="23"/>
        <v>40.630000000000003</v>
      </c>
      <c r="I190" s="149">
        <f t="shared" si="24"/>
        <v>28.89</v>
      </c>
      <c r="J190" s="140">
        <f t="shared" si="21"/>
        <v>0.185</v>
      </c>
      <c r="K190" s="142">
        <f>'2025-26 Salary &amp; Benefits'!E$6</f>
        <v>78209</v>
      </c>
      <c r="L190" s="142">
        <f>'2025-26 Salary &amp; Benefits'!F$6</f>
        <v>80164</v>
      </c>
      <c r="M190" s="9">
        <f t="shared" si="25"/>
        <v>14468.67</v>
      </c>
      <c r="N190" s="9">
        <f t="shared" si="26"/>
        <v>361.67000000000007</v>
      </c>
      <c r="O190" s="9">
        <f>'2025-26 Salary &amp; Benefits'!G$6</f>
        <v>15997.68</v>
      </c>
      <c r="P190" s="143">
        <f>'2025-26 Salary &amp; Benefits'!H$6</f>
        <v>0.16020000000000001</v>
      </c>
      <c r="Q190" s="143">
        <f>'2025-26 Salary &amp; Benefits'!I$6</f>
        <v>0.15390000000000001</v>
      </c>
      <c r="R190" s="9">
        <f t="shared" si="27"/>
        <v>5333.11</v>
      </c>
      <c r="S190" s="9">
        <f t="shared" si="22"/>
        <v>247.17</v>
      </c>
      <c r="T190" s="9">
        <f t="shared" si="28"/>
        <v>38.04</v>
      </c>
      <c r="U190" s="9">
        <f t="shared" si="29"/>
        <v>285.20999999999998</v>
      </c>
      <c r="V190" s="9">
        <f t="shared" si="30"/>
        <v>20448.659999999996</v>
      </c>
    </row>
    <row r="191" spans="1:22">
      <c r="A191" s="104" t="s">
        <v>2351</v>
      </c>
      <c r="B191" s="2" t="s">
        <v>1446</v>
      </c>
      <c r="C191" s="72">
        <f>IF(A191=Summary!$B$9,Summary!$G$9,0)</f>
        <v>0</v>
      </c>
      <c r="D191" s="111">
        <f>VLOOKUP(A191,AAFTE!$A:$AE,3,0)</f>
        <v>779.06</v>
      </c>
      <c r="E191" s="146">
        <f>VLOOKUP($A191,'2025-26 Salary &amp; Benefits'!$A:$I,3,)</f>
        <v>1.1200000000000001</v>
      </c>
      <c r="F191" s="146">
        <f>VLOOKUP($A191,'2025-26 Salary &amp; Benefits'!$A:$I,4,)</f>
        <v>1.1200000000000001</v>
      </c>
      <c r="G191" s="147">
        <f>VLOOKUP(A191,'CEDARS District FRPL'!$A$3:$C$322,3,0)</f>
        <v>0.30020000000000002</v>
      </c>
      <c r="H191" s="148">
        <f t="shared" si="23"/>
        <v>779.06</v>
      </c>
      <c r="I191" s="149">
        <f t="shared" si="24"/>
        <v>233.87</v>
      </c>
      <c r="J191" s="140">
        <f t="shared" si="21"/>
        <v>1.4950000000000001</v>
      </c>
      <c r="K191" s="142">
        <f>'2025-26 Salary &amp; Benefits'!E$6</f>
        <v>78209</v>
      </c>
      <c r="L191" s="142">
        <f>'2025-26 Salary &amp; Benefits'!F$6</f>
        <v>80164</v>
      </c>
      <c r="M191" s="9">
        <f t="shared" si="25"/>
        <v>130953.15</v>
      </c>
      <c r="N191" s="9">
        <f t="shared" si="26"/>
        <v>3273.4500000000116</v>
      </c>
      <c r="O191" s="9">
        <f>'2025-26 Salary &amp; Benefits'!G$6</f>
        <v>15997.68</v>
      </c>
      <c r="P191" s="143">
        <f>'2025-26 Salary &amp; Benefits'!H$6</f>
        <v>0.16020000000000001</v>
      </c>
      <c r="Q191" s="143">
        <f>'2025-26 Salary &amp; Benefits'!I$6</f>
        <v>0.15390000000000001</v>
      </c>
      <c r="R191" s="9">
        <f t="shared" si="27"/>
        <v>45399.01</v>
      </c>
      <c r="S191" s="9">
        <f t="shared" si="22"/>
        <v>2237.11</v>
      </c>
      <c r="T191" s="9">
        <f t="shared" si="28"/>
        <v>344.29</v>
      </c>
      <c r="U191" s="9">
        <f t="shared" si="29"/>
        <v>2581.4</v>
      </c>
      <c r="V191" s="9">
        <f t="shared" si="30"/>
        <v>182207.01</v>
      </c>
    </row>
    <row r="192" spans="1:22">
      <c r="A192" s="104" t="s">
        <v>2380</v>
      </c>
      <c r="B192" s="2" t="s">
        <v>1733</v>
      </c>
      <c r="C192" s="72">
        <f>IF(A192=Summary!$B$9,Summary!$G$9,0)</f>
        <v>0</v>
      </c>
      <c r="D192" s="111">
        <f>VLOOKUP(A192,AAFTE!$A:$AE,3,0)</f>
        <v>76.89</v>
      </c>
      <c r="E192" s="146">
        <f>VLOOKUP($A192,'2025-26 Salary &amp; Benefits'!$A:$I,3,)</f>
        <v>1</v>
      </c>
      <c r="F192" s="146">
        <f>VLOOKUP($A192,'2025-26 Salary &amp; Benefits'!$A:$I,4,)</f>
        <v>1</v>
      </c>
      <c r="G192" s="147">
        <f>VLOOKUP(A192,'CEDARS District FRPL'!$A$3:$C$322,3,0)</f>
        <v>0</v>
      </c>
      <c r="H192" s="148">
        <f t="shared" si="23"/>
        <v>76.89</v>
      </c>
      <c r="I192" s="149">
        <f t="shared" si="24"/>
        <v>0</v>
      </c>
      <c r="J192" s="140">
        <f t="shared" si="21"/>
        <v>0</v>
      </c>
      <c r="K192" s="142">
        <f>'2025-26 Salary &amp; Benefits'!E$6</f>
        <v>78209</v>
      </c>
      <c r="L192" s="142">
        <f>'2025-26 Salary &amp; Benefits'!F$6</f>
        <v>80164</v>
      </c>
      <c r="M192" s="9">
        <f t="shared" si="25"/>
        <v>0</v>
      </c>
      <c r="N192" s="9">
        <f t="shared" si="26"/>
        <v>0</v>
      </c>
      <c r="O192" s="9">
        <f>'2025-26 Salary &amp; Benefits'!G$6</f>
        <v>15997.68</v>
      </c>
      <c r="P192" s="143">
        <f>'2025-26 Salary &amp; Benefits'!H$6</f>
        <v>0.16020000000000001</v>
      </c>
      <c r="Q192" s="143">
        <f>'2025-26 Salary &amp; Benefits'!I$6</f>
        <v>0.15390000000000001</v>
      </c>
      <c r="R192" s="9">
        <f t="shared" si="27"/>
        <v>0</v>
      </c>
      <c r="S192" s="9">
        <f t="shared" si="22"/>
        <v>0</v>
      </c>
      <c r="T192" s="9">
        <f t="shared" si="28"/>
        <v>0</v>
      </c>
      <c r="U192" s="9">
        <f t="shared" si="29"/>
        <v>0</v>
      </c>
      <c r="V192" s="9">
        <f t="shared" si="30"/>
        <v>0</v>
      </c>
    </row>
    <row r="193" spans="1:22">
      <c r="A193" s="104" t="s">
        <v>2206</v>
      </c>
      <c r="B193" s="2" t="s">
        <v>355</v>
      </c>
      <c r="C193" s="72">
        <f>IF(A193=Summary!$B$9,Summary!$G$9,0)</f>
        <v>0</v>
      </c>
      <c r="D193" s="111">
        <f>VLOOKUP(A193,AAFTE!$A:$AE,3,0)</f>
        <v>42.92</v>
      </c>
      <c r="E193" s="146">
        <f>VLOOKUP($A193,'2025-26 Salary &amp; Benefits'!$A:$I,3,)</f>
        <v>1</v>
      </c>
      <c r="F193" s="146">
        <f>VLOOKUP($A193,'2025-26 Salary &amp; Benefits'!$A:$I,4,)</f>
        <v>1</v>
      </c>
      <c r="G193" s="147">
        <f>VLOOKUP(A193,'CEDARS District FRPL'!$A$3:$C$322,3,0)</f>
        <v>0.71879999999999999</v>
      </c>
      <c r="H193" s="148">
        <f t="shared" si="23"/>
        <v>42.92</v>
      </c>
      <c r="I193" s="149">
        <f t="shared" si="24"/>
        <v>30.85</v>
      </c>
      <c r="J193" s="140">
        <f t="shared" si="21"/>
        <v>0.19700000000000001</v>
      </c>
      <c r="K193" s="142">
        <f>'2025-26 Salary &amp; Benefits'!E$6</f>
        <v>78209</v>
      </c>
      <c r="L193" s="142">
        <f>'2025-26 Salary &amp; Benefits'!F$6</f>
        <v>80164</v>
      </c>
      <c r="M193" s="9">
        <f t="shared" si="25"/>
        <v>15407.17</v>
      </c>
      <c r="N193" s="9">
        <f t="shared" si="26"/>
        <v>385.13999999999942</v>
      </c>
      <c r="O193" s="9">
        <f>'2025-26 Salary &amp; Benefits'!G$6</f>
        <v>15997.68</v>
      </c>
      <c r="P193" s="143">
        <f>'2025-26 Salary &amp; Benefits'!H$6</f>
        <v>0.16020000000000001</v>
      </c>
      <c r="Q193" s="143">
        <f>'2025-26 Salary &amp; Benefits'!I$6</f>
        <v>0.15390000000000001</v>
      </c>
      <c r="R193" s="9">
        <f t="shared" si="27"/>
        <v>5679.04</v>
      </c>
      <c r="S193" s="9">
        <f t="shared" si="22"/>
        <v>263.20999999999998</v>
      </c>
      <c r="T193" s="9">
        <f t="shared" si="28"/>
        <v>40.51</v>
      </c>
      <c r="U193" s="9">
        <f t="shared" si="29"/>
        <v>303.71999999999997</v>
      </c>
      <c r="V193" s="9">
        <f t="shared" si="30"/>
        <v>21775.07</v>
      </c>
    </row>
    <row r="194" spans="1:22">
      <c r="A194" s="104" t="s">
        <v>2198</v>
      </c>
      <c r="B194" s="2" t="s">
        <v>330</v>
      </c>
      <c r="C194" s="72">
        <f>IF(A194=Summary!$B$9,Summary!$G$9,0)</f>
        <v>0</v>
      </c>
      <c r="D194" s="111">
        <f>VLOOKUP(A194,AAFTE!$A:$AE,3,0)</f>
        <v>108.1</v>
      </c>
      <c r="E194" s="146">
        <f>VLOOKUP($A194,'2025-26 Salary &amp; Benefits'!$A:$I,3,)</f>
        <v>1</v>
      </c>
      <c r="F194" s="146">
        <f>VLOOKUP($A194,'2025-26 Salary &amp; Benefits'!$A:$I,4,)</f>
        <v>1</v>
      </c>
      <c r="G194" s="147">
        <f>VLOOKUP(A194,'CEDARS District FRPL'!$A$3:$C$322,3,0)</f>
        <v>0.89300000000000002</v>
      </c>
      <c r="H194" s="148">
        <f t="shared" si="23"/>
        <v>108.1</v>
      </c>
      <c r="I194" s="149">
        <f t="shared" si="24"/>
        <v>96.53</v>
      </c>
      <c r="J194" s="140">
        <f t="shared" si="21"/>
        <v>0.61699999999999999</v>
      </c>
      <c r="K194" s="142">
        <f>'2025-26 Salary &amp; Benefits'!E$6</f>
        <v>78209</v>
      </c>
      <c r="L194" s="142">
        <f>'2025-26 Salary &amp; Benefits'!F$6</f>
        <v>80164</v>
      </c>
      <c r="M194" s="9">
        <f t="shared" si="25"/>
        <v>48254.95</v>
      </c>
      <c r="N194" s="9">
        <f t="shared" si="26"/>
        <v>1206.2400000000052</v>
      </c>
      <c r="O194" s="9">
        <f>'2025-26 Salary &amp; Benefits'!G$6</f>
        <v>15997.68</v>
      </c>
      <c r="P194" s="143">
        <f>'2025-26 Salary &amp; Benefits'!H$6</f>
        <v>0.16020000000000001</v>
      </c>
      <c r="Q194" s="143">
        <f>'2025-26 Salary &amp; Benefits'!I$6</f>
        <v>0.15390000000000001</v>
      </c>
      <c r="R194" s="9">
        <f t="shared" si="27"/>
        <v>17786.650000000001</v>
      </c>
      <c r="S194" s="9">
        <f t="shared" si="22"/>
        <v>824.35</v>
      </c>
      <c r="T194" s="9">
        <f t="shared" si="28"/>
        <v>126.87</v>
      </c>
      <c r="U194" s="9">
        <f t="shared" si="29"/>
        <v>951.22</v>
      </c>
      <c r="V194" s="9">
        <f t="shared" si="30"/>
        <v>68199.060000000012</v>
      </c>
    </row>
    <row r="195" spans="1:22">
      <c r="A195" s="104" t="s">
        <v>2324</v>
      </c>
      <c r="B195" s="2" t="s">
        <v>1229</v>
      </c>
      <c r="C195" s="72">
        <f>IF(A195=Summary!$B$9,Summary!$G$9,0)</f>
        <v>0</v>
      </c>
      <c r="D195" s="111">
        <f>VLOOKUP(A195,AAFTE!$A:$AE,3,0)</f>
        <v>512.11</v>
      </c>
      <c r="E195" s="146">
        <f>VLOOKUP($A195,'2025-26 Salary &amp; Benefits'!$A:$I,3,)</f>
        <v>1</v>
      </c>
      <c r="F195" s="146">
        <f>VLOOKUP($A195,'2025-26 Salary &amp; Benefits'!$A:$I,4,)</f>
        <v>1</v>
      </c>
      <c r="G195" s="147">
        <f>VLOOKUP(A195,'CEDARS District FRPL'!$A$3:$C$322,3,0)</f>
        <v>0.73089999999999999</v>
      </c>
      <c r="H195" s="148">
        <f t="shared" si="23"/>
        <v>512.11</v>
      </c>
      <c r="I195" s="149">
        <f t="shared" si="24"/>
        <v>374.3</v>
      </c>
      <c r="J195" s="140">
        <f t="shared" si="21"/>
        <v>2.3929999999999998</v>
      </c>
      <c r="K195" s="142">
        <f>'2025-26 Salary &amp; Benefits'!E$6</f>
        <v>78209</v>
      </c>
      <c r="L195" s="142">
        <f>'2025-26 Salary &amp; Benefits'!F$6</f>
        <v>80164</v>
      </c>
      <c r="M195" s="9">
        <f t="shared" si="25"/>
        <v>187154.14</v>
      </c>
      <c r="N195" s="9">
        <f t="shared" si="26"/>
        <v>4678.3099999999977</v>
      </c>
      <c r="O195" s="9">
        <f>'2025-26 Salary &amp; Benefits'!G$6</f>
        <v>15997.68</v>
      </c>
      <c r="P195" s="143">
        <f>'2025-26 Salary &amp; Benefits'!H$6</f>
        <v>0.16020000000000001</v>
      </c>
      <c r="Q195" s="143">
        <f>'2025-26 Salary &amp; Benefits'!I$6</f>
        <v>0.15390000000000001</v>
      </c>
      <c r="R195" s="9">
        <f t="shared" si="27"/>
        <v>68984.53</v>
      </c>
      <c r="S195" s="9">
        <f t="shared" si="22"/>
        <v>3197.21</v>
      </c>
      <c r="T195" s="9">
        <f t="shared" si="28"/>
        <v>492.05</v>
      </c>
      <c r="U195" s="9">
        <f t="shared" si="29"/>
        <v>3689.26</v>
      </c>
      <c r="V195" s="9">
        <f t="shared" si="30"/>
        <v>264506.23999999999</v>
      </c>
    </row>
    <row r="196" spans="1:22">
      <c r="A196" s="104" t="s">
        <v>2341</v>
      </c>
      <c r="B196" s="2" t="s">
        <v>1336</v>
      </c>
      <c r="C196" s="72">
        <f>IF(A196=Summary!$B$9,Summary!$G$9,0)</f>
        <v>0</v>
      </c>
      <c r="D196" s="111">
        <f>VLOOKUP(A196,AAFTE!$A:$AE,3,0)</f>
        <v>2787.26</v>
      </c>
      <c r="E196" s="146">
        <f>VLOOKUP($A196,'2025-26 Salary &amp; Benefits'!$A:$I,3,)</f>
        <v>1.06</v>
      </c>
      <c r="F196" s="146">
        <f>VLOOKUP($A196,'2025-26 Salary &amp; Benefits'!$A:$I,4,)</f>
        <v>1.06</v>
      </c>
      <c r="G196" s="147">
        <f>VLOOKUP(A196,'CEDARS District FRPL'!$A$3:$C$322,3,0)</f>
        <v>0.3644</v>
      </c>
      <c r="H196" s="148">
        <f t="shared" si="23"/>
        <v>2787.26</v>
      </c>
      <c r="I196" s="149">
        <f t="shared" si="24"/>
        <v>1015.68</v>
      </c>
      <c r="J196" s="140">
        <f t="shared" si="21"/>
        <v>6.4939999999999998</v>
      </c>
      <c r="K196" s="142">
        <f>'2025-26 Salary &amp; Benefits'!E$6</f>
        <v>78209</v>
      </c>
      <c r="L196" s="142">
        <f>'2025-26 Salary &amp; Benefits'!F$6</f>
        <v>80164</v>
      </c>
      <c r="M196" s="9">
        <f t="shared" si="25"/>
        <v>538362.6</v>
      </c>
      <c r="N196" s="9">
        <f t="shared" si="26"/>
        <v>13457.520000000019</v>
      </c>
      <c r="O196" s="9">
        <f>'2025-26 Salary &amp; Benefits'!G$6</f>
        <v>15997.68</v>
      </c>
      <c r="P196" s="143">
        <f>'2025-26 Salary &amp; Benefits'!H$6</f>
        <v>0.16020000000000001</v>
      </c>
      <c r="Q196" s="143">
        <f>'2025-26 Salary &amp; Benefits'!I$6</f>
        <v>0.15390000000000001</v>
      </c>
      <c r="R196" s="9">
        <f t="shared" si="27"/>
        <v>192205.73</v>
      </c>
      <c r="S196" s="9">
        <f t="shared" si="22"/>
        <v>9197</v>
      </c>
      <c r="T196" s="9">
        <f t="shared" si="28"/>
        <v>1415.42</v>
      </c>
      <c r="U196" s="9">
        <f t="shared" si="29"/>
        <v>10612.42</v>
      </c>
      <c r="V196" s="9">
        <f t="shared" si="30"/>
        <v>754638.27</v>
      </c>
    </row>
    <row r="197" spans="1:22">
      <c r="A197" s="104" t="s">
        <v>2157</v>
      </c>
      <c r="B197" s="2" t="s">
        <v>4</v>
      </c>
      <c r="C197" s="72">
        <f>IF(A197=Summary!$B$9,Summary!$G$9,0)</f>
        <v>0</v>
      </c>
      <c r="D197" s="111">
        <f>VLOOKUP(A197,AAFTE!$A:$AE,3,0)</f>
        <v>4533.46</v>
      </c>
      <c r="E197" s="146">
        <f>VLOOKUP($A197,'2025-26 Salary &amp; Benefits'!$A:$I,3,)</f>
        <v>1</v>
      </c>
      <c r="F197" s="146">
        <f>VLOOKUP($A197,'2025-26 Salary &amp; Benefits'!$A:$I,4,)</f>
        <v>1</v>
      </c>
      <c r="G197" s="147">
        <f>VLOOKUP(A197,'CEDARS District FRPL'!$A$3:$C$322,3,0)</f>
        <v>0.8014</v>
      </c>
      <c r="H197" s="148">
        <f t="shared" si="23"/>
        <v>4533.46</v>
      </c>
      <c r="I197" s="149">
        <f t="shared" si="24"/>
        <v>3633.11</v>
      </c>
      <c r="J197" s="140">
        <f t="shared" si="21"/>
        <v>23.228000000000002</v>
      </c>
      <c r="K197" s="142">
        <f>'2025-26 Salary &amp; Benefits'!E$6</f>
        <v>78209</v>
      </c>
      <c r="L197" s="142">
        <f>'2025-26 Salary &amp; Benefits'!F$6</f>
        <v>80164</v>
      </c>
      <c r="M197" s="9">
        <f t="shared" si="25"/>
        <v>1816638.65</v>
      </c>
      <c r="N197" s="9">
        <f t="shared" si="26"/>
        <v>45410.739999999991</v>
      </c>
      <c r="O197" s="9">
        <f>'2025-26 Salary &amp; Benefits'!G$6</f>
        <v>15997.68</v>
      </c>
      <c r="P197" s="143">
        <f>'2025-26 Salary &amp; Benefits'!H$6</f>
        <v>0.16020000000000001</v>
      </c>
      <c r="Q197" s="143">
        <f>'2025-26 Salary &amp; Benefits'!I$6</f>
        <v>0.15390000000000001</v>
      </c>
      <c r="R197" s="9">
        <f t="shared" si="27"/>
        <v>669608.34</v>
      </c>
      <c r="S197" s="9">
        <f t="shared" si="22"/>
        <v>31034.16</v>
      </c>
      <c r="T197" s="9">
        <f t="shared" si="28"/>
        <v>4776.16</v>
      </c>
      <c r="U197" s="9">
        <f t="shared" si="29"/>
        <v>35810.32</v>
      </c>
      <c r="V197" s="9">
        <f t="shared" si="30"/>
        <v>2567468.0499999993</v>
      </c>
    </row>
    <row r="198" spans="1:22">
      <c r="A198" s="104" t="s">
        <v>2200</v>
      </c>
      <c r="B198" s="2" t="s">
        <v>337</v>
      </c>
      <c r="C198" s="72">
        <f>IF(A198=Summary!$B$9,Summary!$G$9,0)</f>
        <v>0</v>
      </c>
      <c r="D198" s="111">
        <f>VLOOKUP(A198,AAFTE!$A:$AE,3,0)</f>
        <v>31.11</v>
      </c>
      <c r="E198" s="146">
        <f>VLOOKUP($A198,'2025-26 Salary &amp; Benefits'!$A:$I,3,)</f>
        <v>1</v>
      </c>
      <c r="F198" s="146">
        <f>VLOOKUP($A198,'2025-26 Salary &amp; Benefits'!$A:$I,4,)</f>
        <v>1</v>
      </c>
      <c r="G198" s="147">
        <f>VLOOKUP(A198,'CEDARS District FRPL'!$A$3:$C$322,3,0)</f>
        <v>0.91300000000000003</v>
      </c>
      <c r="H198" s="148">
        <f t="shared" si="23"/>
        <v>31.11</v>
      </c>
      <c r="I198" s="149">
        <f t="shared" si="24"/>
        <v>28.4</v>
      </c>
      <c r="J198" s="140">
        <f t="shared" ref="J198:J260" si="31">ROUND((($I198*2.3975*36)/15)/900,3)</f>
        <v>0.182</v>
      </c>
      <c r="K198" s="142">
        <f>'2025-26 Salary &amp; Benefits'!E$6</f>
        <v>78209</v>
      </c>
      <c r="L198" s="142">
        <f>'2025-26 Salary &amp; Benefits'!F$6</f>
        <v>80164</v>
      </c>
      <c r="M198" s="9">
        <f t="shared" si="25"/>
        <v>14234.04</v>
      </c>
      <c r="N198" s="9">
        <f t="shared" si="26"/>
        <v>355.80999999999949</v>
      </c>
      <c r="O198" s="9">
        <f>'2025-26 Salary &amp; Benefits'!G$6</f>
        <v>15997.68</v>
      </c>
      <c r="P198" s="143">
        <f>'2025-26 Salary &amp; Benefits'!H$6</f>
        <v>0.16020000000000001</v>
      </c>
      <c r="Q198" s="143">
        <f>'2025-26 Salary &amp; Benefits'!I$6</f>
        <v>0.15390000000000001</v>
      </c>
      <c r="R198" s="9">
        <f t="shared" si="27"/>
        <v>5246.63</v>
      </c>
      <c r="S198" s="9">
        <f t="shared" ref="S198:S260" si="32">ROUND(((($L198*$F198*$J198)/180)*3),2)</f>
        <v>243.16</v>
      </c>
      <c r="T198" s="9">
        <f t="shared" si="28"/>
        <v>37.42</v>
      </c>
      <c r="U198" s="9">
        <f t="shared" si="29"/>
        <v>280.58</v>
      </c>
      <c r="V198" s="9">
        <f t="shared" si="30"/>
        <v>20117.060000000005</v>
      </c>
    </row>
    <row r="199" spans="1:22">
      <c r="A199" s="104" t="s">
        <v>2436</v>
      </c>
      <c r="B199" s="2" t="s">
        <v>2045</v>
      </c>
      <c r="C199" s="72">
        <f>IF(A199=Summary!$B$9,Summary!$G$9,0)</f>
        <v>0</v>
      </c>
      <c r="D199" s="111">
        <f>VLOOKUP(A199,AAFTE!$A:$AE,3,0)</f>
        <v>177.84</v>
      </c>
      <c r="E199" s="146">
        <f>VLOOKUP($A199,'2025-26 Salary &amp; Benefits'!$A:$I,3,)</f>
        <v>1</v>
      </c>
      <c r="F199" s="146">
        <f>VLOOKUP($A199,'2025-26 Salary &amp; Benefits'!$A:$I,4,)</f>
        <v>1</v>
      </c>
      <c r="G199" s="147">
        <f>VLOOKUP(A199,'CEDARS District FRPL'!$A$3:$C$322,3,0)</f>
        <v>0.41299999999999998</v>
      </c>
      <c r="H199" s="148">
        <f t="shared" ref="H199:H263" si="33">IF(C199&gt;0,C199,D199)</f>
        <v>177.84</v>
      </c>
      <c r="I199" s="149">
        <f t="shared" ref="I199:I263" si="34">ROUND(H199*G199,2)</f>
        <v>73.45</v>
      </c>
      <c r="J199" s="140">
        <f t="shared" si="31"/>
        <v>0.47</v>
      </c>
      <c r="K199" s="142">
        <f>'2025-26 Salary &amp; Benefits'!E$6</f>
        <v>78209</v>
      </c>
      <c r="L199" s="142">
        <f>'2025-26 Salary &amp; Benefits'!F$6</f>
        <v>80164</v>
      </c>
      <c r="M199" s="9">
        <f t="shared" ref="M199:M263" si="35">ROUND($E199*$K199*$J199,2)</f>
        <v>36758.230000000003</v>
      </c>
      <c r="N199" s="9">
        <f t="shared" ref="N199:N263" si="36">ROUND($L199*$F199*$J199,2)-$M199</f>
        <v>918.84999999999854</v>
      </c>
      <c r="O199" s="9">
        <f>'2025-26 Salary &amp; Benefits'!G$6</f>
        <v>15997.68</v>
      </c>
      <c r="P199" s="143">
        <f>'2025-26 Salary &amp; Benefits'!H$6</f>
        <v>0.16020000000000001</v>
      </c>
      <c r="Q199" s="143">
        <f>'2025-26 Salary &amp; Benefits'!I$6</f>
        <v>0.15390000000000001</v>
      </c>
      <c r="R199" s="9">
        <f t="shared" ref="R199:R263" si="37">ROUND(M199*P199+N199*Q199+J199*O199,2)</f>
        <v>13548.99</v>
      </c>
      <c r="S199" s="9">
        <f t="shared" si="32"/>
        <v>627.95000000000005</v>
      </c>
      <c r="T199" s="9">
        <f t="shared" ref="T199:T263" si="38">ROUND(S199*Q199,2)</f>
        <v>96.64</v>
      </c>
      <c r="U199" s="9">
        <f t="shared" ref="U199:U263" si="39">SUM(S199:T199)</f>
        <v>724.59</v>
      </c>
      <c r="V199" s="9">
        <f t="shared" ref="V199:V263" si="40">SUM(R199,M199:N199,U199)</f>
        <v>51950.659999999996</v>
      </c>
    </row>
    <row r="200" spans="1:22">
      <c r="A200" s="169" t="s">
        <v>3153</v>
      </c>
      <c r="B200" t="s">
        <v>3126</v>
      </c>
      <c r="C200" s="72">
        <f>IF(A200=Summary!$B$9,Summary!$G$9,0)</f>
        <v>0</v>
      </c>
      <c r="D200" s="111">
        <f>VLOOKUP(A200,AAFTE!$A:$AE,3,0)</f>
        <v>147.96</v>
      </c>
      <c r="E200" s="146">
        <f>VLOOKUP($A200,'2025-26 Salary &amp; Benefits'!$A:$I,3,)</f>
        <v>1</v>
      </c>
      <c r="F200" s="146">
        <f>VLOOKUP($A200,'2025-26 Salary &amp; Benefits'!$A:$I,4,)</f>
        <v>1</v>
      </c>
      <c r="G200" s="147">
        <f>VLOOKUP(A200,'CEDARS District FRPL'!$A$3:$C$322,3,0)</f>
        <v>1</v>
      </c>
      <c r="H200" s="148">
        <f>IF(C200&gt;0,C200,D200)</f>
        <v>147.96</v>
      </c>
      <c r="I200" s="149">
        <f>ROUND(H200*G200,2)</f>
        <v>147.96</v>
      </c>
      <c r="J200" s="140">
        <f t="shared" si="31"/>
        <v>0.94599999999999995</v>
      </c>
      <c r="K200" s="142">
        <f>'2025-26 Salary &amp; Benefits'!E$6</f>
        <v>78209</v>
      </c>
      <c r="L200" s="142">
        <f>'2025-26 Salary &amp; Benefits'!F$6</f>
        <v>80164</v>
      </c>
      <c r="M200" s="9">
        <f>ROUND($E200*$K200*$J200,2)</f>
        <v>73985.710000000006</v>
      </c>
      <c r="N200" s="9">
        <f>ROUND($L200*$F200*$J200,2)-$M200</f>
        <v>1849.429999999993</v>
      </c>
      <c r="O200" s="9">
        <f>'2025-26 Salary &amp; Benefits'!G$6</f>
        <v>15997.68</v>
      </c>
      <c r="P200" s="143">
        <f>'2025-26 Salary &amp; Benefits'!H$6</f>
        <v>0.16020000000000001</v>
      </c>
      <c r="Q200" s="143">
        <f>'2025-26 Salary &amp; Benefits'!I$6</f>
        <v>0.15390000000000001</v>
      </c>
      <c r="R200" s="9">
        <f>ROUND(M200*P200+N200*Q200+J200*O200,2)</f>
        <v>27270.94</v>
      </c>
      <c r="S200" s="9">
        <f t="shared" si="32"/>
        <v>1263.92</v>
      </c>
      <c r="T200" s="9">
        <f>ROUND(S200*Q200,2)</f>
        <v>194.52</v>
      </c>
      <c r="U200" s="9">
        <f>SUM(S200:T200)</f>
        <v>1458.44</v>
      </c>
      <c r="V200" s="9">
        <f>SUM(R200,M200:N200,U200)</f>
        <v>104564.52</v>
      </c>
    </row>
    <row r="201" spans="1:22">
      <c r="A201" s="104" t="s">
        <v>2209</v>
      </c>
      <c r="B201" s="2" t="s">
        <v>365</v>
      </c>
      <c r="C201" s="72">
        <f>IF(A201=Summary!$B$9,Summary!$G$9,0)</f>
        <v>0</v>
      </c>
      <c r="D201" s="111">
        <f>VLOOKUP(A201,AAFTE!$A:$AE,3,0)</f>
        <v>18269.849999999999</v>
      </c>
      <c r="E201" s="146">
        <f>VLOOKUP($A201,'2025-26 Salary &amp; Benefits'!$A:$I,3,)</f>
        <v>1</v>
      </c>
      <c r="F201" s="146">
        <f>VLOOKUP($A201,'2025-26 Salary &amp; Benefits'!$A:$I,4,)</f>
        <v>1</v>
      </c>
      <c r="G201" s="147">
        <f>VLOOKUP(A201,'CEDARS District FRPL'!$A$3:$C$322,3,0)</f>
        <v>0.73440000000000005</v>
      </c>
      <c r="H201" s="148">
        <f t="shared" si="33"/>
        <v>18269.849999999999</v>
      </c>
      <c r="I201" s="149">
        <f t="shared" si="34"/>
        <v>13417.38</v>
      </c>
      <c r="J201" s="140">
        <f t="shared" si="31"/>
        <v>85.781999999999996</v>
      </c>
      <c r="K201" s="142">
        <f>'2025-26 Salary &amp; Benefits'!E$6</f>
        <v>78209</v>
      </c>
      <c r="L201" s="142">
        <f>'2025-26 Salary &amp; Benefits'!F$6</f>
        <v>80164</v>
      </c>
      <c r="M201" s="9">
        <f t="shared" si="35"/>
        <v>6708924.4400000004</v>
      </c>
      <c r="N201" s="9">
        <f t="shared" si="36"/>
        <v>167703.80999999959</v>
      </c>
      <c r="O201" s="9">
        <f>'2025-26 Salary &amp; Benefits'!G$6</f>
        <v>15997.68</v>
      </c>
      <c r="P201" s="143">
        <f>'2025-26 Salary &amp; Benefits'!H$6</f>
        <v>0.16020000000000001</v>
      </c>
      <c r="Q201" s="143">
        <f>'2025-26 Salary &amp; Benefits'!I$6</f>
        <v>0.15390000000000001</v>
      </c>
      <c r="R201" s="9">
        <f t="shared" si="37"/>
        <v>2472892.2999999998</v>
      </c>
      <c r="S201" s="9">
        <f t="shared" si="32"/>
        <v>114610.47</v>
      </c>
      <c r="T201" s="9">
        <f t="shared" si="38"/>
        <v>17638.55</v>
      </c>
      <c r="U201" s="9">
        <f t="shared" si="39"/>
        <v>132249.01999999999</v>
      </c>
      <c r="V201" s="9">
        <f t="shared" si="40"/>
        <v>9481769.5700000003</v>
      </c>
    </row>
    <row r="202" spans="1:22">
      <c r="A202" s="104" t="s">
        <v>2321</v>
      </c>
      <c r="B202" s="2" t="s">
        <v>1218</v>
      </c>
      <c r="C202" s="72">
        <f>IF(A202=Summary!$B$9,Summary!$G$9,0)</f>
        <v>0</v>
      </c>
      <c r="D202" s="111">
        <f>VLOOKUP(A202,AAFTE!$A:$AE,3,0)</f>
        <v>231.85</v>
      </c>
      <c r="E202" s="146">
        <f>VLOOKUP($A202,'2025-26 Salary &amp; Benefits'!$A:$I,3,)</f>
        <v>1</v>
      </c>
      <c r="F202" s="146">
        <f>VLOOKUP($A202,'2025-26 Salary &amp; Benefits'!$A:$I,4,)</f>
        <v>1</v>
      </c>
      <c r="G202" s="147">
        <f>VLOOKUP(A202,'CEDARS District FRPL'!$A$3:$C$322,3,0)</f>
        <v>0.72289999999999999</v>
      </c>
      <c r="H202" s="148">
        <f t="shared" si="33"/>
        <v>231.85</v>
      </c>
      <c r="I202" s="149">
        <f t="shared" si="34"/>
        <v>167.6</v>
      </c>
      <c r="J202" s="140">
        <f t="shared" si="31"/>
        <v>1.0720000000000001</v>
      </c>
      <c r="K202" s="142">
        <f>'2025-26 Salary &amp; Benefits'!E$6</f>
        <v>78209</v>
      </c>
      <c r="L202" s="142">
        <f>'2025-26 Salary &amp; Benefits'!F$6</f>
        <v>80164</v>
      </c>
      <c r="M202" s="9">
        <f t="shared" si="35"/>
        <v>83840.05</v>
      </c>
      <c r="N202" s="9">
        <f t="shared" si="36"/>
        <v>2095.7599999999948</v>
      </c>
      <c r="O202" s="9">
        <f>'2025-26 Salary &amp; Benefits'!G$6</f>
        <v>15997.68</v>
      </c>
      <c r="P202" s="143">
        <f>'2025-26 Salary &amp; Benefits'!H$6</f>
        <v>0.16020000000000001</v>
      </c>
      <c r="Q202" s="143">
        <f>'2025-26 Salary &amp; Benefits'!I$6</f>
        <v>0.15390000000000001</v>
      </c>
      <c r="R202" s="9">
        <f t="shared" si="37"/>
        <v>30903.23</v>
      </c>
      <c r="S202" s="9">
        <f t="shared" si="32"/>
        <v>1432.26</v>
      </c>
      <c r="T202" s="9">
        <f t="shared" si="38"/>
        <v>220.42</v>
      </c>
      <c r="U202" s="9">
        <f t="shared" si="39"/>
        <v>1652.68</v>
      </c>
      <c r="V202" s="9">
        <f t="shared" si="40"/>
        <v>118491.71999999999</v>
      </c>
    </row>
    <row r="203" spans="1:22">
      <c r="A203" s="104" t="s">
        <v>2163</v>
      </c>
      <c r="B203" s="2" t="s">
        <v>60</v>
      </c>
      <c r="C203" s="72">
        <f>IF(A203=Summary!$B$9,Summary!$G$9,0)</f>
        <v>0</v>
      </c>
      <c r="D203" s="111">
        <f>VLOOKUP(A203,AAFTE!$A:$AE,3,0)</f>
        <v>136.01</v>
      </c>
      <c r="E203" s="146">
        <f>VLOOKUP($A203,'2025-26 Salary &amp; Benefits'!$A:$I,3,)</f>
        <v>1</v>
      </c>
      <c r="F203" s="146">
        <f>VLOOKUP($A203,'2025-26 Salary &amp; Benefits'!$A:$I,4,)</f>
        <v>1</v>
      </c>
      <c r="G203" s="147">
        <f>VLOOKUP(A203,'CEDARS District FRPL'!$A$3:$C$322,3,0)</f>
        <v>1</v>
      </c>
      <c r="H203" s="148">
        <f t="shared" si="33"/>
        <v>136.01</v>
      </c>
      <c r="I203" s="149">
        <f t="shared" si="34"/>
        <v>136.01</v>
      </c>
      <c r="J203" s="140">
        <f t="shared" si="31"/>
        <v>0.87</v>
      </c>
      <c r="K203" s="142">
        <f>'2025-26 Salary &amp; Benefits'!E$6</f>
        <v>78209</v>
      </c>
      <c r="L203" s="142">
        <f>'2025-26 Salary &amp; Benefits'!F$6</f>
        <v>80164</v>
      </c>
      <c r="M203" s="9">
        <f t="shared" si="35"/>
        <v>68041.83</v>
      </c>
      <c r="N203" s="9">
        <f t="shared" si="36"/>
        <v>1700.8499999999913</v>
      </c>
      <c r="O203" s="9">
        <f>'2025-26 Salary &amp; Benefits'!G$6</f>
        <v>15997.68</v>
      </c>
      <c r="P203" s="143">
        <f>'2025-26 Salary &amp; Benefits'!H$6</f>
        <v>0.16020000000000001</v>
      </c>
      <c r="Q203" s="143">
        <f>'2025-26 Salary &amp; Benefits'!I$6</f>
        <v>0.15390000000000001</v>
      </c>
      <c r="R203" s="9">
        <f t="shared" si="37"/>
        <v>25080.04</v>
      </c>
      <c r="S203" s="9">
        <f t="shared" si="32"/>
        <v>1162.3800000000001</v>
      </c>
      <c r="T203" s="9">
        <f t="shared" si="38"/>
        <v>178.89</v>
      </c>
      <c r="U203" s="9">
        <f t="shared" si="39"/>
        <v>1341.27</v>
      </c>
      <c r="V203" s="9">
        <f t="shared" si="40"/>
        <v>96163.989999999991</v>
      </c>
    </row>
    <row r="204" spans="1:22">
      <c r="A204" s="104" t="s">
        <v>2298</v>
      </c>
      <c r="B204" s="2" t="s">
        <v>1137</v>
      </c>
      <c r="C204" s="72">
        <f>IF(A204=Summary!$B$9,Summary!$G$9,0)</f>
        <v>0</v>
      </c>
      <c r="D204" s="111">
        <f>VLOOKUP(A204,AAFTE!$A:$AE,3,0)</f>
        <v>280.55</v>
      </c>
      <c r="E204" s="146">
        <f>VLOOKUP($A204,'2025-26 Salary &amp; Benefits'!$A:$I,3,)</f>
        <v>1</v>
      </c>
      <c r="F204" s="146">
        <f>VLOOKUP($A204,'2025-26 Salary &amp; Benefits'!$A:$I,4,)</f>
        <v>1.04</v>
      </c>
      <c r="G204" s="147">
        <f>VLOOKUP(A204,'CEDARS District FRPL'!$A$3:$C$322,3,0)</f>
        <v>0.59130000000000005</v>
      </c>
      <c r="H204" s="148">
        <f t="shared" si="33"/>
        <v>280.55</v>
      </c>
      <c r="I204" s="149">
        <f t="shared" si="34"/>
        <v>165.89</v>
      </c>
      <c r="J204" s="140">
        <f t="shared" si="31"/>
        <v>1.0609999999999999</v>
      </c>
      <c r="K204" s="142">
        <f>'2025-26 Salary &amp; Benefits'!E$6</f>
        <v>78209</v>
      </c>
      <c r="L204" s="142">
        <f>'2025-26 Salary &amp; Benefits'!F$6</f>
        <v>80164</v>
      </c>
      <c r="M204" s="9">
        <f t="shared" si="35"/>
        <v>82979.75</v>
      </c>
      <c r="N204" s="9">
        <f t="shared" si="36"/>
        <v>5476.4100000000035</v>
      </c>
      <c r="O204" s="9">
        <f>'2025-26 Salary &amp; Benefits'!G$6</f>
        <v>15997.68</v>
      </c>
      <c r="P204" s="143">
        <f>'2025-26 Salary &amp; Benefits'!H$6</f>
        <v>0.16020000000000001</v>
      </c>
      <c r="Q204" s="143">
        <f>'2025-26 Salary &amp; Benefits'!I$6</f>
        <v>0.15390000000000001</v>
      </c>
      <c r="R204" s="9">
        <f t="shared" si="37"/>
        <v>31109.71</v>
      </c>
      <c r="S204" s="9">
        <f t="shared" si="32"/>
        <v>1474.27</v>
      </c>
      <c r="T204" s="9">
        <f t="shared" si="38"/>
        <v>226.89</v>
      </c>
      <c r="U204" s="9">
        <f t="shared" si="39"/>
        <v>1701.1599999999999</v>
      </c>
      <c r="V204" s="9">
        <f t="shared" si="40"/>
        <v>121267.03</v>
      </c>
    </row>
    <row r="205" spans="1:22">
      <c r="A205" s="104" t="s">
        <v>2343</v>
      </c>
      <c r="B205" s="2" t="s">
        <v>1365</v>
      </c>
      <c r="C205" s="72">
        <f>IF(A205=Summary!$B$9,Summary!$G$9,0)</f>
        <v>0</v>
      </c>
      <c r="D205" s="111">
        <f>VLOOKUP(A205,AAFTE!$A:$AE,3,0)</f>
        <v>8743.4</v>
      </c>
      <c r="E205" s="146">
        <f>VLOOKUP($A205,'2025-26 Salary &amp; Benefits'!$A:$I,3,)</f>
        <v>1.1200000000000001</v>
      </c>
      <c r="F205" s="146">
        <f>VLOOKUP($A205,'2025-26 Salary &amp; Benefits'!$A:$I,4,)</f>
        <v>1.1200000000000001</v>
      </c>
      <c r="G205" s="147">
        <f>VLOOKUP(A205,'CEDARS District FRPL'!$A$3:$C$322,3,0)</f>
        <v>0.2195</v>
      </c>
      <c r="H205" s="148">
        <f t="shared" si="33"/>
        <v>8743.4</v>
      </c>
      <c r="I205" s="149">
        <f t="shared" si="34"/>
        <v>1919.18</v>
      </c>
      <c r="J205" s="140">
        <f t="shared" si="31"/>
        <v>12.27</v>
      </c>
      <c r="K205" s="142">
        <f>'2025-26 Salary &amp; Benefits'!E$6</f>
        <v>78209</v>
      </c>
      <c r="L205" s="142">
        <f>'2025-26 Salary &amp; Benefits'!F$6</f>
        <v>80164</v>
      </c>
      <c r="M205" s="9">
        <f t="shared" si="35"/>
        <v>1074779.3600000001</v>
      </c>
      <c r="N205" s="9">
        <f t="shared" si="36"/>
        <v>26866.389999999898</v>
      </c>
      <c r="O205" s="9">
        <f>'2025-26 Salary &amp; Benefits'!G$6</f>
        <v>15997.68</v>
      </c>
      <c r="P205" s="143">
        <f>'2025-26 Salary &amp; Benefits'!H$6</f>
        <v>0.16020000000000001</v>
      </c>
      <c r="Q205" s="143">
        <f>'2025-26 Salary &amp; Benefits'!I$6</f>
        <v>0.15390000000000001</v>
      </c>
      <c r="R205" s="9">
        <f t="shared" si="37"/>
        <v>372605.92</v>
      </c>
      <c r="S205" s="9">
        <f t="shared" si="32"/>
        <v>18360.759999999998</v>
      </c>
      <c r="T205" s="9">
        <f t="shared" si="38"/>
        <v>2825.72</v>
      </c>
      <c r="U205" s="9">
        <f t="shared" si="39"/>
        <v>21186.48</v>
      </c>
      <c r="V205" s="9">
        <f t="shared" si="40"/>
        <v>1495438.15</v>
      </c>
    </row>
    <row r="206" spans="1:22">
      <c r="A206" s="104" t="s">
        <v>3029</v>
      </c>
      <c r="B206" s="2" t="s">
        <v>3030</v>
      </c>
      <c r="C206" s="72">
        <f>IF(A206=Summary!$B$9,Summary!$G$9,0)</f>
        <v>0</v>
      </c>
      <c r="D206" s="111">
        <f>VLOOKUP(A206,AAFTE!$A:$AE,3,0)</f>
        <v>224.22</v>
      </c>
      <c r="E206" s="146">
        <f>VLOOKUP($A206,'2025-26 Salary &amp; Benefits'!$A:$I,3,)</f>
        <v>1</v>
      </c>
      <c r="F206" s="146">
        <f>VLOOKUP($A206,'2025-26 Salary &amp; Benefits'!$A:$I,4,)</f>
        <v>1</v>
      </c>
      <c r="G206" s="147">
        <f>VLOOKUP(A206,'CEDARS District FRPL'!$A$3:$C$322,3,0)</f>
        <v>0.54549999999999998</v>
      </c>
      <c r="H206" s="148">
        <f t="shared" si="33"/>
        <v>224.22</v>
      </c>
      <c r="I206" s="149">
        <f t="shared" si="34"/>
        <v>122.31</v>
      </c>
      <c r="J206" s="140">
        <f t="shared" si="31"/>
        <v>0.78200000000000003</v>
      </c>
      <c r="K206" s="142">
        <f>'2025-26 Salary &amp; Benefits'!E$6</f>
        <v>78209</v>
      </c>
      <c r="L206" s="142">
        <f>'2025-26 Salary &amp; Benefits'!F$6</f>
        <v>80164</v>
      </c>
      <c r="M206" s="9">
        <f t="shared" si="35"/>
        <v>61159.44</v>
      </c>
      <c r="N206" s="9">
        <f t="shared" si="36"/>
        <v>1528.8099999999977</v>
      </c>
      <c r="O206" s="9">
        <f>'2025-26 Salary &amp; Benefits'!G$6</f>
        <v>15997.68</v>
      </c>
      <c r="P206" s="143">
        <f>'2025-26 Salary &amp; Benefits'!H$6</f>
        <v>0.16020000000000001</v>
      </c>
      <c r="Q206" s="143">
        <f>'2025-26 Salary &amp; Benefits'!I$6</f>
        <v>0.15390000000000001</v>
      </c>
      <c r="R206" s="9">
        <f t="shared" si="37"/>
        <v>22543.21</v>
      </c>
      <c r="S206" s="9">
        <f t="shared" si="32"/>
        <v>1044.8</v>
      </c>
      <c r="T206" s="9">
        <f t="shared" si="38"/>
        <v>160.79</v>
      </c>
      <c r="U206" s="9">
        <f t="shared" si="39"/>
        <v>1205.5899999999999</v>
      </c>
      <c r="V206" s="9">
        <f t="shared" si="40"/>
        <v>86437.049999999988</v>
      </c>
    </row>
    <row r="207" spans="1:22">
      <c r="A207" s="104" t="s">
        <v>2314</v>
      </c>
      <c r="B207" s="2" t="s">
        <v>1188</v>
      </c>
      <c r="C207" s="72">
        <f>IF(A207=Summary!$B$9,Summary!$G$9,0)</f>
        <v>0</v>
      </c>
      <c r="D207" s="111">
        <f>VLOOKUP(A207,AAFTE!$A:$AE,3,0)</f>
        <v>719.08</v>
      </c>
      <c r="E207" s="146">
        <f>VLOOKUP($A207,'2025-26 Salary &amp; Benefits'!$A:$I,3,)</f>
        <v>1.06</v>
      </c>
      <c r="F207" s="146">
        <f>VLOOKUP($A207,'2025-26 Salary &amp; Benefits'!$A:$I,4,)</f>
        <v>1.06</v>
      </c>
      <c r="G207" s="147">
        <f>VLOOKUP(A207,'CEDARS District FRPL'!$A$3:$C$322,3,0)</f>
        <v>0.61060000000000003</v>
      </c>
      <c r="H207" s="148">
        <f t="shared" si="33"/>
        <v>719.08</v>
      </c>
      <c r="I207" s="149">
        <f t="shared" si="34"/>
        <v>439.07</v>
      </c>
      <c r="J207" s="140">
        <f t="shared" si="31"/>
        <v>2.8069999999999999</v>
      </c>
      <c r="K207" s="142">
        <f>'2025-26 Salary &amp; Benefits'!E$6</f>
        <v>78209</v>
      </c>
      <c r="L207" s="142">
        <f>'2025-26 Salary &amp; Benefits'!F$6</f>
        <v>80164</v>
      </c>
      <c r="M207" s="9">
        <f t="shared" si="35"/>
        <v>232704.62</v>
      </c>
      <c r="N207" s="9">
        <f t="shared" si="36"/>
        <v>5816.9500000000116</v>
      </c>
      <c r="O207" s="9">
        <f>'2025-26 Salary &amp; Benefits'!G$6</f>
        <v>15997.68</v>
      </c>
      <c r="P207" s="143">
        <f>'2025-26 Salary &amp; Benefits'!H$6</f>
        <v>0.16020000000000001</v>
      </c>
      <c r="Q207" s="143">
        <f>'2025-26 Salary &amp; Benefits'!I$6</f>
        <v>0.15390000000000001</v>
      </c>
      <c r="R207" s="9">
        <f t="shared" si="37"/>
        <v>83080</v>
      </c>
      <c r="S207" s="9">
        <f t="shared" si="32"/>
        <v>3975.36</v>
      </c>
      <c r="T207" s="9">
        <f t="shared" si="38"/>
        <v>611.80999999999995</v>
      </c>
      <c r="U207" s="9">
        <f t="shared" si="39"/>
        <v>4587.17</v>
      </c>
      <c r="V207" s="9">
        <f t="shared" si="40"/>
        <v>326188.74</v>
      </c>
    </row>
    <row r="208" spans="1:22">
      <c r="A208" s="104" t="s">
        <v>2213</v>
      </c>
      <c r="B208" s="2" t="s">
        <v>398</v>
      </c>
      <c r="C208" s="72">
        <f>IF(A208=Summary!$B$9,Summary!$G$9,0)</f>
        <v>0</v>
      </c>
      <c r="D208" s="111">
        <f>VLOOKUP(A208,AAFTE!$A:$AE,3,0)</f>
        <v>340.04</v>
      </c>
      <c r="E208" s="146">
        <f>VLOOKUP($A208,'2025-26 Salary &amp; Benefits'!$A:$I,3,)</f>
        <v>1</v>
      </c>
      <c r="F208" s="146">
        <f>VLOOKUP($A208,'2025-26 Salary &amp; Benefits'!$A:$I,4,)</f>
        <v>1</v>
      </c>
      <c r="G208" s="147">
        <f>VLOOKUP(A208,'CEDARS District FRPL'!$A$3:$C$322,3,0)</f>
        <v>0.50829999999999997</v>
      </c>
      <c r="H208" s="148">
        <f t="shared" si="33"/>
        <v>340.04</v>
      </c>
      <c r="I208" s="149">
        <f t="shared" si="34"/>
        <v>172.84</v>
      </c>
      <c r="J208" s="140">
        <f t="shared" si="31"/>
        <v>1.105</v>
      </c>
      <c r="K208" s="142">
        <f>'2025-26 Salary &amp; Benefits'!E$6</f>
        <v>78209</v>
      </c>
      <c r="L208" s="142">
        <f>'2025-26 Salary &amp; Benefits'!F$6</f>
        <v>80164</v>
      </c>
      <c r="M208" s="9">
        <f t="shared" si="35"/>
        <v>86420.95</v>
      </c>
      <c r="N208" s="9">
        <f t="shared" si="36"/>
        <v>2160.2700000000041</v>
      </c>
      <c r="O208" s="9">
        <f>'2025-26 Salary &amp; Benefits'!G$6</f>
        <v>15997.68</v>
      </c>
      <c r="P208" s="143">
        <f>'2025-26 Salary &amp; Benefits'!H$6</f>
        <v>0.16020000000000001</v>
      </c>
      <c r="Q208" s="143">
        <f>'2025-26 Salary &amp; Benefits'!I$6</f>
        <v>0.15390000000000001</v>
      </c>
      <c r="R208" s="9">
        <f t="shared" si="37"/>
        <v>31854.54</v>
      </c>
      <c r="S208" s="9">
        <f t="shared" si="32"/>
        <v>1476.35</v>
      </c>
      <c r="T208" s="9">
        <f t="shared" si="38"/>
        <v>227.21</v>
      </c>
      <c r="U208" s="9">
        <f t="shared" si="39"/>
        <v>1703.56</v>
      </c>
      <c r="V208" s="9">
        <f t="shared" si="40"/>
        <v>122139.31999999999</v>
      </c>
    </row>
    <row r="209" spans="1:22">
      <c r="A209" s="104" t="s">
        <v>2175</v>
      </c>
      <c r="B209" s="2" t="s">
        <v>134</v>
      </c>
      <c r="C209" s="72">
        <f>IF(A209=Summary!$B$9,Summary!$G$9,0)</f>
        <v>0</v>
      </c>
      <c r="D209" s="111">
        <f>VLOOKUP(A209,AAFTE!$A:$AE,3,0)</f>
        <v>3417.61</v>
      </c>
      <c r="E209" s="146">
        <f>VLOOKUP($A209,'2025-26 Salary &amp; Benefits'!$A:$I,3,)</f>
        <v>1</v>
      </c>
      <c r="F209" s="146">
        <f>VLOOKUP($A209,'2025-26 Salary &amp; Benefits'!$A:$I,4,)</f>
        <v>1.04</v>
      </c>
      <c r="G209" s="147">
        <f>VLOOKUP(A209,'CEDARS District FRPL'!$A$3:$C$322,3,0)</f>
        <v>0.52639999999999998</v>
      </c>
      <c r="H209" s="148">
        <f t="shared" si="33"/>
        <v>3417.61</v>
      </c>
      <c r="I209" s="149">
        <f t="shared" si="34"/>
        <v>1799.03</v>
      </c>
      <c r="J209" s="140">
        <f t="shared" si="31"/>
        <v>11.502000000000001</v>
      </c>
      <c r="K209" s="142">
        <f>'2025-26 Salary &amp; Benefits'!E$6</f>
        <v>78209</v>
      </c>
      <c r="L209" s="142">
        <f>'2025-26 Salary &amp; Benefits'!F$6</f>
        <v>80164</v>
      </c>
      <c r="M209" s="9">
        <f t="shared" si="35"/>
        <v>899559.92</v>
      </c>
      <c r="N209" s="9">
        <f t="shared" si="36"/>
        <v>59368.260000000009</v>
      </c>
      <c r="O209" s="9">
        <f>'2025-26 Salary &amp; Benefits'!G$6</f>
        <v>15997.68</v>
      </c>
      <c r="P209" s="143">
        <f>'2025-26 Salary &amp; Benefits'!H$6</f>
        <v>0.16020000000000001</v>
      </c>
      <c r="Q209" s="143">
        <f>'2025-26 Salary &amp; Benefits'!I$6</f>
        <v>0.15390000000000001</v>
      </c>
      <c r="R209" s="9">
        <f t="shared" si="37"/>
        <v>337251.59</v>
      </c>
      <c r="S209" s="9">
        <f t="shared" si="32"/>
        <v>15982.14</v>
      </c>
      <c r="T209" s="9">
        <f t="shared" si="38"/>
        <v>2459.65</v>
      </c>
      <c r="U209" s="9">
        <f t="shared" si="39"/>
        <v>18441.79</v>
      </c>
      <c r="V209" s="9">
        <f t="shared" si="40"/>
        <v>1314621.56</v>
      </c>
    </row>
    <row r="210" spans="1:22">
      <c r="A210" s="104" t="s">
        <v>2244</v>
      </c>
      <c r="B210" s="2" t="s">
        <v>532</v>
      </c>
      <c r="C210" s="72">
        <f>IF(A210=Summary!$B$9,Summary!$G$9,0)</f>
        <v>0</v>
      </c>
      <c r="D210" s="111">
        <f>VLOOKUP(A210,AAFTE!$A:$AE,3,0)</f>
        <v>1251.46</v>
      </c>
      <c r="E210" s="146">
        <f>VLOOKUP($A210,'2025-26 Salary &amp; Benefits'!$A:$I,3,)</f>
        <v>1.1200000000000001</v>
      </c>
      <c r="F210" s="146">
        <f>VLOOKUP($A210,'2025-26 Salary &amp; Benefits'!$A:$I,4,)</f>
        <v>1.1200000000000001</v>
      </c>
      <c r="G210" s="147">
        <f>VLOOKUP(A210,'CEDARS District FRPL'!$A$3:$C$322,3,0)</f>
        <v>0.51739999999999997</v>
      </c>
      <c r="H210" s="148">
        <f t="shared" si="33"/>
        <v>1251.46</v>
      </c>
      <c r="I210" s="149">
        <f t="shared" si="34"/>
        <v>647.51</v>
      </c>
      <c r="J210" s="140">
        <f t="shared" si="31"/>
        <v>4.1399999999999997</v>
      </c>
      <c r="K210" s="142">
        <f>'2025-26 Salary &amp; Benefits'!E$6</f>
        <v>78209</v>
      </c>
      <c r="L210" s="142">
        <f>'2025-26 Salary &amp; Benefits'!F$6</f>
        <v>80164</v>
      </c>
      <c r="M210" s="9">
        <f t="shared" si="35"/>
        <v>362639.49</v>
      </c>
      <c r="N210" s="9">
        <f t="shared" si="36"/>
        <v>9064.9500000000116</v>
      </c>
      <c r="O210" s="9">
        <f>'2025-26 Salary &amp; Benefits'!G$6</f>
        <v>15997.68</v>
      </c>
      <c r="P210" s="143">
        <f>'2025-26 Salary &amp; Benefits'!H$6</f>
        <v>0.16020000000000001</v>
      </c>
      <c r="Q210" s="143">
        <f>'2025-26 Salary &amp; Benefits'!I$6</f>
        <v>0.15390000000000001</v>
      </c>
      <c r="R210" s="9">
        <f t="shared" si="37"/>
        <v>125720.34</v>
      </c>
      <c r="S210" s="9">
        <f t="shared" si="32"/>
        <v>6195.07</v>
      </c>
      <c r="T210" s="9">
        <f t="shared" si="38"/>
        <v>953.42</v>
      </c>
      <c r="U210" s="9">
        <f t="shared" si="39"/>
        <v>7148.49</v>
      </c>
      <c r="V210" s="9">
        <f t="shared" si="40"/>
        <v>504573.26999999996</v>
      </c>
    </row>
    <row r="211" spans="1:22">
      <c r="A211" s="104" t="s">
        <v>2422</v>
      </c>
      <c r="B211" s="2" t="s">
        <v>1965</v>
      </c>
      <c r="C211" s="72">
        <f>IF(A211=Summary!$B$9,Summary!$G$9,0)</f>
        <v>0</v>
      </c>
      <c r="D211" s="111">
        <f>VLOOKUP(A211,AAFTE!$A:$AE,3,0)</f>
        <v>270.86</v>
      </c>
      <c r="E211" s="146">
        <f>VLOOKUP($A211,'2025-26 Salary &amp; Benefits'!$A:$I,3,)</f>
        <v>1</v>
      </c>
      <c r="F211" s="146">
        <f>VLOOKUP($A211,'2025-26 Salary &amp; Benefits'!$A:$I,4,)</f>
        <v>1</v>
      </c>
      <c r="G211" s="147">
        <f>VLOOKUP(A211,'CEDARS District FRPL'!$A$3:$C$322,3,0)</f>
        <v>0.83189999999999997</v>
      </c>
      <c r="H211" s="148">
        <f t="shared" si="33"/>
        <v>270.86</v>
      </c>
      <c r="I211" s="149">
        <f t="shared" si="34"/>
        <v>225.33</v>
      </c>
      <c r="J211" s="140">
        <f t="shared" si="31"/>
        <v>1.4410000000000001</v>
      </c>
      <c r="K211" s="142">
        <f>'2025-26 Salary &amp; Benefits'!E$6</f>
        <v>78209</v>
      </c>
      <c r="L211" s="142">
        <f>'2025-26 Salary &amp; Benefits'!F$6</f>
        <v>80164</v>
      </c>
      <c r="M211" s="9">
        <f t="shared" si="35"/>
        <v>112699.17</v>
      </c>
      <c r="N211" s="9">
        <f t="shared" si="36"/>
        <v>2817.1500000000087</v>
      </c>
      <c r="O211" s="9">
        <f>'2025-26 Salary &amp; Benefits'!G$6</f>
        <v>15997.68</v>
      </c>
      <c r="P211" s="143">
        <f>'2025-26 Salary &amp; Benefits'!H$6</f>
        <v>0.16020000000000001</v>
      </c>
      <c r="Q211" s="143">
        <f>'2025-26 Salary &amp; Benefits'!I$6</f>
        <v>0.15390000000000001</v>
      </c>
      <c r="R211" s="9">
        <f t="shared" si="37"/>
        <v>41540.620000000003</v>
      </c>
      <c r="S211" s="9">
        <f t="shared" si="32"/>
        <v>1925.27</v>
      </c>
      <c r="T211" s="9">
        <f t="shared" si="38"/>
        <v>296.3</v>
      </c>
      <c r="U211" s="9">
        <f t="shared" si="39"/>
        <v>2221.5700000000002</v>
      </c>
      <c r="V211" s="9">
        <f t="shared" si="40"/>
        <v>159278.51</v>
      </c>
    </row>
    <row r="212" spans="1:22">
      <c r="A212" s="104" t="s">
        <v>2394</v>
      </c>
      <c r="B212" s="2" t="s">
        <v>1828</v>
      </c>
      <c r="C212" s="72">
        <f>IF(A212=Summary!$B$9,Summary!$G$9,0)</f>
        <v>0</v>
      </c>
      <c r="D212" s="111">
        <f>VLOOKUP(A212,AAFTE!$A:$AE,3,0)</f>
        <v>231.23</v>
      </c>
      <c r="E212" s="146">
        <f>VLOOKUP($A212,'2025-26 Salary &amp; Benefits'!$A:$I,3,)</f>
        <v>1</v>
      </c>
      <c r="F212" s="146">
        <f>VLOOKUP($A212,'2025-26 Salary &amp; Benefits'!$A:$I,4,)</f>
        <v>1</v>
      </c>
      <c r="G212" s="147">
        <f>VLOOKUP(A212,'CEDARS District FRPL'!$A$3:$C$322,3,0)</f>
        <v>0.37869999999999998</v>
      </c>
      <c r="H212" s="148">
        <f t="shared" si="33"/>
        <v>231.23</v>
      </c>
      <c r="I212" s="149">
        <f t="shared" si="34"/>
        <v>87.57</v>
      </c>
      <c r="J212" s="140">
        <f t="shared" si="31"/>
        <v>0.56000000000000005</v>
      </c>
      <c r="K212" s="142">
        <f>'2025-26 Salary &amp; Benefits'!E$6</f>
        <v>78209</v>
      </c>
      <c r="L212" s="142">
        <f>'2025-26 Salary &amp; Benefits'!F$6</f>
        <v>80164</v>
      </c>
      <c r="M212" s="9">
        <f t="shared" si="35"/>
        <v>43797.04</v>
      </c>
      <c r="N212" s="9">
        <f t="shared" si="36"/>
        <v>1094.7999999999956</v>
      </c>
      <c r="O212" s="9">
        <f>'2025-26 Salary &amp; Benefits'!G$6</f>
        <v>15997.68</v>
      </c>
      <c r="P212" s="143">
        <f>'2025-26 Salary &amp; Benefits'!H$6</f>
        <v>0.16020000000000001</v>
      </c>
      <c r="Q212" s="143">
        <f>'2025-26 Salary &amp; Benefits'!I$6</f>
        <v>0.15390000000000001</v>
      </c>
      <c r="R212" s="9">
        <f t="shared" si="37"/>
        <v>16143.48</v>
      </c>
      <c r="S212" s="9">
        <f t="shared" si="32"/>
        <v>748.2</v>
      </c>
      <c r="T212" s="9">
        <f t="shared" si="38"/>
        <v>115.15</v>
      </c>
      <c r="U212" s="9">
        <f t="shared" si="39"/>
        <v>863.35</v>
      </c>
      <c r="V212" s="9">
        <f t="shared" si="40"/>
        <v>61898.67</v>
      </c>
    </row>
    <row r="213" spans="1:22">
      <c r="A213" s="104" t="s">
        <v>2166</v>
      </c>
      <c r="B213" s="2" t="s">
        <v>69</v>
      </c>
      <c r="C213" s="72">
        <f>IF(A213=Summary!$B$9,Summary!$G$9,0)</f>
        <v>0</v>
      </c>
      <c r="D213" s="111">
        <f>VLOOKUP(A213,AAFTE!$A:$AE,3,0)</f>
        <v>2460.79</v>
      </c>
      <c r="E213" s="146">
        <f>VLOOKUP($A213,'2025-26 Salary &amp; Benefits'!$A:$I,3,)</f>
        <v>1</v>
      </c>
      <c r="F213" s="146">
        <f>VLOOKUP($A213,'2025-26 Salary &amp; Benefits'!$A:$I,4,)</f>
        <v>1</v>
      </c>
      <c r="G213" s="147">
        <f>VLOOKUP(A213,'CEDARS District FRPL'!$A$3:$C$322,3,0)</f>
        <v>0.71989999999999998</v>
      </c>
      <c r="H213" s="148">
        <f t="shared" si="33"/>
        <v>2460.79</v>
      </c>
      <c r="I213" s="149">
        <f t="shared" si="34"/>
        <v>1771.52</v>
      </c>
      <c r="J213" s="140">
        <f t="shared" si="31"/>
        <v>11.326000000000001</v>
      </c>
      <c r="K213" s="142">
        <f>'2025-26 Salary &amp; Benefits'!E$6</f>
        <v>78209</v>
      </c>
      <c r="L213" s="142">
        <f>'2025-26 Salary &amp; Benefits'!F$6</f>
        <v>80164</v>
      </c>
      <c r="M213" s="9">
        <f t="shared" si="35"/>
        <v>885795.13</v>
      </c>
      <c r="N213" s="9">
        <f t="shared" si="36"/>
        <v>22142.329999999958</v>
      </c>
      <c r="O213" s="9">
        <f>'2025-26 Salary &amp; Benefits'!G$6</f>
        <v>15997.68</v>
      </c>
      <c r="P213" s="143">
        <f>'2025-26 Salary &amp; Benefits'!H$6</f>
        <v>0.16020000000000001</v>
      </c>
      <c r="Q213" s="143">
        <f>'2025-26 Salary &amp; Benefits'!I$6</f>
        <v>0.15390000000000001</v>
      </c>
      <c r="R213" s="9">
        <f t="shared" si="37"/>
        <v>326501.81</v>
      </c>
      <c r="S213" s="9">
        <f t="shared" si="32"/>
        <v>15132.29</v>
      </c>
      <c r="T213" s="9">
        <f t="shared" si="38"/>
        <v>2328.86</v>
      </c>
      <c r="U213" s="9">
        <f t="shared" si="39"/>
        <v>17461.150000000001</v>
      </c>
      <c r="V213" s="9">
        <f t="shared" si="40"/>
        <v>1251900.42</v>
      </c>
    </row>
    <row r="214" spans="1:22">
      <c r="A214" s="104" t="s">
        <v>2434</v>
      </c>
      <c r="B214" s="2" t="s">
        <v>2040</v>
      </c>
      <c r="C214" s="72">
        <f>IF(A214=Summary!$B$9,Summary!$G$9,0)</f>
        <v>0</v>
      </c>
      <c r="D214" s="111">
        <f>VLOOKUP(A214,AAFTE!$A:$AE,3,0)</f>
        <v>2650.04</v>
      </c>
      <c r="E214" s="146">
        <f>VLOOKUP($A214,'2025-26 Salary &amp; Benefits'!$A:$I,3,)</f>
        <v>1</v>
      </c>
      <c r="F214" s="146">
        <f>VLOOKUP($A214,'2025-26 Salary &amp; Benefits'!$A:$I,4,)</f>
        <v>1</v>
      </c>
      <c r="G214" s="147">
        <f>VLOOKUP(A214,'CEDARS District FRPL'!$A$3:$C$322,3,0)</f>
        <v>0.36699999999999999</v>
      </c>
      <c r="H214" s="148">
        <f t="shared" si="33"/>
        <v>2650.04</v>
      </c>
      <c r="I214" s="149">
        <f t="shared" si="34"/>
        <v>972.56</v>
      </c>
      <c r="J214" s="140">
        <f t="shared" si="31"/>
        <v>6.218</v>
      </c>
      <c r="K214" s="142">
        <f>'2025-26 Salary &amp; Benefits'!E$6</f>
        <v>78209</v>
      </c>
      <c r="L214" s="142">
        <f>'2025-26 Salary &amp; Benefits'!F$6</f>
        <v>80164</v>
      </c>
      <c r="M214" s="9">
        <f t="shared" si="35"/>
        <v>486303.56</v>
      </c>
      <c r="N214" s="9">
        <f t="shared" si="36"/>
        <v>12156.190000000002</v>
      </c>
      <c r="O214" s="9">
        <f>'2025-26 Salary &amp; Benefits'!G$6</f>
        <v>15997.68</v>
      </c>
      <c r="P214" s="143">
        <f>'2025-26 Salary &amp; Benefits'!H$6</f>
        <v>0.16020000000000001</v>
      </c>
      <c r="Q214" s="143">
        <f>'2025-26 Salary &amp; Benefits'!I$6</f>
        <v>0.15390000000000001</v>
      </c>
      <c r="R214" s="9">
        <f t="shared" si="37"/>
        <v>179250.24</v>
      </c>
      <c r="S214" s="9">
        <f t="shared" si="32"/>
        <v>8307.66</v>
      </c>
      <c r="T214" s="9">
        <f t="shared" si="38"/>
        <v>1278.55</v>
      </c>
      <c r="U214" s="9">
        <f t="shared" si="39"/>
        <v>9586.2099999999991</v>
      </c>
      <c r="V214" s="9">
        <f t="shared" si="40"/>
        <v>687296.2</v>
      </c>
    </row>
    <row r="215" spans="1:22">
      <c r="A215" s="104" t="s">
        <v>2335</v>
      </c>
      <c r="B215" s="2" t="s">
        <v>1269</v>
      </c>
      <c r="C215" s="72">
        <f>IF(A215=Summary!$B$9,Summary!$G$9,0)</f>
        <v>0</v>
      </c>
      <c r="D215" s="111">
        <f>VLOOKUP(A215,AAFTE!$A:$AE,3,0)</f>
        <v>23079.219999999998</v>
      </c>
      <c r="E215" s="146">
        <f>VLOOKUP($A215,'2025-26 Salary &amp; Benefits'!$A:$I,3,)</f>
        <v>1.1200000000000001</v>
      </c>
      <c r="F215" s="146">
        <f>VLOOKUP($A215,'2025-26 Salary &amp; Benefits'!$A:$I,4,)</f>
        <v>1.1200000000000001</v>
      </c>
      <c r="G215" s="147">
        <f>VLOOKUP(A215,'CEDARS District FRPL'!$A$3:$C$322,3,0)</f>
        <v>0.43680000000000002</v>
      </c>
      <c r="H215" s="148">
        <f t="shared" si="33"/>
        <v>23079.219999999998</v>
      </c>
      <c r="I215" s="149">
        <f t="shared" si="34"/>
        <v>10081</v>
      </c>
      <c r="J215" s="140">
        <f t="shared" si="31"/>
        <v>64.450999999999993</v>
      </c>
      <c r="K215" s="142">
        <f>'2025-26 Salary &amp; Benefits'!E$6</f>
        <v>78209</v>
      </c>
      <c r="L215" s="142">
        <f>'2025-26 Salary &amp; Benefits'!F$6</f>
        <v>80164</v>
      </c>
      <c r="M215" s="9">
        <f t="shared" si="35"/>
        <v>5645526.0499999998</v>
      </c>
      <c r="N215" s="9">
        <f t="shared" si="36"/>
        <v>141121.91000000015</v>
      </c>
      <c r="O215" s="9">
        <f>'2025-26 Salary &amp; Benefits'!G$6</f>
        <v>15997.68</v>
      </c>
      <c r="P215" s="143">
        <f>'2025-26 Salary &amp; Benefits'!H$6</f>
        <v>0.16020000000000001</v>
      </c>
      <c r="Q215" s="143">
        <f>'2025-26 Salary &amp; Benefits'!I$6</f>
        <v>0.15390000000000001</v>
      </c>
      <c r="R215" s="9">
        <f t="shared" si="37"/>
        <v>1957198.41</v>
      </c>
      <c r="S215" s="9">
        <f t="shared" si="32"/>
        <v>96444.13</v>
      </c>
      <c r="T215" s="9">
        <f t="shared" si="38"/>
        <v>14842.75</v>
      </c>
      <c r="U215" s="9">
        <f t="shared" si="39"/>
        <v>111286.88</v>
      </c>
      <c r="V215" s="9">
        <f t="shared" si="40"/>
        <v>7855133.25</v>
      </c>
    </row>
    <row r="216" spans="1:22">
      <c r="A216" s="104" t="s">
        <v>2240</v>
      </c>
      <c r="B216" s="2" t="s">
        <v>521</v>
      </c>
      <c r="C216" s="72">
        <f>IF(A216=Summary!$B$9,Summary!$G$9,0)</f>
        <v>0</v>
      </c>
      <c r="D216" s="111">
        <f>VLOOKUP(A216,AAFTE!$A:$AE,3,0)</f>
        <v>37.33</v>
      </c>
      <c r="E216" s="146">
        <f>VLOOKUP($A216,'2025-26 Salary &amp; Benefits'!$A:$I,3,)</f>
        <v>1</v>
      </c>
      <c r="F216" s="146">
        <f>VLOOKUP($A216,'2025-26 Salary &amp; Benefits'!$A:$I,4,)</f>
        <v>1.04</v>
      </c>
      <c r="G216" s="147">
        <f>VLOOKUP(A216,'CEDARS District FRPL'!$A$3:$C$322,3,0)</f>
        <v>0.78380000000000005</v>
      </c>
      <c r="H216" s="148">
        <f t="shared" si="33"/>
        <v>37.33</v>
      </c>
      <c r="I216" s="149">
        <f t="shared" si="34"/>
        <v>29.26</v>
      </c>
      <c r="J216" s="140">
        <f t="shared" si="31"/>
        <v>0.187</v>
      </c>
      <c r="K216" s="142">
        <f>'2025-26 Salary &amp; Benefits'!E$6</f>
        <v>78209</v>
      </c>
      <c r="L216" s="142">
        <f>'2025-26 Salary &amp; Benefits'!F$6</f>
        <v>80164</v>
      </c>
      <c r="M216" s="9">
        <f t="shared" si="35"/>
        <v>14625.08</v>
      </c>
      <c r="N216" s="9">
        <f t="shared" si="36"/>
        <v>965.21000000000095</v>
      </c>
      <c r="O216" s="9">
        <f>'2025-26 Salary &amp; Benefits'!G$6</f>
        <v>15997.68</v>
      </c>
      <c r="P216" s="143">
        <f>'2025-26 Salary &amp; Benefits'!H$6</f>
        <v>0.16020000000000001</v>
      </c>
      <c r="Q216" s="143">
        <f>'2025-26 Salary &amp; Benefits'!I$6</f>
        <v>0.15390000000000001</v>
      </c>
      <c r="R216" s="9">
        <f t="shared" si="37"/>
        <v>5483.05</v>
      </c>
      <c r="S216" s="9">
        <f t="shared" si="32"/>
        <v>259.83999999999997</v>
      </c>
      <c r="T216" s="9">
        <f t="shared" si="38"/>
        <v>39.99</v>
      </c>
      <c r="U216" s="9">
        <f t="shared" si="39"/>
        <v>299.83</v>
      </c>
      <c r="V216" s="9">
        <f t="shared" si="40"/>
        <v>21373.170000000006</v>
      </c>
    </row>
    <row r="217" spans="1:22">
      <c r="A217" s="104" t="s">
        <v>2242</v>
      </c>
      <c r="B217" s="2" t="s">
        <v>525</v>
      </c>
      <c r="C217" s="72">
        <f>IF(A217=Summary!$B$9,Summary!$G$9,0)</f>
        <v>0</v>
      </c>
      <c r="D217" s="111">
        <f>VLOOKUP(A217,AAFTE!$A:$AE,3,0)</f>
        <v>662.54</v>
      </c>
      <c r="E217" s="146">
        <f>VLOOKUP($A217,'2025-26 Salary &amp; Benefits'!$A:$I,3,)</f>
        <v>1.06</v>
      </c>
      <c r="F217" s="146">
        <f>VLOOKUP($A217,'2025-26 Salary &amp; Benefits'!$A:$I,4,)</f>
        <v>1.06</v>
      </c>
      <c r="G217" s="147">
        <f>VLOOKUP(A217,'CEDARS District FRPL'!$A$3:$C$322,3,0)</f>
        <v>0.47370000000000001</v>
      </c>
      <c r="H217" s="148">
        <f t="shared" si="33"/>
        <v>662.54</v>
      </c>
      <c r="I217" s="149">
        <f t="shared" si="34"/>
        <v>313.85000000000002</v>
      </c>
      <c r="J217" s="140">
        <f t="shared" si="31"/>
        <v>2.0070000000000001</v>
      </c>
      <c r="K217" s="142">
        <f>'2025-26 Salary &amp; Benefits'!E$6</f>
        <v>78209</v>
      </c>
      <c r="L217" s="142">
        <f>'2025-26 Salary &amp; Benefits'!F$6</f>
        <v>80164</v>
      </c>
      <c r="M217" s="9">
        <f t="shared" si="35"/>
        <v>166383.39000000001</v>
      </c>
      <c r="N217" s="9">
        <f t="shared" si="36"/>
        <v>4159.109999999986</v>
      </c>
      <c r="O217" s="9">
        <f>'2025-26 Salary &amp; Benefits'!G$6</f>
        <v>15997.68</v>
      </c>
      <c r="P217" s="143">
        <f>'2025-26 Salary &amp; Benefits'!H$6</f>
        <v>0.16020000000000001</v>
      </c>
      <c r="Q217" s="143">
        <f>'2025-26 Salary &amp; Benefits'!I$6</f>
        <v>0.15390000000000001</v>
      </c>
      <c r="R217" s="9">
        <f t="shared" si="37"/>
        <v>59402.05</v>
      </c>
      <c r="S217" s="9">
        <f t="shared" si="32"/>
        <v>2842.37</v>
      </c>
      <c r="T217" s="9">
        <f t="shared" si="38"/>
        <v>437.44</v>
      </c>
      <c r="U217" s="9">
        <f t="shared" si="39"/>
        <v>3279.81</v>
      </c>
      <c r="V217" s="9">
        <f t="shared" si="40"/>
        <v>233224.36</v>
      </c>
    </row>
    <row r="218" spans="1:22">
      <c r="A218" s="104" t="s">
        <v>2180</v>
      </c>
      <c r="B218" s="2" t="s">
        <v>159</v>
      </c>
      <c r="C218" s="72">
        <f>IF(A218=Summary!$B$9,Summary!$G$9,0)</f>
        <v>0</v>
      </c>
      <c r="D218" s="111">
        <f>VLOOKUP(A218,AAFTE!$A:$AE,3,0)</f>
        <v>110.53</v>
      </c>
      <c r="E218" s="146">
        <f>VLOOKUP($A218,'2025-26 Salary &amp; Benefits'!$A:$I,3,)</f>
        <v>1</v>
      </c>
      <c r="F218" s="146">
        <f>VLOOKUP($A218,'2025-26 Salary &amp; Benefits'!$A:$I,4,)</f>
        <v>1</v>
      </c>
      <c r="G218" s="147">
        <f>VLOOKUP(A218,'CEDARS District FRPL'!$A$3:$C$322,3,0)</f>
        <v>0.93910000000000005</v>
      </c>
      <c r="H218" s="148">
        <f t="shared" si="33"/>
        <v>110.53</v>
      </c>
      <c r="I218" s="149">
        <f t="shared" si="34"/>
        <v>103.8</v>
      </c>
      <c r="J218" s="140">
        <f t="shared" si="31"/>
        <v>0.66400000000000003</v>
      </c>
      <c r="K218" s="142">
        <f>'2025-26 Salary &amp; Benefits'!E$6</f>
        <v>78209</v>
      </c>
      <c r="L218" s="142">
        <f>'2025-26 Salary &amp; Benefits'!F$6</f>
        <v>80164</v>
      </c>
      <c r="M218" s="9">
        <f t="shared" si="35"/>
        <v>51930.78</v>
      </c>
      <c r="N218" s="9">
        <f t="shared" si="36"/>
        <v>1298.1200000000026</v>
      </c>
      <c r="O218" s="9">
        <f>'2025-26 Salary &amp; Benefits'!G$6</f>
        <v>15997.68</v>
      </c>
      <c r="P218" s="143">
        <f>'2025-26 Salary &amp; Benefits'!H$6</f>
        <v>0.16020000000000001</v>
      </c>
      <c r="Q218" s="143">
        <f>'2025-26 Salary &amp; Benefits'!I$6</f>
        <v>0.15390000000000001</v>
      </c>
      <c r="R218" s="9">
        <f t="shared" si="37"/>
        <v>19141.55</v>
      </c>
      <c r="S218" s="9">
        <f t="shared" si="32"/>
        <v>887.15</v>
      </c>
      <c r="T218" s="9">
        <f t="shared" si="38"/>
        <v>136.53</v>
      </c>
      <c r="U218" s="9">
        <f t="shared" si="39"/>
        <v>1023.68</v>
      </c>
      <c r="V218" s="9">
        <f t="shared" si="40"/>
        <v>73394.13</v>
      </c>
    </row>
    <row r="219" spans="1:22">
      <c r="A219" s="104" t="s">
        <v>2179</v>
      </c>
      <c r="B219" s="2" t="s">
        <v>155</v>
      </c>
      <c r="C219" s="72">
        <f>IF(A219=Summary!$B$9,Summary!$G$9,0)</f>
        <v>0</v>
      </c>
      <c r="D219" s="111">
        <f>VLOOKUP(A219,AAFTE!$A:$AE,3,0)</f>
        <v>3953.3</v>
      </c>
      <c r="E219" s="146">
        <f>VLOOKUP($A219,'2025-26 Salary &amp; Benefits'!$A:$I,3,)</f>
        <v>1</v>
      </c>
      <c r="F219" s="146">
        <f>VLOOKUP($A219,'2025-26 Salary &amp; Benefits'!$A:$I,4,)</f>
        <v>1</v>
      </c>
      <c r="G219" s="147">
        <f>VLOOKUP(A219,'CEDARS District FRPL'!$A$3:$C$322,3,0)</f>
        <v>0.69879999999999998</v>
      </c>
      <c r="H219" s="148">
        <f t="shared" si="33"/>
        <v>3953.3</v>
      </c>
      <c r="I219" s="149">
        <f t="shared" si="34"/>
        <v>2762.57</v>
      </c>
      <c r="J219" s="140">
        <f t="shared" si="31"/>
        <v>17.661999999999999</v>
      </c>
      <c r="K219" s="142">
        <f>'2025-26 Salary &amp; Benefits'!E$6</f>
        <v>78209</v>
      </c>
      <c r="L219" s="142">
        <f>'2025-26 Salary &amp; Benefits'!F$6</f>
        <v>80164</v>
      </c>
      <c r="M219" s="9">
        <f t="shared" si="35"/>
        <v>1381327.36</v>
      </c>
      <c r="N219" s="9">
        <f t="shared" si="36"/>
        <v>34529.209999999963</v>
      </c>
      <c r="O219" s="9">
        <f>'2025-26 Salary &amp; Benefits'!G$6</f>
        <v>15997.68</v>
      </c>
      <c r="P219" s="143">
        <f>'2025-26 Salary &amp; Benefits'!H$6</f>
        <v>0.16020000000000001</v>
      </c>
      <c r="Q219" s="143">
        <f>'2025-26 Salary &amp; Benefits'!I$6</f>
        <v>0.15390000000000001</v>
      </c>
      <c r="R219" s="9">
        <f t="shared" si="37"/>
        <v>509153.71</v>
      </c>
      <c r="S219" s="9">
        <f t="shared" si="32"/>
        <v>23597.61</v>
      </c>
      <c r="T219" s="9">
        <f t="shared" si="38"/>
        <v>3631.67</v>
      </c>
      <c r="U219" s="9">
        <f t="shared" si="39"/>
        <v>27229.279999999999</v>
      </c>
      <c r="V219" s="9">
        <f t="shared" si="40"/>
        <v>1952239.56</v>
      </c>
    </row>
    <row r="220" spans="1:22">
      <c r="A220" s="104" t="s">
        <v>2215</v>
      </c>
      <c r="B220" s="2" t="s">
        <v>408</v>
      </c>
      <c r="C220" s="72">
        <f>IF(A220=Summary!$B$9,Summary!$G$9,0)</f>
        <v>0</v>
      </c>
      <c r="D220" s="111">
        <f>VLOOKUP(A220,AAFTE!$A:$AE,3,0)</f>
        <v>3232.71</v>
      </c>
      <c r="E220" s="146">
        <f>VLOOKUP($A220,'2025-26 Salary &amp; Benefits'!$A:$I,3,)</f>
        <v>1</v>
      </c>
      <c r="F220" s="146">
        <f>VLOOKUP($A220,'2025-26 Salary &amp; Benefits'!$A:$I,4,)</f>
        <v>1</v>
      </c>
      <c r="G220" s="147">
        <f>VLOOKUP(A220,'CEDARS District FRPL'!$A$3:$C$322,3,0)</f>
        <v>0.80900000000000005</v>
      </c>
      <c r="H220" s="148">
        <f t="shared" si="33"/>
        <v>3232.71</v>
      </c>
      <c r="I220" s="149">
        <f t="shared" si="34"/>
        <v>2615.2600000000002</v>
      </c>
      <c r="J220" s="140">
        <f t="shared" si="31"/>
        <v>16.72</v>
      </c>
      <c r="K220" s="142">
        <f>'2025-26 Salary &amp; Benefits'!E$6</f>
        <v>78209</v>
      </c>
      <c r="L220" s="142">
        <f>'2025-26 Salary &amp; Benefits'!F$6</f>
        <v>80164</v>
      </c>
      <c r="M220" s="9">
        <f t="shared" si="35"/>
        <v>1307654.48</v>
      </c>
      <c r="N220" s="9">
        <f t="shared" si="36"/>
        <v>32687.600000000093</v>
      </c>
      <c r="O220" s="9">
        <f>'2025-26 Salary &amp; Benefits'!G$6</f>
        <v>15997.68</v>
      </c>
      <c r="P220" s="143">
        <f>'2025-26 Salary &amp; Benefits'!H$6</f>
        <v>0.16020000000000001</v>
      </c>
      <c r="Q220" s="143">
        <f>'2025-26 Salary &amp; Benefits'!I$6</f>
        <v>0.15390000000000001</v>
      </c>
      <c r="R220" s="9">
        <f t="shared" si="37"/>
        <v>481998.08000000002</v>
      </c>
      <c r="S220" s="9">
        <f t="shared" si="32"/>
        <v>22339.03</v>
      </c>
      <c r="T220" s="9">
        <f t="shared" si="38"/>
        <v>3437.98</v>
      </c>
      <c r="U220" s="9">
        <f t="shared" si="39"/>
        <v>25777.01</v>
      </c>
      <c r="V220" s="9">
        <f t="shared" si="40"/>
        <v>1848117.1700000002</v>
      </c>
    </row>
    <row r="221" spans="1:22">
      <c r="A221" s="104" t="s">
        <v>2266</v>
      </c>
      <c r="B221" s="2" t="s">
        <v>992</v>
      </c>
      <c r="C221" s="72">
        <f>IF(A221=Summary!$B$9,Summary!$G$9,0)</f>
        <v>0</v>
      </c>
      <c r="D221" s="111">
        <f>VLOOKUP(A221,AAFTE!$A:$AE,3,0)</f>
        <v>359</v>
      </c>
      <c r="E221" s="146">
        <f>VLOOKUP($A221,'2025-26 Salary &amp; Benefits'!$A:$I,3,)</f>
        <v>1.18</v>
      </c>
      <c r="F221" s="146">
        <f>VLOOKUP($A221,'2025-26 Salary &amp; Benefits'!$A:$I,4,)</f>
        <v>1.18</v>
      </c>
      <c r="G221" s="147">
        <f>VLOOKUP(A221,'CEDARS District FRPL'!$A$3:$C$322,3,0)</f>
        <v>0.76190000000000002</v>
      </c>
      <c r="H221" s="148">
        <f t="shared" si="33"/>
        <v>359</v>
      </c>
      <c r="I221" s="149">
        <f t="shared" si="34"/>
        <v>273.52</v>
      </c>
      <c r="J221" s="140">
        <f t="shared" si="31"/>
        <v>1.7490000000000001</v>
      </c>
      <c r="K221" s="142">
        <f>'2025-26 Salary &amp; Benefits'!E$6</f>
        <v>78209</v>
      </c>
      <c r="L221" s="142">
        <f>'2025-26 Salary &amp; Benefits'!F$6</f>
        <v>80164</v>
      </c>
      <c r="M221" s="9">
        <f t="shared" si="35"/>
        <v>161409.29999999999</v>
      </c>
      <c r="N221" s="9">
        <f t="shared" si="36"/>
        <v>4034.7700000000186</v>
      </c>
      <c r="O221" s="9">
        <f>'2025-26 Salary &amp; Benefits'!G$6</f>
        <v>15997.68</v>
      </c>
      <c r="P221" s="143">
        <f>'2025-26 Salary &amp; Benefits'!H$6</f>
        <v>0.16020000000000001</v>
      </c>
      <c r="Q221" s="143">
        <f>'2025-26 Salary &amp; Benefits'!I$6</f>
        <v>0.15390000000000001</v>
      </c>
      <c r="R221" s="9">
        <f t="shared" si="37"/>
        <v>54458.66</v>
      </c>
      <c r="S221" s="9">
        <f t="shared" si="32"/>
        <v>2757.4</v>
      </c>
      <c r="T221" s="9">
        <f t="shared" si="38"/>
        <v>424.36</v>
      </c>
      <c r="U221" s="9">
        <f t="shared" si="39"/>
        <v>3181.76</v>
      </c>
      <c r="V221" s="9">
        <f t="shared" si="40"/>
        <v>223084.49000000002</v>
      </c>
    </row>
    <row r="222" spans="1:22">
      <c r="A222" s="104" t="s">
        <v>2411</v>
      </c>
      <c r="B222" s="2" t="s">
        <v>1926</v>
      </c>
      <c r="C222" s="72">
        <f>IF(A222=Summary!$B$9,Summary!$G$9,0)</f>
        <v>0</v>
      </c>
      <c r="D222" s="111">
        <f>VLOOKUP(A222,AAFTE!$A:$AE,3,0)</f>
        <v>963.67</v>
      </c>
      <c r="E222" s="146">
        <f>VLOOKUP($A222,'2025-26 Salary &amp; Benefits'!$A:$I,3,)</f>
        <v>1</v>
      </c>
      <c r="F222" s="146">
        <f>VLOOKUP($A222,'2025-26 Salary &amp; Benefits'!$A:$I,4,)</f>
        <v>1</v>
      </c>
      <c r="G222" s="147">
        <f>VLOOKUP(A222,'CEDARS District FRPL'!$A$3:$C$322,3,0)</f>
        <v>0.45369999999999999</v>
      </c>
      <c r="H222" s="148">
        <f t="shared" si="33"/>
        <v>963.67</v>
      </c>
      <c r="I222" s="149">
        <f t="shared" si="34"/>
        <v>437.22</v>
      </c>
      <c r="J222" s="140">
        <f t="shared" si="31"/>
        <v>2.7949999999999999</v>
      </c>
      <c r="K222" s="142">
        <f>'2025-26 Salary &amp; Benefits'!E$6</f>
        <v>78209</v>
      </c>
      <c r="L222" s="142">
        <f>'2025-26 Salary &amp; Benefits'!F$6</f>
        <v>80164</v>
      </c>
      <c r="M222" s="9">
        <f t="shared" si="35"/>
        <v>218594.16</v>
      </c>
      <c r="N222" s="9">
        <f t="shared" si="36"/>
        <v>5464.2200000000012</v>
      </c>
      <c r="O222" s="9">
        <f>'2025-26 Salary &amp; Benefits'!G$6</f>
        <v>15997.68</v>
      </c>
      <c r="P222" s="143">
        <f>'2025-26 Salary &amp; Benefits'!H$6</f>
        <v>0.16020000000000001</v>
      </c>
      <c r="Q222" s="143">
        <f>'2025-26 Salary &amp; Benefits'!I$6</f>
        <v>0.15390000000000001</v>
      </c>
      <c r="R222" s="9">
        <f t="shared" si="37"/>
        <v>80573.240000000005</v>
      </c>
      <c r="S222" s="9">
        <f t="shared" si="32"/>
        <v>3734.31</v>
      </c>
      <c r="T222" s="9">
        <f t="shared" si="38"/>
        <v>574.71</v>
      </c>
      <c r="U222" s="9">
        <f t="shared" si="39"/>
        <v>4309.0200000000004</v>
      </c>
      <c r="V222" s="9">
        <f t="shared" si="40"/>
        <v>308940.64</v>
      </c>
    </row>
    <row r="223" spans="1:22">
      <c r="A223" s="104" t="s">
        <v>2479</v>
      </c>
      <c r="B223" s="2" t="s">
        <v>3032</v>
      </c>
      <c r="C223" s="72">
        <f>IF(A223=Summary!$B$9,Summary!$G$9,0)</f>
        <v>0</v>
      </c>
      <c r="D223" s="111">
        <f>VLOOKUP(A223,AAFTE!$A:$AE,3,0)</f>
        <v>123.23</v>
      </c>
      <c r="E223" s="146">
        <f>VLOOKUP($A223,'2025-26 Salary &amp; Benefits'!$A:$I,3,)</f>
        <v>1.18</v>
      </c>
      <c r="F223" s="146">
        <f>VLOOKUP($A223,'2025-26 Salary &amp; Benefits'!$A:$I,4,)</f>
        <v>1.18</v>
      </c>
      <c r="G223" s="147">
        <f>VLOOKUP(A223,'CEDARS District FRPL'!$A$3:$C$322,3,0)</f>
        <v>0.71030000000000004</v>
      </c>
      <c r="H223" s="148">
        <f t="shared" si="33"/>
        <v>123.23</v>
      </c>
      <c r="I223" s="149">
        <f t="shared" si="34"/>
        <v>87.53</v>
      </c>
      <c r="J223" s="140">
        <f t="shared" si="31"/>
        <v>0.56000000000000005</v>
      </c>
      <c r="K223" s="142">
        <f>'2025-26 Salary &amp; Benefits'!E$6</f>
        <v>78209</v>
      </c>
      <c r="L223" s="142">
        <f>'2025-26 Salary &amp; Benefits'!F$6</f>
        <v>80164</v>
      </c>
      <c r="M223" s="9">
        <f t="shared" si="35"/>
        <v>51680.51</v>
      </c>
      <c r="N223" s="9">
        <f t="shared" si="36"/>
        <v>1291.8600000000006</v>
      </c>
      <c r="O223" s="9">
        <f>'2025-26 Salary &amp; Benefits'!G$6</f>
        <v>15997.68</v>
      </c>
      <c r="P223" s="143">
        <f>'2025-26 Salary &amp; Benefits'!H$6</f>
        <v>0.16020000000000001</v>
      </c>
      <c r="Q223" s="143">
        <f>'2025-26 Salary &amp; Benefits'!I$6</f>
        <v>0.15390000000000001</v>
      </c>
      <c r="R223" s="9">
        <f t="shared" si="37"/>
        <v>17436.740000000002</v>
      </c>
      <c r="S223" s="9">
        <f t="shared" si="32"/>
        <v>882.87</v>
      </c>
      <c r="T223" s="9">
        <f t="shared" si="38"/>
        <v>135.87</v>
      </c>
      <c r="U223" s="9">
        <f t="shared" si="39"/>
        <v>1018.74</v>
      </c>
      <c r="V223" s="9">
        <f t="shared" si="40"/>
        <v>71427.850000000006</v>
      </c>
    </row>
    <row r="224" spans="1:22">
      <c r="A224" s="104" t="s">
        <v>2326</v>
      </c>
      <c r="B224" s="2" t="s">
        <v>1237</v>
      </c>
      <c r="C224" s="72">
        <f>IF(A224=Summary!$B$9,Summary!$G$9,0)</f>
        <v>0</v>
      </c>
      <c r="D224" s="111">
        <f>VLOOKUP(A224,AAFTE!$A:$AE,3,0)</f>
        <v>481.25</v>
      </c>
      <c r="E224" s="146">
        <f>VLOOKUP($A224,'2025-26 Salary &amp; Benefits'!$A:$I,3,)</f>
        <v>1</v>
      </c>
      <c r="F224" s="146">
        <f>VLOOKUP($A224,'2025-26 Salary &amp; Benefits'!$A:$I,4,)</f>
        <v>1</v>
      </c>
      <c r="G224" s="147">
        <f>VLOOKUP(A224,'CEDARS District FRPL'!$A$3:$C$322,3,0)</f>
        <v>0.67490000000000006</v>
      </c>
      <c r="H224" s="148">
        <f t="shared" si="33"/>
        <v>481.25</v>
      </c>
      <c r="I224" s="149">
        <f t="shared" si="34"/>
        <v>324.8</v>
      </c>
      <c r="J224" s="140">
        <f t="shared" si="31"/>
        <v>2.077</v>
      </c>
      <c r="K224" s="142">
        <f>'2025-26 Salary &amp; Benefits'!E$6</f>
        <v>78209</v>
      </c>
      <c r="L224" s="142">
        <f>'2025-26 Salary &amp; Benefits'!F$6</f>
        <v>80164</v>
      </c>
      <c r="M224" s="9">
        <f t="shared" si="35"/>
        <v>162440.09</v>
      </c>
      <c r="N224" s="9">
        <f t="shared" si="36"/>
        <v>4060.5400000000081</v>
      </c>
      <c r="O224" s="9">
        <f>'2025-26 Salary &amp; Benefits'!G$6</f>
        <v>15997.68</v>
      </c>
      <c r="P224" s="143">
        <f>'2025-26 Salary &amp; Benefits'!H$6</f>
        <v>0.16020000000000001</v>
      </c>
      <c r="Q224" s="143">
        <f>'2025-26 Salary &amp; Benefits'!I$6</f>
        <v>0.15390000000000001</v>
      </c>
      <c r="R224" s="9">
        <f t="shared" si="37"/>
        <v>59875</v>
      </c>
      <c r="S224" s="9">
        <f t="shared" si="32"/>
        <v>2775.01</v>
      </c>
      <c r="T224" s="9">
        <f t="shared" si="38"/>
        <v>427.07</v>
      </c>
      <c r="U224" s="9">
        <f t="shared" si="39"/>
        <v>3202.0800000000004</v>
      </c>
      <c r="V224" s="9">
        <f t="shared" si="40"/>
        <v>229577.71</v>
      </c>
    </row>
    <row r="225" spans="1:22">
      <c r="A225" s="104" t="s">
        <v>2303</v>
      </c>
      <c r="B225" s="2" t="s">
        <v>1157</v>
      </c>
      <c r="C225" s="72">
        <f>IF(A225=Summary!$B$9,Summary!$G$9,0)</f>
        <v>0</v>
      </c>
      <c r="D225" s="111">
        <f>VLOOKUP(A225,AAFTE!$A:$AE,3,0)</f>
        <v>711.25</v>
      </c>
      <c r="E225" s="146">
        <f>VLOOKUP($A225,'2025-26 Salary &amp; Benefits'!$A:$I,3,)</f>
        <v>1</v>
      </c>
      <c r="F225" s="146">
        <f>VLOOKUP($A225,'2025-26 Salary &amp; Benefits'!$A:$I,4,)</f>
        <v>1</v>
      </c>
      <c r="G225" s="147">
        <f>VLOOKUP(A225,'CEDARS District FRPL'!$A$3:$C$322,3,0)</f>
        <v>0.46189999999999998</v>
      </c>
      <c r="H225" s="148">
        <f t="shared" si="33"/>
        <v>711.25</v>
      </c>
      <c r="I225" s="149">
        <f t="shared" si="34"/>
        <v>328.53</v>
      </c>
      <c r="J225" s="140">
        <f t="shared" si="31"/>
        <v>2.1</v>
      </c>
      <c r="K225" s="142">
        <f>'2025-26 Salary &amp; Benefits'!E$6</f>
        <v>78209</v>
      </c>
      <c r="L225" s="142">
        <f>'2025-26 Salary &amp; Benefits'!F$6</f>
        <v>80164</v>
      </c>
      <c r="M225" s="9">
        <f t="shared" si="35"/>
        <v>164238.9</v>
      </c>
      <c r="N225" s="9">
        <f t="shared" si="36"/>
        <v>4105.5</v>
      </c>
      <c r="O225" s="9">
        <f>'2025-26 Salary &amp; Benefits'!G$6</f>
        <v>15997.68</v>
      </c>
      <c r="P225" s="143">
        <f>'2025-26 Salary &amp; Benefits'!H$6</f>
        <v>0.16020000000000001</v>
      </c>
      <c r="Q225" s="143">
        <f>'2025-26 Salary &amp; Benefits'!I$6</f>
        <v>0.15390000000000001</v>
      </c>
      <c r="R225" s="9">
        <f t="shared" si="37"/>
        <v>60538.04</v>
      </c>
      <c r="S225" s="9">
        <f t="shared" si="32"/>
        <v>2805.74</v>
      </c>
      <c r="T225" s="9">
        <f t="shared" si="38"/>
        <v>431.8</v>
      </c>
      <c r="U225" s="9">
        <f t="shared" si="39"/>
        <v>3237.54</v>
      </c>
      <c r="V225" s="9">
        <f t="shared" si="40"/>
        <v>232119.98</v>
      </c>
    </row>
    <row r="226" spans="1:22">
      <c r="A226" s="104" t="s">
        <v>2251</v>
      </c>
      <c r="B226" s="2" t="s">
        <v>720</v>
      </c>
      <c r="C226" s="72">
        <f>IF(A226=Summary!$B$9,Summary!$G$9,0)</f>
        <v>0</v>
      </c>
      <c r="D226" s="111">
        <f>VLOOKUP(A226,AAFTE!$A:$AE,3,0)</f>
        <v>14379.529999999999</v>
      </c>
      <c r="E226" s="146">
        <f>VLOOKUP($A226,'2025-26 Salary &amp; Benefits'!$A:$I,3,)</f>
        <v>1.18</v>
      </c>
      <c r="F226" s="146">
        <f>VLOOKUP($A226,'2025-26 Salary &amp; Benefits'!$A:$I,4,)</f>
        <v>1.18</v>
      </c>
      <c r="G226" s="147">
        <f>VLOOKUP(A226,'CEDARS District FRPL'!$A$3:$C$322,3,0)</f>
        <v>0.53410000000000002</v>
      </c>
      <c r="H226" s="148">
        <f t="shared" si="33"/>
        <v>14379.529999999999</v>
      </c>
      <c r="I226" s="149">
        <f t="shared" si="34"/>
        <v>7680.11</v>
      </c>
      <c r="J226" s="140">
        <f t="shared" si="31"/>
        <v>49.101999999999997</v>
      </c>
      <c r="K226" s="142">
        <f>'2025-26 Salary &amp; Benefits'!E$6</f>
        <v>78209</v>
      </c>
      <c r="L226" s="142">
        <f>'2025-26 Salary &amp; Benefits'!F$6</f>
        <v>80164</v>
      </c>
      <c r="M226" s="9">
        <f t="shared" si="35"/>
        <v>4531457.62</v>
      </c>
      <c r="N226" s="9">
        <f t="shared" si="36"/>
        <v>113273.39999999944</v>
      </c>
      <c r="O226" s="9">
        <f>'2025-26 Salary &amp; Benefits'!G$6</f>
        <v>15997.68</v>
      </c>
      <c r="P226" s="143">
        <f>'2025-26 Salary &amp; Benefits'!H$6</f>
        <v>0.16020000000000001</v>
      </c>
      <c r="Q226" s="143">
        <f>'2025-26 Salary &amp; Benefits'!I$6</f>
        <v>0.15390000000000001</v>
      </c>
      <c r="R226" s="9">
        <f t="shared" si="37"/>
        <v>1528890.37</v>
      </c>
      <c r="S226" s="9">
        <f t="shared" si="32"/>
        <v>77412.179999999993</v>
      </c>
      <c r="T226" s="9">
        <f t="shared" si="38"/>
        <v>11913.73</v>
      </c>
      <c r="U226" s="9">
        <f t="shared" si="39"/>
        <v>89325.909999999989</v>
      </c>
      <c r="V226" s="9">
        <f t="shared" si="40"/>
        <v>6262947.2999999998</v>
      </c>
    </row>
    <row r="227" spans="1:22">
      <c r="A227" s="104" t="s">
        <v>2208</v>
      </c>
      <c r="B227" s="2" t="s">
        <v>360</v>
      </c>
      <c r="C227" s="72">
        <f>IF(A227=Summary!$B$9,Summary!$G$9,0)</f>
        <v>0</v>
      </c>
      <c r="D227" s="111">
        <f>VLOOKUP(A227,AAFTE!$A:$AE,3,0)</f>
        <v>516.16999999999996</v>
      </c>
      <c r="E227" s="146">
        <f>VLOOKUP($A227,'2025-26 Salary &amp; Benefits'!$A:$I,3,)</f>
        <v>1</v>
      </c>
      <c r="F227" s="146">
        <f>VLOOKUP($A227,'2025-26 Salary &amp; Benefits'!$A:$I,4,)</f>
        <v>1</v>
      </c>
      <c r="G227" s="147">
        <f>VLOOKUP(A227,'CEDARS District FRPL'!$A$3:$C$322,3,0)</f>
        <v>0.56689999999999996</v>
      </c>
      <c r="H227" s="148">
        <f t="shared" si="33"/>
        <v>516.16999999999996</v>
      </c>
      <c r="I227" s="149">
        <f t="shared" si="34"/>
        <v>292.62</v>
      </c>
      <c r="J227" s="140">
        <f t="shared" si="31"/>
        <v>1.871</v>
      </c>
      <c r="K227" s="142">
        <f>'2025-26 Salary &amp; Benefits'!E$6</f>
        <v>78209</v>
      </c>
      <c r="L227" s="142">
        <f>'2025-26 Salary &amp; Benefits'!F$6</f>
        <v>80164</v>
      </c>
      <c r="M227" s="9">
        <f t="shared" si="35"/>
        <v>146329.04</v>
      </c>
      <c r="N227" s="9">
        <f t="shared" si="36"/>
        <v>3657.7999999999884</v>
      </c>
      <c r="O227" s="9">
        <f>'2025-26 Salary &amp; Benefits'!G$6</f>
        <v>15997.68</v>
      </c>
      <c r="P227" s="143">
        <f>'2025-26 Salary &amp; Benefits'!H$6</f>
        <v>0.16020000000000001</v>
      </c>
      <c r="Q227" s="143">
        <f>'2025-26 Salary &amp; Benefits'!I$6</f>
        <v>0.15390000000000001</v>
      </c>
      <c r="R227" s="9">
        <f t="shared" si="37"/>
        <v>53936.51</v>
      </c>
      <c r="S227" s="9">
        <f t="shared" si="32"/>
        <v>2499.7800000000002</v>
      </c>
      <c r="T227" s="9">
        <f t="shared" si="38"/>
        <v>384.72</v>
      </c>
      <c r="U227" s="9">
        <f t="shared" si="39"/>
        <v>2884.5</v>
      </c>
      <c r="V227" s="9">
        <f t="shared" si="40"/>
        <v>206807.85</v>
      </c>
    </row>
    <row r="228" spans="1:22">
      <c r="A228" s="104" t="s">
        <v>2167</v>
      </c>
      <c r="B228" s="2" t="s">
        <v>75</v>
      </c>
      <c r="C228" s="72">
        <f>IF(A228=Summary!$B$9,Summary!$G$9,0)</f>
        <v>0</v>
      </c>
      <c r="D228" s="111">
        <f>VLOOKUP(A228,AAFTE!$A:$AE,3,0)</f>
        <v>13848.45</v>
      </c>
      <c r="E228" s="146">
        <f>VLOOKUP($A228,'2025-26 Salary &amp; Benefits'!$A:$I,3,)</f>
        <v>1</v>
      </c>
      <c r="F228" s="146">
        <f>VLOOKUP($A228,'2025-26 Salary &amp; Benefits'!$A:$I,4,)</f>
        <v>1</v>
      </c>
      <c r="G228" s="147">
        <f>VLOOKUP(A228,'CEDARS District FRPL'!$A$3:$C$322,3,0)</f>
        <v>0.43049999999999999</v>
      </c>
      <c r="H228" s="148">
        <f t="shared" si="33"/>
        <v>13848.45</v>
      </c>
      <c r="I228" s="149">
        <f t="shared" si="34"/>
        <v>5961.76</v>
      </c>
      <c r="J228" s="140">
        <f t="shared" si="31"/>
        <v>38.116</v>
      </c>
      <c r="K228" s="142">
        <f>'2025-26 Salary &amp; Benefits'!E$6</f>
        <v>78209</v>
      </c>
      <c r="L228" s="142">
        <f>'2025-26 Salary &amp; Benefits'!F$6</f>
        <v>80164</v>
      </c>
      <c r="M228" s="9">
        <f t="shared" si="35"/>
        <v>2981014.24</v>
      </c>
      <c r="N228" s="9">
        <f t="shared" si="36"/>
        <v>74516.779999999795</v>
      </c>
      <c r="O228" s="9">
        <f>'2025-26 Salary &amp; Benefits'!G$6</f>
        <v>15997.68</v>
      </c>
      <c r="P228" s="143">
        <f>'2025-26 Salary &amp; Benefits'!H$6</f>
        <v>0.16020000000000001</v>
      </c>
      <c r="Q228" s="143">
        <f>'2025-26 Salary &amp; Benefits'!I$6</f>
        <v>0.15390000000000001</v>
      </c>
      <c r="R228" s="9">
        <f t="shared" si="37"/>
        <v>1098794.18</v>
      </c>
      <c r="S228" s="9">
        <f t="shared" si="32"/>
        <v>50925.52</v>
      </c>
      <c r="T228" s="9">
        <f t="shared" si="38"/>
        <v>7837.44</v>
      </c>
      <c r="U228" s="9">
        <f t="shared" si="39"/>
        <v>58762.96</v>
      </c>
      <c r="V228" s="9">
        <f t="shared" si="40"/>
        <v>4213088.16</v>
      </c>
    </row>
    <row r="229" spans="1:22">
      <c r="A229" s="104" t="s">
        <v>2189</v>
      </c>
      <c r="B229" s="2" t="s">
        <v>278</v>
      </c>
      <c r="C229" s="72">
        <f>IF(A229=Summary!$B$9,Summary!$G$9,0)</f>
        <v>0</v>
      </c>
      <c r="D229" s="111">
        <f>VLOOKUP(A229,AAFTE!$A:$AE,3,0)</f>
        <v>4153.03</v>
      </c>
      <c r="E229" s="146">
        <f>VLOOKUP($A229,'2025-26 Salary &amp; Benefits'!$A:$I,3,)</f>
        <v>1.06</v>
      </c>
      <c r="F229" s="146">
        <f>VLOOKUP($A229,'2025-26 Salary &amp; Benefits'!$A:$I,4,)</f>
        <v>1.06</v>
      </c>
      <c r="G229" s="147">
        <f>VLOOKUP(A229,'CEDARS District FRPL'!$A$3:$C$322,3,0)</f>
        <v>0.26129999999999998</v>
      </c>
      <c r="H229" s="148">
        <f t="shared" si="33"/>
        <v>4153.03</v>
      </c>
      <c r="I229" s="149">
        <f t="shared" si="34"/>
        <v>1085.19</v>
      </c>
      <c r="J229" s="140">
        <f t="shared" si="31"/>
        <v>6.9379999999999997</v>
      </c>
      <c r="K229" s="142">
        <f>'2025-26 Salary &amp; Benefits'!E$6</f>
        <v>78209</v>
      </c>
      <c r="L229" s="142">
        <f>'2025-26 Salary &amp; Benefits'!F$6</f>
        <v>80164</v>
      </c>
      <c r="M229" s="9">
        <f t="shared" si="35"/>
        <v>575170.88</v>
      </c>
      <c r="N229" s="9">
        <f t="shared" si="36"/>
        <v>14377.619999999995</v>
      </c>
      <c r="O229" s="9">
        <f>'2025-26 Salary &amp; Benefits'!G$6</f>
        <v>15997.68</v>
      </c>
      <c r="P229" s="143">
        <f>'2025-26 Salary &amp; Benefits'!H$6</f>
        <v>0.16020000000000001</v>
      </c>
      <c r="Q229" s="143">
        <f>'2025-26 Salary &amp; Benefits'!I$6</f>
        <v>0.15390000000000001</v>
      </c>
      <c r="R229" s="9">
        <f t="shared" si="37"/>
        <v>205346.99</v>
      </c>
      <c r="S229" s="9">
        <f t="shared" si="32"/>
        <v>9825.81</v>
      </c>
      <c r="T229" s="9">
        <f t="shared" si="38"/>
        <v>1512.19</v>
      </c>
      <c r="U229" s="9">
        <f t="shared" si="39"/>
        <v>11338</v>
      </c>
      <c r="V229" s="9">
        <f t="shared" si="40"/>
        <v>806233.49</v>
      </c>
    </row>
    <row r="230" spans="1:22">
      <c r="A230" s="104" t="s">
        <v>2159</v>
      </c>
      <c r="B230" s="2" t="s">
        <v>16</v>
      </c>
      <c r="C230" s="72">
        <f>IF(A230=Summary!$B$9,Summary!$G$9,0)</f>
        <v>0</v>
      </c>
      <c r="D230" s="111">
        <f>VLOOKUP(A230,AAFTE!$A:$AE,3,0)</f>
        <v>394.53</v>
      </c>
      <c r="E230" s="146">
        <f>VLOOKUP($A230,'2025-26 Salary &amp; Benefits'!$A:$I,3,)</f>
        <v>1</v>
      </c>
      <c r="F230" s="146">
        <f>VLOOKUP($A230,'2025-26 Salary &amp; Benefits'!$A:$I,4,)</f>
        <v>1.04</v>
      </c>
      <c r="G230" s="147">
        <f>VLOOKUP(A230,'CEDARS District FRPL'!$A$3:$C$322,3,0)</f>
        <v>0.48770000000000002</v>
      </c>
      <c r="H230" s="148">
        <f t="shared" si="33"/>
        <v>394.53</v>
      </c>
      <c r="I230" s="149">
        <f t="shared" si="34"/>
        <v>192.41</v>
      </c>
      <c r="J230" s="140">
        <f t="shared" si="31"/>
        <v>1.23</v>
      </c>
      <c r="K230" s="142">
        <f>'2025-26 Salary &amp; Benefits'!E$6</f>
        <v>78209</v>
      </c>
      <c r="L230" s="142">
        <f>'2025-26 Salary &amp; Benefits'!F$6</f>
        <v>80164</v>
      </c>
      <c r="M230" s="9">
        <f t="shared" si="35"/>
        <v>96197.07</v>
      </c>
      <c r="N230" s="9">
        <f t="shared" si="36"/>
        <v>6348.7199999999866</v>
      </c>
      <c r="O230" s="9">
        <f>'2025-26 Salary &amp; Benefits'!G$6</f>
        <v>15997.68</v>
      </c>
      <c r="P230" s="143">
        <f>'2025-26 Salary &amp; Benefits'!H$6</f>
        <v>0.16020000000000001</v>
      </c>
      <c r="Q230" s="143">
        <f>'2025-26 Salary &amp; Benefits'!I$6</f>
        <v>0.15390000000000001</v>
      </c>
      <c r="R230" s="9">
        <f t="shared" si="37"/>
        <v>36064.99</v>
      </c>
      <c r="S230" s="9">
        <f t="shared" si="32"/>
        <v>1709.1</v>
      </c>
      <c r="T230" s="9">
        <f t="shared" si="38"/>
        <v>263.02999999999997</v>
      </c>
      <c r="U230" s="9">
        <f t="shared" si="39"/>
        <v>1972.1299999999999</v>
      </c>
      <c r="V230" s="9">
        <f t="shared" si="40"/>
        <v>140582.90999999997</v>
      </c>
    </row>
    <row r="231" spans="1:22">
      <c r="A231" s="104" t="s">
        <v>2392</v>
      </c>
      <c r="B231" s="2" t="s">
        <v>1821</v>
      </c>
      <c r="C231" s="72">
        <f>IF(A231=Summary!$B$9,Summary!$G$9,0)</f>
        <v>0</v>
      </c>
      <c r="D231" s="111">
        <f>VLOOKUP(A231,AAFTE!$A:$AE,3,0)</f>
        <v>1462.94</v>
      </c>
      <c r="E231" s="146">
        <f>VLOOKUP($A231,'2025-26 Salary &amp; Benefits'!$A:$I,3,)</f>
        <v>1</v>
      </c>
      <c r="F231" s="146">
        <f>VLOOKUP($A231,'2025-26 Salary &amp; Benefits'!$A:$I,4,)</f>
        <v>1</v>
      </c>
      <c r="G231" s="147">
        <f>VLOOKUP(A231,'CEDARS District FRPL'!$A$3:$C$322,3,0)</f>
        <v>0.51890000000000003</v>
      </c>
      <c r="H231" s="148">
        <f t="shared" si="33"/>
        <v>1462.94</v>
      </c>
      <c r="I231" s="149">
        <f t="shared" si="34"/>
        <v>759.12</v>
      </c>
      <c r="J231" s="140">
        <f t="shared" si="31"/>
        <v>4.8529999999999998</v>
      </c>
      <c r="K231" s="142">
        <f>'2025-26 Salary &amp; Benefits'!E$6</f>
        <v>78209</v>
      </c>
      <c r="L231" s="142">
        <f>'2025-26 Salary &amp; Benefits'!F$6</f>
        <v>80164</v>
      </c>
      <c r="M231" s="9">
        <f t="shared" si="35"/>
        <v>379548.28</v>
      </c>
      <c r="N231" s="9">
        <f t="shared" si="36"/>
        <v>9487.609999999986</v>
      </c>
      <c r="O231" s="9">
        <f>'2025-26 Salary &amp; Benefits'!G$6</f>
        <v>15997.68</v>
      </c>
      <c r="P231" s="143">
        <f>'2025-26 Salary &amp; Benefits'!H$6</f>
        <v>0.16020000000000001</v>
      </c>
      <c r="Q231" s="143">
        <f>'2025-26 Salary &amp; Benefits'!I$6</f>
        <v>0.15390000000000001</v>
      </c>
      <c r="R231" s="9">
        <f t="shared" si="37"/>
        <v>139900.51999999999</v>
      </c>
      <c r="S231" s="9">
        <f t="shared" si="32"/>
        <v>6483.93</v>
      </c>
      <c r="T231" s="9">
        <f t="shared" si="38"/>
        <v>997.88</v>
      </c>
      <c r="U231" s="9">
        <f t="shared" si="39"/>
        <v>7481.81</v>
      </c>
      <c r="V231" s="9">
        <f t="shared" si="40"/>
        <v>536418.22000000009</v>
      </c>
    </row>
    <row r="232" spans="1:22">
      <c r="A232" s="104" t="s">
        <v>2255</v>
      </c>
      <c r="B232" s="2" t="s">
        <v>781</v>
      </c>
      <c r="C232" s="72">
        <f>IF(A232=Summary!$B$9,Summary!$G$9,0)</f>
        <v>0</v>
      </c>
      <c r="D232" s="111">
        <f>VLOOKUP(A232,AAFTE!$A:$AE,3,0)</f>
        <v>2957</v>
      </c>
      <c r="E232" s="146">
        <f>VLOOKUP($A232,'2025-26 Salary &amp; Benefits'!$A:$I,3,)</f>
        <v>1.18</v>
      </c>
      <c r="F232" s="146">
        <f>VLOOKUP($A232,'2025-26 Salary &amp; Benefits'!$A:$I,4,)</f>
        <v>1.18</v>
      </c>
      <c r="G232" s="147">
        <f>VLOOKUP(A232,'CEDARS District FRPL'!$A$3:$C$322,3,0)</f>
        <v>0.2064</v>
      </c>
      <c r="H232" s="148">
        <f t="shared" si="33"/>
        <v>2957</v>
      </c>
      <c r="I232" s="149">
        <f t="shared" si="34"/>
        <v>610.32000000000005</v>
      </c>
      <c r="J232" s="140">
        <f t="shared" si="31"/>
        <v>3.9020000000000001</v>
      </c>
      <c r="K232" s="142">
        <f>'2025-26 Salary &amp; Benefits'!E$6</f>
        <v>78209</v>
      </c>
      <c r="L232" s="142">
        <f>'2025-26 Salary &amp; Benefits'!F$6</f>
        <v>80164</v>
      </c>
      <c r="M232" s="9">
        <f t="shared" si="35"/>
        <v>360102.39</v>
      </c>
      <c r="N232" s="9">
        <f t="shared" si="36"/>
        <v>9001.5299999999697</v>
      </c>
      <c r="O232" s="9">
        <f>'2025-26 Salary &amp; Benefits'!G$6</f>
        <v>15997.68</v>
      </c>
      <c r="P232" s="143">
        <f>'2025-26 Salary &amp; Benefits'!H$6</f>
        <v>0.16020000000000001</v>
      </c>
      <c r="Q232" s="143">
        <f>'2025-26 Salary &amp; Benefits'!I$6</f>
        <v>0.15390000000000001</v>
      </c>
      <c r="R232" s="9">
        <f t="shared" si="37"/>
        <v>121496.69</v>
      </c>
      <c r="S232" s="9">
        <f t="shared" si="32"/>
        <v>6151.73</v>
      </c>
      <c r="T232" s="9">
        <f t="shared" si="38"/>
        <v>946.75</v>
      </c>
      <c r="U232" s="9">
        <f t="shared" si="39"/>
        <v>7098.48</v>
      </c>
      <c r="V232" s="9">
        <f t="shared" si="40"/>
        <v>497699.08999999997</v>
      </c>
    </row>
    <row r="233" spans="1:22">
      <c r="A233" s="104" t="s">
        <v>2413</v>
      </c>
      <c r="B233" s="2" t="s">
        <v>1930</v>
      </c>
      <c r="C233" s="72">
        <f>IF(A233=Summary!$B$9,Summary!$G$9,0)</f>
        <v>0</v>
      </c>
      <c r="D233" s="111">
        <f>VLOOKUP(A233,AAFTE!$A:$AE,3,0)</f>
        <v>2101.94</v>
      </c>
      <c r="E233" s="146">
        <f>VLOOKUP($A233,'2025-26 Salary &amp; Benefits'!$A:$I,3,)</f>
        <v>1</v>
      </c>
      <c r="F233" s="146">
        <f>VLOOKUP($A233,'2025-26 Salary &amp; Benefits'!$A:$I,4,)</f>
        <v>1</v>
      </c>
      <c r="G233" s="147">
        <f>VLOOKUP(A233,'CEDARS District FRPL'!$A$3:$C$322,3,0)</f>
        <v>0.56220000000000003</v>
      </c>
      <c r="H233" s="148">
        <f t="shared" si="33"/>
        <v>2101.94</v>
      </c>
      <c r="I233" s="149">
        <f t="shared" si="34"/>
        <v>1181.71</v>
      </c>
      <c r="J233" s="140">
        <f t="shared" si="31"/>
        <v>7.5549999999999997</v>
      </c>
      <c r="K233" s="142">
        <f>'2025-26 Salary &amp; Benefits'!E$6</f>
        <v>78209</v>
      </c>
      <c r="L233" s="142">
        <f>'2025-26 Salary &amp; Benefits'!F$6</f>
        <v>80164</v>
      </c>
      <c r="M233" s="9">
        <f t="shared" si="35"/>
        <v>590869</v>
      </c>
      <c r="N233" s="9">
        <f t="shared" si="36"/>
        <v>14770.020000000019</v>
      </c>
      <c r="O233" s="9">
        <f>'2025-26 Salary &amp; Benefits'!G$6</f>
        <v>15997.68</v>
      </c>
      <c r="P233" s="143">
        <f>'2025-26 Salary &amp; Benefits'!H$6</f>
        <v>0.16020000000000001</v>
      </c>
      <c r="Q233" s="143">
        <f>'2025-26 Salary &amp; Benefits'!I$6</f>
        <v>0.15390000000000001</v>
      </c>
      <c r="R233" s="9">
        <f t="shared" si="37"/>
        <v>217792.79</v>
      </c>
      <c r="S233" s="9">
        <f t="shared" si="32"/>
        <v>10093.98</v>
      </c>
      <c r="T233" s="9">
        <f t="shared" si="38"/>
        <v>1553.46</v>
      </c>
      <c r="U233" s="9">
        <f t="shared" si="39"/>
        <v>11647.439999999999</v>
      </c>
      <c r="V233" s="9">
        <f t="shared" si="40"/>
        <v>835079.25</v>
      </c>
    </row>
    <row r="234" spans="1:22">
      <c r="A234" s="104" t="s">
        <v>2285</v>
      </c>
      <c r="B234" s="2" t="s">
        <v>1092</v>
      </c>
      <c r="C234" s="72">
        <f>IF(A234=Summary!$B$9,Summary!$G$9,0)</f>
        <v>0</v>
      </c>
      <c r="D234" s="111">
        <f>VLOOKUP(A234,AAFTE!$A:$AE,3,0)</f>
        <v>24.78</v>
      </c>
      <c r="E234" s="146">
        <f>VLOOKUP($A234,'2025-26 Salary &amp; Benefits'!$A:$I,3,)</f>
        <v>1</v>
      </c>
      <c r="F234" s="146">
        <f>VLOOKUP($A234,'2025-26 Salary &amp; Benefits'!$A:$I,4,)</f>
        <v>1</v>
      </c>
      <c r="G234" s="147">
        <f>VLOOKUP(A234,'CEDARS District FRPL'!$A$3:$C$322,3,0)</f>
        <v>0.36</v>
      </c>
      <c r="H234" s="148">
        <f t="shared" si="33"/>
        <v>24.78</v>
      </c>
      <c r="I234" s="149">
        <f t="shared" si="34"/>
        <v>8.92</v>
      </c>
      <c r="J234" s="140">
        <f t="shared" si="31"/>
        <v>5.7000000000000002E-2</v>
      </c>
      <c r="K234" s="142">
        <f>'2025-26 Salary &amp; Benefits'!E$6</f>
        <v>78209</v>
      </c>
      <c r="L234" s="142">
        <f>'2025-26 Salary &amp; Benefits'!F$6</f>
        <v>80164</v>
      </c>
      <c r="M234" s="9">
        <f t="shared" si="35"/>
        <v>4457.91</v>
      </c>
      <c r="N234" s="9">
        <f t="shared" si="36"/>
        <v>111.44000000000051</v>
      </c>
      <c r="O234" s="9">
        <f>'2025-26 Salary &amp; Benefits'!G$6</f>
        <v>15997.68</v>
      </c>
      <c r="P234" s="143">
        <f>'2025-26 Salary &amp; Benefits'!H$6</f>
        <v>0.16020000000000001</v>
      </c>
      <c r="Q234" s="143">
        <f>'2025-26 Salary &amp; Benefits'!I$6</f>
        <v>0.15390000000000001</v>
      </c>
      <c r="R234" s="9">
        <f t="shared" si="37"/>
        <v>1643.18</v>
      </c>
      <c r="S234" s="9">
        <f t="shared" si="32"/>
        <v>76.16</v>
      </c>
      <c r="T234" s="9">
        <f t="shared" si="38"/>
        <v>11.72</v>
      </c>
      <c r="U234" s="9">
        <f t="shared" si="39"/>
        <v>87.88</v>
      </c>
      <c r="V234" s="9">
        <f t="shared" si="40"/>
        <v>6300.4100000000008</v>
      </c>
    </row>
    <row r="235" spans="1:22">
      <c r="A235" t="s">
        <v>3124</v>
      </c>
      <c r="B235" t="s">
        <v>3125</v>
      </c>
      <c r="C235" s="72">
        <f>IF(A235=Summary!$B$9,Summary!$G$9,0)</f>
        <v>0</v>
      </c>
      <c r="D235" s="111">
        <f>VLOOKUP(A235,AAFTE!$A:$AE,3,0)</f>
        <v>53.99</v>
      </c>
      <c r="E235" s="146">
        <f>VLOOKUP($A235,'2025-26 Salary &amp; Benefits'!$A:$I,3,)</f>
        <v>1.06</v>
      </c>
      <c r="F235" s="146">
        <f>VLOOKUP($A235,'2025-26 Salary &amp; Benefits'!$A:$I,4,)</f>
        <v>1.06</v>
      </c>
      <c r="G235" s="147">
        <f>VLOOKUP(A235,'CEDARS District FRPL'!$A$3:$C$322,3,0)</f>
        <v>0.66100000000000003</v>
      </c>
      <c r="H235" s="148">
        <f>IF(C235&gt;0,C235,D235)</f>
        <v>53.99</v>
      </c>
      <c r="I235" s="149">
        <f>ROUND(H235*G235,2)</f>
        <v>35.69</v>
      </c>
      <c r="J235" s="140">
        <f t="shared" si="31"/>
        <v>0.22800000000000001</v>
      </c>
      <c r="K235" s="142">
        <f>'2025-26 Salary &amp; Benefits'!E$6</f>
        <v>78209</v>
      </c>
      <c r="L235" s="142">
        <f>'2025-26 Salary &amp; Benefits'!F$6</f>
        <v>80164</v>
      </c>
      <c r="M235" s="9">
        <f>ROUND($E235*$K235*$J235,2)</f>
        <v>18901.55</v>
      </c>
      <c r="N235" s="9">
        <f>ROUND($L235*$F235*$J235,2)-$M235</f>
        <v>472.4900000000016</v>
      </c>
      <c r="O235" s="9">
        <f>'2025-26 Salary &amp; Benefits'!G$6</f>
        <v>15997.68</v>
      </c>
      <c r="P235" s="143">
        <f>'2025-26 Salary &amp; Benefits'!H$6</f>
        <v>0.16020000000000001</v>
      </c>
      <c r="Q235" s="143">
        <f>'2025-26 Salary &amp; Benefits'!I$6</f>
        <v>0.15390000000000001</v>
      </c>
      <c r="R235" s="9">
        <f>ROUND(M235*P235+N235*Q235+J235*O235,2)</f>
        <v>6748.22</v>
      </c>
      <c r="S235" s="9">
        <f t="shared" si="32"/>
        <v>322.89999999999998</v>
      </c>
      <c r="T235" s="9">
        <f>ROUND(S235*Q235,2)</f>
        <v>49.69</v>
      </c>
      <c r="U235" s="9">
        <f>SUM(S235:T235)</f>
        <v>372.59</v>
      </c>
      <c r="V235" s="9">
        <f>SUM(R235,M235:N235,U235)</f>
        <v>26494.850000000002</v>
      </c>
    </row>
    <row r="236" spans="1:22">
      <c r="A236" s="104" t="s">
        <v>2441</v>
      </c>
      <c r="B236" s="2" t="s">
        <v>2058</v>
      </c>
      <c r="C236" s="72">
        <f>IF(A236=Summary!$B$9,Summary!$G$9,0)</f>
        <v>0</v>
      </c>
      <c r="D236" s="111">
        <f>VLOOKUP(A236,AAFTE!$A:$AE,3,0)</f>
        <v>149.70999999999998</v>
      </c>
      <c r="E236" s="146">
        <f>VLOOKUP($A236,'2025-26 Salary &amp; Benefits'!$A:$I,3,)</f>
        <v>1</v>
      </c>
      <c r="F236" s="146">
        <f>VLOOKUP($A236,'2025-26 Salary &amp; Benefits'!$A:$I,4,)</f>
        <v>1.04</v>
      </c>
      <c r="G236" s="147">
        <f>VLOOKUP(A236,'CEDARS District FRPL'!$A$3:$C$322,3,0)</f>
        <v>0.63690000000000002</v>
      </c>
      <c r="H236" s="148">
        <f t="shared" si="33"/>
        <v>149.70999999999998</v>
      </c>
      <c r="I236" s="149">
        <f t="shared" si="34"/>
        <v>95.35</v>
      </c>
      <c r="J236" s="140">
        <f t="shared" si="31"/>
        <v>0.61</v>
      </c>
      <c r="K236" s="142">
        <f>'2025-26 Salary &amp; Benefits'!E$6</f>
        <v>78209</v>
      </c>
      <c r="L236" s="142">
        <f>'2025-26 Salary &amp; Benefits'!F$6</f>
        <v>80164</v>
      </c>
      <c r="M236" s="9">
        <f t="shared" si="35"/>
        <v>47707.49</v>
      </c>
      <c r="N236" s="9">
        <f t="shared" si="36"/>
        <v>3148.5500000000029</v>
      </c>
      <c r="O236" s="9">
        <f>'2025-26 Salary &amp; Benefits'!G$6</f>
        <v>15997.68</v>
      </c>
      <c r="P236" s="143">
        <f>'2025-26 Salary &amp; Benefits'!H$6</f>
        <v>0.16020000000000001</v>
      </c>
      <c r="Q236" s="143">
        <f>'2025-26 Salary &amp; Benefits'!I$6</f>
        <v>0.15390000000000001</v>
      </c>
      <c r="R236" s="9">
        <f t="shared" si="37"/>
        <v>17885.89</v>
      </c>
      <c r="S236" s="9">
        <f t="shared" si="32"/>
        <v>847.6</v>
      </c>
      <c r="T236" s="9">
        <f t="shared" si="38"/>
        <v>130.44999999999999</v>
      </c>
      <c r="U236" s="9">
        <f t="shared" si="39"/>
        <v>978.05</v>
      </c>
      <c r="V236" s="9">
        <f t="shared" si="40"/>
        <v>69719.98000000001</v>
      </c>
    </row>
    <row r="237" spans="1:22">
      <c r="A237" s="104" t="s">
        <v>2219</v>
      </c>
      <c r="B237" s="2" t="s">
        <v>424</v>
      </c>
      <c r="C237" s="72">
        <f>IF(A237=Summary!$B$9,Summary!$G$9,0)</f>
        <v>0</v>
      </c>
      <c r="D237" s="111">
        <f>VLOOKUP(A237,AAFTE!$A:$AE,3,0)</f>
        <v>1728.3100000000002</v>
      </c>
      <c r="E237" s="146">
        <f>VLOOKUP($A237,'2025-26 Salary &amp; Benefits'!$A:$I,3,)</f>
        <v>1</v>
      </c>
      <c r="F237" s="146">
        <f>VLOOKUP($A237,'2025-26 Salary &amp; Benefits'!$A:$I,4,)</f>
        <v>1</v>
      </c>
      <c r="G237" s="147">
        <f>VLOOKUP(A237,'CEDARS District FRPL'!$A$3:$C$322,3,0)</f>
        <v>0.68130000000000002</v>
      </c>
      <c r="H237" s="148">
        <f t="shared" si="33"/>
        <v>1728.3100000000002</v>
      </c>
      <c r="I237" s="149">
        <f t="shared" si="34"/>
        <v>1177.5</v>
      </c>
      <c r="J237" s="140">
        <f t="shared" si="31"/>
        <v>7.5279999999999996</v>
      </c>
      <c r="K237" s="142">
        <f>'2025-26 Salary &amp; Benefits'!E$6</f>
        <v>78209</v>
      </c>
      <c r="L237" s="142">
        <f>'2025-26 Salary &amp; Benefits'!F$6</f>
        <v>80164</v>
      </c>
      <c r="M237" s="9">
        <f t="shared" si="35"/>
        <v>588757.35</v>
      </c>
      <c r="N237" s="9">
        <f t="shared" si="36"/>
        <v>14717.239999999991</v>
      </c>
      <c r="O237" s="9">
        <f>'2025-26 Salary &amp; Benefits'!G$6</f>
        <v>15997.68</v>
      </c>
      <c r="P237" s="143">
        <f>'2025-26 Salary &amp; Benefits'!H$6</f>
        <v>0.16020000000000001</v>
      </c>
      <c r="Q237" s="143">
        <f>'2025-26 Salary &amp; Benefits'!I$6</f>
        <v>0.15390000000000001</v>
      </c>
      <c r="R237" s="9">
        <f t="shared" si="37"/>
        <v>217014.45</v>
      </c>
      <c r="S237" s="9">
        <f t="shared" si="32"/>
        <v>10057.91</v>
      </c>
      <c r="T237" s="9">
        <f t="shared" si="38"/>
        <v>1547.91</v>
      </c>
      <c r="U237" s="9">
        <f t="shared" si="39"/>
        <v>11605.82</v>
      </c>
      <c r="V237" s="9">
        <f t="shared" si="40"/>
        <v>832094.86</v>
      </c>
    </row>
    <row r="238" spans="1:22">
      <c r="A238" s="104" t="s">
        <v>2353</v>
      </c>
      <c r="B238" s="2" t="s">
        <v>1456</v>
      </c>
      <c r="C238" s="72">
        <f>IF(A238=Summary!$B$9,Summary!$G$9,0)</f>
        <v>0</v>
      </c>
      <c r="D238" s="111">
        <f>VLOOKUP(A238,AAFTE!$A:$AE,3,0)</f>
        <v>798.53</v>
      </c>
      <c r="E238" s="146">
        <f>VLOOKUP($A238,'2025-26 Salary &amp; Benefits'!$A:$I,3,)</f>
        <v>1.1200000000000001</v>
      </c>
      <c r="F238" s="146">
        <f>VLOOKUP($A238,'2025-26 Salary &amp; Benefits'!$A:$I,4,)</f>
        <v>1.1200000000000001</v>
      </c>
      <c r="G238" s="147">
        <f>VLOOKUP(A238,'CEDARS District FRPL'!$A$3:$C$322,3,0)</f>
        <v>0.4</v>
      </c>
      <c r="H238" s="148">
        <f t="shared" si="33"/>
        <v>798.53</v>
      </c>
      <c r="I238" s="149">
        <f t="shared" si="34"/>
        <v>319.41000000000003</v>
      </c>
      <c r="J238" s="140">
        <f t="shared" si="31"/>
        <v>2.0419999999999998</v>
      </c>
      <c r="K238" s="142">
        <f>'2025-26 Salary &amp; Benefits'!E$6</f>
        <v>78209</v>
      </c>
      <c r="L238" s="142">
        <f>'2025-26 Salary &amp; Benefits'!F$6</f>
        <v>80164</v>
      </c>
      <c r="M238" s="9">
        <f t="shared" si="35"/>
        <v>178867.11</v>
      </c>
      <c r="N238" s="9">
        <f t="shared" si="36"/>
        <v>4471.1600000000035</v>
      </c>
      <c r="O238" s="9">
        <f>'2025-26 Salary &amp; Benefits'!G$6</f>
        <v>15997.68</v>
      </c>
      <c r="P238" s="143">
        <f>'2025-26 Salary &amp; Benefits'!H$6</f>
        <v>0.16020000000000001</v>
      </c>
      <c r="Q238" s="143">
        <f>'2025-26 Salary &amp; Benefits'!I$6</f>
        <v>0.15390000000000001</v>
      </c>
      <c r="R238" s="9">
        <f t="shared" si="37"/>
        <v>62009.89</v>
      </c>
      <c r="S238" s="9">
        <f t="shared" si="32"/>
        <v>3055.64</v>
      </c>
      <c r="T238" s="9">
        <f t="shared" si="38"/>
        <v>470.26</v>
      </c>
      <c r="U238" s="9">
        <f t="shared" si="39"/>
        <v>3525.8999999999996</v>
      </c>
      <c r="V238" s="9">
        <f t="shared" si="40"/>
        <v>248874.06</v>
      </c>
    </row>
    <row r="239" spans="1:22">
      <c r="A239" s="104" t="s">
        <v>2233</v>
      </c>
      <c r="B239" s="2" t="s">
        <v>493</v>
      </c>
      <c r="C239" s="72">
        <f>IF(A239=Summary!$B$9,Summary!$G$9,0)</f>
        <v>0</v>
      </c>
      <c r="D239" s="111">
        <f>VLOOKUP(A239,AAFTE!$A:$AE,3,0)</f>
        <v>62.23</v>
      </c>
      <c r="E239" s="146">
        <f>VLOOKUP($A239,'2025-26 Salary &amp; Benefits'!$A:$I,3,)</f>
        <v>1</v>
      </c>
      <c r="F239" s="146">
        <f>VLOOKUP($A239,'2025-26 Salary &amp; Benefits'!$A:$I,4,)</f>
        <v>1</v>
      </c>
      <c r="G239" s="147">
        <f>VLOOKUP(A239,'CEDARS District FRPL'!$A$3:$C$322,3,0)</f>
        <v>0.62960000000000005</v>
      </c>
      <c r="H239" s="148">
        <f t="shared" si="33"/>
        <v>62.23</v>
      </c>
      <c r="I239" s="149">
        <f t="shared" si="34"/>
        <v>39.18</v>
      </c>
      <c r="J239" s="140">
        <f t="shared" si="31"/>
        <v>0.25</v>
      </c>
      <c r="K239" s="142">
        <f>'2025-26 Salary &amp; Benefits'!E$6</f>
        <v>78209</v>
      </c>
      <c r="L239" s="142">
        <f>'2025-26 Salary &amp; Benefits'!F$6</f>
        <v>80164</v>
      </c>
      <c r="M239" s="9">
        <f t="shared" si="35"/>
        <v>19552.25</v>
      </c>
      <c r="N239" s="9">
        <f t="shared" si="36"/>
        <v>488.75</v>
      </c>
      <c r="O239" s="9">
        <f>'2025-26 Salary &amp; Benefits'!G$6</f>
        <v>15997.68</v>
      </c>
      <c r="P239" s="143">
        <f>'2025-26 Salary &amp; Benefits'!H$6</f>
        <v>0.16020000000000001</v>
      </c>
      <c r="Q239" s="143">
        <f>'2025-26 Salary &amp; Benefits'!I$6</f>
        <v>0.15390000000000001</v>
      </c>
      <c r="R239" s="9">
        <f t="shared" si="37"/>
        <v>7206.91</v>
      </c>
      <c r="S239" s="9">
        <f t="shared" si="32"/>
        <v>334.02</v>
      </c>
      <c r="T239" s="9">
        <f t="shared" si="38"/>
        <v>51.41</v>
      </c>
      <c r="U239" s="9">
        <f t="shared" si="39"/>
        <v>385.42999999999995</v>
      </c>
      <c r="V239" s="9">
        <f t="shared" si="40"/>
        <v>27633.34</v>
      </c>
    </row>
    <row r="240" spans="1:22">
      <c r="A240" s="104" t="s">
        <v>2245</v>
      </c>
      <c r="B240" s="2" t="s">
        <v>536</v>
      </c>
      <c r="C240" s="72">
        <f>IF(A240=Summary!$B$9,Summary!$G$9,0)</f>
        <v>0</v>
      </c>
      <c r="D240" s="111">
        <f>VLOOKUP(A240,AAFTE!$A:$AE,3,0)</f>
        <v>49781.919999999998</v>
      </c>
      <c r="E240" s="146">
        <f>VLOOKUP($A240,'2025-26 Salary &amp; Benefits'!$A:$I,3,)</f>
        <v>1.18</v>
      </c>
      <c r="F240" s="146">
        <f>VLOOKUP($A240,'2025-26 Salary &amp; Benefits'!$A:$I,4,)</f>
        <v>1.18</v>
      </c>
      <c r="G240" s="147">
        <f>VLOOKUP(A240,'CEDARS District FRPL'!$A$3:$C$322,3,0)</f>
        <v>0.40450000000000003</v>
      </c>
      <c r="H240" s="148">
        <f t="shared" si="33"/>
        <v>49781.919999999998</v>
      </c>
      <c r="I240" s="149">
        <f t="shared" si="34"/>
        <v>20136.79</v>
      </c>
      <c r="J240" s="140">
        <f t="shared" si="31"/>
        <v>128.74100000000001</v>
      </c>
      <c r="K240" s="142">
        <f>'2025-26 Salary &amp; Benefits'!E$6</f>
        <v>78209</v>
      </c>
      <c r="L240" s="142">
        <f>'2025-26 Salary &amp; Benefits'!F$6</f>
        <v>80164</v>
      </c>
      <c r="M240" s="9">
        <f t="shared" si="35"/>
        <v>11881071.75</v>
      </c>
      <c r="N240" s="9">
        <f t="shared" si="36"/>
        <v>296992.6099999994</v>
      </c>
      <c r="O240" s="9">
        <f>'2025-26 Salary &amp; Benefits'!G$6</f>
        <v>15997.68</v>
      </c>
      <c r="P240" s="143">
        <f>'2025-26 Salary &amp; Benefits'!H$6</f>
        <v>0.16020000000000001</v>
      </c>
      <c r="Q240" s="143">
        <f>'2025-26 Salary &amp; Benefits'!I$6</f>
        <v>0.15390000000000001</v>
      </c>
      <c r="R240" s="9">
        <f t="shared" si="37"/>
        <v>4008612.18</v>
      </c>
      <c r="S240" s="9">
        <f t="shared" si="32"/>
        <v>202967.74</v>
      </c>
      <c r="T240" s="9">
        <f t="shared" si="38"/>
        <v>31236.74</v>
      </c>
      <c r="U240" s="9">
        <f t="shared" si="39"/>
        <v>234204.47999999998</v>
      </c>
      <c r="V240" s="9">
        <f t="shared" si="40"/>
        <v>16420881.02</v>
      </c>
    </row>
    <row r="241" spans="1:22">
      <c r="A241" s="104" t="s">
        <v>2356</v>
      </c>
      <c r="B241" s="2" t="s">
        <v>1472</v>
      </c>
      <c r="C241" s="72">
        <f>IF(A241=Summary!$B$9,Summary!$G$9,0)</f>
        <v>0</v>
      </c>
      <c r="D241" s="111">
        <f>VLOOKUP(A241,AAFTE!$A:$AE,3,0)</f>
        <v>4419.3900000000003</v>
      </c>
      <c r="E241" s="146">
        <f>VLOOKUP($A241,'2025-26 Salary &amp; Benefits'!$A:$I,3,)</f>
        <v>1.1200000000000001</v>
      </c>
      <c r="F241" s="146">
        <f>VLOOKUP($A241,'2025-26 Salary &amp; Benefits'!$A:$I,4,)</f>
        <v>1.1200000000000001</v>
      </c>
      <c r="G241" s="147">
        <f>VLOOKUP(A241,'CEDARS District FRPL'!$A$3:$C$322,3,0)</f>
        <v>0.50880000000000003</v>
      </c>
      <c r="H241" s="148">
        <f t="shared" si="33"/>
        <v>4419.3900000000003</v>
      </c>
      <c r="I241" s="149">
        <f t="shared" si="34"/>
        <v>2248.59</v>
      </c>
      <c r="J241" s="140">
        <f t="shared" si="31"/>
        <v>14.375999999999999</v>
      </c>
      <c r="K241" s="142">
        <f>'2025-26 Salary &amp; Benefits'!E$6</f>
        <v>78209</v>
      </c>
      <c r="L241" s="142">
        <f>'2025-26 Salary &amp; Benefits'!F$6</f>
        <v>80164</v>
      </c>
      <c r="M241" s="9">
        <f t="shared" si="35"/>
        <v>1259252.49</v>
      </c>
      <c r="N241" s="9">
        <f t="shared" si="36"/>
        <v>31477.689999999944</v>
      </c>
      <c r="O241" s="9">
        <f>'2025-26 Salary &amp; Benefits'!G$6</f>
        <v>15997.68</v>
      </c>
      <c r="P241" s="143">
        <f>'2025-26 Salary &amp; Benefits'!H$6</f>
        <v>0.16020000000000001</v>
      </c>
      <c r="Q241" s="143">
        <f>'2025-26 Salary &amp; Benefits'!I$6</f>
        <v>0.15390000000000001</v>
      </c>
      <c r="R241" s="9">
        <f t="shared" si="37"/>
        <v>436559.31</v>
      </c>
      <c r="S241" s="9">
        <f t="shared" si="32"/>
        <v>21512.17</v>
      </c>
      <c r="T241" s="9">
        <f t="shared" si="38"/>
        <v>3310.72</v>
      </c>
      <c r="U241" s="9">
        <f t="shared" si="39"/>
        <v>24822.89</v>
      </c>
      <c r="V241" s="9">
        <f t="shared" si="40"/>
        <v>1752112.38</v>
      </c>
    </row>
    <row r="242" spans="1:22">
      <c r="A242" s="104" t="s">
        <v>2448</v>
      </c>
      <c r="B242" s="2" t="s">
        <v>2096</v>
      </c>
      <c r="C242" s="72">
        <f>IF(A242=Summary!$B$9,Summary!$G$9,0)</f>
        <v>0</v>
      </c>
      <c r="D242" s="111">
        <f>VLOOKUP(A242,AAFTE!$A:$AE,3,0)</f>
        <v>3645.67</v>
      </c>
      <c r="E242" s="146">
        <f>VLOOKUP($A242,'2025-26 Salary &amp; Benefits'!$A:$I,3,)</f>
        <v>1</v>
      </c>
      <c r="F242" s="146">
        <f>VLOOKUP($A242,'2025-26 Salary &amp; Benefits'!$A:$I,4,)</f>
        <v>1</v>
      </c>
      <c r="G242" s="147">
        <f>VLOOKUP(A242,'CEDARS District FRPL'!$A$3:$C$322,3,0)</f>
        <v>0.55589999999999995</v>
      </c>
      <c r="H242" s="148">
        <f t="shared" si="33"/>
        <v>3645.67</v>
      </c>
      <c r="I242" s="149">
        <f t="shared" si="34"/>
        <v>2026.63</v>
      </c>
      <c r="J242" s="140">
        <f t="shared" si="31"/>
        <v>12.957000000000001</v>
      </c>
      <c r="K242" s="142">
        <f>'2025-26 Salary &amp; Benefits'!E$6</f>
        <v>78209</v>
      </c>
      <c r="L242" s="142">
        <f>'2025-26 Salary &amp; Benefits'!F$6</f>
        <v>80164</v>
      </c>
      <c r="M242" s="9">
        <f t="shared" si="35"/>
        <v>1013354.01</v>
      </c>
      <c r="N242" s="9">
        <f t="shared" si="36"/>
        <v>25330.939999999944</v>
      </c>
      <c r="O242" s="9">
        <f>'2025-26 Salary &amp; Benefits'!G$6</f>
        <v>15997.68</v>
      </c>
      <c r="P242" s="143">
        <f>'2025-26 Salary &amp; Benefits'!H$6</f>
        <v>0.16020000000000001</v>
      </c>
      <c r="Q242" s="143">
        <f>'2025-26 Salary &amp; Benefits'!I$6</f>
        <v>0.15390000000000001</v>
      </c>
      <c r="R242" s="9">
        <f t="shared" si="37"/>
        <v>373519.68</v>
      </c>
      <c r="S242" s="9">
        <f t="shared" si="32"/>
        <v>17311.419999999998</v>
      </c>
      <c r="T242" s="9">
        <f t="shared" si="38"/>
        <v>2664.23</v>
      </c>
      <c r="U242" s="9">
        <f t="shared" si="39"/>
        <v>19975.649999999998</v>
      </c>
      <c r="V242" s="9">
        <f t="shared" si="40"/>
        <v>1432180.2799999998</v>
      </c>
    </row>
    <row r="243" spans="1:22">
      <c r="A243" s="104" t="s">
        <v>2333</v>
      </c>
      <c r="B243" s="2" t="s">
        <v>1258</v>
      </c>
      <c r="C243" s="72">
        <f>IF(A243=Summary!$B$9,Summary!$G$9,0)</f>
        <v>0</v>
      </c>
      <c r="D243" s="111">
        <f>VLOOKUP(A243,AAFTE!$A:$AE,3,0)</f>
        <v>255.89</v>
      </c>
      <c r="E243" s="146">
        <f>VLOOKUP($A243,'2025-26 Salary &amp; Benefits'!$A:$I,3,)</f>
        <v>1</v>
      </c>
      <c r="F243" s="146">
        <f>VLOOKUP($A243,'2025-26 Salary &amp; Benefits'!$A:$I,4,)</f>
        <v>1</v>
      </c>
      <c r="G243" s="147">
        <f>VLOOKUP(A243,'CEDARS District FRPL'!$A$3:$C$322,3,0)</f>
        <v>0.64290000000000003</v>
      </c>
      <c r="H243" s="148">
        <f t="shared" si="33"/>
        <v>255.89</v>
      </c>
      <c r="I243" s="149">
        <f t="shared" si="34"/>
        <v>164.51</v>
      </c>
      <c r="J243" s="140">
        <f t="shared" si="31"/>
        <v>1.052</v>
      </c>
      <c r="K243" s="142">
        <f>'2025-26 Salary &amp; Benefits'!E$6</f>
        <v>78209</v>
      </c>
      <c r="L243" s="142">
        <f>'2025-26 Salary &amp; Benefits'!F$6</f>
        <v>80164</v>
      </c>
      <c r="M243" s="9">
        <f t="shared" si="35"/>
        <v>82275.87</v>
      </c>
      <c r="N243" s="9">
        <f t="shared" si="36"/>
        <v>2056.6600000000035</v>
      </c>
      <c r="O243" s="9">
        <f>'2025-26 Salary &amp; Benefits'!G$6</f>
        <v>15997.68</v>
      </c>
      <c r="P243" s="143">
        <f>'2025-26 Salary &amp; Benefits'!H$6</f>
        <v>0.16020000000000001</v>
      </c>
      <c r="Q243" s="143">
        <f>'2025-26 Salary &amp; Benefits'!I$6</f>
        <v>0.15390000000000001</v>
      </c>
      <c r="R243" s="9">
        <f t="shared" si="37"/>
        <v>30326.67</v>
      </c>
      <c r="S243" s="9">
        <f t="shared" si="32"/>
        <v>1405.54</v>
      </c>
      <c r="T243" s="9">
        <f t="shared" si="38"/>
        <v>216.31</v>
      </c>
      <c r="U243" s="9">
        <f t="shared" si="39"/>
        <v>1621.85</v>
      </c>
      <c r="V243" s="9">
        <f t="shared" si="40"/>
        <v>116281.05</v>
      </c>
    </row>
    <row r="244" spans="1:22">
      <c r="A244" s="104" t="s">
        <v>2177</v>
      </c>
      <c r="B244" s="2" t="s">
        <v>146</v>
      </c>
      <c r="C244" s="72">
        <f>IF(A244=Summary!$B$9,Summary!$G$9,0)</f>
        <v>0</v>
      </c>
      <c r="D244" s="111">
        <f>VLOOKUP(A244,AAFTE!$A:$AE,3,0)</f>
        <v>2570.83</v>
      </c>
      <c r="E244" s="146">
        <f>VLOOKUP($A244,'2025-26 Salary &amp; Benefits'!$A:$I,3,)</f>
        <v>1.06</v>
      </c>
      <c r="F244" s="146">
        <f>VLOOKUP($A244,'2025-26 Salary &amp; Benefits'!$A:$I,4,)</f>
        <v>1.06</v>
      </c>
      <c r="G244" s="147">
        <f>VLOOKUP(A244,'CEDARS District FRPL'!$A$3:$C$322,3,0)</f>
        <v>0.50190000000000001</v>
      </c>
      <c r="H244" s="148">
        <f t="shared" si="33"/>
        <v>2570.83</v>
      </c>
      <c r="I244" s="149">
        <f t="shared" si="34"/>
        <v>1290.3</v>
      </c>
      <c r="J244" s="140">
        <f t="shared" si="31"/>
        <v>8.2490000000000006</v>
      </c>
      <c r="K244" s="142">
        <f>'2025-26 Salary &amp; Benefits'!E$6</f>
        <v>78209</v>
      </c>
      <c r="L244" s="142">
        <f>'2025-26 Salary &amp; Benefits'!F$6</f>
        <v>80164</v>
      </c>
      <c r="M244" s="9">
        <f t="shared" si="35"/>
        <v>683854.8</v>
      </c>
      <c r="N244" s="9">
        <f t="shared" si="36"/>
        <v>17094.409999999916</v>
      </c>
      <c r="O244" s="9">
        <f>'2025-26 Salary &amp; Benefits'!G$6</f>
        <v>15997.68</v>
      </c>
      <c r="P244" s="143">
        <f>'2025-26 Salary &amp; Benefits'!H$6</f>
        <v>0.16020000000000001</v>
      </c>
      <c r="Q244" s="143">
        <f>'2025-26 Salary &amp; Benefits'!I$6</f>
        <v>0.15390000000000001</v>
      </c>
      <c r="R244" s="9">
        <f t="shared" si="37"/>
        <v>244149.23</v>
      </c>
      <c r="S244" s="9">
        <f t="shared" si="32"/>
        <v>11682.49</v>
      </c>
      <c r="T244" s="9">
        <f t="shared" si="38"/>
        <v>1797.94</v>
      </c>
      <c r="U244" s="9">
        <f t="shared" si="39"/>
        <v>13480.43</v>
      </c>
      <c r="V244" s="9">
        <f t="shared" si="40"/>
        <v>958578.87</v>
      </c>
    </row>
    <row r="245" spans="1:22">
      <c r="A245" s="104" t="s">
        <v>2350</v>
      </c>
      <c r="B245" s="2" t="s">
        <v>1444</v>
      </c>
      <c r="C245" s="72">
        <f>IF(A245=Summary!$B$9,Summary!$G$9,0)</f>
        <v>0</v>
      </c>
      <c r="D245" s="111">
        <f>VLOOKUP(A245,AAFTE!$A:$AE,3,0)</f>
        <v>6.98</v>
      </c>
      <c r="E245" s="146">
        <f>VLOOKUP($A245,'2025-26 Salary &amp; Benefits'!$A:$I,3,)</f>
        <v>1.18</v>
      </c>
      <c r="F245" s="146">
        <f>VLOOKUP($A245,'2025-26 Salary &amp; Benefits'!$A:$I,4,)</f>
        <v>1.18</v>
      </c>
      <c r="G245" s="147">
        <f>VLOOKUP(A245,'CEDARS District FRPL'!$A$3:$C$322,3,0)</f>
        <v>0</v>
      </c>
      <c r="H245" s="148">
        <f t="shared" si="33"/>
        <v>6.98</v>
      </c>
      <c r="I245" s="149">
        <f t="shared" si="34"/>
        <v>0</v>
      </c>
      <c r="J245" s="140">
        <f t="shared" si="31"/>
        <v>0</v>
      </c>
      <c r="K245" s="142">
        <f>'2025-26 Salary &amp; Benefits'!E$6</f>
        <v>78209</v>
      </c>
      <c r="L245" s="142">
        <f>'2025-26 Salary &amp; Benefits'!F$6</f>
        <v>80164</v>
      </c>
      <c r="M245" s="9">
        <f t="shared" si="35"/>
        <v>0</v>
      </c>
      <c r="N245" s="9">
        <f t="shared" si="36"/>
        <v>0</v>
      </c>
      <c r="O245" s="9">
        <f>'2025-26 Salary &amp; Benefits'!G$6</f>
        <v>15997.68</v>
      </c>
      <c r="P245" s="143">
        <f>'2025-26 Salary &amp; Benefits'!H$6</f>
        <v>0.16020000000000001</v>
      </c>
      <c r="Q245" s="143">
        <f>'2025-26 Salary &amp; Benefits'!I$6</f>
        <v>0.15390000000000001</v>
      </c>
      <c r="R245" s="9">
        <f t="shared" si="37"/>
        <v>0</v>
      </c>
      <c r="S245" s="9">
        <f t="shared" si="32"/>
        <v>0</v>
      </c>
      <c r="T245" s="9">
        <f t="shared" si="38"/>
        <v>0</v>
      </c>
      <c r="U245" s="9">
        <f t="shared" si="39"/>
        <v>0</v>
      </c>
      <c r="V245" s="9">
        <f t="shared" si="40"/>
        <v>0</v>
      </c>
    </row>
    <row r="246" spans="1:22">
      <c r="A246" s="104" t="s">
        <v>2312</v>
      </c>
      <c r="B246" s="2" t="s">
        <v>1181</v>
      </c>
      <c r="C246" s="72">
        <f>IF(A246=Summary!$B$9,Summary!$G$9,0)</f>
        <v>0</v>
      </c>
      <c r="D246" s="111">
        <f>VLOOKUP(A246,AAFTE!$A:$AE,3,0)</f>
        <v>4352.96</v>
      </c>
      <c r="E246" s="146">
        <f>VLOOKUP($A246,'2025-26 Salary &amp; Benefits'!$A:$I,3,)</f>
        <v>1</v>
      </c>
      <c r="F246" s="146">
        <f>VLOOKUP($A246,'2025-26 Salary &amp; Benefits'!$A:$I,4,)</f>
        <v>1</v>
      </c>
      <c r="G246" s="147">
        <f>VLOOKUP(A246,'CEDARS District FRPL'!$A$3:$C$322,3,0)</f>
        <v>0.66949999999999998</v>
      </c>
      <c r="H246" s="148">
        <f t="shared" si="33"/>
        <v>4352.96</v>
      </c>
      <c r="I246" s="149">
        <f t="shared" si="34"/>
        <v>2914.31</v>
      </c>
      <c r="J246" s="140">
        <f t="shared" si="31"/>
        <v>18.632000000000001</v>
      </c>
      <c r="K246" s="142">
        <f>'2025-26 Salary &amp; Benefits'!E$6</f>
        <v>78209</v>
      </c>
      <c r="L246" s="142">
        <f>'2025-26 Salary &amp; Benefits'!F$6</f>
        <v>80164</v>
      </c>
      <c r="M246" s="9">
        <f t="shared" si="35"/>
        <v>1457190.09</v>
      </c>
      <c r="N246" s="9">
        <f t="shared" si="36"/>
        <v>36425.559999999823</v>
      </c>
      <c r="O246" s="9">
        <f>'2025-26 Salary &amp; Benefits'!G$6</f>
        <v>15997.68</v>
      </c>
      <c r="P246" s="143">
        <f>'2025-26 Salary &amp; Benefits'!H$6</f>
        <v>0.16020000000000001</v>
      </c>
      <c r="Q246" s="143">
        <f>'2025-26 Salary &amp; Benefits'!I$6</f>
        <v>0.15390000000000001</v>
      </c>
      <c r="R246" s="9">
        <f t="shared" si="37"/>
        <v>537116.52</v>
      </c>
      <c r="S246" s="9">
        <f t="shared" si="32"/>
        <v>24893.59</v>
      </c>
      <c r="T246" s="9">
        <f t="shared" si="38"/>
        <v>3831.12</v>
      </c>
      <c r="U246" s="9">
        <f t="shared" si="39"/>
        <v>28724.71</v>
      </c>
      <c r="V246" s="9">
        <f t="shared" si="40"/>
        <v>2059456.88</v>
      </c>
    </row>
    <row r="247" spans="1:22">
      <c r="A247" s="104" t="s">
        <v>2260</v>
      </c>
      <c r="B247" s="2" t="s">
        <v>851</v>
      </c>
      <c r="C247" s="72">
        <f>IF(A247=Summary!$B$9,Summary!$G$9,0)</f>
        <v>0</v>
      </c>
      <c r="D247" s="111">
        <f>VLOOKUP(A247,AAFTE!$A:$AE,3,0)</f>
        <v>9236.98</v>
      </c>
      <c r="E247" s="146">
        <f>VLOOKUP($A247,'2025-26 Salary &amp; Benefits'!$A:$I,3,)</f>
        <v>1.18</v>
      </c>
      <c r="F247" s="146">
        <f>VLOOKUP($A247,'2025-26 Salary &amp; Benefits'!$A:$I,4,)</f>
        <v>1.18</v>
      </c>
      <c r="G247" s="147">
        <f>VLOOKUP(A247,'CEDARS District FRPL'!$A$3:$C$322,3,0)</f>
        <v>0.30640000000000001</v>
      </c>
      <c r="H247" s="148">
        <f t="shared" si="33"/>
        <v>9236.98</v>
      </c>
      <c r="I247" s="149">
        <f t="shared" si="34"/>
        <v>2830.21</v>
      </c>
      <c r="J247" s="140">
        <f t="shared" si="31"/>
        <v>18.094000000000001</v>
      </c>
      <c r="K247" s="142">
        <f>'2025-26 Salary &amp; Benefits'!E$6</f>
        <v>78209</v>
      </c>
      <c r="L247" s="142">
        <f>'2025-26 Salary &amp; Benefits'!F$6</f>
        <v>80164</v>
      </c>
      <c r="M247" s="9">
        <f t="shared" si="35"/>
        <v>1669834.1</v>
      </c>
      <c r="N247" s="9">
        <f t="shared" si="36"/>
        <v>41741.049999999814</v>
      </c>
      <c r="O247" s="9">
        <f>'2025-26 Salary &amp; Benefits'!G$6</f>
        <v>15997.68</v>
      </c>
      <c r="P247" s="143">
        <f>'2025-26 Salary &amp; Benefits'!H$6</f>
        <v>0.16020000000000001</v>
      </c>
      <c r="Q247" s="143">
        <f>'2025-26 Salary &amp; Benefits'!I$6</f>
        <v>0.15390000000000001</v>
      </c>
      <c r="R247" s="9">
        <f t="shared" si="37"/>
        <v>563393.39</v>
      </c>
      <c r="S247" s="9">
        <f t="shared" si="32"/>
        <v>28526.25</v>
      </c>
      <c r="T247" s="9">
        <f t="shared" si="38"/>
        <v>4390.1899999999996</v>
      </c>
      <c r="U247" s="9">
        <f t="shared" si="39"/>
        <v>32916.44</v>
      </c>
      <c r="V247" s="9">
        <f t="shared" si="40"/>
        <v>2307884.98</v>
      </c>
    </row>
    <row r="248" spans="1:22">
      <c r="A248" s="104" t="s">
        <v>2361</v>
      </c>
      <c r="B248" s="2" t="s">
        <v>1502</v>
      </c>
      <c r="C248" s="72">
        <f>IF(A248=Summary!$B$9,Summary!$G$9,0)</f>
        <v>0</v>
      </c>
      <c r="D248" s="111">
        <f>VLOOKUP(A248,AAFTE!$A:$AE,3,0)</f>
        <v>109.56</v>
      </c>
      <c r="E248" s="146">
        <f>VLOOKUP($A248,'2025-26 Salary &amp; Benefits'!$A:$I,3,)</f>
        <v>1.06</v>
      </c>
      <c r="F248" s="146">
        <f>VLOOKUP($A248,'2025-26 Salary &amp; Benefits'!$A:$I,4,)</f>
        <v>1.06</v>
      </c>
      <c r="G248" s="147">
        <f>VLOOKUP(A248,'CEDARS District FRPL'!$A$3:$C$322,3,0)</f>
        <v>0.66269999999999996</v>
      </c>
      <c r="H248" s="148">
        <f t="shared" si="33"/>
        <v>109.56</v>
      </c>
      <c r="I248" s="149">
        <f t="shared" si="34"/>
        <v>72.61</v>
      </c>
      <c r="J248" s="140">
        <f t="shared" si="31"/>
        <v>0.46400000000000002</v>
      </c>
      <c r="K248" s="142">
        <f>'2025-26 Salary &amp; Benefits'!E$6</f>
        <v>78209</v>
      </c>
      <c r="L248" s="142">
        <f>'2025-26 Salary &amp; Benefits'!F$6</f>
        <v>80164</v>
      </c>
      <c r="M248" s="9">
        <f t="shared" si="35"/>
        <v>38466.31</v>
      </c>
      <c r="N248" s="9">
        <f t="shared" si="36"/>
        <v>961.55000000000291</v>
      </c>
      <c r="O248" s="9">
        <f>'2025-26 Salary &amp; Benefits'!G$6</f>
        <v>15997.68</v>
      </c>
      <c r="P248" s="143">
        <f>'2025-26 Salary &amp; Benefits'!H$6</f>
        <v>0.16020000000000001</v>
      </c>
      <c r="Q248" s="143">
        <f>'2025-26 Salary &amp; Benefits'!I$6</f>
        <v>0.15390000000000001</v>
      </c>
      <c r="R248" s="9">
        <f t="shared" si="37"/>
        <v>13733.21</v>
      </c>
      <c r="S248" s="9">
        <f t="shared" si="32"/>
        <v>657.13</v>
      </c>
      <c r="T248" s="9">
        <f t="shared" si="38"/>
        <v>101.13</v>
      </c>
      <c r="U248" s="9">
        <f t="shared" si="39"/>
        <v>758.26</v>
      </c>
      <c r="V248" s="9">
        <f t="shared" si="40"/>
        <v>53919.33</v>
      </c>
    </row>
    <row r="249" spans="1:22">
      <c r="A249" s="104" t="s">
        <v>2252</v>
      </c>
      <c r="B249" s="2" t="s">
        <v>744</v>
      </c>
      <c r="C249" s="72">
        <f>IF(A249=Summary!$B$9,Summary!$G$9,0)</f>
        <v>0</v>
      </c>
      <c r="D249" s="111">
        <f>VLOOKUP(A249,AAFTE!$A:$AE,3,0)</f>
        <v>40.78</v>
      </c>
      <c r="E249" s="146">
        <f>VLOOKUP($A249,'2025-26 Salary &amp; Benefits'!$A:$I,3,)</f>
        <v>1.18</v>
      </c>
      <c r="F249" s="146">
        <f>VLOOKUP($A249,'2025-26 Salary &amp; Benefits'!$A:$I,4,)</f>
        <v>1.18</v>
      </c>
      <c r="G249" s="147">
        <f>VLOOKUP(A249,'CEDARS District FRPL'!$A$3:$C$322,3,0)</f>
        <v>0.76190000000000002</v>
      </c>
      <c r="H249" s="148">
        <f t="shared" si="33"/>
        <v>40.78</v>
      </c>
      <c r="I249" s="149">
        <f t="shared" si="34"/>
        <v>31.07</v>
      </c>
      <c r="J249" s="140">
        <f t="shared" si="31"/>
        <v>0.19900000000000001</v>
      </c>
      <c r="K249" s="142">
        <f>'2025-26 Salary &amp; Benefits'!E$6</f>
        <v>78209</v>
      </c>
      <c r="L249" s="142">
        <f>'2025-26 Salary &amp; Benefits'!F$6</f>
        <v>80164</v>
      </c>
      <c r="M249" s="9">
        <f t="shared" si="35"/>
        <v>18365.04</v>
      </c>
      <c r="N249" s="9">
        <f t="shared" si="36"/>
        <v>459.06999999999971</v>
      </c>
      <c r="O249" s="9">
        <f>'2025-26 Salary &amp; Benefits'!G$6</f>
        <v>15997.68</v>
      </c>
      <c r="P249" s="143">
        <f>'2025-26 Salary &amp; Benefits'!H$6</f>
        <v>0.16020000000000001</v>
      </c>
      <c r="Q249" s="143">
        <f>'2025-26 Salary &amp; Benefits'!I$6</f>
        <v>0.15390000000000001</v>
      </c>
      <c r="R249" s="9">
        <f t="shared" si="37"/>
        <v>6196.27</v>
      </c>
      <c r="S249" s="9">
        <f t="shared" si="32"/>
        <v>313.74</v>
      </c>
      <c r="T249" s="9">
        <f t="shared" si="38"/>
        <v>48.28</v>
      </c>
      <c r="U249" s="9">
        <f t="shared" si="39"/>
        <v>362.02</v>
      </c>
      <c r="V249" s="9">
        <f t="shared" si="40"/>
        <v>25382.400000000001</v>
      </c>
    </row>
    <row r="250" spans="1:22">
      <c r="A250" s="104" t="s">
        <v>2373</v>
      </c>
      <c r="B250" s="2" t="s">
        <v>1638</v>
      </c>
      <c r="C250" s="72">
        <f>IF(A250=Summary!$B$9,Summary!$G$9,0)</f>
        <v>0</v>
      </c>
      <c r="D250" s="111">
        <f>VLOOKUP(A250,AAFTE!$A:$AE,3,0)</f>
        <v>9563.25</v>
      </c>
      <c r="E250" s="146">
        <f>VLOOKUP($A250,'2025-26 Salary &amp; Benefits'!$A:$I,3,)</f>
        <v>1.18</v>
      </c>
      <c r="F250" s="146">
        <f>VLOOKUP($A250,'2025-26 Salary &amp; Benefits'!$A:$I,4,)</f>
        <v>1.22</v>
      </c>
      <c r="G250" s="147">
        <f>VLOOKUP(A250,'CEDARS District FRPL'!$A$3:$C$322,3,0)</f>
        <v>0.21870000000000001</v>
      </c>
      <c r="H250" s="148">
        <f t="shared" si="33"/>
        <v>9563.25</v>
      </c>
      <c r="I250" s="149">
        <f t="shared" si="34"/>
        <v>2091.48</v>
      </c>
      <c r="J250" s="140">
        <f t="shared" si="31"/>
        <v>13.372</v>
      </c>
      <c r="K250" s="142">
        <f>'2025-26 Salary &amp; Benefits'!E$6</f>
        <v>78209</v>
      </c>
      <c r="L250" s="142">
        <f>'2025-26 Salary &amp; Benefits'!F$6</f>
        <v>80164</v>
      </c>
      <c r="M250" s="9">
        <f t="shared" si="35"/>
        <v>1234056.68</v>
      </c>
      <c r="N250" s="9">
        <f t="shared" si="36"/>
        <v>73725.989999999991</v>
      </c>
      <c r="O250" s="9">
        <f>'2025-26 Salary &amp; Benefits'!G$6</f>
        <v>15997.68</v>
      </c>
      <c r="P250" s="143">
        <f>'2025-26 Salary &amp; Benefits'!H$6</f>
        <v>0.16020000000000001</v>
      </c>
      <c r="Q250" s="143">
        <f>'2025-26 Salary &amp; Benefits'!I$6</f>
        <v>0.15390000000000001</v>
      </c>
      <c r="R250" s="9">
        <f t="shared" si="37"/>
        <v>422963.29</v>
      </c>
      <c r="S250" s="9">
        <f t="shared" si="32"/>
        <v>21796.38</v>
      </c>
      <c r="T250" s="9">
        <f t="shared" si="38"/>
        <v>3354.46</v>
      </c>
      <c r="U250" s="9">
        <f t="shared" si="39"/>
        <v>25150.84</v>
      </c>
      <c r="V250" s="9">
        <f t="shared" si="40"/>
        <v>1755896.8</v>
      </c>
    </row>
    <row r="251" spans="1:22">
      <c r="A251" s="104" t="s">
        <v>2258</v>
      </c>
      <c r="B251" s="2" t="s">
        <v>813</v>
      </c>
      <c r="C251" s="72">
        <f>IF(A251=Summary!$B$9,Summary!$G$9,0)</f>
        <v>0</v>
      </c>
      <c r="D251" s="111">
        <f>VLOOKUP(A251,AAFTE!$A:$AE,3,0)</f>
        <v>7042.03</v>
      </c>
      <c r="E251" s="146">
        <f>VLOOKUP($A251,'2025-26 Salary &amp; Benefits'!$A:$I,3,)</f>
        <v>1.18</v>
      </c>
      <c r="F251" s="146">
        <f>VLOOKUP($A251,'2025-26 Salary &amp; Benefits'!$A:$I,4,)</f>
        <v>1.18</v>
      </c>
      <c r="G251" s="147">
        <f>VLOOKUP(A251,'CEDARS District FRPL'!$A$3:$C$322,3,0)</f>
        <v>0.1187</v>
      </c>
      <c r="H251" s="148">
        <f t="shared" si="33"/>
        <v>7042.03</v>
      </c>
      <c r="I251" s="149">
        <f t="shared" si="34"/>
        <v>835.89</v>
      </c>
      <c r="J251" s="140">
        <f t="shared" si="31"/>
        <v>5.3440000000000003</v>
      </c>
      <c r="K251" s="142">
        <f>'2025-26 Salary &amp; Benefits'!E$6</f>
        <v>78209</v>
      </c>
      <c r="L251" s="142">
        <f>'2025-26 Salary &amp; Benefits'!F$6</f>
        <v>80164</v>
      </c>
      <c r="M251" s="9">
        <f t="shared" si="35"/>
        <v>493179.7</v>
      </c>
      <c r="N251" s="9">
        <f t="shared" si="36"/>
        <v>12328.070000000007</v>
      </c>
      <c r="O251" s="9">
        <f>'2025-26 Salary &amp; Benefits'!G$6</f>
        <v>15997.68</v>
      </c>
      <c r="P251" s="143">
        <f>'2025-26 Salary &amp; Benefits'!H$6</f>
        <v>0.16020000000000001</v>
      </c>
      <c r="Q251" s="143">
        <f>'2025-26 Salary &amp; Benefits'!I$6</f>
        <v>0.15390000000000001</v>
      </c>
      <c r="R251" s="9">
        <f t="shared" si="37"/>
        <v>166396.28</v>
      </c>
      <c r="S251" s="9">
        <f t="shared" si="32"/>
        <v>8425.1299999999992</v>
      </c>
      <c r="T251" s="9">
        <f t="shared" si="38"/>
        <v>1296.6300000000001</v>
      </c>
      <c r="U251" s="9">
        <f t="shared" si="39"/>
        <v>9721.7599999999984</v>
      </c>
      <c r="V251" s="9">
        <f t="shared" si="40"/>
        <v>681625.81</v>
      </c>
    </row>
    <row r="252" spans="1:22">
      <c r="A252" s="104" t="s">
        <v>2218</v>
      </c>
      <c r="B252" s="2" t="s">
        <v>421</v>
      </c>
      <c r="C252" s="72">
        <f>IF(A252=Summary!$B$9,Summary!$G$9,0)</f>
        <v>0</v>
      </c>
      <c r="D252" s="111">
        <f>VLOOKUP(A252,AAFTE!$A:$AE,3,0)</f>
        <v>548.95000000000005</v>
      </c>
      <c r="E252" s="146">
        <f>VLOOKUP($A252,'2025-26 Salary &amp; Benefits'!$A:$I,3,)</f>
        <v>1</v>
      </c>
      <c r="F252" s="146">
        <f>VLOOKUP($A252,'2025-26 Salary &amp; Benefits'!$A:$I,4,)</f>
        <v>1</v>
      </c>
      <c r="G252" s="147">
        <f>VLOOKUP(A252,'CEDARS District FRPL'!$A$3:$C$322,3,0)</f>
        <v>0.74260000000000004</v>
      </c>
      <c r="H252" s="148">
        <f t="shared" si="33"/>
        <v>548.95000000000005</v>
      </c>
      <c r="I252" s="149">
        <f t="shared" si="34"/>
        <v>407.65</v>
      </c>
      <c r="J252" s="140">
        <f t="shared" si="31"/>
        <v>2.6059999999999999</v>
      </c>
      <c r="K252" s="142">
        <f>'2025-26 Salary &amp; Benefits'!E$6</f>
        <v>78209</v>
      </c>
      <c r="L252" s="142">
        <f>'2025-26 Salary &amp; Benefits'!F$6</f>
        <v>80164</v>
      </c>
      <c r="M252" s="9">
        <f t="shared" si="35"/>
        <v>203812.65</v>
      </c>
      <c r="N252" s="9">
        <f t="shared" si="36"/>
        <v>5094.7300000000105</v>
      </c>
      <c r="O252" s="9">
        <f>'2025-26 Salary &amp; Benefits'!G$6</f>
        <v>15997.68</v>
      </c>
      <c r="P252" s="143">
        <f>'2025-26 Salary &amp; Benefits'!H$6</f>
        <v>0.16020000000000001</v>
      </c>
      <c r="Q252" s="143">
        <f>'2025-26 Salary &amp; Benefits'!I$6</f>
        <v>0.15390000000000001</v>
      </c>
      <c r="R252" s="9">
        <f t="shared" si="37"/>
        <v>75124.820000000007</v>
      </c>
      <c r="S252" s="9">
        <f t="shared" si="32"/>
        <v>3481.79</v>
      </c>
      <c r="T252" s="9">
        <f t="shared" si="38"/>
        <v>535.85</v>
      </c>
      <c r="U252" s="9">
        <f t="shared" si="39"/>
        <v>4017.64</v>
      </c>
      <c r="V252" s="9">
        <f t="shared" si="40"/>
        <v>288049.83999999997</v>
      </c>
    </row>
    <row r="253" spans="1:22">
      <c r="A253" s="104" t="s">
        <v>2327</v>
      </c>
      <c r="B253" s="2" t="s">
        <v>1240</v>
      </c>
      <c r="C253" s="72">
        <f>IF(A253=Summary!$B$9,Summary!$G$9,0)</f>
        <v>0</v>
      </c>
      <c r="D253" s="111">
        <f>VLOOKUP(A253,AAFTE!$A:$AE,3,0)</f>
        <v>1356.46</v>
      </c>
      <c r="E253" s="146">
        <f>VLOOKUP($A253,'2025-26 Salary &amp; Benefits'!$A:$I,3,)</f>
        <v>1</v>
      </c>
      <c r="F253" s="146">
        <f>VLOOKUP($A253,'2025-26 Salary &amp; Benefits'!$A:$I,4,)</f>
        <v>1</v>
      </c>
      <c r="G253" s="147">
        <f>VLOOKUP(A253,'CEDARS District FRPL'!$A$3:$C$322,3,0)</f>
        <v>0.64710000000000001</v>
      </c>
      <c r="H253" s="148">
        <f t="shared" si="33"/>
        <v>1356.46</v>
      </c>
      <c r="I253" s="149">
        <f t="shared" si="34"/>
        <v>877.77</v>
      </c>
      <c r="J253" s="140">
        <f t="shared" si="31"/>
        <v>5.6120000000000001</v>
      </c>
      <c r="K253" s="142">
        <f>'2025-26 Salary &amp; Benefits'!E$6</f>
        <v>78209</v>
      </c>
      <c r="L253" s="142">
        <f>'2025-26 Salary &amp; Benefits'!F$6</f>
        <v>80164</v>
      </c>
      <c r="M253" s="9">
        <f t="shared" si="35"/>
        <v>438908.91</v>
      </c>
      <c r="N253" s="9">
        <f t="shared" si="36"/>
        <v>10971.460000000021</v>
      </c>
      <c r="O253" s="9">
        <f>'2025-26 Salary &amp; Benefits'!G$6</f>
        <v>15997.68</v>
      </c>
      <c r="P253" s="143">
        <f>'2025-26 Salary &amp; Benefits'!H$6</f>
        <v>0.16020000000000001</v>
      </c>
      <c r="Q253" s="143">
        <f>'2025-26 Salary &amp; Benefits'!I$6</f>
        <v>0.15390000000000001</v>
      </c>
      <c r="R253" s="9">
        <f t="shared" si="37"/>
        <v>161780.70000000001</v>
      </c>
      <c r="S253" s="9">
        <f t="shared" si="32"/>
        <v>7498.01</v>
      </c>
      <c r="T253" s="9">
        <f t="shared" si="38"/>
        <v>1153.94</v>
      </c>
      <c r="U253" s="9">
        <f t="shared" si="39"/>
        <v>8651.9500000000007</v>
      </c>
      <c r="V253" s="9">
        <f t="shared" si="40"/>
        <v>620313.02</v>
      </c>
    </row>
    <row r="254" spans="1:22">
      <c r="A254" s="104" t="s">
        <v>2271</v>
      </c>
      <c r="B254" s="2" t="s">
        <v>1043</v>
      </c>
      <c r="C254" s="72">
        <f>IF(A254=Summary!$B$9,Summary!$G$9,0)</f>
        <v>0</v>
      </c>
      <c r="D254" s="111">
        <f>VLOOKUP(A254,AAFTE!$A:$AE,3,0)</f>
        <v>9166.2999999999993</v>
      </c>
      <c r="E254" s="146">
        <f>VLOOKUP($A254,'2025-26 Salary &amp; Benefits'!$A:$I,3,)</f>
        <v>1.18</v>
      </c>
      <c r="F254" s="146">
        <f>VLOOKUP($A254,'2025-26 Salary &amp; Benefits'!$A:$I,4,)</f>
        <v>1.18</v>
      </c>
      <c r="G254" s="147">
        <f>VLOOKUP(A254,'CEDARS District FRPL'!$A$3:$C$322,3,0)</f>
        <v>0.39579999999999999</v>
      </c>
      <c r="H254" s="148">
        <f t="shared" si="33"/>
        <v>9166.2999999999993</v>
      </c>
      <c r="I254" s="149">
        <f t="shared" si="34"/>
        <v>3628.02</v>
      </c>
      <c r="J254" s="140">
        <f t="shared" si="31"/>
        <v>23.195</v>
      </c>
      <c r="K254" s="142">
        <f>'2025-26 Salary &amp; Benefits'!E$6</f>
        <v>78209</v>
      </c>
      <c r="L254" s="142">
        <f>'2025-26 Salary &amp; Benefits'!F$6</f>
        <v>80164</v>
      </c>
      <c r="M254" s="9">
        <f t="shared" si="35"/>
        <v>2140588.15</v>
      </c>
      <c r="N254" s="9">
        <f t="shared" si="36"/>
        <v>53508.550000000279</v>
      </c>
      <c r="O254" s="9">
        <f>'2025-26 Salary &amp; Benefits'!G$6</f>
        <v>15997.68</v>
      </c>
      <c r="P254" s="143">
        <f>'2025-26 Salary &amp; Benefits'!H$6</f>
        <v>0.16020000000000001</v>
      </c>
      <c r="Q254" s="143">
        <f>'2025-26 Salary &amp; Benefits'!I$6</f>
        <v>0.15390000000000001</v>
      </c>
      <c r="R254" s="9">
        <f t="shared" si="37"/>
        <v>722223.38</v>
      </c>
      <c r="S254" s="9">
        <f t="shared" si="32"/>
        <v>36568.28</v>
      </c>
      <c r="T254" s="9">
        <f t="shared" si="38"/>
        <v>5627.86</v>
      </c>
      <c r="U254" s="9">
        <f t="shared" si="39"/>
        <v>42196.14</v>
      </c>
      <c r="V254" s="9">
        <f t="shared" si="40"/>
        <v>2958516.22</v>
      </c>
    </row>
    <row r="255" spans="1:22">
      <c r="A255" s="104" t="s">
        <v>2239</v>
      </c>
      <c r="B255" s="2" t="s">
        <v>516</v>
      </c>
      <c r="C255" s="72">
        <f>IF(A255=Summary!$B$9,Summary!$G$9,0)</f>
        <v>0</v>
      </c>
      <c r="D255" s="111">
        <f>VLOOKUP(A255,AAFTE!$A:$AE,3,0)</f>
        <v>1185.97</v>
      </c>
      <c r="E255" s="146">
        <f>VLOOKUP($A255,'2025-26 Salary &amp; Benefits'!$A:$I,3,)</f>
        <v>1.18</v>
      </c>
      <c r="F255" s="146">
        <f>VLOOKUP($A255,'2025-26 Salary &amp; Benefits'!$A:$I,4,)</f>
        <v>1.18</v>
      </c>
      <c r="G255" s="147">
        <f>VLOOKUP(A255,'CEDARS District FRPL'!$A$3:$C$322,3,0)</f>
        <v>0.35070000000000001</v>
      </c>
      <c r="H255" s="148">
        <f t="shared" si="33"/>
        <v>1185.97</v>
      </c>
      <c r="I255" s="149">
        <f t="shared" si="34"/>
        <v>415.92</v>
      </c>
      <c r="J255" s="140">
        <f t="shared" si="31"/>
        <v>2.6589999999999998</v>
      </c>
      <c r="K255" s="142">
        <f>'2025-26 Salary &amp; Benefits'!E$6</f>
        <v>78209</v>
      </c>
      <c r="L255" s="142">
        <f>'2025-26 Salary &amp; Benefits'!F$6</f>
        <v>80164</v>
      </c>
      <c r="M255" s="9">
        <f t="shared" si="35"/>
        <v>245390.12</v>
      </c>
      <c r="N255" s="9">
        <f t="shared" si="36"/>
        <v>6134.0500000000175</v>
      </c>
      <c r="O255" s="9">
        <f>'2025-26 Salary &amp; Benefits'!G$6</f>
        <v>15997.68</v>
      </c>
      <c r="P255" s="143">
        <f>'2025-26 Salary &amp; Benefits'!H$6</f>
        <v>0.16020000000000001</v>
      </c>
      <c r="Q255" s="143">
        <f>'2025-26 Salary &amp; Benefits'!I$6</f>
        <v>0.15390000000000001</v>
      </c>
      <c r="R255" s="9">
        <f t="shared" si="37"/>
        <v>82793.36</v>
      </c>
      <c r="S255" s="9">
        <f t="shared" si="32"/>
        <v>4192.07</v>
      </c>
      <c r="T255" s="9">
        <f t="shared" si="38"/>
        <v>645.16</v>
      </c>
      <c r="U255" s="9">
        <f t="shared" si="39"/>
        <v>4837.2299999999996</v>
      </c>
      <c r="V255" s="9">
        <f t="shared" si="40"/>
        <v>339154.76</v>
      </c>
    </row>
    <row r="256" spans="1:22">
      <c r="A256" s="104" t="s">
        <v>2310</v>
      </c>
      <c r="B256" s="2" t="s">
        <v>1177</v>
      </c>
      <c r="C256" s="72">
        <f>IF(A256=Summary!$B$9,Summary!$G$9,0)</f>
        <v>0</v>
      </c>
      <c r="D256" s="111">
        <f>VLOOKUP(A256,AAFTE!$A:$AE,3,0)</f>
        <v>209.54</v>
      </c>
      <c r="E256" s="146">
        <f>VLOOKUP($A256,'2025-26 Salary &amp; Benefits'!$A:$I,3,)</f>
        <v>1</v>
      </c>
      <c r="F256" s="146">
        <f>VLOOKUP($A256,'2025-26 Salary &amp; Benefits'!$A:$I,4,)</f>
        <v>1</v>
      </c>
      <c r="G256" s="147">
        <f>VLOOKUP(A256,'CEDARS District FRPL'!$A$3:$C$322,3,0)</f>
        <v>0.49230000000000002</v>
      </c>
      <c r="H256" s="148">
        <f t="shared" si="33"/>
        <v>209.54</v>
      </c>
      <c r="I256" s="149">
        <f t="shared" si="34"/>
        <v>103.16</v>
      </c>
      <c r="J256" s="140">
        <f t="shared" si="31"/>
        <v>0.66</v>
      </c>
      <c r="K256" s="142">
        <f>'2025-26 Salary &amp; Benefits'!E$6</f>
        <v>78209</v>
      </c>
      <c r="L256" s="142">
        <f>'2025-26 Salary &amp; Benefits'!F$6</f>
        <v>80164</v>
      </c>
      <c r="M256" s="9">
        <f t="shared" si="35"/>
        <v>51617.94</v>
      </c>
      <c r="N256" s="9">
        <f t="shared" si="36"/>
        <v>1290.2999999999956</v>
      </c>
      <c r="O256" s="9">
        <f>'2025-26 Salary &amp; Benefits'!G$6</f>
        <v>15997.68</v>
      </c>
      <c r="P256" s="143">
        <f>'2025-26 Salary &amp; Benefits'!H$6</f>
        <v>0.16020000000000001</v>
      </c>
      <c r="Q256" s="143">
        <f>'2025-26 Salary &amp; Benefits'!I$6</f>
        <v>0.15390000000000001</v>
      </c>
      <c r="R256" s="9">
        <f t="shared" si="37"/>
        <v>19026.240000000002</v>
      </c>
      <c r="S256" s="9">
        <f t="shared" si="32"/>
        <v>881.8</v>
      </c>
      <c r="T256" s="9">
        <f t="shared" si="38"/>
        <v>135.71</v>
      </c>
      <c r="U256" s="9">
        <f t="shared" si="39"/>
        <v>1017.51</v>
      </c>
      <c r="V256" s="9">
        <f t="shared" si="40"/>
        <v>72951.990000000005</v>
      </c>
    </row>
    <row r="257" spans="1:22">
      <c r="A257" s="104" t="s">
        <v>2393</v>
      </c>
      <c r="B257" s="2" t="s">
        <v>1827</v>
      </c>
      <c r="C257" s="72">
        <f>IF(A257=Summary!$B$9,Summary!$G$9,0)</f>
        <v>0</v>
      </c>
      <c r="D257" s="111">
        <f>VLOOKUP(A257,AAFTE!$A:$AE,3,0)</f>
        <v>826.84</v>
      </c>
      <c r="E257" s="146">
        <f>VLOOKUP($A257,'2025-26 Salary &amp; Benefits'!$A:$I,3,)</f>
        <v>1</v>
      </c>
      <c r="F257" s="146">
        <f>VLOOKUP($A257,'2025-26 Salary &amp; Benefits'!$A:$I,4,)</f>
        <v>1</v>
      </c>
      <c r="G257" s="147">
        <f>VLOOKUP(A257,'CEDARS District FRPL'!$A$3:$C$322,3,0)</f>
        <v>0.50660000000000005</v>
      </c>
      <c r="H257" s="148">
        <f t="shared" si="33"/>
        <v>826.84</v>
      </c>
      <c r="I257" s="149">
        <f t="shared" si="34"/>
        <v>418.88</v>
      </c>
      <c r="J257" s="140">
        <f t="shared" si="31"/>
        <v>2.6779999999999999</v>
      </c>
      <c r="K257" s="142">
        <f>'2025-26 Salary &amp; Benefits'!E$6</f>
        <v>78209</v>
      </c>
      <c r="L257" s="142">
        <f>'2025-26 Salary &amp; Benefits'!F$6</f>
        <v>80164</v>
      </c>
      <c r="M257" s="9">
        <f t="shared" si="35"/>
        <v>209443.7</v>
      </c>
      <c r="N257" s="9">
        <f t="shared" si="36"/>
        <v>5235.4899999999907</v>
      </c>
      <c r="O257" s="9">
        <f>'2025-26 Salary &amp; Benefits'!G$6</f>
        <v>15997.68</v>
      </c>
      <c r="P257" s="143">
        <f>'2025-26 Salary &amp; Benefits'!H$6</f>
        <v>0.16020000000000001</v>
      </c>
      <c r="Q257" s="143">
        <f>'2025-26 Salary &amp; Benefits'!I$6</f>
        <v>0.15390000000000001</v>
      </c>
      <c r="R257" s="9">
        <f t="shared" si="37"/>
        <v>77200.41</v>
      </c>
      <c r="S257" s="9">
        <f t="shared" si="32"/>
        <v>3577.99</v>
      </c>
      <c r="T257" s="9">
        <f t="shared" si="38"/>
        <v>550.65</v>
      </c>
      <c r="U257" s="9">
        <f t="shared" si="39"/>
        <v>4128.6399999999994</v>
      </c>
      <c r="V257" s="9">
        <f t="shared" si="40"/>
        <v>296008.24</v>
      </c>
    </row>
    <row r="258" spans="1:22">
      <c r="A258" s="104" t="s">
        <v>2379</v>
      </c>
      <c r="B258" s="2" t="s">
        <v>1687</v>
      </c>
      <c r="C258" s="72">
        <f>IF(A258=Summary!$B$9,Summary!$G$9,0)</f>
        <v>0</v>
      </c>
      <c r="D258" s="111">
        <f>VLOOKUP(A258,AAFTE!$A:$AE,3,0)</f>
        <v>28782.85</v>
      </c>
      <c r="E258" s="146">
        <f>VLOOKUP($A258,'2025-26 Salary &amp; Benefits'!$A:$I,3,)</f>
        <v>1</v>
      </c>
      <c r="F258" s="146">
        <f>VLOOKUP($A258,'2025-26 Salary &amp; Benefits'!$A:$I,4,)</f>
        <v>1</v>
      </c>
      <c r="G258" s="147">
        <f>VLOOKUP(A258,'CEDARS District FRPL'!$A$3:$C$322,3,0)</f>
        <v>0.59830000000000005</v>
      </c>
      <c r="H258" s="148">
        <f t="shared" si="33"/>
        <v>28782.85</v>
      </c>
      <c r="I258" s="149">
        <f t="shared" si="34"/>
        <v>17220.78</v>
      </c>
      <c r="J258" s="140">
        <f t="shared" si="31"/>
        <v>110.098</v>
      </c>
      <c r="K258" s="142">
        <f>'2025-26 Salary &amp; Benefits'!E$6</f>
        <v>78209</v>
      </c>
      <c r="L258" s="142">
        <f>'2025-26 Salary &amp; Benefits'!F$6</f>
        <v>80164</v>
      </c>
      <c r="M258" s="9">
        <f t="shared" si="35"/>
        <v>8610654.4800000004</v>
      </c>
      <c r="N258" s="9">
        <f t="shared" si="36"/>
        <v>215241.58999999985</v>
      </c>
      <c r="O258" s="9">
        <f>'2025-26 Salary &amp; Benefits'!G$6</f>
        <v>15997.68</v>
      </c>
      <c r="P258" s="143">
        <f>'2025-26 Salary &amp; Benefits'!H$6</f>
        <v>0.16020000000000001</v>
      </c>
      <c r="Q258" s="143">
        <f>'2025-26 Salary &amp; Benefits'!I$6</f>
        <v>0.15390000000000001</v>
      </c>
      <c r="R258" s="9">
        <f t="shared" si="37"/>
        <v>3173865.1</v>
      </c>
      <c r="S258" s="9">
        <f t="shared" si="32"/>
        <v>147098.26999999999</v>
      </c>
      <c r="T258" s="9">
        <f t="shared" si="38"/>
        <v>22638.42</v>
      </c>
      <c r="U258" s="9">
        <f t="shared" si="39"/>
        <v>169736.69</v>
      </c>
      <c r="V258" s="9">
        <f t="shared" si="40"/>
        <v>12169497.859999999</v>
      </c>
    </row>
    <row r="259" spans="1:22">
      <c r="A259" s="104" t="s">
        <v>2302</v>
      </c>
      <c r="B259" s="2" t="s">
        <v>1154</v>
      </c>
      <c r="C259" s="72">
        <f>IF(A259=Summary!$B$9,Summary!$G$9,0)</f>
        <v>0</v>
      </c>
      <c r="D259" s="111">
        <f>VLOOKUP(A259,AAFTE!$A:$AE,3,0)</f>
        <v>47.5</v>
      </c>
      <c r="E259" s="146">
        <f>VLOOKUP($A259,'2025-26 Salary &amp; Benefits'!$A:$I,3,)</f>
        <v>1</v>
      </c>
      <c r="F259" s="146">
        <f>VLOOKUP($A259,'2025-26 Salary &amp; Benefits'!$A:$I,4,)</f>
        <v>1</v>
      </c>
      <c r="G259" s="147">
        <f>VLOOKUP(A259,'CEDARS District FRPL'!$A$3:$C$322,3,0)</f>
        <v>0.61219999999999997</v>
      </c>
      <c r="H259" s="148">
        <f t="shared" si="33"/>
        <v>47.5</v>
      </c>
      <c r="I259" s="149">
        <f t="shared" si="34"/>
        <v>29.08</v>
      </c>
      <c r="J259" s="140">
        <f t="shared" si="31"/>
        <v>0.186</v>
      </c>
      <c r="K259" s="142">
        <f>'2025-26 Salary &amp; Benefits'!E$6</f>
        <v>78209</v>
      </c>
      <c r="L259" s="142">
        <f>'2025-26 Salary &amp; Benefits'!F$6</f>
        <v>80164</v>
      </c>
      <c r="M259" s="9">
        <f t="shared" si="35"/>
        <v>14546.87</v>
      </c>
      <c r="N259" s="9">
        <f t="shared" si="36"/>
        <v>363.6299999999992</v>
      </c>
      <c r="O259" s="9">
        <f>'2025-26 Salary &amp; Benefits'!G$6</f>
        <v>15997.68</v>
      </c>
      <c r="P259" s="143">
        <f>'2025-26 Salary &amp; Benefits'!H$6</f>
        <v>0.16020000000000001</v>
      </c>
      <c r="Q259" s="143">
        <f>'2025-26 Salary &amp; Benefits'!I$6</f>
        <v>0.15390000000000001</v>
      </c>
      <c r="R259" s="9">
        <f t="shared" si="37"/>
        <v>5361.94</v>
      </c>
      <c r="S259" s="9">
        <f t="shared" si="32"/>
        <v>248.51</v>
      </c>
      <c r="T259" s="9">
        <f t="shared" si="38"/>
        <v>38.25</v>
      </c>
      <c r="U259" s="9">
        <f t="shared" si="39"/>
        <v>286.76</v>
      </c>
      <c r="V259" s="9">
        <f t="shared" si="40"/>
        <v>20559.2</v>
      </c>
    </row>
    <row r="260" spans="1:22">
      <c r="A260" s="104" t="s">
        <v>2442</v>
      </c>
      <c r="B260" s="2" t="s">
        <v>2060</v>
      </c>
      <c r="C260" s="72">
        <f>IF(A260=Summary!$B$9,Summary!$G$9,0)</f>
        <v>0</v>
      </c>
      <c r="D260" s="111">
        <f>VLOOKUP(A260,AAFTE!$A:$AE,3,0)</f>
        <v>154.22999999999999</v>
      </c>
      <c r="E260" s="146">
        <f>VLOOKUP($A260,'2025-26 Salary &amp; Benefits'!$A:$I,3,)</f>
        <v>1</v>
      </c>
      <c r="F260" s="146">
        <f>VLOOKUP($A260,'2025-26 Salary &amp; Benefits'!$A:$I,4,)</f>
        <v>1</v>
      </c>
      <c r="G260" s="147">
        <f>VLOOKUP(A260,'CEDARS District FRPL'!$A$3:$C$322,3,0)</f>
        <v>0.4919</v>
      </c>
      <c r="H260" s="148">
        <f t="shared" si="33"/>
        <v>154.22999999999999</v>
      </c>
      <c r="I260" s="149">
        <f t="shared" si="34"/>
        <v>75.87</v>
      </c>
      <c r="J260" s="140">
        <f t="shared" si="31"/>
        <v>0.48499999999999999</v>
      </c>
      <c r="K260" s="142">
        <f>'2025-26 Salary &amp; Benefits'!E$6</f>
        <v>78209</v>
      </c>
      <c r="L260" s="142">
        <f>'2025-26 Salary &amp; Benefits'!F$6</f>
        <v>80164</v>
      </c>
      <c r="M260" s="9">
        <f t="shared" si="35"/>
        <v>37931.370000000003</v>
      </c>
      <c r="N260" s="9">
        <f t="shared" si="36"/>
        <v>948.16999999999825</v>
      </c>
      <c r="O260" s="9">
        <f>'2025-26 Salary &amp; Benefits'!G$6</f>
        <v>15997.68</v>
      </c>
      <c r="P260" s="143">
        <f>'2025-26 Salary &amp; Benefits'!H$6</f>
        <v>0.16020000000000001</v>
      </c>
      <c r="Q260" s="143">
        <f>'2025-26 Salary &amp; Benefits'!I$6</f>
        <v>0.15390000000000001</v>
      </c>
      <c r="R260" s="9">
        <f t="shared" si="37"/>
        <v>13981.4</v>
      </c>
      <c r="S260" s="9">
        <f t="shared" si="32"/>
        <v>647.99</v>
      </c>
      <c r="T260" s="9">
        <f t="shared" si="38"/>
        <v>99.73</v>
      </c>
      <c r="U260" s="9">
        <f t="shared" si="39"/>
        <v>747.72</v>
      </c>
      <c r="V260" s="9">
        <f t="shared" si="40"/>
        <v>53608.66</v>
      </c>
    </row>
    <row r="261" spans="1:22">
      <c r="A261" s="104" t="s">
        <v>2378</v>
      </c>
      <c r="B261" s="2" t="s">
        <v>1675</v>
      </c>
      <c r="C261" s="72">
        <f>IF(A261=Summary!$B$9,Summary!$G$9,0)</f>
        <v>0</v>
      </c>
      <c r="D261" s="111">
        <f>VLOOKUP(A261,AAFTE!$A:$AE,3,0)</f>
        <v>4797.08</v>
      </c>
      <c r="E261" s="146">
        <f>VLOOKUP($A261,'2025-26 Salary &amp; Benefits'!$A:$I,3,)</f>
        <v>1.1200000000000001</v>
      </c>
      <c r="F261" s="146">
        <f>VLOOKUP($A261,'2025-26 Salary &amp; Benefits'!$A:$I,4,)</f>
        <v>1.1600000000000001</v>
      </c>
      <c r="G261" s="147">
        <f>VLOOKUP(A261,'CEDARS District FRPL'!$A$3:$C$322,3,0)</f>
        <v>0.31269999999999998</v>
      </c>
      <c r="H261" s="148">
        <f t="shared" si="33"/>
        <v>4797.08</v>
      </c>
      <c r="I261" s="149">
        <f t="shared" si="34"/>
        <v>1500.05</v>
      </c>
      <c r="J261" s="140">
        <f t="shared" ref="J261:J324" si="41">ROUND((($I261*2.3975*36)/15)/900,3)</f>
        <v>9.59</v>
      </c>
      <c r="K261" s="142">
        <f>'2025-26 Salary &amp; Benefits'!E$6</f>
        <v>78209</v>
      </c>
      <c r="L261" s="142">
        <f>'2025-26 Salary &amp; Benefits'!F$6</f>
        <v>80164</v>
      </c>
      <c r="M261" s="9">
        <f t="shared" si="35"/>
        <v>840027.23</v>
      </c>
      <c r="N261" s="9">
        <f t="shared" si="36"/>
        <v>51749.170000000042</v>
      </c>
      <c r="O261" s="9">
        <f>'2025-26 Salary &amp; Benefits'!G$6</f>
        <v>15997.68</v>
      </c>
      <c r="P261" s="143">
        <f>'2025-26 Salary &amp; Benefits'!H$6</f>
        <v>0.16020000000000001</v>
      </c>
      <c r="Q261" s="143">
        <f>'2025-26 Salary &amp; Benefits'!I$6</f>
        <v>0.15390000000000001</v>
      </c>
      <c r="R261" s="9">
        <f t="shared" si="37"/>
        <v>295954.31</v>
      </c>
      <c r="S261" s="9">
        <f t="shared" ref="S261:S324" si="42">ROUND(((($L261*$F261*$J261)/180)*3),2)</f>
        <v>14862.94</v>
      </c>
      <c r="T261" s="9">
        <f t="shared" si="38"/>
        <v>2287.41</v>
      </c>
      <c r="U261" s="9">
        <f t="shared" si="39"/>
        <v>17150.349999999999</v>
      </c>
      <c r="V261" s="9">
        <f t="shared" si="40"/>
        <v>1204881.06</v>
      </c>
    </row>
    <row r="262" spans="1:22">
      <c r="A262" s="104" t="s">
        <v>2211</v>
      </c>
      <c r="B262" s="2" t="s">
        <v>394</v>
      </c>
      <c r="C262" s="72">
        <f>IF(A262=Summary!$B$9,Summary!$G$9,0)</f>
        <v>0</v>
      </c>
      <c r="D262" s="111">
        <f>VLOOKUP(A262,AAFTE!$A:$AE,3,0)</f>
        <v>13</v>
      </c>
      <c r="E262" s="146">
        <f>VLOOKUP($A262,'2025-26 Salary &amp; Benefits'!$A:$I,3,)</f>
        <v>1</v>
      </c>
      <c r="F262" s="146">
        <f>VLOOKUP($A262,'2025-26 Salary &amp; Benefits'!$A:$I,4,)</f>
        <v>1</v>
      </c>
      <c r="G262" s="147">
        <f>VLOOKUP(A262,'CEDARS District FRPL'!$A$3:$C$322,3,0)</f>
        <v>0</v>
      </c>
      <c r="H262" s="148">
        <f t="shared" si="33"/>
        <v>13</v>
      </c>
      <c r="I262" s="149">
        <f t="shared" si="34"/>
        <v>0</v>
      </c>
      <c r="J262" s="140">
        <f t="shared" si="41"/>
        <v>0</v>
      </c>
      <c r="K262" s="142">
        <f>'2025-26 Salary &amp; Benefits'!E$6</f>
        <v>78209</v>
      </c>
      <c r="L262" s="142">
        <f>'2025-26 Salary &amp; Benefits'!F$6</f>
        <v>80164</v>
      </c>
      <c r="M262" s="9">
        <f t="shared" si="35"/>
        <v>0</v>
      </c>
      <c r="N262" s="9">
        <f t="shared" si="36"/>
        <v>0</v>
      </c>
      <c r="O262" s="9">
        <f>'2025-26 Salary &amp; Benefits'!G$6</f>
        <v>15997.68</v>
      </c>
      <c r="P262" s="143">
        <f>'2025-26 Salary &amp; Benefits'!H$6</f>
        <v>0.16020000000000001</v>
      </c>
      <c r="Q262" s="143">
        <f>'2025-26 Salary &amp; Benefits'!I$6</f>
        <v>0.15390000000000001</v>
      </c>
      <c r="R262" s="9">
        <f t="shared" si="37"/>
        <v>0</v>
      </c>
      <c r="S262" s="9">
        <f t="shared" si="42"/>
        <v>0</v>
      </c>
      <c r="T262" s="9">
        <f t="shared" si="38"/>
        <v>0</v>
      </c>
      <c r="U262" s="9">
        <f t="shared" si="39"/>
        <v>0</v>
      </c>
      <c r="V262" s="9">
        <f t="shared" si="40"/>
        <v>0</v>
      </c>
    </row>
    <row r="263" spans="1:22">
      <c r="A263" s="104" t="s">
        <v>2191</v>
      </c>
      <c r="B263" s="2" t="s">
        <v>287</v>
      </c>
      <c r="C263" s="72">
        <f>IF(A263=Summary!$B$9,Summary!$G$9,0)</f>
        <v>0</v>
      </c>
      <c r="D263" s="111">
        <f>VLOOKUP(A263,AAFTE!$A:$AE,3,0)</f>
        <v>787.84999999999991</v>
      </c>
      <c r="E263" s="146">
        <f>VLOOKUP($A263,'2025-26 Salary &amp; Benefits'!$A:$I,3,)</f>
        <v>1</v>
      </c>
      <c r="F263" s="146">
        <f>VLOOKUP($A263,'2025-26 Salary &amp; Benefits'!$A:$I,4,)</f>
        <v>1</v>
      </c>
      <c r="G263" s="147">
        <f>VLOOKUP(A263,'CEDARS District FRPL'!$A$3:$C$322,3,0)</f>
        <v>0.79169999999999996</v>
      </c>
      <c r="H263" s="148">
        <f t="shared" si="33"/>
        <v>787.84999999999991</v>
      </c>
      <c r="I263" s="149">
        <f t="shared" si="34"/>
        <v>623.74</v>
      </c>
      <c r="J263" s="140">
        <f t="shared" si="41"/>
        <v>3.988</v>
      </c>
      <c r="K263" s="142">
        <f>'2025-26 Salary &amp; Benefits'!E$6</f>
        <v>78209</v>
      </c>
      <c r="L263" s="142">
        <f>'2025-26 Salary &amp; Benefits'!F$6</f>
        <v>80164</v>
      </c>
      <c r="M263" s="9">
        <f t="shared" si="35"/>
        <v>311897.49</v>
      </c>
      <c r="N263" s="9">
        <f t="shared" si="36"/>
        <v>7796.5400000000373</v>
      </c>
      <c r="O263" s="9">
        <f>'2025-26 Salary &amp; Benefits'!G$6</f>
        <v>15997.68</v>
      </c>
      <c r="P263" s="143">
        <f>'2025-26 Salary &amp; Benefits'!H$6</f>
        <v>0.16020000000000001</v>
      </c>
      <c r="Q263" s="143">
        <f>'2025-26 Salary &amp; Benefits'!I$6</f>
        <v>0.15390000000000001</v>
      </c>
      <c r="R263" s="9">
        <f t="shared" si="37"/>
        <v>114964.61</v>
      </c>
      <c r="S263" s="9">
        <f t="shared" si="42"/>
        <v>5328.23</v>
      </c>
      <c r="T263" s="9">
        <f t="shared" si="38"/>
        <v>820.01</v>
      </c>
      <c r="U263" s="9">
        <f t="shared" si="39"/>
        <v>6148.24</v>
      </c>
      <c r="V263" s="9">
        <f t="shared" si="40"/>
        <v>440806.88</v>
      </c>
    </row>
    <row r="264" spans="1:22">
      <c r="A264" s="104" t="s">
        <v>2169</v>
      </c>
      <c r="B264" s="2" t="s">
        <v>98</v>
      </c>
      <c r="C264" s="72">
        <f>IF(A264=Summary!$B$9,Summary!$G$9,0)</f>
        <v>0</v>
      </c>
      <c r="D264" s="111">
        <f>VLOOKUP(A264,AAFTE!$A:$AE,3,0)</f>
        <v>11.66</v>
      </c>
      <c r="E264" s="146">
        <f>VLOOKUP($A264,'2025-26 Salary &amp; Benefits'!$A:$I,3,)</f>
        <v>1</v>
      </c>
      <c r="F264" s="146">
        <f>VLOOKUP($A264,'2025-26 Salary &amp; Benefits'!$A:$I,4,)</f>
        <v>1</v>
      </c>
      <c r="G264" s="147">
        <f>VLOOKUP(A264,'CEDARS District FRPL'!$A$3:$C$322,3,0)</f>
        <v>0</v>
      </c>
      <c r="H264" s="148">
        <f t="shared" ref="H264:H324" si="43">IF(C264&gt;0,C264,D264)</f>
        <v>11.66</v>
      </c>
      <c r="I264" s="149">
        <f t="shared" ref="I264:I324" si="44">ROUND(H264*G264,2)</f>
        <v>0</v>
      </c>
      <c r="J264" s="140">
        <f t="shared" si="41"/>
        <v>0</v>
      </c>
      <c r="K264" s="142">
        <f>'2025-26 Salary &amp; Benefits'!E$6</f>
        <v>78209</v>
      </c>
      <c r="L264" s="142">
        <f>'2025-26 Salary &amp; Benefits'!F$6</f>
        <v>80164</v>
      </c>
      <c r="M264" s="9">
        <f t="shared" ref="M264:M324" si="45">ROUND($E264*$K264*$J264,2)</f>
        <v>0</v>
      </c>
      <c r="N264" s="9">
        <f t="shared" ref="N264:N324" si="46">ROUND($L264*$F264*$J264,2)-$M264</f>
        <v>0</v>
      </c>
      <c r="O264" s="9">
        <f>'2025-26 Salary &amp; Benefits'!G$6</f>
        <v>15997.68</v>
      </c>
      <c r="P264" s="143">
        <f>'2025-26 Salary &amp; Benefits'!H$6</f>
        <v>0.16020000000000001</v>
      </c>
      <c r="Q264" s="143">
        <f>'2025-26 Salary &amp; Benefits'!I$6</f>
        <v>0.15390000000000001</v>
      </c>
      <c r="R264" s="9">
        <f t="shared" ref="R264:R324" si="47">ROUND(M264*P264+N264*Q264+J264*O264,2)</f>
        <v>0</v>
      </c>
      <c r="S264" s="9">
        <f t="shared" si="42"/>
        <v>0</v>
      </c>
      <c r="T264" s="9">
        <f t="shared" ref="T264:T324" si="48">ROUND(S264*Q264,2)</f>
        <v>0</v>
      </c>
      <c r="U264" s="9">
        <f t="shared" ref="U264:U324" si="49">SUM(S264:T264)</f>
        <v>0</v>
      </c>
      <c r="V264" s="9">
        <f t="shared" ref="V264:V324" si="50">SUM(R264,M264:N264,U264)</f>
        <v>0</v>
      </c>
    </row>
    <row r="265" spans="1:22">
      <c r="A265" s="104" t="s">
        <v>2334</v>
      </c>
      <c r="B265" s="2" t="s">
        <v>1262</v>
      </c>
      <c r="C265" s="72">
        <f>IF(A265=Summary!$B$9,Summary!$G$9,0)</f>
        <v>0</v>
      </c>
      <c r="D265" s="111">
        <f>VLOOKUP(A265,AAFTE!$A:$AE,3,0)</f>
        <v>2998.81</v>
      </c>
      <c r="E265" s="146">
        <f>VLOOKUP($A265,'2025-26 Salary &amp; Benefits'!$A:$I,3,)</f>
        <v>1.06</v>
      </c>
      <c r="F265" s="146">
        <f>VLOOKUP($A265,'2025-26 Salary &amp; Benefits'!$A:$I,4,)</f>
        <v>1.06</v>
      </c>
      <c r="G265" s="147">
        <f>VLOOKUP(A265,'CEDARS District FRPL'!$A$3:$C$322,3,0)</f>
        <v>0.28189999999999998</v>
      </c>
      <c r="H265" s="148">
        <f t="shared" si="43"/>
        <v>2998.81</v>
      </c>
      <c r="I265" s="149">
        <f t="shared" si="44"/>
        <v>845.36</v>
      </c>
      <c r="J265" s="140">
        <f t="shared" si="41"/>
        <v>5.4050000000000002</v>
      </c>
      <c r="K265" s="142">
        <f>'2025-26 Salary &amp; Benefits'!E$6</f>
        <v>78209</v>
      </c>
      <c r="L265" s="142">
        <f>'2025-26 Salary &amp; Benefits'!F$6</f>
        <v>80164</v>
      </c>
      <c r="M265" s="9">
        <f t="shared" si="45"/>
        <v>448082.82</v>
      </c>
      <c r="N265" s="9">
        <f t="shared" si="46"/>
        <v>11200.789999999979</v>
      </c>
      <c r="O265" s="9">
        <f>'2025-26 Salary &amp; Benefits'!G$6</f>
        <v>15997.68</v>
      </c>
      <c r="P265" s="143">
        <f>'2025-26 Salary &amp; Benefits'!H$6</f>
        <v>0.16020000000000001</v>
      </c>
      <c r="Q265" s="143">
        <f>'2025-26 Salary &amp; Benefits'!I$6</f>
        <v>0.15390000000000001</v>
      </c>
      <c r="R265" s="9">
        <f t="shared" si="47"/>
        <v>159974.13</v>
      </c>
      <c r="S265" s="9">
        <f t="shared" si="42"/>
        <v>7654.73</v>
      </c>
      <c r="T265" s="9">
        <f t="shared" si="48"/>
        <v>1178.06</v>
      </c>
      <c r="U265" s="9">
        <f t="shared" si="49"/>
        <v>8832.7899999999991</v>
      </c>
      <c r="V265" s="9">
        <f t="shared" si="50"/>
        <v>628090.53</v>
      </c>
    </row>
    <row r="266" spans="1:22">
      <c r="A266" s="104" t="s">
        <v>2438</v>
      </c>
      <c r="B266" s="2" t="s">
        <v>2052</v>
      </c>
      <c r="C266" s="72">
        <f>IF(A266=Summary!$B$9,Summary!$G$9,0)</f>
        <v>0</v>
      </c>
      <c r="D266" s="111">
        <f>VLOOKUP(A266,AAFTE!$A:$AE,3,0)</f>
        <v>31.89</v>
      </c>
      <c r="E266" s="146">
        <f>VLOOKUP($A266,'2025-26 Salary &amp; Benefits'!$A:$I,3,)</f>
        <v>1</v>
      </c>
      <c r="F266" s="146">
        <f>VLOOKUP($A266,'2025-26 Salary &amp; Benefits'!$A:$I,4,)</f>
        <v>1.04</v>
      </c>
      <c r="G266" s="147">
        <f>VLOOKUP(A266,'CEDARS District FRPL'!$A$3:$C$322,3,0)</f>
        <v>0</v>
      </c>
      <c r="H266" s="148">
        <f t="shared" si="43"/>
        <v>31.89</v>
      </c>
      <c r="I266" s="149">
        <f t="shared" si="44"/>
        <v>0</v>
      </c>
      <c r="J266" s="140">
        <f t="shared" si="41"/>
        <v>0</v>
      </c>
      <c r="K266" s="142">
        <f>'2025-26 Salary &amp; Benefits'!E$6</f>
        <v>78209</v>
      </c>
      <c r="L266" s="142">
        <f>'2025-26 Salary &amp; Benefits'!F$6</f>
        <v>80164</v>
      </c>
      <c r="M266" s="9">
        <f t="shared" si="45"/>
        <v>0</v>
      </c>
      <c r="N266" s="9">
        <f t="shared" si="46"/>
        <v>0</v>
      </c>
      <c r="O266" s="9">
        <f>'2025-26 Salary &amp; Benefits'!G$6</f>
        <v>15997.68</v>
      </c>
      <c r="P266" s="143">
        <f>'2025-26 Salary &amp; Benefits'!H$6</f>
        <v>0.16020000000000001</v>
      </c>
      <c r="Q266" s="143">
        <f>'2025-26 Salary &amp; Benefits'!I$6</f>
        <v>0.15390000000000001</v>
      </c>
      <c r="R266" s="9">
        <f t="shared" si="47"/>
        <v>0</v>
      </c>
      <c r="S266" s="9">
        <f t="shared" si="42"/>
        <v>0</v>
      </c>
      <c r="T266" s="9">
        <f t="shared" si="48"/>
        <v>0</v>
      </c>
      <c r="U266" s="9">
        <f t="shared" si="49"/>
        <v>0</v>
      </c>
      <c r="V266" s="9">
        <f t="shared" si="50"/>
        <v>0</v>
      </c>
    </row>
    <row r="267" spans="1:22">
      <c r="A267" s="104" t="s">
        <v>2364</v>
      </c>
      <c r="B267" s="2" t="s">
        <v>1508</v>
      </c>
      <c r="C267" s="72">
        <f>IF(A267=Summary!$B$9,Summary!$G$9,0)</f>
        <v>0</v>
      </c>
      <c r="D267" s="111">
        <f>VLOOKUP(A267,AAFTE!$A:$AE,3,0)</f>
        <v>733.0200000000001</v>
      </c>
      <c r="E267" s="146">
        <f>VLOOKUP($A267,'2025-26 Salary &amp; Benefits'!$A:$I,3,)</f>
        <v>1</v>
      </c>
      <c r="F267" s="146">
        <f>VLOOKUP($A267,'2025-26 Salary &amp; Benefits'!$A:$I,4,)</f>
        <v>1</v>
      </c>
      <c r="G267" s="147">
        <f>VLOOKUP(A267,'CEDARS District FRPL'!$A$3:$C$322,3,0)</f>
        <v>0.51949999999999996</v>
      </c>
      <c r="H267" s="148">
        <f t="shared" si="43"/>
        <v>733.0200000000001</v>
      </c>
      <c r="I267" s="149">
        <f t="shared" si="44"/>
        <v>380.8</v>
      </c>
      <c r="J267" s="140">
        <f t="shared" si="41"/>
        <v>2.4350000000000001</v>
      </c>
      <c r="K267" s="142">
        <f>'2025-26 Salary &amp; Benefits'!E$6</f>
        <v>78209</v>
      </c>
      <c r="L267" s="142">
        <f>'2025-26 Salary &amp; Benefits'!F$6</f>
        <v>80164</v>
      </c>
      <c r="M267" s="9">
        <f t="shared" si="45"/>
        <v>190438.92</v>
      </c>
      <c r="N267" s="9">
        <f t="shared" si="46"/>
        <v>4760.4199999999837</v>
      </c>
      <c r="O267" s="9">
        <f>'2025-26 Salary &amp; Benefits'!G$6</f>
        <v>15997.68</v>
      </c>
      <c r="P267" s="143">
        <f>'2025-26 Salary &amp; Benefits'!H$6</f>
        <v>0.16020000000000001</v>
      </c>
      <c r="Q267" s="143">
        <f>'2025-26 Salary &amp; Benefits'!I$6</f>
        <v>0.15390000000000001</v>
      </c>
      <c r="R267" s="9">
        <f t="shared" si="47"/>
        <v>70195.289999999994</v>
      </c>
      <c r="S267" s="9">
        <f t="shared" si="42"/>
        <v>3253.32</v>
      </c>
      <c r="T267" s="9">
        <f t="shared" si="48"/>
        <v>500.69</v>
      </c>
      <c r="U267" s="9">
        <f t="shared" si="49"/>
        <v>3754.01</v>
      </c>
      <c r="V267" s="9">
        <f t="shared" si="50"/>
        <v>269148.64</v>
      </c>
    </row>
    <row r="268" spans="1:22">
      <c r="A268" s="105" t="s">
        <v>2375</v>
      </c>
      <c r="B268" s="2" t="s">
        <v>1660</v>
      </c>
      <c r="C268" s="72">
        <f>IF(A268=Summary!$B$9,Summary!$G$9,0)</f>
        <v>0</v>
      </c>
      <c r="D268" s="111">
        <f>VLOOKUP(A268,AAFTE!$A:$AE,3,0)</f>
        <v>2157.61</v>
      </c>
      <c r="E268" s="146">
        <f>VLOOKUP($A268,'2025-26 Salary &amp; Benefits'!$A:$I,3,)</f>
        <v>1.18</v>
      </c>
      <c r="F268" s="146">
        <f>VLOOKUP($A268,'2025-26 Salary &amp; Benefits'!$A:$I,4,)</f>
        <v>1.18</v>
      </c>
      <c r="G268" s="147">
        <f>VLOOKUP(A268,'CEDARS District FRPL'!$A$3:$C$322,3,0)</f>
        <v>0.55859999999999999</v>
      </c>
      <c r="H268" s="148">
        <f t="shared" si="43"/>
        <v>2157.61</v>
      </c>
      <c r="I268" s="149">
        <f t="shared" si="44"/>
        <v>1205.24</v>
      </c>
      <c r="J268" s="140">
        <f t="shared" si="41"/>
        <v>7.7060000000000004</v>
      </c>
      <c r="K268" s="142">
        <f>'2025-26 Salary &amp; Benefits'!E$6</f>
        <v>78209</v>
      </c>
      <c r="L268" s="142">
        <f>'2025-26 Salary &amp; Benefits'!F$6</f>
        <v>80164</v>
      </c>
      <c r="M268" s="9">
        <f t="shared" si="45"/>
        <v>711160.69</v>
      </c>
      <c r="N268" s="9">
        <f t="shared" si="46"/>
        <v>17776.980000000098</v>
      </c>
      <c r="O268" s="9">
        <f>'2025-26 Salary &amp; Benefits'!G$6</f>
        <v>15997.68</v>
      </c>
      <c r="P268" s="143">
        <f>'2025-26 Salary &amp; Benefits'!H$6</f>
        <v>0.16020000000000001</v>
      </c>
      <c r="Q268" s="143">
        <f>'2025-26 Salary &amp; Benefits'!I$6</f>
        <v>0.15390000000000001</v>
      </c>
      <c r="R268" s="9">
        <f t="shared" si="47"/>
        <v>239941.94</v>
      </c>
      <c r="S268" s="9">
        <f t="shared" si="42"/>
        <v>12148.96</v>
      </c>
      <c r="T268" s="9">
        <f t="shared" si="48"/>
        <v>1869.72</v>
      </c>
      <c r="U268" s="9">
        <f t="shared" si="49"/>
        <v>14018.679999999998</v>
      </c>
      <c r="V268" s="9">
        <f t="shared" si="50"/>
        <v>982898.29</v>
      </c>
    </row>
    <row r="269" spans="1:22">
      <c r="A269" s="104" t="s">
        <v>2477</v>
      </c>
      <c r="B269" s="2" t="s">
        <v>2508</v>
      </c>
      <c r="C269" s="72">
        <f>IF(A269=Summary!$B$9,Summary!$G$9,0)</f>
        <v>0</v>
      </c>
      <c r="D269" s="111">
        <f>VLOOKUP(A269,AAFTE!$A:$AE,3,0)</f>
        <v>572.46</v>
      </c>
      <c r="E269" s="146">
        <f>VLOOKUP($A269,'2025-26 Salary &amp; Benefits'!$A:$I,3,)</f>
        <v>1.18</v>
      </c>
      <c r="F269" s="146">
        <f>VLOOKUP($A269,'2025-26 Salary &amp; Benefits'!$A:$I,4,)</f>
        <v>1.18</v>
      </c>
      <c r="G269" s="147">
        <f>VLOOKUP(A269,'CEDARS District FRPL'!$A$3:$C$322,3,0)</f>
        <v>0.42430000000000001</v>
      </c>
      <c r="H269" s="148">
        <f t="shared" si="43"/>
        <v>572.46</v>
      </c>
      <c r="I269" s="149">
        <f t="shared" si="44"/>
        <v>242.89</v>
      </c>
      <c r="J269" s="140">
        <f t="shared" si="41"/>
        <v>1.5529999999999999</v>
      </c>
      <c r="K269" s="142">
        <f>'2025-26 Salary &amp; Benefits'!E$6</f>
        <v>78209</v>
      </c>
      <c r="L269" s="142">
        <f>'2025-26 Salary &amp; Benefits'!F$6</f>
        <v>80164</v>
      </c>
      <c r="M269" s="9">
        <f t="shared" si="45"/>
        <v>143321.12</v>
      </c>
      <c r="N269" s="9">
        <f t="shared" si="46"/>
        <v>3582.6199999999953</v>
      </c>
      <c r="O269" s="9">
        <f>'2025-26 Salary &amp; Benefits'!G$6</f>
        <v>15997.68</v>
      </c>
      <c r="P269" s="143">
        <f>'2025-26 Salary &amp; Benefits'!H$6</f>
        <v>0.16020000000000001</v>
      </c>
      <c r="Q269" s="143">
        <f>'2025-26 Salary &amp; Benefits'!I$6</f>
        <v>0.15390000000000001</v>
      </c>
      <c r="R269" s="9">
        <f t="shared" si="47"/>
        <v>48355.81</v>
      </c>
      <c r="S269" s="9">
        <f t="shared" si="42"/>
        <v>2448.4</v>
      </c>
      <c r="T269" s="9">
        <f t="shared" si="48"/>
        <v>376.81</v>
      </c>
      <c r="U269" s="9">
        <f t="shared" si="49"/>
        <v>2825.21</v>
      </c>
      <c r="V269" s="9">
        <f t="shared" si="50"/>
        <v>198084.75999999998</v>
      </c>
    </row>
    <row r="270" spans="1:22">
      <c r="A270" s="104" t="s">
        <v>2401</v>
      </c>
      <c r="B270" s="2" t="s">
        <v>1851</v>
      </c>
      <c r="C270" s="72">
        <f>IF(A270=Summary!$B$9,Summary!$G$9,0)</f>
        <v>0</v>
      </c>
      <c r="D270" s="111">
        <f>VLOOKUP(A270,AAFTE!$A:$AE,3,0)</f>
        <v>95.96</v>
      </c>
      <c r="E270" s="146">
        <f>VLOOKUP($A270,'2025-26 Salary &amp; Benefits'!$A:$I,3,)</f>
        <v>1</v>
      </c>
      <c r="F270" s="146">
        <f>VLOOKUP($A270,'2025-26 Salary &amp; Benefits'!$A:$I,4,)</f>
        <v>1</v>
      </c>
      <c r="G270" s="147">
        <f>VLOOKUP(A270,'CEDARS District FRPL'!$A$3:$C$322,3,0)</f>
        <v>0.875</v>
      </c>
      <c r="H270" s="148">
        <f t="shared" si="43"/>
        <v>95.96</v>
      </c>
      <c r="I270" s="149">
        <f t="shared" si="44"/>
        <v>83.97</v>
      </c>
      <c r="J270" s="140">
        <f t="shared" si="41"/>
        <v>0.53700000000000003</v>
      </c>
      <c r="K270" s="142">
        <f>'2025-26 Salary &amp; Benefits'!E$6</f>
        <v>78209</v>
      </c>
      <c r="L270" s="142">
        <f>'2025-26 Salary &amp; Benefits'!F$6</f>
        <v>80164</v>
      </c>
      <c r="M270" s="9">
        <f t="shared" si="45"/>
        <v>41998.23</v>
      </c>
      <c r="N270" s="9">
        <f t="shared" si="46"/>
        <v>1049.8399999999965</v>
      </c>
      <c r="O270" s="9">
        <f>'2025-26 Salary &amp; Benefits'!G$6</f>
        <v>15997.68</v>
      </c>
      <c r="P270" s="143">
        <f>'2025-26 Salary &amp; Benefits'!H$6</f>
        <v>0.16020000000000001</v>
      </c>
      <c r="Q270" s="143">
        <f>'2025-26 Salary &amp; Benefits'!I$6</f>
        <v>0.15390000000000001</v>
      </c>
      <c r="R270" s="9">
        <f t="shared" si="47"/>
        <v>15480.44</v>
      </c>
      <c r="S270" s="9">
        <f t="shared" si="42"/>
        <v>717.47</v>
      </c>
      <c r="T270" s="9">
        <f t="shared" si="48"/>
        <v>110.42</v>
      </c>
      <c r="U270" s="9">
        <f t="shared" si="49"/>
        <v>827.89</v>
      </c>
      <c r="V270" s="9">
        <f t="shared" si="50"/>
        <v>59356.4</v>
      </c>
    </row>
    <row r="271" spans="1:22">
      <c r="A271" s="104" t="s">
        <v>2349</v>
      </c>
      <c r="B271" s="2" t="s">
        <v>1443</v>
      </c>
      <c r="C271" s="72">
        <f>IF(A271=Summary!$B$9,Summary!$G$9,0)</f>
        <v>0</v>
      </c>
      <c r="D271" s="111">
        <f>VLOOKUP(A271,AAFTE!$A:$AE,3,0)</f>
        <v>102.89</v>
      </c>
      <c r="E271" s="146">
        <f>VLOOKUP($A271,'2025-26 Salary &amp; Benefits'!$A:$I,3,)</f>
        <v>1.1200000000000001</v>
      </c>
      <c r="F271" s="146">
        <f>VLOOKUP($A271,'2025-26 Salary &amp; Benefits'!$A:$I,4,)</f>
        <v>1.1200000000000001</v>
      </c>
      <c r="G271" s="147">
        <f>VLOOKUP(A271,'CEDARS District FRPL'!$A$3:$C$322,3,0)</f>
        <v>0.59119999999999995</v>
      </c>
      <c r="H271" s="148">
        <f t="shared" si="43"/>
        <v>102.89</v>
      </c>
      <c r="I271" s="149">
        <f t="shared" si="44"/>
        <v>60.83</v>
      </c>
      <c r="J271" s="140">
        <f t="shared" si="41"/>
        <v>0.38900000000000001</v>
      </c>
      <c r="K271" s="142">
        <f>'2025-26 Salary &amp; Benefits'!E$6</f>
        <v>78209</v>
      </c>
      <c r="L271" s="142">
        <f>'2025-26 Salary &amp; Benefits'!F$6</f>
        <v>80164</v>
      </c>
      <c r="M271" s="9">
        <f t="shared" si="45"/>
        <v>34074.1</v>
      </c>
      <c r="N271" s="9">
        <f t="shared" si="46"/>
        <v>851.75</v>
      </c>
      <c r="O271" s="9">
        <f>'2025-26 Salary &amp; Benefits'!G$6</f>
        <v>15997.68</v>
      </c>
      <c r="P271" s="143">
        <f>'2025-26 Salary &amp; Benefits'!H$6</f>
        <v>0.16020000000000001</v>
      </c>
      <c r="Q271" s="143">
        <f>'2025-26 Salary &amp; Benefits'!I$6</f>
        <v>0.15390000000000001</v>
      </c>
      <c r="R271" s="9">
        <f t="shared" si="47"/>
        <v>11812.85</v>
      </c>
      <c r="S271" s="9">
        <f t="shared" si="42"/>
        <v>582.1</v>
      </c>
      <c r="T271" s="9">
        <f t="shared" si="48"/>
        <v>89.59</v>
      </c>
      <c r="U271" s="9">
        <f t="shared" si="49"/>
        <v>671.69</v>
      </c>
      <c r="V271" s="9">
        <f t="shared" si="50"/>
        <v>47410.39</v>
      </c>
    </row>
    <row r="272" spans="1:22">
      <c r="A272" s="104" t="s">
        <v>2264</v>
      </c>
      <c r="B272" s="2" t="s">
        <v>989</v>
      </c>
      <c r="C272" s="72">
        <f>IF(A272=Summary!$B$9,Summary!$G$9,0)</f>
        <v>0</v>
      </c>
      <c r="D272" s="111">
        <f>VLOOKUP(A272,AAFTE!$A:$AE,3,0)</f>
        <v>213.41</v>
      </c>
      <c r="E272" s="146">
        <f>VLOOKUP($A272,'2025-26 Salary &amp; Benefits'!$A:$I,3,)</f>
        <v>1.18</v>
      </c>
      <c r="F272" s="146">
        <f>VLOOKUP($A272,'2025-26 Salary &amp; Benefits'!$A:$I,4,)</f>
        <v>1.18</v>
      </c>
      <c r="G272" s="147">
        <f>VLOOKUP(A272,'CEDARS District FRPL'!$A$3:$C$322,3,0)</f>
        <v>0.39350000000000002</v>
      </c>
      <c r="H272" s="148">
        <f t="shared" si="43"/>
        <v>213.41</v>
      </c>
      <c r="I272" s="149">
        <f t="shared" si="44"/>
        <v>83.98</v>
      </c>
      <c r="J272" s="140">
        <f t="shared" si="41"/>
        <v>0.53700000000000003</v>
      </c>
      <c r="K272" s="142">
        <f>'2025-26 Salary &amp; Benefits'!E$6</f>
        <v>78209</v>
      </c>
      <c r="L272" s="142">
        <f>'2025-26 Salary &amp; Benefits'!F$6</f>
        <v>80164</v>
      </c>
      <c r="M272" s="9">
        <f t="shared" si="45"/>
        <v>49557.91</v>
      </c>
      <c r="N272" s="9">
        <f t="shared" si="46"/>
        <v>1238.8099999999977</v>
      </c>
      <c r="O272" s="9">
        <f>'2025-26 Salary &amp; Benefits'!G$6</f>
        <v>15997.68</v>
      </c>
      <c r="P272" s="143">
        <f>'2025-26 Salary &amp; Benefits'!H$6</f>
        <v>0.16020000000000001</v>
      </c>
      <c r="Q272" s="143">
        <f>'2025-26 Salary &amp; Benefits'!I$6</f>
        <v>0.15390000000000001</v>
      </c>
      <c r="R272" s="9">
        <f t="shared" si="47"/>
        <v>16720.580000000002</v>
      </c>
      <c r="S272" s="9">
        <f t="shared" si="42"/>
        <v>846.61</v>
      </c>
      <c r="T272" s="9">
        <f t="shared" si="48"/>
        <v>130.29</v>
      </c>
      <c r="U272" s="9">
        <f t="shared" si="49"/>
        <v>976.9</v>
      </c>
      <c r="V272" s="9">
        <f t="shared" si="50"/>
        <v>68494.2</v>
      </c>
    </row>
    <row r="273" spans="1:22">
      <c r="A273" s="104" t="s">
        <v>2339</v>
      </c>
      <c r="B273" s="2" t="s">
        <v>1319</v>
      </c>
      <c r="C273" s="72">
        <f>IF(A273=Summary!$B$9,Summary!$G$9,0)</f>
        <v>0</v>
      </c>
      <c r="D273" s="111">
        <f>VLOOKUP(A273,AAFTE!$A:$AE,3,0)</f>
        <v>10478.77</v>
      </c>
      <c r="E273" s="146">
        <f>VLOOKUP($A273,'2025-26 Salary &amp; Benefits'!$A:$I,3,)</f>
        <v>1.1200000000000001</v>
      </c>
      <c r="F273" s="146">
        <f>VLOOKUP($A273,'2025-26 Salary &amp; Benefits'!$A:$I,4,)</f>
        <v>1.1200000000000001</v>
      </c>
      <c r="G273" s="147">
        <f>VLOOKUP(A273,'CEDARS District FRPL'!$A$3:$C$322,3,0)</f>
        <v>0.3296</v>
      </c>
      <c r="H273" s="148">
        <f t="shared" si="43"/>
        <v>10478.77</v>
      </c>
      <c r="I273" s="149">
        <f t="shared" si="44"/>
        <v>3453.8</v>
      </c>
      <c r="J273" s="140">
        <f t="shared" si="41"/>
        <v>22.081</v>
      </c>
      <c r="K273" s="142">
        <f>'2025-26 Salary &amp; Benefits'!E$6</f>
        <v>78209</v>
      </c>
      <c r="L273" s="142">
        <f>'2025-26 Salary &amp; Benefits'!F$6</f>
        <v>80164</v>
      </c>
      <c r="M273" s="9">
        <f t="shared" si="45"/>
        <v>1934164.88</v>
      </c>
      <c r="N273" s="9">
        <f t="shared" si="46"/>
        <v>48348.560000000056</v>
      </c>
      <c r="O273" s="9">
        <f>'2025-26 Salary &amp; Benefits'!G$6</f>
        <v>15997.68</v>
      </c>
      <c r="P273" s="143">
        <f>'2025-26 Salary &amp; Benefits'!H$6</f>
        <v>0.16020000000000001</v>
      </c>
      <c r="Q273" s="143">
        <f>'2025-26 Salary &amp; Benefits'!I$6</f>
        <v>0.15390000000000001</v>
      </c>
      <c r="R273" s="9">
        <f t="shared" si="47"/>
        <v>670538.82999999996</v>
      </c>
      <c r="S273" s="9">
        <f t="shared" si="42"/>
        <v>33041.89</v>
      </c>
      <c r="T273" s="9">
        <f t="shared" si="48"/>
        <v>5085.1499999999996</v>
      </c>
      <c r="U273" s="9">
        <f t="shared" si="49"/>
        <v>38127.040000000001</v>
      </c>
      <c r="V273" s="9">
        <f t="shared" si="50"/>
        <v>2691179.31</v>
      </c>
    </row>
    <row r="274" spans="1:22">
      <c r="A274" s="104" t="s">
        <v>2451</v>
      </c>
      <c r="B274" s="2" t="s">
        <v>2113</v>
      </c>
      <c r="C274" s="72">
        <f>IF(A274=Summary!$B$9,Summary!$G$9,0)</f>
        <v>0</v>
      </c>
      <c r="D274" s="111">
        <f>VLOOKUP(A274,AAFTE!$A:$AE,3,0)</f>
        <v>5990.1500000000005</v>
      </c>
      <c r="E274" s="146">
        <f>VLOOKUP($A274,'2025-26 Salary &amp; Benefits'!$A:$I,3,)</f>
        <v>1</v>
      </c>
      <c r="F274" s="146">
        <f>VLOOKUP($A274,'2025-26 Salary &amp; Benefits'!$A:$I,4,)</f>
        <v>1</v>
      </c>
      <c r="G274" s="147">
        <f>VLOOKUP(A274,'CEDARS District FRPL'!$A$3:$C$322,3,0)</f>
        <v>0.93879999999999997</v>
      </c>
      <c r="H274" s="148">
        <f t="shared" si="43"/>
        <v>5990.1500000000005</v>
      </c>
      <c r="I274" s="149">
        <f t="shared" si="44"/>
        <v>5623.55</v>
      </c>
      <c r="J274" s="140">
        <f t="shared" si="41"/>
        <v>35.953000000000003</v>
      </c>
      <c r="K274" s="142">
        <f>'2025-26 Salary &amp; Benefits'!E$6</f>
        <v>78209</v>
      </c>
      <c r="L274" s="142">
        <f>'2025-26 Salary &amp; Benefits'!F$6</f>
        <v>80164</v>
      </c>
      <c r="M274" s="9">
        <f t="shared" si="45"/>
        <v>2811848.18</v>
      </c>
      <c r="N274" s="9">
        <f t="shared" si="46"/>
        <v>70288.10999999987</v>
      </c>
      <c r="O274" s="9">
        <f>'2025-26 Salary &amp; Benefits'!G$6</f>
        <v>15997.68</v>
      </c>
      <c r="P274" s="143">
        <f>'2025-26 Salary &amp; Benefits'!H$6</f>
        <v>0.16020000000000001</v>
      </c>
      <c r="Q274" s="143">
        <f>'2025-26 Salary &amp; Benefits'!I$6</f>
        <v>0.15390000000000001</v>
      </c>
      <c r="R274" s="9">
        <f t="shared" si="47"/>
        <v>1036440.01</v>
      </c>
      <c r="S274" s="9">
        <f t="shared" si="42"/>
        <v>48035.6</v>
      </c>
      <c r="T274" s="9">
        <f t="shared" si="48"/>
        <v>7392.68</v>
      </c>
      <c r="U274" s="9">
        <f t="shared" si="49"/>
        <v>55428.28</v>
      </c>
      <c r="V274" s="9">
        <f t="shared" si="50"/>
        <v>3974004.58</v>
      </c>
    </row>
    <row r="275" spans="1:22">
      <c r="A275" s="104" t="s">
        <v>2272</v>
      </c>
      <c r="B275" s="2" t="s">
        <v>1056</v>
      </c>
      <c r="C275" s="72">
        <f>IF(A275=Summary!$B$9,Summary!$G$9,0)</f>
        <v>0</v>
      </c>
      <c r="D275" s="111">
        <f>VLOOKUP(A275,AAFTE!$A:$AE,3,0)</f>
        <v>75.989999999999995</v>
      </c>
      <c r="E275" s="146">
        <f>VLOOKUP($A275,'2025-26 Salary &amp; Benefits'!$A:$I,3,)</f>
        <v>1.18</v>
      </c>
      <c r="F275" s="146">
        <f>VLOOKUP($A275,'2025-26 Salary &amp; Benefits'!$A:$I,4,)</f>
        <v>1.18</v>
      </c>
      <c r="G275" s="147">
        <f>VLOOKUP(A275,'CEDARS District FRPL'!$A$3:$C$322,3,0)</f>
        <v>0.67569999999999997</v>
      </c>
      <c r="H275" s="148">
        <f t="shared" si="43"/>
        <v>75.989999999999995</v>
      </c>
      <c r="I275" s="149">
        <f t="shared" si="44"/>
        <v>51.35</v>
      </c>
      <c r="J275" s="140">
        <f t="shared" si="41"/>
        <v>0.32800000000000001</v>
      </c>
      <c r="K275" s="142">
        <f>'2025-26 Salary &amp; Benefits'!E$6</f>
        <v>78209</v>
      </c>
      <c r="L275" s="142">
        <f>'2025-26 Salary &amp; Benefits'!F$6</f>
        <v>80164</v>
      </c>
      <c r="M275" s="9">
        <f t="shared" si="45"/>
        <v>30270.01</v>
      </c>
      <c r="N275" s="9">
        <f t="shared" si="46"/>
        <v>756.65999999999985</v>
      </c>
      <c r="O275" s="9">
        <f>'2025-26 Salary &amp; Benefits'!G$6</f>
        <v>15997.68</v>
      </c>
      <c r="P275" s="143">
        <f>'2025-26 Salary &amp; Benefits'!H$6</f>
        <v>0.16020000000000001</v>
      </c>
      <c r="Q275" s="143">
        <f>'2025-26 Salary &amp; Benefits'!I$6</f>
        <v>0.15390000000000001</v>
      </c>
      <c r="R275" s="9">
        <f t="shared" si="47"/>
        <v>10212.94</v>
      </c>
      <c r="S275" s="9">
        <f t="shared" si="42"/>
        <v>517.11</v>
      </c>
      <c r="T275" s="9">
        <f t="shared" si="48"/>
        <v>79.58</v>
      </c>
      <c r="U275" s="9">
        <f t="shared" si="49"/>
        <v>596.69000000000005</v>
      </c>
      <c r="V275" s="9">
        <f t="shared" si="50"/>
        <v>41836.300000000003</v>
      </c>
    </row>
    <row r="276" spans="1:22">
      <c r="A276" s="104" t="s">
        <v>2336</v>
      </c>
      <c r="B276" s="2" t="s">
        <v>1300</v>
      </c>
      <c r="C276" s="72">
        <f>IF(A276=Summary!$B$9,Summary!$G$9,0)</f>
        <v>0</v>
      </c>
      <c r="D276" s="111">
        <f>VLOOKUP(A276,AAFTE!$A:$AE,3,0)</f>
        <v>27711.399999999998</v>
      </c>
      <c r="E276" s="146">
        <f>VLOOKUP($A276,'2025-26 Salary &amp; Benefits'!$A:$I,3,)</f>
        <v>1.1200000000000001</v>
      </c>
      <c r="F276" s="146">
        <f>VLOOKUP($A276,'2025-26 Salary &amp; Benefits'!$A:$I,4,)</f>
        <v>1.1200000000000001</v>
      </c>
      <c r="G276" s="147">
        <f>VLOOKUP(A276,'CEDARS District FRPL'!$A$3:$C$322,3,0)</f>
        <v>0.57509999999999994</v>
      </c>
      <c r="H276" s="148">
        <f t="shared" si="43"/>
        <v>27711.399999999998</v>
      </c>
      <c r="I276" s="149">
        <f t="shared" si="44"/>
        <v>15936.83</v>
      </c>
      <c r="J276" s="140">
        <f t="shared" si="41"/>
        <v>101.889</v>
      </c>
      <c r="K276" s="142">
        <f>'2025-26 Salary &amp; Benefits'!E$6</f>
        <v>78209</v>
      </c>
      <c r="L276" s="142">
        <f>'2025-26 Salary &amp; Benefits'!F$6</f>
        <v>80164</v>
      </c>
      <c r="M276" s="9">
        <f t="shared" si="45"/>
        <v>8924873.2200000007</v>
      </c>
      <c r="N276" s="9">
        <f t="shared" si="46"/>
        <v>223096.14999999851</v>
      </c>
      <c r="O276" s="9">
        <f>'2025-26 Salary &amp; Benefits'!G$6</f>
        <v>15997.68</v>
      </c>
      <c r="P276" s="143">
        <f>'2025-26 Salary &amp; Benefits'!H$6</f>
        <v>0.16020000000000001</v>
      </c>
      <c r="Q276" s="143">
        <f>'2025-26 Salary &amp; Benefits'!I$6</f>
        <v>0.15390000000000001</v>
      </c>
      <c r="R276" s="9">
        <f t="shared" si="47"/>
        <v>3094086.8</v>
      </c>
      <c r="S276" s="9">
        <f t="shared" si="42"/>
        <v>152466.16</v>
      </c>
      <c r="T276" s="9">
        <f t="shared" si="48"/>
        <v>23464.54</v>
      </c>
      <c r="U276" s="9">
        <f t="shared" si="49"/>
        <v>175930.7</v>
      </c>
      <c r="V276" s="9">
        <f t="shared" si="50"/>
        <v>12417986.869999997</v>
      </c>
    </row>
    <row r="277" spans="1:22">
      <c r="A277" s="104" t="s">
        <v>2230</v>
      </c>
      <c r="B277" s="2" t="s">
        <v>487</v>
      </c>
      <c r="C277" s="72">
        <f>IF(A277=Summary!$B$9,Summary!$G$9,0)</f>
        <v>0</v>
      </c>
      <c r="D277" s="111">
        <f>VLOOKUP(A277,AAFTE!$A:$AE,3,0)</f>
        <v>187.83</v>
      </c>
      <c r="E277" s="146">
        <f>VLOOKUP($A277,'2025-26 Salary &amp; Benefits'!$A:$I,3,)</f>
        <v>1</v>
      </c>
      <c r="F277" s="146">
        <f>VLOOKUP($A277,'2025-26 Salary &amp; Benefits'!$A:$I,4,)</f>
        <v>1</v>
      </c>
      <c r="G277" s="147">
        <f>VLOOKUP(A277,'CEDARS District FRPL'!$A$3:$C$322,3,0)</f>
        <v>0.77329999999999999</v>
      </c>
      <c r="H277" s="148">
        <f t="shared" si="43"/>
        <v>187.83</v>
      </c>
      <c r="I277" s="149">
        <f t="shared" si="44"/>
        <v>145.25</v>
      </c>
      <c r="J277" s="140">
        <f t="shared" si="41"/>
        <v>0.92900000000000005</v>
      </c>
      <c r="K277" s="142">
        <f>'2025-26 Salary &amp; Benefits'!E$6</f>
        <v>78209</v>
      </c>
      <c r="L277" s="142">
        <f>'2025-26 Salary &amp; Benefits'!F$6</f>
        <v>80164</v>
      </c>
      <c r="M277" s="9">
        <f t="shared" si="45"/>
        <v>72656.160000000003</v>
      </c>
      <c r="N277" s="9">
        <f t="shared" si="46"/>
        <v>1816.1999999999971</v>
      </c>
      <c r="O277" s="9">
        <f>'2025-26 Salary &amp; Benefits'!G$6</f>
        <v>15997.68</v>
      </c>
      <c r="P277" s="143">
        <f>'2025-26 Salary &amp; Benefits'!H$6</f>
        <v>0.16020000000000001</v>
      </c>
      <c r="Q277" s="143">
        <f>'2025-26 Salary &amp; Benefits'!I$6</f>
        <v>0.15390000000000001</v>
      </c>
      <c r="R277" s="9">
        <f t="shared" si="47"/>
        <v>26780.87</v>
      </c>
      <c r="S277" s="9">
        <f t="shared" si="42"/>
        <v>1241.21</v>
      </c>
      <c r="T277" s="9">
        <f t="shared" si="48"/>
        <v>191.02</v>
      </c>
      <c r="U277" s="9">
        <f t="shared" si="49"/>
        <v>1432.23</v>
      </c>
      <c r="V277" s="9">
        <f t="shared" si="50"/>
        <v>102685.45999999999</v>
      </c>
    </row>
    <row r="278" spans="1:22">
      <c r="A278" s="104" t="s">
        <v>2257</v>
      </c>
      <c r="B278" s="2" t="s">
        <v>807</v>
      </c>
      <c r="C278" s="72">
        <f>IF(A278=Summary!$B$9,Summary!$G$9,0)</f>
        <v>0</v>
      </c>
      <c r="D278" s="111">
        <f>VLOOKUP(A278,AAFTE!$A:$AE,3,0)</f>
        <v>9008.42</v>
      </c>
      <c r="E278" s="146">
        <f>VLOOKUP($A278,'2025-26 Salary &amp; Benefits'!$A:$I,3,)</f>
        <v>1.18</v>
      </c>
      <c r="F278" s="146">
        <f>VLOOKUP($A278,'2025-26 Salary &amp; Benefits'!$A:$I,4,)</f>
        <v>1.22</v>
      </c>
      <c r="G278" s="147">
        <f>VLOOKUP(A278,'CEDARS District FRPL'!$A$3:$C$322,3,0)</f>
        <v>0.19239999999999999</v>
      </c>
      <c r="H278" s="148">
        <f t="shared" si="43"/>
        <v>9008.42</v>
      </c>
      <c r="I278" s="149">
        <f t="shared" si="44"/>
        <v>1733.22</v>
      </c>
      <c r="J278" s="140">
        <f t="shared" si="41"/>
        <v>11.081</v>
      </c>
      <c r="K278" s="142">
        <f>'2025-26 Salary &amp; Benefits'!E$6</f>
        <v>78209</v>
      </c>
      <c r="L278" s="142">
        <f>'2025-26 Salary &amp; Benefits'!F$6</f>
        <v>80164</v>
      </c>
      <c r="M278" s="9">
        <f t="shared" si="45"/>
        <v>1022628.04</v>
      </c>
      <c r="N278" s="9">
        <f t="shared" si="46"/>
        <v>61094.649999999907</v>
      </c>
      <c r="O278" s="9">
        <f>'2025-26 Salary &amp; Benefits'!G$6</f>
        <v>15997.68</v>
      </c>
      <c r="P278" s="143">
        <f>'2025-26 Salary &amp; Benefits'!H$6</f>
        <v>0.16020000000000001</v>
      </c>
      <c r="Q278" s="143">
        <f>'2025-26 Salary &amp; Benefits'!I$6</f>
        <v>0.15390000000000001</v>
      </c>
      <c r="R278" s="9">
        <f t="shared" si="47"/>
        <v>350497.77</v>
      </c>
      <c r="S278" s="9">
        <f t="shared" si="42"/>
        <v>18062.04</v>
      </c>
      <c r="T278" s="9">
        <f t="shared" si="48"/>
        <v>2779.75</v>
      </c>
      <c r="U278" s="9">
        <f t="shared" si="49"/>
        <v>20841.79</v>
      </c>
      <c r="V278" s="9">
        <f t="shared" si="50"/>
        <v>1455062.25</v>
      </c>
    </row>
    <row r="279" spans="1:22">
      <c r="A279" s="104" t="s">
        <v>2433</v>
      </c>
      <c r="B279" s="2" t="s">
        <v>2037</v>
      </c>
      <c r="C279" s="72">
        <f>IF(A279=Summary!$B$9,Summary!$G$9,0)</f>
        <v>0</v>
      </c>
      <c r="D279" s="111">
        <f>VLOOKUP(A279,AAFTE!$A:$AE,3,0)</f>
        <v>193.34</v>
      </c>
      <c r="E279" s="146">
        <f>VLOOKUP($A279,'2025-26 Salary &amp; Benefits'!$A:$I,3,)</f>
        <v>1</v>
      </c>
      <c r="F279" s="146">
        <f>VLOOKUP($A279,'2025-26 Salary &amp; Benefits'!$A:$I,4,)</f>
        <v>1</v>
      </c>
      <c r="G279" s="147">
        <f>VLOOKUP(A279,'CEDARS District FRPL'!$A$3:$C$322,3,0)</f>
        <v>0.65629999999999999</v>
      </c>
      <c r="H279" s="148">
        <f t="shared" si="43"/>
        <v>193.34</v>
      </c>
      <c r="I279" s="149">
        <f t="shared" si="44"/>
        <v>126.89</v>
      </c>
      <c r="J279" s="140">
        <f t="shared" si="41"/>
        <v>0.81100000000000005</v>
      </c>
      <c r="K279" s="142">
        <f>'2025-26 Salary &amp; Benefits'!E$6</f>
        <v>78209</v>
      </c>
      <c r="L279" s="142">
        <f>'2025-26 Salary &amp; Benefits'!F$6</f>
        <v>80164</v>
      </c>
      <c r="M279" s="9">
        <f t="shared" si="45"/>
        <v>63427.5</v>
      </c>
      <c r="N279" s="9">
        <f t="shared" si="46"/>
        <v>1585.5</v>
      </c>
      <c r="O279" s="9">
        <f>'2025-26 Salary &amp; Benefits'!G$6</f>
        <v>15997.68</v>
      </c>
      <c r="P279" s="143">
        <f>'2025-26 Salary &amp; Benefits'!H$6</f>
        <v>0.16020000000000001</v>
      </c>
      <c r="Q279" s="143">
        <f>'2025-26 Salary &amp; Benefits'!I$6</f>
        <v>0.15390000000000001</v>
      </c>
      <c r="R279" s="9">
        <f t="shared" si="47"/>
        <v>23379.21</v>
      </c>
      <c r="S279" s="9">
        <f t="shared" si="42"/>
        <v>1083.55</v>
      </c>
      <c r="T279" s="9">
        <f t="shared" si="48"/>
        <v>166.76</v>
      </c>
      <c r="U279" s="9">
        <f t="shared" si="49"/>
        <v>1250.31</v>
      </c>
      <c r="V279" s="9">
        <f t="shared" si="50"/>
        <v>89642.51999999999</v>
      </c>
    </row>
    <row r="280" spans="1:22">
      <c r="A280" s="104" t="s">
        <v>2414</v>
      </c>
      <c r="B280" s="2" t="s">
        <v>1936</v>
      </c>
      <c r="C280" s="72">
        <f>IF(A280=Summary!$B$9,Summary!$G$9,0)</f>
        <v>0</v>
      </c>
      <c r="D280" s="111">
        <f>VLOOKUP(A280,AAFTE!$A:$AE,3,0)</f>
        <v>1260.79</v>
      </c>
      <c r="E280" s="146">
        <f>VLOOKUP($A280,'2025-26 Salary &amp; Benefits'!$A:$I,3,)</f>
        <v>1</v>
      </c>
      <c r="F280" s="146">
        <f>VLOOKUP($A280,'2025-26 Salary &amp; Benefits'!$A:$I,4,)</f>
        <v>1</v>
      </c>
      <c r="G280" s="147">
        <f>VLOOKUP(A280,'CEDARS District FRPL'!$A$3:$C$322,3,0)</f>
        <v>0.498</v>
      </c>
      <c r="H280" s="148">
        <f t="shared" si="43"/>
        <v>1260.79</v>
      </c>
      <c r="I280" s="149">
        <f t="shared" si="44"/>
        <v>627.87</v>
      </c>
      <c r="J280" s="140">
        <f t="shared" si="41"/>
        <v>4.0140000000000002</v>
      </c>
      <c r="K280" s="142">
        <f>'2025-26 Salary &amp; Benefits'!E$6</f>
        <v>78209</v>
      </c>
      <c r="L280" s="142">
        <f>'2025-26 Salary &amp; Benefits'!F$6</f>
        <v>80164</v>
      </c>
      <c r="M280" s="9">
        <f t="shared" si="45"/>
        <v>313930.93</v>
      </c>
      <c r="N280" s="9">
        <f t="shared" si="46"/>
        <v>7847.3699999999953</v>
      </c>
      <c r="O280" s="9">
        <f>'2025-26 Salary &amp; Benefits'!G$6</f>
        <v>15997.68</v>
      </c>
      <c r="P280" s="143">
        <f>'2025-26 Salary &amp; Benefits'!H$6</f>
        <v>0.16020000000000001</v>
      </c>
      <c r="Q280" s="143">
        <f>'2025-26 Salary &amp; Benefits'!I$6</f>
        <v>0.15390000000000001</v>
      </c>
      <c r="R280" s="9">
        <f t="shared" si="47"/>
        <v>115714.13</v>
      </c>
      <c r="S280" s="9">
        <f t="shared" si="42"/>
        <v>5362.97</v>
      </c>
      <c r="T280" s="9">
        <f t="shared" si="48"/>
        <v>825.36</v>
      </c>
      <c r="U280" s="9">
        <f t="shared" si="49"/>
        <v>6188.33</v>
      </c>
      <c r="V280" s="9">
        <f t="shared" si="50"/>
        <v>443680.76</v>
      </c>
    </row>
    <row r="281" spans="1:22">
      <c r="A281" s="104" t="s">
        <v>2275</v>
      </c>
      <c r="B281" s="2" t="s">
        <v>1062</v>
      </c>
      <c r="C281" s="72">
        <f>IF(A281=Summary!$B$9,Summary!$G$9,0)</f>
        <v>0</v>
      </c>
      <c r="D281" s="111">
        <f>VLOOKUP(A281,AAFTE!$A:$AE,3,0)</f>
        <v>249.92</v>
      </c>
      <c r="E281" s="146">
        <f>VLOOKUP($A281,'2025-26 Salary &amp; Benefits'!$A:$I,3,)</f>
        <v>1.06</v>
      </c>
      <c r="F281" s="146">
        <f>VLOOKUP($A281,'2025-26 Salary &amp; Benefits'!$A:$I,4,)</f>
        <v>1.06</v>
      </c>
      <c r="G281" s="147">
        <f>VLOOKUP(A281,'CEDARS District FRPL'!$A$3:$C$322,3,0)</f>
        <v>0.48</v>
      </c>
      <c r="H281" s="148">
        <f t="shared" si="43"/>
        <v>249.92</v>
      </c>
      <c r="I281" s="149">
        <f t="shared" si="44"/>
        <v>119.96</v>
      </c>
      <c r="J281" s="140">
        <f t="shared" si="41"/>
        <v>0.76700000000000002</v>
      </c>
      <c r="K281" s="142">
        <f>'2025-26 Salary &amp; Benefits'!E$6</f>
        <v>78209</v>
      </c>
      <c r="L281" s="142">
        <f>'2025-26 Salary &amp; Benefits'!F$6</f>
        <v>80164</v>
      </c>
      <c r="M281" s="9">
        <f t="shared" si="45"/>
        <v>63585.48</v>
      </c>
      <c r="N281" s="9">
        <f t="shared" si="46"/>
        <v>1589.4599999999991</v>
      </c>
      <c r="O281" s="9">
        <f>'2025-26 Salary &amp; Benefits'!G$6</f>
        <v>15997.68</v>
      </c>
      <c r="P281" s="143">
        <f>'2025-26 Salary &amp; Benefits'!H$6</f>
        <v>0.16020000000000001</v>
      </c>
      <c r="Q281" s="143">
        <f>'2025-26 Salary &amp; Benefits'!I$6</f>
        <v>0.15390000000000001</v>
      </c>
      <c r="R281" s="9">
        <f t="shared" si="47"/>
        <v>22701.23</v>
      </c>
      <c r="S281" s="9">
        <f t="shared" si="42"/>
        <v>1086.25</v>
      </c>
      <c r="T281" s="9">
        <f t="shared" si="48"/>
        <v>167.17</v>
      </c>
      <c r="U281" s="9">
        <f t="shared" si="49"/>
        <v>1253.42</v>
      </c>
      <c r="V281" s="9">
        <f t="shared" si="50"/>
        <v>89129.590000000011</v>
      </c>
    </row>
    <row r="282" spans="1:22">
      <c r="A282" s="104" t="s">
        <v>2296</v>
      </c>
      <c r="B282" s="2" t="s">
        <v>1128</v>
      </c>
      <c r="C282" s="72">
        <f>IF(A282=Summary!$B$9,Summary!$G$9,0)</f>
        <v>0</v>
      </c>
      <c r="D282" s="111">
        <f>VLOOKUP(A282,AAFTE!$A:$AE,3,0)</f>
        <v>906.43</v>
      </c>
      <c r="E282" s="146">
        <f>VLOOKUP($A282,'2025-26 Salary &amp; Benefits'!$A:$I,3,)</f>
        <v>1</v>
      </c>
      <c r="F282" s="146">
        <f>VLOOKUP($A282,'2025-26 Salary &amp; Benefits'!$A:$I,4,)</f>
        <v>1</v>
      </c>
      <c r="G282" s="147">
        <f>VLOOKUP(A282,'CEDARS District FRPL'!$A$3:$C$322,3,0)</f>
        <v>0.52639999999999998</v>
      </c>
      <c r="H282" s="148">
        <f t="shared" si="43"/>
        <v>906.43</v>
      </c>
      <c r="I282" s="149">
        <f t="shared" si="44"/>
        <v>477.14</v>
      </c>
      <c r="J282" s="140">
        <f t="shared" si="41"/>
        <v>3.0510000000000002</v>
      </c>
      <c r="K282" s="142">
        <f>'2025-26 Salary &amp; Benefits'!E$6</f>
        <v>78209</v>
      </c>
      <c r="L282" s="142">
        <f>'2025-26 Salary &amp; Benefits'!F$6</f>
        <v>80164</v>
      </c>
      <c r="M282" s="9">
        <f t="shared" si="45"/>
        <v>238615.66</v>
      </c>
      <c r="N282" s="9">
        <f t="shared" si="46"/>
        <v>5964.6999999999825</v>
      </c>
      <c r="O282" s="9">
        <f>'2025-26 Salary &amp; Benefits'!G$6</f>
        <v>15997.68</v>
      </c>
      <c r="P282" s="143">
        <f>'2025-26 Salary &amp; Benefits'!H$6</f>
        <v>0.16020000000000001</v>
      </c>
      <c r="Q282" s="143">
        <f>'2025-26 Salary &amp; Benefits'!I$6</f>
        <v>0.15390000000000001</v>
      </c>
      <c r="R282" s="9">
        <f t="shared" si="47"/>
        <v>87953.12</v>
      </c>
      <c r="S282" s="9">
        <f t="shared" si="42"/>
        <v>4076.34</v>
      </c>
      <c r="T282" s="9">
        <f t="shared" si="48"/>
        <v>627.35</v>
      </c>
      <c r="U282" s="9">
        <f t="shared" si="49"/>
        <v>4703.6900000000005</v>
      </c>
      <c r="V282" s="9">
        <f t="shared" si="50"/>
        <v>337237.17</v>
      </c>
    </row>
    <row r="283" spans="1:22">
      <c r="A283" s="104" t="s">
        <v>2323</v>
      </c>
      <c r="B283" s="2" t="s">
        <v>1225</v>
      </c>
      <c r="C283" s="72">
        <f>IF(A283=Summary!$B$9,Summary!$G$9,0)</f>
        <v>0</v>
      </c>
      <c r="D283" s="111">
        <f>VLOOKUP(A283,AAFTE!$A:$AE,3,0)</f>
        <v>1057.44</v>
      </c>
      <c r="E283" s="146">
        <f>VLOOKUP($A283,'2025-26 Salary &amp; Benefits'!$A:$I,3,)</f>
        <v>1</v>
      </c>
      <c r="F283" s="146">
        <f>VLOOKUP($A283,'2025-26 Salary &amp; Benefits'!$A:$I,4,)</f>
        <v>1</v>
      </c>
      <c r="G283" s="147">
        <f>VLOOKUP(A283,'CEDARS District FRPL'!$A$3:$C$322,3,0)</f>
        <v>0.70389999999999997</v>
      </c>
      <c r="H283" s="148">
        <f t="shared" si="43"/>
        <v>1057.44</v>
      </c>
      <c r="I283" s="149">
        <f t="shared" si="44"/>
        <v>744.33</v>
      </c>
      <c r="J283" s="140">
        <f t="shared" si="41"/>
        <v>4.7590000000000003</v>
      </c>
      <c r="K283" s="142">
        <f>'2025-26 Salary &amp; Benefits'!E$6</f>
        <v>78209</v>
      </c>
      <c r="L283" s="142">
        <f>'2025-26 Salary &amp; Benefits'!F$6</f>
        <v>80164</v>
      </c>
      <c r="M283" s="9">
        <f t="shared" si="45"/>
        <v>372196.63</v>
      </c>
      <c r="N283" s="9">
        <f t="shared" si="46"/>
        <v>9303.8499999999767</v>
      </c>
      <c r="O283" s="9">
        <f>'2025-26 Salary &amp; Benefits'!G$6</f>
        <v>15997.68</v>
      </c>
      <c r="P283" s="143">
        <f>'2025-26 Salary &amp; Benefits'!H$6</f>
        <v>0.16020000000000001</v>
      </c>
      <c r="Q283" s="143">
        <f>'2025-26 Salary &amp; Benefits'!I$6</f>
        <v>0.15390000000000001</v>
      </c>
      <c r="R283" s="9">
        <f t="shared" si="47"/>
        <v>137190.72</v>
      </c>
      <c r="S283" s="9">
        <f t="shared" si="42"/>
        <v>6358.34</v>
      </c>
      <c r="T283" s="9">
        <f t="shared" si="48"/>
        <v>978.55</v>
      </c>
      <c r="U283" s="9">
        <f t="shared" si="49"/>
        <v>7336.89</v>
      </c>
      <c r="V283" s="9">
        <f t="shared" si="50"/>
        <v>526028.09</v>
      </c>
    </row>
    <row r="284" spans="1:22">
      <c r="A284" s="104" t="s">
        <v>2452</v>
      </c>
      <c r="B284" s="2" t="s">
        <v>2121</v>
      </c>
      <c r="C284" s="72">
        <f>IF(A284=Summary!$B$9,Summary!$G$9,0)</f>
        <v>0</v>
      </c>
      <c r="D284" s="111">
        <f>VLOOKUP(A284,AAFTE!$A:$AE,3,0)</f>
        <v>3864.55</v>
      </c>
      <c r="E284" s="146">
        <f>VLOOKUP($A284,'2025-26 Salary &amp; Benefits'!$A:$I,3,)</f>
        <v>1</v>
      </c>
      <c r="F284" s="146">
        <f>VLOOKUP($A284,'2025-26 Salary &amp; Benefits'!$A:$I,4,)</f>
        <v>1</v>
      </c>
      <c r="G284" s="147">
        <f>VLOOKUP(A284,'CEDARS District FRPL'!$A$3:$C$322,3,0)</f>
        <v>0.93710000000000004</v>
      </c>
      <c r="H284" s="148">
        <f t="shared" si="43"/>
        <v>3864.55</v>
      </c>
      <c r="I284" s="149">
        <f t="shared" si="44"/>
        <v>3621.47</v>
      </c>
      <c r="J284" s="140">
        <f t="shared" si="41"/>
        <v>23.152999999999999</v>
      </c>
      <c r="K284" s="142">
        <f>'2025-26 Salary &amp; Benefits'!E$6</f>
        <v>78209</v>
      </c>
      <c r="L284" s="142">
        <f>'2025-26 Salary &amp; Benefits'!F$6</f>
        <v>80164</v>
      </c>
      <c r="M284" s="9">
        <f t="shared" si="45"/>
        <v>1810772.98</v>
      </c>
      <c r="N284" s="9">
        <f t="shared" si="46"/>
        <v>45264.110000000102</v>
      </c>
      <c r="O284" s="9">
        <f>'2025-26 Salary &amp; Benefits'!G$6</f>
        <v>15997.68</v>
      </c>
      <c r="P284" s="143">
        <f>'2025-26 Salary &amp; Benefits'!H$6</f>
        <v>0.16020000000000001</v>
      </c>
      <c r="Q284" s="143">
        <f>'2025-26 Salary &amp; Benefits'!I$6</f>
        <v>0.15390000000000001</v>
      </c>
      <c r="R284" s="9">
        <f t="shared" si="47"/>
        <v>667446.26</v>
      </c>
      <c r="S284" s="9">
        <f t="shared" si="42"/>
        <v>30933.95</v>
      </c>
      <c r="T284" s="9">
        <f t="shared" si="48"/>
        <v>4760.7299999999996</v>
      </c>
      <c r="U284" s="9">
        <f t="shared" si="49"/>
        <v>35694.68</v>
      </c>
      <c r="V284" s="9">
        <f t="shared" si="50"/>
        <v>2559178.0300000007</v>
      </c>
    </row>
    <row r="285" spans="1:22">
      <c r="A285" s="104" t="s">
        <v>2419</v>
      </c>
      <c r="B285" s="2" t="s">
        <v>1957</v>
      </c>
      <c r="C285" s="72">
        <f>IF(A285=Summary!$B$9,Summary!$G$9,0)</f>
        <v>0</v>
      </c>
      <c r="D285" s="111">
        <f>VLOOKUP(A285,AAFTE!$A:$AE,3,0)</f>
        <v>245.76</v>
      </c>
      <c r="E285" s="146">
        <f>VLOOKUP($A285,'2025-26 Salary &amp; Benefits'!$A:$I,3,)</f>
        <v>1</v>
      </c>
      <c r="F285" s="146">
        <f>VLOOKUP($A285,'2025-26 Salary &amp; Benefits'!$A:$I,4,)</f>
        <v>1</v>
      </c>
      <c r="G285" s="147">
        <f>VLOOKUP(A285,'CEDARS District FRPL'!$A$3:$C$322,3,0)</f>
        <v>0.55400000000000005</v>
      </c>
      <c r="H285" s="148">
        <f t="shared" si="43"/>
        <v>245.76</v>
      </c>
      <c r="I285" s="149">
        <f t="shared" si="44"/>
        <v>136.15</v>
      </c>
      <c r="J285" s="140">
        <f t="shared" si="41"/>
        <v>0.87</v>
      </c>
      <c r="K285" s="142">
        <f>'2025-26 Salary &amp; Benefits'!E$6</f>
        <v>78209</v>
      </c>
      <c r="L285" s="142">
        <f>'2025-26 Salary &amp; Benefits'!F$6</f>
        <v>80164</v>
      </c>
      <c r="M285" s="9">
        <f t="shared" si="45"/>
        <v>68041.83</v>
      </c>
      <c r="N285" s="9">
        <f t="shared" si="46"/>
        <v>1700.8499999999913</v>
      </c>
      <c r="O285" s="9">
        <f>'2025-26 Salary &amp; Benefits'!G$6</f>
        <v>15997.68</v>
      </c>
      <c r="P285" s="143">
        <f>'2025-26 Salary &amp; Benefits'!H$6</f>
        <v>0.16020000000000001</v>
      </c>
      <c r="Q285" s="143">
        <f>'2025-26 Salary &amp; Benefits'!I$6</f>
        <v>0.15390000000000001</v>
      </c>
      <c r="R285" s="9">
        <f t="shared" si="47"/>
        <v>25080.04</v>
      </c>
      <c r="S285" s="9">
        <f t="shared" si="42"/>
        <v>1162.3800000000001</v>
      </c>
      <c r="T285" s="9">
        <f t="shared" si="48"/>
        <v>178.89</v>
      </c>
      <c r="U285" s="9">
        <f t="shared" si="49"/>
        <v>1341.27</v>
      </c>
      <c r="V285" s="9">
        <f t="shared" si="50"/>
        <v>96163.989999999991</v>
      </c>
    </row>
    <row r="286" spans="1:22">
      <c r="A286" s="104" t="s">
        <v>2193</v>
      </c>
      <c r="B286" s="2" t="s">
        <v>304</v>
      </c>
      <c r="C286" s="72">
        <f>IF(A286=Summary!$B$9,Summary!$G$9,0)</f>
        <v>0</v>
      </c>
      <c r="D286" s="111">
        <f>VLOOKUP(A286,AAFTE!$A:$AE,3,0)</f>
        <v>665.98</v>
      </c>
      <c r="E286" s="146">
        <f>VLOOKUP($A286,'2025-26 Salary &amp; Benefits'!$A:$I,3,)</f>
        <v>1</v>
      </c>
      <c r="F286" s="146">
        <f>VLOOKUP($A286,'2025-26 Salary &amp; Benefits'!$A:$I,4,)</f>
        <v>1</v>
      </c>
      <c r="G286" s="147">
        <f>VLOOKUP(A286,'CEDARS District FRPL'!$A$3:$C$322,3,0)</f>
        <v>0.4703</v>
      </c>
      <c r="H286" s="148">
        <f t="shared" si="43"/>
        <v>665.98</v>
      </c>
      <c r="I286" s="149">
        <f t="shared" si="44"/>
        <v>313.20999999999998</v>
      </c>
      <c r="J286" s="140">
        <f t="shared" si="41"/>
        <v>2.0019999999999998</v>
      </c>
      <c r="K286" s="142">
        <f>'2025-26 Salary &amp; Benefits'!E$6</f>
        <v>78209</v>
      </c>
      <c r="L286" s="142">
        <f>'2025-26 Salary &amp; Benefits'!F$6</f>
        <v>80164</v>
      </c>
      <c r="M286" s="9">
        <f t="shared" si="45"/>
        <v>156574.42000000001</v>
      </c>
      <c r="N286" s="9">
        <f t="shared" si="46"/>
        <v>3913.9099999999744</v>
      </c>
      <c r="O286" s="9">
        <f>'2025-26 Salary &amp; Benefits'!G$6</f>
        <v>15997.68</v>
      </c>
      <c r="P286" s="143">
        <f>'2025-26 Salary &amp; Benefits'!H$6</f>
        <v>0.16020000000000001</v>
      </c>
      <c r="Q286" s="143">
        <f>'2025-26 Salary &amp; Benefits'!I$6</f>
        <v>0.15390000000000001</v>
      </c>
      <c r="R286" s="9">
        <f t="shared" si="47"/>
        <v>57712.93</v>
      </c>
      <c r="S286" s="9">
        <f t="shared" si="42"/>
        <v>2674.81</v>
      </c>
      <c r="T286" s="9">
        <f t="shared" si="48"/>
        <v>411.65</v>
      </c>
      <c r="U286" s="9">
        <f t="shared" si="49"/>
        <v>3086.46</v>
      </c>
      <c r="V286" s="9">
        <f t="shared" si="50"/>
        <v>221287.71999999997</v>
      </c>
    </row>
    <row r="287" spans="1:22">
      <c r="A287" s="104" t="s">
        <v>2282</v>
      </c>
      <c r="B287" s="2" t="s">
        <v>1084</v>
      </c>
      <c r="C287" s="72">
        <f>IF(A287=Summary!$B$9,Summary!$G$9,0)</f>
        <v>0</v>
      </c>
      <c r="D287" s="111">
        <f>VLOOKUP(A287,AAFTE!$A:$AE,3,0)</f>
        <v>210.49</v>
      </c>
      <c r="E287" s="146">
        <f>VLOOKUP($A287,'2025-26 Salary &amp; Benefits'!$A:$I,3,)</f>
        <v>1</v>
      </c>
      <c r="F287" s="146">
        <f>VLOOKUP($A287,'2025-26 Salary &amp; Benefits'!$A:$I,4,)</f>
        <v>1</v>
      </c>
      <c r="G287" s="147">
        <f>VLOOKUP(A287,'CEDARS District FRPL'!$A$3:$C$322,3,0)</f>
        <v>0.3952</v>
      </c>
      <c r="H287" s="148">
        <f t="shared" si="43"/>
        <v>210.49</v>
      </c>
      <c r="I287" s="149">
        <f t="shared" si="44"/>
        <v>83.19</v>
      </c>
      <c r="J287" s="140">
        <f t="shared" si="41"/>
        <v>0.53200000000000003</v>
      </c>
      <c r="K287" s="142">
        <f>'2025-26 Salary &amp; Benefits'!E$6</f>
        <v>78209</v>
      </c>
      <c r="L287" s="142">
        <f>'2025-26 Salary &amp; Benefits'!F$6</f>
        <v>80164</v>
      </c>
      <c r="M287" s="9">
        <f t="shared" si="45"/>
        <v>41607.19</v>
      </c>
      <c r="N287" s="9">
        <f t="shared" si="46"/>
        <v>1040.0599999999977</v>
      </c>
      <c r="O287" s="9">
        <f>'2025-26 Salary &amp; Benefits'!G$6</f>
        <v>15997.68</v>
      </c>
      <c r="P287" s="143">
        <f>'2025-26 Salary &amp; Benefits'!H$6</f>
        <v>0.16020000000000001</v>
      </c>
      <c r="Q287" s="143">
        <f>'2025-26 Salary &amp; Benefits'!I$6</f>
        <v>0.15390000000000001</v>
      </c>
      <c r="R287" s="9">
        <f t="shared" si="47"/>
        <v>15336.3</v>
      </c>
      <c r="S287" s="9">
        <f t="shared" si="42"/>
        <v>710.79</v>
      </c>
      <c r="T287" s="9">
        <f t="shared" si="48"/>
        <v>109.39</v>
      </c>
      <c r="U287" s="9">
        <f t="shared" si="49"/>
        <v>820.18</v>
      </c>
      <c r="V287" s="9">
        <f t="shared" si="50"/>
        <v>58803.73</v>
      </c>
    </row>
    <row r="288" spans="1:22">
      <c r="A288" s="104" t="s">
        <v>2254</v>
      </c>
      <c r="B288" s="2" t="s">
        <v>775</v>
      </c>
      <c r="C288" s="72">
        <f>IF(A288=Summary!$B$9,Summary!$G$9,0)</f>
        <v>0</v>
      </c>
      <c r="D288" s="111">
        <f>VLOOKUP(A288,AAFTE!$A:$AE,3,0)</f>
        <v>2768.29</v>
      </c>
      <c r="E288" s="146">
        <f>VLOOKUP($A288,'2025-26 Salary &amp; Benefits'!$A:$I,3,)</f>
        <v>1.18</v>
      </c>
      <c r="F288" s="146">
        <f>VLOOKUP($A288,'2025-26 Salary &amp; Benefits'!$A:$I,4,)</f>
        <v>1.18</v>
      </c>
      <c r="G288" s="147">
        <f>VLOOKUP(A288,'CEDARS District FRPL'!$A$3:$C$322,3,0)</f>
        <v>0.749</v>
      </c>
      <c r="H288" s="148">
        <f t="shared" si="43"/>
        <v>2768.29</v>
      </c>
      <c r="I288" s="149">
        <f t="shared" si="44"/>
        <v>2073.4499999999998</v>
      </c>
      <c r="J288" s="140">
        <f t="shared" si="41"/>
        <v>13.256</v>
      </c>
      <c r="K288" s="142">
        <f>'2025-26 Salary &amp; Benefits'!E$6</f>
        <v>78209</v>
      </c>
      <c r="L288" s="142">
        <f>'2025-26 Salary &amp; Benefits'!F$6</f>
        <v>80164</v>
      </c>
      <c r="M288" s="9">
        <f t="shared" si="45"/>
        <v>1223351.43</v>
      </c>
      <c r="N288" s="9">
        <f t="shared" si="46"/>
        <v>30580.270000000019</v>
      </c>
      <c r="O288" s="9">
        <f>'2025-26 Salary &amp; Benefits'!G$6</f>
        <v>15997.68</v>
      </c>
      <c r="P288" s="143">
        <f>'2025-26 Salary &amp; Benefits'!H$6</f>
        <v>0.16020000000000001</v>
      </c>
      <c r="Q288" s="143">
        <f>'2025-26 Salary &amp; Benefits'!I$6</f>
        <v>0.15390000000000001</v>
      </c>
      <c r="R288" s="9">
        <f t="shared" si="47"/>
        <v>412752.45</v>
      </c>
      <c r="S288" s="9">
        <f t="shared" si="42"/>
        <v>20898.86</v>
      </c>
      <c r="T288" s="9">
        <f t="shared" si="48"/>
        <v>3216.33</v>
      </c>
      <c r="U288" s="9">
        <f t="shared" si="49"/>
        <v>24115.190000000002</v>
      </c>
      <c r="V288" s="9">
        <f t="shared" si="50"/>
        <v>1690799.3399999999</v>
      </c>
    </row>
    <row r="289" spans="1:22">
      <c r="A289" s="104" t="s">
        <v>2409</v>
      </c>
      <c r="B289" s="2" t="s">
        <v>1901</v>
      </c>
      <c r="C289" s="72">
        <f>IF(A289=Summary!$B$9,Summary!$G$9,0)</f>
        <v>0</v>
      </c>
      <c r="D289" s="111">
        <f>VLOOKUP(A289,AAFTE!$A:$AE,3,0)</f>
        <v>6622.9</v>
      </c>
      <c r="E289" s="146">
        <f>VLOOKUP($A289,'2025-26 Salary &amp; Benefits'!$A:$I,3,)</f>
        <v>1</v>
      </c>
      <c r="F289" s="146">
        <f>VLOOKUP($A289,'2025-26 Salary &amp; Benefits'!$A:$I,4,)</f>
        <v>1</v>
      </c>
      <c r="G289" s="147">
        <f>VLOOKUP(A289,'CEDARS District FRPL'!$A$3:$C$322,3,0)</f>
        <v>0.33239999999999997</v>
      </c>
      <c r="H289" s="148">
        <f t="shared" si="43"/>
        <v>6622.9</v>
      </c>
      <c r="I289" s="149">
        <f t="shared" si="44"/>
        <v>2201.4499999999998</v>
      </c>
      <c r="J289" s="140">
        <f t="shared" si="41"/>
        <v>14.074999999999999</v>
      </c>
      <c r="K289" s="142">
        <f>'2025-26 Salary &amp; Benefits'!E$6</f>
        <v>78209</v>
      </c>
      <c r="L289" s="142">
        <f>'2025-26 Salary &amp; Benefits'!F$6</f>
        <v>80164</v>
      </c>
      <c r="M289" s="9">
        <f t="shared" si="45"/>
        <v>1100791.68</v>
      </c>
      <c r="N289" s="9">
        <f t="shared" si="46"/>
        <v>27516.620000000112</v>
      </c>
      <c r="O289" s="9">
        <f>'2025-26 Salary &amp; Benefits'!G$6</f>
        <v>15997.68</v>
      </c>
      <c r="P289" s="143">
        <f>'2025-26 Salary &amp; Benefits'!H$6</f>
        <v>0.16020000000000001</v>
      </c>
      <c r="Q289" s="143">
        <f>'2025-26 Salary &amp; Benefits'!I$6</f>
        <v>0.15390000000000001</v>
      </c>
      <c r="R289" s="9">
        <f t="shared" si="47"/>
        <v>405748.98</v>
      </c>
      <c r="S289" s="9">
        <f t="shared" si="42"/>
        <v>18805.14</v>
      </c>
      <c r="T289" s="9">
        <f t="shared" si="48"/>
        <v>2894.11</v>
      </c>
      <c r="U289" s="9">
        <f t="shared" si="49"/>
        <v>21699.25</v>
      </c>
      <c r="V289" s="9">
        <f t="shared" si="50"/>
        <v>1555756.53</v>
      </c>
    </row>
    <row r="290" spans="1:22">
      <c r="A290" s="104" t="s">
        <v>2444</v>
      </c>
      <c r="B290" s="2" t="s">
        <v>2066</v>
      </c>
      <c r="C290" s="72">
        <f>IF(A290=Summary!$B$9,Summary!$G$9,0)</f>
        <v>0</v>
      </c>
      <c r="D290" s="111">
        <f>VLOOKUP(A290,AAFTE!$A:$AE,3,0)</f>
        <v>541</v>
      </c>
      <c r="E290" s="146">
        <f>VLOOKUP($A290,'2025-26 Salary &amp; Benefits'!$A:$I,3,)</f>
        <v>1</v>
      </c>
      <c r="F290" s="146">
        <f>VLOOKUP($A290,'2025-26 Salary &amp; Benefits'!$A:$I,4,)</f>
        <v>1</v>
      </c>
      <c r="G290" s="147">
        <f>VLOOKUP(A290,'CEDARS District FRPL'!$A$3:$C$322,3,0)</f>
        <v>0.88290000000000002</v>
      </c>
      <c r="H290" s="148">
        <f t="shared" si="43"/>
        <v>541</v>
      </c>
      <c r="I290" s="149">
        <f t="shared" si="44"/>
        <v>477.65</v>
      </c>
      <c r="J290" s="140">
        <f t="shared" si="41"/>
        <v>3.0539999999999998</v>
      </c>
      <c r="K290" s="142">
        <f>'2025-26 Salary &amp; Benefits'!E$6</f>
        <v>78209</v>
      </c>
      <c r="L290" s="142">
        <f>'2025-26 Salary &amp; Benefits'!F$6</f>
        <v>80164</v>
      </c>
      <c r="M290" s="9">
        <f t="shared" si="45"/>
        <v>238850.29</v>
      </c>
      <c r="N290" s="9">
        <f t="shared" si="46"/>
        <v>5970.5699999999779</v>
      </c>
      <c r="O290" s="9">
        <f>'2025-26 Salary &amp; Benefits'!G$6</f>
        <v>15997.68</v>
      </c>
      <c r="P290" s="143">
        <f>'2025-26 Salary &amp; Benefits'!H$6</f>
        <v>0.16020000000000001</v>
      </c>
      <c r="Q290" s="143">
        <f>'2025-26 Salary &amp; Benefits'!I$6</f>
        <v>0.15390000000000001</v>
      </c>
      <c r="R290" s="9">
        <f t="shared" si="47"/>
        <v>88039.6</v>
      </c>
      <c r="S290" s="9">
        <f t="shared" si="42"/>
        <v>4080.35</v>
      </c>
      <c r="T290" s="9">
        <f t="shared" si="48"/>
        <v>627.97</v>
      </c>
      <c r="U290" s="9">
        <f t="shared" si="49"/>
        <v>4708.32</v>
      </c>
      <c r="V290" s="9">
        <f t="shared" si="50"/>
        <v>337568.77999999997</v>
      </c>
    </row>
    <row r="291" spans="1:22">
      <c r="A291" s="104" t="s">
        <v>2338</v>
      </c>
      <c r="B291" s="2" t="s">
        <v>1310</v>
      </c>
      <c r="C291" s="72">
        <f>IF(A291=Summary!$B$9,Summary!$G$9,0)</f>
        <v>0</v>
      </c>
      <c r="D291" s="111">
        <f>VLOOKUP(A291,AAFTE!$A:$AE,3,0)</f>
        <v>5597.2000000000007</v>
      </c>
      <c r="E291" s="146">
        <f>VLOOKUP($A291,'2025-26 Salary &amp; Benefits'!$A:$I,3,)</f>
        <v>1.06</v>
      </c>
      <c r="F291" s="146">
        <f>VLOOKUP($A291,'2025-26 Salary &amp; Benefits'!$A:$I,4,)</f>
        <v>1.1000000000000001</v>
      </c>
      <c r="G291" s="147">
        <f>VLOOKUP(A291,'CEDARS District FRPL'!$A$3:$C$322,3,0)</f>
        <v>0.38440000000000002</v>
      </c>
      <c r="H291" s="148">
        <f t="shared" si="43"/>
        <v>5597.2000000000007</v>
      </c>
      <c r="I291" s="149">
        <f t="shared" si="44"/>
        <v>2151.56</v>
      </c>
      <c r="J291" s="140">
        <f t="shared" si="41"/>
        <v>13.756</v>
      </c>
      <c r="K291" s="142">
        <f>'2025-26 Salary &amp; Benefits'!E$6</f>
        <v>78209</v>
      </c>
      <c r="L291" s="142">
        <f>'2025-26 Salary &amp; Benefits'!F$6</f>
        <v>80164</v>
      </c>
      <c r="M291" s="9">
        <f t="shared" si="45"/>
        <v>1140393.58</v>
      </c>
      <c r="N291" s="9">
        <f t="shared" si="46"/>
        <v>72616</v>
      </c>
      <c r="O291" s="9">
        <f>'2025-26 Salary &amp; Benefits'!G$6</f>
        <v>15997.68</v>
      </c>
      <c r="P291" s="143">
        <f>'2025-26 Salary &amp; Benefits'!H$6</f>
        <v>0.16020000000000001</v>
      </c>
      <c r="Q291" s="143">
        <f>'2025-26 Salary &amp; Benefits'!I$6</f>
        <v>0.15390000000000001</v>
      </c>
      <c r="R291" s="9">
        <f t="shared" si="47"/>
        <v>413930.74</v>
      </c>
      <c r="S291" s="9">
        <f t="shared" si="42"/>
        <v>20216.830000000002</v>
      </c>
      <c r="T291" s="9">
        <f t="shared" si="48"/>
        <v>3111.37</v>
      </c>
      <c r="U291" s="9">
        <f t="shared" si="49"/>
        <v>23328.2</v>
      </c>
      <c r="V291" s="9">
        <f t="shared" si="50"/>
        <v>1650268.52</v>
      </c>
    </row>
    <row r="292" spans="1:22">
      <c r="A292" s="104" t="s">
        <v>2398</v>
      </c>
      <c r="B292" s="2" t="s">
        <v>1838</v>
      </c>
      <c r="C292" s="72">
        <f>IF(A292=Summary!$B$9,Summary!$G$9,0)</f>
        <v>0</v>
      </c>
      <c r="D292" s="111">
        <f>VLOOKUP(A292,AAFTE!$A:$AE,3,0)</f>
        <v>1015.79</v>
      </c>
      <c r="E292" s="146">
        <f>VLOOKUP($A292,'2025-26 Salary &amp; Benefits'!$A:$I,3,)</f>
        <v>1</v>
      </c>
      <c r="F292" s="146">
        <f>VLOOKUP($A292,'2025-26 Salary &amp; Benefits'!$A:$I,4,)</f>
        <v>1</v>
      </c>
      <c r="G292" s="147">
        <f>VLOOKUP(A292,'CEDARS District FRPL'!$A$3:$C$322,3,0)</f>
        <v>0.24790000000000001</v>
      </c>
      <c r="H292" s="148">
        <f t="shared" si="43"/>
        <v>1015.79</v>
      </c>
      <c r="I292" s="149">
        <f t="shared" si="44"/>
        <v>251.81</v>
      </c>
      <c r="J292" s="140">
        <f t="shared" si="41"/>
        <v>1.61</v>
      </c>
      <c r="K292" s="142">
        <f>'2025-26 Salary &amp; Benefits'!E$6</f>
        <v>78209</v>
      </c>
      <c r="L292" s="142">
        <f>'2025-26 Salary &amp; Benefits'!F$6</f>
        <v>80164</v>
      </c>
      <c r="M292" s="9">
        <f t="shared" si="45"/>
        <v>125916.49</v>
      </c>
      <c r="N292" s="9">
        <f t="shared" si="46"/>
        <v>3147.5499999999884</v>
      </c>
      <c r="O292" s="9">
        <f>'2025-26 Salary &amp; Benefits'!G$6</f>
        <v>15997.68</v>
      </c>
      <c r="P292" s="143">
        <f>'2025-26 Salary &amp; Benefits'!H$6</f>
        <v>0.16020000000000001</v>
      </c>
      <c r="Q292" s="143">
        <f>'2025-26 Salary &amp; Benefits'!I$6</f>
        <v>0.15390000000000001</v>
      </c>
      <c r="R292" s="9">
        <f t="shared" si="47"/>
        <v>46412.49</v>
      </c>
      <c r="S292" s="9">
        <f t="shared" si="42"/>
        <v>2151.0700000000002</v>
      </c>
      <c r="T292" s="9">
        <f t="shared" si="48"/>
        <v>331.05</v>
      </c>
      <c r="U292" s="9">
        <f t="shared" si="49"/>
        <v>2482.1200000000003</v>
      </c>
      <c r="V292" s="9">
        <f t="shared" si="50"/>
        <v>177958.65</v>
      </c>
    </row>
    <row r="293" spans="1:22">
      <c r="A293" s="104" t="s">
        <v>2181</v>
      </c>
      <c r="B293" s="2" t="s">
        <v>161</v>
      </c>
      <c r="C293" s="72">
        <f>IF(A293=Summary!$B$9,Summary!$G$9,0)</f>
        <v>0</v>
      </c>
      <c r="D293" s="111">
        <f>VLOOKUP(A293,AAFTE!$A:$AE,3,0)</f>
        <v>21244.79</v>
      </c>
      <c r="E293" s="146">
        <f>VLOOKUP($A293,'2025-26 Salary &amp; Benefits'!$A:$I,3,)</f>
        <v>1.06</v>
      </c>
      <c r="F293" s="146">
        <f>VLOOKUP($A293,'2025-26 Salary &amp; Benefits'!$A:$I,4,)</f>
        <v>1.06</v>
      </c>
      <c r="G293" s="147">
        <f>VLOOKUP(A293,'CEDARS District FRPL'!$A$3:$C$322,3,0)</f>
        <v>0.49509999999999998</v>
      </c>
      <c r="H293" s="148">
        <f t="shared" si="43"/>
        <v>21244.79</v>
      </c>
      <c r="I293" s="149">
        <f t="shared" si="44"/>
        <v>10518.3</v>
      </c>
      <c r="J293" s="140">
        <f t="shared" si="41"/>
        <v>67.247</v>
      </c>
      <c r="K293" s="142">
        <f>'2025-26 Salary &amp; Benefits'!E$6</f>
        <v>78209</v>
      </c>
      <c r="L293" s="142">
        <f>'2025-26 Salary &amp; Benefits'!F$6</f>
        <v>80164</v>
      </c>
      <c r="M293" s="9">
        <f t="shared" si="45"/>
        <v>5574879.8600000003</v>
      </c>
      <c r="N293" s="9">
        <f t="shared" si="46"/>
        <v>139355.95999999996</v>
      </c>
      <c r="O293" s="9">
        <f>'2025-26 Salary &amp; Benefits'!G$6</f>
        <v>15997.68</v>
      </c>
      <c r="P293" s="143">
        <f>'2025-26 Salary &amp; Benefits'!H$6</f>
        <v>0.16020000000000001</v>
      </c>
      <c r="Q293" s="143">
        <f>'2025-26 Salary &amp; Benefits'!I$6</f>
        <v>0.15390000000000001</v>
      </c>
      <c r="R293" s="9">
        <f t="shared" si="47"/>
        <v>1990338.62</v>
      </c>
      <c r="S293" s="9">
        <f t="shared" si="42"/>
        <v>95237.26</v>
      </c>
      <c r="T293" s="9">
        <f t="shared" si="48"/>
        <v>14657.01</v>
      </c>
      <c r="U293" s="9">
        <f t="shared" si="49"/>
        <v>109894.26999999999</v>
      </c>
      <c r="V293" s="9">
        <f t="shared" si="50"/>
        <v>7814468.71</v>
      </c>
    </row>
    <row r="294" spans="1:22">
      <c r="A294" s="104" t="s">
        <v>2250</v>
      </c>
      <c r="B294" s="2" t="s">
        <v>714</v>
      </c>
      <c r="C294" s="72">
        <f>IF(A294=Summary!$B$9,Summary!$G$9,0)</f>
        <v>0</v>
      </c>
      <c r="D294" s="111">
        <f>VLOOKUP(A294,AAFTE!$A:$AE,3,0)</f>
        <v>1423.13</v>
      </c>
      <c r="E294" s="146">
        <f>VLOOKUP($A294,'2025-26 Salary &amp; Benefits'!$A:$I,3,)</f>
        <v>1.1200000000000001</v>
      </c>
      <c r="F294" s="146">
        <f>VLOOKUP($A294,'2025-26 Salary &amp; Benefits'!$A:$I,4,)</f>
        <v>1.1600000000000001</v>
      </c>
      <c r="G294" s="147">
        <f>VLOOKUP(A294,'CEDARS District FRPL'!$A$3:$C$322,3,0)</f>
        <v>0.27260000000000001</v>
      </c>
      <c r="H294" s="148">
        <f t="shared" si="43"/>
        <v>1423.13</v>
      </c>
      <c r="I294" s="149">
        <f t="shared" si="44"/>
        <v>387.95</v>
      </c>
      <c r="J294" s="140">
        <f t="shared" si="41"/>
        <v>2.48</v>
      </c>
      <c r="K294" s="142">
        <f>'2025-26 Salary &amp; Benefits'!E$6</f>
        <v>78209</v>
      </c>
      <c r="L294" s="142">
        <f>'2025-26 Salary &amp; Benefits'!F$6</f>
        <v>80164</v>
      </c>
      <c r="M294" s="9">
        <f t="shared" si="45"/>
        <v>217233.32</v>
      </c>
      <c r="N294" s="9">
        <f t="shared" si="46"/>
        <v>13382.479999999981</v>
      </c>
      <c r="O294" s="9">
        <f>'2025-26 Salary &amp; Benefits'!G$6</f>
        <v>15997.68</v>
      </c>
      <c r="P294" s="143">
        <f>'2025-26 Salary &amp; Benefits'!H$6</f>
        <v>0.16020000000000001</v>
      </c>
      <c r="Q294" s="143">
        <f>'2025-26 Salary &amp; Benefits'!I$6</f>
        <v>0.15390000000000001</v>
      </c>
      <c r="R294" s="9">
        <f t="shared" si="47"/>
        <v>76534.59</v>
      </c>
      <c r="S294" s="9">
        <f t="shared" si="42"/>
        <v>3843.6</v>
      </c>
      <c r="T294" s="9">
        <f t="shared" si="48"/>
        <v>591.53</v>
      </c>
      <c r="U294" s="9">
        <f t="shared" si="49"/>
        <v>4435.13</v>
      </c>
      <c r="V294" s="9">
        <f t="shared" si="50"/>
        <v>311585.52</v>
      </c>
    </row>
    <row r="295" spans="1:22">
      <c r="A295" s="104" t="s">
        <v>2509</v>
      </c>
      <c r="B295" s="2" t="s">
        <v>2912</v>
      </c>
      <c r="C295" s="72">
        <f>IF(A295=Summary!$B$9,Summary!$G$9,0)</f>
        <v>0</v>
      </c>
      <c r="D295" s="111">
        <f>VLOOKUP(A295,AAFTE!$A:$AE,3,0)</f>
        <v>134.66999999999999</v>
      </c>
      <c r="E295" s="146">
        <f>VLOOKUP($A295,'2025-26 Salary &amp; Benefits'!$A:$I,3,)</f>
        <v>1</v>
      </c>
      <c r="F295" s="146">
        <f>VLOOKUP($A295,'2025-26 Salary &amp; Benefits'!$A:$I,4,)</f>
        <v>1</v>
      </c>
      <c r="G295" s="147">
        <f>VLOOKUP(A295,'CEDARS District FRPL'!$A$3:$C$322,3,0)</f>
        <v>0.9919</v>
      </c>
      <c r="H295" s="148">
        <f t="shared" si="43"/>
        <v>134.66999999999999</v>
      </c>
      <c r="I295" s="149">
        <f t="shared" si="44"/>
        <v>133.58000000000001</v>
      </c>
      <c r="J295" s="140">
        <f t="shared" si="41"/>
        <v>0.85399999999999998</v>
      </c>
      <c r="K295" s="142">
        <f>'2025-26 Salary &amp; Benefits'!E$6</f>
        <v>78209</v>
      </c>
      <c r="L295" s="142">
        <f>'2025-26 Salary &amp; Benefits'!F$6</f>
        <v>80164</v>
      </c>
      <c r="M295" s="9">
        <f t="shared" si="45"/>
        <v>66790.490000000005</v>
      </c>
      <c r="N295" s="9">
        <f t="shared" si="46"/>
        <v>1669.5699999999924</v>
      </c>
      <c r="O295" s="9">
        <f>'2025-26 Salary &amp; Benefits'!G$6</f>
        <v>15997.68</v>
      </c>
      <c r="P295" s="143">
        <f>'2025-26 Salary &amp; Benefits'!H$6</f>
        <v>0.16020000000000001</v>
      </c>
      <c r="Q295" s="143">
        <f>'2025-26 Salary &amp; Benefits'!I$6</f>
        <v>0.15390000000000001</v>
      </c>
      <c r="R295" s="9">
        <f t="shared" si="47"/>
        <v>24618.799999999999</v>
      </c>
      <c r="S295" s="9">
        <f t="shared" si="42"/>
        <v>1141</v>
      </c>
      <c r="T295" s="9">
        <f t="shared" si="48"/>
        <v>175.6</v>
      </c>
      <c r="U295" s="9">
        <f t="shared" si="49"/>
        <v>1316.6</v>
      </c>
      <c r="V295" s="9">
        <f t="shared" si="50"/>
        <v>94395.46</v>
      </c>
    </row>
    <row r="296" spans="1:22">
      <c r="A296" s="104" t="s">
        <v>2415</v>
      </c>
      <c r="B296" s="2" t="s">
        <v>1940</v>
      </c>
      <c r="C296" s="72">
        <f>IF(A296=Summary!$B$9,Summary!$G$9,0)</f>
        <v>0</v>
      </c>
      <c r="D296" s="111">
        <f>VLOOKUP(A296,AAFTE!$A:$AE,3,0)</f>
        <v>398.59</v>
      </c>
      <c r="E296" s="146">
        <f>VLOOKUP($A296,'2025-26 Salary &amp; Benefits'!$A:$I,3,)</f>
        <v>1</v>
      </c>
      <c r="F296" s="146">
        <f>VLOOKUP($A296,'2025-26 Salary &amp; Benefits'!$A:$I,4,)</f>
        <v>1.04</v>
      </c>
      <c r="G296" s="147">
        <f>VLOOKUP(A296,'CEDARS District FRPL'!$A$3:$C$322,3,0)</f>
        <v>0.57789999999999997</v>
      </c>
      <c r="H296" s="148">
        <f t="shared" si="43"/>
        <v>398.59</v>
      </c>
      <c r="I296" s="149">
        <f t="shared" si="44"/>
        <v>230.35</v>
      </c>
      <c r="J296" s="140">
        <f t="shared" si="41"/>
        <v>1.4730000000000001</v>
      </c>
      <c r="K296" s="142">
        <f>'2025-26 Salary &amp; Benefits'!E$6</f>
        <v>78209</v>
      </c>
      <c r="L296" s="142">
        <f>'2025-26 Salary &amp; Benefits'!F$6</f>
        <v>80164</v>
      </c>
      <c r="M296" s="9">
        <f t="shared" si="45"/>
        <v>115201.86</v>
      </c>
      <c r="N296" s="9">
        <f t="shared" si="46"/>
        <v>7602.9700000000012</v>
      </c>
      <c r="O296" s="9">
        <f>'2025-26 Salary &amp; Benefits'!G$6</f>
        <v>15997.68</v>
      </c>
      <c r="P296" s="143">
        <f>'2025-26 Salary &amp; Benefits'!H$6</f>
        <v>0.16020000000000001</v>
      </c>
      <c r="Q296" s="143">
        <f>'2025-26 Salary &amp; Benefits'!I$6</f>
        <v>0.15390000000000001</v>
      </c>
      <c r="R296" s="9">
        <f t="shared" si="47"/>
        <v>43190.02</v>
      </c>
      <c r="S296" s="9">
        <f t="shared" si="42"/>
        <v>2046.75</v>
      </c>
      <c r="T296" s="9">
        <f t="shared" si="48"/>
        <v>314.99</v>
      </c>
      <c r="U296" s="9">
        <f t="shared" si="49"/>
        <v>2361.7399999999998</v>
      </c>
      <c r="V296" s="9">
        <f t="shared" si="50"/>
        <v>168356.59</v>
      </c>
    </row>
    <row r="297" spans="1:22">
      <c r="A297" s="104" t="s">
        <v>2214</v>
      </c>
      <c r="B297" s="2" t="s">
        <v>401</v>
      </c>
      <c r="C297" s="72">
        <f>IF(A297=Summary!$B$9,Summary!$G$9,0)</f>
        <v>0</v>
      </c>
      <c r="D297" s="111">
        <f>VLOOKUP(A297,AAFTE!$A:$AE,3,0)</f>
        <v>2314.48</v>
      </c>
      <c r="E297" s="146">
        <f>VLOOKUP($A297,'2025-26 Salary &amp; Benefits'!$A:$I,3,)</f>
        <v>1</v>
      </c>
      <c r="F297" s="146">
        <f>VLOOKUP($A297,'2025-26 Salary &amp; Benefits'!$A:$I,4,)</f>
        <v>1</v>
      </c>
      <c r="G297" s="147">
        <f>VLOOKUP(A297,'CEDARS District FRPL'!$A$3:$C$322,3,0)</f>
        <v>0.92300000000000004</v>
      </c>
      <c r="H297" s="148">
        <f t="shared" si="43"/>
        <v>2314.48</v>
      </c>
      <c r="I297" s="149">
        <f t="shared" si="44"/>
        <v>2136.27</v>
      </c>
      <c r="J297" s="140">
        <f t="shared" si="41"/>
        <v>13.657999999999999</v>
      </c>
      <c r="K297" s="142">
        <f>'2025-26 Salary &amp; Benefits'!E$6</f>
        <v>78209</v>
      </c>
      <c r="L297" s="142">
        <f>'2025-26 Salary &amp; Benefits'!F$6</f>
        <v>80164</v>
      </c>
      <c r="M297" s="9">
        <f t="shared" si="45"/>
        <v>1068178.52</v>
      </c>
      <c r="N297" s="9">
        <f t="shared" si="46"/>
        <v>26701.389999999898</v>
      </c>
      <c r="O297" s="9">
        <f>'2025-26 Salary &amp; Benefits'!G$6</f>
        <v>15997.68</v>
      </c>
      <c r="P297" s="143">
        <f>'2025-26 Salary &amp; Benefits'!H$6</f>
        <v>0.16020000000000001</v>
      </c>
      <c r="Q297" s="143">
        <f>'2025-26 Salary &amp; Benefits'!I$6</f>
        <v>0.15390000000000001</v>
      </c>
      <c r="R297" s="9">
        <f t="shared" si="47"/>
        <v>393727.86</v>
      </c>
      <c r="S297" s="9">
        <f t="shared" si="42"/>
        <v>18248</v>
      </c>
      <c r="T297" s="9">
        <f t="shared" si="48"/>
        <v>2808.37</v>
      </c>
      <c r="U297" s="9">
        <f t="shared" si="49"/>
        <v>21056.37</v>
      </c>
      <c r="V297" s="9">
        <f t="shared" si="50"/>
        <v>1509664.14</v>
      </c>
    </row>
    <row r="298" spans="1:22">
      <c r="A298" s="104" t="s">
        <v>2421</v>
      </c>
      <c r="B298" s="2" t="s">
        <v>1961</v>
      </c>
      <c r="C298" s="72">
        <f>IF(A298=Summary!$B$9,Summary!$G$9,0)</f>
        <v>0</v>
      </c>
      <c r="D298" s="111">
        <f>VLOOKUP(A298,AAFTE!$A:$AE,3,0)</f>
        <v>279.11</v>
      </c>
      <c r="E298" s="146">
        <f>VLOOKUP($A298,'2025-26 Salary &amp; Benefits'!$A:$I,3,)</f>
        <v>1</v>
      </c>
      <c r="F298" s="146">
        <f>VLOOKUP($A298,'2025-26 Salary &amp; Benefits'!$A:$I,4,)</f>
        <v>1</v>
      </c>
      <c r="G298" s="147">
        <f>VLOOKUP(A298,'CEDARS District FRPL'!$A$3:$C$322,3,0)</f>
        <v>0.56779999999999997</v>
      </c>
      <c r="H298" s="148">
        <f t="shared" si="43"/>
        <v>279.11</v>
      </c>
      <c r="I298" s="149">
        <f t="shared" si="44"/>
        <v>158.47999999999999</v>
      </c>
      <c r="J298" s="140">
        <f t="shared" si="41"/>
        <v>1.0129999999999999</v>
      </c>
      <c r="K298" s="142">
        <f>'2025-26 Salary &amp; Benefits'!E$6</f>
        <v>78209</v>
      </c>
      <c r="L298" s="142">
        <f>'2025-26 Salary &amp; Benefits'!F$6</f>
        <v>80164</v>
      </c>
      <c r="M298" s="9">
        <f t="shared" si="45"/>
        <v>79225.72</v>
      </c>
      <c r="N298" s="9">
        <f t="shared" si="46"/>
        <v>1980.4100000000035</v>
      </c>
      <c r="O298" s="9">
        <f>'2025-26 Salary &amp; Benefits'!G$6</f>
        <v>15997.68</v>
      </c>
      <c r="P298" s="143">
        <f>'2025-26 Salary &amp; Benefits'!H$6</f>
        <v>0.16020000000000001</v>
      </c>
      <c r="Q298" s="143">
        <f>'2025-26 Salary &amp; Benefits'!I$6</f>
        <v>0.15390000000000001</v>
      </c>
      <c r="R298" s="9">
        <f t="shared" si="47"/>
        <v>29202.400000000001</v>
      </c>
      <c r="S298" s="9">
        <f t="shared" si="42"/>
        <v>1353.44</v>
      </c>
      <c r="T298" s="9">
        <f t="shared" si="48"/>
        <v>208.29</v>
      </c>
      <c r="U298" s="9">
        <f t="shared" si="49"/>
        <v>1561.73</v>
      </c>
      <c r="V298" s="9">
        <f t="shared" si="50"/>
        <v>111970.26</v>
      </c>
    </row>
    <row r="299" spans="1:22">
      <c r="A299" s="104" t="s">
        <v>2417</v>
      </c>
      <c r="B299" s="2" t="s">
        <v>1945</v>
      </c>
      <c r="C299" s="72">
        <f>IF(A299=Summary!$B$9,Summary!$G$9,0)</f>
        <v>0</v>
      </c>
      <c r="D299" s="111">
        <f>VLOOKUP(A299,AAFTE!$A:$AE,3,0)</f>
        <v>5323.5300000000007</v>
      </c>
      <c r="E299" s="146">
        <f>VLOOKUP($A299,'2025-26 Salary &amp; Benefits'!$A:$I,3,)</f>
        <v>1</v>
      </c>
      <c r="F299" s="146">
        <f>VLOOKUP($A299,'2025-26 Salary &amp; Benefits'!$A:$I,4,)</f>
        <v>1</v>
      </c>
      <c r="G299" s="147">
        <f>VLOOKUP(A299,'CEDARS District FRPL'!$A$3:$C$322,3,0)</f>
        <v>0.59430000000000005</v>
      </c>
      <c r="H299" s="148">
        <f t="shared" si="43"/>
        <v>5323.5300000000007</v>
      </c>
      <c r="I299" s="149">
        <f t="shared" si="44"/>
        <v>3163.77</v>
      </c>
      <c r="J299" s="140">
        <f t="shared" si="41"/>
        <v>20.227</v>
      </c>
      <c r="K299" s="142">
        <f>'2025-26 Salary &amp; Benefits'!E$6</f>
        <v>78209</v>
      </c>
      <c r="L299" s="142">
        <f>'2025-26 Salary &amp; Benefits'!F$6</f>
        <v>80164</v>
      </c>
      <c r="M299" s="9">
        <f t="shared" si="45"/>
        <v>1581933.44</v>
      </c>
      <c r="N299" s="9">
        <f t="shared" si="46"/>
        <v>39543.790000000037</v>
      </c>
      <c r="O299" s="9">
        <f>'2025-26 Salary &amp; Benefits'!G$6</f>
        <v>15997.68</v>
      </c>
      <c r="P299" s="143">
        <f>'2025-26 Salary &amp; Benefits'!H$6</f>
        <v>0.16020000000000001</v>
      </c>
      <c r="Q299" s="143">
        <f>'2025-26 Salary &amp; Benefits'!I$6</f>
        <v>0.15390000000000001</v>
      </c>
      <c r="R299" s="9">
        <f t="shared" si="47"/>
        <v>583096.6</v>
      </c>
      <c r="S299" s="9">
        <f t="shared" si="42"/>
        <v>27024.62</v>
      </c>
      <c r="T299" s="9">
        <f t="shared" si="48"/>
        <v>4159.09</v>
      </c>
      <c r="U299" s="9">
        <f t="shared" si="49"/>
        <v>31183.71</v>
      </c>
      <c r="V299" s="9">
        <f t="shared" si="50"/>
        <v>2235757.54</v>
      </c>
    </row>
    <row r="300" spans="1:22">
      <c r="A300" s="104" t="s">
        <v>2456</v>
      </c>
      <c r="B300" s="2" t="s">
        <v>2139</v>
      </c>
      <c r="C300" s="72">
        <f>IF(A300=Summary!$B$9,Summary!$G$9,0)</f>
        <v>0</v>
      </c>
      <c r="D300" s="111">
        <f>VLOOKUP(A300,AAFTE!$A:$AE,3,0)</f>
        <v>3120.8100000000004</v>
      </c>
      <c r="E300" s="146">
        <f>VLOOKUP($A300,'2025-26 Salary &amp; Benefits'!$A:$I,3,)</f>
        <v>1</v>
      </c>
      <c r="F300" s="146">
        <f>VLOOKUP($A300,'2025-26 Salary &amp; Benefits'!$A:$I,4,)</f>
        <v>1</v>
      </c>
      <c r="G300" s="147">
        <f>VLOOKUP(A300,'CEDARS District FRPL'!$A$3:$C$322,3,0)</f>
        <v>0.84750000000000003</v>
      </c>
      <c r="H300" s="148">
        <f t="shared" si="43"/>
        <v>3120.8100000000004</v>
      </c>
      <c r="I300" s="149">
        <f t="shared" si="44"/>
        <v>2644.89</v>
      </c>
      <c r="J300" s="140">
        <f t="shared" si="41"/>
        <v>16.91</v>
      </c>
      <c r="K300" s="142">
        <f>'2025-26 Salary &amp; Benefits'!E$6</f>
        <v>78209</v>
      </c>
      <c r="L300" s="142">
        <f>'2025-26 Salary &amp; Benefits'!F$6</f>
        <v>80164</v>
      </c>
      <c r="M300" s="9">
        <f t="shared" si="45"/>
        <v>1322514.19</v>
      </c>
      <c r="N300" s="9">
        <f t="shared" si="46"/>
        <v>33059.050000000047</v>
      </c>
      <c r="O300" s="9">
        <f>'2025-26 Salary &amp; Benefits'!G$6</f>
        <v>15997.68</v>
      </c>
      <c r="P300" s="143">
        <f>'2025-26 Salary &amp; Benefits'!H$6</f>
        <v>0.16020000000000001</v>
      </c>
      <c r="Q300" s="143">
        <f>'2025-26 Salary &amp; Benefits'!I$6</f>
        <v>0.15390000000000001</v>
      </c>
      <c r="R300" s="9">
        <f t="shared" si="47"/>
        <v>487475.33</v>
      </c>
      <c r="S300" s="9">
        <f t="shared" si="42"/>
        <v>22592.89</v>
      </c>
      <c r="T300" s="9">
        <f t="shared" si="48"/>
        <v>3477.05</v>
      </c>
      <c r="U300" s="9">
        <f t="shared" si="49"/>
        <v>26069.94</v>
      </c>
      <c r="V300" s="9">
        <f t="shared" si="50"/>
        <v>1869118.51</v>
      </c>
    </row>
    <row r="301" spans="1:22">
      <c r="A301" s="104" t="s">
        <v>2216</v>
      </c>
      <c r="B301" s="2" t="s">
        <v>414</v>
      </c>
      <c r="C301" s="72">
        <f>IF(A301=Summary!$B$9,Summary!$G$9,0)</f>
        <v>0</v>
      </c>
      <c r="D301" s="111">
        <f>VLOOKUP(A301,AAFTE!$A:$AE,3,0)</f>
        <v>909.28</v>
      </c>
      <c r="E301" s="146">
        <f>VLOOKUP($A301,'2025-26 Salary &amp; Benefits'!$A:$I,3,)</f>
        <v>1</v>
      </c>
      <c r="F301" s="146">
        <f>VLOOKUP($A301,'2025-26 Salary &amp; Benefits'!$A:$I,4,)</f>
        <v>1</v>
      </c>
      <c r="G301" s="147">
        <f>VLOOKUP(A301,'CEDARS District FRPL'!$A$3:$C$322,3,0)</f>
        <v>0.82379999999999998</v>
      </c>
      <c r="H301" s="148">
        <f t="shared" si="43"/>
        <v>909.28</v>
      </c>
      <c r="I301" s="149">
        <f t="shared" si="44"/>
        <v>749.06</v>
      </c>
      <c r="J301" s="140">
        <f t="shared" si="41"/>
        <v>4.7889999999999997</v>
      </c>
      <c r="K301" s="142">
        <f>'2025-26 Salary &amp; Benefits'!E$6</f>
        <v>78209</v>
      </c>
      <c r="L301" s="142">
        <f>'2025-26 Salary &amp; Benefits'!F$6</f>
        <v>80164</v>
      </c>
      <c r="M301" s="9">
        <f t="shared" si="45"/>
        <v>374542.9</v>
      </c>
      <c r="N301" s="9">
        <f t="shared" si="46"/>
        <v>9362.5</v>
      </c>
      <c r="O301" s="9">
        <f>'2025-26 Salary &amp; Benefits'!G$6</f>
        <v>15997.68</v>
      </c>
      <c r="P301" s="143">
        <f>'2025-26 Salary &amp; Benefits'!H$6</f>
        <v>0.16020000000000001</v>
      </c>
      <c r="Q301" s="143">
        <f>'2025-26 Salary &amp; Benefits'!I$6</f>
        <v>0.15390000000000001</v>
      </c>
      <c r="R301" s="9">
        <f t="shared" si="47"/>
        <v>138055.54999999999</v>
      </c>
      <c r="S301" s="9">
        <f t="shared" si="42"/>
        <v>6398.42</v>
      </c>
      <c r="T301" s="9">
        <f t="shared" si="48"/>
        <v>984.72</v>
      </c>
      <c r="U301" s="9">
        <f t="shared" si="49"/>
        <v>7383.14</v>
      </c>
      <c r="V301" s="9">
        <f t="shared" si="50"/>
        <v>529344.09</v>
      </c>
    </row>
    <row r="302" spans="1:22">
      <c r="A302" s="104" t="s">
        <v>2185</v>
      </c>
      <c r="B302" s="2" t="s">
        <v>208</v>
      </c>
      <c r="C302" s="72">
        <f>IF(A302=Summary!$B$9,Summary!$G$9,0)</f>
        <v>0</v>
      </c>
      <c r="D302" s="111">
        <f>VLOOKUP(A302,AAFTE!$A:$AE,3,0)</f>
        <v>2655.2400000000002</v>
      </c>
      <c r="E302" s="146">
        <f>VLOOKUP($A302,'2025-26 Salary &amp; Benefits'!$A:$I,3,)</f>
        <v>1.06</v>
      </c>
      <c r="F302" s="146">
        <f>VLOOKUP($A302,'2025-26 Salary &amp; Benefits'!$A:$I,4,)</f>
        <v>1.06</v>
      </c>
      <c r="G302" s="147">
        <f>VLOOKUP(A302,'CEDARS District FRPL'!$A$3:$C$322,3,0)</f>
        <v>0.40450000000000003</v>
      </c>
      <c r="H302" s="148">
        <f t="shared" si="43"/>
        <v>2655.2400000000002</v>
      </c>
      <c r="I302" s="149">
        <f t="shared" si="44"/>
        <v>1074.04</v>
      </c>
      <c r="J302" s="140">
        <f t="shared" si="41"/>
        <v>6.867</v>
      </c>
      <c r="K302" s="142">
        <f>'2025-26 Salary &amp; Benefits'!E$6</f>
        <v>78209</v>
      </c>
      <c r="L302" s="142">
        <f>'2025-26 Salary &amp; Benefits'!F$6</f>
        <v>80164</v>
      </c>
      <c r="M302" s="9">
        <f t="shared" si="45"/>
        <v>569284.88</v>
      </c>
      <c r="N302" s="9">
        <f t="shared" si="46"/>
        <v>14230.479999999981</v>
      </c>
      <c r="O302" s="9">
        <f>'2025-26 Salary &amp; Benefits'!G$6</f>
        <v>15997.68</v>
      </c>
      <c r="P302" s="143">
        <f>'2025-26 Salary &amp; Benefits'!H$6</f>
        <v>0.16020000000000001</v>
      </c>
      <c r="Q302" s="143">
        <f>'2025-26 Salary &amp; Benefits'!I$6</f>
        <v>0.15390000000000001</v>
      </c>
      <c r="R302" s="9">
        <f t="shared" si="47"/>
        <v>203245.58</v>
      </c>
      <c r="S302" s="9">
        <f t="shared" si="42"/>
        <v>9725.26</v>
      </c>
      <c r="T302" s="9">
        <f t="shared" si="48"/>
        <v>1496.72</v>
      </c>
      <c r="U302" s="9">
        <f t="shared" si="49"/>
        <v>11221.98</v>
      </c>
      <c r="V302" s="9">
        <f t="shared" si="50"/>
        <v>797982.91999999993</v>
      </c>
    </row>
    <row r="303" spans="1:22">
      <c r="A303" s="104" t="s">
        <v>2155</v>
      </c>
      <c r="B303" s="2" t="s">
        <v>0</v>
      </c>
      <c r="C303" s="72">
        <f>IF(A303=Summary!$B$9,Summary!$G$9,0)</f>
        <v>0</v>
      </c>
      <c r="D303" s="111">
        <f>VLOOKUP(A303,AAFTE!$A:$AE,3,0)</f>
        <v>59.8</v>
      </c>
      <c r="E303" s="146">
        <f>VLOOKUP($A303,'2025-26 Salary &amp; Benefits'!$A:$I,3,)</f>
        <v>1</v>
      </c>
      <c r="F303" s="146">
        <f>VLOOKUP($A303,'2025-26 Salary &amp; Benefits'!$A:$I,4,)</f>
        <v>1</v>
      </c>
      <c r="G303" s="147">
        <f>VLOOKUP(A303,'CEDARS District FRPL'!$A$3:$C$322,3,0)</f>
        <v>0.74390000000000001</v>
      </c>
      <c r="H303" s="148">
        <f t="shared" si="43"/>
        <v>59.8</v>
      </c>
      <c r="I303" s="149">
        <f t="shared" si="44"/>
        <v>44.49</v>
      </c>
      <c r="J303" s="140">
        <f t="shared" si="41"/>
        <v>0.28399999999999997</v>
      </c>
      <c r="K303" s="142">
        <f>'2025-26 Salary &amp; Benefits'!E$6</f>
        <v>78209</v>
      </c>
      <c r="L303" s="142">
        <f>'2025-26 Salary &amp; Benefits'!F$6</f>
        <v>80164</v>
      </c>
      <c r="M303" s="9">
        <f t="shared" si="45"/>
        <v>22211.360000000001</v>
      </c>
      <c r="N303" s="9">
        <f t="shared" si="46"/>
        <v>555.22000000000116</v>
      </c>
      <c r="O303" s="9">
        <f>'2025-26 Salary &amp; Benefits'!G$6</f>
        <v>15997.68</v>
      </c>
      <c r="P303" s="143">
        <f>'2025-26 Salary &amp; Benefits'!H$6</f>
        <v>0.16020000000000001</v>
      </c>
      <c r="Q303" s="143">
        <f>'2025-26 Salary &amp; Benefits'!I$6</f>
        <v>0.15390000000000001</v>
      </c>
      <c r="R303" s="9">
        <f t="shared" si="47"/>
        <v>8187.05</v>
      </c>
      <c r="S303" s="9">
        <f t="shared" si="42"/>
        <v>379.44</v>
      </c>
      <c r="T303" s="9">
        <f t="shared" si="48"/>
        <v>58.4</v>
      </c>
      <c r="U303" s="9">
        <f t="shared" si="49"/>
        <v>437.84</v>
      </c>
      <c r="V303" s="9">
        <f t="shared" si="50"/>
        <v>31391.47</v>
      </c>
    </row>
    <row r="304" spans="1:22">
      <c r="A304" s="104" t="s">
        <v>2203</v>
      </c>
      <c r="B304" s="2" t="s">
        <v>348</v>
      </c>
      <c r="C304" s="72">
        <f>IF(A304=Summary!$B$9,Summary!$G$9,0)</f>
        <v>0</v>
      </c>
      <c r="D304" s="111">
        <f>VLOOKUP(A304,AAFTE!$A:$AE,3,0)</f>
        <v>258.61</v>
      </c>
      <c r="E304" s="146">
        <f>VLOOKUP($A304,'2025-26 Salary &amp; Benefits'!$A:$I,3,)</f>
        <v>1</v>
      </c>
      <c r="F304" s="146">
        <f>VLOOKUP($A304,'2025-26 Salary &amp; Benefits'!$A:$I,4,)</f>
        <v>1</v>
      </c>
      <c r="G304" s="147">
        <f>VLOOKUP(A304,'CEDARS District FRPL'!$A$3:$C$322,3,0)</f>
        <v>0.55989999999999995</v>
      </c>
      <c r="H304" s="148">
        <f t="shared" si="43"/>
        <v>258.61</v>
      </c>
      <c r="I304" s="149">
        <f t="shared" si="44"/>
        <v>144.80000000000001</v>
      </c>
      <c r="J304" s="140">
        <f t="shared" si="41"/>
        <v>0.92600000000000005</v>
      </c>
      <c r="K304" s="142">
        <f>'2025-26 Salary &amp; Benefits'!E$6</f>
        <v>78209</v>
      </c>
      <c r="L304" s="142">
        <f>'2025-26 Salary &amp; Benefits'!F$6</f>
        <v>80164</v>
      </c>
      <c r="M304" s="9">
        <f t="shared" si="45"/>
        <v>72421.53</v>
      </c>
      <c r="N304" s="9">
        <f t="shared" si="46"/>
        <v>1810.3300000000017</v>
      </c>
      <c r="O304" s="9">
        <f>'2025-26 Salary &amp; Benefits'!G$6</f>
        <v>15997.68</v>
      </c>
      <c r="P304" s="143">
        <f>'2025-26 Salary &amp; Benefits'!H$6</f>
        <v>0.16020000000000001</v>
      </c>
      <c r="Q304" s="143">
        <f>'2025-26 Salary &amp; Benefits'!I$6</f>
        <v>0.15390000000000001</v>
      </c>
      <c r="R304" s="9">
        <f t="shared" si="47"/>
        <v>26694.39</v>
      </c>
      <c r="S304" s="9">
        <f t="shared" si="42"/>
        <v>1237.2</v>
      </c>
      <c r="T304" s="9">
        <f t="shared" si="48"/>
        <v>190.41</v>
      </c>
      <c r="U304" s="9">
        <f t="shared" si="49"/>
        <v>1427.6100000000001</v>
      </c>
      <c r="V304" s="9">
        <f t="shared" si="50"/>
        <v>102353.86</v>
      </c>
    </row>
    <row r="305" spans="1:22">
      <c r="A305" s="104" t="s">
        <v>2397</v>
      </c>
      <c r="B305" s="2" t="s">
        <v>1834</v>
      </c>
      <c r="C305" s="72">
        <f>IF(A305=Summary!$B$9,Summary!$G$9,0)</f>
        <v>0</v>
      </c>
      <c r="D305" s="111">
        <f>VLOOKUP(A305,AAFTE!$A:$AE,3,0)</f>
        <v>418.42</v>
      </c>
      <c r="E305" s="146">
        <f>VLOOKUP($A305,'2025-26 Salary &amp; Benefits'!$A:$I,3,)</f>
        <v>1</v>
      </c>
      <c r="F305" s="146">
        <f>VLOOKUP($A305,'2025-26 Salary &amp; Benefits'!$A:$I,4,)</f>
        <v>1</v>
      </c>
      <c r="G305" s="147">
        <f>VLOOKUP(A305,'CEDARS District FRPL'!$A$3:$C$322,3,0)</f>
        <v>0.74950000000000006</v>
      </c>
      <c r="H305" s="148">
        <f t="shared" si="43"/>
        <v>418.42</v>
      </c>
      <c r="I305" s="149">
        <f t="shared" si="44"/>
        <v>313.61</v>
      </c>
      <c r="J305" s="140">
        <f t="shared" si="41"/>
        <v>2.0049999999999999</v>
      </c>
      <c r="K305" s="142">
        <f>'2025-26 Salary &amp; Benefits'!E$6</f>
        <v>78209</v>
      </c>
      <c r="L305" s="142">
        <f>'2025-26 Salary &amp; Benefits'!F$6</f>
        <v>80164</v>
      </c>
      <c r="M305" s="9">
        <f t="shared" si="45"/>
        <v>156809.04999999999</v>
      </c>
      <c r="N305" s="9">
        <f t="shared" si="46"/>
        <v>3919.7700000000186</v>
      </c>
      <c r="O305" s="9">
        <f>'2025-26 Salary &amp; Benefits'!G$6</f>
        <v>15997.68</v>
      </c>
      <c r="P305" s="143">
        <f>'2025-26 Salary &amp; Benefits'!H$6</f>
        <v>0.16020000000000001</v>
      </c>
      <c r="Q305" s="143">
        <f>'2025-26 Salary &amp; Benefits'!I$6</f>
        <v>0.15390000000000001</v>
      </c>
      <c r="R305" s="9">
        <f t="shared" si="47"/>
        <v>57799.41</v>
      </c>
      <c r="S305" s="9">
        <f t="shared" si="42"/>
        <v>2678.81</v>
      </c>
      <c r="T305" s="9">
        <f t="shared" si="48"/>
        <v>412.27</v>
      </c>
      <c r="U305" s="9">
        <f t="shared" si="49"/>
        <v>3091.08</v>
      </c>
      <c r="V305" s="9">
        <f t="shared" si="50"/>
        <v>221619.31</v>
      </c>
    </row>
    <row r="306" spans="1:22">
      <c r="A306" t="s">
        <v>2174</v>
      </c>
      <c r="B306" t="s">
        <v>119</v>
      </c>
      <c r="C306" s="72">
        <f>IF(A306=Summary!$B$9,Summary!$G$9,0)</f>
        <v>0</v>
      </c>
      <c r="D306" s="111">
        <f>VLOOKUP(A306,AAFTE!$A:$AE,3,0)</f>
        <v>6968.25</v>
      </c>
      <c r="E306" s="146">
        <f>VLOOKUP($A306,'2025-26 Salary &amp; Benefits'!$A:$I,3,)</f>
        <v>1</v>
      </c>
      <c r="F306" s="146">
        <f>VLOOKUP($A306,'2025-26 Salary &amp; Benefits'!$A:$I,4,)</f>
        <v>1</v>
      </c>
      <c r="G306" s="147">
        <f>VLOOKUP(A306,'CEDARS District FRPL'!$A$3:$C$322,3,0)</f>
        <v>0.58399999999999996</v>
      </c>
      <c r="H306" s="148">
        <f t="shared" si="43"/>
        <v>6968.25</v>
      </c>
      <c r="I306" s="149">
        <f t="shared" si="44"/>
        <v>4069.46</v>
      </c>
      <c r="J306" s="140">
        <f t="shared" si="41"/>
        <v>26.016999999999999</v>
      </c>
      <c r="K306" s="142">
        <f>'2025-26 Salary &amp; Benefits'!E$6</f>
        <v>78209</v>
      </c>
      <c r="L306" s="142">
        <f>'2025-26 Salary &amp; Benefits'!F$6</f>
        <v>80164</v>
      </c>
      <c r="M306" s="9">
        <f t="shared" si="45"/>
        <v>2034763.55</v>
      </c>
      <c r="N306" s="9">
        <f t="shared" si="46"/>
        <v>50863.239999999991</v>
      </c>
      <c r="O306" s="9">
        <f>'2025-26 Salary &amp; Benefits'!G$6</f>
        <v>15997.68</v>
      </c>
      <c r="P306" s="143">
        <f>'2025-26 Salary &amp; Benefits'!H$6</f>
        <v>0.16020000000000001</v>
      </c>
      <c r="Q306" s="143">
        <f>'2025-26 Salary &amp; Benefits'!I$6</f>
        <v>0.15390000000000001</v>
      </c>
      <c r="R306" s="9">
        <f t="shared" si="47"/>
        <v>750008.61</v>
      </c>
      <c r="S306" s="9">
        <f t="shared" si="42"/>
        <v>34760.449999999997</v>
      </c>
      <c r="T306" s="9">
        <f t="shared" si="48"/>
        <v>5349.63</v>
      </c>
      <c r="U306" s="9">
        <f t="shared" si="49"/>
        <v>40110.079999999994</v>
      </c>
      <c r="V306" s="9">
        <f t="shared" si="50"/>
        <v>2875745.4800000004</v>
      </c>
    </row>
    <row r="307" spans="1:22">
      <c r="A307" s="104" t="s">
        <v>2390</v>
      </c>
      <c r="B307" s="2" t="s">
        <v>1805</v>
      </c>
      <c r="C307" s="72">
        <f>IF(A307=Summary!$B$9,Summary!$G$9,0)</f>
        <v>0</v>
      </c>
      <c r="D307" s="111">
        <f>VLOOKUP(A307,AAFTE!$A:$AE,3,0)</f>
        <v>3399.64</v>
      </c>
      <c r="E307" s="146">
        <f>VLOOKUP($A307,'2025-26 Salary &amp; Benefits'!$A:$I,3,)</f>
        <v>1</v>
      </c>
      <c r="F307" s="146">
        <f>VLOOKUP($A307,'2025-26 Salary &amp; Benefits'!$A:$I,4,)</f>
        <v>1</v>
      </c>
      <c r="G307" s="147">
        <f>VLOOKUP(A307,'CEDARS District FRPL'!$A$3:$C$322,3,0)</f>
        <v>0.54249999999999998</v>
      </c>
      <c r="H307" s="148">
        <f t="shared" si="43"/>
        <v>3399.64</v>
      </c>
      <c r="I307" s="149">
        <f t="shared" si="44"/>
        <v>1844.3</v>
      </c>
      <c r="J307" s="140">
        <f t="shared" si="41"/>
        <v>11.791</v>
      </c>
      <c r="K307" s="142">
        <f>'2025-26 Salary &amp; Benefits'!E$6</f>
        <v>78209</v>
      </c>
      <c r="L307" s="142">
        <f>'2025-26 Salary &amp; Benefits'!F$6</f>
        <v>80164</v>
      </c>
      <c r="M307" s="9">
        <f t="shared" si="45"/>
        <v>922162.32</v>
      </c>
      <c r="N307" s="9">
        <f t="shared" si="46"/>
        <v>23051.400000000023</v>
      </c>
      <c r="O307" s="9">
        <f>'2025-26 Salary &amp; Benefits'!G$6</f>
        <v>15997.68</v>
      </c>
      <c r="P307" s="143">
        <f>'2025-26 Salary &amp; Benefits'!H$6</f>
        <v>0.16020000000000001</v>
      </c>
      <c r="Q307" s="143">
        <f>'2025-26 Salary &amp; Benefits'!I$6</f>
        <v>0.15390000000000001</v>
      </c>
      <c r="R307" s="9">
        <f t="shared" si="47"/>
        <v>339906.66</v>
      </c>
      <c r="S307" s="9">
        <f t="shared" si="42"/>
        <v>15753.56</v>
      </c>
      <c r="T307" s="9">
        <f t="shared" si="48"/>
        <v>2424.4699999999998</v>
      </c>
      <c r="U307" s="9">
        <f t="shared" si="49"/>
        <v>18178.03</v>
      </c>
      <c r="V307" s="9">
        <f t="shared" si="50"/>
        <v>1303298.4099999999</v>
      </c>
    </row>
    <row r="308" spans="1:22">
      <c r="A308" s="104" t="s">
        <v>2457</v>
      </c>
      <c r="B308" s="2" t="s">
        <v>2145</v>
      </c>
      <c r="C308" s="72">
        <f>IF(A308=Summary!$B$9,Summary!$G$9,0)</f>
        <v>0</v>
      </c>
      <c r="D308" s="111">
        <f>VLOOKUP(A308,AAFTE!$A:$AE,3,0)</f>
        <v>5349.63</v>
      </c>
      <c r="E308" s="146">
        <f>VLOOKUP($A308,'2025-26 Salary &amp; Benefits'!$A:$I,3,)</f>
        <v>1</v>
      </c>
      <c r="F308" s="146">
        <f>VLOOKUP($A308,'2025-26 Salary &amp; Benefits'!$A:$I,4,)</f>
        <v>1</v>
      </c>
      <c r="G308" s="147">
        <f>VLOOKUP(A308,'CEDARS District FRPL'!$A$3:$C$322,3,0)</f>
        <v>0.49919999999999998</v>
      </c>
      <c r="H308" s="148">
        <f t="shared" si="43"/>
        <v>5349.63</v>
      </c>
      <c r="I308" s="149">
        <f t="shared" si="44"/>
        <v>2670.54</v>
      </c>
      <c r="J308" s="140">
        <f t="shared" si="41"/>
        <v>17.074000000000002</v>
      </c>
      <c r="K308" s="142">
        <f>'2025-26 Salary &amp; Benefits'!E$6</f>
        <v>78209</v>
      </c>
      <c r="L308" s="142">
        <f>'2025-26 Salary &amp; Benefits'!F$6</f>
        <v>80164</v>
      </c>
      <c r="M308" s="9">
        <f t="shared" si="45"/>
        <v>1335340.47</v>
      </c>
      <c r="N308" s="9">
        <f t="shared" si="46"/>
        <v>33379.669999999925</v>
      </c>
      <c r="O308" s="9">
        <f>'2025-26 Salary &amp; Benefits'!G$6</f>
        <v>15997.68</v>
      </c>
      <c r="P308" s="143">
        <f>'2025-26 Salary &amp; Benefits'!H$6</f>
        <v>0.16020000000000001</v>
      </c>
      <c r="Q308" s="143">
        <f>'2025-26 Salary &amp; Benefits'!I$6</f>
        <v>0.15390000000000001</v>
      </c>
      <c r="R308" s="9">
        <f t="shared" si="47"/>
        <v>492203.06</v>
      </c>
      <c r="S308" s="9">
        <f t="shared" si="42"/>
        <v>22812</v>
      </c>
      <c r="T308" s="9">
        <f t="shared" si="48"/>
        <v>3510.77</v>
      </c>
      <c r="U308" s="9">
        <f t="shared" si="49"/>
        <v>26322.77</v>
      </c>
      <c r="V308" s="9">
        <f t="shared" si="50"/>
        <v>1887245.97</v>
      </c>
    </row>
    <row r="309" spans="1:22">
      <c r="A309" s="104" t="s">
        <v>2945</v>
      </c>
      <c r="B309" s="2" t="s">
        <v>2946</v>
      </c>
      <c r="C309" s="72">
        <f>IF(A309=Summary!$B$9,Summary!$G$9,0)</f>
        <v>0</v>
      </c>
      <c r="D309" s="111">
        <f>VLOOKUP(A309,AAFTE!$A:$AE,3,0)</f>
        <v>101.5</v>
      </c>
      <c r="E309" s="146">
        <f>VLOOKUP($A309,'2025-26 Salary &amp; Benefits'!$A:$I,3,)</f>
        <v>1.06</v>
      </c>
      <c r="F309" s="146">
        <f>VLOOKUP($A309,'2025-26 Salary &amp; Benefits'!$A:$I,4,)</f>
        <v>1.06</v>
      </c>
      <c r="G309" s="147">
        <f>VLOOKUP(A309,'CEDARS District FRPL'!$A$3:$C$322,3,0)</f>
        <v>0.25230000000000002</v>
      </c>
      <c r="H309" s="148">
        <f t="shared" si="43"/>
        <v>101.5</v>
      </c>
      <c r="I309" s="149">
        <f t="shared" si="44"/>
        <v>25.61</v>
      </c>
      <c r="J309" s="140">
        <f t="shared" si="41"/>
        <v>0.16400000000000001</v>
      </c>
      <c r="K309" s="142">
        <f>'2025-26 Salary &amp; Benefits'!E$6</f>
        <v>78209</v>
      </c>
      <c r="L309" s="142">
        <f>'2025-26 Salary &amp; Benefits'!F$6</f>
        <v>80164</v>
      </c>
      <c r="M309" s="9">
        <f t="shared" si="45"/>
        <v>13595.85</v>
      </c>
      <c r="N309" s="9">
        <f t="shared" si="46"/>
        <v>339.85999999999876</v>
      </c>
      <c r="O309" s="9">
        <f>'2025-26 Salary &amp; Benefits'!G$6</f>
        <v>15997.68</v>
      </c>
      <c r="P309" s="143">
        <f>'2025-26 Salary &amp; Benefits'!H$6</f>
        <v>0.16020000000000001</v>
      </c>
      <c r="Q309" s="143">
        <f>'2025-26 Salary &amp; Benefits'!I$6</f>
        <v>0.15390000000000001</v>
      </c>
      <c r="R309" s="9">
        <f t="shared" si="47"/>
        <v>4853.9799999999996</v>
      </c>
      <c r="S309" s="9">
        <f t="shared" si="42"/>
        <v>232.26</v>
      </c>
      <c r="T309" s="9">
        <f t="shared" si="48"/>
        <v>35.74</v>
      </c>
      <c r="U309" s="9">
        <f t="shared" si="49"/>
        <v>268</v>
      </c>
      <c r="V309" s="9">
        <f t="shared" si="50"/>
        <v>19057.690000000002</v>
      </c>
    </row>
    <row r="310" spans="1:22">
      <c r="A310" s="104" t="s">
        <v>2300</v>
      </c>
      <c r="B310" s="2" t="s">
        <v>1143</v>
      </c>
      <c r="C310" s="72">
        <f>IF(A310=Summary!$B$9,Summary!$G$9,0)</f>
        <v>0</v>
      </c>
      <c r="D310" s="111">
        <f>VLOOKUP(A310,AAFTE!$A:$AE,3,0)</f>
        <v>349.26</v>
      </c>
      <c r="E310" s="146">
        <f>VLOOKUP($A310,'2025-26 Salary &amp; Benefits'!$A:$I,3,)</f>
        <v>1</v>
      </c>
      <c r="F310" s="146">
        <f>VLOOKUP($A310,'2025-26 Salary &amp; Benefits'!$A:$I,4,)</f>
        <v>1</v>
      </c>
      <c r="G310" s="147">
        <f>VLOOKUP(A310,'CEDARS District FRPL'!$A$3:$C$322,3,0)</f>
        <v>0.69669999999999999</v>
      </c>
      <c r="H310" s="148">
        <f t="shared" si="43"/>
        <v>349.26</v>
      </c>
      <c r="I310" s="149">
        <f t="shared" si="44"/>
        <v>243.33</v>
      </c>
      <c r="J310" s="140">
        <f t="shared" si="41"/>
        <v>1.556</v>
      </c>
      <c r="K310" s="142">
        <f>'2025-26 Salary &amp; Benefits'!E$6</f>
        <v>78209</v>
      </c>
      <c r="L310" s="142">
        <f>'2025-26 Salary &amp; Benefits'!F$6</f>
        <v>80164</v>
      </c>
      <c r="M310" s="9">
        <f t="shared" si="45"/>
        <v>121693.2</v>
      </c>
      <c r="N310" s="9">
        <f t="shared" si="46"/>
        <v>3041.9799999999959</v>
      </c>
      <c r="O310" s="9">
        <f>'2025-26 Salary &amp; Benefits'!G$6</f>
        <v>15997.68</v>
      </c>
      <c r="P310" s="143">
        <f>'2025-26 Salary &amp; Benefits'!H$6</f>
        <v>0.16020000000000001</v>
      </c>
      <c r="Q310" s="143">
        <f>'2025-26 Salary &amp; Benefits'!I$6</f>
        <v>0.15390000000000001</v>
      </c>
      <c r="R310" s="9">
        <f t="shared" si="47"/>
        <v>44855.8</v>
      </c>
      <c r="S310" s="9">
        <f t="shared" si="42"/>
        <v>2078.92</v>
      </c>
      <c r="T310" s="9">
        <f t="shared" si="48"/>
        <v>319.95</v>
      </c>
      <c r="U310" s="9">
        <f t="shared" si="49"/>
        <v>2398.87</v>
      </c>
      <c r="V310" s="9">
        <f t="shared" si="50"/>
        <v>171989.84999999998</v>
      </c>
    </row>
    <row r="311" spans="1:22">
      <c r="A311" s="104" t="s">
        <v>2347</v>
      </c>
      <c r="B311" s="2" t="s">
        <v>1429</v>
      </c>
      <c r="C311" s="72">
        <f>IF(A311=Summary!$B$9,Summary!$G$9,0)</f>
        <v>0</v>
      </c>
      <c r="D311" s="111">
        <f>VLOOKUP(A311,AAFTE!$A:$AE,3,0)</f>
        <v>4343.76</v>
      </c>
      <c r="E311" s="146">
        <f>VLOOKUP($A311,'2025-26 Salary &amp; Benefits'!$A:$I,3,)</f>
        <v>1.06</v>
      </c>
      <c r="F311" s="146">
        <f>VLOOKUP($A311,'2025-26 Salary &amp; Benefits'!$A:$I,4,)</f>
        <v>1.06</v>
      </c>
      <c r="G311" s="147">
        <f>VLOOKUP(A311,'CEDARS District FRPL'!$A$3:$C$322,3,0)</f>
        <v>0.3342</v>
      </c>
      <c r="H311" s="148">
        <f t="shared" si="43"/>
        <v>4343.76</v>
      </c>
      <c r="I311" s="149">
        <f t="shared" si="44"/>
        <v>1451.68</v>
      </c>
      <c r="J311" s="140">
        <f t="shared" si="41"/>
        <v>9.2810000000000006</v>
      </c>
      <c r="K311" s="142">
        <f>'2025-26 Salary &amp; Benefits'!E$6</f>
        <v>78209</v>
      </c>
      <c r="L311" s="142">
        <f>'2025-26 Salary &amp; Benefits'!F$6</f>
        <v>80164</v>
      </c>
      <c r="M311" s="9">
        <f t="shared" si="45"/>
        <v>769409.19</v>
      </c>
      <c r="N311" s="9">
        <f t="shared" si="46"/>
        <v>19233.020000000019</v>
      </c>
      <c r="O311" s="9">
        <f>'2025-26 Salary &amp; Benefits'!G$6</f>
        <v>15997.68</v>
      </c>
      <c r="P311" s="143">
        <f>'2025-26 Salary &amp; Benefits'!H$6</f>
        <v>0.16020000000000001</v>
      </c>
      <c r="Q311" s="143">
        <f>'2025-26 Salary &amp; Benefits'!I$6</f>
        <v>0.15390000000000001</v>
      </c>
      <c r="R311" s="9">
        <f t="shared" si="47"/>
        <v>274693.78000000003</v>
      </c>
      <c r="S311" s="9">
        <f t="shared" si="42"/>
        <v>13144.04</v>
      </c>
      <c r="T311" s="9">
        <f t="shared" si="48"/>
        <v>2022.87</v>
      </c>
      <c r="U311" s="9">
        <f t="shared" si="49"/>
        <v>15166.91</v>
      </c>
      <c r="V311" s="9">
        <f t="shared" si="50"/>
        <v>1078502.8999999999</v>
      </c>
    </row>
    <row r="312" spans="1:22">
      <c r="A312" s="105" t="s">
        <v>2287</v>
      </c>
      <c r="B312" s="2" t="s">
        <v>1097</v>
      </c>
      <c r="C312" s="72">
        <f>IF(A312=Summary!$B$9,Summary!$G$9,0)</f>
        <v>0</v>
      </c>
      <c r="D312" s="111">
        <f>VLOOKUP(A312,AAFTE!$A:$AE,3,0)</f>
        <v>1086.1300000000001</v>
      </c>
      <c r="E312" s="146">
        <f>VLOOKUP($A312,'2025-26 Salary &amp; Benefits'!$A:$I,3,)</f>
        <v>1</v>
      </c>
      <c r="F312" s="146">
        <f>VLOOKUP($A312,'2025-26 Salary &amp; Benefits'!$A:$I,4,)</f>
        <v>1.04</v>
      </c>
      <c r="G312" s="147">
        <f>VLOOKUP(A312,'CEDARS District FRPL'!$A$3:$C$322,3,0)</f>
        <v>0.46229999999999999</v>
      </c>
      <c r="H312" s="148">
        <f t="shared" si="43"/>
        <v>1086.1300000000001</v>
      </c>
      <c r="I312" s="149">
        <f t="shared" si="44"/>
        <v>502.12</v>
      </c>
      <c r="J312" s="140">
        <f t="shared" si="41"/>
        <v>3.21</v>
      </c>
      <c r="K312" s="142">
        <f>'2025-26 Salary &amp; Benefits'!E$6</f>
        <v>78209</v>
      </c>
      <c r="L312" s="142">
        <f>'2025-26 Salary &amp; Benefits'!F$6</f>
        <v>80164</v>
      </c>
      <c r="M312" s="9">
        <f t="shared" si="45"/>
        <v>251050.89</v>
      </c>
      <c r="N312" s="9">
        <f t="shared" si="46"/>
        <v>16568.609999999986</v>
      </c>
      <c r="O312" s="9">
        <f>'2025-26 Salary &amp; Benefits'!G$6</f>
        <v>15997.68</v>
      </c>
      <c r="P312" s="143">
        <f>'2025-26 Salary &amp; Benefits'!H$6</f>
        <v>0.16020000000000001</v>
      </c>
      <c r="Q312" s="143">
        <f>'2025-26 Salary &amp; Benefits'!I$6</f>
        <v>0.15390000000000001</v>
      </c>
      <c r="R312" s="9">
        <f t="shared" si="47"/>
        <v>94120.81</v>
      </c>
      <c r="S312" s="9">
        <f t="shared" si="42"/>
        <v>4460.32</v>
      </c>
      <c r="T312" s="9">
        <f t="shared" si="48"/>
        <v>686.44</v>
      </c>
      <c r="U312" s="9">
        <f t="shared" si="49"/>
        <v>5146.76</v>
      </c>
      <c r="V312" s="9">
        <f t="shared" si="50"/>
        <v>366887.07</v>
      </c>
    </row>
    <row r="313" spans="1:22">
      <c r="A313" s="104" t="s">
        <v>2942</v>
      </c>
      <c r="B313" s="2" t="s">
        <v>3027</v>
      </c>
      <c r="C313" s="72">
        <f>IF(A313=Summary!$B$9,Summary!$G$9,0)</f>
        <v>0</v>
      </c>
      <c r="D313" s="111">
        <f>VLOOKUP(A313,AAFTE!$A:$AE,3,0)</f>
        <v>142.91999999999999</v>
      </c>
      <c r="E313" s="146">
        <f>VLOOKUP($A313,'2025-26 Salary &amp; Benefits'!$A:$I,3,)</f>
        <v>1.18</v>
      </c>
      <c r="F313" s="146">
        <f>VLOOKUP($A313,'2025-26 Salary &amp; Benefits'!$A:$I,4,)</f>
        <v>1.18</v>
      </c>
      <c r="G313" s="147">
        <f>VLOOKUP(A313,'CEDARS District FRPL'!$A$3:$C$322,3,0)</f>
        <v>0.68940000000000001</v>
      </c>
      <c r="H313" s="148">
        <f t="shared" si="43"/>
        <v>142.91999999999999</v>
      </c>
      <c r="I313" s="149">
        <f t="shared" si="44"/>
        <v>98.53</v>
      </c>
      <c r="J313" s="140">
        <f t="shared" si="41"/>
        <v>0.63</v>
      </c>
      <c r="K313" s="142">
        <f>'2025-26 Salary &amp; Benefits'!E$6</f>
        <v>78209</v>
      </c>
      <c r="L313" s="142">
        <f>'2025-26 Salary &amp; Benefits'!F$6</f>
        <v>80164</v>
      </c>
      <c r="M313" s="9">
        <f t="shared" si="45"/>
        <v>58140.57</v>
      </c>
      <c r="N313" s="9">
        <f t="shared" si="46"/>
        <v>1453.3499999999985</v>
      </c>
      <c r="O313" s="9">
        <f>'2025-26 Salary &amp; Benefits'!G$6</f>
        <v>15997.68</v>
      </c>
      <c r="P313" s="143">
        <f>'2025-26 Salary &amp; Benefits'!H$6</f>
        <v>0.16020000000000001</v>
      </c>
      <c r="Q313" s="143">
        <f>'2025-26 Salary &amp; Benefits'!I$6</f>
        <v>0.15390000000000001</v>
      </c>
      <c r="R313" s="9">
        <f t="shared" si="47"/>
        <v>19616.330000000002</v>
      </c>
      <c r="S313" s="9">
        <f t="shared" si="42"/>
        <v>993.23</v>
      </c>
      <c r="T313" s="9">
        <f t="shared" si="48"/>
        <v>152.86000000000001</v>
      </c>
      <c r="U313" s="9">
        <f t="shared" si="49"/>
        <v>1146.0900000000001</v>
      </c>
      <c r="V313" s="9">
        <f t="shared" si="50"/>
        <v>80356.34</v>
      </c>
    </row>
    <row r="314" spans="1:22">
      <c r="A314" s="104" t="s">
        <v>2307</v>
      </c>
      <c r="B314" s="2" t="s">
        <v>1168</v>
      </c>
      <c r="C314" s="72">
        <f>IF(A314=Summary!$B$9,Summary!$G$9,0)</f>
        <v>0</v>
      </c>
      <c r="D314" s="111">
        <f>VLOOKUP(A314,AAFTE!$A:$AE,3,0)</f>
        <v>225.77</v>
      </c>
      <c r="E314" s="146">
        <f>VLOOKUP($A314,'2025-26 Salary &amp; Benefits'!$A:$I,3,)</f>
        <v>1</v>
      </c>
      <c r="F314" s="146">
        <f>VLOOKUP($A314,'2025-26 Salary &amp; Benefits'!$A:$I,4,)</f>
        <v>1</v>
      </c>
      <c r="G314" s="147">
        <f>VLOOKUP(A314,'CEDARS District FRPL'!$A$3:$C$322,3,0)</f>
        <v>0.45179999999999998</v>
      </c>
      <c r="H314" s="148">
        <f t="shared" si="43"/>
        <v>225.77</v>
      </c>
      <c r="I314" s="149">
        <f t="shared" si="44"/>
        <v>102</v>
      </c>
      <c r="J314" s="140">
        <f t="shared" si="41"/>
        <v>0.65200000000000002</v>
      </c>
      <c r="K314" s="142">
        <f>'2025-26 Salary &amp; Benefits'!E$6</f>
        <v>78209</v>
      </c>
      <c r="L314" s="142">
        <f>'2025-26 Salary &amp; Benefits'!F$6</f>
        <v>80164</v>
      </c>
      <c r="M314" s="9">
        <f t="shared" si="45"/>
        <v>50992.27</v>
      </c>
      <c r="N314" s="9">
        <f t="shared" si="46"/>
        <v>1274.6600000000035</v>
      </c>
      <c r="O314" s="9">
        <f>'2025-26 Salary &amp; Benefits'!G$6</f>
        <v>15997.68</v>
      </c>
      <c r="P314" s="143">
        <f>'2025-26 Salary &amp; Benefits'!H$6</f>
        <v>0.16020000000000001</v>
      </c>
      <c r="Q314" s="143">
        <f>'2025-26 Salary &amp; Benefits'!I$6</f>
        <v>0.15390000000000001</v>
      </c>
      <c r="R314" s="9">
        <f t="shared" si="47"/>
        <v>18795.62</v>
      </c>
      <c r="S314" s="9">
        <f t="shared" si="42"/>
        <v>871.12</v>
      </c>
      <c r="T314" s="9">
        <f t="shared" si="48"/>
        <v>134.07</v>
      </c>
      <c r="U314" s="9">
        <f t="shared" si="49"/>
        <v>1005.19</v>
      </c>
      <c r="V314" s="9">
        <f t="shared" si="50"/>
        <v>72067.740000000005</v>
      </c>
    </row>
    <row r="315" spans="1:22">
      <c r="A315" s="104" t="s">
        <v>2329</v>
      </c>
      <c r="B315" s="2" t="s">
        <v>1245</v>
      </c>
      <c r="C315" s="72">
        <f>IF(A315=Summary!$B$9,Summary!$G$9,0)</f>
        <v>0</v>
      </c>
      <c r="D315" s="111">
        <f>VLOOKUP(A315,AAFTE!$A:$AE,3,0)</f>
        <v>350.47</v>
      </c>
      <c r="E315" s="146">
        <f>VLOOKUP($A315,'2025-26 Salary &amp; Benefits'!$A:$I,3,)</f>
        <v>1</v>
      </c>
      <c r="F315" s="146">
        <f>VLOOKUP($A315,'2025-26 Salary &amp; Benefits'!$A:$I,4,)</f>
        <v>1</v>
      </c>
      <c r="G315" s="147">
        <f>VLOOKUP(A315,'CEDARS District FRPL'!$A$3:$C$322,3,0)</f>
        <v>0.41570000000000001</v>
      </c>
      <c r="H315" s="148">
        <f t="shared" si="43"/>
        <v>350.47</v>
      </c>
      <c r="I315" s="149">
        <f t="shared" si="44"/>
        <v>145.69</v>
      </c>
      <c r="J315" s="140">
        <f t="shared" si="41"/>
        <v>0.93100000000000005</v>
      </c>
      <c r="K315" s="142">
        <f>'2025-26 Salary &amp; Benefits'!E$6</f>
        <v>78209</v>
      </c>
      <c r="L315" s="142">
        <f>'2025-26 Salary &amp; Benefits'!F$6</f>
        <v>80164</v>
      </c>
      <c r="M315" s="9">
        <f t="shared" si="45"/>
        <v>72812.58</v>
      </c>
      <c r="N315" s="9">
        <f t="shared" si="46"/>
        <v>1820.0999999999913</v>
      </c>
      <c r="O315" s="9">
        <f>'2025-26 Salary &amp; Benefits'!G$6</f>
        <v>15997.68</v>
      </c>
      <c r="P315" s="143">
        <f>'2025-26 Salary &amp; Benefits'!H$6</f>
        <v>0.16020000000000001</v>
      </c>
      <c r="Q315" s="143">
        <f>'2025-26 Salary &amp; Benefits'!I$6</f>
        <v>0.15390000000000001</v>
      </c>
      <c r="R315" s="9">
        <f t="shared" si="47"/>
        <v>26838.53</v>
      </c>
      <c r="S315" s="9">
        <f t="shared" si="42"/>
        <v>1243.8800000000001</v>
      </c>
      <c r="T315" s="9">
        <f t="shared" si="48"/>
        <v>191.43</v>
      </c>
      <c r="U315" s="9">
        <f t="shared" si="49"/>
        <v>1435.3100000000002</v>
      </c>
      <c r="V315" s="9">
        <f t="shared" si="50"/>
        <v>102906.51999999999</v>
      </c>
    </row>
    <row r="316" spans="1:22">
      <c r="A316" s="104" t="s">
        <v>2222</v>
      </c>
      <c r="B316" s="2" t="s">
        <v>450</v>
      </c>
      <c r="C316" s="72">
        <f>IF(A316=Summary!$B$9,Summary!$G$9,0)</f>
        <v>0</v>
      </c>
      <c r="D316" s="111">
        <f>VLOOKUP(A316,AAFTE!$A:$AE,3,0)</f>
        <v>122.28</v>
      </c>
      <c r="E316" s="146">
        <f>VLOOKUP($A316,'2025-26 Salary &amp; Benefits'!$A:$I,3,)</f>
        <v>1</v>
      </c>
      <c r="F316" s="146">
        <f>VLOOKUP($A316,'2025-26 Salary &amp; Benefits'!$A:$I,4,)</f>
        <v>1</v>
      </c>
      <c r="G316" s="147">
        <f>VLOOKUP(A316,'CEDARS District FRPL'!$A$3:$C$322,3,0)</f>
        <v>0.66959999999999997</v>
      </c>
      <c r="H316" s="148">
        <f t="shared" si="43"/>
        <v>122.28</v>
      </c>
      <c r="I316" s="149">
        <f t="shared" si="44"/>
        <v>81.88</v>
      </c>
      <c r="J316" s="140">
        <f t="shared" si="41"/>
        <v>0.52300000000000002</v>
      </c>
      <c r="K316" s="142">
        <f>'2025-26 Salary &amp; Benefits'!E$6</f>
        <v>78209</v>
      </c>
      <c r="L316" s="142">
        <f>'2025-26 Salary &amp; Benefits'!F$6</f>
        <v>80164</v>
      </c>
      <c r="M316" s="9">
        <f t="shared" si="45"/>
        <v>40903.31</v>
      </c>
      <c r="N316" s="9">
        <f t="shared" si="46"/>
        <v>1022.4599999999991</v>
      </c>
      <c r="O316" s="9">
        <f>'2025-26 Salary &amp; Benefits'!G$6</f>
        <v>15997.68</v>
      </c>
      <c r="P316" s="143">
        <f>'2025-26 Salary &amp; Benefits'!H$6</f>
        <v>0.16020000000000001</v>
      </c>
      <c r="Q316" s="143">
        <f>'2025-26 Salary &amp; Benefits'!I$6</f>
        <v>0.15390000000000001</v>
      </c>
      <c r="R316" s="9">
        <f t="shared" si="47"/>
        <v>15076.85</v>
      </c>
      <c r="S316" s="9">
        <f t="shared" si="42"/>
        <v>698.76</v>
      </c>
      <c r="T316" s="9">
        <f t="shared" si="48"/>
        <v>107.54</v>
      </c>
      <c r="U316" s="9">
        <f t="shared" si="49"/>
        <v>806.3</v>
      </c>
      <c r="V316" s="9">
        <f t="shared" si="50"/>
        <v>57808.92</v>
      </c>
    </row>
    <row r="317" spans="1:22">
      <c r="A317" s="104" t="s">
        <v>2294</v>
      </c>
      <c r="B317" s="2" t="s">
        <v>1122</v>
      </c>
      <c r="C317" s="72">
        <f>IF(A317=Summary!$B$9,Summary!$G$9,0)</f>
        <v>0</v>
      </c>
      <c r="D317" s="111">
        <f>VLOOKUP(A317,AAFTE!$A:$AE,3,0)</f>
        <v>764.91000000000008</v>
      </c>
      <c r="E317" s="146">
        <f>VLOOKUP($A317,'2025-26 Salary &amp; Benefits'!$A:$I,3,)</f>
        <v>1</v>
      </c>
      <c r="F317" s="146">
        <f>VLOOKUP($A317,'2025-26 Salary &amp; Benefits'!$A:$I,4,)</f>
        <v>1</v>
      </c>
      <c r="G317" s="147">
        <f>VLOOKUP(A317,'CEDARS District FRPL'!$A$3:$C$322,3,0)</f>
        <v>0.74260000000000004</v>
      </c>
      <c r="H317" s="148">
        <f t="shared" si="43"/>
        <v>764.91000000000008</v>
      </c>
      <c r="I317" s="149">
        <f t="shared" si="44"/>
        <v>568.02</v>
      </c>
      <c r="J317" s="140">
        <f t="shared" si="41"/>
        <v>3.6320000000000001</v>
      </c>
      <c r="K317" s="142">
        <f>'2025-26 Salary &amp; Benefits'!E$6</f>
        <v>78209</v>
      </c>
      <c r="L317" s="142">
        <f>'2025-26 Salary &amp; Benefits'!F$6</f>
        <v>80164</v>
      </c>
      <c r="M317" s="9">
        <f t="shared" si="45"/>
        <v>284055.09000000003</v>
      </c>
      <c r="N317" s="9">
        <f t="shared" si="46"/>
        <v>7100.5599999999977</v>
      </c>
      <c r="O317" s="9">
        <f>'2025-26 Salary &amp; Benefits'!G$6</f>
        <v>15997.68</v>
      </c>
      <c r="P317" s="143">
        <f>'2025-26 Salary &amp; Benefits'!H$6</f>
        <v>0.16020000000000001</v>
      </c>
      <c r="Q317" s="143">
        <f>'2025-26 Salary &amp; Benefits'!I$6</f>
        <v>0.15390000000000001</v>
      </c>
      <c r="R317" s="9">
        <f t="shared" si="47"/>
        <v>104701.98</v>
      </c>
      <c r="S317" s="9">
        <f t="shared" si="42"/>
        <v>4852.59</v>
      </c>
      <c r="T317" s="9">
        <f t="shared" si="48"/>
        <v>746.81</v>
      </c>
      <c r="U317" s="9">
        <f t="shared" si="49"/>
        <v>5599.4</v>
      </c>
      <c r="V317" s="9">
        <f t="shared" si="50"/>
        <v>401457.03</v>
      </c>
    </row>
    <row r="318" spans="1:22">
      <c r="A318" s="104" t="s">
        <v>2234</v>
      </c>
      <c r="B318" s="2" t="s">
        <v>495</v>
      </c>
      <c r="C318" s="72">
        <f>IF(A318=Summary!$B$9,Summary!$G$9,0)</f>
        <v>0</v>
      </c>
      <c r="D318" s="111">
        <f>VLOOKUP(A318,AAFTE!$A:$AE,3,0)</f>
        <v>174.55</v>
      </c>
      <c r="E318" s="146">
        <f>VLOOKUP($A318,'2025-26 Salary &amp; Benefits'!$A:$I,3,)</f>
        <v>1</v>
      </c>
      <c r="F318" s="146">
        <f>VLOOKUP($A318,'2025-26 Salary &amp; Benefits'!$A:$I,4,)</f>
        <v>1</v>
      </c>
      <c r="G318" s="147">
        <f>VLOOKUP(A318,'CEDARS District FRPL'!$A$3:$C$322,3,0)</f>
        <v>0.60109999999999997</v>
      </c>
      <c r="H318" s="148">
        <f t="shared" si="43"/>
        <v>174.55</v>
      </c>
      <c r="I318" s="149">
        <f t="shared" si="44"/>
        <v>104.92</v>
      </c>
      <c r="J318" s="140">
        <f t="shared" si="41"/>
        <v>0.67100000000000004</v>
      </c>
      <c r="K318" s="142">
        <f>'2025-26 Salary &amp; Benefits'!E$6</f>
        <v>78209</v>
      </c>
      <c r="L318" s="142">
        <f>'2025-26 Salary &amp; Benefits'!F$6</f>
        <v>80164</v>
      </c>
      <c r="M318" s="9">
        <f t="shared" si="45"/>
        <v>52478.239999999998</v>
      </c>
      <c r="N318" s="9">
        <f t="shared" si="46"/>
        <v>1311.8000000000029</v>
      </c>
      <c r="O318" s="9">
        <f>'2025-26 Salary &amp; Benefits'!G$6</f>
        <v>15997.68</v>
      </c>
      <c r="P318" s="143">
        <f>'2025-26 Salary &amp; Benefits'!H$6</f>
        <v>0.16020000000000001</v>
      </c>
      <c r="Q318" s="143">
        <f>'2025-26 Salary &amp; Benefits'!I$6</f>
        <v>0.15390000000000001</v>
      </c>
      <c r="R318" s="9">
        <f t="shared" si="47"/>
        <v>19343.34</v>
      </c>
      <c r="S318" s="9">
        <f t="shared" si="42"/>
        <v>896.5</v>
      </c>
      <c r="T318" s="9">
        <f t="shared" si="48"/>
        <v>137.97</v>
      </c>
      <c r="U318" s="9">
        <f t="shared" si="49"/>
        <v>1034.47</v>
      </c>
      <c r="V318" s="9">
        <f t="shared" si="50"/>
        <v>74167.850000000006</v>
      </c>
    </row>
    <row r="319" spans="1:22">
      <c r="A319" s="104" t="s">
        <v>2279</v>
      </c>
      <c r="B319" s="2" t="s">
        <v>1078</v>
      </c>
      <c r="C319" s="72">
        <f>IF(A319=Summary!$B$9,Summary!$G$9,0)</f>
        <v>0</v>
      </c>
      <c r="D319" s="111">
        <f>VLOOKUP(A319,AAFTE!$A:$AE,3,0)</f>
        <v>90.65</v>
      </c>
      <c r="E319" s="146">
        <f>VLOOKUP($A319,'2025-26 Salary &amp; Benefits'!$A:$I,3,)</f>
        <v>1</v>
      </c>
      <c r="F319" s="146">
        <f>VLOOKUP($A319,'2025-26 Salary &amp; Benefits'!$A:$I,4,)</f>
        <v>1</v>
      </c>
      <c r="G319" s="147">
        <f>VLOOKUP(A319,'CEDARS District FRPL'!$A$3:$C$322,3,0)</f>
        <v>0.94379999999999997</v>
      </c>
      <c r="H319" s="148">
        <f t="shared" si="43"/>
        <v>90.65</v>
      </c>
      <c r="I319" s="149">
        <f t="shared" si="44"/>
        <v>85.56</v>
      </c>
      <c r="J319" s="140">
        <f t="shared" si="41"/>
        <v>0.54700000000000004</v>
      </c>
      <c r="K319" s="142">
        <f>'2025-26 Salary &amp; Benefits'!E$6</f>
        <v>78209</v>
      </c>
      <c r="L319" s="142">
        <f>'2025-26 Salary &amp; Benefits'!F$6</f>
        <v>80164</v>
      </c>
      <c r="M319" s="9">
        <f t="shared" si="45"/>
        <v>42780.32</v>
      </c>
      <c r="N319" s="9">
        <f t="shared" si="46"/>
        <v>1069.3899999999994</v>
      </c>
      <c r="O319" s="9">
        <f>'2025-26 Salary &amp; Benefits'!G$6</f>
        <v>15997.68</v>
      </c>
      <c r="P319" s="143">
        <f>'2025-26 Salary &amp; Benefits'!H$6</f>
        <v>0.16020000000000001</v>
      </c>
      <c r="Q319" s="143">
        <f>'2025-26 Salary &amp; Benefits'!I$6</f>
        <v>0.15390000000000001</v>
      </c>
      <c r="R319" s="9">
        <f t="shared" si="47"/>
        <v>15768.72</v>
      </c>
      <c r="S319" s="9">
        <f t="shared" si="42"/>
        <v>730.83</v>
      </c>
      <c r="T319" s="9">
        <f t="shared" si="48"/>
        <v>112.47</v>
      </c>
      <c r="U319" s="9">
        <f t="shared" si="49"/>
        <v>843.30000000000007</v>
      </c>
      <c r="V319" s="9">
        <f t="shared" si="50"/>
        <v>60461.73</v>
      </c>
    </row>
    <row r="320" spans="1:22">
      <c r="A320" s="104" t="s">
        <v>2196</v>
      </c>
      <c r="B320" s="2" t="s">
        <v>313</v>
      </c>
      <c r="C320" s="72">
        <f>IF(A320=Summary!$B$9,Summary!$G$9,0)</f>
        <v>0</v>
      </c>
      <c r="D320" s="111">
        <f>VLOOKUP(A320,AAFTE!$A:$AE,3,0)</f>
        <v>2368.31</v>
      </c>
      <c r="E320" s="146">
        <f>VLOOKUP($A320,'2025-26 Salary &amp; Benefits'!$A:$I,3,)</f>
        <v>1</v>
      </c>
      <c r="F320" s="146">
        <f>VLOOKUP($A320,'2025-26 Salary &amp; Benefits'!$A:$I,4,)</f>
        <v>1</v>
      </c>
      <c r="G320" s="147">
        <f>VLOOKUP(A320,'CEDARS District FRPL'!$A$3:$C$322,3,0)</f>
        <v>0.47249999999999998</v>
      </c>
      <c r="H320" s="148">
        <f t="shared" si="43"/>
        <v>2368.31</v>
      </c>
      <c r="I320" s="149">
        <f t="shared" si="44"/>
        <v>1119.03</v>
      </c>
      <c r="J320" s="140">
        <f t="shared" si="41"/>
        <v>7.1539999999999999</v>
      </c>
      <c r="K320" s="142">
        <f>'2025-26 Salary &amp; Benefits'!E$6</f>
        <v>78209</v>
      </c>
      <c r="L320" s="142">
        <f>'2025-26 Salary &amp; Benefits'!F$6</f>
        <v>80164</v>
      </c>
      <c r="M320" s="9">
        <f t="shared" si="45"/>
        <v>559507.18999999994</v>
      </c>
      <c r="N320" s="9">
        <f t="shared" si="46"/>
        <v>13986.070000000065</v>
      </c>
      <c r="O320" s="9">
        <f>'2025-26 Salary &amp; Benefits'!G$6</f>
        <v>15997.68</v>
      </c>
      <c r="P320" s="143">
        <f>'2025-26 Salary &amp; Benefits'!H$6</f>
        <v>0.16020000000000001</v>
      </c>
      <c r="Q320" s="143">
        <f>'2025-26 Salary &amp; Benefits'!I$6</f>
        <v>0.15390000000000001</v>
      </c>
      <c r="R320" s="9">
        <f t="shared" si="47"/>
        <v>206232.91</v>
      </c>
      <c r="S320" s="9">
        <f t="shared" si="42"/>
        <v>9558.2199999999993</v>
      </c>
      <c r="T320" s="9">
        <f t="shared" si="48"/>
        <v>1471.01</v>
      </c>
      <c r="U320" s="9">
        <f t="shared" si="49"/>
        <v>11029.23</v>
      </c>
      <c r="V320" s="9">
        <f t="shared" si="50"/>
        <v>790755.4</v>
      </c>
    </row>
    <row r="321" spans="1:22">
      <c r="A321" s="104" t="s">
        <v>2558</v>
      </c>
      <c r="B321" s="2" t="s">
        <v>2560</v>
      </c>
      <c r="C321" s="72">
        <f>IF(A321=Summary!$B$9,Summary!$G$9,0)</f>
        <v>0</v>
      </c>
      <c r="D321" s="111">
        <f>VLOOKUP(A321,AAFTE!$A:$AE,3,0)</f>
        <v>133</v>
      </c>
      <c r="E321" s="146">
        <f>VLOOKUP($A321,'2025-26 Salary &amp; Benefits'!$A:$I,3,)</f>
        <v>1</v>
      </c>
      <c r="F321" s="146">
        <f>VLOOKUP($A321,'2025-26 Salary &amp; Benefits'!$A:$I,4,)</f>
        <v>1</v>
      </c>
      <c r="G321" s="147">
        <f>VLOOKUP(A321,'CEDARS District FRPL'!$A$3:$C$322,3,0)</f>
        <v>0</v>
      </c>
      <c r="H321" s="148">
        <f t="shared" si="43"/>
        <v>133</v>
      </c>
      <c r="I321" s="149">
        <f t="shared" si="44"/>
        <v>0</v>
      </c>
      <c r="J321" s="140">
        <f t="shared" si="41"/>
        <v>0</v>
      </c>
      <c r="K321" s="142">
        <f>'2025-26 Salary &amp; Benefits'!E$6</f>
        <v>78209</v>
      </c>
      <c r="L321" s="142">
        <f>'2025-26 Salary &amp; Benefits'!F$6</f>
        <v>80164</v>
      </c>
      <c r="M321" s="9">
        <f t="shared" si="45"/>
        <v>0</v>
      </c>
      <c r="N321" s="9">
        <f t="shared" si="46"/>
        <v>0</v>
      </c>
      <c r="O321" s="9">
        <f>'2025-26 Salary &amp; Benefits'!G$6</f>
        <v>15997.68</v>
      </c>
      <c r="P321" s="143">
        <f>'2025-26 Salary &amp; Benefits'!H$6</f>
        <v>0.16020000000000001</v>
      </c>
      <c r="Q321" s="143">
        <f>'2025-26 Salary &amp; Benefits'!I$6</f>
        <v>0.15390000000000001</v>
      </c>
      <c r="R321" s="9">
        <f t="shared" si="47"/>
        <v>0</v>
      </c>
      <c r="S321" s="9">
        <f t="shared" si="42"/>
        <v>0</v>
      </c>
      <c r="T321" s="9">
        <f t="shared" si="48"/>
        <v>0</v>
      </c>
      <c r="U321" s="9">
        <f t="shared" si="49"/>
        <v>0</v>
      </c>
      <c r="V321" s="9">
        <f t="shared" si="50"/>
        <v>0</v>
      </c>
    </row>
    <row r="322" spans="1:22">
      <c r="A322" t="s">
        <v>2446</v>
      </c>
      <c r="B322" t="s">
        <v>2072</v>
      </c>
      <c r="C322" s="72">
        <f>IF(A322=Summary!$B$9,Summary!$G$9,0)</f>
        <v>0</v>
      </c>
      <c r="D322" s="111">
        <f>VLOOKUP(A322,AAFTE!$A:$AE,3,0)</f>
        <v>15307.45</v>
      </c>
      <c r="E322" s="146">
        <f>VLOOKUP($A322,'2025-26 Salary &amp; Benefits'!$A:$I,3,)</f>
        <v>1</v>
      </c>
      <c r="F322" s="146">
        <f>VLOOKUP($A322,'2025-26 Salary &amp; Benefits'!$A:$I,4,)</f>
        <v>1</v>
      </c>
      <c r="G322" s="147">
        <f>VLOOKUP(A322,'CEDARS District FRPL'!$A$3:$C$322,3,0)</f>
        <v>0.8538</v>
      </c>
      <c r="H322" s="148">
        <f t="shared" si="43"/>
        <v>15307.45</v>
      </c>
      <c r="I322" s="149">
        <f t="shared" si="44"/>
        <v>13069.5</v>
      </c>
      <c r="J322" s="140">
        <f t="shared" si="41"/>
        <v>83.558000000000007</v>
      </c>
      <c r="K322" s="142">
        <f>'2025-26 Salary &amp; Benefits'!E$6</f>
        <v>78209</v>
      </c>
      <c r="L322" s="142">
        <f>'2025-26 Salary &amp; Benefits'!F$6</f>
        <v>80164</v>
      </c>
      <c r="M322" s="9">
        <f t="shared" si="45"/>
        <v>6534987.6200000001</v>
      </c>
      <c r="N322" s="9">
        <f t="shared" si="46"/>
        <v>163355.88999999966</v>
      </c>
      <c r="O322" s="9">
        <f>'2025-26 Salary &amp; Benefits'!G$6</f>
        <v>15997.68</v>
      </c>
      <c r="P322" s="143">
        <f>'2025-26 Salary &amp; Benefits'!H$6</f>
        <v>0.16020000000000001</v>
      </c>
      <c r="Q322" s="143">
        <f>'2025-26 Salary &amp; Benefits'!I$6</f>
        <v>0.15390000000000001</v>
      </c>
      <c r="R322" s="9">
        <f t="shared" si="47"/>
        <v>2408779.63</v>
      </c>
      <c r="S322" s="9">
        <f t="shared" si="42"/>
        <v>111639.06</v>
      </c>
      <c r="T322" s="9">
        <f t="shared" si="48"/>
        <v>17181.25</v>
      </c>
      <c r="U322" s="9">
        <f t="shared" si="49"/>
        <v>128820.31</v>
      </c>
      <c r="V322" s="9">
        <f t="shared" si="50"/>
        <v>9235943.4500000011</v>
      </c>
    </row>
    <row r="323" spans="1:22">
      <c r="A323" t="s">
        <v>2407</v>
      </c>
      <c r="B323" t="s">
        <v>1870</v>
      </c>
      <c r="C323" s="72">
        <f>IF(A323=Summary!$B$9,Summary!$G$9,0)</f>
        <v>0</v>
      </c>
      <c r="D323" s="111">
        <f>VLOOKUP(A323,AAFTE!$A:$AE,3,0)</f>
        <v>5570.8899999999994</v>
      </c>
      <c r="E323" s="146">
        <f>VLOOKUP($A323,'2025-26 Salary &amp; Benefits'!$A:$I,3,)</f>
        <v>1.06</v>
      </c>
      <c r="F323" s="146">
        <f>VLOOKUP($A323,'2025-26 Salary &amp; Benefits'!$A:$I,4,)</f>
        <v>1.06</v>
      </c>
      <c r="G323" s="147">
        <f>VLOOKUP(A323,'CEDARS District FRPL'!$A$3:$C$322,3,0)</f>
        <v>0.46560000000000001</v>
      </c>
      <c r="H323" s="148">
        <f t="shared" si="43"/>
        <v>5570.8899999999994</v>
      </c>
      <c r="I323" s="149">
        <f t="shared" si="44"/>
        <v>2593.81</v>
      </c>
      <c r="J323" s="140">
        <f t="shared" si="41"/>
        <v>16.582999999999998</v>
      </c>
      <c r="K323" s="142">
        <f>'2025-26 Salary &amp; Benefits'!E$6</f>
        <v>78209</v>
      </c>
      <c r="L323" s="142">
        <f>'2025-26 Salary &amp; Benefits'!F$6</f>
        <v>80164</v>
      </c>
      <c r="M323" s="9">
        <f t="shared" si="45"/>
        <v>1374756.24</v>
      </c>
      <c r="N323" s="9">
        <f t="shared" si="46"/>
        <v>34364.949999999953</v>
      </c>
      <c r="O323" s="9">
        <f>'2025-26 Salary &amp; Benefits'!G$6</f>
        <v>15997.68</v>
      </c>
      <c r="P323" s="143">
        <f>'2025-26 Salary &amp; Benefits'!H$6</f>
        <v>0.16020000000000001</v>
      </c>
      <c r="Q323" s="143">
        <f>'2025-26 Salary &amp; Benefits'!I$6</f>
        <v>0.15390000000000001</v>
      </c>
      <c r="R323" s="9">
        <f t="shared" si="47"/>
        <v>490814.24</v>
      </c>
      <c r="S323" s="9">
        <f t="shared" si="42"/>
        <v>23485.35</v>
      </c>
      <c r="T323" s="9">
        <f t="shared" si="48"/>
        <v>3614.4</v>
      </c>
      <c r="U323" s="9">
        <f t="shared" si="49"/>
        <v>27099.75</v>
      </c>
      <c r="V323" s="9">
        <f t="shared" si="50"/>
        <v>1927035.18</v>
      </c>
    </row>
    <row r="324" spans="1:22">
      <c r="A324" t="s">
        <v>2455</v>
      </c>
      <c r="B324" t="s">
        <v>2134</v>
      </c>
      <c r="C324" s="72">
        <f>IF(A324=Summary!$B$9,Summary!$G$9,0)</f>
        <v>0</v>
      </c>
      <c r="D324" s="111">
        <f>VLOOKUP(A324,AAFTE!$A:$AE,3,0)</f>
        <v>1323.27</v>
      </c>
      <c r="E324" s="146">
        <f>VLOOKUP($A324,'2025-26 Salary &amp; Benefits'!$A:$I,3,)</f>
        <v>1</v>
      </c>
      <c r="F324" s="146">
        <f>VLOOKUP($A324,'2025-26 Salary &amp; Benefits'!$A:$I,4,)</f>
        <v>1</v>
      </c>
      <c r="G324" s="147">
        <f>VLOOKUP(A324,'CEDARS District FRPL'!$A$3:$C$322,3,0)</f>
        <v>0.65739999999999998</v>
      </c>
      <c r="H324" s="148">
        <f t="shared" si="43"/>
        <v>1323.27</v>
      </c>
      <c r="I324" s="149">
        <f t="shared" si="44"/>
        <v>869.92</v>
      </c>
      <c r="J324" s="140">
        <f t="shared" si="41"/>
        <v>5.5620000000000003</v>
      </c>
      <c r="K324" s="142">
        <f>'2025-26 Salary &amp; Benefits'!E$6</f>
        <v>78209</v>
      </c>
      <c r="L324" s="142">
        <f>'2025-26 Salary &amp; Benefits'!F$6</f>
        <v>80164</v>
      </c>
      <c r="M324" s="9">
        <f t="shared" si="45"/>
        <v>434998.46</v>
      </c>
      <c r="N324" s="9">
        <f t="shared" si="46"/>
        <v>10873.709999999963</v>
      </c>
      <c r="O324" s="9">
        <f>'2025-26 Salary &amp; Benefits'!G$6</f>
        <v>15997.68</v>
      </c>
      <c r="P324" s="143">
        <f>'2025-26 Salary &amp; Benefits'!H$6</f>
        <v>0.16020000000000001</v>
      </c>
      <c r="Q324" s="143">
        <f>'2025-26 Salary &amp; Benefits'!I$6</f>
        <v>0.15390000000000001</v>
      </c>
      <c r="R324" s="9">
        <f t="shared" si="47"/>
        <v>160339.31</v>
      </c>
      <c r="S324" s="9">
        <f t="shared" si="42"/>
        <v>7431.2</v>
      </c>
      <c r="T324" s="9">
        <f t="shared" si="48"/>
        <v>1143.6600000000001</v>
      </c>
      <c r="U324" s="9">
        <f t="shared" si="49"/>
        <v>8574.86</v>
      </c>
      <c r="V324" s="9">
        <f t="shared" si="50"/>
        <v>614786.34</v>
      </c>
    </row>
    <row r="326" spans="1:22">
      <c r="R326" s="116"/>
    </row>
    <row r="327" spans="1:22">
      <c r="R327" s="116"/>
    </row>
    <row r="328" spans="1:22">
      <c r="R328" s="116"/>
    </row>
    <row r="329" spans="1:22">
      <c r="R329" s="116"/>
    </row>
  </sheetData>
  <autoFilter ref="A4:V324" xr:uid="{00000000-0009-0000-0000-000004000000}"/>
  <sortState xmlns:xlrd2="http://schemas.microsoft.com/office/spreadsheetml/2017/richdata2" ref="A4:S316">
    <sortCondition ref="B4:B316"/>
  </sortState>
  <conditionalFormatting sqref="A1:V1">
    <cfRule type="duplicateValues" dxfId="5"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881F8-00F0-4C79-A171-1B63F8401E4B}">
  <sheetPr>
    <tabColor theme="0" tint="-0.249977111117893"/>
  </sheetPr>
  <dimension ref="A1:O4459"/>
  <sheetViews>
    <sheetView workbookViewId="0"/>
  </sheetViews>
  <sheetFormatPr defaultColWidth="9.140625" defaultRowHeight="15"/>
  <cols>
    <col min="1" max="1" width="9.140625" style="79" bestFit="1" customWidth="1"/>
    <col min="2" max="2" width="32.42578125" style="79" customWidth="1"/>
    <col min="3" max="3" width="10.5703125" style="88" customWidth="1"/>
    <col min="4" max="4" width="53" style="79" customWidth="1"/>
    <col min="5" max="5" width="13.28515625" style="138" bestFit="1" customWidth="1"/>
    <col min="6" max="6" width="13.28515625" style="138" customWidth="1"/>
    <col min="7" max="7" width="13.28515625" style="79" bestFit="1" customWidth="1"/>
    <col min="8" max="8" width="11.28515625" style="79" bestFit="1" customWidth="1"/>
    <col min="9" max="9" width="12.85546875" style="79" bestFit="1" customWidth="1"/>
    <col min="10" max="10" width="14" style="79" bestFit="1" customWidth="1"/>
    <col min="11" max="11" width="9.42578125" style="88" bestFit="1" customWidth="1"/>
    <col min="12" max="13" width="9.140625" style="79"/>
    <col min="14" max="14" width="8.28515625" style="129" bestFit="1" customWidth="1"/>
    <col min="15" max="15" width="3.5703125" style="129" bestFit="1" customWidth="1"/>
    <col min="16" max="16384" width="9.140625" style="79"/>
  </cols>
  <sheetData>
    <row r="1" spans="1:15">
      <c r="A1" s="1" t="s">
        <v>3289</v>
      </c>
      <c r="C1" s="118">
        <v>1</v>
      </c>
      <c r="D1" s="128">
        <f t="shared" ref="D1:L1" si="0">C1+1</f>
        <v>2</v>
      </c>
      <c r="E1" s="128">
        <f t="shared" si="0"/>
        <v>3</v>
      </c>
      <c r="F1" s="128">
        <f t="shared" si="0"/>
        <v>4</v>
      </c>
      <c r="G1" s="128">
        <f t="shared" si="0"/>
        <v>5</v>
      </c>
      <c r="H1" s="128">
        <f t="shared" si="0"/>
        <v>6</v>
      </c>
      <c r="I1" s="128">
        <f t="shared" si="0"/>
        <v>7</v>
      </c>
      <c r="J1" s="128">
        <f t="shared" si="0"/>
        <v>8</v>
      </c>
      <c r="K1" s="128">
        <f t="shared" si="0"/>
        <v>9</v>
      </c>
      <c r="L1" s="128">
        <f t="shared" si="0"/>
        <v>10</v>
      </c>
    </row>
    <row r="2" spans="1:15">
      <c r="A2" s="102"/>
      <c r="C2" s="79"/>
      <c r="D2" s="166">
        <f>COUNTA(D4:D2372)</f>
        <v>2369</v>
      </c>
      <c r="E2" s="130">
        <f t="shared" ref="E2:J2" si="1">SUM(E4:E2868)</f>
        <v>1030316.9900000013</v>
      </c>
      <c r="F2" s="130">
        <f t="shared" si="1"/>
        <v>7239.1900000000005</v>
      </c>
      <c r="G2" s="130">
        <f t="shared" si="1"/>
        <v>28065.75</v>
      </c>
      <c r="H2" s="130">
        <f t="shared" si="1"/>
        <v>6466.4699999999993</v>
      </c>
      <c r="I2" s="130">
        <f t="shared" si="1"/>
        <v>0</v>
      </c>
      <c r="J2" s="130">
        <f t="shared" si="1"/>
        <v>1072088.4000000011</v>
      </c>
      <c r="K2" s="79"/>
    </row>
    <row r="3" spans="1:15">
      <c r="A3" s="131" t="s">
        <v>2506</v>
      </c>
      <c r="B3" s="131" t="s">
        <v>2463</v>
      </c>
      <c r="C3" s="132" t="s">
        <v>2561</v>
      </c>
      <c r="D3" s="131" t="s">
        <v>2484</v>
      </c>
      <c r="E3" s="90" t="s">
        <v>2562</v>
      </c>
      <c r="F3" s="90" t="s">
        <v>3161</v>
      </c>
      <c r="G3" s="132" t="s">
        <v>2563</v>
      </c>
      <c r="H3" s="132" t="s">
        <v>2564</v>
      </c>
      <c r="I3" s="132" t="s">
        <v>2565</v>
      </c>
      <c r="J3" s="132" t="s">
        <v>2566</v>
      </c>
      <c r="K3" s="133" t="s">
        <v>2567</v>
      </c>
      <c r="L3" s="134" t="s">
        <v>2568</v>
      </c>
    </row>
    <row r="4" spans="1:15">
      <c r="A4" s="77" t="s">
        <v>2224</v>
      </c>
      <c r="B4" s="77" t="s">
        <v>2569</v>
      </c>
      <c r="C4" s="3">
        <v>2305</v>
      </c>
      <c r="D4" s="74" t="s">
        <v>457</v>
      </c>
      <c r="E4" s="100">
        <v>655.15</v>
      </c>
      <c r="F4" s="100">
        <v>0</v>
      </c>
      <c r="G4" s="100">
        <v>0</v>
      </c>
      <c r="H4" s="100">
        <v>0</v>
      </c>
      <c r="I4" s="100">
        <v>0</v>
      </c>
      <c r="J4" s="130">
        <v>655.15</v>
      </c>
      <c r="K4" s="135" t="str">
        <f>IFERROR(VLOOKUP(C4,'CEDARS School FRPL'!$C$4:$H$20003, 6, FALSE), "No")</f>
        <v>Yes</v>
      </c>
      <c r="L4" s="94">
        <f>IFERROR(VLOOKUP($C4,'CEDARS School FRPL'!$C$4:$G$20003,3,FALSE),"NO Enroll Rprtd")</f>
        <v>0.66190000000000004</v>
      </c>
      <c r="N4" s="167"/>
      <c r="O4" s="136"/>
    </row>
    <row r="5" spans="1:15">
      <c r="A5" s="77" t="s">
        <v>2224</v>
      </c>
      <c r="B5" s="77" t="s">
        <v>2569</v>
      </c>
      <c r="C5" s="3">
        <v>2449</v>
      </c>
      <c r="D5" s="74" t="s">
        <v>458</v>
      </c>
      <c r="E5" s="100">
        <v>284.8</v>
      </c>
      <c r="F5" s="100">
        <v>0</v>
      </c>
      <c r="G5" s="100">
        <v>0</v>
      </c>
      <c r="H5" s="100">
        <v>0</v>
      </c>
      <c r="I5" s="100">
        <v>0</v>
      </c>
      <c r="J5" s="130">
        <v>284.8</v>
      </c>
      <c r="K5" s="135" t="str">
        <f>IFERROR(VLOOKUP(C5,'CEDARS School FRPL'!$C$4:$H$20003, 6, FALSE), "No")</f>
        <v>Yes</v>
      </c>
      <c r="L5" s="94">
        <f>IFERROR(VLOOKUP($C5,'CEDARS School FRPL'!$C$4:$G$20003,3,FALSE),"NO Enroll Rprtd")</f>
        <v>0.66139999999999999</v>
      </c>
      <c r="N5" s="167"/>
      <c r="O5" s="136"/>
    </row>
    <row r="6" spans="1:15">
      <c r="A6" s="77" t="s">
        <v>2224</v>
      </c>
      <c r="B6" s="77" t="s">
        <v>2569</v>
      </c>
      <c r="C6" s="3">
        <v>2763</v>
      </c>
      <c r="D6" s="74" t="s">
        <v>297</v>
      </c>
      <c r="E6" s="100">
        <v>217</v>
      </c>
      <c r="F6" s="100">
        <v>0</v>
      </c>
      <c r="G6" s="100">
        <v>0</v>
      </c>
      <c r="H6" s="100">
        <v>0</v>
      </c>
      <c r="I6" s="100">
        <v>0</v>
      </c>
      <c r="J6" s="130">
        <v>217</v>
      </c>
      <c r="K6" s="135" t="str">
        <f>IFERROR(VLOOKUP(C6,'CEDARS School FRPL'!$C$4:$H$20003, 6, FALSE), "No")</f>
        <v>Yes</v>
      </c>
      <c r="L6" s="94">
        <f>IFERROR(VLOOKUP($C6,'CEDARS School FRPL'!$C$4:$G$20003,3,FALSE),"NO Enroll Rprtd")</f>
        <v>0.78090000000000004</v>
      </c>
      <c r="N6" s="167"/>
      <c r="O6" s="136"/>
    </row>
    <row r="7" spans="1:15">
      <c r="A7" s="77" t="s">
        <v>2224</v>
      </c>
      <c r="B7" s="77" t="s">
        <v>2569</v>
      </c>
      <c r="C7" s="3">
        <v>2834</v>
      </c>
      <c r="D7" s="74" t="s">
        <v>459</v>
      </c>
      <c r="E7" s="100">
        <v>285.69</v>
      </c>
      <c r="F7" s="100">
        <v>5.44</v>
      </c>
      <c r="G7" s="100">
        <v>0</v>
      </c>
      <c r="H7" s="100">
        <v>0</v>
      </c>
      <c r="I7" s="100">
        <v>0</v>
      </c>
      <c r="J7" s="130">
        <v>291.13</v>
      </c>
      <c r="K7" s="135" t="str">
        <f>IFERROR(VLOOKUP(C7,'CEDARS School FRPL'!$C$4:$H$20003, 6, FALSE), "No")</f>
        <v>Yes</v>
      </c>
      <c r="L7" s="94">
        <f>IFERROR(VLOOKUP($C7,'CEDARS School FRPL'!$C$4:$G$20003,3,FALSE),"NO Enroll Rprtd")</f>
        <v>0.82130000000000003</v>
      </c>
      <c r="N7" s="167"/>
      <c r="O7" s="136"/>
    </row>
    <row r="8" spans="1:15">
      <c r="A8" s="77" t="s">
        <v>2224</v>
      </c>
      <c r="B8" s="77" t="s">
        <v>2569</v>
      </c>
      <c r="C8" s="3">
        <v>2971</v>
      </c>
      <c r="D8" s="74" t="s">
        <v>460</v>
      </c>
      <c r="E8" s="100">
        <v>291.89</v>
      </c>
      <c r="F8" s="100">
        <v>0</v>
      </c>
      <c r="G8" s="100">
        <v>0</v>
      </c>
      <c r="H8" s="100">
        <v>0</v>
      </c>
      <c r="I8" s="100">
        <v>0</v>
      </c>
      <c r="J8" s="130">
        <v>291.89</v>
      </c>
      <c r="K8" s="135" t="str">
        <f>IFERROR(VLOOKUP(C8,'CEDARS School FRPL'!$C$4:$H$20003, 6, FALSE), "No")</f>
        <v>Yes</v>
      </c>
      <c r="L8" s="94">
        <f>IFERROR(VLOOKUP($C8,'CEDARS School FRPL'!$C$4:$G$20003,3,FALSE),"NO Enroll Rprtd")</f>
        <v>0.81169999999999998</v>
      </c>
      <c r="N8" s="167"/>
      <c r="O8" s="136"/>
    </row>
    <row r="9" spans="1:15">
      <c r="A9" s="77" t="s">
        <v>2224</v>
      </c>
      <c r="B9" s="77" t="s">
        <v>2569</v>
      </c>
      <c r="C9" s="3">
        <v>3216</v>
      </c>
      <c r="D9" s="74" t="s">
        <v>461</v>
      </c>
      <c r="E9" s="100">
        <v>122.67</v>
      </c>
      <c r="F9" s="100">
        <v>0</v>
      </c>
      <c r="G9" s="100">
        <v>0</v>
      </c>
      <c r="H9" s="100">
        <v>0</v>
      </c>
      <c r="I9" s="100">
        <v>0</v>
      </c>
      <c r="J9" s="130">
        <v>122.67</v>
      </c>
      <c r="K9" s="135" t="str">
        <f>IFERROR(VLOOKUP(C9,'CEDARS School FRPL'!$C$4:$H$20003, 6, FALSE), "No")</f>
        <v>Yes</v>
      </c>
      <c r="L9" s="94">
        <f>IFERROR(VLOOKUP($C9,'CEDARS School FRPL'!$C$4:$G$20003,3,FALSE),"NO Enroll Rprtd")</f>
        <v>0.53839999999999999</v>
      </c>
      <c r="N9" s="167"/>
      <c r="O9" s="136"/>
    </row>
    <row r="10" spans="1:15">
      <c r="A10" s="77" t="s">
        <v>2224</v>
      </c>
      <c r="B10" s="77" t="s">
        <v>2569</v>
      </c>
      <c r="C10" s="3">
        <v>3476</v>
      </c>
      <c r="D10" s="74" t="s">
        <v>462</v>
      </c>
      <c r="E10" s="100">
        <v>817.1</v>
      </c>
      <c r="F10" s="100">
        <v>0</v>
      </c>
      <c r="G10" s="100">
        <v>93.210000000000008</v>
      </c>
      <c r="H10" s="100">
        <v>0</v>
      </c>
      <c r="I10" s="100">
        <v>0</v>
      </c>
      <c r="J10" s="130">
        <v>910.31000000000006</v>
      </c>
      <c r="K10" s="135" t="str">
        <f>IFERROR(VLOOKUP(C10,'CEDARS School FRPL'!$C$4:$H$20003, 6, FALSE), "No")</f>
        <v>Yes</v>
      </c>
      <c r="L10" s="94">
        <f>IFERROR(VLOOKUP($C10,'CEDARS School FRPL'!$C$4:$G$20003,3,FALSE),"NO Enroll Rprtd")</f>
        <v>0.5857</v>
      </c>
      <c r="N10" s="167"/>
      <c r="O10" s="136"/>
    </row>
    <row r="11" spans="1:15">
      <c r="A11" t="s">
        <v>2224</v>
      </c>
      <c r="B11" s="77" t="s">
        <v>2569</v>
      </c>
      <c r="C11" s="3">
        <v>3857</v>
      </c>
      <c r="D11" s="74" t="s">
        <v>3173</v>
      </c>
      <c r="E11" s="100">
        <v>118.49</v>
      </c>
      <c r="F11" s="100">
        <v>0</v>
      </c>
      <c r="G11" s="100">
        <v>2.4900000000000002</v>
      </c>
      <c r="H11" s="100">
        <v>0</v>
      </c>
      <c r="I11" s="100">
        <v>0</v>
      </c>
      <c r="J11" s="130">
        <v>120.97999999999999</v>
      </c>
      <c r="K11" s="135" t="str">
        <f>IFERROR(VLOOKUP(C11,'CEDARS School FRPL'!$C$4:$H$20003, 6, FALSE), "No")</f>
        <v>Yes</v>
      </c>
      <c r="L11" s="94">
        <f>IFERROR(VLOOKUP($C11,'CEDARS School FRPL'!$C$4:$G$20003,3,FALSE),"NO Enroll Rprtd")</f>
        <v>0.78669999999999995</v>
      </c>
      <c r="N11" s="167"/>
      <c r="O11" s="136"/>
    </row>
    <row r="12" spans="1:15">
      <c r="A12" s="77" t="s">
        <v>2224</v>
      </c>
      <c r="B12" s="77" t="s">
        <v>2569</v>
      </c>
      <c r="C12" s="3">
        <v>5208</v>
      </c>
      <c r="D12" s="74" t="s">
        <v>463</v>
      </c>
      <c r="E12" s="100">
        <v>45.84</v>
      </c>
      <c r="F12" s="100">
        <v>0</v>
      </c>
      <c r="G12" s="100">
        <v>0</v>
      </c>
      <c r="H12" s="100">
        <v>0</v>
      </c>
      <c r="I12" s="100">
        <v>0</v>
      </c>
      <c r="J12" s="130">
        <v>45.84</v>
      </c>
      <c r="K12" s="135" t="str">
        <f>IFERROR(VLOOKUP(C12,'CEDARS School FRPL'!$C$4:$H$20003, 6, FALSE), "No")</f>
        <v>No</v>
      </c>
      <c r="L12" s="94">
        <f>IFERROR(VLOOKUP($C12,'CEDARS School FRPL'!$C$4:$G$20003,3,FALSE),"NO Enroll Rprtd")</f>
        <v>0.11260000000000001</v>
      </c>
      <c r="N12" s="167"/>
      <c r="O12" s="136"/>
    </row>
    <row r="13" spans="1:15">
      <c r="A13" s="77" t="s">
        <v>2224</v>
      </c>
      <c r="B13" s="77" t="s">
        <v>2569</v>
      </c>
      <c r="C13" s="3">
        <v>5514</v>
      </c>
      <c r="D13" s="74" t="s">
        <v>2891</v>
      </c>
      <c r="E13" s="100">
        <v>75.94</v>
      </c>
      <c r="F13" s="100">
        <v>0</v>
      </c>
      <c r="G13" s="100">
        <v>0.26</v>
      </c>
      <c r="H13" s="100">
        <v>0</v>
      </c>
      <c r="I13" s="100">
        <v>0</v>
      </c>
      <c r="J13" s="130">
        <v>76.2</v>
      </c>
      <c r="K13" s="135" t="str">
        <f>IFERROR(VLOOKUP(C13,'CEDARS School FRPL'!$C$4:$H$20003, 6, FALSE), "No")</f>
        <v>Yes</v>
      </c>
      <c r="L13" s="94">
        <f>IFERROR(VLOOKUP($C13,'CEDARS School FRPL'!$C$4:$G$20003,3,FALSE),"NO Enroll Rprtd")</f>
        <v>0.65690000000000004</v>
      </c>
      <c r="N13" s="167"/>
      <c r="O13" s="136"/>
    </row>
    <row r="14" spans="1:15">
      <c r="A14" s="77" t="s">
        <v>2224</v>
      </c>
      <c r="B14" s="77" t="s">
        <v>2569</v>
      </c>
      <c r="C14" s="3">
        <v>5663</v>
      </c>
      <c r="D14" s="74" t="s">
        <v>3056</v>
      </c>
      <c r="E14" s="100">
        <v>0</v>
      </c>
      <c r="F14" s="100">
        <v>0</v>
      </c>
      <c r="G14" s="100">
        <v>0.42</v>
      </c>
      <c r="H14" s="100">
        <v>61.89</v>
      </c>
      <c r="I14" s="100">
        <v>0</v>
      </c>
      <c r="J14" s="130">
        <v>62.31</v>
      </c>
      <c r="K14" s="135" t="str">
        <f>IFERROR(VLOOKUP(C14,'CEDARS School FRPL'!$C$4:$H$20003, 6, FALSE), "No")</f>
        <v>Yes</v>
      </c>
      <c r="L14" s="94">
        <f>IFERROR(VLOOKUP($C14,'CEDARS School FRPL'!$C$4:$G$20003,3,FALSE),"NO Enroll Rprtd")</f>
        <v>0.71199999999999997</v>
      </c>
      <c r="N14" s="167"/>
      <c r="O14" s="136"/>
    </row>
    <row r="15" spans="1:15">
      <c r="A15" s="77" t="s">
        <v>2293</v>
      </c>
      <c r="B15" s="77" t="s">
        <v>2570</v>
      </c>
      <c r="C15" s="3">
        <v>2227</v>
      </c>
      <c r="D15" s="74" t="s">
        <v>1120</v>
      </c>
      <c r="E15" s="100">
        <v>254.31</v>
      </c>
      <c r="F15" s="100">
        <v>0</v>
      </c>
      <c r="G15" s="100">
        <v>0</v>
      </c>
      <c r="H15" s="100">
        <v>0</v>
      </c>
      <c r="I15" s="100">
        <v>0</v>
      </c>
      <c r="J15" s="130">
        <v>254.31</v>
      </c>
      <c r="K15" s="135" t="str">
        <f>IFERROR(VLOOKUP(C15,'CEDARS School FRPL'!$C$4:$H$20003, 6, FALSE), "No")</f>
        <v>No</v>
      </c>
      <c r="L15" s="94">
        <f>IFERROR(VLOOKUP($C15,'CEDARS School FRPL'!$C$4:$G$20003,3,FALSE),"NO Enroll Rprtd")</f>
        <v>0.2467</v>
      </c>
      <c r="N15" s="167"/>
      <c r="O15" s="136"/>
    </row>
    <row r="16" spans="1:15">
      <c r="A16" s="77" t="s">
        <v>2293</v>
      </c>
      <c r="B16" s="77" t="s">
        <v>2570</v>
      </c>
      <c r="C16" s="3">
        <v>2441</v>
      </c>
      <c r="D16" s="74" t="s">
        <v>1121</v>
      </c>
      <c r="E16" s="100">
        <v>350.17</v>
      </c>
      <c r="F16" s="100">
        <v>0</v>
      </c>
      <c r="G16" s="100">
        <v>13.52</v>
      </c>
      <c r="H16" s="100">
        <v>1.89</v>
      </c>
      <c r="I16" s="100">
        <v>0</v>
      </c>
      <c r="J16" s="130">
        <v>365.58</v>
      </c>
      <c r="K16" s="135" t="str">
        <f>IFERROR(VLOOKUP(C16,'CEDARS School FRPL'!$C$4:$H$20003, 6, FALSE), "No")</f>
        <v>No</v>
      </c>
      <c r="L16" s="94">
        <f>IFERROR(VLOOKUP($C16,'CEDARS School FRPL'!$C$4:$G$20003,3,FALSE),"NO Enroll Rprtd")</f>
        <v>0.24879999999999999</v>
      </c>
      <c r="N16" s="167"/>
      <c r="O16" s="136"/>
    </row>
    <row r="17" spans="1:15">
      <c r="A17" s="77" t="s">
        <v>2304</v>
      </c>
      <c r="B17" s="77" t="s">
        <v>2571</v>
      </c>
      <c r="C17" s="3">
        <v>2860</v>
      </c>
      <c r="D17" s="74" t="s">
        <v>1161</v>
      </c>
      <c r="E17" s="100">
        <v>106.37</v>
      </c>
      <c r="F17" s="100">
        <v>0</v>
      </c>
      <c r="G17" s="100">
        <v>1.03</v>
      </c>
      <c r="H17" s="100">
        <v>0</v>
      </c>
      <c r="I17" s="100">
        <v>0</v>
      </c>
      <c r="J17" s="130">
        <v>107.4</v>
      </c>
      <c r="K17" s="135" t="str">
        <f>IFERROR(VLOOKUP(C17,'CEDARS School FRPL'!$C$4:$H$20003, 6, FALSE), "No")</f>
        <v>No</v>
      </c>
      <c r="L17" s="94">
        <f>IFERROR(VLOOKUP($C17,'CEDARS School FRPL'!$C$4:$G$20003,3,FALSE),"NO Enroll Rprtd")</f>
        <v>0.40329999999999999</v>
      </c>
      <c r="N17" s="167"/>
      <c r="O17" s="136"/>
    </row>
    <row r="18" spans="1:15">
      <c r="A18" s="77" t="s">
        <v>2357</v>
      </c>
      <c r="B18" s="77" t="s">
        <v>2572</v>
      </c>
      <c r="C18" s="3">
        <v>2467</v>
      </c>
      <c r="D18" s="74" t="s">
        <v>1481</v>
      </c>
      <c r="E18" s="100">
        <v>686.88</v>
      </c>
      <c r="F18" s="100">
        <v>0</v>
      </c>
      <c r="G18" s="100">
        <v>55.39</v>
      </c>
      <c r="H18" s="100">
        <v>0</v>
      </c>
      <c r="I18" s="100">
        <v>0</v>
      </c>
      <c r="J18" s="130">
        <v>742.27</v>
      </c>
      <c r="K18" s="135" t="str">
        <f>IFERROR(VLOOKUP(C18,'CEDARS School FRPL'!$C$4:$H$20003, 6, FALSE), "No")</f>
        <v>No</v>
      </c>
      <c r="L18" s="94">
        <f>IFERROR(VLOOKUP($C18,'CEDARS School FRPL'!$C$4:$G$20003,3,FALSE),"NO Enroll Rprtd")</f>
        <v>0.2535</v>
      </c>
      <c r="N18" s="167"/>
      <c r="O18" s="136"/>
    </row>
    <row r="19" spans="1:15">
      <c r="A19" s="77" t="s">
        <v>2357</v>
      </c>
      <c r="B19" s="77" t="s">
        <v>2572</v>
      </c>
      <c r="C19" s="3">
        <v>2707</v>
      </c>
      <c r="D19" s="74" t="s">
        <v>1482</v>
      </c>
      <c r="E19" s="100">
        <v>614.01</v>
      </c>
      <c r="F19" s="100">
        <v>0</v>
      </c>
      <c r="G19" s="100">
        <v>0</v>
      </c>
      <c r="H19" s="100">
        <v>0</v>
      </c>
      <c r="I19" s="100">
        <v>0</v>
      </c>
      <c r="J19" s="130">
        <v>614.01</v>
      </c>
      <c r="K19" s="135" t="str">
        <f>IFERROR(VLOOKUP(C19,'CEDARS School FRPL'!$C$4:$H$20003, 6, FALSE), "No")</f>
        <v>No</v>
      </c>
      <c r="L19" s="94">
        <f>IFERROR(VLOOKUP($C19,'CEDARS School FRPL'!$C$4:$G$20003,3,FALSE),"NO Enroll Rprtd")</f>
        <v>0.31830000000000003</v>
      </c>
      <c r="N19" s="167"/>
      <c r="O19" s="136"/>
    </row>
    <row r="20" spans="1:15">
      <c r="A20" t="s">
        <v>2357</v>
      </c>
      <c r="B20" s="77" t="s">
        <v>2572</v>
      </c>
      <c r="C20" s="3">
        <v>3057</v>
      </c>
      <c r="D20" s="74" t="s">
        <v>1483</v>
      </c>
      <c r="E20" s="100">
        <v>324.52</v>
      </c>
      <c r="F20" s="100">
        <v>0</v>
      </c>
      <c r="G20" s="100">
        <v>0</v>
      </c>
      <c r="H20" s="100">
        <v>0</v>
      </c>
      <c r="I20" s="100">
        <v>0</v>
      </c>
      <c r="J20" s="130">
        <v>324.52</v>
      </c>
      <c r="K20" s="135" t="str">
        <f>IFERROR(VLOOKUP(C20,'CEDARS School FRPL'!$C$4:$H$20003, 6, FALSE), "No")</f>
        <v>No</v>
      </c>
      <c r="L20" s="94">
        <f>IFERROR(VLOOKUP($C20,'CEDARS School FRPL'!$C$4:$G$20003,3,FALSE),"NO Enroll Rprtd")</f>
        <v>0.39639999999999997</v>
      </c>
      <c r="N20" s="167"/>
      <c r="O20" s="136"/>
    </row>
    <row r="21" spans="1:15">
      <c r="A21" s="77" t="s">
        <v>2357</v>
      </c>
      <c r="B21" s="77" t="s">
        <v>2572</v>
      </c>
      <c r="C21" s="3">
        <v>3182</v>
      </c>
      <c r="D21" s="74" t="s">
        <v>1484</v>
      </c>
      <c r="E21" s="100">
        <v>344.04</v>
      </c>
      <c r="F21" s="100">
        <v>0</v>
      </c>
      <c r="G21" s="100">
        <v>0</v>
      </c>
      <c r="H21" s="100">
        <v>0</v>
      </c>
      <c r="I21" s="100">
        <v>0</v>
      </c>
      <c r="J21" s="130">
        <v>344.04</v>
      </c>
      <c r="K21" s="135" t="str">
        <f>IFERROR(VLOOKUP(C21,'CEDARS School FRPL'!$C$4:$H$20003, 6, FALSE), "No")</f>
        <v>No</v>
      </c>
      <c r="L21" s="94">
        <f>IFERROR(VLOOKUP($C21,'CEDARS School FRPL'!$C$4:$G$20003,3,FALSE),"NO Enroll Rprtd")</f>
        <v>0.32350000000000001</v>
      </c>
      <c r="N21" s="167"/>
      <c r="O21" s="136"/>
    </row>
    <row r="22" spans="1:15">
      <c r="A22" t="s">
        <v>2357</v>
      </c>
      <c r="B22" s="77" t="s">
        <v>2572</v>
      </c>
      <c r="C22" s="3">
        <v>3252</v>
      </c>
      <c r="D22" s="74" t="s">
        <v>1485</v>
      </c>
      <c r="E22" s="100">
        <v>463.93</v>
      </c>
      <c r="F22" s="100">
        <v>0</v>
      </c>
      <c r="G22" s="100">
        <v>0</v>
      </c>
      <c r="H22" s="100">
        <v>0</v>
      </c>
      <c r="I22" s="100">
        <v>0</v>
      </c>
      <c r="J22" s="130">
        <v>463.93</v>
      </c>
      <c r="K22" s="135" t="str">
        <f>IFERROR(VLOOKUP(C22,'CEDARS School FRPL'!$C$4:$H$20003, 6, FALSE), "No")</f>
        <v>No</v>
      </c>
      <c r="L22" s="94">
        <f>IFERROR(VLOOKUP($C22,'CEDARS School FRPL'!$C$4:$G$20003,3,FALSE),"NO Enroll Rprtd")</f>
        <v>0.29389999999999999</v>
      </c>
      <c r="N22" s="167"/>
      <c r="O22" s="136"/>
    </row>
    <row r="23" spans="1:15">
      <c r="A23" t="s">
        <v>2357</v>
      </c>
      <c r="B23" s="77" t="s">
        <v>2572</v>
      </c>
      <c r="C23" s="3">
        <v>3404</v>
      </c>
      <c r="D23" s="74" t="s">
        <v>2947</v>
      </c>
      <c r="E23" s="100">
        <v>0</v>
      </c>
      <c r="F23" s="100">
        <v>0</v>
      </c>
      <c r="G23" s="100">
        <v>0</v>
      </c>
      <c r="H23" s="100">
        <v>0</v>
      </c>
      <c r="I23" s="100">
        <v>0</v>
      </c>
      <c r="J23" s="130">
        <v>0</v>
      </c>
      <c r="K23" s="135" t="str">
        <f>IFERROR(VLOOKUP(C23,'CEDARS School FRPL'!$C$4:$H$20003, 6, FALSE), "No")</f>
        <v>No</v>
      </c>
      <c r="L23" s="94">
        <f>IFERROR(VLOOKUP($C23,'CEDARS School FRPL'!$C$4:$G$20003,3,FALSE),"NO Enroll Rprtd")</f>
        <v>0</v>
      </c>
      <c r="N23" s="167"/>
      <c r="O23" s="136"/>
    </row>
    <row r="24" spans="1:15">
      <c r="A24" s="77" t="s">
        <v>2357</v>
      </c>
      <c r="B24" s="77" t="s">
        <v>2572</v>
      </c>
      <c r="C24" s="3">
        <v>5176</v>
      </c>
      <c r="D24" s="74" t="s">
        <v>1486</v>
      </c>
      <c r="E24" s="100">
        <v>46.32</v>
      </c>
      <c r="F24" s="100">
        <v>0</v>
      </c>
      <c r="G24" s="100">
        <v>0.61</v>
      </c>
      <c r="H24" s="100">
        <v>0</v>
      </c>
      <c r="I24" s="100">
        <v>0</v>
      </c>
      <c r="J24" s="130">
        <v>46.93</v>
      </c>
      <c r="K24" s="135" t="str">
        <f>IFERROR(VLOOKUP(C24,'CEDARS School FRPL'!$C$4:$H$20003, 6, FALSE), "No")</f>
        <v>Yes</v>
      </c>
      <c r="L24" s="94">
        <f>IFERROR(VLOOKUP($C24,'CEDARS School FRPL'!$C$4:$G$20003,3,FALSE),"NO Enroll Rprtd")</f>
        <v>0.55640000000000001</v>
      </c>
      <c r="N24" s="167"/>
      <c r="O24" s="136"/>
    </row>
    <row r="25" spans="1:15">
      <c r="A25" s="77" t="s">
        <v>2357</v>
      </c>
      <c r="B25" s="77" t="s">
        <v>2572</v>
      </c>
      <c r="C25" s="3">
        <v>5588</v>
      </c>
      <c r="D25" s="74" t="s">
        <v>2911</v>
      </c>
      <c r="E25" s="100">
        <v>0</v>
      </c>
      <c r="F25" s="100">
        <v>0</v>
      </c>
      <c r="G25" s="100">
        <v>0</v>
      </c>
      <c r="H25" s="100">
        <v>3.7</v>
      </c>
      <c r="I25" s="100">
        <v>0</v>
      </c>
      <c r="J25" s="130">
        <v>3.7</v>
      </c>
      <c r="K25" s="135" t="str">
        <f>IFERROR(VLOOKUP(C25,'CEDARS School FRPL'!$C$4:$H$20003, 6, FALSE), "No")</f>
        <v>Yes</v>
      </c>
      <c r="L25" s="94">
        <f>IFERROR(VLOOKUP($C25,'CEDARS School FRPL'!$C$4:$G$20003,3,FALSE),"NO Enroll Rprtd")</f>
        <v>0.65480000000000005</v>
      </c>
      <c r="N25" s="167"/>
      <c r="O25" s="136"/>
    </row>
    <row r="26" spans="1:15">
      <c r="A26" s="77" t="s">
        <v>2369</v>
      </c>
      <c r="B26" s="77" t="s">
        <v>1303</v>
      </c>
      <c r="C26" s="3">
        <v>1714</v>
      </c>
      <c r="D26" s="74" t="s">
        <v>2948</v>
      </c>
      <c r="E26" s="100">
        <v>281.23</v>
      </c>
      <c r="F26" s="100">
        <v>0</v>
      </c>
      <c r="G26" s="100">
        <v>0</v>
      </c>
      <c r="H26" s="100">
        <v>0</v>
      </c>
      <c r="I26" s="100">
        <v>0</v>
      </c>
      <c r="J26" s="130">
        <v>281.23</v>
      </c>
      <c r="K26" s="135" t="str">
        <f>IFERROR(VLOOKUP(C26,'CEDARS School FRPL'!$C$4:$H$20003, 6, FALSE), "No")</f>
        <v>No</v>
      </c>
      <c r="L26" s="94">
        <f>IFERROR(VLOOKUP($C26,'CEDARS School FRPL'!$C$4:$G$20003,3,FALSE),"NO Enroll Rprtd")</f>
        <v>0.29759999999999998</v>
      </c>
      <c r="N26" s="167"/>
      <c r="O26" s="136"/>
    </row>
    <row r="27" spans="1:15">
      <c r="A27" s="77" t="s">
        <v>2369</v>
      </c>
      <c r="B27" s="77" t="s">
        <v>1303</v>
      </c>
      <c r="C27" s="3">
        <v>2523</v>
      </c>
      <c r="D27" s="74" t="s">
        <v>1598</v>
      </c>
      <c r="E27" s="100">
        <v>1544.55</v>
      </c>
      <c r="F27" s="100">
        <v>0</v>
      </c>
      <c r="G27" s="100">
        <v>50.69</v>
      </c>
      <c r="H27" s="100">
        <v>0</v>
      </c>
      <c r="I27" s="100">
        <v>0</v>
      </c>
      <c r="J27" s="130">
        <v>1595.24</v>
      </c>
      <c r="K27" s="135" t="str">
        <f>IFERROR(VLOOKUP(C27,'CEDARS School FRPL'!$C$4:$H$20003, 6, FALSE), "No")</f>
        <v>No</v>
      </c>
      <c r="L27" s="94">
        <f>IFERROR(VLOOKUP($C27,'CEDARS School FRPL'!$C$4:$G$20003,3,FALSE),"NO Enroll Rprtd")</f>
        <v>0.34820000000000001</v>
      </c>
      <c r="N27" s="167"/>
      <c r="O27" s="136"/>
    </row>
    <row r="28" spans="1:15">
      <c r="A28" s="77" t="s">
        <v>2369</v>
      </c>
      <c r="B28" s="77" t="s">
        <v>1303</v>
      </c>
      <c r="C28" s="3">
        <v>3124</v>
      </c>
      <c r="D28" s="74" t="s">
        <v>1599</v>
      </c>
      <c r="E28" s="100">
        <v>643.34</v>
      </c>
      <c r="F28" s="100">
        <v>0</v>
      </c>
      <c r="G28" s="100">
        <v>0</v>
      </c>
      <c r="H28" s="100">
        <v>0</v>
      </c>
      <c r="I28" s="100">
        <v>0</v>
      </c>
      <c r="J28" s="130">
        <v>643.34</v>
      </c>
      <c r="K28" s="135" t="str">
        <f>IFERROR(VLOOKUP(C28,'CEDARS School FRPL'!$C$4:$H$20003, 6, FALSE), "No")</f>
        <v>No</v>
      </c>
      <c r="L28" s="94">
        <f>IFERROR(VLOOKUP($C28,'CEDARS School FRPL'!$C$4:$G$20003,3,FALSE),"NO Enroll Rprtd")</f>
        <v>0.42930000000000001</v>
      </c>
      <c r="N28" s="167"/>
      <c r="O28" s="136"/>
    </row>
    <row r="29" spans="1:15">
      <c r="A29" s="77" t="s">
        <v>2369</v>
      </c>
      <c r="B29" s="77" t="s">
        <v>1303</v>
      </c>
      <c r="C29" s="3">
        <v>4154</v>
      </c>
      <c r="D29" s="74" t="s">
        <v>1600</v>
      </c>
      <c r="E29" s="100">
        <v>518.9</v>
      </c>
      <c r="F29" s="100">
        <v>0</v>
      </c>
      <c r="G29" s="100">
        <v>0</v>
      </c>
      <c r="H29" s="100">
        <v>0</v>
      </c>
      <c r="I29" s="100">
        <v>0</v>
      </c>
      <c r="J29" s="130">
        <v>518.9</v>
      </c>
      <c r="K29" s="135" t="str">
        <f>IFERROR(VLOOKUP(C29,'CEDARS School FRPL'!$C$4:$H$20003, 6, FALSE), "No")</f>
        <v>No</v>
      </c>
      <c r="L29" s="94">
        <f>IFERROR(VLOOKUP($C29,'CEDARS School FRPL'!$C$4:$G$20003,3,FALSE),"NO Enroll Rprtd")</f>
        <v>0.40849999999999997</v>
      </c>
      <c r="N29" s="167"/>
      <c r="O29" s="136"/>
    </row>
    <row r="30" spans="1:15">
      <c r="A30" s="77" t="s">
        <v>2369</v>
      </c>
      <c r="B30" s="77" t="s">
        <v>1303</v>
      </c>
      <c r="C30" s="3">
        <v>4287</v>
      </c>
      <c r="D30" s="74" t="s">
        <v>1601</v>
      </c>
      <c r="E30" s="100">
        <v>94.61</v>
      </c>
      <c r="F30" s="100">
        <v>0</v>
      </c>
      <c r="G30" s="100">
        <v>0.12</v>
      </c>
      <c r="H30" s="100">
        <v>0</v>
      </c>
      <c r="I30" s="100">
        <v>0</v>
      </c>
      <c r="J30" s="130">
        <v>94.73</v>
      </c>
      <c r="K30" s="135" t="str">
        <f>IFERROR(VLOOKUP(C30,'CEDARS School FRPL'!$C$4:$H$20003, 6, FALSE), "No")</f>
        <v>Yes</v>
      </c>
      <c r="L30" s="94">
        <f>IFERROR(VLOOKUP($C30,'CEDARS School FRPL'!$C$4:$G$20003,3,FALSE),"NO Enroll Rprtd")</f>
        <v>0.52710000000000001</v>
      </c>
      <c r="N30" s="167"/>
      <c r="O30" s="136"/>
    </row>
    <row r="31" spans="1:15">
      <c r="A31" s="77" t="s">
        <v>2369</v>
      </c>
      <c r="B31" s="77" t="s">
        <v>1303</v>
      </c>
      <c r="C31" s="3">
        <v>4327</v>
      </c>
      <c r="D31" s="74" t="s">
        <v>1602</v>
      </c>
      <c r="E31" s="100">
        <v>665.15</v>
      </c>
      <c r="F31" s="100">
        <v>0</v>
      </c>
      <c r="G31" s="100">
        <v>0</v>
      </c>
      <c r="H31" s="100">
        <v>0</v>
      </c>
      <c r="I31" s="100">
        <v>0</v>
      </c>
      <c r="J31" s="130">
        <v>665.15</v>
      </c>
      <c r="K31" s="135" t="str">
        <f>IFERROR(VLOOKUP(C31,'CEDARS School FRPL'!$C$4:$H$20003, 6, FALSE), "No")</f>
        <v>No</v>
      </c>
      <c r="L31" s="94">
        <f>IFERROR(VLOOKUP($C31,'CEDARS School FRPL'!$C$4:$G$20003,3,FALSE),"NO Enroll Rprtd")</f>
        <v>0.42259999999999998</v>
      </c>
      <c r="N31" s="167"/>
      <c r="O31" s="136"/>
    </row>
    <row r="32" spans="1:15">
      <c r="A32" s="77" t="s">
        <v>2369</v>
      </c>
      <c r="B32" s="77" t="s">
        <v>1303</v>
      </c>
      <c r="C32" s="3">
        <v>4436</v>
      </c>
      <c r="D32" s="74" t="s">
        <v>1603</v>
      </c>
      <c r="E32" s="100">
        <v>619.97</v>
      </c>
      <c r="F32" s="100">
        <v>0</v>
      </c>
      <c r="G32" s="100">
        <v>0</v>
      </c>
      <c r="H32" s="100">
        <v>0</v>
      </c>
      <c r="I32" s="100">
        <v>0</v>
      </c>
      <c r="J32" s="130">
        <v>619.97</v>
      </c>
      <c r="K32" s="135" t="str">
        <f>IFERROR(VLOOKUP(C32,'CEDARS School FRPL'!$C$4:$H$20003, 6, FALSE), "No")</f>
        <v>No</v>
      </c>
      <c r="L32" s="94">
        <f>IFERROR(VLOOKUP($C32,'CEDARS School FRPL'!$C$4:$G$20003,3,FALSE),"NO Enroll Rprtd")</f>
        <v>0.41710000000000003</v>
      </c>
      <c r="N32" s="167"/>
      <c r="O32" s="136"/>
    </row>
    <row r="33" spans="1:15">
      <c r="A33" s="77" t="s">
        <v>2369</v>
      </c>
      <c r="B33" s="77" t="s">
        <v>1303</v>
      </c>
      <c r="C33" s="3">
        <v>4573</v>
      </c>
      <c r="D33" s="74" t="s">
        <v>409</v>
      </c>
      <c r="E33" s="100">
        <v>501.61</v>
      </c>
      <c r="F33" s="100">
        <v>0</v>
      </c>
      <c r="G33" s="100">
        <v>0</v>
      </c>
      <c r="H33" s="100">
        <v>0</v>
      </c>
      <c r="I33" s="100">
        <v>0</v>
      </c>
      <c r="J33" s="130">
        <v>501.61</v>
      </c>
      <c r="K33" s="135" t="str">
        <f>IFERROR(VLOOKUP(C33,'CEDARS School FRPL'!$C$4:$H$20003, 6, FALSE), "No")</f>
        <v>No</v>
      </c>
      <c r="L33" s="94">
        <f>IFERROR(VLOOKUP($C33,'CEDARS School FRPL'!$C$4:$G$20003,3,FALSE),"NO Enroll Rprtd")</f>
        <v>0.35160000000000002</v>
      </c>
      <c r="N33" s="167"/>
      <c r="O33" s="136"/>
    </row>
    <row r="34" spans="1:15">
      <c r="A34" s="77" t="s">
        <v>2369</v>
      </c>
      <c r="B34" s="77" t="s">
        <v>1303</v>
      </c>
      <c r="C34" s="3">
        <v>5010</v>
      </c>
      <c r="D34" s="74" t="s">
        <v>1604</v>
      </c>
      <c r="E34" s="100">
        <v>573.66999999999996</v>
      </c>
      <c r="F34" s="100">
        <v>0</v>
      </c>
      <c r="G34" s="100">
        <v>0</v>
      </c>
      <c r="H34" s="100">
        <v>0</v>
      </c>
      <c r="I34" s="100">
        <v>0</v>
      </c>
      <c r="J34" s="130">
        <v>573.66999999999996</v>
      </c>
      <c r="K34" s="135" t="str">
        <f>IFERROR(VLOOKUP(C34,'CEDARS School FRPL'!$C$4:$H$20003, 6, FALSE), "No")</f>
        <v>No</v>
      </c>
      <c r="L34" s="94">
        <f>IFERROR(VLOOKUP($C34,'CEDARS School FRPL'!$C$4:$G$20003,3,FALSE),"NO Enroll Rprtd")</f>
        <v>0.35949999999999999</v>
      </c>
      <c r="N34" s="167"/>
      <c r="O34" s="136"/>
    </row>
    <row r="35" spans="1:15">
      <c r="A35" s="77" t="s">
        <v>2369</v>
      </c>
      <c r="B35" s="77" t="s">
        <v>1303</v>
      </c>
      <c r="C35" s="3">
        <v>5495</v>
      </c>
      <c r="D35" s="74" t="s">
        <v>2511</v>
      </c>
      <c r="E35" s="100">
        <v>0</v>
      </c>
      <c r="F35" s="100">
        <v>0</v>
      </c>
      <c r="G35" s="100">
        <v>0</v>
      </c>
      <c r="H35" s="100">
        <v>59.44</v>
      </c>
      <c r="I35" s="100">
        <v>0</v>
      </c>
      <c r="J35" s="130">
        <v>59.44</v>
      </c>
      <c r="K35" s="135" t="str">
        <f>IFERROR(VLOOKUP(C35,'CEDARS School FRPL'!$C$4:$H$20003, 6, FALSE), "No")</f>
        <v>Yes</v>
      </c>
      <c r="L35" s="94">
        <f>IFERROR(VLOOKUP($C35,'CEDARS School FRPL'!$C$4:$G$20003,3,FALSE),"NO Enroll Rprtd")</f>
        <v>0.5625</v>
      </c>
      <c r="N35" s="167"/>
      <c r="O35" s="136"/>
    </row>
    <row r="36" spans="1:15">
      <c r="A36" s="77" t="s">
        <v>2161</v>
      </c>
      <c r="B36" s="77" t="s">
        <v>2573</v>
      </c>
      <c r="C36" s="3">
        <v>2434</v>
      </c>
      <c r="D36" s="74" t="s">
        <v>31</v>
      </c>
      <c r="E36" s="100">
        <v>323.48</v>
      </c>
      <c r="F36" s="100">
        <v>0</v>
      </c>
      <c r="G36" s="100">
        <v>18.82</v>
      </c>
      <c r="H36" s="100">
        <v>0</v>
      </c>
      <c r="I36" s="100">
        <v>0</v>
      </c>
      <c r="J36" s="130">
        <v>342.3</v>
      </c>
      <c r="K36" s="135" t="str">
        <f>IFERROR(VLOOKUP(C36,'CEDARS School FRPL'!$C$4:$H$20003, 6, FALSE), "No")</f>
        <v>No</v>
      </c>
      <c r="L36" s="94">
        <f>IFERROR(VLOOKUP($C36,'CEDARS School FRPL'!$C$4:$G$20003,3,FALSE),"NO Enroll Rprtd")</f>
        <v>0.32300000000000001</v>
      </c>
      <c r="N36" s="167"/>
      <c r="O36" s="136"/>
    </row>
    <row r="37" spans="1:15">
      <c r="A37" s="77" t="s">
        <v>2161</v>
      </c>
      <c r="B37" s="77" t="s">
        <v>2573</v>
      </c>
      <c r="C37" s="3">
        <v>2507</v>
      </c>
      <c r="D37" s="74" t="s">
        <v>32</v>
      </c>
      <c r="E37" s="100">
        <v>279.60000000000002</v>
      </c>
      <c r="F37" s="100">
        <v>33.409999999999997</v>
      </c>
      <c r="G37" s="100">
        <v>0</v>
      </c>
      <c r="H37" s="100">
        <v>0</v>
      </c>
      <c r="I37" s="100">
        <v>0</v>
      </c>
      <c r="J37" s="130">
        <v>313.01</v>
      </c>
      <c r="K37" s="135" t="str">
        <f>IFERROR(VLOOKUP(C37,'CEDARS School FRPL'!$C$4:$H$20003, 6, FALSE), "No")</f>
        <v>No</v>
      </c>
      <c r="L37" s="94">
        <f>IFERROR(VLOOKUP($C37,'CEDARS School FRPL'!$C$4:$G$20003,3,FALSE),"NO Enroll Rprtd")</f>
        <v>0.38080000000000003</v>
      </c>
      <c r="N37" s="167"/>
      <c r="O37" s="136"/>
    </row>
    <row r="38" spans="1:15">
      <c r="A38" s="77" t="s">
        <v>2256</v>
      </c>
      <c r="B38" s="77" t="s">
        <v>2574</v>
      </c>
      <c r="C38" s="3">
        <v>1915</v>
      </c>
      <c r="D38" s="74" t="s">
        <v>673</v>
      </c>
      <c r="E38" s="100">
        <v>0</v>
      </c>
      <c r="F38" s="100">
        <v>0</v>
      </c>
      <c r="G38" s="100">
        <v>0</v>
      </c>
      <c r="H38" s="100">
        <v>0</v>
      </c>
      <c r="I38" s="100">
        <v>0</v>
      </c>
      <c r="J38" s="130">
        <v>0</v>
      </c>
      <c r="K38" s="135" t="str">
        <f>IFERROR(VLOOKUP(C38,'CEDARS School FRPL'!$C$4:$H$20003, 6, FALSE), "No")</f>
        <v>No</v>
      </c>
      <c r="L38" s="94">
        <f>IFERROR(VLOOKUP($C38,'CEDARS School FRPL'!$C$4:$G$20003,3,FALSE),"NO Enroll Rprtd")</f>
        <v>0.26140000000000002</v>
      </c>
      <c r="N38" s="167"/>
      <c r="O38" s="136"/>
    </row>
    <row r="39" spans="1:15">
      <c r="A39" s="77" t="s">
        <v>2256</v>
      </c>
      <c r="B39" s="77" t="s">
        <v>2574</v>
      </c>
      <c r="C39" s="3">
        <v>2326</v>
      </c>
      <c r="D39" s="74" t="s">
        <v>40</v>
      </c>
      <c r="E39" s="100">
        <v>448.89</v>
      </c>
      <c r="F39" s="100">
        <v>17.89</v>
      </c>
      <c r="G39" s="100">
        <v>0</v>
      </c>
      <c r="H39" s="100">
        <v>0</v>
      </c>
      <c r="I39" s="100">
        <v>0</v>
      </c>
      <c r="J39" s="130">
        <v>466.78</v>
      </c>
      <c r="K39" s="135" t="str">
        <f>IFERROR(VLOOKUP(C39,'CEDARS School FRPL'!$C$4:$H$20003, 6, FALSE), "No")</f>
        <v>Yes</v>
      </c>
      <c r="L39" s="94">
        <f>IFERROR(VLOOKUP($C39,'CEDARS School FRPL'!$C$4:$G$20003,3,FALSE),"NO Enroll Rprtd")</f>
        <v>0.62080000000000002</v>
      </c>
      <c r="N39" s="167"/>
      <c r="O39" s="136"/>
    </row>
    <row r="40" spans="1:15">
      <c r="A40" s="77" t="s">
        <v>2256</v>
      </c>
      <c r="B40" s="77" t="s">
        <v>2574</v>
      </c>
      <c r="C40" s="3">
        <v>2394</v>
      </c>
      <c r="D40" s="74" t="s">
        <v>225</v>
      </c>
      <c r="E40" s="100">
        <v>950.88</v>
      </c>
      <c r="F40" s="100">
        <v>0</v>
      </c>
      <c r="G40" s="100">
        <v>0</v>
      </c>
      <c r="H40" s="100">
        <v>0</v>
      </c>
      <c r="I40" s="100">
        <v>0</v>
      </c>
      <c r="J40" s="130">
        <v>950.88</v>
      </c>
      <c r="K40" s="135" t="str">
        <f>IFERROR(VLOOKUP(C40,'CEDARS School FRPL'!$C$4:$H$20003, 6, FALSE), "No")</f>
        <v>Yes</v>
      </c>
      <c r="L40" s="94">
        <f>IFERROR(VLOOKUP($C40,'CEDARS School FRPL'!$C$4:$G$20003,3,FALSE),"NO Enroll Rprtd")</f>
        <v>0.62609999999999999</v>
      </c>
      <c r="N40" s="167"/>
      <c r="O40" s="136"/>
    </row>
    <row r="41" spans="1:15">
      <c r="A41" s="77" t="s">
        <v>2256</v>
      </c>
      <c r="B41" s="77" t="s">
        <v>2574</v>
      </c>
      <c r="C41" s="3">
        <v>2659</v>
      </c>
      <c r="D41" s="74" t="s">
        <v>790</v>
      </c>
      <c r="E41" s="100">
        <v>534.22</v>
      </c>
      <c r="F41" s="100">
        <v>19.11</v>
      </c>
      <c r="G41" s="100">
        <v>0</v>
      </c>
      <c r="H41" s="100">
        <v>0</v>
      </c>
      <c r="I41" s="100">
        <v>0</v>
      </c>
      <c r="J41" s="130">
        <v>553.33000000000004</v>
      </c>
      <c r="K41" s="135" t="str">
        <f>IFERROR(VLOOKUP(C41,'CEDARS School FRPL'!$C$4:$H$20003, 6, FALSE), "No")</f>
        <v>Yes</v>
      </c>
      <c r="L41" s="94">
        <f>IFERROR(VLOOKUP($C41,'CEDARS School FRPL'!$C$4:$G$20003,3,FALSE),"NO Enroll Rprtd")</f>
        <v>0.6028</v>
      </c>
      <c r="N41" s="167"/>
      <c r="O41" s="136"/>
    </row>
    <row r="42" spans="1:15">
      <c r="A42" s="77" t="s">
        <v>2256</v>
      </c>
      <c r="B42" s="77" t="s">
        <v>2574</v>
      </c>
      <c r="C42" s="3">
        <v>2795</v>
      </c>
      <c r="D42" s="74" t="s">
        <v>792</v>
      </c>
      <c r="E42" s="100">
        <v>1744.37</v>
      </c>
      <c r="F42" s="100">
        <v>0</v>
      </c>
      <c r="G42" s="100">
        <v>166.45999999999998</v>
      </c>
      <c r="H42" s="100">
        <v>0</v>
      </c>
      <c r="I42" s="100">
        <v>0</v>
      </c>
      <c r="J42" s="130">
        <v>1910.83</v>
      </c>
      <c r="K42" s="135" t="str">
        <f>IFERROR(VLOOKUP(C42,'CEDARS School FRPL'!$C$4:$H$20003, 6, FALSE), "No")</f>
        <v>Yes</v>
      </c>
      <c r="L42" s="94">
        <f>IFERROR(VLOOKUP($C42,'CEDARS School FRPL'!$C$4:$G$20003,3,FALSE),"NO Enroll Rprtd")</f>
        <v>0.59650000000000003</v>
      </c>
      <c r="N42" s="167"/>
      <c r="O42" s="136"/>
    </row>
    <row r="43" spans="1:15">
      <c r="A43" s="77" t="s">
        <v>2256</v>
      </c>
      <c r="B43" s="77" t="s">
        <v>2574</v>
      </c>
      <c r="C43" s="3">
        <v>2932</v>
      </c>
      <c r="D43" s="74" t="s">
        <v>793</v>
      </c>
      <c r="E43" s="100">
        <v>609.42999999999995</v>
      </c>
      <c r="F43" s="100">
        <v>20</v>
      </c>
      <c r="G43" s="100">
        <v>0</v>
      </c>
      <c r="H43" s="100">
        <v>0</v>
      </c>
      <c r="I43" s="100">
        <v>0</v>
      </c>
      <c r="J43" s="130">
        <v>629.42999999999995</v>
      </c>
      <c r="K43" s="135" t="str">
        <f>IFERROR(VLOOKUP(C43,'CEDARS School FRPL'!$C$4:$H$20003, 6, FALSE), "No")</f>
        <v>Yes</v>
      </c>
      <c r="L43" s="94">
        <f>IFERROR(VLOOKUP($C43,'CEDARS School FRPL'!$C$4:$G$20003,3,FALSE),"NO Enroll Rprtd")</f>
        <v>0.6915</v>
      </c>
      <c r="N43" s="167"/>
      <c r="O43" s="136"/>
    </row>
    <row r="44" spans="1:15">
      <c r="A44" s="77" t="s">
        <v>2256</v>
      </c>
      <c r="B44" s="77" t="s">
        <v>2574</v>
      </c>
      <c r="C44" s="3">
        <v>3169</v>
      </c>
      <c r="D44" s="74" t="s">
        <v>794</v>
      </c>
      <c r="E44" s="100">
        <v>953.05</v>
      </c>
      <c r="F44" s="100">
        <v>0</v>
      </c>
      <c r="G44" s="100">
        <v>0</v>
      </c>
      <c r="H44" s="100">
        <v>0</v>
      </c>
      <c r="I44" s="100">
        <v>0</v>
      </c>
      <c r="J44" s="130">
        <v>953.05</v>
      </c>
      <c r="K44" s="135" t="str">
        <f>IFERROR(VLOOKUP(C44,'CEDARS School FRPL'!$C$4:$H$20003, 6, FALSE), "No")</f>
        <v>Yes</v>
      </c>
      <c r="L44" s="94">
        <f>IFERROR(VLOOKUP($C44,'CEDARS School FRPL'!$C$4:$G$20003,3,FALSE),"NO Enroll Rprtd")</f>
        <v>0.66859999999999997</v>
      </c>
      <c r="N44" s="167"/>
      <c r="O44" s="136"/>
    </row>
    <row r="45" spans="1:15">
      <c r="A45" t="s">
        <v>2256</v>
      </c>
      <c r="B45" s="77" t="s">
        <v>2574</v>
      </c>
      <c r="C45" s="3">
        <v>3227</v>
      </c>
      <c r="D45" s="74" t="s">
        <v>238</v>
      </c>
      <c r="E45" s="100">
        <v>547.74</v>
      </c>
      <c r="F45" s="100">
        <v>19.329999999999998</v>
      </c>
      <c r="G45" s="100">
        <v>0</v>
      </c>
      <c r="H45" s="100">
        <v>0</v>
      </c>
      <c r="I45" s="100">
        <v>0</v>
      </c>
      <c r="J45" s="130">
        <v>567.07000000000005</v>
      </c>
      <c r="K45" s="135" t="str">
        <f>IFERROR(VLOOKUP(C45,'CEDARS School FRPL'!$C$4:$H$20003, 6, FALSE), "No")</f>
        <v>Yes</v>
      </c>
      <c r="L45" s="94">
        <f>IFERROR(VLOOKUP($C45,'CEDARS School FRPL'!$C$4:$G$20003,3,FALSE),"NO Enroll Rprtd")</f>
        <v>0.62690000000000001</v>
      </c>
      <c r="N45" s="167"/>
      <c r="O45" s="136"/>
    </row>
    <row r="46" spans="1:15">
      <c r="A46" s="77" t="s">
        <v>2256</v>
      </c>
      <c r="B46" s="77" t="s">
        <v>2574</v>
      </c>
      <c r="C46" s="3">
        <v>3439</v>
      </c>
      <c r="D46" s="74" t="s">
        <v>190</v>
      </c>
      <c r="E46" s="100">
        <v>613.52</v>
      </c>
      <c r="F46" s="100">
        <v>19.11</v>
      </c>
      <c r="G46" s="100">
        <v>0</v>
      </c>
      <c r="H46" s="100">
        <v>0</v>
      </c>
      <c r="I46" s="100">
        <v>0</v>
      </c>
      <c r="J46" s="130">
        <v>632.63</v>
      </c>
      <c r="K46" s="135" t="str">
        <f>IFERROR(VLOOKUP(C46,'CEDARS School FRPL'!$C$4:$H$20003, 6, FALSE), "No")</f>
        <v>Yes</v>
      </c>
      <c r="L46" s="94">
        <f>IFERROR(VLOOKUP($C46,'CEDARS School FRPL'!$C$4:$G$20003,3,FALSE),"NO Enroll Rprtd")</f>
        <v>0.54730000000000001</v>
      </c>
      <c r="N46" s="167"/>
      <c r="O46" s="136"/>
    </row>
    <row r="47" spans="1:15">
      <c r="A47" s="77" t="s">
        <v>2256</v>
      </c>
      <c r="B47" s="77" t="s">
        <v>2574</v>
      </c>
      <c r="C47" s="3">
        <v>3525</v>
      </c>
      <c r="D47" s="74" t="s">
        <v>795</v>
      </c>
      <c r="E47" s="100">
        <v>513.17999999999995</v>
      </c>
      <c r="F47" s="100">
        <v>19.440000000000001</v>
      </c>
      <c r="G47" s="100">
        <v>0</v>
      </c>
      <c r="H47" s="100">
        <v>0</v>
      </c>
      <c r="I47" s="100">
        <v>0</v>
      </c>
      <c r="J47" s="130">
        <v>532.62</v>
      </c>
      <c r="K47" s="135" t="str">
        <f>IFERROR(VLOOKUP(C47,'CEDARS School FRPL'!$C$4:$H$20003, 6, FALSE), "No")</f>
        <v>Yes</v>
      </c>
      <c r="L47" s="94">
        <f>IFERROR(VLOOKUP($C47,'CEDARS School FRPL'!$C$4:$G$20003,3,FALSE),"NO Enroll Rprtd")</f>
        <v>0.57169999999999999</v>
      </c>
      <c r="N47" s="167"/>
      <c r="O47" s="136"/>
    </row>
    <row r="48" spans="1:15">
      <c r="A48" s="77" t="s">
        <v>2256</v>
      </c>
      <c r="B48" s="77" t="s">
        <v>2574</v>
      </c>
      <c r="C48" s="3">
        <v>3669</v>
      </c>
      <c r="D48" s="74" t="s">
        <v>796</v>
      </c>
      <c r="E48" s="100">
        <v>355.22</v>
      </c>
      <c r="F48" s="100">
        <v>19.89</v>
      </c>
      <c r="G48" s="100">
        <v>0</v>
      </c>
      <c r="H48" s="100">
        <v>0</v>
      </c>
      <c r="I48" s="100">
        <v>0</v>
      </c>
      <c r="J48" s="130">
        <v>375.11</v>
      </c>
      <c r="K48" s="135" t="str">
        <f>IFERROR(VLOOKUP(C48,'CEDARS School FRPL'!$C$4:$H$20003, 6, FALSE), "No")</f>
        <v>Yes</v>
      </c>
      <c r="L48" s="94">
        <f>IFERROR(VLOOKUP($C48,'CEDARS School FRPL'!$C$4:$G$20003,3,FALSE),"NO Enroll Rprtd")</f>
        <v>0.64470000000000005</v>
      </c>
      <c r="N48" s="167"/>
      <c r="O48" s="136"/>
    </row>
    <row r="49" spans="1:15">
      <c r="A49" s="77" t="s">
        <v>2256</v>
      </c>
      <c r="B49" s="77" t="s">
        <v>2574</v>
      </c>
      <c r="C49" s="3">
        <v>3745</v>
      </c>
      <c r="D49" s="74" t="s">
        <v>797</v>
      </c>
      <c r="E49" s="100">
        <v>434.81</v>
      </c>
      <c r="F49" s="100">
        <v>0</v>
      </c>
      <c r="G49" s="100">
        <v>0</v>
      </c>
      <c r="H49" s="100">
        <v>0</v>
      </c>
      <c r="I49" s="100">
        <v>0</v>
      </c>
      <c r="J49" s="130">
        <v>434.81</v>
      </c>
      <c r="K49" s="135" t="str">
        <f>IFERROR(VLOOKUP(C49,'CEDARS School FRPL'!$C$4:$H$20003, 6, FALSE), "No")</f>
        <v>No</v>
      </c>
      <c r="L49" s="94">
        <f>IFERROR(VLOOKUP($C49,'CEDARS School FRPL'!$C$4:$G$20003,3,FALSE),"NO Enroll Rprtd")</f>
        <v>0.45090000000000002</v>
      </c>
      <c r="N49" s="167"/>
      <c r="O49" s="136"/>
    </row>
    <row r="50" spans="1:15">
      <c r="A50" s="77" t="s">
        <v>2256</v>
      </c>
      <c r="B50" s="77" t="s">
        <v>2574</v>
      </c>
      <c r="C50" s="3">
        <v>3825</v>
      </c>
      <c r="D50" s="74" t="s">
        <v>798</v>
      </c>
      <c r="E50" s="100">
        <v>496.68</v>
      </c>
      <c r="F50" s="100">
        <v>0</v>
      </c>
      <c r="G50" s="100">
        <v>0</v>
      </c>
      <c r="H50" s="100">
        <v>0</v>
      </c>
      <c r="I50" s="100">
        <v>0</v>
      </c>
      <c r="J50" s="130">
        <v>496.68</v>
      </c>
      <c r="K50" s="135" t="str">
        <f>IFERROR(VLOOKUP(C50,'CEDARS School FRPL'!$C$4:$H$20003, 6, FALSE), "No")</f>
        <v>Yes</v>
      </c>
      <c r="L50" s="94">
        <f>IFERROR(VLOOKUP($C50,'CEDARS School FRPL'!$C$4:$G$20003,3,FALSE),"NO Enroll Rprtd")</f>
        <v>0.54779999999999995</v>
      </c>
      <c r="N50" s="167"/>
      <c r="O50" s="136"/>
    </row>
    <row r="51" spans="1:15">
      <c r="A51" s="77" t="s">
        <v>2256</v>
      </c>
      <c r="B51" s="77" t="s">
        <v>2574</v>
      </c>
      <c r="C51" s="3">
        <v>4120</v>
      </c>
      <c r="D51" s="74" t="s">
        <v>799</v>
      </c>
      <c r="E51" s="100">
        <v>389.22</v>
      </c>
      <c r="F51" s="100">
        <v>0</v>
      </c>
      <c r="G51" s="100">
        <v>0</v>
      </c>
      <c r="H51" s="100">
        <v>0</v>
      </c>
      <c r="I51" s="100">
        <v>0</v>
      </c>
      <c r="J51" s="130">
        <v>389.22</v>
      </c>
      <c r="K51" s="135" t="str">
        <f>IFERROR(VLOOKUP(C51,'CEDARS School FRPL'!$C$4:$H$20003, 6, FALSE), "No")</f>
        <v>No</v>
      </c>
      <c r="L51" s="94">
        <f>IFERROR(VLOOKUP($C51,'CEDARS School FRPL'!$C$4:$G$20003,3,FALSE),"NO Enroll Rprtd")</f>
        <v>0.40939999999999999</v>
      </c>
      <c r="N51" s="167"/>
      <c r="O51" s="136"/>
    </row>
    <row r="52" spans="1:15">
      <c r="A52" s="77" t="s">
        <v>2256</v>
      </c>
      <c r="B52" s="77" t="s">
        <v>2574</v>
      </c>
      <c r="C52" s="3">
        <v>4347</v>
      </c>
      <c r="D52" s="74" t="s">
        <v>731</v>
      </c>
      <c r="E52" s="100">
        <v>495.76</v>
      </c>
      <c r="F52" s="100">
        <v>0</v>
      </c>
      <c r="G52" s="100">
        <v>0</v>
      </c>
      <c r="H52" s="100">
        <v>0</v>
      </c>
      <c r="I52" s="100">
        <v>0</v>
      </c>
      <c r="J52" s="130">
        <v>495.76</v>
      </c>
      <c r="K52" s="135" t="str">
        <f>IFERROR(VLOOKUP(C52,'CEDARS School FRPL'!$C$4:$H$20003, 6, FALSE), "No")</f>
        <v>No</v>
      </c>
      <c r="L52" s="94">
        <f>IFERROR(VLOOKUP($C52,'CEDARS School FRPL'!$C$4:$G$20003,3,FALSE),"NO Enroll Rprtd")</f>
        <v>0.43580000000000002</v>
      </c>
      <c r="N52" s="167"/>
      <c r="O52" s="136"/>
    </row>
    <row r="53" spans="1:15">
      <c r="A53" s="77" t="s">
        <v>2256</v>
      </c>
      <c r="B53" s="77" t="s">
        <v>2574</v>
      </c>
      <c r="C53" s="3">
        <v>4385</v>
      </c>
      <c r="D53" s="74" t="s">
        <v>800</v>
      </c>
      <c r="E53" s="100">
        <v>894.34</v>
      </c>
      <c r="F53" s="100">
        <v>0</v>
      </c>
      <c r="G53" s="100">
        <v>0</v>
      </c>
      <c r="H53" s="100">
        <v>0</v>
      </c>
      <c r="I53" s="100">
        <v>0</v>
      </c>
      <c r="J53" s="130">
        <v>894.34</v>
      </c>
      <c r="K53" s="135" t="str">
        <f>IFERROR(VLOOKUP(C53,'CEDARS School FRPL'!$C$4:$H$20003, 6, FALSE), "No")</f>
        <v>Yes</v>
      </c>
      <c r="L53" s="94">
        <f>IFERROR(VLOOKUP($C53,'CEDARS School FRPL'!$C$4:$G$20003,3,FALSE),"NO Enroll Rprtd")</f>
        <v>0.58279999999999998</v>
      </c>
      <c r="N53" s="167"/>
      <c r="O53" s="136"/>
    </row>
    <row r="54" spans="1:15">
      <c r="A54" s="77" t="s">
        <v>2256</v>
      </c>
      <c r="B54" s="77" t="s">
        <v>2574</v>
      </c>
      <c r="C54" s="3">
        <v>4417</v>
      </c>
      <c r="D54" s="74" t="s">
        <v>801</v>
      </c>
      <c r="E54" s="100">
        <v>441.23</v>
      </c>
      <c r="F54" s="100">
        <v>0</v>
      </c>
      <c r="G54" s="100">
        <v>0</v>
      </c>
      <c r="H54" s="100">
        <v>0</v>
      </c>
      <c r="I54" s="100">
        <v>0</v>
      </c>
      <c r="J54" s="130">
        <v>441.23</v>
      </c>
      <c r="K54" s="135" t="str">
        <f>IFERROR(VLOOKUP(C54,'CEDARS School FRPL'!$C$4:$H$20003, 6, FALSE), "No")</f>
        <v>Yes</v>
      </c>
      <c r="L54" s="94">
        <f>IFERROR(VLOOKUP($C54,'CEDARS School FRPL'!$C$4:$G$20003,3,FALSE),"NO Enroll Rprtd")</f>
        <v>0.54400000000000004</v>
      </c>
      <c r="N54" s="167"/>
      <c r="O54" s="136"/>
    </row>
    <row r="55" spans="1:15">
      <c r="A55" s="77" t="s">
        <v>2256</v>
      </c>
      <c r="B55" s="77" t="s">
        <v>2574</v>
      </c>
      <c r="C55" s="3">
        <v>4462</v>
      </c>
      <c r="D55" s="74" t="s">
        <v>802</v>
      </c>
      <c r="E55" s="100">
        <v>911.6</v>
      </c>
      <c r="F55" s="100">
        <v>0</v>
      </c>
      <c r="G55" s="100">
        <v>0</v>
      </c>
      <c r="H55" s="100">
        <v>0</v>
      </c>
      <c r="I55" s="100">
        <v>0</v>
      </c>
      <c r="J55" s="130">
        <v>911.6</v>
      </c>
      <c r="K55" s="135" t="str">
        <f>IFERROR(VLOOKUP(C55,'CEDARS School FRPL'!$C$4:$H$20003, 6, FALSE), "No")</f>
        <v>Yes</v>
      </c>
      <c r="L55" s="94">
        <f>IFERROR(VLOOKUP($C55,'CEDARS School FRPL'!$C$4:$G$20003,3,FALSE),"NO Enroll Rprtd")</f>
        <v>0.52839999999999998</v>
      </c>
      <c r="N55" s="167"/>
      <c r="O55" s="136"/>
    </row>
    <row r="56" spans="1:15">
      <c r="A56" s="77" t="s">
        <v>2256</v>
      </c>
      <c r="B56" s="77" t="s">
        <v>2574</v>
      </c>
      <c r="C56" s="3">
        <v>4474</v>
      </c>
      <c r="D56" s="74" t="s">
        <v>803</v>
      </c>
      <c r="E56" s="100">
        <v>1627.36</v>
      </c>
      <c r="F56" s="100">
        <v>0</v>
      </c>
      <c r="G56" s="100">
        <v>199.96</v>
      </c>
      <c r="H56" s="100">
        <v>0</v>
      </c>
      <c r="I56" s="100">
        <v>0</v>
      </c>
      <c r="J56" s="130">
        <v>1827.32</v>
      </c>
      <c r="K56" s="135" t="str">
        <f>IFERROR(VLOOKUP(C56,'CEDARS School FRPL'!$C$4:$H$20003, 6, FALSE), "No")</f>
        <v>No</v>
      </c>
      <c r="L56" s="94">
        <f>IFERROR(VLOOKUP($C56,'CEDARS School FRPL'!$C$4:$G$20003,3,FALSE),"NO Enroll Rprtd")</f>
        <v>0.45569999999999999</v>
      </c>
      <c r="N56" s="167"/>
      <c r="O56" s="136"/>
    </row>
    <row r="57" spans="1:15">
      <c r="A57" s="77" t="s">
        <v>2256</v>
      </c>
      <c r="B57" s="77" t="s">
        <v>2574</v>
      </c>
      <c r="C57" s="3">
        <v>5037</v>
      </c>
      <c r="D57" s="74" t="s">
        <v>804</v>
      </c>
      <c r="E57" s="100">
        <v>1370.26</v>
      </c>
      <c r="F57" s="100">
        <v>0</v>
      </c>
      <c r="G57" s="100">
        <v>184.87</v>
      </c>
      <c r="H57" s="100">
        <v>0</v>
      </c>
      <c r="I57" s="100">
        <v>0</v>
      </c>
      <c r="J57" s="130">
        <v>1555.13</v>
      </c>
      <c r="K57" s="135" t="str">
        <f>IFERROR(VLOOKUP(C57,'CEDARS School FRPL'!$C$4:$H$20003, 6, FALSE), "No")</f>
        <v>Yes</v>
      </c>
      <c r="L57" s="94">
        <f>IFERROR(VLOOKUP($C57,'CEDARS School FRPL'!$C$4:$G$20003,3,FALSE),"NO Enroll Rprtd")</f>
        <v>0.55920000000000003</v>
      </c>
      <c r="N57" s="167"/>
      <c r="O57" s="136"/>
    </row>
    <row r="58" spans="1:15">
      <c r="A58" s="77" t="s">
        <v>2256</v>
      </c>
      <c r="B58" s="77" t="s">
        <v>2574</v>
      </c>
      <c r="C58" s="3">
        <v>5051</v>
      </c>
      <c r="D58" s="74" t="s">
        <v>805</v>
      </c>
      <c r="E58" s="100">
        <v>498</v>
      </c>
      <c r="F58" s="100">
        <v>0</v>
      </c>
      <c r="G58" s="100">
        <v>0</v>
      </c>
      <c r="H58" s="100">
        <v>0</v>
      </c>
      <c r="I58" s="100">
        <v>0</v>
      </c>
      <c r="J58" s="130">
        <v>498</v>
      </c>
      <c r="K58" s="135" t="str">
        <f>IFERROR(VLOOKUP(C58,'CEDARS School FRPL'!$C$4:$H$20003, 6, FALSE), "No")</f>
        <v>No</v>
      </c>
      <c r="L58" s="94">
        <f>IFERROR(VLOOKUP($C58,'CEDARS School FRPL'!$C$4:$G$20003,3,FALSE),"NO Enroll Rprtd")</f>
        <v>0.30170000000000002</v>
      </c>
      <c r="N58" s="167"/>
      <c r="O58" s="136"/>
    </row>
    <row r="59" spans="1:15">
      <c r="A59" t="s">
        <v>2256</v>
      </c>
      <c r="B59" s="77" t="s">
        <v>2574</v>
      </c>
      <c r="C59" s="3">
        <v>5082</v>
      </c>
      <c r="D59" s="74" t="s">
        <v>806</v>
      </c>
      <c r="E59" s="100">
        <v>331.78</v>
      </c>
      <c r="F59" s="100">
        <v>0</v>
      </c>
      <c r="G59" s="100">
        <v>0</v>
      </c>
      <c r="H59" s="100">
        <v>0</v>
      </c>
      <c r="I59" s="100">
        <v>0</v>
      </c>
      <c r="J59" s="130">
        <v>331.78</v>
      </c>
      <c r="K59" s="135" t="str">
        <f>IFERROR(VLOOKUP(C59,'CEDARS School FRPL'!$C$4:$H$20003, 6, FALSE), "No")</f>
        <v>Yes</v>
      </c>
      <c r="L59" s="94">
        <f>IFERROR(VLOOKUP($C59,'CEDARS School FRPL'!$C$4:$G$20003,3,FALSE),"NO Enroll Rprtd")</f>
        <v>0.49730000000000002</v>
      </c>
      <c r="N59" s="167"/>
      <c r="O59" s="136"/>
    </row>
    <row r="60" spans="1:15">
      <c r="A60" s="77" t="s">
        <v>2256</v>
      </c>
      <c r="B60" s="77" t="s">
        <v>2574</v>
      </c>
      <c r="C60" s="3">
        <v>5522</v>
      </c>
      <c r="D60" s="74" t="s">
        <v>2935</v>
      </c>
      <c r="E60" s="100">
        <v>0</v>
      </c>
      <c r="F60" s="100">
        <v>0</v>
      </c>
      <c r="G60" s="100">
        <v>0</v>
      </c>
      <c r="H60" s="100">
        <v>86.81</v>
      </c>
      <c r="I60" s="100">
        <v>0</v>
      </c>
      <c r="J60" s="130">
        <v>86.81</v>
      </c>
      <c r="K60" s="135" t="str">
        <f>IFERROR(VLOOKUP(C60,'CEDARS School FRPL'!$C$4:$H$20003, 6, FALSE), "No")</f>
        <v>Yes</v>
      </c>
      <c r="L60" s="94">
        <f>IFERROR(VLOOKUP($C60,'CEDARS School FRPL'!$C$4:$G$20003,3,FALSE),"NO Enroll Rprtd")</f>
        <v>0.59499999999999997</v>
      </c>
      <c r="N60" s="167"/>
      <c r="O60" s="136"/>
    </row>
    <row r="61" spans="1:15">
      <c r="A61" s="77" t="s">
        <v>2256</v>
      </c>
      <c r="B61" s="77" t="s">
        <v>2574</v>
      </c>
      <c r="C61" s="3">
        <v>5610</v>
      </c>
      <c r="D61" s="74" t="s">
        <v>2949</v>
      </c>
      <c r="E61" s="100">
        <v>411.56</v>
      </c>
      <c r="F61" s="100">
        <v>0</v>
      </c>
      <c r="G61" s="100">
        <v>0</v>
      </c>
      <c r="H61" s="100">
        <v>0</v>
      </c>
      <c r="I61" s="100">
        <v>0</v>
      </c>
      <c r="J61" s="130">
        <v>411.56</v>
      </c>
      <c r="K61" s="135" t="str">
        <f>IFERROR(VLOOKUP(C61,'CEDARS School FRPL'!$C$4:$H$20003, 6, FALSE), "No")</f>
        <v>No</v>
      </c>
      <c r="L61" s="94">
        <f>IFERROR(VLOOKUP($C61,'CEDARS School FRPL'!$C$4:$G$20003,3,FALSE),"NO Enroll Rprtd")</f>
        <v>0.30740000000000001</v>
      </c>
      <c r="N61" s="167"/>
      <c r="O61" s="136"/>
    </row>
    <row r="62" spans="1:15">
      <c r="A62" s="77" t="s">
        <v>2256</v>
      </c>
      <c r="B62" s="77" t="s">
        <v>2574</v>
      </c>
      <c r="C62" s="3">
        <v>5717</v>
      </c>
      <c r="D62" s="74" t="s">
        <v>3057</v>
      </c>
      <c r="E62" s="100">
        <v>585.80999999999995</v>
      </c>
      <c r="F62" s="100">
        <v>18.11</v>
      </c>
      <c r="G62" s="100">
        <v>0</v>
      </c>
      <c r="H62" s="100">
        <v>0</v>
      </c>
      <c r="I62" s="100">
        <v>0</v>
      </c>
      <c r="J62" s="130">
        <v>603.91999999999996</v>
      </c>
      <c r="K62" s="135" t="str">
        <f>IFERROR(VLOOKUP(C62,'CEDARS School FRPL'!$C$4:$H$20003, 6, FALSE), "No")</f>
        <v>No</v>
      </c>
      <c r="L62" s="94">
        <f>IFERROR(VLOOKUP($C62,'CEDARS School FRPL'!$C$4:$G$20003,3,FALSE),"NO Enroll Rprtd")</f>
        <v>0.4829</v>
      </c>
      <c r="N62" s="167"/>
      <c r="O62" s="136"/>
    </row>
    <row r="63" spans="1:15">
      <c r="A63" s="77" t="s">
        <v>2256</v>
      </c>
      <c r="B63" s="77" t="s">
        <v>2574</v>
      </c>
      <c r="C63" s="3">
        <v>5733</v>
      </c>
      <c r="D63" s="74" t="s">
        <v>791</v>
      </c>
      <c r="E63" s="100">
        <v>496.47</v>
      </c>
      <c r="F63" s="100">
        <v>0</v>
      </c>
      <c r="G63" s="100">
        <v>5.32</v>
      </c>
      <c r="H63" s="100">
        <v>0</v>
      </c>
      <c r="I63" s="100">
        <v>0</v>
      </c>
      <c r="J63" s="130">
        <v>501.79</v>
      </c>
      <c r="K63" s="135" t="str">
        <f>IFERROR(VLOOKUP(C63,'CEDARS School FRPL'!$C$4:$H$20003, 6, FALSE), "No")</f>
        <v>Yes</v>
      </c>
      <c r="L63" s="94">
        <f>IFERROR(VLOOKUP($C63,'CEDARS School FRPL'!$C$4:$G$20003,3,FALSE),"NO Enroll Rprtd")</f>
        <v>0.65229999999999999</v>
      </c>
      <c r="N63" s="167"/>
      <c r="O63" s="136"/>
    </row>
    <row r="64" spans="1:15">
      <c r="A64" s="77" t="s">
        <v>2268</v>
      </c>
      <c r="B64" s="77" t="s">
        <v>2575</v>
      </c>
      <c r="C64" s="3">
        <v>1699</v>
      </c>
      <c r="D64" s="74" t="s">
        <v>1005</v>
      </c>
      <c r="E64" s="100">
        <v>179.94</v>
      </c>
      <c r="F64" s="100">
        <v>0</v>
      </c>
      <c r="G64" s="100">
        <v>0</v>
      </c>
      <c r="H64" s="100">
        <v>0</v>
      </c>
      <c r="I64" s="100">
        <v>0</v>
      </c>
      <c r="J64" s="130">
        <v>179.94</v>
      </c>
      <c r="K64" s="135" t="str">
        <f>IFERROR(VLOOKUP(C64,'CEDARS School FRPL'!$C$4:$H$20003, 6, FALSE), "No")</f>
        <v>No</v>
      </c>
      <c r="L64" s="94">
        <f>IFERROR(VLOOKUP($C64,'CEDARS School FRPL'!$C$4:$G$20003,3,FALSE),"NO Enroll Rprtd")</f>
        <v>8.8400000000000006E-2</v>
      </c>
      <c r="N64" s="167"/>
      <c r="O64" s="136"/>
    </row>
    <row r="65" spans="1:15">
      <c r="A65" s="77" t="s">
        <v>2268</v>
      </c>
      <c r="B65" s="77" t="s">
        <v>2575</v>
      </c>
      <c r="C65" s="3">
        <v>1841</v>
      </c>
      <c r="D65" s="74" t="s">
        <v>1006</v>
      </c>
      <c r="E65" s="100">
        <v>57.99</v>
      </c>
      <c r="F65" s="100">
        <v>0</v>
      </c>
      <c r="G65" s="100">
        <v>0</v>
      </c>
      <c r="H65" s="100">
        <v>0</v>
      </c>
      <c r="I65" s="100">
        <v>0</v>
      </c>
      <c r="J65" s="130">
        <v>57.99</v>
      </c>
      <c r="K65" s="135" t="str">
        <f>IFERROR(VLOOKUP(C65,'CEDARS School FRPL'!$C$4:$H$20003, 6, FALSE), "No")</f>
        <v>No</v>
      </c>
      <c r="L65" s="94">
        <f>IFERROR(VLOOKUP($C65,'CEDARS School FRPL'!$C$4:$G$20003,3,FALSE),"NO Enroll Rprtd")</f>
        <v>7.7899999999999997E-2</v>
      </c>
      <c r="N65" s="167"/>
      <c r="O65" s="136"/>
    </row>
    <row r="66" spans="1:15">
      <c r="A66" s="77" t="s">
        <v>2268</v>
      </c>
      <c r="B66" s="77" t="s">
        <v>2575</v>
      </c>
      <c r="C66" s="3">
        <v>1935</v>
      </c>
      <c r="D66" s="74" t="s">
        <v>1007</v>
      </c>
      <c r="E66" s="100">
        <v>63.92</v>
      </c>
      <c r="F66" s="100">
        <v>0</v>
      </c>
      <c r="G66" s="100">
        <v>2.38</v>
      </c>
      <c r="H66" s="100">
        <v>0</v>
      </c>
      <c r="I66" s="100">
        <v>0</v>
      </c>
      <c r="J66" s="130">
        <v>66.3</v>
      </c>
      <c r="K66" s="135" t="str">
        <f>IFERROR(VLOOKUP(C66,'CEDARS School FRPL'!$C$4:$H$20003, 6, FALSE), "No")</f>
        <v>No</v>
      </c>
      <c r="L66" s="94">
        <f>IFERROR(VLOOKUP($C66,'CEDARS School FRPL'!$C$4:$G$20003,3,FALSE),"NO Enroll Rprtd")</f>
        <v>0.25009999999999999</v>
      </c>
      <c r="N66" s="167"/>
      <c r="O66" s="136"/>
    </row>
    <row r="67" spans="1:15">
      <c r="A67" s="77" t="s">
        <v>2268</v>
      </c>
      <c r="B67" s="77" t="s">
        <v>2575</v>
      </c>
      <c r="C67" s="3">
        <v>1939</v>
      </c>
      <c r="D67" s="74" t="s">
        <v>1008</v>
      </c>
      <c r="E67" s="100">
        <v>5.63</v>
      </c>
      <c r="F67" s="100">
        <v>0</v>
      </c>
      <c r="G67" s="100">
        <v>0</v>
      </c>
      <c r="H67" s="100">
        <v>0</v>
      </c>
      <c r="I67" s="100">
        <v>0</v>
      </c>
      <c r="J67" s="130">
        <v>5.63</v>
      </c>
      <c r="K67" s="135" t="str">
        <f>IFERROR(VLOOKUP(C67,'CEDARS School FRPL'!$C$4:$H$20003, 6, FALSE), "No")</f>
        <v>No</v>
      </c>
      <c r="L67" s="94">
        <f>IFERROR(VLOOKUP($C67,'CEDARS School FRPL'!$C$4:$G$20003,3,FALSE),"NO Enroll Rprtd")</f>
        <v>0.1585</v>
      </c>
      <c r="N67" s="167"/>
      <c r="O67" s="136"/>
    </row>
    <row r="68" spans="1:15">
      <c r="A68" s="77" t="s">
        <v>2268</v>
      </c>
      <c r="B68" s="77" t="s">
        <v>2575</v>
      </c>
      <c r="C68" s="3">
        <v>2395</v>
      </c>
      <c r="D68" s="74" t="s">
        <v>1009</v>
      </c>
      <c r="E68" s="100">
        <v>1145.43</v>
      </c>
      <c r="F68" s="100">
        <v>0</v>
      </c>
      <c r="G68" s="100">
        <v>54.41</v>
      </c>
      <c r="H68" s="100">
        <v>0</v>
      </c>
      <c r="I68" s="100">
        <v>0</v>
      </c>
      <c r="J68" s="130">
        <v>1199.8400000000001</v>
      </c>
      <c r="K68" s="135" t="str">
        <f>IFERROR(VLOOKUP(C68,'CEDARS School FRPL'!$C$4:$H$20003, 6, FALSE), "No")</f>
        <v>No</v>
      </c>
      <c r="L68" s="94">
        <f>IFERROR(VLOOKUP($C68,'CEDARS School FRPL'!$C$4:$G$20003,3,FALSE),"NO Enroll Rprtd")</f>
        <v>9.3700000000000006E-2</v>
      </c>
      <c r="N68" s="167"/>
      <c r="O68" s="136"/>
    </row>
    <row r="69" spans="1:15">
      <c r="A69" s="77" t="s">
        <v>2268</v>
      </c>
      <c r="B69" s="77" t="s">
        <v>2575</v>
      </c>
      <c r="C69" s="3">
        <v>3043</v>
      </c>
      <c r="D69" s="74" t="s">
        <v>3174</v>
      </c>
      <c r="E69" s="100">
        <v>331.91</v>
      </c>
      <c r="F69" s="100">
        <v>0</v>
      </c>
      <c r="G69" s="100">
        <v>0</v>
      </c>
      <c r="H69" s="100">
        <v>0</v>
      </c>
      <c r="I69" s="100">
        <v>0</v>
      </c>
      <c r="J69" s="130">
        <v>331.91</v>
      </c>
      <c r="K69" s="135" t="str">
        <f>IFERROR(VLOOKUP(C69,'CEDARS School FRPL'!$C$4:$H$20003, 6, FALSE), "No")</f>
        <v>No</v>
      </c>
      <c r="L69" s="94">
        <f>IFERROR(VLOOKUP($C69,'CEDARS School FRPL'!$C$4:$G$20003,3,FALSE),"NO Enroll Rprtd")</f>
        <v>7.4099999999999999E-2</v>
      </c>
      <c r="N69" s="167"/>
      <c r="O69" s="136"/>
    </row>
    <row r="70" spans="1:15">
      <c r="A70" s="77" t="s">
        <v>2268</v>
      </c>
      <c r="B70" s="77" t="s">
        <v>2575</v>
      </c>
      <c r="C70" s="3">
        <v>3552</v>
      </c>
      <c r="D70" s="74" t="s">
        <v>1010</v>
      </c>
      <c r="E70" s="100">
        <v>340.14</v>
      </c>
      <c r="F70" s="100">
        <v>0</v>
      </c>
      <c r="G70" s="100">
        <v>0</v>
      </c>
      <c r="H70" s="100">
        <v>0</v>
      </c>
      <c r="I70" s="100">
        <v>0</v>
      </c>
      <c r="J70" s="130">
        <v>340.14</v>
      </c>
      <c r="K70" s="135" t="str">
        <f>IFERROR(VLOOKUP(C70,'CEDARS School FRPL'!$C$4:$H$20003, 6, FALSE), "No")</f>
        <v>No</v>
      </c>
      <c r="L70" s="94">
        <f>IFERROR(VLOOKUP($C70,'CEDARS School FRPL'!$C$4:$G$20003,3,FALSE),"NO Enroll Rprtd")</f>
        <v>7.0000000000000007E-2</v>
      </c>
      <c r="N70" s="167"/>
      <c r="O70" s="136"/>
    </row>
    <row r="71" spans="1:15">
      <c r="A71" s="77" t="s">
        <v>2268</v>
      </c>
      <c r="B71" s="77" t="s">
        <v>2575</v>
      </c>
      <c r="C71" s="3">
        <v>4062</v>
      </c>
      <c r="D71" s="74" t="s">
        <v>1011</v>
      </c>
      <c r="E71" s="100">
        <v>321.27</v>
      </c>
      <c r="F71" s="100">
        <v>0</v>
      </c>
      <c r="G71" s="100">
        <v>0</v>
      </c>
      <c r="H71" s="100">
        <v>0</v>
      </c>
      <c r="I71" s="100">
        <v>0</v>
      </c>
      <c r="J71" s="130">
        <v>321.27</v>
      </c>
      <c r="K71" s="135" t="str">
        <f>IFERROR(VLOOKUP(C71,'CEDARS School FRPL'!$C$4:$H$20003, 6, FALSE), "No")</f>
        <v>No</v>
      </c>
      <c r="L71" s="94">
        <f>IFERROR(VLOOKUP($C71,'CEDARS School FRPL'!$C$4:$G$20003,3,FALSE),"NO Enroll Rprtd")</f>
        <v>0.14349999999999999</v>
      </c>
      <c r="N71" s="167"/>
      <c r="O71" s="136"/>
    </row>
    <row r="72" spans="1:15">
      <c r="A72" s="77" t="s">
        <v>2268</v>
      </c>
      <c r="B72" s="77" t="s">
        <v>2575</v>
      </c>
      <c r="C72" s="3">
        <v>4505</v>
      </c>
      <c r="D72" s="74" t="s">
        <v>1012</v>
      </c>
      <c r="E72" s="100">
        <v>484.11</v>
      </c>
      <c r="F72" s="100">
        <v>0</v>
      </c>
      <c r="G72" s="100">
        <v>0</v>
      </c>
      <c r="H72" s="100">
        <v>0</v>
      </c>
      <c r="I72" s="100">
        <v>0</v>
      </c>
      <c r="J72" s="130">
        <v>484.11</v>
      </c>
      <c r="K72" s="135" t="str">
        <f>IFERROR(VLOOKUP(C72,'CEDARS School FRPL'!$C$4:$H$20003, 6, FALSE), "No")</f>
        <v>No</v>
      </c>
      <c r="L72" s="94">
        <f>IFERROR(VLOOKUP($C72,'CEDARS School FRPL'!$C$4:$G$20003,3,FALSE),"NO Enroll Rprtd")</f>
        <v>9.1600000000000001E-2</v>
      </c>
      <c r="N72" s="167"/>
      <c r="O72" s="136"/>
    </row>
    <row r="73" spans="1:15">
      <c r="A73" s="77" t="s">
        <v>2268</v>
      </c>
      <c r="B73" s="77" t="s">
        <v>2575</v>
      </c>
      <c r="C73" s="3">
        <v>4542</v>
      </c>
      <c r="D73" s="74" t="s">
        <v>1013</v>
      </c>
      <c r="E73" s="100">
        <v>465.11</v>
      </c>
      <c r="F73" s="100">
        <v>0</v>
      </c>
      <c r="G73" s="100">
        <v>0</v>
      </c>
      <c r="H73" s="100">
        <v>0</v>
      </c>
      <c r="I73" s="100">
        <v>0</v>
      </c>
      <c r="J73" s="130">
        <v>465.11</v>
      </c>
      <c r="K73" s="135" t="str">
        <f>IFERROR(VLOOKUP(C73,'CEDARS School FRPL'!$C$4:$H$20003, 6, FALSE), "No")</f>
        <v>No</v>
      </c>
      <c r="L73" s="94">
        <f>IFERROR(VLOOKUP($C73,'CEDARS School FRPL'!$C$4:$G$20003,3,FALSE),"NO Enroll Rprtd")</f>
        <v>9.2100000000000001E-2</v>
      </c>
      <c r="N73" s="167"/>
      <c r="O73" s="136"/>
    </row>
    <row r="74" spans="1:15">
      <c r="A74" s="77" t="s">
        <v>2188</v>
      </c>
      <c r="B74" s="77" t="s">
        <v>2576</v>
      </c>
      <c r="C74" s="3">
        <v>1836</v>
      </c>
      <c r="D74" s="74" t="s">
        <v>260</v>
      </c>
      <c r="E74" s="100">
        <v>459.6</v>
      </c>
      <c r="F74" s="100">
        <v>0</v>
      </c>
      <c r="G74" s="100">
        <v>41.370000000000005</v>
      </c>
      <c r="H74" s="100">
        <v>0</v>
      </c>
      <c r="I74" s="100">
        <v>0</v>
      </c>
      <c r="J74" s="130">
        <v>500.97</v>
      </c>
      <c r="K74" s="135" t="str">
        <f>IFERROR(VLOOKUP(C74,'CEDARS School FRPL'!$C$4:$H$20003, 6, FALSE), "No")</f>
        <v>No</v>
      </c>
      <c r="L74" s="94">
        <f>IFERROR(VLOOKUP($C74,'CEDARS School FRPL'!$C$4:$G$20003,3,FALSE),"NO Enroll Rprtd")</f>
        <v>0.29770000000000002</v>
      </c>
      <c r="N74" s="167"/>
      <c r="O74" s="136"/>
    </row>
    <row r="75" spans="1:15">
      <c r="A75" t="s">
        <v>2188</v>
      </c>
      <c r="B75" s="77" t="s">
        <v>2576</v>
      </c>
      <c r="C75" s="3">
        <v>1875</v>
      </c>
      <c r="D75" s="74" t="s">
        <v>3299</v>
      </c>
      <c r="E75" s="100">
        <v>835.27</v>
      </c>
      <c r="F75" s="100">
        <v>0</v>
      </c>
      <c r="G75" s="100">
        <v>28.900000000000002</v>
      </c>
      <c r="H75" s="100">
        <v>0</v>
      </c>
      <c r="I75" s="100">
        <v>0</v>
      </c>
      <c r="J75" s="130">
        <v>864.17</v>
      </c>
      <c r="K75" s="135" t="str">
        <f>IFERROR(VLOOKUP(C75,'CEDARS School FRPL'!$C$4:$H$20003, 6, FALSE), "No")</f>
        <v>No</v>
      </c>
      <c r="L75" s="94">
        <f>IFERROR(VLOOKUP($C75,'CEDARS School FRPL'!$C$4:$G$20003,3,FALSE),"NO Enroll Rprtd")</f>
        <v>0.30049999999999999</v>
      </c>
      <c r="N75" s="167"/>
      <c r="O75" s="136"/>
    </row>
    <row r="76" spans="1:15">
      <c r="A76" s="77" t="s">
        <v>2188</v>
      </c>
      <c r="B76" s="77" t="s">
        <v>2576</v>
      </c>
      <c r="C76" s="3">
        <v>2415</v>
      </c>
      <c r="D76" s="74" t="s">
        <v>262</v>
      </c>
      <c r="E76" s="100">
        <v>1603.62</v>
      </c>
      <c r="F76" s="100">
        <v>0</v>
      </c>
      <c r="G76" s="100">
        <v>104.66</v>
      </c>
      <c r="H76" s="100">
        <v>0</v>
      </c>
      <c r="I76" s="100">
        <v>0</v>
      </c>
      <c r="J76" s="130">
        <v>1708.28</v>
      </c>
      <c r="K76" s="135" t="str">
        <f>IFERROR(VLOOKUP(C76,'CEDARS School FRPL'!$C$4:$H$20003, 6, FALSE), "No")</f>
        <v>No</v>
      </c>
      <c r="L76" s="94">
        <f>IFERROR(VLOOKUP($C76,'CEDARS School FRPL'!$C$4:$G$20003,3,FALSE),"NO Enroll Rprtd")</f>
        <v>0.3306</v>
      </c>
      <c r="N76" s="167"/>
      <c r="O76" s="136"/>
    </row>
    <row r="77" spans="1:15">
      <c r="A77" s="77" t="s">
        <v>2188</v>
      </c>
      <c r="B77" s="77" t="s">
        <v>2576</v>
      </c>
      <c r="C77" s="3">
        <v>2671</v>
      </c>
      <c r="D77" s="74" t="s">
        <v>263</v>
      </c>
      <c r="E77" s="100">
        <v>501.81</v>
      </c>
      <c r="F77" s="100">
        <v>0</v>
      </c>
      <c r="G77" s="100">
        <v>0</v>
      </c>
      <c r="H77" s="100">
        <v>0</v>
      </c>
      <c r="I77" s="100">
        <v>0</v>
      </c>
      <c r="J77" s="130">
        <v>501.81</v>
      </c>
      <c r="K77" s="135" t="str">
        <f>IFERROR(VLOOKUP(C77,'CEDARS School FRPL'!$C$4:$H$20003, 6, FALSE), "No")</f>
        <v>No</v>
      </c>
      <c r="L77" s="94">
        <f>IFERROR(VLOOKUP($C77,'CEDARS School FRPL'!$C$4:$G$20003,3,FALSE),"NO Enroll Rprtd")</f>
        <v>0.40849999999999997</v>
      </c>
      <c r="N77" s="167"/>
      <c r="O77" s="136"/>
    </row>
    <row r="78" spans="1:15">
      <c r="A78" s="77" t="s">
        <v>2188</v>
      </c>
      <c r="B78" s="77" t="s">
        <v>2576</v>
      </c>
      <c r="C78" s="3">
        <v>2910</v>
      </c>
      <c r="D78" s="74" t="s">
        <v>264</v>
      </c>
      <c r="E78" s="100">
        <v>729.74</v>
      </c>
      <c r="F78" s="100">
        <v>17.12</v>
      </c>
      <c r="G78" s="100">
        <v>0</v>
      </c>
      <c r="H78" s="100">
        <v>0</v>
      </c>
      <c r="I78" s="100">
        <v>0</v>
      </c>
      <c r="J78" s="130">
        <v>746.86</v>
      </c>
      <c r="K78" s="135" t="str">
        <f>IFERROR(VLOOKUP(C78,'CEDARS School FRPL'!$C$4:$H$20003, 6, FALSE), "No")</f>
        <v>No</v>
      </c>
      <c r="L78" s="94">
        <f>IFERROR(VLOOKUP($C78,'CEDARS School FRPL'!$C$4:$G$20003,3,FALSE),"NO Enroll Rprtd")</f>
        <v>0.35909999999999997</v>
      </c>
      <c r="N78" s="167"/>
      <c r="O78" s="136"/>
    </row>
    <row r="79" spans="1:15">
      <c r="A79" s="77" t="s">
        <v>2188</v>
      </c>
      <c r="B79" s="77" t="s">
        <v>2576</v>
      </c>
      <c r="C79" s="3">
        <v>3018</v>
      </c>
      <c r="D79" s="74" t="s">
        <v>265</v>
      </c>
      <c r="E79" s="100">
        <v>586.12</v>
      </c>
      <c r="F79" s="100">
        <v>16.88</v>
      </c>
      <c r="G79" s="100">
        <v>0</v>
      </c>
      <c r="H79" s="100">
        <v>0</v>
      </c>
      <c r="I79" s="100">
        <v>0</v>
      </c>
      <c r="J79" s="130">
        <v>603</v>
      </c>
      <c r="K79" s="135" t="str">
        <f>IFERROR(VLOOKUP(C79,'CEDARS School FRPL'!$C$4:$H$20003, 6, FALSE), "No")</f>
        <v>No</v>
      </c>
      <c r="L79" s="94">
        <f>IFERROR(VLOOKUP($C79,'CEDARS School FRPL'!$C$4:$G$20003,3,FALSE),"NO Enroll Rprtd")</f>
        <v>0.4854</v>
      </c>
      <c r="N79" s="167"/>
      <c r="O79" s="136"/>
    </row>
    <row r="80" spans="1:15">
      <c r="A80" s="77" t="s">
        <v>2188</v>
      </c>
      <c r="B80" s="77" t="s">
        <v>2576</v>
      </c>
      <c r="C80" s="3">
        <v>3545</v>
      </c>
      <c r="D80" s="74" t="s">
        <v>266</v>
      </c>
      <c r="E80" s="100">
        <v>745.61</v>
      </c>
      <c r="F80" s="100">
        <v>0</v>
      </c>
      <c r="G80" s="100">
        <v>0</v>
      </c>
      <c r="H80" s="100">
        <v>0</v>
      </c>
      <c r="I80" s="100">
        <v>0</v>
      </c>
      <c r="J80" s="130">
        <v>745.61</v>
      </c>
      <c r="K80" s="135" t="str">
        <f>IFERROR(VLOOKUP(C80,'CEDARS School FRPL'!$C$4:$H$20003, 6, FALSE), "No")</f>
        <v>Yes</v>
      </c>
      <c r="L80" s="94">
        <f>IFERROR(VLOOKUP($C80,'CEDARS School FRPL'!$C$4:$G$20003,3,FALSE),"NO Enroll Rprtd")</f>
        <v>0.50260000000000005</v>
      </c>
      <c r="N80" s="167"/>
      <c r="O80" s="136"/>
    </row>
    <row r="81" spans="1:15">
      <c r="A81" s="77" t="s">
        <v>2188</v>
      </c>
      <c r="B81" s="77" t="s">
        <v>2576</v>
      </c>
      <c r="C81" s="3">
        <v>3996</v>
      </c>
      <c r="D81" s="74" t="s">
        <v>267</v>
      </c>
      <c r="E81" s="100">
        <v>557.33000000000004</v>
      </c>
      <c r="F81" s="100">
        <v>16.68</v>
      </c>
      <c r="G81" s="100">
        <v>0</v>
      </c>
      <c r="H81" s="100">
        <v>0</v>
      </c>
      <c r="I81" s="100">
        <v>0</v>
      </c>
      <c r="J81" s="130">
        <v>574.01</v>
      </c>
      <c r="K81" s="135" t="str">
        <f>IFERROR(VLOOKUP(C81,'CEDARS School FRPL'!$C$4:$H$20003, 6, FALSE), "No")</f>
        <v>No</v>
      </c>
      <c r="L81" s="94">
        <f>IFERROR(VLOOKUP($C81,'CEDARS School FRPL'!$C$4:$G$20003,3,FALSE),"NO Enroll Rprtd")</f>
        <v>0.39750000000000002</v>
      </c>
      <c r="N81" s="167"/>
      <c r="O81" s="136"/>
    </row>
    <row r="82" spans="1:15">
      <c r="A82" s="77" t="s">
        <v>2188</v>
      </c>
      <c r="B82" s="77" t="s">
        <v>2576</v>
      </c>
      <c r="C82" s="3">
        <v>3997</v>
      </c>
      <c r="D82" s="74" t="s">
        <v>268</v>
      </c>
      <c r="E82" s="100">
        <v>451.46</v>
      </c>
      <c r="F82" s="100">
        <v>0</v>
      </c>
      <c r="G82" s="100">
        <v>0</v>
      </c>
      <c r="H82" s="100">
        <v>0</v>
      </c>
      <c r="I82" s="100">
        <v>0</v>
      </c>
      <c r="J82" s="130">
        <v>451.46</v>
      </c>
      <c r="K82" s="135" t="str">
        <f>IFERROR(VLOOKUP(C82,'CEDARS School FRPL'!$C$4:$H$20003, 6, FALSE), "No")</f>
        <v>No</v>
      </c>
      <c r="L82" s="94">
        <f>IFERROR(VLOOKUP($C82,'CEDARS School FRPL'!$C$4:$G$20003,3,FALSE),"NO Enroll Rprtd")</f>
        <v>0.44130000000000003</v>
      </c>
      <c r="N82" s="167"/>
      <c r="O82" s="136"/>
    </row>
    <row r="83" spans="1:15">
      <c r="A83" s="77" t="s">
        <v>2188</v>
      </c>
      <c r="B83" s="77" t="s">
        <v>2576</v>
      </c>
      <c r="C83" s="3">
        <v>4104</v>
      </c>
      <c r="D83" s="74" t="s">
        <v>269</v>
      </c>
      <c r="E83" s="100">
        <v>1342.43</v>
      </c>
      <c r="F83" s="100">
        <v>0</v>
      </c>
      <c r="G83" s="100">
        <v>124.25</v>
      </c>
      <c r="H83" s="100">
        <v>0</v>
      </c>
      <c r="I83" s="100">
        <v>0</v>
      </c>
      <c r="J83" s="130">
        <v>1466.68</v>
      </c>
      <c r="K83" s="135" t="str">
        <f>IFERROR(VLOOKUP(C83,'CEDARS School FRPL'!$C$4:$H$20003, 6, FALSE), "No")</f>
        <v>No</v>
      </c>
      <c r="L83" s="94">
        <f>IFERROR(VLOOKUP($C83,'CEDARS School FRPL'!$C$4:$G$20003,3,FALSE),"NO Enroll Rprtd")</f>
        <v>0.39860000000000001</v>
      </c>
      <c r="N83" s="167"/>
      <c r="O83" s="136"/>
    </row>
    <row r="84" spans="1:15">
      <c r="A84" s="77" t="s">
        <v>2188</v>
      </c>
      <c r="B84" s="77" t="s">
        <v>2576</v>
      </c>
      <c r="C84" s="3">
        <v>4144</v>
      </c>
      <c r="D84" s="74" t="s">
        <v>2914</v>
      </c>
      <c r="E84" s="100">
        <v>493.38</v>
      </c>
      <c r="F84" s="100">
        <v>16.600000000000001</v>
      </c>
      <c r="G84" s="100">
        <v>0</v>
      </c>
      <c r="H84" s="100">
        <v>0</v>
      </c>
      <c r="I84" s="100">
        <v>0</v>
      </c>
      <c r="J84" s="130">
        <v>509.98</v>
      </c>
      <c r="K84" s="135" t="str">
        <f>IFERROR(VLOOKUP(C84,'CEDARS School FRPL'!$C$4:$H$20003, 6, FALSE), "No")</f>
        <v>No</v>
      </c>
      <c r="L84" s="94">
        <f>IFERROR(VLOOKUP($C84,'CEDARS School FRPL'!$C$4:$G$20003,3,FALSE),"NO Enroll Rprtd")</f>
        <v>0.44350000000000001</v>
      </c>
      <c r="N84" s="167"/>
      <c r="O84" s="136"/>
    </row>
    <row r="85" spans="1:15">
      <c r="A85" s="77" t="s">
        <v>2188</v>
      </c>
      <c r="B85" s="77" t="s">
        <v>2576</v>
      </c>
      <c r="C85" s="3">
        <v>4352</v>
      </c>
      <c r="D85" s="74" t="s">
        <v>270</v>
      </c>
      <c r="E85" s="100">
        <v>562.61</v>
      </c>
      <c r="F85" s="100">
        <v>16.61</v>
      </c>
      <c r="G85" s="100">
        <v>0</v>
      </c>
      <c r="H85" s="100">
        <v>0</v>
      </c>
      <c r="I85" s="100">
        <v>0</v>
      </c>
      <c r="J85" s="130">
        <v>579.22</v>
      </c>
      <c r="K85" s="135" t="str">
        <f>IFERROR(VLOOKUP(C85,'CEDARS School FRPL'!$C$4:$H$20003, 6, FALSE), "No")</f>
        <v>No</v>
      </c>
      <c r="L85" s="94">
        <f>IFERROR(VLOOKUP($C85,'CEDARS School FRPL'!$C$4:$G$20003,3,FALSE),"NO Enroll Rprtd")</f>
        <v>0.373</v>
      </c>
      <c r="N85" s="167"/>
      <c r="O85" s="136"/>
    </row>
    <row r="86" spans="1:15">
      <c r="A86" s="77" t="s">
        <v>2188</v>
      </c>
      <c r="B86" s="77" t="s">
        <v>2576</v>
      </c>
      <c r="C86" s="3">
        <v>4450</v>
      </c>
      <c r="D86" s="74" t="s">
        <v>271</v>
      </c>
      <c r="E86" s="100">
        <v>328</v>
      </c>
      <c r="F86" s="100">
        <v>0</v>
      </c>
      <c r="G86" s="100">
        <v>4.55</v>
      </c>
      <c r="H86" s="100">
        <v>0</v>
      </c>
      <c r="I86" s="100">
        <v>0</v>
      </c>
      <c r="J86" s="130">
        <v>332.55</v>
      </c>
      <c r="K86" s="135" t="str">
        <f>IFERROR(VLOOKUP(C86,'CEDARS School FRPL'!$C$4:$H$20003, 6, FALSE), "No")</f>
        <v>No</v>
      </c>
      <c r="L86" s="94">
        <f>IFERROR(VLOOKUP($C86,'CEDARS School FRPL'!$C$4:$G$20003,3,FALSE),"NO Enroll Rprtd")</f>
        <v>0.42359999999999998</v>
      </c>
      <c r="N86" s="167"/>
      <c r="O86" s="136"/>
    </row>
    <row r="87" spans="1:15">
      <c r="A87" s="77" t="s">
        <v>2188</v>
      </c>
      <c r="B87" s="77" t="s">
        <v>2576</v>
      </c>
      <c r="C87" s="3">
        <v>5089</v>
      </c>
      <c r="D87" s="74" t="s">
        <v>272</v>
      </c>
      <c r="E87" s="100">
        <v>486.54</v>
      </c>
      <c r="F87" s="100">
        <v>0</v>
      </c>
      <c r="G87" s="100">
        <v>0</v>
      </c>
      <c r="H87" s="100">
        <v>0</v>
      </c>
      <c r="I87" s="100">
        <v>0</v>
      </c>
      <c r="J87" s="130">
        <v>486.54</v>
      </c>
      <c r="K87" s="135" t="str">
        <f>IFERROR(VLOOKUP(C87,'CEDARS School FRPL'!$C$4:$H$20003, 6, FALSE), "No")</f>
        <v>No</v>
      </c>
      <c r="L87" s="94">
        <f>IFERROR(VLOOKUP($C87,'CEDARS School FRPL'!$C$4:$G$20003,3,FALSE),"NO Enroll Rprtd")</f>
        <v>0.44829999999999998</v>
      </c>
      <c r="N87" s="167"/>
      <c r="O87" s="136"/>
    </row>
    <row r="88" spans="1:15">
      <c r="A88" s="77" t="s">
        <v>2188</v>
      </c>
      <c r="B88" s="77" t="s">
        <v>2576</v>
      </c>
      <c r="C88" s="3">
        <v>5090</v>
      </c>
      <c r="D88" s="74" t="s">
        <v>273</v>
      </c>
      <c r="E88" s="100">
        <v>515.16999999999996</v>
      </c>
      <c r="F88" s="100">
        <v>17.45</v>
      </c>
      <c r="G88" s="100">
        <v>0</v>
      </c>
      <c r="H88" s="100">
        <v>0</v>
      </c>
      <c r="I88" s="100">
        <v>0</v>
      </c>
      <c r="J88" s="130">
        <v>532.62</v>
      </c>
      <c r="K88" s="135" t="str">
        <f>IFERROR(VLOOKUP(C88,'CEDARS School FRPL'!$C$4:$H$20003, 6, FALSE), "No")</f>
        <v>No</v>
      </c>
      <c r="L88" s="94">
        <f>IFERROR(VLOOKUP($C88,'CEDARS School FRPL'!$C$4:$G$20003,3,FALSE),"NO Enroll Rprtd")</f>
        <v>0.40749999999999997</v>
      </c>
      <c r="N88" s="167"/>
      <c r="O88" s="136"/>
    </row>
    <row r="89" spans="1:15">
      <c r="A89" s="77" t="s">
        <v>2188</v>
      </c>
      <c r="B89" s="77" t="s">
        <v>2576</v>
      </c>
      <c r="C89" s="3">
        <v>5131</v>
      </c>
      <c r="D89" s="74" t="s">
        <v>274</v>
      </c>
      <c r="E89" s="100">
        <v>460.44</v>
      </c>
      <c r="F89" s="100">
        <v>0</v>
      </c>
      <c r="G89" s="100">
        <v>0</v>
      </c>
      <c r="H89" s="100">
        <v>0</v>
      </c>
      <c r="I89" s="100">
        <v>0</v>
      </c>
      <c r="J89" s="130">
        <v>460.44</v>
      </c>
      <c r="K89" s="135" t="str">
        <f>IFERROR(VLOOKUP(C89,'CEDARS School FRPL'!$C$4:$H$20003, 6, FALSE), "No")</f>
        <v>No</v>
      </c>
      <c r="L89" s="94">
        <f>IFERROR(VLOOKUP($C89,'CEDARS School FRPL'!$C$4:$G$20003,3,FALSE),"NO Enroll Rprtd")</f>
        <v>0.37919999999999998</v>
      </c>
      <c r="N89" s="167"/>
      <c r="O89" s="136"/>
    </row>
    <row r="90" spans="1:15">
      <c r="A90" s="77" t="s">
        <v>2188</v>
      </c>
      <c r="B90" s="77" t="s">
        <v>2576</v>
      </c>
      <c r="C90" s="3">
        <v>5132</v>
      </c>
      <c r="D90" s="74" t="s">
        <v>275</v>
      </c>
      <c r="E90" s="100">
        <v>508.91</v>
      </c>
      <c r="F90" s="100">
        <v>17.34</v>
      </c>
      <c r="G90" s="100">
        <v>0</v>
      </c>
      <c r="H90" s="100">
        <v>0</v>
      </c>
      <c r="I90" s="100">
        <v>0</v>
      </c>
      <c r="J90" s="130">
        <v>526.25</v>
      </c>
      <c r="K90" s="135" t="str">
        <f>IFERROR(VLOOKUP(C90,'CEDARS School FRPL'!$C$4:$H$20003, 6, FALSE), "No")</f>
        <v>No</v>
      </c>
      <c r="L90" s="94">
        <f>IFERROR(VLOOKUP($C90,'CEDARS School FRPL'!$C$4:$G$20003,3,FALSE),"NO Enroll Rprtd")</f>
        <v>0.35659999999999997</v>
      </c>
      <c r="N90" s="167"/>
      <c r="O90" s="136"/>
    </row>
    <row r="91" spans="1:15">
      <c r="A91" s="77" t="s">
        <v>2188</v>
      </c>
      <c r="B91" s="77" t="s">
        <v>2576</v>
      </c>
      <c r="C91" s="3">
        <v>5133</v>
      </c>
      <c r="D91" s="74" t="s">
        <v>276</v>
      </c>
      <c r="E91" s="100">
        <v>533.49</v>
      </c>
      <c r="F91" s="100">
        <v>0</v>
      </c>
      <c r="G91" s="100">
        <v>0</v>
      </c>
      <c r="H91" s="100">
        <v>0</v>
      </c>
      <c r="I91" s="100">
        <v>0</v>
      </c>
      <c r="J91" s="130">
        <v>533.49</v>
      </c>
      <c r="K91" s="135" t="str">
        <f>IFERROR(VLOOKUP(C91,'CEDARS School FRPL'!$C$4:$H$20003, 6, FALSE), "No")</f>
        <v>No</v>
      </c>
      <c r="L91" s="94">
        <f>IFERROR(VLOOKUP($C91,'CEDARS School FRPL'!$C$4:$G$20003,3,FALSE),"NO Enroll Rprtd")</f>
        <v>0.33739999999999998</v>
      </c>
      <c r="N91" s="167"/>
      <c r="O91" s="136"/>
    </row>
    <row r="92" spans="1:15">
      <c r="A92" s="77" t="s">
        <v>2188</v>
      </c>
      <c r="B92" s="77" t="s">
        <v>2576</v>
      </c>
      <c r="C92" s="3">
        <v>5360</v>
      </c>
      <c r="D92" s="74" t="s">
        <v>277</v>
      </c>
      <c r="E92" s="100">
        <v>0</v>
      </c>
      <c r="F92" s="100">
        <v>0</v>
      </c>
      <c r="G92" s="100">
        <v>0</v>
      </c>
      <c r="H92" s="100">
        <v>35.67</v>
      </c>
      <c r="I92" s="100">
        <v>0</v>
      </c>
      <c r="J92" s="130">
        <v>35.67</v>
      </c>
      <c r="K92" s="135" t="str">
        <f>IFERROR(VLOOKUP(C92,'CEDARS School FRPL'!$C$4:$H$20003, 6, FALSE), "No")</f>
        <v>No</v>
      </c>
      <c r="L92" s="94">
        <f>IFERROR(VLOOKUP($C92,'CEDARS School FRPL'!$C$4:$G$20003,3,FALSE),"NO Enroll Rprtd")</f>
        <v>0.39269999999999999</v>
      </c>
      <c r="N92" s="167"/>
      <c r="O92" s="136"/>
    </row>
    <row r="93" spans="1:15">
      <c r="A93" s="77" t="s">
        <v>2188</v>
      </c>
      <c r="B93" s="77" t="s">
        <v>2576</v>
      </c>
      <c r="C93" s="3">
        <v>5749</v>
      </c>
      <c r="D93" s="74" t="s">
        <v>3136</v>
      </c>
      <c r="E93" s="100">
        <v>417.06</v>
      </c>
      <c r="F93" s="100">
        <v>0</v>
      </c>
      <c r="G93" s="100">
        <v>11.309999999999999</v>
      </c>
      <c r="H93" s="100">
        <v>0</v>
      </c>
      <c r="I93" s="100">
        <v>0</v>
      </c>
      <c r="J93" s="130">
        <v>428.37</v>
      </c>
      <c r="K93" s="135" t="str">
        <f>IFERROR(VLOOKUP(C93,'CEDARS School FRPL'!$C$4:$H$20003, 6, FALSE), "No")</f>
        <v>No</v>
      </c>
      <c r="L93" s="94">
        <f>IFERROR(VLOOKUP($C93,'CEDARS School FRPL'!$C$4:$G$20003,3,FALSE),"NO Enroll Rprtd")</f>
        <v>0.40029999999999999</v>
      </c>
      <c r="N93" s="167"/>
      <c r="O93" s="136"/>
    </row>
    <row r="94" spans="1:15">
      <c r="A94" s="77" t="s">
        <v>2253</v>
      </c>
      <c r="B94" s="77" t="s">
        <v>2577</v>
      </c>
      <c r="C94" s="3">
        <v>2701</v>
      </c>
      <c r="D94" s="74" t="s">
        <v>748</v>
      </c>
      <c r="E94" s="100">
        <v>1568.65</v>
      </c>
      <c r="F94" s="100">
        <v>0</v>
      </c>
      <c r="G94" s="100">
        <v>123.89</v>
      </c>
      <c r="H94" s="100">
        <v>0</v>
      </c>
      <c r="I94" s="100">
        <v>0</v>
      </c>
      <c r="J94" s="130">
        <v>1692.5400000000002</v>
      </c>
      <c r="K94" s="135" t="str">
        <f>IFERROR(VLOOKUP(C94,'CEDARS School FRPL'!$C$4:$H$20003, 6, FALSE), "No")</f>
        <v>No</v>
      </c>
      <c r="L94" s="94">
        <f>IFERROR(VLOOKUP($C94,'CEDARS School FRPL'!$C$4:$G$20003,3,FALSE),"NO Enroll Rprtd")</f>
        <v>0.14149999999999999</v>
      </c>
      <c r="N94" s="167"/>
      <c r="O94" s="136"/>
    </row>
    <row r="95" spans="1:15">
      <c r="A95" s="77" t="s">
        <v>2253</v>
      </c>
      <c r="B95" s="77" t="s">
        <v>2577</v>
      </c>
      <c r="C95" s="3">
        <v>2846</v>
      </c>
      <c r="D95" s="74" t="s">
        <v>749</v>
      </c>
      <c r="E95" s="100">
        <v>473.56</v>
      </c>
      <c r="F95" s="100">
        <v>0</v>
      </c>
      <c r="G95" s="100">
        <v>0</v>
      </c>
      <c r="H95" s="100">
        <v>0</v>
      </c>
      <c r="I95" s="100">
        <v>0</v>
      </c>
      <c r="J95" s="130">
        <v>473.56</v>
      </c>
      <c r="K95" s="135" t="str">
        <f>IFERROR(VLOOKUP(C95,'CEDARS School FRPL'!$C$4:$H$20003, 6, FALSE), "No")</f>
        <v>No</v>
      </c>
      <c r="L95" s="94">
        <f>IFERROR(VLOOKUP($C95,'CEDARS School FRPL'!$C$4:$G$20003,3,FALSE),"NO Enroll Rprtd")</f>
        <v>0.17150000000000001</v>
      </c>
      <c r="N95" s="167"/>
      <c r="O95" s="136"/>
    </row>
    <row r="96" spans="1:15">
      <c r="A96" s="77" t="s">
        <v>2253</v>
      </c>
      <c r="B96" s="77" t="s">
        <v>2577</v>
      </c>
      <c r="C96" s="3">
        <v>2847</v>
      </c>
      <c r="D96" s="74" t="s">
        <v>750</v>
      </c>
      <c r="E96" s="100">
        <v>526.01</v>
      </c>
      <c r="F96" s="100">
        <v>0</v>
      </c>
      <c r="G96" s="100">
        <v>0</v>
      </c>
      <c r="H96" s="100">
        <v>0</v>
      </c>
      <c r="I96" s="100">
        <v>0</v>
      </c>
      <c r="J96" s="130">
        <v>526.01</v>
      </c>
      <c r="K96" s="135" t="str">
        <f>IFERROR(VLOOKUP(C96,'CEDARS School FRPL'!$C$4:$H$20003, 6, FALSE), "No")</f>
        <v>No</v>
      </c>
      <c r="L96" s="94">
        <f>IFERROR(VLOOKUP($C96,'CEDARS School FRPL'!$C$4:$G$20003,3,FALSE),"NO Enroll Rprtd")</f>
        <v>0.17660000000000001</v>
      </c>
      <c r="N96" s="167"/>
      <c r="O96" s="136"/>
    </row>
    <row r="97" spans="1:15">
      <c r="A97" s="77" t="s">
        <v>2253</v>
      </c>
      <c r="B97" s="77" t="s">
        <v>2577</v>
      </c>
      <c r="C97" s="3">
        <v>3100</v>
      </c>
      <c r="D97" s="74" t="s">
        <v>751</v>
      </c>
      <c r="E97" s="100">
        <v>494.83</v>
      </c>
      <c r="F97" s="100">
        <v>0</v>
      </c>
      <c r="G97" s="100">
        <v>0</v>
      </c>
      <c r="H97" s="100">
        <v>0</v>
      </c>
      <c r="I97" s="100">
        <v>0</v>
      </c>
      <c r="J97" s="130">
        <v>494.83</v>
      </c>
      <c r="K97" s="135" t="str">
        <f>IFERROR(VLOOKUP(C97,'CEDARS School FRPL'!$C$4:$H$20003, 6, FALSE), "No")</f>
        <v>Yes</v>
      </c>
      <c r="L97" s="94">
        <f>IFERROR(VLOOKUP($C97,'CEDARS School FRPL'!$C$4:$G$20003,3,FALSE),"NO Enroll Rprtd")</f>
        <v>0.52080000000000004</v>
      </c>
      <c r="N97" s="167"/>
      <c r="O97" s="136"/>
    </row>
    <row r="98" spans="1:15">
      <c r="A98" s="77" t="s">
        <v>2253</v>
      </c>
      <c r="B98" s="77" t="s">
        <v>2577</v>
      </c>
      <c r="C98" s="3">
        <v>3166</v>
      </c>
      <c r="D98" s="74" t="s">
        <v>752</v>
      </c>
      <c r="E98" s="100">
        <v>584.19000000000005</v>
      </c>
      <c r="F98" s="100">
        <v>0</v>
      </c>
      <c r="G98" s="100">
        <v>0</v>
      </c>
      <c r="H98" s="100">
        <v>0</v>
      </c>
      <c r="I98" s="100">
        <v>0</v>
      </c>
      <c r="J98" s="130">
        <v>584.19000000000005</v>
      </c>
      <c r="K98" s="135" t="str">
        <f>IFERROR(VLOOKUP(C98,'CEDARS School FRPL'!$C$4:$H$20003, 6, FALSE), "No")</f>
        <v>Yes</v>
      </c>
      <c r="L98" s="94">
        <f>IFERROR(VLOOKUP($C98,'CEDARS School FRPL'!$C$4:$G$20003,3,FALSE),"NO Enroll Rprtd")</f>
        <v>0.58550000000000002</v>
      </c>
      <c r="N98" s="167"/>
      <c r="O98" s="136"/>
    </row>
    <row r="99" spans="1:15">
      <c r="A99" t="s">
        <v>2253</v>
      </c>
      <c r="B99" s="77" t="s">
        <v>2577</v>
      </c>
      <c r="C99" s="3">
        <v>3167</v>
      </c>
      <c r="D99" s="74" t="s">
        <v>753</v>
      </c>
      <c r="E99" s="100">
        <v>514.51</v>
      </c>
      <c r="F99" s="100">
        <v>0</v>
      </c>
      <c r="G99" s="100">
        <v>0</v>
      </c>
      <c r="H99" s="100">
        <v>0</v>
      </c>
      <c r="I99" s="100">
        <v>0</v>
      </c>
      <c r="J99" s="130">
        <v>514.51</v>
      </c>
      <c r="K99" s="135" t="str">
        <f>IFERROR(VLOOKUP(C99,'CEDARS School FRPL'!$C$4:$H$20003, 6, FALSE), "No")</f>
        <v>No</v>
      </c>
      <c r="L99" s="94">
        <f>IFERROR(VLOOKUP($C99,'CEDARS School FRPL'!$C$4:$G$20003,3,FALSE),"NO Enroll Rprtd")</f>
        <v>0.1757</v>
      </c>
      <c r="N99" s="167"/>
      <c r="O99" s="136"/>
    </row>
    <row r="100" spans="1:15">
      <c r="A100" s="77" t="s">
        <v>2253</v>
      </c>
      <c r="B100" s="77" t="s">
        <v>2577</v>
      </c>
      <c r="C100" s="3">
        <v>3168</v>
      </c>
      <c r="D100" s="74" t="s">
        <v>754</v>
      </c>
      <c r="E100" s="100">
        <v>331.44</v>
      </c>
      <c r="F100" s="100">
        <v>0</v>
      </c>
      <c r="G100" s="100">
        <v>0</v>
      </c>
      <c r="H100" s="100">
        <v>0</v>
      </c>
      <c r="I100" s="100">
        <v>0</v>
      </c>
      <c r="J100" s="130">
        <v>331.44</v>
      </c>
      <c r="K100" s="135" t="str">
        <f>IFERROR(VLOOKUP(C100,'CEDARS School FRPL'!$C$4:$H$20003, 6, FALSE), "No")</f>
        <v>No</v>
      </c>
      <c r="L100" s="94">
        <f>IFERROR(VLOOKUP($C100,'CEDARS School FRPL'!$C$4:$G$20003,3,FALSE),"NO Enroll Rprtd")</f>
        <v>0.29089999999999999</v>
      </c>
      <c r="N100" s="167"/>
      <c r="O100" s="136"/>
    </row>
    <row r="101" spans="1:15">
      <c r="A101" s="77" t="s">
        <v>2253</v>
      </c>
      <c r="B101" s="77" t="s">
        <v>2577</v>
      </c>
      <c r="C101" s="3">
        <v>3224</v>
      </c>
      <c r="D101" s="74" t="s">
        <v>755</v>
      </c>
      <c r="E101" s="100">
        <v>458.44</v>
      </c>
      <c r="F101" s="100">
        <v>0</v>
      </c>
      <c r="G101" s="100">
        <v>0</v>
      </c>
      <c r="H101" s="100">
        <v>0</v>
      </c>
      <c r="I101" s="100">
        <v>0</v>
      </c>
      <c r="J101" s="130">
        <v>458.44</v>
      </c>
      <c r="K101" s="135" t="str">
        <f>IFERROR(VLOOKUP(C101,'CEDARS School FRPL'!$C$4:$H$20003, 6, FALSE), "No")</f>
        <v>No</v>
      </c>
      <c r="L101" s="94">
        <f>IFERROR(VLOOKUP($C101,'CEDARS School FRPL'!$C$4:$G$20003,3,FALSE),"NO Enroll Rprtd")</f>
        <v>0.17549999999999999</v>
      </c>
      <c r="N101" s="167"/>
      <c r="O101" s="136"/>
    </row>
    <row r="102" spans="1:15">
      <c r="A102" s="77" t="s">
        <v>2253</v>
      </c>
      <c r="B102" s="77" t="s">
        <v>2577</v>
      </c>
      <c r="C102" s="3">
        <v>3225</v>
      </c>
      <c r="D102" s="74" t="s">
        <v>756</v>
      </c>
      <c r="E102" s="100">
        <v>453.76</v>
      </c>
      <c r="F102" s="100">
        <v>0</v>
      </c>
      <c r="G102" s="100">
        <v>0</v>
      </c>
      <c r="H102" s="100">
        <v>0</v>
      </c>
      <c r="I102" s="100">
        <v>0</v>
      </c>
      <c r="J102" s="130">
        <v>453.76</v>
      </c>
      <c r="K102" s="135" t="str">
        <f>IFERROR(VLOOKUP(C102,'CEDARS School FRPL'!$C$4:$H$20003, 6, FALSE), "No")</f>
        <v>Yes</v>
      </c>
      <c r="L102" s="94">
        <f>IFERROR(VLOOKUP($C102,'CEDARS School FRPL'!$C$4:$G$20003,3,FALSE),"NO Enroll Rprtd")</f>
        <v>0.6028</v>
      </c>
      <c r="N102" s="167"/>
      <c r="O102" s="136"/>
    </row>
    <row r="103" spans="1:15">
      <c r="A103" s="77" t="s">
        <v>2253</v>
      </c>
      <c r="B103" s="77" t="s">
        <v>2577</v>
      </c>
      <c r="C103" s="3">
        <v>3282</v>
      </c>
      <c r="D103" s="74" t="s">
        <v>757</v>
      </c>
      <c r="E103" s="100">
        <v>1201.9000000000001</v>
      </c>
      <c r="F103" s="100">
        <v>0</v>
      </c>
      <c r="G103" s="100">
        <v>128.07</v>
      </c>
      <c r="H103" s="100">
        <v>0</v>
      </c>
      <c r="I103" s="100">
        <v>0</v>
      </c>
      <c r="J103" s="130">
        <v>1329.97</v>
      </c>
      <c r="K103" s="135" t="str">
        <f>IFERROR(VLOOKUP(C103,'CEDARS School FRPL'!$C$4:$H$20003, 6, FALSE), "No")</f>
        <v>No</v>
      </c>
      <c r="L103" s="94">
        <f>IFERROR(VLOOKUP($C103,'CEDARS School FRPL'!$C$4:$G$20003,3,FALSE),"NO Enroll Rprtd")</f>
        <v>0.38329999999999997</v>
      </c>
      <c r="N103" s="167"/>
      <c r="O103" s="136"/>
    </row>
    <row r="104" spans="1:15">
      <c r="A104" s="77" t="s">
        <v>2253</v>
      </c>
      <c r="B104" s="77" t="s">
        <v>2577</v>
      </c>
      <c r="C104" s="3">
        <v>3283</v>
      </c>
      <c r="D104" s="74" t="s">
        <v>758</v>
      </c>
      <c r="E104" s="100">
        <v>1008.05</v>
      </c>
      <c r="F104" s="100">
        <v>0</v>
      </c>
      <c r="G104" s="100">
        <v>0</v>
      </c>
      <c r="H104" s="100">
        <v>0</v>
      </c>
      <c r="I104" s="100">
        <v>0</v>
      </c>
      <c r="J104" s="130">
        <v>1008.05</v>
      </c>
      <c r="K104" s="135" t="str">
        <f>IFERROR(VLOOKUP(C104,'CEDARS School FRPL'!$C$4:$H$20003, 6, FALSE), "No")</f>
        <v>No</v>
      </c>
      <c r="L104" s="94">
        <f>IFERROR(VLOOKUP($C104,'CEDARS School FRPL'!$C$4:$G$20003,3,FALSE),"NO Enroll Rprtd")</f>
        <v>0.15290000000000001</v>
      </c>
      <c r="N104" s="167"/>
      <c r="O104" s="136"/>
    </row>
    <row r="105" spans="1:15">
      <c r="A105" s="77" t="s">
        <v>2253</v>
      </c>
      <c r="B105" s="77" t="s">
        <v>2577</v>
      </c>
      <c r="C105" s="3">
        <v>3338</v>
      </c>
      <c r="D105" s="74" t="s">
        <v>59</v>
      </c>
      <c r="E105" s="100">
        <v>752.83</v>
      </c>
      <c r="F105" s="100">
        <v>0</v>
      </c>
      <c r="G105" s="100">
        <v>0</v>
      </c>
      <c r="H105" s="100">
        <v>0</v>
      </c>
      <c r="I105" s="100">
        <v>0</v>
      </c>
      <c r="J105" s="130">
        <v>752.83</v>
      </c>
      <c r="K105" s="135" t="str">
        <f>IFERROR(VLOOKUP(C105,'CEDARS School FRPL'!$C$4:$H$20003, 6, FALSE), "No")</f>
        <v>No</v>
      </c>
      <c r="L105" s="94">
        <f>IFERROR(VLOOKUP($C105,'CEDARS School FRPL'!$C$4:$G$20003,3,FALSE),"NO Enroll Rprtd")</f>
        <v>0.2092</v>
      </c>
      <c r="N105" s="167"/>
      <c r="O105" s="136"/>
    </row>
    <row r="106" spans="1:15">
      <c r="A106" s="77" t="s">
        <v>2253</v>
      </c>
      <c r="B106" s="77" t="s">
        <v>2577</v>
      </c>
      <c r="C106" s="3">
        <v>3339</v>
      </c>
      <c r="D106" s="74" t="s">
        <v>759</v>
      </c>
      <c r="E106" s="100">
        <v>361.13</v>
      </c>
      <c r="F106" s="100">
        <v>0</v>
      </c>
      <c r="G106" s="100">
        <v>0</v>
      </c>
      <c r="H106" s="100">
        <v>0</v>
      </c>
      <c r="I106" s="100">
        <v>0</v>
      </c>
      <c r="J106" s="130">
        <v>361.13</v>
      </c>
      <c r="K106" s="135" t="str">
        <f>IFERROR(VLOOKUP(C106,'CEDARS School FRPL'!$C$4:$H$20003, 6, FALSE), "No")</f>
        <v>Yes</v>
      </c>
      <c r="L106" s="94">
        <f>IFERROR(VLOOKUP($C106,'CEDARS School FRPL'!$C$4:$G$20003,3,FALSE),"NO Enroll Rprtd")</f>
        <v>0.51980000000000004</v>
      </c>
      <c r="N106" s="167"/>
      <c r="O106" s="136"/>
    </row>
    <row r="107" spans="1:15">
      <c r="A107" s="77" t="s">
        <v>2253</v>
      </c>
      <c r="B107" s="77" t="s">
        <v>2577</v>
      </c>
      <c r="C107" s="3">
        <v>3435</v>
      </c>
      <c r="D107" s="74" t="s">
        <v>760</v>
      </c>
      <c r="E107" s="100">
        <v>672.46</v>
      </c>
      <c r="F107" s="100">
        <v>0</v>
      </c>
      <c r="G107" s="100">
        <v>0</v>
      </c>
      <c r="H107" s="100">
        <v>0</v>
      </c>
      <c r="I107" s="100">
        <v>0</v>
      </c>
      <c r="J107" s="130">
        <v>672.46</v>
      </c>
      <c r="K107" s="135" t="str">
        <f>IFERROR(VLOOKUP(C107,'CEDARS School FRPL'!$C$4:$H$20003, 6, FALSE), "No")</f>
        <v>No</v>
      </c>
      <c r="L107" s="94">
        <f>IFERROR(VLOOKUP($C107,'CEDARS School FRPL'!$C$4:$G$20003,3,FALSE),"NO Enroll Rprtd")</f>
        <v>0.17699999999999999</v>
      </c>
      <c r="N107" s="167"/>
      <c r="O107" s="136"/>
    </row>
    <row r="108" spans="1:15">
      <c r="A108" s="77" t="s">
        <v>2253</v>
      </c>
      <c r="B108" s="77" t="s">
        <v>2577</v>
      </c>
      <c r="C108" s="3">
        <v>3436</v>
      </c>
      <c r="D108" s="74" t="s">
        <v>761</v>
      </c>
      <c r="E108" s="100">
        <v>563.80999999999995</v>
      </c>
      <c r="F108" s="100">
        <v>0</v>
      </c>
      <c r="G108" s="100">
        <v>0</v>
      </c>
      <c r="H108" s="100">
        <v>0</v>
      </c>
      <c r="I108" s="100">
        <v>0</v>
      </c>
      <c r="J108" s="130">
        <v>563.80999999999995</v>
      </c>
      <c r="K108" s="135" t="str">
        <f>IFERROR(VLOOKUP(C108,'CEDARS School FRPL'!$C$4:$H$20003, 6, FALSE), "No")</f>
        <v>No</v>
      </c>
      <c r="L108" s="94">
        <f>IFERROR(VLOOKUP($C108,'CEDARS School FRPL'!$C$4:$G$20003,3,FALSE),"NO Enroll Rprtd")</f>
        <v>3.73E-2</v>
      </c>
      <c r="N108" s="167"/>
      <c r="O108" s="136"/>
    </row>
    <row r="109" spans="1:15">
      <c r="A109" t="s">
        <v>2253</v>
      </c>
      <c r="B109" s="77" t="s">
        <v>2577</v>
      </c>
      <c r="C109" s="3">
        <v>3437</v>
      </c>
      <c r="D109" s="74" t="s">
        <v>762</v>
      </c>
      <c r="E109" s="100">
        <v>476.44</v>
      </c>
      <c r="F109" s="100">
        <v>0</v>
      </c>
      <c r="G109" s="100">
        <v>0</v>
      </c>
      <c r="H109" s="100">
        <v>0</v>
      </c>
      <c r="I109" s="100">
        <v>0</v>
      </c>
      <c r="J109" s="130">
        <v>476.44</v>
      </c>
      <c r="K109" s="135" t="str">
        <f>IFERROR(VLOOKUP(C109,'CEDARS School FRPL'!$C$4:$H$20003, 6, FALSE), "No")</f>
        <v>No</v>
      </c>
      <c r="L109" s="94">
        <f>IFERROR(VLOOKUP($C109,'CEDARS School FRPL'!$C$4:$G$20003,3,FALSE),"NO Enroll Rprtd")</f>
        <v>0.22489999999999999</v>
      </c>
      <c r="N109" s="167"/>
      <c r="O109" s="136"/>
    </row>
    <row r="110" spans="1:15">
      <c r="A110" s="77" t="s">
        <v>2253</v>
      </c>
      <c r="B110" s="77" t="s">
        <v>2577</v>
      </c>
      <c r="C110" s="3">
        <v>3486</v>
      </c>
      <c r="D110" s="74" t="s">
        <v>763</v>
      </c>
      <c r="E110" s="100">
        <v>1704.87</v>
      </c>
      <c r="F110" s="100">
        <v>0</v>
      </c>
      <c r="G110" s="100">
        <v>149.66</v>
      </c>
      <c r="H110" s="100">
        <v>0</v>
      </c>
      <c r="I110" s="100">
        <v>0</v>
      </c>
      <c r="J110" s="130">
        <v>1854.53</v>
      </c>
      <c r="K110" s="135" t="str">
        <f>IFERROR(VLOOKUP(C110,'CEDARS School FRPL'!$C$4:$H$20003, 6, FALSE), "No")</f>
        <v>No</v>
      </c>
      <c r="L110" s="94">
        <f>IFERROR(VLOOKUP($C110,'CEDARS School FRPL'!$C$4:$G$20003,3,FALSE),"NO Enroll Rprtd")</f>
        <v>0.13500000000000001</v>
      </c>
      <c r="N110" s="167"/>
      <c r="O110" s="136"/>
    </row>
    <row r="111" spans="1:15">
      <c r="A111" s="77" t="s">
        <v>2253</v>
      </c>
      <c r="B111" s="77" t="s">
        <v>2577</v>
      </c>
      <c r="C111" s="3">
        <v>3522</v>
      </c>
      <c r="D111" s="74" t="s">
        <v>764</v>
      </c>
      <c r="E111" s="100">
        <v>596.97</v>
      </c>
      <c r="F111" s="100">
        <v>0</v>
      </c>
      <c r="G111" s="100">
        <v>0.12</v>
      </c>
      <c r="H111" s="100">
        <v>0</v>
      </c>
      <c r="I111" s="100">
        <v>0</v>
      </c>
      <c r="J111" s="130">
        <v>597.09</v>
      </c>
      <c r="K111" s="135" t="str">
        <f>IFERROR(VLOOKUP(C111,'CEDARS School FRPL'!$C$4:$H$20003, 6, FALSE), "No")</f>
        <v>No</v>
      </c>
      <c r="L111" s="94">
        <f>IFERROR(VLOOKUP($C111,'CEDARS School FRPL'!$C$4:$G$20003,3,FALSE),"NO Enroll Rprtd")</f>
        <v>7.4300000000000005E-2</v>
      </c>
      <c r="N111" s="167"/>
      <c r="O111" s="136"/>
    </row>
    <row r="112" spans="1:15">
      <c r="A112" s="77" t="s">
        <v>2253</v>
      </c>
      <c r="B112" s="77" t="s">
        <v>2577</v>
      </c>
      <c r="C112" s="3">
        <v>3588</v>
      </c>
      <c r="D112" s="74" t="s">
        <v>765</v>
      </c>
      <c r="E112" s="100">
        <v>1498.87</v>
      </c>
      <c r="F112" s="100">
        <v>0</v>
      </c>
      <c r="G112" s="100">
        <v>120.66</v>
      </c>
      <c r="H112" s="100">
        <v>0</v>
      </c>
      <c r="I112" s="100">
        <v>0</v>
      </c>
      <c r="J112" s="130">
        <v>1619.53</v>
      </c>
      <c r="K112" s="135" t="str">
        <f>IFERROR(VLOOKUP(C112,'CEDARS School FRPL'!$C$4:$H$20003, 6, FALSE), "No")</f>
        <v>No</v>
      </c>
      <c r="L112" s="94">
        <f>IFERROR(VLOOKUP($C112,'CEDARS School FRPL'!$C$4:$G$20003,3,FALSE),"NO Enroll Rprtd")</f>
        <v>0.2455</v>
      </c>
      <c r="N112" s="167"/>
      <c r="O112" s="136"/>
    </row>
    <row r="113" spans="1:15">
      <c r="A113" s="77" t="s">
        <v>2253</v>
      </c>
      <c r="B113" s="77" t="s">
        <v>2577</v>
      </c>
      <c r="C113" s="3">
        <v>3631</v>
      </c>
      <c r="D113" s="74" t="s">
        <v>766</v>
      </c>
      <c r="E113" s="100">
        <v>968.71</v>
      </c>
      <c r="F113" s="100">
        <v>0</v>
      </c>
      <c r="G113" s="100">
        <v>0</v>
      </c>
      <c r="H113" s="100">
        <v>0</v>
      </c>
      <c r="I113" s="100">
        <v>0</v>
      </c>
      <c r="J113" s="130">
        <v>968.71</v>
      </c>
      <c r="K113" s="135" t="str">
        <f>IFERROR(VLOOKUP(C113,'CEDARS School FRPL'!$C$4:$H$20003, 6, FALSE), "No")</f>
        <v>No</v>
      </c>
      <c r="L113" s="94">
        <f>IFERROR(VLOOKUP($C113,'CEDARS School FRPL'!$C$4:$G$20003,3,FALSE),"NO Enroll Rprtd")</f>
        <v>0.18140000000000001</v>
      </c>
      <c r="N113" s="167"/>
      <c r="O113" s="136"/>
    </row>
    <row r="114" spans="1:15">
      <c r="A114" s="77" t="s">
        <v>2253</v>
      </c>
      <c r="B114" s="77" t="s">
        <v>2577</v>
      </c>
      <c r="C114" s="3">
        <v>3633</v>
      </c>
      <c r="D114" s="74" t="s">
        <v>767</v>
      </c>
      <c r="E114" s="100">
        <v>349.89</v>
      </c>
      <c r="F114" s="100">
        <v>0</v>
      </c>
      <c r="G114" s="100">
        <v>0</v>
      </c>
      <c r="H114" s="100">
        <v>0</v>
      </c>
      <c r="I114" s="100">
        <v>0</v>
      </c>
      <c r="J114" s="130">
        <v>349.89</v>
      </c>
      <c r="K114" s="135" t="str">
        <f>IFERROR(VLOOKUP(C114,'CEDARS School FRPL'!$C$4:$H$20003, 6, FALSE), "No")</f>
        <v>No</v>
      </c>
      <c r="L114" s="94">
        <f>IFERROR(VLOOKUP($C114,'CEDARS School FRPL'!$C$4:$G$20003,3,FALSE),"NO Enroll Rprtd")</f>
        <v>0.45950000000000002</v>
      </c>
      <c r="N114" s="167"/>
      <c r="O114" s="136"/>
    </row>
    <row r="115" spans="1:15">
      <c r="A115" s="77" t="s">
        <v>2253</v>
      </c>
      <c r="B115" s="77" t="s">
        <v>2577</v>
      </c>
      <c r="C115" s="3">
        <v>3634</v>
      </c>
      <c r="D115" s="74" t="s">
        <v>768</v>
      </c>
      <c r="E115" s="100">
        <v>552.83000000000004</v>
      </c>
      <c r="F115" s="100">
        <v>0</v>
      </c>
      <c r="G115" s="100">
        <v>0</v>
      </c>
      <c r="H115" s="100">
        <v>0</v>
      </c>
      <c r="I115" s="100">
        <v>0</v>
      </c>
      <c r="J115" s="130">
        <v>552.83000000000004</v>
      </c>
      <c r="K115" s="135" t="str">
        <f>IFERROR(VLOOKUP(C115,'CEDARS School FRPL'!$C$4:$H$20003, 6, FALSE), "No")</f>
        <v>No</v>
      </c>
      <c r="L115" s="94">
        <f>IFERROR(VLOOKUP($C115,'CEDARS School FRPL'!$C$4:$G$20003,3,FALSE),"NO Enroll Rprtd")</f>
        <v>0.15809999999999999</v>
      </c>
      <c r="N115" s="167"/>
      <c r="O115" s="136"/>
    </row>
    <row r="116" spans="1:15">
      <c r="A116" s="77" t="s">
        <v>2253</v>
      </c>
      <c r="B116" s="77" t="s">
        <v>2577</v>
      </c>
      <c r="C116" s="3">
        <v>3705</v>
      </c>
      <c r="D116" s="74" t="s">
        <v>769</v>
      </c>
      <c r="E116" s="100">
        <v>458.13</v>
      </c>
      <c r="F116" s="100">
        <v>0</v>
      </c>
      <c r="G116" s="100">
        <v>0</v>
      </c>
      <c r="H116" s="100">
        <v>0</v>
      </c>
      <c r="I116" s="100">
        <v>0</v>
      </c>
      <c r="J116" s="130">
        <v>458.13</v>
      </c>
      <c r="K116" s="135" t="str">
        <f>IFERROR(VLOOKUP(C116,'CEDARS School FRPL'!$C$4:$H$20003, 6, FALSE), "No")</f>
        <v>No</v>
      </c>
      <c r="L116" s="94">
        <f>IFERROR(VLOOKUP($C116,'CEDARS School FRPL'!$C$4:$G$20003,3,FALSE),"NO Enroll Rprtd")</f>
        <v>7.2700000000000001E-2</v>
      </c>
      <c r="N116" s="167"/>
      <c r="O116" s="136"/>
    </row>
    <row r="117" spans="1:15">
      <c r="A117" t="s">
        <v>2253</v>
      </c>
      <c r="B117" s="77" t="s">
        <v>2577</v>
      </c>
      <c r="C117" s="3">
        <v>3742</v>
      </c>
      <c r="D117" s="74" t="s">
        <v>770</v>
      </c>
      <c r="E117" s="100">
        <v>541.33000000000004</v>
      </c>
      <c r="F117" s="100">
        <v>0</v>
      </c>
      <c r="G117" s="100">
        <v>0</v>
      </c>
      <c r="H117" s="100">
        <v>0</v>
      </c>
      <c r="I117" s="100">
        <v>0</v>
      </c>
      <c r="J117" s="130">
        <v>541.33000000000004</v>
      </c>
      <c r="K117" s="135" t="str">
        <f>IFERROR(VLOOKUP(C117,'CEDARS School FRPL'!$C$4:$H$20003, 6, FALSE), "No")</f>
        <v>No</v>
      </c>
      <c r="L117" s="94">
        <f>IFERROR(VLOOKUP($C117,'CEDARS School FRPL'!$C$4:$G$20003,3,FALSE),"NO Enroll Rprtd")</f>
        <v>3.6700000000000003E-2</v>
      </c>
      <c r="N117" s="167"/>
      <c r="O117" s="136"/>
    </row>
    <row r="118" spans="1:15">
      <c r="A118" s="77" t="s">
        <v>2253</v>
      </c>
      <c r="B118" s="77" t="s">
        <v>2577</v>
      </c>
      <c r="C118" s="3">
        <v>3789</v>
      </c>
      <c r="D118" s="74" t="s">
        <v>771</v>
      </c>
      <c r="E118" s="100">
        <v>751.86</v>
      </c>
      <c r="F118" s="100">
        <v>0</v>
      </c>
      <c r="G118" s="100">
        <v>0</v>
      </c>
      <c r="H118" s="100">
        <v>0</v>
      </c>
      <c r="I118" s="100">
        <v>0</v>
      </c>
      <c r="J118" s="130">
        <v>751.86</v>
      </c>
      <c r="K118" s="135" t="str">
        <f>IFERROR(VLOOKUP(C118,'CEDARS School FRPL'!$C$4:$H$20003, 6, FALSE), "No")</f>
        <v>No</v>
      </c>
      <c r="L118" s="94">
        <f>IFERROR(VLOOKUP($C118,'CEDARS School FRPL'!$C$4:$G$20003,3,FALSE),"NO Enroll Rprtd")</f>
        <v>6.3100000000000003E-2</v>
      </c>
      <c r="N118" s="167"/>
      <c r="O118" s="136"/>
    </row>
    <row r="119" spans="1:15">
      <c r="A119" t="s">
        <v>2253</v>
      </c>
      <c r="B119" s="77" t="s">
        <v>2577</v>
      </c>
      <c r="C119" s="3">
        <v>5240</v>
      </c>
      <c r="D119" s="74" t="s">
        <v>772</v>
      </c>
      <c r="E119" s="100">
        <v>334.61</v>
      </c>
      <c r="F119" s="100">
        <v>0</v>
      </c>
      <c r="G119" s="100">
        <v>18.649999999999999</v>
      </c>
      <c r="H119" s="100">
        <v>0</v>
      </c>
      <c r="I119" s="100">
        <v>0</v>
      </c>
      <c r="J119" s="130">
        <v>353.26</v>
      </c>
      <c r="K119" s="135" t="str">
        <f>IFERROR(VLOOKUP(C119,'CEDARS School FRPL'!$C$4:$H$20003, 6, FALSE), "No")</f>
        <v>No</v>
      </c>
      <c r="L119" s="94">
        <f>IFERROR(VLOOKUP($C119,'CEDARS School FRPL'!$C$4:$G$20003,3,FALSE),"NO Enroll Rprtd")</f>
        <v>0.18740000000000001</v>
      </c>
      <c r="N119" s="167"/>
      <c r="O119" s="136"/>
    </row>
    <row r="120" spans="1:15">
      <c r="A120" s="77" t="s">
        <v>2253</v>
      </c>
      <c r="B120" s="77" t="s">
        <v>2577</v>
      </c>
      <c r="C120" s="3">
        <v>5281</v>
      </c>
      <c r="D120" s="74" t="s">
        <v>773</v>
      </c>
      <c r="E120" s="100">
        <v>0</v>
      </c>
      <c r="F120" s="100">
        <v>0</v>
      </c>
      <c r="G120" s="100">
        <v>0</v>
      </c>
      <c r="H120" s="100">
        <v>0</v>
      </c>
      <c r="I120" s="100">
        <v>0</v>
      </c>
      <c r="J120" s="130">
        <v>0</v>
      </c>
      <c r="K120" s="135" t="str">
        <f>IFERROR(VLOOKUP(C120,'CEDARS School FRPL'!$C$4:$H$20003, 6, FALSE), "No")</f>
        <v>No</v>
      </c>
      <c r="L120" s="94">
        <f>IFERROR(VLOOKUP($C120,'CEDARS School FRPL'!$C$4:$G$20003,3,FALSE),"NO Enroll Rprtd")</f>
        <v>0.4078</v>
      </c>
      <c r="N120" s="167"/>
      <c r="O120" s="136"/>
    </row>
    <row r="121" spans="1:15">
      <c r="A121" s="77" t="s">
        <v>2253</v>
      </c>
      <c r="B121" s="77" t="s">
        <v>2577</v>
      </c>
      <c r="C121" s="3">
        <v>5308</v>
      </c>
      <c r="D121" s="74" t="s">
        <v>774</v>
      </c>
      <c r="E121" s="100">
        <v>499.89</v>
      </c>
      <c r="F121" s="100">
        <v>0</v>
      </c>
      <c r="G121" s="100">
        <v>0</v>
      </c>
      <c r="H121" s="100">
        <v>0</v>
      </c>
      <c r="I121" s="100">
        <v>0</v>
      </c>
      <c r="J121" s="130">
        <v>499.89</v>
      </c>
      <c r="K121" s="135" t="str">
        <f>IFERROR(VLOOKUP(C121,'CEDARS School FRPL'!$C$4:$H$20003, 6, FALSE), "No")</f>
        <v>No</v>
      </c>
      <c r="L121" s="94">
        <f>IFERROR(VLOOKUP($C121,'CEDARS School FRPL'!$C$4:$G$20003,3,FALSE),"NO Enroll Rprtd")</f>
        <v>8.2199999999999995E-2</v>
      </c>
      <c r="N121" s="167"/>
      <c r="O121" s="136"/>
    </row>
    <row r="122" spans="1:15">
      <c r="A122" s="77" t="s">
        <v>2253</v>
      </c>
      <c r="B122" s="77" t="s">
        <v>2577</v>
      </c>
      <c r="C122" s="3">
        <v>5325</v>
      </c>
      <c r="D122" s="74" t="s">
        <v>3175</v>
      </c>
      <c r="E122" s="100">
        <v>0</v>
      </c>
      <c r="F122" s="100">
        <v>0</v>
      </c>
      <c r="G122" s="100">
        <v>0</v>
      </c>
      <c r="H122" s="100">
        <v>22.44</v>
      </c>
      <c r="I122" s="100">
        <v>0</v>
      </c>
      <c r="J122" s="130">
        <v>22.44</v>
      </c>
      <c r="K122" s="135" t="str">
        <f>IFERROR(VLOOKUP(C122,'CEDARS School FRPL'!$C$4:$H$20003, 6, FALSE), "No")</f>
        <v>No</v>
      </c>
      <c r="L122" s="94">
        <f>IFERROR(VLOOKUP($C122,'CEDARS School FRPL'!$C$4:$G$20003,3,FALSE),"NO Enroll Rprtd")</f>
        <v>0</v>
      </c>
      <c r="N122" s="167"/>
      <c r="O122" s="136"/>
    </row>
    <row r="123" spans="1:15">
      <c r="A123" s="77" t="s">
        <v>2253</v>
      </c>
      <c r="B123" s="77" t="s">
        <v>2577</v>
      </c>
      <c r="C123" s="3">
        <v>5714</v>
      </c>
      <c r="D123" s="74" t="s">
        <v>3058</v>
      </c>
      <c r="E123" s="100">
        <v>285.45</v>
      </c>
      <c r="F123" s="100">
        <v>0</v>
      </c>
      <c r="G123" s="100">
        <v>9.7100000000000009</v>
      </c>
      <c r="H123" s="100">
        <v>0</v>
      </c>
      <c r="I123" s="100">
        <v>0</v>
      </c>
      <c r="J123" s="130">
        <v>295.15999999999997</v>
      </c>
      <c r="K123" s="135" t="str">
        <f>IFERROR(VLOOKUP(C123,'CEDARS School FRPL'!$C$4:$H$20003, 6, FALSE), "No")</f>
        <v>No</v>
      </c>
      <c r="L123" s="94">
        <f>IFERROR(VLOOKUP($C123,'CEDARS School FRPL'!$C$4:$G$20003,3,FALSE),"NO Enroll Rprtd")</f>
        <v>8.0999999999999996E-3</v>
      </c>
      <c r="N123" s="167"/>
      <c r="O123" s="136"/>
    </row>
    <row r="124" spans="1:15">
      <c r="A124" s="77" t="s">
        <v>2423</v>
      </c>
      <c r="B124" s="77" t="s">
        <v>2578</v>
      </c>
      <c r="C124" s="3">
        <v>1647</v>
      </c>
      <c r="D124" s="74" t="s">
        <v>1968</v>
      </c>
      <c r="E124" s="100">
        <v>195.19</v>
      </c>
      <c r="F124" s="100">
        <v>0</v>
      </c>
      <c r="G124" s="100">
        <v>13.55</v>
      </c>
      <c r="H124" s="100">
        <v>0</v>
      </c>
      <c r="I124" s="100">
        <v>0</v>
      </c>
      <c r="J124" s="130">
        <v>208.74</v>
      </c>
      <c r="K124" s="135" t="str">
        <f>IFERROR(VLOOKUP(C124,'CEDARS School FRPL'!$C$4:$H$20003, 6, FALSE), "No")</f>
        <v>Yes</v>
      </c>
      <c r="L124" s="94">
        <f>IFERROR(VLOOKUP($C124,'CEDARS School FRPL'!$C$4:$G$20003,3,FALSE),"NO Enroll Rprtd")</f>
        <v>0.52800000000000002</v>
      </c>
      <c r="N124" s="167"/>
      <c r="O124" s="136"/>
    </row>
    <row r="125" spans="1:15">
      <c r="A125" t="s">
        <v>2423</v>
      </c>
      <c r="B125" s="77" t="s">
        <v>2578</v>
      </c>
      <c r="C125" s="3">
        <v>1799</v>
      </c>
      <c r="D125" s="74" t="s">
        <v>1969</v>
      </c>
      <c r="E125" s="100">
        <v>3.84</v>
      </c>
      <c r="F125" s="100">
        <v>0</v>
      </c>
      <c r="G125" s="100">
        <v>0</v>
      </c>
      <c r="H125" s="100">
        <v>0</v>
      </c>
      <c r="I125" s="100">
        <v>0</v>
      </c>
      <c r="J125" s="130">
        <v>3.84</v>
      </c>
      <c r="K125" s="135" t="str">
        <f>IFERROR(VLOOKUP(C125,'CEDARS School FRPL'!$C$4:$H$20003, 6, FALSE), "No")</f>
        <v>No</v>
      </c>
      <c r="L125" s="94">
        <f>IFERROR(VLOOKUP($C125,'CEDARS School FRPL'!$C$4:$G$20003,3,FALSE),"NO Enroll Rprtd")</f>
        <v>0.42949999999999999</v>
      </c>
      <c r="N125" s="167"/>
      <c r="O125" s="136"/>
    </row>
    <row r="126" spans="1:15">
      <c r="A126" s="77" t="s">
        <v>2423</v>
      </c>
      <c r="B126" s="77" t="s">
        <v>2578</v>
      </c>
      <c r="C126" s="3">
        <v>2066</v>
      </c>
      <c r="D126" s="74" t="s">
        <v>1970</v>
      </c>
      <c r="E126" s="100">
        <v>584.63</v>
      </c>
      <c r="F126" s="100">
        <v>0</v>
      </c>
      <c r="G126" s="100">
        <v>0</v>
      </c>
      <c r="H126" s="100">
        <v>0</v>
      </c>
      <c r="I126" s="100">
        <v>0</v>
      </c>
      <c r="J126" s="130">
        <v>584.63</v>
      </c>
      <c r="K126" s="135" t="str">
        <f>IFERROR(VLOOKUP(C126,'CEDARS School FRPL'!$C$4:$H$20003, 6, FALSE), "No")</f>
        <v>No</v>
      </c>
      <c r="L126" s="94">
        <f>IFERROR(VLOOKUP($C126,'CEDARS School FRPL'!$C$4:$G$20003,3,FALSE),"NO Enroll Rprtd")</f>
        <v>0.3548</v>
      </c>
      <c r="N126" s="167"/>
      <c r="O126" s="136"/>
    </row>
    <row r="127" spans="1:15">
      <c r="A127" s="77" t="s">
        <v>2423</v>
      </c>
      <c r="B127" s="77" t="s">
        <v>2578</v>
      </c>
      <c r="C127" s="3">
        <v>2067</v>
      </c>
      <c r="D127" s="74" t="s">
        <v>142</v>
      </c>
      <c r="E127" s="100">
        <v>329.44</v>
      </c>
      <c r="F127" s="100">
        <v>18.079999999999998</v>
      </c>
      <c r="G127" s="100">
        <v>0</v>
      </c>
      <c r="H127" s="100">
        <v>0</v>
      </c>
      <c r="I127" s="100">
        <v>0</v>
      </c>
      <c r="J127" s="130">
        <v>347.52</v>
      </c>
      <c r="K127" s="135" t="str">
        <f>IFERROR(VLOOKUP(C127,'CEDARS School FRPL'!$C$4:$H$20003, 6, FALSE), "No")</f>
        <v>No</v>
      </c>
      <c r="L127" s="94">
        <f>IFERROR(VLOOKUP($C127,'CEDARS School FRPL'!$C$4:$G$20003,3,FALSE),"NO Enroll Rprtd")</f>
        <v>0.44159999999999999</v>
      </c>
      <c r="N127" s="167"/>
      <c r="O127" s="136"/>
    </row>
    <row r="128" spans="1:15">
      <c r="A128" s="77" t="s">
        <v>2423</v>
      </c>
      <c r="B128" s="77" t="s">
        <v>2578</v>
      </c>
      <c r="C128" s="3">
        <v>2075</v>
      </c>
      <c r="D128" s="74" t="s">
        <v>1971</v>
      </c>
      <c r="E128" s="100">
        <v>631.66</v>
      </c>
      <c r="F128" s="100">
        <v>0</v>
      </c>
      <c r="G128" s="100">
        <v>0</v>
      </c>
      <c r="H128" s="100">
        <v>0</v>
      </c>
      <c r="I128" s="100">
        <v>0</v>
      </c>
      <c r="J128" s="130">
        <v>631.66</v>
      </c>
      <c r="K128" s="135" t="str">
        <f>IFERROR(VLOOKUP(C128,'CEDARS School FRPL'!$C$4:$H$20003, 6, FALSE), "No")</f>
        <v>No</v>
      </c>
      <c r="L128" s="94">
        <f>IFERROR(VLOOKUP($C128,'CEDARS School FRPL'!$C$4:$G$20003,3,FALSE),"NO Enroll Rprtd")</f>
        <v>0.3891</v>
      </c>
      <c r="N128" s="167"/>
      <c r="O128" s="136"/>
    </row>
    <row r="129" spans="1:15">
      <c r="A129" s="77" t="s">
        <v>2423</v>
      </c>
      <c r="B129" s="77" t="s">
        <v>2578</v>
      </c>
      <c r="C129" s="3">
        <v>2175</v>
      </c>
      <c r="D129" s="74" t="s">
        <v>1972</v>
      </c>
      <c r="E129" s="100">
        <v>292.02</v>
      </c>
      <c r="F129" s="100">
        <v>17.440000000000001</v>
      </c>
      <c r="G129" s="100">
        <v>0</v>
      </c>
      <c r="H129" s="100">
        <v>0</v>
      </c>
      <c r="I129" s="100">
        <v>0</v>
      </c>
      <c r="J129" s="130">
        <v>309.45999999999998</v>
      </c>
      <c r="K129" s="135" t="str">
        <f>IFERROR(VLOOKUP(C129,'CEDARS School FRPL'!$C$4:$H$20003, 6, FALSE), "No")</f>
        <v>No</v>
      </c>
      <c r="L129" s="94">
        <f>IFERROR(VLOOKUP($C129,'CEDARS School FRPL'!$C$4:$G$20003,3,FALSE),"NO Enroll Rprtd")</f>
        <v>0.15260000000000001</v>
      </c>
      <c r="N129" s="167"/>
      <c r="O129" s="136"/>
    </row>
    <row r="130" spans="1:15">
      <c r="A130" s="77" t="s">
        <v>2423</v>
      </c>
      <c r="B130" s="77" t="s">
        <v>2578</v>
      </c>
      <c r="C130" s="3">
        <v>2225</v>
      </c>
      <c r="D130" s="74" t="s">
        <v>1973</v>
      </c>
      <c r="E130" s="100">
        <v>321.77999999999997</v>
      </c>
      <c r="F130" s="100">
        <v>14.11</v>
      </c>
      <c r="G130" s="100">
        <v>0</v>
      </c>
      <c r="H130" s="100">
        <v>0</v>
      </c>
      <c r="I130" s="100">
        <v>0</v>
      </c>
      <c r="J130" s="130">
        <v>335.89</v>
      </c>
      <c r="K130" s="135" t="str">
        <f>IFERROR(VLOOKUP(C130,'CEDARS School FRPL'!$C$4:$H$20003, 6, FALSE), "No")</f>
        <v>No</v>
      </c>
      <c r="L130" s="94">
        <f>IFERROR(VLOOKUP($C130,'CEDARS School FRPL'!$C$4:$G$20003,3,FALSE),"NO Enroll Rprtd")</f>
        <v>0.30170000000000002</v>
      </c>
      <c r="N130" s="167"/>
      <c r="O130" s="136"/>
    </row>
    <row r="131" spans="1:15">
      <c r="A131" s="77" t="s">
        <v>2423</v>
      </c>
      <c r="B131" s="77" t="s">
        <v>2578</v>
      </c>
      <c r="C131" s="3">
        <v>2262</v>
      </c>
      <c r="D131" s="74" t="s">
        <v>1974</v>
      </c>
      <c r="E131" s="100">
        <v>388.02</v>
      </c>
      <c r="F131" s="100">
        <v>17</v>
      </c>
      <c r="G131" s="100">
        <v>0</v>
      </c>
      <c r="H131" s="100">
        <v>0</v>
      </c>
      <c r="I131" s="100">
        <v>0</v>
      </c>
      <c r="J131" s="130">
        <v>405.02</v>
      </c>
      <c r="K131" s="135" t="str">
        <f>IFERROR(VLOOKUP(C131,'CEDARS School FRPL'!$C$4:$H$20003, 6, FALSE), "No")</f>
        <v>No</v>
      </c>
      <c r="L131" s="94">
        <f>IFERROR(VLOOKUP($C131,'CEDARS School FRPL'!$C$4:$G$20003,3,FALSE),"NO Enroll Rprtd")</f>
        <v>0.24890000000000001</v>
      </c>
      <c r="N131" s="167"/>
      <c r="O131" s="136"/>
    </row>
    <row r="132" spans="1:15">
      <c r="A132" s="77" t="s">
        <v>2423</v>
      </c>
      <c r="B132" s="77" t="s">
        <v>2578</v>
      </c>
      <c r="C132" s="3">
        <v>2365</v>
      </c>
      <c r="D132" s="74" t="s">
        <v>124</v>
      </c>
      <c r="E132" s="100">
        <v>174.85</v>
      </c>
      <c r="F132" s="100">
        <v>15.5</v>
      </c>
      <c r="G132" s="100">
        <v>0</v>
      </c>
      <c r="H132" s="100">
        <v>0</v>
      </c>
      <c r="I132" s="100">
        <v>0</v>
      </c>
      <c r="J132" s="130">
        <v>190.35</v>
      </c>
      <c r="K132" s="135" t="str">
        <f>IFERROR(VLOOKUP(C132,'CEDARS School FRPL'!$C$4:$H$20003, 6, FALSE), "No")</f>
        <v>No</v>
      </c>
      <c r="L132" s="94">
        <f>IFERROR(VLOOKUP($C132,'CEDARS School FRPL'!$C$4:$G$20003,3,FALSE),"NO Enroll Rprtd")</f>
        <v>0.21759999999999999</v>
      </c>
      <c r="N132" s="167"/>
      <c r="O132" s="136"/>
    </row>
    <row r="133" spans="1:15">
      <c r="A133" s="77" t="s">
        <v>2423</v>
      </c>
      <c r="B133" s="77" t="s">
        <v>2578</v>
      </c>
      <c r="C133" s="3">
        <v>2387</v>
      </c>
      <c r="D133" s="74" t="s">
        <v>1975</v>
      </c>
      <c r="E133" s="100">
        <v>265.79000000000002</v>
      </c>
      <c r="F133" s="100">
        <v>17</v>
      </c>
      <c r="G133" s="100">
        <v>0</v>
      </c>
      <c r="H133" s="100">
        <v>0</v>
      </c>
      <c r="I133" s="100">
        <v>0</v>
      </c>
      <c r="J133" s="130">
        <v>282.79000000000002</v>
      </c>
      <c r="K133" s="135" t="str">
        <f>IFERROR(VLOOKUP(C133,'CEDARS School FRPL'!$C$4:$H$20003, 6, FALSE), "No")</f>
        <v>No</v>
      </c>
      <c r="L133" s="94">
        <f>IFERROR(VLOOKUP($C133,'CEDARS School FRPL'!$C$4:$G$20003,3,FALSE),"NO Enroll Rprtd")</f>
        <v>0.37940000000000002</v>
      </c>
      <c r="N133" s="167"/>
      <c r="O133" s="136"/>
    </row>
    <row r="134" spans="1:15">
      <c r="A134" s="77" t="s">
        <v>2423</v>
      </c>
      <c r="B134" s="77" t="s">
        <v>2578</v>
      </c>
      <c r="C134" s="3">
        <v>2431</v>
      </c>
      <c r="D134" s="74" t="s">
        <v>1976</v>
      </c>
      <c r="E134" s="100">
        <v>318.38</v>
      </c>
      <c r="F134" s="100">
        <v>17.329999999999998</v>
      </c>
      <c r="G134" s="100">
        <v>0</v>
      </c>
      <c r="H134" s="100">
        <v>0</v>
      </c>
      <c r="I134" s="100">
        <v>0</v>
      </c>
      <c r="J134" s="130">
        <v>335.71</v>
      </c>
      <c r="K134" s="135" t="str">
        <f>IFERROR(VLOOKUP(C134,'CEDARS School FRPL'!$C$4:$H$20003, 6, FALSE), "No")</f>
        <v>Yes</v>
      </c>
      <c r="L134" s="94">
        <f>IFERROR(VLOOKUP($C134,'CEDARS School FRPL'!$C$4:$G$20003,3,FALSE),"NO Enroll Rprtd")</f>
        <v>0.5101</v>
      </c>
      <c r="N134" s="167"/>
      <c r="O134" s="136"/>
    </row>
    <row r="135" spans="1:15">
      <c r="A135" s="74" t="s">
        <v>2423</v>
      </c>
      <c r="B135" s="77" t="s">
        <v>2578</v>
      </c>
      <c r="C135" s="3">
        <v>2553</v>
      </c>
      <c r="D135" s="74" t="s">
        <v>1977</v>
      </c>
      <c r="E135" s="100">
        <v>997.02</v>
      </c>
      <c r="F135" s="100">
        <v>0</v>
      </c>
      <c r="G135" s="100">
        <v>99.23</v>
      </c>
      <c r="H135" s="100">
        <v>0</v>
      </c>
      <c r="I135" s="100">
        <v>0</v>
      </c>
      <c r="J135" s="130">
        <v>1096.25</v>
      </c>
      <c r="K135" s="135" t="str">
        <f>IFERROR(VLOOKUP(C135,'CEDARS School FRPL'!$C$4:$H$20003, 6, FALSE), "No")</f>
        <v>No</v>
      </c>
      <c r="L135" s="94">
        <f>IFERROR(VLOOKUP($C135,'CEDARS School FRPL'!$C$4:$G$20003,3,FALSE),"NO Enroll Rprtd")</f>
        <v>0.3296</v>
      </c>
      <c r="N135" s="167"/>
      <c r="O135" s="136"/>
    </row>
    <row r="136" spans="1:15">
      <c r="A136" s="77" t="s">
        <v>2423</v>
      </c>
      <c r="B136" s="77" t="s">
        <v>2578</v>
      </c>
      <c r="C136" s="3">
        <v>2817</v>
      </c>
      <c r="D136" s="74" t="s">
        <v>1978</v>
      </c>
      <c r="E136" s="100">
        <v>307.58999999999997</v>
      </c>
      <c r="F136" s="100">
        <v>16</v>
      </c>
      <c r="G136" s="100">
        <v>0</v>
      </c>
      <c r="H136" s="100">
        <v>0</v>
      </c>
      <c r="I136" s="100">
        <v>0</v>
      </c>
      <c r="J136" s="130">
        <v>323.58999999999997</v>
      </c>
      <c r="K136" s="135" t="str">
        <f>IFERROR(VLOOKUP(C136,'CEDARS School FRPL'!$C$4:$H$20003, 6, FALSE), "No")</f>
        <v>No</v>
      </c>
      <c r="L136" s="94">
        <f>IFERROR(VLOOKUP($C136,'CEDARS School FRPL'!$C$4:$G$20003,3,FALSE),"NO Enroll Rprtd")</f>
        <v>0.4259</v>
      </c>
      <c r="N136" s="167"/>
      <c r="O136" s="136"/>
    </row>
    <row r="137" spans="1:15">
      <c r="A137" s="77" t="s">
        <v>2423</v>
      </c>
      <c r="B137" s="77" t="s">
        <v>2578</v>
      </c>
      <c r="C137" s="3">
        <v>3134</v>
      </c>
      <c r="D137" s="74" t="s">
        <v>1979</v>
      </c>
      <c r="E137" s="100">
        <v>422.71</v>
      </c>
      <c r="F137" s="100">
        <v>15.44</v>
      </c>
      <c r="G137" s="100">
        <v>0</v>
      </c>
      <c r="H137" s="100">
        <v>0</v>
      </c>
      <c r="I137" s="100">
        <v>0</v>
      </c>
      <c r="J137" s="130">
        <v>438.15</v>
      </c>
      <c r="K137" s="135" t="str">
        <f>IFERROR(VLOOKUP(C137,'CEDARS School FRPL'!$C$4:$H$20003, 6, FALSE), "No")</f>
        <v>No</v>
      </c>
      <c r="L137" s="94">
        <f>IFERROR(VLOOKUP($C137,'CEDARS School FRPL'!$C$4:$G$20003,3,FALSE),"NO Enroll Rprtd")</f>
        <v>0.33550000000000002</v>
      </c>
      <c r="N137" s="167"/>
      <c r="O137" s="136"/>
    </row>
    <row r="138" spans="1:15">
      <c r="A138" s="77" t="s">
        <v>2423</v>
      </c>
      <c r="B138" s="77" t="s">
        <v>2578</v>
      </c>
      <c r="C138" s="3">
        <v>3200</v>
      </c>
      <c r="D138" s="74" t="s">
        <v>1980</v>
      </c>
      <c r="E138" s="100">
        <v>274.06</v>
      </c>
      <c r="F138" s="100">
        <v>16.22</v>
      </c>
      <c r="G138" s="100">
        <v>0</v>
      </c>
      <c r="H138" s="100">
        <v>0</v>
      </c>
      <c r="I138" s="100">
        <v>0</v>
      </c>
      <c r="J138" s="130">
        <v>290.27999999999997</v>
      </c>
      <c r="K138" s="135" t="str">
        <f>IFERROR(VLOOKUP(C138,'CEDARS School FRPL'!$C$4:$H$20003, 6, FALSE), "No")</f>
        <v>Yes</v>
      </c>
      <c r="L138" s="94">
        <f>IFERROR(VLOOKUP($C138,'CEDARS School FRPL'!$C$4:$G$20003,3,FALSE),"NO Enroll Rprtd")</f>
        <v>0.59250000000000003</v>
      </c>
      <c r="N138" s="167"/>
      <c r="O138" s="136"/>
    </row>
    <row r="139" spans="1:15">
      <c r="A139" s="77" t="s">
        <v>2423</v>
      </c>
      <c r="B139" s="77" t="s">
        <v>2578</v>
      </c>
      <c r="C139" s="3">
        <v>3201</v>
      </c>
      <c r="D139" s="74" t="s">
        <v>1981</v>
      </c>
      <c r="E139" s="100">
        <v>599.41</v>
      </c>
      <c r="F139" s="100">
        <v>0</v>
      </c>
      <c r="G139" s="100">
        <v>0</v>
      </c>
      <c r="H139" s="100">
        <v>0</v>
      </c>
      <c r="I139" s="100">
        <v>0</v>
      </c>
      <c r="J139" s="130">
        <v>599.41</v>
      </c>
      <c r="K139" s="135" t="str">
        <f>IFERROR(VLOOKUP(C139,'CEDARS School FRPL'!$C$4:$H$20003, 6, FALSE), "No")</f>
        <v>Yes</v>
      </c>
      <c r="L139" s="94">
        <f>IFERROR(VLOOKUP($C139,'CEDARS School FRPL'!$C$4:$G$20003,3,FALSE),"NO Enroll Rprtd")</f>
        <v>0.51529999999999998</v>
      </c>
      <c r="N139" s="167"/>
      <c r="O139" s="136"/>
    </row>
    <row r="140" spans="1:15">
      <c r="A140" s="77" t="s">
        <v>2423</v>
      </c>
      <c r="B140" s="77" t="s">
        <v>2578</v>
      </c>
      <c r="C140" s="3">
        <v>3202</v>
      </c>
      <c r="D140" s="74" t="s">
        <v>1982</v>
      </c>
      <c r="E140" s="100">
        <v>401.37</v>
      </c>
      <c r="F140" s="100">
        <v>16.670000000000002</v>
      </c>
      <c r="G140" s="100">
        <v>0</v>
      </c>
      <c r="H140" s="100">
        <v>0</v>
      </c>
      <c r="I140" s="100">
        <v>0</v>
      </c>
      <c r="J140" s="130">
        <v>418.04</v>
      </c>
      <c r="K140" s="135" t="str">
        <f>IFERROR(VLOOKUP(C140,'CEDARS School FRPL'!$C$4:$H$20003, 6, FALSE), "No")</f>
        <v>No</v>
      </c>
      <c r="L140" s="94">
        <f>IFERROR(VLOOKUP($C140,'CEDARS School FRPL'!$C$4:$G$20003,3,FALSE),"NO Enroll Rprtd")</f>
        <v>0.34089999999999998</v>
      </c>
      <c r="N140" s="167"/>
      <c r="O140" s="136"/>
    </row>
    <row r="141" spans="1:15">
      <c r="A141" s="77" t="s">
        <v>2423</v>
      </c>
      <c r="B141" s="77" t="s">
        <v>2578</v>
      </c>
      <c r="C141" s="3">
        <v>3576</v>
      </c>
      <c r="D141" s="74" t="s">
        <v>1983</v>
      </c>
      <c r="E141" s="100">
        <v>953.19</v>
      </c>
      <c r="F141" s="100">
        <v>0</v>
      </c>
      <c r="G141" s="100">
        <v>107.18</v>
      </c>
      <c r="H141" s="100">
        <v>0</v>
      </c>
      <c r="I141" s="100">
        <v>0</v>
      </c>
      <c r="J141" s="130">
        <v>1060.3700000000001</v>
      </c>
      <c r="K141" s="135" t="str">
        <f>IFERROR(VLOOKUP(C141,'CEDARS School FRPL'!$C$4:$H$20003, 6, FALSE), "No")</f>
        <v>No</v>
      </c>
      <c r="L141" s="94">
        <f>IFERROR(VLOOKUP($C141,'CEDARS School FRPL'!$C$4:$G$20003,3,FALSE),"NO Enroll Rprtd")</f>
        <v>0.2576</v>
      </c>
      <c r="N141" s="167"/>
      <c r="O141" s="136"/>
    </row>
    <row r="142" spans="1:15">
      <c r="A142" s="77" t="s">
        <v>2423</v>
      </c>
      <c r="B142" s="77" t="s">
        <v>2578</v>
      </c>
      <c r="C142" s="3">
        <v>4442</v>
      </c>
      <c r="D142" s="74" t="s">
        <v>1984</v>
      </c>
      <c r="E142" s="100">
        <v>574.11</v>
      </c>
      <c r="F142" s="100">
        <v>0</v>
      </c>
      <c r="G142" s="100">
        <v>0</v>
      </c>
      <c r="H142" s="100">
        <v>0</v>
      </c>
      <c r="I142" s="100">
        <v>0</v>
      </c>
      <c r="J142" s="130">
        <v>574.11</v>
      </c>
      <c r="K142" s="135" t="str">
        <f>IFERROR(VLOOKUP(C142,'CEDARS School FRPL'!$C$4:$H$20003, 6, FALSE), "No")</f>
        <v>No</v>
      </c>
      <c r="L142" s="94">
        <f>IFERROR(VLOOKUP($C142,'CEDARS School FRPL'!$C$4:$G$20003,3,FALSE),"NO Enroll Rprtd")</f>
        <v>0.27679999999999999</v>
      </c>
      <c r="N142" s="167"/>
      <c r="O142" s="136"/>
    </row>
    <row r="143" spans="1:15">
      <c r="A143" s="77" t="s">
        <v>2423</v>
      </c>
      <c r="B143" s="77" t="s">
        <v>2578</v>
      </c>
      <c r="C143" s="3">
        <v>4515</v>
      </c>
      <c r="D143" s="74" t="s">
        <v>1985</v>
      </c>
      <c r="E143" s="100">
        <v>1070.96</v>
      </c>
      <c r="F143" s="100">
        <v>0</v>
      </c>
      <c r="G143" s="100">
        <v>125.76</v>
      </c>
      <c r="H143" s="100">
        <v>0</v>
      </c>
      <c r="I143" s="100">
        <v>0</v>
      </c>
      <c r="J143" s="130">
        <v>1196.72</v>
      </c>
      <c r="K143" s="135" t="str">
        <f>IFERROR(VLOOKUP(C143,'CEDARS School FRPL'!$C$4:$H$20003, 6, FALSE), "No")</f>
        <v>No</v>
      </c>
      <c r="L143" s="94">
        <f>IFERROR(VLOOKUP($C143,'CEDARS School FRPL'!$C$4:$G$20003,3,FALSE),"NO Enroll Rprtd")</f>
        <v>0.41310000000000002</v>
      </c>
      <c r="N143" s="167"/>
      <c r="O143" s="136"/>
    </row>
    <row r="144" spans="1:15">
      <c r="A144" s="77" t="s">
        <v>2423</v>
      </c>
      <c r="B144" s="77" t="s">
        <v>2578</v>
      </c>
      <c r="C144" s="3">
        <v>4571</v>
      </c>
      <c r="D144" s="74" t="s">
        <v>1986</v>
      </c>
      <c r="E144" s="100">
        <v>381.39</v>
      </c>
      <c r="F144" s="100">
        <v>14.87</v>
      </c>
      <c r="G144" s="100">
        <v>0</v>
      </c>
      <c r="H144" s="100">
        <v>0</v>
      </c>
      <c r="I144" s="100">
        <v>0</v>
      </c>
      <c r="J144" s="130">
        <v>396.26</v>
      </c>
      <c r="K144" s="135" t="str">
        <f>IFERROR(VLOOKUP(C144,'CEDARS School FRPL'!$C$4:$H$20003, 6, FALSE), "No")</f>
        <v>No</v>
      </c>
      <c r="L144" s="94">
        <f>IFERROR(VLOOKUP($C144,'CEDARS School FRPL'!$C$4:$G$20003,3,FALSE),"NO Enroll Rprtd")</f>
        <v>0.27879999999999999</v>
      </c>
      <c r="N144" s="167"/>
      <c r="O144" s="136"/>
    </row>
    <row r="145" spans="1:15">
      <c r="A145" s="77" t="s">
        <v>2423</v>
      </c>
      <c r="B145" s="77" t="s">
        <v>2578</v>
      </c>
      <c r="C145" s="168">
        <v>5125</v>
      </c>
      <c r="D145" s="74" t="s">
        <v>1987</v>
      </c>
      <c r="E145" s="100">
        <v>276.37</v>
      </c>
      <c r="F145" s="100">
        <v>13.33</v>
      </c>
      <c r="G145" s="100">
        <v>0</v>
      </c>
      <c r="H145" s="100">
        <v>0</v>
      </c>
      <c r="I145" s="100">
        <v>0</v>
      </c>
      <c r="J145" s="130">
        <v>289.7</v>
      </c>
      <c r="K145" s="135" t="str">
        <f>IFERROR(VLOOKUP(C145,'CEDARS School FRPL'!$C$4:$H$20003, 6, FALSE), "No")</f>
        <v>No</v>
      </c>
      <c r="L145" s="94">
        <f>IFERROR(VLOOKUP($C145,'CEDARS School FRPL'!$C$4:$G$20003,3,FALSE),"NO Enroll Rprtd")</f>
        <v>0.21110000000000001</v>
      </c>
      <c r="N145" s="167"/>
      <c r="O145" s="136"/>
    </row>
    <row r="146" spans="1:15">
      <c r="A146" s="77" t="s">
        <v>2423</v>
      </c>
      <c r="B146" s="77" t="s">
        <v>2578</v>
      </c>
      <c r="C146" s="3">
        <v>5239</v>
      </c>
      <c r="D146" s="74" t="s">
        <v>1988</v>
      </c>
      <c r="E146" s="100">
        <v>317.83999999999997</v>
      </c>
      <c r="F146" s="100">
        <v>33.36</v>
      </c>
      <c r="G146" s="100">
        <v>0</v>
      </c>
      <c r="H146" s="100">
        <v>0</v>
      </c>
      <c r="I146" s="100">
        <v>0</v>
      </c>
      <c r="J146" s="130">
        <v>351.2</v>
      </c>
      <c r="K146" s="135" t="str">
        <f>IFERROR(VLOOKUP(C146,'CEDARS School FRPL'!$C$4:$H$20003, 6, FALSE), "No")</f>
        <v>Yes</v>
      </c>
      <c r="L146" s="94">
        <f>IFERROR(VLOOKUP($C146,'CEDARS School FRPL'!$C$4:$G$20003,3,FALSE),"NO Enroll Rprtd")</f>
        <v>0.63380000000000003</v>
      </c>
      <c r="N146" s="167"/>
      <c r="O146" s="136"/>
    </row>
    <row r="147" spans="1:15">
      <c r="A147" s="77" t="s">
        <v>2423</v>
      </c>
      <c r="B147" s="77" t="s">
        <v>2578</v>
      </c>
      <c r="C147" s="3">
        <v>5340</v>
      </c>
      <c r="D147" s="74" t="s">
        <v>1989</v>
      </c>
      <c r="E147" s="100">
        <v>0</v>
      </c>
      <c r="F147" s="100">
        <v>0</v>
      </c>
      <c r="G147" s="100">
        <v>0</v>
      </c>
      <c r="H147" s="100">
        <v>114.78</v>
      </c>
      <c r="I147" s="100">
        <v>0</v>
      </c>
      <c r="J147" s="130">
        <v>114.78</v>
      </c>
      <c r="K147" s="135" t="str">
        <f>IFERROR(VLOOKUP(C147,'CEDARS School FRPL'!$C$4:$H$20003, 6, FALSE), "No")</f>
        <v>Yes</v>
      </c>
      <c r="L147" s="94">
        <f>IFERROR(VLOOKUP($C147,'CEDARS School FRPL'!$C$4:$G$20003,3,FALSE),"NO Enroll Rprtd")</f>
        <v>0.61919999999999997</v>
      </c>
      <c r="N147" s="167"/>
      <c r="O147" s="136"/>
    </row>
    <row r="148" spans="1:15">
      <c r="A148" s="77" t="s">
        <v>2423</v>
      </c>
      <c r="B148" s="77" t="s">
        <v>2578</v>
      </c>
      <c r="C148" s="3">
        <v>5366</v>
      </c>
      <c r="D148" s="74" t="s">
        <v>1990</v>
      </c>
      <c r="E148" s="100">
        <v>281.16000000000003</v>
      </c>
      <c r="F148" s="100">
        <v>0</v>
      </c>
      <c r="G148" s="100">
        <v>0</v>
      </c>
      <c r="H148" s="100">
        <v>0</v>
      </c>
      <c r="I148" s="100">
        <v>0</v>
      </c>
      <c r="J148" s="130">
        <v>281.16000000000003</v>
      </c>
      <c r="K148" s="135" t="str">
        <f>IFERROR(VLOOKUP(C148,'CEDARS School FRPL'!$C$4:$H$20003, 6, FALSE), "No")</f>
        <v>No</v>
      </c>
      <c r="L148" s="94">
        <f>IFERROR(VLOOKUP($C148,'CEDARS School FRPL'!$C$4:$G$20003,3,FALSE),"NO Enroll Rprtd")</f>
        <v>0.27329999999999999</v>
      </c>
      <c r="N148" s="167"/>
      <c r="O148" s="136"/>
    </row>
    <row r="149" spans="1:15">
      <c r="A149" s="77" t="s">
        <v>2156</v>
      </c>
      <c r="B149" s="77" t="s">
        <v>2579</v>
      </c>
      <c r="C149" s="3">
        <v>3142</v>
      </c>
      <c r="D149" s="74" t="s">
        <v>3</v>
      </c>
      <c r="E149" s="100">
        <v>13.44</v>
      </c>
      <c r="F149" s="100">
        <v>0</v>
      </c>
      <c r="G149" s="100">
        <v>0</v>
      </c>
      <c r="H149" s="100">
        <v>0</v>
      </c>
      <c r="I149" s="100">
        <v>0</v>
      </c>
      <c r="J149" s="130">
        <v>13.44</v>
      </c>
      <c r="K149" s="135" t="str">
        <f>IFERROR(VLOOKUP(C149,'CEDARS School FRPL'!$C$4:$H$20003, 6, FALSE), "No")</f>
        <v>No</v>
      </c>
      <c r="L149" s="94">
        <f>IFERROR(VLOOKUP($C149,'CEDARS School FRPL'!$C$4:$G$20003,3,FALSE),"NO Enroll Rprtd")</f>
        <v>0</v>
      </c>
      <c r="N149" s="167"/>
      <c r="O149" s="136"/>
    </row>
    <row r="150" spans="1:15">
      <c r="A150" s="77" t="s">
        <v>2345</v>
      </c>
      <c r="B150" s="77" t="s">
        <v>2580</v>
      </c>
      <c r="C150" s="3">
        <v>1510</v>
      </c>
      <c r="D150" s="74" t="s">
        <v>1396</v>
      </c>
      <c r="E150" s="100">
        <v>315.7</v>
      </c>
      <c r="F150" s="100">
        <v>0</v>
      </c>
      <c r="G150" s="100">
        <v>5.65</v>
      </c>
      <c r="H150" s="100">
        <v>0</v>
      </c>
      <c r="I150" s="100">
        <v>0</v>
      </c>
      <c r="J150" s="130">
        <v>321.34999999999997</v>
      </c>
      <c r="K150" s="135" t="str">
        <f>IFERROR(VLOOKUP(C150,'CEDARS School FRPL'!$C$4:$H$20003, 6, FALSE), "No")</f>
        <v>Yes</v>
      </c>
      <c r="L150" s="94">
        <f>IFERROR(VLOOKUP($C150,'CEDARS School FRPL'!$C$4:$G$20003,3,FALSE),"NO Enroll Rprtd")</f>
        <v>0.5917</v>
      </c>
      <c r="N150" s="167"/>
      <c r="O150" s="136"/>
    </row>
    <row r="151" spans="1:15">
      <c r="A151" s="77" t="s">
        <v>2345</v>
      </c>
      <c r="B151" s="77" t="s">
        <v>2580</v>
      </c>
      <c r="C151" s="3">
        <v>1560</v>
      </c>
      <c r="D151" s="74" t="s">
        <v>3060</v>
      </c>
      <c r="E151" s="100">
        <v>0</v>
      </c>
      <c r="F151" s="100">
        <v>0</v>
      </c>
      <c r="G151" s="100">
        <v>0</v>
      </c>
      <c r="H151" s="100">
        <v>0</v>
      </c>
      <c r="I151" s="100">
        <v>0</v>
      </c>
      <c r="J151" s="130">
        <v>0</v>
      </c>
      <c r="K151" s="135" t="str">
        <f>IFERROR(VLOOKUP(C151,'CEDARS School FRPL'!$C$4:$H$20003, 6, FALSE), "No")</f>
        <v>No</v>
      </c>
      <c r="L151" s="94">
        <f>IFERROR(VLOOKUP($C151,'CEDARS School FRPL'!$C$4:$G$20003,3,FALSE),"NO Enroll Rprtd")</f>
        <v>0.2414</v>
      </c>
      <c r="N151" s="167"/>
      <c r="O151" s="136"/>
    </row>
    <row r="152" spans="1:15">
      <c r="A152" s="77" t="s">
        <v>2345</v>
      </c>
      <c r="B152" s="77" t="s">
        <v>2580</v>
      </c>
      <c r="C152" s="3">
        <v>2399</v>
      </c>
      <c r="D152" s="74" t="s">
        <v>1397</v>
      </c>
      <c r="E152" s="100">
        <v>373.11</v>
      </c>
      <c r="F152" s="100">
        <v>0</v>
      </c>
      <c r="G152" s="100">
        <v>0</v>
      </c>
      <c r="H152" s="100">
        <v>0</v>
      </c>
      <c r="I152" s="100">
        <v>0</v>
      </c>
      <c r="J152" s="130">
        <v>373.11</v>
      </c>
      <c r="K152" s="135" t="str">
        <f>IFERROR(VLOOKUP(C152,'CEDARS School FRPL'!$C$4:$H$20003, 6, FALSE), "No")</f>
        <v>Yes</v>
      </c>
      <c r="L152" s="94">
        <f>IFERROR(VLOOKUP($C152,'CEDARS School FRPL'!$C$4:$G$20003,3,FALSE),"NO Enroll Rprtd")</f>
        <v>0.63119999999999998</v>
      </c>
      <c r="N152" s="167"/>
      <c r="O152" s="136"/>
    </row>
    <row r="153" spans="1:15">
      <c r="A153" s="77" t="s">
        <v>2345</v>
      </c>
      <c r="B153" s="77" t="s">
        <v>2580</v>
      </c>
      <c r="C153" s="3">
        <v>2543</v>
      </c>
      <c r="D153" s="74" t="s">
        <v>1398</v>
      </c>
      <c r="E153" s="100">
        <v>280.44</v>
      </c>
      <c r="F153" s="100">
        <v>0</v>
      </c>
      <c r="G153" s="100">
        <v>0</v>
      </c>
      <c r="H153" s="100">
        <v>0</v>
      </c>
      <c r="I153" s="100">
        <v>0</v>
      </c>
      <c r="J153" s="130">
        <v>280.44</v>
      </c>
      <c r="K153" s="135" t="str">
        <f>IFERROR(VLOOKUP(C153,'CEDARS School FRPL'!$C$4:$H$20003, 6, FALSE), "No")</f>
        <v>Yes</v>
      </c>
      <c r="L153" s="94">
        <f>IFERROR(VLOOKUP($C153,'CEDARS School FRPL'!$C$4:$G$20003,3,FALSE),"NO Enroll Rprtd")</f>
        <v>0.49380000000000002</v>
      </c>
      <c r="N153" s="167"/>
      <c r="O153" s="136"/>
    </row>
    <row r="154" spans="1:15">
      <c r="A154" s="77" t="s">
        <v>2345</v>
      </c>
      <c r="B154" s="77" t="s">
        <v>2580</v>
      </c>
      <c r="C154" s="3">
        <v>2576</v>
      </c>
      <c r="D154" s="74" t="s">
        <v>1399</v>
      </c>
      <c r="E154" s="100">
        <v>614.46</v>
      </c>
      <c r="F154" s="100">
        <v>0</v>
      </c>
      <c r="G154" s="100">
        <v>0</v>
      </c>
      <c r="H154" s="100">
        <v>0</v>
      </c>
      <c r="I154" s="100">
        <v>0</v>
      </c>
      <c r="J154" s="130">
        <v>614.46</v>
      </c>
      <c r="K154" s="135" t="str">
        <f>IFERROR(VLOOKUP(C154,'CEDARS School FRPL'!$C$4:$H$20003, 6, FALSE), "No")</f>
        <v>No</v>
      </c>
      <c r="L154" s="94">
        <f>IFERROR(VLOOKUP($C154,'CEDARS School FRPL'!$C$4:$G$20003,3,FALSE),"NO Enroll Rprtd")</f>
        <v>0.46079999999999999</v>
      </c>
      <c r="N154" s="167"/>
      <c r="O154" s="136"/>
    </row>
    <row r="155" spans="1:15">
      <c r="A155" s="77" t="s">
        <v>2345</v>
      </c>
      <c r="B155" s="77" t="s">
        <v>2580</v>
      </c>
      <c r="C155" s="3">
        <v>2748</v>
      </c>
      <c r="D155" s="74" t="s">
        <v>1400</v>
      </c>
      <c r="E155" s="100">
        <v>324</v>
      </c>
      <c r="F155" s="100">
        <v>0</v>
      </c>
      <c r="G155" s="100">
        <v>0</v>
      </c>
      <c r="H155" s="100">
        <v>0</v>
      </c>
      <c r="I155" s="100">
        <v>0</v>
      </c>
      <c r="J155" s="130">
        <v>324</v>
      </c>
      <c r="K155" s="135" t="str">
        <f>IFERROR(VLOOKUP(C155,'CEDARS School FRPL'!$C$4:$H$20003, 6, FALSE), "No")</f>
        <v>No</v>
      </c>
      <c r="L155" s="94">
        <f>IFERROR(VLOOKUP($C155,'CEDARS School FRPL'!$C$4:$G$20003,3,FALSE),"NO Enroll Rprtd")</f>
        <v>0.4123</v>
      </c>
      <c r="N155" s="167"/>
      <c r="O155" s="136"/>
    </row>
    <row r="156" spans="1:15">
      <c r="A156" s="77" t="s">
        <v>2345</v>
      </c>
      <c r="B156" s="77" t="s">
        <v>2580</v>
      </c>
      <c r="C156" s="3">
        <v>2807</v>
      </c>
      <c r="D156" s="74" t="s">
        <v>1401</v>
      </c>
      <c r="E156" s="100">
        <v>1495.85</v>
      </c>
      <c r="F156" s="100">
        <v>0</v>
      </c>
      <c r="G156" s="100">
        <v>108.45</v>
      </c>
      <c r="H156" s="100">
        <v>0</v>
      </c>
      <c r="I156" s="100">
        <v>0</v>
      </c>
      <c r="J156" s="130">
        <v>1604.3</v>
      </c>
      <c r="K156" s="135" t="str">
        <f>IFERROR(VLOOKUP(C156,'CEDARS School FRPL'!$C$4:$H$20003, 6, FALSE), "No")</f>
        <v>No</v>
      </c>
      <c r="L156" s="94">
        <f>IFERROR(VLOOKUP($C156,'CEDARS School FRPL'!$C$4:$G$20003,3,FALSE),"NO Enroll Rprtd")</f>
        <v>0.48320000000000002</v>
      </c>
      <c r="N156" s="167"/>
      <c r="O156" s="136"/>
    </row>
    <row r="157" spans="1:15">
      <c r="A157" s="77" t="s">
        <v>2345</v>
      </c>
      <c r="B157" s="77" t="s">
        <v>2580</v>
      </c>
      <c r="C157" s="3">
        <v>2877</v>
      </c>
      <c r="D157" s="74" t="s">
        <v>1402</v>
      </c>
      <c r="E157" s="100">
        <v>569.55999999999995</v>
      </c>
      <c r="F157" s="100">
        <v>0</v>
      </c>
      <c r="G157" s="100">
        <v>0</v>
      </c>
      <c r="H157" s="100">
        <v>0</v>
      </c>
      <c r="I157" s="100">
        <v>0</v>
      </c>
      <c r="J157" s="130">
        <v>569.55999999999995</v>
      </c>
      <c r="K157" s="135" t="str">
        <f>IFERROR(VLOOKUP(C157,'CEDARS School FRPL'!$C$4:$H$20003, 6, FALSE), "No")</f>
        <v>No</v>
      </c>
      <c r="L157" s="94">
        <f>IFERROR(VLOOKUP($C157,'CEDARS School FRPL'!$C$4:$G$20003,3,FALSE),"NO Enroll Rprtd")</f>
        <v>0.35189999999999999</v>
      </c>
      <c r="N157" s="167"/>
      <c r="O157" s="136"/>
    </row>
    <row r="158" spans="1:15">
      <c r="A158" s="77" t="s">
        <v>2345</v>
      </c>
      <c r="B158" s="77" t="s">
        <v>2580</v>
      </c>
      <c r="C158" s="3">
        <v>3250</v>
      </c>
      <c r="D158" s="74" t="s">
        <v>1403</v>
      </c>
      <c r="E158" s="100">
        <v>670.74</v>
      </c>
      <c r="F158" s="100">
        <v>0</v>
      </c>
      <c r="G158" s="100">
        <v>0</v>
      </c>
      <c r="H158" s="100">
        <v>0</v>
      </c>
      <c r="I158" s="100">
        <v>0</v>
      </c>
      <c r="J158" s="130">
        <v>670.74</v>
      </c>
      <c r="K158" s="135" t="str">
        <f>IFERROR(VLOOKUP(C158,'CEDARS School FRPL'!$C$4:$H$20003, 6, FALSE), "No")</f>
        <v>Yes</v>
      </c>
      <c r="L158" s="94">
        <f>IFERROR(VLOOKUP($C158,'CEDARS School FRPL'!$C$4:$G$20003,3,FALSE),"NO Enroll Rprtd")</f>
        <v>0.59889999999999999</v>
      </c>
      <c r="N158" s="167"/>
      <c r="O158" s="136"/>
    </row>
    <row r="159" spans="1:15">
      <c r="A159" s="77" t="s">
        <v>2345</v>
      </c>
      <c r="B159" s="77" t="s">
        <v>2580</v>
      </c>
      <c r="C159" s="3">
        <v>3649</v>
      </c>
      <c r="D159" s="74" t="s">
        <v>1404</v>
      </c>
      <c r="E159" s="100">
        <v>648.01</v>
      </c>
      <c r="F159" s="100">
        <v>38.33</v>
      </c>
      <c r="G159" s="100">
        <v>0</v>
      </c>
      <c r="H159" s="100">
        <v>0</v>
      </c>
      <c r="I159" s="100">
        <v>0</v>
      </c>
      <c r="J159" s="130">
        <v>686.34</v>
      </c>
      <c r="K159" s="135" t="str">
        <f>IFERROR(VLOOKUP(C159,'CEDARS School FRPL'!$C$4:$H$20003, 6, FALSE), "No")</f>
        <v>Yes</v>
      </c>
      <c r="L159" s="94">
        <f>IFERROR(VLOOKUP($C159,'CEDARS School FRPL'!$C$4:$G$20003,3,FALSE),"NO Enroll Rprtd")</f>
        <v>0.62019999999999997</v>
      </c>
      <c r="N159" s="167"/>
      <c r="O159" s="136"/>
    </row>
    <row r="160" spans="1:15">
      <c r="A160" s="77" t="s">
        <v>2345</v>
      </c>
      <c r="B160" s="77" t="s">
        <v>2580</v>
      </c>
      <c r="C160" s="3">
        <v>3751</v>
      </c>
      <c r="D160" s="74" t="s">
        <v>1405</v>
      </c>
      <c r="E160" s="100">
        <v>751.32</v>
      </c>
      <c r="F160" s="100">
        <v>0</v>
      </c>
      <c r="G160" s="100">
        <v>0</v>
      </c>
      <c r="H160" s="100">
        <v>0</v>
      </c>
      <c r="I160" s="100">
        <v>0</v>
      </c>
      <c r="J160" s="130">
        <v>751.32</v>
      </c>
      <c r="K160" s="135" t="str">
        <f>IFERROR(VLOOKUP(C160,'CEDARS School FRPL'!$C$4:$H$20003, 6, FALSE), "No")</f>
        <v>Yes</v>
      </c>
      <c r="L160" s="94">
        <f>IFERROR(VLOOKUP($C160,'CEDARS School FRPL'!$C$4:$G$20003,3,FALSE),"NO Enroll Rprtd")</f>
        <v>0.64070000000000005</v>
      </c>
      <c r="N160" s="167"/>
      <c r="O160" s="136"/>
    </row>
    <row r="161" spans="1:15">
      <c r="A161" s="77" t="s">
        <v>2345</v>
      </c>
      <c r="B161" s="77" t="s">
        <v>2580</v>
      </c>
      <c r="C161" s="3">
        <v>4099</v>
      </c>
      <c r="D161" s="74" t="s">
        <v>1370</v>
      </c>
      <c r="E161" s="100">
        <v>526.16</v>
      </c>
      <c r="F161" s="100">
        <v>0</v>
      </c>
      <c r="G161" s="100">
        <v>0</v>
      </c>
      <c r="H161" s="100">
        <v>0</v>
      </c>
      <c r="I161" s="100">
        <v>0</v>
      </c>
      <c r="J161" s="130">
        <v>526.16</v>
      </c>
      <c r="K161" s="135" t="str">
        <f>IFERROR(VLOOKUP(C161,'CEDARS School FRPL'!$C$4:$H$20003, 6, FALSE), "No")</f>
        <v>Yes</v>
      </c>
      <c r="L161" s="94">
        <f>IFERROR(VLOOKUP($C161,'CEDARS School FRPL'!$C$4:$G$20003,3,FALSE),"NO Enroll Rprtd")</f>
        <v>0.59570000000000001</v>
      </c>
      <c r="N161" s="167"/>
      <c r="O161" s="136"/>
    </row>
    <row r="162" spans="1:15">
      <c r="A162" s="77" t="s">
        <v>2345</v>
      </c>
      <c r="B162" s="77" t="s">
        <v>2580</v>
      </c>
      <c r="C162" s="3">
        <v>4102</v>
      </c>
      <c r="D162" s="74" t="s">
        <v>1406</v>
      </c>
      <c r="E162" s="100">
        <v>433.33</v>
      </c>
      <c r="F162" s="100">
        <v>37.89</v>
      </c>
      <c r="G162" s="100">
        <v>0</v>
      </c>
      <c r="H162" s="100">
        <v>0</v>
      </c>
      <c r="I162" s="100">
        <v>0</v>
      </c>
      <c r="J162" s="130">
        <v>471.21999999999997</v>
      </c>
      <c r="K162" s="135" t="str">
        <f>IFERROR(VLOOKUP(C162,'CEDARS School FRPL'!$C$4:$H$20003, 6, FALSE), "No")</f>
        <v>Yes</v>
      </c>
      <c r="L162" s="94">
        <f>IFERROR(VLOOKUP($C162,'CEDARS School FRPL'!$C$4:$G$20003,3,FALSE),"NO Enroll Rprtd")</f>
        <v>0.52049999999999996</v>
      </c>
      <c r="N162" s="167"/>
      <c r="O162" s="136"/>
    </row>
    <row r="163" spans="1:15">
      <c r="A163" t="s">
        <v>2345</v>
      </c>
      <c r="B163" s="77" t="s">
        <v>2580</v>
      </c>
      <c r="C163" s="3">
        <v>4103</v>
      </c>
      <c r="D163" s="74" t="s">
        <v>1407</v>
      </c>
      <c r="E163" s="100">
        <v>614.44000000000005</v>
      </c>
      <c r="F163" s="100">
        <v>0</v>
      </c>
      <c r="G163" s="100">
        <v>0</v>
      </c>
      <c r="H163" s="100">
        <v>0</v>
      </c>
      <c r="I163" s="100">
        <v>0</v>
      </c>
      <c r="J163" s="130">
        <v>614.44000000000005</v>
      </c>
      <c r="K163" s="135" t="str">
        <f>IFERROR(VLOOKUP(C163,'CEDARS School FRPL'!$C$4:$H$20003, 6, FALSE), "No")</f>
        <v>Yes</v>
      </c>
      <c r="L163" s="94">
        <f>IFERROR(VLOOKUP($C163,'CEDARS School FRPL'!$C$4:$G$20003,3,FALSE),"NO Enroll Rprtd")</f>
        <v>0.55940000000000001</v>
      </c>
      <c r="N163" s="167"/>
      <c r="O163" s="136"/>
    </row>
    <row r="164" spans="1:15">
      <c r="A164" s="77" t="s">
        <v>2345</v>
      </c>
      <c r="B164" s="77" t="s">
        <v>2580</v>
      </c>
      <c r="C164" s="3">
        <v>4158</v>
      </c>
      <c r="D164" s="74" t="s">
        <v>1408</v>
      </c>
      <c r="E164" s="100">
        <v>1496.61</v>
      </c>
      <c r="F164" s="100">
        <v>0</v>
      </c>
      <c r="G164" s="100">
        <v>151.97</v>
      </c>
      <c r="H164" s="100">
        <v>0</v>
      </c>
      <c r="I164" s="100">
        <v>0</v>
      </c>
      <c r="J164" s="130">
        <v>1648.58</v>
      </c>
      <c r="K164" s="135" t="str">
        <f>IFERROR(VLOOKUP(C164,'CEDARS School FRPL'!$C$4:$H$20003, 6, FALSE), "No")</f>
        <v>Yes</v>
      </c>
      <c r="L164" s="94">
        <f>IFERROR(VLOOKUP($C164,'CEDARS School FRPL'!$C$4:$G$20003,3,FALSE),"NO Enroll Rprtd")</f>
        <v>0.56779999999999997</v>
      </c>
      <c r="N164" s="167"/>
      <c r="O164" s="136"/>
    </row>
    <row r="165" spans="1:15">
      <c r="A165" s="77" t="s">
        <v>2345</v>
      </c>
      <c r="B165" s="77" t="s">
        <v>2580</v>
      </c>
      <c r="C165" s="3">
        <v>4186</v>
      </c>
      <c r="D165" s="74" t="s">
        <v>1409</v>
      </c>
      <c r="E165" s="100">
        <v>751.25</v>
      </c>
      <c r="F165" s="100">
        <v>0</v>
      </c>
      <c r="G165" s="100">
        <v>0</v>
      </c>
      <c r="H165" s="100">
        <v>0</v>
      </c>
      <c r="I165" s="100">
        <v>0</v>
      </c>
      <c r="J165" s="130">
        <v>751.25</v>
      </c>
      <c r="K165" s="135" t="str">
        <f>IFERROR(VLOOKUP(C165,'CEDARS School FRPL'!$C$4:$H$20003, 6, FALSE), "No")</f>
        <v>Yes</v>
      </c>
      <c r="L165" s="94">
        <f>IFERROR(VLOOKUP($C165,'CEDARS School FRPL'!$C$4:$G$20003,3,FALSE),"NO Enroll Rprtd")</f>
        <v>0.56799999999999995</v>
      </c>
      <c r="N165" s="167"/>
      <c r="O165" s="136"/>
    </row>
    <row r="166" spans="1:15">
      <c r="A166" s="77" t="s">
        <v>2345</v>
      </c>
      <c r="B166" s="77" t="s">
        <v>2580</v>
      </c>
      <c r="C166" s="3">
        <v>4227</v>
      </c>
      <c r="D166" s="74" t="s">
        <v>1410</v>
      </c>
      <c r="E166" s="100">
        <v>435.44</v>
      </c>
      <c r="F166" s="100">
        <v>0</v>
      </c>
      <c r="G166" s="100">
        <v>0</v>
      </c>
      <c r="H166" s="100">
        <v>0</v>
      </c>
      <c r="I166" s="100">
        <v>0</v>
      </c>
      <c r="J166" s="130">
        <v>435.44</v>
      </c>
      <c r="K166" s="135" t="str">
        <f>IFERROR(VLOOKUP(C166,'CEDARS School FRPL'!$C$4:$H$20003, 6, FALSE), "No")</f>
        <v>Yes</v>
      </c>
      <c r="L166" s="94">
        <f>IFERROR(VLOOKUP($C166,'CEDARS School FRPL'!$C$4:$G$20003,3,FALSE),"NO Enroll Rprtd")</f>
        <v>0.51739999999999997</v>
      </c>
      <c r="N166" s="167"/>
      <c r="O166" s="136"/>
    </row>
    <row r="167" spans="1:15">
      <c r="A167" s="77" t="s">
        <v>2345</v>
      </c>
      <c r="B167" s="77" t="s">
        <v>2580</v>
      </c>
      <c r="C167" s="3">
        <v>4296</v>
      </c>
      <c r="D167" s="74" t="s">
        <v>1411</v>
      </c>
      <c r="E167" s="100">
        <v>525.85</v>
      </c>
      <c r="F167" s="100">
        <v>0</v>
      </c>
      <c r="G167" s="100">
        <v>0</v>
      </c>
      <c r="H167" s="100">
        <v>0</v>
      </c>
      <c r="I167" s="100">
        <v>0</v>
      </c>
      <c r="J167" s="130">
        <v>525.85</v>
      </c>
      <c r="K167" s="135" t="str">
        <f>IFERROR(VLOOKUP(C167,'CEDARS School FRPL'!$C$4:$H$20003, 6, FALSE), "No")</f>
        <v>Yes</v>
      </c>
      <c r="L167" s="94">
        <f>IFERROR(VLOOKUP($C167,'CEDARS School FRPL'!$C$4:$G$20003,3,FALSE),"NO Enroll Rprtd")</f>
        <v>0.59299999999999997</v>
      </c>
      <c r="N167" s="167"/>
      <c r="O167" s="136"/>
    </row>
    <row r="168" spans="1:15">
      <c r="A168" s="77" t="s">
        <v>2345</v>
      </c>
      <c r="B168" s="77" t="s">
        <v>2580</v>
      </c>
      <c r="C168" s="3">
        <v>4297</v>
      </c>
      <c r="D168" s="74" t="s">
        <v>1412</v>
      </c>
      <c r="E168" s="100">
        <v>433.35</v>
      </c>
      <c r="F168" s="100">
        <v>0</v>
      </c>
      <c r="G168" s="100">
        <v>0</v>
      </c>
      <c r="H168" s="100">
        <v>0</v>
      </c>
      <c r="I168" s="100">
        <v>0</v>
      </c>
      <c r="J168" s="130">
        <v>433.35</v>
      </c>
      <c r="K168" s="135" t="str">
        <f>IFERROR(VLOOKUP(C168,'CEDARS School FRPL'!$C$4:$H$20003, 6, FALSE), "No")</f>
        <v>No</v>
      </c>
      <c r="L168" s="94">
        <f>IFERROR(VLOOKUP($C168,'CEDARS School FRPL'!$C$4:$G$20003,3,FALSE),"NO Enroll Rprtd")</f>
        <v>0.44640000000000002</v>
      </c>
      <c r="N168" s="167"/>
      <c r="O168" s="136"/>
    </row>
    <row r="169" spans="1:15">
      <c r="A169" s="77" t="s">
        <v>2345</v>
      </c>
      <c r="B169" s="77" t="s">
        <v>2580</v>
      </c>
      <c r="C169" s="3">
        <v>4331</v>
      </c>
      <c r="D169" s="74" t="s">
        <v>1413</v>
      </c>
      <c r="E169" s="100">
        <v>554.66999999999996</v>
      </c>
      <c r="F169" s="100">
        <v>0</v>
      </c>
      <c r="G169" s="100">
        <v>0</v>
      </c>
      <c r="H169" s="100">
        <v>0</v>
      </c>
      <c r="I169" s="100">
        <v>0</v>
      </c>
      <c r="J169" s="130">
        <v>554.66999999999996</v>
      </c>
      <c r="K169" s="135" t="str">
        <f>IFERROR(VLOOKUP(C169,'CEDARS School FRPL'!$C$4:$H$20003, 6, FALSE), "No")</f>
        <v>Yes</v>
      </c>
      <c r="L169" s="94">
        <f>IFERROR(VLOOKUP($C169,'CEDARS School FRPL'!$C$4:$G$20003,3,FALSE),"NO Enroll Rprtd")</f>
        <v>0.57340000000000002</v>
      </c>
      <c r="N169" s="167"/>
      <c r="O169" s="136"/>
    </row>
    <row r="170" spans="1:15">
      <c r="A170" t="s">
        <v>2345</v>
      </c>
      <c r="B170" s="77" t="s">
        <v>2580</v>
      </c>
      <c r="C170" s="3">
        <v>4381</v>
      </c>
      <c r="D170" s="74" t="s">
        <v>1414</v>
      </c>
      <c r="E170" s="100">
        <v>524.9</v>
      </c>
      <c r="F170" s="100">
        <v>0</v>
      </c>
      <c r="G170" s="100">
        <v>0</v>
      </c>
      <c r="H170" s="100">
        <v>0</v>
      </c>
      <c r="I170" s="100">
        <v>0</v>
      </c>
      <c r="J170" s="130">
        <v>524.9</v>
      </c>
      <c r="K170" s="135" t="str">
        <f>IFERROR(VLOOKUP(C170,'CEDARS School FRPL'!$C$4:$H$20003, 6, FALSE), "No")</f>
        <v>Yes</v>
      </c>
      <c r="L170" s="94">
        <f>IFERROR(VLOOKUP($C170,'CEDARS School FRPL'!$C$4:$G$20003,3,FALSE),"NO Enroll Rprtd")</f>
        <v>0.49809999999999999</v>
      </c>
      <c r="N170" s="167"/>
      <c r="O170" s="136"/>
    </row>
    <row r="171" spans="1:15">
      <c r="A171" s="77" t="s">
        <v>2345</v>
      </c>
      <c r="B171" s="77" t="s">
        <v>2580</v>
      </c>
      <c r="C171" s="3">
        <v>4407</v>
      </c>
      <c r="D171" s="74" t="s">
        <v>239</v>
      </c>
      <c r="E171" s="100">
        <v>613.99</v>
      </c>
      <c r="F171" s="100">
        <v>0</v>
      </c>
      <c r="G171" s="100">
        <v>0</v>
      </c>
      <c r="H171" s="100">
        <v>0</v>
      </c>
      <c r="I171" s="100">
        <v>0</v>
      </c>
      <c r="J171" s="130">
        <v>613.99</v>
      </c>
      <c r="K171" s="135" t="str">
        <f>IFERROR(VLOOKUP(C171,'CEDARS School FRPL'!$C$4:$H$20003, 6, FALSE), "No")</f>
        <v>No</v>
      </c>
      <c r="L171" s="94">
        <f>IFERROR(VLOOKUP($C171,'CEDARS School FRPL'!$C$4:$G$20003,3,FALSE),"NO Enroll Rprtd")</f>
        <v>0.42920000000000003</v>
      </c>
      <c r="N171" s="167"/>
      <c r="O171" s="136"/>
    </row>
    <row r="172" spans="1:15">
      <c r="A172" s="77" t="s">
        <v>2345</v>
      </c>
      <c r="B172" s="77" t="s">
        <v>2580</v>
      </c>
      <c r="C172" s="3">
        <v>4538</v>
      </c>
      <c r="D172" s="74" t="s">
        <v>1415</v>
      </c>
      <c r="E172" s="100">
        <v>450.11</v>
      </c>
      <c r="F172" s="100">
        <v>0</v>
      </c>
      <c r="G172" s="100">
        <v>0</v>
      </c>
      <c r="H172" s="100">
        <v>0</v>
      </c>
      <c r="I172" s="100">
        <v>0</v>
      </c>
      <c r="J172" s="130">
        <v>450.11</v>
      </c>
      <c r="K172" s="135" t="str">
        <f>IFERROR(VLOOKUP(C172,'CEDARS School FRPL'!$C$4:$H$20003, 6, FALSE), "No")</f>
        <v>No</v>
      </c>
      <c r="L172" s="94">
        <f>IFERROR(VLOOKUP($C172,'CEDARS School FRPL'!$C$4:$G$20003,3,FALSE),"NO Enroll Rprtd")</f>
        <v>0.45050000000000001</v>
      </c>
      <c r="N172" s="167"/>
      <c r="O172" s="136"/>
    </row>
    <row r="173" spans="1:15">
      <c r="A173" s="77" t="s">
        <v>2345</v>
      </c>
      <c r="B173" s="77" t="s">
        <v>2580</v>
      </c>
      <c r="C173" s="3">
        <v>4578</v>
      </c>
      <c r="D173" s="74" t="s">
        <v>1416</v>
      </c>
      <c r="E173" s="100">
        <v>597.61</v>
      </c>
      <c r="F173" s="100">
        <v>0</v>
      </c>
      <c r="G173" s="100">
        <v>0</v>
      </c>
      <c r="H173" s="100">
        <v>0</v>
      </c>
      <c r="I173" s="100">
        <v>0</v>
      </c>
      <c r="J173" s="130">
        <v>597.61</v>
      </c>
      <c r="K173" s="135" t="str">
        <f>IFERROR(VLOOKUP(C173,'CEDARS School FRPL'!$C$4:$H$20003, 6, FALSE), "No")</f>
        <v>No</v>
      </c>
      <c r="L173" s="94">
        <f>IFERROR(VLOOKUP($C173,'CEDARS School FRPL'!$C$4:$G$20003,3,FALSE),"NO Enroll Rprtd")</f>
        <v>0.49559999999999998</v>
      </c>
      <c r="N173" s="167"/>
      <c r="O173" s="136"/>
    </row>
    <row r="174" spans="1:15">
      <c r="A174" s="77" t="s">
        <v>2345</v>
      </c>
      <c r="B174" s="77" t="s">
        <v>2580</v>
      </c>
      <c r="C174" s="3">
        <v>5033</v>
      </c>
      <c r="D174" s="74" t="s">
        <v>1417</v>
      </c>
      <c r="E174" s="100">
        <v>1759.14</v>
      </c>
      <c r="F174" s="100">
        <v>0</v>
      </c>
      <c r="G174" s="100">
        <v>235.54</v>
      </c>
      <c r="H174" s="100">
        <v>0</v>
      </c>
      <c r="I174" s="100">
        <v>0</v>
      </c>
      <c r="J174" s="130">
        <v>1994.68</v>
      </c>
      <c r="K174" s="135" t="str">
        <f>IFERROR(VLOOKUP(C174,'CEDARS School FRPL'!$C$4:$H$20003, 6, FALSE), "No")</f>
        <v>No</v>
      </c>
      <c r="L174" s="94">
        <f>IFERROR(VLOOKUP($C174,'CEDARS School FRPL'!$C$4:$G$20003,3,FALSE),"NO Enroll Rprtd")</f>
        <v>0.44140000000000001</v>
      </c>
      <c r="N174" s="167"/>
      <c r="O174" s="136"/>
    </row>
    <row r="175" spans="1:15">
      <c r="A175" s="77" t="s">
        <v>2345</v>
      </c>
      <c r="B175" s="77" t="s">
        <v>2580</v>
      </c>
      <c r="C175" s="3">
        <v>5159</v>
      </c>
      <c r="D175" s="74" t="s">
        <v>1418</v>
      </c>
      <c r="E175" s="100">
        <v>537.22</v>
      </c>
      <c r="F175" s="100">
        <v>0</v>
      </c>
      <c r="G175" s="100">
        <v>0</v>
      </c>
      <c r="H175" s="100">
        <v>0</v>
      </c>
      <c r="I175" s="100">
        <v>0</v>
      </c>
      <c r="J175" s="130">
        <v>537.22</v>
      </c>
      <c r="K175" s="135" t="str">
        <f>IFERROR(VLOOKUP(C175,'CEDARS School FRPL'!$C$4:$H$20003, 6, FALSE), "No")</f>
        <v>Yes</v>
      </c>
      <c r="L175" s="94">
        <f>IFERROR(VLOOKUP($C175,'CEDARS School FRPL'!$C$4:$G$20003,3,FALSE),"NO Enroll Rprtd")</f>
        <v>0.50949999999999995</v>
      </c>
      <c r="N175" s="167"/>
      <c r="O175" s="136"/>
    </row>
    <row r="176" spans="1:15">
      <c r="A176" t="s">
        <v>2345</v>
      </c>
      <c r="B176" s="77" t="s">
        <v>2580</v>
      </c>
      <c r="C176" s="3">
        <v>5160</v>
      </c>
      <c r="D176" s="74" t="s">
        <v>1419</v>
      </c>
      <c r="E176" s="100">
        <v>422.14</v>
      </c>
      <c r="F176" s="100">
        <v>36.89</v>
      </c>
      <c r="G176" s="100">
        <v>0</v>
      </c>
      <c r="H176" s="100">
        <v>0</v>
      </c>
      <c r="I176" s="100">
        <v>0</v>
      </c>
      <c r="J176" s="130">
        <v>459.03</v>
      </c>
      <c r="K176" s="135" t="str">
        <f>IFERROR(VLOOKUP(C176,'CEDARS School FRPL'!$C$4:$H$20003, 6, FALSE), "No")</f>
        <v>No</v>
      </c>
      <c r="L176" s="94">
        <f>IFERROR(VLOOKUP($C176,'CEDARS School FRPL'!$C$4:$G$20003,3,FALSE),"NO Enroll Rprtd")</f>
        <v>0.42159999999999997</v>
      </c>
      <c r="N176" s="167"/>
      <c r="O176" s="136"/>
    </row>
    <row r="177" spans="1:15">
      <c r="A177" s="77" t="s">
        <v>2345</v>
      </c>
      <c r="B177" s="77" t="s">
        <v>2580</v>
      </c>
      <c r="C177" s="3">
        <v>5206</v>
      </c>
      <c r="D177" s="74" t="s">
        <v>255</v>
      </c>
      <c r="E177" s="100">
        <v>859.39</v>
      </c>
      <c r="F177" s="100">
        <v>0</v>
      </c>
      <c r="G177" s="100">
        <v>0</v>
      </c>
      <c r="H177" s="100">
        <v>0</v>
      </c>
      <c r="I177" s="100">
        <v>0</v>
      </c>
      <c r="J177" s="130">
        <v>859.39</v>
      </c>
      <c r="K177" s="135" t="str">
        <f>IFERROR(VLOOKUP(C177,'CEDARS School FRPL'!$C$4:$H$20003, 6, FALSE), "No")</f>
        <v>Yes</v>
      </c>
      <c r="L177" s="94">
        <f>IFERROR(VLOOKUP($C177,'CEDARS School FRPL'!$C$4:$G$20003,3,FALSE),"NO Enroll Rprtd")</f>
        <v>0.51449999999999996</v>
      </c>
      <c r="N177" s="167"/>
      <c r="O177" s="136"/>
    </row>
    <row r="178" spans="1:15">
      <c r="A178" s="77" t="s">
        <v>2345</v>
      </c>
      <c r="B178" s="77" t="s">
        <v>2580</v>
      </c>
      <c r="C178" s="3">
        <v>5372</v>
      </c>
      <c r="D178" s="74" t="s">
        <v>1420</v>
      </c>
      <c r="E178" s="100">
        <v>0</v>
      </c>
      <c r="F178" s="100">
        <v>0</v>
      </c>
      <c r="G178" s="100">
        <v>0</v>
      </c>
      <c r="H178" s="100">
        <v>407.56</v>
      </c>
      <c r="I178" s="100">
        <v>0</v>
      </c>
      <c r="J178" s="130">
        <v>407.56</v>
      </c>
      <c r="K178" s="135" t="str">
        <f>IFERROR(VLOOKUP(C178,'CEDARS School FRPL'!$C$4:$H$20003, 6, FALSE), "No")</f>
        <v>No</v>
      </c>
      <c r="L178" s="94">
        <f>IFERROR(VLOOKUP($C178,'CEDARS School FRPL'!$C$4:$G$20003,3,FALSE),"NO Enroll Rprtd")</f>
        <v>0.48230000000000001</v>
      </c>
      <c r="N178" s="167"/>
      <c r="O178" s="136"/>
    </row>
    <row r="179" spans="1:15">
      <c r="A179" s="77" t="s">
        <v>2345</v>
      </c>
      <c r="B179" s="77" t="s">
        <v>2580</v>
      </c>
      <c r="C179" s="3">
        <v>5633</v>
      </c>
      <c r="D179" s="74" t="s">
        <v>2950</v>
      </c>
      <c r="E179" s="100">
        <v>532.1</v>
      </c>
      <c r="F179" s="100">
        <v>0</v>
      </c>
      <c r="G179" s="100">
        <v>15.33</v>
      </c>
      <c r="H179" s="100">
        <v>0</v>
      </c>
      <c r="I179" s="100">
        <v>0</v>
      </c>
      <c r="J179" s="130">
        <v>547.43000000000006</v>
      </c>
      <c r="K179" s="135" t="str">
        <f>IFERROR(VLOOKUP(C179,'CEDARS School FRPL'!$C$4:$H$20003, 6, FALSE), "No")</f>
        <v>Yes</v>
      </c>
      <c r="L179" s="94">
        <f>IFERROR(VLOOKUP($C179,'CEDARS School FRPL'!$C$4:$G$20003,3,FALSE),"NO Enroll Rprtd")</f>
        <v>0.57530000000000003</v>
      </c>
      <c r="N179" s="167"/>
      <c r="O179" s="136"/>
    </row>
    <row r="180" spans="1:15">
      <c r="A180" s="77" t="s">
        <v>2345</v>
      </c>
      <c r="B180" s="77" t="s">
        <v>2580</v>
      </c>
      <c r="C180" s="3">
        <v>5635</v>
      </c>
      <c r="D180" s="74" t="s">
        <v>3059</v>
      </c>
      <c r="E180" s="100">
        <v>599.49</v>
      </c>
      <c r="F180" s="100">
        <v>0</v>
      </c>
      <c r="G180" s="100">
        <v>0</v>
      </c>
      <c r="H180" s="100">
        <v>0</v>
      </c>
      <c r="I180" s="100">
        <v>0</v>
      </c>
      <c r="J180" s="130">
        <v>599.49</v>
      </c>
      <c r="K180" s="135" t="str">
        <f>IFERROR(VLOOKUP(C180,'CEDARS School FRPL'!$C$4:$H$20003, 6, FALSE), "No")</f>
        <v>No</v>
      </c>
      <c r="L180" s="94">
        <f>IFERROR(VLOOKUP($C180,'CEDARS School FRPL'!$C$4:$G$20003,3,FALSE),"NO Enroll Rprtd")</f>
        <v>0.4491</v>
      </c>
      <c r="N180" s="167"/>
      <c r="O180" s="136"/>
    </row>
    <row r="181" spans="1:15">
      <c r="A181" s="77" t="s">
        <v>2345</v>
      </c>
      <c r="B181" s="77" t="s">
        <v>2580</v>
      </c>
      <c r="C181" s="3">
        <v>5665</v>
      </c>
      <c r="D181" s="74" t="s">
        <v>3176</v>
      </c>
      <c r="E181" s="100">
        <v>0</v>
      </c>
      <c r="F181" s="100">
        <v>0</v>
      </c>
      <c r="G181" s="100">
        <v>0</v>
      </c>
      <c r="H181" s="100">
        <v>0</v>
      </c>
      <c r="I181" s="100">
        <v>0</v>
      </c>
      <c r="J181" s="130">
        <v>0</v>
      </c>
      <c r="K181" s="135" t="str">
        <f>IFERROR(VLOOKUP(C181,'CEDARS School FRPL'!$C$4:$H$20003, 6, FALSE), "No")</f>
        <v>No</v>
      </c>
      <c r="L181" s="94">
        <f>IFERROR(VLOOKUP($C181,'CEDARS School FRPL'!$C$4:$G$20003,3,FALSE),"NO Enroll Rprtd")</f>
        <v>0.1409</v>
      </c>
      <c r="N181" s="167"/>
      <c r="O181" s="136"/>
    </row>
    <row r="182" spans="1:15">
      <c r="A182" s="77" t="s">
        <v>2345</v>
      </c>
      <c r="B182" s="77" t="s">
        <v>2580</v>
      </c>
      <c r="C182" s="3">
        <v>5754</v>
      </c>
      <c r="D182" s="74" t="s">
        <v>3300</v>
      </c>
      <c r="E182" s="100">
        <v>35.56</v>
      </c>
      <c r="F182" s="100">
        <v>0</v>
      </c>
      <c r="G182" s="100">
        <v>0</v>
      </c>
      <c r="H182" s="100">
        <v>0</v>
      </c>
      <c r="I182" s="100">
        <v>0</v>
      </c>
      <c r="J182" s="130">
        <v>35.56</v>
      </c>
      <c r="K182" s="135" t="str">
        <f>IFERROR(VLOOKUP(C182,'CEDARS School FRPL'!$C$4:$H$20003, 6, FALSE), "No")</f>
        <v>No</v>
      </c>
      <c r="L182" s="94">
        <f>IFERROR(VLOOKUP($C182,'CEDARS School FRPL'!$C$4:$G$20003,3,FALSE),"NO Enroll Rprtd")</f>
        <v>0.49869999999999998</v>
      </c>
      <c r="N182" s="167"/>
      <c r="O182" s="136"/>
    </row>
    <row r="183" spans="1:15">
      <c r="A183" s="77" t="s">
        <v>2345</v>
      </c>
      <c r="B183" s="77" t="s">
        <v>2580</v>
      </c>
      <c r="C183" s="3">
        <v>5757</v>
      </c>
      <c r="D183" s="74" t="s">
        <v>3277</v>
      </c>
      <c r="E183" s="100">
        <v>538.57000000000005</v>
      </c>
      <c r="F183" s="100">
        <v>0</v>
      </c>
      <c r="G183" s="100">
        <v>0</v>
      </c>
      <c r="H183" s="100">
        <v>0</v>
      </c>
      <c r="I183" s="100">
        <v>0</v>
      </c>
      <c r="J183" s="130">
        <v>538.57000000000005</v>
      </c>
      <c r="K183" s="135" t="str">
        <f>IFERROR(VLOOKUP(C183,'CEDARS School FRPL'!$C$4:$H$20003, 6, FALSE), "No")</f>
        <v>No</v>
      </c>
      <c r="L183" s="94">
        <f>IFERROR(VLOOKUP($C183,'CEDARS School FRPL'!$C$4:$G$20003,3,FALSE),"NO Enroll Rprtd")</f>
        <v>0.44340000000000002</v>
      </c>
      <c r="N183" s="167"/>
      <c r="O183" s="136"/>
    </row>
    <row r="184" spans="1:15">
      <c r="A184" s="77" t="s">
        <v>2345</v>
      </c>
      <c r="B184" s="77" t="s">
        <v>2580</v>
      </c>
      <c r="C184" s="3">
        <v>5961</v>
      </c>
      <c r="D184" s="74" t="s">
        <v>1421</v>
      </c>
      <c r="E184" s="100">
        <v>406.62</v>
      </c>
      <c r="F184" s="100">
        <v>0</v>
      </c>
      <c r="G184" s="100">
        <v>0</v>
      </c>
      <c r="H184" s="100">
        <v>0</v>
      </c>
      <c r="I184" s="100">
        <v>0</v>
      </c>
      <c r="J184" s="130">
        <v>406.62</v>
      </c>
      <c r="K184" s="135" t="str">
        <f>IFERROR(VLOOKUP(C184,'CEDARS School FRPL'!$C$4:$H$20003, 6, FALSE), "No")</f>
        <v>No</v>
      </c>
      <c r="L184" s="94">
        <f>IFERROR(VLOOKUP($C184,'CEDARS School FRPL'!$C$4:$G$20003,3,FALSE),"NO Enroll Rprtd")</f>
        <v>0.1206</v>
      </c>
      <c r="N184" s="167"/>
      <c r="O184" s="136"/>
    </row>
    <row r="185" spans="1:15">
      <c r="A185" s="77" t="s">
        <v>2280</v>
      </c>
      <c r="B185" s="77" t="s">
        <v>2581</v>
      </c>
      <c r="C185" s="3">
        <v>3392</v>
      </c>
      <c r="D185" s="74" t="s">
        <v>1081</v>
      </c>
      <c r="E185" s="100">
        <v>92.28</v>
      </c>
      <c r="F185" s="100">
        <v>0</v>
      </c>
      <c r="G185" s="100">
        <v>0.69</v>
      </c>
      <c r="H185" s="100">
        <v>0</v>
      </c>
      <c r="I185" s="100">
        <v>0</v>
      </c>
      <c r="J185" s="130">
        <v>92.97</v>
      </c>
      <c r="K185" s="135" t="str">
        <f>IFERROR(VLOOKUP(C185,'CEDARS School FRPL'!$C$4:$H$20003, 6, FALSE), "No")</f>
        <v>No</v>
      </c>
      <c r="L185" s="94">
        <f>IFERROR(VLOOKUP($C185,'CEDARS School FRPL'!$C$4:$G$20003,3,FALSE),"NO Enroll Rprtd")</f>
        <v>0.1026</v>
      </c>
      <c r="N185" s="167"/>
      <c r="O185" s="136"/>
    </row>
    <row r="186" spans="1:15">
      <c r="A186" s="77" t="s">
        <v>2425</v>
      </c>
      <c r="B186" s="77" t="s">
        <v>2582</v>
      </c>
      <c r="C186" s="3">
        <v>2713</v>
      </c>
      <c r="D186" s="74" t="s">
        <v>2000</v>
      </c>
      <c r="E186" s="100">
        <v>465.32</v>
      </c>
      <c r="F186" s="100">
        <v>0</v>
      </c>
      <c r="G186" s="100">
        <v>0</v>
      </c>
      <c r="H186" s="100">
        <v>0</v>
      </c>
      <c r="I186" s="100">
        <v>0</v>
      </c>
      <c r="J186" s="130">
        <v>465.32</v>
      </c>
      <c r="K186" s="135" t="str">
        <f>IFERROR(VLOOKUP(C186,'CEDARS School FRPL'!$C$4:$H$20003, 6, FALSE), "No")</f>
        <v>Yes</v>
      </c>
      <c r="L186" s="94">
        <f>IFERROR(VLOOKUP($C186,'CEDARS School FRPL'!$C$4:$G$20003,3,FALSE),"NO Enroll Rprtd")</f>
        <v>0.48170000000000002</v>
      </c>
      <c r="N186" s="167"/>
      <c r="O186" s="136"/>
    </row>
    <row r="187" spans="1:15">
      <c r="A187" t="s">
        <v>2425</v>
      </c>
      <c r="B187" s="77" t="s">
        <v>2582</v>
      </c>
      <c r="C187" s="3">
        <v>3136</v>
      </c>
      <c r="D187" s="74" t="s">
        <v>2001</v>
      </c>
      <c r="E187" s="100">
        <v>501.57</v>
      </c>
      <c r="F187" s="100">
        <v>0</v>
      </c>
      <c r="G187" s="100">
        <v>69.849999999999994</v>
      </c>
      <c r="H187" s="100">
        <v>0</v>
      </c>
      <c r="I187" s="100">
        <v>0</v>
      </c>
      <c r="J187" s="130">
        <v>571.41999999999996</v>
      </c>
      <c r="K187" s="135" t="str">
        <f>IFERROR(VLOOKUP(C187,'CEDARS School FRPL'!$C$4:$H$20003, 6, FALSE), "No")</f>
        <v>No</v>
      </c>
      <c r="L187" s="94">
        <f>IFERROR(VLOOKUP($C187,'CEDARS School FRPL'!$C$4:$G$20003,3,FALSE),"NO Enroll Rprtd")</f>
        <v>0.40970000000000001</v>
      </c>
      <c r="N187" s="167"/>
      <c r="O187" s="136"/>
    </row>
    <row r="188" spans="1:15">
      <c r="A188" s="77" t="s">
        <v>2425</v>
      </c>
      <c r="B188" s="77" t="s">
        <v>2582</v>
      </c>
      <c r="C188" s="3">
        <v>3796</v>
      </c>
      <c r="D188" s="74" t="s">
        <v>2002</v>
      </c>
      <c r="E188" s="100">
        <v>468.83</v>
      </c>
      <c r="F188" s="100">
        <v>0</v>
      </c>
      <c r="G188" s="100">
        <v>0</v>
      </c>
      <c r="H188" s="100">
        <v>0</v>
      </c>
      <c r="I188" s="100">
        <v>0</v>
      </c>
      <c r="J188" s="130">
        <v>468.83</v>
      </c>
      <c r="K188" s="135" t="str">
        <f>IFERROR(VLOOKUP(C188,'CEDARS School FRPL'!$C$4:$H$20003, 6, FALSE), "No")</f>
        <v>No</v>
      </c>
      <c r="L188" s="94">
        <f>IFERROR(VLOOKUP($C188,'CEDARS School FRPL'!$C$4:$G$20003,3,FALSE),"NO Enroll Rprtd")</f>
        <v>0.46910000000000002</v>
      </c>
      <c r="N188" s="167"/>
      <c r="O188" s="136"/>
    </row>
    <row r="189" spans="1:15">
      <c r="A189" s="77" t="s">
        <v>2425</v>
      </c>
      <c r="B189" s="77" t="s">
        <v>2582</v>
      </c>
      <c r="C189" s="3">
        <v>4459</v>
      </c>
      <c r="D189" s="74" t="s">
        <v>2003</v>
      </c>
      <c r="E189" s="100">
        <v>5</v>
      </c>
      <c r="F189" s="100">
        <v>0</v>
      </c>
      <c r="G189" s="100">
        <v>0</v>
      </c>
      <c r="H189" s="100">
        <v>0</v>
      </c>
      <c r="I189" s="100">
        <v>0</v>
      </c>
      <c r="J189" s="130">
        <v>5</v>
      </c>
      <c r="K189" s="135" t="str">
        <f>IFERROR(VLOOKUP(C189,'CEDARS School FRPL'!$C$4:$H$20003, 6, FALSE), "No")</f>
        <v>No</v>
      </c>
      <c r="L189" s="94">
        <f>IFERROR(VLOOKUP($C189,'CEDARS School FRPL'!$C$4:$G$20003,3,FALSE),"NO Enroll Rprtd")</f>
        <v>0.3619</v>
      </c>
      <c r="N189" s="167"/>
      <c r="O189" s="136"/>
    </row>
    <row r="190" spans="1:15">
      <c r="A190" s="77" t="s">
        <v>2425</v>
      </c>
      <c r="B190" s="77" t="s">
        <v>2582</v>
      </c>
      <c r="C190" s="3">
        <v>4476</v>
      </c>
      <c r="D190" s="74" t="s">
        <v>2004</v>
      </c>
      <c r="E190" s="100">
        <v>351.45</v>
      </c>
      <c r="F190" s="100">
        <v>49.15</v>
      </c>
      <c r="G190" s="100">
        <v>0</v>
      </c>
      <c r="H190" s="100">
        <v>0</v>
      </c>
      <c r="I190" s="100">
        <v>0</v>
      </c>
      <c r="J190" s="130">
        <v>400.59999999999997</v>
      </c>
      <c r="K190" s="135" t="str">
        <f>IFERROR(VLOOKUP(C190,'CEDARS School FRPL'!$C$4:$H$20003, 6, FALSE), "No")</f>
        <v>Yes</v>
      </c>
      <c r="L190" s="94">
        <f>IFERROR(VLOOKUP($C190,'CEDARS School FRPL'!$C$4:$G$20003,3,FALSE),"NO Enroll Rprtd")</f>
        <v>0.45839999999999997</v>
      </c>
      <c r="N190" s="167"/>
      <c r="O190" s="136"/>
    </row>
    <row r="191" spans="1:15">
      <c r="A191" s="77" t="s">
        <v>2425</v>
      </c>
      <c r="B191" s="77" t="s">
        <v>2582</v>
      </c>
      <c r="C191" s="3">
        <v>5021</v>
      </c>
      <c r="D191" s="74" t="s">
        <v>3301</v>
      </c>
      <c r="E191" s="100">
        <v>44.7</v>
      </c>
      <c r="F191" s="100">
        <v>0</v>
      </c>
      <c r="G191" s="100">
        <v>0</v>
      </c>
      <c r="H191" s="100">
        <v>0</v>
      </c>
      <c r="I191" s="100">
        <v>0</v>
      </c>
      <c r="J191" s="130">
        <v>44.7</v>
      </c>
      <c r="K191" s="135" t="str">
        <f>IFERROR(VLOOKUP(C191,'CEDARS School FRPL'!$C$4:$H$20003, 6, FALSE), "No")</f>
        <v>No</v>
      </c>
      <c r="L191" s="94">
        <f>IFERROR(VLOOKUP($C191,'CEDARS School FRPL'!$C$4:$G$20003,3,FALSE),"NO Enroll Rprtd")</f>
        <v>0.4103</v>
      </c>
      <c r="N191" s="167"/>
      <c r="O191" s="136"/>
    </row>
    <row r="192" spans="1:15">
      <c r="A192" s="77" t="s">
        <v>2425</v>
      </c>
      <c r="B192" s="77" t="s">
        <v>2582</v>
      </c>
      <c r="C192" s="3">
        <v>5465</v>
      </c>
      <c r="D192" s="74" t="s">
        <v>2513</v>
      </c>
      <c r="E192" s="100">
        <v>0</v>
      </c>
      <c r="F192" s="100">
        <v>0</v>
      </c>
      <c r="G192" s="100">
        <v>0</v>
      </c>
      <c r="H192" s="100">
        <v>14.770000000000001</v>
      </c>
      <c r="I192" s="100">
        <v>0</v>
      </c>
      <c r="J192" s="130">
        <v>14.770000000000001</v>
      </c>
      <c r="K192" s="135" t="str">
        <f>IFERROR(VLOOKUP(C192,'CEDARS School FRPL'!$C$4:$H$20003, 6, FALSE), "No")</f>
        <v>Yes</v>
      </c>
      <c r="L192" s="94">
        <f>IFERROR(VLOOKUP($C192,'CEDARS School FRPL'!$C$4:$G$20003,3,FALSE),"NO Enroll Rprtd")</f>
        <v>0.68130000000000002</v>
      </c>
      <c r="N192" s="167"/>
      <c r="O192" s="136"/>
    </row>
    <row r="193" spans="1:15">
      <c r="A193" s="77" t="s">
        <v>2295</v>
      </c>
      <c r="B193" s="77" t="s">
        <v>2583</v>
      </c>
      <c r="C193" s="3">
        <v>2516</v>
      </c>
      <c r="D193" s="74" t="s">
        <v>1127</v>
      </c>
      <c r="E193" s="100">
        <v>71.56</v>
      </c>
      <c r="F193" s="100">
        <v>3.11</v>
      </c>
      <c r="G193" s="100">
        <v>0</v>
      </c>
      <c r="H193" s="100">
        <v>0</v>
      </c>
      <c r="I193" s="100">
        <v>0</v>
      </c>
      <c r="J193" s="130">
        <v>74.67</v>
      </c>
      <c r="K193" s="135" t="str">
        <f>IFERROR(VLOOKUP(C193,'CEDARS School FRPL'!$C$4:$H$20003, 6, FALSE), "No")</f>
        <v>Yes</v>
      </c>
      <c r="L193" s="94">
        <f>IFERROR(VLOOKUP($C193,'CEDARS School FRPL'!$C$4:$G$20003,3,FALSE),"NO Enroll Rprtd")</f>
        <v>0.36609999999999998</v>
      </c>
      <c r="N193" s="167"/>
      <c r="O193" s="136"/>
    </row>
    <row r="194" spans="1:15">
      <c r="A194" s="77" t="s">
        <v>2295</v>
      </c>
      <c r="B194" s="77" t="s">
        <v>2583</v>
      </c>
      <c r="C194" s="3">
        <v>5748</v>
      </c>
      <c r="D194" s="74" t="s">
        <v>3178</v>
      </c>
      <c r="E194" s="100">
        <v>208.93</v>
      </c>
      <c r="F194" s="100">
        <v>0</v>
      </c>
      <c r="G194" s="100">
        <v>6.56</v>
      </c>
      <c r="H194" s="100">
        <v>0</v>
      </c>
      <c r="I194" s="100">
        <v>0</v>
      </c>
      <c r="J194" s="130">
        <v>215.49</v>
      </c>
      <c r="K194" s="135" t="str">
        <f>IFERROR(VLOOKUP(C194,'CEDARS School FRPL'!$C$4:$H$20003, 6, FALSE), "No")</f>
        <v>No</v>
      </c>
      <c r="L194" s="94">
        <f>IFERROR(VLOOKUP($C194,'CEDARS School FRPL'!$C$4:$G$20003,3,FALSE),"NO Enroll Rprtd")</f>
        <v>9.2999999999999992E-3</v>
      </c>
      <c r="N194" s="167"/>
      <c r="O194" s="136"/>
    </row>
    <row r="195" spans="1:15">
      <c r="A195" s="77" t="s">
        <v>2267</v>
      </c>
      <c r="B195" s="77" t="s">
        <v>2584</v>
      </c>
      <c r="C195" s="3">
        <v>1737</v>
      </c>
      <c r="D195" s="74" t="s">
        <v>995</v>
      </c>
      <c r="E195" s="100">
        <v>76.7</v>
      </c>
      <c r="F195" s="100">
        <v>0</v>
      </c>
      <c r="G195" s="100">
        <v>1.89</v>
      </c>
      <c r="H195" s="100">
        <v>0</v>
      </c>
      <c r="I195" s="100">
        <v>0</v>
      </c>
      <c r="J195" s="130">
        <v>78.59</v>
      </c>
      <c r="K195" s="135" t="str">
        <f>IFERROR(VLOOKUP(C195,'CEDARS School FRPL'!$C$4:$H$20003, 6, FALSE), "No")</f>
        <v>Yes</v>
      </c>
      <c r="L195" s="94">
        <f>IFERROR(VLOOKUP($C195,'CEDARS School FRPL'!$C$4:$G$20003,3,FALSE),"NO Enroll Rprtd")</f>
        <v>0.67979999999999996</v>
      </c>
      <c r="N195" s="167"/>
      <c r="O195" s="136"/>
    </row>
    <row r="196" spans="1:15">
      <c r="A196" s="77" t="s">
        <v>2267</v>
      </c>
      <c r="B196" s="77" t="s">
        <v>2584</v>
      </c>
      <c r="C196" s="3">
        <v>1749</v>
      </c>
      <c r="D196" s="74" t="s">
        <v>996</v>
      </c>
      <c r="E196" s="100">
        <v>71.83</v>
      </c>
      <c r="F196" s="100">
        <v>0</v>
      </c>
      <c r="G196" s="100">
        <v>0</v>
      </c>
      <c r="H196" s="100">
        <v>0</v>
      </c>
      <c r="I196" s="100">
        <v>0</v>
      </c>
      <c r="J196" s="130">
        <v>71.83</v>
      </c>
      <c r="K196" s="135" t="str">
        <f>IFERROR(VLOOKUP(C196,'CEDARS School FRPL'!$C$4:$H$20003, 6, FALSE), "No")</f>
        <v>No</v>
      </c>
      <c r="L196" s="94">
        <f>IFERROR(VLOOKUP($C196,'CEDARS School FRPL'!$C$4:$G$20003,3,FALSE),"NO Enroll Rprtd")</f>
        <v>0.33129999999999998</v>
      </c>
      <c r="N196" s="167"/>
      <c r="O196" s="136"/>
    </row>
    <row r="197" spans="1:15">
      <c r="A197" s="77" t="s">
        <v>2267</v>
      </c>
      <c r="B197" s="77" t="s">
        <v>2584</v>
      </c>
      <c r="C197" s="3">
        <v>2613</v>
      </c>
      <c r="D197" s="74" t="s">
        <v>997</v>
      </c>
      <c r="E197" s="100">
        <v>266.32</v>
      </c>
      <c r="F197" s="100">
        <v>0</v>
      </c>
      <c r="G197" s="100">
        <v>0</v>
      </c>
      <c r="H197" s="100">
        <v>0</v>
      </c>
      <c r="I197" s="100">
        <v>0</v>
      </c>
      <c r="J197" s="130">
        <v>266.32</v>
      </c>
      <c r="K197" s="135" t="str">
        <f>IFERROR(VLOOKUP(C197,'CEDARS School FRPL'!$C$4:$H$20003, 6, FALSE), "No")</f>
        <v>Yes</v>
      </c>
      <c r="L197" s="94">
        <f>IFERROR(VLOOKUP($C197,'CEDARS School FRPL'!$C$4:$G$20003,3,FALSE),"NO Enroll Rprtd")</f>
        <v>0.63829999999999998</v>
      </c>
      <c r="N197" s="167"/>
      <c r="O197" s="136"/>
    </row>
    <row r="198" spans="1:15">
      <c r="A198" s="77" t="s">
        <v>2267</v>
      </c>
      <c r="B198" s="77" t="s">
        <v>2584</v>
      </c>
      <c r="C198" s="3">
        <v>2853</v>
      </c>
      <c r="D198" s="74" t="s">
        <v>2951</v>
      </c>
      <c r="E198" s="100">
        <v>388.98</v>
      </c>
      <c r="F198" s="100">
        <v>0</v>
      </c>
      <c r="G198" s="100">
        <v>0</v>
      </c>
      <c r="H198" s="100">
        <v>0</v>
      </c>
      <c r="I198" s="100">
        <v>0</v>
      </c>
      <c r="J198" s="130">
        <v>388.98</v>
      </c>
      <c r="K198" s="135" t="str">
        <f>IFERROR(VLOOKUP(C198,'CEDARS School FRPL'!$C$4:$H$20003, 6, FALSE), "No")</f>
        <v>Yes</v>
      </c>
      <c r="L198" s="94">
        <f>IFERROR(VLOOKUP($C198,'CEDARS School FRPL'!$C$4:$G$20003,3,FALSE),"NO Enroll Rprtd")</f>
        <v>0.56720000000000004</v>
      </c>
      <c r="N198" s="167"/>
      <c r="O198" s="136"/>
    </row>
    <row r="199" spans="1:15">
      <c r="A199" s="77" t="s">
        <v>2267</v>
      </c>
      <c r="B199" s="77" t="s">
        <v>2584</v>
      </c>
      <c r="C199" s="3">
        <v>3108</v>
      </c>
      <c r="D199" s="74" t="s">
        <v>998</v>
      </c>
      <c r="E199" s="100">
        <v>308</v>
      </c>
      <c r="F199" s="100">
        <v>0</v>
      </c>
      <c r="G199" s="100">
        <v>0</v>
      </c>
      <c r="H199" s="100">
        <v>0</v>
      </c>
      <c r="I199" s="100">
        <v>0</v>
      </c>
      <c r="J199" s="130">
        <v>308</v>
      </c>
      <c r="K199" s="135" t="str">
        <f>IFERROR(VLOOKUP(C199,'CEDARS School FRPL'!$C$4:$H$20003, 6, FALSE), "No")</f>
        <v>Yes</v>
      </c>
      <c r="L199" s="94">
        <f>IFERROR(VLOOKUP($C199,'CEDARS School FRPL'!$C$4:$G$20003,3,FALSE),"NO Enroll Rprtd")</f>
        <v>0.52470000000000006</v>
      </c>
      <c r="N199" s="167"/>
      <c r="O199" s="136"/>
    </row>
    <row r="200" spans="1:15">
      <c r="A200" s="77" t="s">
        <v>2267</v>
      </c>
      <c r="B200" s="77" t="s">
        <v>2584</v>
      </c>
      <c r="C200" s="3">
        <v>3109</v>
      </c>
      <c r="D200" s="74" t="s">
        <v>999</v>
      </c>
      <c r="E200" s="100">
        <v>1091.75</v>
      </c>
      <c r="F200" s="100">
        <v>0</v>
      </c>
      <c r="G200" s="100">
        <v>75.38</v>
      </c>
      <c r="H200" s="100">
        <v>0</v>
      </c>
      <c r="I200" s="100">
        <v>0</v>
      </c>
      <c r="J200" s="130">
        <v>1167.1300000000001</v>
      </c>
      <c r="K200" s="135" t="str">
        <f>IFERROR(VLOOKUP(C200,'CEDARS School FRPL'!$C$4:$H$20003, 6, FALSE), "No")</f>
        <v>Yes</v>
      </c>
      <c r="L200" s="94">
        <f>IFERROR(VLOOKUP($C200,'CEDARS School FRPL'!$C$4:$G$20003,3,FALSE),"NO Enroll Rprtd")</f>
        <v>0.56220000000000003</v>
      </c>
      <c r="N200" s="167"/>
      <c r="O200" s="136"/>
    </row>
    <row r="201" spans="1:15">
      <c r="A201" s="77" t="s">
        <v>2267</v>
      </c>
      <c r="B201" s="77" t="s">
        <v>2584</v>
      </c>
      <c r="C201" s="3">
        <v>3171</v>
      </c>
      <c r="D201" s="74" t="s">
        <v>1000</v>
      </c>
      <c r="E201" s="100">
        <v>248.72</v>
      </c>
      <c r="F201" s="100">
        <v>0</v>
      </c>
      <c r="G201" s="100">
        <v>0</v>
      </c>
      <c r="H201" s="100">
        <v>0</v>
      </c>
      <c r="I201" s="100">
        <v>0</v>
      </c>
      <c r="J201" s="130">
        <v>248.72</v>
      </c>
      <c r="K201" s="135" t="str">
        <f>IFERROR(VLOOKUP(C201,'CEDARS School FRPL'!$C$4:$H$20003, 6, FALSE), "No")</f>
        <v>Yes</v>
      </c>
      <c r="L201" s="94">
        <f>IFERROR(VLOOKUP($C201,'CEDARS School FRPL'!$C$4:$G$20003,3,FALSE),"NO Enroll Rprtd")</f>
        <v>0.62739999999999996</v>
      </c>
      <c r="N201" s="167"/>
      <c r="O201" s="136"/>
    </row>
    <row r="202" spans="1:15">
      <c r="A202" s="77" t="s">
        <v>2267</v>
      </c>
      <c r="B202" s="77" t="s">
        <v>2584</v>
      </c>
      <c r="C202" s="3">
        <v>3641</v>
      </c>
      <c r="D202" s="74" t="s">
        <v>1001</v>
      </c>
      <c r="E202" s="100">
        <v>484.78</v>
      </c>
      <c r="F202" s="100">
        <v>0</v>
      </c>
      <c r="G202" s="100">
        <v>0</v>
      </c>
      <c r="H202" s="100">
        <v>0</v>
      </c>
      <c r="I202" s="100">
        <v>0</v>
      </c>
      <c r="J202" s="130">
        <v>484.78</v>
      </c>
      <c r="K202" s="135" t="str">
        <f>IFERROR(VLOOKUP(C202,'CEDARS School FRPL'!$C$4:$H$20003, 6, FALSE), "No")</f>
        <v>Yes</v>
      </c>
      <c r="L202" s="94">
        <f>IFERROR(VLOOKUP($C202,'CEDARS School FRPL'!$C$4:$G$20003,3,FALSE),"NO Enroll Rprtd")</f>
        <v>0.64419999999999999</v>
      </c>
      <c r="N202" s="167"/>
      <c r="O202" s="136"/>
    </row>
    <row r="203" spans="1:15">
      <c r="A203" s="77" t="s">
        <v>2267</v>
      </c>
      <c r="B203" s="77" t="s">
        <v>2584</v>
      </c>
      <c r="C203" s="3">
        <v>4038</v>
      </c>
      <c r="D203" s="74" t="s">
        <v>2514</v>
      </c>
      <c r="E203" s="100">
        <v>269.36</v>
      </c>
      <c r="F203" s="100">
        <v>0</v>
      </c>
      <c r="G203" s="100">
        <v>0</v>
      </c>
      <c r="H203" s="100">
        <v>0</v>
      </c>
      <c r="I203" s="100">
        <v>0</v>
      </c>
      <c r="J203" s="130">
        <v>269.36</v>
      </c>
      <c r="K203" s="135" t="str">
        <f>IFERROR(VLOOKUP(C203,'CEDARS School FRPL'!$C$4:$H$20003, 6, FALSE), "No")</f>
        <v>No</v>
      </c>
      <c r="L203" s="94">
        <f>IFERROR(VLOOKUP($C203,'CEDARS School FRPL'!$C$4:$G$20003,3,FALSE),"NO Enroll Rprtd")</f>
        <v>0.27379999999999999</v>
      </c>
      <c r="N203" s="167"/>
      <c r="O203" s="136"/>
    </row>
    <row r="204" spans="1:15">
      <c r="A204" s="77" t="s">
        <v>2267</v>
      </c>
      <c r="B204" s="77" t="s">
        <v>2584</v>
      </c>
      <c r="C204" s="3">
        <v>4421</v>
      </c>
      <c r="D204" s="74" t="s">
        <v>1002</v>
      </c>
      <c r="E204" s="100">
        <v>336.11</v>
      </c>
      <c r="F204" s="100">
        <v>0</v>
      </c>
      <c r="G204" s="100">
        <v>0</v>
      </c>
      <c r="H204" s="100">
        <v>0</v>
      </c>
      <c r="I204" s="100">
        <v>0</v>
      </c>
      <c r="J204" s="130">
        <v>336.11</v>
      </c>
      <c r="K204" s="135" t="str">
        <f>IFERROR(VLOOKUP(C204,'CEDARS School FRPL'!$C$4:$H$20003, 6, FALSE), "No")</f>
        <v>No</v>
      </c>
      <c r="L204" s="94">
        <f>IFERROR(VLOOKUP($C204,'CEDARS School FRPL'!$C$4:$G$20003,3,FALSE),"NO Enroll Rprtd")</f>
        <v>0.4037</v>
      </c>
      <c r="N204" s="167"/>
      <c r="O204" s="136"/>
    </row>
    <row r="205" spans="1:15">
      <c r="A205" s="77" t="s">
        <v>2267</v>
      </c>
      <c r="B205" s="77" t="s">
        <v>2584</v>
      </c>
      <c r="C205" s="3">
        <v>4441</v>
      </c>
      <c r="D205" s="74" t="s">
        <v>1003</v>
      </c>
      <c r="E205" s="100">
        <v>845.81</v>
      </c>
      <c r="F205" s="100">
        <v>0</v>
      </c>
      <c r="G205" s="100">
        <v>0</v>
      </c>
      <c r="H205" s="100">
        <v>0</v>
      </c>
      <c r="I205" s="100">
        <v>0</v>
      </c>
      <c r="J205" s="130">
        <v>845.81</v>
      </c>
      <c r="K205" s="135" t="str">
        <f>IFERROR(VLOOKUP(C205,'CEDARS School FRPL'!$C$4:$H$20003, 6, FALSE), "No")</f>
        <v>Yes</v>
      </c>
      <c r="L205" s="94">
        <f>IFERROR(VLOOKUP($C205,'CEDARS School FRPL'!$C$4:$G$20003,3,FALSE),"NO Enroll Rprtd")</f>
        <v>0.60870000000000002</v>
      </c>
      <c r="N205" s="167"/>
      <c r="O205" s="136"/>
    </row>
    <row r="206" spans="1:15">
      <c r="A206" s="77" t="s">
        <v>2267</v>
      </c>
      <c r="B206" s="77" t="s">
        <v>2584</v>
      </c>
      <c r="C206" s="3">
        <v>5161</v>
      </c>
      <c r="D206" s="74" t="s">
        <v>27</v>
      </c>
      <c r="E206" s="100">
        <v>0</v>
      </c>
      <c r="F206" s="100">
        <v>0</v>
      </c>
      <c r="G206" s="100">
        <v>0</v>
      </c>
      <c r="H206" s="100">
        <v>0</v>
      </c>
      <c r="I206" s="100">
        <v>0</v>
      </c>
      <c r="J206" s="130">
        <v>0</v>
      </c>
      <c r="K206" s="135" t="str">
        <f>IFERROR(VLOOKUP(C206,'CEDARS School FRPL'!$C$4:$H$20003, 6, FALSE), "No")</f>
        <v>Yes</v>
      </c>
      <c r="L206" s="94">
        <f>IFERROR(VLOOKUP($C206,'CEDARS School FRPL'!$C$4:$G$20003,3,FALSE),"NO Enroll Rprtd")</f>
        <v>0.5</v>
      </c>
      <c r="N206" s="167"/>
      <c r="O206" s="136"/>
    </row>
    <row r="207" spans="1:15">
      <c r="A207" s="77" t="s">
        <v>2320</v>
      </c>
      <c r="B207" s="77" t="s">
        <v>2585</v>
      </c>
      <c r="C207" s="3">
        <v>2800</v>
      </c>
      <c r="D207" s="74" t="s">
        <v>1214</v>
      </c>
      <c r="E207" s="100">
        <v>289.95999999999998</v>
      </c>
      <c r="F207" s="100">
        <v>0</v>
      </c>
      <c r="G207" s="100">
        <v>51.34</v>
      </c>
      <c r="H207" s="100">
        <v>0</v>
      </c>
      <c r="I207" s="100">
        <v>0</v>
      </c>
      <c r="J207" s="130">
        <v>341.29999999999995</v>
      </c>
      <c r="K207" s="135" t="str">
        <f>IFERROR(VLOOKUP(C207,'CEDARS School FRPL'!$C$4:$H$20003, 6, FALSE), "No")</f>
        <v>Yes</v>
      </c>
      <c r="L207" s="94">
        <f>IFERROR(VLOOKUP($C207,'CEDARS School FRPL'!$C$4:$G$20003,3,FALSE),"NO Enroll Rprtd")</f>
        <v>0.8579</v>
      </c>
      <c r="N207" s="167"/>
      <c r="O207" s="136"/>
    </row>
    <row r="208" spans="1:15">
      <c r="A208" s="77" t="s">
        <v>2320</v>
      </c>
      <c r="B208" s="77" t="s">
        <v>2585</v>
      </c>
      <c r="C208" s="3">
        <v>3293</v>
      </c>
      <c r="D208" s="74" t="s">
        <v>1215</v>
      </c>
      <c r="E208" s="100">
        <v>373.74</v>
      </c>
      <c r="F208" s="100">
        <v>31.67</v>
      </c>
      <c r="G208" s="100">
        <v>0</v>
      </c>
      <c r="H208" s="100">
        <v>0</v>
      </c>
      <c r="I208" s="100">
        <v>0</v>
      </c>
      <c r="J208" s="130">
        <v>405.41</v>
      </c>
      <c r="K208" s="135" t="str">
        <f>IFERROR(VLOOKUP(C208,'CEDARS School FRPL'!$C$4:$H$20003, 6, FALSE), "No")</f>
        <v>Yes</v>
      </c>
      <c r="L208" s="94">
        <f>IFERROR(VLOOKUP($C208,'CEDARS School FRPL'!$C$4:$G$20003,3,FALSE),"NO Enroll Rprtd")</f>
        <v>0.89039999999999997</v>
      </c>
      <c r="N208" s="167"/>
      <c r="O208" s="136"/>
    </row>
    <row r="209" spans="1:15">
      <c r="A209" s="77" t="s">
        <v>2320</v>
      </c>
      <c r="B209" s="77" t="s">
        <v>2585</v>
      </c>
      <c r="C209" s="3">
        <v>4223</v>
      </c>
      <c r="D209" s="74" t="s">
        <v>1216</v>
      </c>
      <c r="E209" s="100">
        <v>219.55</v>
      </c>
      <c r="F209" s="100">
        <v>0</v>
      </c>
      <c r="G209" s="100">
        <v>0</v>
      </c>
      <c r="H209" s="100">
        <v>0</v>
      </c>
      <c r="I209" s="100">
        <v>0</v>
      </c>
      <c r="J209" s="130">
        <v>219.55</v>
      </c>
      <c r="K209" s="135" t="str">
        <f>IFERROR(VLOOKUP(C209,'CEDARS School FRPL'!$C$4:$H$20003, 6, FALSE), "No")</f>
        <v>Yes</v>
      </c>
      <c r="L209" s="94">
        <f>IFERROR(VLOOKUP($C209,'CEDARS School FRPL'!$C$4:$G$20003,3,FALSE),"NO Enroll Rprtd")</f>
        <v>0.89710000000000001</v>
      </c>
      <c r="N209" s="167"/>
      <c r="O209" s="136"/>
    </row>
    <row r="210" spans="1:15">
      <c r="A210" s="77" t="s">
        <v>2320</v>
      </c>
      <c r="B210" s="77" t="s">
        <v>2585</v>
      </c>
      <c r="C210" s="3">
        <v>5272</v>
      </c>
      <c r="D210" s="74" t="s">
        <v>1217</v>
      </c>
      <c r="E210" s="100">
        <v>13.92</v>
      </c>
      <c r="F210" s="100">
        <v>0</v>
      </c>
      <c r="G210" s="100">
        <v>0</v>
      </c>
      <c r="H210" s="100">
        <v>0</v>
      </c>
      <c r="I210" s="100">
        <v>0</v>
      </c>
      <c r="J210" s="130">
        <v>13.92</v>
      </c>
      <c r="K210" s="135" t="str">
        <f>IFERROR(VLOOKUP(C210,'CEDARS School FRPL'!$C$4:$H$20003, 6, FALSE), "No")</f>
        <v>Yes</v>
      </c>
      <c r="L210" s="94">
        <f>IFERROR(VLOOKUP($C210,'CEDARS School FRPL'!$C$4:$G$20003,3,FALSE),"NO Enroll Rprtd")</f>
        <v>0.86750000000000005</v>
      </c>
      <c r="N210" s="167"/>
      <c r="O210" s="136"/>
    </row>
    <row r="211" spans="1:15">
      <c r="A211" s="77" t="s">
        <v>2199</v>
      </c>
      <c r="B211" s="77" t="s">
        <v>2586</v>
      </c>
      <c r="C211" s="3">
        <v>1900</v>
      </c>
      <c r="D211" s="74" t="s">
        <v>333</v>
      </c>
      <c r="E211" s="100">
        <v>30.11</v>
      </c>
      <c r="F211" s="100">
        <v>0</v>
      </c>
      <c r="G211" s="100">
        <v>0</v>
      </c>
      <c r="H211" s="100">
        <v>0</v>
      </c>
      <c r="I211" s="100">
        <v>0</v>
      </c>
      <c r="J211" s="130">
        <v>30.11</v>
      </c>
      <c r="K211" s="135" t="str">
        <f>IFERROR(VLOOKUP(C211,'CEDARS School FRPL'!$C$4:$H$20003, 6, FALSE), "No")</f>
        <v>Yes</v>
      </c>
      <c r="L211" s="94">
        <f>IFERROR(VLOOKUP($C211,'CEDARS School FRPL'!$C$4:$G$20003,3,FALSE),"NO Enroll Rprtd")</f>
        <v>0.91439999999999999</v>
      </c>
      <c r="N211" s="167"/>
      <c r="O211" s="136"/>
    </row>
    <row r="212" spans="1:15">
      <c r="A212" s="77" t="s">
        <v>2199</v>
      </c>
      <c r="B212" s="77" t="s">
        <v>2586</v>
      </c>
      <c r="C212" s="3">
        <v>2562</v>
      </c>
      <c r="D212" s="74" t="s">
        <v>334</v>
      </c>
      <c r="E212" s="100">
        <v>309.77999999999997</v>
      </c>
      <c r="F212" s="100">
        <v>25.93</v>
      </c>
      <c r="G212" s="100">
        <v>0</v>
      </c>
      <c r="H212" s="100">
        <v>0</v>
      </c>
      <c r="I212" s="100">
        <v>0</v>
      </c>
      <c r="J212" s="130">
        <v>335.71</v>
      </c>
      <c r="K212" s="135" t="str">
        <f>IFERROR(VLOOKUP(C212,'CEDARS School FRPL'!$C$4:$H$20003, 6, FALSE), "No")</f>
        <v>Yes</v>
      </c>
      <c r="L212" s="94">
        <f>IFERROR(VLOOKUP($C212,'CEDARS School FRPL'!$C$4:$G$20003,3,FALSE),"NO Enroll Rprtd")</f>
        <v>0.88880000000000003</v>
      </c>
      <c r="N212" s="167"/>
      <c r="O212" s="136"/>
    </row>
    <row r="213" spans="1:15">
      <c r="A213" s="77" t="s">
        <v>2199</v>
      </c>
      <c r="B213" s="77" t="s">
        <v>2586</v>
      </c>
      <c r="C213" s="3">
        <v>2788</v>
      </c>
      <c r="D213" s="74" t="s">
        <v>335</v>
      </c>
      <c r="E213" s="100">
        <v>231.47</v>
      </c>
      <c r="F213" s="100">
        <v>0</v>
      </c>
      <c r="G213" s="100">
        <v>0</v>
      </c>
      <c r="H213" s="100">
        <v>0</v>
      </c>
      <c r="I213" s="100">
        <v>0</v>
      </c>
      <c r="J213" s="130">
        <v>231.47</v>
      </c>
      <c r="K213" s="135" t="str">
        <f>IFERROR(VLOOKUP(C213,'CEDARS School FRPL'!$C$4:$H$20003, 6, FALSE), "No")</f>
        <v>Yes</v>
      </c>
      <c r="L213" s="94">
        <f>IFERROR(VLOOKUP($C213,'CEDARS School FRPL'!$C$4:$G$20003,3,FALSE),"NO Enroll Rprtd")</f>
        <v>0.92849999999999999</v>
      </c>
      <c r="N213" s="167"/>
      <c r="O213" s="136"/>
    </row>
    <row r="214" spans="1:15">
      <c r="A214" s="77" t="s">
        <v>2199</v>
      </c>
      <c r="B214" s="77" t="s">
        <v>2586</v>
      </c>
      <c r="C214" s="3">
        <v>4213</v>
      </c>
      <c r="D214" s="74" t="s">
        <v>336</v>
      </c>
      <c r="E214" s="100">
        <v>152.78</v>
      </c>
      <c r="F214" s="100">
        <v>0</v>
      </c>
      <c r="G214" s="100">
        <v>0</v>
      </c>
      <c r="H214" s="100">
        <v>0</v>
      </c>
      <c r="I214" s="100">
        <v>0</v>
      </c>
      <c r="J214" s="130">
        <v>152.78</v>
      </c>
      <c r="K214" s="135" t="str">
        <f>IFERROR(VLOOKUP(C214,'CEDARS School FRPL'!$C$4:$H$20003, 6, FALSE), "No")</f>
        <v>Yes</v>
      </c>
      <c r="L214" s="94">
        <f>IFERROR(VLOOKUP($C214,'CEDARS School FRPL'!$C$4:$G$20003,3,FALSE),"NO Enroll Rprtd")</f>
        <v>0.89939999999999998</v>
      </c>
      <c r="N214" s="167"/>
      <c r="O214" s="136"/>
    </row>
    <row r="215" spans="1:15">
      <c r="A215" s="77" t="s">
        <v>2241</v>
      </c>
      <c r="B215" s="77" t="s">
        <v>2587</v>
      </c>
      <c r="C215" s="3">
        <v>2836</v>
      </c>
      <c r="D215" s="74" t="s">
        <v>524</v>
      </c>
      <c r="E215" s="100">
        <v>64.56</v>
      </c>
      <c r="F215" s="100">
        <v>7</v>
      </c>
      <c r="G215" s="100">
        <v>0</v>
      </c>
      <c r="H215" s="100">
        <v>0</v>
      </c>
      <c r="I215" s="100">
        <v>0</v>
      </c>
      <c r="J215" s="130">
        <v>71.56</v>
      </c>
      <c r="K215" s="135" t="str">
        <f>IFERROR(VLOOKUP(C215,'CEDARS School FRPL'!$C$4:$H$20003, 6, FALSE), "No")</f>
        <v>Yes</v>
      </c>
      <c r="L215" s="94">
        <f>IFERROR(VLOOKUP($C215,'CEDARS School FRPL'!$C$4:$G$20003,3,FALSE),"NO Enroll Rprtd")</f>
        <v>0.72240000000000004</v>
      </c>
      <c r="N215" s="167"/>
      <c r="O215" s="136"/>
    </row>
    <row r="216" spans="1:15">
      <c r="A216" s="77" t="s">
        <v>2355</v>
      </c>
      <c r="B216" s="77" t="s">
        <v>2588</v>
      </c>
      <c r="C216" s="3">
        <v>1928</v>
      </c>
      <c r="D216" s="74" t="s">
        <v>1465</v>
      </c>
      <c r="E216" s="100">
        <v>14.86</v>
      </c>
      <c r="F216" s="100">
        <v>0</v>
      </c>
      <c r="G216" s="100">
        <v>0</v>
      </c>
      <c r="H216" s="100">
        <v>0</v>
      </c>
      <c r="I216" s="100">
        <v>0</v>
      </c>
      <c r="J216" s="130">
        <v>14.86</v>
      </c>
      <c r="K216" s="135" t="str">
        <f>IFERROR(VLOOKUP(C216,'CEDARS School FRPL'!$C$4:$H$20003, 6, FALSE), "No")</f>
        <v>Yes</v>
      </c>
      <c r="L216" s="94">
        <f>IFERROR(VLOOKUP($C216,'CEDARS School FRPL'!$C$4:$G$20003,3,FALSE),"NO Enroll Rprtd")</f>
        <v>0.75490000000000002</v>
      </c>
      <c r="N216" s="167"/>
      <c r="O216" s="136"/>
    </row>
    <row r="217" spans="1:15">
      <c r="A217" s="77" t="s">
        <v>2355</v>
      </c>
      <c r="B217" s="77" t="s">
        <v>2588</v>
      </c>
      <c r="C217" s="3">
        <v>2362</v>
      </c>
      <c r="D217" s="74" t="s">
        <v>1466</v>
      </c>
      <c r="E217" s="100">
        <v>929.91</v>
      </c>
      <c r="F217" s="100">
        <v>0</v>
      </c>
      <c r="G217" s="100">
        <v>75.899999999999991</v>
      </c>
      <c r="H217" s="100">
        <v>0</v>
      </c>
      <c r="I217" s="100">
        <v>0</v>
      </c>
      <c r="J217" s="130">
        <v>1005.81</v>
      </c>
      <c r="K217" s="135" t="str">
        <f>IFERROR(VLOOKUP(C217,'CEDARS School FRPL'!$C$4:$H$20003, 6, FALSE), "No")</f>
        <v>Yes</v>
      </c>
      <c r="L217" s="94">
        <f>IFERROR(VLOOKUP($C217,'CEDARS School FRPL'!$C$4:$G$20003,3,FALSE),"NO Enroll Rprtd")</f>
        <v>0.53659999999999997</v>
      </c>
      <c r="N217" s="167"/>
      <c r="O217" s="136"/>
    </row>
    <row r="218" spans="1:15">
      <c r="A218" t="s">
        <v>2355</v>
      </c>
      <c r="B218" s="77" t="s">
        <v>2588</v>
      </c>
      <c r="C218" s="3">
        <v>2379</v>
      </c>
      <c r="D218" s="74" t="s">
        <v>1467</v>
      </c>
      <c r="E218" s="100">
        <v>396.98</v>
      </c>
      <c r="F218" s="100">
        <v>0</v>
      </c>
      <c r="G218" s="100">
        <v>0</v>
      </c>
      <c r="H218" s="100">
        <v>0</v>
      </c>
      <c r="I218" s="100">
        <v>0</v>
      </c>
      <c r="J218" s="130">
        <v>396.98</v>
      </c>
      <c r="K218" s="135" t="str">
        <f>IFERROR(VLOOKUP(C218,'CEDARS School FRPL'!$C$4:$H$20003, 6, FALSE), "No")</f>
        <v>No</v>
      </c>
      <c r="L218" s="94">
        <f>IFERROR(VLOOKUP($C218,'CEDARS School FRPL'!$C$4:$G$20003,3,FALSE),"NO Enroll Rprtd")</f>
        <v>0.34339999999999998</v>
      </c>
      <c r="N218" s="167"/>
      <c r="O218" s="136"/>
    </row>
    <row r="219" spans="1:15">
      <c r="A219" s="77" t="s">
        <v>2355</v>
      </c>
      <c r="B219" s="77" t="s">
        <v>2588</v>
      </c>
      <c r="C219" s="3">
        <v>2946</v>
      </c>
      <c r="D219" s="74" t="s">
        <v>1468</v>
      </c>
      <c r="E219" s="100">
        <v>354.78</v>
      </c>
      <c r="F219" s="100">
        <v>0</v>
      </c>
      <c r="G219" s="100">
        <v>0</v>
      </c>
      <c r="H219" s="100">
        <v>0</v>
      </c>
      <c r="I219" s="100">
        <v>0</v>
      </c>
      <c r="J219" s="130">
        <v>354.78</v>
      </c>
      <c r="K219" s="135" t="str">
        <f>IFERROR(VLOOKUP(C219,'CEDARS School FRPL'!$C$4:$H$20003, 6, FALSE), "No")</f>
        <v>Yes</v>
      </c>
      <c r="L219" s="94">
        <f>IFERROR(VLOOKUP($C219,'CEDARS School FRPL'!$C$4:$G$20003,3,FALSE),"NO Enroll Rprtd")</f>
        <v>0.67789999999999995</v>
      </c>
      <c r="N219" s="167"/>
      <c r="O219" s="136"/>
    </row>
    <row r="220" spans="1:15">
      <c r="A220" s="77" t="s">
        <v>2355</v>
      </c>
      <c r="B220" s="77" t="s">
        <v>2588</v>
      </c>
      <c r="C220" s="3">
        <v>3251</v>
      </c>
      <c r="D220" s="74" t="s">
        <v>1469</v>
      </c>
      <c r="E220" s="100">
        <v>613.36</v>
      </c>
      <c r="F220" s="100">
        <v>0</v>
      </c>
      <c r="G220" s="100">
        <v>0</v>
      </c>
      <c r="H220" s="100">
        <v>0</v>
      </c>
      <c r="I220" s="100">
        <v>0</v>
      </c>
      <c r="J220" s="130">
        <v>613.36</v>
      </c>
      <c r="K220" s="135" t="str">
        <f>IFERROR(VLOOKUP(C220,'CEDARS School FRPL'!$C$4:$H$20003, 6, FALSE), "No")</f>
        <v>Yes</v>
      </c>
      <c r="L220" s="94">
        <f>IFERROR(VLOOKUP($C220,'CEDARS School FRPL'!$C$4:$G$20003,3,FALSE),"NO Enroll Rprtd")</f>
        <v>0.66830000000000001</v>
      </c>
      <c r="N220" s="167"/>
      <c r="O220" s="136"/>
    </row>
    <row r="221" spans="1:15">
      <c r="A221" s="77" t="s">
        <v>2355</v>
      </c>
      <c r="B221" s="77" t="s">
        <v>2588</v>
      </c>
      <c r="C221" s="3">
        <v>3603</v>
      </c>
      <c r="D221" s="74" t="s">
        <v>1470</v>
      </c>
      <c r="E221" s="100">
        <v>364.56</v>
      </c>
      <c r="F221" s="100">
        <v>14.22</v>
      </c>
      <c r="G221" s="100">
        <v>0</v>
      </c>
      <c r="H221" s="100">
        <v>0</v>
      </c>
      <c r="I221" s="100">
        <v>0</v>
      </c>
      <c r="J221" s="130">
        <v>378.78000000000003</v>
      </c>
      <c r="K221" s="135" t="str">
        <f>IFERROR(VLOOKUP(C221,'CEDARS School FRPL'!$C$4:$H$20003, 6, FALSE), "No")</f>
        <v>Yes</v>
      </c>
      <c r="L221" s="94">
        <f>IFERROR(VLOOKUP($C221,'CEDARS School FRPL'!$C$4:$G$20003,3,FALSE),"NO Enroll Rprtd")</f>
        <v>0.76480000000000004</v>
      </c>
      <c r="N221" s="167"/>
      <c r="O221" s="136"/>
    </row>
    <row r="222" spans="1:15">
      <c r="A222" t="s">
        <v>2355</v>
      </c>
      <c r="B222" s="77" t="s">
        <v>2588</v>
      </c>
      <c r="C222" s="3">
        <v>4412</v>
      </c>
      <c r="D222" s="74" t="s">
        <v>1471</v>
      </c>
      <c r="E222" s="100">
        <v>403.84</v>
      </c>
      <c r="F222" s="100">
        <v>14.15</v>
      </c>
      <c r="G222" s="100">
        <v>0</v>
      </c>
      <c r="H222" s="100">
        <v>0</v>
      </c>
      <c r="I222" s="100">
        <v>0</v>
      </c>
      <c r="J222" s="130">
        <v>417.98999999999995</v>
      </c>
      <c r="K222" s="135" t="str">
        <f>IFERROR(VLOOKUP(C222,'CEDARS School FRPL'!$C$4:$H$20003, 6, FALSE), "No")</f>
        <v>No</v>
      </c>
      <c r="L222" s="94">
        <f>IFERROR(VLOOKUP($C222,'CEDARS School FRPL'!$C$4:$G$20003,3,FALSE),"NO Enroll Rprtd")</f>
        <v>0.46760000000000002</v>
      </c>
      <c r="N222" s="167"/>
      <c r="O222" s="136"/>
    </row>
    <row r="223" spans="1:15">
      <c r="A223" s="77" t="s">
        <v>2355</v>
      </c>
      <c r="B223" s="77" t="s">
        <v>2588</v>
      </c>
      <c r="C223" s="3">
        <v>5525</v>
      </c>
      <c r="D223" s="74" t="s">
        <v>2911</v>
      </c>
      <c r="E223" s="100">
        <v>0</v>
      </c>
      <c r="F223" s="100">
        <v>0</v>
      </c>
      <c r="G223" s="100">
        <v>0</v>
      </c>
      <c r="H223" s="100">
        <v>13.049999999999999</v>
      </c>
      <c r="I223" s="100">
        <v>0</v>
      </c>
      <c r="J223" s="130">
        <v>13.049999999999999</v>
      </c>
      <c r="K223" s="135" t="str">
        <f>IFERROR(VLOOKUP(C223,'CEDARS School FRPL'!$C$4:$H$20003, 6, FALSE), "No")</f>
        <v>Yes</v>
      </c>
      <c r="L223" s="94">
        <f>IFERROR(VLOOKUP($C223,'CEDARS School FRPL'!$C$4:$G$20003,3,FALSE),"NO Enroll Rprtd")</f>
        <v>0.62560000000000004</v>
      </c>
      <c r="N223" s="167"/>
      <c r="O223" s="136"/>
    </row>
    <row r="224" spans="1:15">
      <c r="A224" s="77" t="s">
        <v>2187</v>
      </c>
      <c r="B224" s="77" t="s">
        <v>2589</v>
      </c>
      <c r="C224" s="3">
        <v>2725</v>
      </c>
      <c r="D224" s="74" t="s">
        <v>250</v>
      </c>
      <c r="E224" s="100">
        <v>491.84</v>
      </c>
      <c r="F224" s="100">
        <v>0</v>
      </c>
      <c r="G224" s="100">
        <v>0</v>
      </c>
      <c r="H224" s="100">
        <v>0</v>
      </c>
      <c r="I224" s="100">
        <v>0</v>
      </c>
      <c r="J224" s="130">
        <v>491.84</v>
      </c>
      <c r="K224" s="135" t="str">
        <f>IFERROR(VLOOKUP(C224,'CEDARS School FRPL'!$C$4:$H$20003, 6, FALSE), "No")</f>
        <v>No</v>
      </c>
      <c r="L224" s="94">
        <f>IFERROR(VLOOKUP($C224,'CEDARS School FRPL'!$C$4:$G$20003,3,FALSE),"NO Enroll Rprtd")</f>
        <v>0.20080000000000001</v>
      </c>
      <c r="N224" s="167"/>
      <c r="O224" s="136"/>
    </row>
    <row r="225" spans="1:15">
      <c r="A225" s="77" t="s">
        <v>2187</v>
      </c>
      <c r="B225" s="77" t="s">
        <v>2589</v>
      </c>
      <c r="C225" s="3">
        <v>3474</v>
      </c>
      <c r="D225" s="74" t="s">
        <v>2590</v>
      </c>
      <c r="E225" s="100">
        <v>352.72</v>
      </c>
      <c r="F225" s="100">
        <v>0</v>
      </c>
      <c r="G225" s="100">
        <v>0</v>
      </c>
      <c r="H225" s="100">
        <v>0</v>
      </c>
      <c r="I225" s="100">
        <v>0</v>
      </c>
      <c r="J225" s="130">
        <v>352.72</v>
      </c>
      <c r="K225" s="135" t="str">
        <f>IFERROR(VLOOKUP(C225,'CEDARS School FRPL'!$C$4:$H$20003, 6, FALSE), "No")</f>
        <v>No</v>
      </c>
      <c r="L225" s="94">
        <f>IFERROR(VLOOKUP($C225,'CEDARS School FRPL'!$C$4:$G$20003,3,FALSE),"NO Enroll Rprtd")</f>
        <v>0.20610000000000001</v>
      </c>
      <c r="N225" s="167"/>
      <c r="O225" s="136"/>
    </row>
    <row r="226" spans="1:15">
      <c r="A226" s="77" t="s">
        <v>2187</v>
      </c>
      <c r="B226" s="77" t="s">
        <v>2589</v>
      </c>
      <c r="C226" s="3">
        <v>4182</v>
      </c>
      <c r="D226" s="74" t="s">
        <v>251</v>
      </c>
      <c r="E226" s="100">
        <v>496.69</v>
      </c>
      <c r="F226" s="100">
        <v>0</v>
      </c>
      <c r="G226" s="100">
        <v>0</v>
      </c>
      <c r="H226" s="100">
        <v>0</v>
      </c>
      <c r="I226" s="100">
        <v>0</v>
      </c>
      <c r="J226" s="130">
        <v>496.69</v>
      </c>
      <c r="K226" s="135" t="str">
        <f>IFERROR(VLOOKUP(C226,'CEDARS School FRPL'!$C$4:$H$20003, 6, FALSE), "No")</f>
        <v>No</v>
      </c>
      <c r="L226" s="94">
        <f>IFERROR(VLOOKUP($C226,'CEDARS School FRPL'!$C$4:$G$20003,3,FALSE),"NO Enroll Rprtd")</f>
        <v>0.1404</v>
      </c>
      <c r="N226" s="167"/>
      <c r="O226" s="136"/>
    </row>
    <row r="227" spans="1:15">
      <c r="A227" s="77" t="s">
        <v>2187</v>
      </c>
      <c r="B227" s="77" t="s">
        <v>2589</v>
      </c>
      <c r="C227" s="3">
        <v>4508</v>
      </c>
      <c r="D227" s="74" t="s">
        <v>252</v>
      </c>
      <c r="E227" s="100">
        <v>759.93</v>
      </c>
      <c r="F227" s="100">
        <v>0</v>
      </c>
      <c r="G227" s="100">
        <v>0</v>
      </c>
      <c r="H227" s="100">
        <v>0</v>
      </c>
      <c r="I227" s="100">
        <v>0</v>
      </c>
      <c r="J227" s="130">
        <v>759.93</v>
      </c>
      <c r="K227" s="135" t="str">
        <f>IFERROR(VLOOKUP(C227,'CEDARS School FRPL'!$C$4:$H$20003, 6, FALSE), "No")</f>
        <v>No</v>
      </c>
      <c r="L227" s="94">
        <f>IFERROR(VLOOKUP($C227,'CEDARS School FRPL'!$C$4:$G$20003,3,FALSE),"NO Enroll Rprtd")</f>
        <v>0.1328</v>
      </c>
      <c r="N227" s="167"/>
      <c r="O227" s="136"/>
    </row>
    <row r="228" spans="1:15">
      <c r="A228" s="77" t="s">
        <v>2187</v>
      </c>
      <c r="B228" s="77" t="s">
        <v>2589</v>
      </c>
      <c r="C228" s="3">
        <v>4563</v>
      </c>
      <c r="D228" s="74" t="s">
        <v>253</v>
      </c>
      <c r="E228" s="100">
        <v>421.89</v>
      </c>
      <c r="F228" s="100">
        <v>0</v>
      </c>
      <c r="G228" s="100">
        <v>0</v>
      </c>
      <c r="H228" s="100">
        <v>0</v>
      </c>
      <c r="I228" s="100">
        <v>0</v>
      </c>
      <c r="J228" s="130">
        <v>421.89</v>
      </c>
      <c r="K228" s="135" t="str">
        <f>IFERROR(VLOOKUP(C228,'CEDARS School FRPL'!$C$4:$H$20003, 6, FALSE), "No")</f>
        <v>No</v>
      </c>
      <c r="L228" s="94">
        <f>IFERROR(VLOOKUP($C228,'CEDARS School FRPL'!$C$4:$G$20003,3,FALSE),"NO Enroll Rprtd")</f>
        <v>0.13880000000000001</v>
      </c>
      <c r="N228" s="167"/>
      <c r="O228" s="136"/>
    </row>
    <row r="229" spans="1:15">
      <c r="A229" s="77" t="s">
        <v>2187</v>
      </c>
      <c r="B229" s="77" t="s">
        <v>2589</v>
      </c>
      <c r="C229" s="3">
        <v>4567</v>
      </c>
      <c r="D229" s="74" t="s">
        <v>254</v>
      </c>
      <c r="E229" s="100">
        <v>1850.48</v>
      </c>
      <c r="F229" s="100">
        <v>0</v>
      </c>
      <c r="G229" s="100">
        <v>153.03</v>
      </c>
      <c r="H229" s="100">
        <v>0</v>
      </c>
      <c r="I229" s="100">
        <v>0</v>
      </c>
      <c r="J229" s="130">
        <v>2003.51</v>
      </c>
      <c r="K229" s="135" t="str">
        <f>IFERROR(VLOOKUP(C229,'CEDARS School FRPL'!$C$4:$H$20003, 6, FALSE), "No")</f>
        <v>No</v>
      </c>
      <c r="L229" s="94">
        <f>IFERROR(VLOOKUP($C229,'CEDARS School FRPL'!$C$4:$G$20003,3,FALSE),"NO Enroll Rprtd")</f>
        <v>0.14979999999999999</v>
      </c>
      <c r="N229" s="167"/>
      <c r="O229" s="136"/>
    </row>
    <row r="230" spans="1:15">
      <c r="A230" s="77" t="s">
        <v>2187</v>
      </c>
      <c r="B230" s="77" t="s">
        <v>2589</v>
      </c>
      <c r="C230" s="3">
        <v>5054</v>
      </c>
      <c r="D230" s="74" t="s">
        <v>255</v>
      </c>
      <c r="E230" s="100">
        <v>712.02</v>
      </c>
      <c r="F230" s="100">
        <v>0</v>
      </c>
      <c r="G230" s="100">
        <v>0</v>
      </c>
      <c r="H230" s="100">
        <v>0</v>
      </c>
      <c r="I230" s="100">
        <v>0</v>
      </c>
      <c r="J230" s="130">
        <v>712.02</v>
      </c>
      <c r="K230" s="135" t="str">
        <f>IFERROR(VLOOKUP(C230,'CEDARS School FRPL'!$C$4:$H$20003, 6, FALSE), "No")</f>
        <v>No</v>
      </c>
      <c r="L230" s="94">
        <f>IFERROR(VLOOKUP($C230,'CEDARS School FRPL'!$C$4:$G$20003,3,FALSE),"NO Enroll Rprtd")</f>
        <v>0.2369</v>
      </c>
      <c r="N230" s="167"/>
      <c r="O230" s="136"/>
    </row>
    <row r="231" spans="1:15">
      <c r="A231" s="77" t="s">
        <v>2187</v>
      </c>
      <c r="B231" s="77" t="s">
        <v>2589</v>
      </c>
      <c r="C231" s="3">
        <v>5104</v>
      </c>
      <c r="D231" s="74" t="s">
        <v>256</v>
      </c>
      <c r="E231" s="100">
        <v>149.22</v>
      </c>
      <c r="F231" s="100">
        <v>0</v>
      </c>
      <c r="G231" s="100">
        <v>5.7</v>
      </c>
      <c r="H231" s="100">
        <v>0</v>
      </c>
      <c r="I231" s="100">
        <v>0</v>
      </c>
      <c r="J231" s="130">
        <v>154.91999999999999</v>
      </c>
      <c r="K231" s="135" t="str">
        <f>IFERROR(VLOOKUP(C231,'CEDARS School FRPL'!$C$4:$H$20003, 6, FALSE), "No")</f>
        <v>No</v>
      </c>
      <c r="L231" s="94">
        <f>IFERROR(VLOOKUP($C231,'CEDARS School FRPL'!$C$4:$G$20003,3,FALSE),"NO Enroll Rprtd")</f>
        <v>0.3155</v>
      </c>
      <c r="N231" s="167"/>
      <c r="O231" s="136"/>
    </row>
    <row r="232" spans="1:15">
      <c r="A232" s="77" t="s">
        <v>2187</v>
      </c>
      <c r="B232" s="77" t="s">
        <v>2589</v>
      </c>
      <c r="C232" s="3">
        <v>5158</v>
      </c>
      <c r="D232" s="74" t="s">
        <v>257</v>
      </c>
      <c r="E232" s="100">
        <v>431.3</v>
      </c>
      <c r="F232" s="100">
        <v>15.89</v>
      </c>
      <c r="G232" s="100">
        <v>0</v>
      </c>
      <c r="H232" s="100">
        <v>0</v>
      </c>
      <c r="I232" s="100">
        <v>0</v>
      </c>
      <c r="J232" s="130">
        <v>447.19</v>
      </c>
      <c r="K232" s="135" t="str">
        <f>IFERROR(VLOOKUP(C232,'CEDARS School FRPL'!$C$4:$H$20003, 6, FALSE), "No")</f>
        <v>No</v>
      </c>
      <c r="L232" s="94">
        <f>IFERROR(VLOOKUP($C232,'CEDARS School FRPL'!$C$4:$G$20003,3,FALSE),"NO Enroll Rprtd")</f>
        <v>0.1399</v>
      </c>
      <c r="N232" s="167"/>
      <c r="O232" s="136"/>
    </row>
    <row r="233" spans="1:15">
      <c r="A233" s="77" t="s">
        <v>2187</v>
      </c>
      <c r="B233" s="77" t="s">
        <v>2589</v>
      </c>
      <c r="C233" s="3">
        <v>5309</v>
      </c>
      <c r="D233" s="74" t="s">
        <v>258</v>
      </c>
      <c r="E233" s="100">
        <v>558.37</v>
      </c>
      <c r="F233" s="100">
        <v>0</v>
      </c>
      <c r="G233" s="100">
        <v>0</v>
      </c>
      <c r="H233" s="100">
        <v>0</v>
      </c>
      <c r="I233" s="100">
        <v>0</v>
      </c>
      <c r="J233" s="130">
        <v>558.37</v>
      </c>
      <c r="K233" s="135" t="str">
        <f>IFERROR(VLOOKUP(C233,'CEDARS School FRPL'!$C$4:$H$20003, 6, FALSE), "No")</f>
        <v>No</v>
      </c>
      <c r="L233" s="94">
        <f>IFERROR(VLOOKUP($C233,'CEDARS School FRPL'!$C$4:$G$20003,3,FALSE),"NO Enroll Rprtd")</f>
        <v>0.21729999999999999</v>
      </c>
      <c r="N233" s="167"/>
      <c r="O233" s="136"/>
    </row>
    <row r="234" spans="1:15">
      <c r="A234" s="77" t="s">
        <v>2187</v>
      </c>
      <c r="B234" s="77" t="s">
        <v>2589</v>
      </c>
      <c r="C234" s="3">
        <v>5532</v>
      </c>
      <c r="D234" s="74" t="s">
        <v>2909</v>
      </c>
      <c r="E234" s="100">
        <v>0.22</v>
      </c>
      <c r="F234" s="100">
        <v>0</v>
      </c>
      <c r="G234" s="100">
        <v>0</v>
      </c>
      <c r="H234" s="100">
        <v>6.56</v>
      </c>
      <c r="I234" s="100">
        <v>0</v>
      </c>
      <c r="J234" s="130">
        <v>6.7799999999999994</v>
      </c>
      <c r="K234" s="135" t="str">
        <f>IFERROR(VLOOKUP(C234,'CEDARS School FRPL'!$C$4:$H$20003, 6, FALSE), "No")</f>
        <v>No</v>
      </c>
      <c r="L234" s="94">
        <f>IFERROR(VLOOKUP($C234,'CEDARS School FRPL'!$C$4:$G$20003,3,FALSE),"NO Enroll Rprtd")</f>
        <v>0.33329999999999999</v>
      </c>
      <c r="N234" s="167"/>
      <c r="O234" s="136"/>
    </row>
    <row r="235" spans="1:15">
      <c r="A235" s="77" t="s">
        <v>2187</v>
      </c>
      <c r="B235" s="77" t="s">
        <v>2589</v>
      </c>
      <c r="C235" s="3">
        <v>5533</v>
      </c>
      <c r="D235" s="74" t="s">
        <v>302</v>
      </c>
      <c r="E235" s="100">
        <v>184.27</v>
      </c>
      <c r="F235" s="100">
        <v>0</v>
      </c>
      <c r="G235" s="100">
        <v>12.28</v>
      </c>
      <c r="H235" s="100">
        <v>0</v>
      </c>
      <c r="I235" s="100">
        <v>0</v>
      </c>
      <c r="J235" s="130">
        <v>196.55</v>
      </c>
      <c r="K235" s="135" t="str">
        <f>IFERROR(VLOOKUP(C235,'CEDARS School FRPL'!$C$4:$H$20003, 6, FALSE), "No")</f>
        <v>No</v>
      </c>
      <c r="L235" s="94">
        <f>IFERROR(VLOOKUP($C235,'CEDARS School FRPL'!$C$4:$G$20003,3,FALSE),"NO Enroll Rprtd")</f>
        <v>0.14829999999999999</v>
      </c>
      <c r="N235" s="167"/>
      <c r="O235" s="136"/>
    </row>
    <row r="236" spans="1:15">
      <c r="A236" s="77" t="s">
        <v>2187</v>
      </c>
      <c r="B236" s="77" t="s">
        <v>2589</v>
      </c>
      <c r="C236" s="3">
        <v>5534</v>
      </c>
      <c r="D236" s="74" t="s">
        <v>2952</v>
      </c>
      <c r="E236" s="100">
        <v>275.54000000000002</v>
      </c>
      <c r="F236" s="100">
        <v>0</v>
      </c>
      <c r="G236" s="100">
        <v>0</v>
      </c>
      <c r="H236" s="100">
        <v>0</v>
      </c>
      <c r="I236" s="100">
        <v>0</v>
      </c>
      <c r="J236" s="130">
        <v>275.54000000000002</v>
      </c>
      <c r="K236" s="135" t="str">
        <f>IFERROR(VLOOKUP(C236,'CEDARS School FRPL'!$C$4:$H$20003, 6, FALSE), "No")</f>
        <v>No</v>
      </c>
      <c r="L236" s="94">
        <f>IFERROR(VLOOKUP($C236,'CEDARS School FRPL'!$C$4:$G$20003,3,FALSE),"NO Enroll Rprtd")</f>
        <v>0.1502</v>
      </c>
      <c r="N236" s="167"/>
      <c r="O236" s="136"/>
    </row>
    <row r="237" spans="1:15">
      <c r="A237" s="77" t="s">
        <v>2187</v>
      </c>
      <c r="B237" s="77" t="s">
        <v>2589</v>
      </c>
      <c r="C237" s="3">
        <v>5702</v>
      </c>
      <c r="D237" s="74" t="s">
        <v>3061</v>
      </c>
      <c r="E237" s="100">
        <v>185.32</v>
      </c>
      <c r="F237" s="100">
        <v>0</v>
      </c>
      <c r="G237" s="100">
        <v>9.5400000000000009</v>
      </c>
      <c r="H237" s="100">
        <v>0</v>
      </c>
      <c r="I237" s="100">
        <v>0</v>
      </c>
      <c r="J237" s="130">
        <v>194.85999999999999</v>
      </c>
      <c r="K237" s="135" t="str">
        <f>IFERROR(VLOOKUP(C237,'CEDARS School FRPL'!$C$4:$H$20003, 6, FALSE), "No")</f>
        <v>No</v>
      </c>
      <c r="L237" s="94">
        <f>IFERROR(VLOOKUP($C237,'CEDARS School FRPL'!$C$4:$G$20003,3,FALSE),"NO Enroll Rprtd")</f>
        <v>0.30409999999999998</v>
      </c>
      <c r="N237" s="167"/>
      <c r="O237" s="136"/>
    </row>
    <row r="238" spans="1:15">
      <c r="A238" s="77" t="s">
        <v>2178</v>
      </c>
      <c r="B238" s="77" t="s">
        <v>2591</v>
      </c>
      <c r="C238" s="3">
        <v>2594</v>
      </c>
      <c r="D238" s="74" t="s">
        <v>152</v>
      </c>
      <c r="E238" s="100">
        <v>180.56</v>
      </c>
      <c r="F238" s="100">
        <v>0</v>
      </c>
      <c r="G238" s="100">
        <v>0</v>
      </c>
      <c r="H238" s="100">
        <v>0</v>
      </c>
      <c r="I238" s="100">
        <v>0</v>
      </c>
      <c r="J238" s="130">
        <v>180.56</v>
      </c>
      <c r="K238" s="135" t="str">
        <f>IFERROR(VLOOKUP(C238,'CEDARS School FRPL'!$C$4:$H$20003, 6, FALSE), "No")</f>
        <v>Yes</v>
      </c>
      <c r="L238" s="94">
        <f>IFERROR(VLOOKUP($C238,'CEDARS School FRPL'!$C$4:$G$20003,3,FALSE),"NO Enroll Rprtd")</f>
        <v>0.79410000000000003</v>
      </c>
      <c r="N238" s="167"/>
      <c r="O238" s="136"/>
    </row>
    <row r="239" spans="1:15">
      <c r="A239" s="77" t="s">
        <v>2178</v>
      </c>
      <c r="B239" s="77" t="s">
        <v>2591</v>
      </c>
      <c r="C239" s="3">
        <v>3145</v>
      </c>
      <c r="D239" s="74" t="s">
        <v>153</v>
      </c>
      <c r="E239" s="100">
        <v>190.14</v>
      </c>
      <c r="F239" s="100">
        <v>0</v>
      </c>
      <c r="G239" s="100">
        <v>11.57</v>
      </c>
      <c r="H239" s="100">
        <v>0</v>
      </c>
      <c r="I239" s="100">
        <v>0</v>
      </c>
      <c r="J239" s="130">
        <v>201.70999999999998</v>
      </c>
      <c r="K239" s="135" t="str">
        <f>IFERROR(VLOOKUP(C239,'CEDARS School FRPL'!$C$4:$H$20003, 6, FALSE), "No")</f>
        <v>Yes</v>
      </c>
      <c r="L239" s="94">
        <f>IFERROR(VLOOKUP($C239,'CEDARS School FRPL'!$C$4:$G$20003,3,FALSE),"NO Enroll Rprtd")</f>
        <v>0.79159999999999997</v>
      </c>
      <c r="N239" s="167"/>
      <c r="O239" s="136"/>
    </row>
    <row r="240" spans="1:15">
      <c r="A240" s="77" t="s">
        <v>2178</v>
      </c>
      <c r="B240" s="77" t="s">
        <v>2591</v>
      </c>
      <c r="C240" s="3">
        <v>3422</v>
      </c>
      <c r="D240" s="74" t="s">
        <v>154</v>
      </c>
      <c r="E240" s="100">
        <v>93.73</v>
      </c>
      <c r="F240" s="100">
        <v>0</v>
      </c>
      <c r="G240" s="100">
        <v>7.22</v>
      </c>
      <c r="H240" s="100">
        <v>0</v>
      </c>
      <c r="I240" s="100">
        <v>0</v>
      </c>
      <c r="J240" s="130">
        <v>100.95</v>
      </c>
      <c r="K240" s="135" t="str">
        <f>IFERROR(VLOOKUP(C240,'CEDARS School FRPL'!$C$4:$H$20003, 6, FALSE), "No")</f>
        <v>Yes</v>
      </c>
      <c r="L240" s="94">
        <f>IFERROR(VLOOKUP($C240,'CEDARS School FRPL'!$C$4:$G$20003,3,FALSE),"NO Enroll Rprtd")</f>
        <v>0.6895</v>
      </c>
      <c r="N240" s="167"/>
      <c r="O240" s="136"/>
    </row>
    <row r="241" spans="1:15">
      <c r="A241" s="77" t="s">
        <v>2337</v>
      </c>
      <c r="B241" s="77" t="s">
        <v>2592</v>
      </c>
      <c r="C241" s="3">
        <v>2466</v>
      </c>
      <c r="D241" s="74" t="s">
        <v>1309</v>
      </c>
      <c r="E241" s="100">
        <v>177.33</v>
      </c>
      <c r="F241" s="100">
        <v>0</v>
      </c>
      <c r="G241" s="100">
        <v>0</v>
      </c>
      <c r="H241" s="100">
        <v>0</v>
      </c>
      <c r="I241" s="100">
        <v>0</v>
      </c>
      <c r="J241" s="130">
        <v>177.33</v>
      </c>
      <c r="K241" s="135" t="str">
        <f>IFERROR(VLOOKUP(C241,'CEDARS School FRPL'!$C$4:$H$20003, 6, FALSE), "No")</f>
        <v>No</v>
      </c>
      <c r="L241" s="94">
        <f>IFERROR(VLOOKUP($C241,'CEDARS School FRPL'!$C$4:$G$20003,3,FALSE),"NO Enroll Rprtd")</f>
        <v>0.29370000000000002</v>
      </c>
      <c r="N241" s="167"/>
      <c r="O241" s="136"/>
    </row>
    <row r="242" spans="1:15">
      <c r="A242" s="77" t="s">
        <v>2173</v>
      </c>
      <c r="B242" s="77" t="s">
        <v>2593</v>
      </c>
      <c r="C242" s="3">
        <v>2760</v>
      </c>
      <c r="D242" s="74" t="s">
        <v>114</v>
      </c>
      <c r="E242" s="100">
        <v>222.17</v>
      </c>
      <c r="F242" s="100">
        <v>16.72</v>
      </c>
      <c r="G242" s="100">
        <v>0</v>
      </c>
      <c r="H242" s="100">
        <v>0</v>
      </c>
      <c r="I242" s="100">
        <v>0</v>
      </c>
      <c r="J242" s="130">
        <v>238.89</v>
      </c>
      <c r="K242" s="135" t="str">
        <f>IFERROR(VLOOKUP(C242,'CEDARS School FRPL'!$C$4:$H$20003, 6, FALSE), "No")</f>
        <v>No</v>
      </c>
      <c r="L242" s="94">
        <f>IFERROR(VLOOKUP($C242,'CEDARS School FRPL'!$C$4:$G$20003,3,FALSE),"NO Enroll Rprtd")</f>
        <v>0.41070000000000001</v>
      </c>
      <c r="N242" s="167"/>
      <c r="O242" s="136"/>
    </row>
    <row r="243" spans="1:15">
      <c r="A243" s="77" t="s">
        <v>2173</v>
      </c>
      <c r="B243" s="77" t="s">
        <v>2593</v>
      </c>
      <c r="C243" s="3">
        <v>2827</v>
      </c>
      <c r="D243" s="74" t="s">
        <v>2594</v>
      </c>
      <c r="E243" s="100">
        <v>252.56</v>
      </c>
      <c r="F243" s="100">
        <v>0</v>
      </c>
      <c r="G243" s="100">
        <v>0</v>
      </c>
      <c r="H243" s="100">
        <v>0</v>
      </c>
      <c r="I243" s="100">
        <v>0</v>
      </c>
      <c r="J243" s="130">
        <v>252.56</v>
      </c>
      <c r="K243" s="135" t="str">
        <f>IFERROR(VLOOKUP(C243,'CEDARS School FRPL'!$C$4:$H$20003, 6, FALSE), "No")</f>
        <v>No</v>
      </c>
      <c r="L243" s="94">
        <f>IFERROR(VLOOKUP($C243,'CEDARS School FRPL'!$C$4:$G$20003,3,FALSE),"NO Enroll Rprtd")</f>
        <v>0.46820000000000001</v>
      </c>
      <c r="N243" s="167"/>
      <c r="O243" s="136"/>
    </row>
    <row r="244" spans="1:15">
      <c r="A244" s="77" t="s">
        <v>2173</v>
      </c>
      <c r="B244" s="77" t="s">
        <v>2593</v>
      </c>
      <c r="C244" s="3">
        <v>3564</v>
      </c>
      <c r="D244" s="74" t="s">
        <v>115</v>
      </c>
      <c r="E244" s="100">
        <v>357.28</v>
      </c>
      <c r="F244" s="100">
        <v>0</v>
      </c>
      <c r="G244" s="100">
        <v>39.81</v>
      </c>
      <c r="H244" s="100">
        <v>0</v>
      </c>
      <c r="I244" s="100">
        <v>0</v>
      </c>
      <c r="J244" s="130">
        <v>397.09</v>
      </c>
      <c r="K244" s="135" t="str">
        <f>IFERROR(VLOOKUP(C244,'CEDARS School FRPL'!$C$4:$H$20003, 6, FALSE), "No")</f>
        <v>No</v>
      </c>
      <c r="L244" s="94">
        <f>IFERROR(VLOOKUP($C244,'CEDARS School FRPL'!$C$4:$G$20003,3,FALSE),"NO Enroll Rprtd")</f>
        <v>0.45129999999999998</v>
      </c>
      <c r="N244" s="167"/>
      <c r="O244" s="136"/>
    </row>
    <row r="245" spans="1:15">
      <c r="A245" s="77" t="s">
        <v>2173</v>
      </c>
      <c r="B245" s="77" t="s">
        <v>2593</v>
      </c>
      <c r="C245" s="3">
        <v>4403</v>
      </c>
      <c r="D245" s="74" t="s">
        <v>116</v>
      </c>
      <c r="E245" s="100">
        <v>259.29000000000002</v>
      </c>
      <c r="F245" s="100">
        <v>0</v>
      </c>
      <c r="G245" s="100">
        <v>0</v>
      </c>
      <c r="H245" s="100">
        <v>0</v>
      </c>
      <c r="I245" s="100">
        <v>0</v>
      </c>
      <c r="J245" s="130">
        <v>259.29000000000002</v>
      </c>
      <c r="K245" s="135" t="str">
        <f>IFERROR(VLOOKUP(C245,'CEDARS School FRPL'!$C$4:$H$20003, 6, FALSE), "No")</f>
        <v>No</v>
      </c>
      <c r="L245" s="94">
        <f>IFERROR(VLOOKUP($C245,'CEDARS School FRPL'!$C$4:$G$20003,3,FALSE),"NO Enroll Rprtd")</f>
        <v>0.44690000000000002</v>
      </c>
      <c r="N245" s="167"/>
      <c r="O245" s="136"/>
    </row>
    <row r="246" spans="1:15">
      <c r="A246" s="77" t="s">
        <v>2173</v>
      </c>
      <c r="B246" s="77" t="s">
        <v>2593</v>
      </c>
      <c r="C246" s="3">
        <v>4566</v>
      </c>
      <c r="D246" s="74" t="s">
        <v>117</v>
      </c>
      <c r="E246" s="100">
        <v>23</v>
      </c>
      <c r="F246" s="100">
        <v>0</v>
      </c>
      <c r="G246" s="100">
        <v>0</v>
      </c>
      <c r="H246" s="100">
        <v>0</v>
      </c>
      <c r="I246" s="100">
        <v>0</v>
      </c>
      <c r="J246" s="130">
        <v>23</v>
      </c>
      <c r="K246" s="135" t="str">
        <f>IFERROR(VLOOKUP(C246,'CEDARS School FRPL'!$C$4:$H$20003, 6, FALSE), "No")</f>
        <v>No</v>
      </c>
      <c r="L246" s="94">
        <f>IFERROR(VLOOKUP($C246,'CEDARS School FRPL'!$C$4:$G$20003,3,FALSE),"NO Enroll Rprtd")</f>
        <v>0.27489999999999998</v>
      </c>
      <c r="N246" s="167"/>
      <c r="O246" s="136"/>
    </row>
    <row r="247" spans="1:15">
      <c r="A247" s="77" t="s">
        <v>2173</v>
      </c>
      <c r="B247" s="77" t="s">
        <v>2593</v>
      </c>
      <c r="C247" s="3">
        <v>5418</v>
      </c>
      <c r="D247" s="74" t="s">
        <v>118</v>
      </c>
      <c r="E247" s="100">
        <v>34.700000000000003</v>
      </c>
      <c r="F247" s="100">
        <v>0</v>
      </c>
      <c r="G247" s="100">
        <v>0</v>
      </c>
      <c r="H247" s="100">
        <v>0</v>
      </c>
      <c r="I247" s="100">
        <v>0</v>
      </c>
      <c r="J247" s="130">
        <v>34.700000000000003</v>
      </c>
      <c r="K247" s="135" t="str">
        <f>IFERROR(VLOOKUP(C247,'CEDARS School FRPL'!$C$4:$H$20003, 6, FALSE), "No")</f>
        <v>No</v>
      </c>
      <c r="L247" s="94">
        <f>IFERROR(VLOOKUP($C247,'CEDARS School FRPL'!$C$4:$G$20003,3,FALSE),"NO Enroll Rprtd")</f>
        <v>0.46029999999999999</v>
      </c>
      <c r="N247" s="167"/>
      <c r="O247" s="136"/>
    </row>
    <row r="248" spans="1:15">
      <c r="A248" s="77" t="s">
        <v>2173</v>
      </c>
      <c r="B248" s="77" t="s">
        <v>2593</v>
      </c>
      <c r="C248" s="3">
        <v>5640</v>
      </c>
      <c r="D248" s="74" t="s">
        <v>2953</v>
      </c>
      <c r="E248" s="100">
        <v>1.77</v>
      </c>
      <c r="F248" s="100">
        <v>0</v>
      </c>
      <c r="G248" s="100">
        <v>0</v>
      </c>
      <c r="H248" s="100">
        <v>0</v>
      </c>
      <c r="I248" s="100">
        <v>0</v>
      </c>
      <c r="J248" s="130">
        <v>1.77</v>
      </c>
      <c r="K248" s="135" t="str">
        <f>IFERROR(VLOOKUP(C248,'CEDARS School FRPL'!$C$4:$H$20003, 6, FALSE), "No")</f>
        <v>No</v>
      </c>
      <c r="L248" s="94">
        <f>IFERROR(VLOOKUP($C248,'CEDARS School FRPL'!$C$4:$G$20003,3,FALSE),"NO Enroll Rprtd")</f>
        <v>0.3095</v>
      </c>
      <c r="N248" s="167"/>
      <c r="O248" s="136"/>
    </row>
    <row r="249" spans="1:15">
      <c r="A249" s="77" t="s">
        <v>2172</v>
      </c>
      <c r="B249" s="77" t="s">
        <v>2595</v>
      </c>
      <c r="C249" s="3">
        <v>2315</v>
      </c>
      <c r="D249" s="74" t="s">
        <v>110</v>
      </c>
      <c r="E249" s="100">
        <v>489.98</v>
      </c>
      <c r="F249" s="100">
        <v>0</v>
      </c>
      <c r="G249" s="100">
        <v>0</v>
      </c>
      <c r="H249" s="100">
        <v>0</v>
      </c>
      <c r="I249" s="100">
        <v>0</v>
      </c>
      <c r="J249" s="130">
        <v>489.98</v>
      </c>
      <c r="K249" s="135" t="str">
        <f>IFERROR(VLOOKUP(C249,'CEDARS School FRPL'!$C$4:$H$20003, 6, FALSE), "No")</f>
        <v>No</v>
      </c>
      <c r="L249" s="94">
        <f>IFERROR(VLOOKUP($C249,'CEDARS School FRPL'!$C$4:$G$20003,3,FALSE),"NO Enroll Rprtd")</f>
        <v>0.46489999999999998</v>
      </c>
      <c r="N249" s="167"/>
      <c r="O249" s="136"/>
    </row>
    <row r="250" spans="1:15">
      <c r="A250" s="77" t="s">
        <v>2172</v>
      </c>
      <c r="B250" s="77" t="s">
        <v>2595</v>
      </c>
      <c r="C250" s="3">
        <v>2787</v>
      </c>
      <c r="D250" s="74" t="s">
        <v>111</v>
      </c>
      <c r="E250" s="100">
        <v>583.92999999999995</v>
      </c>
      <c r="F250" s="100">
        <v>0</v>
      </c>
      <c r="G250" s="100">
        <v>0</v>
      </c>
      <c r="H250" s="100">
        <v>0</v>
      </c>
      <c r="I250" s="100">
        <v>0</v>
      </c>
      <c r="J250" s="130">
        <v>583.92999999999995</v>
      </c>
      <c r="K250" s="135" t="str">
        <f>IFERROR(VLOOKUP(C250,'CEDARS School FRPL'!$C$4:$H$20003, 6, FALSE), "No")</f>
        <v>No</v>
      </c>
      <c r="L250" s="94">
        <f>IFERROR(VLOOKUP($C250,'CEDARS School FRPL'!$C$4:$G$20003,3,FALSE),"NO Enroll Rprtd")</f>
        <v>0.46560000000000001</v>
      </c>
      <c r="N250" s="167"/>
      <c r="O250" s="136"/>
    </row>
    <row r="251" spans="1:15">
      <c r="A251" s="77" t="s">
        <v>2172</v>
      </c>
      <c r="B251" s="77" t="s">
        <v>2595</v>
      </c>
      <c r="C251" s="3">
        <v>3268</v>
      </c>
      <c r="D251" s="74" t="s">
        <v>112</v>
      </c>
      <c r="E251" s="100">
        <v>500.27</v>
      </c>
      <c r="F251" s="100">
        <v>0</v>
      </c>
      <c r="G251" s="100">
        <v>30.299999999999997</v>
      </c>
      <c r="H251" s="100">
        <v>0</v>
      </c>
      <c r="I251" s="100">
        <v>0</v>
      </c>
      <c r="J251" s="130">
        <v>530.56999999999994</v>
      </c>
      <c r="K251" s="135" t="str">
        <f>IFERROR(VLOOKUP(C251,'CEDARS School FRPL'!$C$4:$H$20003, 6, FALSE), "No")</f>
        <v>No</v>
      </c>
      <c r="L251" s="94">
        <f>IFERROR(VLOOKUP($C251,'CEDARS School FRPL'!$C$4:$G$20003,3,FALSE),"NO Enroll Rprtd")</f>
        <v>0.43409999999999999</v>
      </c>
      <c r="N251" s="167"/>
      <c r="O251" s="136"/>
    </row>
    <row r="252" spans="1:15">
      <c r="A252" s="77" t="s">
        <v>2194</v>
      </c>
      <c r="B252" s="77" t="s">
        <v>2596</v>
      </c>
      <c r="C252" s="3">
        <v>2281</v>
      </c>
      <c r="D252" s="74" t="s">
        <v>308</v>
      </c>
      <c r="E252" s="100">
        <v>375.9</v>
      </c>
      <c r="F252" s="100">
        <v>0</v>
      </c>
      <c r="G252" s="100">
        <v>42.68</v>
      </c>
      <c r="H252" s="100">
        <v>0</v>
      </c>
      <c r="I252" s="100">
        <v>0</v>
      </c>
      <c r="J252" s="130">
        <v>418.58</v>
      </c>
      <c r="K252" s="135" t="str">
        <f>IFERROR(VLOOKUP(C252,'CEDARS School FRPL'!$C$4:$H$20003, 6, FALSE), "No")</f>
        <v>No</v>
      </c>
      <c r="L252" s="94">
        <f>IFERROR(VLOOKUP($C252,'CEDARS School FRPL'!$C$4:$G$20003,3,FALSE),"NO Enroll Rprtd")</f>
        <v>0.4768</v>
      </c>
      <c r="N252" s="167"/>
      <c r="O252" s="136"/>
    </row>
    <row r="253" spans="1:15">
      <c r="A253" s="77" t="s">
        <v>2194</v>
      </c>
      <c r="B253" s="77" t="s">
        <v>2596</v>
      </c>
      <c r="C253" s="3">
        <v>2762</v>
      </c>
      <c r="D253" s="74" t="s">
        <v>309</v>
      </c>
      <c r="E253" s="100">
        <v>669.36</v>
      </c>
      <c r="F253" s="100">
        <v>0</v>
      </c>
      <c r="G253" s="100">
        <v>0</v>
      </c>
      <c r="H253" s="100">
        <v>0</v>
      </c>
      <c r="I253" s="100">
        <v>0</v>
      </c>
      <c r="J253" s="130">
        <v>669.36</v>
      </c>
      <c r="K253" s="135" t="str">
        <f>IFERROR(VLOOKUP(C253,'CEDARS School FRPL'!$C$4:$H$20003, 6, FALSE), "No")</f>
        <v>Yes</v>
      </c>
      <c r="L253" s="94">
        <f>IFERROR(VLOOKUP($C253,'CEDARS School FRPL'!$C$4:$G$20003,3,FALSE),"NO Enroll Rprtd")</f>
        <v>0.55920000000000003</v>
      </c>
      <c r="N253" s="167"/>
      <c r="O253" s="136"/>
    </row>
    <row r="254" spans="1:15">
      <c r="A254" s="77" t="s">
        <v>2194</v>
      </c>
      <c r="B254" s="77" t="s">
        <v>2596</v>
      </c>
      <c r="C254" s="3">
        <v>3969</v>
      </c>
      <c r="D254" s="74" t="s">
        <v>310</v>
      </c>
      <c r="E254" s="100">
        <v>314.8</v>
      </c>
      <c r="F254" s="100">
        <v>0</v>
      </c>
      <c r="G254" s="100">
        <v>0</v>
      </c>
      <c r="H254" s="100">
        <v>0</v>
      </c>
      <c r="I254" s="100">
        <v>0</v>
      </c>
      <c r="J254" s="130">
        <v>314.8</v>
      </c>
      <c r="K254" s="135" t="str">
        <f>IFERROR(VLOOKUP(C254,'CEDARS School FRPL'!$C$4:$H$20003, 6, FALSE), "No")</f>
        <v>Yes</v>
      </c>
      <c r="L254" s="94">
        <f>IFERROR(VLOOKUP($C254,'CEDARS School FRPL'!$C$4:$G$20003,3,FALSE),"NO Enroll Rprtd")</f>
        <v>0.53839999999999999</v>
      </c>
      <c r="N254" s="167"/>
      <c r="O254" s="136"/>
    </row>
    <row r="255" spans="1:15">
      <c r="A255" s="77" t="s">
        <v>2194</v>
      </c>
      <c r="B255" s="77" t="s">
        <v>2596</v>
      </c>
      <c r="C255" s="3">
        <v>5666</v>
      </c>
      <c r="D255" s="74" t="s">
        <v>3062</v>
      </c>
      <c r="E255" s="100">
        <v>19.309999999999999</v>
      </c>
      <c r="F255" s="100">
        <v>0</v>
      </c>
      <c r="G255" s="100">
        <v>0</v>
      </c>
      <c r="H255" s="100">
        <v>0</v>
      </c>
      <c r="I255" s="100">
        <v>0</v>
      </c>
      <c r="J255" s="130">
        <v>19.309999999999999</v>
      </c>
      <c r="K255" s="135" t="str">
        <f>IFERROR(VLOOKUP(C255,'CEDARS School FRPL'!$C$4:$H$20003, 6, FALSE), "No")</f>
        <v>Yes</v>
      </c>
      <c r="L255" s="94">
        <f>IFERROR(VLOOKUP($C255,'CEDARS School FRPL'!$C$4:$G$20003,3,FALSE),"NO Enroll Rprtd")</f>
        <v>0.58009999999999995</v>
      </c>
      <c r="N255" s="167"/>
      <c r="O255" s="136"/>
    </row>
    <row r="256" spans="1:15">
      <c r="A256" s="77" t="s">
        <v>2943</v>
      </c>
      <c r="B256" s="77" t="s">
        <v>2954</v>
      </c>
      <c r="C256" s="3">
        <v>5607</v>
      </c>
      <c r="D256" s="74" t="s">
        <v>2955</v>
      </c>
      <c r="E256" s="100">
        <v>502.61</v>
      </c>
      <c r="F256" s="100">
        <v>0</v>
      </c>
      <c r="G256" s="100">
        <v>0</v>
      </c>
      <c r="H256" s="100">
        <v>0</v>
      </c>
      <c r="I256" s="100">
        <v>0</v>
      </c>
      <c r="J256" s="130">
        <v>502.61</v>
      </c>
      <c r="K256" s="135" t="str">
        <f>IFERROR(VLOOKUP(C256,'CEDARS School FRPL'!$C$4:$H$20003, 6, FALSE), "No")</f>
        <v>No</v>
      </c>
      <c r="L256" s="94">
        <f>IFERROR(VLOOKUP($C256,'CEDARS School FRPL'!$C$4:$G$20003,3,FALSE),"NO Enroll Rprtd")</f>
        <v>0.4194</v>
      </c>
      <c r="N256" s="167"/>
      <c r="O256" s="136"/>
    </row>
    <row r="257" spans="1:15">
      <c r="A257" s="77" t="s">
        <v>2281</v>
      </c>
      <c r="B257" s="77" t="s">
        <v>2597</v>
      </c>
      <c r="C257" s="3">
        <v>2251</v>
      </c>
      <c r="D257" s="74" t="s">
        <v>1083</v>
      </c>
      <c r="E257" s="100">
        <v>89.22</v>
      </c>
      <c r="F257" s="100">
        <v>0</v>
      </c>
      <c r="G257" s="100">
        <v>0</v>
      </c>
      <c r="H257" s="100">
        <v>0</v>
      </c>
      <c r="I257" s="100">
        <v>0</v>
      </c>
      <c r="J257" s="130">
        <v>89.22</v>
      </c>
      <c r="K257" s="135" t="str">
        <f>IFERROR(VLOOKUP(C257,'CEDARS School FRPL'!$C$4:$H$20003, 6, FALSE), "No")</f>
        <v>No</v>
      </c>
      <c r="L257" s="94">
        <f>IFERROR(VLOOKUP($C257,'CEDARS School FRPL'!$C$4:$G$20003,3,FALSE),"NO Enroll Rprtd")</f>
        <v>0.34760000000000002</v>
      </c>
      <c r="N257" s="167"/>
      <c r="O257" s="136"/>
    </row>
    <row r="258" spans="1:15">
      <c r="A258" s="77" t="s">
        <v>2270</v>
      </c>
      <c r="B258" s="77" t="s">
        <v>2598</v>
      </c>
      <c r="C258" s="3">
        <v>2615</v>
      </c>
      <c r="D258" s="74" t="s">
        <v>1026</v>
      </c>
      <c r="E258" s="100">
        <v>1288.73</v>
      </c>
      <c r="F258" s="100">
        <v>0</v>
      </c>
      <c r="G258" s="100">
        <v>238.85</v>
      </c>
      <c r="H258" s="100">
        <v>0</v>
      </c>
      <c r="I258" s="100">
        <v>0</v>
      </c>
      <c r="J258" s="130">
        <v>1527.58</v>
      </c>
      <c r="K258" s="135" t="str">
        <f>IFERROR(VLOOKUP(C258,'CEDARS School FRPL'!$C$4:$H$20003, 6, FALSE), "No")</f>
        <v>No</v>
      </c>
      <c r="L258" s="94">
        <f>IFERROR(VLOOKUP($C258,'CEDARS School FRPL'!$C$4:$G$20003,3,FALSE),"NO Enroll Rprtd")</f>
        <v>0.30609999999999998</v>
      </c>
      <c r="N258" s="167"/>
      <c r="O258" s="136"/>
    </row>
    <row r="259" spans="1:15">
      <c r="A259" s="77" t="s">
        <v>2270</v>
      </c>
      <c r="B259" s="77" t="s">
        <v>2598</v>
      </c>
      <c r="C259" s="3">
        <v>2994</v>
      </c>
      <c r="D259" s="74" t="s">
        <v>1027</v>
      </c>
      <c r="E259" s="100">
        <v>415</v>
      </c>
      <c r="F259" s="100">
        <v>0</v>
      </c>
      <c r="G259" s="100">
        <v>0</v>
      </c>
      <c r="H259" s="100">
        <v>0</v>
      </c>
      <c r="I259" s="100">
        <v>0</v>
      </c>
      <c r="J259" s="130">
        <v>415</v>
      </c>
      <c r="K259" s="135" t="str">
        <f>IFERROR(VLOOKUP(C259,'CEDARS School FRPL'!$C$4:$H$20003, 6, FALSE), "No")</f>
        <v>No</v>
      </c>
      <c r="L259" s="94">
        <f>IFERROR(VLOOKUP($C259,'CEDARS School FRPL'!$C$4:$G$20003,3,FALSE),"NO Enroll Rprtd")</f>
        <v>0.29470000000000002</v>
      </c>
      <c r="N259" s="167"/>
      <c r="O259" s="136"/>
    </row>
    <row r="260" spans="1:15">
      <c r="A260" s="77" t="s">
        <v>2270</v>
      </c>
      <c r="B260" s="77" t="s">
        <v>2598</v>
      </c>
      <c r="C260" s="3">
        <v>3237</v>
      </c>
      <c r="D260" s="74" t="s">
        <v>1028</v>
      </c>
      <c r="E260" s="100">
        <v>564.71</v>
      </c>
      <c r="F260" s="100">
        <v>0</v>
      </c>
      <c r="G260" s="100">
        <v>0</v>
      </c>
      <c r="H260" s="100">
        <v>0</v>
      </c>
      <c r="I260" s="100">
        <v>0</v>
      </c>
      <c r="J260" s="130">
        <v>564.71</v>
      </c>
      <c r="K260" s="135" t="str">
        <f>IFERROR(VLOOKUP(C260,'CEDARS School FRPL'!$C$4:$H$20003, 6, FALSE), "No")</f>
        <v>No</v>
      </c>
      <c r="L260" s="94">
        <f>IFERROR(VLOOKUP($C260,'CEDARS School FRPL'!$C$4:$G$20003,3,FALSE),"NO Enroll Rprtd")</f>
        <v>0.32879999999999998</v>
      </c>
      <c r="N260" s="167"/>
      <c r="O260" s="136"/>
    </row>
    <row r="261" spans="1:15">
      <c r="A261" s="77" t="s">
        <v>2270</v>
      </c>
      <c r="B261" s="77" t="s">
        <v>2598</v>
      </c>
      <c r="C261" s="3">
        <v>3594</v>
      </c>
      <c r="D261" s="74" t="s">
        <v>2956</v>
      </c>
      <c r="E261" s="100">
        <v>443.89</v>
      </c>
      <c r="F261" s="100">
        <v>0</v>
      </c>
      <c r="G261" s="100">
        <v>0</v>
      </c>
      <c r="H261" s="100">
        <v>0</v>
      </c>
      <c r="I261" s="100">
        <v>0</v>
      </c>
      <c r="J261" s="130">
        <v>443.89</v>
      </c>
      <c r="K261" s="135" t="str">
        <f>IFERROR(VLOOKUP(C261,'CEDARS School FRPL'!$C$4:$H$20003, 6, FALSE), "No")</f>
        <v>No</v>
      </c>
      <c r="L261" s="94">
        <f>IFERROR(VLOOKUP($C261,'CEDARS School FRPL'!$C$4:$G$20003,3,FALSE),"NO Enroll Rprtd")</f>
        <v>0.3745</v>
      </c>
      <c r="N261" s="167"/>
      <c r="O261" s="136"/>
    </row>
    <row r="262" spans="1:15">
      <c r="A262" s="77" t="s">
        <v>2270</v>
      </c>
      <c r="B262" s="77" t="s">
        <v>2598</v>
      </c>
      <c r="C262" s="3">
        <v>3791</v>
      </c>
      <c r="D262" s="74" t="s">
        <v>1029</v>
      </c>
      <c r="E262" s="100">
        <v>604.75</v>
      </c>
      <c r="F262" s="100">
        <v>0</v>
      </c>
      <c r="G262" s="100">
        <v>0</v>
      </c>
      <c r="H262" s="100">
        <v>0</v>
      </c>
      <c r="I262" s="100">
        <v>0</v>
      </c>
      <c r="J262" s="130">
        <v>604.75</v>
      </c>
      <c r="K262" s="135" t="str">
        <f>IFERROR(VLOOKUP(C262,'CEDARS School FRPL'!$C$4:$H$20003, 6, FALSE), "No")</f>
        <v>Yes</v>
      </c>
      <c r="L262" s="94">
        <f>IFERROR(VLOOKUP($C262,'CEDARS School FRPL'!$C$4:$G$20003,3,FALSE),"NO Enroll Rprtd")</f>
        <v>0.51919999999999999</v>
      </c>
      <c r="N262" s="167"/>
      <c r="O262" s="136"/>
    </row>
    <row r="263" spans="1:15">
      <c r="A263" s="77" t="s">
        <v>2270</v>
      </c>
      <c r="B263" s="77" t="s">
        <v>2598</v>
      </c>
      <c r="C263" s="3">
        <v>4014</v>
      </c>
      <c r="D263" s="74" t="s">
        <v>1030</v>
      </c>
      <c r="E263" s="100">
        <v>359.33</v>
      </c>
      <c r="F263" s="100">
        <v>0</v>
      </c>
      <c r="G263" s="100">
        <v>0</v>
      </c>
      <c r="H263" s="100">
        <v>0</v>
      </c>
      <c r="I263" s="100">
        <v>0</v>
      </c>
      <c r="J263" s="130">
        <v>359.33</v>
      </c>
      <c r="K263" s="135" t="str">
        <f>IFERROR(VLOOKUP(C263,'CEDARS School FRPL'!$C$4:$H$20003, 6, FALSE), "No")</f>
        <v>No</v>
      </c>
      <c r="L263" s="94">
        <f>IFERROR(VLOOKUP($C263,'CEDARS School FRPL'!$C$4:$G$20003,3,FALSE),"NO Enroll Rprtd")</f>
        <v>0.43219999999999997</v>
      </c>
      <c r="N263" s="167"/>
      <c r="O263" s="136"/>
    </row>
    <row r="264" spans="1:15">
      <c r="A264" s="77" t="s">
        <v>2270</v>
      </c>
      <c r="B264" s="77" t="s">
        <v>2598</v>
      </c>
      <c r="C264" s="3">
        <v>4015</v>
      </c>
      <c r="D264" s="74" t="s">
        <v>1031</v>
      </c>
      <c r="E264" s="100">
        <v>280.44</v>
      </c>
      <c r="F264" s="100">
        <v>8.2200000000000006</v>
      </c>
      <c r="G264" s="100">
        <v>0</v>
      </c>
      <c r="H264" s="100">
        <v>0</v>
      </c>
      <c r="I264" s="100">
        <v>0</v>
      </c>
      <c r="J264" s="130">
        <v>288.66000000000003</v>
      </c>
      <c r="K264" s="135" t="str">
        <f>IFERROR(VLOOKUP(C264,'CEDARS School FRPL'!$C$4:$H$20003, 6, FALSE), "No")</f>
        <v>Yes</v>
      </c>
      <c r="L264" s="94">
        <f>IFERROR(VLOOKUP($C264,'CEDARS School FRPL'!$C$4:$G$20003,3,FALSE),"NO Enroll Rprtd")</f>
        <v>0.5655</v>
      </c>
      <c r="N264" s="167"/>
      <c r="O264" s="136"/>
    </row>
    <row r="265" spans="1:15">
      <c r="A265" s="77" t="s">
        <v>2270</v>
      </c>
      <c r="B265" s="77" t="s">
        <v>2598</v>
      </c>
      <c r="C265" s="3">
        <v>4016</v>
      </c>
      <c r="D265" s="74" t="s">
        <v>1032</v>
      </c>
      <c r="E265" s="100">
        <v>433</v>
      </c>
      <c r="F265" s="100">
        <v>0</v>
      </c>
      <c r="G265" s="100">
        <v>0</v>
      </c>
      <c r="H265" s="100">
        <v>0</v>
      </c>
      <c r="I265" s="100">
        <v>0</v>
      </c>
      <c r="J265" s="130">
        <v>433</v>
      </c>
      <c r="K265" s="135" t="str">
        <f>IFERROR(VLOOKUP(C265,'CEDARS School FRPL'!$C$4:$H$20003, 6, FALSE), "No")</f>
        <v>Yes</v>
      </c>
      <c r="L265" s="94">
        <f>IFERROR(VLOOKUP($C265,'CEDARS School FRPL'!$C$4:$G$20003,3,FALSE),"NO Enroll Rprtd")</f>
        <v>0.47249999999999998</v>
      </c>
      <c r="N265" s="167"/>
      <c r="O265" s="136"/>
    </row>
    <row r="266" spans="1:15">
      <c r="A266" s="77" t="s">
        <v>2270</v>
      </c>
      <c r="B266" s="77" t="s">
        <v>2598</v>
      </c>
      <c r="C266" s="3">
        <v>4100</v>
      </c>
      <c r="D266" s="74" t="s">
        <v>1033</v>
      </c>
      <c r="E266" s="100">
        <v>1008.9</v>
      </c>
      <c r="F266" s="100">
        <v>0</v>
      </c>
      <c r="G266" s="100">
        <v>126.31</v>
      </c>
      <c r="H266" s="100">
        <v>0</v>
      </c>
      <c r="I266" s="100">
        <v>0</v>
      </c>
      <c r="J266" s="130">
        <v>1135.21</v>
      </c>
      <c r="K266" s="135" t="str">
        <f>IFERROR(VLOOKUP(C266,'CEDARS School FRPL'!$C$4:$H$20003, 6, FALSE), "No")</f>
        <v>No</v>
      </c>
      <c r="L266" s="94">
        <f>IFERROR(VLOOKUP($C266,'CEDARS School FRPL'!$C$4:$G$20003,3,FALSE),"NO Enroll Rprtd")</f>
        <v>0.4657</v>
      </c>
      <c r="N266" s="167"/>
      <c r="O266" s="136"/>
    </row>
    <row r="267" spans="1:15">
      <c r="A267" t="s">
        <v>2270</v>
      </c>
      <c r="B267" s="77" t="s">
        <v>2598</v>
      </c>
      <c r="C267" s="3">
        <v>4101</v>
      </c>
      <c r="D267" s="74" t="s">
        <v>1034</v>
      </c>
      <c r="E267" s="100">
        <v>404</v>
      </c>
      <c r="F267" s="100">
        <v>8.2200000000000006</v>
      </c>
      <c r="G267" s="100">
        <v>0</v>
      </c>
      <c r="H267" s="100">
        <v>0</v>
      </c>
      <c r="I267" s="100">
        <v>0</v>
      </c>
      <c r="J267" s="130">
        <v>412.22</v>
      </c>
      <c r="K267" s="135" t="str">
        <f>IFERROR(VLOOKUP(C267,'CEDARS School FRPL'!$C$4:$H$20003, 6, FALSE), "No")</f>
        <v>No</v>
      </c>
      <c r="L267" s="94">
        <f>IFERROR(VLOOKUP($C267,'CEDARS School FRPL'!$C$4:$G$20003,3,FALSE),"NO Enroll Rprtd")</f>
        <v>0.33129999999999998</v>
      </c>
      <c r="N267" s="167"/>
      <c r="O267" s="136"/>
    </row>
    <row r="268" spans="1:15">
      <c r="A268" s="77" t="s">
        <v>2270</v>
      </c>
      <c r="B268" s="77" t="s">
        <v>2598</v>
      </c>
      <c r="C268" s="3">
        <v>4135</v>
      </c>
      <c r="D268" s="74" t="s">
        <v>1035</v>
      </c>
      <c r="E268" s="100">
        <v>375.89</v>
      </c>
      <c r="F268" s="100">
        <v>0</v>
      </c>
      <c r="G268" s="100">
        <v>0</v>
      </c>
      <c r="H268" s="100">
        <v>0</v>
      </c>
      <c r="I268" s="100">
        <v>0</v>
      </c>
      <c r="J268" s="130">
        <v>375.89</v>
      </c>
      <c r="K268" s="135" t="str">
        <f>IFERROR(VLOOKUP(C268,'CEDARS School FRPL'!$C$4:$H$20003, 6, FALSE), "No")</f>
        <v>Yes</v>
      </c>
      <c r="L268" s="94">
        <f>IFERROR(VLOOKUP($C268,'CEDARS School FRPL'!$C$4:$G$20003,3,FALSE),"NO Enroll Rprtd")</f>
        <v>0.51190000000000002</v>
      </c>
      <c r="N268" s="167"/>
      <c r="O268" s="136"/>
    </row>
    <row r="269" spans="1:15">
      <c r="A269" s="77" t="s">
        <v>2270</v>
      </c>
      <c r="B269" s="77" t="s">
        <v>2598</v>
      </c>
      <c r="C269" s="3">
        <v>4249</v>
      </c>
      <c r="D269" s="74" t="s">
        <v>1036</v>
      </c>
      <c r="E269" s="100">
        <v>784.5</v>
      </c>
      <c r="F269" s="100">
        <v>0</v>
      </c>
      <c r="G269" s="100">
        <v>0</v>
      </c>
      <c r="H269" s="100">
        <v>0</v>
      </c>
      <c r="I269" s="100">
        <v>0</v>
      </c>
      <c r="J269" s="130">
        <v>784.5</v>
      </c>
      <c r="K269" s="135" t="str">
        <f>IFERROR(VLOOKUP(C269,'CEDARS School FRPL'!$C$4:$H$20003, 6, FALSE), "No")</f>
        <v>No</v>
      </c>
      <c r="L269" s="94">
        <f>IFERROR(VLOOKUP($C269,'CEDARS School FRPL'!$C$4:$G$20003,3,FALSE),"NO Enroll Rprtd")</f>
        <v>0.37780000000000002</v>
      </c>
      <c r="N269" s="167"/>
      <c r="O269" s="136"/>
    </row>
    <row r="270" spans="1:15">
      <c r="A270" s="77" t="s">
        <v>2270</v>
      </c>
      <c r="B270" s="77" t="s">
        <v>2598</v>
      </c>
      <c r="C270" s="3">
        <v>4341</v>
      </c>
      <c r="D270" s="74" t="s">
        <v>1037</v>
      </c>
      <c r="E270" s="100">
        <v>386.67</v>
      </c>
      <c r="F270" s="100">
        <v>8.33</v>
      </c>
      <c r="G270" s="100">
        <v>0</v>
      </c>
      <c r="H270" s="100">
        <v>0</v>
      </c>
      <c r="I270" s="100">
        <v>0</v>
      </c>
      <c r="J270" s="130">
        <v>395</v>
      </c>
      <c r="K270" s="135" t="str">
        <f>IFERROR(VLOOKUP(C270,'CEDARS School FRPL'!$C$4:$H$20003, 6, FALSE), "No")</f>
        <v>No</v>
      </c>
      <c r="L270" s="94">
        <f>IFERROR(VLOOKUP($C270,'CEDARS School FRPL'!$C$4:$G$20003,3,FALSE),"NO Enroll Rprtd")</f>
        <v>0.33660000000000001</v>
      </c>
      <c r="N270" s="167"/>
      <c r="O270" s="136"/>
    </row>
    <row r="271" spans="1:15">
      <c r="A271" s="77" t="s">
        <v>2270</v>
      </c>
      <c r="B271" s="77" t="s">
        <v>2598</v>
      </c>
      <c r="C271" s="3">
        <v>4372</v>
      </c>
      <c r="D271" s="74" t="s">
        <v>1038</v>
      </c>
      <c r="E271" s="100">
        <v>419.33</v>
      </c>
      <c r="F271" s="100">
        <v>8.44</v>
      </c>
      <c r="G271" s="100">
        <v>0</v>
      </c>
      <c r="H271" s="100">
        <v>0</v>
      </c>
      <c r="I271" s="100">
        <v>0</v>
      </c>
      <c r="J271" s="130">
        <v>427.77</v>
      </c>
      <c r="K271" s="135" t="str">
        <f>IFERROR(VLOOKUP(C271,'CEDARS School FRPL'!$C$4:$H$20003, 6, FALSE), "No")</f>
        <v>No</v>
      </c>
      <c r="L271" s="94">
        <f>IFERROR(VLOOKUP($C271,'CEDARS School FRPL'!$C$4:$G$20003,3,FALSE),"NO Enroll Rprtd")</f>
        <v>0.32969999999999999</v>
      </c>
      <c r="N271" s="167"/>
      <c r="O271" s="136"/>
    </row>
    <row r="272" spans="1:15">
      <c r="A272" s="77" t="s">
        <v>2270</v>
      </c>
      <c r="B272" s="77" t="s">
        <v>2598</v>
      </c>
      <c r="C272" s="3">
        <v>4393</v>
      </c>
      <c r="D272" s="74" t="s">
        <v>1039</v>
      </c>
      <c r="E272" s="100">
        <v>359.89</v>
      </c>
      <c r="F272" s="100">
        <v>7.67</v>
      </c>
      <c r="G272" s="100">
        <v>0</v>
      </c>
      <c r="H272" s="100">
        <v>0</v>
      </c>
      <c r="I272" s="100">
        <v>0</v>
      </c>
      <c r="J272" s="130">
        <v>367.56</v>
      </c>
      <c r="K272" s="135" t="str">
        <f>IFERROR(VLOOKUP(C272,'CEDARS School FRPL'!$C$4:$H$20003, 6, FALSE), "No")</f>
        <v>No</v>
      </c>
      <c r="L272" s="94">
        <f>IFERROR(VLOOKUP($C272,'CEDARS School FRPL'!$C$4:$G$20003,3,FALSE),"NO Enroll Rprtd")</f>
        <v>0.37930000000000003</v>
      </c>
      <c r="N272" s="167"/>
      <c r="O272" s="136"/>
    </row>
    <row r="273" spans="1:15">
      <c r="A273" s="77" t="s">
        <v>2270</v>
      </c>
      <c r="B273" s="77" t="s">
        <v>2598</v>
      </c>
      <c r="C273" s="3">
        <v>4444</v>
      </c>
      <c r="D273" s="74" t="s">
        <v>1040</v>
      </c>
      <c r="E273" s="100">
        <v>459.33</v>
      </c>
      <c r="F273" s="100">
        <v>0</v>
      </c>
      <c r="G273" s="100">
        <v>0</v>
      </c>
      <c r="H273" s="100">
        <v>0</v>
      </c>
      <c r="I273" s="100">
        <v>0</v>
      </c>
      <c r="J273" s="130">
        <v>459.33</v>
      </c>
      <c r="K273" s="135" t="str">
        <f>IFERROR(VLOOKUP(C273,'CEDARS School FRPL'!$C$4:$H$20003, 6, FALSE), "No")</f>
        <v>No</v>
      </c>
      <c r="L273" s="94">
        <f>IFERROR(VLOOKUP($C273,'CEDARS School FRPL'!$C$4:$G$20003,3,FALSE),"NO Enroll Rprtd")</f>
        <v>0.2913</v>
      </c>
      <c r="N273" s="167"/>
      <c r="O273" s="136"/>
    </row>
    <row r="274" spans="1:15">
      <c r="A274" s="77" t="s">
        <v>2270</v>
      </c>
      <c r="B274" s="77" t="s">
        <v>2598</v>
      </c>
      <c r="C274" s="3">
        <v>4509</v>
      </c>
      <c r="D274" s="74" t="s">
        <v>1041</v>
      </c>
      <c r="E274" s="100">
        <v>927.63</v>
      </c>
      <c r="F274" s="100">
        <v>0</v>
      </c>
      <c r="G274" s="100">
        <v>51.580000000000005</v>
      </c>
      <c r="H274" s="100">
        <v>0</v>
      </c>
      <c r="I274" s="100">
        <v>0</v>
      </c>
      <c r="J274" s="130">
        <v>979.21</v>
      </c>
      <c r="K274" s="135" t="str">
        <f>IFERROR(VLOOKUP(C274,'CEDARS School FRPL'!$C$4:$H$20003, 6, FALSE), "No")</f>
        <v>No</v>
      </c>
      <c r="L274" s="94">
        <f>IFERROR(VLOOKUP($C274,'CEDARS School FRPL'!$C$4:$G$20003,3,FALSE),"NO Enroll Rprtd")</f>
        <v>0.30359999999999998</v>
      </c>
      <c r="N274" s="167"/>
      <c r="O274" s="136"/>
    </row>
    <row r="275" spans="1:15">
      <c r="A275" s="77" t="s">
        <v>2270</v>
      </c>
      <c r="B275" s="77" t="s">
        <v>2598</v>
      </c>
      <c r="C275" s="3">
        <v>4527</v>
      </c>
      <c r="D275" s="74" t="s">
        <v>1042</v>
      </c>
      <c r="E275" s="100">
        <v>395</v>
      </c>
      <c r="F275" s="100">
        <v>0</v>
      </c>
      <c r="G275" s="100">
        <v>0</v>
      </c>
      <c r="H275" s="100">
        <v>0</v>
      </c>
      <c r="I275" s="100">
        <v>0</v>
      </c>
      <c r="J275" s="130">
        <v>395</v>
      </c>
      <c r="K275" s="135" t="str">
        <f>IFERROR(VLOOKUP(C275,'CEDARS School FRPL'!$C$4:$H$20003, 6, FALSE), "No")</f>
        <v>No</v>
      </c>
      <c r="L275" s="94">
        <f>IFERROR(VLOOKUP($C275,'CEDARS School FRPL'!$C$4:$G$20003,3,FALSE),"NO Enroll Rprtd")</f>
        <v>0.47520000000000001</v>
      </c>
      <c r="N275" s="167"/>
      <c r="O275" s="136"/>
    </row>
    <row r="276" spans="1:15">
      <c r="A276" s="77" t="s">
        <v>2270</v>
      </c>
      <c r="B276" s="77" t="s">
        <v>2598</v>
      </c>
      <c r="C276" s="3">
        <v>5472</v>
      </c>
      <c r="D276" s="74" t="s">
        <v>2515</v>
      </c>
      <c r="E276" s="100">
        <v>544.66999999999996</v>
      </c>
      <c r="F276" s="100">
        <v>0</v>
      </c>
      <c r="G276" s="100">
        <v>11.44</v>
      </c>
      <c r="H276" s="100">
        <v>0</v>
      </c>
      <c r="I276" s="100">
        <v>0</v>
      </c>
      <c r="J276" s="130">
        <v>556.11</v>
      </c>
      <c r="K276" s="135" t="str">
        <f>IFERROR(VLOOKUP(C276,'CEDARS School FRPL'!$C$4:$H$20003, 6, FALSE), "No")</f>
        <v>No</v>
      </c>
      <c r="L276" s="94">
        <f>IFERROR(VLOOKUP($C276,'CEDARS School FRPL'!$C$4:$G$20003,3,FALSE),"NO Enroll Rprtd")</f>
        <v>0.4531</v>
      </c>
      <c r="N276" s="167"/>
      <c r="O276" s="136"/>
    </row>
    <row r="277" spans="1:15">
      <c r="A277" s="77" t="s">
        <v>2385</v>
      </c>
      <c r="B277" s="77" t="s">
        <v>2599</v>
      </c>
      <c r="C277" s="3">
        <v>2113</v>
      </c>
      <c r="D277" s="74" t="s">
        <v>1758</v>
      </c>
      <c r="E277" s="100">
        <v>624.33000000000004</v>
      </c>
      <c r="F277" s="100">
        <v>0</v>
      </c>
      <c r="G277" s="100">
        <v>0</v>
      </c>
      <c r="H277" s="100">
        <v>0</v>
      </c>
      <c r="I277" s="100">
        <v>0</v>
      </c>
      <c r="J277" s="130">
        <v>624.33000000000004</v>
      </c>
      <c r="K277" s="135" t="str">
        <f>IFERROR(VLOOKUP(C277,'CEDARS School FRPL'!$C$4:$H$20003, 6, FALSE), "No")</f>
        <v>Yes</v>
      </c>
      <c r="L277" s="94">
        <f>IFERROR(VLOOKUP($C277,'CEDARS School FRPL'!$C$4:$G$20003,3,FALSE),"NO Enroll Rprtd")</f>
        <v>0.66679999999999995</v>
      </c>
      <c r="N277" s="167"/>
      <c r="O277" s="136"/>
    </row>
    <row r="278" spans="1:15">
      <c r="A278" s="77" t="s">
        <v>2385</v>
      </c>
      <c r="B278" s="77" t="s">
        <v>2599</v>
      </c>
      <c r="C278" s="3">
        <v>2157</v>
      </c>
      <c r="D278" s="74" t="s">
        <v>1759</v>
      </c>
      <c r="E278" s="100">
        <v>628.99</v>
      </c>
      <c r="F278" s="100">
        <v>0</v>
      </c>
      <c r="G278" s="100">
        <v>0</v>
      </c>
      <c r="H278" s="100">
        <v>0</v>
      </c>
      <c r="I278" s="100">
        <v>0</v>
      </c>
      <c r="J278" s="130">
        <v>628.99</v>
      </c>
      <c r="K278" s="135" t="str">
        <f>IFERROR(VLOOKUP(C278,'CEDARS School FRPL'!$C$4:$H$20003, 6, FALSE), "No")</f>
        <v>Yes</v>
      </c>
      <c r="L278" s="94">
        <f>IFERROR(VLOOKUP($C278,'CEDARS School FRPL'!$C$4:$G$20003,3,FALSE),"NO Enroll Rprtd")</f>
        <v>0.50729999999999997</v>
      </c>
      <c r="N278" s="167"/>
      <c r="O278" s="136"/>
    </row>
    <row r="279" spans="1:15">
      <c r="A279" s="77" t="s">
        <v>2385</v>
      </c>
      <c r="B279" s="77" t="s">
        <v>2599</v>
      </c>
      <c r="C279" s="3">
        <v>2776</v>
      </c>
      <c r="D279" s="74" t="s">
        <v>1760</v>
      </c>
      <c r="E279" s="100">
        <v>494.88</v>
      </c>
      <c r="F279" s="100">
        <v>0</v>
      </c>
      <c r="G279" s="100">
        <v>0</v>
      </c>
      <c r="H279" s="100">
        <v>0</v>
      </c>
      <c r="I279" s="100">
        <v>0</v>
      </c>
      <c r="J279" s="130">
        <v>494.88</v>
      </c>
      <c r="K279" s="135" t="str">
        <f>IFERROR(VLOOKUP(C279,'CEDARS School FRPL'!$C$4:$H$20003, 6, FALSE), "No")</f>
        <v>Yes</v>
      </c>
      <c r="L279" s="94">
        <f>IFERROR(VLOOKUP($C279,'CEDARS School FRPL'!$C$4:$G$20003,3,FALSE),"NO Enroll Rprtd")</f>
        <v>0.74170000000000003</v>
      </c>
      <c r="N279" s="167"/>
      <c r="O279" s="136"/>
    </row>
    <row r="280" spans="1:15">
      <c r="A280" s="77" t="s">
        <v>2385</v>
      </c>
      <c r="B280" s="77" t="s">
        <v>2599</v>
      </c>
      <c r="C280" s="3">
        <v>2892</v>
      </c>
      <c r="D280" s="74" t="s">
        <v>1761</v>
      </c>
      <c r="E280" s="100">
        <v>289.14999999999998</v>
      </c>
      <c r="F280" s="100">
        <v>0</v>
      </c>
      <c r="G280" s="100">
        <v>0</v>
      </c>
      <c r="H280" s="100">
        <v>0</v>
      </c>
      <c r="I280" s="100">
        <v>0</v>
      </c>
      <c r="J280" s="130">
        <v>289.14999999999998</v>
      </c>
      <c r="K280" s="135" t="str">
        <f>IFERROR(VLOOKUP(C280,'CEDARS School FRPL'!$C$4:$H$20003, 6, FALSE), "No")</f>
        <v>Yes</v>
      </c>
      <c r="L280" s="94">
        <f>IFERROR(VLOOKUP($C280,'CEDARS School FRPL'!$C$4:$G$20003,3,FALSE),"NO Enroll Rprtd")</f>
        <v>0.66</v>
      </c>
      <c r="N280" s="167"/>
      <c r="O280" s="136"/>
    </row>
    <row r="281" spans="1:15">
      <c r="A281" s="77" t="s">
        <v>2385</v>
      </c>
      <c r="B281" s="77" t="s">
        <v>2599</v>
      </c>
      <c r="C281" s="3">
        <v>2953</v>
      </c>
      <c r="D281" s="74" t="s">
        <v>1762</v>
      </c>
      <c r="E281" s="100">
        <v>247.46</v>
      </c>
      <c r="F281" s="100">
        <v>0</v>
      </c>
      <c r="G281" s="100">
        <v>0</v>
      </c>
      <c r="H281" s="100">
        <v>0</v>
      </c>
      <c r="I281" s="100">
        <v>0</v>
      </c>
      <c r="J281" s="130">
        <v>247.46</v>
      </c>
      <c r="K281" s="135" t="str">
        <f>IFERROR(VLOOKUP(C281,'CEDARS School FRPL'!$C$4:$H$20003, 6, FALSE), "No")</f>
        <v>Yes</v>
      </c>
      <c r="L281" s="94">
        <f>IFERROR(VLOOKUP($C281,'CEDARS School FRPL'!$C$4:$G$20003,3,FALSE),"NO Enroll Rprtd")</f>
        <v>0.6855</v>
      </c>
      <c r="N281" s="167"/>
      <c r="O281" s="136"/>
    </row>
    <row r="282" spans="1:15">
      <c r="A282" s="77" t="s">
        <v>2385</v>
      </c>
      <c r="B282" s="77" t="s">
        <v>2599</v>
      </c>
      <c r="C282" s="3">
        <v>3064</v>
      </c>
      <c r="D282" s="74" t="s">
        <v>1763</v>
      </c>
      <c r="E282" s="100">
        <v>263.62</v>
      </c>
      <c r="F282" s="100">
        <v>0</v>
      </c>
      <c r="G282" s="100">
        <v>0</v>
      </c>
      <c r="H282" s="100">
        <v>0</v>
      </c>
      <c r="I282" s="100">
        <v>0</v>
      </c>
      <c r="J282" s="130">
        <v>263.62</v>
      </c>
      <c r="K282" s="135" t="str">
        <f>IFERROR(VLOOKUP(C282,'CEDARS School FRPL'!$C$4:$H$20003, 6, FALSE), "No")</f>
        <v>Yes</v>
      </c>
      <c r="L282" s="94">
        <f>IFERROR(VLOOKUP($C282,'CEDARS School FRPL'!$C$4:$G$20003,3,FALSE),"NO Enroll Rprtd")</f>
        <v>0.59519999999999995</v>
      </c>
      <c r="N282" s="167"/>
      <c r="O282" s="136"/>
    </row>
    <row r="283" spans="1:15">
      <c r="A283" s="77" t="s">
        <v>2385</v>
      </c>
      <c r="B283" s="77" t="s">
        <v>2599</v>
      </c>
      <c r="C283" s="3">
        <v>3065</v>
      </c>
      <c r="D283" s="74" t="s">
        <v>1764</v>
      </c>
      <c r="E283" s="100">
        <v>1218.0899999999999</v>
      </c>
      <c r="F283" s="100">
        <v>0</v>
      </c>
      <c r="G283" s="100">
        <v>87.61</v>
      </c>
      <c r="H283" s="100">
        <v>0</v>
      </c>
      <c r="I283" s="100">
        <v>0</v>
      </c>
      <c r="J283" s="130">
        <v>1305.6999999999998</v>
      </c>
      <c r="K283" s="135" t="str">
        <f>IFERROR(VLOOKUP(C283,'CEDARS School FRPL'!$C$4:$H$20003, 6, FALSE), "No")</f>
        <v>No</v>
      </c>
      <c r="L283" s="94">
        <f>IFERROR(VLOOKUP($C283,'CEDARS School FRPL'!$C$4:$G$20003,3,FALSE),"NO Enroll Rprtd")</f>
        <v>0.42399999999999999</v>
      </c>
      <c r="N283" s="167"/>
      <c r="O283" s="136"/>
    </row>
    <row r="284" spans="1:15">
      <c r="A284" s="77" t="s">
        <v>2385</v>
      </c>
      <c r="B284" s="77" t="s">
        <v>2599</v>
      </c>
      <c r="C284" s="3">
        <v>3127</v>
      </c>
      <c r="D284" s="74" t="s">
        <v>1765</v>
      </c>
      <c r="E284" s="100">
        <v>287.52</v>
      </c>
      <c r="F284" s="100">
        <v>0</v>
      </c>
      <c r="G284" s="100">
        <v>0</v>
      </c>
      <c r="H284" s="100">
        <v>0</v>
      </c>
      <c r="I284" s="100">
        <v>0</v>
      </c>
      <c r="J284" s="130">
        <v>287.52</v>
      </c>
      <c r="K284" s="135" t="str">
        <f>IFERROR(VLOOKUP(C284,'CEDARS School FRPL'!$C$4:$H$20003, 6, FALSE), "No")</f>
        <v>Yes</v>
      </c>
      <c r="L284" s="94">
        <f>IFERROR(VLOOKUP($C284,'CEDARS School FRPL'!$C$4:$G$20003,3,FALSE),"NO Enroll Rprtd")</f>
        <v>0.53879999999999995</v>
      </c>
      <c r="N284" s="167"/>
      <c r="O284" s="136"/>
    </row>
    <row r="285" spans="1:15">
      <c r="A285" s="77" t="s">
        <v>2385</v>
      </c>
      <c r="B285" s="77" t="s">
        <v>2599</v>
      </c>
      <c r="C285" s="3">
        <v>3259</v>
      </c>
      <c r="D285" s="74" t="s">
        <v>1700</v>
      </c>
      <c r="E285" s="100">
        <v>375.47</v>
      </c>
      <c r="F285" s="100">
        <v>0</v>
      </c>
      <c r="G285" s="100">
        <v>0</v>
      </c>
      <c r="H285" s="100">
        <v>0</v>
      </c>
      <c r="I285" s="100">
        <v>0</v>
      </c>
      <c r="J285" s="130">
        <v>375.47</v>
      </c>
      <c r="K285" s="135" t="str">
        <f>IFERROR(VLOOKUP(C285,'CEDARS School FRPL'!$C$4:$H$20003, 6, FALSE), "No")</f>
        <v>Yes</v>
      </c>
      <c r="L285" s="94">
        <f>IFERROR(VLOOKUP($C285,'CEDARS School FRPL'!$C$4:$G$20003,3,FALSE),"NO Enroll Rprtd")</f>
        <v>0.54800000000000004</v>
      </c>
      <c r="N285" s="167"/>
      <c r="O285" s="136"/>
    </row>
    <row r="286" spans="1:15">
      <c r="A286" s="77" t="s">
        <v>2385</v>
      </c>
      <c r="B286" s="77" t="s">
        <v>2599</v>
      </c>
      <c r="C286" s="3">
        <v>3260</v>
      </c>
      <c r="D286" s="74" t="s">
        <v>1766</v>
      </c>
      <c r="E286" s="100">
        <v>360.86</v>
      </c>
      <c r="F286" s="100">
        <v>0</v>
      </c>
      <c r="G286" s="100">
        <v>0</v>
      </c>
      <c r="H286" s="100">
        <v>0</v>
      </c>
      <c r="I286" s="100">
        <v>0</v>
      </c>
      <c r="J286" s="130">
        <v>360.86</v>
      </c>
      <c r="K286" s="135" t="str">
        <f>IFERROR(VLOOKUP(C286,'CEDARS School FRPL'!$C$4:$H$20003, 6, FALSE), "No")</f>
        <v>Yes</v>
      </c>
      <c r="L286" s="94">
        <f>IFERROR(VLOOKUP($C286,'CEDARS School FRPL'!$C$4:$G$20003,3,FALSE),"NO Enroll Rprtd")</f>
        <v>0.63449999999999995</v>
      </c>
      <c r="N286" s="167"/>
      <c r="O286" s="136"/>
    </row>
    <row r="287" spans="1:15">
      <c r="A287" s="77" t="s">
        <v>2385</v>
      </c>
      <c r="B287" s="77" t="s">
        <v>2599</v>
      </c>
      <c r="C287" s="3">
        <v>3307</v>
      </c>
      <c r="D287" s="74" t="s">
        <v>1767</v>
      </c>
      <c r="E287" s="100">
        <v>256.93</v>
      </c>
      <c r="F287" s="100">
        <v>0</v>
      </c>
      <c r="G287" s="100">
        <v>0</v>
      </c>
      <c r="H287" s="100">
        <v>0</v>
      </c>
      <c r="I287" s="100">
        <v>0</v>
      </c>
      <c r="J287" s="130">
        <v>256.93</v>
      </c>
      <c r="K287" s="135" t="str">
        <f>IFERROR(VLOOKUP(C287,'CEDARS School FRPL'!$C$4:$H$20003, 6, FALSE), "No")</f>
        <v>Yes</v>
      </c>
      <c r="L287" s="94">
        <f>IFERROR(VLOOKUP($C287,'CEDARS School FRPL'!$C$4:$G$20003,3,FALSE),"NO Enroll Rprtd")</f>
        <v>0.53180000000000005</v>
      </c>
      <c r="N287" s="167"/>
      <c r="O287" s="136"/>
    </row>
    <row r="288" spans="1:15">
      <c r="A288" s="77" t="s">
        <v>2385</v>
      </c>
      <c r="B288" s="77" t="s">
        <v>2599</v>
      </c>
      <c r="C288" s="3">
        <v>3415</v>
      </c>
      <c r="D288" s="74" t="s">
        <v>1768</v>
      </c>
      <c r="E288" s="100">
        <v>1260.24</v>
      </c>
      <c r="F288" s="100">
        <v>0</v>
      </c>
      <c r="G288" s="100">
        <v>93.36</v>
      </c>
      <c r="H288" s="100">
        <v>0</v>
      </c>
      <c r="I288" s="100">
        <v>0</v>
      </c>
      <c r="J288" s="130">
        <v>1353.6</v>
      </c>
      <c r="K288" s="135" t="str">
        <f>IFERROR(VLOOKUP(C288,'CEDARS School FRPL'!$C$4:$H$20003, 6, FALSE), "No")</f>
        <v>No</v>
      </c>
      <c r="L288" s="94">
        <f>IFERROR(VLOOKUP($C288,'CEDARS School FRPL'!$C$4:$G$20003,3,FALSE),"NO Enroll Rprtd")</f>
        <v>0.44679999999999997</v>
      </c>
      <c r="N288" s="167"/>
      <c r="O288" s="136"/>
    </row>
    <row r="289" spans="1:15">
      <c r="A289" s="77" t="s">
        <v>2385</v>
      </c>
      <c r="B289" s="77" t="s">
        <v>2599</v>
      </c>
      <c r="C289" s="3">
        <v>3465</v>
      </c>
      <c r="D289" s="74" t="s">
        <v>1769</v>
      </c>
      <c r="E289" s="100">
        <v>380.44</v>
      </c>
      <c r="F289" s="100">
        <v>0</v>
      </c>
      <c r="G289" s="100">
        <v>0</v>
      </c>
      <c r="H289" s="100">
        <v>0</v>
      </c>
      <c r="I289" s="100">
        <v>0</v>
      </c>
      <c r="J289" s="130">
        <v>380.44</v>
      </c>
      <c r="K289" s="135" t="str">
        <f>IFERROR(VLOOKUP(C289,'CEDARS School FRPL'!$C$4:$H$20003, 6, FALSE), "No")</f>
        <v>No</v>
      </c>
      <c r="L289" s="94">
        <f>IFERROR(VLOOKUP($C289,'CEDARS School FRPL'!$C$4:$G$20003,3,FALSE),"NO Enroll Rprtd")</f>
        <v>0.35470000000000002</v>
      </c>
      <c r="N289" s="167"/>
      <c r="O289" s="136"/>
    </row>
    <row r="290" spans="1:15">
      <c r="A290" s="77" t="s">
        <v>2385</v>
      </c>
      <c r="B290" s="77" t="s">
        <v>2599</v>
      </c>
      <c r="C290" s="3">
        <v>3573</v>
      </c>
      <c r="D290" s="74" t="s">
        <v>1770</v>
      </c>
      <c r="E290" s="100">
        <v>551.79999999999995</v>
      </c>
      <c r="F290" s="100">
        <v>0</v>
      </c>
      <c r="G290" s="100">
        <v>0</v>
      </c>
      <c r="H290" s="100">
        <v>0</v>
      </c>
      <c r="I290" s="100">
        <v>0</v>
      </c>
      <c r="J290" s="130">
        <v>551.79999999999995</v>
      </c>
      <c r="K290" s="135" t="str">
        <f>IFERROR(VLOOKUP(C290,'CEDARS School FRPL'!$C$4:$H$20003, 6, FALSE), "No")</f>
        <v>No</v>
      </c>
      <c r="L290" s="94">
        <f>IFERROR(VLOOKUP($C290,'CEDARS School FRPL'!$C$4:$G$20003,3,FALSE),"NO Enroll Rprtd")</f>
        <v>0.41639999999999999</v>
      </c>
      <c r="N290" s="167"/>
      <c r="O290" s="136"/>
    </row>
    <row r="291" spans="1:15">
      <c r="A291" s="77" t="s">
        <v>2385</v>
      </c>
      <c r="B291" s="77" t="s">
        <v>2599</v>
      </c>
      <c r="C291" s="3">
        <v>3890</v>
      </c>
      <c r="D291" s="74" t="s">
        <v>904</v>
      </c>
      <c r="E291" s="100">
        <v>661.07</v>
      </c>
      <c r="F291" s="100">
        <v>0</v>
      </c>
      <c r="G291" s="100">
        <v>0</v>
      </c>
      <c r="H291" s="100">
        <v>0</v>
      </c>
      <c r="I291" s="100">
        <v>0</v>
      </c>
      <c r="J291" s="130">
        <v>661.07</v>
      </c>
      <c r="K291" s="135" t="str">
        <f>IFERROR(VLOOKUP(C291,'CEDARS School FRPL'!$C$4:$H$20003, 6, FALSE), "No")</f>
        <v>No</v>
      </c>
      <c r="L291" s="94">
        <f>IFERROR(VLOOKUP($C291,'CEDARS School FRPL'!$C$4:$G$20003,3,FALSE),"NO Enroll Rprtd")</f>
        <v>0.37259999999999999</v>
      </c>
      <c r="N291" s="167"/>
      <c r="O291" s="136"/>
    </row>
    <row r="292" spans="1:15">
      <c r="A292" s="77" t="s">
        <v>2385</v>
      </c>
      <c r="B292" s="77" t="s">
        <v>2599</v>
      </c>
      <c r="C292" s="3">
        <v>3918</v>
      </c>
      <c r="D292" s="74" t="s">
        <v>1771</v>
      </c>
      <c r="E292" s="100">
        <v>103.88</v>
      </c>
      <c r="F292" s="100">
        <v>0</v>
      </c>
      <c r="G292" s="100">
        <v>0.85</v>
      </c>
      <c r="H292" s="100">
        <v>0</v>
      </c>
      <c r="I292" s="100">
        <v>0</v>
      </c>
      <c r="J292" s="130">
        <v>104.72999999999999</v>
      </c>
      <c r="K292" s="135" t="str">
        <f>IFERROR(VLOOKUP(C292,'CEDARS School FRPL'!$C$4:$H$20003, 6, FALSE), "No")</f>
        <v>Yes</v>
      </c>
      <c r="L292" s="94">
        <f>IFERROR(VLOOKUP($C292,'CEDARS School FRPL'!$C$4:$G$20003,3,FALSE),"NO Enroll Rprtd")</f>
        <v>0.59960000000000002</v>
      </c>
      <c r="N292" s="167"/>
      <c r="O292" s="136"/>
    </row>
    <row r="293" spans="1:15">
      <c r="A293" s="77" t="s">
        <v>2385</v>
      </c>
      <c r="B293" s="77" t="s">
        <v>2599</v>
      </c>
      <c r="C293" s="3">
        <v>3929</v>
      </c>
      <c r="D293" s="74" t="s">
        <v>1772</v>
      </c>
      <c r="E293" s="100">
        <v>411</v>
      </c>
      <c r="F293" s="100">
        <v>0</v>
      </c>
      <c r="G293" s="100">
        <v>0</v>
      </c>
      <c r="H293" s="100">
        <v>0</v>
      </c>
      <c r="I293" s="100">
        <v>0</v>
      </c>
      <c r="J293" s="130">
        <v>411</v>
      </c>
      <c r="K293" s="135" t="str">
        <f>IFERROR(VLOOKUP(C293,'CEDARS School FRPL'!$C$4:$H$20003, 6, FALSE), "No")</f>
        <v>No</v>
      </c>
      <c r="L293" s="94">
        <f>IFERROR(VLOOKUP($C293,'CEDARS School FRPL'!$C$4:$G$20003,3,FALSE),"NO Enroll Rprtd")</f>
        <v>0.28160000000000002</v>
      </c>
      <c r="N293" s="167"/>
      <c r="O293" s="136"/>
    </row>
    <row r="294" spans="1:15">
      <c r="A294" s="77" t="s">
        <v>2385</v>
      </c>
      <c r="B294" s="77" t="s">
        <v>2599</v>
      </c>
      <c r="C294" s="3">
        <v>4098</v>
      </c>
      <c r="D294" s="74" t="s">
        <v>1773</v>
      </c>
      <c r="E294" s="100">
        <v>344.47</v>
      </c>
      <c r="F294" s="100">
        <v>0</v>
      </c>
      <c r="G294" s="100">
        <v>0</v>
      </c>
      <c r="H294" s="100">
        <v>0</v>
      </c>
      <c r="I294" s="100">
        <v>0</v>
      </c>
      <c r="J294" s="130">
        <v>344.47</v>
      </c>
      <c r="K294" s="135" t="str">
        <f>IFERROR(VLOOKUP(C294,'CEDARS School FRPL'!$C$4:$H$20003, 6, FALSE), "No")</f>
        <v>No</v>
      </c>
      <c r="L294" s="94">
        <f>IFERROR(VLOOKUP($C294,'CEDARS School FRPL'!$C$4:$G$20003,3,FALSE),"NO Enroll Rprtd")</f>
        <v>0.39660000000000001</v>
      </c>
      <c r="N294" s="167"/>
      <c r="O294" s="136"/>
    </row>
    <row r="295" spans="1:15">
      <c r="A295" s="77" t="s">
        <v>2385</v>
      </c>
      <c r="B295" s="77" t="s">
        <v>2599</v>
      </c>
      <c r="C295" s="3">
        <v>4160</v>
      </c>
      <c r="D295" s="74" t="s">
        <v>680</v>
      </c>
      <c r="E295" s="100">
        <v>636.28</v>
      </c>
      <c r="F295" s="100">
        <v>0</v>
      </c>
      <c r="G295" s="100">
        <v>0</v>
      </c>
      <c r="H295" s="100">
        <v>0</v>
      </c>
      <c r="I295" s="100">
        <v>0</v>
      </c>
      <c r="J295" s="130">
        <v>636.28</v>
      </c>
      <c r="K295" s="135" t="str">
        <f>IFERROR(VLOOKUP(C295,'CEDARS School FRPL'!$C$4:$H$20003, 6, FALSE), "No")</f>
        <v>No</v>
      </c>
      <c r="L295" s="94">
        <f>IFERROR(VLOOKUP($C295,'CEDARS School FRPL'!$C$4:$G$20003,3,FALSE),"NO Enroll Rprtd")</f>
        <v>0.23669999999999999</v>
      </c>
      <c r="N295" s="167"/>
      <c r="O295" s="136"/>
    </row>
    <row r="296" spans="1:15">
      <c r="A296" s="77" t="s">
        <v>2385</v>
      </c>
      <c r="B296" s="77" t="s">
        <v>2599</v>
      </c>
      <c r="C296" s="3">
        <v>4185</v>
      </c>
      <c r="D296" s="74" t="s">
        <v>1774</v>
      </c>
      <c r="E296" s="100">
        <v>472.73</v>
      </c>
      <c r="F296" s="100">
        <v>0</v>
      </c>
      <c r="G296" s="100">
        <v>0</v>
      </c>
      <c r="H296" s="100">
        <v>0</v>
      </c>
      <c r="I296" s="100">
        <v>0</v>
      </c>
      <c r="J296" s="130">
        <v>472.73</v>
      </c>
      <c r="K296" s="135" t="str">
        <f>IFERROR(VLOOKUP(C296,'CEDARS School FRPL'!$C$4:$H$20003, 6, FALSE), "No")</f>
        <v>No</v>
      </c>
      <c r="L296" s="94">
        <f>IFERROR(VLOOKUP($C296,'CEDARS School FRPL'!$C$4:$G$20003,3,FALSE),"NO Enroll Rprtd")</f>
        <v>0.35580000000000001</v>
      </c>
      <c r="N296" s="167"/>
      <c r="O296" s="136"/>
    </row>
    <row r="297" spans="1:15">
      <c r="A297" s="77" t="s">
        <v>2385</v>
      </c>
      <c r="B297" s="77" t="s">
        <v>2599</v>
      </c>
      <c r="C297" s="3">
        <v>4529</v>
      </c>
      <c r="D297" s="74" t="s">
        <v>1775</v>
      </c>
      <c r="E297" s="100">
        <v>522.11</v>
      </c>
      <c r="F297" s="100">
        <v>0</v>
      </c>
      <c r="G297" s="100">
        <v>0</v>
      </c>
      <c r="H297" s="100">
        <v>0</v>
      </c>
      <c r="I297" s="100">
        <v>0</v>
      </c>
      <c r="J297" s="130">
        <v>522.11</v>
      </c>
      <c r="K297" s="135" t="str">
        <f>IFERROR(VLOOKUP(C297,'CEDARS School FRPL'!$C$4:$H$20003, 6, FALSE), "No")</f>
        <v>No</v>
      </c>
      <c r="L297" s="94">
        <f>IFERROR(VLOOKUP($C297,'CEDARS School FRPL'!$C$4:$G$20003,3,FALSE),"NO Enroll Rprtd")</f>
        <v>0.28120000000000001</v>
      </c>
      <c r="N297" s="167"/>
      <c r="O297" s="136"/>
    </row>
    <row r="298" spans="1:15">
      <c r="A298" s="77" t="s">
        <v>2385</v>
      </c>
      <c r="B298" s="77" t="s">
        <v>2599</v>
      </c>
      <c r="C298" s="3">
        <v>5003</v>
      </c>
      <c r="D298" s="74" t="s">
        <v>1776</v>
      </c>
      <c r="E298" s="100">
        <v>38.22</v>
      </c>
      <c r="F298" s="100">
        <v>0</v>
      </c>
      <c r="G298" s="100">
        <v>0</v>
      </c>
      <c r="H298" s="100">
        <v>0</v>
      </c>
      <c r="I298" s="100">
        <v>0</v>
      </c>
      <c r="J298" s="130">
        <v>38.22</v>
      </c>
      <c r="K298" s="135" t="str">
        <f>IFERROR(VLOOKUP(C298,'CEDARS School FRPL'!$C$4:$H$20003, 6, FALSE), "No")</f>
        <v>Yes</v>
      </c>
      <c r="L298" s="94">
        <f>IFERROR(VLOOKUP($C298,'CEDARS School FRPL'!$C$4:$G$20003,3,FALSE),"NO Enroll Rprtd")</f>
        <v>0.67</v>
      </c>
      <c r="N298" s="167"/>
      <c r="O298" s="136"/>
    </row>
    <row r="299" spans="1:15">
      <c r="A299" s="77" t="s">
        <v>2385</v>
      </c>
      <c r="B299" s="77" t="s">
        <v>2599</v>
      </c>
      <c r="C299" s="3">
        <v>5278</v>
      </c>
      <c r="D299" s="74" t="s">
        <v>2517</v>
      </c>
      <c r="E299" s="100">
        <v>45.68</v>
      </c>
      <c r="F299" s="100">
        <v>0</v>
      </c>
      <c r="G299" s="100">
        <v>0</v>
      </c>
      <c r="H299" s="100">
        <v>0</v>
      </c>
      <c r="I299" s="100">
        <v>0</v>
      </c>
      <c r="J299" s="130">
        <v>45.68</v>
      </c>
      <c r="K299" s="135" t="str">
        <f>IFERROR(VLOOKUP(C299,'CEDARS School FRPL'!$C$4:$H$20003, 6, FALSE), "No")</f>
        <v>No</v>
      </c>
      <c r="L299" s="94">
        <f>IFERROR(VLOOKUP($C299,'CEDARS School FRPL'!$C$4:$G$20003,3,FALSE),"NO Enroll Rprtd")</f>
        <v>2.3800000000000002E-2</v>
      </c>
      <c r="N299" s="167"/>
      <c r="O299" s="136"/>
    </row>
    <row r="300" spans="1:15">
      <c r="A300" s="77" t="s">
        <v>2385</v>
      </c>
      <c r="B300" s="77" t="s">
        <v>2599</v>
      </c>
      <c r="C300" s="3">
        <v>5328</v>
      </c>
      <c r="D300" s="74" t="s">
        <v>1777</v>
      </c>
      <c r="E300" s="100">
        <v>0</v>
      </c>
      <c r="F300" s="100">
        <v>0</v>
      </c>
      <c r="G300" s="100">
        <v>0</v>
      </c>
      <c r="H300" s="100">
        <v>109.08</v>
      </c>
      <c r="I300" s="100">
        <v>0</v>
      </c>
      <c r="J300" s="130">
        <v>109.08</v>
      </c>
      <c r="K300" s="135" t="str">
        <f>IFERROR(VLOOKUP(C300,'CEDARS School FRPL'!$C$4:$H$20003, 6, FALSE), "No")</f>
        <v>No</v>
      </c>
      <c r="L300" s="94">
        <f>IFERROR(VLOOKUP($C300,'CEDARS School FRPL'!$C$4:$G$20003,3,FALSE),"NO Enroll Rprtd")</f>
        <v>0.4279</v>
      </c>
      <c r="N300" s="167"/>
      <c r="O300" s="136"/>
    </row>
    <row r="301" spans="1:15">
      <c r="A301" s="77" t="s">
        <v>2385</v>
      </c>
      <c r="B301" s="77" t="s">
        <v>2599</v>
      </c>
      <c r="C301" s="3">
        <v>5507</v>
      </c>
      <c r="D301" s="74" t="s">
        <v>2516</v>
      </c>
      <c r="E301" s="100">
        <v>461.24</v>
      </c>
      <c r="F301" s="100">
        <v>0</v>
      </c>
      <c r="G301" s="100">
        <v>0</v>
      </c>
      <c r="H301" s="100">
        <v>0</v>
      </c>
      <c r="I301" s="100">
        <v>0</v>
      </c>
      <c r="J301" s="130">
        <v>461.24</v>
      </c>
      <c r="K301" s="135" t="str">
        <f>IFERROR(VLOOKUP(C301,'CEDARS School FRPL'!$C$4:$H$20003, 6, FALSE), "No")</f>
        <v>No</v>
      </c>
      <c r="L301" s="94">
        <f>IFERROR(VLOOKUP($C301,'CEDARS School FRPL'!$C$4:$G$20003,3,FALSE),"NO Enroll Rprtd")</f>
        <v>0.245</v>
      </c>
      <c r="N301" s="167"/>
      <c r="O301" s="136"/>
    </row>
    <row r="302" spans="1:15">
      <c r="A302" s="77" t="s">
        <v>2385</v>
      </c>
      <c r="B302" s="77" t="s">
        <v>2599</v>
      </c>
      <c r="C302" s="3">
        <v>5541</v>
      </c>
      <c r="D302" s="74" t="s">
        <v>2957</v>
      </c>
      <c r="E302" s="100">
        <v>610.95000000000005</v>
      </c>
      <c r="F302" s="100">
        <v>0</v>
      </c>
      <c r="G302" s="100">
        <v>0</v>
      </c>
      <c r="H302" s="100">
        <v>0</v>
      </c>
      <c r="I302" s="100">
        <v>0</v>
      </c>
      <c r="J302" s="130">
        <v>610.95000000000005</v>
      </c>
      <c r="K302" s="135" t="str">
        <f>IFERROR(VLOOKUP(C302,'CEDARS School FRPL'!$C$4:$H$20003, 6, FALSE), "No")</f>
        <v>No</v>
      </c>
      <c r="L302" s="94">
        <f>IFERROR(VLOOKUP($C302,'CEDARS School FRPL'!$C$4:$G$20003,3,FALSE),"NO Enroll Rprtd")</f>
        <v>0.38279999999999997</v>
      </c>
      <c r="N302" s="167"/>
      <c r="O302" s="136"/>
    </row>
    <row r="303" spans="1:15">
      <c r="A303" s="77" t="s">
        <v>2385</v>
      </c>
      <c r="B303" s="77" t="s">
        <v>2599</v>
      </c>
      <c r="C303" s="3">
        <v>5542</v>
      </c>
      <c r="D303" s="74" t="s">
        <v>3179</v>
      </c>
      <c r="E303" s="100">
        <v>129.29</v>
      </c>
      <c r="F303" s="100">
        <v>0</v>
      </c>
      <c r="G303" s="100">
        <v>30.67</v>
      </c>
      <c r="H303" s="100">
        <v>0</v>
      </c>
      <c r="I303" s="100">
        <v>0</v>
      </c>
      <c r="J303" s="130">
        <v>159.95999999999998</v>
      </c>
      <c r="K303" s="135" t="str">
        <f>IFERROR(VLOOKUP(C303,'CEDARS School FRPL'!$C$4:$H$20003, 6, FALSE), "No")</f>
        <v>No</v>
      </c>
      <c r="L303" s="94">
        <f>IFERROR(VLOOKUP($C303,'CEDARS School FRPL'!$C$4:$G$20003,3,FALSE),"NO Enroll Rprtd")</f>
        <v>0.25080000000000002</v>
      </c>
      <c r="N303" s="167"/>
      <c r="O303" s="136"/>
    </row>
    <row r="304" spans="1:15">
      <c r="A304" s="77" t="s">
        <v>2385</v>
      </c>
      <c r="B304" s="77" t="s">
        <v>2599</v>
      </c>
      <c r="C304" s="3">
        <v>5552</v>
      </c>
      <c r="D304" s="74" t="s">
        <v>1260</v>
      </c>
      <c r="E304" s="100">
        <v>614.35</v>
      </c>
      <c r="F304" s="100">
        <v>0</v>
      </c>
      <c r="G304" s="100">
        <v>0</v>
      </c>
      <c r="H304" s="100">
        <v>0</v>
      </c>
      <c r="I304" s="100">
        <v>0</v>
      </c>
      <c r="J304" s="130">
        <v>614.35</v>
      </c>
      <c r="K304" s="135" t="str">
        <f>IFERROR(VLOOKUP(C304,'CEDARS School FRPL'!$C$4:$H$20003, 6, FALSE), "No")</f>
        <v>No</v>
      </c>
      <c r="L304" s="94">
        <f>IFERROR(VLOOKUP($C304,'CEDARS School FRPL'!$C$4:$G$20003,3,FALSE),"NO Enroll Rprtd")</f>
        <v>0.36480000000000001</v>
      </c>
      <c r="N304" s="167"/>
      <c r="O304" s="136"/>
    </row>
    <row r="305" spans="1:15">
      <c r="A305" s="77" t="s">
        <v>2385</v>
      </c>
      <c r="B305" s="77" t="s">
        <v>2599</v>
      </c>
      <c r="C305" s="3">
        <v>5660</v>
      </c>
      <c r="D305" s="74" t="s">
        <v>3064</v>
      </c>
      <c r="E305" s="100">
        <v>1349.13</v>
      </c>
      <c r="F305" s="100">
        <v>0</v>
      </c>
      <c r="G305" s="100">
        <v>99.2</v>
      </c>
      <c r="H305" s="100">
        <v>0</v>
      </c>
      <c r="I305" s="100">
        <v>0</v>
      </c>
      <c r="J305" s="130">
        <v>1448.3300000000002</v>
      </c>
      <c r="K305" s="135" t="str">
        <f>IFERROR(VLOOKUP(C305,'CEDARS School FRPL'!$C$4:$H$20003, 6, FALSE), "No")</f>
        <v>No</v>
      </c>
      <c r="L305" s="94">
        <f>IFERROR(VLOOKUP($C305,'CEDARS School FRPL'!$C$4:$G$20003,3,FALSE),"NO Enroll Rprtd")</f>
        <v>0.31440000000000001</v>
      </c>
      <c r="N305" s="167"/>
      <c r="O305" s="136"/>
    </row>
    <row r="306" spans="1:15">
      <c r="A306" s="77" t="s">
        <v>2385</v>
      </c>
      <c r="B306" s="77" t="s">
        <v>2599</v>
      </c>
      <c r="C306" s="3">
        <v>5667</v>
      </c>
      <c r="D306" s="74" t="s">
        <v>3063</v>
      </c>
      <c r="E306" s="100">
        <v>180.22</v>
      </c>
      <c r="F306" s="100">
        <v>0</v>
      </c>
      <c r="G306" s="100">
        <v>0</v>
      </c>
      <c r="H306" s="100">
        <v>0</v>
      </c>
      <c r="I306" s="100">
        <v>0</v>
      </c>
      <c r="J306" s="130">
        <v>180.22</v>
      </c>
      <c r="K306" s="135" t="str">
        <f>IFERROR(VLOOKUP(C306,'CEDARS School FRPL'!$C$4:$H$20003, 6, FALSE), "No")</f>
        <v>Yes</v>
      </c>
      <c r="L306" s="94">
        <f>IFERROR(VLOOKUP($C306,'CEDARS School FRPL'!$C$4:$G$20003,3,FALSE),"NO Enroll Rprtd")</f>
        <v>0.57720000000000005</v>
      </c>
      <c r="N306" s="167"/>
      <c r="O306" s="136"/>
    </row>
    <row r="307" spans="1:15">
      <c r="A307" s="77" t="s">
        <v>2385</v>
      </c>
      <c r="B307" s="77" t="s">
        <v>2599</v>
      </c>
      <c r="C307" s="3">
        <v>5764</v>
      </c>
      <c r="D307" s="74" t="s">
        <v>3302</v>
      </c>
      <c r="E307" s="100">
        <v>237.12</v>
      </c>
      <c r="F307" s="100">
        <v>0</v>
      </c>
      <c r="G307" s="100">
        <v>1.03</v>
      </c>
      <c r="H307" s="100">
        <v>0</v>
      </c>
      <c r="I307" s="100">
        <v>0</v>
      </c>
      <c r="J307" s="130">
        <v>238.15</v>
      </c>
      <c r="K307" s="135" t="str">
        <f>IFERROR(VLOOKUP(C307,'CEDARS School FRPL'!$C$4:$H$20003, 6, FALSE), "No")</f>
        <v>Yes</v>
      </c>
      <c r="L307" s="94">
        <f>IFERROR(VLOOKUP($C307,'CEDARS School FRPL'!$C$4:$G$20003,3,FALSE),"NO Enroll Rprtd")</f>
        <v>0.57410000000000005</v>
      </c>
      <c r="N307" s="167"/>
      <c r="O307" s="136"/>
    </row>
    <row r="308" spans="1:15">
      <c r="A308" s="77" t="s">
        <v>2301</v>
      </c>
      <c r="B308" s="77" t="s">
        <v>2600</v>
      </c>
      <c r="C308" s="3">
        <v>2166</v>
      </c>
      <c r="D308" s="74" t="s">
        <v>1147</v>
      </c>
      <c r="E308" s="100">
        <v>820.6</v>
      </c>
      <c r="F308" s="100">
        <v>0</v>
      </c>
      <c r="G308" s="100">
        <v>124.47</v>
      </c>
      <c r="H308" s="100">
        <v>16</v>
      </c>
      <c r="I308" s="100">
        <v>0</v>
      </c>
      <c r="J308" s="130">
        <v>961.07</v>
      </c>
      <c r="K308" s="135" t="str">
        <f>IFERROR(VLOOKUP(C308,'CEDARS School FRPL'!$C$4:$H$20003, 6, FALSE), "No")</f>
        <v>Yes</v>
      </c>
      <c r="L308" s="94">
        <f>IFERROR(VLOOKUP($C308,'CEDARS School FRPL'!$C$4:$G$20003,3,FALSE),"NO Enroll Rprtd")</f>
        <v>0.66490000000000005</v>
      </c>
      <c r="N308" s="167"/>
      <c r="O308" s="136"/>
    </row>
    <row r="309" spans="1:15">
      <c r="A309" s="77" t="s">
        <v>2301</v>
      </c>
      <c r="B309" s="77" t="s">
        <v>2600</v>
      </c>
      <c r="C309" s="3">
        <v>2244</v>
      </c>
      <c r="D309" s="74" t="s">
        <v>1148</v>
      </c>
      <c r="E309" s="100">
        <v>319.22000000000003</v>
      </c>
      <c r="F309" s="100">
        <v>0</v>
      </c>
      <c r="G309" s="100">
        <v>0</v>
      </c>
      <c r="H309" s="100">
        <v>0</v>
      </c>
      <c r="I309" s="100">
        <v>0</v>
      </c>
      <c r="J309" s="130">
        <v>319.22000000000003</v>
      </c>
      <c r="K309" s="135" t="str">
        <f>IFERROR(VLOOKUP(C309,'CEDARS School FRPL'!$C$4:$H$20003, 6, FALSE), "No")</f>
        <v>Yes</v>
      </c>
      <c r="L309" s="94">
        <f>IFERROR(VLOOKUP($C309,'CEDARS School FRPL'!$C$4:$G$20003,3,FALSE),"NO Enroll Rprtd")</f>
        <v>0.7177</v>
      </c>
      <c r="N309" s="167"/>
      <c r="O309" s="136"/>
    </row>
    <row r="310" spans="1:15">
      <c r="A310" t="s">
        <v>2301</v>
      </c>
      <c r="B310" s="77" t="s">
        <v>2600</v>
      </c>
      <c r="C310" s="3">
        <v>2291</v>
      </c>
      <c r="D310" s="74" t="s">
        <v>1149</v>
      </c>
      <c r="E310" s="100">
        <v>312.22000000000003</v>
      </c>
      <c r="F310" s="100">
        <v>0</v>
      </c>
      <c r="G310" s="100">
        <v>0</v>
      </c>
      <c r="H310" s="100">
        <v>0</v>
      </c>
      <c r="I310" s="100">
        <v>0</v>
      </c>
      <c r="J310" s="130">
        <v>312.22000000000003</v>
      </c>
      <c r="K310" s="135" t="str">
        <f>IFERROR(VLOOKUP(C310,'CEDARS School FRPL'!$C$4:$H$20003, 6, FALSE), "No")</f>
        <v>Yes</v>
      </c>
      <c r="L310" s="94">
        <f>IFERROR(VLOOKUP($C310,'CEDARS School FRPL'!$C$4:$G$20003,3,FALSE),"NO Enroll Rprtd")</f>
        <v>0.8236</v>
      </c>
      <c r="N310" s="167"/>
      <c r="O310" s="136"/>
    </row>
    <row r="311" spans="1:15">
      <c r="A311" s="77" t="s">
        <v>2301</v>
      </c>
      <c r="B311" s="77" t="s">
        <v>2600</v>
      </c>
      <c r="C311" s="3">
        <v>2704</v>
      </c>
      <c r="D311" s="74" t="s">
        <v>1150</v>
      </c>
      <c r="E311" s="100">
        <v>443.67</v>
      </c>
      <c r="F311" s="100">
        <v>0</v>
      </c>
      <c r="G311" s="100">
        <v>0</v>
      </c>
      <c r="H311" s="100">
        <v>0</v>
      </c>
      <c r="I311" s="100">
        <v>0</v>
      </c>
      <c r="J311" s="130">
        <v>443.67</v>
      </c>
      <c r="K311" s="135" t="str">
        <f>IFERROR(VLOOKUP(C311,'CEDARS School FRPL'!$C$4:$H$20003, 6, FALSE), "No")</f>
        <v>Yes</v>
      </c>
      <c r="L311" s="94">
        <f>IFERROR(VLOOKUP($C311,'CEDARS School FRPL'!$C$4:$G$20003,3,FALSE),"NO Enroll Rprtd")</f>
        <v>0.75249999999999995</v>
      </c>
      <c r="N311" s="167"/>
      <c r="O311" s="136"/>
    </row>
    <row r="312" spans="1:15">
      <c r="A312" s="77" t="s">
        <v>2301</v>
      </c>
      <c r="B312" s="77" t="s">
        <v>2600</v>
      </c>
      <c r="C312" s="3">
        <v>2768</v>
      </c>
      <c r="D312" s="74" t="s">
        <v>40</v>
      </c>
      <c r="E312" s="100">
        <v>300.26</v>
      </c>
      <c r="F312" s="100">
        <v>0</v>
      </c>
      <c r="G312" s="100">
        <v>0</v>
      </c>
      <c r="H312" s="100">
        <v>0</v>
      </c>
      <c r="I312" s="100">
        <v>0</v>
      </c>
      <c r="J312" s="130">
        <v>300.26</v>
      </c>
      <c r="K312" s="135" t="str">
        <f>IFERROR(VLOOKUP(C312,'CEDARS School FRPL'!$C$4:$H$20003, 6, FALSE), "No")</f>
        <v>Yes</v>
      </c>
      <c r="L312" s="94">
        <f>IFERROR(VLOOKUP($C312,'CEDARS School FRPL'!$C$4:$G$20003,3,FALSE),"NO Enroll Rprtd")</f>
        <v>0.72499999999999998</v>
      </c>
      <c r="N312" s="167"/>
      <c r="O312" s="136"/>
    </row>
    <row r="313" spans="1:15">
      <c r="A313" s="77" t="s">
        <v>2301</v>
      </c>
      <c r="B313" s="77" t="s">
        <v>2600</v>
      </c>
      <c r="C313" s="3">
        <v>3172</v>
      </c>
      <c r="D313" s="74" t="s">
        <v>1151</v>
      </c>
      <c r="E313" s="100">
        <v>363.38</v>
      </c>
      <c r="F313" s="100">
        <v>0</v>
      </c>
      <c r="G313" s="100">
        <v>0</v>
      </c>
      <c r="H313" s="100">
        <v>0</v>
      </c>
      <c r="I313" s="100">
        <v>0</v>
      </c>
      <c r="J313" s="130">
        <v>363.38</v>
      </c>
      <c r="K313" s="135" t="str">
        <f>IFERROR(VLOOKUP(C313,'CEDARS School FRPL'!$C$4:$H$20003, 6, FALSE), "No")</f>
        <v>Yes</v>
      </c>
      <c r="L313" s="94">
        <f>IFERROR(VLOOKUP($C313,'CEDARS School FRPL'!$C$4:$G$20003,3,FALSE),"NO Enroll Rprtd")</f>
        <v>0.79520000000000002</v>
      </c>
      <c r="N313" s="167"/>
      <c r="O313" s="136"/>
    </row>
    <row r="314" spans="1:15">
      <c r="A314" s="77" t="s">
        <v>2301</v>
      </c>
      <c r="B314" s="77" t="s">
        <v>2600</v>
      </c>
      <c r="C314" s="3">
        <v>3240</v>
      </c>
      <c r="D314" s="74" t="s">
        <v>1152</v>
      </c>
      <c r="E314" s="100">
        <v>470.18</v>
      </c>
      <c r="F314" s="100">
        <v>0</v>
      </c>
      <c r="G314" s="100">
        <v>0</v>
      </c>
      <c r="H314" s="100">
        <v>0</v>
      </c>
      <c r="I314" s="100">
        <v>0</v>
      </c>
      <c r="J314" s="130">
        <v>470.18</v>
      </c>
      <c r="K314" s="135" t="str">
        <f>IFERROR(VLOOKUP(C314,'CEDARS School FRPL'!$C$4:$H$20003, 6, FALSE), "No")</f>
        <v>Yes</v>
      </c>
      <c r="L314" s="94">
        <f>IFERROR(VLOOKUP($C314,'CEDARS School FRPL'!$C$4:$G$20003,3,FALSE),"NO Enroll Rprtd")</f>
        <v>0.73680000000000001</v>
      </c>
      <c r="N314" s="167"/>
      <c r="O314" s="136"/>
    </row>
    <row r="315" spans="1:15">
      <c r="A315" s="77" t="s">
        <v>2301</v>
      </c>
      <c r="B315" s="77" t="s">
        <v>2600</v>
      </c>
      <c r="C315" s="3">
        <v>5359</v>
      </c>
      <c r="D315" s="74" t="s">
        <v>1153</v>
      </c>
      <c r="E315" s="100">
        <v>93.98</v>
      </c>
      <c r="F315" s="100">
        <v>0</v>
      </c>
      <c r="G315" s="100">
        <v>0.96</v>
      </c>
      <c r="H315" s="100">
        <v>0</v>
      </c>
      <c r="I315" s="100">
        <v>0</v>
      </c>
      <c r="J315" s="130">
        <v>94.94</v>
      </c>
      <c r="K315" s="135" t="str">
        <f>IFERROR(VLOOKUP(C315,'CEDARS School FRPL'!$C$4:$H$20003, 6, FALSE), "No")</f>
        <v>Yes</v>
      </c>
      <c r="L315" s="94">
        <f>IFERROR(VLOOKUP($C315,'CEDARS School FRPL'!$C$4:$G$20003,3,FALSE),"NO Enroll Rprtd")</f>
        <v>0.74480000000000002</v>
      </c>
      <c r="N315" s="167"/>
      <c r="O315" s="136"/>
    </row>
    <row r="316" spans="1:15">
      <c r="A316" s="77" t="s">
        <v>2299</v>
      </c>
      <c r="B316" s="77" t="s">
        <v>2601</v>
      </c>
      <c r="C316" s="3">
        <v>2799</v>
      </c>
      <c r="D316" s="74" t="s">
        <v>1140</v>
      </c>
      <c r="E316" s="100">
        <v>880.97</v>
      </c>
      <c r="F316" s="100">
        <v>0</v>
      </c>
      <c r="G316" s="100">
        <v>59.24</v>
      </c>
      <c r="H316" s="100">
        <v>11.22</v>
      </c>
      <c r="I316" s="100">
        <v>0</v>
      </c>
      <c r="J316" s="130">
        <v>951.43000000000006</v>
      </c>
      <c r="K316" s="135" t="str">
        <f>IFERROR(VLOOKUP(C316,'CEDARS School FRPL'!$C$4:$H$20003, 6, FALSE), "No")</f>
        <v>Yes</v>
      </c>
      <c r="L316" s="94">
        <f>IFERROR(VLOOKUP($C316,'CEDARS School FRPL'!$C$4:$G$20003,3,FALSE),"NO Enroll Rprtd")</f>
        <v>0.50570000000000004</v>
      </c>
      <c r="N316" s="167"/>
      <c r="O316" s="136"/>
    </row>
    <row r="317" spans="1:15">
      <c r="A317" s="77" t="s">
        <v>2299</v>
      </c>
      <c r="B317" s="77" t="s">
        <v>2601</v>
      </c>
      <c r="C317" s="3">
        <v>4311</v>
      </c>
      <c r="D317" s="74" t="s">
        <v>1141</v>
      </c>
      <c r="E317" s="100">
        <v>690.7</v>
      </c>
      <c r="F317" s="100">
        <v>0</v>
      </c>
      <c r="G317" s="100">
        <v>0</v>
      </c>
      <c r="H317" s="100">
        <v>0</v>
      </c>
      <c r="I317" s="100">
        <v>0</v>
      </c>
      <c r="J317" s="130">
        <v>690.7</v>
      </c>
      <c r="K317" s="135" t="str">
        <f>IFERROR(VLOOKUP(C317,'CEDARS School FRPL'!$C$4:$H$20003, 6, FALSE), "No")</f>
        <v>No</v>
      </c>
      <c r="L317" s="94">
        <f>IFERROR(VLOOKUP($C317,'CEDARS School FRPL'!$C$4:$G$20003,3,FALSE),"NO Enroll Rprtd")</f>
        <v>0.49209999999999998</v>
      </c>
      <c r="N317" s="167"/>
      <c r="O317" s="136"/>
    </row>
    <row r="318" spans="1:15">
      <c r="A318" s="77" t="s">
        <v>2299</v>
      </c>
      <c r="B318" s="77" t="s">
        <v>2601</v>
      </c>
      <c r="C318" s="3">
        <v>5369</v>
      </c>
      <c r="D318" s="74" t="s">
        <v>1142</v>
      </c>
      <c r="E318" s="100">
        <v>33.67</v>
      </c>
      <c r="F318" s="100">
        <v>0</v>
      </c>
      <c r="G318" s="100">
        <v>0</v>
      </c>
      <c r="H318" s="100">
        <v>0</v>
      </c>
      <c r="I318" s="100">
        <v>0</v>
      </c>
      <c r="J318" s="130">
        <v>33.67</v>
      </c>
      <c r="K318" s="135" t="str">
        <f>IFERROR(VLOOKUP(C318,'CEDARS School FRPL'!$C$4:$H$20003, 6, FALSE), "No")</f>
        <v>Yes</v>
      </c>
      <c r="L318" s="94">
        <f>IFERROR(VLOOKUP($C318,'CEDARS School FRPL'!$C$4:$G$20003,3,FALSE),"NO Enroll Rprtd")</f>
        <v>0.73929999999999996</v>
      </c>
      <c r="N318" s="167"/>
      <c r="O318" s="136"/>
    </row>
    <row r="319" spans="1:15">
      <c r="A319" s="77" t="s">
        <v>2299</v>
      </c>
      <c r="B319" s="77" t="s">
        <v>2601</v>
      </c>
      <c r="C319" s="3">
        <v>5509</v>
      </c>
      <c r="D319" s="74" t="s">
        <v>2892</v>
      </c>
      <c r="E319" s="100">
        <v>601.94000000000005</v>
      </c>
      <c r="F319" s="100">
        <v>0</v>
      </c>
      <c r="G319" s="100">
        <v>0</v>
      </c>
      <c r="H319" s="100">
        <v>0</v>
      </c>
      <c r="I319" s="100">
        <v>0</v>
      </c>
      <c r="J319" s="130">
        <v>601.94000000000005</v>
      </c>
      <c r="K319" s="135" t="str">
        <f>IFERROR(VLOOKUP(C319,'CEDARS School FRPL'!$C$4:$H$20003, 6, FALSE), "No")</f>
        <v>No</v>
      </c>
      <c r="L319" s="94">
        <f>IFERROR(VLOOKUP($C319,'CEDARS School FRPL'!$C$4:$G$20003,3,FALSE),"NO Enroll Rprtd")</f>
        <v>0.49769999999999998</v>
      </c>
      <c r="N319" s="167"/>
      <c r="O319" s="136"/>
    </row>
    <row r="320" spans="1:15">
      <c r="A320" s="77" t="s">
        <v>2299</v>
      </c>
      <c r="B320" s="77" t="s">
        <v>2601</v>
      </c>
      <c r="C320" s="3">
        <v>5510</v>
      </c>
      <c r="D320" s="74" t="s">
        <v>2893</v>
      </c>
      <c r="E320" s="100">
        <v>654.41</v>
      </c>
      <c r="F320" s="100">
        <v>0</v>
      </c>
      <c r="G320" s="100">
        <v>0</v>
      </c>
      <c r="H320" s="100">
        <v>0</v>
      </c>
      <c r="I320" s="100">
        <v>0</v>
      </c>
      <c r="J320" s="130">
        <v>654.41</v>
      </c>
      <c r="K320" s="135" t="str">
        <f>IFERROR(VLOOKUP(C320,'CEDARS School FRPL'!$C$4:$H$20003, 6, FALSE), "No")</f>
        <v>Yes</v>
      </c>
      <c r="L320" s="94">
        <f>IFERROR(VLOOKUP($C320,'CEDARS School FRPL'!$C$4:$G$20003,3,FALSE),"NO Enroll Rprtd")</f>
        <v>0.53029999999999999</v>
      </c>
      <c r="N320" s="167"/>
      <c r="O320" s="136"/>
    </row>
    <row r="321" spans="1:15">
      <c r="A321" s="77" t="s">
        <v>2387</v>
      </c>
      <c r="B321" s="77" t="s">
        <v>2602</v>
      </c>
      <c r="C321" s="3">
        <v>1769</v>
      </c>
      <c r="D321" s="74" t="s">
        <v>1783</v>
      </c>
      <c r="E321" s="100">
        <v>104.83</v>
      </c>
      <c r="F321" s="100">
        <v>0</v>
      </c>
      <c r="G321" s="100">
        <v>3.92</v>
      </c>
      <c r="H321" s="100">
        <v>0</v>
      </c>
      <c r="I321" s="100">
        <v>0</v>
      </c>
      <c r="J321" s="130">
        <v>108.75</v>
      </c>
      <c r="K321" s="135" t="str">
        <f>IFERROR(VLOOKUP(C321,'CEDARS School FRPL'!$C$4:$H$20003, 6, FALSE), "No")</f>
        <v>Yes</v>
      </c>
      <c r="L321" s="94">
        <f>IFERROR(VLOOKUP($C321,'CEDARS School FRPL'!$C$4:$G$20003,3,FALSE),"NO Enroll Rprtd")</f>
        <v>0.74129999999999996</v>
      </c>
      <c r="N321" s="167"/>
      <c r="O321" s="136"/>
    </row>
    <row r="322" spans="1:15">
      <c r="A322" s="77" t="s">
        <v>2387</v>
      </c>
      <c r="B322" s="77" t="s">
        <v>2602</v>
      </c>
      <c r="C322" s="3">
        <v>2447</v>
      </c>
      <c r="D322" s="74" t="s">
        <v>1784</v>
      </c>
      <c r="E322" s="100">
        <v>624.16999999999996</v>
      </c>
      <c r="F322" s="100">
        <v>0</v>
      </c>
      <c r="G322" s="100">
        <v>0</v>
      </c>
      <c r="H322" s="100">
        <v>0</v>
      </c>
      <c r="I322" s="100">
        <v>0</v>
      </c>
      <c r="J322" s="130">
        <v>624.16999999999996</v>
      </c>
      <c r="K322" s="135" t="str">
        <f>IFERROR(VLOOKUP(C322,'CEDARS School FRPL'!$C$4:$H$20003, 6, FALSE), "No")</f>
        <v>Yes</v>
      </c>
      <c r="L322" s="94">
        <f>IFERROR(VLOOKUP($C322,'CEDARS School FRPL'!$C$4:$G$20003,3,FALSE),"NO Enroll Rprtd")</f>
        <v>0.53039999999999998</v>
      </c>
      <c r="N322" s="167"/>
      <c r="O322" s="136"/>
    </row>
    <row r="323" spans="1:15">
      <c r="A323" s="77" t="s">
        <v>2387</v>
      </c>
      <c r="B323" s="77" t="s">
        <v>2602</v>
      </c>
      <c r="C323" s="3">
        <v>2814</v>
      </c>
      <c r="D323" s="74" t="s">
        <v>830</v>
      </c>
      <c r="E323" s="100">
        <v>596.16999999999996</v>
      </c>
      <c r="F323" s="100">
        <v>0</v>
      </c>
      <c r="G323" s="100">
        <v>0</v>
      </c>
      <c r="H323" s="100">
        <v>0</v>
      </c>
      <c r="I323" s="100">
        <v>0</v>
      </c>
      <c r="J323" s="130">
        <v>596.16999999999996</v>
      </c>
      <c r="K323" s="135" t="str">
        <f>IFERROR(VLOOKUP(C323,'CEDARS School FRPL'!$C$4:$H$20003, 6, FALSE), "No")</f>
        <v>Yes</v>
      </c>
      <c r="L323" s="94">
        <f>IFERROR(VLOOKUP($C323,'CEDARS School FRPL'!$C$4:$G$20003,3,FALSE),"NO Enroll Rprtd")</f>
        <v>0.69410000000000005</v>
      </c>
      <c r="N323" s="167"/>
      <c r="O323" s="136"/>
    </row>
    <row r="324" spans="1:15">
      <c r="A324" s="77" t="s">
        <v>2387</v>
      </c>
      <c r="B324" s="77" t="s">
        <v>2602</v>
      </c>
      <c r="C324" s="3">
        <v>2954</v>
      </c>
      <c r="D324" s="74" t="s">
        <v>1785</v>
      </c>
      <c r="E324" s="100">
        <v>479.39</v>
      </c>
      <c r="F324" s="100">
        <v>0</v>
      </c>
      <c r="G324" s="100">
        <v>0</v>
      </c>
      <c r="H324" s="100">
        <v>0</v>
      </c>
      <c r="I324" s="100">
        <v>0</v>
      </c>
      <c r="J324" s="130">
        <v>479.39</v>
      </c>
      <c r="K324" s="135" t="str">
        <f>IFERROR(VLOOKUP(C324,'CEDARS School FRPL'!$C$4:$H$20003, 6, FALSE), "No")</f>
        <v>Yes</v>
      </c>
      <c r="L324" s="94">
        <f>IFERROR(VLOOKUP($C324,'CEDARS School FRPL'!$C$4:$G$20003,3,FALSE),"NO Enroll Rprtd")</f>
        <v>0.55679999999999996</v>
      </c>
      <c r="N324" s="167"/>
      <c r="O324" s="136"/>
    </row>
    <row r="325" spans="1:15">
      <c r="A325" s="77" t="s">
        <v>2387</v>
      </c>
      <c r="B325" s="77" t="s">
        <v>2602</v>
      </c>
      <c r="C325" s="3">
        <v>3309</v>
      </c>
      <c r="D325" s="74" t="s">
        <v>1786</v>
      </c>
      <c r="E325" s="100">
        <v>524.33000000000004</v>
      </c>
      <c r="F325" s="100">
        <v>0</v>
      </c>
      <c r="G325" s="100">
        <v>0</v>
      </c>
      <c r="H325" s="100">
        <v>0</v>
      </c>
      <c r="I325" s="100">
        <v>0</v>
      </c>
      <c r="J325" s="130">
        <v>524.33000000000004</v>
      </c>
      <c r="K325" s="135" t="str">
        <f>IFERROR(VLOOKUP(C325,'CEDARS School FRPL'!$C$4:$H$20003, 6, FALSE), "No")</f>
        <v>No</v>
      </c>
      <c r="L325" s="94">
        <f>IFERROR(VLOOKUP($C325,'CEDARS School FRPL'!$C$4:$G$20003,3,FALSE),"NO Enroll Rprtd")</f>
        <v>0.3836</v>
      </c>
      <c r="N325" s="167"/>
      <c r="O325" s="136"/>
    </row>
    <row r="326" spans="1:15">
      <c r="A326" t="s">
        <v>2387</v>
      </c>
      <c r="B326" s="77" t="s">
        <v>2602</v>
      </c>
      <c r="C326" s="3">
        <v>3610</v>
      </c>
      <c r="D326" s="74" t="s">
        <v>1787</v>
      </c>
      <c r="E326" s="100">
        <v>1268.94</v>
      </c>
      <c r="F326" s="100">
        <v>0</v>
      </c>
      <c r="G326" s="100">
        <v>186.84</v>
      </c>
      <c r="H326" s="100">
        <v>0</v>
      </c>
      <c r="I326" s="100">
        <v>0</v>
      </c>
      <c r="J326" s="130">
        <v>1455.78</v>
      </c>
      <c r="K326" s="135" t="str">
        <f>IFERROR(VLOOKUP(C326,'CEDARS School FRPL'!$C$4:$H$20003, 6, FALSE), "No")</f>
        <v>No</v>
      </c>
      <c r="L326" s="94">
        <f>IFERROR(VLOOKUP($C326,'CEDARS School FRPL'!$C$4:$G$20003,3,FALSE),"NO Enroll Rprtd")</f>
        <v>0.47370000000000001</v>
      </c>
      <c r="N326" s="167"/>
      <c r="O326" s="136"/>
    </row>
    <row r="327" spans="1:15">
      <c r="A327" s="77" t="s">
        <v>2387</v>
      </c>
      <c r="B327" s="77" t="s">
        <v>2602</v>
      </c>
      <c r="C327" s="3">
        <v>3761</v>
      </c>
      <c r="D327" s="74" t="s">
        <v>1788</v>
      </c>
      <c r="E327" s="100">
        <v>329.22</v>
      </c>
      <c r="F327" s="100">
        <v>0</v>
      </c>
      <c r="G327" s="100">
        <v>0</v>
      </c>
      <c r="H327" s="100">
        <v>0</v>
      </c>
      <c r="I327" s="100">
        <v>0</v>
      </c>
      <c r="J327" s="130">
        <v>329.22</v>
      </c>
      <c r="K327" s="135" t="str">
        <f>IFERROR(VLOOKUP(C327,'CEDARS School FRPL'!$C$4:$H$20003, 6, FALSE), "No")</f>
        <v>Yes</v>
      </c>
      <c r="L327" s="94">
        <f>IFERROR(VLOOKUP($C327,'CEDARS School FRPL'!$C$4:$G$20003,3,FALSE),"NO Enroll Rprtd")</f>
        <v>0.52080000000000004</v>
      </c>
      <c r="N327" s="167"/>
      <c r="O327" s="136"/>
    </row>
    <row r="328" spans="1:15">
      <c r="A328" s="77" t="s">
        <v>2387</v>
      </c>
      <c r="B328" s="77" t="s">
        <v>2602</v>
      </c>
      <c r="C328" s="3">
        <v>5035</v>
      </c>
      <c r="D328" s="74" t="s">
        <v>1789</v>
      </c>
      <c r="E328" s="100">
        <v>142.62</v>
      </c>
      <c r="F328" s="100">
        <v>0</v>
      </c>
      <c r="G328" s="100">
        <v>0</v>
      </c>
      <c r="H328" s="100">
        <v>0</v>
      </c>
      <c r="I328" s="100">
        <v>0</v>
      </c>
      <c r="J328" s="130">
        <v>142.62</v>
      </c>
      <c r="K328" s="135" t="str">
        <f>IFERROR(VLOOKUP(C328,'CEDARS School FRPL'!$C$4:$H$20003, 6, FALSE), "No")</f>
        <v>No</v>
      </c>
      <c r="L328" s="94">
        <f>IFERROR(VLOOKUP($C328,'CEDARS School FRPL'!$C$4:$G$20003,3,FALSE),"NO Enroll Rprtd")</f>
        <v>0.48859999999999998</v>
      </c>
      <c r="N328" s="167"/>
      <c r="O328" s="136"/>
    </row>
    <row r="329" spans="1:15">
      <c r="A329" s="77" t="s">
        <v>2387</v>
      </c>
      <c r="B329" s="77" t="s">
        <v>2602</v>
      </c>
      <c r="C329" s="3">
        <v>5269</v>
      </c>
      <c r="D329" s="74" t="s">
        <v>1790</v>
      </c>
      <c r="E329" s="100">
        <v>630.65</v>
      </c>
      <c r="F329" s="100">
        <v>0</v>
      </c>
      <c r="G329" s="100">
        <v>0</v>
      </c>
      <c r="H329" s="100">
        <v>0</v>
      </c>
      <c r="I329" s="100">
        <v>0</v>
      </c>
      <c r="J329" s="130">
        <v>630.65</v>
      </c>
      <c r="K329" s="135" t="str">
        <f>IFERROR(VLOOKUP(C329,'CEDARS School FRPL'!$C$4:$H$20003, 6, FALSE), "No")</f>
        <v>Yes</v>
      </c>
      <c r="L329" s="94">
        <f>IFERROR(VLOOKUP($C329,'CEDARS School FRPL'!$C$4:$G$20003,3,FALSE),"NO Enroll Rprtd")</f>
        <v>0.56520000000000004</v>
      </c>
      <c r="N329" s="167"/>
      <c r="O329" s="136"/>
    </row>
    <row r="330" spans="1:15">
      <c r="A330" s="77" t="s">
        <v>2387</v>
      </c>
      <c r="B330" s="77" t="s">
        <v>2602</v>
      </c>
      <c r="C330" s="3">
        <v>5294</v>
      </c>
      <c r="D330" s="74" t="s">
        <v>1791</v>
      </c>
      <c r="E330" s="100">
        <v>498.36</v>
      </c>
      <c r="F330" s="100">
        <v>0</v>
      </c>
      <c r="G330" s="100">
        <v>0</v>
      </c>
      <c r="H330" s="100">
        <v>0</v>
      </c>
      <c r="I330" s="100">
        <v>0</v>
      </c>
      <c r="J330" s="130">
        <v>498.36</v>
      </c>
      <c r="K330" s="135" t="str">
        <f>IFERROR(VLOOKUP(C330,'CEDARS School FRPL'!$C$4:$H$20003, 6, FALSE), "No")</f>
        <v>No</v>
      </c>
      <c r="L330" s="94">
        <f>IFERROR(VLOOKUP($C330,'CEDARS School FRPL'!$C$4:$G$20003,3,FALSE),"NO Enroll Rprtd")</f>
        <v>0.46279999999999999</v>
      </c>
      <c r="N330" s="167"/>
      <c r="O330" s="136"/>
    </row>
    <row r="331" spans="1:15">
      <c r="A331" s="77" t="s">
        <v>2387</v>
      </c>
      <c r="B331" s="77" t="s">
        <v>2602</v>
      </c>
      <c r="C331" s="3">
        <v>5396</v>
      </c>
      <c r="D331" s="74" t="s">
        <v>1792</v>
      </c>
      <c r="E331" s="100">
        <v>0</v>
      </c>
      <c r="F331" s="100">
        <v>0</v>
      </c>
      <c r="G331" s="100">
        <v>0</v>
      </c>
      <c r="H331" s="100">
        <v>11.35</v>
      </c>
      <c r="I331" s="100">
        <v>0</v>
      </c>
      <c r="J331" s="130">
        <v>11.35</v>
      </c>
      <c r="K331" s="135" t="str">
        <f>IFERROR(VLOOKUP(C331,'CEDARS School FRPL'!$C$4:$H$20003, 6, FALSE), "No")</f>
        <v>Yes</v>
      </c>
      <c r="L331" s="94">
        <f>IFERROR(VLOOKUP($C331,'CEDARS School FRPL'!$C$4:$G$20003,3,FALSE),"NO Enroll Rprtd")</f>
        <v>0.6381</v>
      </c>
      <c r="N331" s="167"/>
      <c r="O331" s="136"/>
    </row>
    <row r="332" spans="1:15">
      <c r="A332" s="77" t="s">
        <v>2387</v>
      </c>
      <c r="B332" s="77" t="s">
        <v>2602</v>
      </c>
      <c r="C332" s="3">
        <v>5750</v>
      </c>
      <c r="D332" s="74" t="s">
        <v>3138</v>
      </c>
      <c r="E332" s="100">
        <v>65.58</v>
      </c>
      <c r="F332" s="100">
        <v>0</v>
      </c>
      <c r="G332" s="100">
        <v>1.06</v>
      </c>
      <c r="H332" s="100">
        <v>0</v>
      </c>
      <c r="I332" s="100">
        <v>0</v>
      </c>
      <c r="J332" s="130">
        <v>66.64</v>
      </c>
      <c r="K332" s="135" t="str">
        <f>IFERROR(VLOOKUP(C332,'CEDARS School FRPL'!$C$4:$H$20003, 6, FALSE), "No")</f>
        <v>Yes</v>
      </c>
      <c r="L332" s="94">
        <f>IFERROR(VLOOKUP($C332,'CEDARS School FRPL'!$C$4:$G$20003,3,FALSE),"NO Enroll Rprtd")</f>
        <v>0.71579999999999999</v>
      </c>
      <c r="N332" s="167"/>
      <c r="O332" s="136"/>
    </row>
    <row r="333" spans="1:15">
      <c r="A333" s="77" t="s">
        <v>2396</v>
      </c>
      <c r="B333" s="77" t="s">
        <v>2603</v>
      </c>
      <c r="C333" s="3">
        <v>1763</v>
      </c>
      <c r="D333" s="74" t="s">
        <v>2958</v>
      </c>
      <c r="E333" s="100">
        <v>118.42</v>
      </c>
      <c r="F333" s="100">
        <v>0</v>
      </c>
      <c r="G333" s="100">
        <v>0</v>
      </c>
      <c r="H333" s="100">
        <v>0</v>
      </c>
      <c r="I333" s="100">
        <v>0</v>
      </c>
      <c r="J333" s="130">
        <v>118.42</v>
      </c>
      <c r="K333" s="135" t="str">
        <f>IFERROR(VLOOKUP(C333,'CEDARS School FRPL'!$C$4:$H$20003, 6, FALSE), "No")</f>
        <v>Yes</v>
      </c>
      <c r="L333" s="94">
        <f>IFERROR(VLOOKUP($C333,'CEDARS School FRPL'!$C$4:$G$20003,3,FALSE),"NO Enroll Rprtd")</f>
        <v>0.6502</v>
      </c>
      <c r="N333" s="167"/>
      <c r="O333" s="136"/>
    </row>
    <row r="334" spans="1:15">
      <c r="A334" s="77" t="s">
        <v>2396</v>
      </c>
      <c r="B334" s="77" t="s">
        <v>2603</v>
      </c>
      <c r="C334" s="3">
        <v>2404</v>
      </c>
      <c r="D334" s="74" t="s">
        <v>1832</v>
      </c>
      <c r="E334" s="100">
        <v>287.66000000000003</v>
      </c>
      <c r="F334" s="100">
        <v>0</v>
      </c>
      <c r="G334" s="100">
        <v>28.369999999999997</v>
      </c>
      <c r="H334" s="100">
        <v>0</v>
      </c>
      <c r="I334" s="100">
        <v>0</v>
      </c>
      <c r="J334" s="130">
        <v>316.03000000000003</v>
      </c>
      <c r="K334" s="135" t="str">
        <f>IFERROR(VLOOKUP(C334,'CEDARS School FRPL'!$C$4:$H$20003, 6, FALSE), "No")</f>
        <v>Yes</v>
      </c>
      <c r="L334" s="94">
        <f>IFERROR(VLOOKUP($C334,'CEDARS School FRPL'!$C$4:$G$20003,3,FALSE),"NO Enroll Rprtd")</f>
        <v>0.4945</v>
      </c>
      <c r="N334" s="167"/>
      <c r="O334" s="136"/>
    </row>
    <row r="335" spans="1:15">
      <c r="A335" t="s">
        <v>2396</v>
      </c>
      <c r="B335" s="77" t="s">
        <v>2603</v>
      </c>
      <c r="C335" s="3">
        <v>2664</v>
      </c>
      <c r="D335" s="74" t="s">
        <v>1833</v>
      </c>
      <c r="E335" s="100">
        <v>311.61</v>
      </c>
      <c r="F335" s="100">
        <v>13.78</v>
      </c>
      <c r="G335" s="100">
        <v>0</v>
      </c>
      <c r="H335" s="100">
        <v>0</v>
      </c>
      <c r="I335" s="100">
        <v>0</v>
      </c>
      <c r="J335" s="130">
        <v>325.39</v>
      </c>
      <c r="K335" s="135" t="str">
        <f>IFERROR(VLOOKUP(C335,'CEDARS School FRPL'!$C$4:$H$20003, 6, FALSE), "No")</f>
        <v>Yes</v>
      </c>
      <c r="L335" s="94">
        <f>IFERROR(VLOOKUP($C335,'CEDARS School FRPL'!$C$4:$G$20003,3,FALSE),"NO Enroll Rprtd")</f>
        <v>0.55679999999999996</v>
      </c>
      <c r="N335" s="167"/>
      <c r="O335" s="136"/>
    </row>
    <row r="336" spans="1:15">
      <c r="A336" s="77" t="s">
        <v>2396</v>
      </c>
      <c r="B336" s="77" t="s">
        <v>2603</v>
      </c>
      <c r="C336" s="3">
        <v>5523</v>
      </c>
      <c r="D336" s="74" t="s">
        <v>2894</v>
      </c>
      <c r="E336" s="100">
        <v>0</v>
      </c>
      <c r="F336" s="100">
        <v>0</v>
      </c>
      <c r="G336" s="100">
        <v>0</v>
      </c>
      <c r="H336" s="100">
        <v>25.45</v>
      </c>
      <c r="I336" s="100">
        <v>0</v>
      </c>
      <c r="J336" s="130">
        <v>25.45</v>
      </c>
      <c r="K336" s="135" t="str">
        <f>IFERROR(VLOOKUP(C336,'CEDARS School FRPL'!$C$4:$H$20003, 6, FALSE), "No")</f>
        <v>Yes</v>
      </c>
      <c r="L336" s="94">
        <f>IFERROR(VLOOKUP($C336,'CEDARS School FRPL'!$C$4:$G$20003,3,FALSE),"NO Enroll Rprtd")</f>
        <v>0.73670000000000002</v>
      </c>
      <c r="N336" s="167"/>
      <c r="O336" s="136"/>
    </row>
    <row r="337" spans="1:15">
      <c r="A337" s="77" t="s">
        <v>2556</v>
      </c>
      <c r="B337" s="77" t="s">
        <v>2557</v>
      </c>
      <c r="C337" s="3">
        <v>5549</v>
      </c>
      <c r="D337" s="74" t="s">
        <v>1289</v>
      </c>
      <c r="E337" s="100">
        <v>619.12</v>
      </c>
      <c r="F337" s="100">
        <v>17.440000000000001</v>
      </c>
      <c r="G337" s="100">
        <v>7.49</v>
      </c>
      <c r="H337" s="100">
        <v>0</v>
      </c>
      <c r="I337" s="100">
        <v>0</v>
      </c>
      <c r="J337" s="130">
        <v>644.05000000000007</v>
      </c>
      <c r="K337" s="135" t="str">
        <f>IFERROR(VLOOKUP(C337,'CEDARS School FRPL'!$C$4:$H$20003, 6, FALSE), "No")</f>
        <v>Yes</v>
      </c>
      <c r="L337" s="94">
        <f>IFERROR(VLOOKUP($C337,'CEDARS School FRPL'!$C$4:$G$20003,3,FALSE),"NO Enroll Rprtd")</f>
        <v>0.58389999999999997</v>
      </c>
      <c r="N337" s="167"/>
      <c r="O337" s="136"/>
    </row>
    <row r="338" spans="1:15">
      <c r="A338" s="77" t="s">
        <v>2243</v>
      </c>
      <c r="B338" s="77" t="s">
        <v>2604</v>
      </c>
      <c r="C338" s="3">
        <v>1724</v>
      </c>
      <c r="D338" s="74" t="s">
        <v>529</v>
      </c>
      <c r="E338" s="100">
        <v>49.35</v>
      </c>
      <c r="F338" s="100">
        <v>0</v>
      </c>
      <c r="G338" s="100">
        <v>0</v>
      </c>
      <c r="H338" s="100">
        <v>0</v>
      </c>
      <c r="I338" s="100">
        <v>0</v>
      </c>
      <c r="J338" s="130">
        <v>49.35</v>
      </c>
      <c r="K338" s="135" t="str">
        <f>IFERROR(VLOOKUP(C338,'CEDARS School FRPL'!$C$4:$H$20003, 6, FALSE), "No")</f>
        <v>Yes</v>
      </c>
      <c r="L338" s="94">
        <f>IFERROR(VLOOKUP($C338,'CEDARS School FRPL'!$C$4:$G$20003,3,FALSE),"NO Enroll Rprtd")</f>
        <v>0.62290000000000001</v>
      </c>
      <c r="N338" s="167"/>
      <c r="O338" s="136"/>
    </row>
    <row r="339" spans="1:15">
      <c r="A339" s="77" t="s">
        <v>2243</v>
      </c>
      <c r="B339" s="77" t="s">
        <v>2604</v>
      </c>
      <c r="C339" s="3">
        <v>2697</v>
      </c>
      <c r="D339" s="74" t="s">
        <v>530</v>
      </c>
      <c r="E339" s="100">
        <v>252.56</v>
      </c>
      <c r="F339" s="100">
        <v>0</v>
      </c>
      <c r="G339" s="100">
        <v>0</v>
      </c>
      <c r="H339" s="100">
        <v>0</v>
      </c>
      <c r="I339" s="100">
        <v>0</v>
      </c>
      <c r="J339" s="130">
        <v>252.56</v>
      </c>
      <c r="K339" s="135" t="str">
        <f>IFERROR(VLOOKUP(C339,'CEDARS School FRPL'!$C$4:$H$20003, 6, FALSE), "No")</f>
        <v>Yes</v>
      </c>
      <c r="L339" s="94">
        <f>IFERROR(VLOOKUP($C339,'CEDARS School FRPL'!$C$4:$G$20003,3,FALSE),"NO Enroll Rprtd")</f>
        <v>0.60709999999999997</v>
      </c>
      <c r="N339" s="167"/>
      <c r="O339" s="136"/>
    </row>
    <row r="340" spans="1:15">
      <c r="A340" s="77" t="s">
        <v>2243</v>
      </c>
      <c r="B340" s="77" t="s">
        <v>2604</v>
      </c>
      <c r="C340" s="3">
        <v>3275</v>
      </c>
      <c r="D340" s="74" t="s">
        <v>2959</v>
      </c>
      <c r="E340" s="100">
        <v>230.56</v>
      </c>
      <c r="F340" s="100">
        <v>0</v>
      </c>
      <c r="G340" s="100">
        <v>14.21</v>
      </c>
      <c r="H340" s="100">
        <v>0</v>
      </c>
      <c r="I340" s="100">
        <v>0</v>
      </c>
      <c r="J340" s="130">
        <v>244.77</v>
      </c>
      <c r="K340" s="135" t="str">
        <f>IFERROR(VLOOKUP(C340,'CEDARS School FRPL'!$C$4:$H$20003, 6, FALSE), "No")</f>
        <v>Yes</v>
      </c>
      <c r="L340" s="94">
        <f>IFERROR(VLOOKUP($C340,'CEDARS School FRPL'!$C$4:$G$20003,3,FALSE),"NO Enroll Rprtd")</f>
        <v>0.51149999999999995</v>
      </c>
      <c r="N340" s="167"/>
      <c r="O340" s="136"/>
    </row>
    <row r="341" spans="1:15">
      <c r="A341" s="77" t="s">
        <v>2243</v>
      </c>
      <c r="B341" s="77" t="s">
        <v>2604</v>
      </c>
      <c r="C341" s="3">
        <v>4552</v>
      </c>
      <c r="D341" s="74" t="s">
        <v>531</v>
      </c>
      <c r="E341" s="100">
        <v>100.67</v>
      </c>
      <c r="F341" s="100">
        <v>29.89</v>
      </c>
      <c r="G341" s="100">
        <v>0</v>
      </c>
      <c r="H341" s="100">
        <v>0</v>
      </c>
      <c r="I341" s="100">
        <v>0</v>
      </c>
      <c r="J341" s="130">
        <v>130.56</v>
      </c>
      <c r="K341" s="135" t="str">
        <f>IFERROR(VLOOKUP(C341,'CEDARS School FRPL'!$C$4:$H$20003, 6, FALSE), "No")</f>
        <v>Yes</v>
      </c>
      <c r="L341" s="94">
        <f>IFERROR(VLOOKUP($C341,'CEDARS School FRPL'!$C$4:$G$20003,3,FALSE),"NO Enroll Rprtd")</f>
        <v>0.53820000000000001</v>
      </c>
      <c r="N341" s="167"/>
      <c r="O341" s="136"/>
    </row>
    <row r="342" spans="1:15">
      <c r="A342" s="77" t="s">
        <v>2160</v>
      </c>
      <c r="B342" s="77" t="s">
        <v>2605</v>
      </c>
      <c r="C342" s="3">
        <v>1617</v>
      </c>
      <c r="D342" s="74" t="s">
        <v>21</v>
      </c>
      <c r="E342" s="100">
        <v>80.67</v>
      </c>
      <c r="F342" s="100">
        <v>0</v>
      </c>
      <c r="G342" s="100">
        <v>1</v>
      </c>
      <c r="H342" s="100">
        <v>0</v>
      </c>
      <c r="I342" s="100">
        <v>0</v>
      </c>
      <c r="J342" s="130">
        <v>81.67</v>
      </c>
      <c r="K342" s="135" t="str">
        <f>IFERROR(VLOOKUP(C342,'CEDARS School FRPL'!$C$4:$H$20003, 6, FALSE), "No")</f>
        <v>Yes</v>
      </c>
      <c r="L342" s="94">
        <f>IFERROR(VLOOKUP($C342,'CEDARS School FRPL'!$C$4:$G$20003,3,FALSE),"NO Enroll Rprtd")</f>
        <v>0.74670000000000003</v>
      </c>
      <c r="N342" s="167"/>
      <c r="O342" s="136"/>
    </row>
    <row r="343" spans="1:15">
      <c r="A343" s="77" t="s">
        <v>2160</v>
      </c>
      <c r="B343" s="77" t="s">
        <v>2605</v>
      </c>
      <c r="C343" s="3">
        <v>2299</v>
      </c>
      <c r="D343" s="74" t="s">
        <v>22</v>
      </c>
      <c r="E343" s="100">
        <v>614.79999999999995</v>
      </c>
      <c r="F343" s="100">
        <v>0</v>
      </c>
      <c r="G343" s="100">
        <v>32.44</v>
      </c>
      <c r="H343" s="100">
        <v>0</v>
      </c>
      <c r="I343" s="100">
        <v>0</v>
      </c>
      <c r="J343" s="130">
        <v>647.24</v>
      </c>
      <c r="K343" s="135" t="str">
        <f>IFERROR(VLOOKUP(C343,'CEDARS School FRPL'!$C$4:$H$20003, 6, FALSE), "No")</f>
        <v>No</v>
      </c>
      <c r="L343" s="94">
        <f>IFERROR(VLOOKUP($C343,'CEDARS School FRPL'!$C$4:$G$20003,3,FALSE),"NO Enroll Rprtd")</f>
        <v>0.44569999999999999</v>
      </c>
      <c r="N343" s="167"/>
      <c r="O343" s="136"/>
    </row>
    <row r="344" spans="1:15">
      <c r="A344" s="77" t="s">
        <v>2160</v>
      </c>
      <c r="B344" s="77" t="s">
        <v>2605</v>
      </c>
      <c r="C344" s="3">
        <v>2501</v>
      </c>
      <c r="D344" s="74" t="s">
        <v>23</v>
      </c>
      <c r="E344" s="100">
        <v>344.67</v>
      </c>
      <c r="F344" s="100">
        <v>0</v>
      </c>
      <c r="G344" s="100">
        <v>0</v>
      </c>
      <c r="H344" s="100">
        <v>0</v>
      </c>
      <c r="I344" s="100">
        <v>0</v>
      </c>
      <c r="J344" s="130">
        <v>344.67</v>
      </c>
      <c r="K344" s="135" t="str">
        <f>IFERROR(VLOOKUP(C344,'CEDARS School FRPL'!$C$4:$H$20003, 6, FALSE), "No")</f>
        <v>Yes</v>
      </c>
      <c r="L344" s="94">
        <f>IFERROR(VLOOKUP($C344,'CEDARS School FRPL'!$C$4:$G$20003,3,FALSE),"NO Enroll Rprtd")</f>
        <v>0.54420000000000002</v>
      </c>
      <c r="N344" s="167"/>
      <c r="O344" s="136"/>
    </row>
    <row r="345" spans="1:15">
      <c r="A345" t="s">
        <v>2160</v>
      </c>
      <c r="B345" s="77" t="s">
        <v>2605</v>
      </c>
      <c r="C345" s="3">
        <v>2823</v>
      </c>
      <c r="D345" s="74" t="s">
        <v>24</v>
      </c>
      <c r="E345" s="100">
        <v>284.74</v>
      </c>
      <c r="F345" s="100">
        <v>35.56</v>
      </c>
      <c r="G345" s="100">
        <v>0</v>
      </c>
      <c r="H345" s="100">
        <v>0</v>
      </c>
      <c r="I345" s="100">
        <v>0</v>
      </c>
      <c r="J345" s="130">
        <v>320.3</v>
      </c>
      <c r="K345" s="135" t="str">
        <f>IFERROR(VLOOKUP(C345,'CEDARS School FRPL'!$C$4:$H$20003, 6, FALSE), "No")</f>
        <v>Yes</v>
      </c>
      <c r="L345" s="94">
        <f>IFERROR(VLOOKUP($C345,'CEDARS School FRPL'!$C$4:$G$20003,3,FALSE),"NO Enroll Rprtd")</f>
        <v>0.56179999999999997</v>
      </c>
      <c r="N345" s="167"/>
      <c r="O345" s="136"/>
    </row>
    <row r="346" spans="1:15">
      <c r="A346" s="77" t="s">
        <v>2160</v>
      </c>
      <c r="B346" s="77" t="s">
        <v>2605</v>
      </c>
      <c r="C346" s="3">
        <v>2962</v>
      </c>
      <c r="D346" s="74" t="s">
        <v>25</v>
      </c>
      <c r="E346" s="100">
        <v>248.43</v>
      </c>
      <c r="F346" s="100">
        <v>0</v>
      </c>
      <c r="G346" s="100">
        <v>0</v>
      </c>
      <c r="H346" s="100">
        <v>0</v>
      </c>
      <c r="I346" s="100">
        <v>0</v>
      </c>
      <c r="J346" s="130">
        <v>248.43</v>
      </c>
      <c r="K346" s="135" t="str">
        <f>IFERROR(VLOOKUP(C346,'CEDARS School FRPL'!$C$4:$H$20003, 6, FALSE), "No")</f>
        <v>Yes</v>
      </c>
      <c r="L346" s="94">
        <f>IFERROR(VLOOKUP($C346,'CEDARS School FRPL'!$C$4:$G$20003,3,FALSE),"NO Enroll Rprtd")</f>
        <v>0.79869999999999997</v>
      </c>
      <c r="N346" s="167"/>
      <c r="O346" s="136"/>
    </row>
    <row r="347" spans="1:15">
      <c r="A347" t="s">
        <v>2160</v>
      </c>
      <c r="B347" s="77" t="s">
        <v>2605</v>
      </c>
      <c r="C347" s="3">
        <v>3266</v>
      </c>
      <c r="D347" s="74" t="s">
        <v>26</v>
      </c>
      <c r="E347" s="100">
        <v>266.3</v>
      </c>
      <c r="F347" s="100">
        <v>17.78</v>
      </c>
      <c r="G347" s="100">
        <v>0</v>
      </c>
      <c r="H347" s="100">
        <v>0</v>
      </c>
      <c r="I347" s="100">
        <v>0</v>
      </c>
      <c r="J347" s="130">
        <v>284.08000000000004</v>
      </c>
      <c r="K347" s="135" t="str">
        <f>IFERROR(VLOOKUP(C347,'CEDARS School FRPL'!$C$4:$H$20003, 6, FALSE), "No")</f>
        <v>Yes</v>
      </c>
      <c r="L347" s="94">
        <f>IFERROR(VLOOKUP($C347,'CEDARS School FRPL'!$C$4:$G$20003,3,FALSE),"NO Enroll Rprtd")</f>
        <v>0.61539999999999995</v>
      </c>
      <c r="N347" s="167"/>
      <c r="O347" s="136"/>
    </row>
    <row r="348" spans="1:15">
      <c r="A348" s="77" t="s">
        <v>2160</v>
      </c>
      <c r="B348" s="77" t="s">
        <v>2605</v>
      </c>
      <c r="C348" s="3">
        <v>3616</v>
      </c>
      <c r="D348" s="74" t="s">
        <v>27</v>
      </c>
      <c r="E348" s="100">
        <v>9.08</v>
      </c>
      <c r="F348" s="100">
        <v>0</v>
      </c>
      <c r="G348" s="100">
        <v>0</v>
      </c>
      <c r="H348" s="100">
        <v>0</v>
      </c>
      <c r="I348" s="100">
        <v>0</v>
      </c>
      <c r="J348" s="130">
        <v>9.08</v>
      </c>
      <c r="K348" s="135" t="str">
        <f>IFERROR(VLOOKUP(C348,'CEDARS School FRPL'!$C$4:$H$20003, 6, FALSE), "No")</f>
        <v>No</v>
      </c>
      <c r="L348" s="94">
        <f>IFERROR(VLOOKUP($C348,'CEDARS School FRPL'!$C$4:$G$20003,3,FALSE),"NO Enroll Rprtd")</f>
        <v>0.38850000000000001</v>
      </c>
      <c r="N348" s="167"/>
      <c r="O348" s="136"/>
    </row>
    <row r="349" spans="1:15">
      <c r="A349" s="77" t="s">
        <v>2160</v>
      </c>
      <c r="B349" s="77" t="s">
        <v>2605</v>
      </c>
      <c r="C349" s="3">
        <v>4384</v>
      </c>
      <c r="D349" s="74" t="s">
        <v>28</v>
      </c>
      <c r="E349" s="100">
        <v>355.55</v>
      </c>
      <c r="F349" s="100">
        <v>0</v>
      </c>
      <c r="G349" s="100">
        <v>0</v>
      </c>
      <c r="H349" s="100">
        <v>0</v>
      </c>
      <c r="I349" s="100">
        <v>0</v>
      </c>
      <c r="J349" s="130">
        <v>355.55</v>
      </c>
      <c r="K349" s="135" t="str">
        <f>IFERROR(VLOOKUP(C349,'CEDARS School FRPL'!$C$4:$H$20003, 6, FALSE), "No")</f>
        <v>No</v>
      </c>
      <c r="L349" s="94">
        <f>IFERROR(VLOOKUP($C349,'CEDARS School FRPL'!$C$4:$G$20003,3,FALSE),"NO Enroll Rprtd")</f>
        <v>0.36919999999999997</v>
      </c>
      <c r="N349" s="167"/>
      <c r="O349" s="136"/>
    </row>
    <row r="350" spans="1:15">
      <c r="A350" s="77" t="s">
        <v>2160</v>
      </c>
      <c r="B350" s="77" t="s">
        <v>2605</v>
      </c>
      <c r="C350" s="3">
        <v>5413</v>
      </c>
      <c r="D350" s="74" t="s">
        <v>29</v>
      </c>
      <c r="E350" s="100">
        <v>0</v>
      </c>
      <c r="F350" s="100">
        <v>0</v>
      </c>
      <c r="G350" s="100">
        <v>0</v>
      </c>
      <c r="H350" s="100">
        <v>3.22</v>
      </c>
      <c r="I350" s="100">
        <v>0</v>
      </c>
      <c r="J350" s="130">
        <v>3.22</v>
      </c>
      <c r="K350" s="135" t="str">
        <f>IFERROR(VLOOKUP(C350,'CEDARS School FRPL'!$C$4:$H$20003, 6, FALSE), "No")</f>
        <v>No</v>
      </c>
      <c r="L350" s="94">
        <f>IFERROR(VLOOKUP($C350,'CEDARS School FRPL'!$C$4:$G$20003,3,FALSE),"NO Enroll Rprtd")</f>
        <v>0.48149999999999998</v>
      </c>
      <c r="N350" s="167"/>
      <c r="O350" s="136"/>
    </row>
    <row r="351" spans="1:15">
      <c r="A351" s="77" t="s">
        <v>2160</v>
      </c>
      <c r="B351" s="77" t="s">
        <v>2605</v>
      </c>
      <c r="C351" s="3">
        <v>5644</v>
      </c>
      <c r="D351" s="74" t="s">
        <v>3180</v>
      </c>
      <c r="E351" s="100">
        <v>107.21</v>
      </c>
      <c r="F351" s="100">
        <v>0</v>
      </c>
      <c r="G351" s="100">
        <v>0</v>
      </c>
      <c r="H351" s="100">
        <v>0</v>
      </c>
      <c r="I351" s="100">
        <v>0</v>
      </c>
      <c r="J351" s="130">
        <v>107.21</v>
      </c>
      <c r="K351" s="135" t="str">
        <f>IFERROR(VLOOKUP(C351,'CEDARS School FRPL'!$C$4:$H$20003, 6, FALSE), "No")</f>
        <v>No</v>
      </c>
      <c r="L351" s="94">
        <f>IFERROR(VLOOKUP($C351,'CEDARS School FRPL'!$C$4:$G$20003,3,FALSE),"NO Enroll Rprtd")</f>
        <v>0.36899999999999999</v>
      </c>
      <c r="N351" s="167"/>
      <c r="O351" s="136"/>
    </row>
    <row r="352" spans="1:15">
      <c r="A352" s="77" t="s">
        <v>2278</v>
      </c>
      <c r="B352" s="77" t="s">
        <v>2606</v>
      </c>
      <c r="C352" s="3">
        <v>1987</v>
      </c>
      <c r="D352" s="74" t="s">
        <v>1074</v>
      </c>
      <c r="E352" s="100">
        <v>23.08</v>
      </c>
      <c r="F352" s="100">
        <v>0</v>
      </c>
      <c r="G352" s="100">
        <v>0</v>
      </c>
      <c r="H352" s="100">
        <v>0</v>
      </c>
      <c r="I352" s="100">
        <v>0</v>
      </c>
      <c r="J352" s="130">
        <v>23.08</v>
      </c>
      <c r="K352" s="135" t="str">
        <f>IFERROR(VLOOKUP(C352,'CEDARS School FRPL'!$C$4:$H$20003, 6, FALSE), "No")</f>
        <v>Yes</v>
      </c>
      <c r="L352" s="94">
        <f>IFERROR(VLOOKUP($C352,'CEDARS School FRPL'!$C$4:$G$20003,3,FALSE),"NO Enroll Rprtd")</f>
        <v>0.62490000000000001</v>
      </c>
      <c r="N352" s="167"/>
      <c r="O352" s="136"/>
    </row>
    <row r="353" spans="1:15">
      <c r="A353" s="77" t="s">
        <v>2278</v>
      </c>
      <c r="B353" s="77" t="s">
        <v>2606</v>
      </c>
      <c r="C353" s="3">
        <v>2328</v>
      </c>
      <c r="D353" s="74" t="s">
        <v>1075</v>
      </c>
      <c r="E353" s="100">
        <v>404.4</v>
      </c>
      <c r="F353" s="100">
        <v>47.78</v>
      </c>
      <c r="G353" s="100">
        <v>0</v>
      </c>
      <c r="H353" s="100">
        <v>0</v>
      </c>
      <c r="I353" s="100">
        <v>0</v>
      </c>
      <c r="J353" s="130">
        <v>452.17999999999995</v>
      </c>
      <c r="K353" s="135" t="str">
        <f>IFERROR(VLOOKUP(C353,'CEDARS School FRPL'!$C$4:$H$20003, 6, FALSE), "No")</f>
        <v>No</v>
      </c>
      <c r="L353" s="94">
        <f>IFERROR(VLOOKUP($C353,'CEDARS School FRPL'!$C$4:$G$20003,3,FALSE),"NO Enroll Rprtd")</f>
        <v>0.33400000000000002</v>
      </c>
      <c r="N353" s="167"/>
      <c r="O353" s="136"/>
    </row>
    <row r="354" spans="1:15">
      <c r="A354" s="77" t="s">
        <v>2278</v>
      </c>
      <c r="B354" s="77" t="s">
        <v>2606</v>
      </c>
      <c r="C354" s="3">
        <v>2329</v>
      </c>
      <c r="D354" s="74" t="s">
        <v>1076</v>
      </c>
      <c r="E354" s="100">
        <v>270.86</v>
      </c>
      <c r="F354" s="100">
        <v>0</v>
      </c>
      <c r="G354" s="100">
        <v>25.64</v>
      </c>
      <c r="H354" s="100">
        <v>0</v>
      </c>
      <c r="I354" s="100">
        <v>0</v>
      </c>
      <c r="J354" s="130">
        <v>296.5</v>
      </c>
      <c r="K354" s="135" t="str">
        <f>IFERROR(VLOOKUP(C354,'CEDARS School FRPL'!$C$4:$H$20003, 6, FALSE), "No")</f>
        <v>No</v>
      </c>
      <c r="L354" s="94">
        <f>IFERROR(VLOOKUP($C354,'CEDARS School FRPL'!$C$4:$G$20003,3,FALSE),"NO Enroll Rprtd")</f>
        <v>0.36509999999999998</v>
      </c>
      <c r="N354" s="167"/>
      <c r="O354" s="136"/>
    </row>
    <row r="355" spans="1:15">
      <c r="A355" s="77" t="s">
        <v>2278</v>
      </c>
      <c r="B355" s="77" t="s">
        <v>2606</v>
      </c>
      <c r="C355" s="3">
        <v>2570</v>
      </c>
      <c r="D355" s="74" t="s">
        <v>1077</v>
      </c>
      <c r="E355" s="100">
        <v>199.17</v>
      </c>
      <c r="F355" s="100">
        <v>0</v>
      </c>
      <c r="G355" s="100">
        <v>0</v>
      </c>
      <c r="H355" s="100">
        <v>0</v>
      </c>
      <c r="I355" s="100">
        <v>0</v>
      </c>
      <c r="J355" s="130">
        <v>199.17</v>
      </c>
      <c r="K355" s="135" t="str">
        <f>IFERROR(VLOOKUP(C355,'CEDARS School FRPL'!$C$4:$H$20003, 6, FALSE), "No")</f>
        <v>No</v>
      </c>
      <c r="L355" s="94">
        <f>IFERROR(VLOOKUP($C355,'CEDARS School FRPL'!$C$4:$G$20003,3,FALSE),"NO Enroll Rprtd")</f>
        <v>0.38969999999999999</v>
      </c>
      <c r="N355" s="167"/>
      <c r="O355" s="136"/>
    </row>
    <row r="356" spans="1:15">
      <c r="A356" s="77" t="s">
        <v>2342</v>
      </c>
      <c r="B356" s="77" t="s">
        <v>2607</v>
      </c>
      <c r="C356" s="3">
        <v>1825</v>
      </c>
      <c r="D356" s="74" t="s">
        <v>1341</v>
      </c>
      <c r="E356" s="100">
        <v>23.67</v>
      </c>
      <c r="F356" s="100">
        <v>0</v>
      </c>
      <c r="G356" s="100">
        <v>15.48</v>
      </c>
      <c r="H356" s="100">
        <v>0</v>
      </c>
      <c r="I356" s="100">
        <v>0</v>
      </c>
      <c r="J356" s="130">
        <v>39.150000000000006</v>
      </c>
      <c r="K356" s="135" t="str">
        <f>IFERROR(VLOOKUP(C356,'CEDARS School FRPL'!$C$4:$H$20003, 6, FALSE), "No")</f>
        <v>Yes</v>
      </c>
      <c r="L356" s="94">
        <f>IFERROR(VLOOKUP($C356,'CEDARS School FRPL'!$C$4:$G$20003,3,FALSE),"NO Enroll Rprtd")</f>
        <v>0.64249999999999996</v>
      </c>
      <c r="M356" s="94"/>
      <c r="N356" s="167"/>
      <c r="O356" s="136"/>
    </row>
    <row r="357" spans="1:15">
      <c r="A357" s="77" t="s">
        <v>2342</v>
      </c>
      <c r="B357" s="77" t="s">
        <v>2607</v>
      </c>
      <c r="C357" s="3">
        <v>1880</v>
      </c>
      <c r="D357" s="74" t="s">
        <v>2608</v>
      </c>
      <c r="E357" s="100">
        <v>4.78</v>
      </c>
      <c r="F357" s="100">
        <v>0</v>
      </c>
      <c r="G357" s="100">
        <v>0</v>
      </c>
      <c r="H357" s="100">
        <v>0</v>
      </c>
      <c r="I357" s="100">
        <v>0</v>
      </c>
      <c r="J357" s="130">
        <v>4.78</v>
      </c>
      <c r="K357" s="135" t="str">
        <f>IFERROR(VLOOKUP(C357,'CEDARS School FRPL'!$C$4:$H$20003, 6, FALSE), "No")</f>
        <v>Yes</v>
      </c>
      <c r="L357" s="94">
        <f>IFERROR(VLOOKUP($C357,'CEDARS School FRPL'!$C$4:$G$20003,3,FALSE),"NO Enroll Rprtd")</f>
        <v>0.6</v>
      </c>
      <c r="N357" s="167"/>
      <c r="O357" s="136"/>
    </row>
    <row r="358" spans="1:15">
      <c r="A358" s="77" t="s">
        <v>2342</v>
      </c>
      <c r="B358" s="77" t="s">
        <v>2607</v>
      </c>
      <c r="C358" s="3">
        <v>1881</v>
      </c>
      <c r="D358" s="74" t="s">
        <v>3045</v>
      </c>
      <c r="E358" s="100">
        <v>0.89</v>
      </c>
      <c r="F358" s="100">
        <v>0</v>
      </c>
      <c r="G358" s="100">
        <v>0</v>
      </c>
      <c r="H358" s="100">
        <v>0</v>
      </c>
      <c r="I358" s="100">
        <v>0</v>
      </c>
      <c r="J358" s="130">
        <v>0.89</v>
      </c>
      <c r="K358" s="135" t="str">
        <f>IFERROR(VLOOKUP(C358,'CEDARS School FRPL'!$C$4:$H$20003, 6, FALSE), "No")</f>
        <v>No</v>
      </c>
      <c r="L358" s="94" t="str">
        <f>IFERROR(VLOOKUP($C358,'CEDARS School FRPL'!$C$4:$G$20003,3,FALSE),"NO Enroll Rprtd")</f>
        <v>NO Enroll Rprtd</v>
      </c>
      <c r="N358" s="167"/>
      <c r="O358" s="136"/>
    </row>
    <row r="359" spans="1:15">
      <c r="A359" s="77" t="s">
        <v>2342</v>
      </c>
      <c r="B359" s="77" t="s">
        <v>2607</v>
      </c>
      <c r="C359" s="3">
        <v>1882</v>
      </c>
      <c r="D359" s="74" t="s">
        <v>1342</v>
      </c>
      <c r="E359" s="100">
        <v>1.75</v>
      </c>
      <c r="F359" s="100">
        <v>0</v>
      </c>
      <c r="G359" s="100">
        <v>0</v>
      </c>
      <c r="H359" s="100">
        <v>0</v>
      </c>
      <c r="I359" s="100">
        <v>0</v>
      </c>
      <c r="J359" s="130">
        <v>1.75</v>
      </c>
      <c r="K359" s="135" t="str">
        <f>IFERROR(VLOOKUP(C359,'CEDARS School FRPL'!$C$4:$H$20003, 6, FALSE), "No")</f>
        <v>No</v>
      </c>
      <c r="L359" s="94">
        <f>IFERROR(VLOOKUP($C359,'CEDARS School FRPL'!$C$4:$G$20003,3,FALSE),"NO Enroll Rprtd")</f>
        <v>0.42499999999999999</v>
      </c>
      <c r="N359" s="167"/>
      <c r="O359" s="136"/>
    </row>
    <row r="360" spans="1:15">
      <c r="A360" s="77" t="s">
        <v>2342</v>
      </c>
      <c r="B360" s="77" t="s">
        <v>2607</v>
      </c>
      <c r="C360" s="3">
        <v>2189</v>
      </c>
      <c r="D360" s="74" t="s">
        <v>1343</v>
      </c>
      <c r="E360" s="100">
        <v>363.79</v>
      </c>
      <c r="F360" s="100">
        <v>0</v>
      </c>
      <c r="G360" s="100">
        <v>0</v>
      </c>
      <c r="H360" s="100">
        <v>0</v>
      </c>
      <c r="I360" s="100">
        <v>0</v>
      </c>
      <c r="J360" s="130">
        <v>363.79</v>
      </c>
      <c r="K360" s="135" t="str">
        <f>IFERROR(VLOOKUP(C360,'CEDARS School FRPL'!$C$4:$H$20003, 6, FALSE), "No")</f>
        <v>Yes</v>
      </c>
      <c r="L360" s="94">
        <f>IFERROR(VLOOKUP($C360,'CEDARS School FRPL'!$C$4:$G$20003,3,FALSE),"NO Enroll Rprtd")</f>
        <v>0.80779999999999996</v>
      </c>
      <c r="N360" s="167"/>
      <c r="O360" s="136"/>
    </row>
    <row r="361" spans="1:15">
      <c r="A361" s="77" t="s">
        <v>2342</v>
      </c>
      <c r="B361" s="77" t="s">
        <v>2607</v>
      </c>
      <c r="C361" s="3">
        <v>2425</v>
      </c>
      <c r="D361" s="74" t="s">
        <v>1344</v>
      </c>
      <c r="E361" s="100">
        <v>1101.74</v>
      </c>
      <c r="F361" s="100">
        <v>0</v>
      </c>
      <c r="G361" s="100">
        <v>67.23</v>
      </c>
      <c r="H361" s="100">
        <v>0</v>
      </c>
      <c r="I361" s="100">
        <v>0</v>
      </c>
      <c r="J361" s="130">
        <v>1168.97</v>
      </c>
      <c r="K361" s="135" t="str">
        <f>IFERROR(VLOOKUP(C361,'CEDARS School FRPL'!$C$4:$H$20003, 6, FALSE), "No")</f>
        <v>Yes</v>
      </c>
      <c r="L361" s="94">
        <f>IFERROR(VLOOKUP($C361,'CEDARS School FRPL'!$C$4:$G$20003,3,FALSE),"NO Enroll Rprtd")</f>
        <v>0.76390000000000002</v>
      </c>
      <c r="N361" s="167"/>
      <c r="O361" s="136"/>
    </row>
    <row r="362" spans="1:15">
      <c r="A362" s="77" t="s">
        <v>2342</v>
      </c>
      <c r="B362" s="77" t="s">
        <v>2607</v>
      </c>
      <c r="C362" s="3">
        <v>2651</v>
      </c>
      <c r="D362" s="74" t="s">
        <v>1345</v>
      </c>
      <c r="E362" s="100">
        <v>234.56</v>
      </c>
      <c r="F362" s="100">
        <v>0</v>
      </c>
      <c r="G362" s="100">
        <v>0</v>
      </c>
      <c r="H362" s="100">
        <v>0</v>
      </c>
      <c r="I362" s="100">
        <v>0</v>
      </c>
      <c r="J362" s="130">
        <v>234.56</v>
      </c>
      <c r="K362" s="135" t="str">
        <f>IFERROR(VLOOKUP(C362,'CEDARS School FRPL'!$C$4:$H$20003, 6, FALSE), "No")</f>
        <v>Yes</v>
      </c>
      <c r="L362" s="94">
        <f>IFERROR(VLOOKUP($C362,'CEDARS School FRPL'!$C$4:$G$20003,3,FALSE),"NO Enroll Rprtd")</f>
        <v>0.79259999999999997</v>
      </c>
      <c r="N362" s="167"/>
      <c r="O362" s="136"/>
    </row>
    <row r="363" spans="1:15">
      <c r="A363" s="77" t="s">
        <v>2342</v>
      </c>
      <c r="B363" s="77" t="s">
        <v>2607</v>
      </c>
      <c r="C363" s="3">
        <v>2652</v>
      </c>
      <c r="D363" s="74" t="s">
        <v>1346</v>
      </c>
      <c r="E363" s="100">
        <v>549.64</v>
      </c>
      <c r="F363" s="100">
        <v>0</v>
      </c>
      <c r="G363" s="100">
        <v>0</v>
      </c>
      <c r="H363" s="100">
        <v>0</v>
      </c>
      <c r="I363" s="100">
        <v>0</v>
      </c>
      <c r="J363" s="130">
        <v>549.64</v>
      </c>
      <c r="K363" s="135" t="str">
        <f>IFERROR(VLOOKUP(C363,'CEDARS School FRPL'!$C$4:$H$20003, 6, FALSE), "No")</f>
        <v>Yes</v>
      </c>
      <c r="L363" s="94">
        <f>IFERROR(VLOOKUP($C363,'CEDARS School FRPL'!$C$4:$G$20003,3,FALSE),"NO Enroll Rprtd")</f>
        <v>0.79079999999999995</v>
      </c>
      <c r="N363" s="167"/>
      <c r="O363" s="136"/>
    </row>
    <row r="364" spans="1:15">
      <c r="A364" s="77" t="s">
        <v>2342</v>
      </c>
      <c r="B364" s="77" t="s">
        <v>2607</v>
      </c>
      <c r="C364" s="3">
        <v>2943</v>
      </c>
      <c r="D364" s="74" t="s">
        <v>1347</v>
      </c>
      <c r="E364" s="100">
        <v>261.69</v>
      </c>
      <c r="F364" s="100">
        <v>0</v>
      </c>
      <c r="G364" s="100">
        <v>0</v>
      </c>
      <c r="H364" s="100">
        <v>0</v>
      </c>
      <c r="I364" s="100">
        <v>0</v>
      </c>
      <c r="J364" s="130">
        <v>261.69</v>
      </c>
      <c r="K364" s="135" t="str">
        <f>IFERROR(VLOOKUP(C364,'CEDARS School FRPL'!$C$4:$H$20003, 6, FALSE), "No")</f>
        <v>Yes</v>
      </c>
      <c r="L364" s="94">
        <f>IFERROR(VLOOKUP($C364,'CEDARS School FRPL'!$C$4:$G$20003,3,FALSE),"NO Enroll Rprtd")</f>
        <v>0.73380000000000001</v>
      </c>
      <c r="N364" s="167"/>
      <c r="O364" s="136"/>
    </row>
    <row r="365" spans="1:15">
      <c r="A365" s="77" t="s">
        <v>2342</v>
      </c>
      <c r="B365" s="77" t="s">
        <v>2607</v>
      </c>
      <c r="C365" s="3">
        <v>3117</v>
      </c>
      <c r="D365" s="74" t="s">
        <v>1348</v>
      </c>
      <c r="E365" s="100">
        <v>379.11</v>
      </c>
      <c r="F365" s="100">
        <v>0</v>
      </c>
      <c r="G365" s="100">
        <v>0</v>
      </c>
      <c r="H365" s="100">
        <v>0</v>
      </c>
      <c r="I365" s="100">
        <v>0</v>
      </c>
      <c r="J365" s="130">
        <v>379.11</v>
      </c>
      <c r="K365" s="135" t="str">
        <f>IFERROR(VLOOKUP(C365,'CEDARS School FRPL'!$C$4:$H$20003, 6, FALSE), "No")</f>
        <v>No</v>
      </c>
      <c r="L365" s="94">
        <f>IFERROR(VLOOKUP($C365,'CEDARS School FRPL'!$C$4:$G$20003,3,FALSE),"NO Enroll Rprtd")</f>
        <v>0.44469999999999998</v>
      </c>
      <c r="N365" s="167"/>
      <c r="O365" s="136"/>
    </row>
    <row r="366" spans="1:15">
      <c r="A366" s="77" t="s">
        <v>2342</v>
      </c>
      <c r="B366" s="77" t="s">
        <v>2607</v>
      </c>
      <c r="C366" s="3">
        <v>3248</v>
      </c>
      <c r="D366" s="74" t="s">
        <v>1349</v>
      </c>
      <c r="E366" s="100">
        <v>559.24</v>
      </c>
      <c r="F366" s="100">
        <v>0</v>
      </c>
      <c r="G366" s="100">
        <v>0</v>
      </c>
      <c r="H366" s="100">
        <v>0</v>
      </c>
      <c r="I366" s="100">
        <v>0</v>
      </c>
      <c r="J366" s="130">
        <v>559.24</v>
      </c>
      <c r="K366" s="135" t="str">
        <f>IFERROR(VLOOKUP(C366,'CEDARS School FRPL'!$C$4:$H$20003, 6, FALSE), "No")</f>
        <v>Yes</v>
      </c>
      <c r="L366" s="94">
        <f>IFERROR(VLOOKUP($C366,'CEDARS School FRPL'!$C$4:$G$20003,3,FALSE),"NO Enroll Rprtd")</f>
        <v>0.71560000000000001</v>
      </c>
      <c r="N366" s="167"/>
      <c r="O366" s="136"/>
    </row>
    <row r="367" spans="1:15">
      <c r="A367" s="77" t="s">
        <v>2342</v>
      </c>
      <c r="B367" s="77" t="s">
        <v>2607</v>
      </c>
      <c r="C367" s="3">
        <v>3249</v>
      </c>
      <c r="D367" s="74" t="s">
        <v>1350</v>
      </c>
      <c r="E367" s="100">
        <v>365.44</v>
      </c>
      <c r="F367" s="100">
        <v>0</v>
      </c>
      <c r="G367" s="100">
        <v>0</v>
      </c>
      <c r="H367" s="100">
        <v>0</v>
      </c>
      <c r="I367" s="100">
        <v>0</v>
      </c>
      <c r="J367" s="130">
        <v>365.44</v>
      </c>
      <c r="K367" s="135" t="str">
        <f>IFERROR(VLOOKUP(C367,'CEDARS School FRPL'!$C$4:$H$20003, 6, FALSE), "No")</f>
        <v>Yes</v>
      </c>
      <c r="L367" s="94">
        <f>IFERROR(VLOOKUP($C367,'CEDARS School FRPL'!$C$4:$G$20003,3,FALSE),"NO Enroll Rprtd")</f>
        <v>0.81259999999999999</v>
      </c>
      <c r="N367" s="167"/>
      <c r="O367" s="136"/>
    </row>
    <row r="368" spans="1:15">
      <c r="A368" s="77" t="s">
        <v>2342</v>
      </c>
      <c r="B368" s="77" t="s">
        <v>2607</v>
      </c>
      <c r="C368" s="3">
        <v>3298</v>
      </c>
      <c r="D368" s="74" t="s">
        <v>1351</v>
      </c>
      <c r="E368" s="100">
        <v>488.6</v>
      </c>
      <c r="F368" s="100">
        <v>0</v>
      </c>
      <c r="G368" s="100">
        <v>0</v>
      </c>
      <c r="H368" s="100">
        <v>0</v>
      </c>
      <c r="I368" s="100">
        <v>0</v>
      </c>
      <c r="J368" s="130">
        <v>488.6</v>
      </c>
      <c r="K368" s="135" t="str">
        <f>IFERROR(VLOOKUP(C368,'CEDARS School FRPL'!$C$4:$H$20003, 6, FALSE), "No")</f>
        <v>Yes</v>
      </c>
      <c r="L368" s="94">
        <f>IFERROR(VLOOKUP($C368,'CEDARS School FRPL'!$C$4:$G$20003,3,FALSE),"NO Enroll Rprtd")</f>
        <v>0.62019999999999997</v>
      </c>
      <c r="N368" s="167"/>
      <c r="O368" s="136"/>
    </row>
    <row r="369" spans="1:15">
      <c r="A369" s="77" t="s">
        <v>2342</v>
      </c>
      <c r="B369" s="77" t="s">
        <v>2607</v>
      </c>
      <c r="C369" s="3">
        <v>3351</v>
      </c>
      <c r="D369" s="74" t="s">
        <v>1352</v>
      </c>
      <c r="E369" s="100">
        <v>460.6</v>
      </c>
      <c r="F369" s="100">
        <v>0</v>
      </c>
      <c r="G369" s="100">
        <v>0</v>
      </c>
      <c r="H369" s="100">
        <v>0</v>
      </c>
      <c r="I369" s="100">
        <v>0</v>
      </c>
      <c r="J369" s="130">
        <v>460.6</v>
      </c>
      <c r="K369" s="135" t="str">
        <f>IFERROR(VLOOKUP(C369,'CEDARS School FRPL'!$C$4:$H$20003, 6, FALSE), "No")</f>
        <v>Yes</v>
      </c>
      <c r="L369" s="94">
        <f>IFERROR(VLOOKUP($C369,'CEDARS School FRPL'!$C$4:$G$20003,3,FALSE),"NO Enroll Rprtd")</f>
        <v>0.64570000000000005</v>
      </c>
      <c r="N369" s="167"/>
      <c r="O369" s="136"/>
    </row>
    <row r="370" spans="1:15">
      <c r="A370" s="77" t="s">
        <v>2342</v>
      </c>
      <c r="B370" s="77" t="s">
        <v>2607</v>
      </c>
      <c r="C370" s="3">
        <v>3454</v>
      </c>
      <c r="D370" s="74" t="s">
        <v>1353</v>
      </c>
      <c r="E370" s="100">
        <v>325</v>
      </c>
      <c r="F370" s="100">
        <v>0</v>
      </c>
      <c r="G370" s="100">
        <v>0</v>
      </c>
      <c r="H370" s="100">
        <v>0</v>
      </c>
      <c r="I370" s="100">
        <v>0</v>
      </c>
      <c r="J370" s="130">
        <v>325</v>
      </c>
      <c r="K370" s="135" t="str">
        <f>IFERROR(VLOOKUP(C370,'CEDARS School FRPL'!$C$4:$H$20003, 6, FALSE), "No")</f>
        <v>No</v>
      </c>
      <c r="L370" s="94">
        <f>IFERROR(VLOOKUP($C370,'CEDARS School FRPL'!$C$4:$G$20003,3,FALSE),"NO Enroll Rprtd")</f>
        <v>0.43480000000000002</v>
      </c>
      <c r="N370" s="167"/>
      <c r="O370" s="136"/>
    </row>
    <row r="371" spans="1:15">
      <c r="A371" s="77" t="s">
        <v>2342</v>
      </c>
      <c r="B371" s="77" t="s">
        <v>2607</v>
      </c>
      <c r="C371" s="3">
        <v>3455</v>
      </c>
      <c r="D371" s="74" t="s">
        <v>1354</v>
      </c>
      <c r="E371" s="100">
        <v>278.11</v>
      </c>
      <c r="F371" s="100">
        <v>0</v>
      </c>
      <c r="G371" s="100">
        <v>0</v>
      </c>
      <c r="H371" s="100">
        <v>0</v>
      </c>
      <c r="I371" s="100">
        <v>0</v>
      </c>
      <c r="J371" s="130">
        <v>278.11</v>
      </c>
      <c r="K371" s="135" t="str">
        <f>IFERROR(VLOOKUP(C371,'CEDARS School FRPL'!$C$4:$H$20003, 6, FALSE), "No")</f>
        <v>Yes</v>
      </c>
      <c r="L371" s="94">
        <f>IFERROR(VLOOKUP($C371,'CEDARS School FRPL'!$C$4:$G$20003,3,FALSE),"NO Enroll Rprtd")</f>
        <v>0.7228</v>
      </c>
      <c r="N371" s="167"/>
      <c r="O371" s="136"/>
    </row>
    <row r="372" spans="1:15">
      <c r="A372" s="77" t="s">
        <v>2342</v>
      </c>
      <c r="B372" s="77" t="s">
        <v>2607</v>
      </c>
      <c r="C372" s="3">
        <v>3456</v>
      </c>
      <c r="D372" s="74" t="s">
        <v>1355</v>
      </c>
      <c r="E372" s="100">
        <v>1051.2</v>
      </c>
      <c r="F372" s="100">
        <v>0</v>
      </c>
      <c r="G372" s="100">
        <v>112.78999999999999</v>
      </c>
      <c r="H372" s="100">
        <v>0</v>
      </c>
      <c r="I372" s="100">
        <v>0</v>
      </c>
      <c r="J372" s="130">
        <v>1163.99</v>
      </c>
      <c r="K372" s="135" t="str">
        <f>IFERROR(VLOOKUP(C372,'CEDARS School FRPL'!$C$4:$H$20003, 6, FALSE), "No")</f>
        <v>Yes</v>
      </c>
      <c r="L372" s="94">
        <f>IFERROR(VLOOKUP($C372,'CEDARS School FRPL'!$C$4:$G$20003,3,FALSE),"NO Enroll Rprtd")</f>
        <v>0.51419999999999999</v>
      </c>
      <c r="M372" s="94"/>
      <c r="N372" s="167"/>
      <c r="O372" s="136"/>
    </row>
    <row r="373" spans="1:15">
      <c r="A373" s="77" t="s">
        <v>2342</v>
      </c>
      <c r="B373" s="77" t="s">
        <v>2607</v>
      </c>
      <c r="C373" s="3">
        <v>3457</v>
      </c>
      <c r="D373" s="74" t="s">
        <v>1356</v>
      </c>
      <c r="E373" s="100">
        <v>422</v>
      </c>
      <c r="F373" s="100">
        <v>0</v>
      </c>
      <c r="G373" s="100">
        <v>0</v>
      </c>
      <c r="H373" s="100">
        <v>0</v>
      </c>
      <c r="I373" s="100">
        <v>0</v>
      </c>
      <c r="J373" s="130">
        <v>422</v>
      </c>
      <c r="K373" s="135" t="str">
        <f>IFERROR(VLOOKUP(C373,'CEDARS School FRPL'!$C$4:$H$20003, 6, FALSE), "No")</f>
        <v>No</v>
      </c>
      <c r="L373" s="94">
        <f>IFERROR(VLOOKUP($C373,'CEDARS School FRPL'!$C$4:$G$20003,3,FALSE),"NO Enroll Rprtd")</f>
        <v>0.4219</v>
      </c>
      <c r="N373" s="167"/>
      <c r="O373" s="136"/>
    </row>
    <row r="374" spans="1:15">
      <c r="A374" s="77" t="s">
        <v>2342</v>
      </c>
      <c r="B374" s="77" t="s">
        <v>2607</v>
      </c>
      <c r="C374" s="3">
        <v>3500</v>
      </c>
      <c r="D374" s="74" t="s">
        <v>2960</v>
      </c>
      <c r="E374" s="100">
        <v>929.31</v>
      </c>
      <c r="F374" s="100">
        <v>0</v>
      </c>
      <c r="G374" s="100">
        <v>0</v>
      </c>
      <c r="H374" s="100">
        <v>0</v>
      </c>
      <c r="I374" s="100">
        <v>0</v>
      </c>
      <c r="J374" s="130">
        <v>929.31</v>
      </c>
      <c r="K374" s="135" t="str">
        <f>IFERROR(VLOOKUP(C374,'CEDARS School FRPL'!$C$4:$H$20003, 6, FALSE), "No")</f>
        <v>Yes</v>
      </c>
      <c r="L374" s="94">
        <f>IFERROR(VLOOKUP($C374,'CEDARS School FRPL'!$C$4:$G$20003,3,FALSE),"NO Enroll Rprtd")</f>
        <v>0.60209999999999997</v>
      </c>
      <c r="N374" s="167"/>
      <c r="O374" s="136"/>
    </row>
    <row r="375" spans="1:15">
      <c r="A375" s="77" t="s">
        <v>2342</v>
      </c>
      <c r="B375" s="77" t="s">
        <v>2607</v>
      </c>
      <c r="C375" s="3">
        <v>3602</v>
      </c>
      <c r="D375" s="74" t="s">
        <v>1357</v>
      </c>
      <c r="E375" s="100">
        <v>510.44</v>
      </c>
      <c r="F375" s="100">
        <v>0</v>
      </c>
      <c r="G375" s="100">
        <v>0</v>
      </c>
      <c r="H375" s="100">
        <v>0</v>
      </c>
      <c r="I375" s="100">
        <v>0</v>
      </c>
      <c r="J375" s="130">
        <v>510.44</v>
      </c>
      <c r="K375" s="135" t="str">
        <f>IFERROR(VLOOKUP(C375,'CEDARS School FRPL'!$C$4:$H$20003, 6, FALSE), "No")</f>
        <v>Yes</v>
      </c>
      <c r="L375" s="94">
        <f>IFERROR(VLOOKUP($C375,'CEDARS School FRPL'!$C$4:$G$20003,3,FALSE),"NO Enroll Rprtd")</f>
        <v>0.80720000000000003</v>
      </c>
      <c r="N375" s="167"/>
      <c r="O375" s="136"/>
    </row>
    <row r="376" spans="1:15">
      <c r="A376" s="77" t="s">
        <v>2342</v>
      </c>
      <c r="B376" s="77" t="s">
        <v>2607</v>
      </c>
      <c r="C376" s="3">
        <v>3763</v>
      </c>
      <c r="D376" s="74" t="s">
        <v>1358</v>
      </c>
      <c r="E376" s="100">
        <v>283.89</v>
      </c>
      <c r="F376" s="100">
        <v>0</v>
      </c>
      <c r="G376" s="100">
        <v>0</v>
      </c>
      <c r="H376" s="100">
        <v>0</v>
      </c>
      <c r="I376" s="100">
        <v>0</v>
      </c>
      <c r="J376" s="130">
        <v>283.89</v>
      </c>
      <c r="K376" s="135" t="str">
        <f>IFERROR(VLOOKUP(C376,'CEDARS School FRPL'!$C$4:$H$20003, 6, FALSE), "No")</f>
        <v>Yes</v>
      </c>
      <c r="L376" s="94">
        <f>IFERROR(VLOOKUP($C376,'CEDARS School FRPL'!$C$4:$G$20003,3,FALSE),"NO Enroll Rprtd")</f>
        <v>0.54690000000000005</v>
      </c>
      <c r="N376" s="167"/>
      <c r="O376" s="136"/>
    </row>
    <row r="377" spans="1:15">
      <c r="A377" s="77" t="s">
        <v>2342</v>
      </c>
      <c r="B377" s="77" t="s">
        <v>2607</v>
      </c>
      <c r="C377" s="3">
        <v>4396</v>
      </c>
      <c r="D377" s="74" t="s">
        <v>1182</v>
      </c>
      <c r="E377" s="100">
        <v>364.16</v>
      </c>
      <c r="F377" s="100">
        <v>0</v>
      </c>
      <c r="G377" s="100">
        <v>0</v>
      </c>
      <c r="H377" s="100">
        <v>0</v>
      </c>
      <c r="I377" s="100">
        <v>0</v>
      </c>
      <c r="J377" s="130">
        <v>364.16</v>
      </c>
      <c r="K377" s="135" t="str">
        <f>IFERROR(VLOOKUP(C377,'CEDARS School FRPL'!$C$4:$H$20003, 6, FALSE), "No")</f>
        <v>Yes</v>
      </c>
      <c r="L377" s="94">
        <f>IFERROR(VLOOKUP($C377,'CEDARS School FRPL'!$C$4:$G$20003,3,FALSE),"NO Enroll Rprtd")</f>
        <v>0.55220000000000002</v>
      </c>
      <c r="N377" s="167"/>
      <c r="O377" s="136"/>
    </row>
    <row r="378" spans="1:15">
      <c r="A378" s="77" t="s">
        <v>2342</v>
      </c>
      <c r="B378" s="77" t="s">
        <v>2607</v>
      </c>
      <c r="C378" s="3">
        <v>5027</v>
      </c>
      <c r="D378" s="74" t="s">
        <v>1359</v>
      </c>
      <c r="E378" s="100">
        <v>712.57</v>
      </c>
      <c r="F378" s="100">
        <v>0</v>
      </c>
      <c r="G378" s="100">
        <v>16.72</v>
      </c>
      <c r="H378" s="100">
        <v>0</v>
      </c>
      <c r="I378" s="100">
        <v>0</v>
      </c>
      <c r="J378" s="130">
        <v>729.29000000000008</v>
      </c>
      <c r="K378" s="135" t="str">
        <f>IFERROR(VLOOKUP(C378,'CEDARS School FRPL'!$C$4:$H$20003, 6, FALSE), "No")</f>
        <v>Yes</v>
      </c>
      <c r="L378" s="94">
        <f>IFERROR(VLOOKUP($C378,'CEDARS School FRPL'!$C$4:$G$20003,3,FALSE),"NO Enroll Rprtd")</f>
        <v>0.60860000000000003</v>
      </c>
      <c r="N378" s="167"/>
      <c r="O378" s="136"/>
    </row>
    <row r="379" spans="1:15">
      <c r="A379" s="77" t="s">
        <v>2342</v>
      </c>
      <c r="B379" s="77" t="s">
        <v>2607</v>
      </c>
      <c r="C379" s="3">
        <v>5297</v>
      </c>
      <c r="D379" s="74" t="s">
        <v>1360</v>
      </c>
      <c r="E379" s="100">
        <v>11.92</v>
      </c>
      <c r="F379" s="100">
        <v>0</v>
      </c>
      <c r="G379" s="100">
        <v>0</v>
      </c>
      <c r="H379" s="100">
        <v>0</v>
      </c>
      <c r="I379" s="100">
        <v>0</v>
      </c>
      <c r="J379" s="130">
        <v>11.92</v>
      </c>
      <c r="K379" s="135" t="str">
        <f>IFERROR(VLOOKUP(C379,'CEDARS School FRPL'!$C$4:$H$20003, 6, FALSE), "No")</f>
        <v>Yes</v>
      </c>
      <c r="L379" s="94">
        <f>IFERROR(VLOOKUP($C379,'CEDARS School FRPL'!$C$4:$G$20003,3,FALSE),"NO Enroll Rprtd")</f>
        <v>0.52780000000000005</v>
      </c>
      <c r="N379" s="167"/>
      <c r="O379" s="136"/>
    </row>
    <row r="380" spans="1:15">
      <c r="A380" s="77" t="s">
        <v>2342</v>
      </c>
      <c r="B380" s="77" t="s">
        <v>2607</v>
      </c>
      <c r="C380" s="3">
        <v>5364</v>
      </c>
      <c r="D380" s="74" t="s">
        <v>1361</v>
      </c>
      <c r="E380" s="100">
        <v>233.85</v>
      </c>
      <c r="F380" s="100">
        <v>0</v>
      </c>
      <c r="G380" s="100">
        <v>0</v>
      </c>
      <c r="H380" s="100">
        <v>0</v>
      </c>
      <c r="I380" s="100">
        <v>0</v>
      </c>
      <c r="J380" s="130">
        <v>233.85</v>
      </c>
      <c r="K380" s="135" t="str">
        <f>IFERROR(VLOOKUP(C380,'CEDARS School FRPL'!$C$4:$H$20003, 6, FALSE), "No")</f>
        <v>No</v>
      </c>
      <c r="L380" s="94">
        <f>IFERROR(VLOOKUP($C380,'CEDARS School FRPL'!$C$4:$G$20003,3,FALSE),"NO Enroll Rprtd")</f>
        <v>0.35730000000000001</v>
      </c>
      <c r="N380" s="167"/>
      <c r="O380" s="136"/>
    </row>
    <row r="381" spans="1:15">
      <c r="A381" t="s">
        <v>2342</v>
      </c>
      <c r="B381" s="77" t="s">
        <v>2607</v>
      </c>
      <c r="C381" s="3">
        <v>5365</v>
      </c>
      <c r="D381" s="74" t="s">
        <v>1362</v>
      </c>
      <c r="E381" s="100">
        <v>572.58000000000004</v>
      </c>
      <c r="F381" s="100">
        <v>0</v>
      </c>
      <c r="G381" s="100">
        <v>0</v>
      </c>
      <c r="H381" s="100">
        <v>0</v>
      </c>
      <c r="I381" s="100">
        <v>0</v>
      </c>
      <c r="J381" s="130">
        <v>572.58000000000004</v>
      </c>
      <c r="K381" s="135" t="str">
        <f>IFERROR(VLOOKUP(C381,'CEDARS School FRPL'!$C$4:$H$20003, 6, FALSE), "No")</f>
        <v>No</v>
      </c>
      <c r="L381" s="94">
        <f>IFERROR(VLOOKUP($C381,'CEDARS School FRPL'!$C$4:$G$20003,3,FALSE),"NO Enroll Rprtd")</f>
        <v>0.4824</v>
      </c>
      <c r="N381" s="167"/>
      <c r="O381" s="136"/>
    </row>
    <row r="382" spans="1:15">
      <c r="A382" s="77" t="s">
        <v>2342</v>
      </c>
      <c r="B382" s="77" t="s">
        <v>2607</v>
      </c>
      <c r="C382" s="3">
        <v>5386</v>
      </c>
      <c r="D382" s="74" t="s">
        <v>3114</v>
      </c>
      <c r="E382" s="100">
        <v>0</v>
      </c>
      <c r="F382" s="100">
        <v>0</v>
      </c>
      <c r="G382" s="100">
        <v>0</v>
      </c>
      <c r="H382" s="100">
        <v>0</v>
      </c>
      <c r="I382" s="100">
        <v>0</v>
      </c>
      <c r="J382" s="130">
        <v>0</v>
      </c>
      <c r="K382" s="135" t="str">
        <f>IFERROR(VLOOKUP(C382,'CEDARS School FRPL'!$C$4:$H$20003, 6, FALSE), "No")</f>
        <v>No</v>
      </c>
      <c r="L382" s="94">
        <f>IFERROR(VLOOKUP($C382,'CEDARS School FRPL'!$C$4:$G$20003,3,FALSE),"NO Enroll Rprtd")</f>
        <v>0.33329999999999999</v>
      </c>
      <c r="N382" s="167"/>
      <c r="O382" s="136"/>
    </row>
    <row r="383" spans="1:15">
      <c r="A383" s="77" t="s">
        <v>2342</v>
      </c>
      <c r="B383" s="77" t="s">
        <v>2607</v>
      </c>
      <c r="C383" s="3">
        <v>5387</v>
      </c>
      <c r="D383" s="74" t="s">
        <v>1363</v>
      </c>
      <c r="E383" s="100">
        <v>547.54</v>
      </c>
      <c r="F383" s="100">
        <v>0</v>
      </c>
      <c r="G383" s="100">
        <v>0</v>
      </c>
      <c r="H383" s="100">
        <v>0</v>
      </c>
      <c r="I383" s="100">
        <v>0</v>
      </c>
      <c r="J383" s="130">
        <v>547.54</v>
      </c>
      <c r="K383" s="135" t="str">
        <f>IFERROR(VLOOKUP(C383,'CEDARS School FRPL'!$C$4:$H$20003, 6, FALSE), "No")</f>
        <v>Yes</v>
      </c>
      <c r="L383" s="94">
        <f>IFERROR(VLOOKUP($C383,'CEDARS School FRPL'!$C$4:$G$20003,3,FALSE),"NO Enroll Rprtd")</f>
        <v>0.82889999999999997</v>
      </c>
      <c r="N383" s="167"/>
      <c r="O383" s="136"/>
    </row>
    <row r="384" spans="1:15">
      <c r="A384" s="77" t="s">
        <v>2342</v>
      </c>
      <c r="B384" s="77" t="s">
        <v>2607</v>
      </c>
      <c r="C384" s="3">
        <v>5411</v>
      </c>
      <c r="D384" s="74" t="s">
        <v>1364</v>
      </c>
      <c r="E384" s="100">
        <v>0</v>
      </c>
      <c r="F384" s="100">
        <v>0</v>
      </c>
      <c r="G384" s="100">
        <v>2.0499999999999998</v>
      </c>
      <c r="H384" s="100">
        <v>278.56</v>
      </c>
      <c r="I384" s="100">
        <v>0</v>
      </c>
      <c r="J384" s="130">
        <v>280.61</v>
      </c>
      <c r="K384" s="135" t="str">
        <f>IFERROR(VLOOKUP(C384,'CEDARS School FRPL'!$C$4:$H$20003, 6, FALSE), "No")</f>
        <v>Yes</v>
      </c>
      <c r="L384" s="94">
        <f>IFERROR(VLOOKUP($C384,'CEDARS School FRPL'!$C$4:$G$20003,3,FALSE),"NO Enroll Rprtd")</f>
        <v>0.79720000000000002</v>
      </c>
      <c r="N384" s="167"/>
      <c r="O384" s="136"/>
    </row>
    <row r="385" spans="1:15">
      <c r="A385" s="77" t="s">
        <v>2342</v>
      </c>
      <c r="B385" s="77" t="s">
        <v>2607</v>
      </c>
      <c r="C385" s="3">
        <v>5751</v>
      </c>
      <c r="D385" s="74" t="s">
        <v>3139</v>
      </c>
      <c r="E385" s="100">
        <v>167.33</v>
      </c>
      <c r="F385" s="100">
        <v>0</v>
      </c>
      <c r="G385" s="100">
        <v>2.76</v>
      </c>
      <c r="H385" s="100">
        <v>0</v>
      </c>
      <c r="I385" s="100">
        <v>0</v>
      </c>
      <c r="J385" s="130">
        <v>170.09</v>
      </c>
      <c r="K385" s="135" t="str">
        <f>IFERROR(VLOOKUP(C385,'CEDARS School FRPL'!$C$4:$H$20003, 6, FALSE), "No")</f>
        <v>Yes</v>
      </c>
      <c r="L385" s="94">
        <f>IFERROR(VLOOKUP($C385,'CEDARS School FRPL'!$C$4:$G$20003,3,FALSE),"NO Enroll Rprtd")</f>
        <v>0.69989999999999997</v>
      </c>
      <c r="N385" s="167"/>
      <c r="O385" s="136"/>
    </row>
    <row r="386" spans="1:15">
      <c r="A386" s="77" t="s">
        <v>2435</v>
      </c>
      <c r="B386" s="77" t="s">
        <v>2609</v>
      </c>
      <c r="C386" s="3">
        <v>2894</v>
      </c>
      <c r="D386" s="74" t="s">
        <v>2043</v>
      </c>
      <c r="E386" s="100">
        <v>255.33</v>
      </c>
      <c r="F386" s="100">
        <v>16.11</v>
      </c>
      <c r="G386" s="100">
        <v>0</v>
      </c>
      <c r="H386" s="100">
        <v>0</v>
      </c>
      <c r="I386" s="100">
        <v>0</v>
      </c>
      <c r="J386" s="130">
        <v>271.44</v>
      </c>
      <c r="K386" s="135" t="str">
        <f>IFERROR(VLOOKUP(C386,'CEDARS School FRPL'!$C$4:$H$20003, 6, FALSE), "No")</f>
        <v>No</v>
      </c>
      <c r="L386" s="94">
        <f>IFERROR(VLOOKUP($C386,'CEDARS School FRPL'!$C$4:$G$20003,3,FALSE),"NO Enroll Rprtd")</f>
        <v>0.36030000000000001</v>
      </c>
      <c r="N386" s="167"/>
      <c r="O386" s="136"/>
    </row>
    <row r="387" spans="1:15">
      <c r="A387" s="77" t="s">
        <v>2435</v>
      </c>
      <c r="B387" s="77" t="s">
        <v>2609</v>
      </c>
      <c r="C387" s="3">
        <v>3366</v>
      </c>
      <c r="D387" s="74" t="s">
        <v>2044</v>
      </c>
      <c r="E387" s="100">
        <v>257.77</v>
      </c>
      <c r="F387" s="100">
        <v>0</v>
      </c>
      <c r="G387" s="100">
        <v>4.72</v>
      </c>
      <c r="H387" s="100">
        <v>0</v>
      </c>
      <c r="I387" s="100">
        <v>0</v>
      </c>
      <c r="J387" s="130">
        <v>262.49</v>
      </c>
      <c r="K387" s="135" t="str">
        <f>IFERROR(VLOOKUP(C387,'CEDARS School FRPL'!$C$4:$H$20003, 6, FALSE), "No")</f>
        <v>No</v>
      </c>
      <c r="L387" s="94">
        <f>IFERROR(VLOOKUP($C387,'CEDARS School FRPL'!$C$4:$G$20003,3,FALSE),"NO Enroll Rprtd")</f>
        <v>0.28820000000000001</v>
      </c>
      <c r="N387" s="167"/>
      <c r="O387" s="136"/>
    </row>
    <row r="388" spans="1:15">
      <c r="A388" s="77" t="s">
        <v>2418</v>
      </c>
      <c r="B388" s="77" t="s">
        <v>2610</v>
      </c>
      <c r="C388" s="3">
        <v>2114</v>
      </c>
      <c r="D388" s="74" t="s">
        <v>1954</v>
      </c>
      <c r="E388" s="100">
        <v>648.77</v>
      </c>
      <c r="F388" s="100">
        <v>15.78</v>
      </c>
      <c r="G388" s="100">
        <v>0</v>
      </c>
      <c r="H388" s="100">
        <v>0</v>
      </c>
      <c r="I388" s="100">
        <v>0</v>
      </c>
      <c r="J388" s="130">
        <v>664.55</v>
      </c>
      <c r="K388" s="135" t="str">
        <f>IFERROR(VLOOKUP(C388,'CEDARS School FRPL'!$C$4:$H$20003, 6, FALSE), "No")</f>
        <v>Yes</v>
      </c>
      <c r="L388" s="94">
        <f>IFERROR(VLOOKUP($C388,'CEDARS School FRPL'!$C$4:$G$20003,3,FALSE),"NO Enroll Rprtd")</f>
        <v>0.53369999999999995</v>
      </c>
      <c r="N388" s="167"/>
      <c r="O388" s="136"/>
    </row>
    <row r="389" spans="1:15">
      <c r="A389" s="77" t="s">
        <v>2418</v>
      </c>
      <c r="B389" s="77" t="s">
        <v>2610</v>
      </c>
      <c r="C389" s="3">
        <v>3541</v>
      </c>
      <c r="D389" s="74" t="s">
        <v>1955</v>
      </c>
      <c r="E389" s="100">
        <v>331.78</v>
      </c>
      <c r="F389" s="100">
        <v>0</v>
      </c>
      <c r="G389" s="100">
        <v>0</v>
      </c>
      <c r="H389" s="100">
        <v>0</v>
      </c>
      <c r="I389" s="100">
        <v>0</v>
      </c>
      <c r="J389" s="130">
        <v>331.78</v>
      </c>
      <c r="K389" s="135" t="str">
        <f>IFERROR(VLOOKUP(C389,'CEDARS School FRPL'!$C$4:$H$20003, 6, FALSE), "No")</f>
        <v>Yes</v>
      </c>
      <c r="L389" s="94">
        <f>IFERROR(VLOOKUP($C389,'CEDARS School FRPL'!$C$4:$G$20003,3,FALSE),"NO Enroll Rprtd")</f>
        <v>0.50749999999999995</v>
      </c>
      <c r="N389" s="167"/>
      <c r="O389" s="136"/>
    </row>
    <row r="390" spans="1:15">
      <c r="A390" s="77" t="s">
        <v>2418</v>
      </c>
      <c r="B390" s="77" t="s">
        <v>2610</v>
      </c>
      <c r="C390" s="3">
        <v>5362</v>
      </c>
      <c r="D390" s="74" t="s">
        <v>1956</v>
      </c>
      <c r="E390" s="100">
        <v>425.79</v>
      </c>
      <c r="F390" s="100">
        <v>0</v>
      </c>
      <c r="G390" s="100">
        <v>41.24</v>
      </c>
      <c r="H390" s="100">
        <v>0</v>
      </c>
      <c r="I390" s="100">
        <v>0</v>
      </c>
      <c r="J390" s="130">
        <v>467.03000000000003</v>
      </c>
      <c r="K390" s="135" t="str">
        <f>IFERROR(VLOOKUP(C390,'CEDARS School FRPL'!$C$4:$H$20003, 6, FALSE), "No")</f>
        <v>Yes</v>
      </c>
      <c r="L390" s="94">
        <f>IFERROR(VLOOKUP($C390,'CEDARS School FRPL'!$C$4:$G$20003,3,FALSE),"NO Enroll Rprtd")</f>
        <v>0.51419999999999999</v>
      </c>
      <c r="N390" s="167"/>
      <c r="O390" s="136"/>
    </row>
    <row r="391" spans="1:15">
      <c r="A391" s="77" t="s">
        <v>2418</v>
      </c>
      <c r="B391" s="77" t="s">
        <v>2610</v>
      </c>
      <c r="C391" s="3">
        <v>5575</v>
      </c>
      <c r="D391" s="74" t="s">
        <v>2931</v>
      </c>
      <c r="E391" s="100">
        <v>0</v>
      </c>
      <c r="F391" s="100">
        <v>0</v>
      </c>
      <c r="G391" s="100">
        <v>0</v>
      </c>
      <c r="H391" s="100">
        <v>11.92</v>
      </c>
      <c r="I391" s="100">
        <v>0</v>
      </c>
      <c r="J391" s="130">
        <v>11.92</v>
      </c>
      <c r="K391" s="135" t="str">
        <f>IFERROR(VLOOKUP(C391,'CEDARS School FRPL'!$C$4:$H$20003, 6, FALSE), "No")</f>
        <v>Yes</v>
      </c>
      <c r="L391" s="94">
        <f>IFERROR(VLOOKUP($C391,'CEDARS School FRPL'!$C$4:$G$20003,3,FALSE),"NO Enroll Rprtd")</f>
        <v>0.72650000000000003</v>
      </c>
      <c r="N391" s="167"/>
      <c r="O391" s="136"/>
    </row>
    <row r="392" spans="1:15">
      <c r="A392" s="77" t="s">
        <v>2439</v>
      </c>
      <c r="B392" s="77" t="s">
        <v>2611</v>
      </c>
      <c r="C392" s="3">
        <v>2588</v>
      </c>
      <c r="D392" s="74" t="s">
        <v>2055</v>
      </c>
      <c r="E392" s="100">
        <v>138.83000000000001</v>
      </c>
      <c r="F392" s="100">
        <v>12.33</v>
      </c>
      <c r="G392" s="100">
        <v>0.67</v>
      </c>
      <c r="H392" s="100">
        <v>0</v>
      </c>
      <c r="I392" s="100">
        <v>0</v>
      </c>
      <c r="J392" s="130">
        <v>151.83000000000001</v>
      </c>
      <c r="K392" s="135" t="str">
        <f>IFERROR(VLOOKUP(C392,'CEDARS School FRPL'!$C$4:$H$20003, 6, FALSE), "No")</f>
        <v>No</v>
      </c>
      <c r="L392" s="94">
        <f>IFERROR(VLOOKUP($C392,'CEDARS School FRPL'!$C$4:$G$20003,3,FALSE),"NO Enroll Rprtd")</f>
        <v>0.31480000000000002</v>
      </c>
      <c r="N392" s="167"/>
      <c r="O392" s="136"/>
    </row>
    <row r="393" spans="1:15">
      <c r="A393" s="77" t="s">
        <v>2403</v>
      </c>
      <c r="B393" s="77" t="s">
        <v>2612</v>
      </c>
      <c r="C393" s="3">
        <v>3508</v>
      </c>
      <c r="D393" s="74" t="s">
        <v>1856</v>
      </c>
      <c r="E393" s="100">
        <v>101.01</v>
      </c>
      <c r="F393" s="100">
        <v>8.01</v>
      </c>
      <c r="G393" s="100">
        <v>2.4</v>
      </c>
      <c r="H393" s="100">
        <v>0</v>
      </c>
      <c r="I393" s="100">
        <v>0</v>
      </c>
      <c r="J393" s="130">
        <v>111.42000000000002</v>
      </c>
      <c r="K393" s="135" t="str">
        <f>IFERROR(VLOOKUP(C393,'CEDARS School FRPL'!$C$4:$H$20003, 6, FALSE), "No")</f>
        <v>Yes</v>
      </c>
      <c r="L393" s="94">
        <f>IFERROR(VLOOKUP($C393,'CEDARS School FRPL'!$C$4:$G$20003,3,FALSE),"NO Enroll Rprtd")</f>
        <v>0.72519999999999996</v>
      </c>
      <c r="N393" s="167"/>
      <c r="O393" s="136"/>
    </row>
    <row r="394" spans="1:15">
      <c r="A394" s="77" t="s">
        <v>2420</v>
      </c>
      <c r="B394" s="77" t="s">
        <v>2613</v>
      </c>
      <c r="C394" s="3">
        <v>3012</v>
      </c>
      <c r="D394" s="74" t="s">
        <v>1960</v>
      </c>
      <c r="E394" s="100">
        <v>172.86</v>
      </c>
      <c r="F394" s="100">
        <v>0</v>
      </c>
      <c r="G394" s="100">
        <v>0</v>
      </c>
      <c r="H394" s="100">
        <v>0</v>
      </c>
      <c r="I394" s="100">
        <v>0</v>
      </c>
      <c r="J394" s="130">
        <v>172.86</v>
      </c>
      <c r="K394" s="135" t="str">
        <f>IFERROR(VLOOKUP(C394,'CEDARS School FRPL'!$C$4:$H$20003, 6, FALSE), "No")</f>
        <v>Yes</v>
      </c>
      <c r="L394" s="94">
        <f>IFERROR(VLOOKUP($C394,'CEDARS School FRPL'!$C$4:$G$20003,3,FALSE),"NO Enroll Rprtd")</f>
        <v>0.58450000000000002</v>
      </c>
      <c r="N394" s="167"/>
      <c r="O394" s="136"/>
    </row>
    <row r="395" spans="1:15">
      <c r="A395" s="77" t="s">
        <v>2420</v>
      </c>
      <c r="B395" s="77" t="s">
        <v>2613</v>
      </c>
      <c r="C395" s="3">
        <v>3613</v>
      </c>
      <c r="D395" s="74" t="s">
        <v>1554</v>
      </c>
      <c r="E395" s="100">
        <v>355.67</v>
      </c>
      <c r="F395" s="100">
        <v>16.559999999999999</v>
      </c>
      <c r="G395" s="100">
        <v>0</v>
      </c>
      <c r="H395" s="100">
        <v>0</v>
      </c>
      <c r="I395" s="100">
        <v>0</v>
      </c>
      <c r="J395" s="130">
        <v>372.23</v>
      </c>
      <c r="K395" s="135" t="str">
        <f>IFERROR(VLOOKUP(C395,'CEDARS School FRPL'!$C$4:$H$20003, 6, FALSE), "No")</f>
        <v>Yes</v>
      </c>
      <c r="L395" s="94">
        <f>IFERROR(VLOOKUP($C395,'CEDARS School FRPL'!$C$4:$G$20003,3,FALSE),"NO Enroll Rprtd")</f>
        <v>0.54920000000000002</v>
      </c>
      <c r="M395" s="94"/>
      <c r="N395" s="167"/>
      <c r="O395" s="136"/>
    </row>
    <row r="396" spans="1:15">
      <c r="A396" s="77" t="s">
        <v>2420</v>
      </c>
      <c r="B396" s="77" t="s">
        <v>2613</v>
      </c>
      <c r="C396" s="3">
        <v>4049</v>
      </c>
      <c r="D396" s="74" t="s">
        <v>1098</v>
      </c>
      <c r="E396" s="100">
        <v>200.01</v>
      </c>
      <c r="F396" s="100">
        <v>0</v>
      </c>
      <c r="G396" s="100">
        <v>30.14</v>
      </c>
      <c r="H396" s="100">
        <v>5.89</v>
      </c>
      <c r="I396" s="100">
        <v>0</v>
      </c>
      <c r="J396" s="130">
        <v>236.03999999999996</v>
      </c>
      <c r="K396" s="135" t="str">
        <f>IFERROR(VLOOKUP(C396,'CEDARS School FRPL'!$C$4:$H$20003, 6, FALSE), "No")</f>
        <v>Yes</v>
      </c>
      <c r="L396" s="94">
        <f>IFERROR(VLOOKUP($C396,'CEDARS School FRPL'!$C$4:$G$20003,3,FALSE),"NO Enroll Rprtd")</f>
        <v>0.55820000000000003</v>
      </c>
      <c r="N396" s="167"/>
      <c r="O396" s="136"/>
    </row>
    <row r="397" spans="1:15">
      <c r="A397" s="77" t="s">
        <v>2399</v>
      </c>
      <c r="B397" s="77" t="s">
        <v>2614</v>
      </c>
      <c r="C397" s="3">
        <v>1594</v>
      </c>
      <c r="D397" s="74" t="s">
        <v>1843</v>
      </c>
      <c r="E397" s="100">
        <v>45.26</v>
      </c>
      <c r="F397" s="100">
        <v>0</v>
      </c>
      <c r="G397" s="100">
        <v>7.5299999999999994</v>
      </c>
      <c r="H397" s="100">
        <v>13</v>
      </c>
      <c r="I397" s="100">
        <v>0</v>
      </c>
      <c r="J397" s="130">
        <v>65.789999999999992</v>
      </c>
      <c r="K397" s="135" t="str">
        <f>IFERROR(VLOOKUP(C397,'CEDARS School FRPL'!$C$4:$H$20003, 6, FALSE), "No")</f>
        <v>Yes</v>
      </c>
      <c r="L397" s="94">
        <f>IFERROR(VLOOKUP($C397,'CEDARS School FRPL'!$C$4:$G$20003,3,FALSE),"NO Enroll Rprtd")</f>
        <v>0.72419999999999995</v>
      </c>
      <c r="N397" s="167"/>
      <c r="O397" s="136"/>
    </row>
    <row r="398" spans="1:15">
      <c r="A398" s="77" t="s">
        <v>2399</v>
      </c>
      <c r="B398" s="77" t="s">
        <v>2614</v>
      </c>
      <c r="C398" s="3">
        <v>2957</v>
      </c>
      <c r="D398" s="74" t="s">
        <v>1844</v>
      </c>
      <c r="E398" s="100">
        <v>331.73</v>
      </c>
      <c r="F398" s="100">
        <v>73.78</v>
      </c>
      <c r="G398" s="100">
        <v>0</v>
      </c>
      <c r="H398" s="100">
        <v>0</v>
      </c>
      <c r="I398" s="100">
        <v>0</v>
      </c>
      <c r="J398" s="130">
        <v>405.51</v>
      </c>
      <c r="K398" s="135" t="str">
        <f>IFERROR(VLOOKUP(C398,'CEDARS School FRPL'!$C$4:$H$20003, 6, FALSE), "No")</f>
        <v>Yes</v>
      </c>
      <c r="L398" s="94">
        <f>IFERROR(VLOOKUP($C398,'CEDARS School FRPL'!$C$4:$G$20003,3,FALSE),"NO Enroll Rprtd")</f>
        <v>0.63229999999999997</v>
      </c>
      <c r="N398" s="167"/>
      <c r="O398" s="136"/>
    </row>
    <row r="399" spans="1:15">
      <c r="A399" s="77" t="s">
        <v>2399</v>
      </c>
      <c r="B399" s="77" t="s">
        <v>2614</v>
      </c>
      <c r="C399" s="3">
        <v>3310</v>
      </c>
      <c r="D399" s="74" t="s">
        <v>1845</v>
      </c>
      <c r="E399" s="100">
        <v>460.07</v>
      </c>
      <c r="F399" s="100">
        <v>0</v>
      </c>
      <c r="G399" s="100">
        <v>36.18</v>
      </c>
      <c r="H399" s="100">
        <v>0</v>
      </c>
      <c r="I399" s="100">
        <v>0</v>
      </c>
      <c r="J399" s="130">
        <v>496.25</v>
      </c>
      <c r="K399" s="135" t="str">
        <f>IFERROR(VLOOKUP(C399,'CEDARS School FRPL'!$C$4:$H$20003, 6, FALSE), "No")</f>
        <v>Yes</v>
      </c>
      <c r="L399" s="94">
        <f>IFERROR(VLOOKUP($C399,'CEDARS School FRPL'!$C$4:$G$20003,3,FALSE),"NO Enroll Rprtd")</f>
        <v>0.53469999999999995</v>
      </c>
      <c r="N399" s="167"/>
      <c r="O399" s="136"/>
    </row>
    <row r="400" spans="1:15">
      <c r="A400" s="77" t="s">
        <v>2399</v>
      </c>
      <c r="B400" s="77" t="s">
        <v>2614</v>
      </c>
      <c r="C400" s="3">
        <v>3831</v>
      </c>
      <c r="D400" s="74" t="s">
        <v>1846</v>
      </c>
      <c r="E400" s="100">
        <v>396.47</v>
      </c>
      <c r="F400" s="100">
        <v>0</v>
      </c>
      <c r="G400" s="100">
        <v>0</v>
      </c>
      <c r="H400" s="100">
        <v>0</v>
      </c>
      <c r="I400" s="100">
        <v>0</v>
      </c>
      <c r="J400" s="130">
        <v>396.47</v>
      </c>
      <c r="K400" s="135" t="str">
        <f>IFERROR(VLOOKUP(C400,'CEDARS School FRPL'!$C$4:$H$20003, 6, FALSE), "No")</f>
        <v>Yes</v>
      </c>
      <c r="L400" s="94">
        <f>IFERROR(VLOOKUP($C400,'CEDARS School FRPL'!$C$4:$G$20003,3,FALSE),"NO Enroll Rprtd")</f>
        <v>0.63829999999999998</v>
      </c>
      <c r="N400" s="167"/>
      <c r="O400" s="136"/>
    </row>
    <row r="401" spans="1:15">
      <c r="A401" t="s">
        <v>2399</v>
      </c>
      <c r="B401" s="77" t="s">
        <v>2614</v>
      </c>
      <c r="C401" s="3">
        <v>4180</v>
      </c>
      <c r="D401" s="74" t="s">
        <v>1847</v>
      </c>
      <c r="E401" s="100">
        <v>354.35</v>
      </c>
      <c r="F401" s="100">
        <v>0</v>
      </c>
      <c r="G401" s="100">
        <v>0</v>
      </c>
      <c r="H401" s="100">
        <v>0</v>
      </c>
      <c r="I401" s="100">
        <v>0</v>
      </c>
      <c r="J401" s="130">
        <v>354.35</v>
      </c>
      <c r="K401" s="135" t="str">
        <f>IFERROR(VLOOKUP(C401,'CEDARS School FRPL'!$C$4:$H$20003, 6, FALSE), "No")</f>
        <v>Yes</v>
      </c>
      <c r="L401" s="94">
        <f>IFERROR(VLOOKUP($C401,'CEDARS School FRPL'!$C$4:$G$20003,3,FALSE),"NO Enroll Rprtd")</f>
        <v>0.68510000000000004</v>
      </c>
      <c r="M401" s="94"/>
      <c r="N401" s="167"/>
      <c r="O401" s="136"/>
    </row>
    <row r="402" spans="1:15">
      <c r="A402" s="77" t="s">
        <v>2399</v>
      </c>
      <c r="B402" s="77" t="s">
        <v>2614</v>
      </c>
      <c r="C402" s="3">
        <v>5604</v>
      </c>
      <c r="D402" s="74" t="s">
        <v>3140</v>
      </c>
      <c r="E402" s="100">
        <v>14.36</v>
      </c>
      <c r="F402" s="100">
        <v>0</v>
      </c>
      <c r="G402" s="100">
        <v>0</v>
      </c>
      <c r="H402" s="100">
        <v>0</v>
      </c>
      <c r="I402" s="100">
        <v>0</v>
      </c>
      <c r="J402" s="130">
        <v>14.36</v>
      </c>
      <c r="K402" s="135" t="str">
        <f>IFERROR(VLOOKUP(C402,'CEDARS School FRPL'!$C$4:$H$20003, 6, FALSE), "No")</f>
        <v>No</v>
      </c>
      <c r="L402" s="94">
        <f>IFERROR(VLOOKUP($C402,'CEDARS School FRPL'!$C$4:$G$20003,3,FALSE),"NO Enroll Rprtd")</f>
        <v>0</v>
      </c>
      <c r="N402" s="167"/>
      <c r="O402" s="136"/>
    </row>
    <row r="403" spans="1:15">
      <c r="A403" s="77" t="s">
        <v>2354</v>
      </c>
      <c r="B403" s="77" t="s">
        <v>2615</v>
      </c>
      <c r="C403" s="3">
        <v>2577</v>
      </c>
      <c r="D403" s="74" t="s">
        <v>1462</v>
      </c>
      <c r="E403" s="100">
        <v>274.27999999999997</v>
      </c>
      <c r="F403" s="100">
        <v>27.78</v>
      </c>
      <c r="G403" s="100">
        <v>0</v>
      </c>
      <c r="H403" s="100">
        <v>0</v>
      </c>
      <c r="I403" s="100">
        <v>0</v>
      </c>
      <c r="J403" s="130">
        <v>302.05999999999995</v>
      </c>
      <c r="K403" s="135" t="str">
        <f>IFERROR(VLOOKUP(C403,'CEDARS School FRPL'!$C$4:$H$20003, 6, FALSE), "No")</f>
        <v>Yes</v>
      </c>
      <c r="L403" s="94">
        <f>IFERROR(VLOOKUP($C403,'CEDARS School FRPL'!$C$4:$G$20003,3,FALSE),"NO Enroll Rprtd")</f>
        <v>0.53690000000000004</v>
      </c>
      <c r="N403" s="167"/>
      <c r="O403" s="136"/>
    </row>
    <row r="404" spans="1:15">
      <c r="A404" s="77" t="s">
        <v>2354</v>
      </c>
      <c r="B404" s="77" t="s">
        <v>2615</v>
      </c>
      <c r="C404" s="3">
        <v>2810</v>
      </c>
      <c r="D404" s="74" t="s">
        <v>1463</v>
      </c>
      <c r="E404" s="100">
        <v>194.41</v>
      </c>
      <c r="F404" s="100">
        <v>0</v>
      </c>
      <c r="G404" s="100">
        <v>8.6</v>
      </c>
      <c r="H404" s="100">
        <v>8.56</v>
      </c>
      <c r="I404" s="100">
        <v>0</v>
      </c>
      <c r="J404" s="130">
        <v>211.57</v>
      </c>
      <c r="K404" s="135" t="str">
        <f>IFERROR(VLOOKUP(C404,'CEDARS School FRPL'!$C$4:$H$20003, 6, FALSE), "No")</f>
        <v>Yes</v>
      </c>
      <c r="L404" s="94">
        <f>IFERROR(VLOOKUP($C404,'CEDARS School FRPL'!$C$4:$G$20003,3,FALSE),"NO Enroll Rprtd")</f>
        <v>0.65310000000000001</v>
      </c>
      <c r="N404" s="167"/>
      <c r="O404" s="136"/>
    </row>
    <row r="405" spans="1:15">
      <c r="A405" t="s">
        <v>2359</v>
      </c>
      <c r="B405" s="77" t="s">
        <v>2616</v>
      </c>
      <c r="C405" s="3">
        <v>2578</v>
      </c>
      <c r="D405" s="74" t="s">
        <v>1492</v>
      </c>
      <c r="E405" s="100">
        <v>417.36</v>
      </c>
      <c r="F405" s="100">
        <v>0</v>
      </c>
      <c r="G405" s="100">
        <v>0</v>
      </c>
      <c r="H405" s="100">
        <v>0</v>
      </c>
      <c r="I405" s="100">
        <v>0</v>
      </c>
      <c r="J405" s="130">
        <v>417.36</v>
      </c>
      <c r="K405" s="135" t="str">
        <f>IFERROR(VLOOKUP(C405,'CEDARS School FRPL'!$C$4:$H$20003, 6, FALSE), "No")</f>
        <v>No</v>
      </c>
      <c r="L405" s="94">
        <f>IFERROR(VLOOKUP($C405,'CEDARS School FRPL'!$C$4:$G$20003,3,FALSE),"NO Enroll Rprtd")</f>
        <v>0.28420000000000001</v>
      </c>
      <c r="N405" s="167"/>
      <c r="O405" s="136"/>
    </row>
    <row r="406" spans="1:15">
      <c r="A406" s="77" t="s">
        <v>2232</v>
      </c>
      <c r="B406" s="77" t="s">
        <v>2617</v>
      </c>
      <c r="C406" s="3">
        <v>3326</v>
      </c>
      <c r="D406" s="74" t="s">
        <v>492</v>
      </c>
      <c r="E406" s="100">
        <v>171.08</v>
      </c>
      <c r="F406" s="100">
        <v>14.39</v>
      </c>
      <c r="G406" s="100">
        <v>0</v>
      </c>
      <c r="H406" s="100">
        <v>0</v>
      </c>
      <c r="I406" s="100">
        <v>0</v>
      </c>
      <c r="J406" s="130">
        <v>185.47000000000003</v>
      </c>
      <c r="K406" s="135" t="str">
        <f>IFERROR(VLOOKUP(C406,'CEDARS School FRPL'!$C$4:$H$20003, 6, FALSE), "No")</f>
        <v>Yes</v>
      </c>
      <c r="L406" s="94">
        <f>IFERROR(VLOOKUP($C406,'CEDARS School FRPL'!$C$4:$G$20003,3,FALSE),"NO Enroll Rprtd")</f>
        <v>0.47049999999999997</v>
      </c>
      <c r="N406" s="167"/>
      <c r="O406" s="136"/>
    </row>
    <row r="407" spans="1:15">
      <c r="A407" s="77" t="s">
        <v>2217</v>
      </c>
      <c r="B407" s="77" t="s">
        <v>2618</v>
      </c>
      <c r="C407" s="3">
        <v>2693</v>
      </c>
      <c r="D407" s="74" t="s">
        <v>419</v>
      </c>
      <c r="E407" s="100">
        <v>83.58</v>
      </c>
      <c r="F407" s="100">
        <v>0</v>
      </c>
      <c r="G407" s="100">
        <v>0</v>
      </c>
      <c r="H407" s="100">
        <v>0</v>
      </c>
      <c r="I407" s="100">
        <v>0</v>
      </c>
      <c r="J407" s="130">
        <v>83.58</v>
      </c>
      <c r="K407" s="135" t="str">
        <f>IFERROR(VLOOKUP(C407,'CEDARS School FRPL'!$C$4:$H$20003, 6, FALSE), "No")</f>
        <v>No</v>
      </c>
      <c r="L407" s="94">
        <f>IFERROR(VLOOKUP($C407,'CEDARS School FRPL'!$C$4:$G$20003,3,FALSE),"NO Enroll Rprtd")</f>
        <v>0.47899999999999998</v>
      </c>
      <c r="N407" s="167"/>
      <c r="O407" s="136"/>
    </row>
    <row r="408" spans="1:15">
      <c r="A408" s="77" t="s">
        <v>2217</v>
      </c>
      <c r="B408" s="77" t="s">
        <v>2618</v>
      </c>
      <c r="C408" s="3">
        <v>2968</v>
      </c>
      <c r="D408" s="74" t="s">
        <v>420</v>
      </c>
      <c r="E408" s="100">
        <v>107.39</v>
      </c>
      <c r="F408" s="100">
        <v>0</v>
      </c>
      <c r="G408" s="100">
        <v>4.16</v>
      </c>
      <c r="H408" s="100">
        <v>0</v>
      </c>
      <c r="I408" s="100">
        <v>0</v>
      </c>
      <c r="J408" s="130">
        <v>111.55</v>
      </c>
      <c r="K408" s="135" t="str">
        <f>IFERROR(VLOOKUP(C408,'CEDARS School FRPL'!$C$4:$H$20003, 6, FALSE), "No")</f>
        <v>No</v>
      </c>
      <c r="L408" s="94">
        <f>IFERROR(VLOOKUP($C408,'CEDARS School FRPL'!$C$4:$G$20003,3,FALSE),"NO Enroll Rprtd")</f>
        <v>0.39939999999999998</v>
      </c>
      <c r="N408" s="167"/>
      <c r="O408" s="136"/>
    </row>
    <row r="409" spans="1:15">
      <c r="A409" s="77" t="s">
        <v>2238</v>
      </c>
      <c r="B409" s="77" t="s">
        <v>2619</v>
      </c>
      <c r="C409" s="3">
        <v>2625</v>
      </c>
      <c r="D409" s="74" t="s">
        <v>512</v>
      </c>
      <c r="E409" s="100">
        <v>258.07</v>
      </c>
      <c r="F409" s="100">
        <v>0</v>
      </c>
      <c r="G409" s="100">
        <v>16.28</v>
      </c>
      <c r="H409" s="100">
        <v>0</v>
      </c>
      <c r="I409" s="100">
        <v>0</v>
      </c>
      <c r="J409" s="130">
        <v>274.35000000000002</v>
      </c>
      <c r="K409" s="135" t="str">
        <f>IFERROR(VLOOKUP(C409,'CEDARS School FRPL'!$C$4:$H$20003, 6, FALSE), "No")</f>
        <v>No</v>
      </c>
      <c r="L409" s="94">
        <f>IFERROR(VLOOKUP($C409,'CEDARS School FRPL'!$C$4:$G$20003,3,FALSE),"NO Enroll Rprtd")</f>
        <v>0.34620000000000001</v>
      </c>
      <c r="N409" s="167"/>
      <c r="O409" s="136"/>
    </row>
    <row r="410" spans="1:15">
      <c r="A410" s="77" t="s">
        <v>2238</v>
      </c>
      <c r="B410" s="77" t="s">
        <v>2619</v>
      </c>
      <c r="C410" s="3">
        <v>3664</v>
      </c>
      <c r="D410" s="74" t="s">
        <v>513</v>
      </c>
      <c r="E410" s="100">
        <v>457.78</v>
      </c>
      <c r="F410" s="100">
        <v>15.56</v>
      </c>
      <c r="G410" s="100">
        <v>0</v>
      </c>
      <c r="H410" s="100">
        <v>0</v>
      </c>
      <c r="I410" s="100">
        <v>0</v>
      </c>
      <c r="J410" s="130">
        <v>473.34</v>
      </c>
      <c r="K410" s="135" t="str">
        <f>IFERROR(VLOOKUP(C410,'CEDARS School FRPL'!$C$4:$H$20003, 6, FALSE), "No")</f>
        <v>No</v>
      </c>
      <c r="L410" s="94">
        <f>IFERROR(VLOOKUP($C410,'CEDARS School FRPL'!$C$4:$G$20003,3,FALSE),"NO Enroll Rprtd")</f>
        <v>0.45200000000000001</v>
      </c>
      <c r="N410" s="167"/>
      <c r="O410" s="136"/>
    </row>
    <row r="411" spans="1:15">
      <c r="A411" s="77" t="s">
        <v>2238</v>
      </c>
      <c r="B411" s="77" t="s">
        <v>2619</v>
      </c>
      <c r="C411" s="3">
        <v>4004</v>
      </c>
      <c r="D411" s="74" t="s">
        <v>514</v>
      </c>
      <c r="E411" s="100">
        <v>231.25</v>
      </c>
      <c r="F411" s="100">
        <v>0</v>
      </c>
      <c r="G411" s="100">
        <v>0</v>
      </c>
      <c r="H411" s="100">
        <v>0</v>
      </c>
      <c r="I411" s="100">
        <v>0</v>
      </c>
      <c r="J411" s="130">
        <v>231.25</v>
      </c>
      <c r="K411" s="135" t="str">
        <f>IFERROR(VLOOKUP(C411,'CEDARS School FRPL'!$C$4:$H$20003, 6, FALSE), "No")</f>
        <v>No</v>
      </c>
      <c r="L411" s="94">
        <f>IFERROR(VLOOKUP($C411,'CEDARS School FRPL'!$C$4:$G$20003,3,FALSE),"NO Enroll Rprtd")</f>
        <v>0.40479999999999999</v>
      </c>
      <c r="N411" s="167"/>
      <c r="O411" s="136"/>
    </row>
    <row r="412" spans="1:15">
      <c r="A412" s="77" t="s">
        <v>2238</v>
      </c>
      <c r="B412" s="77" t="s">
        <v>2619</v>
      </c>
      <c r="C412" s="3">
        <v>5412</v>
      </c>
      <c r="D412" s="74" t="s">
        <v>3303</v>
      </c>
      <c r="E412" s="100">
        <v>0</v>
      </c>
      <c r="F412" s="100">
        <v>0</v>
      </c>
      <c r="G412" s="100">
        <v>0</v>
      </c>
      <c r="H412" s="100">
        <v>49.67</v>
      </c>
      <c r="I412" s="100">
        <v>0</v>
      </c>
      <c r="J412" s="130">
        <v>49.67</v>
      </c>
      <c r="K412" s="135" t="str">
        <f>IFERROR(VLOOKUP(C412,'CEDARS School FRPL'!$C$4:$H$20003, 6, FALSE), "No")</f>
        <v>No</v>
      </c>
      <c r="L412" s="94">
        <f>IFERROR(VLOOKUP($C412,'CEDARS School FRPL'!$C$4:$G$20003,3,FALSE),"NO Enroll Rprtd")</f>
        <v>0.34050000000000002</v>
      </c>
      <c r="N412" s="167"/>
      <c r="O412" s="136"/>
    </row>
    <row r="413" spans="1:15">
      <c r="A413" s="77" t="s">
        <v>2176</v>
      </c>
      <c r="B413" s="77" t="s">
        <v>2620</v>
      </c>
      <c r="C413" s="3">
        <v>3473</v>
      </c>
      <c r="D413" s="74" t="s">
        <v>144</v>
      </c>
      <c r="E413" s="100">
        <v>209.73</v>
      </c>
      <c r="F413" s="100">
        <v>0</v>
      </c>
      <c r="G413" s="100">
        <v>19.47</v>
      </c>
      <c r="H413" s="100">
        <v>0</v>
      </c>
      <c r="I413" s="100">
        <v>0</v>
      </c>
      <c r="J413" s="130">
        <v>229.2</v>
      </c>
      <c r="K413" s="135" t="str">
        <f>IFERROR(VLOOKUP(C413,'CEDARS School FRPL'!$C$4:$H$20003, 6, FALSE), "No")</f>
        <v>Yes</v>
      </c>
      <c r="L413" s="94">
        <f>IFERROR(VLOOKUP($C413,'CEDARS School FRPL'!$C$4:$G$20003,3,FALSE),"NO Enroll Rprtd")</f>
        <v>0.54600000000000004</v>
      </c>
      <c r="N413" s="167"/>
      <c r="O413" s="136"/>
    </row>
    <row r="414" spans="1:15">
      <c r="A414" s="77" t="s">
        <v>2176</v>
      </c>
      <c r="B414" s="77" t="s">
        <v>2620</v>
      </c>
      <c r="C414" s="3">
        <v>5030</v>
      </c>
      <c r="D414" s="74" t="s">
        <v>145</v>
      </c>
      <c r="E414" s="100">
        <v>152.02000000000001</v>
      </c>
      <c r="F414" s="100">
        <v>0</v>
      </c>
      <c r="G414" s="100">
        <v>0</v>
      </c>
      <c r="H414" s="100">
        <v>0</v>
      </c>
      <c r="I414" s="100">
        <v>0</v>
      </c>
      <c r="J414" s="130">
        <v>152.02000000000001</v>
      </c>
      <c r="K414" s="135" t="str">
        <f>IFERROR(VLOOKUP(C414,'CEDARS School FRPL'!$C$4:$H$20003, 6, FALSE), "No")</f>
        <v>No</v>
      </c>
      <c r="L414" s="94">
        <f>IFERROR(VLOOKUP($C414,'CEDARS School FRPL'!$C$4:$G$20003,3,FALSE),"NO Enroll Rprtd")</f>
        <v>0.43440000000000001</v>
      </c>
      <c r="N414" s="167"/>
      <c r="O414" s="136"/>
    </row>
    <row r="415" spans="1:15">
      <c r="A415" s="77" t="s">
        <v>2305</v>
      </c>
      <c r="B415" s="77" t="s">
        <v>2621</v>
      </c>
      <c r="C415" s="3">
        <v>2862</v>
      </c>
      <c r="D415" s="74" t="s">
        <v>1163</v>
      </c>
      <c r="E415" s="100">
        <v>39.22</v>
      </c>
      <c r="F415" s="100">
        <v>0</v>
      </c>
      <c r="G415" s="100">
        <v>0.19</v>
      </c>
      <c r="H415" s="100">
        <v>0</v>
      </c>
      <c r="I415" s="100">
        <v>0</v>
      </c>
      <c r="J415" s="130">
        <v>39.409999999999997</v>
      </c>
      <c r="K415" s="135" t="str">
        <f>IFERROR(VLOOKUP(C415,'CEDARS School FRPL'!$C$4:$H$20003, 6, FALSE), "No")</f>
        <v>Yes</v>
      </c>
      <c r="L415" s="94">
        <f>IFERROR(VLOOKUP($C415,'CEDARS School FRPL'!$C$4:$G$20003,3,FALSE),"NO Enroll Rprtd")</f>
        <v>0.56240000000000001</v>
      </c>
      <c r="N415" s="167"/>
      <c r="O415" s="136"/>
    </row>
    <row r="416" spans="1:15">
      <c r="A416" s="77" t="s">
        <v>2305</v>
      </c>
      <c r="B416" s="77" t="s">
        <v>2621</v>
      </c>
      <c r="C416" s="3">
        <v>2863</v>
      </c>
      <c r="D416" s="74" t="s">
        <v>1164</v>
      </c>
      <c r="E416" s="100">
        <v>32.17</v>
      </c>
      <c r="F416" s="100">
        <v>0</v>
      </c>
      <c r="G416" s="100">
        <v>1.34</v>
      </c>
      <c r="H416" s="100">
        <v>0</v>
      </c>
      <c r="I416" s="100">
        <v>0</v>
      </c>
      <c r="J416" s="130">
        <v>33.510000000000005</v>
      </c>
      <c r="K416" s="135" t="str">
        <f>IFERROR(VLOOKUP(C416,'CEDARS School FRPL'!$C$4:$H$20003, 6, FALSE), "No")</f>
        <v>No</v>
      </c>
      <c r="L416" s="94">
        <f>IFERROR(VLOOKUP($C416,'CEDARS School FRPL'!$C$4:$G$20003,3,FALSE),"NO Enroll Rprtd")</f>
        <v>0.48559999999999998</v>
      </c>
      <c r="N416" s="167"/>
      <c r="O416" s="136"/>
    </row>
    <row r="417" spans="1:15">
      <c r="A417" s="77" t="s">
        <v>2205</v>
      </c>
      <c r="B417" s="77" t="s">
        <v>2622</v>
      </c>
      <c r="C417" s="3">
        <v>2006</v>
      </c>
      <c r="D417" s="74" t="s">
        <v>354</v>
      </c>
      <c r="E417" s="100">
        <v>204.78</v>
      </c>
      <c r="F417" s="100">
        <v>0</v>
      </c>
      <c r="G417" s="100">
        <v>11.63</v>
      </c>
      <c r="H417" s="100">
        <v>0</v>
      </c>
      <c r="I417" s="100">
        <v>0</v>
      </c>
      <c r="J417" s="130">
        <v>216.41</v>
      </c>
      <c r="K417" s="135" t="str">
        <f>IFERROR(VLOOKUP(C417,'CEDARS School FRPL'!$C$4:$H$20003, 6, FALSE), "No")</f>
        <v>Yes</v>
      </c>
      <c r="L417" s="94">
        <f>IFERROR(VLOOKUP($C417,'CEDARS School FRPL'!$C$4:$G$20003,3,FALSE),"NO Enroll Rprtd")</f>
        <v>0.57569999999999999</v>
      </c>
      <c r="N417" s="167"/>
      <c r="O417" s="136"/>
    </row>
    <row r="418" spans="1:15">
      <c r="A418" s="77" t="s">
        <v>2205</v>
      </c>
      <c r="B418" s="77" t="s">
        <v>2622</v>
      </c>
      <c r="C418" s="3">
        <v>5530</v>
      </c>
      <c r="D418" s="74" t="s">
        <v>2623</v>
      </c>
      <c r="E418" s="100">
        <v>0</v>
      </c>
      <c r="F418" s="100">
        <v>0</v>
      </c>
      <c r="G418" s="100">
        <v>0</v>
      </c>
      <c r="H418" s="100">
        <v>56.33</v>
      </c>
      <c r="I418" s="100">
        <v>0</v>
      </c>
      <c r="J418" s="130">
        <v>56.33</v>
      </c>
      <c r="K418" s="135" t="str">
        <f>IFERROR(VLOOKUP(C418,'CEDARS School FRPL'!$C$4:$H$20003, 6, FALSE), "No")</f>
        <v>No</v>
      </c>
      <c r="L418" s="94">
        <f>IFERROR(VLOOKUP($C418,'CEDARS School FRPL'!$C$4:$G$20003,3,FALSE),"NO Enroll Rprtd")</f>
        <v>0.30719999999999997</v>
      </c>
      <c r="N418" s="167"/>
      <c r="O418" s="136"/>
    </row>
    <row r="419" spans="1:15">
      <c r="A419" t="s">
        <v>2332</v>
      </c>
      <c r="B419" s="77" t="s">
        <v>2624</v>
      </c>
      <c r="C419" s="3">
        <v>2423</v>
      </c>
      <c r="D419" s="74" t="s">
        <v>1256</v>
      </c>
      <c r="E419" s="100">
        <v>142.28</v>
      </c>
      <c r="F419" s="100">
        <v>0</v>
      </c>
      <c r="G419" s="100">
        <v>2.11</v>
      </c>
      <c r="H419" s="100">
        <v>1.78</v>
      </c>
      <c r="I419" s="100">
        <v>0</v>
      </c>
      <c r="J419" s="130">
        <v>146.17000000000002</v>
      </c>
      <c r="K419" s="135" t="str">
        <f>IFERROR(VLOOKUP(C419,'CEDARS School FRPL'!$C$4:$H$20003, 6, FALSE), "No")</f>
        <v>Yes</v>
      </c>
      <c r="L419" s="94">
        <f>IFERROR(VLOOKUP($C419,'CEDARS School FRPL'!$C$4:$G$20003,3,FALSE),"NO Enroll Rprtd")</f>
        <v>0.76300000000000001</v>
      </c>
      <c r="N419" s="167"/>
      <c r="O419" s="136"/>
    </row>
    <row r="420" spans="1:15">
      <c r="A420" s="77" t="s">
        <v>2332</v>
      </c>
      <c r="B420" s="77" t="s">
        <v>2624</v>
      </c>
      <c r="C420" s="3">
        <v>2770</v>
      </c>
      <c r="D420" s="74" t="s">
        <v>1257</v>
      </c>
      <c r="E420" s="100">
        <v>112.02</v>
      </c>
      <c r="F420" s="100">
        <v>13.17</v>
      </c>
      <c r="G420" s="100">
        <v>0</v>
      </c>
      <c r="H420" s="100">
        <v>0</v>
      </c>
      <c r="I420" s="100">
        <v>0</v>
      </c>
      <c r="J420" s="130">
        <v>125.19</v>
      </c>
      <c r="K420" s="135" t="str">
        <f>IFERROR(VLOOKUP(C420,'CEDARS School FRPL'!$C$4:$H$20003, 6, FALSE), "No")</f>
        <v>Yes</v>
      </c>
      <c r="L420" s="94">
        <f>IFERROR(VLOOKUP($C420,'CEDARS School FRPL'!$C$4:$G$20003,3,FALSE),"NO Enroll Rprtd")</f>
        <v>0.70069999999999999</v>
      </c>
      <c r="N420" s="167"/>
      <c r="O420" s="136"/>
    </row>
    <row r="421" spans="1:15">
      <c r="A421" s="77" t="s">
        <v>2332</v>
      </c>
      <c r="B421" s="77" t="s">
        <v>2624</v>
      </c>
      <c r="C421" s="3">
        <v>5538</v>
      </c>
      <c r="D421" s="74" t="s">
        <v>2895</v>
      </c>
      <c r="E421" s="100">
        <v>103.9</v>
      </c>
      <c r="F421" s="100">
        <v>0</v>
      </c>
      <c r="G421" s="100">
        <v>0</v>
      </c>
      <c r="H421" s="100">
        <v>0</v>
      </c>
      <c r="I421" s="100">
        <v>0</v>
      </c>
      <c r="J421" s="130">
        <v>103.9</v>
      </c>
      <c r="K421" s="135" t="str">
        <f>IFERROR(VLOOKUP(C421,'CEDARS School FRPL'!$C$4:$H$20003, 6, FALSE), "No")</f>
        <v>Yes</v>
      </c>
      <c r="L421" s="94">
        <f>IFERROR(VLOOKUP($C421,'CEDARS School FRPL'!$C$4:$G$20003,3,FALSE),"NO Enroll Rprtd")</f>
        <v>0.55110000000000003</v>
      </c>
      <c r="N421" s="167"/>
      <c r="O421" s="136"/>
    </row>
    <row r="422" spans="1:15">
      <c r="A422" s="77" t="s">
        <v>2332</v>
      </c>
      <c r="B422" s="77" t="s">
        <v>2624</v>
      </c>
      <c r="C422" s="3">
        <v>5539</v>
      </c>
      <c r="D422" s="74" t="s">
        <v>2910</v>
      </c>
      <c r="E422" s="100">
        <v>9.85</v>
      </c>
      <c r="F422" s="100">
        <v>0</v>
      </c>
      <c r="G422" s="100">
        <v>0</v>
      </c>
      <c r="H422" s="100">
        <v>0</v>
      </c>
      <c r="I422" s="100">
        <v>0</v>
      </c>
      <c r="J422" s="130">
        <v>9.85</v>
      </c>
      <c r="K422" s="135" t="str">
        <f>IFERROR(VLOOKUP(C422,'CEDARS School FRPL'!$C$4:$H$20003, 6, FALSE), "No")</f>
        <v>No</v>
      </c>
      <c r="L422" s="94" t="str">
        <f>IFERROR(VLOOKUP($C422,'CEDARS School FRPL'!$C$4:$G$20003,3,FALSE),"NO Enroll Rprtd")</f>
        <v>NO Enroll Rprtd</v>
      </c>
      <c r="N422" s="167"/>
      <c r="O422" s="136"/>
    </row>
    <row r="423" spans="1:15">
      <c r="A423" t="s">
        <v>2273</v>
      </c>
      <c r="B423" s="77" t="s">
        <v>2625</v>
      </c>
      <c r="C423" s="3">
        <v>2077</v>
      </c>
      <c r="D423" s="74" t="s">
        <v>1059</v>
      </c>
      <c r="E423" s="100">
        <v>45.67</v>
      </c>
      <c r="F423" s="100">
        <v>0</v>
      </c>
      <c r="G423" s="100">
        <v>0</v>
      </c>
      <c r="H423" s="100">
        <v>0</v>
      </c>
      <c r="I423" s="100">
        <v>0</v>
      </c>
      <c r="J423" s="130">
        <v>45.67</v>
      </c>
      <c r="K423" s="135" t="str">
        <f>IFERROR(VLOOKUP(C423,'CEDARS School FRPL'!$C$4:$H$20003, 6, FALSE), "No")</f>
        <v>No</v>
      </c>
      <c r="L423" s="94">
        <f>IFERROR(VLOOKUP($C423,'CEDARS School FRPL'!$C$4:$G$20003,3,FALSE),"NO Enroll Rprtd")</f>
        <v>0</v>
      </c>
      <c r="N423" s="167"/>
      <c r="O423" s="136"/>
    </row>
    <row r="424" spans="1:15">
      <c r="A424" s="77" t="s">
        <v>2376</v>
      </c>
      <c r="B424" s="77" t="s">
        <v>2626</v>
      </c>
      <c r="C424" s="3">
        <v>3188</v>
      </c>
      <c r="D424" s="74" t="s">
        <v>2961</v>
      </c>
      <c r="E424" s="100">
        <v>105.94</v>
      </c>
      <c r="F424" s="100">
        <v>0</v>
      </c>
      <c r="G424" s="100">
        <v>0.61</v>
      </c>
      <c r="H424" s="100">
        <v>1.28</v>
      </c>
      <c r="I424" s="100">
        <v>0</v>
      </c>
      <c r="J424" s="130">
        <v>107.83</v>
      </c>
      <c r="K424" s="135" t="str">
        <f>IFERROR(VLOOKUP(C424,'CEDARS School FRPL'!$C$4:$H$20003, 6, FALSE), "No")</f>
        <v>No</v>
      </c>
      <c r="L424" s="94">
        <f>IFERROR(VLOOKUP($C424,'CEDARS School FRPL'!$C$4:$G$20003,3,FALSE),"NO Enroll Rprtd")</f>
        <v>0.4521</v>
      </c>
      <c r="N424" s="167"/>
      <c r="O424" s="136"/>
    </row>
    <row r="425" spans="1:15">
      <c r="A425" s="77" t="s">
        <v>2376</v>
      </c>
      <c r="B425" s="77" t="s">
        <v>2626</v>
      </c>
      <c r="C425" s="3">
        <v>3609</v>
      </c>
      <c r="D425" s="74" t="s">
        <v>1667</v>
      </c>
      <c r="E425" s="100">
        <v>307.08</v>
      </c>
      <c r="F425" s="100">
        <v>10</v>
      </c>
      <c r="G425" s="100">
        <v>0</v>
      </c>
      <c r="H425" s="100">
        <v>0</v>
      </c>
      <c r="I425" s="100">
        <v>0</v>
      </c>
      <c r="J425" s="130">
        <v>317.08</v>
      </c>
      <c r="K425" s="135" t="str">
        <f>IFERROR(VLOOKUP(C425,'CEDARS School FRPL'!$C$4:$H$20003, 6, FALSE), "No")</f>
        <v>Yes</v>
      </c>
      <c r="L425" s="94">
        <f>IFERROR(VLOOKUP($C425,'CEDARS School FRPL'!$C$4:$G$20003,3,FALSE),"NO Enroll Rprtd")</f>
        <v>0.55020000000000002</v>
      </c>
      <c r="N425" s="167"/>
      <c r="O425" s="136"/>
    </row>
    <row r="426" spans="1:15">
      <c r="A426" s="77" t="s">
        <v>2309</v>
      </c>
      <c r="B426" s="77" t="s">
        <v>2627</v>
      </c>
      <c r="C426" s="3">
        <v>2668</v>
      </c>
      <c r="D426" s="74" t="s">
        <v>1175</v>
      </c>
      <c r="E426" s="100">
        <v>312.45999999999998</v>
      </c>
      <c r="F426" s="100">
        <v>18.559999999999999</v>
      </c>
      <c r="G426" s="100">
        <v>0</v>
      </c>
      <c r="H426" s="100">
        <v>0</v>
      </c>
      <c r="I426" s="100">
        <v>0</v>
      </c>
      <c r="J426" s="130">
        <v>331.02</v>
      </c>
      <c r="K426" s="135" t="str">
        <f>IFERROR(VLOOKUP(C426,'CEDARS School FRPL'!$C$4:$H$20003, 6, FALSE), "No")</f>
        <v>Yes</v>
      </c>
      <c r="L426" s="94">
        <f>IFERROR(VLOOKUP($C426,'CEDARS School FRPL'!$C$4:$G$20003,3,FALSE),"NO Enroll Rprtd")</f>
        <v>0.52739999999999998</v>
      </c>
      <c r="N426" s="167"/>
      <c r="O426" s="136"/>
    </row>
    <row r="427" spans="1:15">
      <c r="A427" s="77" t="s">
        <v>2309</v>
      </c>
      <c r="B427" s="77" t="s">
        <v>2627</v>
      </c>
      <c r="C427" s="3">
        <v>3173</v>
      </c>
      <c r="D427" s="74" t="s">
        <v>1176</v>
      </c>
      <c r="E427" s="100">
        <v>304.32</v>
      </c>
      <c r="F427" s="100">
        <v>0</v>
      </c>
      <c r="G427" s="100">
        <v>7.8900000000000006</v>
      </c>
      <c r="H427" s="100">
        <v>6.38</v>
      </c>
      <c r="I427" s="100">
        <v>0</v>
      </c>
      <c r="J427" s="130">
        <v>318.58999999999997</v>
      </c>
      <c r="K427" s="135" t="str">
        <f>IFERROR(VLOOKUP(C427,'CEDARS School FRPL'!$C$4:$H$20003, 6, FALSE), "No")</f>
        <v>Yes</v>
      </c>
      <c r="L427" s="94">
        <f>IFERROR(VLOOKUP($C427,'CEDARS School FRPL'!$C$4:$G$20003,3,FALSE),"NO Enroll Rprtd")</f>
        <v>0.50829999999999997</v>
      </c>
      <c r="N427" s="167"/>
      <c r="O427" s="136"/>
    </row>
    <row r="428" spans="1:15">
      <c r="A428" s="77" t="s">
        <v>2309</v>
      </c>
      <c r="B428" s="77" t="s">
        <v>2627</v>
      </c>
      <c r="C428" s="3">
        <v>5643</v>
      </c>
      <c r="D428" s="74" t="s">
        <v>3065</v>
      </c>
      <c r="E428" s="100">
        <v>6.87</v>
      </c>
      <c r="F428" s="100">
        <v>0</v>
      </c>
      <c r="G428" s="100">
        <v>0</v>
      </c>
      <c r="H428" s="100">
        <v>0</v>
      </c>
      <c r="I428" s="100">
        <v>0</v>
      </c>
      <c r="J428" s="130">
        <v>6.87</v>
      </c>
      <c r="K428" s="135" t="str">
        <f>IFERROR(VLOOKUP(C428,'CEDARS School FRPL'!$C$4:$H$20003, 6, FALSE), "No")</f>
        <v>No</v>
      </c>
      <c r="L428" s="94">
        <f>IFERROR(VLOOKUP($C428,'CEDARS School FRPL'!$C$4:$G$20003,3,FALSE),"NO Enroll Rprtd")</f>
        <v>0.36670000000000003</v>
      </c>
      <c r="N428" s="167"/>
      <c r="O428" s="136"/>
    </row>
    <row r="429" spans="1:15">
      <c r="A429" s="77" t="s">
        <v>2309</v>
      </c>
      <c r="B429" s="77" t="s">
        <v>2627</v>
      </c>
      <c r="C429" s="3">
        <v>5728</v>
      </c>
      <c r="D429" s="74" t="s">
        <v>3181</v>
      </c>
      <c r="E429" s="100">
        <v>19.13</v>
      </c>
      <c r="F429" s="100">
        <v>0</v>
      </c>
      <c r="G429" s="100">
        <v>0</v>
      </c>
      <c r="H429" s="100">
        <v>0</v>
      </c>
      <c r="I429" s="100">
        <v>0</v>
      </c>
      <c r="J429" s="130">
        <v>19.13</v>
      </c>
      <c r="K429" s="135" t="str">
        <f>IFERROR(VLOOKUP(C429,'CEDARS School FRPL'!$C$4:$H$20003, 6, FALSE), "No")</f>
        <v>Yes</v>
      </c>
      <c r="L429" s="94">
        <f>IFERROR(VLOOKUP($C429,'CEDARS School FRPL'!$C$4:$G$20003,3,FALSE),"NO Enroll Rprtd")</f>
        <v>0.63890000000000002</v>
      </c>
      <c r="N429" s="167"/>
      <c r="O429" s="136"/>
    </row>
    <row r="430" spans="1:15">
      <c r="A430" s="77" t="s">
        <v>2190</v>
      </c>
      <c r="B430" s="77" t="s">
        <v>2628</v>
      </c>
      <c r="C430" s="3">
        <v>2302</v>
      </c>
      <c r="D430" s="74" t="s">
        <v>284</v>
      </c>
      <c r="E430" s="100">
        <v>74.010000000000005</v>
      </c>
      <c r="F430" s="100">
        <v>0</v>
      </c>
      <c r="G430" s="100">
        <v>11.219999999999999</v>
      </c>
      <c r="H430" s="100">
        <v>0</v>
      </c>
      <c r="I430" s="100">
        <v>0</v>
      </c>
      <c r="J430" s="130">
        <v>85.23</v>
      </c>
      <c r="K430" s="135" t="str">
        <f>IFERROR(VLOOKUP(C430,'CEDARS School FRPL'!$C$4:$H$20003, 6, FALSE), "No")</f>
        <v>Yes</v>
      </c>
      <c r="L430" s="94">
        <f>IFERROR(VLOOKUP($C430,'CEDARS School FRPL'!$C$4:$G$20003,3,FALSE),"NO Enroll Rprtd")</f>
        <v>0.45279999999999998</v>
      </c>
      <c r="N430" s="167"/>
      <c r="O430" s="136"/>
    </row>
    <row r="431" spans="1:15">
      <c r="A431" s="77" t="s">
        <v>2190</v>
      </c>
      <c r="B431" s="77" t="s">
        <v>2628</v>
      </c>
      <c r="C431" s="3">
        <v>2830</v>
      </c>
      <c r="D431" s="74" t="s">
        <v>285</v>
      </c>
      <c r="E431" s="100">
        <v>166.33</v>
      </c>
      <c r="F431" s="100">
        <v>0</v>
      </c>
      <c r="G431" s="100">
        <v>0</v>
      </c>
      <c r="H431" s="100">
        <v>0</v>
      </c>
      <c r="I431" s="100">
        <v>0</v>
      </c>
      <c r="J431" s="130">
        <v>166.33</v>
      </c>
      <c r="K431" s="135" t="str">
        <f>IFERROR(VLOOKUP(C431,'CEDARS School FRPL'!$C$4:$H$20003, 6, FALSE), "No")</f>
        <v>Yes</v>
      </c>
      <c r="L431" s="94">
        <f>IFERROR(VLOOKUP($C431,'CEDARS School FRPL'!$C$4:$G$20003,3,FALSE),"NO Enroll Rprtd")</f>
        <v>0.52200000000000002</v>
      </c>
      <c r="N431" s="167"/>
      <c r="O431" s="136"/>
    </row>
    <row r="432" spans="1:15">
      <c r="A432" s="77" t="s">
        <v>2190</v>
      </c>
      <c r="B432" s="77" t="s">
        <v>2628</v>
      </c>
      <c r="C432" s="3">
        <v>4011</v>
      </c>
      <c r="D432" s="74" t="s">
        <v>286</v>
      </c>
      <c r="E432" s="100">
        <v>87.23</v>
      </c>
      <c r="F432" s="100">
        <v>0</v>
      </c>
      <c r="G432" s="100">
        <v>0</v>
      </c>
      <c r="H432" s="100">
        <v>0</v>
      </c>
      <c r="I432" s="100">
        <v>0</v>
      </c>
      <c r="J432" s="130">
        <v>87.23</v>
      </c>
      <c r="K432" s="135" t="str">
        <f>IFERROR(VLOOKUP(C432,'CEDARS School FRPL'!$C$4:$H$20003, 6, FALSE), "No")</f>
        <v>Yes</v>
      </c>
      <c r="L432" s="94">
        <f>IFERROR(VLOOKUP($C432,'CEDARS School FRPL'!$C$4:$G$20003,3,FALSE),"NO Enroll Rprtd")</f>
        <v>0.52880000000000005</v>
      </c>
      <c r="N432" s="167"/>
      <c r="O432" s="136"/>
    </row>
    <row r="433" spans="1:15">
      <c r="A433" s="77" t="s">
        <v>2190</v>
      </c>
      <c r="B433" s="77" t="s">
        <v>2628</v>
      </c>
      <c r="C433" s="3">
        <v>5617</v>
      </c>
      <c r="D433" s="74" t="s">
        <v>2962</v>
      </c>
      <c r="E433" s="100">
        <v>0</v>
      </c>
      <c r="F433" s="100">
        <v>0</v>
      </c>
      <c r="G433" s="100">
        <v>0</v>
      </c>
      <c r="H433" s="100">
        <v>12.89</v>
      </c>
      <c r="I433" s="100">
        <v>0</v>
      </c>
      <c r="J433" s="130">
        <v>12.89</v>
      </c>
      <c r="K433" s="135" t="str">
        <f>IFERROR(VLOOKUP(C433,'CEDARS School FRPL'!$C$4:$H$20003, 6, FALSE), "No")</f>
        <v>Yes</v>
      </c>
      <c r="L433" s="94">
        <f>IFERROR(VLOOKUP($C433,'CEDARS School FRPL'!$C$4:$G$20003,3,FALSE),"NO Enroll Rprtd")</f>
        <v>0.82050000000000001</v>
      </c>
      <c r="N433" s="167"/>
      <c r="O433" s="136"/>
    </row>
    <row r="434" spans="1:15">
      <c r="A434" s="77" t="s">
        <v>2391</v>
      </c>
      <c r="B434" s="77" t="s">
        <v>2629</v>
      </c>
      <c r="C434" s="3">
        <v>1852</v>
      </c>
      <c r="D434" s="74" t="s">
        <v>1816</v>
      </c>
      <c r="E434" s="100">
        <v>526.75</v>
      </c>
      <c r="F434" s="100">
        <v>0</v>
      </c>
      <c r="G434" s="100">
        <v>40.19</v>
      </c>
      <c r="H434" s="100">
        <v>0</v>
      </c>
      <c r="I434" s="100">
        <v>0</v>
      </c>
      <c r="J434" s="130">
        <v>566.94000000000005</v>
      </c>
      <c r="K434" s="135" t="str">
        <f>IFERROR(VLOOKUP(C434,'CEDARS School FRPL'!$C$4:$H$20003, 6, FALSE), "No")</f>
        <v>No</v>
      </c>
      <c r="L434" s="94">
        <f>IFERROR(VLOOKUP($C434,'CEDARS School FRPL'!$C$4:$G$20003,3,FALSE),"NO Enroll Rprtd")</f>
        <v>0.46050000000000002</v>
      </c>
      <c r="N434" s="167"/>
      <c r="O434" s="136"/>
    </row>
    <row r="435" spans="1:15">
      <c r="A435" s="77" t="s">
        <v>2391</v>
      </c>
      <c r="B435" s="77" t="s">
        <v>2629</v>
      </c>
      <c r="C435" s="3">
        <v>2173</v>
      </c>
      <c r="D435" s="74" t="s">
        <v>1817</v>
      </c>
      <c r="E435" s="100">
        <v>460.22</v>
      </c>
      <c r="F435" s="100">
        <v>0</v>
      </c>
      <c r="G435" s="100">
        <v>0</v>
      </c>
      <c r="H435" s="100">
        <v>0</v>
      </c>
      <c r="I435" s="100">
        <v>0</v>
      </c>
      <c r="J435" s="130">
        <v>460.22</v>
      </c>
      <c r="K435" s="135" t="str">
        <f>IFERROR(VLOOKUP(C435,'CEDARS School FRPL'!$C$4:$H$20003, 6, FALSE), "No")</f>
        <v>Yes</v>
      </c>
      <c r="L435" s="94">
        <f>IFERROR(VLOOKUP($C435,'CEDARS School FRPL'!$C$4:$G$20003,3,FALSE),"NO Enroll Rprtd")</f>
        <v>0.51370000000000005</v>
      </c>
      <c r="N435" s="167"/>
      <c r="O435" s="136"/>
    </row>
    <row r="436" spans="1:15">
      <c r="A436" s="77" t="s">
        <v>2391</v>
      </c>
      <c r="B436" s="77" t="s">
        <v>2629</v>
      </c>
      <c r="C436" s="3">
        <v>2430</v>
      </c>
      <c r="D436" s="74" t="s">
        <v>1818</v>
      </c>
      <c r="E436" s="100">
        <v>405.78</v>
      </c>
      <c r="F436" s="100">
        <v>0</v>
      </c>
      <c r="G436" s="100">
        <v>0</v>
      </c>
      <c r="H436" s="100">
        <v>0</v>
      </c>
      <c r="I436" s="100">
        <v>0</v>
      </c>
      <c r="J436" s="130">
        <v>405.78</v>
      </c>
      <c r="K436" s="135" t="str">
        <f>IFERROR(VLOOKUP(C436,'CEDARS School FRPL'!$C$4:$H$20003, 6, FALSE), "No")</f>
        <v>Yes</v>
      </c>
      <c r="L436" s="94">
        <f>IFERROR(VLOOKUP($C436,'CEDARS School FRPL'!$C$4:$G$20003,3,FALSE),"NO Enroll Rprtd")</f>
        <v>0.55420000000000003</v>
      </c>
      <c r="N436" s="167"/>
      <c r="O436" s="136"/>
    </row>
    <row r="437" spans="1:15">
      <c r="A437" s="77" t="s">
        <v>2391</v>
      </c>
      <c r="B437" s="77" t="s">
        <v>2629</v>
      </c>
      <c r="C437" s="3">
        <v>3261</v>
      </c>
      <c r="D437" s="74" t="s">
        <v>1819</v>
      </c>
      <c r="E437" s="100">
        <v>498.78</v>
      </c>
      <c r="F437" s="100">
        <v>0</v>
      </c>
      <c r="G437" s="100">
        <v>0</v>
      </c>
      <c r="H437" s="100">
        <v>0</v>
      </c>
      <c r="I437" s="100">
        <v>0</v>
      </c>
      <c r="J437" s="130">
        <v>498.78</v>
      </c>
      <c r="K437" s="135" t="str">
        <f>IFERROR(VLOOKUP(C437,'CEDARS School FRPL'!$C$4:$H$20003, 6, FALSE), "No")</f>
        <v>Yes</v>
      </c>
      <c r="L437" s="94">
        <f>IFERROR(VLOOKUP($C437,'CEDARS School FRPL'!$C$4:$G$20003,3,FALSE),"NO Enroll Rprtd")</f>
        <v>0.52510000000000001</v>
      </c>
      <c r="N437" s="167"/>
      <c r="O437" s="136"/>
    </row>
    <row r="438" spans="1:15">
      <c r="A438" s="77" t="s">
        <v>2391</v>
      </c>
      <c r="B438" s="77" t="s">
        <v>2629</v>
      </c>
      <c r="C438" s="3">
        <v>4123</v>
      </c>
      <c r="D438" s="74" t="s">
        <v>1820</v>
      </c>
      <c r="E438" s="100">
        <v>542.41</v>
      </c>
      <c r="F438" s="100">
        <v>0</v>
      </c>
      <c r="G438" s="100">
        <v>56.06</v>
      </c>
      <c r="H438" s="100">
        <v>3.11</v>
      </c>
      <c r="I438" s="100">
        <v>0</v>
      </c>
      <c r="J438" s="130">
        <v>601.58000000000004</v>
      </c>
      <c r="K438" s="135" t="str">
        <f>IFERROR(VLOOKUP(C438,'CEDARS School FRPL'!$C$4:$H$20003, 6, FALSE), "No")</f>
        <v>No</v>
      </c>
      <c r="L438" s="94">
        <f>IFERROR(VLOOKUP($C438,'CEDARS School FRPL'!$C$4:$G$20003,3,FALSE),"NO Enroll Rprtd")</f>
        <v>0.48320000000000002</v>
      </c>
      <c r="M438" s="94"/>
      <c r="N438" s="167"/>
      <c r="O438" s="136"/>
    </row>
    <row r="439" spans="1:15">
      <c r="A439" s="77" t="s">
        <v>2391</v>
      </c>
      <c r="B439" s="77" t="s">
        <v>2629</v>
      </c>
      <c r="C439" s="3">
        <v>5270</v>
      </c>
      <c r="D439" s="74" t="s">
        <v>3142</v>
      </c>
      <c r="E439" s="100">
        <v>0</v>
      </c>
      <c r="F439" s="100">
        <v>0</v>
      </c>
      <c r="G439" s="100">
        <v>0</v>
      </c>
      <c r="H439" s="100">
        <v>0</v>
      </c>
      <c r="I439" s="100">
        <v>0</v>
      </c>
      <c r="J439" s="130">
        <v>0</v>
      </c>
      <c r="K439" s="135" t="str">
        <f>IFERROR(VLOOKUP(C439,'CEDARS School FRPL'!$C$4:$H$20003, 6, FALSE), "No")</f>
        <v>No</v>
      </c>
      <c r="L439" s="94">
        <f>IFERROR(VLOOKUP($C439,'CEDARS School FRPL'!$C$4:$G$20003,3,FALSE),"NO Enroll Rprtd")</f>
        <v>0</v>
      </c>
      <c r="N439" s="167"/>
      <c r="O439" s="136"/>
    </row>
    <row r="440" spans="1:15">
      <c r="A440" s="77" t="s">
        <v>2391</v>
      </c>
      <c r="B440" s="77" t="s">
        <v>2629</v>
      </c>
      <c r="C440" s="3">
        <v>5734</v>
      </c>
      <c r="D440" s="74" t="s">
        <v>3141</v>
      </c>
      <c r="E440" s="100">
        <v>106.62</v>
      </c>
      <c r="F440" s="100">
        <v>0</v>
      </c>
      <c r="G440" s="100">
        <v>0</v>
      </c>
      <c r="H440" s="100">
        <v>0</v>
      </c>
      <c r="I440" s="100">
        <v>0</v>
      </c>
      <c r="J440" s="130">
        <v>106.62</v>
      </c>
      <c r="K440" s="135" t="str">
        <f>IFERROR(VLOOKUP(C440,'CEDARS School FRPL'!$C$4:$H$20003, 6, FALSE), "No")</f>
        <v>Yes</v>
      </c>
      <c r="L440" s="94">
        <f>IFERROR(VLOOKUP($C440,'CEDARS School FRPL'!$C$4:$G$20003,3,FALSE),"NO Enroll Rprtd")</f>
        <v>0.6129</v>
      </c>
      <c r="N440" s="167"/>
      <c r="O440" s="136"/>
    </row>
    <row r="441" spans="1:15">
      <c r="A441" s="77" t="s">
        <v>2340</v>
      </c>
      <c r="B441" s="77" t="s">
        <v>2630</v>
      </c>
      <c r="C441" s="3">
        <v>3683</v>
      </c>
      <c r="D441" s="74" t="s">
        <v>1333</v>
      </c>
      <c r="E441" s="100">
        <v>464.14</v>
      </c>
      <c r="F441" s="100">
        <v>0</v>
      </c>
      <c r="G441" s="100">
        <v>0</v>
      </c>
      <c r="H441" s="100">
        <v>0</v>
      </c>
      <c r="I441" s="100">
        <v>0</v>
      </c>
      <c r="J441" s="130">
        <v>464.14</v>
      </c>
      <c r="K441" s="135" t="str">
        <f>IFERROR(VLOOKUP(C441,'CEDARS School FRPL'!$C$4:$H$20003, 6, FALSE), "No")</f>
        <v>No</v>
      </c>
      <c r="L441" s="94">
        <f>IFERROR(VLOOKUP($C441,'CEDARS School FRPL'!$C$4:$G$20003,3,FALSE),"NO Enroll Rprtd")</f>
        <v>0.20699999999999999</v>
      </c>
      <c r="N441" s="167"/>
      <c r="O441" s="136"/>
    </row>
    <row r="442" spans="1:15">
      <c r="A442" s="77" t="s">
        <v>2340</v>
      </c>
      <c r="B442" s="77" t="s">
        <v>2630</v>
      </c>
      <c r="C442" s="3">
        <v>4416</v>
      </c>
      <c r="D442" s="74" t="s">
        <v>1334</v>
      </c>
      <c r="E442" s="100">
        <v>522.41999999999996</v>
      </c>
      <c r="F442" s="100">
        <v>0</v>
      </c>
      <c r="G442" s="100">
        <v>0</v>
      </c>
      <c r="H442" s="100">
        <v>0</v>
      </c>
      <c r="I442" s="100">
        <v>0</v>
      </c>
      <c r="J442" s="130">
        <v>522.41999999999996</v>
      </c>
      <c r="K442" s="135" t="str">
        <f>IFERROR(VLOOKUP(C442,'CEDARS School FRPL'!$C$4:$H$20003, 6, FALSE), "No")</f>
        <v>No</v>
      </c>
      <c r="L442" s="94">
        <f>IFERROR(VLOOKUP($C442,'CEDARS School FRPL'!$C$4:$G$20003,3,FALSE),"NO Enroll Rprtd")</f>
        <v>0.214</v>
      </c>
      <c r="N442" s="167"/>
      <c r="O442" s="136"/>
    </row>
    <row r="443" spans="1:15">
      <c r="A443" s="77" t="s">
        <v>2340</v>
      </c>
      <c r="B443" s="77" t="s">
        <v>2630</v>
      </c>
      <c r="C443" s="3">
        <v>4548</v>
      </c>
      <c r="D443" s="74" t="s">
        <v>1335</v>
      </c>
      <c r="E443" s="100">
        <v>423.05</v>
      </c>
      <c r="F443" s="100">
        <v>16.22</v>
      </c>
      <c r="G443" s="100">
        <v>0</v>
      </c>
      <c r="H443" s="100">
        <v>0</v>
      </c>
      <c r="I443" s="100">
        <v>0</v>
      </c>
      <c r="J443" s="130">
        <v>439.27</v>
      </c>
      <c r="K443" s="135" t="str">
        <f>IFERROR(VLOOKUP(C443,'CEDARS School FRPL'!$C$4:$H$20003, 6, FALSE), "No")</f>
        <v>No</v>
      </c>
      <c r="L443" s="94">
        <f>IFERROR(VLOOKUP($C443,'CEDARS School FRPL'!$C$4:$G$20003,3,FALSE),"NO Enroll Rprtd")</f>
        <v>0.1883</v>
      </c>
      <c r="N443" s="167"/>
      <c r="O443" s="136"/>
    </row>
    <row r="444" spans="1:15">
      <c r="A444" s="77" t="s">
        <v>2416</v>
      </c>
      <c r="B444" s="77" t="s">
        <v>2631</v>
      </c>
      <c r="C444" s="3">
        <v>2278</v>
      </c>
      <c r="D444" s="74" t="s">
        <v>1944</v>
      </c>
      <c r="E444" s="100">
        <v>14.33</v>
      </c>
      <c r="F444" s="100">
        <v>0</v>
      </c>
      <c r="G444" s="100">
        <v>0</v>
      </c>
      <c r="H444" s="100">
        <v>0</v>
      </c>
      <c r="I444" s="100">
        <v>0</v>
      </c>
      <c r="J444" s="130">
        <v>14.33</v>
      </c>
      <c r="K444" s="135" t="str">
        <f>IFERROR(VLOOKUP(C444,'CEDARS School FRPL'!$C$4:$H$20003, 6, FALSE), "No")</f>
        <v>Yes</v>
      </c>
      <c r="L444" s="94">
        <f>IFERROR(VLOOKUP($C444,'CEDARS School FRPL'!$C$4:$G$20003,3,FALSE),"NO Enroll Rprtd")</f>
        <v>0.52639999999999998</v>
      </c>
      <c r="N444" s="167"/>
      <c r="O444" s="136"/>
    </row>
    <row r="445" spans="1:15">
      <c r="A445" s="77" t="s">
        <v>2388</v>
      </c>
      <c r="B445" s="77" t="s">
        <v>2632</v>
      </c>
      <c r="C445" s="3">
        <v>1712</v>
      </c>
      <c r="D445" s="74" t="s">
        <v>1794</v>
      </c>
      <c r="E445" s="100">
        <v>382.58</v>
      </c>
      <c r="F445" s="100">
        <v>0</v>
      </c>
      <c r="G445" s="100">
        <v>0</v>
      </c>
      <c r="H445" s="100">
        <v>0</v>
      </c>
      <c r="I445" s="100">
        <v>0</v>
      </c>
      <c r="J445" s="130">
        <v>382.58</v>
      </c>
      <c r="K445" s="135" t="str">
        <f>IFERROR(VLOOKUP(C445,'CEDARS School FRPL'!$C$4:$H$20003, 6, FALSE), "No")</f>
        <v>No</v>
      </c>
      <c r="L445" s="94">
        <f>IFERROR(VLOOKUP($C445,'CEDARS School FRPL'!$C$4:$G$20003,3,FALSE),"NO Enroll Rprtd")</f>
        <v>0.32369999999999999</v>
      </c>
      <c r="N445" s="167"/>
      <c r="O445" s="136"/>
    </row>
    <row r="446" spans="1:15">
      <c r="A446" s="77" t="s">
        <v>2388</v>
      </c>
      <c r="B446" s="77" t="s">
        <v>2632</v>
      </c>
      <c r="C446" s="3">
        <v>2653</v>
      </c>
      <c r="D446" s="74" t="s">
        <v>1795</v>
      </c>
      <c r="E446" s="100">
        <v>441.06</v>
      </c>
      <c r="F446" s="100">
        <v>0</v>
      </c>
      <c r="G446" s="100">
        <v>0</v>
      </c>
      <c r="H446" s="100">
        <v>0</v>
      </c>
      <c r="I446" s="100">
        <v>0</v>
      </c>
      <c r="J446" s="130">
        <v>441.06</v>
      </c>
      <c r="K446" s="135" t="str">
        <f>IFERROR(VLOOKUP(C446,'CEDARS School FRPL'!$C$4:$H$20003, 6, FALSE), "No")</f>
        <v>Yes</v>
      </c>
      <c r="L446" s="94">
        <f>IFERROR(VLOOKUP($C446,'CEDARS School FRPL'!$C$4:$G$20003,3,FALSE),"NO Enroll Rprtd")</f>
        <v>0.81020000000000003</v>
      </c>
      <c r="N446" s="167"/>
      <c r="O446" s="136"/>
    </row>
    <row r="447" spans="1:15">
      <c r="A447" s="77" t="s">
        <v>2388</v>
      </c>
      <c r="B447" s="77" t="s">
        <v>2632</v>
      </c>
      <c r="C447" s="3">
        <v>2955</v>
      </c>
      <c r="D447" s="74" t="s">
        <v>1796</v>
      </c>
      <c r="E447" s="100">
        <v>313.56</v>
      </c>
      <c r="F447" s="100">
        <v>0</v>
      </c>
      <c r="G447" s="100">
        <v>0</v>
      </c>
      <c r="H447" s="100">
        <v>0</v>
      </c>
      <c r="I447" s="100">
        <v>0</v>
      </c>
      <c r="J447" s="130">
        <v>313.56</v>
      </c>
      <c r="K447" s="135" t="str">
        <f>IFERROR(VLOOKUP(C447,'CEDARS School FRPL'!$C$4:$H$20003, 6, FALSE), "No")</f>
        <v>Yes</v>
      </c>
      <c r="L447" s="94">
        <f>IFERROR(VLOOKUP($C447,'CEDARS School FRPL'!$C$4:$G$20003,3,FALSE),"NO Enroll Rprtd")</f>
        <v>0.62150000000000005</v>
      </c>
      <c r="N447" s="167"/>
      <c r="O447" s="136"/>
    </row>
    <row r="448" spans="1:15">
      <c r="A448" s="77" t="s">
        <v>2388</v>
      </c>
      <c r="B448" s="77" t="s">
        <v>2632</v>
      </c>
      <c r="C448" s="3">
        <v>3128</v>
      </c>
      <c r="D448" s="74" t="s">
        <v>1797</v>
      </c>
      <c r="E448" s="100">
        <v>378.78</v>
      </c>
      <c r="F448" s="100">
        <v>0</v>
      </c>
      <c r="G448" s="100">
        <v>0</v>
      </c>
      <c r="H448" s="100">
        <v>0</v>
      </c>
      <c r="I448" s="100">
        <v>0</v>
      </c>
      <c r="J448" s="130">
        <v>378.78</v>
      </c>
      <c r="K448" s="135" t="str">
        <f>IFERROR(VLOOKUP(C448,'CEDARS School FRPL'!$C$4:$H$20003, 6, FALSE), "No")</f>
        <v>Yes</v>
      </c>
      <c r="L448" s="94">
        <f>IFERROR(VLOOKUP($C448,'CEDARS School FRPL'!$C$4:$G$20003,3,FALSE),"NO Enroll Rprtd")</f>
        <v>0.60250000000000004</v>
      </c>
      <c r="N448" s="167"/>
      <c r="O448" s="136"/>
    </row>
    <row r="449" spans="1:15">
      <c r="A449" s="77" t="s">
        <v>2388</v>
      </c>
      <c r="B449" s="77" t="s">
        <v>2632</v>
      </c>
      <c r="C449" s="3">
        <v>3360</v>
      </c>
      <c r="D449" s="74" t="s">
        <v>1798</v>
      </c>
      <c r="E449" s="100">
        <v>826.74</v>
      </c>
      <c r="F449" s="100">
        <v>0</v>
      </c>
      <c r="G449" s="100">
        <v>55.85</v>
      </c>
      <c r="H449" s="100">
        <v>9</v>
      </c>
      <c r="I449" s="100">
        <v>0</v>
      </c>
      <c r="J449" s="130">
        <v>891.59</v>
      </c>
      <c r="K449" s="135" t="str">
        <f>IFERROR(VLOOKUP(C449,'CEDARS School FRPL'!$C$4:$H$20003, 6, FALSE), "No")</f>
        <v>Yes</v>
      </c>
      <c r="L449" s="94">
        <f>IFERROR(VLOOKUP($C449,'CEDARS School FRPL'!$C$4:$G$20003,3,FALSE),"NO Enroll Rprtd")</f>
        <v>0.58340000000000003</v>
      </c>
      <c r="N449" s="79"/>
      <c r="O449" s="136"/>
    </row>
    <row r="450" spans="1:15">
      <c r="A450" s="77" t="s">
        <v>2388</v>
      </c>
      <c r="B450" s="77" t="s">
        <v>2632</v>
      </c>
      <c r="C450" s="3">
        <v>4097</v>
      </c>
      <c r="D450" s="74" t="s">
        <v>2963</v>
      </c>
      <c r="E450" s="100">
        <v>331.11</v>
      </c>
      <c r="F450" s="100">
        <v>0</v>
      </c>
      <c r="G450" s="100">
        <v>0</v>
      </c>
      <c r="H450" s="100">
        <v>0</v>
      </c>
      <c r="I450" s="100">
        <v>0</v>
      </c>
      <c r="J450" s="130">
        <v>331.11</v>
      </c>
      <c r="K450" s="135" t="str">
        <f>IFERROR(VLOOKUP(C450,'CEDARS School FRPL'!$C$4:$H$20003, 6, FALSE), "No")</f>
        <v>Yes</v>
      </c>
      <c r="L450" s="94">
        <f>IFERROR(VLOOKUP($C450,'CEDARS School FRPL'!$C$4:$G$20003,3,FALSE),"NO Enroll Rprtd")</f>
        <v>0.6079</v>
      </c>
      <c r="N450" s="167"/>
      <c r="O450" s="136"/>
    </row>
    <row r="451" spans="1:15">
      <c r="A451" s="77" t="s">
        <v>2388</v>
      </c>
      <c r="B451" s="77" t="s">
        <v>2632</v>
      </c>
      <c r="C451" s="3">
        <v>5346</v>
      </c>
      <c r="D451" s="74" t="s">
        <v>1799</v>
      </c>
      <c r="E451" s="100">
        <v>386.28</v>
      </c>
      <c r="F451" s="100">
        <v>0</v>
      </c>
      <c r="G451" s="100">
        <v>0</v>
      </c>
      <c r="H451" s="100">
        <v>0</v>
      </c>
      <c r="I451" s="100">
        <v>0</v>
      </c>
      <c r="J451" s="130">
        <v>386.28</v>
      </c>
      <c r="K451" s="135" t="str">
        <f>IFERROR(VLOOKUP(C451,'CEDARS School FRPL'!$C$4:$H$20003, 6, FALSE), "No")</f>
        <v>Yes</v>
      </c>
      <c r="L451" s="94">
        <f>IFERROR(VLOOKUP($C451,'CEDARS School FRPL'!$C$4:$G$20003,3,FALSE),"NO Enroll Rprtd")</f>
        <v>0.68079999999999996</v>
      </c>
      <c r="N451" s="167"/>
      <c r="O451" s="136"/>
    </row>
    <row r="452" spans="1:15">
      <c r="A452" s="77" t="s">
        <v>2388</v>
      </c>
      <c r="B452" s="77" t="s">
        <v>2632</v>
      </c>
      <c r="C452" s="3">
        <v>5432</v>
      </c>
      <c r="D452" s="74" t="s">
        <v>1800</v>
      </c>
      <c r="E452" s="100">
        <v>46.81</v>
      </c>
      <c r="F452" s="100">
        <v>0</v>
      </c>
      <c r="G452" s="100">
        <v>3.9899999999999998</v>
      </c>
      <c r="H452" s="100">
        <v>0</v>
      </c>
      <c r="I452" s="100">
        <v>0</v>
      </c>
      <c r="J452" s="130">
        <v>50.800000000000004</v>
      </c>
      <c r="K452" s="135" t="str">
        <f>IFERROR(VLOOKUP(C452,'CEDARS School FRPL'!$C$4:$H$20003, 6, FALSE), "No")</f>
        <v>Yes</v>
      </c>
      <c r="L452" s="94">
        <f>IFERROR(VLOOKUP($C452,'CEDARS School FRPL'!$C$4:$G$20003,3,FALSE),"NO Enroll Rprtd")</f>
        <v>0.54549999999999998</v>
      </c>
      <c r="N452" s="167"/>
      <c r="O452" s="136"/>
    </row>
    <row r="453" spans="1:15">
      <c r="A453" s="77" t="s">
        <v>2388</v>
      </c>
      <c r="B453" s="77" t="s">
        <v>2632</v>
      </c>
      <c r="C453" s="3">
        <v>5433</v>
      </c>
      <c r="D453" s="74" t="s">
        <v>1801</v>
      </c>
      <c r="E453" s="100">
        <v>210.34</v>
      </c>
      <c r="F453" s="100">
        <v>0</v>
      </c>
      <c r="G453" s="100">
        <v>5.95</v>
      </c>
      <c r="H453" s="100">
        <v>0</v>
      </c>
      <c r="I453" s="100">
        <v>0</v>
      </c>
      <c r="J453" s="130">
        <v>216.29</v>
      </c>
      <c r="K453" s="135" t="str">
        <f>IFERROR(VLOOKUP(C453,'CEDARS School FRPL'!$C$4:$H$20003, 6, FALSE), "No")</f>
        <v>No</v>
      </c>
      <c r="L453" s="94">
        <f>IFERROR(VLOOKUP($C453,'CEDARS School FRPL'!$C$4:$G$20003,3,FALSE),"NO Enroll Rprtd")</f>
        <v>0.48480000000000001</v>
      </c>
      <c r="N453" s="167"/>
      <c r="O453" s="136"/>
    </row>
    <row r="454" spans="1:15">
      <c r="A454" s="77" t="s">
        <v>2447</v>
      </c>
      <c r="B454" s="77" t="s">
        <v>2633</v>
      </c>
      <c r="C454" s="3">
        <v>2344</v>
      </c>
      <c r="D454" s="74" t="s">
        <v>1798</v>
      </c>
      <c r="E454" s="100">
        <v>969.72</v>
      </c>
      <c r="F454" s="100">
        <v>0</v>
      </c>
      <c r="G454" s="100">
        <v>62.050000000000004</v>
      </c>
      <c r="H454" s="100">
        <v>33.44</v>
      </c>
      <c r="I454" s="100">
        <v>0</v>
      </c>
      <c r="J454" s="130">
        <v>1065.21</v>
      </c>
      <c r="K454" s="135" t="str">
        <f>IFERROR(VLOOKUP(C454,'CEDARS School FRPL'!$C$4:$H$20003, 6, FALSE), "No")</f>
        <v>Yes</v>
      </c>
      <c r="L454" s="94">
        <f>IFERROR(VLOOKUP($C454,'CEDARS School FRPL'!$C$4:$G$20003,3,FALSE),"NO Enroll Rprtd")</f>
        <v>0.60129999999999995</v>
      </c>
      <c r="N454" s="167"/>
      <c r="O454" s="136"/>
    </row>
    <row r="455" spans="1:15">
      <c r="A455" s="77" t="s">
        <v>2447</v>
      </c>
      <c r="B455" s="77" t="s">
        <v>2633</v>
      </c>
      <c r="C455" s="3">
        <v>2530</v>
      </c>
      <c r="D455" s="74" t="s">
        <v>2092</v>
      </c>
      <c r="E455" s="100">
        <v>493.87</v>
      </c>
      <c r="F455" s="100">
        <v>20</v>
      </c>
      <c r="G455" s="100">
        <v>0</v>
      </c>
      <c r="H455" s="100">
        <v>0</v>
      </c>
      <c r="I455" s="100">
        <v>0</v>
      </c>
      <c r="J455" s="130">
        <v>513.87</v>
      </c>
      <c r="K455" s="135" t="str">
        <f>IFERROR(VLOOKUP(C455,'CEDARS School FRPL'!$C$4:$H$20003, 6, FALSE), "No")</f>
        <v>Yes</v>
      </c>
      <c r="L455" s="94">
        <f>IFERROR(VLOOKUP($C455,'CEDARS School FRPL'!$C$4:$G$20003,3,FALSE),"NO Enroll Rprtd")</f>
        <v>0.60360000000000003</v>
      </c>
      <c r="N455" s="167"/>
      <c r="O455" s="136"/>
    </row>
    <row r="456" spans="1:15">
      <c r="A456" s="77" t="s">
        <v>2447</v>
      </c>
      <c r="B456" s="77" t="s">
        <v>2633</v>
      </c>
      <c r="C456" s="3">
        <v>2821</v>
      </c>
      <c r="D456" s="74" t="s">
        <v>2093</v>
      </c>
      <c r="E456" s="100">
        <v>431.96</v>
      </c>
      <c r="F456" s="100">
        <v>26.85</v>
      </c>
      <c r="G456" s="100">
        <v>0</v>
      </c>
      <c r="H456" s="100">
        <v>0</v>
      </c>
      <c r="I456" s="100">
        <v>0</v>
      </c>
      <c r="J456" s="130">
        <v>458.81</v>
      </c>
      <c r="K456" s="135" t="str">
        <f>IFERROR(VLOOKUP(C456,'CEDARS School FRPL'!$C$4:$H$20003, 6, FALSE), "No")</f>
        <v>Yes</v>
      </c>
      <c r="L456" s="94">
        <f>IFERROR(VLOOKUP($C456,'CEDARS School FRPL'!$C$4:$G$20003,3,FALSE),"NO Enroll Rprtd")</f>
        <v>0.62809999999999999</v>
      </c>
      <c r="M456" s="94"/>
      <c r="N456" s="167"/>
      <c r="O456" s="136"/>
    </row>
    <row r="457" spans="1:15">
      <c r="A457" s="77" t="s">
        <v>2447</v>
      </c>
      <c r="B457" s="77" t="s">
        <v>2633</v>
      </c>
      <c r="C457" s="3">
        <v>4055</v>
      </c>
      <c r="D457" s="74" t="s">
        <v>2094</v>
      </c>
      <c r="E457" s="100">
        <v>789.11</v>
      </c>
      <c r="F457" s="100">
        <v>0</v>
      </c>
      <c r="G457" s="100">
        <v>0</v>
      </c>
      <c r="H457" s="100">
        <v>0</v>
      </c>
      <c r="I457" s="100">
        <v>0</v>
      </c>
      <c r="J457" s="130">
        <v>789.11</v>
      </c>
      <c r="K457" s="135" t="str">
        <f>IFERROR(VLOOKUP(C457,'CEDARS School FRPL'!$C$4:$H$20003, 6, FALSE), "No")</f>
        <v>Yes</v>
      </c>
      <c r="L457" s="94">
        <f>IFERROR(VLOOKUP($C457,'CEDARS School FRPL'!$C$4:$G$20003,3,FALSE),"NO Enroll Rprtd")</f>
        <v>0.63759999999999994</v>
      </c>
      <c r="N457" s="167"/>
      <c r="O457" s="136"/>
    </row>
    <row r="458" spans="1:15">
      <c r="A458" s="77" t="s">
        <v>2447</v>
      </c>
      <c r="B458" s="77" t="s">
        <v>2633</v>
      </c>
      <c r="C458" s="3">
        <v>4487</v>
      </c>
      <c r="D458" s="74" t="s">
        <v>2095</v>
      </c>
      <c r="E458" s="100">
        <v>490.63</v>
      </c>
      <c r="F458" s="100">
        <v>39.56</v>
      </c>
      <c r="G458" s="100">
        <v>0</v>
      </c>
      <c r="H458" s="100">
        <v>0</v>
      </c>
      <c r="I458" s="100">
        <v>0</v>
      </c>
      <c r="J458" s="130">
        <v>530.19000000000005</v>
      </c>
      <c r="K458" s="135" t="str">
        <f>IFERROR(VLOOKUP(C458,'CEDARS School FRPL'!$C$4:$H$20003, 6, FALSE), "No")</f>
        <v>Yes</v>
      </c>
      <c r="L458" s="94">
        <f>IFERROR(VLOOKUP($C458,'CEDARS School FRPL'!$C$4:$G$20003,3,FALSE),"NO Enroll Rprtd")</f>
        <v>0.62160000000000004</v>
      </c>
      <c r="N458" s="167"/>
      <c r="O458" s="136"/>
    </row>
    <row r="459" spans="1:15">
      <c r="A459" s="77" t="s">
        <v>2201</v>
      </c>
      <c r="B459" s="77" t="s">
        <v>2634</v>
      </c>
      <c r="C459" s="3">
        <v>2563</v>
      </c>
      <c r="D459" s="74" t="s">
        <v>340</v>
      </c>
      <c r="E459" s="100">
        <v>289.02999999999997</v>
      </c>
      <c r="F459" s="100">
        <v>0</v>
      </c>
      <c r="G459" s="100">
        <v>0</v>
      </c>
      <c r="H459" s="100">
        <v>0</v>
      </c>
      <c r="I459" s="100">
        <v>0</v>
      </c>
      <c r="J459" s="130">
        <v>289.02999999999997</v>
      </c>
      <c r="K459" s="135" t="str">
        <f>IFERROR(VLOOKUP(C459,'CEDARS School FRPL'!$C$4:$H$20003, 6, FALSE), "No")</f>
        <v>Yes</v>
      </c>
      <c r="L459" s="94">
        <f>IFERROR(VLOOKUP($C459,'CEDARS School FRPL'!$C$4:$G$20003,3,FALSE),"NO Enroll Rprtd")</f>
        <v>0.78920000000000001</v>
      </c>
      <c r="N459" s="167"/>
      <c r="O459" s="136"/>
    </row>
    <row r="460" spans="1:15">
      <c r="A460" s="77" t="s">
        <v>2201</v>
      </c>
      <c r="B460" s="77" t="s">
        <v>2634</v>
      </c>
      <c r="C460" s="3">
        <v>2727</v>
      </c>
      <c r="D460" s="74" t="s">
        <v>341</v>
      </c>
      <c r="E460" s="100">
        <v>1295.57</v>
      </c>
      <c r="F460" s="100">
        <v>0</v>
      </c>
      <c r="G460" s="100">
        <v>211.04000000000002</v>
      </c>
      <c r="H460" s="100">
        <v>0</v>
      </c>
      <c r="I460" s="100">
        <v>0</v>
      </c>
      <c r="J460" s="130">
        <v>1506.61</v>
      </c>
      <c r="K460" s="135" t="str">
        <f>IFERROR(VLOOKUP(C460,'CEDARS School FRPL'!$C$4:$H$20003, 6, FALSE), "No")</f>
        <v>Yes</v>
      </c>
      <c r="L460" s="94">
        <f>IFERROR(VLOOKUP($C460,'CEDARS School FRPL'!$C$4:$G$20003,3,FALSE),"NO Enroll Rprtd")</f>
        <v>0.59740000000000004</v>
      </c>
      <c r="N460" s="167"/>
      <c r="O460" s="136"/>
    </row>
    <row r="461" spans="1:15">
      <c r="A461" s="77" t="s">
        <v>2201</v>
      </c>
      <c r="B461" s="77" t="s">
        <v>2634</v>
      </c>
      <c r="C461" s="3">
        <v>2966</v>
      </c>
      <c r="D461" s="74" t="s">
        <v>342</v>
      </c>
      <c r="E461" s="100">
        <v>513.74</v>
      </c>
      <c r="F461" s="100">
        <v>17.11</v>
      </c>
      <c r="G461" s="100">
        <v>0</v>
      </c>
      <c r="H461" s="100">
        <v>0</v>
      </c>
      <c r="I461" s="100">
        <v>0</v>
      </c>
      <c r="J461" s="130">
        <v>530.85</v>
      </c>
      <c r="K461" s="135" t="str">
        <f>IFERROR(VLOOKUP(C461,'CEDARS School FRPL'!$C$4:$H$20003, 6, FALSE), "No")</f>
        <v>Yes</v>
      </c>
      <c r="L461" s="94">
        <f>IFERROR(VLOOKUP($C461,'CEDARS School FRPL'!$C$4:$G$20003,3,FALSE),"NO Enroll Rprtd")</f>
        <v>0.626</v>
      </c>
      <c r="N461" s="167"/>
      <c r="O461" s="136"/>
    </row>
    <row r="462" spans="1:15">
      <c r="A462" s="77" t="s">
        <v>2201</v>
      </c>
      <c r="B462" s="77" t="s">
        <v>2634</v>
      </c>
      <c r="C462" s="3">
        <v>3083</v>
      </c>
      <c r="D462" s="74" t="s">
        <v>2964</v>
      </c>
      <c r="E462" s="100">
        <v>509.31</v>
      </c>
      <c r="F462" s="100">
        <v>18</v>
      </c>
      <c r="G462" s="100">
        <v>0</v>
      </c>
      <c r="H462" s="100">
        <v>0</v>
      </c>
      <c r="I462" s="100">
        <v>0</v>
      </c>
      <c r="J462" s="130">
        <v>527.30999999999995</v>
      </c>
      <c r="K462" s="135" t="str">
        <f>IFERROR(VLOOKUP(C462,'CEDARS School FRPL'!$C$4:$H$20003, 6, FALSE), "No")</f>
        <v>Yes</v>
      </c>
      <c r="L462" s="94">
        <f>IFERROR(VLOOKUP($C462,'CEDARS School FRPL'!$C$4:$G$20003,3,FALSE),"NO Enroll Rprtd")</f>
        <v>0.64490000000000003</v>
      </c>
      <c r="N462" s="167"/>
      <c r="O462" s="136"/>
    </row>
    <row r="463" spans="1:15">
      <c r="A463" s="77" t="s">
        <v>2201</v>
      </c>
      <c r="B463" s="77" t="s">
        <v>2634</v>
      </c>
      <c r="C463" s="3">
        <v>3212</v>
      </c>
      <c r="D463" s="74" t="s">
        <v>343</v>
      </c>
      <c r="E463" s="100">
        <v>530.02</v>
      </c>
      <c r="F463" s="100">
        <v>0</v>
      </c>
      <c r="G463" s="100">
        <v>0</v>
      </c>
      <c r="H463" s="100">
        <v>0</v>
      </c>
      <c r="I463" s="100">
        <v>0</v>
      </c>
      <c r="J463" s="130">
        <v>530.02</v>
      </c>
      <c r="K463" s="135" t="str">
        <f>IFERROR(VLOOKUP(C463,'CEDARS School FRPL'!$C$4:$H$20003, 6, FALSE), "No")</f>
        <v>Yes</v>
      </c>
      <c r="L463" s="94">
        <f>IFERROR(VLOOKUP($C463,'CEDARS School FRPL'!$C$4:$G$20003,3,FALSE),"NO Enroll Rprtd")</f>
        <v>0.6956</v>
      </c>
      <c r="N463" s="167"/>
      <c r="O463" s="136"/>
    </row>
    <row r="464" spans="1:15">
      <c r="A464" s="77" t="s">
        <v>2201</v>
      </c>
      <c r="B464" s="77" t="s">
        <v>2634</v>
      </c>
      <c r="C464" s="3">
        <v>3372</v>
      </c>
      <c r="D464" s="74" t="s">
        <v>344</v>
      </c>
      <c r="E464" s="100">
        <v>697.89</v>
      </c>
      <c r="F464" s="100">
        <v>0</v>
      </c>
      <c r="G464" s="100">
        <v>0</v>
      </c>
      <c r="H464" s="100">
        <v>0</v>
      </c>
      <c r="I464" s="100">
        <v>0</v>
      </c>
      <c r="J464" s="130">
        <v>697.89</v>
      </c>
      <c r="K464" s="135" t="str">
        <f>IFERROR(VLOOKUP(C464,'CEDARS School FRPL'!$C$4:$H$20003, 6, FALSE), "No")</f>
        <v>Yes</v>
      </c>
      <c r="L464" s="94">
        <f>IFERROR(VLOOKUP($C464,'CEDARS School FRPL'!$C$4:$G$20003,3,FALSE),"NO Enroll Rprtd")</f>
        <v>0.66559999999999997</v>
      </c>
      <c r="N464" s="167"/>
      <c r="O464" s="136"/>
    </row>
    <row r="465" spans="1:15">
      <c r="A465" s="77" t="s">
        <v>2201</v>
      </c>
      <c r="B465" s="77" t="s">
        <v>2634</v>
      </c>
      <c r="C465" s="3">
        <v>3659</v>
      </c>
      <c r="D465" s="74" t="s">
        <v>345</v>
      </c>
      <c r="E465" s="100">
        <v>549.04999999999995</v>
      </c>
      <c r="F465" s="100">
        <v>17</v>
      </c>
      <c r="G465" s="100">
        <v>0</v>
      </c>
      <c r="H465" s="100">
        <v>0</v>
      </c>
      <c r="I465" s="100">
        <v>0</v>
      </c>
      <c r="J465" s="130">
        <v>566.04999999999995</v>
      </c>
      <c r="K465" s="135" t="str">
        <f>IFERROR(VLOOKUP(C465,'CEDARS School FRPL'!$C$4:$H$20003, 6, FALSE), "No")</f>
        <v>Yes</v>
      </c>
      <c r="L465" s="94">
        <f>IFERROR(VLOOKUP($C465,'CEDARS School FRPL'!$C$4:$G$20003,3,FALSE),"NO Enroll Rprtd")</f>
        <v>0.54669999999999996</v>
      </c>
      <c r="N465" s="167"/>
      <c r="O465" s="136"/>
    </row>
    <row r="466" spans="1:15">
      <c r="A466" t="s">
        <v>2201</v>
      </c>
      <c r="B466" s="77" t="s">
        <v>2634</v>
      </c>
      <c r="C466" s="3">
        <v>5130</v>
      </c>
      <c r="D466" s="74" t="s">
        <v>3279</v>
      </c>
      <c r="E466" s="100">
        <v>0</v>
      </c>
      <c r="F466" s="100">
        <v>0</v>
      </c>
      <c r="G466" s="100">
        <v>0</v>
      </c>
      <c r="H466" s="100">
        <v>0</v>
      </c>
      <c r="I466" s="100">
        <v>0</v>
      </c>
      <c r="J466" s="130">
        <v>0</v>
      </c>
      <c r="K466" s="135" t="str">
        <f>IFERROR(VLOOKUP(C466,'CEDARS School FRPL'!$C$4:$H$20003, 6, FALSE), "No")</f>
        <v>No</v>
      </c>
      <c r="L466" s="94">
        <f>IFERROR(VLOOKUP($C466,'CEDARS School FRPL'!$C$4:$G$20003,3,FALSE),"NO Enroll Rprtd")</f>
        <v>0</v>
      </c>
      <c r="N466" s="167"/>
      <c r="O466" s="136"/>
    </row>
    <row r="467" spans="1:15">
      <c r="A467" s="77" t="s">
        <v>2201</v>
      </c>
      <c r="B467" s="77" t="s">
        <v>2634</v>
      </c>
      <c r="C467" s="3">
        <v>5668</v>
      </c>
      <c r="D467" s="74" t="s">
        <v>3067</v>
      </c>
      <c r="E467" s="100">
        <v>23.99</v>
      </c>
      <c r="F467" s="100">
        <v>0</v>
      </c>
      <c r="G467" s="100">
        <v>0</v>
      </c>
      <c r="H467" s="100">
        <v>0</v>
      </c>
      <c r="I467" s="100">
        <v>0</v>
      </c>
      <c r="J467" s="130">
        <v>23.99</v>
      </c>
      <c r="K467" s="135" t="str">
        <f>IFERROR(VLOOKUP(C467,'CEDARS School FRPL'!$C$4:$H$20003, 6, FALSE), "No")</f>
        <v>Yes</v>
      </c>
      <c r="L467" s="94">
        <f>IFERROR(VLOOKUP($C467,'CEDARS School FRPL'!$C$4:$G$20003,3,FALSE),"NO Enroll Rprtd")</f>
        <v>0.56459999999999999</v>
      </c>
      <c r="N467" s="167"/>
      <c r="O467" s="136"/>
    </row>
    <row r="468" spans="1:15">
      <c r="A468" s="77" t="s">
        <v>2201</v>
      </c>
      <c r="B468" s="77" t="s">
        <v>2634</v>
      </c>
      <c r="C468" s="3">
        <v>5700</v>
      </c>
      <c r="D468" s="74" t="s">
        <v>3066</v>
      </c>
      <c r="E468" s="100">
        <v>497.11</v>
      </c>
      <c r="F468" s="100">
        <v>18</v>
      </c>
      <c r="G468" s="100">
        <v>0</v>
      </c>
      <c r="H468" s="100">
        <v>0</v>
      </c>
      <c r="I468" s="100">
        <v>0</v>
      </c>
      <c r="J468" s="130">
        <v>515.11</v>
      </c>
      <c r="K468" s="135" t="str">
        <f>IFERROR(VLOOKUP(C468,'CEDARS School FRPL'!$C$4:$H$20003, 6, FALSE), "No")</f>
        <v>Yes</v>
      </c>
      <c r="L468" s="94">
        <f>IFERROR(VLOOKUP($C468,'CEDARS School FRPL'!$C$4:$G$20003,3,FALSE),"NO Enroll Rprtd")</f>
        <v>0.63270000000000004</v>
      </c>
      <c r="N468" s="167"/>
      <c r="O468" s="136"/>
    </row>
    <row r="469" spans="1:15">
      <c r="A469" s="77" t="s">
        <v>2201</v>
      </c>
      <c r="B469" s="77" t="s">
        <v>2634</v>
      </c>
      <c r="C469" s="3">
        <v>5701</v>
      </c>
      <c r="D469" s="74" t="s">
        <v>3182</v>
      </c>
      <c r="E469" s="100">
        <v>655.09</v>
      </c>
      <c r="F469" s="100">
        <v>0</v>
      </c>
      <c r="G469" s="100">
        <v>0</v>
      </c>
      <c r="H469" s="100">
        <v>0</v>
      </c>
      <c r="I469" s="100">
        <v>0</v>
      </c>
      <c r="J469" s="130">
        <v>655.09</v>
      </c>
      <c r="K469" s="135" t="str">
        <f>IFERROR(VLOOKUP(C469,'CEDARS School FRPL'!$C$4:$H$20003, 6, FALSE), "No")</f>
        <v>Yes</v>
      </c>
      <c r="L469" s="94">
        <f>IFERROR(VLOOKUP($C469,'CEDARS School FRPL'!$C$4:$G$20003,3,FALSE),"NO Enroll Rprtd")</f>
        <v>0.58030000000000004</v>
      </c>
      <c r="N469" s="167"/>
      <c r="O469" s="136"/>
    </row>
    <row r="470" spans="1:15">
      <c r="A470" s="77" t="s">
        <v>2274</v>
      </c>
      <c r="B470" s="77" t="s">
        <v>2635</v>
      </c>
      <c r="C470" s="3">
        <v>3554</v>
      </c>
      <c r="D470" s="74" t="s">
        <v>1061</v>
      </c>
      <c r="E470" s="100">
        <v>83.28</v>
      </c>
      <c r="F470" s="100">
        <v>0</v>
      </c>
      <c r="G470" s="100">
        <v>0.72</v>
      </c>
      <c r="H470" s="100">
        <v>0</v>
      </c>
      <c r="I470" s="100">
        <v>0</v>
      </c>
      <c r="J470" s="130">
        <v>84</v>
      </c>
      <c r="K470" s="135" t="str">
        <f>IFERROR(VLOOKUP(C470,'CEDARS School FRPL'!$C$4:$H$20003, 6, FALSE), "No")</f>
        <v>Yes</v>
      </c>
      <c r="L470" s="94">
        <f>IFERROR(VLOOKUP($C470,'CEDARS School FRPL'!$C$4:$G$20003,3,FALSE),"NO Enroll Rprtd")</f>
        <v>0.68959999999999999</v>
      </c>
      <c r="N470" s="167"/>
      <c r="O470" s="136"/>
    </row>
    <row r="471" spans="1:15">
      <c r="A471" s="77" t="s">
        <v>2346</v>
      </c>
      <c r="B471" s="77" t="s">
        <v>2636</v>
      </c>
      <c r="C471" s="3">
        <v>2205</v>
      </c>
      <c r="D471" s="74" t="s">
        <v>1423</v>
      </c>
      <c r="E471" s="100">
        <v>377.9</v>
      </c>
      <c r="F471" s="100">
        <v>18</v>
      </c>
      <c r="G471" s="100">
        <v>0</v>
      </c>
      <c r="H471" s="100">
        <v>0</v>
      </c>
      <c r="I471" s="100">
        <v>0</v>
      </c>
      <c r="J471" s="130">
        <v>395.9</v>
      </c>
      <c r="K471" s="135" t="str">
        <f>IFERROR(VLOOKUP(C471,'CEDARS School FRPL'!$C$4:$H$20003, 6, FALSE), "No")</f>
        <v>No</v>
      </c>
      <c r="L471" s="94">
        <f>IFERROR(VLOOKUP($C471,'CEDARS School FRPL'!$C$4:$G$20003,3,FALSE),"NO Enroll Rprtd")</f>
        <v>0.43269999999999997</v>
      </c>
      <c r="N471" s="167"/>
      <c r="O471" s="136"/>
    </row>
    <row r="472" spans="1:15">
      <c r="A472" s="77" t="s">
        <v>2346</v>
      </c>
      <c r="B472" s="77" t="s">
        <v>2636</v>
      </c>
      <c r="C472" s="3">
        <v>2206</v>
      </c>
      <c r="D472" s="74" t="s">
        <v>1424</v>
      </c>
      <c r="E472" s="100">
        <v>519.25</v>
      </c>
      <c r="F472" s="100">
        <v>0</v>
      </c>
      <c r="G472" s="100">
        <v>59.37</v>
      </c>
      <c r="H472" s="100">
        <v>0</v>
      </c>
      <c r="I472" s="100">
        <v>0</v>
      </c>
      <c r="J472" s="130">
        <v>578.62</v>
      </c>
      <c r="K472" s="135" t="str">
        <f>IFERROR(VLOOKUP(C472,'CEDARS School FRPL'!$C$4:$H$20003, 6, FALSE), "No")</f>
        <v>No</v>
      </c>
      <c r="L472" s="94">
        <f>IFERROR(VLOOKUP($C472,'CEDARS School FRPL'!$C$4:$G$20003,3,FALSE),"NO Enroll Rprtd")</f>
        <v>0.39629999999999999</v>
      </c>
      <c r="N472" s="167"/>
      <c r="O472" s="136"/>
    </row>
    <row r="473" spans="1:15">
      <c r="A473" s="77" t="s">
        <v>2346</v>
      </c>
      <c r="B473" s="77" t="s">
        <v>2636</v>
      </c>
      <c r="C473" s="3">
        <v>2361</v>
      </c>
      <c r="D473" s="74" t="s">
        <v>1425</v>
      </c>
      <c r="E473" s="100">
        <v>352.33</v>
      </c>
      <c r="F473" s="100">
        <v>10.67</v>
      </c>
      <c r="G473" s="100">
        <v>0</v>
      </c>
      <c r="H473" s="100">
        <v>0</v>
      </c>
      <c r="I473" s="100">
        <v>0</v>
      </c>
      <c r="J473" s="130">
        <v>363</v>
      </c>
      <c r="K473" s="135" t="str">
        <f>IFERROR(VLOOKUP(C473,'CEDARS School FRPL'!$C$4:$H$20003, 6, FALSE), "No")</f>
        <v>No</v>
      </c>
      <c r="L473" s="94">
        <f>IFERROR(VLOOKUP($C473,'CEDARS School FRPL'!$C$4:$G$20003,3,FALSE),"NO Enroll Rprtd")</f>
        <v>0.3765</v>
      </c>
      <c r="N473" s="167"/>
      <c r="O473" s="136"/>
    </row>
    <row r="474" spans="1:15">
      <c r="A474" s="77" t="s">
        <v>2346</v>
      </c>
      <c r="B474" s="77" t="s">
        <v>2636</v>
      </c>
      <c r="C474" s="3">
        <v>2808</v>
      </c>
      <c r="D474" s="74" t="s">
        <v>1426</v>
      </c>
      <c r="E474" s="100">
        <v>184.18</v>
      </c>
      <c r="F474" s="100">
        <v>19.11</v>
      </c>
      <c r="G474" s="100">
        <v>0</v>
      </c>
      <c r="H474" s="100">
        <v>0</v>
      </c>
      <c r="I474" s="100">
        <v>0</v>
      </c>
      <c r="J474" s="130">
        <v>203.29000000000002</v>
      </c>
      <c r="K474" s="135" t="str">
        <f>IFERROR(VLOOKUP(C474,'CEDARS School FRPL'!$C$4:$H$20003, 6, FALSE), "No")</f>
        <v>Yes</v>
      </c>
      <c r="L474" s="94">
        <f>IFERROR(VLOOKUP($C474,'CEDARS School FRPL'!$C$4:$G$20003,3,FALSE),"NO Enroll Rprtd")</f>
        <v>0.59379999999999999</v>
      </c>
      <c r="N474" s="167"/>
      <c r="O474" s="136"/>
    </row>
    <row r="475" spans="1:15">
      <c r="A475" s="77" t="s">
        <v>2346</v>
      </c>
      <c r="B475" s="77" t="s">
        <v>2636</v>
      </c>
      <c r="C475" s="3">
        <v>4230</v>
      </c>
      <c r="D475" s="74" t="s">
        <v>1427</v>
      </c>
      <c r="E475" s="100">
        <v>416.87</v>
      </c>
      <c r="F475" s="100">
        <v>0</v>
      </c>
      <c r="G475" s="100">
        <v>0</v>
      </c>
      <c r="H475" s="100">
        <v>0</v>
      </c>
      <c r="I475" s="100">
        <v>0</v>
      </c>
      <c r="J475" s="130">
        <v>416.87</v>
      </c>
      <c r="K475" s="135" t="str">
        <f>IFERROR(VLOOKUP(C475,'CEDARS School FRPL'!$C$4:$H$20003, 6, FALSE), "No")</f>
        <v>No</v>
      </c>
      <c r="L475" s="94">
        <f>IFERROR(VLOOKUP($C475,'CEDARS School FRPL'!$C$4:$G$20003,3,FALSE),"NO Enroll Rprtd")</f>
        <v>0.43530000000000002</v>
      </c>
      <c r="N475" s="167"/>
      <c r="O475" s="136"/>
    </row>
    <row r="476" spans="1:15">
      <c r="A476" t="s">
        <v>2346</v>
      </c>
      <c r="B476" s="77" t="s">
        <v>2636</v>
      </c>
      <c r="C476" s="3">
        <v>5332</v>
      </c>
      <c r="D476" s="74" t="s">
        <v>1428</v>
      </c>
      <c r="E476" s="100">
        <v>0</v>
      </c>
      <c r="F476" s="100">
        <v>0</v>
      </c>
      <c r="G476" s="100">
        <v>0</v>
      </c>
      <c r="H476" s="100">
        <v>24.44</v>
      </c>
      <c r="I476" s="100">
        <v>0</v>
      </c>
      <c r="J476" s="130">
        <v>24.44</v>
      </c>
      <c r="K476" s="135" t="str">
        <f>IFERROR(VLOOKUP(C476,'CEDARS School FRPL'!$C$4:$H$20003, 6, FALSE), "No")</f>
        <v>No</v>
      </c>
      <c r="L476" s="94">
        <f>IFERROR(VLOOKUP($C476,'CEDARS School FRPL'!$C$4:$G$20003,3,FALSE),"NO Enroll Rprtd")</f>
        <v>0.47899999999999998</v>
      </c>
      <c r="N476" s="167"/>
      <c r="O476" s="136"/>
    </row>
    <row r="477" spans="1:15">
      <c r="A477" s="77" t="s">
        <v>2346</v>
      </c>
      <c r="B477" s="77" t="s">
        <v>2636</v>
      </c>
      <c r="C477" s="3">
        <v>5531</v>
      </c>
      <c r="D477" s="74" t="s">
        <v>2896</v>
      </c>
      <c r="E477" s="100">
        <v>20.11</v>
      </c>
      <c r="F477" s="100">
        <v>0</v>
      </c>
      <c r="G477" s="100">
        <v>0</v>
      </c>
      <c r="H477" s="100">
        <v>0</v>
      </c>
      <c r="I477" s="100">
        <v>0</v>
      </c>
      <c r="J477" s="130">
        <v>20.11</v>
      </c>
      <c r="K477" s="135" t="str">
        <f>IFERROR(VLOOKUP(C477,'CEDARS School FRPL'!$C$4:$H$20003, 6, FALSE), "No")</f>
        <v>Yes</v>
      </c>
      <c r="L477" s="94">
        <f>IFERROR(VLOOKUP($C477,'CEDARS School FRPL'!$C$4:$G$20003,3,FALSE),"NO Enroll Rprtd")</f>
        <v>0.54169999999999996</v>
      </c>
      <c r="N477" s="167"/>
      <c r="O477" s="136"/>
    </row>
    <row r="478" spans="1:15">
      <c r="A478" s="77" t="s">
        <v>2368</v>
      </c>
      <c r="B478" s="77" t="s">
        <v>2637</v>
      </c>
      <c r="C478" s="3">
        <v>1519</v>
      </c>
      <c r="D478" s="74" t="s">
        <v>1563</v>
      </c>
      <c r="E478" s="100">
        <v>301.33999999999997</v>
      </c>
      <c r="F478" s="100">
        <v>0</v>
      </c>
      <c r="G478" s="100">
        <v>7.82</v>
      </c>
      <c r="H478" s="100">
        <v>0</v>
      </c>
      <c r="I478" s="100">
        <v>0</v>
      </c>
      <c r="J478" s="130">
        <v>309.15999999999997</v>
      </c>
      <c r="K478" s="135" t="str">
        <f>IFERROR(VLOOKUP(C478,'CEDARS School FRPL'!$C$4:$H$20003, 6, FALSE), "No")</f>
        <v>Yes</v>
      </c>
      <c r="L478" s="94">
        <f>IFERROR(VLOOKUP($C478,'CEDARS School FRPL'!$C$4:$G$20003,3,FALSE),"NO Enroll Rprtd")</f>
        <v>0.52610000000000001</v>
      </c>
      <c r="N478" s="167"/>
      <c r="O478" s="136"/>
    </row>
    <row r="479" spans="1:15">
      <c r="A479" s="77" t="s">
        <v>2368</v>
      </c>
      <c r="B479" s="77" t="s">
        <v>2637</v>
      </c>
      <c r="C479" s="3">
        <v>1520</v>
      </c>
      <c r="D479" s="74" t="s">
        <v>1564</v>
      </c>
      <c r="E479" s="100">
        <v>413.5</v>
      </c>
      <c r="F479" s="100">
        <v>0</v>
      </c>
      <c r="G479" s="100">
        <v>0</v>
      </c>
      <c r="H479" s="100">
        <v>0</v>
      </c>
      <c r="I479" s="100">
        <v>0</v>
      </c>
      <c r="J479" s="130">
        <v>413.5</v>
      </c>
      <c r="K479" s="135" t="str">
        <f>IFERROR(VLOOKUP(C479,'CEDARS School FRPL'!$C$4:$H$20003, 6, FALSE), "No")</f>
        <v>No</v>
      </c>
      <c r="L479" s="94">
        <f>IFERROR(VLOOKUP($C479,'CEDARS School FRPL'!$C$4:$G$20003,3,FALSE),"NO Enroll Rprtd")</f>
        <v>0.10970000000000001</v>
      </c>
      <c r="N479" s="167"/>
      <c r="O479" s="136"/>
    </row>
    <row r="480" spans="1:15">
      <c r="A480" s="77" t="s">
        <v>2368</v>
      </c>
      <c r="B480" s="77" t="s">
        <v>2637</v>
      </c>
      <c r="C480" s="3">
        <v>1685</v>
      </c>
      <c r="D480" s="74" t="s">
        <v>1565</v>
      </c>
      <c r="E480" s="100">
        <v>468.13</v>
      </c>
      <c r="F480" s="100">
        <v>0</v>
      </c>
      <c r="G480" s="100">
        <v>0</v>
      </c>
      <c r="H480" s="100">
        <v>0</v>
      </c>
      <c r="I480" s="100">
        <v>0</v>
      </c>
      <c r="J480" s="130">
        <v>468.13</v>
      </c>
      <c r="K480" s="135" t="str">
        <f>IFERROR(VLOOKUP(C480,'CEDARS School FRPL'!$C$4:$H$20003, 6, FALSE), "No")</f>
        <v>No</v>
      </c>
      <c r="L480" s="94">
        <f>IFERROR(VLOOKUP($C480,'CEDARS School FRPL'!$C$4:$G$20003,3,FALSE),"NO Enroll Rprtd")</f>
        <v>0.14990000000000001</v>
      </c>
      <c r="N480" s="167"/>
      <c r="O480" s="136"/>
    </row>
    <row r="481" spans="1:15">
      <c r="A481" s="77" t="s">
        <v>2368</v>
      </c>
      <c r="B481" s="77" t="s">
        <v>2637</v>
      </c>
      <c r="C481" s="3">
        <v>1830</v>
      </c>
      <c r="D481" s="74" t="s">
        <v>1566</v>
      </c>
      <c r="E481" s="100">
        <v>19.96</v>
      </c>
      <c r="F481" s="100">
        <v>0</v>
      </c>
      <c r="G481" s="100">
        <v>0</v>
      </c>
      <c r="H481" s="100">
        <v>0</v>
      </c>
      <c r="I481" s="100">
        <v>0</v>
      </c>
      <c r="J481" s="130">
        <v>19.96</v>
      </c>
      <c r="K481" s="135" t="str">
        <f>IFERROR(VLOOKUP(C481,'CEDARS School FRPL'!$C$4:$H$20003, 6, FALSE), "No")</f>
        <v>No</v>
      </c>
      <c r="L481" s="94">
        <f>IFERROR(VLOOKUP($C481,'CEDARS School FRPL'!$C$4:$G$20003,3,FALSE),"NO Enroll Rprtd")</f>
        <v>0.3584</v>
      </c>
      <c r="N481" s="167"/>
      <c r="O481" s="136"/>
    </row>
    <row r="482" spans="1:15">
      <c r="A482" s="77" t="s">
        <v>2368</v>
      </c>
      <c r="B482" s="77" t="s">
        <v>2637</v>
      </c>
      <c r="C482" s="3">
        <v>1966</v>
      </c>
      <c r="D482" s="74" t="s">
        <v>1567</v>
      </c>
      <c r="E482" s="100">
        <v>542.91</v>
      </c>
      <c r="F482" s="100">
        <v>0</v>
      </c>
      <c r="G482" s="100">
        <v>49.6</v>
      </c>
      <c r="H482" s="100">
        <v>0</v>
      </c>
      <c r="I482" s="100">
        <v>0</v>
      </c>
      <c r="J482" s="130">
        <v>592.51</v>
      </c>
      <c r="K482" s="135" t="str">
        <f>IFERROR(VLOOKUP(C482,'CEDARS School FRPL'!$C$4:$H$20003, 6, FALSE), "No")</f>
        <v>No</v>
      </c>
      <c r="L482" s="94">
        <f>IFERROR(VLOOKUP($C482,'CEDARS School FRPL'!$C$4:$G$20003,3,FALSE),"NO Enroll Rprtd")</f>
        <v>0.23419999999999999</v>
      </c>
      <c r="N482" s="167"/>
      <c r="O482" s="136"/>
    </row>
    <row r="483" spans="1:15">
      <c r="A483" s="77" t="s">
        <v>2368</v>
      </c>
      <c r="B483" s="77" t="s">
        <v>2637</v>
      </c>
      <c r="C483" s="3">
        <v>2887</v>
      </c>
      <c r="D483" s="74" t="s">
        <v>1568</v>
      </c>
      <c r="E483" s="100">
        <v>541.21</v>
      </c>
      <c r="F483" s="100">
        <v>0</v>
      </c>
      <c r="G483" s="100">
        <v>0</v>
      </c>
      <c r="H483" s="100">
        <v>0</v>
      </c>
      <c r="I483" s="100">
        <v>0</v>
      </c>
      <c r="J483" s="130">
        <v>541.21</v>
      </c>
      <c r="K483" s="135" t="str">
        <f>IFERROR(VLOOKUP(C483,'CEDARS School FRPL'!$C$4:$H$20003, 6, FALSE), "No")</f>
        <v>No</v>
      </c>
      <c r="L483" s="94">
        <f>IFERROR(VLOOKUP($C483,'CEDARS School FRPL'!$C$4:$G$20003,3,FALSE),"NO Enroll Rprtd")</f>
        <v>0.48470000000000002</v>
      </c>
      <c r="N483" s="167"/>
      <c r="O483" s="136"/>
    </row>
    <row r="484" spans="1:15">
      <c r="A484" s="77" t="s">
        <v>2368</v>
      </c>
      <c r="B484" s="77" t="s">
        <v>2637</v>
      </c>
      <c r="C484" s="3">
        <v>2888</v>
      </c>
      <c r="D484" s="74" t="s">
        <v>1569</v>
      </c>
      <c r="E484" s="100">
        <v>295.06</v>
      </c>
      <c r="F484" s="100">
        <v>0</v>
      </c>
      <c r="G484" s="100">
        <v>0</v>
      </c>
      <c r="H484" s="100">
        <v>0</v>
      </c>
      <c r="I484" s="100">
        <v>0</v>
      </c>
      <c r="J484" s="130">
        <v>295.06</v>
      </c>
      <c r="K484" s="135" t="str">
        <f>IFERROR(VLOOKUP(C484,'CEDARS School FRPL'!$C$4:$H$20003, 6, FALSE), "No")</f>
        <v>No</v>
      </c>
      <c r="L484" s="94">
        <f>IFERROR(VLOOKUP($C484,'CEDARS School FRPL'!$C$4:$G$20003,3,FALSE),"NO Enroll Rprtd")</f>
        <v>0.30769999999999997</v>
      </c>
      <c r="N484" s="167"/>
      <c r="O484" s="136"/>
    </row>
    <row r="485" spans="1:15">
      <c r="A485" s="77" t="s">
        <v>2368</v>
      </c>
      <c r="B485" s="77" t="s">
        <v>2637</v>
      </c>
      <c r="C485" s="3">
        <v>3122</v>
      </c>
      <c r="D485" s="74" t="s">
        <v>1570</v>
      </c>
      <c r="E485" s="100">
        <v>384.8</v>
      </c>
      <c r="F485" s="100">
        <v>0</v>
      </c>
      <c r="G485" s="100">
        <v>0</v>
      </c>
      <c r="H485" s="100">
        <v>0</v>
      </c>
      <c r="I485" s="100">
        <v>0</v>
      </c>
      <c r="J485" s="130">
        <v>384.8</v>
      </c>
      <c r="K485" s="135" t="str">
        <f>IFERROR(VLOOKUP(C485,'CEDARS School FRPL'!$C$4:$H$20003, 6, FALSE), "No")</f>
        <v>Yes</v>
      </c>
      <c r="L485" s="94">
        <f>IFERROR(VLOOKUP($C485,'CEDARS School FRPL'!$C$4:$G$20003,3,FALSE),"NO Enroll Rprtd")</f>
        <v>0.53080000000000005</v>
      </c>
      <c r="N485" s="167"/>
      <c r="O485" s="136"/>
    </row>
    <row r="486" spans="1:15">
      <c r="A486" s="77" t="s">
        <v>2368</v>
      </c>
      <c r="B486" s="77" t="s">
        <v>2637</v>
      </c>
      <c r="C486" s="3">
        <v>3123</v>
      </c>
      <c r="D486" s="74" t="s">
        <v>1571</v>
      </c>
      <c r="E486" s="100">
        <v>1328.47</v>
      </c>
      <c r="F486" s="100">
        <v>0</v>
      </c>
      <c r="G486" s="100">
        <v>169.79</v>
      </c>
      <c r="H486" s="100">
        <v>0</v>
      </c>
      <c r="I486" s="100">
        <v>0</v>
      </c>
      <c r="J486" s="130">
        <v>1498.26</v>
      </c>
      <c r="K486" s="135" t="str">
        <f>IFERROR(VLOOKUP(C486,'CEDARS School FRPL'!$C$4:$H$20003, 6, FALSE), "No")</f>
        <v>No</v>
      </c>
      <c r="L486" s="94">
        <f>IFERROR(VLOOKUP($C486,'CEDARS School FRPL'!$C$4:$G$20003,3,FALSE),"NO Enroll Rprtd")</f>
        <v>0.35749999999999998</v>
      </c>
      <c r="N486" s="167"/>
      <c r="O486" s="136"/>
    </row>
    <row r="487" spans="1:15">
      <c r="A487" s="77" t="s">
        <v>2368</v>
      </c>
      <c r="B487" s="77" t="s">
        <v>2637</v>
      </c>
      <c r="C487" s="3">
        <v>3186</v>
      </c>
      <c r="D487" s="74" t="s">
        <v>1572</v>
      </c>
      <c r="E487" s="100">
        <v>477.8</v>
      </c>
      <c r="F487" s="100">
        <v>0</v>
      </c>
      <c r="G487" s="100">
        <v>0</v>
      </c>
      <c r="H487" s="100">
        <v>0</v>
      </c>
      <c r="I487" s="100">
        <v>0</v>
      </c>
      <c r="J487" s="130">
        <v>477.8</v>
      </c>
      <c r="K487" s="135" t="str">
        <f>IFERROR(VLOOKUP(C487,'CEDARS School FRPL'!$C$4:$H$20003, 6, FALSE), "No")</f>
        <v>No</v>
      </c>
      <c r="L487" s="94">
        <f>IFERROR(VLOOKUP($C487,'CEDARS School FRPL'!$C$4:$G$20003,3,FALSE),"NO Enroll Rprtd")</f>
        <v>0.35220000000000001</v>
      </c>
      <c r="N487" s="167"/>
      <c r="O487" s="136"/>
    </row>
    <row r="488" spans="1:15">
      <c r="A488" s="77" t="s">
        <v>2368</v>
      </c>
      <c r="B488" s="77" t="s">
        <v>2637</v>
      </c>
      <c r="C488" s="3">
        <v>3254</v>
      </c>
      <c r="D488" s="74" t="s">
        <v>1573</v>
      </c>
      <c r="E488" s="100">
        <v>420.09</v>
      </c>
      <c r="F488" s="100">
        <v>0</v>
      </c>
      <c r="G488" s="100">
        <v>0</v>
      </c>
      <c r="H488" s="100">
        <v>0</v>
      </c>
      <c r="I488" s="100">
        <v>0</v>
      </c>
      <c r="J488" s="130">
        <v>420.09</v>
      </c>
      <c r="K488" s="135" t="str">
        <f>IFERROR(VLOOKUP(C488,'CEDARS School FRPL'!$C$4:$H$20003, 6, FALSE), "No")</f>
        <v>Yes</v>
      </c>
      <c r="L488" s="94">
        <f>IFERROR(VLOOKUP($C488,'CEDARS School FRPL'!$C$4:$G$20003,3,FALSE),"NO Enroll Rprtd")</f>
        <v>0.53069999999999995</v>
      </c>
      <c r="N488" s="167"/>
      <c r="O488" s="136"/>
    </row>
    <row r="489" spans="1:15">
      <c r="A489" s="77" t="s">
        <v>2368</v>
      </c>
      <c r="B489" s="77" t="s">
        <v>2637</v>
      </c>
      <c r="C489" s="3">
        <v>3302</v>
      </c>
      <c r="D489" s="74" t="s">
        <v>1574</v>
      </c>
      <c r="E489" s="100">
        <v>410.69</v>
      </c>
      <c r="F489" s="100">
        <v>0</v>
      </c>
      <c r="G489" s="100">
        <v>0</v>
      </c>
      <c r="H489" s="100">
        <v>0</v>
      </c>
      <c r="I489" s="100">
        <v>0</v>
      </c>
      <c r="J489" s="130">
        <v>410.69</v>
      </c>
      <c r="K489" s="135" t="str">
        <f>IFERROR(VLOOKUP(C489,'CEDARS School FRPL'!$C$4:$H$20003, 6, FALSE), "No")</f>
        <v>No</v>
      </c>
      <c r="L489" s="94">
        <f>IFERROR(VLOOKUP($C489,'CEDARS School FRPL'!$C$4:$G$20003,3,FALSE),"NO Enroll Rprtd")</f>
        <v>0.46039999999999998</v>
      </c>
      <c r="N489" s="167"/>
      <c r="O489" s="136"/>
    </row>
    <row r="490" spans="1:15">
      <c r="A490" s="77" t="s">
        <v>2368</v>
      </c>
      <c r="B490" s="77" t="s">
        <v>2637</v>
      </c>
      <c r="C490" s="3">
        <v>3303</v>
      </c>
      <c r="D490" s="74" t="s">
        <v>1575</v>
      </c>
      <c r="E490" s="100">
        <v>1295.17</v>
      </c>
      <c r="F490" s="100">
        <v>0</v>
      </c>
      <c r="G490" s="100">
        <v>108.97</v>
      </c>
      <c r="H490" s="100">
        <v>0</v>
      </c>
      <c r="I490" s="100">
        <v>0</v>
      </c>
      <c r="J490" s="130">
        <v>1404.14</v>
      </c>
      <c r="K490" s="135" t="str">
        <f>IFERROR(VLOOKUP(C490,'CEDARS School FRPL'!$C$4:$H$20003, 6, FALSE), "No")</f>
        <v>No</v>
      </c>
      <c r="L490" s="94">
        <f>IFERROR(VLOOKUP($C490,'CEDARS School FRPL'!$C$4:$G$20003,3,FALSE),"NO Enroll Rprtd")</f>
        <v>0.33260000000000001</v>
      </c>
      <c r="N490" s="167"/>
      <c r="O490" s="136"/>
    </row>
    <row r="491" spans="1:15">
      <c r="A491" s="77" t="s">
        <v>2368</v>
      </c>
      <c r="B491" s="77" t="s">
        <v>2637</v>
      </c>
      <c r="C491" s="3">
        <v>3304</v>
      </c>
      <c r="D491" s="74" t="s">
        <v>1576</v>
      </c>
      <c r="E491" s="100">
        <v>521.85</v>
      </c>
      <c r="F491" s="100">
        <v>0</v>
      </c>
      <c r="G491" s="100">
        <v>0</v>
      </c>
      <c r="H491" s="100">
        <v>0</v>
      </c>
      <c r="I491" s="100">
        <v>0</v>
      </c>
      <c r="J491" s="130">
        <v>521.85</v>
      </c>
      <c r="K491" s="135" t="str">
        <f>IFERROR(VLOOKUP(C491,'CEDARS School FRPL'!$C$4:$H$20003, 6, FALSE), "No")</f>
        <v>Yes</v>
      </c>
      <c r="L491" s="94">
        <f>IFERROR(VLOOKUP($C491,'CEDARS School FRPL'!$C$4:$G$20003,3,FALSE),"NO Enroll Rprtd")</f>
        <v>0.57079999999999997</v>
      </c>
      <c r="N491" s="167"/>
      <c r="O491" s="136"/>
    </row>
    <row r="492" spans="1:15">
      <c r="A492" s="77" t="s">
        <v>2368</v>
      </c>
      <c r="B492" s="77" t="s">
        <v>2637</v>
      </c>
      <c r="C492" s="3">
        <v>3353</v>
      </c>
      <c r="D492" s="74" t="s">
        <v>1577</v>
      </c>
      <c r="E492" s="100">
        <v>743.76</v>
      </c>
      <c r="F492" s="100">
        <v>0</v>
      </c>
      <c r="G492" s="100">
        <v>0</v>
      </c>
      <c r="H492" s="100">
        <v>0</v>
      </c>
      <c r="I492" s="100">
        <v>0</v>
      </c>
      <c r="J492" s="130">
        <v>743.76</v>
      </c>
      <c r="K492" s="135" t="str">
        <f>IFERROR(VLOOKUP(C492,'CEDARS School FRPL'!$C$4:$H$20003, 6, FALSE), "No")</f>
        <v>No</v>
      </c>
      <c r="L492" s="94">
        <f>IFERROR(VLOOKUP($C492,'CEDARS School FRPL'!$C$4:$G$20003,3,FALSE),"NO Enroll Rprtd")</f>
        <v>0.48259999999999997</v>
      </c>
      <c r="N492" s="167"/>
      <c r="O492" s="136"/>
    </row>
    <row r="493" spans="1:15">
      <c r="A493" s="77" t="s">
        <v>2368</v>
      </c>
      <c r="B493" s="77" t="s">
        <v>2637</v>
      </c>
      <c r="C493" s="3">
        <v>3409</v>
      </c>
      <c r="D493" s="74" t="s">
        <v>3304</v>
      </c>
      <c r="E493" s="100">
        <v>432.67</v>
      </c>
      <c r="F493" s="100">
        <v>0</v>
      </c>
      <c r="G493" s="100">
        <v>0</v>
      </c>
      <c r="H493" s="100">
        <v>0</v>
      </c>
      <c r="I493" s="100">
        <v>0</v>
      </c>
      <c r="J493" s="130">
        <v>432.67</v>
      </c>
      <c r="K493" s="135" t="str">
        <f>IFERROR(VLOOKUP(C493,'CEDARS School FRPL'!$C$4:$H$20003, 6, FALSE), "No")</f>
        <v>Yes</v>
      </c>
      <c r="L493" s="94">
        <f>IFERROR(VLOOKUP($C493,'CEDARS School FRPL'!$C$4:$G$20003,3,FALSE),"NO Enroll Rprtd")</f>
        <v>0.69310000000000005</v>
      </c>
      <c r="N493" s="167"/>
      <c r="O493" s="136"/>
    </row>
    <row r="494" spans="1:15">
      <c r="A494" s="77" t="s">
        <v>2368</v>
      </c>
      <c r="B494" s="77" t="s">
        <v>2637</v>
      </c>
      <c r="C494" s="3">
        <v>3410</v>
      </c>
      <c r="D494" s="74" t="s">
        <v>1579</v>
      </c>
      <c r="E494" s="100">
        <v>637</v>
      </c>
      <c r="F494" s="100">
        <v>0</v>
      </c>
      <c r="G494" s="100">
        <v>0</v>
      </c>
      <c r="H494" s="100">
        <v>0</v>
      </c>
      <c r="I494" s="100">
        <v>0</v>
      </c>
      <c r="J494" s="130">
        <v>637</v>
      </c>
      <c r="K494" s="135" t="str">
        <f>IFERROR(VLOOKUP(C494,'CEDARS School FRPL'!$C$4:$H$20003, 6, FALSE), "No")</f>
        <v>Yes</v>
      </c>
      <c r="L494" s="94">
        <f>IFERROR(VLOOKUP($C494,'CEDARS School FRPL'!$C$4:$G$20003,3,FALSE),"NO Enroll Rprtd")</f>
        <v>0.6099</v>
      </c>
      <c r="N494" s="167"/>
      <c r="O494" s="136"/>
    </row>
    <row r="495" spans="1:15">
      <c r="A495" t="s">
        <v>2368</v>
      </c>
      <c r="B495" s="77" t="s">
        <v>2637</v>
      </c>
      <c r="C495" s="3">
        <v>3461</v>
      </c>
      <c r="D495" s="74" t="s">
        <v>1580</v>
      </c>
      <c r="E495" s="100">
        <v>409.79</v>
      </c>
      <c r="F495" s="100">
        <v>0</v>
      </c>
      <c r="G495" s="100">
        <v>0</v>
      </c>
      <c r="H495" s="100">
        <v>0</v>
      </c>
      <c r="I495" s="100">
        <v>0</v>
      </c>
      <c r="J495" s="130">
        <v>409.79</v>
      </c>
      <c r="K495" s="135" t="str">
        <f>IFERROR(VLOOKUP(C495,'CEDARS School FRPL'!$C$4:$H$20003, 6, FALSE), "No")</f>
        <v>No</v>
      </c>
      <c r="L495" s="94">
        <f>IFERROR(VLOOKUP($C495,'CEDARS School FRPL'!$C$4:$G$20003,3,FALSE),"NO Enroll Rprtd")</f>
        <v>0.2046</v>
      </c>
      <c r="N495" s="167"/>
      <c r="O495" s="136"/>
    </row>
    <row r="496" spans="1:15">
      <c r="A496" s="77" t="s">
        <v>2368</v>
      </c>
      <c r="B496" s="77" t="s">
        <v>2637</v>
      </c>
      <c r="C496" s="3">
        <v>3463</v>
      </c>
      <c r="D496" s="74" t="s">
        <v>2965</v>
      </c>
      <c r="E496" s="100">
        <v>628.78</v>
      </c>
      <c r="F496" s="100">
        <v>0</v>
      </c>
      <c r="G496" s="100">
        <v>0</v>
      </c>
      <c r="H496" s="100">
        <v>0</v>
      </c>
      <c r="I496" s="100">
        <v>0</v>
      </c>
      <c r="J496" s="130">
        <v>628.78</v>
      </c>
      <c r="K496" s="135" t="str">
        <f>IFERROR(VLOOKUP(C496,'CEDARS School FRPL'!$C$4:$H$20003, 6, FALSE), "No")</f>
        <v>No</v>
      </c>
      <c r="L496" s="94">
        <f>IFERROR(VLOOKUP($C496,'CEDARS School FRPL'!$C$4:$G$20003,3,FALSE),"NO Enroll Rprtd")</f>
        <v>0.159</v>
      </c>
      <c r="N496" s="167"/>
      <c r="O496" s="136"/>
    </row>
    <row r="497" spans="1:15">
      <c r="A497" s="77" t="s">
        <v>2368</v>
      </c>
      <c r="B497" s="77" t="s">
        <v>2637</v>
      </c>
      <c r="C497" s="3">
        <v>3464</v>
      </c>
      <c r="D497" s="74" t="s">
        <v>1581</v>
      </c>
      <c r="E497" s="100">
        <v>1330.9</v>
      </c>
      <c r="F497" s="100">
        <v>0</v>
      </c>
      <c r="G497" s="100">
        <v>126.46000000000001</v>
      </c>
      <c r="H497" s="100">
        <v>0</v>
      </c>
      <c r="I497" s="100">
        <v>0</v>
      </c>
      <c r="J497" s="130">
        <v>1457.3600000000001</v>
      </c>
      <c r="K497" s="135" t="str">
        <f>IFERROR(VLOOKUP(C497,'CEDARS School FRPL'!$C$4:$H$20003, 6, FALSE), "No")</f>
        <v>No</v>
      </c>
      <c r="L497" s="94">
        <f>IFERROR(VLOOKUP($C497,'CEDARS School FRPL'!$C$4:$G$20003,3,FALSE),"NO Enroll Rprtd")</f>
        <v>0.4345</v>
      </c>
      <c r="N497" s="167"/>
      <c r="O497" s="136"/>
    </row>
    <row r="498" spans="1:15">
      <c r="A498" s="77" t="s">
        <v>2368</v>
      </c>
      <c r="B498" s="77" t="s">
        <v>2637</v>
      </c>
      <c r="C498" s="3">
        <v>3503</v>
      </c>
      <c r="D498" s="74" t="s">
        <v>1582</v>
      </c>
      <c r="E498" s="100">
        <v>573.38</v>
      </c>
      <c r="F498" s="100">
        <v>0</v>
      </c>
      <c r="G498" s="100">
        <v>0</v>
      </c>
      <c r="H498" s="100">
        <v>0</v>
      </c>
      <c r="I498" s="100">
        <v>0</v>
      </c>
      <c r="J498" s="130">
        <v>573.38</v>
      </c>
      <c r="K498" s="135" t="str">
        <f>IFERROR(VLOOKUP(C498,'CEDARS School FRPL'!$C$4:$H$20003, 6, FALSE), "No")</f>
        <v>No</v>
      </c>
      <c r="L498" s="94">
        <f>IFERROR(VLOOKUP($C498,'CEDARS School FRPL'!$C$4:$G$20003,3,FALSE),"NO Enroll Rprtd")</f>
        <v>0.48559999999999998</v>
      </c>
      <c r="N498" s="167"/>
      <c r="O498" s="136"/>
    </row>
    <row r="499" spans="1:15">
      <c r="A499" s="77" t="s">
        <v>2368</v>
      </c>
      <c r="B499" s="77" t="s">
        <v>2637</v>
      </c>
      <c r="C499" s="3">
        <v>3504</v>
      </c>
      <c r="D499" s="74" t="s">
        <v>1583</v>
      </c>
      <c r="E499" s="100">
        <v>427.75</v>
      </c>
      <c r="F499" s="100">
        <v>0</v>
      </c>
      <c r="G499" s="100">
        <v>0</v>
      </c>
      <c r="H499" s="100">
        <v>0</v>
      </c>
      <c r="I499" s="100">
        <v>0</v>
      </c>
      <c r="J499" s="130">
        <v>427.75</v>
      </c>
      <c r="K499" s="135" t="str">
        <f>IFERROR(VLOOKUP(C499,'CEDARS School FRPL'!$C$4:$H$20003, 6, FALSE), "No")</f>
        <v>No</v>
      </c>
      <c r="L499" s="94">
        <f>IFERROR(VLOOKUP($C499,'CEDARS School FRPL'!$C$4:$G$20003,3,FALSE),"NO Enroll Rprtd")</f>
        <v>0.45929999999999999</v>
      </c>
      <c r="N499" s="167"/>
      <c r="O499" s="136"/>
    </row>
    <row r="500" spans="1:15">
      <c r="A500" s="77" t="s">
        <v>2368</v>
      </c>
      <c r="B500" s="77" t="s">
        <v>2637</v>
      </c>
      <c r="C500" s="3">
        <v>3534</v>
      </c>
      <c r="D500" s="74" t="s">
        <v>1584</v>
      </c>
      <c r="E500" s="100">
        <v>360.58</v>
      </c>
      <c r="F500" s="100">
        <v>0</v>
      </c>
      <c r="G500" s="100">
        <v>0</v>
      </c>
      <c r="H500" s="100">
        <v>0</v>
      </c>
      <c r="I500" s="100">
        <v>0</v>
      </c>
      <c r="J500" s="130">
        <v>360.58</v>
      </c>
      <c r="K500" s="135" t="str">
        <f>IFERROR(VLOOKUP(C500,'CEDARS School FRPL'!$C$4:$H$20003, 6, FALSE), "No")</f>
        <v>Yes</v>
      </c>
      <c r="L500" s="94">
        <f>IFERROR(VLOOKUP($C500,'CEDARS School FRPL'!$C$4:$G$20003,3,FALSE),"NO Enroll Rprtd")</f>
        <v>0.54530000000000001</v>
      </c>
      <c r="N500" s="167"/>
      <c r="O500" s="136"/>
    </row>
    <row r="501" spans="1:15">
      <c r="A501" s="77" t="s">
        <v>2368</v>
      </c>
      <c r="B501" s="77" t="s">
        <v>2637</v>
      </c>
      <c r="C501" s="3">
        <v>3536</v>
      </c>
      <c r="D501" s="74" t="s">
        <v>1585</v>
      </c>
      <c r="E501" s="100">
        <v>392.31</v>
      </c>
      <c r="F501" s="100">
        <v>0</v>
      </c>
      <c r="G501" s="100">
        <v>0</v>
      </c>
      <c r="H501" s="100">
        <v>0</v>
      </c>
      <c r="I501" s="100">
        <v>0</v>
      </c>
      <c r="J501" s="130">
        <v>392.31</v>
      </c>
      <c r="K501" s="135" t="str">
        <f>IFERROR(VLOOKUP(C501,'CEDARS School FRPL'!$C$4:$H$20003, 6, FALSE), "No")</f>
        <v>No</v>
      </c>
      <c r="L501" s="94">
        <f>IFERROR(VLOOKUP($C501,'CEDARS School FRPL'!$C$4:$G$20003,3,FALSE),"NO Enroll Rprtd")</f>
        <v>0.20630000000000001</v>
      </c>
      <c r="N501" s="167"/>
      <c r="O501" s="136"/>
    </row>
    <row r="502" spans="1:15">
      <c r="A502" s="77" t="s">
        <v>2368</v>
      </c>
      <c r="B502" s="77" t="s">
        <v>2637</v>
      </c>
      <c r="C502" s="3">
        <v>3560</v>
      </c>
      <c r="D502" s="74" t="s">
        <v>1586</v>
      </c>
      <c r="E502" s="100">
        <v>680.53</v>
      </c>
      <c r="F502" s="100">
        <v>0</v>
      </c>
      <c r="G502" s="100">
        <v>0</v>
      </c>
      <c r="H502" s="100">
        <v>0</v>
      </c>
      <c r="I502" s="100">
        <v>0</v>
      </c>
      <c r="J502" s="130">
        <v>680.53</v>
      </c>
      <c r="K502" s="135" t="str">
        <f>IFERROR(VLOOKUP(C502,'CEDARS School FRPL'!$C$4:$H$20003, 6, FALSE), "No")</f>
        <v>Yes</v>
      </c>
      <c r="L502" s="94">
        <f>IFERROR(VLOOKUP($C502,'CEDARS School FRPL'!$C$4:$G$20003,3,FALSE),"NO Enroll Rprtd")</f>
        <v>0.53090000000000004</v>
      </c>
      <c r="N502" s="167"/>
      <c r="O502" s="136"/>
    </row>
    <row r="503" spans="1:15">
      <c r="A503" s="77" t="s">
        <v>2368</v>
      </c>
      <c r="B503" s="77" t="s">
        <v>2637</v>
      </c>
      <c r="C503" s="3">
        <v>3605</v>
      </c>
      <c r="D503" s="74" t="s">
        <v>1587</v>
      </c>
      <c r="E503" s="100">
        <v>499.91</v>
      </c>
      <c r="F503" s="100">
        <v>0</v>
      </c>
      <c r="G503" s="100">
        <v>0</v>
      </c>
      <c r="H503" s="100">
        <v>0</v>
      </c>
      <c r="I503" s="100">
        <v>0</v>
      </c>
      <c r="J503" s="130">
        <v>499.91</v>
      </c>
      <c r="K503" s="135" t="str">
        <f>IFERROR(VLOOKUP(C503,'CEDARS School FRPL'!$C$4:$H$20003, 6, FALSE), "No")</f>
        <v>No</v>
      </c>
      <c r="L503" s="94">
        <f>IFERROR(VLOOKUP($C503,'CEDARS School FRPL'!$C$4:$G$20003,3,FALSE),"NO Enroll Rprtd")</f>
        <v>0.20580000000000001</v>
      </c>
      <c r="N503" s="167"/>
      <c r="O503" s="136"/>
    </row>
    <row r="504" spans="1:15">
      <c r="A504" s="77" t="s">
        <v>2368</v>
      </c>
      <c r="B504" s="77" t="s">
        <v>2637</v>
      </c>
      <c r="C504" s="3">
        <v>3606</v>
      </c>
      <c r="D504" s="74" t="s">
        <v>1588</v>
      </c>
      <c r="E504" s="100">
        <v>293.67</v>
      </c>
      <c r="F504" s="100">
        <v>0</v>
      </c>
      <c r="G504" s="100">
        <v>0</v>
      </c>
      <c r="H504" s="100">
        <v>0</v>
      </c>
      <c r="I504" s="100">
        <v>0</v>
      </c>
      <c r="J504" s="130">
        <v>293.67</v>
      </c>
      <c r="K504" s="135" t="str">
        <f>IFERROR(VLOOKUP(C504,'CEDARS School FRPL'!$C$4:$H$20003, 6, FALSE), "No")</f>
        <v>No</v>
      </c>
      <c r="L504" s="94">
        <f>IFERROR(VLOOKUP($C504,'CEDARS School FRPL'!$C$4:$G$20003,3,FALSE),"NO Enroll Rprtd")</f>
        <v>0.15179999999999999</v>
      </c>
      <c r="N504" s="167"/>
      <c r="O504" s="136"/>
    </row>
    <row r="505" spans="1:15">
      <c r="A505" s="77" t="s">
        <v>2368</v>
      </c>
      <c r="B505" s="77" t="s">
        <v>2637</v>
      </c>
      <c r="C505" s="3">
        <v>3607</v>
      </c>
      <c r="D505" s="74" t="s">
        <v>1589</v>
      </c>
      <c r="E505" s="100">
        <v>419.19</v>
      </c>
      <c r="F505" s="100">
        <v>0</v>
      </c>
      <c r="G505" s="100">
        <v>0</v>
      </c>
      <c r="H505" s="100">
        <v>0</v>
      </c>
      <c r="I505" s="100">
        <v>0</v>
      </c>
      <c r="J505" s="130">
        <v>419.19</v>
      </c>
      <c r="K505" s="135" t="str">
        <f>IFERROR(VLOOKUP(C505,'CEDARS School FRPL'!$C$4:$H$20003, 6, FALSE), "No")</f>
        <v>No</v>
      </c>
      <c r="L505" s="94">
        <f>IFERROR(VLOOKUP($C505,'CEDARS School FRPL'!$C$4:$G$20003,3,FALSE),"NO Enroll Rprtd")</f>
        <v>0.42459999999999998</v>
      </c>
      <c r="N505" s="167"/>
      <c r="O505" s="136"/>
    </row>
    <row r="506" spans="1:15">
      <c r="A506" s="77" t="s">
        <v>2368</v>
      </c>
      <c r="B506" s="77" t="s">
        <v>2637</v>
      </c>
      <c r="C506" s="3">
        <v>3608</v>
      </c>
      <c r="D506" s="74" t="s">
        <v>1590</v>
      </c>
      <c r="E506" s="100">
        <v>528.67999999999995</v>
      </c>
      <c r="F506" s="100">
        <v>0</v>
      </c>
      <c r="G506" s="100">
        <v>0</v>
      </c>
      <c r="H506" s="100">
        <v>0</v>
      </c>
      <c r="I506" s="100">
        <v>0</v>
      </c>
      <c r="J506" s="130">
        <v>528.67999999999995</v>
      </c>
      <c r="K506" s="135" t="str">
        <f>IFERROR(VLOOKUP(C506,'CEDARS School FRPL'!$C$4:$H$20003, 6, FALSE), "No")</f>
        <v>No</v>
      </c>
      <c r="L506" s="94">
        <f>IFERROR(VLOOKUP($C506,'CEDARS School FRPL'!$C$4:$G$20003,3,FALSE),"NO Enroll Rprtd")</f>
        <v>0.43569999999999998</v>
      </c>
      <c r="N506" s="167"/>
      <c r="O506" s="136"/>
    </row>
    <row r="507" spans="1:15">
      <c r="A507" s="77" t="s">
        <v>2368</v>
      </c>
      <c r="B507" s="77" t="s">
        <v>2637</v>
      </c>
      <c r="C507" s="3">
        <v>3650</v>
      </c>
      <c r="D507" s="74" t="s">
        <v>1591</v>
      </c>
      <c r="E507" s="100">
        <v>643.82000000000005</v>
      </c>
      <c r="F507" s="100">
        <v>0</v>
      </c>
      <c r="G507" s="100">
        <v>0</v>
      </c>
      <c r="H507" s="100">
        <v>0</v>
      </c>
      <c r="I507" s="100">
        <v>0</v>
      </c>
      <c r="J507" s="130">
        <v>643.82000000000005</v>
      </c>
      <c r="K507" s="135" t="str">
        <f>IFERROR(VLOOKUP(C507,'CEDARS School FRPL'!$C$4:$H$20003, 6, FALSE), "No")</f>
        <v>No</v>
      </c>
      <c r="L507" s="94">
        <f>IFERROR(VLOOKUP($C507,'CEDARS School FRPL'!$C$4:$G$20003,3,FALSE),"NO Enroll Rprtd")</f>
        <v>0.33100000000000002</v>
      </c>
      <c r="N507" s="167"/>
      <c r="O507" s="136"/>
    </row>
    <row r="508" spans="1:15">
      <c r="A508" s="77" t="s">
        <v>2368</v>
      </c>
      <c r="B508" s="77" t="s">
        <v>2637</v>
      </c>
      <c r="C508" s="3">
        <v>3689</v>
      </c>
      <c r="D508" s="74" t="s">
        <v>705</v>
      </c>
      <c r="E508" s="100">
        <v>559.77</v>
      </c>
      <c r="F508" s="100">
        <v>0</v>
      </c>
      <c r="G508" s="100">
        <v>0</v>
      </c>
      <c r="H508" s="100">
        <v>0</v>
      </c>
      <c r="I508" s="100">
        <v>0</v>
      </c>
      <c r="J508" s="130">
        <v>559.77</v>
      </c>
      <c r="K508" s="135" t="str">
        <f>IFERROR(VLOOKUP(C508,'CEDARS School FRPL'!$C$4:$H$20003, 6, FALSE), "No")</f>
        <v>No</v>
      </c>
      <c r="L508" s="94">
        <f>IFERROR(VLOOKUP($C508,'CEDARS School FRPL'!$C$4:$G$20003,3,FALSE),"NO Enroll Rprtd")</f>
        <v>0.1719</v>
      </c>
      <c r="N508" s="167"/>
      <c r="O508" s="136"/>
    </row>
    <row r="509" spans="1:15">
      <c r="A509" s="77" t="s">
        <v>2368</v>
      </c>
      <c r="B509" s="77" t="s">
        <v>2637</v>
      </c>
      <c r="C509" s="3">
        <v>3691</v>
      </c>
      <c r="D509" s="74" t="s">
        <v>1592</v>
      </c>
      <c r="E509" s="100">
        <v>479.2</v>
      </c>
      <c r="F509" s="100">
        <v>0</v>
      </c>
      <c r="G509" s="100">
        <v>0</v>
      </c>
      <c r="H509" s="100">
        <v>0</v>
      </c>
      <c r="I509" s="100">
        <v>0</v>
      </c>
      <c r="J509" s="130">
        <v>479.2</v>
      </c>
      <c r="K509" s="135" t="str">
        <f>IFERROR(VLOOKUP(C509,'CEDARS School FRPL'!$C$4:$H$20003, 6, FALSE), "No")</f>
        <v>Yes</v>
      </c>
      <c r="L509" s="94">
        <f>IFERROR(VLOOKUP($C509,'CEDARS School FRPL'!$C$4:$G$20003,3,FALSE),"NO Enroll Rprtd")</f>
        <v>0.70409999999999995</v>
      </c>
      <c r="N509" s="167"/>
      <c r="O509" s="136"/>
    </row>
    <row r="510" spans="1:15">
      <c r="A510" s="77" t="s">
        <v>2368</v>
      </c>
      <c r="B510" s="77" t="s">
        <v>2637</v>
      </c>
      <c r="C510" s="3">
        <v>3754</v>
      </c>
      <c r="D510" s="74" t="s">
        <v>1593</v>
      </c>
      <c r="E510" s="100">
        <v>473.78</v>
      </c>
      <c r="F510" s="100">
        <v>0</v>
      </c>
      <c r="G510" s="100">
        <v>0</v>
      </c>
      <c r="H510" s="100">
        <v>0</v>
      </c>
      <c r="I510" s="100">
        <v>0</v>
      </c>
      <c r="J510" s="130">
        <v>473.78</v>
      </c>
      <c r="K510" s="135" t="str">
        <f>IFERROR(VLOOKUP(C510,'CEDARS School FRPL'!$C$4:$H$20003, 6, FALSE), "No")</f>
        <v>Yes</v>
      </c>
      <c r="L510" s="94">
        <f>IFERROR(VLOOKUP($C510,'CEDARS School FRPL'!$C$4:$G$20003,3,FALSE),"NO Enroll Rprtd")</f>
        <v>0.50360000000000005</v>
      </c>
      <c r="N510" s="167"/>
      <c r="O510" s="136"/>
    </row>
    <row r="511" spans="1:15">
      <c r="A511" s="77" t="s">
        <v>2368</v>
      </c>
      <c r="B511" s="77" t="s">
        <v>2637</v>
      </c>
      <c r="C511" s="3">
        <v>3755</v>
      </c>
      <c r="D511" s="74" t="s">
        <v>1594</v>
      </c>
      <c r="E511" s="100">
        <v>1152.6199999999999</v>
      </c>
      <c r="F511" s="100">
        <v>0</v>
      </c>
      <c r="G511" s="100">
        <v>133.47</v>
      </c>
      <c r="H511" s="100">
        <v>0</v>
      </c>
      <c r="I511" s="100">
        <v>0</v>
      </c>
      <c r="J511" s="130">
        <v>1286.0899999999999</v>
      </c>
      <c r="K511" s="135" t="str">
        <f>IFERROR(VLOOKUP(C511,'CEDARS School FRPL'!$C$4:$H$20003, 6, FALSE), "No")</f>
        <v>No</v>
      </c>
      <c r="L511" s="94">
        <f>IFERROR(VLOOKUP($C511,'CEDARS School FRPL'!$C$4:$G$20003,3,FALSE),"NO Enroll Rprtd")</f>
        <v>0.47710000000000002</v>
      </c>
      <c r="N511" s="167"/>
      <c r="O511" s="136"/>
    </row>
    <row r="512" spans="1:15">
      <c r="A512" s="77" t="s">
        <v>2368</v>
      </c>
      <c r="B512" s="77" t="s">
        <v>2637</v>
      </c>
      <c r="C512" s="3">
        <v>3854</v>
      </c>
      <c r="D512" s="74" t="s">
        <v>1595</v>
      </c>
      <c r="E512" s="100">
        <v>176.21</v>
      </c>
      <c r="F512" s="100">
        <v>0</v>
      </c>
      <c r="G512" s="100">
        <v>2.99</v>
      </c>
      <c r="H512" s="100">
        <v>0</v>
      </c>
      <c r="I512" s="100">
        <v>0</v>
      </c>
      <c r="J512" s="130">
        <v>179.20000000000002</v>
      </c>
      <c r="K512" s="135" t="str">
        <f>IFERROR(VLOOKUP(C512,'CEDARS School FRPL'!$C$4:$H$20003, 6, FALSE), "No")</f>
        <v>Yes</v>
      </c>
      <c r="L512" s="94">
        <f>IFERROR(VLOOKUP($C512,'CEDARS School FRPL'!$C$4:$G$20003,3,FALSE),"NO Enroll Rprtd")</f>
        <v>0.59050000000000002</v>
      </c>
      <c r="N512" s="167"/>
      <c r="O512" s="136"/>
    </row>
    <row r="513" spans="1:15">
      <c r="A513" s="77" t="s">
        <v>2368</v>
      </c>
      <c r="B513" s="77" t="s">
        <v>2637</v>
      </c>
      <c r="C513" s="3">
        <v>5358</v>
      </c>
      <c r="D513" s="74" t="s">
        <v>1596</v>
      </c>
      <c r="E513" s="100">
        <v>0</v>
      </c>
      <c r="F513" s="100">
        <v>0</v>
      </c>
      <c r="G513" s="100">
        <v>0.17</v>
      </c>
      <c r="H513" s="100">
        <v>324.62</v>
      </c>
      <c r="I513" s="100">
        <v>0</v>
      </c>
      <c r="J513" s="130">
        <v>324.79000000000002</v>
      </c>
      <c r="K513" s="135" t="str">
        <f>IFERROR(VLOOKUP(C513,'CEDARS School FRPL'!$C$4:$H$20003, 6, FALSE), "No")</f>
        <v>No</v>
      </c>
      <c r="L513" s="94">
        <f>IFERROR(VLOOKUP($C513,'CEDARS School FRPL'!$C$4:$G$20003,3,FALSE),"NO Enroll Rprtd")</f>
        <v>0.40010000000000001</v>
      </c>
      <c r="N513" s="167"/>
      <c r="O513" s="136"/>
    </row>
    <row r="514" spans="1:15">
      <c r="A514" t="s">
        <v>2276</v>
      </c>
      <c r="B514" s="77" t="s">
        <v>2638</v>
      </c>
      <c r="C514" s="3">
        <v>2453</v>
      </c>
      <c r="D514" s="74" t="s">
        <v>1065</v>
      </c>
      <c r="E514" s="100">
        <v>770.15</v>
      </c>
      <c r="F514" s="100">
        <v>0</v>
      </c>
      <c r="G514" s="100">
        <v>0</v>
      </c>
      <c r="H514" s="100">
        <v>0</v>
      </c>
      <c r="I514" s="100">
        <v>0</v>
      </c>
      <c r="J514" s="130">
        <v>770.15</v>
      </c>
      <c r="K514" s="135" t="str">
        <f>IFERROR(VLOOKUP(C514,'CEDARS School FRPL'!$C$4:$H$20003, 6, FALSE), "No")</f>
        <v>Yes</v>
      </c>
      <c r="L514" s="94">
        <f>IFERROR(VLOOKUP($C514,'CEDARS School FRPL'!$C$4:$G$20003,3,FALSE),"NO Enroll Rprtd")</f>
        <v>0.51119999999999999</v>
      </c>
      <c r="N514" s="167"/>
      <c r="O514" s="136"/>
    </row>
    <row r="515" spans="1:15">
      <c r="A515" s="77" t="s">
        <v>2276</v>
      </c>
      <c r="B515" s="77" t="s">
        <v>2638</v>
      </c>
      <c r="C515" s="3">
        <v>2741</v>
      </c>
      <c r="D515" s="74" t="s">
        <v>467</v>
      </c>
      <c r="E515" s="100">
        <v>318.14</v>
      </c>
      <c r="F515" s="100">
        <v>13.33</v>
      </c>
      <c r="G515" s="100">
        <v>0</v>
      </c>
      <c r="H515" s="100">
        <v>0</v>
      </c>
      <c r="I515" s="100">
        <v>0</v>
      </c>
      <c r="J515" s="130">
        <v>331.46999999999997</v>
      </c>
      <c r="K515" s="135" t="str">
        <f>IFERROR(VLOOKUP(C515,'CEDARS School FRPL'!$C$4:$H$20003, 6, FALSE), "No")</f>
        <v>No</v>
      </c>
      <c r="L515" s="94">
        <f>IFERROR(VLOOKUP($C515,'CEDARS School FRPL'!$C$4:$G$20003,3,FALSE),"NO Enroll Rprtd")</f>
        <v>0.40949999999999998</v>
      </c>
      <c r="N515" s="167"/>
      <c r="O515" s="136"/>
    </row>
    <row r="516" spans="1:15">
      <c r="A516" s="77" t="s">
        <v>2276</v>
      </c>
      <c r="B516" s="77" t="s">
        <v>2638</v>
      </c>
      <c r="C516" s="3">
        <v>2996</v>
      </c>
      <c r="D516" s="74" t="s">
        <v>1066</v>
      </c>
      <c r="E516" s="100">
        <v>815.59</v>
      </c>
      <c r="F516" s="100">
        <v>0</v>
      </c>
      <c r="G516" s="100">
        <v>115.34</v>
      </c>
      <c r="H516" s="100">
        <v>0</v>
      </c>
      <c r="I516" s="100">
        <v>0</v>
      </c>
      <c r="J516" s="130">
        <v>930.93000000000006</v>
      </c>
      <c r="K516" s="135" t="str">
        <f>IFERROR(VLOOKUP(C516,'CEDARS School FRPL'!$C$4:$H$20003, 6, FALSE), "No")</f>
        <v>No</v>
      </c>
      <c r="L516" s="94">
        <f>IFERROR(VLOOKUP($C516,'CEDARS School FRPL'!$C$4:$G$20003,3,FALSE),"NO Enroll Rprtd")</f>
        <v>0.36880000000000002</v>
      </c>
      <c r="N516" s="167"/>
      <c r="O516" s="136"/>
    </row>
    <row r="517" spans="1:15">
      <c r="A517" s="77" t="s">
        <v>2276</v>
      </c>
      <c r="B517" s="77" t="s">
        <v>2638</v>
      </c>
      <c r="C517" s="3">
        <v>3596</v>
      </c>
      <c r="D517" s="74" t="s">
        <v>1067</v>
      </c>
      <c r="E517" s="100">
        <v>330.61</v>
      </c>
      <c r="F517" s="100">
        <v>0</v>
      </c>
      <c r="G517" s="100">
        <v>0</v>
      </c>
      <c r="H517" s="100">
        <v>0</v>
      </c>
      <c r="I517" s="100">
        <v>0</v>
      </c>
      <c r="J517" s="130">
        <v>330.61</v>
      </c>
      <c r="K517" s="135" t="str">
        <f>IFERROR(VLOOKUP(C517,'CEDARS School FRPL'!$C$4:$H$20003, 6, FALSE), "No")</f>
        <v>Yes</v>
      </c>
      <c r="L517" s="94">
        <f>IFERROR(VLOOKUP($C517,'CEDARS School FRPL'!$C$4:$G$20003,3,FALSE),"NO Enroll Rprtd")</f>
        <v>0.48180000000000001</v>
      </c>
      <c r="N517" s="167"/>
      <c r="O517" s="136"/>
    </row>
    <row r="518" spans="1:15">
      <c r="A518" s="77" t="s">
        <v>2276</v>
      </c>
      <c r="B518" s="77" t="s">
        <v>2638</v>
      </c>
      <c r="C518" s="3">
        <v>4411</v>
      </c>
      <c r="D518" s="74" t="s">
        <v>1068</v>
      </c>
      <c r="E518" s="100">
        <v>397</v>
      </c>
      <c r="F518" s="100">
        <v>12.89</v>
      </c>
      <c r="G518" s="100">
        <v>0</v>
      </c>
      <c r="H518" s="100">
        <v>0</v>
      </c>
      <c r="I518" s="100">
        <v>0</v>
      </c>
      <c r="J518" s="130">
        <v>409.89</v>
      </c>
      <c r="K518" s="135" t="str">
        <f>IFERROR(VLOOKUP(C518,'CEDARS School FRPL'!$C$4:$H$20003, 6, FALSE), "No")</f>
        <v>No</v>
      </c>
      <c r="L518" s="94">
        <f>IFERROR(VLOOKUP($C518,'CEDARS School FRPL'!$C$4:$G$20003,3,FALSE),"NO Enroll Rprtd")</f>
        <v>0.31469999999999998</v>
      </c>
      <c r="N518" s="167"/>
      <c r="O518" s="136"/>
    </row>
    <row r="519" spans="1:15">
      <c r="A519" s="77" t="s">
        <v>2276</v>
      </c>
      <c r="B519" s="77" t="s">
        <v>2638</v>
      </c>
      <c r="C519" s="3">
        <v>5097</v>
      </c>
      <c r="D519" s="74" t="s">
        <v>3305</v>
      </c>
      <c r="E519" s="100">
        <v>148.66</v>
      </c>
      <c r="F519" s="100">
        <v>0</v>
      </c>
      <c r="G519" s="100">
        <v>0</v>
      </c>
      <c r="H519" s="100">
        <v>10.11</v>
      </c>
      <c r="I519" s="100">
        <v>0</v>
      </c>
      <c r="J519" s="130">
        <v>158.76999999999998</v>
      </c>
      <c r="K519" s="135" t="str">
        <f>IFERROR(VLOOKUP(C519,'CEDARS School FRPL'!$C$4:$H$20003, 6, FALSE), "No")</f>
        <v>Yes</v>
      </c>
      <c r="L519" s="94">
        <f>IFERROR(VLOOKUP($C519,'CEDARS School FRPL'!$C$4:$G$20003,3,FALSE),"NO Enroll Rprtd")</f>
        <v>0.59989999999999999</v>
      </c>
      <c r="N519" s="167"/>
      <c r="O519" s="136"/>
    </row>
    <row r="520" spans="1:15">
      <c r="A520" s="77" t="s">
        <v>2276</v>
      </c>
      <c r="B520" s="77" t="s">
        <v>2638</v>
      </c>
      <c r="C520" s="3">
        <v>5718</v>
      </c>
      <c r="D520" s="74" t="s">
        <v>3068</v>
      </c>
      <c r="E520" s="100">
        <v>347.82</v>
      </c>
      <c r="F520" s="100">
        <v>13.33</v>
      </c>
      <c r="G520" s="100">
        <v>0</v>
      </c>
      <c r="H520" s="100">
        <v>0</v>
      </c>
      <c r="I520" s="100">
        <v>0</v>
      </c>
      <c r="J520" s="130">
        <v>361.15</v>
      </c>
      <c r="K520" s="135" t="str">
        <f>IFERROR(VLOOKUP(C520,'CEDARS School FRPL'!$C$4:$H$20003, 6, FALSE), "No")</f>
        <v>Yes</v>
      </c>
      <c r="L520" s="94">
        <f>IFERROR(VLOOKUP($C520,'CEDARS School FRPL'!$C$4:$G$20003,3,FALSE),"NO Enroll Rprtd")</f>
        <v>0.52810000000000001</v>
      </c>
      <c r="N520" s="167"/>
      <c r="O520" s="136"/>
    </row>
    <row r="521" spans="1:15">
      <c r="A521" s="77" t="s">
        <v>2276</v>
      </c>
      <c r="B521" s="77" t="s">
        <v>2638</v>
      </c>
      <c r="C521" s="3">
        <v>5959</v>
      </c>
      <c r="D521" s="74" t="s">
        <v>3280</v>
      </c>
      <c r="E521" s="100">
        <v>5.44</v>
      </c>
      <c r="F521" s="100">
        <v>0</v>
      </c>
      <c r="G521" s="100">
        <v>0</v>
      </c>
      <c r="H521" s="100">
        <v>0</v>
      </c>
      <c r="I521" s="100">
        <v>0</v>
      </c>
      <c r="J521" s="130">
        <v>5.44</v>
      </c>
      <c r="K521" s="135" t="str">
        <f>IFERROR(VLOOKUP(C521,'CEDARS School FRPL'!$C$4:$H$20003, 6, FALSE), "No")</f>
        <v>Yes</v>
      </c>
      <c r="L521" s="94">
        <f>IFERROR(VLOOKUP($C521,'CEDARS School FRPL'!$C$4:$G$20003,3,FALSE),"NO Enroll Rprtd")</f>
        <v>0.84209999999999996</v>
      </c>
      <c r="N521" s="167"/>
      <c r="O521" s="136"/>
    </row>
    <row r="522" spans="1:15">
      <c r="A522" s="77" t="s">
        <v>2229</v>
      </c>
      <c r="B522" s="77" t="s">
        <v>2639</v>
      </c>
      <c r="C522" s="3">
        <v>1629</v>
      </c>
      <c r="D522" s="74" t="s">
        <v>482</v>
      </c>
      <c r="E522" s="100">
        <v>12.69</v>
      </c>
      <c r="F522" s="100">
        <v>0</v>
      </c>
      <c r="G522" s="100">
        <v>0.63</v>
      </c>
      <c r="H522" s="100">
        <v>0</v>
      </c>
      <c r="I522" s="100">
        <v>0</v>
      </c>
      <c r="J522" s="130">
        <v>13.32</v>
      </c>
      <c r="K522" s="135" t="str">
        <f>IFERROR(VLOOKUP(C522,'CEDARS School FRPL'!$C$4:$H$20003, 6, FALSE), "No")</f>
        <v>Yes</v>
      </c>
      <c r="L522" s="94">
        <f>IFERROR(VLOOKUP($C522,'CEDARS School FRPL'!$C$4:$G$20003,3,FALSE),"NO Enroll Rprtd")</f>
        <v>0.67130000000000001</v>
      </c>
      <c r="N522" s="167"/>
      <c r="O522" s="136"/>
    </row>
    <row r="523" spans="1:15">
      <c r="A523" s="77" t="s">
        <v>2229</v>
      </c>
      <c r="B523" s="77" t="s">
        <v>2639</v>
      </c>
      <c r="C523" s="3">
        <v>2137</v>
      </c>
      <c r="D523" s="74" t="s">
        <v>483</v>
      </c>
      <c r="E523" s="100">
        <v>503.79</v>
      </c>
      <c r="F523" s="100">
        <v>0</v>
      </c>
      <c r="G523" s="100">
        <v>57.2</v>
      </c>
      <c r="H523" s="100">
        <v>0</v>
      </c>
      <c r="I523" s="100">
        <v>0</v>
      </c>
      <c r="J523" s="130">
        <v>560.99</v>
      </c>
      <c r="K523" s="135" t="str">
        <f>IFERROR(VLOOKUP(C523,'CEDARS School FRPL'!$C$4:$H$20003, 6, FALSE), "No")</f>
        <v>Yes</v>
      </c>
      <c r="L523" s="94">
        <f>IFERROR(VLOOKUP($C523,'CEDARS School FRPL'!$C$4:$G$20003,3,FALSE),"NO Enroll Rprtd")</f>
        <v>0.67210000000000003</v>
      </c>
      <c r="N523" s="167"/>
      <c r="O523" s="136"/>
    </row>
    <row r="524" spans="1:15">
      <c r="A524" t="s">
        <v>2229</v>
      </c>
      <c r="B524" s="77" t="s">
        <v>2639</v>
      </c>
      <c r="C524" s="3">
        <v>3217</v>
      </c>
      <c r="D524" s="74" t="s">
        <v>484</v>
      </c>
      <c r="E524" s="100">
        <v>631.09</v>
      </c>
      <c r="F524" s="100">
        <v>13.67</v>
      </c>
      <c r="G524" s="100">
        <v>0</v>
      </c>
      <c r="H524" s="100">
        <v>0</v>
      </c>
      <c r="I524" s="100">
        <v>0</v>
      </c>
      <c r="J524" s="130">
        <v>644.76</v>
      </c>
      <c r="K524" s="135" t="str">
        <f>IFERROR(VLOOKUP(C524,'CEDARS School FRPL'!$C$4:$H$20003, 6, FALSE), "No")</f>
        <v>Yes</v>
      </c>
      <c r="L524" s="94">
        <f>IFERROR(VLOOKUP($C524,'CEDARS School FRPL'!$C$4:$G$20003,3,FALSE),"NO Enroll Rprtd")</f>
        <v>0.67369999999999997</v>
      </c>
      <c r="N524" s="167"/>
      <c r="O524" s="136"/>
    </row>
    <row r="525" spans="1:15">
      <c r="A525" s="77" t="s">
        <v>2229</v>
      </c>
      <c r="B525" s="77" t="s">
        <v>2639</v>
      </c>
      <c r="C525" s="3">
        <v>4245</v>
      </c>
      <c r="D525" s="74" t="s">
        <v>485</v>
      </c>
      <c r="E525" s="100">
        <v>320.92</v>
      </c>
      <c r="F525" s="100">
        <v>0</v>
      </c>
      <c r="G525" s="100">
        <v>0</v>
      </c>
      <c r="H525" s="100">
        <v>0</v>
      </c>
      <c r="I525" s="100">
        <v>0</v>
      </c>
      <c r="J525" s="130">
        <v>320.92</v>
      </c>
      <c r="K525" s="135" t="str">
        <f>IFERROR(VLOOKUP(C525,'CEDARS School FRPL'!$C$4:$H$20003, 6, FALSE), "No")</f>
        <v>Yes</v>
      </c>
      <c r="L525" s="94">
        <f>IFERROR(VLOOKUP($C525,'CEDARS School FRPL'!$C$4:$G$20003,3,FALSE),"NO Enroll Rprtd")</f>
        <v>0.73050000000000004</v>
      </c>
      <c r="N525" s="167"/>
      <c r="O525" s="136"/>
    </row>
    <row r="526" spans="1:15">
      <c r="A526" s="77" t="s">
        <v>2229</v>
      </c>
      <c r="B526" s="77" t="s">
        <v>2639</v>
      </c>
      <c r="C526" s="3">
        <v>5416</v>
      </c>
      <c r="D526" s="74" t="s">
        <v>486</v>
      </c>
      <c r="E526" s="100">
        <v>0</v>
      </c>
      <c r="F526" s="100">
        <v>0</v>
      </c>
      <c r="G526" s="100">
        <v>0</v>
      </c>
      <c r="H526" s="100">
        <v>41.47</v>
      </c>
      <c r="I526" s="100">
        <v>0</v>
      </c>
      <c r="J526" s="130">
        <v>41.47</v>
      </c>
      <c r="K526" s="135" t="str">
        <f>IFERROR(VLOOKUP(C526,'CEDARS School FRPL'!$C$4:$H$20003, 6, FALSE), "No")</f>
        <v>Yes</v>
      </c>
      <c r="L526" s="94">
        <f>IFERROR(VLOOKUP($C526,'CEDARS School FRPL'!$C$4:$G$20003,3,FALSE),"NO Enroll Rprtd")</f>
        <v>0.75049999999999994</v>
      </c>
      <c r="N526" s="167"/>
      <c r="O526" s="136"/>
    </row>
    <row r="527" spans="1:15">
      <c r="A527" s="77" t="s">
        <v>2229</v>
      </c>
      <c r="B527" s="77" t="s">
        <v>2639</v>
      </c>
      <c r="C527" s="3">
        <v>5715</v>
      </c>
      <c r="D527" s="74" t="s">
        <v>3183</v>
      </c>
      <c r="E527" s="100">
        <v>50.62</v>
      </c>
      <c r="F527" s="100">
        <v>0</v>
      </c>
      <c r="G527" s="100">
        <v>0</v>
      </c>
      <c r="H527" s="100">
        <v>0</v>
      </c>
      <c r="I527" s="100">
        <v>0</v>
      </c>
      <c r="J527" s="130">
        <v>50.62</v>
      </c>
      <c r="K527" s="135" t="str">
        <f>IFERROR(VLOOKUP(C527,'CEDARS School FRPL'!$C$4:$H$20003, 6, FALSE), "No")</f>
        <v>Yes</v>
      </c>
      <c r="L527" s="94">
        <f>IFERROR(VLOOKUP($C527,'CEDARS School FRPL'!$C$4:$G$20003,3,FALSE),"NO Enroll Rprtd")</f>
        <v>0.76259999999999994</v>
      </c>
      <c r="N527" s="167"/>
      <c r="O527" s="136"/>
    </row>
    <row r="528" spans="1:15">
      <c r="A528" s="74" t="s">
        <v>2440</v>
      </c>
      <c r="B528" s="77" t="s">
        <v>2640</v>
      </c>
      <c r="C528" s="3">
        <v>2207</v>
      </c>
      <c r="D528" s="74" t="s">
        <v>2057</v>
      </c>
      <c r="E528" s="100">
        <v>71.3</v>
      </c>
      <c r="F528" s="100">
        <v>0</v>
      </c>
      <c r="G528" s="100">
        <v>0</v>
      </c>
      <c r="H528" s="100">
        <v>0</v>
      </c>
      <c r="I528" s="100">
        <v>0</v>
      </c>
      <c r="J528" s="130">
        <v>71.3</v>
      </c>
      <c r="K528" s="135" t="str">
        <f>IFERROR(VLOOKUP(C528,'CEDARS School FRPL'!$C$4:$H$20003, 6, FALSE), "No")</f>
        <v>Yes</v>
      </c>
      <c r="L528" s="94">
        <f>IFERROR(VLOOKUP($C528,'CEDARS School FRPL'!$C$4:$G$20003,3,FALSE),"NO Enroll Rprtd")</f>
        <v>0.63539999999999996</v>
      </c>
      <c r="N528" s="167"/>
      <c r="O528" s="136"/>
    </row>
    <row r="529" spans="1:15">
      <c r="A529" s="77" t="s">
        <v>2170</v>
      </c>
      <c r="B529" s="77" t="s">
        <v>2641</v>
      </c>
      <c r="C529" s="3">
        <v>2688</v>
      </c>
      <c r="D529" s="74" t="s">
        <v>101</v>
      </c>
      <c r="E529" s="100">
        <v>204.03</v>
      </c>
      <c r="F529" s="100">
        <v>0</v>
      </c>
      <c r="G529" s="100">
        <v>0</v>
      </c>
      <c r="H529" s="100">
        <v>0</v>
      </c>
      <c r="I529" s="100">
        <v>0</v>
      </c>
      <c r="J529" s="130">
        <v>204.03</v>
      </c>
      <c r="K529" s="135" t="str">
        <f>IFERROR(VLOOKUP(C529,'CEDARS School FRPL'!$C$4:$H$20003, 6, FALSE), "No")</f>
        <v>Yes</v>
      </c>
      <c r="L529" s="94">
        <f>IFERROR(VLOOKUP($C529,'CEDARS School FRPL'!$C$4:$G$20003,3,FALSE),"NO Enroll Rprtd")</f>
        <v>0.72489999999999999</v>
      </c>
      <c r="N529" s="167"/>
      <c r="O529" s="136"/>
    </row>
    <row r="530" spans="1:15">
      <c r="A530" s="77" t="s">
        <v>2170</v>
      </c>
      <c r="B530" s="77" t="s">
        <v>2641</v>
      </c>
      <c r="C530" s="3">
        <v>3317</v>
      </c>
      <c r="D530" s="74" t="s">
        <v>102</v>
      </c>
      <c r="E530" s="100">
        <v>192.33</v>
      </c>
      <c r="F530" s="100">
        <v>0</v>
      </c>
      <c r="G530" s="100">
        <v>7.68</v>
      </c>
      <c r="H530" s="100">
        <v>0</v>
      </c>
      <c r="I530" s="100">
        <v>0</v>
      </c>
      <c r="J530" s="130">
        <v>200.01000000000002</v>
      </c>
      <c r="K530" s="135" t="str">
        <f>IFERROR(VLOOKUP(C530,'CEDARS School FRPL'!$C$4:$H$20003, 6, FALSE), "No")</f>
        <v>Yes</v>
      </c>
      <c r="L530" s="94">
        <f>IFERROR(VLOOKUP($C530,'CEDARS School FRPL'!$C$4:$G$20003,3,FALSE),"NO Enroll Rprtd")</f>
        <v>0.65969999999999995</v>
      </c>
      <c r="N530" s="167"/>
      <c r="O530" s="136"/>
    </row>
    <row r="531" spans="1:15">
      <c r="A531" s="77" t="s">
        <v>2247</v>
      </c>
      <c r="B531" s="77" t="s">
        <v>2642</v>
      </c>
      <c r="C531" s="3">
        <v>2980</v>
      </c>
      <c r="D531" s="74" t="s">
        <v>674</v>
      </c>
      <c r="E531" s="100">
        <v>443.48</v>
      </c>
      <c r="F531" s="100">
        <v>0</v>
      </c>
      <c r="G531" s="100">
        <v>0</v>
      </c>
      <c r="H531" s="100">
        <v>0</v>
      </c>
      <c r="I531" s="100">
        <v>0</v>
      </c>
      <c r="J531" s="130">
        <v>443.48</v>
      </c>
      <c r="K531" s="135" t="str">
        <f>IFERROR(VLOOKUP(C531,'CEDARS School FRPL'!$C$4:$H$20003, 6, FALSE), "No")</f>
        <v>No</v>
      </c>
      <c r="L531" s="94">
        <f>IFERROR(VLOOKUP($C531,'CEDARS School FRPL'!$C$4:$G$20003,3,FALSE),"NO Enroll Rprtd")</f>
        <v>0.3463</v>
      </c>
      <c r="N531" s="167"/>
      <c r="O531" s="136"/>
    </row>
    <row r="532" spans="1:15">
      <c r="A532" s="77" t="s">
        <v>2247</v>
      </c>
      <c r="B532" s="77" t="s">
        <v>2642</v>
      </c>
      <c r="C532" s="3">
        <v>3330</v>
      </c>
      <c r="D532" s="74" t="s">
        <v>675</v>
      </c>
      <c r="E532" s="100">
        <v>1165.53</v>
      </c>
      <c r="F532" s="100">
        <v>0</v>
      </c>
      <c r="G532" s="100">
        <v>125.48</v>
      </c>
      <c r="H532" s="100">
        <v>20.22</v>
      </c>
      <c r="I532" s="100">
        <v>0</v>
      </c>
      <c r="J532" s="130">
        <v>1311.23</v>
      </c>
      <c r="K532" s="135" t="str">
        <f>IFERROR(VLOOKUP(C532,'CEDARS School FRPL'!$C$4:$H$20003, 6, FALSE), "No")</f>
        <v>No</v>
      </c>
      <c r="L532" s="94">
        <f>IFERROR(VLOOKUP($C532,'CEDARS School FRPL'!$C$4:$G$20003,3,FALSE),"NO Enroll Rprtd")</f>
        <v>0.27789999999999998</v>
      </c>
      <c r="N532" s="167"/>
      <c r="O532" s="136"/>
    </row>
    <row r="533" spans="1:15">
      <c r="A533" t="s">
        <v>2247</v>
      </c>
      <c r="B533" s="77" t="s">
        <v>2642</v>
      </c>
      <c r="C533" s="3">
        <v>3430</v>
      </c>
      <c r="D533" s="74" t="s">
        <v>676</v>
      </c>
      <c r="E533" s="100">
        <v>417.33</v>
      </c>
      <c r="F533" s="100">
        <v>0</v>
      </c>
      <c r="G533" s="100">
        <v>0</v>
      </c>
      <c r="H533" s="100">
        <v>0</v>
      </c>
      <c r="I533" s="100">
        <v>0</v>
      </c>
      <c r="J533" s="130">
        <v>417.33</v>
      </c>
      <c r="K533" s="135" t="str">
        <f>IFERROR(VLOOKUP(C533,'CEDARS School FRPL'!$C$4:$H$20003, 6, FALSE), "No")</f>
        <v>No</v>
      </c>
      <c r="L533" s="94">
        <f>IFERROR(VLOOKUP($C533,'CEDARS School FRPL'!$C$4:$G$20003,3,FALSE),"NO Enroll Rprtd")</f>
        <v>0.25800000000000001</v>
      </c>
      <c r="N533" s="167"/>
      <c r="O533" s="136"/>
    </row>
    <row r="534" spans="1:15">
      <c r="A534" s="77" t="s">
        <v>2247</v>
      </c>
      <c r="B534" s="77" t="s">
        <v>2642</v>
      </c>
      <c r="C534" s="3">
        <v>3585</v>
      </c>
      <c r="D534" s="74" t="s">
        <v>677</v>
      </c>
      <c r="E534" s="100">
        <v>408.62</v>
      </c>
      <c r="F534" s="100">
        <v>0</v>
      </c>
      <c r="G534" s="100">
        <v>0</v>
      </c>
      <c r="H534" s="100">
        <v>0</v>
      </c>
      <c r="I534" s="100">
        <v>0</v>
      </c>
      <c r="J534" s="130">
        <v>408.62</v>
      </c>
      <c r="K534" s="135" t="str">
        <f>IFERROR(VLOOKUP(C534,'CEDARS School FRPL'!$C$4:$H$20003, 6, FALSE), "No")</f>
        <v>No</v>
      </c>
      <c r="L534" s="94">
        <f>IFERROR(VLOOKUP($C534,'CEDARS School FRPL'!$C$4:$G$20003,3,FALSE),"NO Enroll Rprtd")</f>
        <v>0.22209999999999999</v>
      </c>
      <c r="N534" s="167"/>
      <c r="O534" s="136"/>
    </row>
    <row r="535" spans="1:15">
      <c r="A535" s="77" t="s">
        <v>2247</v>
      </c>
      <c r="B535" s="77" t="s">
        <v>2642</v>
      </c>
      <c r="C535" s="3">
        <v>3739</v>
      </c>
      <c r="D535" s="74" t="s">
        <v>678</v>
      </c>
      <c r="E535" s="100">
        <v>352.74</v>
      </c>
      <c r="F535" s="100">
        <v>0</v>
      </c>
      <c r="G535" s="100">
        <v>0</v>
      </c>
      <c r="H535" s="100">
        <v>0</v>
      </c>
      <c r="I535" s="100">
        <v>0</v>
      </c>
      <c r="J535" s="130">
        <v>352.74</v>
      </c>
      <c r="K535" s="135" t="str">
        <f>IFERROR(VLOOKUP(C535,'CEDARS School FRPL'!$C$4:$H$20003, 6, FALSE), "No")</f>
        <v>No</v>
      </c>
      <c r="L535" s="94">
        <f>IFERROR(VLOOKUP($C535,'CEDARS School FRPL'!$C$4:$G$20003,3,FALSE),"NO Enroll Rprtd")</f>
        <v>0.34620000000000001</v>
      </c>
      <c r="N535" s="167"/>
      <c r="O535" s="136"/>
    </row>
    <row r="536" spans="1:15">
      <c r="A536" s="77" t="s">
        <v>2247</v>
      </c>
      <c r="B536" s="77" t="s">
        <v>2642</v>
      </c>
      <c r="C536" s="3">
        <v>4210</v>
      </c>
      <c r="D536" s="74" t="s">
        <v>679</v>
      </c>
      <c r="E536" s="100">
        <v>514.27</v>
      </c>
      <c r="F536" s="100">
        <v>0</v>
      </c>
      <c r="G536" s="100">
        <v>0</v>
      </c>
      <c r="H536" s="100">
        <v>0</v>
      </c>
      <c r="I536" s="100">
        <v>0</v>
      </c>
      <c r="J536" s="130">
        <v>514.27</v>
      </c>
      <c r="K536" s="135" t="str">
        <f>IFERROR(VLOOKUP(C536,'CEDARS School FRPL'!$C$4:$H$20003, 6, FALSE), "No")</f>
        <v>No</v>
      </c>
      <c r="L536" s="94">
        <f>IFERROR(VLOOKUP($C536,'CEDARS School FRPL'!$C$4:$G$20003,3,FALSE),"NO Enroll Rprtd")</f>
        <v>0.34820000000000001</v>
      </c>
      <c r="N536" s="167"/>
      <c r="O536" s="136"/>
    </row>
    <row r="537" spans="1:15">
      <c r="A537" s="77" t="s">
        <v>2247</v>
      </c>
      <c r="B537" s="77" t="s">
        <v>2642</v>
      </c>
      <c r="C537" s="3">
        <v>4289</v>
      </c>
      <c r="D537" s="74" t="s">
        <v>680</v>
      </c>
      <c r="E537" s="100">
        <v>377.57</v>
      </c>
      <c r="F537" s="100">
        <v>0</v>
      </c>
      <c r="G537" s="100">
        <v>0</v>
      </c>
      <c r="H537" s="100">
        <v>0</v>
      </c>
      <c r="I537" s="100">
        <v>0</v>
      </c>
      <c r="J537" s="130">
        <v>377.57</v>
      </c>
      <c r="K537" s="135" t="str">
        <f>IFERROR(VLOOKUP(C537,'CEDARS School FRPL'!$C$4:$H$20003, 6, FALSE), "No")</f>
        <v>No</v>
      </c>
      <c r="L537" s="94">
        <f>IFERROR(VLOOKUP($C537,'CEDARS School FRPL'!$C$4:$G$20003,3,FALSE),"NO Enroll Rprtd")</f>
        <v>0.32529999999999998</v>
      </c>
      <c r="N537" s="167"/>
      <c r="O537" s="136"/>
    </row>
    <row r="538" spans="1:15">
      <c r="A538" t="s">
        <v>2247</v>
      </c>
      <c r="B538" s="77" t="s">
        <v>2642</v>
      </c>
      <c r="C538" s="3">
        <v>4550</v>
      </c>
      <c r="D538" s="74" t="s">
        <v>681</v>
      </c>
      <c r="E538" s="100">
        <v>501.02</v>
      </c>
      <c r="F538" s="100">
        <v>0</v>
      </c>
      <c r="G538" s="100">
        <v>0</v>
      </c>
      <c r="H538" s="100">
        <v>0</v>
      </c>
      <c r="I538" s="100">
        <v>0</v>
      </c>
      <c r="J538" s="130">
        <v>501.02</v>
      </c>
      <c r="K538" s="135" t="str">
        <f>IFERROR(VLOOKUP(C538,'CEDARS School FRPL'!$C$4:$H$20003, 6, FALSE), "No")</f>
        <v>No</v>
      </c>
      <c r="L538" s="94">
        <f>IFERROR(VLOOKUP($C538,'CEDARS School FRPL'!$C$4:$G$20003,3,FALSE),"NO Enroll Rprtd")</f>
        <v>0.27810000000000001</v>
      </c>
      <c r="N538" s="167"/>
      <c r="O538" s="136"/>
    </row>
    <row r="539" spans="1:15">
      <c r="A539" s="77" t="s">
        <v>2247</v>
      </c>
      <c r="B539" s="77" t="s">
        <v>2642</v>
      </c>
      <c r="C539" s="3">
        <v>5491</v>
      </c>
      <c r="D539" s="74" t="s">
        <v>3069</v>
      </c>
      <c r="E539" s="100">
        <v>0</v>
      </c>
      <c r="F539" s="100">
        <v>40</v>
      </c>
      <c r="G539" s="100">
        <v>0</v>
      </c>
      <c r="H539" s="100">
        <v>0</v>
      </c>
      <c r="I539" s="100">
        <v>0</v>
      </c>
      <c r="J539" s="130">
        <v>40</v>
      </c>
      <c r="K539" s="135" t="str">
        <f>IFERROR(VLOOKUP(C539,'CEDARS School FRPL'!$C$4:$H$20003, 6, FALSE), "No")</f>
        <v>No</v>
      </c>
      <c r="L539" s="94">
        <f>IFERROR(VLOOKUP($C539,'CEDARS School FRPL'!$C$4:$G$20003,3,FALSE),"NO Enroll Rprtd")</f>
        <v>0.1857</v>
      </c>
      <c r="N539" s="167"/>
      <c r="O539" s="136"/>
    </row>
    <row r="540" spans="1:15">
      <c r="A540" s="77" t="s">
        <v>2221</v>
      </c>
      <c r="B540" s="77" t="s">
        <v>2643</v>
      </c>
      <c r="C540" s="3">
        <v>2695</v>
      </c>
      <c r="D540" s="74" t="s">
        <v>444</v>
      </c>
      <c r="E540" s="100">
        <v>405.75</v>
      </c>
      <c r="F540" s="100">
        <v>0</v>
      </c>
      <c r="G540" s="100">
        <v>0</v>
      </c>
      <c r="H540" s="100">
        <v>0</v>
      </c>
      <c r="I540" s="100">
        <v>0</v>
      </c>
      <c r="J540" s="130">
        <v>405.75</v>
      </c>
      <c r="K540" s="135" t="str">
        <f>IFERROR(VLOOKUP(C540,'CEDARS School FRPL'!$C$4:$H$20003, 6, FALSE), "No")</f>
        <v>Yes</v>
      </c>
      <c r="L540" s="94">
        <f>IFERROR(VLOOKUP($C540,'CEDARS School FRPL'!$C$4:$G$20003,3,FALSE),"NO Enroll Rprtd")</f>
        <v>0.59960000000000002</v>
      </c>
      <c r="N540" s="167"/>
      <c r="O540" s="136"/>
    </row>
    <row r="541" spans="1:15">
      <c r="A541" s="77" t="s">
        <v>2221</v>
      </c>
      <c r="B541" s="77" t="s">
        <v>2643</v>
      </c>
      <c r="C541" s="3">
        <v>2793</v>
      </c>
      <c r="D541" s="74" t="s">
        <v>445</v>
      </c>
      <c r="E541" s="100">
        <v>479.76</v>
      </c>
      <c r="F541" s="100">
        <v>0</v>
      </c>
      <c r="G541" s="100">
        <v>0</v>
      </c>
      <c r="H541" s="100">
        <v>0</v>
      </c>
      <c r="I541" s="100">
        <v>0</v>
      </c>
      <c r="J541" s="130">
        <v>479.76</v>
      </c>
      <c r="K541" s="135" t="str">
        <f>IFERROR(VLOOKUP(C541,'CEDARS School FRPL'!$C$4:$H$20003, 6, FALSE), "No")</f>
        <v>Yes</v>
      </c>
      <c r="L541" s="94">
        <f>IFERROR(VLOOKUP($C541,'CEDARS School FRPL'!$C$4:$G$20003,3,FALSE),"NO Enroll Rprtd")</f>
        <v>0.58189999999999997</v>
      </c>
      <c r="N541" s="167"/>
      <c r="O541" s="136"/>
    </row>
    <row r="542" spans="1:15">
      <c r="A542" s="77" t="s">
        <v>2221</v>
      </c>
      <c r="B542" s="77" t="s">
        <v>2643</v>
      </c>
      <c r="C542" s="3">
        <v>2920</v>
      </c>
      <c r="D542" s="74" t="s">
        <v>446</v>
      </c>
      <c r="E542" s="100">
        <v>786.2</v>
      </c>
      <c r="F542" s="100">
        <v>0</v>
      </c>
      <c r="G542" s="100">
        <v>62.45</v>
      </c>
      <c r="H542" s="100">
        <v>0</v>
      </c>
      <c r="I542" s="100">
        <v>0</v>
      </c>
      <c r="J542" s="130">
        <v>848.65000000000009</v>
      </c>
      <c r="K542" s="135" t="str">
        <f>IFERROR(VLOOKUP(C542,'CEDARS School FRPL'!$C$4:$H$20003, 6, FALSE), "No")</f>
        <v>Yes</v>
      </c>
      <c r="L542" s="94">
        <f>IFERROR(VLOOKUP($C542,'CEDARS School FRPL'!$C$4:$G$20003,3,FALSE),"NO Enroll Rprtd")</f>
        <v>0.56630000000000003</v>
      </c>
      <c r="N542" s="167"/>
      <c r="O542" s="136"/>
    </row>
    <row r="543" spans="1:15">
      <c r="A543" s="77" t="s">
        <v>2221</v>
      </c>
      <c r="B543" s="77" t="s">
        <v>2643</v>
      </c>
      <c r="C543" s="3">
        <v>3092</v>
      </c>
      <c r="D543" s="74" t="s">
        <v>447</v>
      </c>
      <c r="E543" s="100">
        <v>468.42</v>
      </c>
      <c r="F543" s="100">
        <v>0</v>
      </c>
      <c r="G543" s="100">
        <v>0</v>
      </c>
      <c r="H543" s="100">
        <v>0</v>
      </c>
      <c r="I543" s="100">
        <v>0</v>
      </c>
      <c r="J543" s="130">
        <v>468.42</v>
      </c>
      <c r="K543" s="135" t="str">
        <f>IFERROR(VLOOKUP(C543,'CEDARS School FRPL'!$C$4:$H$20003, 6, FALSE), "No")</f>
        <v>Yes</v>
      </c>
      <c r="L543" s="94">
        <f>IFERROR(VLOOKUP($C543,'CEDARS School FRPL'!$C$4:$G$20003,3,FALSE),"NO Enroll Rprtd")</f>
        <v>0.61739999999999995</v>
      </c>
      <c r="N543" s="167"/>
      <c r="O543" s="136"/>
    </row>
    <row r="544" spans="1:15">
      <c r="A544" s="77" t="s">
        <v>2221</v>
      </c>
      <c r="B544" s="77" t="s">
        <v>2643</v>
      </c>
      <c r="C544" s="3">
        <v>3373</v>
      </c>
      <c r="D544" s="74" t="s">
        <v>448</v>
      </c>
      <c r="E544" s="100">
        <v>469.37</v>
      </c>
      <c r="F544" s="100">
        <v>0</v>
      </c>
      <c r="G544" s="100">
        <v>0</v>
      </c>
      <c r="H544" s="100">
        <v>0</v>
      </c>
      <c r="I544" s="100">
        <v>0</v>
      </c>
      <c r="J544" s="130">
        <v>469.37</v>
      </c>
      <c r="K544" s="135" t="str">
        <f>IFERROR(VLOOKUP(C544,'CEDARS School FRPL'!$C$4:$H$20003, 6, FALSE), "No")</f>
        <v>Yes</v>
      </c>
      <c r="L544" s="94">
        <f>IFERROR(VLOOKUP($C544,'CEDARS School FRPL'!$C$4:$G$20003,3,FALSE),"NO Enroll Rprtd")</f>
        <v>0.58440000000000003</v>
      </c>
      <c r="N544" s="167"/>
      <c r="O544" s="136"/>
    </row>
    <row r="545" spans="1:15">
      <c r="A545" s="77" t="s">
        <v>2221</v>
      </c>
      <c r="B545" s="77" t="s">
        <v>2643</v>
      </c>
      <c r="C545" s="3">
        <v>4229</v>
      </c>
      <c r="D545" s="74" t="s">
        <v>449</v>
      </c>
      <c r="E545" s="100">
        <v>0</v>
      </c>
      <c r="F545" s="100">
        <v>0</v>
      </c>
      <c r="G545" s="100">
        <v>0</v>
      </c>
      <c r="H545" s="100">
        <v>0</v>
      </c>
      <c r="I545" s="100">
        <v>0</v>
      </c>
      <c r="J545" s="130">
        <v>0</v>
      </c>
      <c r="K545" s="135" t="str">
        <f>IFERROR(VLOOKUP(C545,'CEDARS School FRPL'!$C$4:$H$20003, 6, FALSE), "No")</f>
        <v>No</v>
      </c>
      <c r="L545" s="94">
        <f>IFERROR(VLOOKUP($C545,'CEDARS School FRPL'!$C$4:$G$20003,3,FALSE),"NO Enroll Rprtd")</f>
        <v>0.3795</v>
      </c>
      <c r="N545" s="167"/>
      <c r="O545" s="136"/>
    </row>
    <row r="546" spans="1:15">
      <c r="A546" s="77" t="s">
        <v>2221</v>
      </c>
      <c r="B546" s="77" t="s">
        <v>2643</v>
      </c>
      <c r="C546" s="3">
        <v>5497</v>
      </c>
      <c r="D546" s="74" t="s">
        <v>3306</v>
      </c>
      <c r="E546" s="100">
        <v>0</v>
      </c>
      <c r="F546" s="100">
        <v>0</v>
      </c>
      <c r="G546" s="100">
        <v>0</v>
      </c>
      <c r="H546" s="100">
        <v>34.56</v>
      </c>
      <c r="I546" s="100">
        <v>0</v>
      </c>
      <c r="J546" s="130">
        <v>34.56</v>
      </c>
      <c r="K546" s="135" t="str">
        <f>IFERROR(VLOOKUP(C546,'CEDARS School FRPL'!$C$4:$H$20003, 6, FALSE), "No")</f>
        <v>Yes</v>
      </c>
      <c r="L546" s="94">
        <f>IFERROR(VLOOKUP($C546,'CEDARS School FRPL'!$C$4:$G$20003,3,FALSE),"NO Enroll Rprtd")</f>
        <v>0.77690000000000003</v>
      </c>
      <c r="N546" s="167"/>
      <c r="O546" s="136"/>
    </row>
    <row r="547" spans="1:15">
      <c r="A547" s="77" t="s">
        <v>2290</v>
      </c>
      <c r="B547" s="77" t="s">
        <v>2645</v>
      </c>
      <c r="C547" s="3">
        <v>2355</v>
      </c>
      <c r="D547" s="74" t="s">
        <v>1111</v>
      </c>
      <c r="E547" s="100">
        <v>50.67</v>
      </c>
      <c r="F547" s="100">
        <v>3</v>
      </c>
      <c r="G547" s="100">
        <v>0</v>
      </c>
      <c r="H547" s="100">
        <v>0</v>
      </c>
      <c r="I547" s="100">
        <v>0</v>
      </c>
      <c r="J547" s="130">
        <v>53.67</v>
      </c>
      <c r="K547" s="135" t="str">
        <f>IFERROR(VLOOKUP(C547,'CEDARS School FRPL'!$C$4:$H$20003, 6, FALSE), "No")</f>
        <v>Yes</v>
      </c>
      <c r="L547" s="94">
        <f>IFERROR(VLOOKUP($C547,'CEDARS School FRPL'!$C$4:$G$20003,3,FALSE),"NO Enroll Rprtd")</f>
        <v>0.51770000000000005</v>
      </c>
      <c r="N547" s="167"/>
      <c r="O547" s="136"/>
    </row>
    <row r="548" spans="1:15">
      <c r="A548" s="77" t="s">
        <v>2365</v>
      </c>
      <c r="B548" s="77" t="s">
        <v>2646</v>
      </c>
      <c r="C548" s="3">
        <v>1663</v>
      </c>
      <c r="D548" s="74" t="s">
        <v>1512</v>
      </c>
      <c r="E548" s="100">
        <v>3.22</v>
      </c>
      <c r="F548" s="100">
        <v>0</v>
      </c>
      <c r="G548" s="100">
        <v>0</v>
      </c>
      <c r="H548" s="100">
        <v>0</v>
      </c>
      <c r="I548" s="100">
        <v>0</v>
      </c>
      <c r="J548" s="130">
        <v>3.22</v>
      </c>
      <c r="K548" s="135" t="str">
        <f>IFERROR(VLOOKUP(C548,'CEDARS School FRPL'!$C$4:$H$20003, 6, FALSE), "No")</f>
        <v>Yes</v>
      </c>
      <c r="L548" s="94">
        <f>IFERROR(VLOOKUP($C548,'CEDARS School FRPL'!$C$4:$G$20003,3,FALSE),"NO Enroll Rprtd")</f>
        <v>0.83330000000000004</v>
      </c>
      <c r="N548" s="167"/>
      <c r="O548" s="136"/>
    </row>
    <row r="549" spans="1:15">
      <c r="A549" s="77" t="s">
        <v>2365</v>
      </c>
      <c r="B549" s="77" t="s">
        <v>2646</v>
      </c>
      <c r="C549" s="3">
        <v>1907</v>
      </c>
      <c r="D549" s="74" t="s">
        <v>1513</v>
      </c>
      <c r="E549" s="100">
        <v>75.7</v>
      </c>
      <c r="F549" s="100">
        <v>0</v>
      </c>
      <c r="G549" s="100">
        <v>14.32</v>
      </c>
      <c r="H549" s="100">
        <v>0</v>
      </c>
      <c r="I549" s="100">
        <v>0</v>
      </c>
      <c r="J549" s="130">
        <v>90.02000000000001</v>
      </c>
      <c r="K549" s="135" t="str">
        <f>IFERROR(VLOOKUP(C549,'CEDARS School FRPL'!$C$4:$H$20003, 6, FALSE), "No")</f>
        <v>No</v>
      </c>
      <c r="L549" s="94">
        <f>IFERROR(VLOOKUP($C549,'CEDARS School FRPL'!$C$4:$G$20003,3,FALSE),"NO Enroll Rprtd")</f>
        <v>0.37940000000000002</v>
      </c>
      <c r="N549" s="167"/>
      <c r="O549" s="136"/>
    </row>
    <row r="550" spans="1:15">
      <c r="A550" s="77" t="s">
        <v>2365</v>
      </c>
      <c r="B550" s="77" t="s">
        <v>2646</v>
      </c>
      <c r="C550" s="3">
        <v>2065</v>
      </c>
      <c r="D550" s="74" t="s">
        <v>1514</v>
      </c>
      <c r="E550" s="100">
        <v>391.78</v>
      </c>
      <c r="F550" s="100">
        <v>0</v>
      </c>
      <c r="G550" s="100">
        <v>0</v>
      </c>
      <c r="H550" s="100">
        <v>0</v>
      </c>
      <c r="I550" s="100">
        <v>0</v>
      </c>
      <c r="J550" s="130">
        <v>391.78</v>
      </c>
      <c r="K550" s="135" t="str">
        <f>IFERROR(VLOOKUP(C550,'CEDARS School FRPL'!$C$4:$H$20003, 6, FALSE), "No")</f>
        <v>Yes</v>
      </c>
      <c r="L550" s="94">
        <f>IFERROR(VLOOKUP($C550,'CEDARS School FRPL'!$C$4:$G$20003,3,FALSE),"NO Enroll Rprtd")</f>
        <v>0.6583</v>
      </c>
      <c r="N550" s="167"/>
      <c r="O550" s="136"/>
    </row>
    <row r="551" spans="1:15">
      <c r="A551" s="77" t="s">
        <v>2365</v>
      </c>
      <c r="B551" s="77" t="s">
        <v>2646</v>
      </c>
      <c r="C551" s="3">
        <v>2126</v>
      </c>
      <c r="D551" s="74" t="s">
        <v>1515</v>
      </c>
      <c r="E551" s="100">
        <v>1470.79</v>
      </c>
      <c r="F551" s="100">
        <v>0</v>
      </c>
      <c r="G551" s="100">
        <v>81.149999999999991</v>
      </c>
      <c r="H551" s="100">
        <v>0</v>
      </c>
      <c r="I551" s="100">
        <v>0</v>
      </c>
      <c r="J551" s="130">
        <v>1551.94</v>
      </c>
      <c r="K551" s="135" t="str">
        <f>IFERROR(VLOOKUP(C551,'CEDARS School FRPL'!$C$4:$H$20003, 6, FALSE), "No")</f>
        <v>Yes</v>
      </c>
      <c r="L551" s="94">
        <f>IFERROR(VLOOKUP($C551,'CEDARS School FRPL'!$C$4:$G$20003,3,FALSE),"NO Enroll Rprtd")</f>
        <v>0.56059999999999999</v>
      </c>
      <c r="N551" s="167"/>
      <c r="O551" s="136"/>
    </row>
    <row r="552" spans="1:15">
      <c r="A552" s="77" t="s">
        <v>2365</v>
      </c>
      <c r="B552" s="77" t="s">
        <v>2646</v>
      </c>
      <c r="C552" s="3">
        <v>2364</v>
      </c>
      <c r="D552" s="74" t="s">
        <v>1516</v>
      </c>
      <c r="E552" s="100">
        <v>708.82</v>
      </c>
      <c r="F552" s="100">
        <v>0</v>
      </c>
      <c r="G552" s="100">
        <v>0</v>
      </c>
      <c r="H552" s="100">
        <v>0</v>
      </c>
      <c r="I552" s="100">
        <v>0</v>
      </c>
      <c r="J552" s="130">
        <v>708.82</v>
      </c>
      <c r="K552" s="135" t="str">
        <f>IFERROR(VLOOKUP(C552,'CEDARS School FRPL'!$C$4:$H$20003, 6, FALSE), "No")</f>
        <v>Yes</v>
      </c>
      <c r="L552" s="94">
        <f>IFERROR(VLOOKUP($C552,'CEDARS School FRPL'!$C$4:$G$20003,3,FALSE),"NO Enroll Rprtd")</f>
        <v>0.60370000000000001</v>
      </c>
      <c r="N552" s="167"/>
      <c r="O552" s="136"/>
    </row>
    <row r="553" spans="1:15">
      <c r="A553" s="77" t="s">
        <v>2365</v>
      </c>
      <c r="B553" s="77" t="s">
        <v>2646</v>
      </c>
      <c r="C553" s="3">
        <v>2545</v>
      </c>
      <c r="D553" s="74" t="s">
        <v>1517</v>
      </c>
      <c r="E553" s="100">
        <v>490.24</v>
      </c>
      <c r="F553" s="100">
        <v>8.2200000000000006</v>
      </c>
      <c r="G553" s="100">
        <v>0</v>
      </c>
      <c r="H553" s="100">
        <v>0</v>
      </c>
      <c r="I553" s="100">
        <v>0</v>
      </c>
      <c r="J553" s="130">
        <v>498.46000000000004</v>
      </c>
      <c r="K553" s="135" t="str">
        <f>IFERROR(VLOOKUP(C553,'CEDARS School FRPL'!$C$4:$H$20003, 6, FALSE), "No")</f>
        <v>Yes</v>
      </c>
      <c r="L553" s="94">
        <f>IFERROR(VLOOKUP($C553,'CEDARS School FRPL'!$C$4:$G$20003,3,FALSE),"NO Enroll Rprtd")</f>
        <v>0.62760000000000005</v>
      </c>
      <c r="N553" s="167"/>
      <c r="O553" s="136"/>
    </row>
    <row r="554" spans="1:15">
      <c r="A554" s="77" t="s">
        <v>2365</v>
      </c>
      <c r="B554" s="77" t="s">
        <v>2646</v>
      </c>
      <c r="C554" s="3">
        <v>2669</v>
      </c>
      <c r="D554" s="74" t="s">
        <v>1495</v>
      </c>
      <c r="E554" s="100">
        <v>376.11</v>
      </c>
      <c r="F554" s="100">
        <v>0</v>
      </c>
      <c r="G554" s="100">
        <v>0</v>
      </c>
      <c r="H554" s="100">
        <v>0</v>
      </c>
      <c r="I554" s="100">
        <v>0</v>
      </c>
      <c r="J554" s="130">
        <v>376.11</v>
      </c>
      <c r="K554" s="135" t="str">
        <f>IFERROR(VLOOKUP(C554,'CEDARS School FRPL'!$C$4:$H$20003, 6, FALSE), "No")</f>
        <v>Yes</v>
      </c>
      <c r="L554" s="94">
        <f>IFERROR(VLOOKUP($C554,'CEDARS School FRPL'!$C$4:$G$20003,3,FALSE),"NO Enroll Rprtd")</f>
        <v>0.68959999999999999</v>
      </c>
      <c r="N554" s="167"/>
      <c r="O554" s="136"/>
    </row>
    <row r="555" spans="1:15">
      <c r="A555" s="77" t="s">
        <v>2365</v>
      </c>
      <c r="B555" s="77" t="s">
        <v>2646</v>
      </c>
      <c r="C555" s="3">
        <v>2751</v>
      </c>
      <c r="D555" s="74" t="s">
        <v>1518</v>
      </c>
      <c r="E555" s="100">
        <v>303.56</v>
      </c>
      <c r="F555" s="100">
        <v>0</v>
      </c>
      <c r="G555" s="100">
        <v>0</v>
      </c>
      <c r="H555" s="100">
        <v>0</v>
      </c>
      <c r="I555" s="100">
        <v>0</v>
      </c>
      <c r="J555" s="130">
        <v>303.56</v>
      </c>
      <c r="K555" s="135" t="str">
        <f>IFERROR(VLOOKUP(C555,'CEDARS School FRPL'!$C$4:$H$20003, 6, FALSE), "No")</f>
        <v>Yes</v>
      </c>
      <c r="L555" s="94">
        <f>IFERROR(VLOOKUP($C555,'CEDARS School FRPL'!$C$4:$G$20003,3,FALSE),"NO Enroll Rprtd")</f>
        <v>0.61180000000000001</v>
      </c>
      <c r="N555" s="167"/>
      <c r="O555" s="136"/>
    </row>
    <row r="556" spans="1:15">
      <c r="A556" s="77" t="s">
        <v>2365</v>
      </c>
      <c r="B556" s="77" t="s">
        <v>2646</v>
      </c>
      <c r="C556" s="3">
        <v>2752</v>
      </c>
      <c r="D556" s="74" t="s">
        <v>375</v>
      </c>
      <c r="E556" s="100">
        <v>418.72</v>
      </c>
      <c r="F556" s="100">
        <v>0</v>
      </c>
      <c r="G556" s="100">
        <v>0</v>
      </c>
      <c r="H556" s="100">
        <v>0</v>
      </c>
      <c r="I556" s="100">
        <v>0</v>
      </c>
      <c r="J556" s="130">
        <v>418.72</v>
      </c>
      <c r="K556" s="135" t="str">
        <f>IFERROR(VLOOKUP(C556,'CEDARS School FRPL'!$C$4:$H$20003, 6, FALSE), "No")</f>
        <v>No</v>
      </c>
      <c r="L556" s="94">
        <f>IFERROR(VLOOKUP($C556,'CEDARS School FRPL'!$C$4:$G$20003,3,FALSE),"NO Enroll Rprtd")</f>
        <v>0.438</v>
      </c>
      <c r="N556" s="167"/>
      <c r="O556" s="136"/>
    </row>
    <row r="557" spans="1:15">
      <c r="A557" s="77" t="s">
        <v>2365</v>
      </c>
      <c r="B557" s="77" t="s">
        <v>2646</v>
      </c>
      <c r="C557" s="3">
        <v>2811</v>
      </c>
      <c r="D557" s="74" t="s">
        <v>1519</v>
      </c>
      <c r="E557" s="100">
        <v>481.91</v>
      </c>
      <c r="F557" s="100">
        <v>0</v>
      </c>
      <c r="G557" s="100">
        <v>0</v>
      </c>
      <c r="H557" s="100">
        <v>0</v>
      </c>
      <c r="I557" s="100">
        <v>0</v>
      </c>
      <c r="J557" s="130">
        <v>481.91</v>
      </c>
      <c r="K557" s="135" t="str">
        <f>IFERROR(VLOOKUP(C557,'CEDARS School FRPL'!$C$4:$H$20003, 6, FALSE), "No")</f>
        <v>Yes</v>
      </c>
      <c r="L557" s="94">
        <f>IFERROR(VLOOKUP($C557,'CEDARS School FRPL'!$C$4:$G$20003,3,FALSE),"NO Enroll Rprtd")</f>
        <v>0.63470000000000004</v>
      </c>
      <c r="N557" s="167"/>
      <c r="O557" s="136"/>
    </row>
    <row r="558" spans="1:15">
      <c r="A558" s="77" t="s">
        <v>2365</v>
      </c>
      <c r="B558" s="77" t="s">
        <v>2646</v>
      </c>
      <c r="C558" s="3">
        <v>2883</v>
      </c>
      <c r="D558" s="74" t="s">
        <v>1520</v>
      </c>
      <c r="E558" s="100">
        <v>361.39</v>
      </c>
      <c r="F558" s="100">
        <v>0</v>
      </c>
      <c r="G558" s="100">
        <v>0</v>
      </c>
      <c r="H558" s="100">
        <v>0</v>
      </c>
      <c r="I558" s="100">
        <v>0</v>
      </c>
      <c r="J558" s="130">
        <v>361.39</v>
      </c>
      <c r="K558" s="135" t="str">
        <f>IFERROR(VLOOKUP(C558,'CEDARS School FRPL'!$C$4:$H$20003, 6, FALSE), "No")</f>
        <v>Yes</v>
      </c>
      <c r="L558" s="94">
        <f>IFERROR(VLOOKUP($C558,'CEDARS School FRPL'!$C$4:$G$20003,3,FALSE),"NO Enroll Rprtd")</f>
        <v>0.78310000000000002</v>
      </c>
      <c r="N558" s="167"/>
      <c r="O558" s="136"/>
    </row>
    <row r="559" spans="1:15">
      <c r="A559" s="77" t="s">
        <v>2365</v>
      </c>
      <c r="B559" s="77" t="s">
        <v>2646</v>
      </c>
      <c r="C559" s="3">
        <v>3002</v>
      </c>
      <c r="D559" s="74" t="s">
        <v>1521</v>
      </c>
      <c r="E559" s="100">
        <v>501.93</v>
      </c>
      <c r="F559" s="100">
        <v>7.67</v>
      </c>
      <c r="G559" s="100">
        <v>0</v>
      </c>
      <c r="H559" s="100">
        <v>0</v>
      </c>
      <c r="I559" s="100">
        <v>0</v>
      </c>
      <c r="J559" s="130">
        <v>509.6</v>
      </c>
      <c r="K559" s="135" t="str">
        <f>IFERROR(VLOOKUP(C559,'CEDARS School FRPL'!$C$4:$H$20003, 6, FALSE), "No")</f>
        <v>Yes</v>
      </c>
      <c r="L559" s="94">
        <f>IFERROR(VLOOKUP($C559,'CEDARS School FRPL'!$C$4:$G$20003,3,FALSE),"NO Enroll Rprtd")</f>
        <v>0.5534</v>
      </c>
      <c r="N559" s="167"/>
      <c r="O559" s="136"/>
    </row>
    <row r="560" spans="1:15">
      <c r="A560" s="77" t="s">
        <v>2365</v>
      </c>
      <c r="B560" s="77" t="s">
        <v>2646</v>
      </c>
      <c r="C560" s="3">
        <v>3184</v>
      </c>
      <c r="D560" s="74" t="s">
        <v>553</v>
      </c>
      <c r="E560" s="100">
        <v>623.11</v>
      </c>
      <c r="F560" s="100">
        <v>0</v>
      </c>
      <c r="G560" s="100">
        <v>0</v>
      </c>
      <c r="H560" s="100">
        <v>0</v>
      </c>
      <c r="I560" s="100">
        <v>0</v>
      </c>
      <c r="J560" s="130">
        <v>623.11</v>
      </c>
      <c r="K560" s="135" t="str">
        <f>IFERROR(VLOOKUP(C560,'CEDARS School FRPL'!$C$4:$H$20003, 6, FALSE), "No")</f>
        <v>Yes</v>
      </c>
      <c r="L560" s="94">
        <f>IFERROR(VLOOKUP($C560,'CEDARS School FRPL'!$C$4:$G$20003,3,FALSE),"NO Enroll Rprtd")</f>
        <v>0.69750000000000001</v>
      </c>
      <c r="N560" s="167"/>
      <c r="O560" s="136"/>
    </row>
    <row r="561" spans="1:15">
      <c r="A561" s="77" t="s">
        <v>2365</v>
      </c>
      <c r="B561" s="77" t="s">
        <v>2646</v>
      </c>
      <c r="C561" s="3">
        <v>3253</v>
      </c>
      <c r="D561" s="74" t="s">
        <v>904</v>
      </c>
      <c r="E561" s="100">
        <v>884.54</v>
      </c>
      <c r="F561" s="100">
        <v>0</v>
      </c>
      <c r="G561" s="100">
        <v>0</v>
      </c>
      <c r="H561" s="100">
        <v>0</v>
      </c>
      <c r="I561" s="100">
        <v>0</v>
      </c>
      <c r="J561" s="130">
        <v>884.54</v>
      </c>
      <c r="K561" s="135" t="str">
        <f>IFERROR(VLOOKUP(C561,'CEDARS School FRPL'!$C$4:$H$20003, 6, FALSE), "No")</f>
        <v>Yes</v>
      </c>
      <c r="L561" s="94">
        <f>IFERROR(VLOOKUP($C561,'CEDARS School FRPL'!$C$4:$G$20003,3,FALSE),"NO Enroll Rprtd")</f>
        <v>0.64059999999999995</v>
      </c>
      <c r="N561" s="167"/>
      <c r="O561" s="136"/>
    </row>
    <row r="562" spans="1:15">
      <c r="A562" s="77" t="s">
        <v>2365</v>
      </c>
      <c r="B562" s="77" t="s">
        <v>2646</v>
      </c>
      <c r="C562" s="3">
        <v>3407</v>
      </c>
      <c r="D562" s="74" t="s">
        <v>115</v>
      </c>
      <c r="E562" s="100">
        <v>1475.17</v>
      </c>
      <c r="F562" s="100">
        <v>0</v>
      </c>
      <c r="G562" s="100">
        <v>140.08000000000001</v>
      </c>
      <c r="H562" s="100">
        <v>0</v>
      </c>
      <c r="I562" s="100">
        <v>0</v>
      </c>
      <c r="J562" s="130">
        <v>1615.25</v>
      </c>
      <c r="K562" s="135" t="str">
        <f>IFERROR(VLOOKUP(C562,'CEDARS School FRPL'!$C$4:$H$20003, 6, FALSE), "No")</f>
        <v>Yes</v>
      </c>
      <c r="L562" s="94">
        <f>IFERROR(VLOOKUP($C562,'CEDARS School FRPL'!$C$4:$G$20003,3,FALSE),"NO Enroll Rprtd")</f>
        <v>0.54869999999999997</v>
      </c>
      <c r="N562" s="167"/>
      <c r="O562" s="136"/>
    </row>
    <row r="563" spans="1:15">
      <c r="A563" s="77" t="s">
        <v>2365</v>
      </c>
      <c r="B563" s="77" t="s">
        <v>2646</v>
      </c>
      <c r="C563" s="3">
        <v>3533</v>
      </c>
      <c r="D563" s="74" t="s">
        <v>77</v>
      </c>
      <c r="E563" s="100">
        <v>505.25</v>
      </c>
      <c r="F563" s="100">
        <v>0</v>
      </c>
      <c r="G563" s="100">
        <v>0</v>
      </c>
      <c r="H563" s="100">
        <v>0</v>
      </c>
      <c r="I563" s="100">
        <v>0</v>
      </c>
      <c r="J563" s="130">
        <v>505.25</v>
      </c>
      <c r="K563" s="135" t="str">
        <f>IFERROR(VLOOKUP(C563,'CEDARS School FRPL'!$C$4:$H$20003, 6, FALSE), "No")</f>
        <v>No</v>
      </c>
      <c r="L563" s="94">
        <f>IFERROR(VLOOKUP($C563,'CEDARS School FRPL'!$C$4:$G$20003,3,FALSE),"NO Enroll Rprtd")</f>
        <v>0.46010000000000001</v>
      </c>
      <c r="N563" s="167"/>
      <c r="O563" s="136"/>
    </row>
    <row r="564" spans="1:15">
      <c r="A564" s="77" t="s">
        <v>2365</v>
      </c>
      <c r="B564" s="77" t="s">
        <v>2646</v>
      </c>
      <c r="C564" s="3">
        <v>3686</v>
      </c>
      <c r="D564" s="74" t="s">
        <v>1522</v>
      </c>
      <c r="E564" s="100">
        <v>487.37</v>
      </c>
      <c r="F564" s="100">
        <v>8.58</v>
      </c>
      <c r="G564" s="100">
        <v>0</v>
      </c>
      <c r="H564" s="100">
        <v>0</v>
      </c>
      <c r="I564" s="100">
        <v>0</v>
      </c>
      <c r="J564" s="130">
        <v>495.95</v>
      </c>
      <c r="K564" s="135" t="str">
        <f>IFERROR(VLOOKUP(C564,'CEDARS School FRPL'!$C$4:$H$20003, 6, FALSE), "No")</f>
        <v>Yes</v>
      </c>
      <c r="L564" s="94">
        <f>IFERROR(VLOOKUP($C564,'CEDARS School FRPL'!$C$4:$G$20003,3,FALSE),"NO Enroll Rprtd")</f>
        <v>0.52869999999999995</v>
      </c>
      <c r="N564" s="167"/>
      <c r="O564" s="136"/>
    </row>
    <row r="565" spans="1:15">
      <c r="A565" s="77" t="s">
        <v>2365</v>
      </c>
      <c r="B565" s="77" t="s">
        <v>2646</v>
      </c>
      <c r="C565" s="3">
        <v>3752</v>
      </c>
      <c r="D565" s="74" t="s">
        <v>1523</v>
      </c>
      <c r="E565" s="100">
        <v>906.88</v>
      </c>
      <c r="F565" s="100">
        <v>0</v>
      </c>
      <c r="G565" s="100">
        <v>0</v>
      </c>
      <c r="H565" s="100">
        <v>0</v>
      </c>
      <c r="I565" s="100">
        <v>0</v>
      </c>
      <c r="J565" s="130">
        <v>906.88</v>
      </c>
      <c r="K565" s="135" t="str">
        <f>IFERROR(VLOOKUP(C565,'CEDARS School FRPL'!$C$4:$H$20003, 6, FALSE), "No")</f>
        <v>Yes</v>
      </c>
      <c r="L565" s="94">
        <f>IFERROR(VLOOKUP($C565,'CEDARS School FRPL'!$C$4:$G$20003,3,FALSE),"NO Enroll Rprtd")</f>
        <v>0.52490000000000003</v>
      </c>
      <c r="N565" s="167"/>
      <c r="O565" s="136"/>
    </row>
    <row r="566" spans="1:15">
      <c r="A566" s="77" t="s">
        <v>2365</v>
      </c>
      <c r="B566" s="77" t="s">
        <v>2646</v>
      </c>
      <c r="C566" s="3">
        <v>3903</v>
      </c>
      <c r="D566" s="74" t="s">
        <v>27</v>
      </c>
      <c r="E566" s="100">
        <v>20.11</v>
      </c>
      <c r="F566" s="100">
        <v>0</v>
      </c>
      <c r="G566" s="100">
        <v>0</v>
      </c>
      <c r="H566" s="100">
        <v>0</v>
      </c>
      <c r="I566" s="100">
        <v>0</v>
      </c>
      <c r="J566" s="130">
        <v>20.11</v>
      </c>
      <c r="K566" s="135" t="str">
        <f>IFERROR(VLOOKUP(C566,'CEDARS School FRPL'!$C$4:$H$20003, 6, FALSE), "No")</f>
        <v>No</v>
      </c>
      <c r="L566" s="94">
        <f>IFERROR(VLOOKUP($C566,'CEDARS School FRPL'!$C$4:$G$20003,3,FALSE),"NO Enroll Rprtd")</f>
        <v>0.39989999999999998</v>
      </c>
      <c r="N566" s="167"/>
      <c r="O566" s="136"/>
    </row>
    <row r="567" spans="1:15">
      <c r="A567" s="77" t="s">
        <v>2365</v>
      </c>
      <c r="B567" s="77" t="s">
        <v>2646</v>
      </c>
      <c r="C567" s="3">
        <v>4125</v>
      </c>
      <c r="D567" s="74" t="s">
        <v>1524</v>
      </c>
      <c r="E567" s="100">
        <v>584.62</v>
      </c>
      <c r="F567" s="100">
        <v>8</v>
      </c>
      <c r="G567" s="100">
        <v>0</v>
      </c>
      <c r="H567" s="100">
        <v>0</v>
      </c>
      <c r="I567" s="100">
        <v>0</v>
      </c>
      <c r="J567" s="130">
        <v>592.62</v>
      </c>
      <c r="K567" s="135" t="str">
        <f>IFERROR(VLOOKUP(C567,'CEDARS School FRPL'!$C$4:$H$20003, 6, FALSE), "No")</f>
        <v>No</v>
      </c>
      <c r="L567" s="94">
        <f>IFERROR(VLOOKUP($C567,'CEDARS School FRPL'!$C$4:$G$20003,3,FALSE),"NO Enroll Rprtd")</f>
        <v>0.44650000000000001</v>
      </c>
      <c r="N567" s="167"/>
      <c r="O567" s="136"/>
    </row>
    <row r="568" spans="1:15">
      <c r="A568" s="77" t="s">
        <v>2365</v>
      </c>
      <c r="B568" s="77" t="s">
        <v>2646</v>
      </c>
      <c r="C568" s="3">
        <v>4137</v>
      </c>
      <c r="D568" s="74" t="s">
        <v>1525</v>
      </c>
      <c r="E568" s="100">
        <v>156</v>
      </c>
      <c r="F568" s="100">
        <v>0</v>
      </c>
      <c r="G568" s="100">
        <v>0.74</v>
      </c>
      <c r="H568" s="100">
        <v>0</v>
      </c>
      <c r="I568" s="100">
        <v>0</v>
      </c>
      <c r="J568" s="130">
        <v>156.74</v>
      </c>
      <c r="K568" s="135" t="str">
        <f>IFERROR(VLOOKUP(C568,'CEDARS School FRPL'!$C$4:$H$20003, 6, FALSE), "No")</f>
        <v>Yes</v>
      </c>
      <c r="L568" s="94">
        <f>IFERROR(VLOOKUP($C568,'CEDARS School FRPL'!$C$4:$G$20003,3,FALSE),"NO Enroll Rprtd")</f>
        <v>0.59909999999999997</v>
      </c>
      <c r="N568" s="167"/>
      <c r="O568" s="136"/>
    </row>
    <row r="569" spans="1:15">
      <c r="A569" s="77" t="s">
        <v>2365</v>
      </c>
      <c r="B569" s="77" t="s">
        <v>2646</v>
      </c>
      <c r="C569" s="3">
        <v>4298</v>
      </c>
      <c r="D569" s="74" t="s">
        <v>1526</v>
      </c>
      <c r="E569" s="100">
        <v>492.22</v>
      </c>
      <c r="F569" s="100">
        <v>0</v>
      </c>
      <c r="G569" s="100">
        <v>0</v>
      </c>
      <c r="H569" s="100">
        <v>0</v>
      </c>
      <c r="I569" s="100">
        <v>0</v>
      </c>
      <c r="J569" s="130">
        <v>492.22</v>
      </c>
      <c r="K569" s="135" t="str">
        <f>IFERROR(VLOOKUP(C569,'CEDARS School FRPL'!$C$4:$H$20003, 6, FALSE), "No")</f>
        <v>No</v>
      </c>
      <c r="L569" s="94">
        <f>IFERROR(VLOOKUP($C569,'CEDARS School FRPL'!$C$4:$G$20003,3,FALSE),"NO Enroll Rprtd")</f>
        <v>0.17849999999999999</v>
      </c>
      <c r="N569" s="167"/>
      <c r="O569" s="136"/>
    </row>
    <row r="570" spans="1:15">
      <c r="A570" s="77" t="s">
        <v>2365</v>
      </c>
      <c r="B570" s="77" t="s">
        <v>2646</v>
      </c>
      <c r="C570" s="3">
        <v>4316</v>
      </c>
      <c r="D570" s="74" t="s">
        <v>1527</v>
      </c>
      <c r="E570" s="100">
        <v>701.78</v>
      </c>
      <c r="F570" s="100">
        <v>0</v>
      </c>
      <c r="G570" s="100">
        <v>0</v>
      </c>
      <c r="H570" s="100">
        <v>0</v>
      </c>
      <c r="I570" s="100">
        <v>0</v>
      </c>
      <c r="J570" s="130">
        <v>701.78</v>
      </c>
      <c r="K570" s="135" t="str">
        <f>IFERROR(VLOOKUP(C570,'CEDARS School FRPL'!$C$4:$H$20003, 6, FALSE), "No")</f>
        <v>No</v>
      </c>
      <c r="L570" s="94">
        <f>IFERROR(VLOOKUP($C570,'CEDARS School FRPL'!$C$4:$G$20003,3,FALSE),"NO Enroll Rprtd")</f>
        <v>0.253</v>
      </c>
      <c r="N570" s="167"/>
      <c r="O570" s="136"/>
    </row>
    <row r="571" spans="1:15">
      <c r="A571" s="77" t="s">
        <v>2365</v>
      </c>
      <c r="B571" s="77" t="s">
        <v>2646</v>
      </c>
      <c r="C571" s="3">
        <v>4334</v>
      </c>
      <c r="D571" s="74" t="s">
        <v>1528</v>
      </c>
      <c r="E571" s="100">
        <v>1031.92</v>
      </c>
      <c r="F571" s="100">
        <v>0</v>
      </c>
      <c r="G571" s="100">
        <v>0</v>
      </c>
      <c r="H571" s="100">
        <v>0</v>
      </c>
      <c r="I571" s="100">
        <v>0</v>
      </c>
      <c r="J571" s="130">
        <v>1031.92</v>
      </c>
      <c r="K571" s="135" t="str">
        <f>IFERROR(VLOOKUP(C571,'CEDARS School FRPL'!$C$4:$H$20003, 6, FALSE), "No")</f>
        <v>No</v>
      </c>
      <c r="L571" s="94">
        <f>IFERROR(VLOOKUP($C571,'CEDARS School FRPL'!$C$4:$G$20003,3,FALSE),"NO Enroll Rprtd")</f>
        <v>0.3155</v>
      </c>
      <c r="N571" s="167"/>
      <c r="O571" s="136"/>
    </row>
    <row r="572" spans="1:15">
      <c r="A572" s="77" t="s">
        <v>2365</v>
      </c>
      <c r="B572" s="77" t="s">
        <v>2646</v>
      </c>
      <c r="C572" s="3">
        <v>4382</v>
      </c>
      <c r="D572" s="74" t="s">
        <v>1529</v>
      </c>
      <c r="E572" s="100">
        <v>659.22</v>
      </c>
      <c r="F572" s="100">
        <v>0</v>
      </c>
      <c r="G572" s="100">
        <v>0</v>
      </c>
      <c r="H572" s="100">
        <v>0</v>
      </c>
      <c r="I572" s="100">
        <v>0</v>
      </c>
      <c r="J572" s="130">
        <v>659.22</v>
      </c>
      <c r="K572" s="135" t="str">
        <f>IFERROR(VLOOKUP(C572,'CEDARS School FRPL'!$C$4:$H$20003, 6, FALSE), "No")</f>
        <v>No</v>
      </c>
      <c r="L572" s="94">
        <f>IFERROR(VLOOKUP($C572,'CEDARS School FRPL'!$C$4:$G$20003,3,FALSE),"NO Enroll Rprtd")</f>
        <v>0.18579999999999999</v>
      </c>
      <c r="N572" s="167"/>
      <c r="O572" s="136"/>
    </row>
    <row r="573" spans="1:15">
      <c r="A573" s="77" t="s">
        <v>2365</v>
      </c>
      <c r="B573" s="77" t="s">
        <v>2646</v>
      </c>
      <c r="C573" s="3">
        <v>4437</v>
      </c>
      <c r="D573" s="74" t="s">
        <v>1530</v>
      </c>
      <c r="E573" s="100">
        <v>1060.29</v>
      </c>
      <c r="F573" s="100">
        <v>0</v>
      </c>
      <c r="G573" s="100">
        <v>0</v>
      </c>
      <c r="H573" s="100">
        <v>0</v>
      </c>
      <c r="I573" s="100">
        <v>0</v>
      </c>
      <c r="J573" s="130">
        <v>1060.29</v>
      </c>
      <c r="K573" s="135" t="str">
        <f>IFERROR(VLOOKUP(C573,'CEDARS School FRPL'!$C$4:$H$20003, 6, FALSE), "No")</f>
        <v>No</v>
      </c>
      <c r="L573" s="94">
        <f>IFERROR(VLOOKUP($C573,'CEDARS School FRPL'!$C$4:$G$20003,3,FALSE),"NO Enroll Rprtd")</f>
        <v>0.16289999999999999</v>
      </c>
      <c r="N573" s="167"/>
      <c r="O573" s="136"/>
    </row>
    <row r="574" spans="1:15">
      <c r="A574" s="77" t="s">
        <v>2365</v>
      </c>
      <c r="B574" s="77" t="s">
        <v>2646</v>
      </c>
      <c r="C574" s="3">
        <v>4438</v>
      </c>
      <c r="D574" s="74" t="s">
        <v>1531</v>
      </c>
      <c r="E574" s="100">
        <v>1908.43</v>
      </c>
      <c r="F574" s="100">
        <v>0</v>
      </c>
      <c r="G574" s="100">
        <v>167.74</v>
      </c>
      <c r="H574" s="100">
        <v>0</v>
      </c>
      <c r="I574" s="100">
        <v>0</v>
      </c>
      <c r="J574" s="130">
        <v>2076.17</v>
      </c>
      <c r="K574" s="135" t="str">
        <f>IFERROR(VLOOKUP(C574,'CEDARS School FRPL'!$C$4:$H$20003, 6, FALSE), "No")</f>
        <v>No</v>
      </c>
      <c r="L574" s="94">
        <f>IFERROR(VLOOKUP($C574,'CEDARS School FRPL'!$C$4:$G$20003,3,FALSE),"NO Enroll Rprtd")</f>
        <v>0.24049999999999999</v>
      </c>
      <c r="N574" s="167"/>
      <c r="O574" s="136"/>
    </row>
    <row r="575" spans="1:15">
      <c r="A575" s="77" t="s">
        <v>2365</v>
      </c>
      <c r="B575" s="77" t="s">
        <v>2646</v>
      </c>
      <c r="C575" s="3">
        <v>4530</v>
      </c>
      <c r="D575" s="74" t="s">
        <v>1532</v>
      </c>
      <c r="E575" s="100">
        <v>790.72</v>
      </c>
      <c r="F575" s="100">
        <v>0</v>
      </c>
      <c r="G575" s="100">
        <v>0</v>
      </c>
      <c r="H575" s="100">
        <v>0</v>
      </c>
      <c r="I575" s="100">
        <v>0</v>
      </c>
      <c r="J575" s="130">
        <v>790.72</v>
      </c>
      <c r="K575" s="135" t="str">
        <f>IFERROR(VLOOKUP(C575,'CEDARS School FRPL'!$C$4:$H$20003, 6, FALSE), "No")</f>
        <v>No</v>
      </c>
      <c r="L575" s="94">
        <f>IFERROR(VLOOKUP($C575,'CEDARS School FRPL'!$C$4:$G$20003,3,FALSE),"NO Enroll Rprtd")</f>
        <v>0.33100000000000002</v>
      </c>
      <c r="N575" s="167"/>
      <c r="O575" s="136"/>
    </row>
    <row r="576" spans="1:15">
      <c r="A576" s="77" t="s">
        <v>2365</v>
      </c>
      <c r="B576" s="77" t="s">
        <v>2646</v>
      </c>
      <c r="C576" s="3">
        <v>5091</v>
      </c>
      <c r="D576" s="74" t="s">
        <v>1533</v>
      </c>
      <c r="E576" s="100">
        <v>637.22</v>
      </c>
      <c r="F576" s="100">
        <v>0</v>
      </c>
      <c r="G576" s="100">
        <v>0</v>
      </c>
      <c r="H576" s="100">
        <v>0</v>
      </c>
      <c r="I576" s="100">
        <v>0</v>
      </c>
      <c r="J576" s="130">
        <v>637.22</v>
      </c>
      <c r="K576" s="135" t="str">
        <f>IFERROR(VLOOKUP(C576,'CEDARS School FRPL'!$C$4:$H$20003, 6, FALSE), "No")</f>
        <v>No</v>
      </c>
      <c r="L576" s="94">
        <f>IFERROR(VLOOKUP($C576,'CEDARS School FRPL'!$C$4:$G$20003,3,FALSE),"NO Enroll Rprtd")</f>
        <v>0.1231</v>
      </c>
      <c r="N576" s="167"/>
      <c r="O576" s="136"/>
    </row>
    <row r="577" spans="1:15">
      <c r="A577" s="77" t="s">
        <v>2365</v>
      </c>
      <c r="B577" s="77" t="s">
        <v>2646</v>
      </c>
      <c r="C577" s="3">
        <v>5330</v>
      </c>
      <c r="D577" s="74" t="s">
        <v>1534</v>
      </c>
      <c r="E577" s="100">
        <v>0</v>
      </c>
      <c r="F577" s="100">
        <v>0</v>
      </c>
      <c r="G577" s="100">
        <v>0.12</v>
      </c>
      <c r="H577" s="100">
        <v>188.37</v>
      </c>
      <c r="I577" s="100">
        <v>0</v>
      </c>
      <c r="J577" s="130">
        <v>188.49</v>
      </c>
      <c r="K577" s="135" t="str">
        <f>IFERROR(VLOOKUP(C577,'CEDARS School FRPL'!$C$4:$H$20003, 6, FALSE), "No")</f>
        <v>Yes</v>
      </c>
      <c r="L577" s="94">
        <f>IFERROR(VLOOKUP($C577,'CEDARS School FRPL'!$C$4:$G$20003,3,FALSE),"NO Enroll Rprtd")</f>
        <v>0.58830000000000005</v>
      </c>
      <c r="N577" s="167"/>
      <c r="O577" s="136"/>
    </row>
    <row r="578" spans="1:15">
      <c r="A578" s="77" t="s">
        <v>2365</v>
      </c>
      <c r="B578" s="77" t="s">
        <v>2646</v>
      </c>
      <c r="C578" s="3">
        <v>5570</v>
      </c>
      <c r="D578" s="74" t="s">
        <v>2926</v>
      </c>
      <c r="E578" s="100">
        <v>731.99</v>
      </c>
      <c r="F578" s="100">
        <v>8.89</v>
      </c>
      <c r="G578" s="100">
        <v>0</v>
      </c>
      <c r="H578" s="100">
        <v>0</v>
      </c>
      <c r="I578" s="100">
        <v>0</v>
      </c>
      <c r="J578" s="130">
        <v>740.88</v>
      </c>
      <c r="K578" s="135" t="str">
        <f>IFERROR(VLOOKUP(C578,'CEDARS School FRPL'!$C$4:$H$20003, 6, FALSE), "No")</f>
        <v>No</v>
      </c>
      <c r="L578" s="94">
        <f>IFERROR(VLOOKUP($C578,'CEDARS School FRPL'!$C$4:$G$20003,3,FALSE),"NO Enroll Rprtd")</f>
        <v>8.9899999999999994E-2</v>
      </c>
      <c r="N578" s="167"/>
      <c r="O578" s="136"/>
    </row>
    <row r="579" spans="1:15">
      <c r="A579" s="77" t="s">
        <v>2365</v>
      </c>
      <c r="B579" s="77" t="s">
        <v>2646</v>
      </c>
      <c r="C579" s="3">
        <v>5735</v>
      </c>
      <c r="D579" s="74" t="s">
        <v>3070</v>
      </c>
      <c r="E579" s="100">
        <v>59.22</v>
      </c>
      <c r="F579" s="100">
        <v>0</v>
      </c>
      <c r="G579" s="100">
        <v>0</v>
      </c>
      <c r="H579" s="100">
        <v>0</v>
      </c>
      <c r="I579" s="100">
        <v>0</v>
      </c>
      <c r="J579" s="130">
        <v>59.22</v>
      </c>
      <c r="K579" s="135" t="str">
        <f>IFERROR(VLOOKUP(C579,'CEDARS School FRPL'!$C$4:$H$20003, 6, FALSE), "No")</f>
        <v>Yes</v>
      </c>
      <c r="L579" s="94">
        <f>IFERROR(VLOOKUP($C579,'CEDARS School FRPL'!$C$4:$G$20003,3,FALSE),"NO Enroll Rprtd")</f>
        <v>0.84789999999999999</v>
      </c>
      <c r="N579" s="167"/>
      <c r="O579" s="136"/>
    </row>
    <row r="580" spans="1:15">
      <c r="A580" s="77" t="s">
        <v>2186</v>
      </c>
      <c r="B580" s="77" t="s">
        <v>2647</v>
      </c>
      <c r="C580" s="3">
        <v>1646</v>
      </c>
      <c r="D580" s="74" t="s">
        <v>3184</v>
      </c>
      <c r="E580" s="100">
        <v>96.16</v>
      </c>
      <c r="F580" s="100">
        <v>0</v>
      </c>
      <c r="G580" s="100">
        <v>0</v>
      </c>
      <c r="H580" s="100">
        <v>0</v>
      </c>
      <c r="I580" s="100">
        <v>0</v>
      </c>
      <c r="J580" s="130">
        <v>96.16</v>
      </c>
      <c r="K580" s="135" t="str">
        <f>IFERROR(VLOOKUP(C580,'CEDARS School FRPL'!$C$4:$H$20003, 6, FALSE), "No")</f>
        <v>Yes</v>
      </c>
      <c r="L580" s="94">
        <f>IFERROR(VLOOKUP($C580,'CEDARS School FRPL'!$C$4:$G$20003,3,FALSE),"NO Enroll Rprtd")</f>
        <v>0.57669999999999999</v>
      </c>
      <c r="N580" s="167"/>
      <c r="O580" s="136"/>
    </row>
    <row r="581" spans="1:15">
      <c r="A581" s="77" t="s">
        <v>2186</v>
      </c>
      <c r="B581" s="77" t="s">
        <v>2647</v>
      </c>
      <c r="C581" s="3">
        <v>1926</v>
      </c>
      <c r="D581" s="74" t="s">
        <v>216</v>
      </c>
      <c r="E581" s="100">
        <v>202.88</v>
      </c>
      <c r="F581" s="100">
        <v>0</v>
      </c>
      <c r="G581" s="100">
        <v>0</v>
      </c>
      <c r="H581" s="100">
        <v>0</v>
      </c>
      <c r="I581" s="100">
        <v>0</v>
      </c>
      <c r="J581" s="130">
        <v>202.88</v>
      </c>
      <c r="K581" s="135" t="str">
        <f>IFERROR(VLOOKUP(C581,'CEDARS School FRPL'!$C$4:$H$20003, 6, FALSE), "No")</f>
        <v>Yes</v>
      </c>
      <c r="L581" s="94">
        <f>IFERROR(VLOOKUP($C581,'CEDARS School FRPL'!$C$4:$G$20003,3,FALSE),"NO Enroll Rprtd")</f>
        <v>0.52849999999999997</v>
      </c>
      <c r="N581" s="167"/>
      <c r="O581" s="136"/>
    </row>
    <row r="582" spans="1:15">
      <c r="A582" s="77" t="s">
        <v>2186</v>
      </c>
      <c r="B582" s="77" t="s">
        <v>2647</v>
      </c>
      <c r="C582" s="3">
        <v>2724</v>
      </c>
      <c r="D582" s="74" t="s">
        <v>217</v>
      </c>
      <c r="E582" s="100">
        <v>1288.8699999999999</v>
      </c>
      <c r="F582" s="100">
        <v>0</v>
      </c>
      <c r="G582" s="100">
        <v>76.449999999999989</v>
      </c>
      <c r="H582" s="100">
        <v>0</v>
      </c>
      <c r="I582" s="100">
        <v>0</v>
      </c>
      <c r="J582" s="130">
        <v>1365.32</v>
      </c>
      <c r="K582" s="135" t="str">
        <f>IFERROR(VLOOKUP(C582,'CEDARS School FRPL'!$C$4:$H$20003, 6, FALSE), "No")</f>
        <v>Yes</v>
      </c>
      <c r="L582" s="94">
        <f>IFERROR(VLOOKUP($C582,'CEDARS School FRPL'!$C$4:$G$20003,3,FALSE),"NO Enroll Rprtd")</f>
        <v>0.55320000000000003</v>
      </c>
      <c r="M582" s="94"/>
      <c r="N582" s="167"/>
      <c r="O582" s="136"/>
    </row>
    <row r="583" spans="1:15">
      <c r="A583" s="77" t="s">
        <v>2186</v>
      </c>
      <c r="B583" s="77" t="s">
        <v>2647</v>
      </c>
      <c r="C583" s="3">
        <v>2829</v>
      </c>
      <c r="D583" s="74" t="s">
        <v>218</v>
      </c>
      <c r="E583" s="100">
        <v>355.14</v>
      </c>
      <c r="F583" s="100">
        <v>13.22</v>
      </c>
      <c r="G583" s="100">
        <v>0</v>
      </c>
      <c r="H583" s="100">
        <v>0</v>
      </c>
      <c r="I583" s="100">
        <v>0</v>
      </c>
      <c r="J583" s="130">
        <v>368.36</v>
      </c>
      <c r="K583" s="135" t="str">
        <f>IFERROR(VLOOKUP(C583,'CEDARS School FRPL'!$C$4:$H$20003, 6, FALSE), "No")</f>
        <v>Yes</v>
      </c>
      <c r="L583" s="94">
        <f>IFERROR(VLOOKUP($C583,'CEDARS School FRPL'!$C$4:$G$20003,3,FALSE),"NO Enroll Rprtd")</f>
        <v>0.62209999999999999</v>
      </c>
      <c r="N583" s="167"/>
      <c r="O583" s="136"/>
    </row>
    <row r="584" spans="1:15">
      <c r="A584" s="77" t="s">
        <v>2186</v>
      </c>
      <c r="B584" s="77" t="s">
        <v>2647</v>
      </c>
      <c r="C584" s="3">
        <v>2912</v>
      </c>
      <c r="D584" s="74" t="s">
        <v>219</v>
      </c>
      <c r="E584" s="100">
        <v>397.16</v>
      </c>
      <c r="F584" s="100">
        <v>0</v>
      </c>
      <c r="G584" s="100">
        <v>0</v>
      </c>
      <c r="H584" s="100">
        <v>0</v>
      </c>
      <c r="I584" s="100">
        <v>0</v>
      </c>
      <c r="J584" s="130">
        <v>397.16</v>
      </c>
      <c r="K584" s="135" t="str">
        <f>IFERROR(VLOOKUP(C584,'CEDARS School FRPL'!$C$4:$H$20003, 6, FALSE), "No")</f>
        <v>Yes</v>
      </c>
      <c r="L584" s="94">
        <f>IFERROR(VLOOKUP($C584,'CEDARS School FRPL'!$C$4:$G$20003,3,FALSE),"NO Enroll Rprtd")</f>
        <v>0.68259999999999998</v>
      </c>
      <c r="N584" s="167"/>
      <c r="O584" s="136"/>
    </row>
    <row r="585" spans="1:15">
      <c r="A585" t="s">
        <v>2186</v>
      </c>
      <c r="B585" s="77" t="s">
        <v>2647</v>
      </c>
      <c r="C585" s="3">
        <v>3148</v>
      </c>
      <c r="D585" s="74" t="s">
        <v>220</v>
      </c>
      <c r="E585" s="100">
        <v>398.28</v>
      </c>
      <c r="F585" s="100">
        <v>0</v>
      </c>
      <c r="G585" s="100">
        <v>0</v>
      </c>
      <c r="H585" s="100">
        <v>0</v>
      </c>
      <c r="I585" s="100">
        <v>0</v>
      </c>
      <c r="J585" s="130">
        <v>398.28</v>
      </c>
      <c r="K585" s="135" t="str">
        <f>IFERROR(VLOOKUP(C585,'CEDARS School FRPL'!$C$4:$H$20003, 6, FALSE), "No")</f>
        <v>Yes</v>
      </c>
      <c r="L585" s="94">
        <f>IFERROR(VLOOKUP($C585,'CEDARS School FRPL'!$C$4:$G$20003,3,FALSE),"NO Enroll Rprtd")</f>
        <v>0.59279999999999999</v>
      </c>
      <c r="N585" s="167"/>
      <c r="O585" s="136"/>
    </row>
    <row r="586" spans="1:15">
      <c r="A586" s="77" t="s">
        <v>2186</v>
      </c>
      <c r="B586" s="77" t="s">
        <v>2647</v>
      </c>
      <c r="C586" s="3">
        <v>3149</v>
      </c>
      <c r="D586" s="74" t="s">
        <v>221</v>
      </c>
      <c r="E586" s="100">
        <v>477.18</v>
      </c>
      <c r="F586" s="100">
        <v>12.4</v>
      </c>
      <c r="G586" s="100">
        <v>0</v>
      </c>
      <c r="H586" s="100">
        <v>0</v>
      </c>
      <c r="I586" s="100">
        <v>0</v>
      </c>
      <c r="J586" s="130">
        <v>489.58</v>
      </c>
      <c r="K586" s="135" t="str">
        <f>IFERROR(VLOOKUP(C586,'CEDARS School FRPL'!$C$4:$H$20003, 6, FALSE), "No")</f>
        <v>Yes</v>
      </c>
      <c r="L586" s="94">
        <f>IFERROR(VLOOKUP($C586,'CEDARS School FRPL'!$C$4:$G$20003,3,FALSE),"NO Enroll Rprtd")</f>
        <v>0.53700000000000003</v>
      </c>
      <c r="N586" s="167"/>
      <c r="O586" s="136"/>
    </row>
    <row r="587" spans="1:15">
      <c r="A587" s="77" t="s">
        <v>2186</v>
      </c>
      <c r="B587" s="77" t="s">
        <v>2647</v>
      </c>
      <c r="C587" s="3">
        <v>3320</v>
      </c>
      <c r="D587" s="74" t="s">
        <v>222</v>
      </c>
      <c r="E587" s="100">
        <v>820.82</v>
      </c>
      <c r="F587" s="100">
        <v>0</v>
      </c>
      <c r="G587" s="100">
        <v>0</v>
      </c>
      <c r="H587" s="100">
        <v>0</v>
      </c>
      <c r="I587" s="100">
        <v>0</v>
      </c>
      <c r="J587" s="130">
        <v>820.82</v>
      </c>
      <c r="K587" s="135" t="str">
        <f>IFERROR(VLOOKUP(C587,'CEDARS School FRPL'!$C$4:$H$20003, 6, FALSE), "No")</f>
        <v>Yes</v>
      </c>
      <c r="L587" s="94">
        <f>IFERROR(VLOOKUP($C587,'CEDARS School FRPL'!$C$4:$G$20003,3,FALSE),"NO Enroll Rprtd")</f>
        <v>0.63290000000000002</v>
      </c>
      <c r="N587" s="167"/>
      <c r="O587" s="136"/>
    </row>
    <row r="588" spans="1:15">
      <c r="A588" s="77" t="s">
        <v>2186</v>
      </c>
      <c r="B588" s="77" t="s">
        <v>2647</v>
      </c>
      <c r="C588" s="3">
        <v>3618</v>
      </c>
      <c r="D588" s="74" t="s">
        <v>223</v>
      </c>
      <c r="E588" s="100">
        <v>524.04999999999995</v>
      </c>
      <c r="F588" s="100">
        <v>0</v>
      </c>
      <c r="G588" s="100">
        <v>0</v>
      </c>
      <c r="H588" s="100">
        <v>0</v>
      </c>
      <c r="I588" s="100">
        <v>0</v>
      </c>
      <c r="J588" s="130">
        <v>524.04999999999995</v>
      </c>
      <c r="K588" s="135" t="str">
        <f>IFERROR(VLOOKUP(C588,'CEDARS School FRPL'!$C$4:$H$20003, 6, FALSE), "No")</f>
        <v>Yes</v>
      </c>
      <c r="L588" s="94">
        <f>IFERROR(VLOOKUP($C588,'CEDARS School FRPL'!$C$4:$G$20003,3,FALSE),"NO Enroll Rprtd")</f>
        <v>0.54059999999999997</v>
      </c>
      <c r="N588" s="167"/>
      <c r="O588" s="136"/>
    </row>
    <row r="589" spans="1:15">
      <c r="A589" s="77" t="s">
        <v>2186</v>
      </c>
      <c r="B589" s="77" t="s">
        <v>2647</v>
      </c>
      <c r="C589" s="3">
        <v>3736</v>
      </c>
      <c r="D589" s="74" t="s">
        <v>224</v>
      </c>
      <c r="E589" s="100">
        <v>455.94</v>
      </c>
      <c r="F589" s="100">
        <v>0</v>
      </c>
      <c r="G589" s="100">
        <v>0</v>
      </c>
      <c r="H589" s="100">
        <v>0</v>
      </c>
      <c r="I589" s="100">
        <v>0</v>
      </c>
      <c r="J589" s="130">
        <v>455.94</v>
      </c>
      <c r="K589" s="135" t="str">
        <f>IFERROR(VLOOKUP(C589,'CEDARS School FRPL'!$C$4:$H$20003, 6, FALSE), "No")</f>
        <v>Yes</v>
      </c>
      <c r="L589" s="94">
        <f>IFERROR(VLOOKUP($C589,'CEDARS School FRPL'!$C$4:$G$20003,3,FALSE),"NO Enroll Rprtd")</f>
        <v>0.63100000000000001</v>
      </c>
      <c r="N589" s="167"/>
      <c r="O589" s="136"/>
    </row>
    <row r="590" spans="1:15">
      <c r="A590" s="77" t="s">
        <v>2186</v>
      </c>
      <c r="B590" s="77" t="s">
        <v>2647</v>
      </c>
      <c r="C590" s="3">
        <v>3785</v>
      </c>
      <c r="D590" s="74" t="s">
        <v>225</v>
      </c>
      <c r="E590" s="100">
        <v>813.72</v>
      </c>
      <c r="F590" s="100">
        <v>0</v>
      </c>
      <c r="G590" s="100">
        <v>0</v>
      </c>
      <c r="H590" s="100">
        <v>0</v>
      </c>
      <c r="I590" s="100">
        <v>0</v>
      </c>
      <c r="J590" s="130">
        <v>813.72</v>
      </c>
      <c r="K590" s="135" t="str">
        <f>IFERROR(VLOOKUP(C590,'CEDARS School FRPL'!$C$4:$H$20003, 6, FALSE), "No")</f>
        <v>Yes</v>
      </c>
      <c r="L590" s="94">
        <f>IFERROR(VLOOKUP($C590,'CEDARS School FRPL'!$C$4:$G$20003,3,FALSE),"NO Enroll Rprtd")</f>
        <v>0.63970000000000005</v>
      </c>
      <c r="N590" s="167"/>
      <c r="O590" s="136"/>
    </row>
    <row r="591" spans="1:15">
      <c r="A591" s="77" t="s">
        <v>2186</v>
      </c>
      <c r="B591" s="77" t="s">
        <v>2647</v>
      </c>
      <c r="C591" s="3">
        <v>3822</v>
      </c>
      <c r="D591" s="74" t="s">
        <v>226</v>
      </c>
      <c r="E591" s="100">
        <v>391.3</v>
      </c>
      <c r="F591" s="100">
        <v>11.11</v>
      </c>
      <c r="G591" s="100">
        <v>0</v>
      </c>
      <c r="H591" s="100">
        <v>0</v>
      </c>
      <c r="I591" s="100">
        <v>0</v>
      </c>
      <c r="J591" s="130">
        <v>402.41</v>
      </c>
      <c r="K591" s="135" t="str">
        <f>IFERROR(VLOOKUP(C591,'CEDARS School FRPL'!$C$4:$H$20003, 6, FALSE), "No")</f>
        <v>Yes</v>
      </c>
      <c r="L591" s="94">
        <f>IFERROR(VLOOKUP($C591,'CEDARS School FRPL'!$C$4:$G$20003,3,FALSE),"NO Enroll Rprtd")</f>
        <v>0.58860000000000001</v>
      </c>
      <c r="N591" s="167"/>
      <c r="O591" s="136"/>
    </row>
    <row r="592" spans="1:15">
      <c r="A592" s="77" t="s">
        <v>2186</v>
      </c>
      <c r="B592" s="77" t="s">
        <v>2647</v>
      </c>
      <c r="C592" s="3">
        <v>3823</v>
      </c>
      <c r="D592" s="74" t="s">
        <v>227</v>
      </c>
      <c r="E592" s="100">
        <v>380.67</v>
      </c>
      <c r="F592" s="100">
        <v>0</v>
      </c>
      <c r="G592" s="100">
        <v>0</v>
      </c>
      <c r="H592" s="100">
        <v>0</v>
      </c>
      <c r="I592" s="100">
        <v>0</v>
      </c>
      <c r="J592" s="130">
        <v>380.67</v>
      </c>
      <c r="K592" s="135" t="str">
        <f>IFERROR(VLOOKUP(C592,'CEDARS School FRPL'!$C$4:$H$20003, 6, FALSE), "No")</f>
        <v>Yes</v>
      </c>
      <c r="L592" s="94">
        <f>IFERROR(VLOOKUP($C592,'CEDARS School FRPL'!$C$4:$G$20003,3,FALSE),"NO Enroll Rprtd")</f>
        <v>0.62590000000000001</v>
      </c>
      <c r="N592" s="167"/>
      <c r="O592" s="136"/>
    </row>
    <row r="593" spans="1:15">
      <c r="A593" s="77" t="s">
        <v>2186</v>
      </c>
      <c r="B593" s="77" t="s">
        <v>2647</v>
      </c>
      <c r="C593" s="3">
        <v>3970</v>
      </c>
      <c r="D593" s="74" t="s">
        <v>228</v>
      </c>
      <c r="E593" s="100">
        <v>405.54</v>
      </c>
      <c r="F593" s="100">
        <v>12.22</v>
      </c>
      <c r="G593" s="100">
        <v>0</v>
      </c>
      <c r="H593" s="100">
        <v>0</v>
      </c>
      <c r="I593" s="100">
        <v>0</v>
      </c>
      <c r="J593" s="130">
        <v>417.76000000000005</v>
      </c>
      <c r="K593" s="135" t="str">
        <f>IFERROR(VLOOKUP(C593,'CEDARS School FRPL'!$C$4:$H$20003, 6, FALSE), "No")</f>
        <v>Yes</v>
      </c>
      <c r="L593" s="94">
        <f>IFERROR(VLOOKUP($C593,'CEDARS School FRPL'!$C$4:$G$20003,3,FALSE),"NO Enroll Rprtd")</f>
        <v>0.55769999999999997</v>
      </c>
      <c r="N593" s="167"/>
      <c r="O593" s="136"/>
    </row>
    <row r="594" spans="1:15">
      <c r="A594" s="77" t="s">
        <v>2186</v>
      </c>
      <c r="B594" s="77" t="s">
        <v>2647</v>
      </c>
      <c r="C594" s="3">
        <v>3971</v>
      </c>
      <c r="D594" s="74" t="s">
        <v>229</v>
      </c>
      <c r="E594" s="100">
        <v>341.75</v>
      </c>
      <c r="F594" s="100">
        <v>0</v>
      </c>
      <c r="G594" s="100">
        <v>0</v>
      </c>
      <c r="H594" s="100">
        <v>0</v>
      </c>
      <c r="I594" s="100">
        <v>0</v>
      </c>
      <c r="J594" s="130">
        <v>341.75</v>
      </c>
      <c r="K594" s="135" t="str">
        <f>IFERROR(VLOOKUP(C594,'CEDARS School FRPL'!$C$4:$H$20003, 6, FALSE), "No")</f>
        <v>Yes</v>
      </c>
      <c r="L594" s="94">
        <f>IFERROR(VLOOKUP($C594,'CEDARS School FRPL'!$C$4:$G$20003,3,FALSE),"NO Enroll Rprtd")</f>
        <v>0.70609999999999995</v>
      </c>
      <c r="N594" s="167"/>
      <c r="O594" s="136"/>
    </row>
    <row r="595" spans="1:15">
      <c r="A595" s="77" t="s">
        <v>2186</v>
      </c>
      <c r="B595" s="77" t="s">
        <v>2647</v>
      </c>
      <c r="C595" s="3">
        <v>3994</v>
      </c>
      <c r="D595" s="74" t="s">
        <v>230</v>
      </c>
      <c r="E595" s="100">
        <v>446.5</v>
      </c>
      <c r="F595" s="100">
        <v>13.11</v>
      </c>
      <c r="G595" s="100">
        <v>0</v>
      </c>
      <c r="H595" s="100">
        <v>0</v>
      </c>
      <c r="I595" s="100">
        <v>0</v>
      </c>
      <c r="J595" s="130">
        <v>459.61</v>
      </c>
      <c r="K595" s="135" t="str">
        <f>IFERROR(VLOOKUP(C595,'CEDARS School FRPL'!$C$4:$H$20003, 6, FALSE), "No")</f>
        <v>Yes</v>
      </c>
      <c r="L595" s="94">
        <f>IFERROR(VLOOKUP($C595,'CEDARS School FRPL'!$C$4:$G$20003,3,FALSE),"NO Enroll Rprtd")</f>
        <v>0.63029999999999997</v>
      </c>
      <c r="N595" s="167"/>
      <c r="O595" s="136"/>
    </row>
    <row r="596" spans="1:15">
      <c r="A596" t="s">
        <v>2186</v>
      </c>
      <c r="B596" s="77" t="s">
        <v>2647</v>
      </c>
      <c r="C596" s="3">
        <v>3995</v>
      </c>
      <c r="D596" s="74" t="s">
        <v>231</v>
      </c>
      <c r="E596" s="100">
        <v>328.32</v>
      </c>
      <c r="F596" s="100">
        <v>0</v>
      </c>
      <c r="G596" s="100">
        <v>0</v>
      </c>
      <c r="H596" s="100">
        <v>0</v>
      </c>
      <c r="I596" s="100">
        <v>0</v>
      </c>
      <c r="J596" s="130">
        <v>328.32</v>
      </c>
      <c r="K596" s="135" t="str">
        <f>IFERROR(VLOOKUP(C596,'CEDARS School FRPL'!$C$4:$H$20003, 6, FALSE), "No")</f>
        <v>No</v>
      </c>
      <c r="L596" s="94">
        <f>IFERROR(VLOOKUP($C596,'CEDARS School FRPL'!$C$4:$G$20003,3,FALSE),"NO Enroll Rprtd")</f>
        <v>0.47060000000000002</v>
      </c>
      <c r="N596" s="167"/>
      <c r="O596" s="136"/>
    </row>
    <row r="597" spans="1:15">
      <c r="A597" s="77" t="s">
        <v>2186</v>
      </c>
      <c r="B597" s="77" t="s">
        <v>2647</v>
      </c>
      <c r="C597" s="3">
        <v>4042</v>
      </c>
      <c r="D597" s="74" t="s">
        <v>34</v>
      </c>
      <c r="E597" s="100">
        <v>350.79</v>
      </c>
      <c r="F597" s="100">
        <v>0</v>
      </c>
      <c r="G597" s="100">
        <v>14.3</v>
      </c>
      <c r="H597" s="100">
        <v>20</v>
      </c>
      <c r="I597" s="100">
        <v>0</v>
      </c>
      <c r="J597" s="130">
        <v>385.09000000000003</v>
      </c>
      <c r="K597" s="135" t="str">
        <f>IFERROR(VLOOKUP(C597,'CEDARS School FRPL'!$C$4:$H$20003, 6, FALSE), "No")</f>
        <v>Yes</v>
      </c>
      <c r="L597" s="94">
        <f>IFERROR(VLOOKUP($C597,'CEDARS School FRPL'!$C$4:$G$20003,3,FALSE),"NO Enroll Rprtd")</f>
        <v>0.57740000000000002</v>
      </c>
      <c r="N597" s="167"/>
      <c r="O597" s="136"/>
    </row>
    <row r="598" spans="1:15">
      <c r="A598" s="77" t="s">
        <v>2186</v>
      </c>
      <c r="B598" s="77" t="s">
        <v>2647</v>
      </c>
      <c r="C598" s="3">
        <v>4051</v>
      </c>
      <c r="D598" s="74" t="s">
        <v>232</v>
      </c>
      <c r="E598" s="100">
        <v>748.56</v>
      </c>
      <c r="F598" s="100">
        <v>0</v>
      </c>
      <c r="G598" s="100">
        <v>0</v>
      </c>
      <c r="H598" s="100">
        <v>0</v>
      </c>
      <c r="I598" s="100">
        <v>0</v>
      </c>
      <c r="J598" s="130">
        <v>748.56</v>
      </c>
      <c r="K598" s="135" t="str">
        <f>IFERROR(VLOOKUP(C598,'CEDARS School FRPL'!$C$4:$H$20003, 6, FALSE), "No")</f>
        <v>Yes</v>
      </c>
      <c r="L598" s="94">
        <f>IFERROR(VLOOKUP($C598,'CEDARS School FRPL'!$C$4:$G$20003,3,FALSE),"NO Enroll Rprtd")</f>
        <v>0.58030000000000004</v>
      </c>
      <c r="N598" s="167"/>
      <c r="O598" s="136"/>
    </row>
    <row r="599" spans="1:15">
      <c r="A599" s="77" t="s">
        <v>2186</v>
      </c>
      <c r="B599" s="77" t="s">
        <v>2647</v>
      </c>
      <c r="C599" s="3">
        <v>4162</v>
      </c>
      <c r="D599" s="74" t="s">
        <v>233</v>
      </c>
      <c r="E599" s="100">
        <v>1406.68</v>
      </c>
      <c r="F599" s="100">
        <v>0</v>
      </c>
      <c r="G599" s="100">
        <v>55.65</v>
      </c>
      <c r="H599" s="100">
        <v>0</v>
      </c>
      <c r="I599" s="100">
        <v>0</v>
      </c>
      <c r="J599" s="130">
        <v>1462.3300000000002</v>
      </c>
      <c r="K599" s="135" t="str">
        <f>IFERROR(VLOOKUP(C599,'CEDARS School FRPL'!$C$4:$H$20003, 6, FALSE), "No")</f>
        <v>No</v>
      </c>
      <c r="L599" s="94">
        <f>IFERROR(VLOOKUP($C599,'CEDARS School FRPL'!$C$4:$G$20003,3,FALSE),"NO Enroll Rprtd")</f>
        <v>0.45639999999999997</v>
      </c>
      <c r="N599" s="167"/>
      <c r="O599" s="136"/>
    </row>
    <row r="600" spans="1:15">
      <c r="A600" s="77" t="s">
        <v>2186</v>
      </c>
      <c r="B600" s="77" t="s">
        <v>2647</v>
      </c>
      <c r="C600" s="3">
        <v>4163</v>
      </c>
      <c r="D600" s="74" t="s">
        <v>234</v>
      </c>
      <c r="E600" s="100">
        <v>310.87</v>
      </c>
      <c r="F600" s="100">
        <v>0</v>
      </c>
      <c r="G600" s="100">
        <v>0</v>
      </c>
      <c r="H600" s="100">
        <v>0</v>
      </c>
      <c r="I600" s="100">
        <v>0</v>
      </c>
      <c r="J600" s="130">
        <v>310.87</v>
      </c>
      <c r="K600" s="135" t="str">
        <f>IFERROR(VLOOKUP(C600,'CEDARS School FRPL'!$C$4:$H$20003, 6, FALSE), "No")</f>
        <v>Yes</v>
      </c>
      <c r="L600" s="94">
        <f>IFERROR(VLOOKUP($C600,'CEDARS School FRPL'!$C$4:$G$20003,3,FALSE),"NO Enroll Rprtd")</f>
        <v>0.56699999999999995</v>
      </c>
      <c r="N600" s="167"/>
      <c r="O600" s="136"/>
    </row>
    <row r="601" spans="1:15">
      <c r="A601" s="77" t="s">
        <v>2186</v>
      </c>
      <c r="B601" s="77" t="s">
        <v>2647</v>
      </c>
      <c r="C601" s="3">
        <v>4203</v>
      </c>
      <c r="D601" s="74" t="s">
        <v>2648</v>
      </c>
      <c r="E601" s="100">
        <v>770.16</v>
      </c>
      <c r="F601" s="100">
        <v>0</v>
      </c>
      <c r="G601" s="100">
        <v>0</v>
      </c>
      <c r="H601" s="100">
        <v>0</v>
      </c>
      <c r="I601" s="100">
        <v>0</v>
      </c>
      <c r="J601" s="130">
        <v>770.16</v>
      </c>
      <c r="K601" s="135" t="str">
        <f>IFERROR(VLOOKUP(C601,'CEDARS School FRPL'!$C$4:$H$20003, 6, FALSE), "No")</f>
        <v>Yes</v>
      </c>
      <c r="L601" s="94">
        <f>IFERROR(VLOOKUP($C601,'CEDARS School FRPL'!$C$4:$G$20003,3,FALSE),"NO Enroll Rprtd")</f>
        <v>0.58609999999999995</v>
      </c>
      <c r="N601" s="167"/>
      <c r="O601" s="136"/>
    </row>
    <row r="602" spans="1:15">
      <c r="A602" s="77" t="s">
        <v>2186</v>
      </c>
      <c r="B602" s="77" t="s">
        <v>2647</v>
      </c>
      <c r="C602" s="3">
        <v>4209</v>
      </c>
      <c r="D602" s="74" t="s">
        <v>235</v>
      </c>
      <c r="E602" s="100">
        <v>807.87</v>
      </c>
      <c r="F602" s="100">
        <v>0</v>
      </c>
      <c r="G602" s="100">
        <v>0</v>
      </c>
      <c r="H602" s="100">
        <v>0</v>
      </c>
      <c r="I602" s="100">
        <v>0</v>
      </c>
      <c r="J602" s="130">
        <v>807.87</v>
      </c>
      <c r="K602" s="135" t="str">
        <f>IFERROR(VLOOKUP(C602,'CEDARS School FRPL'!$C$4:$H$20003, 6, FALSE), "No")</f>
        <v>No</v>
      </c>
      <c r="L602" s="94">
        <f>IFERROR(VLOOKUP($C602,'CEDARS School FRPL'!$C$4:$G$20003,3,FALSE),"NO Enroll Rprtd")</f>
        <v>0.41499999999999998</v>
      </c>
      <c r="N602" s="167"/>
      <c r="O602" s="136"/>
    </row>
    <row r="603" spans="1:15">
      <c r="A603" s="77" t="s">
        <v>2186</v>
      </c>
      <c r="B603" s="77" t="s">
        <v>2647</v>
      </c>
      <c r="C603" s="3">
        <v>4299</v>
      </c>
      <c r="D603" s="74" t="s">
        <v>236</v>
      </c>
      <c r="E603" s="100">
        <v>304.11</v>
      </c>
      <c r="F603" s="100">
        <v>0</v>
      </c>
      <c r="G603" s="100">
        <v>0</v>
      </c>
      <c r="H603" s="100">
        <v>0</v>
      </c>
      <c r="I603" s="100">
        <v>0</v>
      </c>
      <c r="J603" s="130">
        <v>304.11</v>
      </c>
      <c r="K603" s="135" t="str">
        <f>IFERROR(VLOOKUP(C603,'CEDARS School FRPL'!$C$4:$H$20003, 6, FALSE), "No")</f>
        <v>Yes</v>
      </c>
      <c r="L603" s="94">
        <f>IFERROR(VLOOKUP($C603,'CEDARS School FRPL'!$C$4:$G$20003,3,FALSE),"NO Enroll Rprtd")</f>
        <v>0.54379999999999995</v>
      </c>
      <c r="N603" s="167"/>
      <c r="O603" s="136"/>
    </row>
    <row r="604" spans="1:15">
      <c r="A604" s="77" t="s">
        <v>2186</v>
      </c>
      <c r="B604" s="77" t="s">
        <v>2647</v>
      </c>
      <c r="C604" s="3">
        <v>4380</v>
      </c>
      <c r="D604" s="74" t="s">
        <v>237</v>
      </c>
      <c r="E604" s="100">
        <v>461.43</v>
      </c>
      <c r="F604" s="100">
        <v>11.44</v>
      </c>
      <c r="G604" s="100">
        <v>0</v>
      </c>
      <c r="H604" s="100">
        <v>0</v>
      </c>
      <c r="I604" s="100">
        <v>0</v>
      </c>
      <c r="J604" s="130">
        <v>472.87</v>
      </c>
      <c r="K604" s="135" t="str">
        <f>IFERROR(VLOOKUP(C604,'CEDARS School FRPL'!$C$4:$H$20003, 6, FALSE), "No")</f>
        <v>No</v>
      </c>
      <c r="L604" s="94">
        <f>IFERROR(VLOOKUP($C604,'CEDARS School FRPL'!$C$4:$G$20003,3,FALSE),"NO Enroll Rprtd")</f>
        <v>0.38369999999999999</v>
      </c>
      <c r="N604" s="167"/>
      <c r="O604" s="136"/>
    </row>
    <row r="605" spans="1:15">
      <c r="A605" s="77" t="s">
        <v>2186</v>
      </c>
      <c r="B605" s="77" t="s">
        <v>2647</v>
      </c>
      <c r="C605" s="3">
        <v>4445</v>
      </c>
      <c r="D605" s="74" t="s">
        <v>238</v>
      </c>
      <c r="E605" s="100">
        <v>544.30999999999995</v>
      </c>
      <c r="F605" s="100">
        <v>0</v>
      </c>
      <c r="G605" s="100">
        <v>0</v>
      </c>
      <c r="H605" s="100">
        <v>0</v>
      </c>
      <c r="I605" s="100">
        <v>0</v>
      </c>
      <c r="J605" s="130">
        <v>544.30999999999995</v>
      </c>
      <c r="K605" s="135" t="str">
        <f>IFERROR(VLOOKUP(C605,'CEDARS School FRPL'!$C$4:$H$20003, 6, FALSE), "No")</f>
        <v>No</v>
      </c>
      <c r="L605" s="94">
        <f>IFERROR(VLOOKUP($C605,'CEDARS School FRPL'!$C$4:$G$20003,3,FALSE),"NO Enroll Rprtd")</f>
        <v>0.46210000000000001</v>
      </c>
      <c r="N605" s="167"/>
      <c r="O605" s="136"/>
    </row>
    <row r="606" spans="1:15">
      <c r="A606" s="77" t="s">
        <v>2186</v>
      </c>
      <c r="B606" s="77" t="s">
        <v>2647</v>
      </c>
      <c r="C606" s="3">
        <v>4498</v>
      </c>
      <c r="D606" s="74" t="s">
        <v>239</v>
      </c>
      <c r="E606" s="100">
        <v>764.46</v>
      </c>
      <c r="F606" s="100">
        <v>0</v>
      </c>
      <c r="G606" s="100">
        <v>0</v>
      </c>
      <c r="H606" s="100">
        <v>0</v>
      </c>
      <c r="I606" s="100">
        <v>0</v>
      </c>
      <c r="J606" s="130">
        <v>764.46</v>
      </c>
      <c r="K606" s="135" t="str">
        <f>IFERROR(VLOOKUP(C606,'CEDARS School FRPL'!$C$4:$H$20003, 6, FALSE), "No")</f>
        <v>Yes</v>
      </c>
      <c r="L606" s="94">
        <f>IFERROR(VLOOKUP($C606,'CEDARS School FRPL'!$C$4:$G$20003,3,FALSE),"NO Enroll Rprtd")</f>
        <v>0.4965</v>
      </c>
      <c r="N606" s="167"/>
      <c r="O606" s="136"/>
    </row>
    <row r="607" spans="1:15">
      <c r="A607" s="77" t="s">
        <v>2186</v>
      </c>
      <c r="B607" s="77" t="s">
        <v>2647</v>
      </c>
      <c r="C607" s="3">
        <v>4499</v>
      </c>
      <c r="D607" s="74" t="s">
        <v>240</v>
      </c>
      <c r="E607" s="100">
        <v>405</v>
      </c>
      <c r="F607" s="100">
        <v>0</v>
      </c>
      <c r="G607" s="100">
        <v>0</v>
      </c>
      <c r="H607" s="100">
        <v>0</v>
      </c>
      <c r="I607" s="100">
        <v>0</v>
      </c>
      <c r="J607" s="130">
        <v>405</v>
      </c>
      <c r="K607" s="135" t="str">
        <f>IFERROR(VLOOKUP(C607,'CEDARS School FRPL'!$C$4:$H$20003, 6, FALSE), "No")</f>
        <v>No</v>
      </c>
      <c r="L607" s="94">
        <f>IFERROR(VLOOKUP($C607,'CEDARS School FRPL'!$C$4:$G$20003,3,FALSE),"NO Enroll Rprtd")</f>
        <v>0.20669999999999999</v>
      </c>
      <c r="N607" s="167"/>
      <c r="O607" s="136"/>
    </row>
    <row r="608" spans="1:15">
      <c r="A608" s="77" t="s">
        <v>2186</v>
      </c>
      <c r="B608" s="77" t="s">
        <v>2647</v>
      </c>
      <c r="C608" s="3">
        <v>4523</v>
      </c>
      <c r="D608" s="74" t="s">
        <v>241</v>
      </c>
      <c r="E608" s="100">
        <v>1440.75</v>
      </c>
      <c r="F608" s="100">
        <v>0</v>
      </c>
      <c r="G608" s="100">
        <v>67.679999999999993</v>
      </c>
      <c r="H608" s="100">
        <v>0</v>
      </c>
      <c r="I608" s="100">
        <v>0</v>
      </c>
      <c r="J608" s="130">
        <v>1508.43</v>
      </c>
      <c r="K608" s="135" t="str">
        <f>IFERROR(VLOOKUP(C608,'CEDARS School FRPL'!$C$4:$H$20003, 6, FALSE), "No")</f>
        <v>Yes</v>
      </c>
      <c r="L608" s="94">
        <f>IFERROR(VLOOKUP($C608,'CEDARS School FRPL'!$C$4:$G$20003,3,FALSE),"NO Enroll Rprtd")</f>
        <v>0.57040000000000002</v>
      </c>
      <c r="N608" s="167"/>
      <c r="O608" s="136"/>
    </row>
    <row r="609" spans="1:15">
      <c r="A609" s="77" t="s">
        <v>2186</v>
      </c>
      <c r="B609" s="77" t="s">
        <v>2647</v>
      </c>
      <c r="C609" s="3">
        <v>4560</v>
      </c>
      <c r="D609" s="74" t="s">
        <v>242</v>
      </c>
      <c r="E609" s="100">
        <v>368.58</v>
      </c>
      <c r="F609" s="100">
        <v>0</v>
      </c>
      <c r="G609" s="100">
        <v>0</v>
      </c>
      <c r="H609" s="100">
        <v>0</v>
      </c>
      <c r="I609" s="100">
        <v>0</v>
      </c>
      <c r="J609" s="130">
        <v>368.58</v>
      </c>
      <c r="K609" s="135" t="str">
        <f>IFERROR(VLOOKUP(C609,'CEDARS School FRPL'!$C$4:$H$20003, 6, FALSE), "No")</f>
        <v>No</v>
      </c>
      <c r="L609" s="94">
        <f>IFERROR(VLOOKUP($C609,'CEDARS School FRPL'!$C$4:$G$20003,3,FALSE),"NO Enroll Rprtd")</f>
        <v>0.24629999999999999</v>
      </c>
      <c r="N609" s="167"/>
      <c r="O609" s="136"/>
    </row>
    <row r="610" spans="1:15">
      <c r="A610" s="77" t="s">
        <v>2186</v>
      </c>
      <c r="B610" s="77" t="s">
        <v>2647</v>
      </c>
      <c r="C610" s="3">
        <v>4561</v>
      </c>
      <c r="D610" s="74" t="s">
        <v>243</v>
      </c>
      <c r="E610" s="100">
        <v>740.92</v>
      </c>
      <c r="F610" s="100">
        <v>0</v>
      </c>
      <c r="G610" s="100">
        <v>0</v>
      </c>
      <c r="H610" s="100">
        <v>0</v>
      </c>
      <c r="I610" s="100">
        <v>0</v>
      </c>
      <c r="J610" s="130">
        <v>740.92</v>
      </c>
      <c r="K610" s="135" t="str">
        <f>IFERROR(VLOOKUP(C610,'CEDARS School FRPL'!$C$4:$H$20003, 6, FALSE), "No")</f>
        <v>No</v>
      </c>
      <c r="L610" s="94">
        <f>IFERROR(VLOOKUP($C610,'CEDARS School FRPL'!$C$4:$G$20003,3,FALSE),"NO Enroll Rprtd")</f>
        <v>0.35360000000000003</v>
      </c>
      <c r="N610" s="167"/>
      <c r="O610" s="136"/>
    </row>
    <row r="611" spans="1:15">
      <c r="A611" s="74" t="s">
        <v>2186</v>
      </c>
      <c r="B611" s="77" t="s">
        <v>2647</v>
      </c>
      <c r="C611" s="3">
        <v>4579</v>
      </c>
      <c r="D611" s="74" t="s">
        <v>244</v>
      </c>
      <c r="E611" s="100">
        <v>340.14</v>
      </c>
      <c r="F611" s="100">
        <v>0</v>
      </c>
      <c r="G611" s="100">
        <v>0</v>
      </c>
      <c r="H611" s="100">
        <v>0</v>
      </c>
      <c r="I611" s="100">
        <v>0</v>
      </c>
      <c r="J611" s="130">
        <v>340.14</v>
      </c>
      <c r="K611" s="135" t="str">
        <f>IFERROR(VLOOKUP(C611,'CEDARS School FRPL'!$C$4:$H$20003, 6, FALSE), "No")</f>
        <v>No</v>
      </c>
      <c r="L611" s="94">
        <f>IFERROR(VLOOKUP($C611,'CEDARS School FRPL'!$C$4:$G$20003,3,FALSE),"NO Enroll Rprtd")</f>
        <v>0.43169999999999997</v>
      </c>
      <c r="N611" s="167"/>
      <c r="O611" s="136"/>
    </row>
    <row r="612" spans="1:15">
      <c r="A612" s="77" t="s">
        <v>2186</v>
      </c>
      <c r="B612" s="77" t="s">
        <v>2647</v>
      </c>
      <c r="C612" s="3">
        <v>4587</v>
      </c>
      <c r="D612" s="74" t="s">
        <v>245</v>
      </c>
      <c r="E612" s="100">
        <v>359.56</v>
      </c>
      <c r="F612" s="100">
        <v>0</v>
      </c>
      <c r="G612" s="100">
        <v>0</v>
      </c>
      <c r="H612" s="100">
        <v>0</v>
      </c>
      <c r="I612" s="100">
        <v>0</v>
      </c>
      <c r="J612" s="130">
        <v>359.56</v>
      </c>
      <c r="K612" s="135" t="str">
        <f>IFERROR(VLOOKUP(C612,'CEDARS School FRPL'!$C$4:$H$20003, 6, FALSE), "No")</f>
        <v>No</v>
      </c>
      <c r="L612" s="94">
        <f>IFERROR(VLOOKUP($C612,'CEDARS School FRPL'!$C$4:$G$20003,3,FALSE),"NO Enroll Rprtd")</f>
        <v>0.45739999999999997</v>
      </c>
      <c r="N612" s="167"/>
      <c r="O612" s="136"/>
    </row>
    <row r="613" spans="1:15">
      <c r="A613" s="77" t="s">
        <v>2186</v>
      </c>
      <c r="B613" s="77" t="s">
        <v>2647</v>
      </c>
      <c r="C613" s="3">
        <v>5111</v>
      </c>
      <c r="D613" s="74" t="s">
        <v>246</v>
      </c>
      <c r="E613" s="100">
        <v>1769.49</v>
      </c>
      <c r="F613" s="100">
        <v>0</v>
      </c>
      <c r="G613" s="100">
        <v>152.04</v>
      </c>
      <c r="H613" s="100">
        <v>0</v>
      </c>
      <c r="I613" s="100">
        <v>0</v>
      </c>
      <c r="J613" s="130">
        <v>1921.53</v>
      </c>
      <c r="K613" s="135" t="str">
        <f>IFERROR(VLOOKUP(C613,'CEDARS School FRPL'!$C$4:$H$20003, 6, FALSE), "No")</f>
        <v>No</v>
      </c>
      <c r="L613" s="94">
        <f>IFERROR(VLOOKUP($C613,'CEDARS School FRPL'!$C$4:$G$20003,3,FALSE),"NO Enroll Rprtd")</f>
        <v>0.32429999999999998</v>
      </c>
      <c r="N613" s="167"/>
      <c r="O613" s="136"/>
    </row>
    <row r="614" spans="1:15">
      <c r="A614" s="77" t="s">
        <v>2186</v>
      </c>
      <c r="B614" s="77" t="s">
        <v>2647</v>
      </c>
      <c r="C614" s="3">
        <v>5136</v>
      </c>
      <c r="D614" s="74" t="s">
        <v>247</v>
      </c>
      <c r="E614" s="100">
        <v>474.22</v>
      </c>
      <c r="F614" s="100">
        <v>14</v>
      </c>
      <c r="G614" s="100">
        <v>0</v>
      </c>
      <c r="H614" s="100">
        <v>0</v>
      </c>
      <c r="I614" s="100">
        <v>0</v>
      </c>
      <c r="J614" s="130">
        <v>488.22</v>
      </c>
      <c r="K614" s="135" t="str">
        <f>IFERROR(VLOOKUP(C614,'CEDARS School FRPL'!$C$4:$H$20003, 6, FALSE), "No")</f>
        <v>Yes</v>
      </c>
      <c r="L614" s="94">
        <f>IFERROR(VLOOKUP($C614,'CEDARS School FRPL'!$C$4:$G$20003,3,FALSE),"NO Enroll Rprtd")</f>
        <v>0.65629999999999999</v>
      </c>
      <c r="N614" s="167"/>
      <c r="O614" s="136"/>
    </row>
    <row r="615" spans="1:15">
      <c r="A615" s="77" t="s">
        <v>2186</v>
      </c>
      <c r="B615" s="77" t="s">
        <v>2647</v>
      </c>
      <c r="C615" s="3">
        <v>5310</v>
      </c>
      <c r="D615" s="74" t="s">
        <v>2967</v>
      </c>
      <c r="E615" s="100">
        <v>433.54</v>
      </c>
      <c r="F615" s="100">
        <v>0</v>
      </c>
      <c r="G615" s="100">
        <v>27.93</v>
      </c>
      <c r="H615" s="100">
        <v>0</v>
      </c>
      <c r="I615" s="100">
        <v>0</v>
      </c>
      <c r="J615" s="130">
        <v>461.47</v>
      </c>
      <c r="K615" s="135" t="str">
        <f>IFERROR(VLOOKUP(C615,'CEDARS School FRPL'!$C$4:$H$20003, 6, FALSE), "No")</f>
        <v>No</v>
      </c>
      <c r="L615" s="94">
        <f>IFERROR(VLOOKUP($C615,'CEDARS School FRPL'!$C$4:$G$20003,3,FALSE),"NO Enroll Rprtd")</f>
        <v>0.44540000000000002</v>
      </c>
      <c r="N615" s="167"/>
      <c r="O615" s="136"/>
    </row>
    <row r="616" spans="1:15">
      <c r="A616" s="77" t="s">
        <v>2186</v>
      </c>
      <c r="B616" s="77" t="s">
        <v>2647</v>
      </c>
      <c r="C616" s="3">
        <v>5435</v>
      </c>
      <c r="D616" s="74" t="s">
        <v>248</v>
      </c>
      <c r="E616" s="100">
        <v>0</v>
      </c>
      <c r="F616" s="100">
        <v>0</v>
      </c>
      <c r="G616" s="100">
        <v>0</v>
      </c>
      <c r="H616" s="100">
        <v>146</v>
      </c>
      <c r="I616" s="100">
        <v>0</v>
      </c>
      <c r="J616" s="130">
        <v>146</v>
      </c>
      <c r="K616" s="135" t="str">
        <f>IFERROR(VLOOKUP(C616,'CEDARS School FRPL'!$C$4:$H$20003, 6, FALSE), "No")</f>
        <v>Yes</v>
      </c>
      <c r="L616" s="94">
        <f>IFERROR(VLOOKUP($C616,'CEDARS School FRPL'!$C$4:$G$20003,3,FALSE),"NO Enroll Rprtd")</f>
        <v>0.6048</v>
      </c>
      <c r="N616" s="167"/>
      <c r="O616" s="136"/>
    </row>
    <row r="617" spans="1:15">
      <c r="A617" s="77" t="s">
        <v>2186</v>
      </c>
      <c r="B617" s="77" t="s">
        <v>2647</v>
      </c>
      <c r="C617" s="3">
        <v>5612</v>
      </c>
      <c r="D617" s="74" t="s">
        <v>2966</v>
      </c>
      <c r="E617" s="100">
        <v>449.67</v>
      </c>
      <c r="F617" s="100">
        <v>0</v>
      </c>
      <c r="G617" s="100">
        <v>0</v>
      </c>
      <c r="H617" s="100">
        <v>0</v>
      </c>
      <c r="I617" s="100">
        <v>0</v>
      </c>
      <c r="J617" s="130">
        <v>449.67</v>
      </c>
      <c r="K617" s="135" t="str">
        <f>IFERROR(VLOOKUP(C617,'CEDARS School FRPL'!$C$4:$H$20003, 6, FALSE), "No")</f>
        <v>No</v>
      </c>
      <c r="L617" s="94">
        <f>IFERROR(VLOOKUP($C617,'CEDARS School FRPL'!$C$4:$G$20003,3,FALSE),"NO Enroll Rprtd")</f>
        <v>0.39500000000000002</v>
      </c>
      <c r="N617" s="167"/>
      <c r="O617" s="136"/>
    </row>
    <row r="618" spans="1:15">
      <c r="A618" s="77" t="s">
        <v>2402</v>
      </c>
      <c r="B618" s="77" t="s">
        <v>2649</v>
      </c>
      <c r="C618" s="3">
        <v>3197</v>
      </c>
      <c r="D618" s="74" t="s">
        <v>1854</v>
      </c>
      <c r="E618" s="100">
        <v>38.89</v>
      </c>
      <c r="F618" s="100">
        <v>0</v>
      </c>
      <c r="G618" s="100">
        <v>0</v>
      </c>
      <c r="H618" s="100">
        <v>0</v>
      </c>
      <c r="I618" s="100">
        <v>0</v>
      </c>
      <c r="J618" s="130">
        <v>38.89</v>
      </c>
      <c r="K618" s="135" t="str">
        <f>IFERROR(VLOOKUP(C618,'CEDARS School FRPL'!$C$4:$H$20003, 6, FALSE), "No")</f>
        <v>Yes</v>
      </c>
      <c r="L618" s="94">
        <f>IFERROR(VLOOKUP($C618,'CEDARS School FRPL'!$C$4:$G$20003,3,FALSE),"NO Enroll Rprtd")</f>
        <v>0.87070000000000003</v>
      </c>
      <c r="N618" s="167"/>
      <c r="O618" s="136"/>
    </row>
    <row r="619" spans="1:15">
      <c r="A619" s="77" t="s">
        <v>2246</v>
      </c>
      <c r="B619" s="77" t="s">
        <v>2650</v>
      </c>
      <c r="C619" s="3">
        <v>1759</v>
      </c>
      <c r="D619" s="74" t="s">
        <v>633</v>
      </c>
      <c r="E619" s="100">
        <v>341.53</v>
      </c>
      <c r="F619" s="100">
        <v>0</v>
      </c>
      <c r="G619" s="100">
        <v>25.689999999999998</v>
      </c>
      <c r="H619" s="100">
        <v>0</v>
      </c>
      <c r="I619" s="100">
        <v>0</v>
      </c>
      <c r="J619" s="130">
        <v>367.21999999999997</v>
      </c>
      <c r="K619" s="135" t="str">
        <f>IFERROR(VLOOKUP(C619,'CEDARS School FRPL'!$C$4:$H$20003, 6, FALSE), "No")</f>
        <v>Yes</v>
      </c>
      <c r="L619" s="94">
        <f>IFERROR(VLOOKUP($C619,'CEDARS School FRPL'!$C$4:$G$20003,3,FALSE),"NO Enroll Rprtd")</f>
        <v>0.60629999999999995</v>
      </c>
      <c r="N619" s="167"/>
      <c r="O619" s="136"/>
    </row>
    <row r="620" spans="1:15">
      <c r="A620" s="77" t="s">
        <v>2246</v>
      </c>
      <c r="B620" s="77" t="s">
        <v>2650</v>
      </c>
      <c r="C620" s="3">
        <v>1789</v>
      </c>
      <c r="D620" s="74" t="s">
        <v>634</v>
      </c>
      <c r="E620" s="100">
        <v>306.85000000000002</v>
      </c>
      <c r="F620" s="100">
        <v>0</v>
      </c>
      <c r="G620" s="100">
        <v>0</v>
      </c>
      <c r="H620" s="100">
        <v>0</v>
      </c>
      <c r="I620" s="100">
        <v>0</v>
      </c>
      <c r="J620" s="130">
        <v>306.85000000000002</v>
      </c>
      <c r="K620" s="135" t="str">
        <f>IFERROR(VLOOKUP(C620,'CEDARS School FRPL'!$C$4:$H$20003, 6, FALSE), "No")</f>
        <v>No</v>
      </c>
      <c r="L620" s="94">
        <f>IFERROR(VLOOKUP($C620,'CEDARS School FRPL'!$C$4:$G$20003,3,FALSE),"NO Enroll Rprtd")</f>
        <v>0.4244</v>
      </c>
      <c r="N620" s="167"/>
      <c r="O620" s="136"/>
    </row>
    <row r="621" spans="1:15">
      <c r="A621" s="77" t="s">
        <v>2246</v>
      </c>
      <c r="B621" s="77" t="s">
        <v>2650</v>
      </c>
      <c r="C621" s="3">
        <v>1950</v>
      </c>
      <c r="D621" s="74" t="s">
        <v>635</v>
      </c>
      <c r="E621" s="100">
        <v>61.69</v>
      </c>
      <c r="F621" s="100">
        <v>0</v>
      </c>
      <c r="G621" s="100">
        <v>0</v>
      </c>
      <c r="H621" s="100">
        <v>0</v>
      </c>
      <c r="I621" s="100">
        <v>0</v>
      </c>
      <c r="J621" s="130">
        <v>61.69</v>
      </c>
      <c r="K621" s="135" t="str">
        <f>IFERROR(VLOOKUP(C621,'CEDARS School FRPL'!$C$4:$H$20003, 6, FALSE), "No")</f>
        <v>Yes</v>
      </c>
      <c r="L621" s="94">
        <f>IFERROR(VLOOKUP($C621,'CEDARS School FRPL'!$C$4:$G$20003,3,FALSE),"NO Enroll Rprtd")</f>
        <v>0.73270000000000002</v>
      </c>
      <c r="N621" s="167"/>
      <c r="O621" s="136"/>
    </row>
    <row r="622" spans="1:15">
      <c r="A622" s="77" t="s">
        <v>2246</v>
      </c>
      <c r="B622" s="77" t="s">
        <v>2650</v>
      </c>
      <c r="C622" s="3">
        <v>1951</v>
      </c>
      <c r="D622" s="74" t="s">
        <v>636</v>
      </c>
      <c r="E622" s="100">
        <v>10.66</v>
      </c>
      <c r="F622" s="100">
        <v>0</v>
      </c>
      <c r="G622" s="100">
        <v>0</v>
      </c>
      <c r="H622" s="100">
        <v>0</v>
      </c>
      <c r="I622" s="100">
        <v>0</v>
      </c>
      <c r="J622" s="130">
        <v>10.66</v>
      </c>
      <c r="K622" s="135" t="str">
        <f>IFERROR(VLOOKUP(C622,'CEDARS School FRPL'!$C$4:$H$20003, 6, FALSE), "No")</f>
        <v>Yes</v>
      </c>
      <c r="L622" s="94">
        <f>IFERROR(VLOOKUP($C622,'CEDARS School FRPL'!$C$4:$G$20003,3,FALSE),"NO Enroll Rprtd")</f>
        <v>0.52659999999999996</v>
      </c>
      <c r="N622" s="167"/>
      <c r="O622" s="136"/>
    </row>
    <row r="623" spans="1:15">
      <c r="A623" s="77" t="s">
        <v>2246</v>
      </c>
      <c r="B623" s="77" t="s">
        <v>2650</v>
      </c>
      <c r="C623" s="3">
        <v>2417</v>
      </c>
      <c r="D623" s="74" t="s">
        <v>637</v>
      </c>
      <c r="E623" s="100">
        <v>1517.28</v>
      </c>
      <c r="F623" s="100">
        <v>0</v>
      </c>
      <c r="G623" s="100">
        <v>115.64</v>
      </c>
      <c r="H623" s="100">
        <v>0</v>
      </c>
      <c r="I623" s="100">
        <v>0</v>
      </c>
      <c r="J623" s="130">
        <v>1632.92</v>
      </c>
      <c r="K623" s="135" t="str">
        <f>IFERROR(VLOOKUP(C623,'CEDARS School FRPL'!$C$4:$H$20003, 6, FALSE), "No")</f>
        <v>Yes</v>
      </c>
      <c r="L623" s="94">
        <f>IFERROR(VLOOKUP($C623,'CEDARS School FRPL'!$C$4:$G$20003,3,FALSE),"NO Enroll Rprtd")</f>
        <v>0.72</v>
      </c>
      <c r="N623" s="167"/>
      <c r="O623" s="136"/>
    </row>
    <row r="624" spans="1:15">
      <c r="A624" s="77" t="s">
        <v>2246</v>
      </c>
      <c r="B624" s="77" t="s">
        <v>2650</v>
      </c>
      <c r="C624" s="3">
        <v>2841</v>
      </c>
      <c r="D624" s="74" t="s">
        <v>638</v>
      </c>
      <c r="E624" s="100">
        <v>425.56</v>
      </c>
      <c r="F624" s="100">
        <v>0</v>
      </c>
      <c r="G624" s="100">
        <v>0</v>
      </c>
      <c r="H624" s="100">
        <v>0</v>
      </c>
      <c r="I624" s="100">
        <v>0</v>
      </c>
      <c r="J624" s="130">
        <v>425.56</v>
      </c>
      <c r="K624" s="135" t="str">
        <f>IFERROR(VLOOKUP(C624,'CEDARS School FRPL'!$C$4:$H$20003, 6, FALSE), "No")</f>
        <v>Yes</v>
      </c>
      <c r="L624" s="94">
        <f>IFERROR(VLOOKUP($C624,'CEDARS School FRPL'!$C$4:$G$20003,3,FALSE),"NO Enroll Rprtd")</f>
        <v>0.60240000000000005</v>
      </c>
      <c r="N624" s="167"/>
      <c r="O624" s="136"/>
    </row>
    <row r="625" spans="1:15">
      <c r="A625" s="77" t="s">
        <v>2246</v>
      </c>
      <c r="B625" s="77" t="s">
        <v>2650</v>
      </c>
      <c r="C625" s="3">
        <v>3159</v>
      </c>
      <c r="D625" s="74" t="s">
        <v>639</v>
      </c>
      <c r="E625" s="100">
        <v>491.12</v>
      </c>
      <c r="F625" s="100">
        <v>0</v>
      </c>
      <c r="G625" s="100">
        <v>0</v>
      </c>
      <c r="H625" s="100">
        <v>0</v>
      </c>
      <c r="I625" s="100">
        <v>0</v>
      </c>
      <c r="J625" s="130">
        <v>491.12</v>
      </c>
      <c r="K625" s="135" t="str">
        <f>IFERROR(VLOOKUP(C625,'CEDARS School FRPL'!$C$4:$H$20003, 6, FALSE), "No")</f>
        <v>Yes</v>
      </c>
      <c r="L625" s="94">
        <f>IFERROR(VLOOKUP($C625,'CEDARS School FRPL'!$C$4:$G$20003,3,FALSE),"NO Enroll Rprtd")</f>
        <v>0.83420000000000005</v>
      </c>
      <c r="N625" s="167"/>
      <c r="O625" s="136"/>
    </row>
    <row r="626" spans="1:15">
      <c r="A626" s="77" t="s">
        <v>2246</v>
      </c>
      <c r="B626" s="77" t="s">
        <v>2650</v>
      </c>
      <c r="C626" s="3">
        <v>3160</v>
      </c>
      <c r="D626" s="74" t="s">
        <v>640</v>
      </c>
      <c r="E626" s="100">
        <v>397.07</v>
      </c>
      <c r="F626" s="100">
        <v>0</v>
      </c>
      <c r="G626" s="100">
        <v>0</v>
      </c>
      <c r="H626" s="100">
        <v>0</v>
      </c>
      <c r="I626" s="100">
        <v>0</v>
      </c>
      <c r="J626" s="130">
        <v>397.07</v>
      </c>
      <c r="K626" s="135" t="str">
        <f>IFERROR(VLOOKUP(C626,'CEDARS School FRPL'!$C$4:$H$20003, 6, FALSE), "No")</f>
        <v>Yes</v>
      </c>
      <c r="L626" s="94">
        <f>IFERROR(VLOOKUP($C626,'CEDARS School FRPL'!$C$4:$G$20003,3,FALSE),"NO Enroll Rprtd")</f>
        <v>0.74750000000000005</v>
      </c>
      <c r="N626" s="167"/>
      <c r="O626" s="136"/>
    </row>
    <row r="627" spans="1:15">
      <c r="A627" s="77" t="s">
        <v>2246</v>
      </c>
      <c r="B627" s="77" t="s">
        <v>2650</v>
      </c>
      <c r="C627" s="3">
        <v>3328</v>
      </c>
      <c r="D627" s="74" t="s">
        <v>641</v>
      </c>
      <c r="E627" s="100">
        <v>474.94</v>
      </c>
      <c r="F627" s="100">
        <v>0</v>
      </c>
      <c r="G627" s="100">
        <v>0</v>
      </c>
      <c r="H627" s="100">
        <v>0</v>
      </c>
      <c r="I627" s="100">
        <v>0</v>
      </c>
      <c r="J627" s="130">
        <v>474.94</v>
      </c>
      <c r="K627" s="135" t="str">
        <f>IFERROR(VLOOKUP(C627,'CEDARS School FRPL'!$C$4:$H$20003, 6, FALSE), "No")</f>
        <v>Yes</v>
      </c>
      <c r="L627" s="94">
        <f>IFERROR(VLOOKUP($C627,'CEDARS School FRPL'!$C$4:$G$20003,3,FALSE),"NO Enroll Rprtd")</f>
        <v>0.63470000000000004</v>
      </c>
      <c r="N627" s="167"/>
      <c r="O627" s="136"/>
    </row>
    <row r="628" spans="1:15">
      <c r="A628" s="77" t="s">
        <v>2246</v>
      </c>
      <c r="B628" s="77" t="s">
        <v>2650</v>
      </c>
      <c r="C628" s="3">
        <v>3329</v>
      </c>
      <c r="D628" s="74" t="s">
        <v>642</v>
      </c>
      <c r="E628" s="100">
        <v>420.89</v>
      </c>
      <c r="F628" s="100">
        <v>0</v>
      </c>
      <c r="G628" s="100">
        <v>0</v>
      </c>
      <c r="H628" s="100">
        <v>0</v>
      </c>
      <c r="I628" s="100">
        <v>0</v>
      </c>
      <c r="J628" s="130">
        <v>420.89</v>
      </c>
      <c r="K628" s="135" t="str">
        <f>IFERROR(VLOOKUP(C628,'CEDARS School FRPL'!$C$4:$H$20003, 6, FALSE), "No")</f>
        <v>Yes</v>
      </c>
      <c r="L628" s="94">
        <f>IFERROR(VLOOKUP($C628,'CEDARS School FRPL'!$C$4:$G$20003,3,FALSE),"NO Enroll Rprtd")</f>
        <v>0.8306</v>
      </c>
      <c r="N628" s="167"/>
      <c r="O628" s="136"/>
    </row>
    <row r="629" spans="1:15">
      <c r="A629" s="77" t="s">
        <v>2246</v>
      </c>
      <c r="B629" s="77" t="s">
        <v>2650</v>
      </c>
      <c r="C629" s="3">
        <v>3381</v>
      </c>
      <c r="D629" s="74" t="s">
        <v>643</v>
      </c>
      <c r="E629" s="100">
        <v>634.30999999999995</v>
      </c>
      <c r="F629" s="100">
        <v>0</v>
      </c>
      <c r="G629" s="100">
        <v>0</v>
      </c>
      <c r="H629" s="100">
        <v>0</v>
      </c>
      <c r="I629" s="100">
        <v>0</v>
      </c>
      <c r="J629" s="130">
        <v>634.30999999999995</v>
      </c>
      <c r="K629" s="135" t="str">
        <f>IFERROR(VLOOKUP(C629,'CEDARS School FRPL'!$C$4:$H$20003, 6, FALSE), "No")</f>
        <v>Yes</v>
      </c>
      <c r="L629" s="94">
        <f>IFERROR(VLOOKUP($C629,'CEDARS School FRPL'!$C$4:$G$20003,3,FALSE),"NO Enroll Rprtd")</f>
        <v>0.68440000000000001</v>
      </c>
      <c r="N629" s="167"/>
      <c r="O629" s="136"/>
    </row>
    <row r="630" spans="1:15">
      <c r="A630" s="77" t="s">
        <v>2246</v>
      </c>
      <c r="B630" s="77" t="s">
        <v>2650</v>
      </c>
      <c r="C630" s="3">
        <v>3431</v>
      </c>
      <c r="D630" s="74" t="s">
        <v>904</v>
      </c>
      <c r="E630" s="100">
        <v>810.61</v>
      </c>
      <c r="F630" s="100">
        <v>0</v>
      </c>
      <c r="G630" s="100">
        <v>0</v>
      </c>
      <c r="H630" s="100">
        <v>0</v>
      </c>
      <c r="I630" s="100">
        <v>0</v>
      </c>
      <c r="J630" s="130">
        <v>810.61</v>
      </c>
      <c r="K630" s="135" t="str">
        <f>IFERROR(VLOOKUP(C630,'CEDARS School FRPL'!$C$4:$H$20003, 6, FALSE), "No")</f>
        <v>Yes</v>
      </c>
      <c r="L630" s="94">
        <f>IFERROR(VLOOKUP($C630,'CEDARS School FRPL'!$C$4:$G$20003,3,FALSE),"NO Enroll Rprtd")</f>
        <v>0.80879999999999996</v>
      </c>
      <c r="N630" s="167"/>
      <c r="O630" s="136"/>
    </row>
    <row r="631" spans="1:15">
      <c r="A631" s="77" t="s">
        <v>2246</v>
      </c>
      <c r="B631" s="77" t="s">
        <v>2650</v>
      </c>
      <c r="C631" s="3">
        <v>3432</v>
      </c>
      <c r="D631" s="74" t="s">
        <v>569</v>
      </c>
      <c r="E631" s="100">
        <v>526.88</v>
      </c>
      <c r="F631" s="100">
        <v>19.89</v>
      </c>
      <c r="G631" s="100">
        <v>0</v>
      </c>
      <c r="H631" s="100">
        <v>0</v>
      </c>
      <c r="I631" s="100">
        <v>0</v>
      </c>
      <c r="J631" s="130">
        <v>546.77</v>
      </c>
      <c r="K631" s="135" t="str">
        <f>IFERROR(VLOOKUP(C631,'CEDARS School FRPL'!$C$4:$H$20003, 6, FALSE), "No")</f>
        <v>Yes</v>
      </c>
      <c r="L631" s="94">
        <f>IFERROR(VLOOKUP($C631,'CEDARS School FRPL'!$C$4:$G$20003,3,FALSE),"NO Enroll Rprtd")</f>
        <v>0.81389999999999996</v>
      </c>
      <c r="N631" s="167"/>
      <c r="O631" s="136"/>
    </row>
    <row r="632" spans="1:15">
      <c r="A632" s="77" t="s">
        <v>2246</v>
      </c>
      <c r="B632" s="77" t="s">
        <v>2650</v>
      </c>
      <c r="C632" s="3">
        <v>3519</v>
      </c>
      <c r="D632" s="74" t="s">
        <v>645</v>
      </c>
      <c r="E632" s="100">
        <v>269.08999999999997</v>
      </c>
      <c r="F632" s="100">
        <v>0</v>
      </c>
      <c r="G632" s="100">
        <v>0</v>
      </c>
      <c r="H632" s="100">
        <v>0</v>
      </c>
      <c r="I632" s="100">
        <v>0</v>
      </c>
      <c r="J632" s="130">
        <v>269.08999999999997</v>
      </c>
      <c r="K632" s="135" t="str">
        <f>IFERROR(VLOOKUP(C632,'CEDARS School FRPL'!$C$4:$H$20003, 6, FALSE), "No")</f>
        <v>Yes</v>
      </c>
      <c r="L632" s="94">
        <f>IFERROR(VLOOKUP($C632,'CEDARS School FRPL'!$C$4:$G$20003,3,FALSE),"NO Enroll Rprtd")</f>
        <v>0.71550000000000002</v>
      </c>
      <c r="N632" s="167"/>
      <c r="O632" s="136"/>
    </row>
    <row r="633" spans="1:15">
      <c r="A633" s="77" t="s">
        <v>2246</v>
      </c>
      <c r="B633" s="77" t="s">
        <v>2650</v>
      </c>
      <c r="C633" s="3">
        <v>3547</v>
      </c>
      <c r="D633" s="74" t="s">
        <v>646</v>
      </c>
      <c r="E633" s="100">
        <v>252.56</v>
      </c>
      <c r="F633" s="100">
        <v>0</v>
      </c>
      <c r="G633" s="100">
        <v>0</v>
      </c>
      <c r="H633" s="100">
        <v>0</v>
      </c>
      <c r="I633" s="100">
        <v>0</v>
      </c>
      <c r="J633" s="130">
        <v>252.56</v>
      </c>
      <c r="K633" s="135" t="str">
        <f>IFERROR(VLOOKUP(C633,'CEDARS School FRPL'!$C$4:$H$20003, 6, FALSE), "No")</f>
        <v>Yes</v>
      </c>
      <c r="L633" s="94">
        <f>IFERROR(VLOOKUP($C633,'CEDARS School FRPL'!$C$4:$G$20003,3,FALSE),"NO Enroll Rprtd")</f>
        <v>0.67130000000000001</v>
      </c>
      <c r="N633" s="167"/>
      <c r="O633" s="136"/>
    </row>
    <row r="634" spans="1:15">
      <c r="A634" s="77" t="s">
        <v>2246</v>
      </c>
      <c r="B634" s="77" t="s">
        <v>2650</v>
      </c>
      <c r="C634" s="3">
        <v>3567</v>
      </c>
      <c r="D634" s="74" t="s">
        <v>647</v>
      </c>
      <c r="E634" s="100">
        <v>520.44000000000005</v>
      </c>
      <c r="F634" s="100">
        <v>0</v>
      </c>
      <c r="G634" s="100">
        <v>0</v>
      </c>
      <c r="H634" s="100">
        <v>0</v>
      </c>
      <c r="I634" s="100">
        <v>0</v>
      </c>
      <c r="J634" s="130">
        <v>520.44000000000005</v>
      </c>
      <c r="K634" s="135" t="str">
        <f>IFERROR(VLOOKUP(C634,'CEDARS School FRPL'!$C$4:$H$20003, 6, FALSE), "No")</f>
        <v>Yes</v>
      </c>
      <c r="L634" s="94">
        <f>IFERROR(VLOOKUP($C634,'CEDARS School FRPL'!$C$4:$G$20003,3,FALSE),"NO Enroll Rprtd")</f>
        <v>0.7954</v>
      </c>
      <c r="N634" s="167"/>
      <c r="O634" s="136"/>
    </row>
    <row r="635" spans="1:15">
      <c r="A635" s="77" t="s">
        <v>2246</v>
      </c>
      <c r="B635" s="77" t="s">
        <v>2650</v>
      </c>
      <c r="C635" s="3">
        <v>3568</v>
      </c>
      <c r="D635" s="74" t="s">
        <v>648</v>
      </c>
      <c r="E635" s="100">
        <v>384.56</v>
      </c>
      <c r="F635" s="100">
        <v>0</v>
      </c>
      <c r="G635" s="100">
        <v>0</v>
      </c>
      <c r="H635" s="100">
        <v>0</v>
      </c>
      <c r="I635" s="100">
        <v>0</v>
      </c>
      <c r="J635" s="130">
        <v>384.56</v>
      </c>
      <c r="K635" s="135" t="str">
        <f>IFERROR(VLOOKUP(C635,'CEDARS School FRPL'!$C$4:$H$20003, 6, FALSE), "No")</f>
        <v>Yes</v>
      </c>
      <c r="L635" s="94">
        <f>IFERROR(VLOOKUP($C635,'CEDARS School FRPL'!$C$4:$G$20003,3,FALSE),"NO Enroll Rprtd")</f>
        <v>0.74350000000000005</v>
      </c>
      <c r="N635" s="167"/>
      <c r="O635" s="136"/>
    </row>
    <row r="636" spans="1:15">
      <c r="A636" s="77" t="s">
        <v>2246</v>
      </c>
      <c r="B636" s="77" t="s">
        <v>2650</v>
      </c>
      <c r="C636" s="3">
        <v>3582</v>
      </c>
      <c r="D636" s="74" t="s">
        <v>649</v>
      </c>
      <c r="E636" s="100">
        <v>486.89</v>
      </c>
      <c r="F636" s="100">
        <v>19.670000000000002</v>
      </c>
      <c r="G636" s="100">
        <v>0</v>
      </c>
      <c r="H636" s="100">
        <v>0</v>
      </c>
      <c r="I636" s="100">
        <v>0</v>
      </c>
      <c r="J636" s="130">
        <v>506.56</v>
      </c>
      <c r="K636" s="135" t="str">
        <f>IFERROR(VLOOKUP(C636,'CEDARS School FRPL'!$C$4:$H$20003, 6, FALSE), "No")</f>
        <v>Yes</v>
      </c>
      <c r="L636" s="94">
        <f>IFERROR(VLOOKUP($C636,'CEDARS School FRPL'!$C$4:$G$20003,3,FALSE),"NO Enroll Rprtd")</f>
        <v>0.72809999999999997</v>
      </c>
      <c r="N636" s="167"/>
      <c r="O636" s="136"/>
    </row>
    <row r="637" spans="1:15">
      <c r="A637" s="77" t="s">
        <v>2246</v>
      </c>
      <c r="B637" s="77" t="s">
        <v>2650</v>
      </c>
      <c r="C637" s="3">
        <v>3583</v>
      </c>
      <c r="D637" s="74" t="s">
        <v>650</v>
      </c>
      <c r="E637" s="100">
        <v>537.58000000000004</v>
      </c>
      <c r="F637" s="100">
        <v>0</v>
      </c>
      <c r="G637" s="100">
        <v>0</v>
      </c>
      <c r="H637" s="100">
        <v>0</v>
      </c>
      <c r="I637" s="100">
        <v>0</v>
      </c>
      <c r="J637" s="130">
        <v>537.58000000000004</v>
      </c>
      <c r="K637" s="135" t="str">
        <f>IFERROR(VLOOKUP(C637,'CEDARS School FRPL'!$C$4:$H$20003, 6, FALSE), "No")</f>
        <v>Yes</v>
      </c>
      <c r="L637" s="94">
        <f>IFERROR(VLOOKUP($C637,'CEDARS School FRPL'!$C$4:$G$20003,3,FALSE),"NO Enroll Rprtd")</f>
        <v>0.80300000000000005</v>
      </c>
      <c r="N637" s="167"/>
      <c r="O637" s="136"/>
    </row>
    <row r="638" spans="1:15">
      <c r="A638" s="77" t="s">
        <v>2246</v>
      </c>
      <c r="B638" s="77" t="s">
        <v>2650</v>
      </c>
      <c r="C638" s="3">
        <v>3584</v>
      </c>
      <c r="D638" s="74" t="s">
        <v>651</v>
      </c>
      <c r="E638" s="100">
        <v>1547.72</v>
      </c>
      <c r="F638" s="100">
        <v>0</v>
      </c>
      <c r="G638" s="100">
        <v>194.96</v>
      </c>
      <c r="H638" s="100">
        <v>0</v>
      </c>
      <c r="I638" s="100">
        <v>0</v>
      </c>
      <c r="J638" s="130">
        <v>1742.68</v>
      </c>
      <c r="K638" s="135" t="str">
        <f>IFERROR(VLOOKUP(C638,'CEDARS School FRPL'!$C$4:$H$20003, 6, FALSE), "No")</f>
        <v>Yes</v>
      </c>
      <c r="L638" s="94">
        <f>IFERROR(VLOOKUP($C638,'CEDARS School FRPL'!$C$4:$G$20003,3,FALSE),"NO Enroll Rprtd")</f>
        <v>0.69889999999999997</v>
      </c>
      <c r="N638" s="167"/>
      <c r="O638" s="136"/>
    </row>
    <row r="639" spans="1:15">
      <c r="A639" s="77" t="s">
        <v>2246</v>
      </c>
      <c r="B639" s="77" t="s">
        <v>2650</v>
      </c>
      <c r="C639" s="3">
        <v>3625</v>
      </c>
      <c r="D639" s="74" t="s">
        <v>652</v>
      </c>
      <c r="E639" s="100">
        <v>466.33</v>
      </c>
      <c r="F639" s="100">
        <v>0</v>
      </c>
      <c r="G639" s="100">
        <v>0</v>
      </c>
      <c r="H639" s="100">
        <v>0</v>
      </c>
      <c r="I639" s="100">
        <v>0</v>
      </c>
      <c r="J639" s="130">
        <v>466.33</v>
      </c>
      <c r="K639" s="135" t="str">
        <f>IFERROR(VLOOKUP(C639,'CEDARS School FRPL'!$C$4:$H$20003, 6, FALSE), "No")</f>
        <v>Yes</v>
      </c>
      <c r="L639" s="94">
        <f>IFERROR(VLOOKUP($C639,'CEDARS School FRPL'!$C$4:$G$20003,3,FALSE),"NO Enroll Rprtd")</f>
        <v>0.63170000000000004</v>
      </c>
      <c r="N639" s="167"/>
      <c r="O639" s="136"/>
    </row>
    <row r="640" spans="1:15">
      <c r="A640" s="77" t="s">
        <v>2246</v>
      </c>
      <c r="B640" s="77" t="s">
        <v>2650</v>
      </c>
      <c r="C640" s="3">
        <v>3626</v>
      </c>
      <c r="D640" s="74" t="s">
        <v>653</v>
      </c>
      <c r="E640" s="100">
        <v>674.39</v>
      </c>
      <c r="F640" s="100">
        <v>0</v>
      </c>
      <c r="G640" s="100">
        <v>0</v>
      </c>
      <c r="H640" s="100">
        <v>0</v>
      </c>
      <c r="I640" s="100">
        <v>0</v>
      </c>
      <c r="J640" s="130">
        <v>674.39</v>
      </c>
      <c r="K640" s="135" t="str">
        <f>IFERROR(VLOOKUP(C640,'CEDARS School FRPL'!$C$4:$H$20003, 6, FALSE), "No")</f>
        <v>Yes</v>
      </c>
      <c r="L640" s="94">
        <f>IFERROR(VLOOKUP($C640,'CEDARS School FRPL'!$C$4:$G$20003,3,FALSE),"NO Enroll Rprtd")</f>
        <v>0.78010000000000002</v>
      </c>
      <c r="N640" s="167"/>
      <c r="O640" s="136"/>
    </row>
    <row r="641" spans="1:15">
      <c r="A641" s="77" t="s">
        <v>2246</v>
      </c>
      <c r="B641" s="77" t="s">
        <v>2650</v>
      </c>
      <c r="C641" s="3">
        <v>3627</v>
      </c>
      <c r="D641" s="74" t="s">
        <v>654</v>
      </c>
      <c r="E641" s="100">
        <v>509.33</v>
      </c>
      <c r="F641" s="100">
        <v>17.78</v>
      </c>
      <c r="G641" s="100">
        <v>0</v>
      </c>
      <c r="H641" s="100">
        <v>0</v>
      </c>
      <c r="I641" s="100">
        <v>0</v>
      </c>
      <c r="J641" s="130">
        <v>527.11</v>
      </c>
      <c r="K641" s="135" t="str">
        <f>IFERROR(VLOOKUP(C641,'CEDARS School FRPL'!$C$4:$H$20003, 6, FALSE), "No")</f>
        <v>Yes</v>
      </c>
      <c r="L641" s="94">
        <f>IFERROR(VLOOKUP($C641,'CEDARS School FRPL'!$C$4:$G$20003,3,FALSE),"NO Enroll Rprtd")</f>
        <v>0.91569999999999996</v>
      </c>
      <c r="N641" s="167"/>
      <c r="O641" s="136"/>
    </row>
    <row r="642" spans="1:15">
      <c r="A642" t="s">
        <v>2246</v>
      </c>
      <c r="B642" s="77" t="s">
        <v>2650</v>
      </c>
      <c r="C642" s="3">
        <v>3628</v>
      </c>
      <c r="D642" s="74" t="s">
        <v>655</v>
      </c>
      <c r="E642" s="100">
        <v>338.22</v>
      </c>
      <c r="F642" s="100">
        <v>0</v>
      </c>
      <c r="G642" s="100">
        <v>0</v>
      </c>
      <c r="H642" s="100">
        <v>0</v>
      </c>
      <c r="I642" s="100">
        <v>0</v>
      </c>
      <c r="J642" s="130">
        <v>338.22</v>
      </c>
      <c r="K642" s="135" t="str">
        <f>IFERROR(VLOOKUP(C642,'CEDARS School FRPL'!$C$4:$H$20003, 6, FALSE), "No")</f>
        <v>Yes</v>
      </c>
      <c r="L642" s="94">
        <f>IFERROR(VLOOKUP($C642,'CEDARS School FRPL'!$C$4:$G$20003,3,FALSE),"NO Enroll Rprtd")</f>
        <v>0.69099999999999995</v>
      </c>
      <c r="N642" s="167"/>
      <c r="O642" s="136"/>
    </row>
    <row r="643" spans="1:15">
      <c r="A643" s="77" t="s">
        <v>2246</v>
      </c>
      <c r="B643" s="77" t="s">
        <v>2650</v>
      </c>
      <c r="C643" s="3">
        <v>3700</v>
      </c>
      <c r="D643" s="74" t="s">
        <v>656</v>
      </c>
      <c r="E643" s="100">
        <v>327.71</v>
      </c>
      <c r="F643" s="100">
        <v>0</v>
      </c>
      <c r="G643" s="100">
        <v>0</v>
      </c>
      <c r="H643" s="100">
        <v>0</v>
      </c>
      <c r="I643" s="100">
        <v>0</v>
      </c>
      <c r="J643" s="130">
        <v>327.71</v>
      </c>
      <c r="K643" s="135" t="str">
        <f>IFERROR(VLOOKUP(C643,'CEDARS School FRPL'!$C$4:$H$20003, 6, FALSE), "No")</f>
        <v>Yes</v>
      </c>
      <c r="L643" s="94">
        <f>IFERROR(VLOOKUP($C643,'CEDARS School FRPL'!$C$4:$G$20003,3,FALSE),"NO Enroll Rprtd")</f>
        <v>0.64049999999999996</v>
      </c>
      <c r="N643" s="167"/>
      <c r="O643" s="136"/>
    </row>
    <row r="644" spans="1:15">
      <c r="A644" s="77" t="s">
        <v>2246</v>
      </c>
      <c r="B644" s="77" t="s">
        <v>2650</v>
      </c>
      <c r="C644" s="3">
        <v>3701</v>
      </c>
      <c r="D644" s="74" t="s">
        <v>657</v>
      </c>
      <c r="E644" s="100">
        <v>669.91</v>
      </c>
      <c r="F644" s="100">
        <v>0</v>
      </c>
      <c r="G644" s="100">
        <v>0</v>
      </c>
      <c r="H644" s="100">
        <v>0</v>
      </c>
      <c r="I644" s="100">
        <v>0</v>
      </c>
      <c r="J644" s="130">
        <v>669.91</v>
      </c>
      <c r="K644" s="135" t="str">
        <f>IFERROR(VLOOKUP(C644,'CEDARS School FRPL'!$C$4:$H$20003, 6, FALSE), "No")</f>
        <v>Yes</v>
      </c>
      <c r="L644" s="94">
        <f>IFERROR(VLOOKUP($C644,'CEDARS School FRPL'!$C$4:$G$20003,3,FALSE),"NO Enroll Rprtd")</f>
        <v>0.73939999999999995</v>
      </c>
      <c r="N644" s="167"/>
      <c r="O644" s="136"/>
    </row>
    <row r="645" spans="1:15">
      <c r="A645" s="77" t="s">
        <v>2246</v>
      </c>
      <c r="B645" s="77" t="s">
        <v>2650</v>
      </c>
      <c r="C645" s="3">
        <v>3738</v>
      </c>
      <c r="D645" s="74" t="s">
        <v>658</v>
      </c>
      <c r="E645" s="100">
        <v>517.55999999999995</v>
      </c>
      <c r="F645" s="100">
        <v>15.44</v>
      </c>
      <c r="G645" s="100">
        <v>0</v>
      </c>
      <c r="H645" s="100">
        <v>0</v>
      </c>
      <c r="I645" s="100">
        <v>0</v>
      </c>
      <c r="J645" s="130">
        <v>533</v>
      </c>
      <c r="K645" s="135" t="str">
        <f>IFERROR(VLOOKUP(C645,'CEDARS School FRPL'!$C$4:$H$20003, 6, FALSE), "No")</f>
        <v>Yes</v>
      </c>
      <c r="L645" s="94">
        <f>IFERROR(VLOOKUP($C645,'CEDARS School FRPL'!$C$4:$G$20003,3,FALSE),"NO Enroll Rprtd")</f>
        <v>0.81850000000000001</v>
      </c>
      <c r="N645" s="167"/>
      <c r="O645" s="136"/>
    </row>
    <row r="646" spans="1:15">
      <c r="A646" s="77" t="s">
        <v>2246</v>
      </c>
      <c r="B646" s="77" t="s">
        <v>2650</v>
      </c>
      <c r="C646" s="3">
        <v>3766</v>
      </c>
      <c r="D646" s="74" t="s">
        <v>659</v>
      </c>
      <c r="E646" s="100">
        <v>1180.19</v>
      </c>
      <c r="F646" s="100">
        <v>0</v>
      </c>
      <c r="G646" s="100">
        <v>149.67999999999998</v>
      </c>
      <c r="H646" s="100">
        <v>0</v>
      </c>
      <c r="I646" s="100">
        <v>0</v>
      </c>
      <c r="J646" s="130">
        <v>1329.8700000000001</v>
      </c>
      <c r="K646" s="135" t="str">
        <f>IFERROR(VLOOKUP(C646,'CEDARS School FRPL'!$C$4:$H$20003, 6, FALSE), "No")</f>
        <v>Yes</v>
      </c>
      <c r="L646" s="94">
        <f>IFERROR(VLOOKUP($C646,'CEDARS School FRPL'!$C$4:$G$20003,3,FALSE),"NO Enroll Rprtd")</f>
        <v>0.62319999999999998</v>
      </c>
      <c r="N646" s="167"/>
      <c r="O646" s="136"/>
    </row>
    <row r="647" spans="1:15">
      <c r="A647" s="77" t="s">
        <v>2246</v>
      </c>
      <c r="B647" s="77" t="s">
        <v>2650</v>
      </c>
      <c r="C647" s="3">
        <v>3898</v>
      </c>
      <c r="D647" s="74" t="s">
        <v>660</v>
      </c>
      <c r="E647" s="100">
        <v>650.51</v>
      </c>
      <c r="F647" s="100">
        <v>0</v>
      </c>
      <c r="G647" s="100">
        <v>0</v>
      </c>
      <c r="H647" s="100">
        <v>0</v>
      </c>
      <c r="I647" s="100">
        <v>0</v>
      </c>
      <c r="J647" s="130">
        <v>650.51</v>
      </c>
      <c r="K647" s="135" t="str">
        <f>IFERROR(VLOOKUP(C647,'CEDARS School FRPL'!$C$4:$H$20003, 6, FALSE), "No")</f>
        <v>Yes</v>
      </c>
      <c r="L647" s="94">
        <f>IFERROR(VLOOKUP($C647,'CEDARS School FRPL'!$C$4:$G$20003,3,FALSE),"NO Enroll Rprtd")</f>
        <v>0.75419999999999998</v>
      </c>
      <c r="M647" s="94"/>
      <c r="N647" s="167"/>
      <c r="O647" s="136"/>
    </row>
    <row r="648" spans="1:15">
      <c r="A648" s="77" t="s">
        <v>2246</v>
      </c>
      <c r="B648" s="77" t="s">
        <v>2650</v>
      </c>
      <c r="C648" s="3">
        <v>4343</v>
      </c>
      <c r="D648" s="74" t="s">
        <v>3307</v>
      </c>
      <c r="E648" s="100">
        <v>361.88</v>
      </c>
      <c r="F648" s="100">
        <v>18.670000000000002</v>
      </c>
      <c r="G648" s="100">
        <v>0</v>
      </c>
      <c r="H648" s="100">
        <v>0</v>
      </c>
      <c r="I648" s="100">
        <v>0</v>
      </c>
      <c r="J648" s="130">
        <v>380.55</v>
      </c>
      <c r="K648" s="135" t="str">
        <f>IFERROR(VLOOKUP(C648,'CEDARS School FRPL'!$C$4:$H$20003, 6, FALSE), "No")</f>
        <v>Yes</v>
      </c>
      <c r="L648" s="94">
        <f>IFERROR(VLOOKUP($C648,'CEDARS School FRPL'!$C$4:$G$20003,3,FALSE),"NO Enroll Rprtd")</f>
        <v>0.76339999999999997</v>
      </c>
      <c r="N648" s="167"/>
      <c r="O648" s="136"/>
    </row>
    <row r="649" spans="1:15">
      <c r="A649" t="s">
        <v>2246</v>
      </c>
      <c r="B649" s="77" t="s">
        <v>2650</v>
      </c>
      <c r="C649" s="3">
        <v>4374</v>
      </c>
      <c r="D649" s="74" t="s">
        <v>662</v>
      </c>
      <c r="E649" s="100">
        <v>324.89999999999998</v>
      </c>
      <c r="F649" s="100">
        <v>0</v>
      </c>
      <c r="G649" s="100">
        <v>0</v>
      </c>
      <c r="H649" s="100">
        <v>0</v>
      </c>
      <c r="I649" s="100">
        <v>0</v>
      </c>
      <c r="J649" s="130">
        <v>324.89999999999998</v>
      </c>
      <c r="K649" s="135" t="str">
        <f>IFERROR(VLOOKUP(C649,'CEDARS School FRPL'!$C$4:$H$20003, 6, FALSE), "No")</f>
        <v>Yes</v>
      </c>
      <c r="L649" s="94">
        <f>IFERROR(VLOOKUP($C649,'CEDARS School FRPL'!$C$4:$G$20003,3,FALSE),"NO Enroll Rprtd")</f>
        <v>0.64239999999999997</v>
      </c>
      <c r="N649" s="167"/>
      <c r="O649" s="136"/>
    </row>
    <row r="650" spans="1:15">
      <c r="A650" s="77" t="s">
        <v>2246</v>
      </c>
      <c r="B650" s="77" t="s">
        <v>2650</v>
      </c>
      <c r="C650" s="3">
        <v>4422</v>
      </c>
      <c r="D650" s="74" t="s">
        <v>603</v>
      </c>
      <c r="E650" s="100">
        <v>444</v>
      </c>
      <c r="F650" s="100">
        <v>19.329999999999998</v>
      </c>
      <c r="G650" s="100">
        <v>0</v>
      </c>
      <c r="H650" s="100">
        <v>0</v>
      </c>
      <c r="I650" s="100">
        <v>0</v>
      </c>
      <c r="J650" s="130">
        <v>463.33</v>
      </c>
      <c r="K650" s="135" t="str">
        <f>IFERROR(VLOOKUP(C650,'CEDARS School FRPL'!$C$4:$H$20003, 6, FALSE), "No")</f>
        <v>Yes</v>
      </c>
      <c r="L650" s="94">
        <f>IFERROR(VLOOKUP($C650,'CEDARS School FRPL'!$C$4:$G$20003,3,FALSE),"NO Enroll Rprtd")</f>
        <v>0.81189999999999996</v>
      </c>
      <c r="N650" s="167"/>
      <c r="O650" s="136"/>
    </row>
    <row r="651" spans="1:15">
      <c r="A651" s="77" t="s">
        <v>2246</v>
      </c>
      <c r="B651" s="77" t="s">
        <v>2650</v>
      </c>
      <c r="C651" s="3">
        <v>4426</v>
      </c>
      <c r="D651" s="74" t="s">
        <v>663</v>
      </c>
      <c r="E651" s="100">
        <v>282.44</v>
      </c>
      <c r="F651" s="100">
        <v>0</v>
      </c>
      <c r="G651" s="100">
        <v>0</v>
      </c>
      <c r="H651" s="100">
        <v>0</v>
      </c>
      <c r="I651" s="100">
        <v>0</v>
      </c>
      <c r="J651" s="130">
        <v>282.44</v>
      </c>
      <c r="K651" s="135" t="str">
        <f>IFERROR(VLOOKUP(C651,'CEDARS School FRPL'!$C$4:$H$20003, 6, FALSE), "No")</f>
        <v>Yes</v>
      </c>
      <c r="L651" s="94">
        <f>IFERROR(VLOOKUP($C651,'CEDARS School FRPL'!$C$4:$G$20003,3,FALSE),"NO Enroll Rprtd")</f>
        <v>0.59330000000000005</v>
      </c>
      <c r="N651" s="167"/>
      <c r="O651" s="136"/>
    </row>
    <row r="652" spans="1:15">
      <c r="A652" t="s">
        <v>2246</v>
      </c>
      <c r="B652" s="77" t="s">
        <v>2650</v>
      </c>
      <c r="C652" s="3">
        <v>4470</v>
      </c>
      <c r="D652" s="74" t="s">
        <v>664</v>
      </c>
      <c r="E652" s="100">
        <v>430.53</v>
      </c>
      <c r="F652" s="100">
        <v>0</v>
      </c>
      <c r="G652" s="100">
        <v>0</v>
      </c>
      <c r="H652" s="100">
        <v>0</v>
      </c>
      <c r="I652" s="100">
        <v>0</v>
      </c>
      <c r="J652" s="130">
        <v>430.53</v>
      </c>
      <c r="K652" s="135" t="str">
        <f>IFERROR(VLOOKUP(C652,'CEDARS School FRPL'!$C$4:$H$20003, 6, FALSE), "No")</f>
        <v>Yes</v>
      </c>
      <c r="L652" s="94">
        <f>IFERROR(VLOOKUP($C652,'CEDARS School FRPL'!$C$4:$G$20003,3,FALSE),"NO Enroll Rprtd")</f>
        <v>0.67989999999999995</v>
      </c>
      <c r="N652" s="167"/>
      <c r="O652" s="136"/>
    </row>
    <row r="653" spans="1:15">
      <c r="A653" s="77" t="s">
        <v>2246</v>
      </c>
      <c r="B653" s="77" t="s">
        <v>2650</v>
      </c>
      <c r="C653" s="3">
        <v>4480</v>
      </c>
      <c r="D653" s="74" t="s">
        <v>665</v>
      </c>
      <c r="E653" s="100">
        <v>406.34</v>
      </c>
      <c r="F653" s="100">
        <v>0</v>
      </c>
      <c r="G653" s="100">
        <v>0</v>
      </c>
      <c r="H653" s="100">
        <v>0</v>
      </c>
      <c r="I653" s="100">
        <v>0</v>
      </c>
      <c r="J653" s="130">
        <v>406.34</v>
      </c>
      <c r="K653" s="135" t="str">
        <f>IFERROR(VLOOKUP(C653,'CEDARS School FRPL'!$C$4:$H$20003, 6, FALSE), "No")</f>
        <v>Yes</v>
      </c>
      <c r="L653" s="94">
        <f>IFERROR(VLOOKUP($C653,'CEDARS School FRPL'!$C$4:$G$20003,3,FALSE),"NO Enroll Rprtd")</f>
        <v>0.6462</v>
      </c>
      <c r="N653" s="167"/>
      <c r="O653" s="136"/>
    </row>
    <row r="654" spans="1:15">
      <c r="A654" s="77" t="s">
        <v>2246</v>
      </c>
      <c r="B654" s="77" t="s">
        <v>2650</v>
      </c>
      <c r="C654" s="3">
        <v>4570</v>
      </c>
      <c r="D654" s="74" t="s">
        <v>666</v>
      </c>
      <c r="E654" s="100">
        <v>1152.81</v>
      </c>
      <c r="F654" s="100">
        <v>0</v>
      </c>
      <c r="G654" s="100">
        <v>161.30000000000001</v>
      </c>
      <c r="H654" s="100">
        <v>0</v>
      </c>
      <c r="I654" s="100">
        <v>0</v>
      </c>
      <c r="J654" s="130">
        <v>1314.11</v>
      </c>
      <c r="K654" s="135" t="str">
        <f>IFERROR(VLOOKUP(C654,'CEDARS School FRPL'!$C$4:$H$20003, 6, FALSE), "No")</f>
        <v>Yes</v>
      </c>
      <c r="L654" s="94">
        <f>IFERROR(VLOOKUP($C654,'CEDARS School FRPL'!$C$4:$G$20003,3,FALSE),"NO Enroll Rprtd")</f>
        <v>0.72929999999999995</v>
      </c>
      <c r="N654" s="167"/>
      <c r="O654" s="136"/>
    </row>
    <row r="655" spans="1:15">
      <c r="A655" s="77" t="s">
        <v>2246</v>
      </c>
      <c r="B655" s="77" t="s">
        <v>2650</v>
      </c>
      <c r="C655" s="3">
        <v>5029</v>
      </c>
      <c r="D655" s="74" t="s">
        <v>667</v>
      </c>
      <c r="E655" s="100">
        <v>554.75</v>
      </c>
      <c r="F655" s="100">
        <v>0</v>
      </c>
      <c r="G655" s="100">
        <v>0</v>
      </c>
      <c r="H655" s="100">
        <v>0</v>
      </c>
      <c r="I655" s="100">
        <v>0</v>
      </c>
      <c r="J655" s="130">
        <v>554.75</v>
      </c>
      <c r="K655" s="135" t="str">
        <f>IFERROR(VLOOKUP(C655,'CEDARS School FRPL'!$C$4:$H$20003, 6, FALSE), "No")</f>
        <v>Yes</v>
      </c>
      <c r="L655" s="94">
        <f>IFERROR(VLOOKUP($C655,'CEDARS School FRPL'!$C$4:$G$20003,3,FALSE),"NO Enroll Rprtd")</f>
        <v>0.77429999999999999</v>
      </c>
      <c r="N655" s="167"/>
      <c r="O655" s="136"/>
    </row>
    <row r="656" spans="1:15">
      <c r="A656" s="77" t="s">
        <v>2246</v>
      </c>
      <c r="B656" s="77" t="s">
        <v>2650</v>
      </c>
      <c r="C656" s="3">
        <v>5107</v>
      </c>
      <c r="D656" s="74" t="s">
        <v>668</v>
      </c>
      <c r="E656" s="100">
        <v>0</v>
      </c>
      <c r="F656" s="100">
        <v>0</v>
      </c>
      <c r="G656" s="100">
        <v>18.149999999999999</v>
      </c>
      <c r="H656" s="100">
        <v>0</v>
      </c>
      <c r="I656" s="100">
        <v>0</v>
      </c>
      <c r="J656" s="130">
        <v>18.149999999999999</v>
      </c>
      <c r="K656" s="135" t="str">
        <f>IFERROR(VLOOKUP(C656,'CEDARS School FRPL'!$C$4:$H$20003, 6, FALSE), "No")</f>
        <v>No</v>
      </c>
      <c r="L656" s="94">
        <f>IFERROR(VLOOKUP($C656,'CEDARS School FRPL'!$C$4:$G$20003,3,FALSE),"NO Enroll Rprtd")</f>
        <v>0.18729999999999999</v>
      </c>
      <c r="N656" s="167"/>
      <c r="O656" s="136"/>
    </row>
    <row r="657" spans="1:15">
      <c r="A657" s="77" t="s">
        <v>2246</v>
      </c>
      <c r="B657" s="77" t="s">
        <v>2650</v>
      </c>
      <c r="C657" s="3">
        <v>5163</v>
      </c>
      <c r="D657" s="74" t="s">
        <v>669</v>
      </c>
      <c r="E657" s="100">
        <v>80.56</v>
      </c>
      <c r="F657" s="100">
        <v>0</v>
      </c>
      <c r="G657" s="100">
        <v>0</v>
      </c>
      <c r="H657" s="100">
        <v>0</v>
      </c>
      <c r="I657" s="100">
        <v>0</v>
      </c>
      <c r="J657" s="130">
        <v>80.56</v>
      </c>
      <c r="K657" s="135" t="str">
        <f>IFERROR(VLOOKUP(C657,'CEDARS School FRPL'!$C$4:$H$20003, 6, FALSE), "No")</f>
        <v>Yes</v>
      </c>
      <c r="L657" s="94">
        <f>IFERROR(VLOOKUP($C657,'CEDARS School FRPL'!$C$4:$G$20003,3,FALSE),"NO Enroll Rprtd")</f>
        <v>0.75529999999999997</v>
      </c>
      <c r="N657" s="167"/>
      <c r="O657" s="136"/>
    </row>
    <row r="658" spans="1:15">
      <c r="A658" s="77" t="s">
        <v>2246</v>
      </c>
      <c r="B658" s="77" t="s">
        <v>2650</v>
      </c>
      <c r="C658" s="3">
        <v>5255</v>
      </c>
      <c r="D658" s="74" t="s">
        <v>670</v>
      </c>
      <c r="E658" s="100">
        <v>19.86</v>
      </c>
      <c r="F658" s="100">
        <v>0</v>
      </c>
      <c r="G658" s="100">
        <v>0</v>
      </c>
      <c r="H658" s="100">
        <v>0</v>
      </c>
      <c r="I658" s="100">
        <v>0</v>
      </c>
      <c r="J658" s="130">
        <v>19.86</v>
      </c>
      <c r="K658" s="135" t="str">
        <f>IFERROR(VLOOKUP(C658,'CEDARS School FRPL'!$C$4:$H$20003, 6, FALSE), "No")</f>
        <v>Yes</v>
      </c>
      <c r="L658" s="94">
        <f>IFERROR(VLOOKUP($C658,'CEDARS School FRPL'!$C$4:$G$20003,3,FALSE),"NO Enroll Rprtd")</f>
        <v>0.72729999999999995</v>
      </c>
      <c r="N658" s="167"/>
      <c r="O658" s="136"/>
    </row>
    <row r="659" spans="1:15">
      <c r="A659" s="77" t="s">
        <v>2246</v>
      </c>
      <c r="B659" s="77" t="s">
        <v>2650</v>
      </c>
      <c r="C659" s="3">
        <v>5348</v>
      </c>
      <c r="D659" s="74" t="s">
        <v>671</v>
      </c>
      <c r="E659" s="100">
        <v>0</v>
      </c>
      <c r="F659" s="100">
        <v>0</v>
      </c>
      <c r="G659" s="100">
        <v>0</v>
      </c>
      <c r="H659" s="100">
        <v>150</v>
      </c>
      <c r="I659" s="100">
        <v>0</v>
      </c>
      <c r="J659" s="130">
        <v>150</v>
      </c>
      <c r="K659" s="135" t="str">
        <f>IFERROR(VLOOKUP(C659,'CEDARS School FRPL'!$C$4:$H$20003, 6, FALSE), "No")</f>
        <v>Yes</v>
      </c>
      <c r="L659" s="94">
        <f>IFERROR(VLOOKUP($C659,'CEDARS School FRPL'!$C$4:$G$20003,3,FALSE),"NO Enroll Rprtd")</f>
        <v>0.80830000000000002</v>
      </c>
      <c r="N659" s="167"/>
      <c r="O659" s="136"/>
    </row>
    <row r="660" spans="1:15">
      <c r="A660" s="77" t="s">
        <v>2246</v>
      </c>
      <c r="B660" s="77" t="s">
        <v>2650</v>
      </c>
      <c r="C660" s="3">
        <v>5473</v>
      </c>
      <c r="D660" s="74" t="s">
        <v>2518</v>
      </c>
      <c r="E660" s="100">
        <v>506.24</v>
      </c>
      <c r="F660" s="100">
        <v>0</v>
      </c>
      <c r="G660" s="100">
        <v>20.669999999999998</v>
      </c>
      <c r="H660" s="100">
        <v>0</v>
      </c>
      <c r="I660" s="100">
        <v>0</v>
      </c>
      <c r="J660" s="130">
        <v>526.91</v>
      </c>
      <c r="K660" s="135" t="str">
        <f>IFERROR(VLOOKUP(C660,'CEDARS School FRPL'!$C$4:$H$20003, 6, FALSE), "No")</f>
        <v>Yes</v>
      </c>
      <c r="L660" s="94">
        <f>IFERROR(VLOOKUP($C660,'CEDARS School FRPL'!$C$4:$G$20003,3,FALSE),"NO Enroll Rprtd")</f>
        <v>0.73219999999999996</v>
      </c>
      <c r="N660" s="167"/>
      <c r="O660" s="136"/>
    </row>
    <row r="661" spans="1:15">
      <c r="A661" s="77" t="s">
        <v>2424</v>
      </c>
      <c r="B661" s="77" t="s">
        <v>2651</v>
      </c>
      <c r="C661" s="3">
        <v>2263</v>
      </c>
      <c r="D661" s="74" t="s">
        <v>1992</v>
      </c>
      <c r="E661" s="100">
        <v>30</v>
      </c>
      <c r="F661" s="100">
        <v>0</v>
      </c>
      <c r="G661" s="100">
        <v>0</v>
      </c>
      <c r="H661" s="100">
        <v>0</v>
      </c>
      <c r="I661" s="100">
        <v>0</v>
      </c>
      <c r="J661" s="130">
        <v>30</v>
      </c>
      <c r="K661" s="135" t="str">
        <f>IFERROR(VLOOKUP(C661,'CEDARS School FRPL'!$C$4:$H$20003, 6, FALSE), "No")</f>
        <v>Yes</v>
      </c>
      <c r="L661" s="94">
        <f>IFERROR(VLOOKUP($C661,'CEDARS School FRPL'!$C$4:$G$20003,3,FALSE),"NO Enroll Rprtd")</f>
        <v>0.58989999999999998</v>
      </c>
      <c r="N661" s="167"/>
      <c r="O661" s="136"/>
    </row>
    <row r="662" spans="1:15">
      <c r="A662" s="77" t="s">
        <v>2424</v>
      </c>
      <c r="B662" s="77" t="s">
        <v>2651</v>
      </c>
      <c r="C662" s="3">
        <v>2458</v>
      </c>
      <c r="D662" s="74" t="s">
        <v>1642</v>
      </c>
      <c r="E662" s="100">
        <v>295.89999999999998</v>
      </c>
      <c r="F662" s="100">
        <v>18.11</v>
      </c>
      <c r="G662" s="100">
        <v>0</v>
      </c>
      <c r="H662" s="100">
        <v>0</v>
      </c>
      <c r="I662" s="100">
        <v>0</v>
      </c>
      <c r="J662" s="130">
        <v>314.01</v>
      </c>
      <c r="K662" s="135" t="str">
        <f>IFERROR(VLOOKUP(C662,'CEDARS School FRPL'!$C$4:$H$20003, 6, FALSE), "No")</f>
        <v>Yes</v>
      </c>
      <c r="L662" s="94">
        <f>IFERROR(VLOOKUP($C662,'CEDARS School FRPL'!$C$4:$G$20003,3,FALSE),"NO Enroll Rprtd")</f>
        <v>0.59019999999999995</v>
      </c>
      <c r="N662" s="167"/>
      <c r="O662" s="136"/>
    </row>
    <row r="663" spans="1:15">
      <c r="A663" s="77" t="s">
        <v>2424</v>
      </c>
      <c r="B663" s="77" t="s">
        <v>2651</v>
      </c>
      <c r="C663" s="3">
        <v>2488</v>
      </c>
      <c r="D663" s="74" t="s">
        <v>1993</v>
      </c>
      <c r="E663" s="100">
        <v>1201.81</v>
      </c>
      <c r="F663" s="100">
        <v>0</v>
      </c>
      <c r="G663" s="100">
        <v>144.42000000000002</v>
      </c>
      <c r="H663" s="100">
        <v>0</v>
      </c>
      <c r="I663" s="100">
        <v>0</v>
      </c>
      <c r="J663" s="130">
        <v>1346.23</v>
      </c>
      <c r="K663" s="135" t="str">
        <f>IFERROR(VLOOKUP(C663,'CEDARS School FRPL'!$C$4:$H$20003, 6, FALSE), "No")</f>
        <v>No</v>
      </c>
      <c r="L663" s="94">
        <f>IFERROR(VLOOKUP($C663,'CEDARS School FRPL'!$C$4:$G$20003,3,FALSE),"NO Enroll Rprtd")</f>
        <v>0.44879999999999998</v>
      </c>
      <c r="N663" s="167"/>
      <c r="O663" s="136"/>
    </row>
    <row r="664" spans="1:15">
      <c r="A664" s="77" t="s">
        <v>2424</v>
      </c>
      <c r="B664" s="77" t="s">
        <v>2651</v>
      </c>
      <c r="C664" s="3">
        <v>2607</v>
      </c>
      <c r="D664" s="74" t="s">
        <v>1994</v>
      </c>
      <c r="E664" s="100">
        <v>374.55</v>
      </c>
      <c r="F664" s="100">
        <v>17.78</v>
      </c>
      <c r="G664" s="100">
        <v>0</v>
      </c>
      <c r="H664" s="100">
        <v>0</v>
      </c>
      <c r="I664" s="100">
        <v>0</v>
      </c>
      <c r="J664" s="130">
        <v>392.33000000000004</v>
      </c>
      <c r="K664" s="135" t="str">
        <f>IFERROR(VLOOKUP(C664,'CEDARS School FRPL'!$C$4:$H$20003, 6, FALSE), "No")</f>
        <v>No</v>
      </c>
      <c r="L664" s="94">
        <f>IFERROR(VLOOKUP($C664,'CEDARS School FRPL'!$C$4:$G$20003,3,FALSE),"NO Enroll Rprtd")</f>
        <v>0.49220000000000003</v>
      </c>
      <c r="N664" s="167"/>
      <c r="O664" s="136"/>
    </row>
    <row r="665" spans="1:15">
      <c r="A665" s="77" t="s">
        <v>2424</v>
      </c>
      <c r="B665" s="77" t="s">
        <v>2651</v>
      </c>
      <c r="C665" s="3">
        <v>3762</v>
      </c>
      <c r="D665" s="74" t="s">
        <v>1995</v>
      </c>
      <c r="E665" s="100">
        <v>549.27</v>
      </c>
      <c r="F665" s="100">
        <v>0</v>
      </c>
      <c r="G665" s="100">
        <v>0</v>
      </c>
      <c r="H665" s="100">
        <v>0</v>
      </c>
      <c r="I665" s="100">
        <v>0</v>
      </c>
      <c r="J665" s="130">
        <v>549.27</v>
      </c>
      <c r="K665" s="135" t="str">
        <f>IFERROR(VLOOKUP(C665,'CEDARS School FRPL'!$C$4:$H$20003, 6, FALSE), "No")</f>
        <v>Yes</v>
      </c>
      <c r="L665" s="94">
        <f>IFERROR(VLOOKUP($C665,'CEDARS School FRPL'!$C$4:$G$20003,3,FALSE),"NO Enroll Rprtd")</f>
        <v>0.5454</v>
      </c>
      <c r="N665" s="167"/>
      <c r="O665" s="136"/>
    </row>
    <row r="666" spans="1:15">
      <c r="A666" s="77" t="s">
        <v>2424</v>
      </c>
      <c r="B666" s="77" t="s">
        <v>2651</v>
      </c>
      <c r="C666" s="3">
        <v>4130</v>
      </c>
      <c r="D666" s="74" t="s">
        <v>1996</v>
      </c>
      <c r="E666" s="100">
        <v>483.3</v>
      </c>
      <c r="F666" s="100">
        <v>17.22</v>
      </c>
      <c r="G666" s="100">
        <v>0</v>
      </c>
      <c r="H666" s="100">
        <v>0</v>
      </c>
      <c r="I666" s="100">
        <v>0</v>
      </c>
      <c r="J666" s="130">
        <v>500.52</v>
      </c>
      <c r="K666" s="135" t="str">
        <f>IFERROR(VLOOKUP(C666,'CEDARS School FRPL'!$C$4:$H$20003, 6, FALSE), "No")</f>
        <v>Yes</v>
      </c>
      <c r="L666" s="94">
        <f>IFERROR(VLOOKUP($C666,'CEDARS School FRPL'!$C$4:$G$20003,3,FALSE),"NO Enroll Rprtd")</f>
        <v>0.53249999999999997</v>
      </c>
      <c r="N666" s="167"/>
      <c r="O666" s="136"/>
    </row>
    <row r="667" spans="1:15">
      <c r="A667" s="77" t="s">
        <v>2424</v>
      </c>
      <c r="B667" s="77" t="s">
        <v>2651</v>
      </c>
      <c r="C667" s="3">
        <v>4482</v>
      </c>
      <c r="D667" s="74" t="s">
        <v>1997</v>
      </c>
      <c r="E667" s="100">
        <v>444.93</v>
      </c>
      <c r="F667" s="100">
        <v>18.559999999999999</v>
      </c>
      <c r="G667" s="100">
        <v>0</v>
      </c>
      <c r="H667" s="100">
        <v>0</v>
      </c>
      <c r="I667" s="100">
        <v>0</v>
      </c>
      <c r="J667" s="130">
        <v>463.49</v>
      </c>
      <c r="K667" s="135" t="str">
        <f>IFERROR(VLOOKUP(C667,'CEDARS School FRPL'!$C$4:$H$20003, 6, FALSE), "No")</f>
        <v>Yes</v>
      </c>
      <c r="L667" s="94">
        <f>IFERROR(VLOOKUP($C667,'CEDARS School FRPL'!$C$4:$G$20003,3,FALSE),"NO Enroll Rprtd")</f>
        <v>0.56269999999999998</v>
      </c>
      <c r="N667" s="167"/>
      <c r="O667" s="136"/>
    </row>
    <row r="668" spans="1:15">
      <c r="A668" s="77" t="s">
        <v>2424</v>
      </c>
      <c r="B668" s="77" t="s">
        <v>2651</v>
      </c>
      <c r="C668" s="3">
        <v>4554</v>
      </c>
      <c r="D668" s="74" t="s">
        <v>1774</v>
      </c>
      <c r="E668" s="100">
        <v>430.46</v>
      </c>
      <c r="F668" s="100">
        <v>0</v>
      </c>
      <c r="G668" s="100">
        <v>0</v>
      </c>
      <c r="H668" s="100">
        <v>0</v>
      </c>
      <c r="I668" s="100">
        <v>0</v>
      </c>
      <c r="J668" s="130">
        <v>430.46</v>
      </c>
      <c r="K668" s="135" t="str">
        <f>IFERROR(VLOOKUP(C668,'CEDARS School FRPL'!$C$4:$H$20003, 6, FALSE), "No")</f>
        <v>Yes</v>
      </c>
      <c r="L668" s="94">
        <f>IFERROR(VLOOKUP($C668,'CEDARS School FRPL'!$C$4:$G$20003,3,FALSE),"NO Enroll Rprtd")</f>
        <v>0.55330000000000001</v>
      </c>
      <c r="N668" s="167"/>
      <c r="O668" s="136"/>
    </row>
    <row r="669" spans="1:15">
      <c r="A669" s="77" t="s">
        <v>2424</v>
      </c>
      <c r="B669" s="77" t="s">
        <v>2651</v>
      </c>
      <c r="C669" s="3">
        <v>5207</v>
      </c>
      <c r="D669" s="74" t="s">
        <v>628</v>
      </c>
      <c r="E669" s="100">
        <v>413.27</v>
      </c>
      <c r="F669" s="100">
        <v>20</v>
      </c>
      <c r="G669" s="100">
        <v>0</v>
      </c>
      <c r="H669" s="100">
        <v>0</v>
      </c>
      <c r="I669" s="100">
        <v>0</v>
      </c>
      <c r="J669" s="130">
        <v>433.27</v>
      </c>
      <c r="K669" s="135" t="str">
        <f>IFERROR(VLOOKUP(C669,'CEDARS School FRPL'!$C$4:$H$20003, 6, FALSE), "No")</f>
        <v>Yes</v>
      </c>
      <c r="L669" s="94">
        <f>IFERROR(VLOOKUP($C669,'CEDARS School FRPL'!$C$4:$G$20003,3,FALSE),"NO Enroll Rprtd")</f>
        <v>0.56369999999999998</v>
      </c>
      <c r="N669" s="167"/>
      <c r="O669" s="136"/>
    </row>
    <row r="670" spans="1:15">
      <c r="A670" s="77" t="s">
        <v>2424</v>
      </c>
      <c r="B670" s="77" t="s">
        <v>2651</v>
      </c>
      <c r="C670" s="3">
        <v>5464</v>
      </c>
      <c r="D670" s="74" t="s">
        <v>3308</v>
      </c>
      <c r="E670" s="100">
        <v>0</v>
      </c>
      <c r="F670" s="100">
        <v>0</v>
      </c>
      <c r="G670" s="100">
        <v>0</v>
      </c>
      <c r="H670" s="100">
        <v>41.55</v>
      </c>
      <c r="I670" s="100">
        <v>0</v>
      </c>
      <c r="J670" s="130">
        <v>41.55</v>
      </c>
      <c r="K670" s="135" t="str">
        <f>IFERROR(VLOOKUP(C670,'CEDARS School FRPL'!$C$4:$H$20003, 6, FALSE), "No")</f>
        <v>Yes</v>
      </c>
      <c r="L670" s="94">
        <f>IFERROR(VLOOKUP($C670,'CEDARS School FRPL'!$C$4:$G$20003,3,FALSE),"NO Enroll Rprtd")</f>
        <v>0.61050000000000004</v>
      </c>
      <c r="N670" s="167"/>
      <c r="O670" s="136"/>
    </row>
    <row r="671" spans="1:15">
      <c r="A671" s="77" t="s">
        <v>2424</v>
      </c>
      <c r="B671" s="77" t="s">
        <v>2651</v>
      </c>
      <c r="C671" s="3">
        <v>5579</v>
      </c>
      <c r="D671" s="74" t="s">
        <v>2928</v>
      </c>
      <c r="E671" s="100">
        <v>165.02</v>
      </c>
      <c r="F671" s="100">
        <v>0</v>
      </c>
      <c r="G671" s="100">
        <v>7.54</v>
      </c>
      <c r="H671" s="100">
        <v>0</v>
      </c>
      <c r="I671" s="100">
        <v>0</v>
      </c>
      <c r="J671" s="130">
        <v>172.56</v>
      </c>
      <c r="K671" s="135" t="str">
        <f>IFERROR(VLOOKUP(C671,'CEDARS School FRPL'!$C$4:$H$20003, 6, FALSE), "No")</f>
        <v>Yes</v>
      </c>
      <c r="L671" s="94">
        <f>IFERROR(VLOOKUP($C671,'CEDARS School FRPL'!$C$4:$G$20003,3,FALSE),"NO Enroll Rprtd")</f>
        <v>0.54149999999999998</v>
      </c>
      <c r="N671" s="167"/>
      <c r="O671" s="136"/>
    </row>
    <row r="672" spans="1:15">
      <c r="A672" s="77" t="s">
        <v>2424</v>
      </c>
      <c r="B672" s="77" t="s">
        <v>2651</v>
      </c>
      <c r="C672" s="3">
        <v>5747</v>
      </c>
      <c r="D672" s="74" t="s">
        <v>3309</v>
      </c>
      <c r="E672" s="100">
        <v>0</v>
      </c>
      <c r="F672" s="100">
        <v>11.33</v>
      </c>
      <c r="G672" s="100">
        <v>0</v>
      </c>
      <c r="H672" s="100">
        <v>0</v>
      </c>
      <c r="I672" s="100">
        <v>0</v>
      </c>
      <c r="J672" s="130">
        <v>11.33</v>
      </c>
      <c r="K672" s="135" t="str">
        <f>IFERROR(VLOOKUP(C672,'CEDARS School FRPL'!$C$4:$H$20003, 6, FALSE), "No")</f>
        <v>Yes</v>
      </c>
      <c r="L672" s="94">
        <f>IFERROR(VLOOKUP($C672,'CEDARS School FRPL'!$C$4:$G$20003,3,FALSE),"NO Enroll Rprtd")</f>
        <v>0.53849999999999998</v>
      </c>
      <c r="N672" s="167"/>
      <c r="O672" s="136"/>
    </row>
    <row r="673" spans="1:15">
      <c r="A673" s="77" t="s">
        <v>2348</v>
      </c>
      <c r="B673" s="77" t="s">
        <v>2652</v>
      </c>
      <c r="C673" s="3">
        <v>2773</v>
      </c>
      <c r="D673" s="74" t="s">
        <v>1438</v>
      </c>
      <c r="E673" s="100">
        <v>777.18</v>
      </c>
      <c r="F673" s="100">
        <v>0</v>
      </c>
      <c r="G673" s="100">
        <v>89.210000000000008</v>
      </c>
      <c r="H673" s="100">
        <v>0</v>
      </c>
      <c r="I673" s="100">
        <v>0</v>
      </c>
      <c r="J673" s="130">
        <v>866.39</v>
      </c>
      <c r="K673" s="135" t="str">
        <f>IFERROR(VLOOKUP(C673,'CEDARS School FRPL'!$C$4:$H$20003, 6, FALSE), "No")</f>
        <v>No</v>
      </c>
      <c r="L673" s="94">
        <f>IFERROR(VLOOKUP($C673,'CEDARS School FRPL'!$C$4:$G$20003,3,FALSE),"NO Enroll Rprtd")</f>
        <v>0.45679999999999998</v>
      </c>
      <c r="N673" s="167"/>
      <c r="O673" s="136"/>
    </row>
    <row r="674" spans="1:15">
      <c r="A674" s="77" t="s">
        <v>2348</v>
      </c>
      <c r="B674" s="77" t="s">
        <v>2652</v>
      </c>
      <c r="C674" s="3">
        <v>2878</v>
      </c>
      <c r="D674" s="74" t="s">
        <v>1439</v>
      </c>
      <c r="E674" s="100">
        <v>454.13</v>
      </c>
      <c r="F674" s="100">
        <v>0</v>
      </c>
      <c r="G674" s="100">
        <v>0</v>
      </c>
      <c r="H674" s="100">
        <v>0</v>
      </c>
      <c r="I674" s="100">
        <v>0</v>
      </c>
      <c r="J674" s="130">
        <v>454.13</v>
      </c>
      <c r="K674" s="135" t="str">
        <f>IFERROR(VLOOKUP(C674,'CEDARS School FRPL'!$C$4:$H$20003, 6, FALSE), "No")</f>
        <v>No</v>
      </c>
      <c r="L674" s="94">
        <f>IFERROR(VLOOKUP($C674,'CEDARS School FRPL'!$C$4:$G$20003,3,FALSE),"NO Enroll Rprtd")</f>
        <v>0.42609999999999998</v>
      </c>
      <c r="N674" s="167"/>
      <c r="O674" s="136"/>
    </row>
    <row r="675" spans="1:15">
      <c r="A675" s="77" t="s">
        <v>2348</v>
      </c>
      <c r="B675" s="77" t="s">
        <v>2652</v>
      </c>
      <c r="C675" s="3">
        <v>3798</v>
      </c>
      <c r="D675" s="74" t="s">
        <v>1440</v>
      </c>
      <c r="E675" s="100">
        <v>604.27</v>
      </c>
      <c r="F675" s="100">
        <v>0</v>
      </c>
      <c r="G675" s="100">
        <v>0</v>
      </c>
      <c r="H675" s="100">
        <v>0</v>
      </c>
      <c r="I675" s="100">
        <v>0</v>
      </c>
      <c r="J675" s="130">
        <v>604.27</v>
      </c>
      <c r="K675" s="135" t="str">
        <f>IFERROR(VLOOKUP(C675,'CEDARS School FRPL'!$C$4:$H$20003, 6, FALSE), "No")</f>
        <v>Yes</v>
      </c>
      <c r="L675" s="94">
        <f>IFERROR(VLOOKUP($C675,'CEDARS School FRPL'!$C$4:$G$20003,3,FALSE),"NO Enroll Rprtd")</f>
        <v>0.52890000000000004</v>
      </c>
      <c r="N675" s="167"/>
      <c r="O675" s="136"/>
    </row>
    <row r="676" spans="1:15">
      <c r="A676" s="77" t="s">
        <v>2348</v>
      </c>
      <c r="B676" s="77" t="s">
        <v>2652</v>
      </c>
      <c r="C676" s="3">
        <v>4557</v>
      </c>
      <c r="D676" s="74" t="s">
        <v>1441</v>
      </c>
      <c r="E676" s="100">
        <v>472.8</v>
      </c>
      <c r="F676" s="100">
        <v>0</v>
      </c>
      <c r="G676" s="100">
        <v>0</v>
      </c>
      <c r="H676" s="100">
        <v>0</v>
      </c>
      <c r="I676" s="100">
        <v>0</v>
      </c>
      <c r="J676" s="130">
        <v>472.8</v>
      </c>
      <c r="K676" s="135" t="str">
        <f>IFERROR(VLOOKUP(C676,'CEDARS School FRPL'!$C$4:$H$20003, 6, FALSE), "No")</f>
        <v>No</v>
      </c>
      <c r="L676" s="94">
        <f>IFERROR(VLOOKUP($C676,'CEDARS School FRPL'!$C$4:$G$20003,3,FALSE),"NO Enroll Rprtd")</f>
        <v>0.48530000000000001</v>
      </c>
      <c r="N676" s="167"/>
      <c r="O676" s="136"/>
    </row>
    <row r="677" spans="1:15">
      <c r="A677" s="77" t="s">
        <v>2348</v>
      </c>
      <c r="B677" s="77" t="s">
        <v>2652</v>
      </c>
      <c r="C677" s="3">
        <v>4582</v>
      </c>
      <c r="D677" s="74" t="s">
        <v>1442</v>
      </c>
      <c r="E677" s="100">
        <v>602.29</v>
      </c>
      <c r="F677" s="100">
        <v>0</v>
      </c>
      <c r="G677" s="100">
        <v>0</v>
      </c>
      <c r="H677" s="100">
        <v>0</v>
      </c>
      <c r="I677" s="100">
        <v>0</v>
      </c>
      <c r="J677" s="130">
        <v>602.29</v>
      </c>
      <c r="K677" s="135" t="str">
        <f>IFERROR(VLOOKUP(C677,'CEDARS School FRPL'!$C$4:$H$20003, 6, FALSE), "No")</f>
        <v>No</v>
      </c>
      <c r="L677" s="94">
        <f>IFERROR(VLOOKUP($C677,'CEDARS School FRPL'!$C$4:$G$20003,3,FALSE),"NO Enroll Rprtd")</f>
        <v>0.49940000000000001</v>
      </c>
      <c r="N677" s="167"/>
      <c r="O677" s="136"/>
    </row>
    <row r="678" spans="1:15">
      <c r="A678" s="77" t="s">
        <v>2348</v>
      </c>
      <c r="B678" s="77" t="s">
        <v>2652</v>
      </c>
      <c r="C678" s="3">
        <v>5582</v>
      </c>
      <c r="D678" s="74" t="s">
        <v>2923</v>
      </c>
      <c r="E678" s="100">
        <v>0</v>
      </c>
      <c r="F678" s="100">
        <v>0</v>
      </c>
      <c r="G678" s="100">
        <v>0</v>
      </c>
      <c r="H678" s="100">
        <v>19.22</v>
      </c>
      <c r="I678" s="100">
        <v>0</v>
      </c>
      <c r="J678" s="130">
        <v>19.22</v>
      </c>
      <c r="K678" s="135" t="str">
        <f>IFERROR(VLOOKUP(C678,'CEDARS School FRPL'!$C$4:$H$20003, 6, FALSE), "No")</f>
        <v>Yes</v>
      </c>
      <c r="L678" s="94">
        <f>IFERROR(VLOOKUP($C678,'CEDARS School FRPL'!$C$4:$G$20003,3,FALSE),"NO Enroll Rprtd")</f>
        <v>0.58840000000000003</v>
      </c>
      <c r="N678" s="167"/>
      <c r="O678" s="136"/>
    </row>
    <row r="679" spans="1:15">
      <c r="A679" s="77" t="s">
        <v>2348</v>
      </c>
      <c r="B679" s="77" t="s">
        <v>2652</v>
      </c>
      <c r="C679" s="3">
        <v>5671</v>
      </c>
      <c r="D679" s="74" t="s">
        <v>3071</v>
      </c>
      <c r="E679" s="100">
        <v>860.33</v>
      </c>
      <c r="F679" s="100">
        <v>0</v>
      </c>
      <c r="G679" s="100">
        <v>0</v>
      </c>
      <c r="H679" s="100">
        <v>0</v>
      </c>
      <c r="I679" s="100">
        <v>0</v>
      </c>
      <c r="J679" s="130">
        <v>860.33</v>
      </c>
      <c r="K679" s="135" t="str">
        <f>IFERROR(VLOOKUP(C679,'CEDARS School FRPL'!$C$4:$H$20003, 6, FALSE), "No")</f>
        <v>Yes</v>
      </c>
      <c r="L679" s="94">
        <f>IFERROR(VLOOKUP($C679,'CEDARS School FRPL'!$C$4:$G$20003,3,FALSE),"NO Enroll Rprtd")</f>
        <v>0.5484</v>
      </c>
      <c r="N679" s="167"/>
      <c r="O679" s="136"/>
    </row>
    <row r="680" spans="1:15">
      <c r="A680" s="77" t="s">
        <v>2165</v>
      </c>
      <c r="B680" s="77" t="s">
        <v>2653</v>
      </c>
      <c r="C680" s="3">
        <v>2367</v>
      </c>
      <c r="D680" s="74" t="s">
        <v>66</v>
      </c>
      <c r="E680" s="100">
        <v>279.33</v>
      </c>
      <c r="F680" s="100">
        <v>0</v>
      </c>
      <c r="G680" s="100">
        <v>18.010000000000002</v>
      </c>
      <c r="H680" s="100">
        <v>2.11</v>
      </c>
      <c r="I680" s="100">
        <v>0</v>
      </c>
      <c r="J680" s="130">
        <v>299.45</v>
      </c>
      <c r="K680" s="135" t="str">
        <f>IFERROR(VLOOKUP(C680,'CEDARS School FRPL'!$C$4:$H$20003, 6, FALSE), "No")</f>
        <v>Yes</v>
      </c>
      <c r="L680" s="94">
        <f>IFERROR(VLOOKUP($C680,'CEDARS School FRPL'!$C$4:$G$20003,3,FALSE),"NO Enroll Rprtd")</f>
        <v>0.71809999999999996</v>
      </c>
      <c r="N680" s="167"/>
      <c r="O680" s="136"/>
    </row>
    <row r="681" spans="1:15">
      <c r="A681" s="77" t="s">
        <v>2165</v>
      </c>
      <c r="B681" s="77" t="s">
        <v>2653</v>
      </c>
      <c r="C681" s="3">
        <v>3078</v>
      </c>
      <c r="D681" s="74" t="s">
        <v>67</v>
      </c>
      <c r="E681" s="100">
        <v>357.26</v>
      </c>
      <c r="F681" s="100">
        <v>0</v>
      </c>
      <c r="G681" s="100">
        <v>0</v>
      </c>
      <c r="H681" s="100">
        <v>0</v>
      </c>
      <c r="I681" s="100">
        <v>0</v>
      </c>
      <c r="J681" s="130">
        <v>357.26</v>
      </c>
      <c r="K681" s="135" t="str">
        <f>IFERROR(VLOOKUP(C681,'CEDARS School FRPL'!$C$4:$H$20003, 6, FALSE), "No")</f>
        <v>Yes</v>
      </c>
      <c r="L681" s="94">
        <f>IFERROR(VLOOKUP($C681,'CEDARS School FRPL'!$C$4:$G$20003,3,FALSE),"NO Enroll Rprtd")</f>
        <v>0.72119999999999995</v>
      </c>
      <c r="N681" s="167"/>
      <c r="O681" s="136"/>
    </row>
    <row r="682" spans="1:15">
      <c r="A682" s="77" t="s">
        <v>2165</v>
      </c>
      <c r="B682" s="77" t="s">
        <v>2653</v>
      </c>
      <c r="C682" s="3">
        <v>4031</v>
      </c>
      <c r="D682" s="74" t="s">
        <v>68</v>
      </c>
      <c r="E682" s="100">
        <v>200.58</v>
      </c>
      <c r="F682" s="100">
        <v>0</v>
      </c>
      <c r="G682" s="100">
        <v>0</v>
      </c>
      <c r="H682" s="100">
        <v>0</v>
      </c>
      <c r="I682" s="100">
        <v>0</v>
      </c>
      <c r="J682" s="130">
        <v>200.58</v>
      </c>
      <c r="K682" s="135" t="str">
        <f>IFERROR(VLOOKUP(C682,'CEDARS School FRPL'!$C$4:$H$20003, 6, FALSE), "No")</f>
        <v>Yes</v>
      </c>
      <c r="L682" s="94">
        <f>IFERROR(VLOOKUP($C682,'CEDARS School FRPL'!$C$4:$G$20003,3,FALSE),"NO Enroll Rprtd")</f>
        <v>0.72150000000000003</v>
      </c>
      <c r="N682" s="167"/>
      <c r="O682" s="136"/>
    </row>
    <row r="683" spans="1:15">
      <c r="A683" s="77" t="s">
        <v>2344</v>
      </c>
      <c r="B683" s="77" t="s">
        <v>2654</v>
      </c>
      <c r="C683" s="3">
        <v>2257</v>
      </c>
      <c r="D683" s="74" t="s">
        <v>1382</v>
      </c>
      <c r="E683" s="100">
        <v>464.02</v>
      </c>
      <c r="F683" s="100">
        <v>0</v>
      </c>
      <c r="G683" s="100">
        <v>0</v>
      </c>
      <c r="H683" s="100">
        <v>0</v>
      </c>
      <c r="I683" s="100">
        <v>0</v>
      </c>
      <c r="J683" s="130">
        <v>464.02</v>
      </c>
      <c r="K683" s="135" t="str">
        <f>IFERROR(VLOOKUP(C683,'CEDARS School FRPL'!$C$4:$H$20003, 6, FALSE), "No")</f>
        <v>Yes</v>
      </c>
      <c r="L683" s="94">
        <f>IFERROR(VLOOKUP($C683,'CEDARS School FRPL'!$C$4:$G$20003,3,FALSE),"NO Enroll Rprtd")</f>
        <v>0.48130000000000001</v>
      </c>
      <c r="N683" s="167"/>
      <c r="O683" s="136"/>
    </row>
    <row r="684" spans="1:15">
      <c r="A684" s="74" t="s">
        <v>2344</v>
      </c>
      <c r="B684" s="77" t="s">
        <v>2654</v>
      </c>
      <c r="C684" s="3">
        <v>2340</v>
      </c>
      <c r="D684" s="74" t="s">
        <v>1383</v>
      </c>
      <c r="E684" s="100">
        <v>396.44</v>
      </c>
      <c r="F684" s="100">
        <v>0</v>
      </c>
      <c r="G684" s="100">
        <v>0</v>
      </c>
      <c r="H684" s="100">
        <v>0</v>
      </c>
      <c r="I684" s="100">
        <v>0</v>
      </c>
      <c r="J684" s="130">
        <v>396.44</v>
      </c>
      <c r="K684" s="135" t="str">
        <f>IFERROR(VLOOKUP(C684,'CEDARS School FRPL'!$C$4:$H$20003, 6, FALSE), "No")</f>
        <v>Yes</v>
      </c>
      <c r="L684" s="94">
        <f>IFERROR(VLOOKUP($C684,'CEDARS School FRPL'!$C$4:$G$20003,3,FALSE),"NO Enroll Rprtd")</f>
        <v>0.64480000000000004</v>
      </c>
      <c r="N684" s="167"/>
      <c r="O684" s="136"/>
    </row>
    <row r="685" spans="1:15">
      <c r="A685" s="77" t="s">
        <v>2344</v>
      </c>
      <c r="B685" s="77" t="s">
        <v>2654</v>
      </c>
      <c r="C685" s="3">
        <v>2398</v>
      </c>
      <c r="D685" s="74" t="s">
        <v>1384</v>
      </c>
      <c r="E685" s="100">
        <v>362.33</v>
      </c>
      <c r="F685" s="100">
        <v>0</v>
      </c>
      <c r="G685" s="100">
        <v>0</v>
      </c>
      <c r="H685" s="100">
        <v>0</v>
      </c>
      <c r="I685" s="100">
        <v>0</v>
      </c>
      <c r="J685" s="130">
        <v>362.33</v>
      </c>
      <c r="K685" s="135" t="str">
        <f>IFERROR(VLOOKUP(C685,'CEDARS School FRPL'!$C$4:$H$20003, 6, FALSE), "No")</f>
        <v>Yes</v>
      </c>
      <c r="L685" s="94">
        <f>IFERROR(VLOOKUP($C685,'CEDARS School FRPL'!$C$4:$G$20003,3,FALSE),"NO Enroll Rprtd")</f>
        <v>0.50009999999999999</v>
      </c>
      <c r="N685" s="167"/>
      <c r="O685" s="136"/>
    </row>
    <row r="686" spans="1:15">
      <c r="A686" s="77" t="s">
        <v>2344</v>
      </c>
      <c r="B686" s="77" t="s">
        <v>2654</v>
      </c>
      <c r="C686" s="3">
        <v>2876</v>
      </c>
      <c r="D686" s="74" t="s">
        <v>1385</v>
      </c>
      <c r="E686" s="100">
        <v>894.64</v>
      </c>
      <c r="F686" s="100">
        <v>0</v>
      </c>
      <c r="G686" s="100">
        <v>102.69</v>
      </c>
      <c r="H686" s="100">
        <v>0</v>
      </c>
      <c r="I686" s="100">
        <v>0</v>
      </c>
      <c r="J686" s="130">
        <v>997.32999999999993</v>
      </c>
      <c r="K686" s="135" t="str">
        <f>IFERROR(VLOOKUP(C686,'CEDARS School FRPL'!$C$4:$H$20003, 6, FALSE), "No")</f>
        <v>Yes</v>
      </c>
      <c r="L686" s="94">
        <f>IFERROR(VLOOKUP($C686,'CEDARS School FRPL'!$C$4:$G$20003,3,FALSE),"NO Enroll Rprtd")</f>
        <v>0.56879999999999997</v>
      </c>
      <c r="N686" s="167"/>
      <c r="O686" s="136"/>
    </row>
    <row r="687" spans="1:15">
      <c r="A687" s="77" t="s">
        <v>2344</v>
      </c>
      <c r="B687" s="77" t="s">
        <v>2654</v>
      </c>
      <c r="C687" s="3">
        <v>2945</v>
      </c>
      <c r="D687" s="74" t="s">
        <v>1386</v>
      </c>
      <c r="E687" s="100">
        <v>385.78</v>
      </c>
      <c r="F687" s="100">
        <v>0</v>
      </c>
      <c r="G687" s="100">
        <v>0</v>
      </c>
      <c r="H687" s="100">
        <v>0</v>
      </c>
      <c r="I687" s="100">
        <v>0</v>
      </c>
      <c r="J687" s="130">
        <v>385.78</v>
      </c>
      <c r="K687" s="135" t="str">
        <f>IFERROR(VLOOKUP(C687,'CEDARS School FRPL'!$C$4:$H$20003, 6, FALSE), "No")</f>
        <v>Yes</v>
      </c>
      <c r="L687" s="94">
        <f>IFERROR(VLOOKUP($C687,'CEDARS School FRPL'!$C$4:$G$20003,3,FALSE),"NO Enroll Rprtd")</f>
        <v>0.62780000000000002</v>
      </c>
      <c r="N687" s="167"/>
      <c r="O687" s="136"/>
    </row>
    <row r="688" spans="1:15">
      <c r="A688" s="77" t="s">
        <v>2344</v>
      </c>
      <c r="B688" s="77" t="s">
        <v>2654</v>
      </c>
      <c r="C688" s="3">
        <v>3000</v>
      </c>
      <c r="D688" s="74" t="s">
        <v>1387</v>
      </c>
      <c r="E688" s="100">
        <v>448.89</v>
      </c>
      <c r="F688" s="100">
        <v>0</v>
      </c>
      <c r="G688" s="100">
        <v>0</v>
      </c>
      <c r="H688" s="100">
        <v>0</v>
      </c>
      <c r="I688" s="100">
        <v>0</v>
      </c>
      <c r="J688" s="130">
        <v>448.89</v>
      </c>
      <c r="K688" s="135" t="str">
        <f>IFERROR(VLOOKUP(C688,'CEDARS School FRPL'!$C$4:$H$20003, 6, FALSE), "No")</f>
        <v>Yes</v>
      </c>
      <c r="L688" s="94">
        <f>IFERROR(VLOOKUP($C688,'CEDARS School FRPL'!$C$4:$G$20003,3,FALSE),"NO Enroll Rprtd")</f>
        <v>0.66449999999999998</v>
      </c>
      <c r="N688" s="167"/>
      <c r="O688" s="136"/>
    </row>
    <row r="689" spans="1:15">
      <c r="A689" s="77" t="s">
        <v>2344</v>
      </c>
      <c r="B689" s="77" t="s">
        <v>2654</v>
      </c>
      <c r="C689" s="3">
        <v>3180</v>
      </c>
      <c r="D689" s="74" t="s">
        <v>1388</v>
      </c>
      <c r="E689" s="100">
        <v>470.78</v>
      </c>
      <c r="F689" s="100">
        <v>0</v>
      </c>
      <c r="G689" s="100">
        <v>0</v>
      </c>
      <c r="H689" s="100">
        <v>0</v>
      </c>
      <c r="I689" s="100">
        <v>0</v>
      </c>
      <c r="J689" s="130">
        <v>470.78</v>
      </c>
      <c r="K689" s="135" t="str">
        <f>IFERROR(VLOOKUP(C689,'CEDARS School FRPL'!$C$4:$H$20003, 6, FALSE), "No")</f>
        <v>Yes</v>
      </c>
      <c r="L689" s="94">
        <f>IFERROR(VLOOKUP($C689,'CEDARS School FRPL'!$C$4:$G$20003,3,FALSE),"NO Enroll Rprtd")</f>
        <v>0.61499999999999999</v>
      </c>
      <c r="N689" s="167"/>
      <c r="O689" s="136"/>
    </row>
    <row r="690" spans="1:15">
      <c r="A690" s="77" t="s">
        <v>2344</v>
      </c>
      <c r="B690" s="77" t="s">
        <v>2654</v>
      </c>
      <c r="C690" s="3">
        <v>3300</v>
      </c>
      <c r="D690" s="74" t="s">
        <v>1389</v>
      </c>
      <c r="E690" s="100">
        <v>835.51</v>
      </c>
      <c r="F690" s="100">
        <v>0</v>
      </c>
      <c r="G690" s="100">
        <v>0</v>
      </c>
      <c r="H690" s="100">
        <v>0</v>
      </c>
      <c r="I690" s="100">
        <v>0</v>
      </c>
      <c r="J690" s="130">
        <v>835.51</v>
      </c>
      <c r="K690" s="135" t="str">
        <f>IFERROR(VLOOKUP(C690,'CEDARS School FRPL'!$C$4:$H$20003, 6, FALSE), "No")</f>
        <v>Yes</v>
      </c>
      <c r="L690" s="94">
        <f>IFERROR(VLOOKUP($C690,'CEDARS School FRPL'!$C$4:$G$20003,3,FALSE),"NO Enroll Rprtd")</f>
        <v>0.60150000000000003</v>
      </c>
      <c r="N690" s="167"/>
      <c r="O690" s="136"/>
    </row>
    <row r="691" spans="1:15">
      <c r="A691" s="77" t="s">
        <v>2344</v>
      </c>
      <c r="B691" s="77" t="s">
        <v>2654</v>
      </c>
      <c r="C691" s="3">
        <v>3301</v>
      </c>
      <c r="D691" s="74" t="s">
        <v>1390</v>
      </c>
      <c r="E691" s="100">
        <v>339.11</v>
      </c>
      <c r="F691" s="100">
        <v>0</v>
      </c>
      <c r="G691" s="100">
        <v>0</v>
      </c>
      <c r="H691" s="100">
        <v>0</v>
      </c>
      <c r="I691" s="100">
        <v>0</v>
      </c>
      <c r="J691" s="130">
        <v>339.11</v>
      </c>
      <c r="K691" s="135" t="str">
        <f>IFERROR(VLOOKUP(C691,'CEDARS School FRPL'!$C$4:$H$20003, 6, FALSE), "No")</f>
        <v>Yes</v>
      </c>
      <c r="L691" s="94">
        <f>IFERROR(VLOOKUP($C691,'CEDARS School FRPL'!$C$4:$G$20003,3,FALSE),"NO Enroll Rprtd")</f>
        <v>0.65959999999999996</v>
      </c>
      <c r="N691" s="167"/>
      <c r="O691" s="136"/>
    </row>
    <row r="692" spans="1:15">
      <c r="A692" s="77" t="s">
        <v>2344</v>
      </c>
      <c r="B692" s="77" t="s">
        <v>2654</v>
      </c>
      <c r="C692" s="3">
        <v>3401</v>
      </c>
      <c r="D692" s="74" t="s">
        <v>1391</v>
      </c>
      <c r="E692" s="100">
        <v>785.24</v>
      </c>
      <c r="F692" s="100">
        <v>0</v>
      </c>
      <c r="G692" s="100">
        <v>0</v>
      </c>
      <c r="H692" s="100">
        <v>0</v>
      </c>
      <c r="I692" s="100">
        <v>0</v>
      </c>
      <c r="J692" s="130">
        <v>785.24</v>
      </c>
      <c r="K692" s="135" t="str">
        <f>IFERROR(VLOOKUP(C692,'CEDARS School FRPL'!$C$4:$H$20003, 6, FALSE), "No")</f>
        <v>Yes</v>
      </c>
      <c r="L692" s="94">
        <f>IFERROR(VLOOKUP($C692,'CEDARS School FRPL'!$C$4:$G$20003,3,FALSE),"NO Enroll Rprtd")</f>
        <v>0.64910000000000001</v>
      </c>
      <c r="N692" s="167"/>
      <c r="O692" s="136"/>
    </row>
    <row r="693" spans="1:15">
      <c r="A693" s="77" t="s">
        <v>2344</v>
      </c>
      <c r="B693" s="77" t="s">
        <v>2654</v>
      </c>
      <c r="C693" s="3">
        <v>3532</v>
      </c>
      <c r="D693" s="74" t="s">
        <v>1392</v>
      </c>
      <c r="E693" s="100">
        <v>336.34</v>
      </c>
      <c r="F693" s="100">
        <v>0</v>
      </c>
      <c r="G693" s="100">
        <v>0</v>
      </c>
      <c r="H693" s="100">
        <v>0</v>
      </c>
      <c r="I693" s="100">
        <v>0</v>
      </c>
      <c r="J693" s="130">
        <v>336.34</v>
      </c>
      <c r="K693" s="135" t="str">
        <f>IFERROR(VLOOKUP(C693,'CEDARS School FRPL'!$C$4:$H$20003, 6, FALSE), "No")</f>
        <v>Yes</v>
      </c>
      <c r="L693" s="94">
        <f>IFERROR(VLOOKUP($C693,'CEDARS School FRPL'!$C$4:$G$20003,3,FALSE),"NO Enroll Rprtd")</f>
        <v>0.60499999999999998</v>
      </c>
      <c r="N693" s="167"/>
      <c r="O693" s="136"/>
    </row>
    <row r="694" spans="1:15">
      <c r="A694" t="s">
        <v>2344</v>
      </c>
      <c r="B694" s="77" t="s">
        <v>2654</v>
      </c>
      <c r="C694" s="3">
        <v>3648</v>
      </c>
      <c r="D694" s="74" t="s">
        <v>1393</v>
      </c>
      <c r="E694" s="100">
        <v>935.86</v>
      </c>
      <c r="F694" s="100">
        <v>0</v>
      </c>
      <c r="G694" s="100">
        <v>49.18</v>
      </c>
      <c r="H694" s="100">
        <v>0</v>
      </c>
      <c r="I694" s="100">
        <v>0</v>
      </c>
      <c r="J694" s="130">
        <v>985.04</v>
      </c>
      <c r="K694" s="135" t="str">
        <f>IFERROR(VLOOKUP(C694,'CEDARS School FRPL'!$C$4:$H$20003, 6, FALSE), "No")</f>
        <v>Yes</v>
      </c>
      <c r="L694" s="94">
        <f>IFERROR(VLOOKUP($C694,'CEDARS School FRPL'!$C$4:$G$20003,3,FALSE),"NO Enroll Rprtd")</f>
        <v>0.62590000000000001</v>
      </c>
      <c r="N694" s="167"/>
      <c r="O694" s="136"/>
    </row>
    <row r="695" spans="1:15">
      <c r="A695" s="77" t="s">
        <v>2344</v>
      </c>
      <c r="B695" s="77" t="s">
        <v>2654</v>
      </c>
      <c r="C695" s="3">
        <v>4063</v>
      </c>
      <c r="D695" s="74" t="s">
        <v>3310</v>
      </c>
      <c r="E695" s="100">
        <v>113.94</v>
      </c>
      <c r="F695" s="100">
        <v>0</v>
      </c>
      <c r="G695" s="100">
        <v>0.28999999999999998</v>
      </c>
      <c r="H695" s="100">
        <v>0</v>
      </c>
      <c r="I695" s="100">
        <v>0</v>
      </c>
      <c r="J695" s="130">
        <v>114.23</v>
      </c>
      <c r="K695" s="135" t="str">
        <f>IFERROR(VLOOKUP(C695,'CEDARS School FRPL'!$C$4:$H$20003, 6, FALSE), "No")</f>
        <v>Yes</v>
      </c>
      <c r="L695" s="94">
        <f>IFERROR(VLOOKUP($C695,'CEDARS School FRPL'!$C$4:$G$20003,3,FALSE),"NO Enroll Rprtd")</f>
        <v>0.68969999999999998</v>
      </c>
      <c r="N695" s="167"/>
      <c r="O695" s="136"/>
    </row>
    <row r="696" spans="1:15">
      <c r="A696" s="77" t="s">
        <v>2386</v>
      </c>
      <c r="B696" s="77" t="s">
        <v>2655</v>
      </c>
      <c r="C696" s="3">
        <v>3192</v>
      </c>
      <c r="D696" s="74" t="s">
        <v>1779</v>
      </c>
      <c r="E696" s="100">
        <v>267.27</v>
      </c>
      <c r="F696" s="100">
        <v>0</v>
      </c>
      <c r="G696" s="100">
        <v>19.47</v>
      </c>
      <c r="H696" s="100">
        <v>0</v>
      </c>
      <c r="I696" s="100">
        <v>0</v>
      </c>
      <c r="J696" s="130">
        <v>286.74</v>
      </c>
      <c r="K696" s="135" t="str">
        <f>IFERROR(VLOOKUP(C696,'CEDARS School FRPL'!$C$4:$H$20003, 6, FALSE), "No")</f>
        <v>No</v>
      </c>
      <c r="L696" s="94">
        <f>IFERROR(VLOOKUP($C696,'CEDARS School FRPL'!$C$4:$G$20003,3,FALSE),"NO Enroll Rprtd")</f>
        <v>0.21290000000000001</v>
      </c>
      <c r="N696" s="167"/>
      <c r="O696" s="136"/>
    </row>
    <row r="697" spans="1:15">
      <c r="A697" s="77" t="s">
        <v>2386</v>
      </c>
      <c r="B697" s="77" t="s">
        <v>2655</v>
      </c>
      <c r="C697" s="3">
        <v>3794</v>
      </c>
      <c r="D697" s="74" t="s">
        <v>1780</v>
      </c>
      <c r="E697" s="100">
        <v>339.56</v>
      </c>
      <c r="F697" s="100">
        <v>44.89</v>
      </c>
      <c r="G697" s="100">
        <v>0</v>
      </c>
      <c r="H697" s="100">
        <v>0</v>
      </c>
      <c r="I697" s="100">
        <v>0</v>
      </c>
      <c r="J697" s="130">
        <v>384.45</v>
      </c>
      <c r="K697" s="135" t="str">
        <f>IFERROR(VLOOKUP(C697,'CEDARS School FRPL'!$C$4:$H$20003, 6, FALSE), "No")</f>
        <v>No</v>
      </c>
      <c r="L697" s="94">
        <f>IFERROR(VLOOKUP($C697,'CEDARS School FRPL'!$C$4:$G$20003,3,FALSE),"NO Enroll Rprtd")</f>
        <v>0.21529999999999999</v>
      </c>
      <c r="N697" s="167"/>
      <c r="O697" s="136"/>
    </row>
    <row r="698" spans="1:15">
      <c r="A698" s="77" t="s">
        <v>2386</v>
      </c>
      <c r="B698" s="77" t="s">
        <v>2655</v>
      </c>
      <c r="C698" s="3">
        <v>4593</v>
      </c>
      <c r="D698" s="74" t="s">
        <v>1781</v>
      </c>
      <c r="E698" s="100">
        <v>201.24</v>
      </c>
      <c r="F698" s="100">
        <v>0</v>
      </c>
      <c r="G698" s="100">
        <v>0</v>
      </c>
      <c r="H698" s="100">
        <v>0</v>
      </c>
      <c r="I698" s="100">
        <v>0</v>
      </c>
      <c r="J698" s="130">
        <v>201.24</v>
      </c>
      <c r="K698" s="135" t="str">
        <f>IFERROR(VLOOKUP(C698,'CEDARS School FRPL'!$C$4:$H$20003, 6, FALSE), "No")</f>
        <v>No</v>
      </c>
      <c r="L698" s="94">
        <f>IFERROR(VLOOKUP($C698,'CEDARS School FRPL'!$C$4:$G$20003,3,FALSE),"NO Enroll Rprtd")</f>
        <v>0.24440000000000001</v>
      </c>
      <c r="N698" s="167"/>
      <c r="O698" s="136"/>
    </row>
    <row r="699" spans="1:15">
      <c r="A699" s="77" t="s">
        <v>2437</v>
      </c>
      <c r="B699" s="77" t="s">
        <v>2656</v>
      </c>
      <c r="C699" s="3">
        <v>1962</v>
      </c>
      <c r="D699" s="74" t="s">
        <v>2050</v>
      </c>
      <c r="E699" s="100">
        <v>40.14</v>
      </c>
      <c r="F699" s="100">
        <v>0</v>
      </c>
      <c r="G699" s="100">
        <v>2.99</v>
      </c>
      <c r="H699" s="100">
        <v>0</v>
      </c>
      <c r="I699" s="100">
        <v>0</v>
      </c>
      <c r="J699" s="130">
        <v>43.13</v>
      </c>
      <c r="K699" s="135" t="str">
        <f>IFERROR(VLOOKUP(C699,'CEDARS School FRPL'!$C$4:$H$20003, 6, FALSE), "No")</f>
        <v>Yes</v>
      </c>
      <c r="L699" s="94">
        <f>IFERROR(VLOOKUP($C699,'CEDARS School FRPL'!$C$4:$G$20003,3,FALSE),"NO Enroll Rprtd")</f>
        <v>0.54730000000000001</v>
      </c>
      <c r="N699" s="167"/>
      <c r="O699" s="136"/>
    </row>
    <row r="700" spans="1:15">
      <c r="A700" s="77" t="s">
        <v>2437</v>
      </c>
      <c r="B700" s="77" t="s">
        <v>2656</v>
      </c>
      <c r="C700" s="3">
        <v>2895</v>
      </c>
      <c r="D700" s="74" t="s">
        <v>1724</v>
      </c>
      <c r="E700" s="100">
        <v>43.89</v>
      </c>
      <c r="F700" s="100">
        <v>0</v>
      </c>
      <c r="G700" s="100">
        <v>0</v>
      </c>
      <c r="H700" s="100">
        <v>0</v>
      </c>
      <c r="I700" s="100">
        <v>0</v>
      </c>
      <c r="J700" s="130">
        <v>43.89</v>
      </c>
      <c r="K700" s="135" t="str">
        <f>IFERROR(VLOOKUP(C700,'CEDARS School FRPL'!$C$4:$H$20003, 6, FALSE), "No")</f>
        <v>Yes</v>
      </c>
      <c r="L700" s="94">
        <f>IFERROR(VLOOKUP($C700,'CEDARS School FRPL'!$C$4:$G$20003,3,FALSE),"NO Enroll Rprtd")</f>
        <v>0.70089999999999997</v>
      </c>
      <c r="N700" s="167"/>
      <c r="O700" s="136"/>
    </row>
    <row r="701" spans="1:15">
      <c r="A701" s="77" t="s">
        <v>2437</v>
      </c>
      <c r="B701" s="77" t="s">
        <v>2656</v>
      </c>
      <c r="C701" s="3">
        <v>2896</v>
      </c>
      <c r="D701" s="74" t="s">
        <v>2051</v>
      </c>
      <c r="E701" s="100">
        <v>28.33</v>
      </c>
      <c r="F701" s="100">
        <v>0</v>
      </c>
      <c r="G701" s="100">
        <v>0</v>
      </c>
      <c r="H701" s="100">
        <v>0</v>
      </c>
      <c r="I701" s="100">
        <v>0</v>
      </c>
      <c r="J701" s="130">
        <v>28.33</v>
      </c>
      <c r="K701" s="135" t="str">
        <f>IFERROR(VLOOKUP(C701,'CEDARS School FRPL'!$C$4:$H$20003, 6, FALSE), "No")</f>
        <v>No</v>
      </c>
      <c r="L701" s="94">
        <f>IFERROR(VLOOKUP($C701,'CEDARS School FRPL'!$C$4:$G$20003,3,FALSE),"NO Enroll Rprtd")</f>
        <v>0.48459999999999998</v>
      </c>
      <c r="N701" s="167"/>
      <c r="O701" s="136"/>
    </row>
    <row r="702" spans="1:15">
      <c r="A702" s="77" t="s">
        <v>2283</v>
      </c>
      <c r="B702" s="77" t="s">
        <v>2657</v>
      </c>
      <c r="C702" s="3">
        <v>3047</v>
      </c>
      <c r="D702" s="74" t="s">
        <v>1088</v>
      </c>
      <c r="E702" s="100">
        <v>26</v>
      </c>
      <c r="F702" s="100">
        <v>0</v>
      </c>
      <c r="G702" s="100">
        <v>0</v>
      </c>
      <c r="H702" s="100">
        <v>0</v>
      </c>
      <c r="I702" s="100">
        <v>0</v>
      </c>
      <c r="J702" s="130">
        <v>26</v>
      </c>
      <c r="K702" s="135" t="str">
        <f>IFERROR(VLOOKUP(C702,'CEDARS School FRPL'!$C$4:$H$20003, 6, FALSE), "No")</f>
        <v>No</v>
      </c>
      <c r="L702" s="94">
        <f>IFERROR(VLOOKUP($C702,'CEDARS School FRPL'!$C$4:$G$20003,3,FALSE),"NO Enroll Rprtd")</f>
        <v>0.4864</v>
      </c>
      <c r="N702" s="167"/>
      <c r="O702" s="136"/>
    </row>
    <row r="703" spans="1:15">
      <c r="A703" t="s">
        <v>2283</v>
      </c>
      <c r="B703" s="77" t="s">
        <v>2657</v>
      </c>
      <c r="C703" s="3">
        <v>3048</v>
      </c>
      <c r="D703" s="74" t="s">
        <v>1089</v>
      </c>
      <c r="E703" s="100">
        <v>27.89</v>
      </c>
      <c r="F703" s="100">
        <v>0</v>
      </c>
      <c r="G703" s="100">
        <v>0</v>
      </c>
      <c r="H703" s="100">
        <v>0</v>
      </c>
      <c r="I703" s="100">
        <v>0</v>
      </c>
      <c r="J703" s="130">
        <v>27.89</v>
      </c>
      <c r="K703" s="135" t="str">
        <f>IFERROR(VLOOKUP(C703,'CEDARS School FRPL'!$C$4:$H$20003, 6, FALSE), "No")</f>
        <v>No</v>
      </c>
      <c r="L703" s="94">
        <f>IFERROR(VLOOKUP($C703,'CEDARS School FRPL'!$C$4:$G$20003,3,FALSE),"NO Enroll Rprtd")</f>
        <v>0.48159999999999997</v>
      </c>
      <c r="N703" s="167"/>
      <c r="O703" s="136"/>
    </row>
    <row r="704" spans="1:15">
      <c r="A704" s="77" t="s">
        <v>2286</v>
      </c>
      <c r="B704" s="77" t="s">
        <v>2658</v>
      </c>
      <c r="C704" s="3">
        <v>2677</v>
      </c>
      <c r="D704" s="74" t="s">
        <v>1094</v>
      </c>
      <c r="E704" s="100">
        <v>300.95</v>
      </c>
      <c r="F704" s="100">
        <v>0</v>
      </c>
      <c r="G704" s="100">
        <v>0</v>
      </c>
      <c r="H704" s="100">
        <v>0</v>
      </c>
      <c r="I704" s="100">
        <v>0</v>
      </c>
      <c r="J704" s="130">
        <v>300.95</v>
      </c>
      <c r="K704" s="135" t="str">
        <f>IFERROR(VLOOKUP(C704,'CEDARS School FRPL'!$C$4:$H$20003, 6, FALSE), "No")</f>
        <v>Yes</v>
      </c>
      <c r="L704" s="94">
        <f>IFERROR(VLOOKUP($C704,'CEDARS School FRPL'!$C$4:$G$20003,3,FALSE),"NO Enroll Rprtd")</f>
        <v>0.61880000000000002</v>
      </c>
      <c r="N704" s="167"/>
      <c r="O704" s="136"/>
    </row>
    <row r="705" spans="1:15">
      <c r="A705" s="77" t="s">
        <v>2286</v>
      </c>
      <c r="B705" s="77" t="s">
        <v>2658</v>
      </c>
      <c r="C705" s="3">
        <v>2856</v>
      </c>
      <c r="D705" s="74" t="s">
        <v>1095</v>
      </c>
      <c r="E705" s="100">
        <v>298.5</v>
      </c>
      <c r="F705" s="100">
        <v>0</v>
      </c>
      <c r="G705" s="100">
        <v>16.170000000000002</v>
      </c>
      <c r="H705" s="100">
        <v>0</v>
      </c>
      <c r="I705" s="100">
        <v>0</v>
      </c>
      <c r="J705" s="130">
        <v>314.67</v>
      </c>
      <c r="K705" s="135" t="str">
        <f>IFERROR(VLOOKUP(C705,'CEDARS School FRPL'!$C$4:$H$20003, 6, FALSE), "No")</f>
        <v>Yes</v>
      </c>
      <c r="L705" s="94">
        <f>IFERROR(VLOOKUP($C705,'CEDARS School FRPL'!$C$4:$G$20003,3,FALSE),"NO Enroll Rprtd")</f>
        <v>0.60670000000000002</v>
      </c>
      <c r="N705" s="167"/>
      <c r="O705" s="136"/>
    </row>
    <row r="706" spans="1:15">
      <c r="A706" s="77" t="s">
        <v>2286</v>
      </c>
      <c r="B706" s="77" t="s">
        <v>2658</v>
      </c>
      <c r="C706" s="3">
        <v>3393</v>
      </c>
      <c r="D706" s="74" t="s">
        <v>1096</v>
      </c>
      <c r="E706" s="100">
        <v>253.04</v>
      </c>
      <c r="F706" s="100">
        <v>0</v>
      </c>
      <c r="G706" s="100">
        <v>0</v>
      </c>
      <c r="H706" s="100">
        <v>0</v>
      </c>
      <c r="I706" s="100">
        <v>0</v>
      </c>
      <c r="J706" s="130">
        <v>253.04</v>
      </c>
      <c r="K706" s="135" t="str">
        <f>IFERROR(VLOOKUP(C706,'CEDARS School FRPL'!$C$4:$H$20003, 6, FALSE), "No")</f>
        <v>Yes</v>
      </c>
      <c r="L706" s="94">
        <f>IFERROR(VLOOKUP($C706,'CEDARS School FRPL'!$C$4:$G$20003,3,FALSE),"NO Enroll Rprtd")</f>
        <v>0.70150000000000001</v>
      </c>
      <c r="N706" s="167"/>
      <c r="O706" s="136"/>
    </row>
    <row r="707" spans="1:15">
      <c r="A707" s="77" t="s">
        <v>2286</v>
      </c>
      <c r="B707" s="77" t="s">
        <v>2658</v>
      </c>
      <c r="C707" s="3">
        <v>5618</v>
      </c>
      <c r="D707" s="74" t="s">
        <v>2968</v>
      </c>
      <c r="E707" s="100">
        <v>2024.06</v>
      </c>
      <c r="F707" s="100">
        <v>0</v>
      </c>
      <c r="G707" s="100">
        <v>55.28</v>
      </c>
      <c r="H707" s="100">
        <v>0</v>
      </c>
      <c r="I707" s="100">
        <v>0</v>
      </c>
      <c r="J707" s="130">
        <v>2079.34</v>
      </c>
      <c r="K707" s="135" t="str">
        <f>IFERROR(VLOOKUP(C707,'CEDARS School FRPL'!$C$4:$H$20003, 6, FALSE), "No")</f>
        <v>No</v>
      </c>
      <c r="L707" s="94">
        <f>IFERROR(VLOOKUP($C707,'CEDARS School FRPL'!$C$4:$G$20003,3,FALSE),"NO Enroll Rprtd")</f>
        <v>0.39939999999999998</v>
      </c>
      <c r="N707" s="167"/>
      <c r="O707" s="136"/>
    </row>
    <row r="708" spans="1:15">
      <c r="A708" s="77" t="s">
        <v>2223</v>
      </c>
      <c r="B708" s="77" t="s">
        <v>2659</v>
      </c>
      <c r="C708" s="3">
        <v>2801</v>
      </c>
      <c r="D708" s="74" t="s">
        <v>454</v>
      </c>
      <c r="E708" s="100">
        <v>281.45</v>
      </c>
      <c r="F708" s="100">
        <v>0</v>
      </c>
      <c r="G708" s="100">
        <v>15.33</v>
      </c>
      <c r="H708" s="100">
        <v>0</v>
      </c>
      <c r="I708" s="100">
        <v>0</v>
      </c>
      <c r="J708" s="130">
        <v>296.77999999999997</v>
      </c>
      <c r="K708" s="135" t="str">
        <f>IFERROR(VLOOKUP(C708,'CEDARS School FRPL'!$C$4:$H$20003, 6, FALSE), "No")</f>
        <v>Yes</v>
      </c>
      <c r="L708" s="94">
        <f>IFERROR(VLOOKUP($C708,'CEDARS School FRPL'!$C$4:$G$20003,3,FALSE),"NO Enroll Rprtd")</f>
        <v>0.65700000000000003</v>
      </c>
      <c r="N708" s="167"/>
      <c r="O708" s="136"/>
    </row>
    <row r="709" spans="1:15">
      <c r="A709" s="77" t="s">
        <v>2223</v>
      </c>
      <c r="B709" s="77" t="s">
        <v>2659</v>
      </c>
      <c r="C709" s="3">
        <v>2802</v>
      </c>
      <c r="D709" s="74" t="s">
        <v>455</v>
      </c>
      <c r="E709" s="100">
        <v>328.31</v>
      </c>
      <c r="F709" s="100">
        <v>0</v>
      </c>
      <c r="G709" s="100">
        <v>0</v>
      </c>
      <c r="H709" s="100">
        <v>0</v>
      </c>
      <c r="I709" s="100">
        <v>0</v>
      </c>
      <c r="J709" s="130">
        <v>328.31</v>
      </c>
      <c r="K709" s="135" t="str">
        <f>IFERROR(VLOOKUP(C709,'CEDARS School FRPL'!$C$4:$H$20003, 6, FALSE), "No")</f>
        <v>Yes</v>
      </c>
      <c r="L709" s="94">
        <f>IFERROR(VLOOKUP($C709,'CEDARS School FRPL'!$C$4:$G$20003,3,FALSE),"NO Enroll Rprtd")</f>
        <v>0.66520000000000001</v>
      </c>
      <c r="N709" s="167"/>
      <c r="O709" s="136"/>
    </row>
    <row r="710" spans="1:15">
      <c r="A710" s="77" t="s">
        <v>2223</v>
      </c>
      <c r="B710" s="77" t="s">
        <v>2659</v>
      </c>
      <c r="C710" s="3">
        <v>5336</v>
      </c>
      <c r="D710" s="74" t="s">
        <v>2897</v>
      </c>
      <c r="E710" s="100">
        <v>33.68</v>
      </c>
      <c r="F710" s="100">
        <v>0</v>
      </c>
      <c r="G710" s="100">
        <v>0</v>
      </c>
      <c r="H710" s="100">
        <v>0</v>
      </c>
      <c r="I710" s="100">
        <v>0</v>
      </c>
      <c r="J710" s="130">
        <v>33.68</v>
      </c>
      <c r="K710" s="135" t="str">
        <f>IFERROR(VLOOKUP(C710,'CEDARS School FRPL'!$C$4:$H$20003, 6, FALSE), "No")</f>
        <v>Yes</v>
      </c>
      <c r="L710" s="94">
        <f>IFERROR(VLOOKUP($C710,'CEDARS School FRPL'!$C$4:$G$20003,3,FALSE),"NO Enroll Rprtd")</f>
        <v>0.73680000000000001</v>
      </c>
      <c r="N710" s="167"/>
      <c r="O710" s="136"/>
    </row>
    <row r="711" spans="1:15">
      <c r="A711" s="77" t="s">
        <v>2450</v>
      </c>
      <c r="B711" s="77" t="s">
        <v>2660</v>
      </c>
      <c r="C711" s="3">
        <v>1776</v>
      </c>
      <c r="D711" s="74" t="s">
        <v>2106</v>
      </c>
      <c r="E711" s="100">
        <v>37</v>
      </c>
      <c r="F711" s="100">
        <v>0</v>
      </c>
      <c r="G711" s="100">
        <v>0</v>
      </c>
      <c r="H711" s="100">
        <v>0</v>
      </c>
      <c r="I711" s="100">
        <v>0</v>
      </c>
      <c r="J711" s="130">
        <v>37</v>
      </c>
      <c r="K711" s="135" t="str">
        <f>IFERROR(VLOOKUP(C711,'CEDARS School FRPL'!$C$4:$H$20003, 6, FALSE), "No")</f>
        <v>Yes</v>
      </c>
      <c r="L711" s="94">
        <f>IFERROR(VLOOKUP($C711,'CEDARS School FRPL'!$C$4:$G$20003,3,FALSE),"NO Enroll Rprtd")</f>
        <v>0.96020000000000005</v>
      </c>
      <c r="N711" s="167"/>
      <c r="O711" s="136"/>
    </row>
    <row r="712" spans="1:15">
      <c r="A712" s="77" t="s">
        <v>2450</v>
      </c>
      <c r="B712" s="77" t="s">
        <v>2660</v>
      </c>
      <c r="C712" s="3">
        <v>2345</v>
      </c>
      <c r="D712" s="74" t="s">
        <v>2107</v>
      </c>
      <c r="E712" s="100">
        <v>510.89</v>
      </c>
      <c r="F712" s="100">
        <v>31.67</v>
      </c>
      <c r="G712" s="100">
        <v>0</v>
      </c>
      <c r="H712" s="100">
        <v>0</v>
      </c>
      <c r="I712" s="100">
        <v>0</v>
      </c>
      <c r="J712" s="130">
        <v>542.55999999999995</v>
      </c>
      <c r="K712" s="135" t="str">
        <f>IFERROR(VLOOKUP(C712,'CEDARS School FRPL'!$C$4:$H$20003, 6, FALSE), "No")</f>
        <v>Yes</v>
      </c>
      <c r="L712" s="94">
        <f>IFERROR(VLOOKUP($C712,'CEDARS School FRPL'!$C$4:$G$20003,3,FALSE),"NO Enroll Rprtd")</f>
        <v>0.88029999999999997</v>
      </c>
      <c r="N712" s="167"/>
      <c r="O712" s="136"/>
    </row>
    <row r="713" spans="1:15">
      <c r="A713" s="77" t="s">
        <v>2450</v>
      </c>
      <c r="B713" s="77" t="s">
        <v>2660</v>
      </c>
      <c r="C713" s="3">
        <v>2555</v>
      </c>
      <c r="D713" s="74" t="s">
        <v>2108</v>
      </c>
      <c r="E713" s="100">
        <v>1074.0899999999999</v>
      </c>
      <c r="F713" s="100">
        <v>0</v>
      </c>
      <c r="G713" s="100">
        <v>68.960000000000008</v>
      </c>
      <c r="H713" s="100">
        <v>0</v>
      </c>
      <c r="I713" s="100">
        <v>0</v>
      </c>
      <c r="J713" s="130">
        <v>1143.05</v>
      </c>
      <c r="K713" s="135" t="str">
        <f>IFERROR(VLOOKUP(C713,'CEDARS School FRPL'!$C$4:$H$20003, 6, FALSE), "No")</f>
        <v>Yes</v>
      </c>
      <c r="L713" s="94">
        <f>IFERROR(VLOOKUP($C713,'CEDARS School FRPL'!$C$4:$G$20003,3,FALSE),"NO Enroll Rprtd")</f>
        <v>0.85450000000000004</v>
      </c>
      <c r="N713" s="167"/>
      <c r="O713" s="136"/>
    </row>
    <row r="714" spans="1:15">
      <c r="A714" s="77" t="s">
        <v>2450</v>
      </c>
      <c r="B714" s="77" t="s">
        <v>2660</v>
      </c>
      <c r="C714" s="3">
        <v>2756</v>
      </c>
      <c r="D714" s="74" t="s">
        <v>2109</v>
      </c>
      <c r="E714" s="100">
        <v>490.78</v>
      </c>
      <c r="F714" s="100">
        <v>34</v>
      </c>
      <c r="G714" s="100">
        <v>0</v>
      </c>
      <c r="H714" s="100">
        <v>0</v>
      </c>
      <c r="I714" s="100">
        <v>0</v>
      </c>
      <c r="J714" s="130">
        <v>524.78</v>
      </c>
      <c r="K714" s="135" t="str">
        <f>IFERROR(VLOOKUP(C714,'CEDARS School FRPL'!$C$4:$H$20003, 6, FALSE), "No")</f>
        <v>Yes</v>
      </c>
      <c r="L714" s="94">
        <f>IFERROR(VLOOKUP($C714,'CEDARS School FRPL'!$C$4:$G$20003,3,FALSE),"NO Enroll Rprtd")</f>
        <v>0.84840000000000004</v>
      </c>
      <c r="N714" s="167"/>
      <c r="O714" s="136"/>
    </row>
    <row r="715" spans="1:15">
      <c r="A715" s="77" t="s">
        <v>2450</v>
      </c>
      <c r="B715" s="77" t="s">
        <v>2660</v>
      </c>
      <c r="C715" s="3">
        <v>3013</v>
      </c>
      <c r="D715" s="74" t="s">
        <v>2110</v>
      </c>
      <c r="E715" s="100">
        <v>445.57</v>
      </c>
      <c r="F715" s="100">
        <v>33.33</v>
      </c>
      <c r="G715" s="100">
        <v>0</v>
      </c>
      <c r="H715" s="100">
        <v>0</v>
      </c>
      <c r="I715" s="100">
        <v>0</v>
      </c>
      <c r="J715" s="130">
        <v>478.9</v>
      </c>
      <c r="K715" s="135" t="str">
        <f>IFERROR(VLOOKUP(C715,'CEDARS School FRPL'!$C$4:$H$20003, 6, FALSE), "No")</f>
        <v>Yes</v>
      </c>
      <c r="L715" s="94">
        <f>IFERROR(VLOOKUP($C715,'CEDARS School FRPL'!$C$4:$G$20003,3,FALSE),"NO Enroll Rprtd")</f>
        <v>0.88429999999999997</v>
      </c>
      <c r="N715" s="167"/>
      <c r="O715" s="136"/>
    </row>
    <row r="716" spans="1:15">
      <c r="A716" s="77" t="s">
        <v>2450</v>
      </c>
      <c r="B716" s="77" t="s">
        <v>2660</v>
      </c>
      <c r="C716" s="3">
        <v>3071</v>
      </c>
      <c r="D716" s="74" t="s">
        <v>2111</v>
      </c>
      <c r="E716" s="100">
        <v>808.03</v>
      </c>
      <c r="F716" s="100">
        <v>0</v>
      </c>
      <c r="G716" s="100">
        <v>0</v>
      </c>
      <c r="H716" s="100">
        <v>0</v>
      </c>
      <c r="I716" s="100">
        <v>0</v>
      </c>
      <c r="J716" s="130">
        <v>808.03</v>
      </c>
      <c r="K716" s="135" t="str">
        <f>IFERROR(VLOOKUP(C716,'CEDARS School FRPL'!$C$4:$H$20003, 6, FALSE), "No")</f>
        <v>Yes</v>
      </c>
      <c r="L716" s="94">
        <f>IFERROR(VLOOKUP($C716,'CEDARS School FRPL'!$C$4:$G$20003,3,FALSE),"NO Enroll Rprtd")</f>
        <v>0.88859999999999995</v>
      </c>
      <c r="N716" s="167"/>
      <c r="O716" s="136"/>
    </row>
    <row r="717" spans="1:15">
      <c r="A717" s="77" t="s">
        <v>2450</v>
      </c>
      <c r="B717" s="77" t="s">
        <v>2660</v>
      </c>
      <c r="C717" s="3">
        <v>5399</v>
      </c>
      <c r="D717" s="74" t="s">
        <v>2112</v>
      </c>
      <c r="E717" s="100">
        <v>0</v>
      </c>
      <c r="F717" s="100">
        <v>0</v>
      </c>
      <c r="G717" s="100">
        <v>0</v>
      </c>
      <c r="H717" s="100">
        <v>6.33</v>
      </c>
      <c r="I717" s="100">
        <v>0</v>
      </c>
      <c r="J717" s="130">
        <v>6.33</v>
      </c>
      <c r="K717" s="135" t="str">
        <f>IFERROR(VLOOKUP(C717,'CEDARS School FRPL'!$C$4:$H$20003, 6, FALSE), "No")</f>
        <v>Yes</v>
      </c>
      <c r="L717" s="94">
        <f>IFERROR(VLOOKUP($C717,'CEDARS School FRPL'!$C$4:$G$20003,3,FALSE),"NO Enroll Rprtd")</f>
        <v>0.8</v>
      </c>
      <c r="N717" s="167"/>
      <c r="O717" s="136"/>
    </row>
    <row r="718" spans="1:15">
      <c r="A718" s="77" t="s">
        <v>2454</v>
      </c>
      <c r="B718" s="77" t="s">
        <v>2661</v>
      </c>
      <c r="C718" s="3">
        <v>2531</v>
      </c>
      <c r="D718" s="74" t="s">
        <v>2132</v>
      </c>
      <c r="E718" s="100">
        <v>425.78</v>
      </c>
      <c r="F718" s="100">
        <v>0</v>
      </c>
      <c r="G718" s="100">
        <v>0</v>
      </c>
      <c r="H718" s="100">
        <v>0</v>
      </c>
      <c r="I718" s="100">
        <v>0</v>
      </c>
      <c r="J718" s="130">
        <v>425.78</v>
      </c>
      <c r="K718" s="135" t="str">
        <f>IFERROR(VLOOKUP(C718,'CEDARS School FRPL'!$C$4:$H$20003, 6, FALSE), "No")</f>
        <v>Yes</v>
      </c>
      <c r="L718" s="94">
        <f>IFERROR(VLOOKUP($C718,'CEDARS School FRPL'!$C$4:$G$20003,3,FALSE),"NO Enroll Rprtd")</f>
        <v>0.93320000000000003</v>
      </c>
      <c r="N718" s="167"/>
      <c r="O718" s="136"/>
    </row>
    <row r="719" spans="1:15">
      <c r="A719" s="77" t="s">
        <v>2454</v>
      </c>
      <c r="B719" s="77" t="s">
        <v>2661</v>
      </c>
      <c r="C719" s="3">
        <v>3314</v>
      </c>
      <c r="D719" s="74" t="s">
        <v>2133</v>
      </c>
      <c r="E719" s="100">
        <v>419.47</v>
      </c>
      <c r="F719" s="100">
        <v>0</v>
      </c>
      <c r="G719" s="100">
        <v>13.25</v>
      </c>
      <c r="H719" s="100">
        <v>0</v>
      </c>
      <c r="I719" s="100">
        <v>0</v>
      </c>
      <c r="J719" s="130">
        <v>432.72</v>
      </c>
      <c r="K719" s="135" t="str">
        <f>IFERROR(VLOOKUP(C719,'CEDARS School FRPL'!$C$4:$H$20003, 6, FALSE), "No")</f>
        <v>Yes</v>
      </c>
      <c r="L719" s="94">
        <f>IFERROR(VLOOKUP($C719,'CEDARS School FRPL'!$C$4:$G$20003,3,FALSE),"NO Enroll Rprtd")</f>
        <v>0.91439999999999999</v>
      </c>
      <c r="N719" s="167"/>
      <c r="O719" s="136"/>
    </row>
    <row r="720" spans="1:15">
      <c r="A720" s="77" t="s">
        <v>2454</v>
      </c>
      <c r="B720" s="77" t="s">
        <v>2661</v>
      </c>
      <c r="C720" s="3">
        <v>4535</v>
      </c>
      <c r="D720" s="74" t="s">
        <v>1693</v>
      </c>
      <c r="E720" s="100">
        <v>523.55999999999995</v>
      </c>
      <c r="F720" s="100">
        <v>0</v>
      </c>
      <c r="G720" s="100">
        <v>0</v>
      </c>
      <c r="H720" s="100">
        <v>0</v>
      </c>
      <c r="I720" s="100">
        <v>0</v>
      </c>
      <c r="J720" s="130">
        <v>523.55999999999995</v>
      </c>
      <c r="K720" s="135" t="str">
        <f>IFERROR(VLOOKUP(C720,'CEDARS School FRPL'!$C$4:$H$20003, 6, FALSE), "No")</f>
        <v>Yes</v>
      </c>
      <c r="L720" s="94">
        <f>IFERROR(VLOOKUP($C720,'CEDARS School FRPL'!$C$4:$G$20003,3,FALSE),"NO Enroll Rprtd")</f>
        <v>0.85660000000000003</v>
      </c>
      <c r="N720" s="167"/>
      <c r="O720" s="136"/>
    </row>
    <row r="721" spans="1:15">
      <c r="A721" s="77" t="s">
        <v>2377</v>
      </c>
      <c r="B721" s="77" t="s">
        <v>2662</v>
      </c>
      <c r="C721" s="3">
        <v>2580</v>
      </c>
      <c r="D721" s="74" t="s">
        <v>1669</v>
      </c>
      <c r="E721" s="100">
        <v>550.45000000000005</v>
      </c>
      <c r="F721" s="100">
        <v>0</v>
      </c>
      <c r="G721" s="100">
        <v>28.98</v>
      </c>
      <c r="H721" s="100">
        <v>0</v>
      </c>
      <c r="I721" s="100">
        <v>0</v>
      </c>
      <c r="J721" s="130">
        <v>579.43000000000006</v>
      </c>
      <c r="K721" s="135" t="str">
        <f>IFERROR(VLOOKUP(C721,'CEDARS School FRPL'!$C$4:$H$20003, 6, FALSE), "No")</f>
        <v>No</v>
      </c>
      <c r="L721" s="94">
        <f>IFERROR(VLOOKUP($C721,'CEDARS School FRPL'!$C$4:$G$20003,3,FALSE),"NO Enroll Rprtd")</f>
        <v>0.38529999999999998</v>
      </c>
      <c r="N721" s="167"/>
      <c r="O721" s="136"/>
    </row>
    <row r="722" spans="1:15">
      <c r="A722" s="77" t="s">
        <v>2377</v>
      </c>
      <c r="B722" s="77" t="s">
        <v>2662</v>
      </c>
      <c r="C722" s="3">
        <v>4113</v>
      </c>
      <c r="D722" s="74" t="s">
        <v>1670</v>
      </c>
      <c r="E722" s="100">
        <v>443.8</v>
      </c>
      <c r="F722" s="100">
        <v>0</v>
      </c>
      <c r="G722" s="100">
        <v>0</v>
      </c>
      <c r="H722" s="100">
        <v>0</v>
      </c>
      <c r="I722" s="100">
        <v>0</v>
      </c>
      <c r="J722" s="130">
        <v>443.8</v>
      </c>
      <c r="K722" s="135" t="str">
        <f>IFERROR(VLOOKUP(C722,'CEDARS School FRPL'!$C$4:$H$20003, 6, FALSE), "No")</f>
        <v>No</v>
      </c>
      <c r="L722" s="94">
        <f>IFERROR(VLOOKUP($C722,'CEDARS School FRPL'!$C$4:$G$20003,3,FALSE),"NO Enroll Rprtd")</f>
        <v>0.45429999999999998</v>
      </c>
      <c r="N722" s="167"/>
      <c r="O722" s="136"/>
    </row>
    <row r="723" spans="1:15">
      <c r="A723" s="77" t="s">
        <v>2377</v>
      </c>
      <c r="B723" s="77" t="s">
        <v>2662</v>
      </c>
      <c r="C723" s="3">
        <v>4330</v>
      </c>
      <c r="D723" s="74" t="s">
        <v>1671</v>
      </c>
      <c r="E723" s="100">
        <v>468.23</v>
      </c>
      <c r="F723" s="100">
        <v>0</v>
      </c>
      <c r="G723" s="100">
        <v>0</v>
      </c>
      <c r="H723" s="100">
        <v>0</v>
      </c>
      <c r="I723" s="100">
        <v>0</v>
      </c>
      <c r="J723" s="130">
        <v>468.23</v>
      </c>
      <c r="K723" s="135" t="str">
        <f>IFERROR(VLOOKUP(C723,'CEDARS School FRPL'!$C$4:$H$20003, 6, FALSE), "No")</f>
        <v>No</v>
      </c>
      <c r="L723" s="94">
        <f>IFERROR(VLOOKUP($C723,'CEDARS School FRPL'!$C$4:$G$20003,3,FALSE),"NO Enroll Rprtd")</f>
        <v>0.42609999999999998</v>
      </c>
      <c r="N723" s="167"/>
      <c r="O723" s="136"/>
    </row>
    <row r="724" spans="1:15">
      <c r="A724" s="77" t="s">
        <v>2377</v>
      </c>
      <c r="B724" s="77" t="s">
        <v>2662</v>
      </c>
      <c r="C724" s="3">
        <v>4479</v>
      </c>
      <c r="D724" s="74" t="s">
        <v>1672</v>
      </c>
      <c r="E724" s="100">
        <v>491.29</v>
      </c>
      <c r="F724" s="100">
        <v>0</v>
      </c>
      <c r="G724" s="100">
        <v>0</v>
      </c>
      <c r="H724" s="100">
        <v>0</v>
      </c>
      <c r="I724" s="100">
        <v>0</v>
      </c>
      <c r="J724" s="130">
        <v>491.29</v>
      </c>
      <c r="K724" s="135" t="str">
        <f>IFERROR(VLOOKUP(C724,'CEDARS School FRPL'!$C$4:$H$20003, 6, FALSE), "No")</f>
        <v>No</v>
      </c>
      <c r="L724" s="94">
        <f>IFERROR(VLOOKUP($C724,'CEDARS School FRPL'!$C$4:$G$20003,3,FALSE),"NO Enroll Rprtd")</f>
        <v>0.44090000000000001</v>
      </c>
      <c r="N724" s="167"/>
      <c r="O724" s="136"/>
    </row>
    <row r="725" spans="1:15">
      <c r="A725" s="77" t="s">
        <v>2377</v>
      </c>
      <c r="B725" s="77" t="s">
        <v>2662</v>
      </c>
      <c r="C725" s="3">
        <v>5171</v>
      </c>
      <c r="D725" s="74" t="s">
        <v>1673</v>
      </c>
      <c r="E725" s="100">
        <v>187.83</v>
      </c>
      <c r="F725" s="100">
        <v>0</v>
      </c>
      <c r="G725" s="100">
        <v>0</v>
      </c>
      <c r="H725" s="100">
        <v>0</v>
      </c>
      <c r="I725" s="100">
        <v>0</v>
      </c>
      <c r="J725" s="130">
        <v>187.83</v>
      </c>
      <c r="K725" s="135" t="str">
        <f>IFERROR(VLOOKUP(C725,'CEDARS School FRPL'!$C$4:$H$20003, 6, FALSE), "No")</f>
        <v>Yes</v>
      </c>
      <c r="L725" s="94">
        <f>IFERROR(VLOOKUP($C725,'CEDARS School FRPL'!$C$4:$G$20003,3,FALSE),"NO Enroll Rprtd")</f>
        <v>0.55479999999999996</v>
      </c>
      <c r="N725" s="167"/>
      <c r="O725" s="136"/>
    </row>
    <row r="726" spans="1:15">
      <c r="A726" s="77" t="s">
        <v>2377</v>
      </c>
      <c r="B726" s="77" t="s">
        <v>2662</v>
      </c>
      <c r="C726" s="3">
        <v>5349</v>
      </c>
      <c r="D726" s="74" t="s">
        <v>1674</v>
      </c>
      <c r="E726" s="100">
        <v>0</v>
      </c>
      <c r="F726" s="100">
        <v>0</v>
      </c>
      <c r="G726" s="100">
        <v>0</v>
      </c>
      <c r="H726" s="100">
        <v>44.11</v>
      </c>
      <c r="I726" s="100">
        <v>0</v>
      </c>
      <c r="J726" s="130">
        <v>44.11</v>
      </c>
      <c r="K726" s="135" t="str">
        <f>IFERROR(VLOOKUP(C726,'CEDARS School FRPL'!$C$4:$H$20003, 6, FALSE), "No")</f>
        <v>Yes</v>
      </c>
      <c r="L726" s="94">
        <f>IFERROR(VLOOKUP($C726,'CEDARS School FRPL'!$C$4:$G$20003,3,FALSE),"NO Enroll Rprtd")</f>
        <v>0.76800000000000002</v>
      </c>
      <c r="N726" s="167"/>
      <c r="O726" s="136"/>
    </row>
    <row r="727" spans="1:15">
      <c r="A727" s="77" t="s">
        <v>2311</v>
      </c>
      <c r="B727" s="77" t="s">
        <v>2663</v>
      </c>
      <c r="C727" s="3">
        <v>2145</v>
      </c>
      <c r="D727" s="74" t="s">
        <v>1180</v>
      </c>
      <c r="E727" s="100">
        <v>210.15</v>
      </c>
      <c r="F727" s="100">
        <v>16</v>
      </c>
      <c r="G727" s="100">
        <v>0</v>
      </c>
      <c r="H727" s="100">
        <v>0</v>
      </c>
      <c r="I727" s="100">
        <v>0</v>
      </c>
      <c r="J727" s="130">
        <v>226.15</v>
      </c>
      <c r="K727" s="135" t="str">
        <f>IFERROR(VLOOKUP(C727,'CEDARS School FRPL'!$C$4:$H$20003, 6, FALSE), "No")</f>
        <v>No</v>
      </c>
      <c r="L727" s="94">
        <f>IFERROR(VLOOKUP($C727,'CEDARS School FRPL'!$C$4:$G$20003,3,FALSE),"NO Enroll Rprtd")</f>
        <v>0.48680000000000001</v>
      </c>
      <c r="M727" s="94"/>
      <c r="N727" s="167"/>
      <c r="O727" s="136"/>
    </row>
    <row r="728" spans="1:15">
      <c r="A728" s="77" t="s">
        <v>2381</v>
      </c>
      <c r="B728" s="77" t="s">
        <v>2664</v>
      </c>
      <c r="C728" s="3">
        <v>2097</v>
      </c>
      <c r="D728" s="74" t="s">
        <v>1736</v>
      </c>
      <c r="E728" s="100">
        <v>41.56</v>
      </c>
      <c r="F728" s="100">
        <v>0</v>
      </c>
      <c r="G728" s="100">
        <v>0</v>
      </c>
      <c r="H728" s="100">
        <v>0</v>
      </c>
      <c r="I728" s="100">
        <v>0</v>
      </c>
      <c r="J728" s="130">
        <v>41.56</v>
      </c>
      <c r="K728" s="135" t="str">
        <f>IFERROR(VLOOKUP(C728,'CEDARS School FRPL'!$C$4:$H$20003, 6, FALSE), "No")</f>
        <v>Yes</v>
      </c>
      <c r="L728" s="94">
        <f>IFERROR(VLOOKUP($C728,'CEDARS School FRPL'!$C$4:$G$20003,3,FALSE),"NO Enroll Rprtd")</f>
        <v>0.5111</v>
      </c>
      <c r="N728" s="167"/>
      <c r="O728" s="136"/>
    </row>
    <row r="729" spans="1:15">
      <c r="A729" s="77" t="s">
        <v>2184</v>
      </c>
      <c r="B729" s="77" t="s">
        <v>2665</v>
      </c>
      <c r="C729" s="3">
        <v>2484</v>
      </c>
      <c r="D729" s="74" t="s">
        <v>207</v>
      </c>
      <c r="E729" s="100">
        <v>163.92</v>
      </c>
      <c r="F729" s="100">
        <v>0</v>
      </c>
      <c r="G729" s="100">
        <v>0</v>
      </c>
      <c r="H729" s="100">
        <v>0</v>
      </c>
      <c r="I729" s="100">
        <v>0</v>
      </c>
      <c r="J729" s="130">
        <v>163.92</v>
      </c>
      <c r="K729" s="135" t="str">
        <f>IFERROR(VLOOKUP(C729,'CEDARS School FRPL'!$C$4:$H$20003, 6, FALSE), "No")</f>
        <v>No</v>
      </c>
      <c r="L729" s="94">
        <f>IFERROR(VLOOKUP($C729,'CEDARS School FRPL'!$C$4:$G$20003,3,FALSE),"NO Enroll Rprtd")</f>
        <v>0.2969</v>
      </c>
      <c r="N729" s="167"/>
      <c r="O729" s="136"/>
    </row>
    <row r="730" spans="1:15">
      <c r="A730" t="s">
        <v>2412</v>
      </c>
      <c r="B730" s="77" t="s">
        <v>2666</v>
      </c>
      <c r="C730" s="3">
        <v>2406</v>
      </c>
      <c r="D730" s="74" t="s">
        <v>1929</v>
      </c>
      <c r="E730" s="100">
        <v>555.28</v>
      </c>
      <c r="F730" s="100">
        <v>27.56</v>
      </c>
      <c r="G730" s="100">
        <v>0</v>
      </c>
      <c r="H730" s="100">
        <v>0</v>
      </c>
      <c r="I730" s="100">
        <v>0</v>
      </c>
      <c r="J730" s="130">
        <v>582.83999999999992</v>
      </c>
      <c r="K730" s="135" t="str">
        <f>IFERROR(VLOOKUP(C730,'CEDARS School FRPL'!$C$4:$H$20003, 6, FALSE), "No")</f>
        <v>No</v>
      </c>
      <c r="L730" s="94">
        <f>IFERROR(VLOOKUP($C730,'CEDARS School FRPL'!$C$4:$G$20003,3,FALSE),"NO Enroll Rprtd")</f>
        <v>0.25059999999999999</v>
      </c>
      <c r="N730" s="167"/>
      <c r="O730" s="136"/>
    </row>
    <row r="731" spans="1:15">
      <c r="A731" s="77" t="s">
        <v>2308</v>
      </c>
      <c r="B731" s="77" t="s">
        <v>2667</v>
      </c>
      <c r="C731" s="3">
        <v>2743</v>
      </c>
      <c r="D731" s="74" t="s">
        <v>1172</v>
      </c>
      <c r="E731" s="100">
        <v>63.67</v>
      </c>
      <c r="F731" s="100">
        <v>0</v>
      </c>
      <c r="G731" s="100">
        <v>0.37</v>
      </c>
      <c r="H731" s="100">
        <v>0</v>
      </c>
      <c r="I731" s="100">
        <v>0</v>
      </c>
      <c r="J731" s="130">
        <v>64.040000000000006</v>
      </c>
      <c r="K731" s="135" t="str">
        <f>IFERROR(VLOOKUP(C731,'CEDARS School FRPL'!$C$4:$H$20003, 6, FALSE), "No")</f>
        <v>Yes</v>
      </c>
      <c r="L731" s="94">
        <f>IFERROR(VLOOKUP($C731,'CEDARS School FRPL'!$C$4:$G$20003,3,FALSE),"NO Enroll Rprtd")</f>
        <v>0.53190000000000004</v>
      </c>
      <c r="N731" s="167"/>
      <c r="O731" s="136"/>
    </row>
    <row r="732" spans="1:15">
      <c r="A732" s="77" t="s">
        <v>2308</v>
      </c>
      <c r="B732" s="77" t="s">
        <v>2667</v>
      </c>
      <c r="C732" s="3">
        <v>3113</v>
      </c>
      <c r="D732" s="74" t="s">
        <v>1173</v>
      </c>
      <c r="E732" s="100">
        <v>48.17</v>
      </c>
      <c r="F732" s="100">
        <v>0</v>
      </c>
      <c r="G732" s="100">
        <v>2.39</v>
      </c>
      <c r="H732" s="100">
        <v>0</v>
      </c>
      <c r="I732" s="100">
        <v>0</v>
      </c>
      <c r="J732" s="130">
        <v>50.56</v>
      </c>
      <c r="K732" s="135" t="str">
        <f>IFERROR(VLOOKUP(C732,'CEDARS School FRPL'!$C$4:$H$20003, 6, FALSE), "No")</f>
        <v>Yes</v>
      </c>
      <c r="L732" s="94">
        <f>IFERROR(VLOOKUP($C732,'CEDARS School FRPL'!$C$4:$G$20003,3,FALSE),"NO Enroll Rprtd")</f>
        <v>0.51480000000000004</v>
      </c>
      <c r="N732" s="167"/>
      <c r="O732" s="136"/>
    </row>
    <row r="733" spans="1:15">
      <c r="A733" s="77" t="s">
        <v>2453</v>
      </c>
      <c r="B733" s="77" t="s">
        <v>2668</v>
      </c>
      <c r="C733" s="3">
        <v>2718</v>
      </c>
      <c r="D733" s="74" t="s">
        <v>752</v>
      </c>
      <c r="E733" s="100">
        <v>245.5</v>
      </c>
      <c r="F733" s="100">
        <v>0</v>
      </c>
      <c r="G733" s="100">
        <v>0</v>
      </c>
      <c r="H733" s="100">
        <v>0</v>
      </c>
      <c r="I733" s="100">
        <v>0</v>
      </c>
      <c r="J733" s="130">
        <v>245.5</v>
      </c>
      <c r="K733" s="135" t="str">
        <f>IFERROR(VLOOKUP(C733,'CEDARS School FRPL'!$C$4:$H$20003, 6, FALSE), "No")</f>
        <v>Yes</v>
      </c>
      <c r="L733" s="94">
        <f>IFERROR(VLOOKUP($C733,'CEDARS School FRPL'!$C$4:$G$20003,3,FALSE),"NO Enroll Rprtd")</f>
        <v>0.79200000000000004</v>
      </c>
      <c r="N733" s="167"/>
      <c r="O733" s="136"/>
    </row>
    <row r="734" spans="1:15">
      <c r="A734" s="77" t="s">
        <v>2453</v>
      </c>
      <c r="B734" s="77" t="s">
        <v>2668</v>
      </c>
      <c r="C734" s="3">
        <v>3072</v>
      </c>
      <c r="D734" s="74" t="s">
        <v>2129</v>
      </c>
      <c r="E734" s="100">
        <v>192.33</v>
      </c>
      <c r="F734" s="100">
        <v>52.95</v>
      </c>
      <c r="G734" s="100">
        <v>0</v>
      </c>
      <c r="H734" s="100">
        <v>0</v>
      </c>
      <c r="I734" s="100">
        <v>0</v>
      </c>
      <c r="J734" s="130">
        <v>245.28000000000003</v>
      </c>
      <c r="K734" s="135" t="str">
        <f>IFERROR(VLOOKUP(C734,'CEDARS School FRPL'!$C$4:$H$20003, 6, FALSE), "No")</f>
        <v>Yes</v>
      </c>
      <c r="L734" s="94">
        <f>IFERROR(VLOOKUP($C734,'CEDARS School FRPL'!$C$4:$G$20003,3,FALSE),"NO Enroll Rprtd")</f>
        <v>0.67989999999999995</v>
      </c>
      <c r="N734" s="167"/>
      <c r="O734" s="136"/>
    </row>
    <row r="735" spans="1:15">
      <c r="A735" s="77" t="s">
        <v>2453</v>
      </c>
      <c r="B735" s="77" t="s">
        <v>2668</v>
      </c>
      <c r="C735" s="3">
        <v>3073</v>
      </c>
      <c r="D735" s="74" t="s">
        <v>3185</v>
      </c>
      <c r="E735" s="100">
        <v>203.33</v>
      </c>
      <c r="F735" s="100">
        <v>0</v>
      </c>
      <c r="G735" s="100">
        <v>0</v>
      </c>
      <c r="H735" s="100">
        <v>0</v>
      </c>
      <c r="I735" s="100">
        <v>0</v>
      </c>
      <c r="J735" s="130">
        <v>203.33</v>
      </c>
      <c r="K735" s="135" t="str">
        <f>IFERROR(VLOOKUP(C735,'CEDARS School FRPL'!$C$4:$H$20003, 6, FALSE), "No")</f>
        <v>Yes</v>
      </c>
      <c r="L735" s="94">
        <f>IFERROR(VLOOKUP($C735,'CEDARS School FRPL'!$C$4:$G$20003,3,FALSE),"NO Enroll Rprtd")</f>
        <v>0.78249999999999997</v>
      </c>
      <c r="N735" s="167"/>
      <c r="O735" s="136"/>
    </row>
    <row r="736" spans="1:15">
      <c r="A736" s="77" t="s">
        <v>2453</v>
      </c>
      <c r="B736" s="77" t="s">
        <v>2668</v>
      </c>
      <c r="C736" s="3">
        <v>4559</v>
      </c>
      <c r="D736" s="74" t="s">
        <v>2130</v>
      </c>
      <c r="E736" s="100">
        <v>329.09</v>
      </c>
      <c r="F736" s="100">
        <v>0</v>
      </c>
      <c r="G736" s="100">
        <v>7.31</v>
      </c>
      <c r="H736" s="100">
        <v>21.67</v>
      </c>
      <c r="I736" s="100">
        <v>0</v>
      </c>
      <c r="J736" s="130">
        <v>358.07</v>
      </c>
      <c r="K736" s="135" t="str">
        <f>IFERROR(VLOOKUP(C736,'CEDARS School FRPL'!$C$4:$H$20003, 6, FALSE), "No")</f>
        <v>Yes</v>
      </c>
      <c r="L736" s="94">
        <f>IFERROR(VLOOKUP($C736,'CEDARS School FRPL'!$C$4:$G$20003,3,FALSE),"NO Enroll Rprtd")</f>
        <v>0.72260000000000002</v>
      </c>
      <c r="N736" s="167"/>
      <c r="O736" s="136"/>
    </row>
    <row r="737" spans="1:15">
      <c r="A737" s="77" t="s">
        <v>2249</v>
      </c>
      <c r="B737" s="77" t="s">
        <v>2669</v>
      </c>
      <c r="C737" s="3">
        <v>1539</v>
      </c>
      <c r="D737" s="74" t="s">
        <v>690</v>
      </c>
      <c r="E737" s="100">
        <v>139.51</v>
      </c>
      <c r="F737" s="100">
        <v>0</v>
      </c>
      <c r="G737" s="100">
        <v>24.8</v>
      </c>
      <c r="H737" s="100">
        <v>0</v>
      </c>
      <c r="I737" s="100">
        <v>0</v>
      </c>
      <c r="J737" s="130">
        <v>164.31</v>
      </c>
      <c r="K737" s="135" t="str">
        <f>IFERROR(VLOOKUP(C737,'CEDARS School FRPL'!$C$4:$H$20003, 6, FALSE), "No")</f>
        <v>No</v>
      </c>
      <c r="L737" s="94">
        <f>IFERROR(VLOOKUP($C737,'CEDARS School FRPL'!$C$4:$G$20003,3,FALSE),"NO Enroll Rprtd")</f>
        <v>0.46229999999999999</v>
      </c>
      <c r="N737" s="167"/>
      <c r="O737" s="136"/>
    </row>
    <row r="738" spans="1:15">
      <c r="A738" s="77" t="s">
        <v>2249</v>
      </c>
      <c r="B738" s="77" t="s">
        <v>2669</v>
      </c>
      <c r="C738" s="3">
        <v>1972</v>
      </c>
      <c r="D738" s="74" t="s">
        <v>3186</v>
      </c>
      <c r="E738" s="100">
        <v>157.22</v>
      </c>
      <c r="F738" s="100">
        <v>0</v>
      </c>
      <c r="G738" s="100">
        <v>1.02</v>
      </c>
      <c r="H738" s="100">
        <v>0</v>
      </c>
      <c r="I738" s="100">
        <v>0</v>
      </c>
      <c r="J738" s="130">
        <v>158.24</v>
      </c>
      <c r="K738" s="135" t="str">
        <f>IFERROR(VLOOKUP(C738,'CEDARS School FRPL'!$C$4:$H$20003, 6, FALSE), "No")</f>
        <v>Yes</v>
      </c>
      <c r="L738" s="94">
        <f>IFERROR(VLOOKUP($C738,'CEDARS School FRPL'!$C$4:$G$20003,3,FALSE),"NO Enroll Rprtd")</f>
        <v>0.76859999999999995</v>
      </c>
      <c r="N738" s="167"/>
      <c r="O738" s="136"/>
    </row>
    <row r="739" spans="1:15">
      <c r="A739" s="77" t="s">
        <v>2249</v>
      </c>
      <c r="B739" s="77" t="s">
        <v>2669</v>
      </c>
      <c r="C739" s="3">
        <v>1973</v>
      </c>
      <c r="D739" s="74" t="s">
        <v>2671</v>
      </c>
      <c r="E739" s="100">
        <v>93.26</v>
      </c>
      <c r="F739" s="100">
        <v>0</v>
      </c>
      <c r="G739" s="100">
        <v>0</v>
      </c>
      <c r="H739" s="100">
        <v>0</v>
      </c>
      <c r="I739" s="100">
        <v>0</v>
      </c>
      <c r="J739" s="130">
        <v>93.26</v>
      </c>
      <c r="K739" s="135" t="str">
        <f>IFERROR(VLOOKUP(C739,'CEDARS School FRPL'!$C$4:$H$20003, 6, FALSE), "No")</f>
        <v>No</v>
      </c>
      <c r="L739" s="94" t="str">
        <f>IFERROR(VLOOKUP($C739,'CEDARS School FRPL'!$C$4:$G$20003,3,FALSE),"NO Enroll Rprtd")</f>
        <v>NO Enroll Rprtd</v>
      </c>
      <c r="N739" s="167"/>
      <c r="O739" s="136"/>
    </row>
    <row r="740" spans="1:15">
      <c r="A740" s="77" t="s">
        <v>2249</v>
      </c>
      <c r="B740" s="77" t="s">
        <v>2669</v>
      </c>
      <c r="C740" s="3">
        <v>2144</v>
      </c>
      <c r="D740" s="74" t="s">
        <v>691</v>
      </c>
      <c r="E740" s="100">
        <v>394.87</v>
      </c>
      <c r="F740" s="100">
        <v>8.44</v>
      </c>
      <c r="G740" s="100">
        <v>0</v>
      </c>
      <c r="H740" s="100">
        <v>0</v>
      </c>
      <c r="I740" s="100">
        <v>0</v>
      </c>
      <c r="J740" s="130">
        <v>403.31</v>
      </c>
      <c r="K740" s="135" t="str">
        <f>IFERROR(VLOOKUP(C740,'CEDARS School FRPL'!$C$4:$H$20003, 6, FALSE), "No")</f>
        <v>Yes</v>
      </c>
      <c r="L740" s="94">
        <f>IFERROR(VLOOKUP($C740,'CEDARS School FRPL'!$C$4:$G$20003,3,FALSE),"NO Enroll Rprtd")</f>
        <v>0.64800000000000002</v>
      </c>
      <c r="N740" s="167"/>
      <c r="O740" s="136"/>
    </row>
    <row r="741" spans="1:15">
      <c r="A741" s="77" t="s">
        <v>2249</v>
      </c>
      <c r="B741" s="77" t="s">
        <v>2669</v>
      </c>
      <c r="C741" s="3">
        <v>2270</v>
      </c>
      <c r="D741" s="74" t="s">
        <v>2670</v>
      </c>
      <c r="E741" s="100">
        <v>506.76</v>
      </c>
      <c r="F741" s="100">
        <v>0</v>
      </c>
      <c r="G741" s="100">
        <v>0</v>
      </c>
      <c r="H741" s="100">
        <v>0</v>
      </c>
      <c r="I741" s="100">
        <v>0</v>
      </c>
      <c r="J741" s="130">
        <v>506.76</v>
      </c>
      <c r="K741" s="135" t="str">
        <f>IFERROR(VLOOKUP(C741,'CEDARS School FRPL'!$C$4:$H$20003, 6, FALSE), "No")</f>
        <v>Yes</v>
      </c>
      <c r="L741" s="94">
        <f>IFERROR(VLOOKUP($C741,'CEDARS School FRPL'!$C$4:$G$20003,3,FALSE),"NO Enroll Rprtd")</f>
        <v>0.75</v>
      </c>
      <c r="N741" s="167"/>
      <c r="O741" s="136"/>
    </row>
    <row r="742" spans="1:15">
      <c r="A742" s="77" t="s">
        <v>2249</v>
      </c>
      <c r="B742" s="77" t="s">
        <v>2669</v>
      </c>
      <c r="C742" s="3">
        <v>2325</v>
      </c>
      <c r="D742" s="74" t="s">
        <v>692</v>
      </c>
      <c r="E742" s="100">
        <v>1182.5</v>
      </c>
      <c r="F742" s="100">
        <v>0</v>
      </c>
      <c r="G742" s="100">
        <v>99.37</v>
      </c>
      <c r="H742" s="100">
        <v>0</v>
      </c>
      <c r="I742" s="100">
        <v>0</v>
      </c>
      <c r="J742" s="130">
        <v>1281.8699999999999</v>
      </c>
      <c r="K742" s="135" t="str">
        <f>IFERROR(VLOOKUP(C742,'CEDARS School FRPL'!$C$4:$H$20003, 6, FALSE), "No")</f>
        <v>Yes</v>
      </c>
      <c r="L742" s="94">
        <f>IFERROR(VLOOKUP($C742,'CEDARS School FRPL'!$C$4:$G$20003,3,FALSE),"NO Enroll Rprtd")</f>
        <v>0.65900000000000003</v>
      </c>
      <c r="N742" s="167"/>
      <c r="O742" s="136"/>
    </row>
    <row r="743" spans="1:15">
      <c r="A743" s="77" t="s">
        <v>2249</v>
      </c>
      <c r="B743" s="77" t="s">
        <v>2669</v>
      </c>
      <c r="C743" s="3">
        <v>2418</v>
      </c>
      <c r="D743" s="74" t="s">
        <v>693</v>
      </c>
      <c r="E743" s="100">
        <v>444.2</v>
      </c>
      <c r="F743" s="100">
        <v>10</v>
      </c>
      <c r="G743" s="100">
        <v>0</v>
      </c>
      <c r="H743" s="100">
        <v>0</v>
      </c>
      <c r="I743" s="100">
        <v>0</v>
      </c>
      <c r="J743" s="130">
        <v>454.2</v>
      </c>
      <c r="K743" s="135" t="str">
        <f>IFERROR(VLOOKUP(C743,'CEDARS School FRPL'!$C$4:$H$20003, 6, FALSE), "No")</f>
        <v>Yes</v>
      </c>
      <c r="L743" s="94">
        <f>IFERROR(VLOOKUP($C743,'CEDARS School FRPL'!$C$4:$G$20003,3,FALSE),"NO Enroll Rprtd")</f>
        <v>0.5877</v>
      </c>
      <c r="N743" s="167"/>
      <c r="O743" s="136"/>
    </row>
    <row r="744" spans="1:15">
      <c r="A744" s="77" t="s">
        <v>2249</v>
      </c>
      <c r="B744" s="77" t="s">
        <v>2669</v>
      </c>
      <c r="C744" s="3">
        <v>2639</v>
      </c>
      <c r="D744" s="74" t="s">
        <v>694</v>
      </c>
      <c r="E744" s="100">
        <v>518.33000000000004</v>
      </c>
      <c r="F744" s="100">
        <v>0</v>
      </c>
      <c r="G744" s="100">
        <v>0</v>
      </c>
      <c r="H744" s="100">
        <v>0</v>
      </c>
      <c r="I744" s="100">
        <v>0</v>
      </c>
      <c r="J744" s="130">
        <v>518.33000000000004</v>
      </c>
      <c r="K744" s="135" t="str">
        <f>IFERROR(VLOOKUP(C744,'CEDARS School FRPL'!$C$4:$H$20003, 6, FALSE), "No")</f>
        <v>Yes</v>
      </c>
      <c r="L744" s="94">
        <f>IFERROR(VLOOKUP($C744,'CEDARS School FRPL'!$C$4:$G$20003,3,FALSE),"NO Enroll Rprtd")</f>
        <v>0.69030000000000002</v>
      </c>
      <c r="N744" s="167"/>
      <c r="O744" s="136"/>
    </row>
    <row r="745" spans="1:15">
      <c r="A745" s="77" t="s">
        <v>2249</v>
      </c>
      <c r="B745" s="77" t="s">
        <v>2669</v>
      </c>
      <c r="C745" s="3">
        <v>2699</v>
      </c>
      <c r="D745" s="74" t="s">
        <v>695</v>
      </c>
      <c r="E745" s="100">
        <v>469.02</v>
      </c>
      <c r="F745" s="100">
        <v>0</v>
      </c>
      <c r="G745" s="100">
        <v>0</v>
      </c>
      <c r="H745" s="100">
        <v>0</v>
      </c>
      <c r="I745" s="100">
        <v>0</v>
      </c>
      <c r="J745" s="130">
        <v>469.02</v>
      </c>
      <c r="K745" s="135" t="str">
        <f>IFERROR(VLOOKUP(C745,'CEDARS School FRPL'!$C$4:$H$20003, 6, FALSE), "No")</f>
        <v>Yes</v>
      </c>
      <c r="L745" s="94">
        <f>IFERROR(VLOOKUP($C745,'CEDARS School FRPL'!$C$4:$G$20003,3,FALSE),"NO Enroll Rprtd")</f>
        <v>0.65129999999999999</v>
      </c>
      <c r="N745" s="167"/>
      <c r="O745" s="136"/>
    </row>
    <row r="746" spans="1:15">
      <c r="A746" s="77" t="s">
        <v>2249</v>
      </c>
      <c r="B746" s="77" t="s">
        <v>2669</v>
      </c>
      <c r="C746" s="3">
        <v>2734</v>
      </c>
      <c r="D746" s="74" t="s">
        <v>696</v>
      </c>
      <c r="E746" s="100">
        <v>491.04</v>
      </c>
      <c r="F746" s="100">
        <v>0</v>
      </c>
      <c r="G746" s="100">
        <v>0</v>
      </c>
      <c r="H746" s="100">
        <v>0</v>
      </c>
      <c r="I746" s="100">
        <v>0</v>
      </c>
      <c r="J746" s="130">
        <v>491.04</v>
      </c>
      <c r="K746" s="135" t="str">
        <f>IFERROR(VLOOKUP(C746,'CEDARS School FRPL'!$C$4:$H$20003, 6, FALSE), "No")</f>
        <v>Yes</v>
      </c>
      <c r="L746" s="94">
        <f>IFERROR(VLOOKUP($C746,'CEDARS School FRPL'!$C$4:$G$20003,3,FALSE),"NO Enroll Rprtd")</f>
        <v>0.73550000000000004</v>
      </c>
      <c r="N746" s="167"/>
      <c r="O746" s="136"/>
    </row>
    <row r="747" spans="1:15">
      <c r="A747" s="77" t="s">
        <v>2249</v>
      </c>
      <c r="B747" s="77" t="s">
        <v>2669</v>
      </c>
      <c r="C747" s="3">
        <v>2765</v>
      </c>
      <c r="D747" s="74" t="s">
        <v>697</v>
      </c>
      <c r="E747" s="100">
        <v>370.11</v>
      </c>
      <c r="F747" s="100">
        <v>10.44</v>
      </c>
      <c r="G747" s="100">
        <v>0</v>
      </c>
      <c r="H747" s="100">
        <v>0</v>
      </c>
      <c r="I747" s="100">
        <v>0</v>
      </c>
      <c r="J747" s="130">
        <v>380.55</v>
      </c>
      <c r="K747" s="135" t="str">
        <f>IFERROR(VLOOKUP(C747,'CEDARS School FRPL'!$C$4:$H$20003, 6, FALSE), "No")</f>
        <v>Yes</v>
      </c>
      <c r="L747" s="94">
        <f>IFERROR(VLOOKUP($C747,'CEDARS School FRPL'!$C$4:$G$20003,3,FALSE),"NO Enroll Rprtd")</f>
        <v>0.72509999999999997</v>
      </c>
      <c r="N747" s="167"/>
      <c r="O747" s="136"/>
    </row>
    <row r="748" spans="1:15">
      <c r="A748" s="77" t="s">
        <v>2249</v>
      </c>
      <c r="B748" s="77" t="s">
        <v>2669</v>
      </c>
      <c r="C748" s="3">
        <v>2842</v>
      </c>
      <c r="D748" s="74" t="s">
        <v>698</v>
      </c>
      <c r="E748" s="100">
        <v>407.89</v>
      </c>
      <c r="F748" s="100">
        <v>0</v>
      </c>
      <c r="G748" s="100">
        <v>0</v>
      </c>
      <c r="H748" s="100">
        <v>0</v>
      </c>
      <c r="I748" s="100">
        <v>0</v>
      </c>
      <c r="J748" s="130">
        <v>407.89</v>
      </c>
      <c r="K748" s="135" t="str">
        <f>IFERROR(VLOOKUP(C748,'CEDARS School FRPL'!$C$4:$H$20003, 6, FALSE), "No")</f>
        <v>Yes</v>
      </c>
      <c r="L748" s="94">
        <f>IFERROR(VLOOKUP($C748,'CEDARS School FRPL'!$C$4:$G$20003,3,FALSE),"NO Enroll Rprtd")</f>
        <v>0.53390000000000004</v>
      </c>
      <c r="N748" s="167"/>
      <c r="O748" s="136"/>
    </row>
    <row r="749" spans="1:15">
      <c r="A749" s="77" t="s">
        <v>2249</v>
      </c>
      <c r="B749" s="77" t="s">
        <v>2669</v>
      </c>
      <c r="C749" s="3">
        <v>2844</v>
      </c>
      <c r="D749" s="74" t="s">
        <v>699</v>
      </c>
      <c r="E749" s="100">
        <v>455.11</v>
      </c>
      <c r="F749" s="100">
        <v>0</v>
      </c>
      <c r="G749" s="100">
        <v>0</v>
      </c>
      <c r="H749" s="100">
        <v>0</v>
      </c>
      <c r="I749" s="100">
        <v>0</v>
      </c>
      <c r="J749" s="130">
        <v>455.11</v>
      </c>
      <c r="K749" s="135" t="str">
        <f>IFERROR(VLOOKUP(C749,'CEDARS School FRPL'!$C$4:$H$20003, 6, FALSE), "No")</f>
        <v>No</v>
      </c>
      <c r="L749" s="94">
        <f>IFERROR(VLOOKUP($C749,'CEDARS School FRPL'!$C$4:$G$20003,3,FALSE),"NO Enroll Rprtd")</f>
        <v>0.47199999999999998</v>
      </c>
      <c r="N749" s="167"/>
      <c r="O749" s="136"/>
    </row>
    <row r="750" spans="1:15">
      <c r="A750" s="77" t="s">
        <v>2249</v>
      </c>
      <c r="B750" s="77" t="s">
        <v>2669</v>
      </c>
      <c r="C750" s="3">
        <v>2926</v>
      </c>
      <c r="D750" s="74" t="s">
        <v>700</v>
      </c>
      <c r="E750" s="100">
        <v>407.22</v>
      </c>
      <c r="F750" s="100">
        <v>0</v>
      </c>
      <c r="G750" s="100">
        <v>0</v>
      </c>
      <c r="H750" s="100">
        <v>0</v>
      </c>
      <c r="I750" s="100">
        <v>0</v>
      </c>
      <c r="J750" s="130">
        <v>407.22</v>
      </c>
      <c r="K750" s="135" t="str">
        <f>IFERROR(VLOOKUP(C750,'CEDARS School FRPL'!$C$4:$H$20003, 6, FALSE), "No")</f>
        <v>Yes</v>
      </c>
      <c r="L750" s="94">
        <f>IFERROR(VLOOKUP($C750,'CEDARS School FRPL'!$C$4:$G$20003,3,FALSE),"NO Enroll Rprtd")</f>
        <v>0.67100000000000004</v>
      </c>
      <c r="N750" s="167"/>
      <c r="O750" s="136"/>
    </row>
    <row r="751" spans="1:15">
      <c r="A751" s="77" t="s">
        <v>2249</v>
      </c>
      <c r="B751" s="77" t="s">
        <v>2669</v>
      </c>
      <c r="C751" s="3">
        <v>2927</v>
      </c>
      <c r="D751" s="74" t="s">
        <v>701</v>
      </c>
      <c r="E751" s="100">
        <v>585.83000000000004</v>
      </c>
      <c r="F751" s="100">
        <v>0</v>
      </c>
      <c r="G751" s="100">
        <v>0</v>
      </c>
      <c r="H751" s="100">
        <v>0</v>
      </c>
      <c r="I751" s="100">
        <v>0</v>
      </c>
      <c r="J751" s="130">
        <v>585.83000000000004</v>
      </c>
      <c r="K751" s="135" t="str">
        <f>IFERROR(VLOOKUP(C751,'CEDARS School FRPL'!$C$4:$H$20003, 6, FALSE), "No")</f>
        <v>No</v>
      </c>
      <c r="L751" s="94">
        <f>IFERROR(VLOOKUP($C751,'CEDARS School FRPL'!$C$4:$G$20003,3,FALSE),"NO Enroll Rprtd")</f>
        <v>0.4738</v>
      </c>
      <c r="N751" s="167"/>
      <c r="O751" s="136"/>
    </row>
    <row r="752" spans="1:15">
      <c r="A752" s="77" t="s">
        <v>2249</v>
      </c>
      <c r="B752" s="77" t="s">
        <v>2669</v>
      </c>
      <c r="C752" s="3">
        <v>2982</v>
      </c>
      <c r="D752" s="74" t="s">
        <v>702</v>
      </c>
      <c r="E752" s="100">
        <v>522.11</v>
      </c>
      <c r="F752" s="100">
        <v>0</v>
      </c>
      <c r="G752" s="100">
        <v>0</v>
      </c>
      <c r="H752" s="100">
        <v>0</v>
      </c>
      <c r="I752" s="100">
        <v>0</v>
      </c>
      <c r="J752" s="130">
        <v>522.11</v>
      </c>
      <c r="K752" s="135" t="str">
        <f>IFERROR(VLOOKUP(C752,'CEDARS School FRPL'!$C$4:$H$20003, 6, FALSE), "No")</f>
        <v>Yes</v>
      </c>
      <c r="L752" s="94">
        <f>IFERROR(VLOOKUP($C752,'CEDARS School FRPL'!$C$4:$G$20003,3,FALSE),"NO Enroll Rprtd")</f>
        <v>0.76470000000000005</v>
      </c>
      <c r="N752" s="167"/>
      <c r="O752" s="136"/>
    </row>
    <row r="753" spans="1:15">
      <c r="A753" s="77" t="s">
        <v>2249</v>
      </c>
      <c r="B753" s="77" t="s">
        <v>2669</v>
      </c>
      <c r="C753" s="3">
        <v>2983</v>
      </c>
      <c r="D753" s="74" t="s">
        <v>703</v>
      </c>
      <c r="E753" s="100">
        <v>512.55999999999995</v>
      </c>
      <c r="F753" s="100">
        <v>0</v>
      </c>
      <c r="G753" s="100">
        <v>0</v>
      </c>
      <c r="H753" s="100">
        <v>0</v>
      </c>
      <c r="I753" s="100">
        <v>0</v>
      </c>
      <c r="J753" s="130">
        <v>512.55999999999995</v>
      </c>
      <c r="K753" s="135" t="str">
        <f>IFERROR(VLOOKUP(C753,'CEDARS School FRPL'!$C$4:$H$20003, 6, FALSE), "No")</f>
        <v>No</v>
      </c>
      <c r="L753" s="94">
        <f>IFERROR(VLOOKUP($C753,'CEDARS School FRPL'!$C$4:$G$20003,3,FALSE),"NO Enroll Rprtd")</f>
        <v>0.41270000000000001</v>
      </c>
      <c r="N753" s="167"/>
      <c r="O753" s="136"/>
    </row>
    <row r="754" spans="1:15">
      <c r="A754" s="77" t="s">
        <v>2249</v>
      </c>
      <c r="B754" s="77" t="s">
        <v>2669</v>
      </c>
      <c r="C754" s="3">
        <v>2984</v>
      </c>
      <c r="D754" s="74" t="s">
        <v>433</v>
      </c>
      <c r="E754" s="100">
        <v>548.44000000000005</v>
      </c>
      <c r="F754" s="100">
        <v>0</v>
      </c>
      <c r="G754" s="100">
        <v>0</v>
      </c>
      <c r="H754" s="100">
        <v>0</v>
      </c>
      <c r="I754" s="100">
        <v>0</v>
      </c>
      <c r="J754" s="130">
        <v>548.44000000000005</v>
      </c>
      <c r="K754" s="135" t="str">
        <f>IFERROR(VLOOKUP(C754,'CEDARS School FRPL'!$C$4:$H$20003, 6, FALSE), "No")</f>
        <v>Yes</v>
      </c>
      <c r="L754" s="94">
        <f>IFERROR(VLOOKUP($C754,'CEDARS School FRPL'!$C$4:$G$20003,3,FALSE),"NO Enroll Rprtd")</f>
        <v>0.77790000000000004</v>
      </c>
      <c r="N754" s="167"/>
      <c r="O754" s="136"/>
    </row>
    <row r="755" spans="1:15">
      <c r="A755" s="77" t="s">
        <v>2249</v>
      </c>
      <c r="B755" s="77" t="s">
        <v>2669</v>
      </c>
      <c r="C755" s="3">
        <v>3097</v>
      </c>
      <c r="D755" s="74" t="s">
        <v>704</v>
      </c>
      <c r="E755" s="100">
        <v>528.79999999999995</v>
      </c>
      <c r="F755" s="100">
        <v>0</v>
      </c>
      <c r="G755" s="100">
        <v>0</v>
      </c>
      <c r="H755" s="100">
        <v>0</v>
      </c>
      <c r="I755" s="100">
        <v>0</v>
      </c>
      <c r="J755" s="130">
        <v>528.79999999999995</v>
      </c>
      <c r="K755" s="135" t="str">
        <f>IFERROR(VLOOKUP(C755,'CEDARS School FRPL'!$C$4:$H$20003, 6, FALSE), "No")</f>
        <v>No</v>
      </c>
      <c r="L755" s="94">
        <f>IFERROR(VLOOKUP($C755,'CEDARS School FRPL'!$C$4:$G$20003,3,FALSE),"NO Enroll Rprtd")</f>
        <v>0.35959999999999998</v>
      </c>
      <c r="N755" s="167"/>
      <c r="O755" s="136"/>
    </row>
    <row r="756" spans="1:15">
      <c r="A756" s="77" t="s">
        <v>2249</v>
      </c>
      <c r="B756" s="77" t="s">
        <v>2669</v>
      </c>
      <c r="C756" s="3">
        <v>3098</v>
      </c>
      <c r="D756" s="74" t="s">
        <v>59</v>
      </c>
      <c r="E756" s="100">
        <v>619.89</v>
      </c>
      <c r="F756" s="100">
        <v>0</v>
      </c>
      <c r="G756" s="100">
        <v>0</v>
      </c>
      <c r="H756" s="100">
        <v>0</v>
      </c>
      <c r="I756" s="100">
        <v>0</v>
      </c>
      <c r="J756" s="130">
        <v>619.89</v>
      </c>
      <c r="K756" s="135" t="str">
        <f>IFERROR(VLOOKUP(C756,'CEDARS School FRPL'!$C$4:$H$20003, 6, FALSE), "No")</f>
        <v>Yes</v>
      </c>
      <c r="L756" s="94">
        <f>IFERROR(VLOOKUP($C756,'CEDARS School FRPL'!$C$4:$G$20003,3,FALSE),"NO Enroll Rprtd")</f>
        <v>0.72060000000000002</v>
      </c>
      <c r="N756" s="167"/>
      <c r="O756" s="136"/>
    </row>
    <row r="757" spans="1:15">
      <c r="A757" s="77" t="s">
        <v>2249</v>
      </c>
      <c r="B757" s="77" t="s">
        <v>2669</v>
      </c>
      <c r="C757" s="3">
        <v>3099</v>
      </c>
      <c r="D757" s="74" t="s">
        <v>217</v>
      </c>
      <c r="E757" s="100">
        <v>896.76</v>
      </c>
      <c r="F757" s="100">
        <v>0</v>
      </c>
      <c r="G757" s="100">
        <v>98.240000000000009</v>
      </c>
      <c r="H757" s="100">
        <v>0</v>
      </c>
      <c r="I757" s="100">
        <v>0</v>
      </c>
      <c r="J757" s="130">
        <v>995</v>
      </c>
      <c r="K757" s="135" t="str">
        <f>IFERROR(VLOOKUP(C757,'CEDARS School FRPL'!$C$4:$H$20003, 6, FALSE), "No")</f>
        <v>Yes</v>
      </c>
      <c r="L757" s="94">
        <f>IFERROR(VLOOKUP($C757,'CEDARS School FRPL'!$C$4:$G$20003,3,FALSE),"NO Enroll Rprtd")</f>
        <v>0.69869999999999999</v>
      </c>
      <c r="N757" s="167"/>
      <c r="O757" s="136"/>
    </row>
    <row r="758" spans="1:15">
      <c r="A758" s="77" t="s">
        <v>2249</v>
      </c>
      <c r="B758" s="77" t="s">
        <v>2669</v>
      </c>
      <c r="C758" s="3">
        <v>3163</v>
      </c>
      <c r="D758" s="74" t="s">
        <v>225</v>
      </c>
      <c r="E758" s="100">
        <v>670.31</v>
      </c>
      <c r="F758" s="100">
        <v>0</v>
      </c>
      <c r="G758" s="100">
        <v>0</v>
      </c>
      <c r="H758" s="100">
        <v>0</v>
      </c>
      <c r="I758" s="100">
        <v>0</v>
      </c>
      <c r="J758" s="130">
        <v>670.31</v>
      </c>
      <c r="K758" s="135" t="str">
        <f>IFERROR(VLOOKUP(C758,'CEDARS School FRPL'!$C$4:$H$20003, 6, FALSE), "No")</f>
        <v>Yes</v>
      </c>
      <c r="L758" s="94">
        <f>IFERROR(VLOOKUP($C758,'CEDARS School FRPL'!$C$4:$G$20003,3,FALSE),"NO Enroll Rprtd")</f>
        <v>0.73480000000000001</v>
      </c>
      <c r="N758" s="167"/>
      <c r="O758" s="136"/>
    </row>
    <row r="759" spans="1:15">
      <c r="A759" s="77" t="s">
        <v>2249</v>
      </c>
      <c r="B759" s="77" t="s">
        <v>2669</v>
      </c>
      <c r="C759" s="3">
        <v>3165</v>
      </c>
      <c r="D759" s="74" t="s">
        <v>705</v>
      </c>
      <c r="E759" s="100">
        <v>431.67</v>
      </c>
      <c r="F759" s="100">
        <v>10.44</v>
      </c>
      <c r="G759" s="100">
        <v>0</v>
      </c>
      <c r="H759" s="100">
        <v>0</v>
      </c>
      <c r="I759" s="100">
        <v>0</v>
      </c>
      <c r="J759" s="130">
        <v>442.11</v>
      </c>
      <c r="K759" s="135" t="str">
        <f>IFERROR(VLOOKUP(C759,'CEDARS School FRPL'!$C$4:$H$20003, 6, FALSE), "No")</f>
        <v>Yes</v>
      </c>
      <c r="L759" s="94">
        <f>IFERROR(VLOOKUP($C759,'CEDARS School FRPL'!$C$4:$G$20003,3,FALSE),"NO Enroll Rprtd")</f>
        <v>0.72719999999999996</v>
      </c>
      <c r="N759" s="167"/>
      <c r="O759" s="136"/>
    </row>
    <row r="760" spans="1:15">
      <c r="A760" s="77" t="s">
        <v>2249</v>
      </c>
      <c r="B760" s="77" t="s">
        <v>2669</v>
      </c>
      <c r="C760" s="3">
        <v>3278</v>
      </c>
      <c r="D760" s="74" t="s">
        <v>706</v>
      </c>
      <c r="E760" s="100">
        <v>317.11</v>
      </c>
      <c r="F760" s="100">
        <v>0</v>
      </c>
      <c r="G760" s="100">
        <v>0</v>
      </c>
      <c r="H760" s="100">
        <v>0</v>
      </c>
      <c r="I760" s="100">
        <v>0</v>
      </c>
      <c r="J760" s="130">
        <v>317.11</v>
      </c>
      <c r="K760" s="135" t="str">
        <f>IFERROR(VLOOKUP(C760,'CEDARS School FRPL'!$C$4:$H$20003, 6, FALSE), "No")</f>
        <v>Yes</v>
      </c>
      <c r="L760" s="94">
        <f>IFERROR(VLOOKUP($C760,'CEDARS School FRPL'!$C$4:$G$20003,3,FALSE),"NO Enroll Rprtd")</f>
        <v>0.74670000000000003</v>
      </c>
      <c r="N760" s="167"/>
      <c r="O760" s="136"/>
    </row>
    <row r="761" spans="1:15">
      <c r="A761" s="77" t="s">
        <v>2249</v>
      </c>
      <c r="B761" s="77" t="s">
        <v>2669</v>
      </c>
      <c r="C761" s="3">
        <v>3279</v>
      </c>
      <c r="D761" s="74" t="s">
        <v>707</v>
      </c>
      <c r="E761" s="100">
        <v>1394.39</v>
      </c>
      <c r="F761" s="100">
        <v>0</v>
      </c>
      <c r="G761" s="100">
        <v>259.13</v>
      </c>
      <c r="H761" s="100">
        <v>0</v>
      </c>
      <c r="I761" s="100">
        <v>0</v>
      </c>
      <c r="J761" s="130">
        <v>1653.52</v>
      </c>
      <c r="K761" s="135" t="str">
        <f>IFERROR(VLOOKUP(C761,'CEDARS School FRPL'!$C$4:$H$20003, 6, FALSE), "No")</f>
        <v>Yes</v>
      </c>
      <c r="L761" s="94">
        <f>IFERROR(VLOOKUP($C761,'CEDARS School FRPL'!$C$4:$G$20003,3,FALSE),"NO Enroll Rprtd")</f>
        <v>0.57230000000000003</v>
      </c>
      <c r="N761" s="167"/>
      <c r="O761" s="136"/>
    </row>
    <row r="762" spans="1:15">
      <c r="A762" s="77" t="s">
        <v>2249</v>
      </c>
      <c r="B762" s="77" t="s">
        <v>2669</v>
      </c>
      <c r="C762" s="3">
        <v>3333</v>
      </c>
      <c r="D762" s="74" t="s">
        <v>235</v>
      </c>
      <c r="E762" s="100">
        <v>614.29999999999995</v>
      </c>
      <c r="F762" s="100">
        <v>0</v>
      </c>
      <c r="G762" s="100">
        <v>0</v>
      </c>
      <c r="H762" s="100">
        <v>0</v>
      </c>
      <c r="I762" s="100">
        <v>0</v>
      </c>
      <c r="J762" s="130">
        <v>614.29999999999995</v>
      </c>
      <c r="K762" s="135" t="str">
        <f>IFERROR(VLOOKUP(C762,'CEDARS School FRPL'!$C$4:$H$20003, 6, FALSE), "No")</f>
        <v>Yes</v>
      </c>
      <c r="L762" s="94">
        <f>IFERROR(VLOOKUP($C762,'CEDARS School FRPL'!$C$4:$G$20003,3,FALSE),"NO Enroll Rprtd")</f>
        <v>0.75680000000000003</v>
      </c>
      <c r="N762" s="167"/>
      <c r="O762" s="136"/>
    </row>
    <row r="763" spans="1:15">
      <c r="A763" s="77" t="s">
        <v>2249</v>
      </c>
      <c r="B763" s="77" t="s">
        <v>2669</v>
      </c>
      <c r="C763" s="3">
        <v>3335</v>
      </c>
      <c r="D763" s="74" t="s">
        <v>708</v>
      </c>
      <c r="E763" s="100">
        <v>548.76</v>
      </c>
      <c r="F763" s="100">
        <v>0</v>
      </c>
      <c r="G763" s="100">
        <v>0</v>
      </c>
      <c r="H763" s="100">
        <v>0</v>
      </c>
      <c r="I763" s="100">
        <v>0</v>
      </c>
      <c r="J763" s="130">
        <v>548.76</v>
      </c>
      <c r="K763" s="135" t="str">
        <f>IFERROR(VLOOKUP(C763,'CEDARS School FRPL'!$C$4:$H$20003, 6, FALSE), "No")</f>
        <v>Yes</v>
      </c>
      <c r="L763" s="94">
        <f>IFERROR(VLOOKUP($C763,'CEDARS School FRPL'!$C$4:$G$20003,3,FALSE),"NO Enroll Rprtd")</f>
        <v>0.77480000000000004</v>
      </c>
      <c r="N763" s="167"/>
      <c r="O763" s="136"/>
    </row>
    <row r="764" spans="1:15">
      <c r="A764" s="77" t="s">
        <v>2249</v>
      </c>
      <c r="B764" s="77" t="s">
        <v>2669</v>
      </c>
      <c r="C764" s="3">
        <v>3382</v>
      </c>
      <c r="D764" s="74" t="s">
        <v>709</v>
      </c>
      <c r="E764" s="100">
        <v>388.15</v>
      </c>
      <c r="F764" s="100">
        <v>10.11</v>
      </c>
      <c r="G764" s="100">
        <v>0</v>
      </c>
      <c r="H764" s="100">
        <v>0</v>
      </c>
      <c r="I764" s="100">
        <v>0</v>
      </c>
      <c r="J764" s="130">
        <v>398.26</v>
      </c>
      <c r="K764" s="135" t="str">
        <f>IFERROR(VLOOKUP(C764,'CEDARS School FRPL'!$C$4:$H$20003, 6, FALSE), "No")</f>
        <v>Yes</v>
      </c>
      <c r="L764" s="94">
        <f>IFERROR(VLOOKUP($C764,'CEDARS School FRPL'!$C$4:$G$20003,3,FALSE),"NO Enroll Rprtd")</f>
        <v>0.62060000000000004</v>
      </c>
      <c r="N764" s="167"/>
      <c r="O764" s="136"/>
    </row>
    <row r="765" spans="1:15">
      <c r="A765" s="77" t="s">
        <v>2249</v>
      </c>
      <c r="B765" s="77" t="s">
        <v>2669</v>
      </c>
      <c r="C765" s="3">
        <v>3483</v>
      </c>
      <c r="D765" s="74" t="s">
        <v>2520</v>
      </c>
      <c r="E765" s="100">
        <v>529.54999999999995</v>
      </c>
      <c r="F765" s="100">
        <v>0</v>
      </c>
      <c r="G765" s="100">
        <v>47.62</v>
      </c>
      <c r="H765" s="100">
        <v>0</v>
      </c>
      <c r="I765" s="100">
        <v>0</v>
      </c>
      <c r="J765" s="130">
        <v>577.16999999999996</v>
      </c>
      <c r="K765" s="135" t="str">
        <f>IFERROR(VLOOKUP(C765,'CEDARS School FRPL'!$C$4:$H$20003, 6, FALSE), "No")</f>
        <v>Yes</v>
      </c>
      <c r="L765" s="94">
        <f>IFERROR(VLOOKUP($C765,'CEDARS School FRPL'!$C$4:$G$20003,3,FALSE),"NO Enroll Rprtd")</f>
        <v>0.74519999999999997</v>
      </c>
      <c r="N765" s="167"/>
      <c r="O765" s="136"/>
    </row>
    <row r="766" spans="1:15">
      <c r="A766" s="77" t="s">
        <v>2249</v>
      </c>
      <c r="B766" s="77" t="s">
        <v>2669</v>
      </c>
      <c r="C766" s="3">
        <v>3553</v>
      </c>
      <c r="D766" s="74" t="s">
        <v>710</v>
      </c>
      <c r="E766" s="100">
        <v>386.13</v>
      </c>
      <c r="F766" s="100">
        <v>0</v>
      </c>
      <c r="G766" s="100">
        <v>2.41</v>
      </c>
      <c r="H766" s="100">
        <v>0</v>
      </c>
      <c r="I766" s="100">
        <v>0</v>
      </c>
      <c r="J766" s="130">
        <v>388.54</v>
      </c>
      <c r="K766" s="135" t="str">
        <f>IFERROR(VLOOKUP(C766,'CEDARS School FRPL'!$C$4:$H$20003, 6, FALSE), "No")</f>
        <v>No</v>
      </c>
      <c r="L766" s="94">
        <f>IFERROR(VLOOKUP($C766,'CEDARS School FRPL'!$C$4:$G$20003,3,FALSE),"NO Enroll Rprtd")</f>
        <v>0.2989</v>
      </c>
      <c r="N766" s="167"/>
      <c r="O766" s="136"/>
    </row>
    <row r="767" spans="1:15">
      <c r="A767" s="77" t="s">
        <v>2249</v>
      </c>
      <c r="B767" s="77" t="s">
        <v>2669</v>
      </c>
      <c r="C767" s="3">
        <v>5028</v>
      </c>
      <c r="D767" s="74" t="s">
        <v>711</v>
      </c>
      <c r="E767" s="100">
        <v>217.77</v>
      </c>
      <c r="F767" s="100">
        <v>0</v>
      </c>
      <c r="G767" s="100">
        <v>10.02</v>
      </c>
      <c r="H767" s="100">
        <v>0</v>
      </c>
      <c r="I767" s="100">
        <v>0</v>
      </c>
      <c r="J767" s="130">
        <v>227.79000000000002</v>
      </c>
      <c r="K767" s="135" t="str">
        <f>IFERROR(VLOOKUP(C767,'CEDARS School FRPL'!$C$4:$H$20003, 6, FALSE), "No")</f>
        <v>Yes</v>
      </c>
      <c r="L767" s="94">
        <f>IFERROR(VLOOKUP($C767,'CEDARS School FRPL'!$C$4:$G$20003,3,FALSE),"NO Enroll Rprtd")</f>
        <v>0.48580000000000001</v>
      </c>
      <c r="N767" s="167"/>
      <c r="O767" s="136"/>
    </row>
    <row r="768" spans="1:15">
      <c r="A768" s="77" t="s">
        <v>2249</v>
      </c>
      <c r="B768" s="77" t="s">
        <v>2669</v>
      </c>
      <c r="C768" s="3">
        <v>5370</v>
      </c>
      <c r="D768" s="74" t="s">
        <v>712</v>
      </c>
      <c r="E768" s="100">
        <v>0</v>
      </c>
      <c r="F768" s="100">
        <v>0</v>
      </c>
      <c r="G768" s="100">
        <v>0</v>
      </c>
      <c r="H768" s="100">
        <v>226.52</v>
      </c>
      <c r="I768" s="100">
        <v>0</v>
      </c>
      <c r="J768" s="130">
        <v>226.52</v>
      </c>
      <c r="K768" s="135" t="str">
        <f>IFERROR(VLOOKUP(C768,'CEDARS School FRPL'!$C$4:$H$20003, 6, FALSE), "No")</f>
        <v>No</v>
      </c>
      <c r="L768" s="94">
        <f>IFERROR(VLOOKUP($C768,'CEDARS School FRPL'!$C$4:$G$20003,3,FALSE),"NO Enroll Rprtd")</f>
        <v>0.49569999999999997</v>
      </c>
      <c r="N768" s="167"/>
      <c r="O768" s="136"/>
    </row>
    <row r="769" spans="1:15">
      <c r="A769" s="77" t="s">
        <v>2249</v>
      </c>
      <c r="B769" s="77" t="s">
        <v>2669</v>
      </c>
      <c r="C769" s="3">
        <v>5371</v>
      </c>
      <c r="D769" s="74" t="s">
        <v>713</v>
      </c>
      <c r="E769" s="100">
        <v>0</v>
      </c>
      <c r="F769" s="100">
        <v>0</v>
      </c>
      <c r="G769" s="100">
        <v>6.58</v>
      </c>
      <c r="H769" s="100">
        <v>0</v>
      </c>
      <c r="I769" s="100">
        <v>0</v>
      </c>
      <c r="J769" s="130">
        <v>6.58</v>
      </c>
      <c r="K769" s="135" t="str">
        <f>IFERROR(VLOOKUP(C769,'CEDARS School FRPL'!$C$4:$H$20003, 6, FALSE), "No")</f>
        <v>No</v>
      </c>
      <c r="L769" s="94">
        <f>IFERROR(VLOOKUP($C769,'CEDARS School FRPL'!$C$4:$G$20003,3,FALSE),"NO Enroll Rprtd")</f>
        <v>0.1</v>
      </c>
      <c r="N769" s="167"/>
      <c r="O769" s="136"/>
    </row>
    <row r="770" spans="1:15">
      <c r="A770" s="77" t="s">
        <v>2249</v>
      </c>
      <c r="B770" s="77" t="s">
        <v>2669</v>
      </c>
      <c r="C770" s="3">
        <v>5551</v>
      </c>
      <c r="D770" s="74" t="s">
        <v>1431</v>
      </c>
      <c r="E770" s="100">
        <v>799.22</v>
      </c>
      <c r="F770" s="100">
        <v>0</v>
      </c>
      <c r="G770" s="100">
        <v>0</v>
      </c>
      <c r="H770" s="100">
        <v>0</v>
      </c>
      <c r="I770" s="100">
        <v>0</v>
      </c>
      <c r="J770" s="130">
        <v>799.22</v>
      </c>
      <c r="K770" s="135" t="str">
        <f>IFERROR(VLOOKUP(C770,'CEDARS School FRPL'!$C$4:$H$20003, 6, FALSE), "No")</f>
        <v>Yes</v>
      </c>
      <c r="L770" s="94">
        <f>IFERROR(VLOOKUP($C770,'CEDARS School FRPL'!$C$4:$G$20003,3,FALSE),"NO Enroll Rprtd")</f>
        <v>0.73060000000000003</v>
      </c>
      <c r="O770" s="136"/>
    </row>
    <row r="771" spans="1:15">
      <c r="A771" s="77" t="s">
        <v>2249</v>
      </c>
      <c r="B771" s="77" t="s">
        <v>2669</v>
      </c>
      <c r="C771" s="3">
        <v>5622</v>
      </c>
      <c r="D771" s="74" t="s">
        <v>3072</v>
      </c>
      <c r="E771" s="100">
        <v>209.41</v>
      </c>
      <c r="F771" s="100">
        <v>0</v>
      </c>
      <c r="G771" s="100">
        <v>8.0399999999999991</v>
      </c>
      <c r="H771" s="100">
        <v>0</v>
      </c>
      <c r="I771" s="100">
        <v>0</v>
      </c>
      <c r="J771" s="130">
        <v>217.45</v>
      </c>
      <c r="K771" s="135" t="str">
        <f>IFERROR(VLOOKUP(C771,'CEDARS School FRPL'!$C$4:$H$20003, 6, FALSE), "No")</f>
        <v>Yes</v>
      </c>
      <c r="L771" s="94">
        <f>IFERROR(VLOOKUP($C771,'CEDARS School FRPL'!$C$4:$G$20003,3,FALSE),"NO Enroll Rprtd")</f>
        <v>0.77739999999999998</v>
      </c>
      <c r="N771" s="167"/>
      <c r="O771" s="136"/>
    </row>
    <row r="772" spans="1:15">
      <c r="A772" s="77" t="s">
        <v>2249</v>
      </c>
      <c r="B772" s="77" t="s">
        <v>2669</v>
      </c>
      <c r="C772" s="3">
        <v>5672</v>
      </c>
      <c r="D772" s="74" t="s">
        <v>3073</v>
      </c>
      <c r="E772" s="100">
        <v>91.24</v>
      </c>
      <c r="F772" s="100">
        <v>0</v>
      </c>
      <c r="G772" s="100">
        <v>38.449999999999996</v>
      </c>
      <c r="H772" s="100">
        <v>0</v>
      </c>
      <c r="I772" s="100">
        <v>0</v>
      </c>
      <c r="J772" s="130">
        <v>129.69</v>
      </c>
      <c r="K772" s="135" t="str">
        <f>IFERROR(VLOOKUP(C772,'CEDARS School FRPL'!$C$4:$H$20003, 6, FALSE), "No")</f>
        <v>No</v>
      </c>
      <c r="L772" s="94">
        <f>IFERROR(VLOOKUP($C772,'CEDARS School FRPL'!$C$4:$G$20003,3,FALSE),"NO Enroll Rprtd")</f>
        <v>0.35089999999999999</v>
      </c>
      <c r="N772" s="167"/>
      <c r="O772" s="136"/>
    </row>
    <row r="773" spans="1:15">
      <c r="A773" s="77" t="s">
        <v>2182</v>
      </c>
      <c r="B773" s="77" t="s">
        <v>2672</v>
      </c>
      <c r="C773" s="3">
        <v>3319</v>
      </c>
      <c r="D773" s="74" t="s">
        <v>199</v>
      </c>
      <c r="E773" s="100">
        <v>480.15</v>
      </c>
      <c r="F773" s="100">
        <v>0</v>
      </c>
      <c r="G773" s="100">
        <v>0</v>
      </c>
      <c r="H773" s="100">
        <v>0</v>
      </c>
      <c r="I773" s="100">
        <v>0</v>
      </c>
      <c r="J773" s="130">
        <v>480.15</v>
      </c>
      <c r="K773" s="135" t="str">
        <f>IFERROR(VLOOKUP(C773,'CEDARS School FRPL'!$C$4:$H$20003, 6, FALSE), "No")</f>
        <v>No</v>
      </c>
      <c r="L773" s="94">
        <f>IFERROR(VLOOKUP($C773,'CEDARS School FRPL'!$C$4:$G$20003,3,FALSE),"NO Enroll Rprtd")</f>
        <v>0.2611</v>
      </c>
      <c r="N773" s="167"/>
      <c r="O773" s="136"/>
    </row>
    <row r="774" spans="1:15">
      <c r="A774" s="77" t="s">
        <v>2182</v>
      </c>
      <c r="B774" s="77" t="s">
        <v>2672</v>
      </c>
      <c r="C774" s="3">
        <v>4568</v>
      </c>
      <c r="D774" s="74" t="s">
        <v>200</v>
      </c>
      <c r="E774" s="100">
        <v>610.23</v>
      </c>
      <c r="F774" s="100">
        <v>0</v>
      </c>
      <c r="G774" s="100">
        <v>58.43</v>
      </c>
      <c r="H774" s="100">
        <v>1.89</v>
      </c>
      <c r="I774" s="100">
        <v>0</v>
      </c>
      <c r="J774" s="130">
        <v>670.55</v>
      </c>
      <c r="K774" s="135" t="str">
        <f>IFERROR(VLOOKUP(C774,'CEDARS School FRPL'!$C$4:$H$20003, 6, FALSE), "No")</f>
        <v>No</v>
      </c>
      <c r="L774" s="94">
        <f>IFERROR(VLOOKUP($C774,'CEDARS School FRPL'!$C$4:$G$20003,3,FALSE),"NO Enroll Rprtd")</f>
        <v>0.20519999999999999</v>
      </c>
      <c r="N774" s="167"/>
      <c r="O774" s="136"/>
    </row>
    <row r="775" spans="1:15">
      <c r="A775" s="77" t="s">
        <v>2182</v>
      </c>
      <c r="B775" s="77" t="s">
        <v>2672</v>
      </c>
      <c r="C775" s="3">
        <v>5311</v>
      </c>
      <c r="D775" s="74" t="s">
        <v>201</v>
      </c>
      <c r="E775" s="100">
        <v>853.24</v>
      </c>
      <c r="F775" s="100">
        <v>68.22</v>
      </c>
      <c r="G775" s="100">
        <v>0</v>
      </c>
      <c r="H775" s="100">
        <v>0</v>
      </c>
      <c r="I775" s="100">
        <v>0</v>
      </c>
      <c r="J775" s="130">
        <v>921.46</v>
      </c>
      <c r="K775" s="135" t="str">
        <f>IFERROR(VLOOKUP(C775,'CEDARS School FRPL'!$C$4:$H$20003, 6, FALSE), "No")</f>
        <v>No</v>
      </c>
      <c r="L775" s="94">
        <f>IFERROR(VLOOKUP($C775,'CEDARS School FRPL'!$C$4:$G$20003,3,FALSE),"NO Enroll Rprtd")</f>
        <v>0.26960000000000001</v>
      </c>
      <c r="N775" s="167"/>
      <c r="O775" s="136"/>
    </row>
    <row r="776" spans="1:15">
      <c r="A776" s="77" t="s">
        <v>2316</v>
      </c>
      <c r="B776" s="77" t="s">
        <v>2673</v>
      </c>
      <c r="C776" s="3">
        <v>2310</v>
      </c>
      <c r="D776" s="74" t="s">
        <v>2674</v>
      </c>
      <c r="E776" s="100">
        <v>305.02</v>
      </c>
      <c r="F776" s="100">
        <v>12.89</v>
      </c>
      <c r="G776" s="100">
        <v>0</v>
      </c>
      <c r="H776" s="100">
        <v>0</v>
      </c>
      <c r="I776" s="100">
        <v>0</v>
      </c>
      <c r="J776" s="130">
        <v>317.90999999999997</v>
      </c>
      <c r="K776" s="135" t="str">
        <f>IFERROR(VLOOKUP(C776,'CEDARS School FRPL'!$C$4:$H$20003, 6, FALSE), "No")</f>
        <v>Yes</v>
      </c>
      <c r="L776" s="94">
        <f>IFERROR(VLOOKUP($C776,'CEDARS School FRPL'!$C$4:$G$20003,3,FALSE),"NO Enroll Rprtd")</f>
        <v>0.76319999999999999</v>
      </c>
      <c r="N776" s="167"/>
      <c r="O776" s="136"/>
    </row>
    <row r="777" spans="1:15">
      <c r="A777" s="77" t="s">
        <v>2225</v>
      </c>
      <c r="B777" s="77" t="s">
        <v>2675</v>
      </c>
      <c r="C777" s="3">
        <v>2268</v>
      </c>
      <c r="D777" s="74" t="s">
        <v>368</v>
      </c>
      <c r="E777" s="100">
        <v>174.56</v>
      </c>
      <c r="F777" s="100">
        <v>16.440000000000001</v>
      </c>
      <c r="G777" s="100">
        <v>0</v>
      </c>
      <c r="H777" s="100">
        <v>0</v>
      </c>
      <c r="I777" s="100">
        <v>0</v>
      </c>
      <c r="J777" s="130">
        <v>191</v>
      </c>
      <c r="K777" s="135" t="str">
        <f>IFERROR(VLOOKUP(C777,'CEDARS School FRPL'!$C$4:$H$20003, 6, FALSE), "No")</f>
        <v>Yes</v>
      </c>
      <c r="L777" s="94">
        <f>IFERROR(VLOOKUP($C777,'CEDARS School FRPL'!$C$4:$G$20003,3,FALSE),"NO Enroll Rprtd")</f>
        <v>0.66969999999999996</v>
      </c>
      <c r="N777" s="167"/>
      <c r="O777" s="136"/>
    </row>
    <row r="778" spans="1:15">
      <c r="A778" s="77" t="s">
        <v>2225</v>
      </c>
      <c r="B778" s="77" t="s">
        <v>2675</v>
      </c>
      <c r="C778" s="3">
        <v>2391</v>
      </c>
      <c r="D778" s="74" t="s">
        <v>465</v>
      </c>
      <c r="E778" s="100">
        <v>359.16</v>
      </c>
      <c r="F778" s="100">
        <v>0</v>
      </c>
      <c r="G778" s="100">
        <v>0</v>
      </c>
      <c r="H778" s="100">
        <v>0</v>
      </c>
      <c r="I778" s="100">
        <v>0</v>
      </c>
      <c r="J778" s="130">
        <v>359.16</v>
      </c>
      <c r="K778" s="135" t="str">
        <f>IFERROR(VLOOKUP(C778,'CEDARS School FRPL'!$C$4:$H$20003, 6, FALSE), "No")</f>
        <v>Yes</v>
      </c>
      <c r="L778" s="94">
        <f>IFERROR(VLOOKUP($C778,'CEDARS School FRPL'!$C$4:$G$20003,3,FALSE),"NO Enroll Rprtd")</f>
        <v>0.67879999999999996</v>
      </c>
      <c r="N778" s="167"/>
      <c r="O778" s="136"/>
    </row>
    <row r="779" spans="1:15">
      <c r="A779" s="77" t="s">
        <v>2225</v>
      </c>
      <c r="B779" s="77" t="s">
        <v>2675</v>
      </c>
      <c r="C779" s="3">
        <v>2972</v>
      </c>
      <c r="D779" s="74" t="s">
        <v>466</v>
      </c>
      <c r="E779" s="100">
        <v>227</v>
      </c>
      <c r="F779" s="100">
        <v>0</v>
      </c>
      <c r="G779" s="100">
        <v>0</v>
      </c>
      <c r="H779" s="100">
        <v>0</v>
      </c>
      <c r="I779" s="100">
        <v>0</v>
      </c>
      <c r="J779" s="130">
        <v>227</v>
      </c>
      <c r="K779" s="135" t="str">
        <f>IFERROR(VLOOKUP(C779,'CEDARS School FRPL'!$C$4:$H$20003, 6, FALSE), "No")</f>
        <v>Yes</v>
      </c>
      <c r="L779" s="94">
        <f>IFERROR(VLOOKUP($C779,'CEDARS School FRPL'!$C$4:$G$20003,3,FALSE),"NO Enroll Rprtd")</f>
        <v>0.73660000000000003</v>
      </c>
      <c r="N779" s="167"/>
      <c r="O779" s="136"/>
    </row>
    <row r="780" spans="1:15">
      <c r="A780" s="77" t="s">
        <v>2225</v>
      </c>
      <c r="B780" s="77" t="s">
        <v>2675</v>
      </c>
      <c r="C780" s="3">
        <v>3621</v>
      </c>
      <c r="D780" s="74" t="s">
        <v>467</v>
      </c>
      <c r="E780" s="100">
        <v>229</v>
      </c>
      <c r="F780" s="100">
        <v>0</v>
      </c>
      <c r="G780" s="100">
        <v>0</v>
      </c>
      <c r="H780" s="100">
        <v>0</v>
      </c>
      <c r="I780" s="100">
        <v>0</v>
      </c>
      <c r="J780" s="130">
        <v>229</v>
      </c>
      <c r="K780" s="135" t="str">
        <f>IFERROR(VLOOKUP(C780,'CEDARS School FRPL'!$C$4:$H$20003, 6, FALSE), "No")</f>
        <v>Yes</v>
      </c>
      <c r="L780" s="94">
        <f>IFERROR(VLOOKUP($C780,'CEDARS School FRPL'!$C$4:$G$20003,3,FALSE),"NO Enroll Rprtd")</f>
        <v>0.73460000000000003</v>
      </c>
      <c r="N780" s="167"/>
      <c r="O780" s="136"/>
    </row>
    <row r="781" spans="1:15">
      <c r="A781" s="77" t="s">
        <v>2225</v>
      </c>
      <c r="B781" s="77" t="s">
        <v>2675</v>
      </c>
      <c r="C781" s="3">
        <v>3622</v>
      </c>
      <c r="D781" s="74" t="s">
        <v>468</v>
      </c>
      <c r="E781" s="100">
        <v>392.5</v>
      </c>
      <c r="F781" s="100">
        <v>0</v>
      </c>
      <c r="G781" s="100">
        <v>32.39</v>
      </c>
      <c r="H781" s="100">
        <v>31.78</v>
      </c>
      <c r="I781" s="100">
        <v>0</v>
      </c>
      <c r="J781" s="130">
        <v>456.66999999999996</v>
      </c>
      <c r="K781" s="135" t="str">
        <f>IFERROR(VLOOKUP(C781,'CEDARS School FRPL'!$C$4:$H$20003, 6, FALSE), "No")</f>
        <v>Yes</v>
      </c>
      <c r="L781" s="94">
        <f>IFERROR(VLOOKUP($C781,'CEDARS School FRPL'!$C$4:$G$20003,3,FALSE),"NO Enroll Rprtd")</f>
        <v>0.63370000000000004</v>
      </c>
      <c r="N781" s="167"/>
      <c r="O781" s="136"/>
    </row>
    <row r="782" spans="1:15">
      <c r="A782" t="s">
        <v>2225</v>
      </c>
      <c r="B782" s="77" t="s">
        <v>2675</v>
      </c>
      <c r="C782" s="3">
        <v>5191</v>
      </c>
      <c r="D782" s="74" t="s">
        <v>469</v>
      </c>
      <c r="E782" s="100">
        <v>96.64</v>
      </c>
      <c r="F782" s="100">
        <v>0</v>
      </c>
      <c r="G782" s="100">
        <v>0</v>
      </c>
      <c r="H782" s="100">
        <v>0</v>
      </c>
      <c r="I782" s="100">
        <v>0</v>
      </c>
      <c r="J782" s="130">
        <v>96.64</v>
      </c>
      <c r="K782" s="135" t="str">
        <f>IFERROR(VLOOKUP(C782,'CEDARS School FRPL'!$C$4:$H$20003, 6, FALSE), "No")</f>
        <v>Yes</v>
      </c>
      <c r="L782" s="94">
        <f>IFERROR(VLOOKUP($C782,'CEDARS School FRPL'!$C$4:$G$20003,3,FALSE),"NO Enroll Rprtd")</f>
        <v>0.67230000000000001</v>
      </c>
      <c r="N782" s="167"/>
      <c r="O782" s="136"/>
    </row>
    <row r="783" spans="1:15">
      <c r="A783" s="77" t="s">
        <v>3122</v>
      </c>
      <c r="B783" s="77" t="s">
        <v>3143</v>
      </c>
      <c r="C783" s="3">
        <v>5736</v>
      </c>
      <c r="D783" s="74" t="s">
        <v>3144</v>
      </c>
      <c r="E783" s="100">
        <v>202.11</v>
      </c>
      <c r="F783" s="100">
        <v>0</v>
      </c>
      <c r="G783" s="100">
        <v>0</v>
      </c>
      <c r="H783" s="100">
        <v>0</v>
      </c>
      <c r="I783" s="100">
        <v>0</v>
      </c>
      <c r="J783" s="130">
        <v>202.11</v>
      </c>
      <c r="K783" s="135" t="str">
        <f>IFERROR(VLOOKUP(C783,'CEDARS School FRPL'!$C$4:$H$20003, 6, FALSE), "No")</f>
        <v>Yes</v>
      </c>
      <c r="L783" s="94">
        <f>IFERROR(VLOOKUP($C783,'CEDARS School FRPL'!$C$4:$G$20003,3,FALSE),"NO Enroll Rprtd")</f>
        <v>0.57609999999999995</v>
      </c>
      <c r="N783" s="167"/>
      <c r="O783" s="136"/>
    </row>
    <row r="784" spans="1:15">
      <c r="A784" s="77" t="s">
        <v>3028</v>
      </c>
      <c r="B784" s="77" t="s">
        <v>3145</v>
      </c>
      <c r="C784" s="3">
        <v>5661</v>
      </c>
      <c r="D784" s="74" t="s">
        <v>3130</v>
      </c>
      <c r="E784" s="100">
        <v>226.56</v>
      </c>
      <c r="F784" s="100">
        <v>0</v>
      </c>
      <c r="G784" s="100">
        <v>0</v>
      </c>
      <c r="H784" s="100">
        <v>0</v>
      </c>
      <c r="I784" s="100">
        <v>0</v>
      </c>
      <c r="J784" s="130">
        <v>226.56</v>
      </c>
      <c r="K784" s="135" t="str">
        <f>IFERROR(VLOOKUP(C784,'CEDARS School FRPL'!$C$4:$H$20003, 6, FALSE), "No")</f>
        <v>Yes</v>
      </c>
      <c r="L784" s="94">
        <f>IFERROR(VLOOKUP($C784,'CEDARS School FRPL'!$C$4:$G$20003,3,FALSE),"NO Enroll Rprtd")</f>
        <v>0.63</v>
      </c>
      <c r="N784" s="167"/>
      <c r="O784" s="136"/>
    </row>
    <row r="785" spans="1:15">
      <c r="A785" s="77" t="s">
        <v>2507</v>
      </c>
      <c r="B785" s="77" t="s">
        <v>2969</v>
      </c>
      <c r="C785" s="3">
        <v>5517</v>
      </c>
      <c r="D785" s="74" t="s">
        <v>2970</v>
      </c>
      <c r="E785" s="100">
        <v>494.11</v>
      </c>
      <c r="F785" s="100">
        <v>0</v>
      </c>
      <c r="G785" s="100">
        <v>0</v>
      </c>
      <c r="H785" s="100">
        <v>0</v>
      </c>
      <c r="I785" s="100">
        <v>0</v>
      </c>
      <c r="J785" s="130">
        <v>494.11</v>
      </c>
      <c r="K785" s="135" t="str">
        <f>IFERROR(VLOOKUP(C785,'CEDARS School FRPL'!$C$4:$H$20003, 6, FALSE), "No")</f>
        <v>Yes</v>
      </c>
      <c r="L785" s="94">
        <f>IFERROR(VLOOKUP($C785,'CEDARS School FRPL'!$C$4:$G$20003,3,FALSE),"NO Enroll Rprtd")</f>
        <v>0.65259999999999996</v>
      </c>
      <c r="N785" s="167"/>
      <c r="O785" s="136"/>
    </row>
    <row r="786" spans="1:15">
      <c r="A786" s="77" t="s">
        <v>2940</v>
      </c>
      <c r="B786" s="77" t="s">
        <v>2971</v>
      </c>
      <c r="C786" s="3">
        <v>5608</v>
      </c>
      <c r="D786" s="74" t="s">
        <v>2972</v>
      </c>
      <c r="E786" s="100">
        <v>385</v>
      </c>
      <c r="F786" s="100">
        <v>0</v>
      </c>
      <c r="G786" s="100">
        <v>0</v>
      </c>
      <c r="H786" s="100">
        <v>0</v>
      </c>
      <c r="I786" s="100">
        <v>0</v>
      </c>
      <c r="J786" s="130">
        <v>385</v>
      </c>
      <c r="K786" s="135" t="str">
        <f>IFERROR(VLOOKUP(C786,'CEDARS School FRPL'!$C$4:$H$20003, 6, FALSE), "No")</f>
        <v>Yes</v>
      </c>
      <c r="L786" s="94">
        <f>IFERROR(VLOOKUP($C786,'CEDARS School FRPL'!$C$4:$G$20003,3,FALSE),"NO Enroll Rprtd")</f>
        <v>0.58840000000000003</v>
      </c>
      <c r="N786" s="167"/>
      <c r="O786" s="136"/>
    </row>
    <row r="787" spans="1:15">
      <c r="A787" s="77" t="s">
        <v>2207</v>
      </c>
      <c r="B787" s="77" t="s">
        <v>2676</v>
      </c>
      <c r="C787" s="3">
        <v>2603</v>
      </c>
      <c r="D787" s="74" t="s">
        <v>357</v>
      </c>
      <c r="E787" s="100">
        <v>51.15</v>
      </c>
      <c r="F787" s="100">
        <v>0</v>
      </c>
      <c r="G787" s="100">
        <v>9.9699999999999989</v>
      </c>
      <c r="H787" s="100">
        <v>0</v>
      </c>
      <c r="I787" s="100">
        <v>0</v>
      </c>
      <c r="J787" s="130">
        <v>61.12</v>
      </c>
      <c r="K787" s="135" t="str">
        <f>IFERROR(VLOOKUP(C787,'CEDARS School FRPL'!$C$4:$H$20003, 6, FALSE), "No")</f>
        <v>Yes</v>
      </c>
      <c r="L787" s="94">
        <f>IFERROR(VLOOKUP($C787,'CEDARS School FRPL'!$C$4:$G$20003,3,FALSE),"NO Enroll Rprtd")</f>
        <v>0.76049999999999995</v>
      </c>
      <c r="N787" s="167"/>
      <c r="O787" s="136"/>
    </row>
    <row r="788" spans="1:15">
      <c r="A788" s="77" t="s">
        <v>2207</v>
      </c>
      <c r="B788" s="77" t="s">
        <v>2676</v>
      </c>
      <c r="C788" s="3">
        <v>4214</v>
      </c>
      <c r="D788" s="74" t="s">
        <v>358</v>
      </c>
      <c r="E788" s="100">
        <v>46.11</v>
      </c>
      <c r="F788" s="100">
        <v>0</v>
      </c>
      <c r="G788" s="100">
        <v>0</v>
      </c>
      <c r="H788" s="100">
        <v>0</v>
      </c>
      <c r="I788" s="100">
        <v>0</v>
      </c>
      <c r="J788" s="130">
        <v>46.11</v>
      </c>
      <c r="K788" s="135" t="str">
        <f>IFERROR(VLOOKUP(C788,'CEDARS School FRPL'!$C$4:$H$20003, 6, FALSE), "No")</f>
        <v>Yes</v>
      </c>
      <c r="L788" s="94">
        <f>IFERROR(VLOOKUP($C788,'CEDARS School FRPL'!$C$4:$G$20003,3,FALSE),"NO Enroll Rprtd")</f>
        <v>0.79700000000000004</v>
      </c>
      <c r="N788" s="167"/>
      <c r="O788" s="136"/>
    </row>
    <row r="789" spans="1:15">
      <c r="A789" s="77" t="s">
        <v>2207</v>
      </c>
      <c r="B789" s="77" t="s">
        <v>2676</v>
      </c>
      <c r="C789" s="3">
        <v>4215</v>
      </c>
      <c r="D789" s="74" t="s">
        <v>359</v>
      </c>
      <c r="E789" s="100">
        <v>79.56</v>
      </c>
      <c r="F789" s="100">
        <v>0</v>
      </c>
      <c r="G789" s="100">
        <v>0</v>
      </c>
      <c r="H789" s="100">
        <v>0</v>
      </c>
      <c r="I789" s="100">
        <v>0</v>
      </c>
      <c r="J789" s="130">
        <v>79.56</v>
      </c>
      <c r="K789" s="135" t="str">
        <f>IFERROR(VLOOKUP(C789,'CEDARS School FRPL'!$C$4:$H$20003, 6, FALSE), "No")</f>
        <v>Yes</v>
      </c>
      <c r="L789" s="94">
        <f>IFERROR(VLOOKUP($C789,'CEDARS School FRPL'!$C$4:$G$20003,3,FALSE),"NO Enroll Rprtd")</f>
        <v>0.74150000000000005</v>
      </c>
      <c r="N789" s="167"/>
      <c r="O789" s="136"/>
    </row>
    <row r="790" spans="1:15">
      <c r="A790" s="77" t="s">
        <v>2371</v>
      </c>
      <c r="B790" s="77" t="s">
        <v>2677</v>
      </c>
      <c r="C790" s="3">
        <v>2948</v>
      </c>
      <c r="D790" s="74" t="s">
        <v>1625</v>
      </c>
      <c r="E790" s="100">
        <v>33.14</v>
      </c>
      <c r="F790" s="100">
        <v>0</v>
      </c>
      <c r="G790" s="100">
        <v>0</v>
      </c>
      <c r="H790" s="100">
        <v>0</v>
      </c>
      <c r="I790" s="100">
        <v>0</v>
      </c>
      <c r="J790" s="130">
        <v>33.14</v>
      </c>
      <c r="K790" s="135" t="str">
        <f>IFERROR(VLOOKUP(C790,'CEDARS School FRPL'!$C$4:$H$20003, 6, FALSE), "No")</f>
        <v>No</v>
      </c>
      <c r="L790" s="94">
        <f>IFERROR(VLOOKUP($C790,'CEDARS School FRPL'!$C$4:$G$20003,3,FALSE),"NO Enroll Rprtd")</f>
        <v>0.46239999999999998</v>
      </c>
      <c r="N790" s="167"/>
      <c r="O790" s="136"/>
    </row>
    <row r="791" spans="1:15">
      <c r="A791" s="77" t="s">
        <v>2394</v>
      </c>
      <c r="B791" s="77" t="s">
        <v>3281</v>
      </c>
      <c r="C791" s="3">
        <v>5339</v>
      </c>
      <c r="D791" s="74" t="s">
        <v>3311</v>
      </c>
      <c r="E791" s="100">
        <v>222.19</v>
      </c>
      <c r="F791" s="100">
        <v>0</v>
      </c>
      <c r="G791" s="100">
        <v>7.26</v>
      </c>
      <c r="H791" s="100">
        <v>1.78</v>
      </c>
      <c r="I791" s="100">
        <v>0</v>
      </c>
      <c r="J791" s="130">
        <v>231.23</v>
      </c>
      <c r="K791" s="135" t="str">
        <f>IFERROR(VLOOKUP(C791,'CEDARS School FRPL'!$C$4:$H$20003, 6, FALSE), "No")</f>
        <v>Yes</v>
      </c>
      <c r="L791" s="94">
        <f>IFERROR(VLOOKUP($C791,'CEDARS School FRPL'!$C$4:$G$20003,3,FALSE),"NO Enroll Rprtd")</f>
        <v>0.45250000000000001</v>
      </c>
      <c r="N791" s="167"/>
      <c r="O791" s="136"/>
    </row>
    <row r="792" spans="1:15">
      <c r="A792" s="77" t="s">
        <v>2259</v>
      </c>
      <c r="B792" s="77" t="s">
        <v>2678</v>
      </c>
      <c r="C792" s="3">
        <v>1624</v>
      </c>
      <c r="D792" s="74" t="s">
        <v>827</v>
      </c>
      <c r="E792" s="100">
        <v>37</v>
      </c>
      <c r="F792" s="100">
        <v>0</v>
      </c>
      <c r="G792" s="100">
        <v>0</v>
      </c>
      <c r="H792" s="100">
        <v>0</v>
      </c>
      <c r="I792" s="100">
        <v>0</v>
      </c>
      <c r="J792" s="130">
        <v>37</v>
      </c>
      <c r="K792" s="135" t="str">
        <f>IFERROR(VLOOKUP(C792,'CEDARS School FRPL'!$C$4:$H$20003, 6, FALSE), "No")</f>
        <v>No</v>
      </c>
      <c r="L792" s="94">
        <f>IFERROR(VLOOKUP($C792,'CEDARS School FRPL'!$C$4:$G$20003,3,FALSE),"NO Enroll Rprtd")</f>
        <v>0.22439999999999999</v>
      </c>
      <c r="N792" s="167"/>
      <c r="O792" s="136"/>
    </row>
    <row r="793" spans="1:15">
      <c r="A793" s="77" t="s">
        <v>2259</v>
      </c>
      <c r="B793" s="77" t="s">
        <v>2678</v>
      </c>
      <c r="C793" s="3">
        <v>2738</v>
      </c>
      <c r="D793" s="74" t="s">
        <v>828</v>
      </c>
      <c r="E793" s="100">
        <v>567.52</v>
      </c>
      <c r="F793" s="100">
        <v>14.11</v>
      </c>
      <c r="G793" s="100">
        <v>0</v>
      </c>
      <c r="H793" s="100">
        <v>0</v>
      </c>
      <c r="I793" s="100">
        <v>0</v>
      </c>
      <c r="J793" s="130">
        <v>581.63</v>
      </c>
      <c r="K793" s="135" t="str">
        <f>IFERROR(VLOOKUP(C793,'CEDARS School FRPL'!$C$4:$H$20003, 6, FALSE), "No")</f>
        <v>No</v>
      </c>
      <c r="L793" s="94">
        <f>IFERROR(VLOOKUP($C793,'CEDARS School FRPL'!$C$4:$G$20003,3,FALSE),"NO Enroll Rprtd")</f>
        <v>0.27229999999999999</v>
      </c>
      <c r="N793" s="167"/>
      <c r="O793" s="136"/>
    </row>
    <row r="794" spans="1:15">
      <c r="A794" s="77" t="s">
        <v>2259</v>
      </c>
      <c r="B794" s="77" t="s">
        <v>2678</v>
      </c>
      <c r="C794" s="3">
        <v>3038</v>
      </c>
      <c r="D794" s="74" t="s">
        <v>829</v>
      </c>
      <c r="E794" s="100">
        <v>804.66</v>
      </c>
      <c r="F794" s="100">
        <v>0</v>
      </c>
      <c r="G794" s="100">
        <v>0</v>
      </c>
      <c r="H794" s="100">
        <v>0</v>
      </c>
      <c r="I794" s="100">
        <v>0</v>
      </c>
      <c r="J794" s="130">
        <v>804.66</v>
      </c>
      <c r="K794" s="135" t="str">
        <f>IFERROR(VLOOKUP(C794,'CEDARS School FRPL'!$C$4:$H$20003, 6, FALSE), "No")</f>
        <v>No</v>
      </c>
      <c r="L794" s="94">
        <f>IFERROR(VLOOKUP($C794,'CEDARS School FRPL'!$C$4:$G$20003,3,FALSE),"NO Enroll Rprtd")</f>
        <v>0.251</v>
      </c>
      <c r="N794" s="167"/>
      <c r="O794" s="136"/>
    </row>
    <row r="795" spans="1:15">
      <c r="A795" s="77" t="s">
        <v>2259</v>
      </c>
      <c r="B795" s="77" t="s">
        <v>2678</v>
      </c>
      <c r="C795" s="3">
        <v>3228</v>
      </c>
      <c r="D795" s="74" t="s">
        <v>830</v>
      </c>
      <c r="E795" s="100">
        <v>501.57</v>
      </c>
      <c r="F795" s="100">
        <v>0</v>
      </c>
      <c r="G795" s="100">
        <v>0</v>
      </c>
      <c r="H795" s="100">
        <v>0</v>
      </c>
      <c r="I795" s="100">
        <v>0</v>
      </c>
      <c r="J795" s="130">
        <v>501.57</v>
      </c>
      <c r="K795" s="135" t="str">
        <f>IFERROR(VLOOKUP(C795,'CEDARS School FRPL'!$C$4:$H$20003, 6, FALSE), "No")</f>
        <v>No</v>
      </c>
      <c r="L795" s="94">
        <f>IFERROR(VLOOKUP($C795,'CEDARS School FRPL'!$C$4:$G$20003,3,FALSE),"NO Enroll Rprtd")</f>
        <v>0.1946</v>
      </c>
      <c r="N795" s="167"/>
      <c r="O795" s="136"/>
    </row>
    <row r="796" spans="1:15">
      <c r="A796" t="s">
        <v>2259</v>
      </c>
      <c r="B796" s="77" t="s">
        <v>2678</v>
      </c>
      <c r="C796" s="3">
        <v>3385</v>
      </c>
      <c r="D796" s="74" t="s">
        <v>831</v>
      </c>
      <c r="E796" s="100">
        <v>2169.7800000000002</v>
      </c>
      <c r="F796" s="100">
        <v>0</v>
      </c>
      <c r="G796" s="100">
        <v>241.70999999999998</v>
      </c>
      <c r="H796" s="100">
        <v>0</v>
      </c>
      <c r="I796" s="100">
        <v>0</v>
      </c>
      <c r="J796" s="130">
        <v>2411.4900000000002</v>
      </c>
      <c r="K796" s="135" t="str">
        <f>IFERROR(VLOOKUP(C796,'CEDARS School FRPL'!$C$4:$H$20003, 6, FALSE), "No")</f>
        <v>No</v>
      </c>
      <c r="L796" s="94">
        <f>IFERROR(VLOOKUP($C796,'CEDARS School FRPL'!$C$4:$G$20003,3,FALSE),"NO Enroll Rprtd")</f>
        <v>0.14119999999999999</v>
      </c>
      <c r="N796" s="167"/>
      <c r="O796" s="136"/>
    </row>
    <row r="797" spans="1:15">
      <c r="A797" s="77" t="s">
        <v>2259</v>
      </c>
      <c r="B797" s="77" t="s">
        <v>2678</v>
      </c>
      <c r="C797" s="3">
        <v>3386</v>
      </c>
      <c r="D797" s="74" t="s">
        <v>832</v>
      </c>
      <c r="E797" s="100">
        <v>573.53</v>
      </c>
      <c r="F797" s="100">
        <v>0</v>
      </c>
      <c r="G797" s="100">
        <v>0</v>
      </c>
      <c r="H797" s="100">
        <v>0</v>
      </c>
      <c r="I797" s="100">
        <v>0</v>
      </c>
      <c r="J797" s="130">
        <v>573.53</v>
      </c>
      <c r="K797" s="135" t="str">
        <f>IFERROR(VLOOKUP(C797,'CEDARS School FRPL'!$C$4:$H$20003, 6, FALSE), "No")</f>
        <v>No</v>
      </c>
      <c r="L797" s="94">
        <f>IFERROR(VLOOKUP($C797,'CEDARS School FRPL'!$C$4:$G$20003,3,FALSE),"NO Enroll Rprtd")</f>
        <v>9.2700000000000005E-2</v>
      </c>
      <c r="N797" s="167"/>
      <c r="O797" s="136"/>
    </row>
    <row r="798" spans="1:15">
      <c r="A798" s="77" t="s">
        <v>2259</v>
      </c>
      <c r="B798" s="77" t="s">
        <v>2678</v>
      </c>
      <c r="C798" s="3">
        <v>3440</v>
      </c>
      <c r="D798" s="74" t="s">
        <v>833</v>
      </c>
      <c r="E798" s="100">
        <v>560.36</v>
      </c>
      <c r="F798" s="100">
        <v>15</v>
      </c>
      <c r="G798" s="100">
        <v>0</v>
      </c>
      <c r="H798" s="100">
        <v>0</v>
      </c>
      <c r="I798" s="100">
        <v>0</v>
      </c>
      <c r="J798" s="130">
        <v>575.36</v>
      </c>
      <c r="K798" s="135" t="str">
        <f>IFERROR(VLOOKUP(C798,'CEDARS School FRPL'!$C$4:$H$20003, 6, FALSE), "No")</f>
        <v>No</v>
      </c>
      <c r="L798" s="94">
        <f>IFERROR(VLOOKUP($C798,'CEDARS School FRPL'!$C$4:$G$20003,3,FALSE),"NO Enroll Rprtd")</f>
        <v>0.12039999999999999</v>
      </c>
      <c r="N798" s="167"/>
      <c r="O798" s="136"/>
    </row>
    <row r="799" spans="1:15">
      <c r="A799" s="77" t="s">
        <v>2259</v>
      </c>
      <c r="B799" s="77" t="s">
        <v>2678</v>
      </c>
      <c r="C799" s="3">
        <v>3636</v>
      </c>
      <c r="D799" s="74" t="s">
        <v>834</v>
      </c>
      <c r="E799" s="100">
        <v>827.74</v>
      </c>
      <c r="F799" s="100">
        <v>0</v>
      </c>
      <c r="G799" s="100">
        <v>0</v>
      </c>
      <c r="H799" s="100">
        <v>0</v>
      </c>
      <c r="I799" s="100">
        <v>0</v>
      </c>
      <c r="J799" s="130">
        <v>827.74</v>
      </c>
      <c r="K799" s="135" t="str">
        <f>IFERROR(VLOOKUP(C799,'CEDARS School FRPL'!$C$4:$H$20003, 6, FALSE), "No")</f>
        <v>No</v>
      </c>
      <c r="L799" s="94">
        <f>IFERROR(VLOOKUP($C799,'CEDARS School FRPL'!$C$4:$G$20003,3,FALSE),"NO Enroll Rprtd")</f>
        <v>0.1656</v>
      </c>
      <c r="N799" s="167"/>
      <c r="O799" s="136"/>
    </row>
    <row r="800" spans="1:15">
      <c r="A800" t="s">
        <v>2259</v>
      </c>
      <c r="B800" s="77" t="s">
        <v>2678</v>
      </c>
      <c r="C800" s="3">
        <v>3637</v>
      </c>
      <c r="D800" s="74" t="s">
        <v>835</v>
      </c>
      <c r="E800" s="100">
        <v>461.12</v>
      </c>
      <c r="F800" s="100">
        <v>0</v>
      </c>
      <c r="G800" s="100">
        <v>0</v>
      </c>
      <c r="H800" s="100">
        <v>0</v>
      </c>
      <c r="I800" s="100">
        <v>0</v>
      </c>
      <c r="J800" s="130">
        <v>461.12</v>
      </c>
      <c r="K800" s="135" t="str">
        <f>IFERROR(VLOOKUP(C800,'CEDARS School FRPL'!$C$4:$H$20003, 6, FALSE), "No")</f>
        <v>No</v>
      </c>
      <c r="L800" s="94">
        <f>IFERROR(VLOOKUP($C800,'CEDARS School FRPL'!$C$4:$G$20003,3,FALSE),"NO Enroll Rprtd")</f>
        <v>0.12540000000000001</v>
      </c>
      <c r="N800" s="167"/>
      <c r="O800" s="136"/>
    </row>
    <row r="801" spans="1:15">
      <c r="A801" s="77" t="s">
        <v>2259</v>
      </c>
      <c r="B801" s="77" t="s">
        <v>2678</v>
      </c>
      <c r="C801" s="3">
        <v>3673</v>
      </c>
      <c r="D801" s="74" t="s">
        <v>836</v>
      </c>
      <c r="E801" s="100">
        <v>643.35</v>
      </c>
      <c r="F801" s="100">
        <v>0</v>
      </c>
      <c r="G801" s="100">
        <v>0</v>
      </c>
      <c r="H801" s="100">
        <v>0</v>
      </c>
      <c r="I801" s="100">
        <v>0</v>
      </c>
      <c r="J801" s="130">
        <v>643.35</v>
      </c>
      <c r="K801" s="135" t="str">
        <f>IFERROR(VLOOKUP(C801,'CEDARS School FRPL'!$C$4:$H$20003, 6, FALSE), "No")</f>
        <v>No</v>
      </c>
      <c r="L801" s="94">
        <f>IFERROR(VLOOKUP($C801,'CEDARS School FRPL'!$C$4:$G$20003,3,FALSE),"NO Enroll Rprtd")</f>
        <v>0.23780000000000001</v>
      </c>
      <c r="N801" s="167"/>
      <c r="O801" s="136"/>
    </row>
    <row r="802" spans="1:15">
      <c r="A802" s="77" t="s">
        <v>2259</v>
      </c>
      <c r="B802" s="77" t="s">
        <v>2678</v>
      </c>
      <c r="C802" s="3">
        <v>3746</v>
      </c>
      <c r="D802" s="74" t="s">
        <v>837</v>
      </c>
      <c r="E802" s="100">
        <v>481.39</v>
      </c>
      <c r="F802" s="100">
        <v>14.56</v>
      </c>
      <c r="G802" s="100">
        <v>0</v>
      </c>
      <c r="H802" s="100">
        <v>0</v>
      </c>
      <c r="I802" s="100">
        <v>0</v>
      </c>
      <c r="J802" s="130">
        <v>495.95</v>
      </c>
      <c r="K802" s="135" t="str">
        <f>IFERROR(VLOOKUP(C802,'CEDARS School FRPL'!$C$4:$H$20003, 6, FALSE), "No")</f>
        <v>No</v>
      </c>
      <c r="L802" s="94">
        <f>IFERROR(VLOOKUP($C802,'CEDARS School FRPL'!$C$4:$G$20003,3,FALSE),"NO Enroll Rprtd")</f>
        <v>0.1628</v>
      </c>
      <c r="N802" s="167"/>
      <c r="O802" s="136"/>
    </row>
    <row r="803" spans="1:15">
      <c r="A803" s="77" t="s">
        <v>2259</v>
      </c>
      <c r="B803" s="77" t="s">
        <v>2678</v>
      </c>
      <c r="C803" s="3">
        <v>3879</v>
      </c>
      <c r="D803" s="74" t="s">
        <v>838</v>
      </c>
      <c r="E803" s="100">
        <v>882.64</v>
      </c>
      <c r="F803" s="100">
        <v>0</v>
      </c>
      <c r="G803" s="100">
        <v>0</v>
      </c>
      <c r="H803" s="100">
        <v>0</v>
      </c>
      <c r="I803" s="100">
        <v>0</v>
      </c>
      <c r="J803" s="130">
        <v>882.64</v>
      </c>
      <c r="K803" s="135" t="str">
        <f>IFERROR(VLOOKUP(C803,'CEDARS School FRPL'!$C$4:$H$20003, 6, FALSE), "No")</f>
        <v>No</v>
      </c>
      <c r="L803" s="94">
        <f>IFERROR(VLOOKUP($C803,'CEDARS School FRPL'!$C$4:$G$20003,3,FALSE),"NO Enroll Rprtd")</f>
        <v>5.5E-2</v>
      </c>
      <c r="N803" s="167"/>
      <c r="O803" s="136"/>
    </row>
    <row r="804" spans="1:15">
      <c r="A804" s="77" t="s">
        <v>2259</v>
      </c>
      <c r="B804" s="77" t="s">
        <v>2678</v>
      </c>
      <c r="C804" s="3">
        <v>3962</v>
      </c>
      <c r="D804" s="74" t="s">
        <v>839</v>
      </c>
      <c r="E804" s="100">
        <v>1287.49</v>
      </c>
      <c r="F804" s="100">
        <v>0</v>
      </c>
      <c r="G804" s="100">
        <v>186.13</v>
      </c>
      <c r="H804" s="100">
        <v>0</v>
      </c>
      <c r="I804" s="100">
        <v>0</v>
      </c>
      <c r="J804" s="130">
        <v>1473.62</v>
      </c>
      <c r="K804" s="135" t="str">
        <f>IFERROR(VLOOKUP(C804,'CEDARS School FRPL'!$C$4:$H$20003, 6, FALSE), "No")</f>
        <v>No</v>
      </c>
      <c r="L804" s="94">
        <f>IFERROR(VLOOKUP($C804,'CEDARS School FRPL'!$C$4:$G$20003,3,FALSE),"NO Enroll Rprtd")</f>
        <v>0.16020000000000001</v>
      </c>
      <c r="N804" s="167"/>
      <c r="O804" s="136"/>
    </row>
    <row r="805" spans="1:15">
      <c r="A805" s="77" t="s">
        <v>2259</v>
      </c>
      <c r="B805" s="77" t="s">
        <v>2678</v>
      </c>
      <c r="C805" s="3">
        <v>4300</v>
      </c>
      <c r="D805" s="74" t="s">
        <v>840</v>
      </c>
      <c r="E805" s="100">
        <v>355.22</v>
      </c>
      <c r="F805" s="100">
        <v>0</v>
      </c>
      <c r="G805" s="100">
        <v>0</v>
      </c>
      <c r="H805" s="100">
        <v>0</v>
      </c>
      <c r="I805" s="100">
        <v>0</v>
      </c>
      <c r="J805" s="130">
        <v>355.22</v>
      </c>
      <c r="K805" s="135" t="str">
        <f>IFERROR(VLOOKUP(C805,'CEDARS School FRPL'!$C$4:$H$20003, 6, FALSE), "No")</f>
        <v>No</v>
      </c>
      <c r="L805" s="94">
        <f>IFERROR(VLOOKUP($C805,'CEDARS School FRPL'!$C$4:$G$20003,3,FALSE),"NO Enroll Rprtd")</f>
        <v>0.16569999999999999</v>
      </c>
      <c r="N805" s="167"/>
      <c r="O805" s="136"/>
    </row>
    <row r="806" spans="1:15">
      <c r="A806" s="77" t="s">
        <v>2259</v>
      </c>
      <c r="B806" s="77" t="s">
        <v>2678</v>
      </c>
      <c r="C806" s="3">
        <v>4375</v>
      </c>
      <c r="D806" s="74" t="s">
        <v>841</v>
      </c>
      <c r="E806" s="100">
        <v>459.04</v>
      </c>
      <c r="F806" s="100">
        <v>0</v>
      </c>
      <c r="G806" s="100">
        <v>0</v>
      </c>
      <c r="H806" s="100">
        <v>0</v>
      </c>
      <c r="I806" s="100">
        <v>0</v>
      </c>
      <c r="J806" s="130">
        <v>459.04</v>
      </c>
      <c r="K806" s="135" t="str">
        <f>IFERROR(VLOOKUP(C806,'CEDARS School FRPL'!$C$4:$H$20003, 6, FALSE), "No")</f>
        <v>No</v>
      </c>
      <c r="L806" s="94">
        <f>IFERROR(VLOOKUP($C806,'CEDARS School FRPL'!$C$4:$G$20003,3,FALSE),"NO Enroll Rprtd")</f>
        <v>9.3700000000000006E-2</v>
      </c>
      <c r="N806" s="167"/>
      <c r="O806" s="136"/>
    </row>
    <row r="807" spans="1:15">
      <c r="A807" s="77" t="s">
        <v>2259</v>
      </c>
      <c r="B807" s="77" t="s">
        <v>2678</v>
      </c>
      <c r="C807" s="3">
        <v>4376</v>
      </c>
      <c r="D807" s="74" t="s">
        <v>842</v>
      </c>
      <c r="E807" s="100">
        <v>469.07</v>
      </c>
      <c r="F807" s="100">
        <v>14.84</v>
      </c>
      <c r="G807" s="100">
        <v>0</v>
      </c>
      <c r="H807" s="100">
        <v>0</v>
      </c>
      <c r="I807" s="100">
        <v>0</v>
      </c>
      <c r="J807" s="130">
        <v>483.90999999999997</v>
      </c>
      <c r="K807" s="135" t="str">
        <f>IFERROR(VLOOKUP(C807,'CEDARS School FRPL'!$C$4:$H$20003, 6, FALSE), "No")</f>
        <v>No</v>
      </c>
      <c r="L807" s="94">
        <f>IFERROR(VLOOKUP($C807,'CEDARS School FRPL'!$C$4:$G$20003,3,FALSE),"NO Enroll Rprtd")</f>
        <v>3.9100000000000003E-2</v>
      </c>
      <c r="N807" s="167"/>
      <c r="O807" s="136"/>
    </row>
    <row r="808" spans="1:15">
      <c r="A808" s="77" t="s">
        <v>2259</v>
      </c>
      <c r="B808" s="77" t="s">
        <v>2678</v>
      </c>
      <c r="C808" s="3">
        <v>4460</v>
      </c>
      <c r="D808" s="74" t="s">
        <v>843</v>
      </c>
      <c r="E808" s="100">
        <v>699.03</v>
      </c>
      <c r="F808" s="100">
        <v>0</v>
      </c>
      <c r="G808" s="100">
        <v>0</v>
      </c>
      <c r="H808" s="100">
        <v>0</v>
      </c>
      <c r="I808" s="100">
        <v>0</v>
      </c>
      <c r="J808" s="130">
        <v>699.03</v>
      </c>
      <c r="K808" s="135" t="str">
        <f>IFERROR(VLOOKUP(C808,'CEDARS School FRPL'!$C$4:$H$20003, 6, FALSE), "No")</f>
        <v>No</v>
      </c>
      <c r="L808" s="94">
        <f>IFERROR(VLOOKUP($C808,'CEDARS School FRPL'!$C$4:$G$20003,3,FALSE),"NO Enroll Rprtd")</f>
        <v>8.6999999999999994E-2</v>
      </c>
      <c r="N808" s="167"/>
      <c r="O808" s="136"/>
    </row>
    <row r="809" spans="1:15">
      <c r="A809" s="77" t="s">
        <v>2259</v>
      </c>
      <c r="B809" s="77" t="s">
        <v>2678</v>
      </c>
      <c r="C809" s="3">
        <v>4493</v>
      </c>
      <c r="D809" s="74" t="s">
        <v>247</v>
      </c>
      <c r="E809" s="100">
        <v>475.67</v>
      </c>
      <c r="F809" s="100">
        <v>0</v>
      </c>
      <c r="G809" s="100">
        <v>0</v>
      </c>
      <c r="H809" s="100">
        <v>0</v>
      </c>
      <c r="I809" s="100">
        <v>0</v>
      </c>
      <c r="J809" s="130">
        <v>475.67</v>
      </c>
      <c r="K809" s="135" t="str">
        <f>IFERROR(VLOOKUP(C809,'CEDARS School FRPL'!$C$4:$H$20003, 6, FALSE), "No")</f>
        <v>No</v>
      </c>
      <c r="L809" s="94">
        <f>IFERROR(VLOOKUP($C809,'CEDARS School FRPL'!$C$4:$G$20003,3,FALSE),"NO Enroll Rprtd")</f>
        <v>8.5099999999999995E-2</v>
      </c>
      <c r="N809" s="167"/>
      <c r="O809" s="136"/>
    </row>
    <row r="810" spans="1:15">
      <c r="A810" s="77" t="s">
        <v>2259</v>
      </c>
      <c r="B810" s="77" t="s">
        <v>2678</v>
      </c>
      <c r="C810" s="3">
        <v>4495</v>
      </c>
      <c r="D810" s="74" t="s">
        <v>844</v>
      </c>
      <c r="E810" s="100">
        <v>1958.92</v>
      </c>
      <c r="F810" s="100">
        <v>0</v>
      </c>
      <c r="G810" s="100">
        <v>277.97000000000003</v>
      </c>
      <c r="H810" s="100">
        <v>0</v>
      </c>
      <c r="I810" s="100">
        <v>0</v>
      </c>
      <c r="J810" s="130">
        <v>2236.8900000000003</v>
      </c>
      <c r="K810" s="135" t="str">
        <f>IFERROR(VLOOKUP(C810,'CEDARS School FRPL'!$C$4:$H$20003, 6, FALSE), "No")</f>
        <v>No</v>
      </c>
      <c r="L810" s="94">
        <f>IFERROR(VLOOKUP($C810,'CEDARS School FRPL'!$C$4:$G$20003,3,FALSE),"NO Enroll Rprtd")</f>
        <v>7.2900000000000006E-2</v>
      </c>
      <c r="N810" s="167"/>
      <c r="O810" s="136"/>
    </row>
    <row r="811" spans="1:15">
      <c r="A811" s="77" t="s">
        <v>2259</v>
      </c>
      <c r="B811" s="77" t="s">
        <v>2678</v>
      </c>
      <c r="C811" s="3">
        <v>4565</v>
      </c>
      <c r="D811" s="74" t="s">
        <v>845</v>
      </c>
      <c r="E811" s="100">
        <v>390.51</v>
      </c>
      <c r="F811" s="100">
        <v>0</v>
      </c>
      <c r="G811" s="100">
        <v>0</v>
      </c>
      <c r="H811" s="100">
        <v>0</v>
      </c>
      <c r="I811" s="100">
        <v>0</v>
      </c>
      <c r="J811" s="130">
        <v>390.51</v>
      </c>
      <c r="K811" s="135" t="str">
        <f>IFERROR(VLOOKUP(C811,'CEDARS School FRPL'!$C$4:$H$20003, 6, FALSE), "No")</f>
        <v>No</v>
      </c>
      <c r="L811" s="94">
        <f>IFERROR(VLOOKUP($C811,'CEDARS School FRPL'!$C$4:$G$20003,3,FALSE),"NO Enroll Rprtd")</f>
        <v>3.0800000000000001E-2</v>
      </c>
      <c r="N811" s="167"/>
      <c r="O811" s="136"/>
    </row>
    <row r="812" spans="1:15">
      <c r="A812" s="77" t="s">
        <v>2259</v>
      </c>
      <c r="B812" s="77" t="s">
        <v>2678</v>
      </c>
      <c r="C812" s="3">
        <v>4592</v>
      </c>
      <c r="D812" s="74" t="s">
        <v>846</v>
      </c>
      <c r="E812" s="100">
        <v>438.42</v>
      </c>
      <c r="F812" s="100">
        <v>15</v>
      </c>
      <c r="G812" s="100">
        <v>0</v>
      </c>
      <c r="H812" s="100">
        <v>0</v>
      </c>
      <c r="I812" s="100">
        <v>0</v>
      </c>
      <c r="J812" s="130">
        <v>453.42</v>
      </c>
      <c r="K812" s="135" t="str">
        <f>IFERROR(VLOOKUP(C812,'CEDARS School FRPL'!$C$4:$H$20003, 6, FALSE), "No")</f>
        <v>No</v>
      </c>
      <c r="L812" s="94">
        <f>IFERROR(VLOOKUP($C812,'CEDARS School FRPL'!$C$4:$G$20003,3,FALSE),"NO Enroll Rprtd")</f>
        <v>0.1552</v>
      </c>
      <c r="N812" s="167"/>
      <c r="O812" s="136"/>
    </row>
    <row r="813" spans="1:15">
      <c r="A813" s="77" t="s">
        <v>2259</v>
      </c>
      <c r="B813" s="77" t="s">
        <v>2678</v>
      </c>
      <c r="C813" s="3">
        <v>5056</v>
      </c>
      <c r="D813" s="74" t="s">
        <v>847</v>
      </c>
      <c r="E813" s="100">
        <v>565.22</v>
      </c>
      <c r="F813" s="100">
        <v>0</v>
      </c>
      <c r="G813" s="100">
        <v>0</v>
      </c>
      <c r="H813" s="100">
        <v>0</v>
      </c>
      <c r="I813" s="100">
        <v>0</v>
      </c>
      <c r="J813" s="130">
        <v>565.22</v>
      </c>
      <c r="K813" s="135" t="str">
        <f>IFERROR(VLOOKUP(C813,'CEDARS School FRPL'!$C$4:$H$20003, 6, FALSE), "No")</f>
        <v>No</v>
      </c>
      <c r="L813" s="94">
        <f>IFERROR(VLOOKUP($C813,'CEDARS School FRPL'!$C$4:$G$20003,3,FALSE),"NO Enroll Rprtd")</f>
        <v>6.83E-2</v>
      </c>
      <c r="N813" s="167"/>
      <c r="O813" s="136"/>
    </row>
    <row r="814" spans="1:15">
      <c r="A814" s="77" t="s">
        <v>2259</v>
      </c>
      <c r="B814" s="77" t="s">
        <v>2678</v>
      </c>
      <c r="C814" s="3">
        <v>5200</v>
      </c>
      <c r="D814" s="74" t="s">
        <v>848</v>
      </c>
      <c r="E814" s="100">
        <v>605.22</v>
      </c>
      <c r="F814" s="100">
        <v>0</v>
      </c>
      <c r="G814" s="100">
        <v>0</v>
      </c>
      <c r="H814" s="100">
        <v>0</v>
      </c>
      <c r="I814" s="100">
        <v>0</v>
      </c>
      <c r="J814" s="130">
        <v>605.22</v>
      </c>
      <c r="K814" s="135" t="str">
        <f>IFERROR(VLOOKUP(C814,'CEDARS School FRPL'!$C$4:$H$20003, 6, FALSE), "No")</f>
        <v>No</v>
      </c>
      <c r="L814" s="94">
        <f>IFERROR(VLOOKUP($C814,'CEDARS School FRPL'!$C$4:$G$20003,3,FALSE),"NO Enroll Rprtd")</f>
        <v>9.1499999999999998E-2</v>
      </c>
      <c r="N814" s="167"/>
      <c r="O814" s="136"/>
    </row>
    <row r="815" spans="1:15">
      <c r="A815" s="77" t="s">
        <v>2259</v>
      </c>
      <c r="B815" s="77" t="s">
        <v>2678</v>
      </c>
      <c r="C815" s="3">
        <v>5201</v>
      </c>
      <c r="D815" s="74" t="s">
        <v>849</v>
      </c>
      <c r="E815" s="100">
        <v>554.38</v>
      </c>
      <c r="F815" s="100">
        <v>0</v>
      </c>
      <c r="G815" s="100">
        <v>0</v>
      </c>
      <c r="H815" s="100">
        <v>0</v>
      </c>
      <c r="I815" s="100">
        <v>0</v>
      </c>
      <c r="J815" s="130">
        <v>554.38</v>
      </c>
      <c r="K815" s="135" t="str">
        <f>IFERROR(VLOOKUP(C815,'CEDARS School FRPL'!$C$4:$H$20003, 6, FALSE), "No")</f>
        <v>No</v>
      </c>
      <c r="L815" s="94">
        <f>IFERROR(VLOOKUP($C815,'CEDARS School FRPL'!$C$4:$G$20003,3,FALSE),"NO Enroll Rprtd")</f>
        <v>3.0700000000000002E-2</v>
      </c>
      <c r="N815" s="167"/>
      <c r="O815" s="136"/>
    </row>
    <row r="816" spans="1:15">
      <c r="A816" s="77" t="s">
        <v>2259</v>
      </c>
      <c r="B816" s="77" t="s">
        <v>2678</v>
      </c>
      <c r="C816" s="3">
        <v>5437</v>
      </c>
      <c r="D816" s="74" t="s">
        <v>850</v>
      </c>
      <c r="E816" s="100">
        <v>199.13</v>
      </c>
      <c r="F816" s="100">
        <v>0</v>
      </c>
      <c r="G816" s="100">
        <v>8.7200000000000006</v>
      </c>
      <c r="H816" s="100">
        <v>0</v>
      </c>
      <c r="I816" s="100">
        <v>0</v>
      </c>
      <c r="J816" s="130">
        <v>207.85</v>
      </c>
      <c r="K816" s="135" t="str">
        <f>IFERROR(VLOOKUP(C816,'CEDARS School FRPL'!$C$4:$H$20003, 6, FALSE), "No")</f>
        <v>No</v>
      </c>
      <c r="L816" s="94">
        <f>IFERROR(VLOOKUP($C816,'CEDARS School FRPL'!$C$4:$G$20003,3,FALSE),"NO Enroll Rprtd")</f>
        <v>0.13370000000000001</v>
      </c>
      <c r="N816" s="167"/>
      <c r="O816" s="136"/>
    </row>
    <row r="817" spans="1:15">
      <c r="A817" s="77" t="s">
        <v>2259</v>
      </c>
      <c r="B817" s="77" t="s">
        <v>2678</v>
      </c>
      <c r="C817" s="3">
        <v>5577</v>
      </c>
      <c r="D817" s="74" t="s">
        <v>3312</v>
      </c>
      <c r="E817" s="100">
        <v>0</v>
      </c>
      <c r="F817" s="100">
        <v>0</v>
      </c>
      <c r="G817" s="100">
        <v>0</v>
      </c>
      <c r="H817" s="100">
        <v>0</v>
      </c>
      <c r="I817" s="100">
        <v>0</v>
      </c>
      <c r="J817" s="130">
        <v>0</v>
      </c>
      <c r="K817" s="135" t="str">
        <f>IFERROR(VLOOKUP(C817,'CEDARS School FRPL'!$C$4:$H$20003, 6, FALSE), "No")</f>
        <v>Yes</v>
      </c>
      <c r="L817" s="94">
        <f>IFERROR(VLOOKUP($C817,'CEDARS School FRPL'!$C$4:$G$20003,3,FALSE),"NO Enroll Rprtd")</f>
        <v>1</v>
      </c>
      <c r="N817" s="167"/>
      <c r="O817" s="136"/>
    </row>
    <row r="818" spans="1:15">
      <c r="A818" s="77" t="s">
        <v>2259</v>
      </c>
      <c r="B818" s="77" t="s">
        <v>2678</v>
      </c>
      <c r="C818" s="3">
        <v>5673</v>
      </c>
      <c r="D818" s="74" t="s">
        <v>3187</v>
      </c>
      <c r="E818" s="100">
        <v>380</v>
      </c>
      <c r="F818" s="100">
        <v>0</v>
      </c>
      <c r="G818" s="100">
        <v>0</v>
      </c>
      <c r="H818" s="100">
        <v>0</v>
      </c>
      <c r="I818" s="100">
        <v>0</v>
      </c>
      <c r="J818" s="130">
        <v>380</v>
      </c>
      <c r="K818" s="135" t="str">
        <f>IFERROR(VLOOKUP(C818,'CEDARS School FRPL'!$C$4:$H$20003, 6, FALSE), "No")</f>
        <v>No</v>
      </c>
      <c r="L818" s="94">
        <f>IFERROR(VLOOKUP($C818,'CEDARS School FRPL'!$C$4:$G$20003,3,FALSE),"NO Enroll Rprtd")</f>
        <v>0.1484</v>
      </c>
      <c r="N818" s="167"/>
      <c r="O818" s="136"/>
    </row>
    <row r="819" spans="1:15">
      <c r="A819" s="77" t="s">
        <v>2259</v>
      </c>
      <c r="B819" s="77" t="s">
        <v>2678</v>
      </c>
      <c r="C819" s="3">
        <v>5674</v>
      </c>
      <c r="D819" s="74" t="s">
        <v>1416</v>
      </c>
      <c r="E819" s="100">
        <v>618.72</v>
      </c>
      <c r="F819" s="100">
        <v>0</v>
      </c>
      <c r="G819" s="100">
        <v>0</v>
      </c>
      <c r="H819" s="100">
        <v>0</v>
      </c>
      <c r="I819" s="100">
        <v>0</v>
      </c>
      <c r="J819" s="130">
        <v>618.72</v>
      </c>
      <c r="K819" s="135" t="str">
        <f>IFERROR(VLOOKUP(C819,'CEDARS School FRPL'!$C$4:$H$20003, 6, FALSE), "No")</f>
        <v>No</v>
      </c>
      <c r="L819" s="94">
        <f>IFERROR(VLOOKUP($C819,'CEDARS School FRPL'!$C$4:$G$20003,3,FALSE),"NO Enroll Rprtd")</f>
        <v>0.1111</v>
      </c>
      <c r="N819" s="167"/>
      <c r="O819" s="136"/>
    </row>
    <row r="820" spans="1:15">
      <c r="A820" s="77" t="s">
        <v>2212</v>
      </c>
      <c r="B820" s="77" t="s">
        <v>2679</v>
      </c>
      <c r="C820" s="3">
        <v>3214</v>
      </c>
      <c r="D820" s="74" t="s">
        <v>397</v>
      </c>
      <c r="E820" s="100">
        <v>54.56</v>
      </c>
      <c r="F820" s="100">
        <v>0</v>
      </c>
      <c r="G820" s="100">
        <v>0</v>
      </c>
      <c r="H820" s="100">
        <v>0</v>
      </c>
      <c r="I820" s="100">
        <v>0</v>
      </c>
      <c r="J820" s="130">
        <v>54.56</v>
      </c>
      <c r="K820" s="135" t="str">
        <f>IFERROR(VLOOKUP(C820,'CEDARS School FRPL'!$C$4:$H$20003, 6, FALSE), "No")</f>
        <v>Yes</v>
      </c>
      <c r="L820" s="94">
        <f>IFERROR(VLOOKUP($C820,'CEDARS School FRPL'!$C$4:$G$20003,3,FALSE),"NO Enroll Rprtd")</f>
        <v>0.58320000000000005</v>
      </c>
      <c r="N820" s="167"/>
      <c r="O820" s="136"/>
    </row>
    <row r="821" spans="1:15">
      <c r="A821" s="77" t="s">
        <v>2195</v>
      </c>
      <c r="B821" s="77" t="s">
        <v>2680</v>
      </c>
      <c r="C821" s="3">
        <v>2561</v>
      </c>
      <c r="D821" s="74" t="s">
        <v>2681</v>
      </c>
      <c r="E821" s="100">
        <v>264.48</v>
      </c>
      <c r="F821" s="100">
        <v>0</v>
      </c>
      <c r="G821" s="100">
        <v>0</v>
      </c>
      <c r="H821" s="100">
        <v>0</v>
      </c>
      <c r="I821" s="100">
        <v>0</v>
      </c>
      <c r="J821" s="130">
        <v>264.48</v>
      </c>
      <c r="K821" s="135" t="str">
        <f>IFERROR(VLOOKUP(C821,'CEDARS School FRPL'!$C$4:$H$20003, 6, FALSE), "No")</f>
        <v>No</v>
      </c>
      <c r="L821" s="94">
        <f>IFERROR(VLOOKUP($C821,'CEDARS School FRPL'!$C$4:$G$20003,3,FALSE),"NO Enroll Rprtd")</f>
        <v>0.38190000000000002</v>
      </c>
      <c r="N821" s="167"/>
      <c r="O821" s="136"/>
    </row>
    <row r="822" spans="1:15">
      <c r="A822" s="77" t="s">
        <v>2195</v>
      </c>
      <c r="B822" s="77" t="s">
        <v>2680</v>
      </c>
      <c r="C822" s="3">
        <v>2915</v>
      </c>
      <c r="D822" s="74" t="s">
        <v>312</v>
      </c>
      <c r="E822" s="100">
        <v>496.69</v>
      </c>
      <c r="F822" s="100">
        <v>35.67</v>
      </c>
      <c r="G822" s="100">
        <v>0</v>
      </c>
      <c r="H822" s="100">
        <v>0</v>
      </c>
      <c r="I822" s="100">
        <v>0</v>
      </c>
      <c r="J822" s="130">
        <v>532.36</v>
      </c>
      <c r="K822" s="135" t="str">
        <f>IFERROR(VLOOKUP(C822,'CEDARS School FRPL'!$C$4:$H$20003, 6, FALSE), "No")</f>
        <v>No</v>
      </c>
      <c r="L822" s="94">
        <f>IFERROR(VLOOKUP($C822,'CEDARS School FRPL'!$C$4:$G$20003,3,FALSE),"NO Enroll Rprtd")</f>
        <v>0.35799999999999998</v>
      </c>
      <c r="N822" s="167"/>
      <c r="O822" s="136"/>
    </row>
    <row r="823" spans="1:15">
      <c r="A823" s="77" t="s">
        <v>2195</v>
      </c>
      <c r="B823" s="77" t="s">
        <v>2680</v>
      </c>
      <c r="C823" s="3">
        <v>5545</v>
      </c>
      <c r="D823" s="74" t="s">
        <v>2898</v>
      </c>
      <c r="E823" s="100">
        <v>287.76</v>
      </c>
      <c r="F823" s="100">
        <v>0</v>
      </c>
      <c r="G823" s="100">
        <v>54.5</v>
      </c>
      <c r="H823" s="100">
        <v>1.89</v>
      </c>
      <c r="I823" s="100">
        <v>0</v>
      </c>
      <c r="J823" s="130">
        <v>344.15</v>
      </c>
      <c r="K823" s="135" t="str">
        <f>IFERROR(VLOOKUP(C823,'CEDARS School FRPL'!$C$4:$H$20003, 6, FALSE), "No")</f>
        <v>No</v>
      </c>
      <c r="L823" s="94">
        <f>IFERROR(VLOOKUP($C823,'CEDARS School FRPL'!$C$4:$G$20003,3,FALSE),"NO Enroll Rprtd")</f>
        <v>0.35649999999999998</v>
      </c>
      <c r="N823" s="167"/>
      <c r="O823" s="136"/>
    </row>
    <row r="824" spans="1:15">
      <c r="A824" s="77" t="s">
        <v>2204</v>
      </c>
      <c r="B824" s="77" t="s">
        <v>2682</v>
      </c>
      <c r="C824" s="3">
        <v>2602</v>
      </c>
      <c r="D824" s="74" t="s">
        <v>352</v>
      </c>
      <c r="E824" s="100">
        <v>37.56</v>
      </c>
      <c r="F824" s="100">
        <v>0</v>
      </c>
      <c r="G824" s="100">
        <v>0</v>
      </c>
      <c r="H824" s="100">
        <v>0</v>
      </c>
      <c r="I824" s="100">
        <v>0</v>
      </c>
      <c r="J824" s="130">
        <v>37.56</v>
      </c>
      <c r="K824" s="135" t="str">
        <f>IFERROR(VLOOKUP(C824,'CEDARS School FRPL'!$C$4:$H$20003, 6, FALSE), "No")</f>
        <v>Yes</v>
      </c>
      <c r="L824" s="94">
        <f>IFERROR(VLOOKUP($C824,'CEDARS School FRPL'!$C$4:$G$20003,3,FALSE),"NO Enroll Rprtd")</f>
        <v>0.87729999999999997</v>
      </c>
      <c r="N824" s="167"/>
      <c r="O824" s="136"/>
    </row>
    <row r="825" spans="1:15">
      <c r="A825" s="77" t="s">
        <v>2197</v>
      </c>
      <c r="B825" s="77" t="s">
        <v>2683</v>
      </c>
      <c r="C825" s="3">
        <v>1934</v>
      </c>
      <c r="D825" s="74" t="s">
        <v>320</v>
      </c>
      <c r="E825" s="100">
        <v>9.85</v>
      </c>
      <c r="F825" s="100">
        <v>0</v>
      </c>
      <c r="G825" s="100">
        <v>0</v>
      </c>
      <c r="H825" s="100">
        <v>0</v>
      </c>
      <c r="I825" s="100">
        <v>0</v>
      </c>
      <c r="J825" s="130">
        <v>9.85</v>
      </c>
      <c r="K825" s="135" t="str">
        <f>IFERROR(VLOOKUP(C825,'CEDARS School FRPL'!$C$4:$H$20003, 6, FALSE), "No")</f>
        <v>Yes</v>
      </c>
      <c r="L825" s="94">
        <f>IFERROR(VLOOKUP($C825,'CEDARS School FRPL'!$C$4:$G$20003,3,FALSE),"NO Enroll Rprtd")</f>
        <v>0.85119999999999996</v>
      </c>
      <c r="N825" s="167"/>
      <c r="O825" s="136"/>
    </row>
    <row r="826" spans="1:15">
      <c r="A826" s="77" t="s">
        <v>2197</v>
      </c>
      <c r="B826" s="77" t="s">
        <v>2683</v>
      </c>
      <c r="C826" s="3">
        <v>2266</v>
      </c>
      <c r="D826" s="74" t="s">
        <v>321</v>
      </c>
      <c r="E826" s="100">
        <v>1353.98</v>
      </c>
      <c r="F826" s="100">
        <v>0</v>
      </c>
      <c r="G826" s="100">
        <v>67.52</v>
      </c>
      <c r="H826" s="100">
        <v>0</v>
      </c>
      <c r="I826" s="100">
        <v>0</v>
      </c>
      <c r="J826" s="130">
        <v>1421.5</v>
      </c>
      <c r="K826" s="135" t="str">
        <f>IFERROR(VLOOKUP(C826,'CEDARS School FRPL'!$C$4:$H$20003, 6, FALSE), "No")</f>
        <v>Yes</v>
      </c>
      <c r="L826" s="94">
        <f>IFERROR(VLOOKUP($C826,'CEDARS School FRPL'!$C$4:$G$20003,3,FALSE),"NO Enroll Rprtd")</f>
        <v>0.56120000000000003</v>
      </c>
      <c r="N826" s="167"/>
      <c r="O826" s="136"/>
    </row>
    <row r="827" spans="1:15">
      <c r="A827" s="77" t="s">
        <v>2197</v>
      </c>
      <c r="B827" s="77" t="s">
        <v>2683</v>
      </c>
      <c r="C827" s="3">
        <v>2596</v>
      </c>
      <c r="D827" s="74" t="s">
        <v>322</v>
      </c>
      <c r="E827" s="100">
        <v>177.67</v>
      </c>
      <c r="F827" s="100">
        <v>14.44</v>
      </c>
      <c r="G827" s="100">
        <v>0</v>
      </c>
      <c r="H827" s="100">
        <v>0</v>
      </c>
      <c r="I827" s="100">
        <v>0</v>
      </c>
      <c r="J827" s="130">
        <v>192.10999999999999</v>
      </c>
      <c r="K827" s="135" t="str">
        <f>IFERROR(VLOOKUP(C827,'CEDARS School FRPL'!$C$4:$H$20003, 6, FALSE), "No")</f>
        <v>No</v>
      </c>
      <c r="L827" s="94">
        <f>IFERROR(VLOOKUP($C827,'CEDARS School FRPL'!$C$4:$G$20003,3,FALSE),"NO Enroll Rprtd")</f>
        <v>0.43290000000000001</v>
      </c>
      <c r="N827" s="167"/>
      <c r="O827" s="136"/>
    </row>
    <row r="828" spans="1:15">
      <c r="A828" s="77" t="s">
        <v>2197</v>
      </c>
      <c r="B828" s="77" t="s">
        <v>2683</v>
      </c>
      <c r="C828" s="3">
        <v>2624</v>
      </c>
      <c r="D828" s="74" t="s">
        <v>323</v>
      </c>
      <c r="E828" s="100">
        <v>311.11</v>
      </c>
      <c r="F828" s="100">
        <v>30.22</v>
      </c>
      <c r="G828" s="100">
        <v>0</v>
      </c>
      <c r="H828" s="100">
        <v>0</v>
      </c>
      <c r="I828" s="100">
        <v>0</v>
      </c>
      <c r="J828" s="130">
        <v>341.33000000000004</v>
      </c>
      <c r="K828" s="135" t="str">
        <f>IFERROR(VLOOKUP(C828,'CEDARS School FRPL'!$C$4:$H$20003, 6, FALSE), "No")</f>
        <v>Yes</v>
      </c>
      <c r="L828" s="94">
        <f>IFERROR(VLOOKUP($C828,'CEDARS School FRPL'!$C$4:$G$20003,3,FALSE),"NO Enroll Rprtd")</f>
        <v>0.82889999999999997</v>
      </c>
      <c r="N828" s="167"/>
      <c r="O828" s="136"/>
    </row>
    <row r="829" spans="1:15">
      <c r="A829" s="77" t="s">
        <v>2197</v>
      </c>
      <c r="B829" s="77" t="s">
        <v>2683</v>
      </c>
      <c r="C829" s="3">
        <v>2913</v>
      </c>
      <c r="D829" s="74" t="s">
        <v>324</v>
      </c>
      <c r="E829" s="100">
        <v>104.11</v>
      </c>
      <c r="F829" s="100">
        <v>0</v>
      </c>
      <c r="G829" s="100">
        <v>0</v>
      </c>
      <c r="H829" s="100">
        <v>0</v>
      </c>
      <c r="I829" s="100">
        <v>0</v>
      </c>
      <c r="J829" s="130">
        <v>104.11</v>
      </c>
      <c r="K829" s="135" t="str">
        <f>IFERROR(VLOOKUP(C829,'CEDARS School FRPL'!$C$4:$H$20003, 6, FALSE), "No")</f>
        <v>No</v>
      </c>
      <c r="L829" s="94">
        <f>IFERROR(VLOOKUP($C829,'CEDARS School FRPL'!$C$4:$G$20003,3,FALSE),"NO Enroll Rprtd")</f>
        <v>0.49519999999999997</v>
      </c>
      <c r="N829" s="167"/>
      <c r="O829" s="136"/>
    </row>
    <row r="830" spans="1:15">
      <c r="A830" s="77" t="s">
        <v>2197</v>
      </c>
      <c r="B830" s="77" t="s">
        <v>2683</v>
      </c>
      <c r="C830" s="3">
        <v>2916</v>
      </c>
      <c r="D830" s="74" t="s">
        <v>325</v>
      </c>
      <c r="E830" s="100">
        <v>547.08000000000004</v>
      </c>
      <c r="F830" s="100">
        <v>0</v>
      </c>
      <c r="G830" s="100">
        <v>0</v>
      </c>
      <c r="H830" s="100">
        <v>0</v>
      </c>
      <c r="I830" s="100">
        <v>0</v>
      </c>
      <c r="J830" s="130">
        <v>547.08000000000004</v>
      </c>
      <c r="K830" s="135" t="str">
        <f>IFERROR(VLOOKUP(C830,'CEDARS School FRPL'!$C$4:$H$20003, 6, FALSE), "No")</f>
        <v>Yes</v>
      </c>
      <c r="L830" s="94">
        <f>IFERROR(VLOOKUP($C830,'CEDARS School FRPL'!$C$4:$G$20003,3,FALSE),"NO Enroll Rprtd")</f>
        <v>0.67310000000000003</v>
      </c>
      <c r="N830" s="167"/>
      <c r="O830" s="136"/>
    </row>
    <row r="831" spans="1:15">
      <c r="A831" s="77" t="s">
        <v>2197</v>
      </c>
      <c r="B831" s="77" t="s">
        <v>2683</v>
      </c>
      <c r="C831" s="3">
        <v>3082</v>
      </c>
      <c r="D831" s="74" t="s">
        <v>326</v>
      </c>
      <c r="E831" s="100">
        <v>393.73</v>
      </c>
      <c r="F831" s="100">
        <v>31.51</v>
      </c>
      <c r="G831" s="100">
        <v>0</v>
      </c>
      <c r="H831" s="100">
        <v>0</v>
      </c>
      <c r="I831" s="100">
        <v>0</v>
      </c>
      <c r="J831" s="130">
        <v>425.24</v>
      </c>
      <c r="K831" s="135" t="str">
        <f>IFERROR(VLOOKUP(C831,'CEDARS School FRPL'!$C$4:$H$20003, 6, FALSE), "No")</f>
        <v>Yes</v>
      </c>
      <c r="L831" s="94">
        <f>IFERROR(VLOOKUP($C831,'CEDARS School FRPL'!$C$4:$G$20003,3,FALSE),"NO Enroll Rprtd")</f>
        <v>0.60660000000000003</v>
      </c>
      <c r="N831" s="167"/>
      <c r="O831" s="136"/>
    </row>
    <row r="832" spans="1:15">
      <c r="A832" s="77" t="s">
        <v>2197</v>
      </c>
      <c r="B832" s="77" t="s">
        <v>2683</v>
      </c>
      <c r="C832" s="3">
        <v>3322</v>
      </c>
      <c r="D832" s="74" t="s">
        <v>327</v>
      </c>
      <c r="E832" s="100">
        <v>502.59</v>
      </c>
      <c r="F832" s="100">
        <v>0</v>
      </c>
      <c r="G832" s="100">
        <v>0</v>
      </c>
      <c r="H832" s="100">
        <v>0</v>
      </c>
      <c r="I832" s="100">
        <v>0</v>
      </c>
      <c r="J832" s="130">
        <v>502.59</v>
      </c>
      <c r="K832" s="135" t="str">
        <f>IFERROR(VLOOKUP(C832,'CEDARS School FRPL'!$C$4:$H$20003, 6, FALSE), "No")</f>
        <v>Yes</v>
      </c>
      <c r="L832" s="94">
        <f>IFERROR(VLOOKUP($C832,'CEDARS School FRPL'!$C$4:$G$20003,3,FALSE),"NO Enroll Rprtd")</f>
        <v>0.60029999999999994</v>
      </c>
      <c r="N832" s="167"/>
      <c r="O832" s="136"/>
    </row>
    <row r="833" spans="1:15">
      <c r="A833" s="77" t="s">
        <v>2197</v>
      </c>
      <c r="B833" s="77" t="s">
        <v>2683</v>
      </c>
      <c r="C833" s="3">
        <v>3323</v>
      </c>
      <c r="D833" s="74" t="s">
        <v>328</v>
      </c>
      <c r="E833" s="100">
        <v>332.03</v>
      </c>
      <c r="F833" s="100">
        <v>15.58</v>
      </c>
      <c r="G833" s="100">
        <v>0</v>
      </c>
      <c r="H833" s="100">
        <v>0</v>
      </c>
      <c r="I833" s="100">
        <v>0</v>
      </c>
      <c r="J833" s="130">
        <v>347.60999999999996</v>
      </c>
      <c r="K833" s="135" t="str">
        <f>IFERROR(VLOOKUP(C833,'CEDARS School FRPL'!$C$4:$H$20003, 6, FALSE), "No")</f>
        <v>Yes</v>
      </c>
      <c r="L833" s="94">
        <f>IFERROR(VLOOKUP($C833,'CEDARS School FRPL'!$C$4:$G$20003,3,FALSE),"NO Enroll Rprtd")</f>
        <v>0.80020000000000002</v>
      </c>
      <c r="N833" s="167"/>
      <c r="O833" s="136"/>
    </row>
    <row r="834" spans="1:15">
      <c r="A834" s="77" t="s">
        <v>2197</v>
      </c>
      <c r="B834" s="77" t="s">
        <v>2683</v>
      </c>
      <c r="C834" s="3">
        <v>5076</v>
      </c>
      <c r="D834" s="74" t="s">
        <v>135</v>
      </c>
      <c r="E834" s="100">
        <v>0</v>
      </c>
      <c r="F834" s="100">
        <v>0</v>
      </c>
      <c r="G834" s="100">
        <v>0</v>
      </c>
      <c r="H834" s="100">
        <v>0</v>
      </c>
      <c r="I834" s="100">
        <v>0</v>
      </c>
      <c r="J834" s="130">
        <v>0</v>
      </c>
      <c r="K834" s="135" t="str">
        <f>IFERROR(VLOOKUP(C834,'CEDARS School FRPL'!$C$4:$H$20003, 6, FALSE), "No")</f>
        <v>No</v>
      </c>
      <c r="L834" s="94">
        <f>IFERROR(VLOOKUP($C834,'CEDARS School FRPL'!$C$4:$G$20003,3,FALSE),"NO Enroll Rprtd")</f>
        <v>0.33329999999999999</v>
      </c>
      <c r="N834" s="167"/>
      <c r="O834" s="136"/>
    </row>
    <row r="835" spans="1:15">
      <c r="A835" s="77" t="s">
        <v>2197</v>
      </c>
      <c r="B835" s="77" t="s">
        <v>2683</v>
      </c>
      <c r="C835" s="3">
        <v>5194</v>
      </c>
      <c r="D835" s="74" t="s">
        <v>329</v>
      </c>
      <c r="E835" s="100">
        <v>254.67</v>
      </c>
      <c r="F835" s="100">
        <v>0</v>
      </c>
      <c r="G835" s="100">
        <v>12.1</v>
      </c>
      <c r="H835" s="100">
        <v>0</v>
      </c>
      <c r="I835" s="100">
        <v>0</v>
      </c>
      <c r="J835" s="130">
        <v>266.77</v>
      </c>
      <c r="K835" s="135" t="str">
        <f>IFERROR(VLOOKUP(C835,'CEDARS School FRPL'!$C$4:$H$20003, 6, FALSE), "No")</f>
        <v>Yes</v>
      </c>
      <c r="L835" s="94">
        <f>IFERROR(VLOOKUP($C835,'CEDARS School FRPL'!$C$4:$G$20003,3,FALSE),"NO Enroll Rprtd")</f>
        <v>0.62539999999999996</v>
      </c>
      <c r="N835" s="167"/>
      <c r="O835" s="136"/>
    </row>
    <row r="836" spans="1:15">
      <c r="A836" s="77" t="s">
        <v>2197</v>
      </c>
      <c r="B836" s="77" t="s">
        <v>2683</v>
      </c>
      <c r="C836" s="3">
        <v>5547</v>
      </c>
      <c r="D836" s="74" t="s">
        <v>2899</v>
      </c>
      <c r="E836" s="100">
        <v>0</v>
      </c>
      <c r="F836" s="100">
        <v>0</v>
      </c>
      <c r="G836" s="100">
        <v>0</v>
      </c>
      <c r="H836" s="100">
        <v>10.52</v>
      </c>
      <c r="I836" s="100">
        <v>0</v>
      </c>
      <c r="J836" s="130">
        <v>10.52</v>
      </c>
      <c r="K836" s="135" t="str">
        <f>IFERROR(VLOOKUP(C836,'CEDARS School FRPL'!$C$4:$H$20003, 6, FALSE), "No")</f>
        <v>Yes</v>
      </c>
      <c r="L836" s="94">
        <f>IFERROR(VLOOKUP($C836,'CEDARS School FRPL'!$C$4:$G$20003,3,FALSE),"NO Enroll Rprtd")</f>
        <v>0.74360000000000004</v>
      </c>
      <c r="N836" s="167"/>
      <c r="O836" s="136"/>
    </row>
    <row r="837" spans="1:15">
      <c r="A837" s="77" t="s">
        <v>2197</v>
      </c>
      <c r="B837" s="77" t="s">
        <v>2683</v>
      </c>
      <c r="C837" s="3">
        <v>5675</v>
      </c>
      <c r="D837" s="74" t="s">
        <v>3074</v>
      </c>
      <c r="E837" s="100">
        <v>795.25</v>
      </c>
      <c r="F837" s="100">
        <v>64</v>
      </c>
      <c r="G837" s="100">
        <v>0</v>
      </c>
      <c r="H837" s="100">
        <v>0</v>
      </c>
      <c r="I837" s="100">
        <v>0</v>
      </c>
      <c r="J837" s="130">
        <v>859.25</v>
      </c>
      <c r="K837" s="135" t="str">
        <f>IFERROR(VLOOKUP(C837,'CEDARS School FRPL'!$C$4:$H$20003, 6, FALSE), "No")</f>
        <v>Yes</v>
      </c>
      <c r="L837" s="94">
        <f>IFERROR(VLOOKUP($C837,'CEDARS School FRPL'!$C$4:$G$20003,3,FALSE),"NO Enroll Rprtd")</f>
        <v>0.62209999999999999</v>
      </c>
      <c r="N837" s="167"/>
      <c r="O837" s="136"/>
    </row>
    <row r="838" spans="1:15">
      <c r="A838" s="77" t="s">
        <v>2162</v>
      </c>
      <c r="B838" s="77" t="s">
        <v>2684</v>
      </c>
      <c r="C838" s="3">
        <v>1884</v>
      </c>
      <c r="D838" s="74" t="s">
        <v>34</v>
      </c>
      <c r="E838" s="100">
        <v>168.96</v>
      </c>
      <c r="F838" s="100">
        <v>0</v>
      </c>
      <c r="G838" s="100">
        <v>0.66</v>
      </c>
      <c r="H838" s="100">
        <v>119.78</v>
      </c>
      <c r="I838" s="100">
        <v>0</v>
      </c>
      <c r="J838" s="130">
        <v>289.39999999999998</v>
      </c>
      <c r="K838" s="135" t="str">
        <f>IFERROR(VLOOKUP(C838,'CEDARS School FRPL'!$C$4:$H$20003, 6, FALSE), "No")</f>
        <v>Yes</v>
      </c>
      <c r="L838" s="94">
        <f>IFERROR(VLOOKUP($C838,'CEDARS School FRPL'!$C$4:$G$20003,3,FALSE),"NO Enroll Rprtd")</f>
        <v>0.65690000000000004</v>
      </c>
      <c r="N838" s="167"/>
      <c r="O838" s="136"/>
    </row>
    <row r="839" spans="1:15">
      <c r="A839" t="s">
        <v>2162</v>
      </c>
      <c r="B839" s="77" t="s">
        <v>2684</v>
      </c>
      <c r="C839" s="3">
        <v>1941</v>
      </c>
      <c r="D839" s="74" t="s">
        <v>35</v>
      </c>
      <c r="E839" s="100">
        <v>488.62</v>
      </c>
      <c r="F839" s="100">
        <v>0</v>
      </c>
      <c r="G839" s="100">
        <v>11.5</v>
      </c>
      <c r="H839" s="100">
        <v>0</v>
      </c>
      <c r="I839" s="100">
        <v>0</v>
      </c>
      <c r="J839" s="130">
        <v>500.12</v>
      </c>
      <c r="K839" s="135" t="str">
        <f>IFERROR(VLOOKUP(C839,'CEDARS School FRPL'!$C$4:$H$20003, 6, FALSE), "No")</f>
        <v>No</v>
      </c>
      <c r="L839" s="94">
        <f>IFERROR(VLOOKUP($C839,'CEDARS School FRPL'!$C$4:$G$20003,3,FALSE),"NO Enroll Rprtd")</f>
        <v>0.32900000000000001</v>
      </c>
      <c r="M839" s="94"/>
      <c r="N839" s="167"/>
      <c r="O839" s="136"/>
    </row>
    <row r="840" spans="1:15">
      <c r="A840" s="77" t="s">
        <v>2162</v>
      </c>
      <c r="B840" s="77" t="s">
        <v>2684</v>
      </c>
      <c r="C840" s="3">
        <v>2824</v>
      </c>
      <c r="D840" s="74" t="s">
        <v>36</v>
      </c>
      <c r="E840" s="100">
        <v>471.89</v>
      </c>
      <c r="F840" s="100">
        <v>0</v>
      </c>
      <c r="G840" s="100">
        <v>0</v>
      </c>
      <c r="H840" s="100">
        <v>0</v>
      </c>
      <c r="I840" s="100">
        <v>0</v>
      </c>
      <c r="J840" s="130">
        <v>471.89</v>
      </c>
      <c r="K840" s="135" t="str">
        <f>IFERROR(VLOOKUP(C840,'CEDARS School FRPL'!$C$4:$H$20003, 6, FALSE), "No")</f>
        <v>Yes</v>
      </c>
      <c r="L840" s="94">
        <f>IFERROR(VLOOKUP($C840,'CEDARS School FRPL'!$C$4:$G$20003,3,FALSE),"NO Enroll Rprtd")</f>
        <v>0.83409999999999995</v>
      </c>
      <c r="N840" s="167"/>
      <c r="O840" s="136"/>
    </row>
    <row r="841" spans="1:15">
      <c r="A841" s="77" t="s">
        <v>2162</v>
      </c>
      <c r="B841" s="77" t="s">
        <v>2684</v>
      </c>
      <c r="C841" s="3">
        <v>2825</v>
      </c>
      <c r="D841" s="74" t="s">
        <v>37</v>
      </c>
      <c r="E841" s="100">
        <v>429.11</v>
      </c>
      <c r="F841" s="100">
        <v>0</v>
      </c>
      <c r="G841" s="100">
        <v>0</v>
      </c>
      <c r="H841" s="100">
        <v>0</v>
      </c>
      <c r="I841" s="100">
        <v>0</v>
      </c>
      <c r="J841" s="130">
        <v>429.11</v>
      </c>
      <c r="K841" s="135" t="str">
        <f>IFERROR(VLOOKUP(C841,'CEDARS School FRPL'!$C$4:$H$20003, 6, FALSE), "No")</f>
        <v>Yes</v>
      </c>
      <c r="L841" s="94">
        <f>IFERROR(VLOOKUP($C841,'CEDARS School FRPL'!$C$4:$G$20003,3,FALSE),"NO Enroll Rprtd")</f>
        <v>0.84509999999999996</v>
      </c>
      <c r="N841" s="167"/>
      <c r="O841" s="136"/>
    </row>
    <row r="842" spans="1:15">
      <c r="A842" s="77" t="s">
        <v>2162</v>
      </c>
      <c r="B842" s="77" t="s">
        <v>2684</v>
      </c>
      <c r="C842" s="3">
        <v>2826</v>
      </c>
      <c r="D842" s="74" t="s">
        <v>38</v>
      </c>
      <c r="E842" s="100">
        <v>1664.9</v>
      </c>
      <c r="F842" s="100">
        <v>0</v>
      </c>
      <c r="G842" s="100">
        <v>114.88</v>
      </c>
      <c r="H842" s="100">
        <v>0</v>
      </c>
      <c r="I842" s="100">
        <v>0</v>
      </c>
      <c r="J842" s="130">
        <v>1779.7800000000002</v>
      </c>
      <c r="K842" s="135" t="str">
        <f>IFERROR(VLOOKUP(C842,'CEDARS School FRPL'!$C$4:$H$20003, 6, FALSE), "No")</f>
        <v>Yes</v>
      </c>
      <c r="L842" s="94">
        <f>IFERROR(VLOOKUP($C842,'CEDARS School FRPL'!$C$4:$G$20003,3,FALSE),"NO Enroll Rprtd")</f>
        <v>0.6673</v>
      </c>
      <c r="N842" s="167"/>
      <c r="O842" s="136"/>
    </row>
    <row r="843" spans="1:15">
      <c r="A843" s="77" t="s">
        <v>2162</v>
      </c>
      <c r="B843" s="77" t="s">
        <v>2684</v>
      </c>
      <c r="C843" s="3">
        <v>3077</v>
      </c>
      <c r="D843" s="74" t="s">
        <v>39</v>
      </c>
      <c r="E843" s="100">
        <v>415.62</v>
      </c>
      <c r="F843" s="100">
        <v>0</v>
      </c>
      <c r="G843" s="100">
        <v>0</v>
      </c>
      <c r="H843" s="100">
        <v>0</v>
      </c>
      <c r="I843" s="100">
        <v>0</v>
      </c>
      <c r="J843" s="130">
        <v>415.62</v>
      </c>
      <c r="K843" s="135" t="str">
        <f>IFERROR(VLOOKUP(C843,'CEDARS School FRPL'!$C$4:$H$20003, 6, FALSE), "No")</f>
        <v>Yes</v>
      </c>
      <c r="L843" s="94">
        <f>IFERROR(VLOOKUP($C843,'CEDARS School FRPL'!$C$4:$G$20003,3,FALSE),"NO Enroll Rprtd")</f>
        <v>0.76910000000000001</v>
      </c>
      <c r="N843" s="167"/>
      <c r="O843" s="136"/>
    </row>
    <row r="844" spans="1:15">
      <c r="A844" s="77" t="s">
        <v>2162</v>
      </c>
      <c r="B844" s="77" t="s">
        <v>2684</v>
      </c>
      <c r="C844" s="3">
        <v>3144</v>
      </c>
      <c r="D844" s="74" t="s">
        <v>40</v>
      </c>
      <c r="E844" s="100">
        <v>384.44</v>
      </c>
      <c r="F844" s="100">
        <v>17.22</v>
      </c>
      <c r="G844" s="100">
        <v>0</v>
      </c>
      <c r="H844" s="100">
        <v>0</v>
      </c>
      <c r="I844" s="100">
        <v>0</v>
      </c>
      <c r="J844" s="130">
        <v>401.65999999999997</v>
      </c>
      <c r="K844" s="135" t="str">
        <f>IFERROR(VLOOKUP(C844,'CEDARS School FRPL'!$C$4:$H$20003, 6, FALSE), "No")</f>
        <v>Yes</v>
      </c>
      <c r="L844" s="94">
        <f>IFERROR(VLOOKUP($C844,'CEDARS School FRPL'!$C$4:$G$20003,3,FALSE),"NO Enroll Rprtd")</f>
        <v>0.74490000000000001</v>
      </c>
      <c r="N844" s="167"/>
      <c r="O844" s="136"/>
    </row>
    <row r="845" spans="1:15">
      <c r="A845" s="77" t="s">
        <v>2162</v>
      </c>
      <c r="B845" s="77" t="s">
        <v>2684</v>
      </c>
      <c r="C845" s="3">
        <v>3267</v>
      </c>
      <c r="D845" s="74" t="s">
        <v>41</v>
      </c>
      <c r="E845" s="100">
        <v>735.54</v>
      </c>
      <c r="F845" s="100">
        <v>0</v>
      </c>
      <c r="G845" s="100">
        <v>0</v>
      </c>
      <c r="H845" s="100">
        <v>0</v>
      </c>
      <c r="I845" s="100">
        <v>0</v>
      </c>
      <c r="J845" s="130">
        <v>735.54</v>
      </c>
      <c r="K845" s="135" t="str">
        <f>IFERROR(VLOOKUP(C845,'CEDARS School FRPL'!$C$4:$H$20003, 6, FALSE), "No")</f>
        <v>Yes</v>
      </c>
      <c r="L845" s="94">
        <f>IFERROR(VLOOKUP($C845,'CEDARS School FRPL'!$C$4:$G$20003,3,FALSE),"NO Enroll Rprtd")</f>
        <v>0.80549999999999999</v>
      </c>
      <c r="N845" s="167"/>
      <c r="O845" s="136"/>
    </row>
    <row r="846" spans="1:15">
      <c r="A846" s="77" t="s">
        <v>2162</v>
      </c>
      <c r="B846" s="77" t="s">
        <v>2684</v>
      </c>
      <c r="C846" s="3">
        <v>3315</v>
      </c>
      <c r="D846" s="74" t="s">
        <v>42</v>
      </c>
      <c r="E846" s="100">
        <v>379.33</v>
      </c>
      <c r="F846" s="100">
        <v>0</v>
      </c>
      <c r="G846" s="100">
        <v>0</v>
      </c>
      <c r="H846" s="100">
        <v>0</v>
      </c>
      <c r="I846" s="100">
        <v>0</v>
      </c>
      <c r="J846" s="130">
        <v>379.33</v>
      </c>
      <c r="K846" s="135" t="str">
        <f>IFERROR(VLOOKUP(C846,'CEDARS School FRPL'!$C$4:$H$20003, 6, FALSE), "No")</f>
        <v>Yes</v>
      </c>
      <c r="L846" s="94">
        <f>IFERROR(VLOOKUP($C846,'CEDARS School FRPL'!$C$4:$G$20003,3,FALSE),"NO Enroll Rprtd")</f>
        <v>0.79190000000000005</v>
      </c>
      <c r="N846" s="167"/>
      <c r="O846" s="136"/>
    </row>
    <row r="847" spans="1:15">
      <c r="A847" s="77" t="s">
        <v>2162</v>
      </c>
      <c r="B847" s="77" t="s">
        <v>2684</v>
      </c>
      <c r="C847" s="3">
        <v>3369</v>
      </c>
      <c r="D847" s="74" t="s">
        <v>43</v>
      </c>
      <c r="E847" s="100">
        <v>397.11</v>
      </c>
      <c r="F847" s="100">
        <v>0</v>
      </c>
      <c r="G847" s="100">
        <v>0</v>
      </c>
      <c r="H847" s="100">
        <v>0</v>
      </c>
      <c r="I847" s="100">
        <v>0</v>
      </c>
      <c r="J847" s="130">
        <v>397.11</v>
      </c>
      <c r="K847" s="135" t="str">
        <f>IFERROR(VLOOKUP(C847,'CEDARS School FRPL'!$C$4:$H$20003, 6, FALSE), "No")</f>
        <v>Yes</v>
      </c>
      <c r="L847" s="94">
        <f>IFERROR(VLOOKUP($C847,'CEDARS School FRPL'!$C$4:$G$20003,3,FALSE),"NO Enroll Rprtd")</f>
        <v>0.67090000000000005</v>
      </c>
      <c r="N847" s="167"/>
      <c r="O847" s="136"/>
    </row>
    <row r="848" spans="1:15">
      <c r="A848" s="77" t="s">
        <v>2162</v>
      </c>
      <c r="B848" s="77" t="s">
        <v>2684</v>
      </c>
      <c r="C848" s="3">
        <v>3472</v>
      </c>
      <c r="D848" s="74" t="s">
        <v>44</v>
      </c>
      <c r="E848" s="100">
        <v>696.02</v>
      </c>
      <c r="F848" s="100">
        <v>0</v>
      </c>
      <c r="G848" s="100">
        <v>0</v>
      </c>
      <c r="H848" s="100">
        <v>0</v>
      </c>
      <c r="I848" s="100">
        <v>0</v>
      </c>
      <c r="J848" s="130">
        <v>696.02</v>
      </c>
      <c r="K848" s="135" t="str">
        <f>IFERROR(VLOOKUP(C848,'CEDARS School FRPL'!$C$4:$H$20003, 6, FALSE), "No")</f>
        <v>Yes</v>
      </c>
      <c r="L848" s="94">
        <f>IFERROR(VLOOKUP($C848,'CEDARS School FRPL'!$C$4:$G$20003,3,FALSE),"NO Enroll Rprtd")</f>
        <v>0.88</v>
      </c>
      <c r="N848" s="167"/>
      <c r="O848" s="136"/>
    </row>
    <row r="849" spans="1:15">
      <c r="A849" s="77" t="s">
        <v>2162</v>
      </c>
      <c r="B849" s="77" t="s">
        <v>2684</v>
      </c>
      <c r="C849" s="3">
        <v>3731</v>
      </c>
      <c r="D849" s="74" t="s">
        <v>45</v>
      </c>
      <c r="E849" s="100">
        <v>1636.16</v>
      </c>
      <c r="F849" s="100">
        <v>0</v>
      </c>
      <c r="G849" s="100">
        <v>184.72</v>
      </c>
      <c r="H849" s="100">
        <v>0</v>
      </c>
      <c r="I849" s="100">
        <v>0</v>
      </c>
      <c r="J849" s="130">
        <v>1820.88</v>
      </c>
      <c r="K849" s="135" t="str">
        <f>IFERROR(VLOOKUP(C849,'CEDARS School FRPL'!$C$4:$H$20003, 6, FALSE), "No")</f>
        <v>No</v>
      </c>
      <c r="L849" s="94">
        <f>IFERROR(VLOOKUP($C849,'CEDARS School FRPL'!$C$4:$G$20003,3,FALSE),"NO Enroll Rprtd")</f>
        <v>0.41389999999999999</v>
      </c>
      <c r="N849" s="167"/>
      <c r="O849" s="136"/>
    </row>
    <row r="850" spans="1:15">
      <c r="A850" s="77" t="s">
        <v>2162</v>
      </c>
      <c r="B850" s="77" t="s">
        <v>2684</v>
      </c>
      <c r="C850" s="3">
        <v>4028</v>
      </c>
      <c r="D850" s="74" t="s">
        <v>46</v>
      </c>
      <c r="E850" s="100">
        <v>898.44</v>
      </c>
      <c r="F850" s="100">
        <v>0</v>
      </c>
      <c r="G850" s="100">
        <v>0</v>
      </c>
      <c r="H850" s="100">
        <v>0</v>
      </c>
      <c r="I850" s="100">
        <v>0</v>
      </c>
      <c r="J850" s="130">
        <v>898.44</v>
      </c>
      <c r="K850" s="135" t="str">
        <f>IFERROR(VLOOKUP(C850,'CEDARS School FRPL'!$C$4:$H$20003, 6, FALSE), "No")</f>
        <v>No</v>
      </c>
      <c r="L850" s="94">
        <f>IFERROR(VLOOKUP($C850,'CEDARS School FRPL'!$C$4:$G$20003,3,FALSE),"NO Enroll Rprtd")</f>
        <v>0.27429999999999999</v>
      </c>
      <c r="N850" s="167"/>
      <c r="O850" s="136"/>
    </row>
    <row r="851" spans="1:15">
      <c r="A851" s="77" t="s">
        <v>2162</v>
      </c>
      <c r="B851" s="77" t="s">
        <v>2684</v>
      </c>
      <c r="C851" s="3">
        <v>4072</v>
      </c>
      <c r="D851" s="74" t="s">
        <v>47</v>
      </c>
      <c r="E851" s="100">
        <v>353</v>
      </c>
      <c r="F851" s="100">
        <v>0</v>
      </c>
      <c r="G851" s="100">
        <v>0</v>
      </c>
      <c r="H851" s="100">
        <v>0</v>
      </c>
      <c r="I851" s="100">
        <v>0</v>
      </c>
      <c r="J851" s="130">
        <v>353</v>
      </c>
      <c r="K851" s="135" t="str">
        <f>IFERROR(VLOOKUP(C851,'CEDARS School FRPL'!$C$4:$H$20003, 6, FALSE), "No")</f>
        <v>Yes</v>
      </c>
      <c r="L851" s="94">
        <f>IFERROR(VLOOKUP($C851,'CEDARS School FRPL'!$C$4:$G$20003,3,FALSE),"NO Enroll Rprtd")</f>
        <v>0.63219999999999998</v>
      </c>
      <c r="N851" s="167"/>
      <c r="O851" s="136"/>
    </row>
    <row r="852" spans="1:15">
      <c r="A852" s="77" t="s">
        <v>2162</v>
      </c>
      <c r="B852" s="77" t="s">
        <v>2684</v>
      </c>
      <c r="C852" s="3">
        <v>4073</v>
      </c>
      <c r="D852" s="74" t="s">
        <v>48</v>
      </c>
      <c r="E852" s="100">
        <v>416.11</v>
      </c>
      <c r="F852" s="100">
        <v>0</v>
      </c>
      <c r="G852" s="100">
        <v>0</v>
      </c>
      <c r="H852" s="100">
        <v>0</v>
      </c>
      <c r="I852" s="100">
        <v>0</v>
      </c>
      <c r="J852" s="130">
        <v>416.11</v>
      </c>
      <c r="K852" s="135" t="str">
        <f>IFERROR(VLOOKUP(C852,'CEDARS School FRPL'!$C$4:$H$20003, 6, FALSE), "No")</f>
        <v>Yes</v>
      </c>
      <c r="L852" s="94">
        <f>IFERROR(VLOOKUP($C852,'CEDARS School FRPL'!$C$4:$G$20003,3,FALSE),"NO Enroll Rprtd")</f>
        <v>0.60950000000000004</v>
      </c>
      <c r="N852" s="167"/>
      <c r="O852" s="136"/>
    </row>
    <row r="853" spans="1:15">
      <c r="A853" s="77" t="s">
        <v>2162</v>
      </c>
      <c r="B853" s="77" t="s">
        <v>2684</v>
      </c>
      <c r="C853" s="3">
        <v>4118</v>
      </c>
      <c r="D853" s="74" t="s">
        <v>2685</v>
      </c>
      <c r="E853" s="100">
        <v>601.54</v>
      </c>
      <c r="F853" s="100">
        <v>0</v>
      </c>
      <c r="G853" s="100">
        <v>0</v>
      </c>
      <c r="H853" s="100">
        <v>0</v>
      </c>
      <c r="I853" s="100">
        <v>0</v>
      </c>
      <c r="J853" s="130">
        <v>601.54</v>
      </c>
      <c r="K853" s="135" t="str">
        <f>IFERROR(VLOOKUP(C853,'CEDARS School FRPL'!$C$4:$H$20003, 6, FALSE), "No")</f>
        <v>No</v>
      </c>
      <c r="L853" s="94">
        <f>IFERROR(VLOOKUP($C853,'CEDARS School FRPL'!$C$4:$G$20003,3,FALSE),"NO Enroll Rprtd")</f>
        <v>0.30730000000000002</v>
      </c>
      <c r="N853" s="167"/>
      <c r="O853" s="136"/>
    </row>
    <row r="854" spans="1:15">
      <c r="A854" s="77" t="s">
        <v>2162</v>
      </c>
      <c r="B854" s="77" t="s">
        <v>2684</v>
      </c>
      <c r="C854" s="3">
        <v>4136</v>
      </c>
      <c r="D854" s="74" t="s">
        <v>49</v>
      </c>
      <c r="E854" s="100">
        <v>412.89</v>
      </c>
      <c r="F854" s="100">
        <v>0</v>
      </c>
      <c r="G854" s="100">
        <v>0</v>
      </c>
      <c r="H854" s="100">
        <v>0</v>
      </c>
      <c r="I854" s="100">
        <v>0</v>
      </c>
      <c r="J854" s="130">
        <v>412.89</v>
      </c>
      <c r="K854" s="135" t="str">
        <f>IFERROR(VLOOKUP(C854,'CEDARS School FRPL'!$C$4:$H$20003, 6, FALSE), "No")</f>
        <v>Yes</v>
      </c>
      <c r="L854" s="94">
        <f>IFERROR(VLOOKUP($C854,'CEDARS School FRPL'!$C$4:$G$20003,3,FALSE),"NO Enroll Rprtd")</f>
        <v>0.57320000000000004</v>
      </c>
      <c r="N854" s="167"/>
      <c r="O854" s="136"/>
    </row>
    <row r="855" spans="1:15">
      <c r="A855" s="77" t="s">
        <v>2162</v>
      </c>
      <c r="B855" s="77" t="s">
        <v>2684</v>
      </c>
      <c r="C855" s="3">
        <v>4181</v>
      </c>
      <c r="D855" s="74" t="s">
        <v>50</v>
      </c>
      <c r="E855" s="100">
        <v>435.78</v>
      </c>
      <c r="F855" s="100">
        <v>0</v>
      </c>
      <c r="G855" s="100">
        <v>0</v>
      </c>
      <c r="H855" s="100">
        <v>0</v>
      </c>
      <c r="I855" s="100">
        <v>0</v>
      </c>
      <c r="J855" s="130">
        <v>435.78</v>
      </c>
      <c r="K855" s="135" t="str">
        <f>IFERROR(VLOOKUP(C855,'CEDARS School FRPL'!$C$4:$H$20003, 6, FALSE), "No")</f>
        <v>Yes</v>
      </c>
      <c r="L855" s="94">
        <f>IFERROR(VLOOKUP($C855,'CEDARS School FRPL'!$C$4:$G$20003,3,FALSE),"NO Enroll Rprtd")</f>
        <v>0.57540000000000002</v>
      </c>
      <c r="N855" s="167"/>
      <c r="O855" s="136"/>
    </row>
    <row r="856" spans="1:15">
      <c r="A856" s="77" t="s">
        <v>2162</v>
      </c>
      <c r="B856" s="77" t="s">
        <v>2684</v>
      </c>
      <c r="C856" s="3">
        <v>4202</v>
      </c>
      <c r="D856" s="74" t="s">
        <v>51</v>
      </c>
      <c r="E856" s="100">
        <v>508.13</v>
      </c>
      <c r="F856" s="100">
        <v>0</v>
      </c>
      <c r="G856" s="100">
        <v>0</v>
      </c>
      <c r="H856" s="100">
        <v>0</v>
      </c>
      <c r="I856" s="100">
        <v>0</v>
      </c>
      <c r="J856" s="130">
        <v>508.13</v>
      </c>
      <c r="K856" s="135" t="str">
        <f>IFERROR(VLOOKUP(C856,'CEDARS School FRPL'!$C$4:$H$20003, 6, FALSE), "No")</f>
        <v>Yes</v>
      </c>
      <c r="L856" s="94">
        <f>IFERROR(VLOOKUP($C856,'CEDARS School FRPL'!$C$4:$G$20003,3,FALSE),"NO Enroll Rprtd")</f>
        <v>0.5776</v>
      </c>
      <c r="N856" s="167"/>
      <c r="O856" s="136"/>
    </row>
    <row r="857" spans="1:15">
      <c r="A857" s="77" t="s">
        <v>2162</v>
      </c>
      <c r="B857" s="77" t="s">
        <v>2684</v>
      </c>
      <c r="C857" s="3">
        <v>4418</v>
      </c>
      <c r="D857" s="74" t="s">
        <v>52</v>
      </c>
      <c r="E857" s="100">
        <v>659.67</v>
      </c>
      <c r="F857" s="100">
        <v>14.67</v>
      </c>
      <c r="G857" s="100">
        <v>0</v>
      </c>
      <c r="H857" s="100">
        <v>0</v>
      </c>
      <c r="I857" s="100">
        <v>0</v>
      </c>
      <c r="J857" s="130">
        <v>674.33999999999992</v>
      </c>
      <c r="K857" s="135" t="str">
        <f>IFERROR(VLOOKUP(C857,'CEDARS School FRPL'!$C$4:$H$20003, 6, FALSE), "No")</f>
        <v>Yes</v>
      </c>
      <c r="L857" s="94">
        <f>IFERROR(VLOOKUP($C857,'CEDARS School FRPL'!$C$4:$G$20003,3,FALSE),"NO Enroll Rprtd")</f>
        <v>0.91749999999999998</v>
      </c>
      <c r="N857" s="167"/>
      <c r="O857" s="136"/>
    </row>
    <row r="858" spans="1:15">
      <c r="A858" s="77" t="s">
        <v>2162</v>
      </c>
      <c r="B858" s="77" t="s">
        <v>2684</v>
      </c>
      <c r="C858" s="3">
        <v>4429</v>
      </c>
      <c r="D858" s="74" t="s">
        <v>53</v>
      </c>
      <c r="E858" s="100">
        <v>848.08</v>
      </c>
      <c r="F858" s="100">
        <v>0</v>
      </c>
      <c r="G858" s="100">
        <v>0</v>
      </c>
      <c r="H858" s="100">
        <v>0</v>
      </c>
      <c r="I858" s="100">
        <v>0</v>
      </c>
      <c r="J858" s="130">
        <v>848.08</v>
      </c>
      <c r="K858" s="135" t="str">
        <f>IFERROR(VLOOKUP(C858,'CEDARS School FRPL'!$C$4:$H$20003, 6, FALSE), "No")</f>
        <v>Yes</v>
      </c>
      <c r="L858" s="94">
        <f>IFERROR(VLOOKUP($C858,'CEDARS School FRPL'!$C$4:$G$20003,3,FALSE),"NO Enroll Rprtd")</f>
        <v>0.5958</v>
      </c>
      <c r="N858" s="167"/>
      <c r="O858" s="136"/>
    </row>
    <row r="859" spans="1:15">
      <c r="A859" s="77" t="s">
        <v>2162</v>
      </c>
      <c r="B859" s="77" t="s">
        <v>2684</v>
      </c>
      <c r="C859" s="3">
        <v>4446</v>
      </c>
      <c r="D859" s="74" t="s">
        <v>54</v>
      </c>
      <c r="E859" s="100">
        <v>484.13</v>
      </c>
      <c r="F859" s="100">
        <v>0</v>
      </c>
      <c r="G859" s="100">
        <v>0</v>
      </c>
      <c r="H859" s="100">
        <v>0</v>
      </c>
      <c r="I859" s="100">
        <v>0</v>
      </c>
      <c r="J859" s="130">
        <v>484.13</v>
      </c>
      <c r="K859" s="135" t="str">
        <f>IFERROR(VLOOKUP(C859,'CEDARS School FRPL'!$C$4:$H$20003, 6, FALSE), "No")</f>
        <v>No</v>
      </c>
      <c r="L859" s="94">
        <f>IFERROR(VLOOKUP($C859,'CEDARS School FRPL'!$C$4:$G$20003,3,FALSE),"NO Enroll Rprtd")</f>
        <v>0.33579999999999999</v>
      </c>
      <c r="N859" s="167"/>
      <c r="O859" s="136"/>
    </row>
    <row r="860" spans="1:15">
      <c r="A860" s="77" t="s">
        <v>2162</v>
      </c>
      <c r="B860" s="77" t="s">
        <v>2684</v>
      </c>
      <c r="C860" s="3">
        <v>4484</v>
      </c>
      <c r="D860" s="74" t="s">
        <v>55</v>
      </c>
      <c r="E860" s="100">
        <v>1397.45</v>
      </c>
      <c r="F860" s="100">
        <v>0</v>
      </c>
      <c r="G860" s="100">
        <v>123.87</v>
      </c>
      <c r="H860" s="100">
        <v>0</v>
      </c>
      <c r="I860" s="100">
        <v>0</v>
      </c>
      <c r="J860" s="130">
        <v>1521.3200000000002</v>
      </c>
      <c r="K860" s="135" t="str">
        <f>IFERROR(VLOOKUP(C860,'CEDARS School FRPL'!$C$4:$H$20003, 6, FALSE), "No")</f>
        <v>Yes</v>
      </c>
      <c r="L860" s="94">
        <f>IFERROR(VLOOKUP($C860,'CEDARS School FRPL'!$C$4:$G$20003,3,FALSE),"NO Enroll Rprtd")</f>
        <v>0.55179999999999996</v>
      </c>
      <c r="N860" s="167"/>
      <c r="O860" s="136"/>
    </row>
    <row r="861" spans="1:15">
      <c r="A861" s="77" t="s">
        <v>2162</v>
      </c>
      <c r="B861" s="77" t="s">
        <v>2684</v>
      </c>
      <c r="C861" s="3">
        <v>5106</v>
      </c>
      <c r="D861" s="74" t="s">
        <v>56</v>
      </c>
      <c r="E861" s="100">
        <v>64.13</v>
      </c>
      <c r="F861" s="100">
        <v>0</v>
      </c>
      <c r="G861" s="100">
        <v>0</v>
      </c>
      <c r="H861" s="100">
        <v>0</v>
      </c>
      <c r="I861" s="100">
        <v>0</v>
      </c>
      <c r="J861" s="130">
        <v>64.13</v>
      </c>
      <c r="K861" s="135" t="str">
        <f>IFERROR(VLOOKUP(C861,'CEDARS School FRPL'!$C$4:$H$20003, 6, FALSE), "No")</f>
        <v>Yes</v>
      </c>
      <c r="L861" s="94">
        <f>IFERROR(VLOOKUP($C861,'CEDARS School FRPL'!$C$4:$G$20003,3,FALSE),"NO Enroll Rprtd")</f>
        <v>0.61799999999999999</v>
      </c>
      <c r="N861" s="167"/>
      <c r="O861" s="136"/>
    </row>
    <row r="862" spans="1:15">
      <c r="A862" s="77" t="s">
        <v>2162</v>
      </c>
      <c r="B862" s="77" t="s">
        <v>2684</v>
      </c>
      <c r="C862" s="3">
        <v>5220</v>
      </c>
      <c r="D862" s="74" t="s">
        <v>57</v>
      </c>
      <c r="E862" s="100">
        <v>475</v>
      </c>
      <c r="F862" s="100">
        <v>0</v>
      </c>
      <c r="G862" s="100">
        <v>0</v>
      </c>
      <c r="H862" s="100">
        <v>0</v>
      </c>
      <c r="I862" s="100">
        <v>0</v>
      </c>
      <c r="J862" s="130">
        <v>475</v>
      </c>
      <c r="K862" s="135" t="str">
        <f>IFERROR(VLOOKUP(C862,'CEDARS School FRPL'!$C$4:$H$20003, 6, FALSE), "No")</f>
        <v>No</v>
      </c>
      <c r="L862" s="94">
        <f>IFERROR(VLOOKUP($C862,'CEDARS School FRPL'!$C$4:$G$20003,3,FALSE),"NO Enroll Rprtd")</f>
        <v>0.21790000000000001</v>
      </c>
      <c r="N862" s="167"/>
      <c r="O862" s="136"/>
    </row>
    <row r="863" spans="1:15">
      <c r="A863" s="77" t="s">
        <v>2162</v>
      </c>
      <c r="B863" s="77" t="s">
        <v>2684</v>
      </c>
      <c r="C863" s="3">
        <v>5438</v>
      </c>
      <c r="D863" s="74" t="s">
        <v>58</v>
      </c>
      <c r="E863" s="100">
        <v>513.92999999999995</v>
      </c>
      <c r="F863" s="100">
        <v>0</v>
      </c>
      <c r="G863" s="100">
        <v>0</v>
      </c>
      <c r="H863" s="100">
        <v>0</v>
      </c>
      <c r="I863" s="100">
        <v>0</v>
      </c>
      <c r="J863" s="130">
        <v>513.92999999999995</v>
      </c>
      <c r="K863" s="135" t="str">
        <f>IFERROR(VLOOKUP(C863,'CEDARS School FRPL'!$C$4:$H$20003, 6, FALSE), "No")</f>
        <v>No</v>
      </c>
      <c r="L863" s="94">
        <f>IFERROR(VLOOKUP($C863,'CEDARS School FRPL'!$C$4:$G$20003,3,FALSE),"NO Enroll Rprtd")</f>
        <v>0.35039999999999999</v>
      </c>
      <c r="N863" s="167"/>
      <c r="O863" s="136"/>
    </row>
    <row r="864" spans="1:15">
      <c r="A864" s="77" t="s">
        <v>2162</v>
      </c>
      <c r="B864" s="77" t="s">
        <v>2684</v>
      </c>
      <c r="C864" s="3">
        <v>5439</v>
      </c>
      <c r="D864" s="74" t="s">
        <v>59</v>
      </c>
      <c r="E864" s="100">
        <v>950.84</v>
      </c>
      <c r="F864" s="100">
        <v>0</v>
      </c>
      <c r="G864" s="100">
        <v>0</v>
      </c>
      <c r="H864" s="100">
        <v>0</v>
      </c>
      <c r="I864" s="100">
        <v>0</v>
      </c>
      <c r="J864" s="130">
        <v>950.84</v>
      </c>
      <c r="K864" s="135" t="str">
        <f>IFERROR(VLOOKUP(C864,'CEDARS School FRPL'!$C$4:$H$20003, 6, FALSE), "No")</f>
        <v>Yes</v>
      </c>
      <c r="L864" s="94">
        <f>IFERROR(VLOOKUP($C864,'CEDARS School FRPL'!$C$4:$G$20003,3,FALSE),"NO Enroll Rprtd")</f>
        <v>0.4864</v>
      </c>
      <c r="N864" s="167"/>
      <c r="O864" s="136"/>
    </row>
    <row r="865" spans="1:15">
      <c r="A865" s="77" t="s">
        <v>2162</v>
      </c>
      <c r="B865" s="77" t="s">
        <v>2684</v>
      </c>
      <c r="C865" s="3">
        <v>5520</v>
      </c>
      <c r="D865" s="74" t="s">
        <v>2889</v>
      </c>
      <c r="E865" s="100">
        <v>581.95000000000005</v>
      </c>
      <c r="F865" s="100">
        <v>0</v>
      </c>
      <c r="G865" s="100">
        <v>0</v>
      </c>
      <c r="H865" s="100">
        <v>0</v>
      </c>
      <c r="I865" s="100">
        <v>0</v>
      </c>
      <c r="J865" s="130">
        <v>581.95000000000005</v>
      </c>
      <c r="K865" s="135" t="str">
        <f>IFERROR(VLOOKUP(C865,'CEDARS School FRPL'!$C$4:$H$20003, 6, FALSE), "No")</f>
        <v>No</v>
      </c>
      <c r="L865" s="94">
        <f>IFERROR(VLOOKUP($C865,'CEDARS School FRPL'!$C$4:$G$20003,3,FALSE),"NO Enroll Rprtd")</f>
        <v>0.2397</v>
      </c>
      <c r="N865" s="167"/>
      <c r="O865" s="136"/>
    </row>
    <row r="866" spans="1:15">
      <c r="A866" s="77" t="s">
        <v>2162</v>
      </c>
      <c r="B866" s="77" t="s">
        <v>2684</v>
      </c>
      <c r="C866" s="3">
        <v>5521</v>
      </c>
      <c r="D866" s="74" t="s">
        <v>2890</v>
      </c>
      <c r="E866" s="100">
        <v>635.66999999999996</v>
      </c>
      <c r="F866" s="100">
        <v>0</v>
      </c>
      <c r="G866" s="100">
        <v>0</v>
      </c>
      <c r="H866" s="100">
        <v>0</v>
      </c>
      <c r="I866" s="100">
        <v>0</v>
      </c>
      <c r="J866" s="130">
        <v>635.66999999999996</v>
      </c>
      <c r="K866" s="135" t="str">
        <f>IFERROR(VLOOKUP(C866,'CEDARS School FRPL'!$C$4:$H$20003, 6, FALSE), "No")</f>
        <v>Yes</v>
      </c>
      <c r="L866" s="94">
        <f>IFERROR(VLOOKUP($C866,'CEDARS School FRPL'!$C$4:$G$20003,3,FALSE),"NO Enroll Rprtd")</f>
        <v>0.68400000000000005</v>
      </c>
      <c r="N866" s="167"/>
      <c r="O866" s="136"/>
    </row>
    <row r="867" spans="1:15">
      <c r="A867" s="77" t="s">
        <v>2162</v>
      </c>
      <c r="B867" s="77" t="s">
        <v>2684</v>
      </c>
      <c r="C867" s="3">
        <v>5727</v>
      </c>
      <c r="D867" s="74" t="s">
        <v>3075</v>
      </c>
      <c r="E867" s="100">
        <v>84.29</v>
      </c>
      <c r="F867" s="100">
        <v>0</v>
      </c>
      <c r="G867" s="100">
        <v>1.4</v>
      </c>
      <c r="H867" s="100">
        <v>0</v>
      </c>
      <c r="I867" s="100">
        <v>0</v>
      </c>
      <c r="J867" s="130">
        <v>85.690000000000012</v>
      </c>
      <c r="K867" s="135" t="str">
        <f>IFERROR(VLOOKUP(C867,'CEDARS School FRPL'!$C$4:$H$20003, 6, FALSE), "No")</f>
        <v>Yes</v>
      </c>
      <c r="L867" s="94">
        <f>IFERROR(VLOOKUP($C867,'CEDARS School FRPL'!$C$4:$G$20003,3,FALSE),"NO Enroll Rprtd")</f>
        <v>0.56889999999999996</v>
      </c>
      <c r="N867" s="167"/>
      <c r="O867" s="136"/>
    </row>
    <row r="868" spans="1:15">
      <c r="A868" s="77" t="s">
        <v>2262</v>
      </c>
      <c r="B868" s="77" t="s">
        <v>2686</v>
      </c>
      <c r="C868" s="3">
        <v>2565</v>
      </c>
      <c r="D868" s="74" t="s">
        <v>919</v>
      </c>
      <c r="E868" s="100">
        <v>367.79</v>
      </c>
      <c r="F868" s="100">
        <v>0</v>
      </c>
      <c r="G868" s="100">
        <v>0</v>
      </c>
      <c r="H868" s="100">
        <v>0</v>
      </c>
      <c r="I868" s="100">
        <v>0</v>
      </c>
      <c r="J868" s="130">
        <v>367.79</v>
      </c>
      <c r="K868" s="135" t="str">
        <f>IFERROR(VLOOKUP(C868,'CEDARS School FRPL'!$C$4:$H$20003, 6, FALSE), "No")</f>
        <v>No</v>
      </c>
      <c r="L868" s="94">
        <f>IFERROR(VLOOKUP($C868,'CEDARS School FRPL'!$C$4:$G$20003,3,FALSE),"NO Enroll Rprtd")</f>
        <v>0.3891</v>
      </c>
      <c r="N868" s="167"/>
      <c r="O868" s="136"/>
    </row>
    <row r="869" spans="1:15">
      <c r="A869" s="77" t="s">
        <v>2262</v>
      </c>
      <c r="B869" s="77" t="s">
        <v>2686</v>
      </c>
      <c r="C869" s="3">
        <v>2797</v>
      </c>
      <c r="D869" s="74" t="s">
        <v>920</v>
      </c>
      <c r="E869" s="100">
        <v>1481.68</v>
      </c>
      <c r="F869" s="100">
        <v>0</v>
      </c>
      <c r="G869" s="100">
        <v>146.16999999999999</v>
      </c>
      <c r="H869" s="100">
        <v>0</v>
      </c>
      <c r="I869" s="100">
        <v>0</v>
      </c>
      <c r="J869" s="130">
        <v>1627.8500000000001</v>
      </c>
      <c r="K869" s="135" t="str">
        <f>IFERROR(VLOOKUP(C869,'CEDARS School FRPL'!$C$4:$H$20003, 6, FALSE), "No")</f>
        <v>Yes</v>
      </c>
      <c r="L869" s="94">
        <f>IFERROR(VLOOKUP($C869,'CEDARS School FRPL'!$C$4:$G$20003,3,FALSE),"NO Enroll Rprtd")</f>
        <v>0.67720000000000002</v>
      </c>
      <c r="N869" s="167"/>
      <c r="O869" s="136"/>
    </row>
    <row r="870" spans="1:15">
      <c r="A870" s="77" t="s">
        <v>2262</v>
      </c>
      <c r="B870" s="77" t="s">
        <v>2686</v>
      </c>
      <c r="C870" s="3">
        <v>2851</v>
      </c>
      <c r="D870" s="74" t="s">
        <v>921</v>
      </c>
      <c r="E870" s="100">
        <v>351.1</v>
      </c>
      <c r="F870" s="100">
        <v>0</v>
      </c>
      <c r="G870" s="100">
        <v>0</v>
      </c>
      <c r="H870" s="100">
        <v>0</v>
      </c>
      <c r="I870" s="100">
        <v>0</v>
      </c>
      <c r="J870" s="130">
        <v>351.1</v>
      </c>
      <c r="K870" s="135" t="str">
        <f>IFERROR(VLOOKUP(C870,'CEDARS School FRPL'!$C$4:$H$20003, 6, FALSE), "No")</f>
        <v>Yes</v>
      </c>
      <c r="L870" s="94">
        <f>IFERROR(VLOOKUP($C870,'CEDARS School FRPL'!$C$4:$G$20003,3,FALSE),"NO Enroll Rprtd")</f>
        <v>0.71740000000000004</v>
      </c>
      <c r="N870" s="167"/>
      <c r="O870" s="136"/>
    </row>
    <row r="871" spans="1:15">
      <c r="A871" s="77" t="s">
        <v>2262</v>
      </c>
      <c r="B871" s="77" t="s">
        <v>2686</v>
      </c>
      <c r="C871" s="3">
        <v>3233</v>
      </c>
      <c r="D871" s="74" t="s">
        <v>922</v>
      </c>
      <c r="E871" s="100">
        <v>653.76</v>
      </c>
      <c r="F871" s="100">
        <v>0</v>
      </c>
      <c r="G871" s="100">
        <v>0</v>
      </c>
      <c r="H871" s="100">
        <v>0</v>
      </c>
      <c r="I871" s="100">
        <v>0</v>
      </c>
      <c r="J871" s="130">
        <v>653.76</v>
      </c>
      <c r="K871" s="135" t="str">
        <f>IFERROR(VLOOKUP(C871,'CEDARS School FRPL'!$C$4:$H$20003, 6, FALSE), "No")</f>
        <v>Yes</v>
      </c>
      <c r="L871" s="94">
        <f>IFERROR(VLOOKUP($C871,'CEDARS School FRPL'!$C$4:$G$20003,3,FALSE),"NO Enroll Rprtd")</f>
        <v>0.58620000000000005</v>
      </c>
      <c r="N871" s="167"/>
      <c r="O871" s="136"/>
    </row>
    <row r="872" spans="1:15">
      <c r="A872" s="77" t="s">
        <v>2262</v>
      </c>
      <c r="B872" s="77" t="s">
        <v>2686</v>
      </c>
      <c r="C872" s="3">
        <v>3388</v>
      </c>
      <c r="D872" s="74" t="s">
        <v>923</v>
      </c>
      <c r="E872" s="100">
        <v>416.62</v>
      </c>
      <c r="F872" s="100">
        <v>0</v>
      </c>
      <c r="G872" s="100">
        <v>0</v>
      </c>
      <c r="H872" s="100">
        <v>0</v>
      </c>
      <c r="I872" s="100">
        <v>0</v>
      </c>
      <c r="J872" s="130">
        <v>416.62</v>
      </c>
      <c r="K872" s="135" t="str">
        <f>IFERROR(VLOOKUP(C872,'CEDARS School FRPL'!$C$4:$H$20003, 6, FALSE), "No")</f>
        <v>Yes</v>
      </c>
      <c r="L872" s="94">
        <f>IFERROR(VLOOKUP($C872,'CEDARS School FRPL'!$C$4:$G$20003,3,FALSE),"NO Enroll Rprtd")</f>
        <v>0.52780000000000005</v>
      </c>
      <c r="N872" s="167"/>
      <c r="O872" s="136"/>
    </row>
    <row r="873" spans="1:15">
      <c r="A873" s="77" t="s">
        <v>2262</v>
      </c>
      <c r="B873" s="77" t="s">
        <v>2686</v>
      </c>
      <c r="C873" s="3">
        <v>3389</v>
      </c>
      <c r="D873" s="74" t="s">
        <v>924</v>
      </c>
      <c r="E873" s="100">
        <v>488.78</v>
      </c>
      <c r="F873" s="100">
        <v>0</v>
      </c>
      <c r="G873" s="100">
        <v>0</v>
      </c>
      <c r="H873" s="100">
        <v>0</v>
      </c>
      <c r="I873" s="100">
        <v>0</v>
      </c>
      <c r="J873" s="130">
        <v>488.78</v>
      </c>
      <c r="K873" s="135" t="str">
        <f>IFERROR(VLOOKUP(C873,'CEDARS School FRPL'!$C$4:$H$20003, 6, FALSE), "No")</f>
        <v>Yes</v>
      </c>
      <c r="L873" s="94">
        <f>IFERROR(VLOOKUP($C873,'CEDARS School FRPL'!$C$4:$G$20003,3,FALSE),"NO Enroll Rprtd")</f>
        <v>0.67579999999999996</v>
      </c>
      <c r="N873" s="167"/>
      <c r="O873" s="136"/>
    </row>
    <row r="874" spans="1:15">
      <c r="A874" s="77" t="s">
        <v>2262</v>
      </c>
      <c r="B874" s="77" t="s">
        <v>2686</v>
      </c>
      <c r="C874" s="3">
        <v>3491</v>
      </c>
      <c r="D874" s="74" t="s">
        <v>925</v>
      </c>
      <c r="E874" s="100">
        <v>448.33</v>
      </c>
      <c r="F874" s="100">
        <v>0</v>
      </c>
      <c r="G874" s="100">
        <v>0</v>
      </c>
      <c r="H874" s="100">
        <v>0</v>
      </c>
      <c r="I874" s="100">
        <v>0</v>
      </c>
      <c r="J874" s="130">
        <v>448.33</v>
      </c>
      <c r="K874" s="135" t="str">
        <f>IFERROR(VLOOKUP(C874,'CEDARS School FRPL'!$C$4:$H$20003, 6, FALSE), "No")</f>
        <v>Yes</v>
      </c>
      <c r="L874" s="94">
        <f>IFERROR(VLOOKUP($C874,'CEDARS School FRPL'!$C$4:$G$20003,3,FALSE),"NO Enroll Rprtd")</f>
        <v>0.69850000000000001</v>
      </c>
      <c r="N874" s="167"/>
      <c r="O874" s="136"/>
    </row>
    <row r="875" spans="1:15">
      <c r="A875" s="77" t="s">
        <v>2262</v>
      </c>
      <c r="B875" s="77" t="s">
        <v>2686</v>
      </c>
      <c r="C875" s="3">
        <v>3550</v>
      </c>
      <c r="D875" s="74" t="s">
        <v>926</v>
      </c>
      <c r="E875" s="100">
        <v>429.45</v>
      </c>
      <c r="F875" s="100">
        <v>0</v>
      </c>
      <c r="G875" s="100">
        <v>0</v>
      </c>
      <c r="H875" s="100">
        <v>0</v>
      </c>
      <c r="I875" s="100">
        <v>0</v>
      </c>
      <c r="J875" s="130">
        <v>429.45</v>
      </c>
      <c r="K875" s="135" t="str">
        <f>IFERROR(VLOOKUP(C875,'CEDARS School FRPL'!$C$4:$H$20003, 6, FALSE), "No")</f>
        <v>No</v>
      </c>
      <c r="L875" s="94">
        <f>IFERROR(VLOOKUP($C875,'CEDARS School FRPL'!$C$4:$G$20003,3,FALSE),"NO Enroll Rprtd")</f>
        <v>0.31380000000000002</v>
      </c>
      <c r="N875" s="167"/>
      <c r="O875" s="136"/>
    </row>
    <row r="876" spans="1:15">
      <c r="A876" s="77" t="s">
        <v>2262</v>
      </c>
      <c r="B876" s="77" t="s">
        <v>2686</v>
      </c>
      <c r="C876" s="3">
        <v>3593</v>
      </c>
      <c r="D876" s="74" t="s">
        <v>927</v>
      </c>
      <c r="E876" s="100">
        <v>305.02999999999997</v>
      </c>
      <c r="F876" s="100">
        <v>0</v>
      </c>
      <c r="G876" s="100">
        <v>0</v>
      </c>
      <c r="H876" s="100">
        <v>0</v>
      </c>
      <c r="I876" s="100">
        <v>0</v>
      </c>
      <c r="J876" s="130">
        <v>305.02999999999997</v>
      </c>
      <c r="K876" s="135" t="str">
        <f>IFERROR(VLOOKUP(C876,'CEDARS School FRPL'!$C$4:$H$20003, 6, FALSE), "No")</f>
        <v>Yes</v>
      </c>
      <c r="L876" s="94">
        <f>IFERROR(VLOOKUP($C876,'CEDARS School FRPL'!$C$4:$G$20003,3,FALSE),"NO Enroll Rprtd")</f>
        <v>0.7319</v>
      </c>
      <c r="N876" s="167"/>
      <c r="O876" s="136"/>
    </row>
    <row r="877" spans="1:15">
      <c r="A877" s="77" t="s">
        <v>2262</v>
      </c>
      <c r="B877" s="77" t="s">
        <v>2686</v>
      </c>
      <c r="C877" s="3">
        <v>3640</v>
      </c>
      <c r="D877" s="74" t="s">
        <v>928</v>
      </c>
      <c r="E877" s="100">
        <v>1828.74</v>
      </c>
      <c r="F877" s="100">
        <v>0</v>
      </c>
      <c r="G877" s="100">
        <v>359.84000000000003</v>
      </c>
      <c r="H877" s="100">
        <v>0</v>
      </c>
      <c r="I877" s="100">
        <v>0</v>
      </c>
      <c r="J877" s="130">
        <v>2188.58</v>
      </c>
      <c r="K877" s="135" t="str">
        <f>IFERROR(VLOOKUP(C877,'CEDARS School FRPL'!$C$4:$H$20003, 6, FALSE), "No")</f>
        <v>No</v>
      </c>
      <c r="L877" s="94">
        <f>IFERROR(VLOOKUP($C877,'CEDARS School FRPL'!$C$4:$G$20003,3,FALSE),"NO Enroll Rprtd")</f>
        <v>0.39879999999999999</v>
      </c>
      <c r="N877" s="167"/>
      <c r="O877" s="136"/>
    </row>
    <row r="878" spans="1:15">
      <c r="A878" s="77" t="s">
        <v>2262</v>
      </c>
      <c r="B878" s="77" t="s">
        <v>2686</v>
      </c>
      <c r="C878" s="3">
        <v>3676</v>
      </c>
      <c r="D878" s="74" t="s">
        <v>929</v>
      </c>
      <c r="E878" s="100">
        <v>274.92</v>
      </c>
      <c r="F878" s="100">
        <v>0</v>
      </c>
      <c r="G878" s="100">
        <v>0</v>
      </c>
      <c r="H878" s="100">
        <v>0</v>
      </c>
      <c r="I878" s="100">
        <v>0</v>
      </c>
      <c r="J878" s="130">
        <v>274.92</v>
      </c>
      <c r="K878" s="135" t="str">
        <f>IFERROR(VLOOKUP(C878,'CEDARS School FRPL'!$C$4:$H$20003, 6, FALSE), "No")</f>
        <v>No</v>
      </c>
      <c r="L878" s="94">
        <f>IFERROR(VLOOKUP($C878,'CEDARS School FRPL'!$C$4:$G$20003,3,FALSE),"NO Enroll Rprtd")</f>
        <v>0.4194</v>
      </c>
      <c r="N878" s="167"/>
      <c r="O878" s="136"/>
    </row>
    <row r="879" spans="1:15">
      <c r="A879" s="77" t="s">
        <v>2262</v>
      </c>
      <c r="B879" s="77" t="s">
        <v>2686</v>
      </c>
      <c r="C879" s="3">
        <v>3677</v>
      </c>
      <c r="D879" s="74" t="s">
        <v>930</v>
      </c>
      <c r="E879" s="100">
        <v>356.44</v>
      </c>
      <c r="F879" s="100">
        <v>0</v>
      </c>
      <c r="G879" s="100">
        <v>0</v>
      </c>
      <c r="H879" s="100">
        <v>0</v>
      </c>
      <c r="I879" s="100">
        <v>0</v>
      </c>
      <c r="J879" s="130">
        <v>356.44</v>
      </c>
      <c r="K879" s="135" t="str">
        <f>IFERROR(VLOOKUP(C879,'CEDARS School FRPL'!$C$4:$H$20003, 6, FALSE), "No")</f>
        <v>Yes</v>
      </c>
      <c r="L879" s="94">
        <f>IFERROR(VLOOKUP($C879,'CEDARS School FRPL'!$C$4:$G$20003,3,FALSE),"NO Enroll Rprtd")</f>
        <v>0.66039999999999999</v>
      </c>
      <c r="N879" s="167"/>
      <c r="O879" s="136"/>
    </row>
    <row r="880" spans="1:15">
      <c r="A880" s="77" t="s">
        <v>2262</v>
      </c>
      <c r="B880" s="77" t="s">
        <v>2686</v>
      </c>
      <c r="C880" s="3">
        <v>3678</v>
      </c>
      <c r="D880" s="74" t="s">
        <v>931</v>
      </c>
      <c r="E880" s="100">
        <v>320.11</v>
      </c>
      <c r="F880" s="100">
        <v>0</v>
      </c>
      <c r="G880" s="100">
        <v>0</v>
      </c>
      <c r="H880" s="100">
        <v>0</v>
      </c>
      <c r="I880" s="100">
        <v>0</v>
      </c>
      <c r="J880" s="130">
        <v>320.11</v>
      </c>
      <c r="K880" s="135" t="str">
        <f>IFERROR(VLOOKUP(C880,'CEDARS School FRPL'!$C$4:$H$20003, 6, FALSE), "No")</f>
        <v>No</v>
      </c>
      <c r="L880" s="94">
        <f>IFERROR(VLOOKUP($C880,'CEDARS School FRPL'!$C$4:$G$20003,3,FALSE),"NO Enroll Rprtd")</f>
        <v>0.38400000000000001</v>
      </c>
      <c r="N880" s="167"/>
      <c r="O880" s="136"/>
    </row>
    <row r="881" spans="1:15">
      <c r="A881" s="77" t="s">
        <v>2262</v>
      </c>
      <c r="B881" s="77" t="s">
        <v>2686</v>
      </c>
      <c r="C881" s="3">
        <v>3707</v>
      </c>
      <c r="D881" s="74" t="s">
        <v>932</v>
      </c>
      <c r="E881" s="100">
        <v>255.74</v>
      </c>
      <c r="F881" s="100">
        <v>0</v>
      </c>
      <c r="G881" s="100">
        <v>0</v>
      </c>
      <c r="H881" s="100">
        <v>0</v>
      </c>
      <c r="I881" s="100">
        <v>0</v>
      </c>
      <c r="J881" s="130">
        <v>255.74</v>
      </c>
      <c r="K881" s="135" t="str">
        <f>IFERROR(VLOOKUP(C881,'CEDARS School FRPL'!$C$4:$H$20003, 6, FALSE), "No")</f>
        <v>No</v>
      </c>
      <c r="L881" s="94">
        <f>IFERROR(VLOOKUP($C881,'CEDARS School FRPL'!$C$4:$G$20003,3,FALSE),"NO Enroll Rprtd")</f>
        <v>0.44419999999999998</v>
      </c>
      <c r="N881" s="167"/>
      <c r="O881" s="136"/>
    </row>
    <row r="882" spans="1:15">
      <c r="A882" s="77" t="s">
        <v>2262</v>
      </c>
      <c r="B882" s="77" t="s">
        <v>2686</v>
      </c>
      <c r="C882" s="3">
        <v>3708</v>
      </c>
      <c r="D882" s="74" t="s">
        <v>933</v>
      </c>
      <c r="E882" s="100">
        <v>355.56</v>
      </c>
      <c r="F882" s="100">
        <v>0</v>
      </c>
      <c r="G882" s="100">
        <v>0</v>
      </c>
      <c r="H882" s="100">
        <v>0</v>
      </c>
      <c r="I882" s="100">
        <v>0</v>
      </c>
      <c r="J882" s="130">
        <v>355.56</v>
      </c>
      <c r="K882" s="135" t="str">
        <f>IFERROR(VLOOKUP(C882,'CEDARS School FRPL'!$C$4:$H$20003, 6, FALSE), "No")</f>
        <v>No</v>
      </c>
      <c r="L882" s="94">
        <f>IFERROR(VLOOKUP($C882,'CEDARS School FRPL'!$C$4:$G$20003,3,FALSE),"NO Enroll Rprtd")</f>
        <v>0.31040000000000001</v>
      </c>
      <c r="N882" s="167"/>
      <c r="O882" s="136"/>
    </row>
    <row r="883" spans="1:15">
      <c r="A883" s="77" t="s">
        <v>2262</v>
      </c>
      <c r="B883" s="77" t="s">
        <v>2686</v>
      </c>
      <c r="C883" s="3">
        <v>3764</v>
      </c>
      <c r="D883" s="74" t="s">
        <v>934</v>
      </c>
      <c r="E883" s="100">
        <v>801.88</v>
      </c>
      <c r="F883" s="100">
        <v>0</v>
      </c>
      <c r="G883" s="100">
        <v>0</v>
      </c>
      <c r="H883" s="100">
        <v>0</v>
      </c>
      <c r="I883" s="100">
        <v>0</v>
      </c>
      <c r="J883" s="130">
        <v>801.88</v>
      </c>
      <c r="K883" s="135" t="str">
        <f>IFERROR(VLOOKUP(C883,'CEDARS School FRPL'!$C$4:$H$20003, 6, FALSE), "No")</f>
        <v>Yes</v>
      </c>
      <c r="L883" s="94">
        <f>IFERROR(VLOOKUP($C883,'CEDARS School FRPL'!$C$4:$G$20003,3,FALSE),"NO Enroll Rprtd")</f>
        <v>0.62260000000000004</v>
      </c>
      <c r="N883" s="167"/>
      <c r="O883" s="136"/>
    </row>
    <row r="884" spans="1:15">
      <c r="A884" s="77" t="s">
        <v>2262</v>
      </c>
      <c r="B884" s="77" t="s">
        <v>2686</v>
      </c>
      <c r="C884" s="3">
        <v>4126</v>
      </c>
      <c r="D884" s="74" t="s">
        <v>935</v>
      </c>
      <c r="E884" s="100">
        <v>387.11</v>
      </c>
      <c r="F884" s="100">
        <v>0</v>
      </c>
      <c r="G884" s="100">
        <v>0</v>
      </c>
      <c r="H884" s="100">
        <v>0</v>
      </c>
      <c r="I884" s="100">
        <v>0</v>
      </c>
      <c r="J884" s="130">
        <v>387.11</v>
      </c>
      <c r="K884" s="135" t="str">
        <f>IFERROR(VLOOKUP(C884,'CEDARS School FRPL'!$C$4:$H$20003, 6, FALSE), "No")</f>
        <v>No</v>
      </c>
      <c r="L884" s="94">
        <f>IFERROR(VLOOKUP($C884,'CEDARS School FRPL'!$C$4:$G$20003,3,FALSE),"NO Enroll Rprtd")</f>
        <v>0.35970000000000002</v>
      </c>
      <c r="N884" s="167"/>
      <c r="O884" s="136"/>
    </row>
    <row r="885" spans="1:15">
      <c r="A885" s="77" t="s">
        <v>2262</v>
      </c>
      <c r="B885" s="77" t="s">
        <v>2686</v>
      </c>
      <c r="C885" s="3">
        <v>4127</v>
      </c>
      <c r="D885" s="74" t="s">
        <v>936</v>
      </c>
      <c r="E885" s="100">
        <v>727.29</v>
      </c>
      <c r="F885" s="100">
        <v>0</v>
      </c>
      <c r="G885" s="100">
        <v>0</v>
      </c>
      <c r="H885" s="100">
        <v>0</v>
      </c>
      <c r="I885" s="100">
        <v>0</v>
      </c>
      <c r="J885" s="130">
        <v>727.29</v>
      </c>
      <c r="K885" s="135" t="str">
        <f>IFERROR(VLOOKUP(C885,'CEDARS School FRPL'!$C$4:$H$20003, 6, FALSE), "No")</f>
        <v>No</v>
      </c>
      <c r="L885" s="94">
        <f>IFERROR(VLOOKUP($C885,'CEDARS School FRPL'!$C$4:$G$20003,3,FALSE),"NO Enroll Rprtd")</f>
        <v>0.46949999999999997</v>
      </c>
      <c r="N885" s="167"/>
      <c r="O885" s="136"/>
    </row>
    <row r="886" spans="1:15">
      <c r="A886" s="77" t="s">
        <v>2262</v>
      </c>
      <c r="B886" s="77" t="s">
        <v>2686</v>
      </c>
      <c r="C886" s="3">
        <v>4128</v>
      </c>
      <c r="D886" s="74" t="s">
        <v>937</v>
      </c>
      <c r="E886" s="100">
        <v>1624.28</v>
      </c>
      <c r="F886" s="100">
        <v>0</v>
      </c>
      <c r="G886" s="100">
        <v>342.96000000000004</v>
      </c>
      <c r="H886" s="100">
        <v>0</v>
      </c>
      <c r="I886" s="100">
        <v>0</v>
      </c>
      <c r="J886" s="130">
        <v>1967.24</v>
      </c>
      <c r="K886" s="135" t="str">
        <f>IFERROR(VLOOKUP(C886,'CEDARS School FRPL'!$C$4:$H$20003, 6, FALSE), "No")</f>
        <v>No</v>
      </c>
      <c r="L886" s="94">
        <f>IFERROR(VLOOKUP($C886,'CEDARS School FRPL'!$C$4:$G$20003,3,FALSE),"NO Enroll Rprtd")</f>
        <v>0.4703</v>
      </c>
      <c r="N886" s="167"/>
      <c r="O886" s="136"/>
    </row>
    <row r="887" spans="1:15">
      <c r="A887" s="77" t="s">
        <v>2262</v>
      </c>
      <c r="B887" s="77" t="s">
        <v>2686</v>
      </c>
      <c r="C887" s="3">
        <v>4293</v>
      </c>
      <c r="D887" s="74" t="s">
        <v>938</v>
      </c>
      <c r="E887" s="100">
        <v>410.6</v>
      </c>
      <c r="F887" s="100">
        <v>0</v>
      </c>
      <c r="G887" s="100">
        <v>0</v>
      </c>
      <c r="H887" s="100">
        <v>0</v>
      </c>
      <c r="I887" s="100">
        <v>0</v>
      </c>
      <c r="J887" s="130">
        <v>410.6</v>
      </c>
      <c r="K887" s="135" t="str">
        <f>IFERROR(VLOOKUP(C887,'CEDARS School FRPL'!$C$4:$H$20003, 6, FALSE), "No")</f>
        <v>No</v>
      </c>
      <c r="L887" s="94">
        <f>IFERROR(VLOOKUP($C887,'CEDARS School FRPL'!$C$4:$G$20003,3,FALSE),"NO Enroll Rprtd")</f>
        <v>0.1925</v>
      </c>
      <c r="N887" s="167"/>
      <c r="O887" s="136"/>
    </row>
    <row r="888" spans="1:15">
      <c r="A888" s="77" t="s">
        <v>2262</v>
      </c>
      <c r="B888" s="77" t="s">
        <v>2686</v>
      </c>
      <c r="C888" s="3">
        <v>4294</v>
      </c>
      <c r="D888" s="74" t="s">
        <v>939</v>
      </c>
      <c r="E888" s="100">
        <v>454.59</v>
      </c>
      <c r="F888" s="100">
        <v>0</v>
      </c>
      <c r="G888" s="100">
        <v>0</v>
      </c>
      <c r="H888" s="100">
        <v>0</v>
      </c>
      <c r="I888" s="100">
        <v>0</v>
      </c>
      <c r="J888" s="130">
        <v>454.59</v>
      </c>
      <c r="K888" s="135" t="str">
        <f>IFERROR(VLOOKUP(C888,'CEDARS School FRPL'!$C$4:$H$20003, 6, FALSE), "No")</f>
        <v>Yes</v>
      </c>
      <c r="L888" s="94">
        <f>IFERROR(VLOOKUP($C888,'CEDARS School FRPL'!$C$4:$G$20003,3,FALSE),"NO Enroll Rprtd")</f>
        <v>0.51</v>
      </c>
      <c r="N888" s="167"/>
      <c r="O888" s="136"/>
    </row>
    <row r="889" spans="1:15">
      <c r="A889" s="77" t="s">
        <v>2262</v>
      </c>
      <c r="B889" s="77" t="s">
        <v>2686</v>
      </c>
      <c r="C889" s="3">
        <v>4301</v>
      </c>
      <c r="D889" s="74" t="s">
        <v>940</v>
      </c>
      <c r="E889" s="100">
        <v>357.37</v>
      </c>
      <c r="F889" s="100">
        <v>0</v>
      </c>
      <c r="G889" s="100">
        <v>0</v>
      </c>
      <c r="H889" s="100">
        <v>0</v>
      </c>
      <c r="I889" s="100">
        <v>0</v>
      </c>
      <c r="J889" s="130">
        <v>357.37</v>
      </c>
      <c r="K889" s="135" t="str">
        <f>IFERROR(VLOOKUP(C889,'CEDARS School FRPL'!$C$4:$H$20003, 6, FALSE), "No")</f>
        <v>No</v>
      </c>
      <c r="L889" s="94">
        <f>IFERROR(VLOOKUP($C889,'CEDARS School FRPL'!$C$4:$G$20003,3,FALSE),"NO Enroll Rprtd")</f>
        <v>0.48530000000000001</v>
      </c>
      <c r="N889" s="167"/>
      <c r="O889" s="136"/>
    </row>
    <row r="890" spans="1:15">
      <c r="A890" s="77" t="s">
        <v>2262</v>
      </c>
      <c r="B890" s="77" t="s">
        <v>2686</v>
      </c>
      <c r="C890" s="3">
        <v>4345</v>
      </c>
      <c r="D890" s="74" t="s">
        <v>941</v>
      </c>
      <c r="E890" s="100">
        <v>407.67</v>
      </c>
      <c r="F890" s="100">
        <v>0</v>
      </c>
      <c r="G890" s="100">
        <v>0</v>
      </c>
      <c r="H890" s="100">
        <v>0</v>
      </c>
      <c r="I890" s="100">
        <v>0</v>
      </c>
      <c r="J890" s="130">
        <v>407.67</v>
      </c>
      <c r="K890" s="135" t="str">
        <f>IFERROR(VLOOKUP(C890,'CEDARS School FRPL'!$C$4:$H$20003, 6, FALSE), "No")</f>
        <v>Yes</v>
      </c>
      <c r="L890" s="94">
        <f>IFERROR(VLOOKUP($C890,'CEDARS School FRPL'!$C$4:$G$20003,3,FALSE),"NO Enroll Rprtd")</f>
        <v>0.57120000000000004</v>
      </c>
      <c r="N890" s="167"/>
      <c r="O890" s="136"/>
    </row>
    <row r="891" spans="1:15">
      <c r="A891" s="77" t="s">
        <v>2262</v>
      </c>
      <c r="B891" s="77" t="s">
        <v>2686</v>
      </c>
      <c r="C891" s="3">
        <v>4353</v>
      </c>
      <c r="D891" s="74" t="s">
        <v>942</v>
      </c>
      <c r="E891" s="100">
        <v>328.2</v>
      </c>
      <c r="F891" s="100">
        <v>0</v>
      </c>
      <c r="G891" s="100">
        <v>0</v>
      </c>
      <c r="H891" s="100">
        <v>0</v>
      </c>
      <c r="I891" s="100">
        <v>0</v>
      </c>
      <c r="J891" s="130">
        <v>328.2</v>
      </c>
      <c r="K891" s="135" t="str">
        <f>IFERROR(VLOOKUP(C891,'CEDARS School FRPL'!$C$4:$H$20003, 6, FALSE), "No")</f>
        <v>No</v>
      </c>
      <c r="L891" s="94">
        <f>IFERROR(VLOOKUP($C891,'CEDARS School FRPL'!$C$4:$G$20003,3,FALSE),"NO Enroll Rprtd")</f>
        <v>0.30099999999999999</v>
      </c>
      <c r="N891" s="167"/>
      <c r="O891" s="136"/>
    </row>
    <row r="892" spans="1:15">
      <c r="A892" s="77" t="s">
        <v>2262</v>
      </c>
      <c r="B892" s="77" t="s">
        <v>2686</v>
      </c>
      <c r="C892" s="3">
        <v>4356</v>
      </c>
      <c r="D892" s="74" t="s">
        <v>943</v>
      </c>
      <c r="E892" s="100">
        <v>490.45</v>
      </c>
      <c r="F892" s="100">
        <v>0</v>
      </c>
      <c r="G892" s="100">
        <v>0</v>
      </c>
      <c r="H892" s="100">
        <v>0</v>
      </c>
      <c r="I892" s="100">
        <v>0</v>
      </c>
      <c r="J892" s="130">
        <v>490.45</v>
      </c>
      <c r="K892" s="135" t="str">
        <f>IFERROR(VLOOKUP(C892,'CEDARS School FRPL'!$C$4:$H$20003, 6, FALSE), "No")</f>
        <v>Yes</v>
      </c>
      <c r="L892" s="94">
        <f>IFERROR(VLOOKUP($C892,'CEDARS School FRPL'!$C$4:$G$20003,3,FALSE),"NO Enroll Rprtd")</f>
        <v>0.64129999999999998</v>
      </c>
      <c r="N892" s="167"/>
      <c r="O892" s="136"/>
    </row>
    <row r="893" spans="1:15">
      <c r="A893" s="77" t="s">
        <v>2262</v>
      </c>
      <c r="B893" s="77" t="s">
        <v>2686</v>
      </c>
      <c r="C893" s="3">
        <v>4413</v>
      </c>
      <c r="D893" s="74" t="s">
        <v>944</v>
      </c>
      <c r="E893" s="100">
        <v>291.67</v>
      </c>
      <c r="F893" s="100">
        <v>0</v>
      </c>
      <c r="G893" s="100">
        <v>0</v>
      </c>
      <c r="H893" s="100">
        <v>0</v>
      </c>
      <c r="I893" s="100">
        <v>0</v>
      </c>
      <c r="J893" s="130">
        <v>291.67</v>
      </c>
      <c r="K893" s="135" t="str">
        <f>IFERROR(VLOOKUP(C893,'CEDARS School FRPL'!$C$4:$H$20003, 6, FALSE), "No")</f>
        <v>Yes</v>
      </c>
      <c r="L893" s="94">
        <f>IFERROR(VLOOKUP($C893,'CEDARS School FRPL'!$C$4:$G$20003,3,FALSE),"NO Enroll Rprtd")</f>
        <v>0.72719999999999996</v>
      </c>
      <c r="N893" s="167"/>
      <c r="O893" s="136"/>
    </row>
    <row r="894" spans="1:15">
      <c r="A894" s="77" t="s">
        <v>2262</v>
      </c>
      <c r="B894" s="77" t="s">
        <v>2686</v>
      </c>
      <c r="C894" s="3">
        <v>4420</v>
      </c>
      <c r="D894" s="74" t="s">
        <v>945</v>
      </c>
      <c r="E894" s="100">
        <v>531.73</v>
      </c>
      <c r="F894" s="100">
        <v>0</v>
      </c>
      <c r="G894" s="100">
        <v>0</v>
      </c>
      <c r="H894" s="100">
        <v>0</v>
      </c>
      <c r="I894" s="100">
        <v>0</v>
      </c>
      <c r="J894" s="130">
        <v>531.73</v>
      </c>
      <c r="K894" s="135" t="str">
        <f>IFERROR(VLOOKUP(C894,'CEDARS School FRPL'!$C$4:$H$20003, 6, FALSE), "No")</f>
        <v>No</v>
      </c>
      <c r="L894" s="94">
        <f>IFERROR(VLOOKUP($C894,'CEDARS School FRPL'!$C$4:$G$20003,3,FALSE),"NO Enroll Rprtd")</f>
        <v>0.39269999999999999</v>
      </c>
      <c r="N894" s="167"/>
      <c r="O894" s="136"/>
    </row>
    <row r="895" spans="1:15">
      <c r="A895" s="77" t="s">
        <v>2262</v>
      </c>
      <c r="B895" s="77" t="s">
        <v>2686</v>
      </c>
      <c r="C895" s="3">
        <v>4440</v>
      </c>
      <c r="D895" s="74" t="s">
        <v>946</v>
      </c>
      <c r="E895" s="100">
        <v>884.36</v>
      </c>
      <c r="F895" s="100">
        <v>0</v>
      </c>
      <c r="G895" s="100">
        <v>0</v>
      </c>
      <c r="H895" s="100">
        <v>0</v>
      </c>
      <c r="I895" s="100">
        <v>0</v>
      </c>
      <c r="J895" s="130">
        <v>884.36</v>
      </c>
      <c r="K895" s="135" t="str">
        <f>IFERROR(VLOOKUP(C895,'CEDARS School FRPL'!$C$4:$H$20003, 6, FALSE), "No")</f>
        <v>No</v>
      </c>
      <c r="L895" s="94">
        <f>IFERROR(VLOOKUP($C895,'CEDARS School FRPL'!$C$4:$G$20003,3,FALSE),"NO Enroll Rprtd")</f>
        <v>0.49370000000000003</v>
      </c>
      <c r="N895" s="167"/>
      <c r="O895" s="136"/>
    </row>
    <row r="896" spans="1:15">
      <c r="A896" s="77" t="s">
        <v>2262</v>
      </c>
      <c r="B896" s="77" t="s">
        <v>2686</v>
      </c>
      <c r="C896" s="3">
        <v>4465</v>
      </c>
      <c r="D896" s="74" t="s">
        <v>947</v>
      </c>
      <c r="E896" s="100">
        <v>409.71</v>
      </c>
      <c r="F896" s="100">
        <v>0</v>
      </c>
      <c r="G896" s="100">
        <v>0</v>
      </c>
      <c r="H896" s="100">
        <v>0</v>
      </c>
      <c r="I896" s="100">
        <v>0</v>
      </c>
      <c r="J896" s="130">
        <v>409.71</v>
      </c>
      <c r="K896" s="135" t="str">
        <f>IFERROR(VLOOKUP(C896,'CEDARS School FRPL'!$C$4:$H$20003, 6, FALSE), "No")</f>
        <v>Yes</v>
      </c>
      <c r="L896" s="94">
        <f>IFERROR(VLOOKUP($C896,'CEDARS School FRPL'!$C$4:$G$20003,3,FALSE),"NO Enroll Rprtd")</f>
        <v>0.66859999999999997</v>
      </c>
      <c r="N896" s="167"/>
      <c r="O896" s="136"/>
    </row>
    <row r="897" spans="1:15">
      <c r="A897" s="77" t="s">
        <v>2262</v>
      </c>
      <c r="B897" s="77" t="s">
        <v>2686</v>
      </c>
      <c r="C897" s="3">
        <v>4466</v>
      </c>
      <c r="D897" s="74" t="s">
        <v>948</v>
      </c>
      <c r="E897" s="100">
        <v>298.36</v>
      </c>
      <c r="F897" s="100">
        <v>0</v>
      </c>
      <c r="G897" s="100">
        <v>0</v>
      </c>
      <c r="H897" s="100">
        <v>0</v>
      </c>
      <c r="I897" s="100">
        <v>0</v>
      </c>
      <c r="J897" s="130">
        <v>298.36</v>
      </c>
      <c r="K897" s="135" t="str">
        <f>IFERROR(VLOOKUP(C897,'CEDARS School FRPL'!$C$4:$H$20003, 6, FALSE), "No")</f>
        <v>No</v>
      </c>
      <c r="L897" s="94">
        <f>IFERROR(VLOOKUP($C897,'CEDARS School FRPL'!$C$4:$G$20003,3,FALSE),"NO Enroll Rprtd")</f>
        <v>0.27050000000000002</v>
      </c>
      <c r="N897" s="167"/>
      <c r="O897" s="136"/>
    </row>
    <row r="898" spans="1:15">
      <c r="A898" s="77" t="s">
        <v>2262</v>
      </c>
      <c r="B898" s="77" t="s">
        <v>2686</v>
      </c>
      <c r="C898" s="3">
        <v>4485</v>
      </c>
      <c r="D898" s="74" t="s">
        <v>949</v>
      </c>
      <c r="E898" s="100">
        <v>917.67</v>
      </c>
      <c r="F898" s="100">
        <v>0</v>
      </c>
      <c r="G898" s="100">
        <v>0</v>
      </c>
      <c r="H898" s="100">
        <v>0</v>
      </c>
      <c r="I898" s="100">
        <v>0</v>
      </c>
      <c r="J898" s="130">
        <v>917.67</v>
      </c>
      <c r="K898" s="135" t="str">
        <f>IFERROR(VLOOKUP(C898,'CEDARS School FRPL'!$C$4:$H$20003, 6, FALSE), "No")</f>
        <v>No</v>
      </c>
      <c r="L898" s="94">
        <f>IFERROR(VLOOKUP($C898,'CEDARS School FRPL'!$C$4:$G$20003,3,FALSE),"NO Enroll Rprtd")</f>
        <v>0.31</v>
      </c>
      <c r="M898" s="94"/>
      <c r="N898" s="167"/>
      <c r="O898" s="136"/>
    </row>
    <row r="899" spans="1:15">
      <c r="A899" s="77" t="s">
        <v>2262</v>
      </c>
      <c r="B899" s="77" t="s">
        <v>2686</v>
      </c>
      <c r="C899" s="3">
        <v>4489</v>
      </c>
      <c r="D899" s="74" t="s">
        <v>950</v>
      </c>
      <c r="E899" s="100">
        <v>308.22000000000003</v>
      </c>
      <c r="F899" s="100">
        <v>0</v>
      </c>
      <c r="G899" s="100">
        <v>0</v>
      </c>
      <c r="H899" s="100">
        <v>0</v>
      </c>
      <c r="I899" s="100">
        <v>0</v>
      </c>
      <c r="J899" s="130">
        <v>308.22000000000003</v>
      </c>
      <c r="K899" s="135" t="str">
        <f>IFERROR(VLOOKUP(C899,'CEDARS School FRPL'!$C$4:$H$20003, 6, FALSE), "No")</f>
        <v>Yes</v>
      </c>
      <c r="L899" s="94">
        <f>IFERROR(VLOOKUP($C899,'CEDARS School FRPL'!$C$4:$G$20003,3,FALSE),"NO Enroll Rprtd")</f>
        <v>0.4864</v>
      </c>
      <c r="N899" s="167"/>
      <c r="O899" s="136"/>
    </row>
    <row r="900" spans="1:15">
      <c r="A900" s="77" t="s">
        <v>2262</v>
      </c>
      <c r="B900" s="77" t="s">
        <v>2686</v>
      </c>
      <c r="C900" s="3">
        <v>4492</v>
      </c>
      <c r="D900" s="74" t="s">
        <v>951</v>
      </c>
      <c r="E900" s="100">
        <v>1405.35</v>
      </c>
      <c r="F900" s="100">
        <v>0</v>
      </c>
      <c r="G900" s="100">
        <v>140.88</v>
      </c>
      <c r="H900" s="100">
        <v>0</v>
      </c>
      <c r="I900" s="100">
        <v>0</v>
      </c>
      <c r="J900" s="130">
        <v>1546.23</v>
      </c>
      <c r="K900" s="135" t="str">
        <f>IFERROR(VLOOKUP(C900,'CEDARS School FRPL'!$C$4:$H$20003, 6, FALSE), "No")</f>
        <v>No</v>
      </c>
      <c r="L900" s="94">
        <f>IFERROR(VLOOKUP($C900,'CEDARS School FRPL'!$C$4:$G$20003,3,FALSE),"NO Enroll Rprtd")</f>
        <v>0.4839</v>
      </c>
      <c r="N900" s="167"/>
      <c r="O900" s="136"/>
    </row>
    <row r="901" spans="1:15">
      <c r="A901" s="77" t="s">
        <v>2262</v>
      </c>
      <c r="B901" s="77" t="s">
        <v>2686</v>
      </c>
      <c r="C901" s="3">
        <v>4520</v>
      </c>
      <c r="D901" s="74" t="s">
        <v>952</v>
      </c>
      <c r="E901" s="100">
        <v>447</v>
      </c>
      <c r="F901" s="100">
        <v>0</v>
      </c>
      <c r="G901" s="100">
        <v>0</v>
      </c>
      <c r="H901" s="100">
        <v>0</v>
      </c>
      <c r="I901" s="100">
        <v>0</v>
      </c>
      <c r="J901" s="130">
        <v>447</v>
      </c>
      <c r="K901" s="135" t="str">
        <f>IFERROR(VLOOKUP(C901,'CEDARS School FRPL'!$C$4:$H$20003, 6, FALSE), "No")</f>
        <v>Yes</v>
      </c>
      <c r="L901" s="94">
        <f>IFERROR(VLOOKUP($C901,'CEDARS School FRPL'!$C$4:$G$20003,3,FALSE),"NO Enroll Rprtd")</f>
        <v>0.73770000000000002</v>
      </c>
      <c r="N901" s="167"/>
      <c r="O901" s="136"/>
    </row>
    <row r="902" spans="1:15">
      <c r="A902" s="77" t="s">
        <v>2262</v>
      </c>
      <c r="B902" s="77" t="s">
        <v>2686</v>
      </c>
      <c r="C902" s="3">
        <v>4545</v>
      </c>
      <c r="D902" s="74" t="s">
        <v>953</v>
      </c>
      <c r="E902" s="100">
        <v>317.08</v>
      </c>
      <c r="F902" s="100">
        <v>0</v>
      </c>
      <c r="G902" s="100">
        <v>0</v>
      </c>
      <c r="H902" s="100">
        <v>0</v>
      </c>
      <c r="I902" s="100">
        <v>0</v>
      </c>
      <c r="J902" s="130">
        <v>317.08</v>
      </c>
      <c r="K902" s="135" t="str">
        <f>IFERROR(VLOOKUP(C902,'CEDARS School FRPL'!$C$4:$H$20003, 6, FALSE), "No")</f>
        <v>Yes</v>
      </c>
      <c r="L902" s="94">
        <f>IFERROR(VLOOKUP($C902,'CEDARS School FRPL'!$C$4:$G$20003,3,FALSE),"NO Enroll Rprtd")</f>
        <v>0.53190000000000004</v>
      </c>
      <c r="N902" s="167"/>
      <c r="O902" s="136"/>
    </row>
    <row r="903" spans="1:15">
      <c r="A903" s="77" t="s">
        <v>2262</v>
      </c>
      <c r="B903" s="77" t="s">
        <v>2686</v>
      </c>
      <c r="C903" s="3">
        <v>4581</v>
      </c>
      <c r="D903" s="74" t="s">
        <v>954</v>
      </c>
      <c r="E903" s="100">
        <v>479.33</v>
      </c>
      <c r="F903" s="100">
        <v>0</v>
      </c>
      <c r="G903" s="100">
        <v>0</v>
      </c>
      <c r="H903" s="100">
        <v>0</v>
      </c>
      <c r="I903" s="100">
        <v>0</v>
      </c>
      <c r="J903" s="130">
        <v>479.33</v>
      </c>
      <c r="K903" s="135" t="str">
        <f>IFERROR(VLOOKUP(C903,'CEDARS School FRPL'!$C$4:$H$20003, 6, FALSE), "No")</f>
        <v>Yes</v>
      </c>
      <c r="L903" s="94">
        <f>IFERROR(VLOOKUP($C903,'CEDARS School FRPL'!$C$4:$G$20003,3,FALSE),"NO Enroll Rprtd")</f>
        <v>0.66839999999999999</v>
      </c>
      <c r="N903" s="167"/>
      <c r="O903" s="136"/>
    </row>
    <row r="904" spans="1:15">
      <c r="A904" s="77" t="s">
        <v>2262</v>
      </c>
      <c r="B904" s="77" t="s">
        <v>2686</v>
      </c>
      <c r="C904" s="3">
        <v>5016</v>
      </c>
      <c r="D904" s="74" t="s">
        <v>955</v>
      </c>
      <c r="E904" s="100">
        <v>877.59</v>
      </c>
      <c r="F904" s="100">
        <v>0</v>
      </c>
      <c r="G904" s="100">
        <v>0</v>
      </c>
      <c r="H904" s="100">
        <v>0</v>
      </c>
      <c r="I904" s="100">
        <v>0</v>
      </c>
      <c r="J904" s="130">
        <v>877.59</v>
      </c>
      <c r="K904" s="135" t="str">
        <f>IFERROR(VLOOKUP(C904,'CEDARS School FRPL'!$C$4:$H$20003, 6, FALSE), "No")</f>
        <v>Yes</v>
      </c>
      <c r="L904" s="94">
        <f>IFERROR(VLOOKUP($C904,'CEDARS School FRPL'!$C$4:$G$20003,3,FALSE),"NO Enroll Rprtd")</f>
        <v>0.72860000000000003</v>
      </c>
      <c r="N904" s="167"/>
      <c r="O904" s="136"/>
    </row>
    <row r="905" spans="1:15">
      <c r="A905" s="77" t="s">
        <v>2262</v>
      </c>
      <c r="B905" s="77" t="s">
        <v>2686</v>
      </c>
      <c r="C905" s="3">
        <v>5178</v>
      </c>
      <c r="D905" s="74" t="s">
        <v>642</v>
      </c>
      <c r="E905" s="100">
        <v>408.78</v>
      </c>
      <c r="F905" s="100">
        <v>0</v>
      </c>
      <c r="G905" s="100">
        <v>0</v>
      </c>
      <c r="H905" s="100">
        <v>0</v>
      </c>
      <c r="I905" s="100">
        <v>0</v>
      </c>
      <c r="J905" s="130">
        <v>408.78</v>
      </c>
      <c r="K905" s="135" t="str">
        <f>IFERROR(VLOOKUP(C905,'CEDARS School FRPL'!$C$4:$H$20003, 6, FALSE), "No")</f>
        <v>Yes</v>
      </c>
      <c r="L905" s="94">
        <f>IFERROR(VLOOKUP($C905,'CEDARS School FRPL'!$C$4:$G$20003,3,FALSE),"NO Enroll Rprtd")</f>
        <v>0.65039999999999998</v>
      </c>
      <c r="N905" s="167"/>
      <c r="O905" s="136"/>
    </row>
    <row r="906" spans="1:15">
      <c r="A906" s="77" t="s">
        <v>2262</v>
      </c>
      <c r="B906" s="77" t="s">
        <v>2686</v>
      </c>
      <c r="C906" s="3">
        <v>5275</v>
      </c>
      <c r="D906" s="74" t="s">
        <v>956</v>
      </c>
      <c r="E906" s="100">
        <v>0</v>
      </c>
      <c r="F906" s="100">
        <v>0</v>
      </c>
      <c r="G906" s="100">
        <v>0</v>
      </c>
      <c r="H906" s="100">
        <v>315.5</v>
      </c>
      <c r="I906" s="100">
        <v>0</v>
      </c>
      <c r="J906" s="130">
        <v>315.5</v>
      </c>
      <c r="K906" s="135" t="str">
        <f>IFERROR(VLOOKUP(C906,'CEDARS School FRPL'!$C$4:$H$20003, 6, FALSE), "No")</f>
        <v>Yes</v>
      </c>
      <c r="L906" s="94">
        <f>IFERROR(VLOOKUP($C906,'CEDARS School FRPL'!$C$4:$G$20003,3,FALSE),"NO Enroll Rprtd")</f>
        <v>0.63500000000000001</v>
      </c>
      <c r="N906" s="167"/>
      <c r="O906" s="136"/>
    </row>
    <row r="907" spans="1:15">
      <c r="A907" s="77" t="s">
        <v>2262</v>
      </c>
      <c r="B907" s="77" t="s">
        <v>2686</v>
      </c>
      <c r="C907" s="3">
        <v>5440</v>
      </c>
      <c r="D907" s="74" t="s">
        <v>957</v>
      </c>
      <c r="E907" s="100">
        <v>75.67</v>
      </c>
      <c r="F907" s="100">
        <v>0</v>
      </c>
      <c r="G907" s="100">
        <v>0</v>
      </c>
      <c r="H907" s="100">
        <v>0</v>
      </c>
      <c r="I907" s="100">
        <v>0</v>
      </c>
      <c r="J907" s="130">
        <v>75.67</v>
      </c>
      <c r="K907" s="135" t="str">
        <f>IFERROR(VLOOKUP(C907,'CEDARS School FRPL'!$C$4:$H$20003, 6, FALSE), "No")</f>
        <v>Yes</v>
      </c>
      <c r="L907" s="94">
        <f>IFERROR(VLOOKUP($C907,'CEDARS School FRPL'!$C$4:$G$20003,3,FALSE),"NO Enroll Rprtd")</f>
        <v>0.7127</v>
      </c>
      <c r="N907" s="167"/>
      <c r="O907" s="136"/>
    </row>
    <row r="908" spans="1:15">
      <c r="A908" s="77" t="s">
        <v>2262</v>
      </c>
      <c r="B908" s="77" t="s">
        <v>2686</v>
      </c>
      <c r="C908" s="3">
        <v>5676</v>
      </c>
      <c r="D908" s="74" t="s">
        <v>3076</v>
      </c>
      <c r="E908" s="100">
        <v>285.14999999999998</v>
      </c>
      <c r="F908" s="100">
        <v>0</v>
      </c>
      <c r="G908" s="100">
        <v>25.1</v>
      </c>
      <c r="H908" s="100">
        <v>0</v>
      </c>
      <c r="I908" s="100">
        <v>0</v>
      </c>
      <c r="J908" s="130">
        <v>310.25</v>
      </c>
      <c r="K908" s="135" t="str">
        <f>IFERROR(VLOOKUP(C908,'CEDARS School FRPL'!$C$4:$H$20003, 6, FALSE), "No")</f>
        <v>No</v>
      </c>
      <c r="L908" s="94">
        <f>IFERROR(VLOOKUP($C908,'CEDARS School FRPL'!$C$4:$G$20003,3,FALSE),"NO Enroll Rprtd")</f>
        <v>0.40820000000000001</v>
      </c>
      <c r="N908" s="167"/>
      <c r="O908" s="136"/>
    </row>
    <row r="909" spans="1:15">
      <c r="A909" s="77" t="s">
        <v>2262</v>
      </c>
      <c r="B909" s="77" t="s">
        <v>2686</v>
      </c>
      <c r="C909" s="3">
        <v>5677</v>
      </c>
      <c r="D909" s="74" t="s">
        <v>3078</v>
      </c>
      <c r="E909" s="100">
        <v>671.11</v>
      </c>
      <c r="F909" s="100">
        <v>0</v>
      </c>
      <c r="G909" s="100">
        <v>0</v>
      </c>
      <c r="H909" s="100">
        <v>0</v>
      </c>
      <c r="I909" s="100">
        <v>0</v>
      </c>
      <c r="J909" s="130">
        <v>671.11</v>
      </c>
      <c r="K909" s="135" t="str">
        <f>IFERROR(VLOOKUP(C909,'CEDARS School FRPL'!$C$4:$H$20003, 6, FALSE), "No")</f>
        <v>Yes</v>
      </c>
      <c r="L909" s="94">
        <f>IFERROR(VLOOKUP($C909,'CEDARS School FRPL'!$C$4:$G$20003,3,FALSE),"NO Enroll Rprtd")</f>
        <v>0.72219999999999995</v>
      </c>
      <c r="N909" s="167"/>
      <c r="O909" s="136"/>
    </row>
    <row r="910" spans="1:15">
      <c r="A910" s="77" t="s">
        <v>2262</v>
      </c>
      <c r="B910" s="77" t="s">
        <v>2686</v>
      </c>
      <c r="C910" s="3">
        <v>5729</v>
      </c>
      <c r="D910" s="74" t="s">
        <v>3077</v>
      </c>
      <c r="E910" s="100">
        <v>156.24</v>
      </c>
      <c r="F910" s="100">
        <v>0</v>
      </c>
      <c r="G910" s="100">
        <v>2.02</v>
      </c>
      <c r="H910" s="100">
        <v>0</v>
      </c>
      <c r="I910" s="100">
        <v>0</v>
      </c>
      <c r="J910" s="130">
        <v>158.26000000000002</v>
      </c>
      <c r="K910" s="135" t="str">
        <f>IFERROR(VLOOKUP(C910,'CEDARS School FRPL'!$C$4:$H$20003, 6, FALSE), "No")</f>
        <v>Yes</v>
      </c>
      <c r="L910" s="94">
        <f>IFERROR(VLOOKUP($C910,'CEDARS School FRPL'!$C$4:$G$20003,3,FALSE),"NO Enroll Rprtd")</f>
        <v>0.59409999999999996</v>
      </c>
      <c r="N910" s="167"/>
      <c r="O910" s="136"/>
    </row>
    <row r="911" spans="1:15">
      <c r="A911" s="77" t="s">
        <v>2262</v>
      </c>
      <c r="B911" s="77" t="s">
        <v>2686</v>
      </c>
      <c r="C911" s="3">
        <v>5738</v>
      </c>
      <c r="D911" s="74" t="s">
        <v>3146</v>
      </c>
      <c r="E911" s="100">
        <v>827.46</v>
      </c>
      <c r="F911" s="100">
        <v>0</v>
      </c>
      <c r="G911" s="100">
        <v>0</v>
      </c>
      <c r="H911" s="100">
        <v>0</v>
      </c>
      <c r="I911" s="100">
        <v>0</v>
      </c>
      <c r="J911" s="130">
        <v>827.46</v>
      </c>
      <c r="K911" s="135" t="str">
        <f>IFERROR(VLOOKUP(C911,'CEDARS School FRPL'!$C$4:$H$20003, 6, FALSE), "No")</f>
        <v>Yes</v>
      </c>
      <c r="L911" s="94">
        <f>IFERROR(VLOOKUP($C911,'CEDARS School FRPL'!$C$4:$G$20003,3,FALSE),"NO Enroll Rprtd")</f>
        <v>0.6966</v>
      </c>
      <c r="N911" s="167"/>
      <c r="O911" s="136"/>
    </row>
    <row r="912" spans="1:15">
      <c r="A912" s="77" t="s">
        <v>2406</v>
      </c>
      <c r="B912" s="77" t="s">
        <v>2687</v>
      </c>
      <c r="C912" s="3">
        <v>2385</v>
      </c>
      <c r="D912" s="74" t="s">
        <v>1866</v>
      </c>
      <c r="E912" s="100">
        <v>225.63</v>
      </c>
      <c r="F912" s="100">
        <v>17.89</v>
      </c>
      <c r="G912" s="100">
        <v>0</v>
      </c>
      <c r="H912" s="100">
        <v>0</v>
      </c>
      <c r="I912" s="100">
        <v>0</v>
      </c>
      <c r="J912" s="130">
        <v>243.51999999999998</v>
      </c>
      <c r="K912" s="135" t="str">
        <f>IFERROR(VLOOKUP(C912,'CEDARS School FRPL'!$C$4:$H$20003, 6, FALSE), "No")</f>
        <v>Yes</v>
      </c>
      <c r="L912" s="94">
        <f>IFERROR(VLOOKUP($C912,'CEDARS School FRPL'!$C$4:$G$20003,3,FALSE),"NO Enroll Rprtd")</f>
        <v>0.59399999999999997</v>
      </c>
      <c r="N912" s="167"/>
      <c r="O912" s="136"/>
    </row>
    <row r="913" spans="1:15">
      <c r="A913" s="77" t="s">
        <v>2406</v>
      </c>
      <c r="B913" s="77" t="s">
        <v>2687</v>
      </c>
      <c r="C913" s="3">
        <v>3198</v>
      </c>
      <c r="D913" s="74" t="s">
        <v>1867</v>
      </c>
      <c r="E913" s="100">
        <v>204.06</v>
      </c>
      <c r="F913" s="100">
        <v>0</v>
      </c>
      <c r="G913" s="100">
        <v>0</v>
      </c>
      <c r="H913" s="100">
        <v>0</v>
      </c>
      <c r="I913" s="100">
        <v>0</v>
      </c>
      <c r="J913" s="130">
        <v>204.06</v>
      </c>
      <c r="K913" s="135" t="str">
        <f>IFERROR(VLOOKUP(C913,'CEDARS School FRPL'!$C$4:$H$20003, 6, FALSE), "No")</f>
        <v>Yes</v>
      </c>
      <c r="L913" s="94">
        <f>IFERROR(VLOOKUP($C913,'CEDARS School FRPL'!$C$4:$G$20003,3,FALSE),"NO Enroll Rprtd")</f>
        <v>0.63470000000000004</v>
      </c>
      <c r="N913" s="167"/>
      <c r="O913" s="136"/>
    </row>
    <row r="914" spans="1:15">
      <c r="A914" s="77" t="s">
        <v>2406</v>
      </c>
      <c r="B914" s="77" t="s">
        <v>2687</v>
      </c>
      <c r="C914" s="3">
        <v>4206</v>
      </c>
      <c r="D914" s="74" t="s">
        <v>1868</v>
      </c>
      <c r="E914" s="100">
        <v>201.76</v>
      </c>
      <c r="F914" s="100">
        <v>0</v>
      </c>
      <c r="G914" s="100">
        <v>24.009999999999998</v>
      </c>
      <c r="H914" s="100">
        <v>1.89</v>
      </c>
      <c r="I914" s="100">
        <v>0</v>
      </c>
      <c r="J914" s="130">
        <v>227.65999999999997</v>
      </c>
      <c r="K914" s="135" t="str">
        <f>IFERROR(VLOOKUP(C914,'CEDARS School FRPL'!$C$4:$H$20003, 6, FALSE), "No")</f>
        <v>Yes</v>
      </c>
      <c r="L914" s="94">
        <f>IFERROR(VLOOKUP($C914,'CEDARS School FRPL'!$C$4:$G$20003,3,FALSE),"NO Enroll Rprtd")</f>
        <v>0.60440000000000005</v>
      </c>
      <c r="N914" s="167"/>
      <c r="O914" s="136"/>
    </row>
    <row r="915" spans="1:15">
      <c r="A915" s="77" t="s">
        <v>2406</v>
      </c>
      <c r="B915" s="77" t="s">
        <v>2687</v>
      </c>
      <c r="C915" s="3">
        <v>5180</v>
      </c>
      <c r="D915" s="74" t="s">
        <v>1869</v>
      </c>
      <c r="E915" s="100">
        <v>411.83</v>
      </c>
      <c r="F915" s="100">
        <v>0</v>
      </c>
      <c r="G915" s="100">
        <v>0</v>
      </c>
      <c r="H915" s="100">
        <v>0</v>
      </c>
      <c r="I915" s="100">
        <v>0</v>
      </c>
      <c r="J915" s="130">
        <v>411.83</v>
      </c>
      <c r="K915" s="135" t="str">
        <f>IFERROR(VLOOKUP(C915,'CEDARS School FRPL'!$C$4:$H$20003, 6, FALSE), "No")</f>
        <v>No</v>
      </c>
      <c r="L915" s="94">
        <f>IFERROR(VLOOKUP($C915,'CEDARS School FRPL'!$C$4:$G$20003,3,FALSE),"NO Enroll Rprtd")</f>
        <v>0.25850000000000001</v>
      </c>
      <c r="N915" s="167"/>
      <c r="O915" s="136"/>
    </row>
    <row r="916" spans="1:15">
      <c r="A916" s="77" t="s">
        <v>2406</v>
      </c>
      <c r="B916" s="77" t="s">
        <v>2687</v>
      </c>
      <c r="C916" s="3">
        <v>5516</v>
      </c>
      <c r="D916" s="74" t="s">
        <v>3283</v>
      </c>
      <c r="E916" s="100">
        <v>0</v>
      </c>
      <c r="F916" s="100">
        <v>0</v>
      </c>
      <c r="G916" s="100">
        <v>0</v>
      </c>
      <c r="H916" s="100">
        <v>0</v>
      </c>
      <c r="I916" s="100">
        <v>0</v>
      </c>
      <c r="J916" s="130">
        <v>0</v>
      </c>
      <c r="K916" s="135" t="str">
        <f>IFERROR(VLOOKUP(C916,'CEDARS School FRPL'!$C$4:$H$20003, 6, FALSE), "No")</f>
        <v>No</v>
      </c>
      <c r="L916" s="94">
        <f>IFERROR(VLOOKUP($C916,'CEDARS School FRPL'!$C$4:$G$20003,3,FALSE),"NO Enroll Rprtd")</f>
        <v>0.25</v>
      </c>
      <c r="N916" s="167"/>
      <c r="O916" s="136"/>
    </row>
    <row r="917" spans="1:15">
      <c r="A917" t="s">
        <v>2164</v>
      </c>
      <c r="B917" s="77" t="s">
        <v>2688</v>
      </c>
      <c r="C917" s="3">
        <v>2904</v>
      </c>
      <c r="D917" s="74" t="s">
        <v>63</v>
      </c>
      <c r="E917" s="100">
        <v>364.72</v>
      </c>
      <c r="F917" s="100">
        <v>0</v>
      </c>
      <c r="G917" s="100">
        <v>45.68</v>
      </c>
      <c r="H917" s="100">
        <v>6.11</v>
      </c>
      <c r="I917" s="100">
        <v>0</v>
      </c>
      <c r="J917" s="130">
        <v>416.51000000000005</v>
      </c>
      <c r="K917" s="135" t="str">
        <f>IFERROR(VLOOKUP(C917,'CEDARS School FRPL'!$C$4:$H$20003, 6, FALSE), "No")</f>
        <v>Yes</v>
      </c>
      <c r="L917" s="94">
        <f>IFERROR(VLOOKUP($C917,'CEDARS School FRPL'!$C$4:$G$20003,3,FALSE),"NO Enroll Rprtd")</f>
        <v>0.61219999999999997</v>
      </c>
      <c r="N917" s="167"/>
      <c r="O917" s="136"/>
    </row>
    <row r="918" spans="1:15">
      <c r="A918" s="77" t="s">
        <v>2164</v>
      </c>
      <c r="B918" s="77" t="s">
        <v>2688</v>
      </c>
      <c r="C918" s="3">
        <v>3961</v>
      </c>
      <c r="D918" s="74" t="s">
        <v>64</v>
      </c>
      <c r="E918" s="100">
        <v>336.6</v>
      </c>
      <c r="F918" s="100">
        <v>0</v>
      </c>
      <c r="G918" s="100">
        <v>0</v>
      </c>
      <c r="H918" s="100">
        <v>0</v>
      </c>
      <c r="I918" s="100">
        <v>0</v>
      </c>
      <c r="J918" s="130">
        <v>336.6</v>
      </c>
      <c r="K918" s="135" t="str">
        <f>IFERROR(VLOOKUP(C918,'CEDARS School FRPL'!$C$4:$H$20003, 6, FALSE), "No")</f>
        <v>Yes</v>
      </c>
      <c r="L918" s="94">
        <f>IFERROR(VLOOKUP($C918,'CEDARS School FRPL'!$C$4:$G$20003,3,FALSE),"NO Enroll Rprtd")</f>
        <v>0.52729999999999999</v>
      </c>
      <c r="N918" s="167"/>
      <c r="O918" s="136"/>
    </row>
    <row r="919" spans="1:15">
      <c r="A919" s="77" t="s">
        <v>2164</v>
      </c>
      <c r="B919" s="77" t="s">
        <v>2688</v>
      </c>
      <c r="C919" s="3">
        <v>5719</v>
      </c>
      <c r="D919" s="74" t="s">
        <v>3079</v>
      </c>
      <c r="E919" s="100">
        <v>558.97</v>
      </c>
      <c r="F919" s="100">
        <v>13.56</v>
      </c>
      <c r="G919" s="100">
        <v>0</v>
      </c>
      <c r="H919" s="100">
        <v>0</v>
      </c>
      <c r="I919" s="100">
        <v>0</v>
      </c>
      <c r="J919" s="130">
        <v>572.53</v>
      </c>
      <c r="K919" s="135" t="str">
        <f>IFERROR(VLOOKUP(C919,'CEDARS School FRPL'!$C$4:$H$20003, 6, FALSE), "No")</f>
        <v>Yes</v>
      </c>
      <c r="L919" s="94">
        <f>IFERROR(VLOOKUP($C919,'CEDARS School FRPL'!$C$4:$G$20003,3,FALSE),"NO Enroll Rprtd")</f>
        <v>0.62880000000000003</v>
      </c>
      <c r="N919" s="167"/>
      <c r="O919" s="136"/>
    </row>
    <row r="920" spans="1:15">
      <c r="A920" s="77" t="s">
        <v>2277</v>
      </c>
      <c r="B920" s="77" t="s">
        <v>2689</v>
      </c>
      <c r="C920" s="3">
        <v>2569</v>
      </c>
      <c r="D920" s="74" t="s">
        <v>1071</v>
      </c>
      <c r="E920" s="100">
        <v>229.56</v>
      </c>
      <c r="F920" s="100">
        <v>18</v>
      </c>
      <c r="G920" s="100">
        <v>0</v>
      </c>
      <c r="H920" s="100">
        <v>0</v>
      </c>
      <c r="I920" s="100">
        <v>0</v>
      </c>
      <c r="J920" s="130">
        <v>247.56</v>
      </c>
      <c r="K920" s="135" t="str">
        <f>IFERROR(VLOOKUP(C920,'CEDARS School FRPL'!$C$4:$H$20003, 6, FALSE), "No")</f>
        <v>No</v>
      </c>
      <c r="L920" s="94">
        <f>IFERROR(VLOOKUP($C920,'CEDARS School FRPL'!$C$4:$G$20003,3,FALSE),"NO Enroll Rprtd")</f>
        <v>0.49730000000000002</v>
      </c>
      <c r="N920" s="167"/>
      <c r="O920" s="136"/>
    </row>
    <row r="921" spans="1:15">
      <c r="A921" s="77" t="s">
        <v>2277</v>
      </c>
      <c r="B921" s="77" t="s">
        <v>2689</v>
      </c>
      <c r="C921" s="3">
        <v>2766</v>
      </c>
      <c r="D921" s="74" t="s">
        <v>1072</v>
      </c>
      <c r="E921" s="100">
        <v>299.67</v>
      </c>
      <c r="F921" s="100">
        <v>0</v>
      </c>
      <c r="G921" s="100">
        <v>14.22</v>
      </c>
      <c r="H921" s="100">
        <v>7.56</v>
      </c>
      <c r="I921" s="100">
        <v>0</v>
      </c>
      <c r="J921" s="130">
        <v>321.45000000000005</v>
      </c>
      <c r="K921" s="135" t="str">
        <f>IFERROR(VLOOKUP(C921,'CEDARS School FRPL'!$C$4:$H$20003, 6, FALSE), "No")</f>
        <v>Yes</v>
      </c>
      <c r="L921" s="94">
        <f>IFERROR(VLOOKUP($C921,'CEDARS School FRPL'!$C$4:$G$20003,3,FALSE),"NO Enroll Rprtd")</f>
        <v>0.55169999999999997</v>
      </c>
      <c r="N921" s="167"/>
      <c r="O921" s="136"/>
    </row>
    <row r="922" spans="1:15">
      <c r="A922" s="77" t="s">
        <v>2284</v>
      </c>
      <c r="B922" s="77" t="s">
        <v>2690</v>
      </c>
      <c r="C922" s="3">
        <v>3494</v>
      </c>
      <c r="D922" s="74" t="s">
        <v>1091</v>
      </c>
      <c r="E922" s="100">
        <v>71.260000000000005</v>
      </c>
      <c r="F922" s="100">
        <v>0</v>
      </c>
      <c r="G922" s="100">
        <v>0.63</v>
      </c>
      <c r="H922" s="100">
        <v>0</v>
      </c>
      <c r="I922" s="100">
        <v>0</v>
      </c>
      <c r="J922" s="130">
        <v>71.89</v>
      </c>
      <c r="K922" s="135" t="str">
        <f>IFERROR(VLOOKUP(C922,'CEDARS School FRPL'!$C$4:$H$20003, 6, FALSE), "No")</f>
        <v>No</v>
      </c>
      <c r="L922" s="94">
        <f>IFERROR(VLOOKUP($C922,'CEDARS School FRPL'!$C$4:$G$20003,3,FALSE),"NO Enroll Rprtd")</f>
        <v>0.36709999999999998</v>
      </c>
      <c r="N922" s="167"/>
      <c r="O922" s="136"/>
    </row>
    <row r="923" spans="1:15">
      <c r="A923" s="77" t="s">
        <v>2358</v>
      </c>
      <c r="B923" s="77" t="s">
        <v>2691</v>
      </c>
      <c r="C923" s="3">
        <v>2276</v>
      </c>
      <c r="D923" s="74" t="s">
        <v>1488</v>
      </c>
      <c r="E923" s="100">
        <v>161.05000000000001</v>
      </c>
      <c r="F923" s="100">
        <v>0</v>
      </c>
      <c r="G923" s="100">
        <v>7.1199999999999992</v>
      </c>
      <c r="H923" s="100">
        <v>1.1100000000000001</v>
      </c>
      <c r="I923" s="100">
        <v>0</v>
      </c>
      <c r="J923" s="130">
        <v>169.28000000000003</v>
      </c>
      <c r="K923" s="135" t="str">
        <f>IFERROR(VLOOKUP(C923,'CEDARS School FRPL'!$C$4:$H$20003, 6, FALSE), "No")</f>
        <v>Yes</v>
      </c>
      <c r="L923" s="94">
        <f>IFERROR(VLOOKUP($C923,'CEDARS School FRPL'!$C$4:$G$20003,3,FALSE),"NO Enroll Rprtd")</f>
        <v>0.67549999999999999</v>
      </c>
      <c r="N923" s="167"/>
      <c r="O923" s="136"/>
    </row>
    <row r="924" spans="1:15">
      <c r="A924" s="77" t="s">
        <v>2358</v>
      </c>
      <c r="B924" s="77" t="s">
        <v>2691</v>
      </c>
      <c r="C924" s="3">
        <v>2522</v>
      </c>
      <c r="D924" s="74" t="s">
        <v>1489</v>
      </c>
      <c r="E924" s="100">
        <v>183.89</v>
      </c>
      <c r="F924" s="100">
        <v>0</v>
      </c>
      <c r="G924" s="100">
        <v>0</v>
      </c>
      <c r="H924" s="100">
        <v>0</v>
      </c>
      <c r="I924" s="100">
        <v>0</v>
      </c>
      <c r="J924" s="130">
        <v>183.89</v>
      </c>
      <c r="K924" s="135" t="str">
        <f>IFERROR(VLOOKUP(C924,'CEDARS School FRPL'!$C$4:$H$20003, 6, FALSE), "No")</f>
        <v>Yes</v>
      </c>
      <c r="L924" s="94">
        <f>IFERROR(VLOOKUP($C924,'CEDARS School FRPL'!$C$4:$G$20003,3,FALSE),"NO Enroll Rprtd")</f>
        <v>0.54820000000000002</v>
      </c>
      <c r="N924" s="167"/>
      <c r="O924" s="136"/>
    </row>
    <row r="925" spans="1:15">
      <c r="A925" s="77" t="s">
        <v>2358</v>
      </c>
      <c r="B925" s="77" t="s">
        <v>2691</v>
      </c>
      <c r="C925" s="3">
        <v>3900</v>
      </c>
      <c r="D925" s="74" t="s">
        <v>1490</v>
      </c>
      <c r="E925" s="100">
        <v>118.55</v>
      </c>
      <c r="F925" s="100">
        <v>0</v>
      </c>
      <c r="G925" s="100">
        <v>0</v>
      </c>
      <c r="H925" s="100">
        <v>0</v>
      </c>
      <c r="I925" s="100">
        <v>0</v>
      </c>
      <c r="J925" s="130">
        <v>118.55</v>
      </c>
      <c r="K925" s="135" t="str">
        <f>IFERROR(VLOOKUP(C925,'CEDARS School FRPL'!$C$4:$H$20003, 6, FALSE), "No")</f>
        <v>Yes</v>
      </c>
      <c r="L925" s="94">
        <f>IFERROR(VLOOKUP($C925,'CEDARS School FRPL'!$C$4:$G$20003,3,FALSE),"NO Enroll Rprtd")</f>
        <v>0.60629999999999995</v>
      </c>
      <c r="N925" s="167"/>
      <c r="O925" s="136"/>
    </row>
    <row r="926" spans="1:15">
      <c r="A926" s="77" t="s">
        <v>2183</v>
      </c>
      <c r="B926" s="77" t="s">
        <v>2692</v>
      </c>
      <c r="C926" s="3">
        <v>2558</v>
      </c>
      <c r="D926" s="74" t="s">
        <v>203</v>
      </c>
      <c r="E926" s="100">
        <v>768.46</v>
      </c>
      <c r="F926" s="100">
        <v>0</v>
      </c>
      <c r="G926" s="100">
        <v>0</v>
      </c>
      <c r="H926" s="100">
        <v>0</v>
      </c>
      <c r="I926" s="100">
        <v>0</v>
      </c>
      <c r="J926" s="130">
        <v>768.46</v>
      </c>
      <c r="K926" s="135" t="str">
        <f>IFERROR(VLOOKUP(C926,'CEDARS School FRPL'!$C$4:$H$20003, 6, FALSE), "No")</f>
        <v>No</v>
      </c>
      <c r="L926" s="94">
        <f>IFERROR(VLOOKUP($C926,'CEDARS School FRPL'!$C$4:$G$20003,3,FALSE),"NO Enroll Rprtd")</f>
        <v>0.29110000000000003</v>
      </c>
      <c r="N926" s="167"/>
      <c r="O926" s="136"/>
    </row>
    <row r="927" spans="1:15">
      <c r="A927" s="77" t="s">
        <v>2183</v>
      </c>
      <c r="B927" s="77" t="s">
        <v>2692</v>
      </c>
      <c r="C927" s="3">
        <v>3371</v>
      </c>
      <c r="D927" s="74" t="s">
        <v>204</v>
      </c>
      <c r="E927" s="100">
        <v>437.42</v>
      </c>
      <c r="F927" s="100">
        <v>0</v>
      </c>
      <c r="G927" s="100">
        <v>0</v>
      </c>
      <c r="H927" s="100">
        <v>0</v>
      </c>
      <c r="I927" s="100">
        <v>0</v>
      </c>
      <c r="J927" s="130">
        <v>437.42</v>
      </c>
      <c r="K927" s="135" t="str">
        <f>IFERROR(VLOOKUP(C927,'CEDARS School FRPL'!$C$4:$H$20003, 6, FALSE), "No")</f>
        <v>No</v>
      </c>
      <c r="L927" s="94">
        <f>IFERROR(VLOOKUP($C927,'CEDARS School FRPL'!$C$4:$G$20003,3,FALSE),"NO Enroll Rprtd")</f>
        <v>0.3039</v>
      </c>
      <c r="N927" s="167"/>
      <c r="O927" s="136"/>
    </row>
    <row r="928" spans="1:15">
      <c r="A928" s="77" t="s">
        <v>2183</v>
      </c>
      <c r="B928" s="77" t="s">
        <v>2692</v>
      </c>
      <c r="C928" s="3">
        <v>4431</v>
      </c>
      <c r="D928" s="74" t="s">
        <v>205</v>
      </c>
      <c r="E928" s="100">
        <v>499.61</v>
      </c>
      <c r="F928" s="100">
        <v>0</v>
      </c>
      <c r="G928" s="100">
        <v>48.04</v>
      </c>
      <c r="H928" s="100">
        <v>6.11</v>
      </c>
      <c r="I928" s="100">
        <v>0</v>
      </c>
      <c r="J928" s="130">
        <v>553.76</v>
      </c>
      <c r="K928" s="135" t="str">
        <f>IFERROR(VLOOKUP(C928,'CEDARS School FRPL'!$C$4:$H$20003, 6, FALSE), "No")</f>
        <v>No</v>
      </c>
      <c r="L928" s="94">
        <f>IFERROR(VLOOKUP($C928,'CEDARS School FRPL'!$C$4:$G$20003,3,FALSE),"NO Enroll Rprtd")</f>
        <v>0.26769999999999999</v>
      </c>
      <c r="N928" s="167"/>
      <c r="O928" s="136"/>
    </row>
    <row r="929" spans="1:15">
      <c r="A929" s="77" t="s">
        <v>2183</v>
      </c>
      <c r="B929" s="77" t="s">
        <v>2692</v>
      </c>
      <c r="C929" s="3">
        <v>5326</v>
      </c>
      <c r="D929" s="74" t="s">
        <v>3189</v>
      </c>
      <c r="E929" s="100">
        <v>36.67</v>
      </c>
      <c r="F929" s="100">
        <v>0</v>
      </c>
      <c r="G929" s="100">
        <v>0</v>
      </c>
      <c r="H929" s="100">
        <v>0</v>
      </c>
      <c r="I929" s="100">
        <v>0</v>
      </c>
      <c r="J929" s="130">
        <v>36.67</v>
      </c>
      <c r="K929" s="135" t="str">
        <f>IFERROR(VLOOKUP(C929,'CEDARS School FRPL'!$C$4:$H$20003, 6, FALSE), "No")</f>
        <v>No</v>
      </c>
      <c r="L929" s="94">
        <f>IFERROR(VLOOKUP($C929,'CEDARS School FRPL'!$C$4:$G$20003,3,FALSE),"NO Enroll Rprtd")</f>
        <v>0.28599999999999998</v>
      </c>
      <c r="N929" s="167"/>
      <c r="O929" s="136"/>
    </row>
    <row r="930" spans="1:15">
      <c r="A930" s="77" t="s">
        <v>2431</v>
      </c>
      <c r="B930" s="77" t="s">
        <v>2693</v>
      </c>
      <c r="C930" s="3">
        <v>2087</v>
      </c>
      <c r="D930" s="74" t="s">
        <v>2033</v>
      </c>
      <c r="E930" s="100">
        <v>31.56</v>
      </c>
      <c r="F930" s="100">
        <v>2.68</v>
      </c>
      <c r="G930" s="100">
        <v>0</v>
      </c>
      <c r="H930" s="100">
        <v>0</v>
      </c>
      <c r="I930" s="100">
        <v>0</v>
      </c>
      <c r="J930" s="130">
        <v>34.24</v>
      </c>
      <c r="K930" s="135" t="str">
        <f>IFERROR(VLOOKUP(C930,'CEDARS School FRPL'!$C$4:$H$20003, 6, FALSE), "No")</f>
        <v>Yes</v>
      </c>
      <c r="L930" s="94">
        <f>IFERROR(VLOOKUP($C930,'CEDARS School FRPL'!$C$4:$G$20003,3,FALSE),"NO Enroll Rprtd")</f>
        <v>0.57789999999999997</v>
      </c>
      <c r="N930" s="167"/>
      <c r="O930" s="136"/>
    </row>
    <row r="931" spans="1:15">
      <c r="A931" s="77" t="s">
        <v>2431</v>
      </c>
      <c r="B931" s="77" t="s">
        <v>2693</v>
      </c>
      <c r="C931" s="3">
        <v>2088</v>
      </c>
      <c r="D931" s="74" t="s">
        <v>2034</v>
      </c>
      <c r="E931" s="100">
        <v>40.729999999999997</v>
      </c>
      <c r="F931" s="100">
        <v>0</v>
      </c>
      <c r="G931" s="100">
        <v>1.91</v>
      </c>
      <c r="H931" s="100">
        <v>0</v>
      </c>
      <c r="I931" s="100">
        <v>0</v>
      </c>
      <c r="J931" s="130">
        <v>42.639999999999993</v>
      </c>
      <c r="K931" s="135" t="str">
        <f>IFERROR(VLOOKUP(C931,'CEDARS School FRPL'!$C$4:$H$20003, 6, FALSE), "No")</f>
        <v>No</v>
      </c>
      <c r="L931" s="94">
        <f>IFERROR(VLOOKUP($C931,'CEDARS School FRPL'!$C$4:$G$20003,3,FALSE),"NO Enroll Rprtd")</f>
        <v>0.3987</v>
      </c>
      <c r="N931" s="167"/>
      <c r="O931" s="136"/>
    </row>
    <row r="932" spans="1:15">
      <c r="A932" s="77" t="s">
        <v>2171</v>
      </c>
      <c r="B932" s="77" t="s">
        <v>2694</v>
      </c>
      <c r="C932" s="3">
        <v>1940</v>
      </c>
      <c r="D932" s="74" t="s">
        <v>104</v>
      </c>
      <c r="E932" s="100">
        <v>54.56</v>
      </c>
      <c r="F932" s="100">
        <v>0</v>
      </c>
      <c r="G932" s="100">
        <v>0</v>
      </c>
      <c r="H932" s="100">
        <v>0</v>
      </c>
      <c r="I932" s="100">
        <v>0</v>
      </c>
      <c r="J932" s="130">
        <v>54.56</v>
      </c>
      <c r="K932" s="135" t="str">
        <f>IFERROR(VLOOKUP(C932,'CEDARS School FRPL'!$C$4:$H$20003, 6, FALSE), "No")</f>
        <v>Yes</v>
      </c>
      <c r="L932" s="94">
        <f>IFERROR(VLOOKUP($C932,'CEDARS School FRPL'!$C$4:$G$20003,3,FALSE),"NO Enroll Rprtd")</f>
        <v>0.69910000000000005</v>
      </c>
      <c r="N932" s="167"/>
      <c r="O932" s="136"/>
    </row>
    <row r="933" spans="1:15">
      <c r="A933" s="77" t="s">
        <v>2171</v>
      </c>
      <c r="B933" s="77" t="s">
        <v>2694</v>
      </c>
      <c r="C933" s="3">
        <v>2317</v>
      </c>
      <c r="D933" s="74" t="s">
        <v>105</v>
      </c>
      <c r="E933" s="100">
        <v>279.31</v>
      </c>
      <c r="F933" s="100">
        <v>0</v>
      </c>
      <c r="G933" s="100">
        <v>0</v>
      </c>
      <c r="H933" s="100">
        <v>0</v>
      </c>
      <c r="I933" s="100">
        <v>0</v>
      </c>
      <c r="J933" s="130">
        <v>279.31</v>
      </c>
      <c r="K933" s="135" t="str">
        <f>IFERROR(VLOOKUP(C933,'CEDARS School FRPL'!$C$4:$H$20003, 6, FALSE), "No")</f>
        <v>Yes</v>
      </c>
      <c r="L933" s="94">
        <f>IFERROR(VLOOKUP($C933,'CEDARS School FRPL'!$C$4:$G$20003,3,FALSE),"NO Enroll Rprtd")</f>
        <v>0.61199999999999999</v>
      </c>
      <c r="N933" s="167"/>
      <c r="O933" s="136"/>
    </row>
    <row r="934" spans="1:15">
      <c r="A934" s="77" t="s">
        <v>2171</v>
      </c>
      <c r="B934" s="77" t="s">
        <v>2694</v>
      </c>
      <c r="C934" s="3">
        <v>2689</v>
      </c>
      <c r="D934" s="74" t="s">
        <v>106</v>
      </c>
      <c r="E934" s="100">
        <v>468.06</v>
      </c>
      <c r="F934" s="100">
        <v>0</v>
      </c>
      <c r="G934" s="100">
        <v>0</v>
      </c>
      <c r="H934" s="100">
        <v>0</v>
      </c>
      <c r="I934" s="100">
        <v>0</v>
      </c>
      <c r="J934" s="130">
        <v>468.06</v>
      </c>
      <c r="K934" s="135" t="str">
        <f>IFERROR(VLOOKUP(C934,'CEDARS School FRPL'!$C$4:$H$20003, 6, FALSE), "No")</f>
        <v>Yes</v>
      </c>
      <c r="L934" s="94">
        <f>IFERROR(VLOOKUP($C934,'CEDARS School FRPL'!$C$4:$G$20003,3,FALSE),"NO Enroll Rprtd")</f>
        <v>0.5655</v>
      </c>
      <c r="N934" s="167"/>
      <c r="O934" s="136"/>
    </row>
    <row r="935" spans="1:15">
      <c r="A935" s="77" t="s">
        <v>2171</v>
      </c>
      <c r="B935" s="77" t="s">
        <v>2694</v>
      </c>
      <c r="C935" s="3">
        <v>3861</v>
      </c>
      <c r="D935" s="74" t="s">
        <v>107</v>
      </c>
      <c r="E935" s="100">
        <v>4.78</v>
      </c>
      <c r="F935" s="100">
        <v>0</v>
      </c>
      <c r="G935" s="100">
        <v>0</v>
      </c>
      <c r="H935" s="100">
        <v>0</v>
      </c>
      <c r="I935" s="100">
        <v>0</v>
      </c>
      <c r="J935" s="130">
        <v>4.78</v>
      </c>
      <c r="K935" s="135" t="str">
        <f>IFERROR(VLOOKUP(C935,'CEDARS School FRPL'!$C$4:$H$20003, 6, FALSE), "No")</f>
        <v>No</v>
      </c>
      <c r="L935" s="94">
        <f>IFERROR(VLOOKUP($C935,'CEDARS School FRPL'!$C$4:$G$20003,3,FALSE),"NO Enroll Rprtd")</f>
        <v>0</v>
      </c>
      <c r="N935" s="167"/>
      <c r="O935" s="136"/>
    </row>
    <row r="936" spans="1:15">
      <c r="A936" s="77" t="s">
        <v>2171</v>
      </c>
      <c r="B936" s="77" t="s">
        <v>2694</v>
      </c>
      <c r="C936" s="3">
        <v>4260</v>
      </c>
      <c r="D936" s="74" t="s">
        <v>108</v>
      </c>
      <c r="E936" s="100">
        <v>417.18</v>
      </c>
      <c r="F936" s="100">
        <v>0</v>
      </c>
      <c r="G936" s="100">
        <v>22.76</v>
      </c>
      <c r="H936" s="100">
        <v>0</v>
      </c>
      <c r="I936" s="100">
        <v>0</v>
      </c>
      <c r="J936" s="130">
        <v>439.94</v>
      </c>
      <c r="K936" s="135" t="str">
        <f>IFERROR(VLOOKUP(C936,'CEDARS School FRPL'!$C$4:$H$20003, 6, FALSE), "No")</f>
        <v>Yes</v>
      </c>
      <c r="L936" s="94">
        <f>IFERROR(VLOOKUP($C936,'CEDARS School FRPL'!$C$4:$G$20003,3,FALSE),"NO Enroll Rprtd")</f>
        <v>0.58950000000000002</v>
      </c>
      <c r="N936" s="167"/>
      <c r="O936" s="136"/>
    </row>
    <row r="937" spans="1:15">
      <c r="A937" s="77" t="s">
        <v>2366</v>
      </c>
      <c r="B937" s="77" t="s">
        <v>2695</v>
      </c>
      <c r="C937" s="3">
        <v>1753</v>
      </c>
      <c r="D937" s="74" t="s">
        <v>1536</v>
      </c>
      <c r="E937" s="100">
        <v>61.38</v>
      </c>
      <c r="F937" s="100">
        <v>0</v>
      </c>
      <c r="G937" s="100">
        <v>0</v>
      </c>
      <c r="H937" s="100">
        <v>0</v>
      </c>
      <c r="I937" s="100">
        <v>0</v>
      </c>
      <c r="J937" s="130">
        <v>61.38</v>
      </c>
      <c r="K937" s="135" t="str">
        <f>IFERROR(VLOOKUP(C937,'CEDARS School FRPL'!$C$4:$H$20003, 6, FALSE), "No")</f>
        <v>No</v>
      </c>
      <c r="L937" s="94">
        <f>IFERROR(VLOOKUP($C937,'CEDARS School FRPL'!$C$4:$G$20003,3,FALSE),"NO Enroll Rprtd")</f>
        <v>0.19539999999999999</v>
      </c>
      <c r="N937" s="167"/>
      <c r="O937" s="136"/>
    </row>
    <row r="938" spans="1:15">
      <c r="A938" s="77" t="s">
        <v>2366</v>
      </c>
      <c r="B938" s="77" t="s">
        <v>2695</v>
      </c>
      <c r="C938" s="3">
        <v>2426</v>
      </c>
      <c r="D938" s="74" t="s">
        <v>1537</v>
      </c>
      <c r="E938" s="100">
        <v>1922.75</v>
      </c>
      <c r="F938" s="100">
        <v>0</v>
      </c>
      <c r="G938" s="100">
        <v>197.85</v>
      </c>
      <c r="H938" s="100">
        <v>0</v>
      </c>
      <c r="I938" s="100">
        <v>0</v>
      </c>
      <c r="J938" s="130">
        <v>2120.6</v>
      </c>
      <c r="K938" s="135" t="str">
        <f>IFERROR(VLOOKUP(C938,'CEDARS School FRPL'!$C$4:$H$20003, 6, FALSE), "No")</f>
        <v>No</v>
      </c>
      <c r="L938" s="94">
        <f>IFERROR(VLOOKUP($C938,'CEDARS School FRPL'!$C$4:$G$20003,3,FALSE),"NO Enroll Rprtd")</f>
        <v>0.29680000000000001</v>
      </c>
      <c r="N938" s="167"/>
      <c r="O938" s="136"/>
    </row>
    <row r="939" spans="1:15">
      <c r="A939" s="77" t="s">
        <v>2366</v>
      </c>
      <c r="B939" s="77" t="s">
        <v>2695</v>
      </c>
      <c r="C939" s="3">
        <v>2884</v>
      </c>
      <c r="D939" s="74" t="s">
        <v>1538</v>
      </c>
      <c r="E939" s="100">
        <v>551.14</v>
      </c>
      <c r="F939" s="100">
        <v>0</v>
      </c>
      <c r="G939" s="100">
        <v>0</v>
      </c>
      <c r="H939" s="100">
        <v>0</v>
      </c>
      <c r="I939" s="100">
        <v>0</v>
      </c>
      <c r="J939" s="130">
        <v>551.14</v>
      </c>
      <c r="K939" s="135" t="str">
        <f>IFERROR(VLOOKUP(C939,'CEDARS School FRPL'!$C$4:$H$20003, 6, FALSE), "No")</f>
        <v>No</v>
      </c>
      <c r="L939" s="94">
        <f>IFERROR(VLOOKUP($C939,'CEDARS School FRPL'!$C$4:$G$20003,3,FALSE),"NO Enroll Rprtd")</f>
        <v>0.3125</v>
      </c>
      <c r="N939" s="167"/>
      <c r="O939" s="136"/>
    </row>
    <row r="940" spans="1:15">
      <c r="A940" s="77" t="s">
        <v>2366</v>
      </c>
      <c r="B940" s="77" t="s">
        <v>2695</v>
      </c>
      <c r="C940" s="3">
        <v>2885</v>
      </c>
      <c r="D940" s="74" t="s">
        <v>1539</v>
      </c>
      <c r="E940" s="100">
        <v>854.9</v>
      </c>
      <c r="F940" s="100">
        <v>0</v>
      </c>
      <c r="G940" s="100">
        <v>0</v>
      </c>
      <c r="H940" s="100">
        <v>0</v>
      </c>
      <c r="I940" s="100">
        <v>0</v>
      </c>
      <c r="J940" s="130">
        <v>854.9</v>
      </c>
      <c r="K940" s="135" t="str">
        <f>IFERROR(VLOOKUP(C940,'CEDARS School FRPL'!$C$4:$H$20003, 6, FALSE), "No")</f>
        <v>No</v>
      </c>
      <c r="L940" s="94">
        <f>IFERROR(VLOOKUP($C940,'CEDARS School FRPL'!$C$4:$G$20003,3,FALSE),"NO Enroll Rprtd")</f>
        <v>0.25929999999999997</v>
      </c>
      <c r="N940" s="167"/>
      <c r="O940" s="136"/>
    </row>
    <row r="941" spans="1:15">
      <c r="A941" s="77" t="s">
        <v>2366</v>
      </c>
      <c r="B941" s="77" t="s">
        <v>2695</v>
      </c>
      <c r="C941" s="3">
        <v>3408</v>
      </c>
      <c r="D941" s="74" t="s">
        <v>1540</v>
      </c>
      <c r="E941" s="100">
        <v>703.17</v>
      </c>
      <c r="F941" s="100">
        <v>0</v>
      </c>
      <c r="G941" s="100">
        <v>0</v>
      </c>
      <c r="H941" s="100">
        <v>0</v>
      </c>
      <c r="I941" s="100">
        <v>0</v>
      </c>
      <c r="J941" s="130">
        <v>703.17</v>
      </c>
      <c r="K941" s="135" t="str">
        <f>IFERROR(VLOOKUP(C941,'CEDARS School FRPL'!$C$4:$H$20003, 6, FALSE), "No")</f>
        <v>No</v>
      </c>
      <c r="L941" s="94">
        <f>IFERROR(VLOOKUP($C941,'CEDARS School FRPL'!$C$4:$G$20003,3,FALSE),"NO Enroll Rprtd")</f>
        <v>0.30520000000000003</v>
      </c>
      <c r="N941" s="167"/>
      <c r="O941" s="136"/>
    </row>
    <row r="942" spans="1:15">
      <c r="A942" s="77" t="s">
        <v>2366</v>
      </c>
      <c r="B942" s="77" t="s">
        <v>2695</v>
      </c>
      <c r="C942" s="3">
        <v>3753</v>
      </c>
      <c r="D942" s="74" t="s">
        <v>647</v>
      </c>
      <c r="E942" s="100">
        <v>707.57</v>
      </c>
      <c r="F942" s="100">
        <v>0</v>
      </c>
      <c r="G942" s="100">
        <v>0</v>
      </c>
      <c r="H942" s="100">
        <v>0</v>
      </c>
      <c r="I942" s="100">
        <v>0</v>
      </c>
      <c r="J942" s="130">
        <v>707.57</v>
      </c>
      <c r="K942" s="135" t="str">
        <f>IFERROR(VLOOKUP(C942,'CEDARS School FRPL'!$C$4:$H$20003, 6, FALSE), "No")</f>
        <v>No</v>
      </c>
      <c r="L942" s="94">
        <f>IFERROR(VLOOKUP($C942,'CEDARS School FRPL'!$C$4:$G$20003,3,FALSE),"NO Enroll Rprtd")</f>
        <v>0.2656</v>
      </c>
      <c r="N942" s="167"/>
      <c r="O942" s="136"/>
    </row>
    <row r="943" spans="1:15">
      <c r="A943" s="77" t="s">
        <v>2366</v>
      </c>
      <c r="B943" s="77" t="s">
        <v>2695</v>
      </c>
      <c r="C943" s="3">
        <v>4139</v>
      </c>
      <c r="D943" s="74" t="s">
        <v>1541</v>
      </c>
      <c r="E943" s="100">
        <v>852.01</v>
      </c>
      <c r="F943" s="100">
        <v>0</v>
      </c>
      <c r="G943" s="100">
        <v>0</v>
      </c>
      <c r="H943" s="100">
        <v>0</v>
      </c>
      <c r="I943" s="100">
        <v>0</v>
      </c>
      <c r="J943" s="130">
        <v>852.01</v>
      </c>
      <c r="K943" s="135" t="str">
        <f>IFERROR(VLOOKUP(C943,'CEDARS School FRPL'!$C$4:$H$20003, 6, FALSE), "No")</f>
        <v>No</v>
      </c>
      <c r="L943" s="94">
        <f>IFERROR(VLOOKUP($C943,'CEDARS School FRPL'!$C$4:$G$20003,3,FALSE),"NO Enroll Rprtd")</f>
        <v>0.29139999999999999</v>
      </c>
      <c r="N943" s="167"/>
      <c r="O943" s="136"/>
    </row>
    <row r="944" spans="1:15">
      <c r="A944" s="77" t="s">
        <v>2366</v>
      </c>
      <c r="B944" s="77" t="s">
        <v>2695</v>
      </c>
      <c r="C944" s="3">
        <v>4391</v>
      </c>
      <c r="D944" s="74" t="s">
        <v>1088</v>
      </c>
      <c r="E944" s="100">
        <v>642.1</v>
      </c>
      <c r="F944" s="100">
        <v>0</v>
      </c>
      <c r="G944" s="100">
        <v>0</v>
      </c>
      <c r="H944" s="100">
        <v>0</v>
      </c>
      <c r="I944" s="100">
        <v>0</v>
      </c>
      <c r="J944" s="130">
        <v>642.1</v>
      </c>
      <c r="K944" s="135" t="str">
        <f>IFERROR(VLOOKUP(C944,'CEDARS School FRPL'!$C$4:$H$20003, 6, FALSE), "No")</f>
        <v>No</v>
      </c>
      <c r="L944" s="94">
        <f>IFERROR(VLOOKUP($C944,'CEDARS School FRPL'!$C$4:$G$20003,3,FALSE),"NO Enroll Rprtd")</f>
        <v>0.2382</v>
      </c>
      <c r="N944" s="167"/>
      <c r="O944" s="136"/>
    </row>
    <row r="945" spans="1:15">
      <c r="A945" s="77" t="s">
        <v>2366</v>
      </c>
      <c r="B945" s="77" t="s">
        <v>2695</v>
      </c>
      <c r="C945" s="3">
        <v>4392</v>
      </c>
      <c r="D945" s="74" t="s">
        <v>1542</v>
      </c>
      <c r="E945" s="100">
        <v>562.78</v>
      </c>
      <c r="F945" s="100">
        <v>0</v>
      </c>
      <c r="G945" s="100">
        <v>0</v>
      </c>
      <c r="H945" s="100">
        <v>0</v>
      </c>
      <c r="I945" s="100">
        <v>0</v>
      </c>
      <c r="J945" s="130">
        <v>562.78</v>
      </c>
      <c r="K945" s="135" t="str">
        <f>IFERROR(VLOOKUP(C945,'CEDARS School FRPL'!$C$4:$H$20003, 6, FALSE), "No")</f>
        <v>No</v>
      </c>
      <c r="L945" s="94">
        <f>IFERROR(VLOOKUP($C945,'CEDARS School FRPL'!$C$4:$G$20003,3,FALSE),"NO Enroll Rprtd")</f>
        <v>0.32069999999999999</v>
      </c>
      <c r="N945" s="167"/>
      <c r="O945" s="136"/>
    </row>
    <row r="946" spans="1:15">
      <c r="A946" s="77" t="s">
        <v>2366</v>
      </c>
      <c r="B946" s="77" t="s">
        <v>2695</v>
      </c>
      <c r="C946" s="3">
        <v>4534</v>
      </c>
      <c r="D946" s="74" t="s">
        <v>26</v>
      </c>
      <c r="E946" s="100">
        <v>556.29</v>
      </c>
      <c r="F946" s="100">
        <v>0</v>
      </c>
      <c r="G946" s="100">
        <v>0</v>
      </c>
      <c r="H946" s="100">
        <v>0</v>
      </c>
      <c r="I946" s="100">
        <v>0</v>
      </c>
      <c r="J946" s="130">
        <v>556.29</v>
      </c>
      <c r="K946" s="135" t="str">
        <f>IFERROR(VLOOKUP(C946,'CEDARS School FRPL'!$C$4:$H$20003, 6, FALSE), "No")</f>
        <v>No</v>
      </c>
      <c r="L946" s="94">
        <f>IFERROR(VLOOKUP($C946,'CEDARS School FRPL'!$C$4:$G$20003,3,FALSE),"NO Enroll Rprtd")</f>
        <v>0.24460000000000001</v>
      </c>
      <c r="N946" s="167"/>
      <c r="O946" s="136"/>
    </row>
    <row r="947" spans="1:15">
      <c r="A947" s="77" t="s">
        <v>2366</v>
      </c>
      <c r="B947" s="77" t="s">
        <v>2695</v>
      </c>
      <c r="C947" s="3">
        <v>5099</v>
      </c>
      <c r="D947" s="74" t="s">
        <v>1543</v>
      </c>
      <c r="E947" s="100">
        <v>1471.49</v>
      </c>
      <c r="F947" s="100">
        <v>0</v>
      </c>
      <c r="G947" s="100">
        <v>0</v>
      </c>
      <c r="H947" s="100">
        <v>0</v>
      </c>
      <c r="I947" s="100">
        <v>0</v>
      </c>
      <c r="J947" s="130">
        <v>1471.49</v>
      </c>
      <c r="K947" s="135" t="str">
        <f>IFERROR(VLOOKUP(C947,'CEDARS School FRPL'!$C$4:$H$20003, 6, FALSE), "No")</f>
        <v>No</v>
      </c>
      <c r="L947" s="94">
        <f>IFERROR(VLOOKUP($C947,'CEDARS School FRPL'!$C$4:$G$20003,3,FALSE),"NO Enroll Rprtd")</f>
        <v>0.31019999999999998</v>
      </c>
      <c r="N947" s="167"/>
      <c r="O947" s="136"/>
    </row>
    <row r="948" spans="1:15">
      <c r="A948" s="77" t="s">
        <v>2366</v>
      </c>
      <c r="B948" s="77" t="s">
        <v>2695</v>
      </c>
      <c r="C948" s="3">
        <v>5477</v>
      </c>
      <c r="D948" s="74" t="s">
        <v>2900</v>
      </c>
      <c r="E948" s="100">
        <v>706.03</v>
      </c>
      <c r="F948" s="100">
        <v>0</v>
      </c>
      <c r="G948" s="100">
        <v>0</v>
      </c>
      <c r="H948" s="100">
        <v>0</v>
      </c>
      <c r="I948" s="100">
        <v>0</v>
      </c>
      <c r="J948" s="130">
        <v>706.03</v>
      </c>
      <c r="K948" s="135" t="str">
        <f>IFERROR(VLOOKUP(C948,'CEDARS School FRPL'!$C$4:$H$20003, 6, FALSE), "No")</f>
        <v>No</v>
      </c>
      <c r="L948" s="94">
        <f>IFERROR(VLOOKUP($C948,'CEDARS School FRPL'!$C$4:$G$20003,3,FALSE),"NO Enroll Rprtd")</f>
        <v>0.3291</v>
      </c>
      <c r="N948" s="167"/>
      <c r="O948" s="136"/>
    </row>
    <row r="949" spans="1:15">
      <c r="A949" s="77" t="s">
        <v>2366</v>
      </c>
      <c r="B949" s="77" t="s">
        <v>2695</v>
      </c>
      <c r="C949" s="3">
        <v>5742</v>
      </c>
      <c r="D949" s="74" t="s">
        <v>3147</v>
      </c>
      <c r="E949" s="100">
        <v>0</v>
      </c>
      <c r="F949" s="100">
        <v>0</v>
      </c>
      <c r="G949" s="100">
        <v>0</v>
      </c>
      <c r="H949" s="100">
        <v>20.909999999999997</v>
      </c>
      <c r="I949" s="100">
        <v>0</v>
      </c>
      <c r="J949" s="130">
        <v>20.909999999999997</v>
      </c>
      <c r="K949" s="135" t="str">
        <f>IFERROR(VLOOKUP(C949,'CEDARS School FRPL'!$C$4:$H$20003, 6, FALSE), "No")</f>
        <v>No</v>
      </c>
      <c r="L949" s="94">
        <f>IFERROR(VLOOKUP($C949,'CEDARS School FRPL'!$C$4:$G$20003,3,FALSE),"NO Enroll Rprtd")</f>
        <v>0.1333</v>
      </c>
      <c r="N949" s="167"/>
      <c r="O949" s="136"/>
    </row>
    <row r="950" spans="1:15">
      <c r="A950" s="77" t="s">
        <v>2261</v>
      </c>
      <c r="B950" s="77" t="s">
        <v>2696</v>
      </c>
      <c r="C950" s="3">
        <v>1649</v>
      </c>
      <c r="D950" s="74" t="s">
        <v>869</v>
      </c>
      <c r="E950" s="100">
        <v>35.590000000000003</v>
      </c>
      <c r="F950" s="100">
        <v>0</v>
      </c>
      <c r="G950" s="100">
        <v>0</v>
      </c>
      <c r="H950" s="100">
        <v>0</v>
      </c>
      <c r="I950" s="100">
        <v>0</v>
      </c>
      <c r="J950" s="130">
        <v>35.590000000000003</v>
      </c>
      <c r="K950" s="135" t="str">
        <f>IFERROR(VLOOKUP(C950,'CEDARS School FRPL'!$C$4:$H$20003, 6, FALSE), "No")</f>
        <v>No</v>
      </c>
      <c r="L950" s="94">
        <f>IFERROR(VLOOKUP($C950,'CEDARS School FRPL'!$C$4:$G$20003,3,FALSE),"NO Enroll Rprtd")</f>
        <v>0.34439999999999998</v>
      </c>
      <c r="N950" s="167"/>
      <c r="O950" s="136"/>
    </row>
    <row r="951" spans="1:15">
      <c r="A951" s="74" t="s">
        <v>2261</v>
      </c>
      <c r="B951" s="77" t="s">
        <v>2696</v>
      </c>
      <c r="C951" s="3">
        <v>1658</v>
      </c>
      <c r="D951" s="74" t="s">
        <v>870</v>
      </c>
      <c r="E951" s="100">
        <v>70.36</v>
      </c>
      <c r="F951" s="100">
        <v>0</v>
      </c>
      <c r="G951" s="100">
        <v>0</v>
      </c>
      <c r="H951" s="100">
        <v>0</v>
      </c>
      <c r="I951" s="100">
        <v>0</v>
      </c>
      <c r="J951" s="130">
        <v>70.36</v>
      </c>
      <c r="K951" s="135" t="str">
        <f>IFERROR(VLOOKUP(C951,'CEDARS School FRPL'!$C$4:$H$20003, 6, FALSE), "No")</f>
        <v>No</v>
      </c>
      <c r="L951" s="94">
        <f>IFERROR(VLOOKUP($C951,'CEDARS School FRPL'!$C$4:$G$20003,3,FALSE),"NO Enroll Rprtd")</f>
        <v>6.13E-2</v>
      </c>
      <c r="N951" s="167"/>
      <c r="O951" s="136"/>
    </row>
    <row r="952" spans="1:15">
      <c r="A952" s="77" t="s">
        <v>2261</v>
      </c>
      <c r="B952" s="77" t="s">
        <v>2696</v>
      </c>
      <c r="C952" s="3">
        <v>1687</v>
      </c>
      <c r="D952" s="74" t="s">
        <v>871</v>
      </c>
      <c r="E952" s="100">
        <v>65.44</v>
      </c>
      <c r="F952" s="100">
        <v>0</v>
      </c>
      <c r="G952" s="100">
        <v>0</v>
      </c>
      <c r="H952" s="100">
        <v>0</v>
      </c>
      <c r="I952" s="100">
        <v>0</v>
      </c>
      <c r="J952" s="130">
        <v>65.44</v>
      </c>
      <c r="K952" s="135" t="str">
        <f>IFERROR(VLOOKUP(C952,'CEDARS School FRPL'!$C$4:$H$20003, 6, FALSE), "No")</f>
        <v>No</v>
      </c>
      <c r="L952" s="94">
        <f>IFERROR(VLOOKUP($C952,'CEDARS School FRPL'!$C$4:$G$20003,3,FALSE),"NO Enroll Rprtd")</f>
        <v>1.5100000000000001E-2</v>
      </c>
      <c r="N952" s="167"/>
      <c r="O952" s="136"/>
    </row>
    <row r="953" spans="1:15">
      <c r="A953" s="77" t="s">
        <v>2261</v>
      </c>
      <c r="B953" s="77" t="s">
        <v>2696</v>
      </c>
      <c r="C953" s="3">
        <v>1688</v>
      </c>
      <c r="D953" s="74" t="s">
        <v>872</v>
      </c>
      <c r="E953" s="100">
        <v>72.56</v>
      </c>
      <c r="F953" s="100">
        <v>0</v>
      </c>
      <c r="G953" s="100">
        <v>4.4799999999999995</v>
      </c>
      <c r="H953" s="100">
        <v>0</v>
      </c>
      <c r="I953" s="100">
        <v>0</v>
      </c>
      <c r="J953" s="130">
        <v>77.040000000000006</v>
      </c>
      <c r="K953" s="135" t="str">
        <f>IFERROR(VLOOKUP(C953,'CEDARS School FRPL'!$C$4:$H$20003, 6, FALSE), "No")</f>
        <v>No</v>
      </c>
      <c r="L953" s="94">
        <f>IFERROR(VLOOKUP($C953,'CEDARS School FRPL'!$C$4:$G$20003,3,FALSE),"NO Enroll Rprtd")</f>
        <v>0.13250000000000001</v>
      </c>
      <c r="N953" s="167"/>
      <c r="O953" s="136"/>
    </row>
    <row r="954" spans="1:15">
      <c r="A954" s="77" t="s">
        <v>2261</v>
      </c>
      <c r="B954" s="77" t="s">
        <v>2696</v>
      </c>
      <c r="C954" s="3">
        <v>1706</v>
      </c>
      <c r="D954" s="74" t="s">
        <v>873</v>
      </c>
      <c r="E954" s="100">
        <v>419.26</v>
      </c>
      <c r="F954" s="100">
        <v>0</v>
      </c>
      <c r="G954" s="100">
        <v>4.21</v>
      </c>
      <c r="H954" s="100">
        <v>0</v>
      </c>
      <c r="I954" s="100">
        <v>0</v>
      </c>
      <c r="J954" s="130">
        <v>423.46999999999997</v>
      </c>
      <c r="K954" s="135" t="str">
        <f>IFERROR(VLOOKUP(C954,'CEDARS School FRPL'!$C$4:$H$20003, 6, FALSE), "No")</f>
        <v>No</v>
      </c>
      <c r="L954" s="94">
        <f>IFERROR(VLOOKUP($C954,'CEDARS School FRPL'!$C$4:$G$20003,3,FALSE),"NO Enroll Rprtd")</f>
        <v>3.2399999999999998E-2</v>
      </c>
      <c r="N954" s="167"/>
      <c r="O954" s="136"/>
    </row>
    <row r="955" spans="1:15">
      <c r="A955" s="77" t="s">
        <v>2261</v>
      </c>
      <c r="B955" s="77" t="s">
        <v>2696</v>
      </c>
      <c r="C955" s="3">
        <v>1800</v>
      </c>
      <c r="D955" s="74" t="s">
        <v>874</v>
      </c>
      <c r="E955" s="100">
        <v>141.41</v>
      </c>
      <c r="F955" s="100">
        <v>0</v>
      </c>
      <c r="G955" s="100">
        <v>0</v>
      </c>
      <c r="H955" s="100">
        <v>0</v>
      </c>
      <c r="I955" s="100">
        <v>0</v>
      </c>
      <c r="J955" s="130">
        <v>141.41</v>
      </c>
      <c r="K955" s="135" t="str">
        <f>IFERROR(VLOOKUP(C955,'CEDARS School FRPL'!$C$4:$H$20003, 6, FALSE), "No")</f>
        <v>No</v>
      </c>
      <c r="L955" s="94">
        <f>IFERROR(VLOOKUP($C955,'CEDARS School FRPL'!$C$4:$G$20003,3,FALSE),"NO Enroll Rprtd")</f>
        <v>4.7500000000000001E-2</v>
      </c>
      <c r="N955" s="167"/>
      <c r="O955" s="136"/>
    </row>
    <row r="956" spans="1:15">
      <c r="A956" s="77" t="s">
        <v>2261</v>
      </c>
      <c r="B956" s="77" t="s">
        <v>2696</v>
      </c>
      <c r="C956" s="3">
        <v>1975</v>
      </c>
      <c r="D956" s="74" t="s">
        <v>875</v>
      </c>
      <c r="E956" s="100">
        <v>89.78</v>
      </c>
      <c r="F956" s="100">
        <v>0</v>
      </c>
      <c r="G956" s="100">
        <v>0</v>
      </c>
      <c r="H956" s="100">
        <v>0</v>
      </c>
      <c r="I956" s="100">
        <v>0</v>
      </c>
      <c r="J956" s="130">
        <v>89.78</v>
      </c>
      <c r="K956" s="135" t="str">
        <f>IFERROR(VLOOKUP(C956,'CEDARS School FRPL'!$C$4:$H$20003, 6, FALSE), "No")</f>
        <v>No</v>
      </c>
      <c r="L956" s="94">
        <f>IFERROR(VLOOKUP($C956,'CEDARS School FRPL'!$C$4:$G$20003,3,FALSE),"NO Enroll Rprtd")</f>
        <v>3.6999999999999998E-2</v>
      </c>
      <c r="N956" s="167"/>
      <c r="O956" s="136"/>
    </row>
    <row r="957" spans="1:15">
      <c r="A957" s="77" t="s">
        <v>2261</v>
      </c>
      <c r="B957" s="77" t="s">
        <v>2696</v>
      </c>
      <c r="C957" s="3">
        <v>2289</v>
      </c>
      <c r="D957" s="74" t="s">
        <v>876</v>
      </c>
      <c r="E957" s="100">
        <v>544.91</v>
      </c>
      <c r="F957" s="100">
        <v>0</v>
      </c>
      <c r="G957" s="100">
        <v>0</v>
      </c>
      <c r="H957" s="100">
        <v>0</v>
      </c>
      <c r="I957" s="100">
        <v>0</v>
      </c>
      <c r="J957" s="130">
        <v>544.91</v>
      </c>
      <c r="K957" s="135" t="str">
        <f>IFERROR(VLOOKUP(C957,'CEDARS School FRPL'!$C$4:$H$20003, 6, FALSE), "No")</f>
        <v>No</v>
      </c>
      <c r="L957" s="94">
        <f>IFERROR(VLOOKUP($C957,'CEDARS School FRPL'!$C$4:$G$20003,3,FALSE),"NO Enroll Rprtd")</f>
        <v>0.24759999999999999</v>
      </c>
      <c r="N957" s="167"/>
      <c r="O957" s="136"/>
    </row>
    <row r="958" spans="1:15">
      <c r="A958" s="77" t="s">
        <v>2261</v>
      </c>
      <c r="B958" s="77" t="s">
        <v>2696</v>
      </c>
      <c r="C958" s="3">
        <v>2308</v>
      </c>
      <c r="D958" s="74" t="s">
        <v>877</v>
      </c>
      <c r="E958" s="100">
        <v>743.73</v>
      </c>
      <c r="F958" s="100">
        <v>0</v>
      </c>
      <c r="G958" s="100">
        <v>0</v>
      </c>
      <c r="H958" s="100">
        <v>0</v>
      </c>
      <c r="I958" s="100">
        <v>0</v>
      </c>
      <c r="J958" s="130">
        <v>743.73</v>
      </c>
      <c r="K958" s="135" t="str">
        <f>IFERROR(VLOOKUP(C958,'CEDARS School FRPL'!$C$4:$H$20003, 6, FALSE), "No")</f>
        <v>No</v>
      </c>
      <c r="L958" s="94">
        <f>IFERROR(VLOOKUP($C958,'CEDARS School FRPL'!$C$4:$G$20003,3,FALSE),"NO Enroll Rprtd")</f>
        <v>0.1193</v>
      </c>
      <c r="N958" s="167"/>
      <c r="O958" s="136"/>
    </row>
    <row r="959" spans="1:15">
      <c r="A959" s="77" t="s">
        <v>2261</v>
      </c>
      <c r="B959" s="77" t="s">
        <v>2696</v>
      </c>
      <c r="C959" s="3">
        <v>2739</v>
      </c>
      <c r="D959" s="74" t="s">
        <v>878</v>
      </c>
      <c r="E959" s="100">
        <v>1858.97</v>
      </c>
      <c r="F959" s="100">
        <v>0</v>
      </c>
      <c r="G959" s="100">
        <v>175.83999999999997</v>
      </c>
      <c r="H959" s="100">
        <v>0</v>
      </c>
      <c r="I959" s="100">
        <v>0</v>
      </c>
      <c r="J959" s="130">
        <v>2034.81</v>
      </c>
      <c r="K959" s="135" t="str">
        <f>IFERROR(VLOOKUP(C959,'CEDARS School FRPL'!$C$4:$H$20003, 6, FALSE), "No")</f>
        <v>No</v>
      </c>
      <c r="L959" s="94">
        <f>IFERROR(VLOOKUP($C959,'CEDARS School FRPL'!$C$4:$G$20003,3,FALSE),"NO Enroll Rprtd")</f>
        <v>0.14430000000000001</v>
      </c>
      <c r="N959" s="167"/>
      <c r="O959" s="136"/>
    </row>
    <row r="960" spans="1:15">
      <c r="A960" s="77" t="s">
        <v>2261</v>
      </c>
      <c r="B960" s="77" t="s">
        <v>2696</v>
      </c>
      <c r="C960" s="3">
        <v>2796</v>
      </c>
      <c r="D960" s="74" t="s">
        <v>879</v>
      </c>
      <c r="E960" s="100">
        <v>325.33999999999997</v>
      </c>
      <c r="F960" s="100">
        <v>0</v>
      </c>
      <c r="G960" s="100">
        <v>0</v>
      </c>
      <c r="H960" s="100">
        <v>0</v>
      </c>
      <c r="I960" s="100">
        <v>0</v>
      </c>
      <c r="J960" s="130">
        <v>325.33999999999997</v>
      </c>
      <c r="K960" s="135" t="str">
        <f>IFERROR(VLOOKUP(C960,'CEDARS School FRPL'!$C$4:$H$20003, 6, FALSE), "No")</f>
        <v>No</v>
      </c>
      <c r="L960" s="94">
        <f>IFERROR(VLOOKUP($C960,'CEDARS School FRPL'!$C$4:$G$20003,3,FALSE),"NO Enroll Rprtd")</f>
        <v>0.24959999999999999</v>
      </c>
      <c r="N960" s="167"/>
      <c r="O960" s="136"/>
    </row>
    <row r="961" spans="1:15">
      <c r="A961" s="77" t="s">
        <v>2261</v>
      </c>
      <c r="B961" s="77" t="s">
        <v>2696</v>
      </c>
      <c r="C961" s="3">
        <v>2992</v>
      </c>
      <c r="D961" s="74" t="s">
        <v>880</v>
      </c>
      <c r="E961" s="100">
        <v>566.64</v>
      </c>
      <c r="F961" s="100">
        <v>0</v>
      </c>
      <c r="G961" s="100">
        <v>0</v>
      </c>
      <c r="H961" s="100">
        <v>0</v>
      </c>
      <c r="I961" s="100">
        <v>0</v>
      </c>
      <c r="J961" s="130">
        <v>566.64</v>
      </c>
      <c r="K961" s="135" t="str">
        <f>IFERROR(VLOOKUP(C961,'CEDARS School FRPL'!$C$4:$H$20003, 6, FALSE), "No")</f>
        <v>No</v>
      </c>
      <c r="L961" s="94">
        <f>IFERROR(VLOOKUP($C961,'CEDARS School FRPL'!$C$4:$G$20003,3,FALSE),"NO Enroll Rprtd")</f>
        <v>0.1515</v>
      </c>
      <c r="N961" s="167"/>
      <c r="O961" s="136"/>
    </row>
    <row r="962" spans="1:15">
      <c r="A962" s="77" t="s">
        <v>2261</v>
      </c>
      <c r="B962" s="77" t="s">
        <v>2696</v>
      </c>
      <c r="C962" s="3">
        <v>3041</v>
      </c>
      <c r="D962" s="74" t="s">
        <v>881</v>
      </c>
      <c r="E962" s="100">
        <v>600.55999999999995</v>
      </c>
      <c r="F962" s="100">
        <v>0</v>
      </c>
      <c r="G962" s="100">
        <v>0</v>
      </c>
      <c r="H962" s="100">
        <v>0</v>
      </c>
      <c r="I962" s="100">
        <v>0</v>
      </c>
      <c r="J962" s="130">
        <v>600.55999999999995</v>
      </c>
      <c r="K962" s="135" t="str">
        <f>IFERROR(VLOOKUP(C962,'CEDARS School FRPL'!$C$4:$H$20003, 6, FALSE), "No")</f>
        <v>No</v>
      </c>
      <c r="L962" s="94">
        <f>IFERROR(VLOOKUP($C962,'CEDARS School FRPL'!$C$4:$G$20003,3,FALSE),"NO Enroll Rprtd")</f>
        <v>0.13289999999999999</v>
      </c>
      <c r="N962" s="167"/>
      <c r="O962" s="136"/>
    </row>
    <row r="963" spans="1:15">
      <c r="A963" t="s">
        <v>2261</v>
      </c>
      <c r="B963" s="77" t="s">
        <v>2696</v>
      </c>
      <c r="C963" s="3">
        <v>3232</v>
      </c>
      <c r="D963" s="74" t="s">
        <v>882</v>
      </c>
      <c r="E963" s="100">
        <v>1006.28</v>
      </c>
      <c r="F963" s="100">
        <v>0</v>
      </c>
      <c r="G963" s="100">
        <v>0</v>
      </c>
      <c r="H963" s="100">
        <v>0</v>
      </c>
      <c r="I963" s="100">
        <v>0</v>
      </c>
      <c r="J963" s="130">
        <v>1006.28</v>
      </c>
      <c r="K963" s="135" t="str">
        <f>IFERROR(VLOOKUP(C963,'CEDARS School FRPL'!$C$4:$H$20003, 6, FALSE), "No")</f>
        <v>No</v>
      </c>
      <c r="L963" s="94">
        <f>IFERROR(VLOOKUP($C963,'CEDARS School FRPL'!$C$4:$G$20003,3,FALSE),"NO Enroll Rprtd")</f>
        <v>0.1646</v>
      </c>
      <c r="N963" s="167"/>
      <c r="O963" s="136"/>
    </row>
    <row r="964" spans="1:15">
      <c r="A964" s="77" t="s">
        <v>2261</v>
      </c>
      <c r="B964" s="77" t="s">
        <v>2696</v>
      </c>
      <c r="C964" s="3">
        <v>3441</v>
      </c>
      <c r="D964" s="74" t="s">
        <v>883</v>
      </c>
      <c r="E964" s="100">
        <v>549.73</v>
      </c>
      <c r="F964" s="100">
        <v>0</v>
      </c>
      <c r="G964" s="100">
        <v>0</v>
      </c>
      <c r="H964" s="100">
        <v>0</v>
      </c>
      <c r="I964" s="100">
        <v>0</v>
      </c>
      <c r="J964" s="130">
        <v>549.73</v>
      </c>
      <c r="K964" s="135" t="str">
        <f>IFERROR(VLOOKUP(C964,'CEDARS School FRPL'!$C$4:$H$20003, 6, FALSE), "No")</f>
        <v>No</v>
      </c>
      <c r="L964" s="94">
        <f>IFERROR(VLOOKUP($C964,'CEDARS School FRPL'!$C$4:$G$20003,3,FALSE),"NO Enroll Rprtd")</f>
        <v>0.1573</v>
      </c>
      <c r="N964" s="167"/>
      <c r="O964" s="136"/>
    </row>
    <row r="965" spans="1:15">
      <c r="A965" s="77" t="s">
        <v>2261</v>
      </c>
      <c r="B965" s="77" t="s">
        <v>2696</v>
      </c>
      <c r="C965" s="3">
        <v>3490</v>
      </c>
      <c r="D965" s="74" t="s">
        <v>884</v>
      </c>
      <c r="E965" s="100">
        <v>402</v>
      </c>
      <c r="F965" s="100">
        <v>0</v>
      </c>
      <c r="G965" s="100">
        <v>0</v>
      </c>
      <c r="H965" s="100">
        <v>0</v>
      </c>
      <c r="I965" s="100">
        <v>0</v>
      </c>
      <c r="J965" s="130">
        <v>402</v>
      </c>
      <c r="K965" s="135" t="str">
        <f>IFERROR(VLOOKUP(C965,'CEDARS School FRPL'!$C$4:$H$20003, 6, FALSE), "No")</f>
        <v>No</v>
      </c>
      <c r="L965" s="94">
        <f>IFERROR(VLOOKUP($C965,'CEDARS School FRPL'!$C$4:$G$20003,3,FALSE),"NO Enroll Rprtd")</f>
        <v>0.12859999999999999</v>
      </c>
      <c r="N965" s="167"/>
      <c r="O965" s="136"/>
    </row>
    <row r="966" spans="1:15">
      <c r="A966" s="77" t="s">
        <v>2261</v>
      </c>
      <c r="B966" s="77" t="s">
        <v>2696</v>
      </c>
      <c r="C966" s="3">
        <v>3528</v>
      </c>
      <c r="D966" s="74" t="s">
        <v>885</v>
      </c>
      <c r="E966" s="100">
        <v>2083.81</v>
      </c>
      <c r="F966" s="100">
        <v>0</v>
      </c>
      <c r="G966" s="100">
        <v>173.28000000000003</v>
      </c>
      <c r="H966" s="100">
        <v>0</v>
      </c>
      <c r="I966" s="100">
        <v>0</v>
      </c>
      <c r="J966" s="130">
        <v>2257.09</v>
      </c>
      <c r="K966" s="135" t="str">
        <f>IFERROR(VLOOKUP(C966,'CEDARS School FRPL'!$C$4:$H$20003, 6, FALSE), "No")</f>
        <v>No</v>
      </c>
      <c r="L966" s="94">
        <f>IFERROR(VLOOKUP($C966,'CEDARS School FRPL'!$C$4:$G$20003,3,FALSE),"NO Enroll Rprtd")</f>
        <v>0.14349999999999999</v>
      </c>
      <c r="M966" s="94"/>
      <c r="N966" s="167"/>
      <c r="O966" s="136"/>
    </row>
    <row r="967" spans="1:15">
      <c r="A967" s="77" t="s">
        <v>2261</v>
      </c>
      <c r="B967" s="77" t="s">
        <v>2696</v>
      </c>
      <c r="C967" s="3">
        <v>3529</v>
      </c>
      <c r="D967" s="74" t="s">
        <v>886</v>
      </c>
      <c r="E967" s="100">
        <v>392.43</v>
      </c>
      <c r="F967" s="100">
        <v>0</v>
      </c>
      <c r="G967" s="100">
        <v>0</v>
      </c>
      <c r="H967" s="100">
        <v>0</v>
      </c>
      <c r="I967" s="100">
        <v>0</v>
      </c>
      <c r="J967" s="130">
        <v>392.43</v>
      </c>
      <c r="K967" s="135" t="str">
        <f>IFERROR(VLOOKUP(C967,'CEDARS School FRPL'!$C$4:$H$20003, 6, FALSE), "No")</f>
        <v>No</v>
      </c>
      <c r="L967" s="94">
        <f>IFERROR(VLOOKUP($C967,'CEDARS School FRPL'!$C$4:$G$20003,3,FALSE),"NO Enroll Rprtd")</f>
        <v>5.1799999999999999E-2</v>
      </c>
      <c r="N967" s="167"/>
      <c r="O967" s="136"/>
    </row>
    <row r="968" spans="1:15">
      <c r="A968" s="77" t="s">
        <v>2261</v>
      </c>
      <c r="B968" s="77" t="s">
        <v>2696</v>
      </c>
      <c r="C968" s="3">
        <v>3548</v>
      </c>
      <c r="D968" s="74" t="s">
        <v>887</v>
      </c>
      <c r="E968" s="100">
        <v>429.85</v>
      </c>
      <c r="F968" s="100">
        <v>0</v>
      </c>
      <c r="G968" s="100">
        <v>0</v>
      </c>
      <c r="H968" s="100">
        <v>0</v>
      </c>
      <c r="I968" s="100">
        <v>0</v>
      </c>
      <c r="J968" s="130">
        <v>429.85</v>
      </c>
      <c r="K968" s="135" t="str">
        <f>IFERROR(VLOOKUP(C968,'CEDARS School FRPL'!$C$4:$H$20003, 6, FALSE), "No")</f>
        <v>No</v>
      </c>
      <c r="L968" s="94">
        <f>IFERROR(VLOOKUP($C968,'CEDARS School FRPL'!$C$4:$G$20003,3,FALSE),"NO Enroll Rprtd")</f>
        <v>6.8699999999999997E-2</v>
      </c>
      <c r="N968" s="167"/>
      <c r="O968" s="136"/>
    </row>
    <row r="969" spans="1:15">
      <c r="A969" s="77" t="s">
        <v>2261</v>
      </c>
      <c r="B969" s="77" t="s">
        <v>2696</v>
      </c>
      <c r="C969" s="3">
        <v>3590</v>
      </c>
      <c r="D969" s="74" t="s">
        <v>888</v>
      </c>
      <c r="E969" s="100">
        <v>664.6</v>
      </c>
      <c r="F969" s="100">
        <v>0</v>
      </c>
      <c r="G969" s="100">
        <v>0</v>
      </c>
      <c r="H969" s="100">
        <v>0</v>
      </c>
      <c r="I969" s="100">
        <v>0</v>
      </c>
      <c r="J969" s="130">
        <v>664.6</v>
      </c>
      <c r="K969" s="135" t="str">
        <f>IFERROR(VLOOKUP(C969,'CEDARS School FRPL'!$C$4:$H$20003, 6, FALSE), "No")</f>
        <v>No</v>
      </c>
      <c r="L969" s="94">
        <f>IFERROR(VLOOKUP($C969,'CEDARS School FRPL'!$C$4:$G$20003,3,FALSE),"NO Enroll Rprtd")</f>
        <v>0.2213</v>
      </c>
      <c r="N969" s="167"/>
      <c r="O969" s="136"/>
    </row>
    <row r="970" spans="1:15">
      <c r="A970" s="77" t="s">
        <v>2261</v>
      </c>
      <c r="B970" s="77" t="s">
        <v>2696</v>
      </c>
      <c r="C970" s="3">
        <v>3591</v>
      </c>
      <c r="D970" s="74" t="s">
        <v>137</v>
      </c>
      <c r="E970" s="100">
        <v>446.12</v>
      </c>
      <c r="F970" s="100">
        <v>0</v>
      </c>
      <c r="G970" s="100">
        <v>0</v>
      </c>
      <c r="H970" s="100">
        <v>0</v>
      </c>
      <c r="I970" s="100">
        <v>0</v>
      </c>
      <c r="J970" s="130">
        <v>446.12</v>
      </c>
      <c r="K970" s="135" t="str">
        <f>IFERROR(VLOOKUP(C970,'CEDARS School FRPL'!$C$4:$H$20003, 6, FALSE), "No")</f>
        <v>No</v>
      </c>
      <c r="L970" s="94">
        <f>IFERROR(VLOOKUP($C970,'CEDARS School FRPL'!$C$4:$G$20003,3,FALSE),"NO Enroll Rprtd")</f>
        <v>8.14E-2</v>
      </c>
      <c r="N970" s="167"/>
      <c r="O970" s="136"/>
    </row>
    <row r="971" spans="1:15">
      <c r="A971" s="77" t="s">
        <v>2261</v>
      </c>
      <c r="B971" s="77" t="s">
        <v>2696</v>
      </c>
      <c r="C971" s="3">
        <v>3592</v>
      </c>
      <c r="D971" s="74" t="s">
        <v>889</v>
      </c>
      <c r="E971" s="100">
        <v>429.25</v>
      </c>
      <c r="F971" s="100">
        <v>0</v>
      </c>
      <c r="G971" s="100">
        <v>0</v>
      </c>
      <c r="H971" s="100">
        <v>0</v>
      </c>
      <c r="I971" s="100">
        <v>0</v>
      </c>
      <c r="J971" s="130">
        <v>429.25</v>
      </c>
      <c r="K971" s="135" t="str">
        <f>IFERROR(VLOOKUP(C971,'CEDARS School FRPL'!$C$4:$H$20003, 6, FALSE), "No")</f>
        <v>No</v>
      </c>
      <c r="L971" s="94">
        <f>IFERROR(VLOOKUP($C971,'CEDARS School FRPL'!$C$4:$G$20003,3,FALSE),"NO Enroll Rprtd")</f>
        <v>0.27129999999999999</v>
      </c>
      <c r="N971" s="167"/>
      <c r="O971" s="136"/>
    </row>
    <row r="972" spans="1:15">
      <c r="A972" s="77" t="s">
        <v>2261</v>
      </c>
      <c r="B972" s="77" t="s">
        <v>2696</v>
      </c>
      <c r="C972" s="3">
        <v>3675</v>
      </c>
      <c r="D972" s="74" t="s">
        <v>890</v>
      </c>
      <c r="E972" s="100">
        <v>435.13</v>
      </c>
      <c r="F972" s="100">
        <v>0</v>
      </c>
      <c r="G972" s="100">
        <v>0</v>
      </c>
      <c r="H972" s="100">
        <v>0</v>
      </c>
      <c r="I972" s="100">
        <v>0</v>
      </c>
      <c r="J972" s="130">
        <v>435.13</v>
      </c>
      <c r="K972" s="135" t="str">
        <f>IFERROR(VLOOKUP(C972,'CEDARS School FRPL'!$C$4:$H$20003, 6, FALSE), "No")</f>
        <v>No</v>
      </c>
      <c r="L972" s="94">
        <f>IFERROR(VLOOKUP($C972,'CEDARS School FRPL'!$C$4:$G$20003,3,FALSE),"NO Enroll Rprtd")</f>
        <v>0.33210000000000001</v>
      </c>
      <c r="N972" s="167"/>
      <c r="O972" s="136"/>
    </row>
    <row r="973" spans="1:15">
      <c r="A973" s="77" t="s">
        <v>2261</v>
      </c>
      <c r="B973" s="77" t="s">
        <v>2696</v>
      </c>
      <c r="C973" s="3">
        <v>3703</v>
      </c>
      <c r="D973" s="74" t="s">
        <v>891</v>
      </c>
      <c r="E973" s="100">
        <v>619.75</v>
      </c>
      <c r="F973" s="100">
        <v>0</v>
      </c>
      <c r="G973" s="100">
        <v>0</v>
      </c>
      <c r="H973" s="100">
        <v>0</v>
      </c>
      <c r="I973" s="100">
        <v>0</v>
      </c>
      <c r="J973" s="130">
        <v>619.75</v>
      </c>
      <c r="K973" s="135" t="str">
        <f>IFERROR(VLOOKUP(C973,'CEDARS School FRPL'!$C$4:$H$20003, 6, FALSE), "No")</f>
        <v>No</v>
      </c>
      <c r="L973" s="94">
        <f>IFERROR(VLOOKUP($C973,'CEDARS School FRPL'!$C$4:$G$20003,3,FALSE),"NO Enroll Rprtd")</f>
        <v>7.1800000000000003E-2</v>
      </c>
      <c r="N973" s="167"/>
      <c r="O973" s="136"/>
    </row>
    <row r="974" spans="1:15">
      <c r="A974" s="77" t="s">
        <v>2261</v>
      </c>
      <c r="B974" s="77" t="s">
        <v>2696</v>
      </c>
      <c r="C974" s="3">
        <v>3704</v>
      </c>
      <c r="D974" s="74" t="s">
        <v>892</v>
      </c>
      <c r="E974" s="100">
        <v>298.89999999999998</v>
      </c>
      <c r="F974" s="100">
        <v>0</v>
      </c>
      <c r="G974" s="100">
        <v>0</v>
      </c>
      <c r="H974" s="100">
        <v>0</v>
      </c>
      <c r="I974" s="100">
        <v>0</v>
      </c>
      <c r="J974" s="130">
        <v>298.89999999999998</v>
      </c>
      <c r="K974" s="135" t="str">
        <f>IFERROR(VLOOKUP(C974,'CEDARS School FRPL'!$C$4:$H$20003, 6, FALSE), "No")</f>
        <v>No</v>
      </c>
      <c r="L974" s="94">
        <f>IFERROR(VLOOKUP($C974,'CEDARS School FRPL'!$C$4:$G$20003,3,FALSE),"NO Enroll Rprtd")</f>
        <v>0.2676</v>
      </c>
      <c r="N974" s="167"/>
      <c r="O974" s="136"/>
    </row>
    <row r="975" spans="1:15">
      <c r="A975" s="77" t="s">
        <v>2261</v>
      </c>
      <c r="B975" s="77" t="s">
        <v>2696</v>
      </c>
      <c r="C975" s="3">
        <v>3706</v>
      </c>
      <c r="D975" s="74" t="s">
        <v>893</v>
      </c>
      <c r="E975" s="100">
        <v>899.28</v>
      </c>
      <c r="F975" s="100">
        <v>0</v>
      </c>
      <c r="G975" s="100">
        <v>0</v>
      </c>
      <c r="H975" s="100">
        <v>0</v>
      </c>
      <c r="I975" s="100">
        <v>0</v>
      </c>
      <c r="J975" s="130">
        <v>899.28</v>
      </c>
      <c r="K975" s="135" t="str">
        <f>IFERROR(VLOOKUP(C975,'CEDARS School FRPL'!$C$4:$H$20003, 6, FALSE), "No")</f>
        <v>No</v>
      </c>
      <c r="L975" s="94">
        <f>IFERROR(VLOOKUP($C975,'CEDARS School FRPL'!$C$4:$G$20003,3,FALSE),"NO Enroll Rprtd")</f>
        <v>0.156</v>
      </c>
      <c r="N975" s="167"/>
      <c r="O975" s="136"/>
    </row>
    <row r="976" spans="1:15">
      <c r="A976" s="77" t="s">
        <v>2261</v>
      </c>
      <c r="B976" s="77" t="s">
        <v>2696</v>
      </c>
      <c r="C976" s="3">
        <v>3747</v>
      </c>
      <c r="D976" s="74" t="s">
        <v>894</v>
      </c>
      <c r="E976" s="100">
        <v>375.79</v>
      </c>
      <c r="F976" s="100">
        <v>0</v>
      </c>
      <c r="G976" s="100">
        <v>0</v>
      </c>
      <c r="H976" s="100">
        <v>0</v>
      </c>
      <c r="I976" s="100">
        <v>0</v>
      </c>
      <c r="J976" s="130">
        <v>375.79</v>
      </c>
      <c r="K976" s="135" t="str">
        <f>IFERROR(VLOOKUP(C976,'CEDARS School FRPL'!$C$4:$H$20003, 6, FALSE), "No")</f>
        <v>No</v>
      </c>
      <c r="L976" s="94">
        <f>IFERROR(VLOOKUP($C976,'CEDARS School FRPL'!$C$4:$G$20003,3,FALSE),"NO Enroll Rprtd")</f>
        <v>9.0399999999999994E-2</v>
      </c>
      <c r="M976" s="94"/>
      <c r="N976" s="167"/>
      <c r="O976" s="136"/>
    </row>
    <row r="977" spans="1:15">
      <c r="A977" t="s">
        <v>2261</v>
      </c>
      <c r="B977" s="77" t="s">
        <v>2696</v>
      </c>
      <c r="C977" s="3">
        <v>3748</v>
      </c>
      <c r="D977" s="74" t="s">
        <v>895</v>
      </c>
      <c r="E977" s="100">
        <v>329.69</v>
      </c>
      <c r="F977" s="100">
        <v>0</v>
      </c>
      <c r="G977" s="100">
        <v>0</v>
      </c>
      <c r="H977" s="100">
        <v>0</v>
      </c>
      <c r="I977" s="100">
        <v>0</v>
      </c>
      <c r="J977" s="130">
        <v>329.69</v>
      </c>
      <c r="K977" s="135" t="str">
        <f>IFERROR(VLOOKUP(C977,'CEDARS School FRPL'!$C$4:$H$20003, 6, FALSE), "No")</f>
        <v>No</v>
      </c>
      <c r="L977" s="94">
        <f>IFERROR(VLOOKUP($C977,'CEDARS School FRPL'!$C$4:$G$20003,3,FALSE),"NO Enroll Rprtd")</f>
        <v>0.27900000000000003</v>
      </c>
      <c r="N977" s="167"/>
      <c r="O977" s="136"/>
    </row>
    <row r="978" spans="1:15">
      <c r="A978" s="77" t="s">
        <v>2261</v>
      </c>
      <c r="B978" s="77" t="s">
        <v>2696</v>
      </c>
      <c r="C978" s="3">
        <v>3771</v>
      </c>
      <c r="D978" s="74" t="s">
        <v>896</v>
      </c>
      <c r="E978" s="100">
        <v>1557.07</v>
      </c>
      <c r="F978" s="100">
        <v>0</v>
      </c>
      <c r="G978" s="100">
        <v>152.87</v>
      </c>
      <c r="H978" s="100">
        <v>0</v>
      </c>
      <c r="I978" s="100">
        <v>0</v>
      </c>
      <c r="J978" s="130">
        <v>1709.94</v>
      </c>
      <c r="K978" s="135" t="str">
        <f>IFERROR(VLOOKUP(C978,'CEDARS School FRPL'!$C$4:$H$20003, 6, FALSE), "No")</f>
        <v>No</v>
      </c>
      <c r="L978" s="94">
        <f>IFERROR(VLOOKUP($C978,'CEDARS School FRPL'!$C$4:$G$20003,3,FALSE),"NO Enroll Rprtd")</f>
        <v>0.25750000000000001</v>
      </c>
      <c r="N978" s="167"/>
      <c r="O978" s="136"/>
    </row>
    <row r="979" spans="1:15">
      <c r="A979" s="77" t="s">
        <v>2261</v>
      </c>
      <c r="B979" s="77" t="s">
        <v>2696</v>
      </c>
      <c r="C979" s="3">
        <v>3855</v>
      </c>
      <c r="D979" s="74" t="s">
        <v>897</v>
      </c>
      <c r="E979" s="100">
        <v>67.709999999999994</v>
      </c>
      <c r="F979" s="100">
        <v>0</v>
      </c>
      <c r="G979" s="100">
        <v>2.16</v>
      </c>
      <c r="H979" s="100">
        <v>0</v>
      </c>
      <c r="I979" s="100">
        <v>0</v>
      </c>
      <c r="J979" s="130">
        <v>69.86999999999999</v>
      </c>
      <c r="K979" s="135" t="str">
        <f>IFERROR(VLOOKUP(C979,'CEDARS School FRPL'!$C$4:$H$20003, 6, FALSE), "No")</f>
        <v>No</v>
      </c>
      <c r="L979" s="94">
        <f>IFERROR(VLOOKUP($C979,'CEDARS School FRPL'!$C$4:$G$20003,3,FALSE),"NO Enroll Rprtd")</f>
        <v>0.31659999999999999</v>
      </c>
      <c r="N979" s="167"/>
      <c r="O979" s="136"/>
    </row>
    <row r="980" spans="1:15">
      <c r="A980" s="77" t="s">
        <v>2261</v>
      </c>
      <c r="B980" s="77" t="s">
        <v>2696</v>
      </c>
      <c r="C980" s="3">
        <v>3856</v>
      </c>
      <c r="D980" s="74" t="s">
        <v>898</v>
      </c>
      <c r="E980" s="100">
        <v>69</v>
      </c>
      <c r="F980" s="100">
        <v>0</v>
      </c>
      <c r="G980" s="100">
        <v>0</v>
      </c>
      <c r="H980" s="100">
        <v>0</v>
      </c>
      <c r="I980" s="100">
        <v>0</v>
      </c>
      <c r="J980" s="130">
        <v>69</v>
      </c>
      <c r="K980" s="135" t="str">
        <f>IFERROR(VLOOKUP(C980,'CEDARS School FRPL'!$C$4:$H$20003, 6, FALSE), "No")</f>
        <v>No</v>
      </c>
      <c r="L980" s="94">
        <f>IFERROR(VLOOKUP($C980,'CEDARS School FRPL'!$C$4:$G$20003,3,FALSE),"NO Enroll Rprtd")</f>
        <v>9.2499999999999999E-2</v>
      </c>
      <c r="N980" s="167"/>
      <c r="O980" s="136"/>
    </row>
    <row r="981" spans="1:15">
      <c r="A981" s="77" t="s">
        <v>2261</v>
      </c>
      <c r="B981" s="77" t="s">
        <v>2696</v>
      </c>
      <c r="C981" s="3">
        <v>3922</v>
      </c>
      <c r="D981" s="74" t="s">
        <v>899</v>
      </c>
      <c r="E981" s="100">
        <v>580.89</v>
      </c>
      <c r="F981" s="100">
        <v>0</v>
      </c>
      <c r="G981" s="100">
        <v>0</v>
      </c>
      <c r="H981" s="100">
        <v>0</v>
      </c>
      <c r="I981" s="100">
        <v>0</v>
      </c>
      <c r="J981" s="130">
        <v>580.89</v>
      </c>
      <c r="K981" s="135" t="str">
        <f>IFERROR(VLOOKUP(C981,'CEDARS School FRPL'!$C$4:$H$20003, 6, FALSE), "No")</f>
        <v>No</v>
      </c>
      <c r="L981" s="94">
        <f>IFERROR(VLOOKUP($C981,'CEDARS School FRPL'!$C$4:$G$20003,3,FALSE),"NO Enroll Rprtd")</f>
        <v>0.29659999999999997</v>
      </c>
      <c r="N981" s="167"/>
      <c r="O981" s="136"/>
    </row>
    <row r="982" spans="1:15">
      <c r="A982" s="77" t="s">
        <v>2261</v>
      </c>
      <c r="B982" s="77" t="s">
        <v>2696</v>
      </c>
      <c r="C982" s="3">
        <v>3941</v>
      </c>
      <c r="D982" s="74" t="s">
        <v>900</v>
      </c>
      <c r="E982" s="100">
        <v>595.66999999999996</v>
      </c>
      <c r="F982" s="100">
        <v>0</v>
      </c>
      <c r="G982" s="100">
        <v>0</v>
      </c>
      <c r="H982" s="100">
        <v>0</v>
      </c>
      <c r="I982" s="100">
        <v>0</v>
      </c>
      <c r="J982" s="130">
        <v>595.66999999999996</v>
      </c>
      <c r="K982" s="135" t="str">
        <f>IFERROR(VLOOKUP(C982,'CEDARS School FRPL'!$C$4:$H$20003, 6, FALSE), "No")</f>
        <v>No</v>
      </c>
      <c r="L982" s="94">
        <f>IFERROR(VLOOKUP($C982,'CEDARS School FRPL'!$C$4:$G$20003,3,FALSE),"NO Enroll Rprtd")</f>
        <v>5.96E-2</v>
      </c>
      <c r="N982" s="167"/>
      <c r="O982" s="136"/>
    </row>
    <row r="983" spans="1:15">
      <c r="A983" s="77" t="s">
        <v>2261</v>
      </c>
      <c r="B983" s="77" t="s">
        <v>2696</v>
      </c>
      <c r="C983" s="3">
        <v>4018</v>
      </c>
      <c r="D983" s="74" t="s">
        <v>901</v>
      </c>
      <c r="E983" s="100">
        <v>299.06</v>
      </c>
      <c r="F983" s="100">
        <v>0</v>
      </c>
      <c r="G983" s="100">
        <v>0</v>
      </c>
      <c r="H983" s="100">
        <v>0</v>
      </c>
      <c r="I983" s="100">
        <v>0</v>
      </c>
      <c r="J983" s="130">
        <v>299.06</v>
      </c>
      <c r="K983" s="135" t="str">
        <f>IFERROR(VLOOKUP(C983,'CEDARS School FRPL'!$C$4:$H$20003, 6, FALSE), "No")</f>
        <v>No</v>
      </c>
      <c r="L983" s="94">
        <f>IFERROR(VLOOKUP($C983,'CEDARS School FRPL'!$C$4:$G$20003,3,FALSE),"NO Enroll Rprtd")</f>
        <v>0.1258</v>
      </c>
      <c r="N983" s="167"/>
      <c r="O983" s="136"/>
    </row>
    <row r="984" spans="1:15">
      <c r="A984" s="77" t="s">
        <v>2261</v>
      </c>
      <c r="B984" s="77" t="s">
        <v>2696</v>
      </c>
      <c r="C984" s="3">
        <v>4096</v>
      </c>
      <c r="D984" s="74" t="s">
        <v>902</v>
      </c>
      <c r="E984" s="100">
        <v>585.80999999999995</v>
      </c>
      <c r="F984" s="100">
        <v>0</v>
      </c>
      <c r="G984" s="100">
        <v>0</v>
      </c>
      <c r="H984" s="100">
        <v>0</v>
      </c>
      <c r="I984" s="100">
        <v>0</v>
      </c>
      <c r="J984" s="130">
        <v>585.80999999999995</v>
      </c>
      <c r="K984" s="135" t="str">
        <f>IFERROR(VLOOKUP(C984,'CEDARS School FRPL'!$C$4:$H$20003, 6, FALSE), "No")</f>
        <v>No</v>
      </c>
      <c r="L984" s="94">
        <f>IFERROR(VLOOKUP($C984,'CEDARS School FRPL'!$C$4:$G$20003,3,FALSE),"NO Enroll Rprtd")</f>
        <v>4.1799999999999997E-2</v>
      </c>
      <c r="N984" s="167"/>
      <c r="O984" s="136"/>
    </row>
    <row r="985" spans="1:15">
      <c r="A985" s="77" t="s">
        <v>2261</v>
      </c>
      <c r="B985" s="77" t="s">
        <v>2696</v>
      </c>
      <c r="C985" s="3">
        <v>4147</v>
      </c>
      <c r="D985" s="74" t="s">
        <v>903</v>
      </c>
      <c r="E985" s="100">
        <v>420.03</v>
      </c>
      <c r="F985" s="100">
        <v>0</v>
      </c>
      <c r="G985" s="100">
        <v>0</v>
      </c>
      <c r="H985" s="100">
        <v>0</v>
      </c>
      <c r="I985" s="100">
        <v>0</v>
      </c>
      <c r="J985" s="130">
        <v>420.03</v>
      </c>
      <c r="K985" s="135" t="str">
        <f>IFERROR(VLOOKUP(C985,'CEDARS School FRPL'!$C$4:$H$20003, 6, FALSE), "No")</f>
        <v>No</v>
      </c>
      <c r="L985" s="94">
        <f>IFERROR(VLOOKUP($C985,'CEDARS School FRPL'!$C$4:$G$20003,3,FALSE),"NO Enroll Rprtd")</f>
        <v>7.0499999999999993E-2</v>
      </c>
      <c r="N985" s="167"/>
      <c r="O985" s="136"/>
    </row>
    <row r="986" spans="1:15">
      <c r="A986" s="77" t="s">
        <v>2261</v>
      </c>
      <c r="B986" s="77" t="s">
        <v>2696</v>
      </c>
      <c r="C986" s="3">
        <v>4148</v>
      </c>
      <c r="D986" s="74" t="s">
        <v>904</v>
      </c>
      <c r="E986" s="100">
        <v>771.19</v>
      </c>
      <c r="F986" s="100">
        <v>0</v>
      </c>
      <c r="G986" s="100">
        <v>0</v>
      </c>
      <c r="H986" s="100">
        <v>0</v>
      </c>
      <c r="I986" s="100">
        <v>0</v>
      </c>
      <c r="J986" s="130">
        <v>771.19</v>
      </c>
      <c r="K986" s="135" t="str">
        <f>IFERROR(VLOOKUP(C986,'CEDARS School FRPL'!$C$4:$H$20003, 6, FALSE), "No")</f>
        <v>No</v>
      </c>
      <c r="L986" s="94">
        <f>IFERROR(VLOOKUP($C986,'CEDARS School FRPL'!$C$4:$G$20003,3,FALSE),"NO Enroll Rprtd")</f>
        <v>8.43E-2</v>
      </c>
      <c r="N986" s="167"/>
      <c r="O986" s="136"/>
    </row>
    <row r="987" spans="1:15">
      <c r="A987" s="77" t="s">
        <v>2261</v>
      </c>
      <c r="B987" s="77" t="s">
        <v>2696</v>
      </c>
      <c r="C987" s="3">
        <v>4167</v>
      </c>
      <c r="D987" s="74" t="s">
        <v>905</v>
      </c>
      <c r="E987" s="100">
        <v>88.88</v>
      </c>
      <c r="F987" s="100">
        <v>0</v>
      </c>
      <c r="G987" s="100">
        <v>0</v>
      </c>
      <c r="H987" s="100">
        <v>0</v>
      </c>
      <c r="I987" s="100">
        <v>0</v>
      </c>
      <c r="J987" s="130">
        <v>88.88</v>
      </c>
      <c r="K987" s="135" t="str">
        <f>IFERROR(VLOOKUP(C987,'CEDARS School FRPL'!$C$4:$H$20003, 6, FALSE), "No")</f>
        <v>No</v>
      </c>
      <c r="L987" s="94">
        <f>IFERROR(VLOOKUP($C987,'CEDARS School FRPL'!$C$4:$G$20003,3,FALSE),"NO Enroll Rprtd")</f>
        <v>2.2700000000000001E-2</v>
      </c>
      <c r="N987" s="167"/>
      <c r="O987" s="136"/>
    </row>
    <row r="988" spans="1:15">
      <c r="A988" s="77" t="s">
        <v>2261</v>
      </c>
      <c r="B988" s="77" t="s">
        <v>2696</v>
      </c>
      <c r="C988" s="3">
        <v>4256</v>
      </c>
      <c r="D988" s="74" t="s">
        <v>906</v>
      </c>
      <c r="E988" s="100">
        <v>629.26</v>
      </c>
      <c r="F988" s="100">
        <v>0</v>
      </c>
      <c r="G988" s="100">
        <v>0</v>
      </c>
      <c r="H988" s="100">
        <v>0</v>
      </c>
      <c r="I988" s="100">
        <v>0</v>
      </c>
      <c r="J988" s="130">
        <v>629.26</v>
      </c>
      <c r="K988" s="135" t="str">
        <f>IFERROR(VLOOKUP(C988,'CEDARS School FRPL'!$C$4:$H$20003, 6, FALSE), "No")</f>
        <v>No</v>
      </c>
      <c r="L988" s="94">
        <f>IFERROR(VLOOKUP($C988,'CEDARS School FRPL'!$C$4:$G$20003,3,FALSE),"NO Enroll Rprtd")</f>
        <v>4.65E-2</v>
      </c>
      <c r="N988" s="167"/>
      <c r="O988" s="136"/>
    </row>
    <row r="989" spans="1:15">
      <c r="A989" s="77" t="s">
        <v>2261</v>
      </c>
      <c r="B989" s="77" t="s">
        <v>2696</v>
      </c>
      <c r="C989" s="3">
        <v>4302</v>
      </c>
      <c r="D989" s="74" t="s">
        <v>907</v>
      </c>
      <c r="E989" s="100">
        <v>549.55999999999995</v>
      </c>
      <c r="F989" s="100">
        <v>0</v>
      </c>
      <c r="G989" s="100">
        <v>0</v>
      </c>
      <c r="H989" s="100">
        <v>0</v>
      </c>
      <c r="I989" s="100">
        <v>0</v>
      </c>
      <c r="J989" s="130">
        <v>549.55999999999995</v>
      </c>
      <c r="K989" s="135" t="str">
        <f>IFERROR(VLOOKUP(C989,'CEDARS School FRPL'!$C$4:$H$20003, 6, FALSE), "No")</f>
        <v>No</v>
      </c>
      <c r="L989" s="94">
        <f>IFERROR(VLOOKUP($C989,'CEDARS School FRPL'!$C$4:$G$20003,3,FALSE),"NO Enroll Rprtd")</f>
        <v>2.3599999999999999E-2</v>
      </c>
      <c r="N989" s="167"/>
      <c r="O989" s="136"/>
    </row>
    <row r="990" spans="1:15">
      <c r="A990" s="77" t="s">
        <v>2261</v>
      </c>
      <c r="B990" s="77" t="s">
        <v>2696</v>
      </c>
      <c r="C990" s="3">
        <v>4336</v>
      </c>
      <c r="D990" s="74" t="s">
        <v>908</v>
      </c>
      <c r="E990" s="100">
        <v>271.13</v>
      </c>
      <c r="F990" s="100">
        <v>0</v>
      </c>
      <c r="G990" s="100">
        <v>0</v>
      </c>
      <c r="H990" s="100">
        <v>0</v>
      </c>
      <c r="I990" s="100">
        <v>0</v>
      </c>
      <c r="J990" s="130">
        <v>271.13</v>
      </c>
      <c r="K990" s="135" t="str">
        <f>IFERROR(VLOOKUP(C990,'CEDARS School FRPL'!$C$4:$H$20003, 6, FALSE), "No")</f>
        <v>No</v>
      </c>
      <c r="L990" s="94">
        <f>IFERROR(VLOOKUP($C990,'CEDARS School FRPL'!$C$4:$G$20003,3,FALSE),"NO Enroll Rprtd")</f>
        <v>4.99E-2</v>
      </c>
      <c r="N990" s="167"/>
      <c r="O990" s="136"/>
    </row>
    <row r="991" spans="1:15">
      <c r="A991" s="77" t="s">
        <v>2261</v>
      </c>
      <c r="B991" s="77" t="s">
        <v>2696</v>
      </c>
      <c r="C991" s="3">
        <v>4354</v>
      </c>
      <c r="D991" s="74" t="s">
        <v>909</v>
      </c>
      <c r="E991" s="100">
        <v>479.23</v>
      </c>
      <c r="F991" s="100">
        <v>0</v>
      </c>
      <c r="G991" s="100">
        <v>0</v>
      </c>
      <c r="H991" s="100">
        <v>0</v>
      </c>
      <c r="I991" s="100">
        <v>0</v>
      </c>
      <c r="J991" s="130">
        <v>479.23</v>
      </c>
      <c r="K991" s="135" t="str">
        <f>IFERROR(VLOOKUP(C991,'CEDARS School FRPL'!$C$4:$H$20003, 6, FALSE), "No")</f>
        <v>No</v>
      </c>
      <c r="L991" s="94">
        <f>IFERROR(VLOOKUP($C991,'CEDARS School FRPL'!$C$4:$G$20003,3,FALSE),"NO Enroll Rprtd")</f>
        <v>1.5100000000000001E-2</v>
      </c>
      <c r="N991" s="167"/>
      <c r="O991" s="136"/>
    </row>
    <row r="992" spans="1:15">
      <c r="A992" s="77" t="s">
        <v>2261</v>
      </c>
      <c r="B992" s="77" t="s">
        <v>2696</v>
      </c>
      <c r="C992" s="3">
        <v>4386</v>
      </c>
      <c r="D992" s="74" t="s">
        <v>910</v>
      </c>
      <c r="E992" s="100">
        <v>1230.04</v>
      </c>
      <c r="F992" s="100">
        <v>0</v>
      </c>
      <c r="G992" s="100">
        <v>0</v>
      </c>
      <c r="H992" s="100">
        <v>0</v>
      </c>
      <c r="I992" s="100">
        <v>0</v>
      </c>
      <c r="J992" s="130">
        <v>1230.04</v>
      </c>
      <c r="K992" s="135" t="str">
        <f>IFERROR(VLOOKUP(C992,'CEDARS School FRPL'!$C$4:$H$20003, 6, FALSE), "No")</f>
        <v>No</v>
      </c>
      <c r="L992" s="94">
        <f>IFERROR(VLOOKUP($C992,'CEDARS School FRPL'!$C$4:$G$20003,3,FALSE),"NO Enroll Rprtd")</f>
        <v>4.3499999999999997E-2</v>
      </c>
      <c r="N992" s="167"/>
      <c r="O992" s="136"/>
    </row>
    <row r="993" spans="1:15">
      <c r="A993" s="77" t="s">
        <v>2261</v>
      </c>
      <c r="B993" s="77" t="s">
        <v>2696</v>
      </c>
      <c r="C993" s="3">
        <v>4424</v>
      </c>
      <c r="D993" s="74" t="s">
        <v>911</v>
      </c>
      <c r="E993" s="100">
        <v>446.54</v>
      </c>
      <c r="F993" s="100">
        <v>0</v>
      </c>
      <c r="G993" s="100">
        <v>0</v>
      </c>
      <c r="H993" s="100">
        <v>0</v>
      </c>
      <c r="I993" s="100">
        <v>0</v>
      </c>
      <c r="J993" s="130">
        <v>446.54</v>
      </c>
      <c r="K993" s="135" t="str">
        <f>IFERROR(VLOOKUP(C993,'CEDARS School FRPL'!$C$4:$H$20003, 6, FALSE), "No")</f>
        <v>No</v>
      </c>
      <c r="L993" s="94">
        <f>IFERROR(VLOOKUP($C993,'CEDARS School FRPL'!$C$4:$G$20003,3,FALSE),"NO Enroll Rprtd")</f>
        <v>0.17449999999999999</v>
      </c>
      <c r="N993" s="167"/>
      <c r="O993" s="136"/>
    </row>
    <row r="994" spans="1:15">
      <c r="A994" s="77" t="s">
        <v>2261</v>
      </c>
      <c r="B994" s="77" t="s">
        <v>2696</v>
      </c>
      <c r="C994" s="3">
        <v>4439</v>
      </c>
      <c r="D994" s="74" t="s">
        <v>912</v>
      </c>
      <c r="E994" s="100">
        <v>2272.71</v>
      </c>
      <c r="F994" s="100">
        <v>0</v>
      </c>
      <c r="G994" s="100">
        <v>186.89000000000001</v>
      </c>
      <c r="H994" s="100">
        <v>0</v>
      </c>
      <c r="I994" s="100">
        <v>0</v>
      </c>
      <c r="J994" s="130">
        <v>2459.6</v>
      </c>
      <c r="K994" s="135" t="str">
        <f>IFERROR(VLOOKUP(C994,'CEDARS School FRPL'!$C$4:$H$20003, 6, FALSE), "No")</f>
        <v>No</v>
      </c>
      <c r="L994" s="94">
        <f>IFERROR(VLOOKUP($C994,'CEDARS School FRPL'!$C$4:$G$20003,3,FALSE),"NO Enroll Rprtd")</f>
        <v>5.5100000000000003E-2</v>
      </c>
      <c r="N994" s="167"/>
      <c r="O994" s="136"/>
    </row>
    <row r="995" spans="1:15">
      <c r="A995" s="77" t="s">
        <v>2261</v>
      </c>
      <c r="B995" s="77" t="s">
        <v>2696</v>
      </c>
      <c r="C995" s="3">
        <v>4532</v>
      </c>
      <c r="D995" s="74" t="s">
        <v>913</v>
      </c>
      <c r="E995" s="100">
        <v>481.36</v>
      </c>
      <c r="F995" s="100">
        <v>0</v>
      </c>
      <c r="G995" s="100">
        <v>0</v>
      </c>
      <c r="H995" s="100">
        <v>0</v>
      </c>
      <c r="I995" s="100">
        <v>0</v>
      </c>
      <c r="J995" s="130">
        <v>481.36</v>
      </c>
      <c r="K995" s="135" t="str">
        <f>IFERROR(VLOOKUP(C995,'CEDARS School FRPL'!$C$4:$H$20003, 6, FALSE), "No")</f>
        <v>No</v>
      </c>
      <c r="L995" s="94">
        <f>IFERROR(VLOOKUP($C995,'CEDARS School FRPL'!$C$4:$G$20003,3,FALSE),"NO Enroll Rprtd")</f>
        <v>4.1000000000000002E-2</v>
      </c>
      <c r="N995" s="167"/>
      <c r="O995" s="136"/>
    </row>
    <row r="996" spans="1:15">
      <c r="A996" s="77" t="s">
        <v>2261</v>
      </c>
      <c r="B996" s="77" t="s">
        <v>2696</v>
      </c>
      <c r="C996" s="3">
        <v>5053</v>
      </c>
      <c r="D996" s="74" t="s">
        <v>914</v>
      </c>
      <c r="E996" s="100">
        <v>455.91</v>
      </c>
      <c r="F996" s="100">
        <v>0</v>
      </c>
      <c r="G996" s="100">
        <v>0</v>
      </c>
      <c r="H996" s="100">
        <v>0</v>
      </c>
      <c r="I996" s="100">
        <v>0</v>
      </c>
      <c r="J996" s="130">
        <v>455.91</v>
      </c>
      <c r="K996" s="135" t="str">
        <f>IFERROR(VLOOKUP(C996,'CEDARS School FRPL'!$C$4:$H$20003, 6, FALSE), "No")</f>
        <v>No</v>
      </c>
      <c r="L996" s="94">
        <f>IFERROR(VLOOKUP($C996,'CEDARS School FRPL'!$C$4:$G$20003,3,FALSE),"NO Enroll Rprtd")</f>
        <v>5.2200000000000003E-2</v>
      </c>
      <c r="N996" s="167"/>
      <c r="O996" s="136"/>
    </row>
    <row r="997" spans="1:15">
      <c r="A997" s="77" t="s">
        <v>2261</v>
      </c>
      <c r="B997" s="77" t="s">
        <v>2696</v>
      </c>
      <c r="C997" s="3">
        <v>5057</v>
      </c>
      <c r="D997" s="74" t="s">
        <v>915</v>
      </c>
      <c r="E997" s="100">
        <v>83.43</v>
      </c>
      <c r="F997" s="100">
        <v>0</v>
      </c>
      <c r="G997" s="100">
        <v>0</v>
      </c>
      <c r="H997" s="100">
        <v>0</v>
      </c>
      <c r="I997" s="100">
        <v>0</v>
      </c>
      <c r="J997" s="130">
        <v>83.43</v>
      </c>
      <c r="K997" s="135" t="str">
        <f>IFERROR(VLOOKUP(C997,'CEDARS School FRPL'!$C$4:$H$20003, 6, FALSE), "No")</f>
        <v>No</v>
      </c>
      <c r="L997" s="94">
        <f>IFERROR(VLOOKUP($C997,'CEDARS School FRPL'!$C$4:$G$20003,3,FALSE),"NO Enroll Rprtd")</f>
        <v>6.3500000000000001E-2</v>
      </c>
      <c r="N997" s="167"/>
      <c r="O997" s="136"/>
    </row>
    <row r="998" spans="1:15">
      <c r="A998" s="77" t="s">
        <v>2261</v>
      </c>
      <c r="B998" s="77" t="s">
        <v>2696</v>
      </c>
      <c r="C998" s="3">
        <v>5139</v>
      </c>
      <c r="D998" s="74" t="s">
        <v>916</v>
      </c>
      <c r="E998" s="100">
        <v>445.23</v>
      </c>
      <c r="F998" s="100">
        <v>0</v>
      </c>
      <c r="G998" s="100">
        <v>0</v>
      </c>
      <c r="H998" s="100">
        <v>0</v>
      </c>
      <c r="I998" s="100">
        <v>0</v>
      </c>
      <c r="J998" s="130">
        <v>445.23</v>
      </c>
      <c r="K998" s="135" t="str">
        <f>IFERROR(VLOOKUP(C998,'CEDARS School FRPL'!$C$4:$H$20003, 6, FALSE), "No")</f>
        <v>No</v>
      </c>
      <c r="L998" s="94">
        <f>IFERROR(VLOOKUP($C998,'CEDARS School FRPL'!$C$4:$G$20003,3,FALSE),"NO Enroll Rprtd")</f>
        <v>2.0899999999999998E-2</v>
      </c>
      <c r="N998" s="167"/>
      <c r="O998" s="136"/>
    </row>
    <row r="999" spans="1:15">
      <c r="A999" s="77" t="s">
        <v>2261</v>
      </c>
      <c r="B999" s="77" t="s">
        <v>2696</v>
      </c>
      <c r="C999" s="3">
        <v>5265</v>
      </c>
      <c r="D999" s="74" t="s">
        <v>917</v>
      </c>
      <c r="E999" s="100">
        <v>601.39</v>
      </c>
      <c r="F999" s="100">
        <v>0</v>
      </c>
      <c r="G999" s="100">
        <v>1.03</v>
      </c>
      <c r="H999" s="100">
        <v>0</v>
      </c>
      <c r="I999" s="100">
        <v>0</v>
      </c>
      <c r="J999" s="130">
        <v>602.41999999999996</v>
      </c>
      <c r="K999" s="135" t="str">
        <f>IFERROR(VLOOKUP(C999,'CEDARS School FRPL'!$C$4:$H$20003, 6, FALSE), "No")</f>
        <v>No</v>
      </c>
      <c r="L999" s="94">
        <f>IFERROR(VLOOKUP($C999,'CEDARS School FRPL'!$C$4:$G$20003,3,FALSE),"NO Enroll Rprtd")</f>
        <v>2.1999999999999999E-2</v>
      </c>
      <c r="N999" s="167"/>
      <c r="O999" s="136"/>
    </row>
    <row r="1000" spans="1:15">
      <c r="A1000" s="77" t="s">
        <v>2261</v>
      </c>
      <c r="B1000" s="77" t="s">
        <v>2696</v>
      </c>
      <c r="C1000" s="3">
        <v>5511</v>
      </c>
      <c r="D1000" s="74" t="s">
        <v>2901</v>
      </c>
      <c r="E1000" s="100">
        <v>451.49</v>
      </c>
      <c r="F1000" s="100">
        <v>0</v>
      </c>
      <c r="G1000" s="100">
        <v>0</v>
      </c>
      <c r="H1000" s="100">
        <v>0</v>
      </c>
      <c r="I1000" s="100">
        <v>0</v>
      </c>
      <c r="J1000" s="130">
        <v>451.49</v>
      </c>
      <c r="K1000" s="135" t="str">
        <f>IFERROR(VLOOKUP(C1000,'CEDARS School FRPL'!$C$4:$H$20003, 6, FALSE), "No")</f>
        <v>No</v>
      </c>
      <c r="L1000" s="94">
        <f>IFERROR(VLOOKUP($C1000,'CEDARS School FRPL'!$C$4:$G$20003,3,FALSE),"NO Enroll Rprtd")</f>
        <v>0.15540000000000001</v>
      </c>
      <c r="N1000" s="167"/>
      <c r="O1000" s="136"/>
    </row>
    <row r="1001" spans="1:15">
      <c r="A1001" s="77" t="s">
        <v>2261</v>
      </c>
      <c r="B1001" s="77" t="s">
        <v>2696</v>
      </c>
      <c r="C1001" s="3">
        <v>5512</v>
      </c>
      <c r="D1001" s="74" t="s">
        <v>2902</v>
      </c>
      <c r="E1001" s="100">
        <v>403.15</v>
      </c>
      <c r="F1001" s="100">
        <v>0</v>
      </c>
      <c r="G1001" s="100">
        <v>0</v>
      </c>
      <c r="H1001" s="100">
        <v>0</v>
      </c>
      <c r="I1001" s="100">
        <v>0</v>
      </c>
      <c r="J1001" s="130">
        <v>403.15</v>
      </c>
      <c r="K1001" s="135" t="str">
        <f>IFERROR(VLOOKUP(C1001,'CEDARS School FRPL'!$C$4:$H$20003, 6, FALSE), "No")</f>
        <v>No</v>
      </c>
      <c r="L1001" s="94">
        <f>IFERROR(VLOOKUP($C1001,'CEDARS School FRPL'!$C$4:$G$20003,3,FALSE),"NO Enroll Rprtd")</f>
        <v>0.14230000000000001</v>
      </c>
      <c r="N1001" s="167"/>
      <c r="O1001" s="136"/>
    </row>
    <row r="1002" spans="1:15">
      <c r="A1002" s="77" t="s">
        <v>2261</v>
      </c>
      <c r="B1002" s="77" t="s">
        <v>2696</v>
      </c>
      <c r="C1002" s="3">
        <v>5597</v>
      </c>
      <c r="D1002" s="74" t="s">
        <v>2919</v>
      </c>
      <c r="E1002" s="100">
        <v>787.14</v>
      </c>
      <c r="F1002" s="100">
        <v>0</v>
      </c>
      <c r="G1002" s="100">
        <v>0</v>
      </c>
      <c r="H1002" s="100">
        <v>0</v>
      </c>
      <c r="I1002" s="100">
        <v>0</v>
      </c>
      <c r="J1002" s="130">
        <v>787.14</v>
      </c>
      <c r="K1002" s="135" t="str">
        <f>IFERROR(VLOOKUP(C1002,'CEDARS School FRPL'!$C$4:$H$20003, 6, FALSE), "No")</f>
        <v>No</v>
      </c>
      <c r="L1002" s="94">
        <f>IFERROR(VLOOKUP($C1002,'CEDARS School FRPL'!$C$4:$G$20003,3,FALSE),"NO Enroll Rprtd")</f>
        <v>8.4400000000000003E-2</v>
      </c>
      <c r="N1002" s="167"/>
      <c r="O1002" s="136"/>
    </row>
    <row r="1003" spans="1:15">
      <c r="A1003" s="77" t="s">
        <v>2261</v>
      </c>
      <c r="B1003" s="77" t="s">
        <v>2696</v>
      </c>
      <c r="C1003" s="3">
        <v>5958</v>
      </c>
      <c r="D1003" s="74" t="s">
        <v>3190</v>
      </c>
      <c r="E1003" s="100">
        <v>400.41</v>
      </c>
      <c r="F1003" s="100">
        <v>0</v>
      </c>
      <c r="G1003" s="100">
        <v>0</v>
      </c>
      <c r="H1003" s="100">
        <v>0</v>
      </c>
      <c r="I1003" s="100">
        <v>0</v>
      </c>
      <c r="J1003" s="130">
        <v>400.41</v>
      </c>
      <c r="K1003" s="135" t="str">
        <f>IFERROR(VLOOKUP(C1003,'CEDARS School FRPL'!$C$4:$H$20003, 6, FALSE), "No")</f>
        <v>No</v>
      </c>
      <c r="L1003" s="94">
        <f>IFERROR(VLOOKUP($C1003,'CEDARS School FRPL'!$C$4:$G$20003,3,FALSE),"NO Enroll Rprtd")</f>
        <v>1.1900000000000001E-2</v>
      </c>
      <c r="N1003" s="167"/>
      <c r="O1003" s="136"/>
    </row>
    <row r="1004" spans="1:15">
      <c r="A1004" s="77" t="s">
        <v>2374</v>
      </c>
      <c r="B1004" s="77" t="s">
        <v>2697</v>
      </c>
      <c r="C1004" s="3">
        <v>3255</v>
      </c>
      <c r="D1004" s="74" t="s">
        <v>1655</v>
      </c>
      <c r="E1004" s="100">
        <v>412.02</v>
      </c>
      <c r="F1004" s="100">
        <v>7.56</v>
      </c>
      <c r="G1004" s="100">
        <v>0</v>
      </c>
      <c r="H1004" s="100">
        <v>0</v>
      </c>
      <c r="I1004" s="100">
        <v>0</v>
      </c>
      <c r="J1004" s="130">
        <v>419.58</v>
      </c>
      <c r="K1004" s="135" t="str">
        <f>IFERROR(VLOOKUP(C1004,'CEDARS School FRPL'!$C$4:$H$20003, 6, FALSE), "No")</f>
        <v>Yes</v>
      </c>
      <c r="L1004" s="94">
        <f>IFERROR(VLOOKUP($C1004,'CEDARS School FRPL'!$C$4:$G$20003,3,FALSE),"NO Enroll Rprtd")</f>
        <v>0.50409999999999999</v>
      </c>
      <c r="N1004" s="167"/>
      <c r="O1004" s="136"/>
    </row>
    <row r="1005" spans="1:15">
      <c r="A1005" s="77" t="s">
        <v>2374</v>
      </c>
      <c r="B1005" s="77" t="s">
        <v>2697</v>
      </c>
      <c r="C1005" s="3">
        <v>3893</v>
      </c>
      <c r="D1005" s="74" t="s">
        <v>1656</v>
      </c>
      <c r="E1005" s="100">
        <v>663.17</v>
      </c>
      <c r="F1005" s="100">
        <v>0</v>
      </c>
      <c r="G1005" s="100">
        <v>0</v>
      </c>
      <c r="H1005" s="100">
        <v>0</v>
      </c>
      <c r="I1005" s="100">
        <v>0</v>
      </c>
      <c r="J1005" s="130">
        <v>663.17</v>
      </c>
      <c r="K1005" s="135" t="str">
        <f>IFERROR(VLOOKUP(C1005,'CEDARS School FRPL'!$C$4:$H$20003, 6, FALSE), "No")</f>
        <v>No</v>
      </c>
      <c r="L1005" s="94">
        <f>IFERROR(VLOOKUP($C1005,'CEDARS School FRPL'!$C$4:$G$20003,3,FALSE),"NO Enroll Rprtd")</f>
        <v>0.48149999999999998</v>
      </c>
      <c r="N1005" s="167"/>
      <c r="O1005" s="136"/>
    </row>
    <row r="1006" spans="1:15">
      <c r="A1006" s="77" t="s">
        <v>2374</v>
      </c>
      <c r="B1006" s="77" t="s">
        <v>2697</v>
      </c>
      <c r="C1006" s="3">
        <v>4204</v>
      </c>
      <c r="D1006" s="74" t="s">
        <v>1657</v>
      </c>
      <c r="E1006" s="100">
        <v>739.65</v>
      </c>
      <c r="F1006" s="100">
        <v>0</v>
      </c>
      <c r="G1006" s="100">
        <v>32.26</v>
      </c>
      <c r="H1006" s="100">
        <v>4.8699999999999992</v>
      </c>
      <c r="I1006" s="100">
        <v>0</v>
      </c>
      <c r="J1006" s="130">
        <v>776.78</v>
      </c>
      <c r="K1006" s="135" t="str">
        <f>IFERROR(VLOOKUP(C1006,'CEDARS School FRPL'!$C$4:$H$20003, 6, FALSE), "No")</f>
        <v>No</v>
      </c>
      <c r="L1006" s="94">
        <f>IFERROR(VLOOKUP($C1006,'CEDARS School FRPL'!$C$4:$G$20003,3,FALSE),"NO Enroll Rprtd")</f>
        <v>0.4108</v>
      </c>
      <c r="N1006" s="167"/>
      <c r="O1006" s="136"/>
    </row>
    <row r="1007" spans="1:15">
      <c r="A1007" s="77" t="s">
        <v>2374</v>
      </c>
      <c r="B1007" s="77" t="s">
        <v>2697</v>
      </c>
      <c r="C1007" s="3">
        <v>4477</v>
      </c>
      <c r="D1007" s="74" t="s">
        <v>1658</v>
      </c>
      <c r="E1007" s="100">
        <v>336.35</v>
      </c>
      <c r="F1007" s="100">
        <v>0</v>
      </c>
      <c r="G1007" s="100">
        <v>0</v>
      </c>
      <c r="H1007" s="100">
        <v>0</v>
      </c>
      <c r="I1007" s="100">
        <v>0</v>
      </c>
      <c r="J1007" s="130">
        <v>336.35</v>
      </c>
      <c r="K1007" s="135" t="str">
        <f>IFERROR(VLOOKUP(C1007,'CEDARS School FRPL'!$C$4:$H$20003, 6, FALSE), "No")</f>
        <v>No</v>
      </c>
      <c r="L1007" s="94">
        <f>IFERROR(VLOOKUP($C1007,'CEDARS School FRPL'!$C$4:$G$20003,3,FALSE),"NO Enroll Rprtd")</f>
        <v>0.48420000000000002</v>
      </c>
      <c r="N1007" s="167"/>
      <c r="O1007" s="136"/>
    </row>
    <row r="1008" spans="1:15">
      <c r="A1008" s="77" t="s">
        <v>2374</v>
      </c>
      <c r="B1008" s="77" t="s">
        <v>2697</v>
      </c>
      <c r="C1008" s="3">
        <v>4576</v>
      </c>
      <c r="D1008" s="74" t="s">
        <v>1659</v>
      </c>
      <c r="E1008" s="100">
        <v>417.83</v>
      </c>
      <c r="F1008" s="100">
        <v>0</v>
      </c>
      <c r="G1008" s="100">
        <v>0</v>
      </c>
      <c r="H1008" s="100">
        <v>0</v>
      </c>
      <c r="I1008" s="100">
        <v>0</v>
      </c>
      <c r="J1008" s="130">
        <v>417.83</v>
      </c>
      <c r="K1008" s="135" t="str">
        <f>IFERROR(VLOOKUP(C1008,'CEDARS School FRPL'!$C$4:$H$20003, 6, FALSE), "No")</f>
        <v>No</v>
      </c>
      <c r="L1008" s="94">
        <f>IFERROR(VLOOKUP($C1008,'CEDARS School FRPL'!$C$4:$G$20003,3,FALSE),"NO Enroll Rprtd")</f>
        <v>0.4269</v>
      </c>
      <c r="N1008" s="167"/>
      <c r="O1008" s="136"/>
    </row>
    <row r="1009" spans="1:15">
      <c r="A1009" s="77" t="s">
        <v>2432</v>
      </c>
      <c r="B1009" s="77" t="s">
        <v>2698</v>
      </c>
      <c r="C1009" s="3">
        <v>3137</v>
      </c>
      <c r="D1009" s="74" t="s">
        <v>2036</v>
      </c>
      <c r="E1009" s="100">
        <v>30.54</v>
      </c>
      <c r="F1009" s="100">
        <v>0</v>
      </c>
      <c r="G1009" s="100">
        <v>0</v>
      </c>
      <c r="H1009" s="100">
        <v>0</v>
      </c>
      <c r="I1009" s="100">
        <v>0</v>
      </c>
      <c r="J1009" s="130">
        <v>30.54</v>
      </c>
      <c r="K1009" s="135" t="str">
        <f>IFERROR(VLOOKUP(C1009,'CEDARS School FRPL'!$C$4:$H$20003, 6, FALSE), "No")</f>
        <v>Yes</v>
      </c>
      <c r="L1009" s="94">
        <f>IFERROR(VLOOKUP($C1009,'CEDARS School FRPL'!$C$4:$G$20003,3,FALSE),"NO Enroll Rprtd")</f>
        <v>0.64600000000000002</v>
      </c>
      <c r="N1009" s="167"/>
      <c r="O1009" s="136"/>
    </row>
    <row r="1010" spans="1:15">
      <c r="A1010" s="77" t="s">
        <v>2389</v>
      </c>
      <c r="B1010" s="77" t="s">
        <v>2699</v>
      </c>
      <c r="C1010" s="3">
        <v>3416</v>
      </c>
      <c r="D1010" s="74" t="s">
        <v>1803</v>
      </c>
      <c r="E1010" s="100">
        <v>148.13</v>
      </c>
      <c r="F1010" s="100">
        <v>0</v>
      </c>
      <c r="G1010" s="100">
        <v>16.41</v>
      </c>
      <c r="H1010" s="100">
        <v>0</v>
      </c>
      <c r="I1010" s="100">
        <v>0</v>
      </c>
      <c r="J1010" s="130">
        <v>164.54</v>
      </c>
      <c r="K1010" s="135" t="str">
        <f>IFERROR(VLOOKUP(C1010,'CEDARS School FRPL'!$C$4:$H$20003, 6, FALSE), "No")</f>
        <v>No</v>
      </c>
      <c r="L1010" s="94">
        <f>IFERROR(VLOOKUP($C1010,'CEDARS School FRPL'!$C$4:$G$20003,3,FALSE),"NO Enroll Rprtd")</f>
        <v>0.39279999999999998</v>
      </c>
      <c r="N1010" s="167"/>
      <c r="O1010" s="136"/>
    </row>
    <row r="1011" spans="1:15">
      <c r="A1011" t="s">
        <v>2389</v>
      </c>
      <c r="B1011" s="77" t="s">
        <v>2699</v>
      </c>
      <c r="C1011" s="3">
        <v>4226</v>
      </c>
      <c r="D1011" s="74" t="s">
        <v>1804</v>
      </c>
      <c r="E1011" s="100">
        <v>415.33</v>
      </c>
      <c r="F1011" s="100">
        <v>20</v>
      </c>
      <c r="G1011" s="100">
        <v>0</v>
      </c>
      <c r="H1011" s="100">
        <v>0</v>
      </c>
      <c r="I1011" s="100">
        <v>0</v>
      </c>
      <c r="J1011" s="130">
        <v>435.33</v>
      </c>
      <c r="K1011" s="135" t="str">
        <f>IFERROR(VLOOKUP(C1011,'CEDARS School FRPL'!$C$4:$H$20003, 6, FALSE), "No")</f>
        <v>No</v>
      </c>
      <c r="L1011" s="94">
        <f>IFERROR(VLOOKUP($C1011,'CEDARS School FRPL'!$C$4:$G$20003,3,FALSE),"NO Enroll Rprtd")</f>
        <v>0.38790000000000002</v>
      </c>
      <c r="N1011" s="167"/>
      <c r="O1011" s="136"/>
    </row>
    <row r="1012" spans="1:15">
      <c r="A1012" s="77" t="s">
        <v>2158</v>
      </c>
      <c r="B1012" s="77" t="s">
        <v>2700</v>
      </c>
      <c r="C1012" s="3">
        <v>2903</v>
      </c>
      <c r="D1012" s="74" t="s">
        <v>13</v>
      </c>
      <c r="E1012" s="100">
        <v>46</v>
      </c>
      <c r="F1012" s="100">
        <v>0</v>
      </c>
      <c r="G1012" s="100">
        <v>1.44</v>
      </c>
      <c r="H1012" s="100">
        <v>0</v>
      </c>
      <c r="I1012" s="100">
        <v>0</v>
      </c>
      <c r="J1012" s="130">
        <v>47.44</v>
      </c>
      <c r="K1012" s="135" t="str">
        <f>IFERROR(VLOOKUP(C1012,'CEDARS School FRPL'!$C$4:$H$20003, 6, FALSE), "No")</f>
        <v>Yes</v>
      </c>
      <c r="L1012" s="94">
        <f>IFERROR(VLOOKUP($C1012,'CEDARS School FRPL'!$C$4:$G$20003,3,FALSE),"NO Enroll Rprtd")</f>
        <v>0.83450000000000002</v>
      </c>
      <c r="N1012" s="167"/>
      <c r="O1012" s="136"/>
    </row>
    <row r="1013" spans="1:15">
      <c r="A1013" s="77" t="s">
        <v>2158</v>
      </c>
      <c r="B1013" s="77" t="s">
        <v>2700</v>
      </c>
      <c r="C1013" s="3">
        <v>3421</v>
      </c>
      <c r="D1013" s="74" t="s">
        <v>14</v>
      </c>
      <c r="E1013" s="100">
        <v>73.22</v>
      </c>
      <c r="F1013" s="100">
        <v>2.2200000000000002</v>
      </c>
      <c r="G1013" s="100">
        <v>0</v>
      </c>
      <c r="H1013" s="100">
        <v>0</v>
      </c>
      <c r="I1013" s="100">
        <v>0</v>
      </c>
      <c r="J1013" s="130">
        <v>75.44</v>
      </c>
      <c r="K1013" s="135" t="str">
        <f>IFERROR(VLOOKUP(C1013,'CEDARS School FRPL'!$C$4:$H$20003, 6, FALSE), "No")</f>
        <v>Yes</v>
      </c>
      <c r="L1013" s="94">
        <f>IFERROR(VLOOKUP($C1013,'CEDARS School FRPL'!$C$4:$G$20003,3,FALSE),"NO Enroll Rprtd")</f>
        <v>0.66849999999999998</v>
      </c>
      <c r="N1013" s="167"/>
      <c r="O1013" s="136"/>
    </row>
    <row r="1014" spans="1:15">
      <c r="A1014" s="77" t="s">
        <v>2158</v>
      </c>
      <c r="B1014" s="77" t="s">
        <v>2700</v>
      </c>
      <c r="C1014" s="3">
        <v>5293</v>
      </c>
      <c r="D1014" s="74" t="s">
        <v>15</v>
      </c>
      <c r="E1014" s="100">
        <v>49.52</v>
      </c>
      <c r="F1014" s="100">
        <v>0</v>
      </c>
      <c r="G1014" s="100">
        <v>0</v>
      </c>
      <c r="H1014" s="100">
        <v>0</v>
      </c>
      <c r="I1014" s="100">
        <v>0</v>
      </c>
      <c r="J1014" s="130">
        <v>49.52</v>
      </c>
      <c r="K1014" s="135" t="str">
        <f>IFERROR(VLOOKUP(C1014,'CEDARS School FRPL'!$C$4:$H$20003, 6, FALSE), "No")</f>
        <v>Yes</v>
      </c>
      <c r="L1014" s="94">
        <f>IFERROR(VLOOKUP($C1014,'CEDARS School FRPL'!$C$4:$G$20003,3,FALSE),"NO Enroll Rprtd")</f>
        <v>0.76300000000000001</v>
      </c>
      <c r="N1014" s="167"/>
      <c r="O1014" s="136"/>
    </row>
    <row r="1015" spans="1:15">
      <c r="A1015" s="77" t="s">
        <v>2192</v>
      </c>
      <c r="B1015" s="77" t="s">
        <v>2701</v>
      </c>
      <c r="C1015" s="3">
        <v>2319</v>
      </c>
      <c r="D1015" s="74" t="s">
        <v>290</v>
      </c>
      <c r="E1015" s="100">
        <v>314.02</v>
      </c>
      <c r="F1015" s="100">
        <v>33.56</v>
      </c>
      <c r="G1015" s="100">
        <v>0</v>
      </c>
      <c r="H1015" s="100">
        <v>0</v>
      </c>
      <c r="I1015" s="100">
        <v>0</v>
      </c>
      <c r="J1015" s="130">
        <v>347.58</v>
      </c>
      <c r="K1015" s="135" t="str">
        <f>IFERROR(VLOOKUP(C1015,'CEDARS School FRPL'!$C$4:$H$20003, 6, FALSE), "No")</f>
        <v>Yes</v>
      </c>
      <c r="L1015" s="94">
        <f>IFERROR(VLOOKUP($C1015,'CEDARS School FRPL'!$C$4:$G$20003,3,FALSE),"NO Enroll Rprtd")</f>
        <v>0.80210000000000004</v>
      </c>
      <c r="N1015" s="167"/>
      <c r="O1015" s="136"/>
    </row>
    <row r="1016" spans="1:15">
      <c r="A1016" s="77" t="s">
        <v>2192</v>
      </c>
      <c r="B1016" s="77" t="s">
        <v>2701</v>
      </c>
      <c r="C1016" s="3">
        <v>2369</v>
      </c>
      <c r="D1016" s="74" t="s">
        <v>291</v>
      </c>
      <c r="E1016" s="100">
        <v>368.73</v>
      </c>
      <c r="F1016" s="100">
        <v>0</v>
      </c>
      <c r="G1016" s="100">
        <v>0</v>
      </c>
      <c r="H1016" s="100">
        <v>0</v>
      </c>
      <c r="I1016" s="100">
        <v>0</v>
      </c>
      <c r="J1016" s="130">
        <v>368.73</v>
      </c>
      <c r="K1016" s="135" t="str">
        <f>IFERROR(VLOOKUP(C1016,'CEDARS School FRPL'!$C$4:$H$20003, 6, FALSE), "No")</f>
        <v>Yes</v>
      </c>
      <c r="L1016" s="94">
        <f>IFERROR(VLOOKUP($C1016,'CEDARS School FRPL'!$C$4:$G$20003,3,FALSE),"NO Enroll Rprtd")</f>
        <v>0.52669999999999995</v>
      </c>
      <c r="N1016" s="167"/>
      <c r="O1016" s="136"/>
    </row>
    <row r="1017" spans="1:15">
      <c r="A1017" s="77" t="s">
        <v>2192</v>
      </c>
      <c r="B1017" s="77" t="s">
        <v>2701</v>
      </c>
      <c r="C1017" s="3">
        <v>2370</v>
      </c>
      <c r="D1017" s="74" t="s">
        <v>292</v>
      </c>
      <c r="E1017" s="100">
        <v>278.58999999999997</v>
      </c>
      <c r="F1017" s="100">
        <v>30.27</v>
      </c>
      <c r="G1017" s="100">
        <v>0</v>
      </c>
      <c r="H1017" s="100">
        <v>0</v>
      </c>
      <c r="I1017" s="100">
        <v>0</v>
      </c>
      <c r="J1017" s="130">
        <v>308.85999999999996</v>
      </c>
      <c r="K1017" s="135" t="str">
        <f>IFERROR(VLOOKUP(C1017,'CEDARS School FRPL'!$C$4:$H$20003, 6, FALSE), "No")</f>
        <v>Yes</v>
      </c>
      <c r="L1017" s="94">
        <f>IFERROR(VLOOKUP($C1017,'CEDARS School FRPL'!$C$4:$G$20003,3,FALSE),"NO Enroll Rprtd")</f>
        <v>0.88300000000000001</v>
      </c>
      <c r="N1017" s="167"/>
      <c r="O1017" s="136"/>
    </row>
    <row r="1018" spans="1:15">
      <c r="A1018" s="77" t="s">
        <v>2192</v>
      </c>
      <c r="B1018" s="77" t="s">
        <v>2701</v>
      </c>
      <c r="C1018" s="3">
        <v>2416</v>
      </c>
      <c r="D1018" s="74" t="s">
        <v>293</v>
      </c>
      <c r="E1018" s="100">
        <v>813.66</v>
      </c>
      <c r="F1018" s="100">
        <v>0</v>
      </c>
      <c r="G1018" s="100">
        <v>70.17</v>
      </c>
      <c r="H1018" s="100">
        <v>0</v>
      </c>
      <c r="I1018" s="100">
        <v>0</v>
      </c>
      <c r="J1018" s="130">
        <v>883.82999999999993</v>
      </c>
      <c r="K1018" s="135" t="str">
        <f>IFERROR(VLOOKUP(C1018,'CEDARS School FRPL'!$C$4:$H$20003, 6, FALSE), "No")</f>
        <v>Yes</v>
      </c>
      <c r="L1018" s="94">
        <f>IFERROR(VLOOKUP($C1018,'CEDARS School FRPL'!$C$4:$G$20003,3,FALSE),"NO Enroll Rprtd")</f>
        <v>0.65149999999999997</v>
      </c>
      <c r="N1018" s="167"/>
      <c r="O1018" s="136"/>
    </row>
    <row r="1019" spans="1:15">
      <c r="A1019" s="77" t="s">
        <v>2192</v>
      </c>
      <c r="B1019" s="77" t="s">
        <v>2701</v>
      </c>
      <c r="C1019" s="3">
        <v>2665</v>
      </c>
      <c r="D1019" s="74" t="s">
        <v>3080</v>
      </c>
      <c r="E1019" s="100">
        <v>0</v>
      </c>
      <c r="F1019" s="100">
        <v>63.7</v>
      </c>
      <c r="G1019" s="100">
        <v>0</v>
      </c>
      <c r="H1019" s="100">
        <v>0</v>
      </c>
      <c r="I1019" s="100">
        <v>0</v>
      </c>
      <c r="J1019" s="130">
        <v>63.7</v>
      </c>
      <c r="K1019" s="135" t="str">
        <f>IFERROR(VLOOKUP(C1019,'CEDARS School FRPL'!$C$4:$H$20003, 6, FALSE), "No")</f>
        <v>No</v>
      </c>
      <c r="L1019" s="94">
        <f>IFERROR(VLOOKUP($C1019,'CEDARS School FRPL'!$C$4:$G$20003,3,FALSE),"NO Enroll Rprtd")</f>
        <v>0.45669999999999999</v>
      </c>
      <c r="N1019" s="167"/>
      <c r="O1019" s="136"/>
    </row>
    <row r="1020" spans="1:15">
      <c r="A1020" s="77" t="s">
        <v>2192</v>
      </c>
      <c r="B1020" s="77" t="s">
        <v>2701</v>
      </c>
      <c r="C1020" s="3">
        <v>2726</v>
      </c>
      <c r="D1020" s="74" t="s">
        <v>294</v>
      </c>
      <c r="E1020" s="100">
        <v>376.31</v>
      </c>
      <c r="F1020" s="100">
        <v>0</v>
      </c>
      <c r="G1020" s="100">
        <v>0</v>
      </c>
      <c r="H1020" s="100">
        <v>0</v>
      </c>
      <c r="I1020" s="100">
        <v>0</v>
      </c>
      <c r="J1020" s="130">
        <v>376.31</v>
      </c>
      <c r="K1020" s="135" t="str">
        <f>IFERROR(VLOOKUP(C1020,'CEDARS School FRPL'!$C$4:$H$20003, 6, FALSE), "No")</f>
        <v>Yes</v>
      </c>
      <c r="L1020" s="94">
        <f>IFERROR(VLOOKUP($C1020,'CEDARS School FRPL'!$C$4:$G$20003,3,FALSE),"NO Enroll Rprtd")</f>
        <v>0.74209999999999998</v>
      </c>
      <c r="N1020" s="167"/>
      <c r="O1020" s="136"/>
    </row>
    <row r="1021" spans="1:15">
      <c r="A1021" s="77" t="s">
        <v>2192</v>
      </c>
      <c r="B1021" s="77" t="s">
        <v>2701</v>
      </c>
      <c r="C1021" s="3">
        <v>2831</v>
      </c>
      <c r="D1021" s="74" t="s">
        <v>295</v>
      </c>
      <c r="E1021" s="100">
        <v>521.29</v>
      </c>
      <c r="F1021" s="100">
        <v>0</v>
      </c>
      <c r="G1021" s="100">
        <v>0</v>
      </c>
      <c r="H1021" s="100">
        <v>0</v>
      </c>
      <c r="I1021" s="100">
        <v>0</v>
      </c>
      <c r="J1021" s="130">
        <v>521.29</v>
      </c>
      <c r="K1021" s="135" t="str">
        <f>IFERROR(VLOOKUP(C1021,'CEDARS School FRPL'!$C$4:$H$20003, 6, FALSE), "No")</f>
        <v>Yes</v>
      </c>
      <c r="L1021" s="94">
        <f>IFERROR(VLOOKUP($C1021,'CEDARS School FRPL'!$C$4:$G$20003,3,FALSE),"NO Enroll Rprtd")</f>
        <v>0.75800000000000001</v>
      </c>
      <c r="N1021" s="167"/>
      <c r="O1021" s="136"/>
    </row>
    <row r="1022" spans="1:15">
      <c r="A1022" s="77" t="s">
        <v>2192</v>
      </c>
      <c r="B1022" s="77" t="s">
        <v>2701</v>
      </c>
      <c r="C1022" s="3">
        <v>2914</v>
      </c>
      <c r="D1022" s="74" t="s">
        <v>296</v>
      </c>
      <c r="E1022" s="100">
        <v>306.74</v>
      </c>
      <c r="F1022" s="100">
        <v>0</v>
      </c>
      <c r="G1022" s="100">
        <v>0</v>
      </c>
      <c r="H1022" s="100">
        <v>0</v>
      </c>
      <c r="I1022" s="100">
        <v>0</v>
      </c>
      <c r="J1022" s="130">
        <v>306.74</v>
      </c>
      <c r="K1022" s="135" t="str">
        <f>IFERROR(VLOOKUP(C1022,'CEDARS School FRPL'!$C$4:$H$20003, 6, FALSE), "No")</f>
        <v>Yes</v>
      </c>
      <c r="L1022" s="94">
        <f>IFERROR(VLOOKUP($C1022,'CEDARS School FRPL'!$C$4:$G$20003,3,FALSE),"NO Enroll Rprtd")</f>
        <v>0.7137</v>
      </c>
      <c r="N1022" s="167"/>
      <c r="O1022" s="136"/>
    </row>
    <row r="1023" spans="1:15">
      <c r="A1023" s="77" t="s">
        <v>2192</v>
      </c>
      <c r="B1023" s="77" t="s">
        <v>2701</v>
      </c>
      <c r="C1023" s="3">
        <v>3019</v>
      </c>
      <c r="D1023" s="74" t="s">
        <v>297</v>
      </c>
      <c r="E1023" s="100">
        <v>414.26</v>
      </c>
      <c r="F1023" s="100">
        <v>0</v>
      </c>
      <c r="G1023" s="100">
        <v>0</v>
      </c>
      <c r="H1023" s="100">
        <v>0</v>
      </c>
      <c r="I1023" s="100">
        <v>0</v>
      </c>
      <c r="J1023" s="130">
        <v>414.26</v>
      </c>
      <c r="K1023" s="135" t="str">
        <f>IFERROR(VLOOKUP(C1023,'CEDARS School FRPL'!$C$4:$H$20003, 6, FALSE), "No")</f>
        <v>Yes</v>
      </c>
      <c r="L1023" s="94">
        <f>IFERROR(VLOOKUP($C1023,'CEDARS School FRPL'!$C$4:$G$20003,3,FALSE),"NO Enroll Rprtd")</f>
        <v>0.50109999999999999</v>
      </c>
      <c r="N1023" s="167"/>
      <c r="O1023" s="136"/>
    </row>
    <row r="1024" spans="1:15">
      <c r="A1024" s="77" t="s">
        <v>2192</v>
      </c>
      <c r="B1024" s="77" t="s">
        <v>2701</v>
      </c>
      <c r="C1024" s="3">
        <v>3151</v>
      </c>
      <c r="D1024" s="74" t="s">
        <v>298</v>
      </c>
      <c r="E1024" s="100">
        <v>849.02</v>
      </c>
      <c r="F1024" s="100">
        <v>0</v>
      </c>
      <c r="G1024" s="100">
        <v>70.400000000000006</v>
      </c>
      <c r="H1024" s="100">
        <v>0</v>
      </c>
      <c r="I1024" s="100">
        <v>0</v>
      </c>
      <c r="J1024" s="130">
        <v>919.42</v>
      </c>
      <c r="K1024" s="135" t="str">
        <f>IFERROR(VLOOKUP(C1024,'CEDARS School FRPL'!$C$4:$H$20003, 6, FALSE), "No")</f>
        <v>Yes</v>
      </c>
      <c r="L1024" s="94">
        <f>IFERROR(VLOOKUP($C1024,'CEDARS School FRPL'!$C$4:$G$20003,3,FALSE),"NO Enroll Rprtd")</f>
        <v>0.51319999999999999</v>
      </c>
      <c r="N1024" s="167"/>
      <c r="O1024" s="136"/>
    </row>
    <row r="1025" spans="1:15">
      <c r="A1025" s="77" t="s">
        <v>2192</v>
      </c>
      <c r="B1025" s="77" t="s">
        <v>2701</v>
      </c>
      <c r="C1025" s="3">
        <v>3211</v>
      </c>
      <c r="D1025" s="74" t="s">
        <v>299</v>
      </c>
      <c r="E1025" s="100">
        <v>332.55</v>
      </c>
      <c r="F1025" s="100">
        <v>0</v>
      </c>
      <c r="G1025" s="100">
        <v>0</v>
      </c>
      <c r="H1025" s="100">
        <v>0</v>
      </c>
      <c r="I1025" s="100">
        <v>0</v>
      </c>
      <c r="J1025" s="130">
        <v>332.55</v>
      </c>
      <c r="K1025" s="135" t="str">
        <f>IFERROR(VLOOKUP(C1025,'CEDARS School FRPL'!$C$4:$H$20003, 6, FALSE), "No")</f>
        <v>Yes</v>
      </c>
      <c r="L1025" s="94">
        <f>IFERROR(VLOOKUP($C1025,'CEDARS School FRPL'!$C$4:$G$20003,3,FALSE),"NO Enroll Rprtd")</f>
        <v>0.58169999999999999</v>
      </c>
      <c r="N1025" s="167"/>
      <c r="O1025" s="136"/>
    </row>
    <row r="1026" spans="1:15">
      <c r="A1026" s="77" t="s">
        <v>2192</v>
      </c>
      <c r="B1026" s="77" t="s">
        <v>2701</v>
      </c>
      <c r="C1026" s="3">
        <v>3475</v>
      </c>
      <c r="D1026" s="74" t="s">
        <v>225</v>
      </c>
      <c r="E1026" s="100">
        <v>455.84</v>
      </c>
      <c r="F1026" s="100">
        <v>0</v>
      </c>
      <c r="G1026" s="100">
        <v>0</v>
      </c>
      <c r="H1026" s="100">
        <v>0</v>
      </c>
      <c r="I1026" s="100">
        <v>0</v>
      </c>
      <c r="J1026" s="130">
        <v>455.84</v>
      </c>
      <c r="K1026" s="135" t="str">
        <f>IFERROR(VLOOKUP(C1026,'CEDARS School FRPL'!$C$4:$H$20003, 6, FALSE), "No")</f>
        <v>Yes</v>
      </c>
      <c r="L1026" s="94">
        <f>IFERROR(VLOOKUP($C1026,'CEDARS School FRPL'!$C$4:$G$20003,3,FALSE),"NO Enroll Rprtd")</f>
        <v>0.62219999999999998</v>
      </c>
      <c r="N1026" s="167"/>
      <c r="O1026" s="136"/>
    </row>
    <row r="1027" spans="1:15">
      <c r="A1027" s="77" t="s">
        <v>2192</v>
      </c>
      <c r="B1027" s="77" t="s">
        <v>2701</v>
      </c>
      <c r="C1027" s="3">
        <v>3658</v>
      </c>
      <c r="D1027" s="74" t="s">
        <v>300</v>
      </c>
      <c r="E1027" s="100">
        <v>373.62</v>
      </c>
      <c r="F1027" s="100">
        <v>0</v>
      </c>
      <c r="G1027" s="100">
        <v>0</v>
      </c>
      <c r="H1027" s="100">
        <v>0</v>
      </c>
      <c r="I1027" s="100">
        <v>0</v>
      </c>
      <c r="J1027" s="130">
        <v>373.62</v>
      </c>
      <c r="K1027" s="135" t="str">
        <f>IFERROR(VLOOKUP(C1027,'CEDARS School FRPL'!$C$4:$H$20003, 6, FALSE), "No")</f>
        <v>Yes</v>
      </c>
      <c r="L1027" s="94">
        <f>IFERROR(VLOOKUP($C1027,'CEDARS School FRPL'!$C$4:$G$20003,3,FALSE),"NO Enroll Rprtd")</f>
        <v>0.73380000000000001</v>
      </c>
      <c r="N1027" s="167"/>
      <c r="O1027" s="136"/>
    </row>
    <row r="1028" spans="1:15">
      <c r="A1028" s="77" t="s">
        <v>2192</v>
      </c>
      <c r="B1028" s="77" t="s">
        <v>2701</v>
      </c>
      <c r="C1028" s="3">
        <v>4574</v>
      </c>
      <c r="D1028" s="74" t="s">
        <v>301</v>
      </c>
      <c r="E1028" s="100">
        <v>401.43</v>
      </c>
      <c r="F1028" s="100">
        <v>0</v>
      </c>
      <c r="G1028" s="100">
        <v>0</v>
      </c>
      <c r="H1028" s="100">
        <v>0</v>
      </c>
      <c r="I1028" s="100">
        <v>0</v>
      </c>
      <c r="J1028" s="130">
        <v>401.43</v>
      </c>
      <c r="K1028" s="135" t="str">
        <f>IFERROR(VLOOKUP(C1028,'CEDARS School FRPL'!$C$4:$H$20003, 6, FALSE), "No")</f>
        <v>Yes</v>
      </c>
      <c r="L1028" s="94">
        <f>IFERROR(VLOOKUP($C1028,'CEDARS School FRPL'!$C$4:$G$20003,3,FALSE),"NO Enroll Rprtd")</f>
        <v>0.5554</v>
      </c>
      <c r="N1028" s="167"/>
      <c r="O1028" s="136"/>
    </row>
    <row r="1029" spans="1:15">
      <c r="A1029" t="s">
        <v>2192</v>
      </c>
      <c r="B1029" s="77" t="s">
        <v>2701</v>
      </c>
      <c r="C1029" s="3">
        <v>5312</v>
      </c>
      <c r="D1029" s="74" t="s">
        <v>302</v>
      </c>
      <c r="E1029" s="100">
        <v>54.65</v>
      </c>
      <c r="F1029" s="100">
        <v>0</v>
      </c>
      <c r="G1029" s="100">
        <v>1.52</v>
      </c>
      <c r="H1029" s="100">
        <v>0</v>
      </c>
      <c r="I1029" s="100">
        <v>0</v>
      </c>
      <c r="J1029" s="130">
        <v>56.17</v>
      </c>
      <c r="K1029" s="135" t="str">
        <f>IFERROR(VLOOKUP(C1029,'CEDARS School FRPL'!$C$4:$H$20003, 6, FALSE), "No")</f>
        <v>Yes</v>
      </c>
      <c r="L1029" s="94">
        <f>IFERROR(VLOOKUP($C1029,'CEDARS School FRPL'!$C$4:$G$20003,3,FALSE),"NO Enroll Rprtd")</f>
        <v>0.73309999999999997</v>
      </c>
      <c r="N1029" s="167"/>
      <c r="O1029" s="136"/>
    </row>
    <row r="1030" spans="1:15">
      <c r="A1030" s="77" t="s">
        <v>2192</v>
      </c>
      <c r="B1030" s="77" t="s">
        <v>2701</v>
      </c>
      <c r="C1030" s="3">
        <v>5400</v>
      </c>
      <c r="D1030" s="74" t="s">
        <v>303</v>
      </c>
      <c r="E1030" s="100">
        <v>0</v>
      </c>
      <c r="F1030" s="100">
        <v>0</v>
      </c>
      <c r="G1030" s="100">
        <v>0.25</v>
      </c>
      <c r="H1030" s="100">
        <v>65.38</v>
      </c>
      <c r="I1030" s="100">
        <v>0</v>
      </c>
      <c r="J1030" s="130">
        <v>65.63</v>
      </c>
      <c r="K1030" s="135" t="str">
        <f>IFERROR(VLOOKUP(C1030,'CEDARS School FRPL'!$C$4:$H$20003, 6, FALSE), "No")</f>
        <v>Yes</v>
      </c>
      <c r="L1030" s="94">
        <f>IFERROR(VLOOKUP($C1030,'CEDARS School FRPL'!$C$4:$G$20003,3,FALSE),"NO Enroll Rprtd")</f>
        <v>0.81110000000000004</v>
      </c>
      <c r="N1030" s="167"/>
      <c r="O1030" s="136"/>
    </row>
    <row r="1031" spans="1:15">
      <c r="A1031" s="77" t="s">
        <v>2192</v>
      </c>
      <c r="B1031" s="77" t="s">
        <v>2701</v>
      </c>
      <c r="C1031" s="3">
        <v>5614</v>
      </c>
      <c r="D1031" s="74" t="s">
        <v>2973</v>
      </c>
      <c r="E1031" s="100">
        <v>99.17</v>
      </c>
      <c r="F1031" s="100">
        <v>0</v>
      </c>
      <c r="G1031" s="100">
        <v>4.16</v>
      </c>
      <c r="H1031" s="100">
        <v>0</v>
      </c>
      <c r="I1031" s="100">
        <v>0</v>
      </c>
      <c r="J1031" s="130">
        <v>103.33</v>
      </c>
      <c r="K1031" s="135" t="str">
        <f>IFERROR(VLOOKUP(C1031,'CEDARS School FRPL'!$C$4:$H$20003, 6, FALSE), "No")</f>
        <v>Yes</v>
      </c>
      <c r="L1031" s="94">
        <f>IFERROR(VLOOKUP($C1031,'CEDARS School FRPL'!$C$4:$G$20003,3,FALSE),"NO Enroll Rprtd")</f>
        <v>0.71020000000000005</v>
      </c>
      <c r="N1031" s="167"/>
      <c r="O1031" s="136"/>
    </row>
    <row r="1032" spans="1:15">
      <c r="A1032" s="77" t="s">
        <v>2400</v>
      </c>
      <c r="B1032" s="77" t="s">
        <v>2702</v>
      </c>
      <c r="C1032" s="3">
        <v>1922</v>
      </c>
      <c r="D1032" s="74" t="s">
        <v>1849</v>
      </c>
      <c r="E1032" s="100">
        <v>157.11000000000001</v>
      </c>
      <c r="F1032" s="100">
        <v>0</v>
      </c>
      <c r="G1032" s="100">
        <v>0</v>
      </c>
      <c r="H1032" s="100">
        <v>0</v>
      </c>
      <c r="I1032" s="100">
        <v>0</v>
      </c>
      <c r="J1032" s="130">
        <v>157.11000000000001</v>
      </c>
      <c r="K1032" s="135" t="str">
        <f>IFERROR(VLOOKUP(C1032,'CEDARS School FRPL'!$C$4:$H$20003, 6, FALSE), "No")</f>
        <v>No</v>
      </c>
      <c r="L1032" s="94">
        <f>IFERROR(VLOOKUP($C1032,'CEDARS School FRPL'!$C$4:$G$20003,3,FALSE),"NO Enroll Rprtd")</f>
        <v>0.36059999999999998</v>
      </c>
      <c r="N1032" s="167"/>
      <c r="O1032" s="136"/>
    </row>
    <row r="1033" spans="1:15">
      <c r="A1033" s="77" t="s">
        <v>2400</v>
      </c>
      <c r="B1033" s="77" t="s">
        <v>2702</v>
      </c>
      <c r="C1033" s="3">
        <v>2480</v>
      </c>
      <c r="D1033" s="74" t="s">
        <v>1850</v>
      </c>
      <c r="E1033" s="100">
        <v>99.33</v>
      </c>
      <c r="F1033" s="100">
        <v>0</v>
      </c>
      <c r="G1033" s="100">
        <v>0</v>
      </c>
      <c r="H1033" s="100">
        <v>0</v>
      </c>
      <c r="I1033" s="100">
        <v>0</v>
      </c>
      <c r="J1033" s="130">
        <v>99.33</v>
      </c>
      <c r="K1033" s="135" t="str">
        <f>IFERROR(VLOOKUP(C1033,'CEDARS School FRPL'!$C$4:$H$20003, 6, FALSE), "No")</f>
        <v>Yes</v>
      </c>
      <c r="L1033" s="94">
        <f>IFERROR(VLOOKUP($C1033,'CEDARS School FRPL'!$C$4:$G$20003,3,FALSE),"NO Enroll Rprtd")</f>
        <v>0.77529999999999999</v>
      </c>
      <c r="N1033" s="167"/>
      <c r="O1033" s="136"/>
    </row>
    <row r="1034" spans="1:15">
      <c r="A1034" s="77" t="s">
        <v>2352</v>
      </c>
      <c r="B1034" s="77" t="s">
        <v>2703</v>
      </c>
      <c r="C1034" s="3">
        <v>2632</v>
      </c>
      <c r="D1034" s="74" t="s">
        <v>1453</v>
      </c>
      <c r="E1034" s="100">
        <v>102.83</v>
      </c>
      <c r="F1034" s="100">
        <v>0</v>
      </c>
      <c r="G1034" s="100">
        <v>5.36</v>
      </c>
      <c r="H1034" s="100">
        <v>0</v>
      </c>
      <c r="I1034" s="100">
        <v>0</v>
      </c>
      <c r="J1034" s="130">
        <v>108.19</v>
      </c>
      <c r="K1034" s="135" t="str">
        <f>IFERROR(VLOOKUP(C1034,'CEDARS School FRPL'!$C$4:$H$20003, 6, FALSE), "No")</f>
        <v>Yes</v>
      </c>
      <c r="L1034" s="94">
        <f>IFERROR(VLOOKUP($C1034,'CEDARS School FRPL'!$C$4:$G$20003,3,FALSE),"NO Enroll Rprtd")</f>
        <v>0.62509999999999999</v>
      </c>
      <c r="N1034" s="167"/>
      <c r="O1034" s="136"/>
    </row>
    <row r="1035" spans="1:15">
      <c r="A1035" s="77" t="s">
        <v>2352</v>
      </c>
      <c r="B1035" s="77" t="s">
        <v>2703</v>
      </c>
      <c r="C1035" s="3">
        <v>4107</v>
      </c>
      <c r="D1035" s="74" t="s">
        <v>1454</v>
      </c>
      <c r="E1035" s="100">
        <v>88.89</v>
      </c>
      <c r="F1035" s="100">
        <v>0</v>
      </c>
      <c r="G1035" s="100">
        <v>0</v>
      </c>
      <c r="H1035" s="100">
        <v>0</v>
      </c>
      <c r="I1035" s="100">
        <v>0</v>
      </c>
      <c r="J1035" s="130">
        <v>88.89</v>
      </c>
      <c r="K1035" s="135" t="str">
        <f>IFERROR(VLOOKUP(C1035,'CEDARS School FRPL'!$C$4:$H$20003, 6, FALSE), "No")</f>
        <v>Yes</v>
      </c>
      <c r="L1035" s="94">
        <f>IFERROR(VLOOKUP($C1035,'CEDARS School FRPL'!$C$4:$G$20003,3,FALSE),"NO Enroll Rprtd")</f>
        <v>0.53120000000000001</v>
      </c>
      <c r="N1035" s="167"/>
      <c r="O1035" s="136"/>
    </row>
    <row r="1036" spans="1:15">
      <c r="A1036" s="77" t="s">
        <v>2352</v>
      </c>
      <c r="B1036" s="77" t="s">
        <v>2703</v>
      </c>
      <c r="C1036" s="3">
        <v>4178</v>
      </c>
      <c r="D1036" s="74" t="s">
        <v>1455</v>
      </c>
      <c r="E1036" s="100">
        <v>2.2200000000000002</v>
      </c>
      <c r="F1036" s="100">
        <v>0</v>
      </c>
      <c r="G1036" s="100">
        <v>0</v>
      </c>
      <c r="H1036" s="100">
        <v>0</v>
      </c>
      <c r="I1036" s="100">
        <v>0</v>
      </c>
      <c r="J1036" s="130">
        <v>2.2200000000000002</v>
      </c>
      <c r="K1036" s="135" t="str">
        <f>IFERROR(VLOOKUP(C1036,'CEDARS School FRPL'!$C$4:$H$20003, 6, FALSE), "No")</f>
        <v>Yes</v>
      </c>
      <c r="L1036" s="94">
        <f>IFERROR(VLOOKUP($C1036,'CEDARS School FRPL'!$C$4:$G$20003,3,FALSE),"NO Enroll Rprtd")</f>
        <v>0.73329999999999995</v>
      </c>
      <c r="N1036" s="167"/>
      <c r="O1036" s="136"/>
    </row>
    <row r="1037" spans="1:15">
      <c r="A1037" s="77" t="s">
        <v>2944</v>
      </c>
      <c r="B1037" s="77" t="s">
        <v>2974</v>
      </c>
      <c r="C1037" s="3">
        <v>5609</v>
      </c>
      <c r="D1037" s="74" t="s">
        <v>2975</v>
      </c>
      <c r="E1037" s="100">
        <v>28.18</v>
      </c>
      <c r="F1037" s="100">
        <v>0</v>
      </c>
      <c r="G1037" s="100">
        <v>0</v>
      </c>
      <c r="H1037" s="100">
        <v>0.66</v>
      </c>
      <c r="I1037" s="100">
        <v>0</v>
      </c>
      <c r="J1037" s="130">
        <v>28.84</v>
      </c>
      <c r="K1037" s="135" t="str">
        <f>IFERROR(VLOOKUP(C1037,'CEDARS School FRPL'!$C$4:$H$20003, 6, FALSE), "No")</f>
        <v>Yes</v>
      </c>
      <c r="L1037" s="94">
        <f>IFERROR(VLOOKUP($C1037,'CEDARS School FRPL'!$C$4:$G$20003,3,FALSE),"NO Enroll Rprtd")</f>
        <v>0.86799999999999999</v>
      </c>
      <c r="N1037" s="167"/>
      <c r="O1037" s="136"/>
    </row>
    <row r="1038" spans="1:15">
      <c r="A1038" s="77" t="s">
        <v>2430</v>
      </c>
      <c r="B1038" s="77" t="s">
        <v>2704</v>
      </c>
      <c r="C1038" s="3">
        <v>5373</v>
      </c>
      <c r="D1038" s="74" t="s">
        <v>2031</v>
      </c>
      <c r="E1038" s="100">
        <v>416.37</v>
      </c>
      <c r="F1038" s="100">
        <v>0</v>
      </c>
      <c r="G1038" s="100">
        <v>5.6599999999999993</v>
      </c>
      <c r="H1038" s="100">
        <v>0</v>
      </c>
      <c r="I1038" s="100">
        <v>0</v>
      </c>
      <c r="J1038" s="130">
        <v>422.03000000000003</v>
      </c>
      <c r="K1038" s="135" t="str">
        <f>IFERROR(VLOOKUP(C1038,'CEDARS School FRPL'!$C$4:$H$20003, 6, FALSE), "No")</f>
        <v>Yes</v>
      </c>
      <c r="L1038" s="94">
        <f>IFERROR(VLOOKUP($C1038,'CEDARS School FRPL'!$C$4:$G$20003,3,FALSE),"NO Enroll Rprtd")</f>
        <v>0.39760000000000001</v>
      </c>
      <c r="N1038" s="167"/>
      <c r="O1038" s="136"/>
    </row>
    <row r="1039" spans="1:15">
      <c r="A1039" s="77" t="s">
        <v>2288</v>
      </c>
      <c r="B1039" s="77" t="s">
        <v>2705</v>
      </c>
      <c r="C1039" s="3">
        <v>3049</v>
      </c>
      <c r="D1039" s="74" t="s">
        <v>1104</v>
      </c>
      <c r="E1039" s="100">
        <v>78.83</v>
      </c>
      <c r="F1039" s="100">
        <v>8.56</v>
      </c>
      <c r="G1039" s="100">
        <v>0</v>
      </c>
      <c r="H1039" s="100">
        <v>0</v>
      </c>
      <c r="I1039" s="100">
        <v>0</v>
      </c>
      <c r="J1039" s="130">
        <v>87.39</v>
      </c>
      <c r="K1039" s="135" t="str">
        <f>IFERROR(VLOOKUP(C1039,'CEDARS School FRPL'!$C$4:$H$20003, 6, FALSE), "No")</f>
        <v>Yes</v>
      </c>
      <c r="L1039" s="94">
        <f>IFERROR(VLOOKUP($C1039,'CEDARS School FRPL'!$C$4:$G$20003,3,FALSE),"NO Enroll Rprtd")</f>
        <v>0.71009999999999995</v>
      </c>
      <c r="N1039" s="167"/>
      <c r="O1039" s="136"/>
    </row>
    <row r="1040" spans="1:15">
      <c r="A1040" s="77" t="s">
        <v>2288</v>
      </c>
      <c r="B1040" s="77" t="s">
        <v>2705</v>
      </c>
      <c r="C1040" s="3">
        <v>3111</v>
      </c>
      <c r="D1040" s="74" t="s">
        <v>1105</v>
      </c>
      <c r="E1040" s="100">
        <v>38.909999999999997</v>
      </c>
      <c r="F1040" s="100">
        <v>0</v>
      </c>
      <c r="G1040" s="100">
        <v>4.04</v>
      </c>
      <c r="H1040" s="100">
        <v>0</v>
      </c>
      <c r="I1040" s="100">
        <v>0</v>
      </c>
      <c r="J1040" s="130">
        <v>42.949999999999996</v>
      </c>
      <c r="K1040" s="135" t="str">
        <f>IFERROR(VLOOKUP(C1040,'CEDARS School FRPL'!$C$4:$H$20003, 6, FALSE), "No")</f>
        <v>Yes</v>
      </c>
      <c r="L1040" s="94">
        <f>IFERROR(VLOOKUP($C1040,'CEDARS School FRPL'!$C$4:$G$20003,3,FALSE),"NO Enroll Rprtd")</f>
        <v>0.63849999999999996</v>
      </c>
      <c r="N1040" s="167"/>
      <c r="O1040" s="136"/>
    </row>
    <row r="1041" spans="1:15">
      <c r="A1041" s="77" t="s">
        <v>2288</v>
      </c>
      <c r="B1041" s="77" t="s">
        <v>2705</v>
      </c>
      <c r="C1041" s="3">
        <v>3643</v>
      </c>
      <c r="D1041" s="74" t="s">
        <v>1106</v>
      </c>
      <c r="E1041" s="100">
        <v>58.33</v>
      </c>
      <c r="F1041" s="100">
        <v>0</v>
      </c>
      <c r="G1041" s="100">
        <v>0</v>
      </c>
      <c r="H1041" s="100">
        <v>0</v>
      </c>
      <c r="I1041" s="100">
        <v>0</v>
      </c>
      <c r="J1041" s="130">
        <v>58.33</v>
      </c>
      <c r="K1041" s="135" t="str">
        <f>IFERROR(VLOOKUP(C1041,'CEDARS School FRPL'!$C$4:$H$20003, 6, FALSE), "No")</f>
        <v>Yes</v>
      </c>
      <c r="L1041" s="94">
        <f>IFERROR(VLOOKUP($C1041,'CEDARS School FRPL'!$C$4:$G$20003,3,FALSE),"NO Enroll Rprtd")</f>
        <v>0.79990000000000006</v>
      </c>
      <c r="N1041" s="167"/>
      <c r="O1041" s="136"/>
    </row>
    <row r="1042" spans="1:15">
      <c r="A1042" s="77" t="s">
        <v>2426</v>
      </c>
      <c r="B1042" s="77" t="s">
        <v>2706</v>
      </c>
      <c r="C1042" s="3">
        <v>1983</v>
      </c>
      <c r="D1042" s="74" t="s">
        <v>2006</v>
      </c>
      <c r="E1042" s="100">
        <v>396.38</v>
      </c>
      <c r="F1042" s="100">
        <v>0</v>
      </c>
      <c r="G1042" s="100">
        <v>23.34</v>
      </c>
      <c r="H1042" s="100">
        <v>0</v>
      </c>
      <c r="I1042" s="100">
        <v>0</v>
      </c>
      <c r="J1042" s="130">
        <v>419.71999999999997</v>
      </c>
      <c r="K1042" s="135" t="str">
        <f>IFERROR(VLOOKUP(C1042,'CEDARS School FRPL'!$C$4:$H$20003, 6, FALSE), "No")</f>
        <v>No</v>
      </c>
      <c r="L1042" s="94">
        <f>IFERROR(VLOOKUP($C1042,'CEDARS School FRPL'!$C$4:$G$20003,3,FALSE),"NO Enroll Rprtd")</f>
        <v>4.1200000000000001E-2</v>
      </c>
      <c r="N1042" s="167"/>
      <c r="O1042" s="136"/>
    </row>
    <row r="1043" spans="1:15">
      <c r="A1043" s="77" t="s">
        <v>2426</v>
      </c>
      <c r="B1043" s="77" t="s">
        <v>2706</v>
      </c>
      <c r="C1043" s="3">
        <v>2219</v>
      </c>
      <c r="D1043" s="74" t="s">
        <v>2007</v>
      </c>
      <c r="E1043" s="100">
        <v>710.34</v>
      </c>
      <c r="F1043" s="100">
        <v>0</v>
      </c>
      <c r="G1043" s="100">
        <v>0</v>
      </c>
      <c r="H1043" s="100">
        <v>0</v>
      </c>
      <c r="I1043" s="100">
        <v>0</v>
      </c>
      <c r="J1043" s="130">
        <v>710.34</v>
      </c>
      <c r="K1043" s="135" t="str">
        <f>IFERROR(VLOOKUP(C1043,'CEDARS School FRPL'!$C$4:$H$20003, 6, FALSE), "No")</f>
        <v>No</v>
      </c>
      <c r="L1043" s="94">
        <f>IFERROR(VLOOKUP($C1043,'CEDARS School FRPL'!$C$4:$G$20003,3,FALSE),"NO Enroll Rprtd")</f>
        <v>0.45100000000000001</v>
      </c>
      <c r="N1043" s="167"/>
      <c r="O1043" s="136"/>
    </row>
    <row r="1044" spans="1:15">
      <c r="A1044" s="77" t="s">
        <v>2426</v>
      </c>
      <c r="B1044" s="77" t="s">
        <v>2706</v>
      </c>
      <c r="C1044" s="3">
        <v>3417</v>
      </c>
      <c r="D1044" s="74" t="s">
        <v>2008</v>
      </c>
      <c r="E1044" s="100">
        <v>515.92999999999995</v>
      </c>
      <c r="F1044" s="100">
        <v>31.11</v>
      </c>
      <c r="G1044" s="100">
        <v>0</v>
      </c>
      <c r="H1044" s="100">
        <v>0</v>
      </c>
      <c r="I1044" s="100">
        <v>0</v>
      </c>
      <c r="J1044" s="130">
        <v>547.04</v>
      </c>
      <c r="K1044" s="135" t="str">
        <f>IFERROR(VLOOKUP(C1044,'CEDARS School FRPL'!$C$4:$H$20003, 6, FALSE), "No")</f>
        <v>No</v>
      </c>
      <c r="L1044" s="94">
        <f>IFERROR(VLOOKUP($C1044,'CEDARS School FRPL'!$C$4:$G$20003,3,FALSE),"NO Enroll Rprtd")</f>
        <v>0.48559999999999998</v>
      </c>
      <c r="N1044" s="167"/>
      <c r="O1044" s="136"/>
    </row>
    <row r="1045" spans="1:15">
      <c r="A1045" s="77" t="s">
        <v>2426</v>
      </c>
      <c r="B1045" s="77" t="s">
        <v>2706</v>
      </c>
      <c r="C1045" s="3">
        <v>4201</v>
      </c>
      <c r="D1045" s="74" t="s">
        <v>2009</v>
      </c>
      <c r="E1045" s="100">
        <v>849.76</v>
      </c>
      <c r="F1045" s="100">
        <v>0</v>
      </c>
      <c r="G1045" s="100">
        <v>104.4</v>
      </c>
      <c r="H1045" s="100">
        <v>0</v>
      </c>
      <c r="I1045" s="100">
        <v>0</v>
      </c>
      <c r="J1045" s="130">
        <v>954.16</v>
      </c>
      <c r="K1045" s="135" t="str">
        <f>IFERROR(VLOOKUP(C1045,'CEDARS School FRPL'!$C$4:$H$20003, 6, FALSE), "No")</f>
        <v>No</v>
      </c>
      <c r="L1045" s="94">
        <f>IFERROR(VLOOKUP($C1045,'CEDARS School FRPL'!$C$4:$G$20003,3,FALSE),"NO Enroll Rprtd")</f>
        <v>0.377</v>
      </c>
      <c r="N1045" s="167"/>
      <c r="O1045" s="136"/>
    </row>
    <row r="1046" spans="1:15">
      <c r="A1046" s="77" t="s">
        <v>2426</v>
      </c>
      <c r="B1046" s="77" t="s">
        <v>2706</v>
      </c>
      <c r="C1046" s="3">
        <v>4324</v>
      </c>
      <c r="D1046" s="74" t="s">
        <v>2010</v>
      </c>
      <c r="E1046" s="100">
        <v>393.92</v>
      </c>
      <c r="F1046" s="100">
        <v>16</v>
      </c>
      <c r="G1046" s="100">
        <v>0</v>
      </c>
      <c r="H1046" s="100">
        <v>0</v>
      </c>
      <c r="I1046" s="100">
        <v>0</v>
      </c>
      <c r="J1046" s="130">
        <v>409.92</v>
      </c>
      <c r="K1046" s="135" t="str">
        <f>IFERROR(VLOOKUP(C1046,'CEDARS School FRPL'!$C$4:$H$20003, 6, FALSE), "No")</f>
        <v>No</v>
      </c>
      <c r="L1046" s="94">
        <f>IFERROR(VLOOKUP($C1046,'CEDARS School FRPL'!$C$4:$G$20003,3,FALSE),"NO Enroll Rprtd")</f>
        <v>0.42720000000000002</v>
      </c>
      <c r="N1046" s="167"/>
      <c r="O1046" s="136"/>
    </row>
    <row r="1047" spans="1:15">
      <c r="A1047" s="77" t="s">
        <v>2426</v>
      </c>
      <c r="B1047" s="77" t="s">
        <v>2706</v>
      </c>
      <c r="C1047" s="3">
        <v>4517</v>
      </c>
      <c r="D1047" s="74" t="s">
        <v>2011</v>
      </c>
      <c r="E1047" s="100">
        <v>439.94</v>
      </c>
      <c r="F1047" s="100">
        <v>29.33</v>
      </c>
      <c r="G1047" s="100">
        <v>0</v>
      </c>
      <c r="H1047" s="100">
        <v>0</v>
      </c>
      <c r="I1047" s="100">
        <v>0</v>
      </c>
      <c r="J1047" s="130">
        <v>469.27</v>
      </c>
      <c r="K1047" s="135" t="str">
        <f>IFERROR(VLOOKUP(C1047,'CEDARS School FRPL'!$C$4:$H$20003, 6, FALSE), "No")</f>
        <v>No</v>
      </c>
      <c r="L1047" s="94">
        <f>IFERROR(VLOOKUP($C1047,'CEDARS School FRPL'!$C$4:$G$20003,3,FALSE),"NO Enroll Rprtd")</f>
        <v>0.47260000000000002</v>
      </c>
      <c r="N1047" s="167"/>
      <c r="O1047" s="136"/>
    </row>
    <row r="1048" spans="1:15">
      <c r="A1048" t="s">
        <v>2426</v>
      </c>
      <c r="B1048" s="77" t="s">
        <v>2706</v>
      </c>
      <c r="C1048" s="3">
        <v>5466</v>
      </c>
      <c r="D1048" s="74" t="s">
        <v>2707</v>
      </c>
      <c r="E1048" s="100">
        <v>0</v>
      </c>
      <c r="F1048" s="100">
        <v>0</v>
      </c>
      <c r="G1048" s="100">
        <v>0</v>
      </c>
      <c r="H1048" s="100">
        <v>36.78</v>
      </c>
      <c r="I1048" s="100">
        <v>0</v>
      </c>
      <c r="J1048" s="130">
        <v>36.78</v>
      </c>
      <c r="K1048" s="135" t="str">
        <f>IFERROR(VLOOKUP(C1048,'CEDARS School FRPL'!$C$4:$H$20003, 6, FALSE), "No")</f>
        <v>No</v>
      </c>
      <c r="L1048" s="94">
        <f>IFERROR(VLOOKUP($C1048,'CEDARS School FRPL'!$C$4:$G$20003,3,FALSE),"NO Enroll Rprtd")</f>
        <v>0</v>
      </c>
      <c r="N1048" s="167"/>
      <c r="O1048" s="136"/>
    </row>
    <row r="1049" spans="1:15">
      <c r="A1049" s="77" t="s">
        <v>2449</v>
      </c>
      <c r="B1049" s="77" t="s">
        <v>2708</v>
      </c>
      <c r="C1049" s="3">
        <v>3070</v>
      </c>
      <c r="D1049" s="74" t="s">
        <v>2103</v>
      </c>
      <c r="E1049" s="100">
        <v>346.44</v>
      </c>
      <c r="F1049" s="100">
        <v>33.67</v>
      </c>
      <c r="G1049" s="100">
        <v>0</v>
      </c>
      <c r="H1049" s="100">
        <v>0</v>
      </c>
      <c r="I1049" s="100">
        <v>0</v>
      </c>
      <c r="J1049" s="130">
        <v>380.11</v>
      </c>
      <c r="K1049" s="135" t="str">
        <f>IFERROR(VLOOKUP(C1049,'CEDARS School FRPL'!$C$4:$H$20003, 6, FALSE), "No")</f>
        <v>Yes</v>
      </c>
      <c r="L1049" s="94">
        <f>IFERROR(VLOOKUP($C1049,'CEDARS School FRPL'!$C$4:$G$20003,3,FALSE),"NO Enroll Rprtd")</f>
        <v>0.84419999999999995</v>
      </c>
      <c r="N1049" s="167"/>
      <c r="O1049" s="136"/>
    </row>
    <row r="1050" spans="1:15">
      <c r="A1050" s="77" t="s">
        <v>2449</v>
      </c>
      <c r="B1050" s="77" t="s">
        <v>2708</v>
      </c>
      <c r="C1050" s="3">
        <v>5289</v>
      </c>
      <c r="D1050" s="74" t="s">
        <v>2104</v>
      </c>
      <c r="E1050" s="100">
        <v>318.58</v>
      </c>
      <c r="F1050" s="100">
        <v>0</v>
      </c>
      <c r="G1050" s="100">
        <v>33.339999999999996</v>
      </c>
      <c r="H1050" s="100">
        <v>0.33</v>
      </c>
      <c r="I1050" s="100">
        <v>0</v>
      </c>
      <c r="J1050" s="130">
        <v>352.24999999999994</v>
      </c>
      <c r="K1050" s="135" t="str">
        <f>IFERROR(VLOOKUP(C1050,'CEDARS School FRPL'!$C$4:$H$20003, 6, FALSE), "No")</f>
        <v>Yes</v>
      </c>
      <c r="L1050" s="94">
        <f>IFERROR(VLOOKUP($C1050,'CEDARS School FRPL'!$C$4:$G$20003,3,FALSE),"NO Enroll Rprtd")</f>
        <v>0.91020000000000001</v>
      </c>
      <c r="N1050" s="167"/>
      <c r="O1050" s="136"/>
    </row>
    <row r="1051" spans="1:15">
      <c r="A1051" s="77" t="s">
        <v>2449</v>
      </c>
      <c r="B1051" s="77" t="s">
        <v>2708</v>
      </c>
      <c r="C1051" s="3">
        <v>5443</v>
      </c>
      <c r="D1051" s="74" t="s">
        <v>2709</v>
      </c>
      <c r="E1051" s="100">
        <v>0</v>
      </c>
      <c r="F1051" s="100">
        <v>0</v>
      </c>
      <c r="G1051" s="100">
        <v>0</v>
      </c>
      <c r="H1051" s="100">
        <v>2.2200000000000002</v>
      </c>
      <c r="I1051" s="100">
        <v>0</v>
      </c>
      <c r="J1051" s="130">
        <v>2.2200000000000002</v>
      </c>
      <c r="K1051" s="135" t="str">
        <f>IFERROR(VLOOKUP(C1051,'CEDARS School FRPL'!$C$4:$H$20003, 6, FALSE), "No")</f>
        <v>Yes</v>
      </c>
      <c r="L1051" s="94">
        <f>IFERROR(VLOOKUP($C1051,'CEDARS School FRPL'!$C$4:$G$20003,3,FALSE),"NO Enroll Rprtd")</f>
        <v>0.85</v>
      </c>
      <c r="N1051" s="167"/>
      <c r="O1051" s="136"/>
    </row>
    <row r="1052" spans="1:15">
      <c r="A1052" s="77" t="s">
        <v>2202</v>
      </c>
      <c r="B1052" s="77" t="s">
        <v>2710</v>
      </c>
      <c r="C1052" s="3">
        <v>2233</v>
      </c>
      <c r="D1052" s="74" t="s">
        <v>347</v>
      </c>
      <c r="E1052" s="100">
        <v>97.06</v>
      </c>
      <c r="F1052" s="100">
        <v>0</v>
      </c>
      <c r="G1052" s="100">
        <v>0</v>
      </c>
      <c r="H1052" s="100">
        <v>0</v>
      </c>
      <c r="I1052" s="100">
        <v>0</v>
      </c>
      <c r="J1052" s="130">
        <v>97.06</v>
      </c>
      <c r="K1052" s="135" t="str">
        <f>IFERROR(VLOOKUP(C1052,'CEDARS School FRPL'!$C$4:$H$20003, 6, FALSE), "No")</f>
        <v>Yes</v>
      </c>
      <c r="L1052" s="94">
        <f>IFERROR(VLOOKUP($C1052,'CEDARS School FRPL'!$C$4:$G$20003,3,FALSE),"NO Enroll Rprtd")</f>
        <v>0.6381</v>
      </c>
      <c r="N1052" s="167"/>
      <c r="O1052" s="136"/>
    </row>
    <row r="1053" spans="1:15">
      <c r="A1053" s="77" t="s">
        <v>2168</v>
      </c>
      <c r="B1053" s="77" t="s">
        <v>2711</v>
      </c>
      <c r="C1053" s="3">
        <v>2196</v>
      </c>
      <c r="D1053" s="74" t="s">
        <v>95</v>
      </c>
      <c r="E1053" s="100">
        <v>262.10000000000002</v>
      </c>
      <c r="F1053" s="100">
        <v>18.78</v>
      </c>
      <c r="G1053" s="100">
        <v>0</v>
      </c>
      <c r="H1053" s="100">
        <v>0</v>
      </c>
      <c r="I1053" s="100">
        <v>0</v>
      </c>
      <c r="J1053" s="130">
        <v>280.88</v>
      </c>
      <c r="K1053" s="135" t="str">
        <f>IFERROR(VLOOKUP(C1053,'CEDARS School FRPL'!$C$4:$H$20003, 6, FALSE), "No")</f>
        <v>Yes</v>
      </c>
      <c r="L1053" s="94">
        <f>IFERROR(VLOOKUP($C1053,'CEDARS School FRPL'!$C$4:$G$20003,3,FALSE),"NO Enroll Rprtd")</f>
        <v>0.60940000000000005</v>
      </c>
      <c r="N1053" s="167"/>
      <c r="O1053" s="136"/>
    </row>
    <row r="1054" spans="1:15">
      <c r="A1054" s="77" t="s">
        <v>2168</v>
      </c>
      <c r="B1054" s="77" t="s">
        <v>2711</v>
      </c>
      <c r="C1054" s="3">
        <v>2623</v>
      </c>
      <c r="D1054" s="74" t="s">
        <v>96</v>
      </c>
      <c r="E1054" s="100">
        <v>212.55</v>
      </c>
      <c r="F1054" s="100">
        <v>0</v>
      </c>
      <c r="G1054" s="100">
        <v>5.38</v>
      </c>
      <c r="H1054" s="100">
        <v>0</v>
      </c>
      <c r="I1054" s="100">
        <v>0</v>
      </c>
      <c r="J1054" s="130">
        <v>217.93</v>
      </c>
      <c r="K1054" s="135" t="str">
        <f>IFERROR(VLOOKUP(C1054,'CEDARS School FRPL'!$C$4:$H$20003, 6, FALSE), "No")</f>
        <v>Yes</v>
      </c>
      <c r="L1054" s="94">
        <f>IFERROR(VLOOKUP($C1054,'CEDARS School FRPL'!$C$4:$G$20003,3,FALSE),"NO Enroll Rprtd")</f>
        <v>0.61770000000000003</v>
      </c>
      <c r="N1054" s="167"/>
      <c r="O1054" s="136"/>
    </row>
    <row r="1055" spans="1:15">
      <c r="A1055" s="77" t="s">
        <v>2168</v>
      </c>
      <c r="B1055" s="77" t="s">
        <v>2711</v>
      </c>
      <c r="C1055" s="3">
        <v>5286</v>
      </c>
      <c r="D1055" s="74" t="s">
        <v>97</v>
      </c>
      <c r="E1055" s="100">
        <v>126.37</v>
      </c>
      <c r="F1055" s="100">
        <v>0</v>
      </c>
      <c r="G1055" s="100">
        <v>0</v>
      </c>
      <c r="H1055" s="100">
        <v>0</v>
      </c>
      <c r="I1055" s="100">
        <v>0</v>
      </c>
      <c r="J1055" s="130">
        <v>126.37</v>
      </c>
      <c r="K1055" s="135" t="str">
        <f>IFERROR(VLOOKUP(C1055,'CEDARS School FRPL'!$C$4:$H$20003, 6, FALSE), "No")</f>
        <v>Yes</v>
      </c>
      <c r="L1055" s="94">
        <f>IFERROR(VLOOKUP($C1055,'CEDARS School FRPL'!$C$4:$G$20003,3,FALSE),"NO Enroll Rprtd")</f>
        <v>0.65149999999999997</v>
      </c>
      <c r="N1055" s="167"/>
      <c r="O1055" s="136"/>
    </row>
    <row r="1056" spans="1:15">
      <c r="A1056" s="77" t="s">
        <v>2313</v>
      </c>
      <c r="B1056" s="77" t="s">
        <v>2712</v>
      </c>
      <c r="C1056" s="3">
        <v>5444</v>
      </c>
      <c r="D1056" s="74" t="s">
        <v>1187</v>
      </c>
      <c r="E1056" s="100">
        <v>172.91</v>
      </c>
      <c r="F1056" s="100">
        <v>0</v>
      </c>
      <c r="G1056" s="100">
        <v>4.97</v>
      </c>
      <c r="H1056" s="100">
        <v>1</v>
      </c>
      <c r="I1056" s="100">
        <v>0</v>
      </c>
      <c r="J1056" s="130">
        <v>178.88</v>
      </c>
      <c r="K1056" s="135" t="str">
        <f>IFERROR(VLOOKUP(C1056,'CEDARS School FRPL'!$C$4:$H$20003, 6, FALSE), "No")</f>
        <v>Yes</v>
      </c>
      <c r="L1056" s="94">
        <f>IFERROR(VLOOKUP($C1056,'CEDARS School FRPL'!$C$4:$G$20003,3,FALSE),"NO Enroll Rprtd")</f>
        <v>0.65229999999999999</v>
      </c>
      <c r="N1056" s="167"/>
      <c r="O1056" s="136"/>
    </row>
    <row r="1057" spans="1:15">
      <c r="A1057" s="77" t="s">
        <v>2313</v>
      </c>
      <c r="B1057" s="77" t="s">
        <v>2712</v>
      </c>
      <c r="C1057" s="3">
        <v>5445</v>
      </c>
      <c r="D1057" s="74" t="s">
        <v>3191</v>
      </c>
      <c r="E1057" s="100">
        <v>572.89</v>
      </c>
      <c r="F1057" s="100">
        <v>0</v>
      </c>
      <c r="G1057" s="100">
        <v>0</v>
      </c>
      <c r="H1057" s="100">
        <v>0</v>
      </c>
      <c r="I1057" s="100">
        <v>0</v>
      </c>
      <c r="J1057" s="130">
        <v>572.89</v>
      </c>
      <c r="K1057" s="135" t="str">
        <f>IFERROR(VLOOKUP(C1057,'CEDARS School FRPL'!$C$4:$H$20003, 6, FALSE), "No")</f>
        <v>No</v>
      </c>
      <c r="L1057" s="94">
        <f>IFERROR(VLOOKUP($C1057,'CEDARS School FRPL'!$C$4:$G$20003,3,FALSE),"NO Enroll Rprtd")</f>
        <v>0.25469999999999998</v>
      </c>
      <c r="N1057" s="167"/>
      <c r="O1057" s="136"/>
    </row>
    <row r="1058" spans="1:15">
      <c r="A1058" s="77" t="s">
        <v>2404</v>
      </c>
      <c r="B1058" s="77" t="s">
        <v>2713</v>
      </c>
      <c r="C1058" s="3">
        <v>2297</v>
      </c>
      <c r="D1058" s="74" t="s">
        <v>1858</v>
      </c>
      <c r="E1058" s="100">
        <v>201</v>
      </c>
      <c r="F1058" s="100">
        <v>0</v>
      </c>
      <c r="G1058" s="100">
        <v>0</v>
      </c>
      <c r="H1058" s="100">
        <v>0</v>
      </c>
      <c r="I1058" s="100">
        <v>0</v>
      </c>
      <c r="J1058" s="130">
        <v>201</v>
      </c>
      <c r="K1058" s="135" t="str">
        <f>IFERROR(VLOOKUP(C1058,'CEDARS School FRPL'!$C$4:$H$20003, 6, FALSE), "No")</f>
        <v>Yes</v>
      </c>
      <c r="L1058" s="94">
        <f>IFERROR(VLOOKUP($C1058,'CEDARS School FRPL'!$C$4:$G$20003,3,FALSE),"NO Enroll Rprtd")</f>
        <v>0.63229999999999997</v>
      </c>
      <c r="N1058" s="167"/>
      <c r="O1058" s="136"/>
    </row>
    <row r="1059" spans="1:15">
      <c r="A1059" t="s">
        <v>2404</v>
      </c>
      <c r="B1059" s="77" t="s">
        <v>2713</v>
      </c>
      <c r="C1059" s="3">
        <v>3311</v>
      </c>
      <c r="D1059" s="74" t="s">
        <v>1859</v>
      </c>
      <c r="E1059" s="100">
        <v>139.21</v>
      </c>
      <c r="F1059" s="100">
        <v>0</v>
      </c>
      <c r="G1059" s="100">
        <v>5.63</v>
      </c>
      <c r="H1059" s="100">
        <v>0</v>
      </c>
      <c r="I1059" s="100">
        <v>0</v>
      </c>
      <c r="J1059" s="130">
        <v>144.84</v>
      </c>
      <c r="K1059" s="135" t="str">
        <f>IFERROR(VLOOKUP(C1059,'CEDARS School FRPL'!$C$4:$H$20003, 6, FALSE), "No")</f>
        <v>Yes</v>
      </c>
      <c r="L1059" s="94">
        <f>IFERROR(VLOOKUP($C1059,'CEDARS School FRPL'!$C$4:$G$20003,3,FALSE),"NO Enroll Rprtd")</f>
        <v>0.57450000000000001</v>
      </c>
      <c r="N1059" s="167"/>
      <c r="O1059" s="136"/>
    </row>
    <row r="1060" spans="1:15">
      <c r="A1060" s="77" t="s">
        <v>2404</v>
      </c>
      <c r="B1060" s="77" t="s">
        <v>2713</v>
      </c>
      <c r="C1060" s="3">
        <v>3894</v>
      </c>
      <c r="D1060" s="74" t="s">
        <v>1860</v>
      </c>
      <c r="E1060" s="100">
        <v>103.94</v>
      </c>
      <c r="F1060" s="100">
        <v>0</v>
      </c>
      <c r="G1060" s="100">
        <v>0</v>
      </c>
      <c r="H1060" s="100">
        <v>0</v>
      </c>
      <c r="I1060" s="100">
        <v>0</v>
      </c>
      <c r="J1060" s="130">
        <v>103.94</v>
      </c>
      <c r="K1060" s="135" t="str">
        <f>IFERROR(VLOOKUP(C1060,'CEDARS School FRPL'!$C$4:$H$20003, 6, FALSE), "No")</f>
        <v>Yes</v>
      </c>
      <c r="L1060" s="94">
        <f>IFERROR(VLOOKUP($C1060,'CEDARS School FRPL'!$C$4:$G$20003,3,FALSE),"NO Enroll Rprtd")</f>
        <v>0.64549999999999996</v>
      </c>
      <c r="N1060" s="167"/>
      <c r="O1060" s="136"/>
    </row>
    <row r="1061" spans="1:15">
      <c r="A1061" s="77" t="s">
        <v>2404</v>
      </c>
      <c r="B1061" s="77" t="s">
        <v>2713</v>
      </c>
      <c r="C1061" s="3">
        <v>5446</v>
      </c>
      <c r="D1061" s="74" t="s">
        <v>2976</v>
      </c>
      <c r="E1061" s="100">
        <v>76.22</v>
      </c>
      <c r="F1061" s="100">
        <v>0</v>
      </c>
      <c r="G1061" s="100">
        <v>0</v>
      </c>
      <c r="H1061" s="100">
        <v>0</v>
      </c>
      <c r="I1061" s="100">
        <v>0</v>
      </c>
      <c r="J1061" s="130">
        <v>76.22</v>
      </c>
      <c r="K1061" s="135" t="str">
        <f>IFERROR(VLOOKUP(C1061,'CEDARS School FRPL'!$C$4:$H$20003, 6, FALSE), "No")</f>
        <v>Yes</v>
      </c>
      <c r="L1061" s="94">
        <f>IFERROR(VLOOKUP($C1061,'CEDARS School FRPL'!$C$4:$G$20003,3,FALSE),"NO Enroll Rprtd")</f>
        <v>0.63090000000000002</v>
      </c>
      <c r="N1061" s="167"/>
      <c r="O1061" s="136"/>
    </row>
    <row r="1062" spans="1:15">
      <c r="A1062" s="77" t="s">
        <v>2370</v>
      </c>
      <c r="B1062" s="77" t="s">
        <v>2714</v>
      </c>
      <c r="C1062" s="3">
        <v>1656</v>
      </c>
      <c r="D1062" s="74" t="s">
        <v>1606</v>
      </c>
      <c r="E1062" s="100">
        <v>216.93</v>
      </c>
      <c r="F1062" s="100">
        <v>0</v>
      </c>
      <c r="G1062" s="100">
        <v>0</v>
      </c>
      <c r="H1062" s="100">
        <v>0</v>
      </c>
      <c r="I1062" s="100">
        <v>0</v>
      </c>
      <c r="J1062" s="130">
        <v>216.93</v>
      </c>
      <c r="K1062" s="135" t="str">
        <f>IFERROR(VLOOKUP(C1062,'CEDARS School FRPL'!$C$4:$H$20003, 6, FALSE), "No")</f>
        <v>No</v>
      </c>
      <c r="L1062" s="94">
        <f>IFERROR(VLOOKUP($C1062,'CEDARS School FRPL'!$C$4:$G$20003,3,FALSE),"NO Enroll Rprtd")</f>
        <v>0.34310000000000002</v>
      </c>
      <c r="N1062" s="167"/>
      <c r="O1062" s="136"/>
    </row>
    <row r="1063" spans="1:15">
      <c r="A1063" s="77" t="s">
        <v>2370</v>
      </c>
      <c r="B1063" s="77" t="s">
        <v>2714</v>
      </c>
      <c r="C1063" s="3">
        <v>1657</v>
      </c>
      <c r="D1063" s="74" t="s">
        <v>1607</v>
      </c>
      <c r="E1063" s="100">
        <v>116.26</v>
      </c>
      <c r="F1063" s="100">
        <v>0</v>
      </c>
      <c r="G1063" s="100">
        <v>1</v>
      </c>
      <c r="H1063" s="100">
        <v>0</v>
      </c>
      <c r="I1063" s="100">
        <v>0</v>
      </c>
      <c r="J1063" s="130">
        <v>117.26</v>
      </c>
      <c r="K1063" s="135" t="str">
        <f>IFERROR(VLOOKUP(C1063,'CEDARS School FRPL'!$C$4:$H$20003, 6, FALSE), "No")</f>
        <v>Yes</v>
      </c>
      <c r="L1063" s="94">
        <f>IFERROR(VLOOKUP($C1063,'CEDARS School FRPL'!$C$4:$G$20003,3,FALSE),"NO Enroll Rprtd")</f>
        <v>0.83089999999999997</v>
      </c>
      <c r="N1063" s="167"/>
      <c r="O1063" s="136"/>
    </row>
    <row r="1064" spans="1:15">
      <c r="A1064" t="s">
        <v>2370</v>
      </c>
      <c r="B1064" s="77" t="s">
        <v>2714</v>
      </c>
      <c r="C1064" s="3">
        <v>1744</v>
      </c>
      <c r="D1064" s="74" t="s">
        <v>1608</v>
      </c>
      <c r="E1064" s="100">
        <v>20.69</v>
      </c>
      <c r="F1064" s="100">
        <v>0</v>
      </c>
      <c r="G1064" s="100">
        <v>0</v>
      </c>
      <c r="H1064" s="100">
        <v>0</v>
      </c>
      <c r="I1064" s="100">
        <v>0</v>
      </c>
      <c r="J1064" s="130">
        <v>20.69</v>
      </c>
      <c r="K1064" s="135" t="str">
        <f>IFERROR(VLOOKUP(C1064,'CEDARS School FRPL'!$C$4:$H$20003, 6, FALSE), "No")</f>
        <v>No</v>
      </c>
      <c r="L1064" s="94">
        <f>IFERROR(VLOOKUP($C1064,'CEDARS School FRPL'!$C$4:$G$20003,3,FALSE),"NO Enroll Rprtd")</f>
        <v>0.44009999999999999</v>
      </c>
      <c r="N1064" s="167"/>
      <c r="O1064" s="136"/>
    </row>
    <row r="1065" spans="1:15">
      <c r="A1065" s="77" t="s">
        <v>2370</v>
      </c>
      <c r="B1065" s="77" t="s">
        <v>2714</v>
      </c>
      <c r="C1065" s="3">
        <v>1862</v>
      </c>
      <c r="D1065" s="74" t="s">
        <v>1609</v>
      </c>
      <c r="E1065" s="100">
        <v>149.88999999999999</v>
      </c>
      <c r="F1065" s="100">
        <v>0</v>
      </c>
      <c r="G1065" s="100">
        <v>0</v>
      </c>
      <c r="H1065" s="100">
        <v>0</v>
      </c>
      <c r="I1065" s="100">
        <v>0</v>
      </c>
      <c r="J1065" s="130">
        <v>149.88999999999999</v>
      </c>
      <c r="K1065" s="135" t="str">
        <f>IFERROR(VLOOKUP(C1065,'CEDARS School FRPL'!$C$4:$H$20003, 6, FALSE), "No")</f>
        <v>No</v>
      </c>
      <c r="L1065" s="94">
        <f>IFERROR(VLOOKUP($C1065,'CEDARS School FRPL'!$C$4:$G$20003,3,FALSE),"NO Enroll Rprtd")</f>
        <v>0.23499999999999999</v>
      </c>
      <c r="N1065" s="167"/>
      <c r="O1065" s="136"/>
    </row>
    <row r="1066" spans="1:15">
      <c r="A1066" s="77" t="s">
        <v>2370</v>
      </c>
      <c r="B1066" s="77" t="s">
        <v>2714</v>
      </c>
      <c r="C1066" s="3">
        <v>1910</v>
      </c>
      <c r="D1066" s="74" t="s">
        <v>1610</v>
      </c>
      <c r="E1066" s="100">
        <v>16.04</v>
      </c>
      <c r="F1066" s="100">
        <v>0</v>
      </c>
      <c r="G1066" s="100">
        <v>0</v>
      </c>
      <c r="H1066" s="100">
        <v>0</v>
      </c>
      <c r="I1066" s="100">
        <v>0</v>
      </c>
      <c r="J1066" s="130">
        <v>16.04</v>
      </c>
      <c r="K1066" s="135" t="str">
        <f>IFERROR(VLOOKUP(C1066,'CEDARS School FRPL'!$C$4:$H$20003, 6, FALSE), "No")</f>
        <v>No</v>
      </c>
      <c r="L1066" s="94">
        <f>IFERROR(VLOOKUP($C1066,'CEDARS School FRPL'!$C$4:$G$20003,3,FALSE),"NO Enroll Rprtd")</f>
        <v>0.42559999999999998</v>
      </c>
      <c r="N1066" s="167"/>
      <c r="O1066" s="136"/>
    </row>
    <row r="1067" spans="1:15">
      <c r="A1067" s="77" t="s">
        <v>2370</v>
      </c>
      <c r="B1067" s="77" t="s">
        <v>2714</v>
      </c>
      <c r="C1067" s="3">
        <v>1927</v>
      </c>
      <c r="D1067" s="74" t="s">
        <v>34</v>
      </c>
      <c r="E1067" s="100">
        <v>135.33000000000001</v>
      </c>
      <c r="F1067" s="100">
        <v>0</v>
      </c>
      <c r="G1067" s="100">
        <v>7.22</v>
      </c>
      <c r="H1067" s="100">
        <v>0</v>
      </c>
      <c r="I1067" s="100">
        <v>0</v>
      </c>
      <c r="J1067" s="130">
        <v>142.55000000000001</v>
      </c>
      <c r="K1067" s="135" t="str">
        <f>IFERROR(VLOOKUP(C1067,'CEDARS School FRPL'!$C$4:$H$20003, 6, FALSE), "No")</f>
        <v>Yes</v>
      </c>
      <c r="L1067" s="94">
        <f>IFERROR(VLOOKUP($C1067,'CEDARS School FRPL'!$C$4:$G$20003,3,FALSE),"NO Enroll Rprtd")</f>
        <v>0.57420000000000004</v>
      </c>
      <c r="N1067" s="167"/>
      <c r="O1067" s="136"/>
    </row>
    <row r="1068" spans="1:15">
      <c r="A1068" t="s">
        <v>2370</v>
      </c>
      <c r="B1068" s="77" t="s">
        <v>2714</v>
      </c>
      <c r="C1068" s="3">
        <v>2813</v>
      </c>
      <c r="D1068" s="74" t="s">
        <v>644</v>
      </c>
      <c r="E1068" s="100">
        <v>520.34</v>
      </c>
      <c r="F1068" s="100">
        <v>0</v>
      </c>
      <c r="G1068" s="100">
        <v>0</v>
      </c>
      <c r="H1068" s="100">
        <v>0</v>
      </c>
      <c r="I1068" s="100">
        <v>0</v>
      </c>
      <c r="J1068" s="130">
        <v>520.34</v>
      </c>
      <c r="K1068" s="135" t="str">
        <f>IFERROR(VLOOKUP(C1068,'CEDARS School FRPL'!$C$4:$H$20003, 6, FALSE), "No")</f>
        <v>Yes</v>
      </c>
      <c r="L1068" s="94">
        <f>IFERROR(VLOOKUP($C1068,'CEDARS School FRPL'!$C$4:$G$20003,3,FALSE),"NO Enroll Rprtd")</f>
        <v>0.65529999999999999</v>
      </c>
      <c r="N1068" s="167"/>
      <c r="O1068" s="136"/>
    </row>
    <row r="1069" spans="1:15">
      <c r="A1069" s="77" t="s">
        <v>2370</v>
      </c>
      <c r="B1069" s="77" t="s">
        <v>2714</v>
      </c>
      <c r="C1069" s="3">
        <v>3059</v>
      </c>
      <c r="D1069" s="74" t="s">
        <v>345</v>
      </c>
      <c r="E1069" s="100">
        <v>393.62</v>
      </c>
      <c r="F1069" s="100">
        <v>0</v>
      </c>
      <c r="G1069" s="100">
        <v>0</v>
      </c>
      <c r="H1069" s="100">
        <v>0</v>
      </c>
      <c r="I1069" s="100">
        <v>0</v>
      </c>
      <c r="J1069" s="130">
        <v>393.62</v>
      </c>
      <c r="K1069" s="135" t="str">
        <f>IFERROR(VLOOKUP(C1069,'CEDARS School FRPL'!$C$4:$H$20003, 6, FALSE), "No")</f>
        <v>Yes</v>
      </c>
      <c r="L1069" s="94">
        <f>IFERROR(VLOOKUP($C1069,'CEDARS School FRPL'!$C$4:$G$20003,3,FALSE),"NO Enroll Rprtd")</f>
        <v>0.52159999999999995</v>
      </c>
      <c r="N1069" s="167"/>
      <c r="O1069" s="136"/>
    </row>
    <row r="1070" spans="1:15">
      <c r="A1070" s="77" t="s">
        <v>2370</v>
      </c>
      <c r="B1070" s="77" t="s">
        <v>2714</v>
      </c>
      <c r="C1070" s="3">
        <v>3187</v>
      </c>
      <c r="D1070" s="74" t="s">
        <v>1611</v>
      </c>
      <c r="E1070" s="100">
        <v>358.86</v>
      </c>
      <c r="F1070" s="100">
        <v>0</v>
      </c>
      <c r="G1070" s="100">
        <v>0</v>
      </c>
      <c r="H1070" s="100">
        <v>0</v>
      </c>
      <c r="I1070" s="100">
        <v>0</v>
      </c>
      <c r="J1070" s="130">
        <v>358.86</v>
      </c>
      <c r="K1070" s="135" t="str">
        <f>IFERROR(VLOOKUP(C1070,'CEDARS School FRPL'!$C$4:$H$20003, 6, FALSE), "No")</f>
        <v>Yes</v>
      </c>
      <c r="L1070" s="94">
        <f>IFERROR(VLOOKUP($C1070,'CEDARS School FRPL'!$C$4:$G$20003,3,FALSE),"NO Enroll Rprtd")</f>
        <v>0.52339999999999998</v>
      </c>
      <c r="N1070" s="167"/>
      <c r="O1070" s="136"/>
    </row>
    <row r="1071" spans="1:15">
      <c r="A1071" s="77" t="s">
        <v>2370</v>
      </c>
      <c r="B1071" s="77" t="s">
        <v>2714</v>
      </c>
      <c r="C1071" s="3">
        <v>3355</v>
      </c>
      <c r="D1071" s="74" t="s">
        <v>1612</v>
      </c>
      <c r="E1071" s="100">
        <v>657.45</v>
      </c>
      <c r="F1071" s="100">
        <v>0</v>
      </c>
      <c r="G1071" s="100">
        <v>0</v>
      </c>
      <c r="H1071" s="100">
        <v>0</v>
      </c>
      <c r="I1071" s="100">
        <v>0</v>
      </c>
      <c r="J1071" s="130">
        <v>657.45</v>
      </c>
      <c r="K1071" s="135" t="str">
        <f>IFERROR(VLOOKUP(C1071,'CEDARS School FRPL'!$C$4:$H$20003, 6, FALSE), "No")</f>
        <v>Yes</v>
      </c>
      <c r="L1071" s="94">
        <f>IFERROR(VLOOKUP($C1071,'CEDARS School FRPL'!$C$4:$G$20003,3,FALSE),"NO Enroll Rprtd")</f>
        <v>0.59770000000000001</v>
      </c>
      <c r="N1071" s="167"/>
      <c r="O1071" s="136"/>
    </row>
    <row r="1072" spans="1:15">
      <c r="A1072" s="77" t="s">
        <v>2370</v>
      </c>
      <c r="B1072" s="77" t="s">
        <v>2714</v>
      </c>
      <c r="C1072" s="3">
        <v>3537</v>
      </c>
      <c r="D1072" s="74" t="s">
        <v>1613</v>
      </c>
      <c r="E1072" s="100">
        <v>454.81</v>
      </c>
      <c r="F1072" s="100">
        <v>0</v>
      </c>
      <c r="G1072" s="100">
        <v>0</v>
      </c>
      <c r="H1072" s="100">
        <v>0</v>
      </c>
      <c r="I1072" s="100">
        <v>0</v>
      </c>
      <c r="J1072" s="130">
        <v>454.81</v>
      </c>
      <c r="K1072" s="135" t="str">
        <f>IFERROR(VLOOKUP(C1072,'CEDARS School FRPL'!$C$4:$H$20003, 6, FALSE), "No")</f>
        <v>No</v>
      </c>
      <c r="L1072" s="94">
        <f>IFERROR(VLOOKUP($C1072,'CEDARS School FRPL'!$C$4:$G$20003,3,FALSE),"NO Enroll Rprtd")</f>
        <v>0.36919999999999997</v>
      </c>
      <c r="N1072" s="167"/>
      <c r="O1072" s="136"/>
    </row>
    <row r="1073" spans="1:15">
      <c r="A1073" s="77" t="s">
        <v>2370</v>
      </c>
      <c r="B1073" s="77" t="s">
        <v>2714</v>
      </c>
      <c r="C1073" s="3">
        <v>3651</v>
      </c>
      <c r="D1073" s="74" t="s">
        <v>1614</v>
      </c>
      <c r="E1073" s="100">
        <v>392.33</v>
      </c>
      <c r="F1073" s="100">
        <v>0</v>
      </c>
      <c r="G1073" s="100">
        <v>0</v>
      </c>
      <c r="H1073" s="100">
        <v>0</v>
      </c>
      <c r="I1073" s="100">
        <v>0</v>
      </c>
      <c r="J1073" s="130">
        <v>392.33</v>
      </c>
      <c r="K1073" s="135" t="str">
        <f>IFERROR(VLOOKUP(C1073,'CEDARS School FRPL'!$C$4:$H$20003, 6, FALSE), "No")</f>
        <v>Yes</v>
      </c>
      <c r="L1073" s="94">
        <f>IFERROR(VLOOKUP($C1073,'CEDARS School FRPL'!$C$4:$G$20003,3,FALSE),"NO Enroll Rprtd")</f>
        <v>0.50409999999999999</v>
      </c>
      <c r="N1073" s="167"/>
      <c r="O1073" s="136"/>
    </row>
    <row r="1074" spans="1:15">
      <c r="A1074" s="77" t="s">
        <v>2370</v>
      </c>
      <c r="B1074" s="77" t="s">
        <v>2714</v>
      </c>
      <c r="C1074" s="3">
        <v>3964</v>
      </c>
      <c r="D1074" s="74" t="s">
        <v>1615</v>
      </c>
      <c r="E1074" s="100">
        <v>407.96</v>
      </c>
      <c r="F1074" s="100">
        <v>0</v>
      </c>
      <c r="G1074" s="100">
        <v>0</v>
      </c>
      <c r="H1074" s="100">
        <v>0</v>
      </c>
      <c r="I1074" s="100">
        <v>0</v>
      </c>
      <c r="J1074" s="130">
        <v>407.96</v>
      </c>
      <c r="K1074" s="135" t="str">
        <f>IFERROR(VLOOKUP(C1074,'CEDARS School FRPL'!$C$4:$H$20003, 6, FALSE), "No")</f>
        <v>Yes</v>
      </c>
      <c r="L1074" s="94">
        <f>IFERROR(VLOOKUP($C1074,'CEDARS School FRPL'!$C$4:$G$20003,3,FALSE),"NO Enroll Rprtd")</f>
        <v>0.63519999999999999</v>
      </c>
      <c r="N1074" s="167"/>
      <c r="O1074" s="136"/>
    </row>
    <row r="1075" spans="1:15">
      <c r="A1075" s="77" t="s">
        <v>2370</v>
      </c>
      <c r="B1075" s="77" t="s">
        <v>2714</v>
      </c>
      <c r="C1075" s="3">
        <v>4150</v>
      </c>
      <c r="D1075" s="74" t="s">
        <v>1616</v>
      </c>
      <c r="E1075" s="100">
        <v>329.34</v>
      </c>
      <c r="F1075" s="100">
        <v>0</v>
      </c>
      <c r="G1075" s="100">
        <v>0</v>
      </c>
      <c r="H1075" s="100">
        <v>0</v>
      </c>
      <c r="I1075" s="100">
        <v>0</v>
      </c>
      <c r="J1075" s="130">
        <v>329.34</v>
      </c>
      <c r="K1075" s="135" t="str">
        <f>IFERROR(VLOOKUP(C1075,'CEDARS School FRPL'!$C$4:$H$20003, 6, FALSE), "No")</f>
        <v>Yes</v>
      </c>
      <c r="L1075" s="94">
        <f>IFERROR(VLOOKUP($C1075,'CEDARS School FRPL'!$C$4:$G$20003,3,FALSE),"NO Enroll Rprtd")</f>
        <v>0.58499999999999996</v>
      </c>
      <c r="N1075" s="167"/>
      <c r="O1075" s="136"/>
    </row>
    <row r="1076" spans="1:15">
      <c r="A1076" s="77" t="s">
        <v>2370</v>
      </c>
      <c r="B1076" s="77" t="s">
        <v>2714</v>
      </c>
      <c r="C1076" s="3">
        <v>4323</v>
      </c>
      <c r="D1076" s="74" t="s">
        <v>1617</v>
      </c>
      <c r="E1076" s="100">
        <v>465.56</v>
      </c>
      <c r="F1076" s="100">
        <v>0</v>
      </c>
      <c r="G1076" s="100">
        <v>0</v>
      </c>
      <c r="H1076" s="100">
        <v>0</v>
      </c>
      <c r="I1076" s="100">
        <v>0</v>
      </c>
      <c r="J1076" s="130">
        <v>465.56</v>
      </c>
      <c r="K1076" s="135" t="str">
        <f>IFERROR(VLOOKUP(C1076,'CEDARS School FRPL'!$C$4:$H$20003, 6, FALSE), "No")</f>
        <v>Yes</v>
      </c>
      <c r="L1076" s="94">
        <f>IFERROR(VLOOKUP($C1076,'CEDARS School FRPL'!$C$4:$G$20003,3,FALSE),"NO Enroll Rprtd")</f>
        <v>0.51259999999999994</v>
      </c>
      <c r="N1076" s="167"/>
      <c r="O1076" s="136"/>
    </row>
    <row r="1077" spans="1:15">
      <c r="A1077" s="77" t="s">
        <v>2370</v>
      </c>
      <c r="B1077" s="77" t="s">
        <v>2714</v>
      </c>
      <c r="C1077" s="3">
        <v>4357</v>
      </c>
      <c r="D1077" s="74" t="s">
        <v>1618</v>
      </c>
      <c r="E1077" s="100">
        <v>696.28</v>
      </c>
      <c r="F1077" s="100">
        <v>0</v>
      </c>
      <c r="G1077" s="100">
        <v>0</v>
      </c>
      <c r="H1077" s="100">
        <v>0</v>
      </c>
      <c r="I1077" s="100">
        <v>0</v>
      </c>
      <c r="J1077" s="130">
        <v>696.28</v>
      </c>
      <c r="K1077" s="135" t="str">
        <f>IFERROR(VLOOKUP(C1077,'CEDARS School FRPL'!$C$4:$H$20003, 6, FALSE), "No")</f>
        <v>Yes</v>
      </c>
      <c r="L1077" s="94">
        <f>IFERROR(VLOOKUP($C1077,'CEDARS School FRPL'!$C$4:$G$20003,3,FALSE),"NO Enroll Rprtd")</f>
        <v>0.46899999999999997</v>
      </c>
      <c r="N1077" s="167"/>
      <c r="O1077" s="136"/>
    </row>
    <row r="1078" spans="1:15">
      <c r="A1078" s="77" t="s">
        <v>2370</v>
      </c>
      <c r="B1078" s="77" t="s">
        <v>2714</v>
      </c>
      <c r="C1078" s="3">
        <v>4454</v>
      </c>
      <c r="D1078" s="74" t="s">
        <v>1619</v>
      </c>
      <c r="E1078" s="100">
        <v>437.71</v>
      </c>
      <c r="F1078" s="100">
        <v>0</v>
      </c>
      <c r="G1078" s="100">
        <v>0</v>
      </c>
      <c r="H1078" s="100">
        <v>0</v>
      </c>
      <c r="I1078" s="100">
        <v>0</v>
      </c>
      <c r="J1078" s="130">
        <v>437.71</v>
      </c>
      <c r="K1078" s="135" t="str">
        <f>IFERROR(VLOOKUP(C1078,'CEDARS School FRPL'!$C$4:$H$20003, 6, FALSE), "No")</f>
        <v>No</v>
      </c>
      <c r="L1078" s="94">
        <f>IFERROR(VLOOKUP($C1078,'CEDARS School FRPL'!$C$4:$G$20003,3,FALSE),"NO Enroll Rprtd")</f>
        <v>0.44529999999999997</v>
      </c>
      <c r="N1078" s="167"/>
      <c r="O1078" s="136"/>
    </row>
    <row r="1079" spans="1:15">
      <c r="A1079" s="77" t="s">
        <v>2370</v>
      </c>
      <c r="B1079" s="77" t="s">
        <v>2714</v>
      </c>
      <c r="C1079" s="3">
        <v>5123</v>
      </c>
      <c r="D1079" s="74" t="s">
        <v>1620</v>
      </c>
      <c r="E1079" s="100">
        <v>388.49</v>
      </c>
      <c r="F1079" s="100">
        <v>0</v>
      </c>
      <c r="G1079" s="100">
        <v>0</v>
      </c>
      <c r="H1079" s="100">
        <v>0</v>
      </c>
      <c r="I1079" s="100">
        <v>0</v>
      </c>
      <c r="J1079" s="130">
        <v>388.49</v>
      </c>
      <c r="K1079" s="135" t="str">
        <f>IFERROR(VLOOKUP(C1079,'CEDARS School FRPL'!$C$4:$H$20003, 6, FALSE), "No")</f>
        <v>No</v>
      </c>
      <c r="L1079" s="94">
        <f>IFERROR(VLOOKUP($C1079,'CEDARS School FRPL'!$C$4:$G$20003,3,FALSE),"NO Enroll Rprtd")</f>
        <v>0.43869999999999998</v>
      </c>
      <c r="N1079" s="167"/>
      <c r="O1079" s="136"/>
    </row>
    <row r="1080" spans="1:15">
      <c r="A1080" s="77" t="s">
        <v>2370</v>
      </c>
      <c r="B1080" s="77" t="s">
        <v>2714</v>
      </c>
      <c r="C1080" s="3">
        <v>5213</v>
      </c>
      <c r="D1080" s="74" t="s">
        <v>1621</v>
      </c>
      <c r="E1080" s="100">
        <v>1042.5999999999999</v>
      </c>
      <c r="F1080" s="100">
        <v>0</v>
      </c>
      <c r="G1080" s="100">
        <v>49.82</v>
      </c>
      <c r="H1080" s="100">
        <v>0</v>
      </c>
      <c r="I1080" s="100">
        <v>0</v>
      </c>
      <c r="J1080" s="130">
        <v>1092.4199999999998</v>
      </c>
      <c r="K1080" s="135" t="str">
        <f>IFERROR(VLOOKUP(C1080,'CEDARS School FRPL'!$C$4:$H$20003, 6, FALSE), "No")</f>
        <v>Yes</v>
      </c>
      <c r="L1080" s="94">
        <f>IFERROR(VLOOKUP($C1080,'CEDARS School FRPL'!$C$4:$G$20003,3,FALSE),"NO Enroll Rprtd")</f>
        <v>0.55010000000000003</v>
      </c>
      <c r="N1080" s="167"/>
      <c r="O1080" s="136"/>
    </row>
    <row r="1081" spans="1:15">
      <c r="A1081" s="77" t="s">
        <v>2370</v>
      </c>
      <c r="B1081" s="77" t="s">
        <v>2714</v>
      </c>
      <c r="C1081" s="3">
        <v>5350</v>
      </c>
      <c r="D1081" s="74" t="s">
        <v>1622</v>
      </c>
      <c r="E1081" s="100">
        <v>494.12</v>
      </c>
      <c r="F1081" s="100">
        <v>0</v>
      </c>
      <c r="G1081" s="100">
        <v>0</v>
      </c>
      <c r="H1081" s="100">
        <v>0</v>
      </c>
      <c r="I1081" s="100">
        <v>0</v>
      </c>
      <c r="J1081" s="130">
        <v>494.12</v>
      </c>
      <c r="K1081" s="135" t="str">
        <f>IFERROR(VLOOKUP(C1081,'CEDARS School FRPL'!$C$4:$H$20003, 6, FALSE), "No")</f>
        <v>Yes</v>
      </c>
      <c r="L1081" s="94">
        <f>IFERROR(VLOOKUP($C1081,'CEDARS School FRPL'!$C$4:$G$20003,3,FALSE),"NO Enroll Rprtd")</f>
        <v>0.62749999999999995</v>
      </c>
      <c r="N1081" s="167"/>
      <c r="O1081" s="136"/>
    </row>
    <row r="1082" spans="1:15">
      <c r="A1082" s="77" t="s">
        <v>2370</v>
      </c>
      <c r="B1082" s="77" t="s">
        <v>2714</v>
      </c>
      <c r="C1082" s="3">
        <v>5402</v>
      </c>
      <c r="D1082" s="74" t="s">
        <v>1623</v>
      </c>
      <c r="E1082" s="100">
        <v>0</v>
      </c>
      <c r="F1082" s="100">
        <v>0</v>
      </c>
      <c r="G1082" s="100">
        <v>0.25</v>
      </c>
      <c r="H1082" s="100">
        <v>156.91</v>
      </c>
      <c r="I1082" s="100">
        <v>0</v>
      </c>
      <c r="J1082" s="130">
        <v>157.16</v>
      </c>
      <c r="K1082" s="135" t="str">
        <f>IFERROR(VLOOKUP(C1082,'CEDARS School FRPL'!$C$4:$H$20003, 6, FALSE), "No")</f>
        <v>Yes</v>
      </c>
      <c r="L1082" s="94">
        <f>IFERROR(VLOOKUP($C1082,'CEDARS School FRPL'!$C$4:$G$20003,3,FALSE),"NO Enroll Rprtd")</f>
        <v>0.62170000000000003</v>
      </c>
      <c r="N1082" s="167"/>
      <c r="O1082" s="136"/>
    </row>
    <row r="1083" spans="1:15">
      <c r="A1083" s="77" t="s">
        <v>2370</v>
      </c>
      <c r="B1083" s="77" t="s">
        <v>2714</v>
      </c>
      <c r="C1083" s="3">
        <v>5478</v>
      </c>
      <c r="D1083" s="74" t="s">
        <v>2521</v>
      </c>
      <c r="E1083" s="100">
        <v>1220.73</v>
      </c>
      <c r="F1083" s="100">
        <v>0</v>
      </c>
      <c r="G1083" s="100">
        <v>111.15</v>
      </c>
      <c r="H1083" s="100">
        <v>0</v>
      </c>
      <c r="I1083" s="100">
        <v>0</v>
      </c>
      <c r="J1083" s="130">
        <v>1331.88</v>
      </c>
      <c r="K1083" s="135" t="str">
        <f>IFERROR(VLOOKUP(C1083,'CEDARS School FRPL'!$C$4:$H$20003, 6, FALSE), "No")</f>
        <v>No</v>
      </c>
      <c r="L1083" s="94">
        <f>IFERROR(VLOOKUP($C1083,'CEDARS School FRPL'!$C$4:$G$20003,3,FALSE),"NO Enroll Rprtd")</f>
        <v>0.42609999999999998</v>
      </c>
      <c r="N1083" s="167"/>
      <c r="O1083" s="136"/>
    </row>
    <row r="1084" spans="1:15">
      <c r="A1084" s="77" t="s">
        <v>2227</v>
      </c>
      <c r="B1084" s="77" t="s">
        <v>2715</v>
      </c>
      <c r="C1084" s="3">
        <v>2835</v>
      </c>
      <c r="D1084" s="74" t="s">
        <v>476</v>
      </c>
      <c r="E1084" s="100">
        <v>310.89999999999998</v>
      </c>
      <c r="F1084" s="100">
        <v>0</v>
      </c>
      <c r="G1084" s="100">
        <v>0</v>
      </c>
      <c r="H1084" s="100">
        <v>0</v>
      </c>
      <c r="I1084" s="100">
        <v>0</v>
      </c>
      <c r="J1084" s="130">
        <v>310.89999999999998</v>
      </c>
      <c r="K1084" s="135" t="str">
        <f>IFERROR(VLOOKUP(C1084,'CEDARS School FRPL'!$C$4:$H$20003, 6, FALSE), "No")</f>
        <v>Yes</v>
      </c>
      <c r="L1084" s="94">
        <f>IFERROR(VLOOKUP($C1084,'CEDARS School FRPL'!$C$4:$G$20003,3,FALSE),"NO Enroll Rprtd")</f>
        <v>0.53979999999999995</v>
      </c>
      <c r="N1084" s="167"/>
      <c r="O1084" s="136"/>
    </row>
    <row r="1085" spans="1:15">
      <c r="A1085" s="137" t="s">
        <v>2384</v>
      </c>
      <c r="B1085" s="77" t="s">
        <v>2716</v>
      </c>
      <c r="C1085" s="88">
        <v>1858</v>
      </c>
      <c r="D1085" s="74" t="s">
        <v>3192</v>
      </c>
      <c r="E1085" s="100">
        <v>720.55</v>
      </c>
      <c r="F1085" s="100">
        <v>0</v>
      </c>
      <c r="G1085" s="100">
        <v>55.46</v>
      </c>
      <c r="H1085" s="100">
        <v>0</v>
      </c>
      <c r="I1085" s="100">
        <v>0</v>
      </c>
      <c r="J1085" s="130">
        <v>776.01</v>
      </c>
      <c r="K1085" s="135" t="str">
        <f>IFERROR(VLOOKUP(C1085,'CEDARS School FRPL'!$C$4:$H$20003, 6, FALSE), "No")</f>
        <v>No</v>
      </c>
      <c r="L1085" s="94">
        <f>IFERROR(VLOOKUP($C1085,'CEDARS School FRPL'!$C$4:$G$20003,3,FALSE),"NO Enroll Rprtd")</f>
        <v>0.31290000000000001</v>
      </c>
      <c r="N1085" s="167"/>
      <c r="O1085" s="136"/>
    </row>
    <row r="1086" spans="1:15">
      <c r="A1086" s="77" t="s">
        <v>2384</v>
      </c>
      <c r="B1086" s="77" t="s">
        <v>2716</v>
      </c>
      <c r="C1086" s="3">
        <v>2402</v>
      </c>
      <c r="D1086" s="74" t="s">
        <v>1747</v>
      </c>
      <c r="E1086" s="100">
        <v>1611.83</v>
      </c>
      <c r="F1086" s="100">
        <v>0</v>
      </c>
      <c r="G1086" s="100">
        <v>137.96</v>
      </c>
      <c r="H1086" s="100">
        <v>0</v>
      </c>
      <c r="I1086" s="100">
        <v>0</v>
      </c>
      <c r="J1086" s="130">
        <v>1749.79</v>
      </c>
      <c r="K1086" s="135" t="str">
        <f>IFERROR(VLOOKUP(C1086,'CEDARS School FRPL'!$C$4:$H$20003, 6, FALSE), "No")</f>
        <v>No</v>
      </c>
      <c r="L1086" s="94">
        <f>IFERROR(VLOOKUP($C1086,'CEDARS School FRPL'!$C$4:$G$20003,3,FALSE),"NO Enroll Rprtd")</f>
        <v>0.27110000000000001</v>
      </c>
      <c r="N1086" s="167"/>
      <c r="O1086" s="136"/>
    </row>
    <row r="1087" spans="1:15">
      <c r="A1087" s="77" t="s">
        <v>2384</v>
      </c>
      <c r="B1087" s="77" t="s">
        <v>2716</v>
      </c>
      <c r="C1087" s="3">
        <v>3191</v>
      </c>
      <c r="D1087" s="74" t="s">
        <v>1748</v>
      </c>
      <c r="E1087" s="100">
        <v>805.47</v>
      </c>
      <c r="F1087" s="100">
        <v>0</v>
      </c>
      <c r="G1087" s="100">
        <v>0</v>
      </c>
      <c r="H1087" s="100">
        <v>0</v>
      </c>
      <c r="I1087" s="100">
        <v>0</v>
      </c>
      <c r="J1087" s="130">
        <v>805.47</v>
      </c>
      <c r="K1087" s="135" t="str">
        <f>IFERROR(VLOOKUP(C1087,'CEDARS School FRPL'!$C$4:$H$20003, 6, FALSE), "No")</f>
        <v>No</v>
      </c>
      <c r="L1087" s="94">
        <f>IFERROR(VLOOKUP($C1087,'CEDARS School FRPL'!$C$4:$G$20003,3,FALSE),"NO Enroll Rprtd")</f>
        <v>0.39800000000000002</v>
      </c>
      <c r="N1087" s="167"/>
      <c r="O1087" s="136"/>
    </row>
    <row r="1088" spans="1:15">
      <c r="A1088" s="77" t="s">
        <v>2384</v>
      </c>
      <c r="B1088" s="77" t="s">
        <v>2716</v>
      </c>
      <c r="C1088" s="3">
        <v>3414</v>
      </c>
      <c r="D1088" s="74" t="s">
        <v>1182</v>
      </c>
      <c r="E1088" s="100">
        <v>432</v>
      </c>
      <c r="F1088" s="100">
        <v>0</v>
      </c>
      <c r="G1088" s="100">
        <v>0</v>
      </c>
      <c r="H1088" s="100">
        <v>0</v>
      </c>
      <c r="I1088" s="100">
        <v>0</v>
      </c>
      <c r="J1088" s="130">
        <v>432</v>
      </c>
      <c r="K1088" s="135" t="str">
        <f>IFERROR(VLOOKUP(C1088,'CEDARS School FRPL'!$C$4:$H$20003, 6, FALSE), "No")</f>
        <v>No</v>
      </c>
      <c r="L1088" s="94">
        <f>IFERROR(VLOOKUP($C1088,'CEDARS School FRPL'!$C$4:$G$20003,3,FALSE),"NO Enroll Rprtd")</f>
        <v>0.46820000000000001</v>
      </c>
      <c r="N1088" s="167"/>
      <c r="O1088" s="136"/>
    </row>
    <row r="1089" spans="1:15">
      <c r="A1089" s="77" t="s">
        <v>2384</v>
      </c>
      <c r="B1089" s="77" t="s">
        <v>2716</v>
      </c>
      <c r="C1089" s="3">
        <v>3562</v>
      </c>
      <c r="D1089" s="74" t="s">
        <v>1749</v>
      </c>
      <c r="E1089" s="100">
        <v>362.44</v>
      </c>
      <c r="F1089" s="100">
        <v>0</v>
      </c>
      <c r="G1089" s="100">
        <v>0</v>
      </c>
      <c r="H1089" s="100">
        <v>0</v>
      </c>
      <c r="I1089" s="100">
        <v>0</v>
      </c>
      <c r="J1089" s="130">
        <v>362.44</v>
      </c>
      <c r="K1089" s="135" t="str">
        <f>IFERROR(VLOOKUP(C1089,'CEDARS School FRPL'!$C$4:$H$20003, 6, FALSE), "No")</f>
        <v>No</v>
      </c>
      <c r="L1089" s="94">
        <f>IFERROR(VLOOKUP($C1089,'CEDARS School FRPL'!$C$4:$G$20003,3,FALSE),"NO Enroll Rprtd")</f>
        <v>0.30530000000000002</v>
      </c>
      <c r="N1089" s="167"/>
      <c r="O1089" s="136"/>
    </row>
    <row r="1090" spans="1:15">
      <c r="A1090" s="77" t="s">
        <v>2384</v>
      </c>
      <c r="B1090" s="77" t="s">
        <v>2716</v>
      </c>
      <c r="C1090" s="3">
        <v>3693</v>
      </c>
      <c r="D1090" s="74" t="s">
        <v>1750</v>
      </c>
      <c r="E1090" s="100">
        <v>473.67</v>
      </c>
      <c r="F1090" s="100">
        <v>0</v>
      </c>
      <c r="G1090" s="100">
        <v>0</v>
      </c>
      <c r="H1090" s="100">
        <v>0</v>
      </c>
      <c r="I1090" s="100">
        <v>0</v>
      </c>
      <c r="J1090" s="130">
        <v>473.67</v>
      </c>
      <c r="K1090" s="135" t="str">
        <f>IFERROR(VLOOKUP(C1090,'CEDARS School FRPL'!$C$4:$H$20003, 6, FALSE), "No")</f>
        <v>No</v>
      </c>
      <c r="L1090" s="94">
        <f>IFERROR(VLOOKUP($C1090,'CEDARS School FRPL'!$C$4:$G$20003,3,FALSE),"NO Enroll Rprtd")</f>
        <v>0.37190000000000001</v>
      </c>
      <c r="N1090" s="167"/>
      <c r="O1090" s="136"/>
    </row>
    <row r="1091" spans="1:15">
      <c r="A1091" s="77" t="s">
        <v>2384</v>
      </c>
      <c r="B1091" s="77" t="s">
        <v>2716</v>
      </c>
      <c r="C1091" s="3">
        <v>3759</v>
      </c>
      <c r="D1091" s="74" t="s">
        <v>1751</v>
      </c>
      <c r="E1091" s="100">
        <v>463.89</v>
      </c>
      <c r="F1091" s="100">
        <v>0</v>
      </c>
      <c r="G1091" s="100">
        <v>0</v>
      </c>
      <c r="H1091" s="100">
        <v>0</v>
      </c>
      <c r="I1091" s="100">
        <v>0</v>
      </c>
      <c r="J1091" s="130">
        <v>463.89</v>
      </c>
      <c r="K1091" s="135" t="str">
        <f>IFERROR(VLOOKUP(C1091,'CEDARS School FRPL'!$C$4:$H$20003, 6, FALSE), "No")</f>
        <v>No</v>
      </c>
      <c r="L1091" s="94">
        <f>IFERROR(VLOOKUP($C1091,'CEDARS School FRPL'!$C$4:$G$20003,3,FALSE),"NO Enroll Rprtd")</f>
        <v>0.4138</v>
      </c>
      <c r="N1091" s="167"/>
      <c r="O1091" s="136"/>
    </row>
    <row r="1092" spans="1:15">
      <c r="A1092" s="77" t="s">
        <v>2384</v>
      </c>
      <c r="B1092" s="77" t="s">
        <v>2716</v>
      </c>
      <c r="C1092" s="3">
        <v>3851</v>
      </c>
      <c r="D1092" s="74" t="s">
        <v>949</v>
      </c>
      <c r="E1092" s="100">
        <v>796.25</v>
      </c>
      <c r="F1092" s="100">
        <v>0</v>
      </c>
      <c r="G1092" s="100">
        <v>0</v>
      </c>
      <c r="H1092" s="100">
        <v>0</v>
      </c>
      <c r="I1092" s="100">
        <v>0</v>
      </c>
      <c r="J1092" s="130">
        <v>796.25</v>
      </c>
      <c r="K1092" s="135" t="str">
        <f>IFERROR(VLOOKUP(C1092,'CEDARS School FRPL'!$C$4:$H$20003, 6, FALSE), "No")</f>
        <v>No</v>
      </c>
      <c r="L1092" s="94">
        <f>IFERROR(VLOOKUP($C1092,'CEDARS School FRPL'!$C$4:$G$20003,3,FALSE),"NO Enroll Rprtd")</f>
        <v>0.31230000000000002</v>
      </c>
      <c r="N1092" s="167"/>
      <c r="O1092" s="136"/>
    </row>
    <row r="1093" spans="1:15">
      <c r="A1093" s="77" t="s">
        <v>2384</v>
      </c>
      <c r="B1093" s="77" t="s">
        <v>2716</v>
      </c>
      <c r="C1093" s="3">
        <v>4133</v>
      </c>
      <c r="D1093" s="74" t="s">
        <v>433</v>
      </c>
      <c r="E1093" s="100">
        <v>421.67</v>
      </c>
      <c r="F1093" s="100">
        <v>0</v>
      </c>
      <c r="G1093" s="100">
        <v>0</v>
      </c>
      <c r="H1093" s="100">
        <v>0</v>
      </c>
      <c r="I1093" s="100">
        <v>0</v>
      </c>
      <c r="J1093" s="130">
        <v>421.67</v>
      </c>
      <c r="K1093" s="135" t="str">
        <f>IFERROR(VLOOKUP(C1093,'CEDARS School FRPL'!$C$4:$H$20003, 6, FALSE), "No")</f>
        <v>No</v>
      </c>
      <c r="L1093" s="94">
        <f>IFERROR(VLOOKUP($C1093,'CEDARS School FRPL'!$C$4:$G$20003,3,FALSE),"NO Enroll Rprtd")</f>
        <v>0.23680000000000001</v>
      </c>
      <c r="N1093" s="167"/>
      <c r="O1093" s="136"/>
    </row>
    <row r="1094" spans="1:15">
      <c r="A1094" s="77" t="s">
        <v>2384</v>
      </c>
      <c r="B1094" s="77" t="s">
        <v>2716</v>
      </c>
      <c r="C1094" s="3">
        <v>4134</v>
      </c>
      <c r="D1094" s="74" t="s">
        <v>1752</v>
      </c>
      <c r="E1094" s="100">
        <v>428.56</v>
      </c>
      <c r="F1094" s="100">
        <v>40</v>
      </c>
      <c r="G1094" s="100">
        <v>0</v>
      </c>
      <c r="H1094" s="100">
        <v>0</v>
      </c>
      <c r="I1094" s="100">
        <v>0</v>
      </c>
      <c r="J1094" s="130">
        <v>468.56</v>
      </c>
      <c r="K1094" s="135" t="str">
        <f>IFERROR(VLOOKUP(C1094,'CEDARS School FRPL'!$C$4:$H$20003, 6, FALSE), "No")</f>
        <v>Yes</v>
      </c>
      <c r="L1094" s="94">
        <f>IFERROR(VLOOKUP($C1094,'CEDARS School FRPL'!$C$4:$G$20003,3,FALSE),"NO Enroll Rprtd")</f>
        <v>0.66359999999999997</v>
      </c>
      <c r="N1094" s="167"/>
      <c r="O1094" s="136"/>
    </row>
    <row r="1095" spans="1:15">
      <c r="A1095" s="77" t="s">
        <v>2384</v>
      </c>
      <c r="B1095" s="77" t="s">
        <v>2716</v>
      </c>
      <c r="C1095" s="3">
        <v>4400</v>
      </c>
      <c r="D1095" s="74" t="s">
        <v>1753</v>
      </c>
      <c r="E1095" s="100">
        <v>390.22</v>
      </c>
      <c r="F1095" s="100">
        <v>58.78</v>
      </c>
      <c r="G1095" s="100">
        <v>0</v>
      </c>
      <c r="H1095" s="100">
        <v>0</v>
      </c>
      <c r="I1095" s="100">
        <v>0</v>
      </c>
      <c r="J1095" s="130">
        <v>449</v>
      </c>
      <c r="K1095" s="135" t="str">
        <f>IFERROR(VLOOKUP(C1095,'CEDARS School FRPL'!$C$4:$H$20003, 6, FALSE), "No")</f>
        <v>No</v>
      </c>
      <c r="L1095" s="94">
        <f>IFERROR(VLOOKUP($C1095,'CEDARS School FRPL'!$C$4:$G$20003,3,FALSE),"NO Enroll Rprtd")</f>
        <v>0.27850000000000003</v>
      </c>
      <c r="N1095" s="167"/>
      <c r="O1095" s="136"/>
    </row>
    <row r="1096" spans="1:15">
      <c r="A1096" t="s">
        <v>2384</v>
      </c>
      <c r="B1096" s="77" t="s">
        <v>2716</v>
      </c>
      <c r="C1096" s="3">
        <v>4491</v>
      </c>
      <c r="D1096" s="74" t="s">
        <v>1754</v>
      </c>
      <c r="E1096" s="100">
        <v>1260.6400000000001</v>
      </c>
      <c r="F1096" s="100">
        <v>0</v>
      </c>
      <c r="G1096" s="100">
        <v>165.17</v>
      </c>
      <c r="H1096" s="100">
        <v>0</v>
      </c>
      <c r="I1096" s="100">
        <v>0</v>
      </c>
      <c r="J1096" s="130">
        <v>1425.8100000000002</v>
      </c>
      <c r="K1096" s="135" t="str">
        <f>IFERROR(VLOOKUP(C1096,'CEDARS School FRPL'!$C$4:$H$20003, 6, FALSE), "No")</f>
        <v>No</v>
      </c>
      <c r="L1096" s="94">
        <f>IFERROR(VLOOKUP($C1096,'CEDARS School FRPL'!$C$4:$G$20003,3,FALSE),"NO Enroll Rprtd")</f>
        <v>0.31019999999999998</v>
      </c>
      <c r="N1096" s="167"/>
      <c r="O1096" s="136"/>
    </row>
    <row r="1097" spans="1:15">
      <c r="A1097" s="77" t="s">
        <v>2384</v>
      </c>
      <c r="B1097" s="77" t="s">
        <v>2716</v>
      </c>
      <c r="C1097" s="3">
        <v>5094</v>
      </c>
      <c r="D1097" s="74" t="s">
        <v>1755</v>
      </c>
      <c r="E1097" s="100">
        <v>389.33</v>
      </c>
      <c r="F1097" s="100">
        <v>0</v>
      </c>
      <c r="G1097" s="100">
        <v>0</v>
      </c>
      <c r="H1097" s="100">
        <v>0</v>
      </c>
      <c r="I1097" s="100">
        <v>0</v>
      </c>
      <c r="J1097" s="130">
        <v>389.33</v>
      </c>
      <c r="K1097" s="135" t="str">
        <f>IFERROR(VLOOKUP(C1097,'CEDARS School FRPL'!$C$4:$H$20003, 6, FALSE), "No")</f>
        <v>No</v>
      </c>
      <c r="L1097" s="94">
        <f>IFERROR(VLOOKUP($C1097,'CEDARS School FRPL'!$C$4:$G$20003,3,FALSE),"NO Enroll Rprtd")</f>
        <v>0.247</v>
      </c>
      <c r="N1097" s="167"/>
      <c r="O1097" s="136"/>
    </row>
    <row r="1098" spans="1:15">
      <c r="A1098" s="77" t="s">
        <v>2384</v>
      </c>
      <c r="B1098" s="77" t="s">
        <v>2716</v>
      </c>
      <c r="C1098" s="3">
        <v>5401</v>
      </c>
      <c r="D1098" s="74" t="s">
        <v>1756</v>
      </c>
      <c r="E1098" s="100">
        <v>0</v>
      </c>
      <c r="F1098" s="100">
        <v>0</v>
      </c>
      <c r="G1098" s="100">
        <v>0</v>
      </c>
      <c r="H1098" s="100">
        <v>13.42</v>
      </c>
      <c r="I1098" s="100">
        <v>0</v>
      </c>
      <c r="J1098" s="130">
        <v>13.42</v>
      </c>
      <c r="K1098" s="135" t="str">
        <f>IFERROR(VLOOKUP(C1098,'CEDARS School FRPL'!$C$4:$H$20003, 6, FALSE), "No")</f>
        <v>No</v>
      </c>
      <c r="L1098" s="94">
        <f>IFERROR(VLOOKUP($C1098,'CEDARS School FRPL'!$C$4:$G$20003,3,FALSE),"NO Enroll Rprtd")</f>
        <v>2.5600000000000001E-2</v>
      </c>
      <c r="N1098" s="167"/>
      <c r="O1098" s="136"/>
    </row>
    <row r="1099" spans="1:15">
      <c r="A1099" s="77" t="s">
        <v>2384</v>
      </c>
      <c r="B1099" s="77" t="s">
        <v>2716</v>
      </c>
      <c r="C1099" s="3">
        <v>5571</v>
      </c>
      <c r="D1099" s="74" t="s">
        <v>752</v>
      </c>
      <c r="E1099" s="100">
        <v>704.33</v>
      </c>
      <c r="F1099" s="100">
        <v>0</v>
      </c>
      <c r="G1099" s="100">
        <v>0</v>
      </c>
      <c r="H1099" s="100">
        <v>0</v>
      </c>
      <c r="I1099" s="100">
        <v>0</v>
      </c>
      <c r="J1099" s="130">
        <v>704.33</v>
      </c>
      <c r="K1099" s="135" t="str">
        <f>IFERROR(VLOOKUP(C1099,'CEDARS School FRPL'!$C$4:$H$20003, 6, FALSE), "No")</f>
        <v>No</v>
      </c>
      <c r="L1099" s="94">
        <f>IFERROR(VLOOKUP($C1099,'CEDARS School FRPL'!$C$4:$G$20003,3,FALSE),"NO Enroll Rprtd")</f>
        <v>0.27450000000000002</v>
      </c>
      <c r="N1099" s="167"/>
      <c r="O1099" s="136"/>
    </row>
    <row r="1100" spans="1:15">
      <c r="A1100" s="77" t="s">
        <v>2384</v>
      </c>
      <c r="B1100" s="77" t="s">
        <v>2716</v>
      </c>
      <c r="C1100" s="3">
        <v>5572</v>
      </c>
      <c r="D1100" s="74" t="s">
        <v>2977</v>
      </c>
      <c r="E1100" s="100">
        <v>223.11</v>
      </c>
      <c r="F1100" s="100">
        <v>0</v>
      </c>
      <c r="G1100" s="100">
        <v>0</v>
      </c>
      <c r="H1100" s="100">
        <v>0</v>
      </c>
      <c r="I1100" s="100">
        <v>0</v>
      </c>
      <c r="J1100" s="130">
        <v>223.11</v>
      </c>
      <c r="K1100" s="135" t="str">
        <f>IFERROR(VLOOKUP(C1100,'CEDARS School FRPL'!$C$4:$H$20003, 6, FALSE), "No")</f>
        <v>Yes</v>
      </c>
      <c r="L1100" s="94">
        <f>IFERROR(VLOOKUP($C1100,'CEDARS School FRPL'!$C$4:$G$20003,3,FALSE),"NO Enroll Rprtd")</f>
        <v>0.52429999999999999</v>
      </c>
      <c r="N1100" s="167"/>
      <c r="O1100" s="136"/>
    </row>
    <row r="1101" spans="1:15">
      <c r="A1101" s="77" t="s">
        <v>2384</v>
      </c>
      <c r="B1101" s="77" t="s">
        <v>2716</v>
      </c>
      <c r="C1101" s="3">
        <v>5658</v>
      </c>
      <c r="D1101" s="74" t="s">
        <v>1542</v>
      </c>
      <c r="E1101" s="100">
        <v>382</v>
      </c>
      <c r="F1101" s="100">
        <v>36.78</v>
      </c>
      <c r="G1101" s="100">
        <v>0</v>
      </c>
      <c r="H1101" s="100">
        <v>0</v>
      </c>
      <c r="I1101" s="100">
        <v>0</v>
      </c>
      <c r="J1101" s="130">
        <v>418.78</v>
      </c>
      <c r="K1101" s="135" t="str">
        <f>IFERROR(VLOOKUP(C1101,'CEDARS School FRPL'!$C$4:$H$20003, 6, FALSE), "No")</f>
        <v>No</v>
      </c>
      <c r="L1101" s="94">
        <f>IFERROR(VLOOKUP($C1101,'CEDARS School FRPL'!$C$4:$G$20003,3,FALSE),"NO Enroll Rprtd")</f>
        <v>0.15190000000000001</v>
      </c>
      <c r="N1101" s="167"/>
      <c r="O1101" s="136"/>
    </row>
    <row r="1102" spans="1:15">
      <c r="A1102" s="77" t="s">
        <v>2383</v>
      </c>
      <c r="B1102" s="77" t="s">
        <v>2717</v>
      </c>
      <c r="C1102" s="3">
        <v>2890</v>
      </c>
      <c r="D1102" s="74" t="s">
        <v>1744</v>
      </c>
      <c r="E1102" s="100">
        <v>448.62</v>
      </c>
      <c r="F1102" s="100">
        <v>0</v>
      </c>
      <c r="G1102" s="100">
        <v>38.85</v>
      </c>
      <c r="H1102" s="100">
        <v>1.89</v>
      </c>
      <c r="I1102" s="100">
        <v>0</v>
      </c>
      <c r="J1102" s="130">
        <v>489.36</v>
      </c>
      <c r="K1102" s="135" t="str">
        <f>IFERROR(VLOOKUP(C1102,'CEDARS School FRPL'!$C$4:$H$20003, 6, FALSE), "No")</f>
        <v>No</v>
      </c>
      <c r="L1102" s="94">
        <f>IFERROR(VLOOKUP($C1102,'CEDARS School FRPL'!$C$4:$G$20003,3,FALSE),"NO Enroll Rprtd")</f>
        <v>0.36280000000000001</v>
      </c>
      <c r="N1102" s="167"/>
      <c r="O1102" s="136"/>
    </row>
    <row r="1103" spans="1:15">
      <c r="A1103" s="77" t="s">
        <v>2383</v>
      </c>
      <c r="B1103" s="77" t="s">
        <v>2717</v>
      </c>
      <c r="C1103" s="3">
        <v>3965</v>
      </c>
      <c r="D1103" s="74" t="s">
        <v>1745</v>
      </c>
      <c r="E1103" s="100">
        <v>382.56</v>
      </c>
      <c r="F1103" s="100">
        <v>0</v>
      </c>
      <c r="G1103" s="100">
        <v>0</v>
      </c>
      <c r="H1103" s="100">
        <v>0</v>
      </c>
      <c r="I1103" s="100">
        <v>0</v>
      </c>
      <c r="J1103" s="130">
        <v>382.56</v>
      </c>
      <c r="K1103" s="135" t="str">
        <f>IFERROR(VLOOKUP(C1103,'CEDARS School FRPL'!$C$4:$H$20003, 6, FALSE), "No")</f>
        <v>No</v>
      </c>
      <c r="L1103" s="94">
        <f>IFERROR(VLOOKUP($C1103,'CEDARS School FRPL'!$C$4:$G$20003,3,FALSE),"NO Enroll Rprtd")</f>
        <v>0.43169999999999997</v>
      </c>
      <c r="N1103" s="167"/>
      <c r="O1103" s="136"/>
    </row>
    <row r="1104" spans="1:15">
      <c r="A1104" s="77" t="s">
        <v>2383</v>
      </c>
      <c r="B1104" s="77" t="s">
        <v>2717</v>
      </c>
      <c r="C1104" s="3">
        <v>4483</v>
      </c>
      <c r="D1104" s="74" t="s">
        <v>3193</v>
      </c>
      <c r="E1104" s="100">
        <v>481.55</v>
      </c>
      <c r="F1104" s="100">
        <v>0</v>
      </c>
      <c r="G1104" s="100">
        <v>0</v>
      </c>
      <c r="H1104" s="100">
        <v>0</v>
      </c>
      <c r="I1104" s="100">
        <v>0</v>
      </c>
      <c r="J1104" s="130">
        <v>481.55</v>
      </c>
      <c r="K1104" s="135" t="str">
        <f>IFERROR(VLOOKUP(C1104,'CEDARS School FRPL'!$C$4:$H$20003, 6, FALSE), "No")</f>
        <v>No</v>
      </c>
      <c r="L1104" s="94">
        <f>IFERROR(VLOOKUP($C1104,'CEDARS School FRPL'!$C$4:$G$20003,3,FALSE),"NO Enroll Rprtd")</f>
        <v>0.46300000000000002</v>
      </c>
      <c r="N1104" s="167"/>
      <c r="O1104" s="136"/>
    </row>
    <row r="1105" spans="1:15">
      <c r="A1105" s="77" t="s">
        <v>2383</v>
      </c>
      <c r="B1105" s="77" t="s">
        <v>2717</v>
      </c>
      <c r="C1105" s="3">
        <v>4577</v>
      </c>
      <c r="D1105" s="74" t="s">
        <v>3194</v>
      </c>
      <c r="E1105" s="100">
        <v>354.11</v>
      </c>
      <c r="F1105" s="100">
        <v>20.22</v>
      </c>
      <c r="G1105" s="100">
        <v>0</v>
      </c>
      <c r="H1105" s="100">
        <v>0</v>
      </c>
      <c r="I1105" s="100">
        <v>0</v>
      </c>
      <c r="J1105" s="130">
        <v>374.33000000000004</v>
      </c>
      <c r="K1105" s="135" t="str">
        <f>IFERROR(VLOOKUP(C1105,'CEDARS School FRPL'!$C$4:$H$20003, 6, FALSE), "No")</f>
        <v>No</v>
      </c>
      <c r="L1105" s="94">
        <f>IFERROR(VLOOKUP($C1105,'CEDARS School FRPL'!$C$4:$G$20003,3,FALSE),"NO Enroll Rprtd")</f>
        <v>0.31519999999999998</v>
      </c>
      <c r="N1105" s="167"/>
      <c r="O1105" s="136"/>
    </row>
    <row r="1106" spans="1:15">
      <c r="A1106" s="77" t="s">
        <v>2248</v>
      </c>
      <c r="B1106" s="77" t="s">
        <v>2718</v>
      </c>
      <c r="C1106" s="3">
        <v>2981</v>
      </c>
      <c r="D1106" s="74" t="s">
        <v>683</v>
      </c>
      <c r="E1106" s="100">
        <v>398.61</v>
      </c>
      <c r="F1106" s="100">
        <v>0</v>
      </c>
      <c r="G1106" s="100">
        <v>0</v>
      </c>
      <c r="H1106" s="100">
        <v>0</v>
      </c>
      <c r="I1106" s="100">
        <v>0</v>
      </c>
      <c r="J1106" s="130">
        <v>398.61</v>
      </c>
      <c r="K1106" s="135" t="str">
        <f>IFERROR(VLOOKUP(C1106,'CEDARS School FRPL'!$C$4:$H$20003, 6, FALSE), "No")</f>
        <v>No</v>
      </c>
      <c r="L1106" s="94">
        <f>IFERROR(VLOOKUP($C1106,'CEDARS School FRPL'!$C$4:$G$20003,3,FALSE),"NO Enroll Rprtd")</f>
        <v>2.8299999999999999E-2</v>
      </c>
      <c r="N1106" s="167"/>
      <c r="O1106" s="136"/>
    </row>
    <row r="1107" spans="1:15">
      <c r="A1107" s="77" t="s">
        <v>2248</v>
      </c>
      <c r="B1107" s="77" t="s">
        <v>2718</v>
      </c>
      <c r="C1107" s="3">
        <v>3029</v>
      </c>
      <c r="D1107" s="74" t="s">
        <v>684</v>
      </c>
      <c r="E1107" s="100">
        <v>1384.68</v>
      </c>
      <c r="F1107" s="100">
        <v>0</v>
      </c>
      <c r="G1107" s="100">
        <v>48.96</v>
      </c>
      <c r="H1107" s="100">
        <v>0</v>
      </c>
      <c r="I1107" s="100">
        <v>0</v>
      </c>
      <c r="J1107" s="130">
        <v>1433.64</v>
      </c>
      <c r="K1107" s="135" t="str">
        <f>IFERROR(VLOOKUP(C1107,'CEDARS School FRPL'!$C$4:$H$20003, 6, FALSE), "No")</f>
        <v>No</v>
      </c>
      <c r="L1107" s="94">
        <f>IFERROR(VLOOKUP($C1107,'CEDARS School FRPL'!$C$4:$G$20003,3,FALSE),"NO Enroll Rprtd")</f>
        <v>6.3100000000000003E-2</v>
      </c>
      <c r="N1107" s="167"/>
      <c r="O1107" s="136"/>
    </row>
    <row r="1108" spans="1:15">
      <c r="A1108" s="77" t="s">
        <v>2248</v>
      </c>
      <c r="B1108" s="77" t="s">
        <v>2718</v>
      </c>
      <c r="C1108" s="3">
        <v>3162</v>
      </c>
      <c r="D1108" s="74" t="s">
        <v>685</v>
      </c>
      <c r="E1108" s="100">
        <v>366.15</v>
      </c>
      <c r="F1108" s="100">
        <v>0</v>
      </c>
      <c r="G1108" s="100">
        <v>0</v>
      </c>
      <c r="H1108" s="100">
        <v>0</v>
      </c>
      <c r="I1108" s="100">
        <v>0</v>
      </c>
      <c r="J1108" s="130">
        <v>366.15</v>
      </c>
      <c r="K1108" s="135" t="str">
        <f>IFERROR(VLOOKUP(C1108,'CEDARS School FRPL'!$C$4:$H$20003, 6, FALSE), "No")</f>
        <v>No</v>
      </c>
      <c r="L1108" s="94">
        <f>IFERROR(VLOOKUP($C1108,'CEDARS School FRPL'!$C$4:$G$20003,3,FALSE),"NO Enroll Rprtd")</f>
        <v>1.6299999999999999E-2</v>
      </c>
      <c r="N1108" s="167"/>
      <c r="O1108" s="136"/>
    </row>
    <row r="1109" spans="1:15">
      <c r="A1109" s="77" t="s">
        <v>2248</v>
      </c>
      <c r="B1109" s="77" t="s">
        <v>2718</v>
      </c>
      <c r="C1109" s="3">
        <v>3219</v>
      </c>
      <c r="D1109" s="74" t="s">
        <v>686</v>
      </c>
      <c r="E1109" s="100">
        <v>951.16</v>
      </c>
      <c r="F1109" s="100">
        <v>0</v>
      </c>
      <c r="G1109" s="100">
        <v>0</v>
      </c>
      <c r="H1109" s="100">
        <v>0</v>
      </c>
      <c r="I1109" s="100">
        <v>0</v>
      </c>
      <c r="J1109" s="130">
        <v>951.16</v>
      </c>
      <c r="K1109" s="135" t="str">
        <f>IFERROR(VLOOKUP(C1109,'CEDARS School FRPL'!$C$4:$H$20003, 6, FALSE), "No")</f>
        <v>No</v>
      </c>
      <c r="L1109" s="94">
        <f>IFERROR(VLOOKUP($C1109,'CEDARS School FRPL'!$C$4:$G$20003,3,FALSE),"NO Enroll Rprtd")</f>
        <v>6.0299999999999999E-2</v>
      </c>
      <c r="N1109" s="167"/>
      <c r="O1109" s="136"/>
    </row>
    <row r="1110" spans="1:15">
      <c r="A1110" s="77" t="s">
        <v>2248</v>
      </c>
      <c r="B1110" s="77" t="s">
        <v>2718</v>
      </c>
      <c r="C1110" s="3">
        <v>3433</v>
      </c>
      <c r="D1110" s="74" t="s">
        <v>687</v>
      </c>
      <c r="E1110" s="100">
        <v>430.07</v>
      </c>
      <c r="F1110" s="100">
        <v>0</v>
      </c>
      <c r="G1110" s="100">
        <v>0</v>
      </c>
      <c r="H1110" s="100">
        <v>0</v>
      </c>
      <c r="I1110" s="100">
        <v>0</v>
      </c>
      <c r="J1110" s="130">
        <v>430.07</v>
      </c>
      <c r="K1110" s="135" t="str">
        <f>IFERROR(VLOOKUP(C1110,'CEDARS School FRPL'!$C$4:$H$20003, 6, FALSE), "No")</f>
        <v>No</v>
      </c>
      <c r="L1110" s="94">
        <f>IFERROR(VLOOKUP($C1110,'CEDARS School FRPL'!$C$4:$G$20003,3,FALSE),"NO Enroll Rprtd")</f>
        <v>7.1300000000000002E-2</v>
      </c>
      <c r="N1110" s="167"/>
      <c r="O1110" s="136"/>
    </row>
    <row r="1111" spans="1:15">
      <c r="A1111" s="77" t="s">
        <v>2248</v>
      </c>
      <c r="B1111" s="77" t="s">
        <v>2718</v>
      </c>
      <c r="C1111" s="3">
        <v>5447</v>
      </c>
      <c r="D1111" s="74" t="s">
        <v>688</v>
      </c>
      <c r="E1111" s="100">
        <v>373.88</v>
      </c>
      <c r="F1111" s="100">
        <v>0</v>
      </c>
      <c r="G1111" s="100">
        <v>0</v>
      </c>
      <c r="H1111" s="100">
        <v>0</v>
      </c>
      <c r="I1111" s="100">
        <v>0</v>
      </c>
      <c r="J1111" s="130">
        <v>373.88</v>
      </c>
      <c r="K1111" s="135" t="str">
        <f>IFERROR(VLOOKUP(C1111,'CEDARS School FRPL'!$C$4:$H$20003, 6, FALSE), "No")</f>
        <v>No</v>
      </c>
      <c r="L1111" s="94">
        <f>IFERROR(VLOOKUP($C1111,'CEDARS School FRPL'!$C$4:$G$20003,3,FALSE),"NO Enroll Rprtd")</f>
        <v>7.9100000000000004E-2</v>
      </c>
      <c r="N1111" s="167"/>
      <c r="O1111" s="136"/>
    </row>
    <row r="1112" spans="1:15">
      <c r="A1112" s="77" t="s">
        <v>2427</v>
      </c>
      <c r="B1112" s="77" t="s">
        <v>2719</v>
      </c>
      <c r="C1112" s="3">
        <v>1743</v>
      </c>
      <c r="D1112" s="74" t="s">
        <v>3148</v>
      </c>
      <c r="E1112" s="100">
        <v>0</v>
      </c>
      <c r="F1112" s="100">
        <v>0</v>
      </c>
      <c r="G1112" s="100">
        <v>0</v>
      </c>
      <c r="H1112" s="100">
        <v>0</v>
      </c>
      <c r="I1112" s="100">
        <v>0</v>
      </c>
      <c r="J1112" s="130">
        <v>0</v>
      </c>
      <c r="K1112" s="135" t="str">
        <f>IFERROR(VLOOKUP(C1112,'CEDARS School FRPL'!$C$4:$H$20003, 6, FALSE), "No")</f>
        <v>No</v>
      </c>
      <c r="L1112" s="94">
        <f>IFERROR(VLOOKUP($C1112,'CEDARS School FRPL'!$C$4:$G$20003,3,FALSE),"NO Enroll Rprtd")</f>
        <v>0</v>
      </c>
      <c r="N1112" s="167"/>
      <c r="O1112" s="136"/>
    </row>
    <row r="1113" spans="1:15">
      <c r="A1113" s="77" t="s">
        <v>2427</v>
      </c>
      <c r="B1113" s="77" t="s">
        <v>2719</v>
      </c>
      <c r="C1113" s="3">
        <v>2554</v>
      </c>
      <c r="D1113" s="74" t="s">
        <v>2013</v>
      </c>
      <c r="E1113" s="100">
        <v>461.2</v>
      </c>
      <c r="F1113" s="100">
        <v>0</v>
      </c>
      <c r="G1113" s="100">
        <v>63.739999999999995</v>
      </c>
      <c r="H1113" s="100">
        <v>0</v>
      </c>
      <c r="I1113" s="100">
        <v>0</v>
      </c>
      <c r="J1113" s="130">
        <v>524.93999999999994</v>
      </c>
      <c r="K1113" s="135" t="str">
        <f>IFERROR(VLOOKUP(C1113,'CEDARS School FRPL'!$C$4:$H$20003, 6, FALSE), "No")</f>
        <v>No</v>
      </c>
      <c r="L1113" s="94">
        <f>IFERROR(VLOOKUP($C1113,'CEDARS School FRPL'!$C$4:$G$20003,3,FALSE),"NO Enroll Rprtd")</f>
        <v>0.26979999999999998</v>
      </c>
      <c r="N1113" s="167"/>
      <c r="O1113" s="136"/>
    </row>
    <row r="1114" spans="1:15">
      <c r="A1114" s="77" t="s">
        <v>2427</v>
      </c>
      <c r="B1114" s="77" t="s">
        <v>2719</v>
      </c>
      <c r="C1114" s="3">
        <v>2584</v>
      </c>
      <c r="D1114" s="74" t="s">
        <v>2014</v>
      </c>
      <c r="E1114" s="100">
        <v>723.22</v>
      </c>
      <c r="F1114" s="100">
        <v>44.44</v>
      </c>
      <c r="G1114" s="100">
        <v>0</v>
      </c>
      <c r="H1114" s="100">
        <v>0</v>
      </c>
      <c r="I1114" s="100">
        <v>0</v>
      </c>
      <c r="J1114" s="130">
        <v>767.66000000000008</v>
      </c>
      <c r="K1114" s="135" t="str">
        <f>IFERROR(VLOOKUP(C1114,'CEDARS School FRPL'!$C$4:$H$20003, 6, FALSE), "No")</f>
        <v>No</v>
      </c>
      <c r="L1114" s="94">
        <f>IFERROR(VLOOKUP($C1114,'CEDARS School FRPL'!$C$4:$G$20003,3,FALSE),"NO Enroll Rprtd")</f>
        <v>0.36930000000000002</v>
      </c>
      <c r="N1114" s="167"/>
      <c r="O1114" s="136"/>
    </row>
    <row r="1115" spans="1:15">
      <c r="A1115" s="77" t="s">
        <v>2427</v>
      </c>
      <c r="B1115" s="77" t="s">
        <v>2719</v>
      </c>
      <c r="C1115" s="3">
        <v>3930</v>
      </c>
      <c r="D1115" s="74" t="s">
        <v>922</v>
      </c>
      <c r="E1115" s="100">
        <v>344.17</v>
      </c>
      <c r="F1115" s="100">
        <v>0</v>
      </c>
      <c r="G1115" s="100">
        <v>0</v>
      </c>
      <c r="H1115" s="100">
        <v>0</v>
      </c>
      <c r="I1115" s="100">
        <v>0</v>
      </c>
      <c r="J1115" s="130">
        <v>344.17</v>
      </c>
      <c r="K1115" s="135" t="str">
        <f>IFERROR(VLOOKUP(C1115,'CEDARS School FRPL'!$C$4:$H$20003, 6, FALSE), "No")</f>
        <v>No</v>
      </c>
      <c r="L1115" s="94">
        <f>IFERROR(VLOOKUP($C1115,'CEDARS School FRPL'!$C$4:$G$20003,3,FALSE),"NO Enroll Rprtd")</f>
        <v>0.3644</v>
      </c>
      <c r="N1115" s="167"/>
      <c r="O1115" s="136"/>
    </row>
    <row r="1116" spans="1:15">
      <c r="A1116" s="77" t="s">
        <v>2427</v>
      </c>
      <c r="B1116" s="77" t="s">
        <v>2719</v>
      </c>
      <c r="C1116" s="3">
        <v>5047</v>
      </c>
      <c r="D1116" s="74" t="s">
        <v>2015</v>
      </c>
      <c r="E1116" s="100">
        <v>214.18</v>
      </c>
      <c r="F1116" s="100">
        <v>0</v>
      </c>
      <c r="G1116" s="100">
        <v>0</v>
      </c>
      <c r="H1116" s="100">
        <v>0</v>
      </c>
      <c r="I1116" s="100">
        <v>0</v>
      </c>
      <c r="J1116" s="130">
        <v>214.18</v>
      </c>
      <c r="K1116" s="135" t="str">
        <f>IFERROR(VLOOKUP(C1116,'CEDARS School FRPL'!$C$4:$H$20003, 6, FALSE), "No")</f>
        <v>No</v>
      </c>
      <c r="L1116" s="94">
        <f>IFERROR(VLOOKUP($C1116,'CEDARS School FRPL'!$C$4:$G$20003,3,FALSE),"NO Enroll Rprtd")</f>
        <v>0.13020000000000001</v>
      </c>
      <c r="N1116" s="167"/>
      <c r="O1116" s="136"/>
    </row>
    <row r="1117" spans="1:15">
      <c r="A1117" s="77" t="s">
        <v>2427</v>
      </c>
      <c r="B1117" s="77" t="s">
        <v>2719</v>
      </c>
      <c r="C1117" s="3">
        <v>5448</v>
      </c>
      <c r="D1117" s="74" t="s">
        <v>2016</v>
      </c>
      <c r="E1117" s="100">
        <v>0</v>
      </c>
      <c r="F1117" s="100">
        <v>0</v>
      </c>
      <c r="G1117" s="100">
        <v>0</v>
      </c>
      <c r="H1117" s="100">
        <v>21</v>
      </c>
      <c r="I1117" s="100">
        <v>0</v>
      </c>
      <c r="J1117" s="130">
        <v>21</v>
      </c>
      <c r="K1117" s="135" t="str">
        <f>IFERROR(VLOOKUP(C1117,'CEDARS School FRPL'!$C$4:$H$20003, 6, FALSE), "No")</f>
        <v>No</v>
      </c>
      <c r="L1117" s="94">
        <f>IFERROR(VLOOKUP($C1117,'CEDARS School FRPL'!$C$4:$G$20003,3,FALSE),"NO Enroll Rprtd")</f>
        <v>0.31940000000000002</v>
      </c>
      <c r="N1117" s="167"/>
      <c r="O1117" s="136"/>
    </row>
    <row r="1118" spans="1:15">
      <c r="A1118" s="77" t="s">
        <v>2322</v>
      </c>
      <c r="B1118" s="77" t="s">
        <v>2720</v>
      </c>
      <c r="C1118" s="3">
        <v>1621</v>
      </c>
      <c r="D1118" s="74" t="s">
        <v>3195</v>
      </c>
      <c r="E1118" s="100">
        <v>33.81</v>
      </c>
      <c r="F1118" s="100">
        <v>0</v>
      </c>
      <c r="G1118" s="100">
        <v>0.25</v>
      </c>
      <c r="H1118" s="100">
        <v>0</v>
      </c>
      <c r="I1118" s="100">
        <v>0</v>
      </c>
      <c r="J1118" s="130">
        <v>34.06</v>
      </c>
      <c r="K1118" s="135" t="str">
        <f>IFERROR(VLOOKUP(C1118,'CEDARS School FRPL'!$C$4:$H$20003, 6, FALSE), "No")</f>
        <v>Yes</v>
      </c>
      <c r="L1118" s="94">
        <f>IFERROR(VLOOKUP($C1118,'CEDARS School FRPL'!$C$4:$G$20003,3,FALSE),"NO Enroll Rprtd")</f>
        <v>0.5595</v>
      </c>
      <c r="N1118" s="167"/>
      <c r="O1118" s="136"/>
    </row>
    <row r="1119" spans="1:15">
      <c r="A1119" s="77" t="s">
        <v>2322</v>
      </c>
      <c r="B1119" s="77" t="s">
        <v>2720</v>
      </c>
      <c r="C1119" s="3">
        <v>1845</v>
      </c>
      <c r="D1119" s="74" t="s">
        <v>1222</v>
      </c>
      <c r="E1119" s="100">
        <v>28.35</v>
      </c>
      <c r="F1119" s="100">
        <v>0</v>
      </c>
      <c r="G1119" s="100">
        <v>0</v>
      </c>
      <c r="H1119" s="100">
        <v>0</v>
      </c>
      <c r="I1119" s="100">
        <v>0</v>
      </c>
      <c r="J1119" s="130">
        <v>28.35</v>
      </c>
      <c r="K1119" s="135" t="str">
        <f>IFERROR(VLOOKUP(C1119,'CEDARS School FRPL'!$C$4:$H$20003, 6, FALSE), "No")</f>
        <v>No</v>
      </c>
      <c r="L1119" s="94">
        <f>IFERROR(VLOOKUP($C1119,'CEDARS School FRPL'!$C$4:$G$20003,3,FALSE),"NO Enroll Rprtd")</f>
        <v>0.4083</v>
      </c>
      <c r="N1119" s="167"/>
      <c r="O1119" s="136"/>
    </row>
    <row r="1120" spans="1:15">
      <c r="A1120" s="77" t="s">
        <v>2322</v>
      </c>
      <c r="B1120" s="77" t="s">
        <v>2720</v>
      </c>
      <c r="C1120" s="3">
        <v>2146</v>
      </c>
      <c r="D1120" s="74" t="s">
        <v>1223</v>
      </c>
      <c r="E1120" s="100">
        <v>338.77</v>
      </c>
      <c r="F1120" s="100">
        <v>0</v>
      </c>
      <c r="G1120" s="100">
        <v>14.12</v>
      </c>
      <c r="H1120" s="100">
        <v>0</v>
      </c>
      <c r="I1120" s="100">
        <v>0</v>
      </c>
      <c r="J1120" s="130">
        <v>352.89</v>
      </c>
      <c r="K1120" s="135" t="str">
        <f>IFERROR(VLOOKUP(C1120,'CEDARS School FRPL'!$C$4:$H$20003, 6, FALSE), "No")</f>
        <v>No</v>
      </c>
      <c r="L1120" s="94">
        <f>IFERROR(VLOOKUP($C1120,'CEDARS School FRPL'!$C$4:$G$20003,3,FALSE),"NO Enroll Rprtd")</f>
        <v>0.36919999999999997</v>
      </c>
      <c r="N1120" s="167"/>
      <c r="O1120" s="136"/>
    </row>
    <row r="1121" spans="1:15">
      <c r="A1121" s="77" t="s">
        <v>2322</v>
      </c>
      <c r="B1121" s="77" t="s">
        <v>2720</v>
      </c>
      <c r="C1121" s="3">
        <v>4501</v>
      </c>
      <c r="D1121" s="74" t="s">
        <v>1224</v>
      </c>
      <c r="E1121" s="100">
        <v>347.78</v>
      </c>
      <c r="F1121" s="100">
        <v>0</v>
      </c>
      <c r="G1121" s="100">
        <v>0</v>
      </c>
      <c r="H1121" s="100">
        <v>0</v>
      </c>
      <c r="I1121" s="100">
        <v>0</v>
      </c>
      <c r="J1121" s="130">
        <v>347.78</v>
      </c>
      <c r="K1121" s="135" t="str">
        <f>IFERROR(VLOOKUP(C1121,'CEDARS School FRPL'!$C$4:$H$20003, 6, FALSE), "No")</f>
        <v>No</v>
      </c>
      <c r="L1121" s="94">
        <f>IFERROR(VLOOKUP($C1121,'CEDARS School FRPL'!$C$4:$G$20003,3,FALSE),"NO Enroll Rprtd")</f>
        <v>0.35470000000000002</v>
      </c>
      <c r="N1121" s="167"/>
      <c r="O1121" s="136"/>
    </row>
    <row r="1122" spans="1:15">
      <c r="A1122" s="77" t="s">
        <v>2363</v>
      </c>
      <c r="B1122" s="77" t="s">
        <v>2721</v>
      </c>
      <c r="C1122" s="3">
        <v>3406</v>
      </c>
      <c r="D1122" s="74" t="s">
        <v>1507</v>
      </c>
      <c r="E1122" s="100">
        <v>41</v>
      </c>
      <c r="F1122" s="100">
        <v>0</v>
      </c>
      <c r="G1122" s="100">
        <v>0</v>
      </c>
      <c r="H1122" s="100">
        <v>0</v>
      </c>
      <c r="I1122" s="100">
        <v>0</v>
      </c>
      <c r="J1122" s="130">
        <v>41</v>
      </c>
      <c r="K1122" s="135" t="str">
        <f>IFERROR(VLOOKUP(C1122,'CEDARS School FRPL'!$C$4:$H$20003, 6, FALSE), "No")</f>
        <v>No</v>
      </c>
      <c r="L1122" s="94">
        <f>IFERROR(VLOOKUP($C1122,'CEDARS School FRPL'!$C$4:$G$20003,3,FALSE),"NO Enroll Rprtd")</f>
        <v>0.34739999999999999</v>
      </c>
      <c r="N1122" s="167"/>
      <c r="O1122" s="136"/>
    </row>
    <row r="1123" spans="1:15">
      <c r="A1123" t="s">
        <v>2363</v>
      </c>
      <c r="B1123" s="77" t="s">
        <v>2721</v>
      </c>
      <c r="C1123" s="3">
        <v>5480</v>
      </c>
      <c r="D1123" s="74" t="s">
        <v>2522</v>
      </c>
      <c r="E1123" s="100">
        <v>17.91</v>
      </c>
      <c r="F1123" s="100">
        <v>0</v>
      </c>
      <c r="G1123" s="100">
        <v>0.08</v>
      </c>
      <c r="H1123" s="100">
        <v>0</v>
      </c>
      <c r="I1123" s="100">
        <v>0</v>
      </c>
      <c r="J1123" s="130">
        <v>17.989999999999998</v>
      </c>
      <c r="K1123" s="135" t="str">
        <f>IFERROR(VLOOKUP(C1123,'CEDARS School FRPL'!$C$4:$H$20003, 6, FALSE), "No")</f>
        <v>No</v>
      </c>
      <c r="L1123" s="94">
        <f>IFERROR(VLOOKUP($C1123,'CEDARS School FRPL'!$C$4:$G$20003,3,FALSE),"NO Enroll Rprtd")</f>
        <v>0.22919999999999999</v>
      </c>
      <c r="N1123" s="167"/>
      <c r="O1123" s="136"/>
    </row>
    <row r="1124" spans="1:15">
      <c r="A1124" s="77" t="s">
        <v>2372</v>
      </c>
      <c r="B1124" s="77" t="s">
        <v>2722</v>
      </c>
      <c r="C1124" s="3">
        <v>1570</v>
      </c>
      <c r="D1124" s="74" t="s">
        <v>2936</v>
      </c>
      <c r="E1124" s="100">
        <v>0</v>
      </c>
      <c r="F1124" s="100">
        <v>0</v>
      </c>
      <c r="G1124" s="100">
        <v>0</v>
      </c>
      <c r="H1124" s="100">
        <v>0</v>
      </c>
      <c r="I1124" s="100">
        <v>0</v>
      </c>
      <c r="J1124" s="130">
        <v>0</v>
      </c>
      <c r="K1124" s="135" t="str">
        <f>IFERROR(VLOOKUP(C1124,'CEDARS School FRPL'!$C$4:$H$20003, 6, FALSE), "No")</f>
        <v>No</v>
      </c>
      <c r="L1124" s="94">
        <f>IFERROR(VLOOKUP($C1124,'CEDARS School FRPL'!$C$4:$G$20003,3,FALSE),"NO Enroll Rprtd")</f>
        <v>0</v>
      </c>
      <c r="N1124" s="167"/>
      <c r="O1124" s="136"/>
    </row>
    <row r="1125" spans="1:15">
      <c r="A1125" s="77" t="s">
        <v>2372</v>
      </c>
      <c r="B1125" s="77" t="s">
        <v>2722</v>
      </c>
      <c r="C1125" s="3">
        <v>1643</v>
      </c>
      <c r="D1125" s="74" t="s">
        <v>1627</v>
      </c>
      <c r="E1125" s="100">
        <v>21.89</v>
      </c>
      <c r="F1125" s="100">
        <v>0</v>
      </c>
      <c r="G1125" s="100">
        <v>0</v>
      </c>
      <c r="H1125" s="100">
        <v>0</v>
      </c>
      <c r="I1125" s="100">
        <v>0</v>
      </c>
      <c r="J1125" s="130">
        <v>21.89</v>
      </c>
      <c r="K1125" s="135" t="str">
        <f>IFERROR(VLOOKUP(C1125,'CEDARS School FRPL'!$C$4:$H$20003, 6, FALSE), "No")</f>
        <v>No</v>
      </c>
      <c r="L1125" s="94">
        <f>IFERROR(VLOOKUP($C1125,'CEDARS School FRPL'!$C$4:$G$20003,3,FALSE),"NO Enroll Rprtd")</f>
        <v>0.41260000000000002</v>
      </c>
      <c r="N1125" s="167"/>
      <c r="O1125" s="136"/>
    </row>
    <row r="1126" spans="1:15">
      <c r="A1126" s="77" t="s">
        <v>2372</v>
      </c>
      <c r="B1126" s="77" t="s">
        <v>2722</v>
      </c>
      <c r="C1126" s="3">
        <v>1777</v>
      </c>
      <c r="D1126" s="74" t="s">
        <v>1628</v>
      </c>
      <c r="E1126" s="100">
        <v>883.1</v>
      </c>
      <c r="F1126" s="100">
        <v>0</v>
      </c>
      <c r="G1126" s="100">
        <v>36.200000000000003</v>
      </c>
      <c r="H1126" s="100">
        <v>0</v>
      </c>
      <c r="I1126" s="100">
        <v>0</v>
      </c>
      <c r="J1126" s="130">
        <v>919.30000000000007</v>
      </c>
      <c r="K1126" s="135" t="str">
        <f>IFERROR(VLOOKUP(C1126,'CEDARS School FRPL'!$C$4:$H$20003, 6, FALSE), "No")</f>
        <v>No</v>
      </c>
      <c r="L1126" s="94">
        <f>IFERROR(VLOOKUP($C1126,'CEDARS School FRPL'!$C$4:$G$20003,3,FALSE),"NO Enroll Rprtd")</f>
        <v>0.1822</v>
      </c>
      <c r="N1126" s="167"/>
      <c r="O1126" s="136"/>
    </row>
    <row r="1127" spans="1:15">
      <c r="A1127" s="77" t="s">
        <v>2372</v>
      </c>
      <c r="B1127" s="77" t="s">
        <v>2722</v>
      </c>
      <c r="C1127" s="3">
        <v>1806</v>
      </c>
      <c r="D1127" s="74" t="s">
        <v>1629</v>
      </c>
      <c r="E1127" s="100">
        <v>41.08</v>
      </c>
      <c r="F1127" s="100">
        <v>0</v>
      </c>
      <c r="G1127" s="100">
        <v>0.28999999999999998</v>
      </c>
      <c r="H1127" s="100">
        <v>0</v>
      </c>
      <c r="I1127" s="100">
        <v>0</v>
      </c>
      <c r="J1127" s="130">
        <v>41.37</v>
      </c>
      <c r="K1127" s="135" t="str">
        <f>IFERROR(VLOOKUP(C1127,'CEDARS School FRPL'!$C$4:$H$20003, 6, FALSE), "No")</f>
        <v>Yes</v>
      </c>
      <c r="L1127" s="94">
        <f>IFERROR(VLOOKUP($C1127,'CEDARS School FRPL'!$C$4:$G$20003,3,FALSE),"NO Enroll Rprtd")</f>
        <v>0.60470000000000002</v>
      </c>
      <c r="N1127" s="167"/>
      <c r="O1127" s="136"/>
    </row>
    <row r="1128" spans="1:15">
      <c r="A1128" s="77" t="s">
        <v>2372</v>
      </c>
      <c r="B1128" s="77" t="s">
        <v>2722</v>
      </c>
      <c r="C1128" s="3">
        <v>2546</v>
      </c>
      <c r="D1128" s="74" t="s">
        <v>1630</v>
      </c>
      <c r="E1128" s="100">
        <v>334.91</v>
      </c>
      <c r="F1128" s="100">
        <v>0</v>
      </c>
      <c r="G1128" s="100">
        <v>0</v>
      </c>
      <c r="H1128" s="100">
        <v>0</v>
      </c>
      <c r="I1128" s="100">
        <v>0</v>
      </c>
      <c r="J1128" s="130">
        <v>334.91</v>
      </c>
      <c r="K1128" s="135" t="str">
        <f>IFERROR(VLOOKUP(C1128,'CEDARS School FRPL'!$C$4:$H$20003, 6, FALSE), "No")</f>
        <v>No</v>
      </c>
      <c r="L1128" s="94">
        <f>IFERROR(VLOOKUP($C1128,'CEDARS School FRPL'!$C$4:$G$20003,3,FALSE),"NO Enroll Rprtd")</f>
        <v>0.2238</v>
      </c>
      <c r="N1128" s="167"/>
      <c r="O1128" s="136"/>
    </row>
    <row r="1129" spans="1:15">
      <c r="A1129" s="77" t="s">
        <v>2372</v>
      </c>
      <c r="B1129" s="77" t="s">
        <v>2722</v>
      </c>
      <c r="C1129" s="3">
        <v>3060</v>
      </c>
      <c r="D1129" s="74" t="s">
        <v>1631</v>
      </c>
      <c r="E1129" s="100">
        <v>523.13</v>
      </c>
      <c r="F1129" s="100">
        <v>16</v>
      </c>
      <c r="G1129" s="100">
        <v>0</v>
      </c>
      <c r="H1129" s="100">
        <v>0</v>
      </c>
      <c r="I1129" s="100">
        <v>0</v>
      </c>
      <c r="J1129" s="130">
        <v>539.13</v>
      </c>
      <c r="K1129" s="135" t="str">
        <f>IFERROR(VLOOKUP(C1129,'CEDARS School FRPL'!$C$4:$H$20003, 6, FALSE), "No")</f>
        <v>Yes</v>
      </c>
      <c r="L1129" s="94">
        <f>IFERROR(VLOOKUP($C1129,'CEDARS School FRPL'!$C$4:$G$20003,3,FALSE),"NO Enroll Rprtd")</f>
        <v>0.67479999999999996</v>
      </c>
      <c r="N1129" s="167"/>
      <c r="O1129" s="136"/>
    </row>
    <row r="1130" spans="1:15">
      <c r="A1130" s="77" t="s">
        <v>2372</v>
      </c>
      <c r="B1130" s="77" t="s">
        <v>2722</v>
      </c>
      <c r="C1130" s="3">
        <v>4159</v>
      </c>
      <c r="D1130" s="74" t="s">
        <v>1632</v>
      </c>
      <c r="E1130" s="100">
        <v>516.94000000000005</v>
      </c>
      <c r="F1130" s="100">
        <v>0</v>
      </c>
      <c r="G1130" s="100">
        <v>0</v>
      </c>
      <c r="H1130" s="100">
        <v>0</v>
      </c>
      <c r="I1130" s="100">
        <v>0</v>
      </c>
      <c r="J1130" s="130">
        <v>516.94000000000005</v>
      </c>
      <c r="K1130" s="135" t="str">
        <f>IFERROR(VLOOKUP(C1130,'CEDARS School FRPL'!$C$4:$H$20003, 6, FALSE), "No")</f>
        <v>No</v>
      </c>
      <c r="L1130" s="94">
        <f>IFERROR(VLOOKUP($C1130,'CEDARS School FRPL'!$C$4:$G$20003,3,FALSE),"NO Enroll Rprtd")</f>
        <v>0.2525</v>
      </c>
      <c r="N1130" s="167"/>
      <c r="O1130" s="136"/>
    </row>
    <row r="1131" spans="1:15">
      <c r="A1131" s="77" t="s">
        <v>2372</v>
      </c>
      <c r="B1131" s="77" t="s">
        <v>2722</v>
      </c>
      <c r="C1131" s="3">
        <v>4362</v>
      </c>
      <c r="D1131" s="74" t="s">
        <v>1633</v>
      </c>
      <c r="E1131" s="100">
        <v>415.93</v>
      </c>
      <c r="F1131" s="100">
        <v>17</v>
      </c>
      <c r="G1131" s="100">
        <v>0</v>
      </c>
      <c r="H1131" s="100">
        <v>0</v>
      </c>
      <c r="I1131" s="100">
        <v>0</v>
      </c>
      <c r="J1131" s="130">
        <v>432.93</v>
      </c>
      <c r="K1131" s="135" t="str">
        <f>IFERROR(VLOOKUP(C1131,'CEDARS School FRPL'!$C$4:$H$20003, 6, FALSE), "No")</f>
        <v>No</v>
      </c>
      <c r="L1131" s="94">
        <f>IFERROR(VLOOKUP($C1131,'CEDARS School FRPL'!$C$4:$G$20003,3,FALSE),"NO Enroll Rprtd")</f>
        <v>0.1812</v>
      </c>
      <c r="N1131" s="167"/>
      <c r="O1131" s="136"/>
    </row>
    <row r="1132" spans="1:15">
      <c r="A1132" s="77" t="s">
        <v>2372</v>
      </c>
      <c r="B1132" s="77" t="s">
        <v>2722</v>
      </c>
      <c r="C1132" s="3">
        <v>4528</v>
      </c>
      <c r="D1132" s="74" t="s">
        <v>1634</v>
      </c>
      <c r="E1132" s="100">
        <v>1285.8499999999999</v>
      </c>
      <c r="F1132" s="100">
        <v>0</v>
      </c>
      <c r="G1132" s="100">
        <v>121.07000000000001</v>
      </c>
      <c r="H1132" s="100">
        <v>0</v>
      </c>
      <c r="I1132" s="100">
        <v>0</v>
      </c>
      <c r="J1132" s="130">
        <v>1406.9199999999998</v>
      </c>
      <c r="K1132" s="135" t="str">
        <f>IFERROR(VLOOKUP(C1132,'CEDARS School FRPL'!$C$4:$H$20003, 6, FALSE), "No")</f>
        <v>No</v>
      </c>
      <c r="L1132" s="94">
        <f>IFERROR(VLOOKUP($C1132,'CEDARS School FRPL'!$C$4:$G$20003,3,FALSE),"NO Enroll Rprtd")</f>
        <v>0.37069999999999997</v>
      </c>
      <c r="N1132" s="167"/>
      <c r="O1132" s="136"/>
    </row>
    <row r="1133" spans="1:15">
      <c r="A1133" s="77" t="s">
        <v>2372</v>
      </c>
      <c r="B1133" s="77" t="s">
        <v>2722</v>
      </c>
      <c r="C1133" s="3">
        <v>4544</v>
      </c>
      <c r="D1133" s="74" t="s">
        <v>1635</v>
      </c>
      <c r="E1133" s="100">
        <v>308.83999999999997</v>
      </c>
      <c r="F1133" s="100">
        <v>0</v>
      </c>
      <c r="G1133" s="100">
        <v>0</v>
      </c>
      <c r="H1133" s="100">
        <v>0</v>
      </c>
      <c r="I1133" s="100">
        <v>0</v>
      </c>
      <c r="J1133" s="130">
        <v>308.83999999999997</v>
      </c>
      <c r="K1133" s="135" t="str">
        <f>IFERROR(VLOOKUP(C1133,'CEDARS School FRPL'!$C$4:$H$20003, 6, FALSE), "No")</f>
        <v>No</v>
      </c>
      <c r="L1133" s="94">
        <f>IFERROR(VLOOKUP($C1133,'CEDARS School FRPL'!$C$4:$G$20003,3,FALSE),"NO Enroll Rprtd")</f>
        <v>0.34610000000000002</v>
      </c>
      <c r="N1133" s="167"/>
      <c r="O1133" s="136"/>
    </row>
    <row r="1134" spans="1:15">
      <c r="A1134" s="77" t="s">
        <v>2372</v>
      </c>
      <c r="B1134" s="77" t="s">
        <v>2722</v>
      </c>
      <c r="C1134" s="3">
        <v>4594</v>
      </c>
      <c r="D1134" s="74" t="s">
        <v>1636</v>
      </c>
      <c r="E1134" s="100">
        <v>356</v>
      </c>
      <c r="F1134" s="100">
        <v>17.440000000000001</v>
      </c>
      <c r="G1134" s="100">
        <v>0</v>
      </c>
      <c r="H1134" s="100">
        <v>0</v>
      </c>
      <c r="I1134" s="100">
        <v>0</v>
      </c>
      <c r="J1134" s="130">
        <v>373.44</v>
      </c>
      <c r="K1134" s="135" t="str">
        <f>IFERROR(VLOOKUP(C1134,'CEDARS School FRPL'!$C$4:$H$20003, 6, FALSE), "No")</f>
        <v>No</v>
      </c>
      <c r="L1134" s="94">
        <f>IFERROR(VLOOKUP($C1134,'CEDARS School FRPL'!$C$4:$G$20003,3,FALSE),"NO Enroll Rprtd")</f>
        <v>0.41799999999999998</v>
      </c>
      <c r="N1134" s="167"/>
      <c r="O1134" s="136"/>
    </row>
    <row r="1135" spans="1:15">
      <c r="A1135" s="77" t="s">
        <v>2372</v>
      </c>
      <c r="B1135" s="77" t="s">
        <v>2722</v>
      </c>
      <c r="C1135" s="3">
        <v>5040</v>
      </c>
      <c r="D1135" s="74" t="s">
        <v>1637</v>
      </c>
      <c r="E1135" s="100">
        <v>753.83</v>
      </c>
      <c r="F1135" s="100">
        <v>0</v>
      </c>
      <c r="G1135" s="100">
        <v>0</v>
      </c>
      <c r="H1135" s="100">
        <v>0</v>
      </c>
      <c r="I1135" s="100">
        <v>0</v>
      </c>
      <c r="J1135" s="130">
        <v>753.83</v>
      </c>
      <c r="K1135" s="135" t="str">
        <f>IFERROR(VLOOKUP(C1135,'CEDARS School FRPL'!$C$4:$H$20003, 6, FALSE), "No")</f>
        <v>No</v>
      </c>
      <c r="L1135" s="94">
        <f>IFERROR(VLOOKUP($C1135,'CEDARS School FRPL'!$C$4:$G$20003,3,FALSE),"NO Enroll Rprtd")</f>
        <v>0.42920000000000003</v>
      </c>
      <c r="N1135" s="167"/>
      <c r="O1135" s="136"/>
    </row>
    <row r="1136" spans="1:15">
      <c r="A1136" s="77" t="s">
        <v>2228</v>
      </c>
      <c r="B1136" s="77" t="s">
        <v>2723</v>
      </c>
      <c r="C1136" s="3">
        <v>2180</v>
      </c>
      <c r="D1136" s="74" t="s">
        <v>478</v>
      </c>
      <c r="E1136" s="100">
        <v>632.79999999999995</v>
      </c>
      <c r="F1136" s="100">
        <v>0</v>
      </c>
      <c r="G1136" s="100">
        <v>86.39</v>
      </c>
      <c r="H1136" s="100">
        <v>22.89</v>
      </c>
      <c r="I1136" s="100">
        <v>0</v>
      </c>
      <c r="J1136" s="130">
        <v>742.07999999999993</v>
      </c>
      <c r="K1136" s="135" t="str">
        <f>IFERROR(VLOOKUP(C1136,'CEDARS School FRPL'!$C$4:$H$20003, 6, FALSE), "No")</f>
        <v>No</v>
      </c>
      <c r="L1136" s="94">
        <f>IFERROR(VLOOKUP($C1136,'CEDARS School FRPL'!$C$4:$G$20003,3,FALSE),"NO Enroll Rprtd")</f>
        <v>0.35639999999999999</v>
      </c>
      <c r="N1136" s="167"/>
      <c r="O1136" s="136"/>
    </row>
    <row r="1137" spans="1:15">
      <c r="A1137" s="77" t="s">
        <v>2228</v>
      </c>
      <c r="B1137" s="77" t="s">
        <v>2723</v>
      </c>
      <c r="C1137" s="3">
        <v>3374</v>
      </c>
      <c r="D1137" s="74" t="s">
        <v>479</v>
      </c>
      <c r="E1137" s="100">
        <v>402.79</v>
      </c>
      <c r="F1137" s="100">
        <v>0</v>
      </c>
      <c r="G1137" s="100">
        <v>0</v>
      </c>
      <c r="H1137" s="100">
        <v>0</v>
      </c>
      <c r="I1137" s="100">
        <v>0</v>
      </c>
      <c r="J1137" s="130">
        <v>402.79</v>
      </c>
      <c r="K1137" s="135" t="str">
        <f>IFERROR(VLOOKUP(C1137,'CEDARS School FRPL'!$C$4:$H$20003, 6, FALSE), "No")</f>
        <v>No</v>
      </c>
      <c r="L1137" s="94">
        <f>IFERROR(VLOOKUP($C1137,'CEDARS School FRPL'!$C$4:$G$20003,3,FALSE),"NO Enroll Rprtd")</f>
        <v>0.39789999999999998</v>
      </c>
      <c r="N1137" s="167"/>
      <c r="O1137" s="136"/>
    </row>
    <row r="1138" spans="1:15">
      <c r="A1138" s="77" t="s">
        <v>2228</v>
      </c>
      <c r="B1138" s="77" t="s">
        <v>2723</v>
      </c>
      <c r="C1138" s="3">
        <v>3661</v>
      </c>
      <c r="D1138" s="74" t="s">
        <v>480</v>
      </c>
      <c r="E1138" s="100">
        <v>275.58</v>
      </c>
      <c r="F1138" s="100">
        <v>47.2</v>
      </c>
      <c r="G1138" s="100">
        <v>0</v>
      </c>
      <c r="H1138" s="100">
        <v>0</v>
      </c>
      <c r="I1138" s="100">
        <v>0</v>
      </c>
      <c r="J1138" s="130">
        <v>322.77999999999997</v>
      </c>
      <c r="K1138" s="135" t="str">
        <f>IFERROR(VLOOKUP(C1138,'CEDARS School FRPL'!$C$4:$H$20003, 6, FALSE), "No")</f>
        <v>No</v>
      </c>
      <c r="L1138" s="94">
        <f>IFERROR(VLOOKUP($C1138,'CEDARS School FRPL'!$C$4:$G$20003,3,FALSE),"NO Enroll Rprtd")</f>
        <v>0.41089999999999999</v>
      </c>
      <c r="N1138" s="167"/>
      <c r="O1138" s="136"/>
    </row>
    <row r="1139" spans="1:15">
      <c r="A1139" s="77" t="s">
        <v>2292</v>
      </c>
      <c r="B1139" s="77" t="s">
        <v>2724</v>
      </c>
      <c r="C1139" s="3">
        <v>2678</v>
      </c>
      <c r="D1139" s="74" t="s">
        <v>1117</v>
      </c>
      <c r="E1139" s="100">
        <v>180.77</v>
      </c>
      <c r="F1139" s="100">
        <v>20</v>
      </c>
      <c r="G1139" s="100">
        <v>0</v>
      </c>
      <c r="H1139" s="100">
        <v>0</v>
      </c>
      <c r="I1139" s="100">
        <v>0</v>
      </c>
      <c r="J1139" s="130">
        <v>200.77</v>
      </c>
      <c r="K1139" s="135" t="str">
        <f>IFERROR(VLOOKUP(C1139,'CEDARS School FRPL'!$C$4:$H$20003, 6, FALSE), "No")</f>
        <v>Yes</v>
      </c>
      <c r="L1139" s="94">
        <f>IFERROR(VLOOKUP($C1139,'CEDARS School FRPL'!$C$4:$G$20003,3,FALSE),"NO Enroll Rprtd")</f>
        <v>0.55630000000000002</v>
      </c>
      <c r="N1139" s="167"/>
      <c r="O1139" s="136"/>
    </row>
    <row r="1140" spans="1:15">
      <c r="A1140" s="77" t="s">
        <v>2292</v>
      </c>
      <c r="B1140" s="77" t="s">
        <v>2724</v>
      </c>
      <c r="C1140" s="3">
        <v>3112</v>
      </c>
      <c r="D1140" s="74" t="s">
        <v>1118</v>
      </c>
      <c r="E1140" s="100">
        <v>182.21</v>
      </c>
      <c r="F1140" s="100">
        <v>0</v>
      </c>
      <c r="G1140" s="100">
        <v>12.47</v>
      </c>
      <c r="H1140" s="100">
        <v>0.78</v>
      </c>
      <c r="I1140" s="100">
        <v>0</v>
      </c>
      <c r="J1140" s="130">
        <v>195.46</v>
      </c>
      <c r="K1140" s="135" t="str">
        <f>IFERROR(VLOOKUP(C1140,'CEDARS School FRPL'!$C$4:$H$20003, 6, FALSE), "No")</f>
        <v>Yes</v>
      </c>
      <c r="L1140" s="94">
        <f>IFERROR(VLOOKUP($C1140,'CEDARS School FRPL'!$C$4:$G$20003,3,FALSE),"NO Enroll Rprtd")</f>
        <v>0.58089999999999997</v>
      </c>
      <c r="N1140" s="167"/>
      <c r="O1140" s="136"/>
    </row>
    <row r="1141" spans="1:15">
      <c r="A1141" s="77" t="s">
        <v>2292</v>
      </c>
      <c r="B1141" s="77" t="s">
        <v>2724</v>
      </c>
      <c r="C1141" s="3">
        <v>5758</v>
      </c>
      <c r="D1141" s="74" t="s">
        <v>3284</v>
      </c>
      <c r="E1141" s="100">
        <v>35.56</v>
      </c>
      <c r="F1141" s="100">
        <v>0</v>
      </c>
      <c r="G1141" s="100">
        <v>0</v>
      </c>
      <c r="H1141" s="100">
        <v>0</v>
      </c>
      <c r="I1141" s="100">
        <v>0</v>
      </c>
      <c r="J1141" s="130">
        <v>35.56</v>
      </c>
      <c r="K1141" s="135" t="str">
        <f>IFERROR(VLOOKUP(C1141,'CEDARS School FRPL'!$C$4:$H$20003, 6, FALSE), "No")</f>
        <v>No</v>
      </c>
      <c r="L1141" s="94" t="str">
        <f>IFERROR(VLOOKUP($C1141,'CEDARS School FRPL'!$C$4:$G$20003,3,FALSE),"NO Enroll Rprtd")</f>
        <v>NO Enroll Rprtd</v>
      </c>
      <c r="N1141" s="167"/>
      <c r="O1141" s="136"/>
    </row>
    <row r="1142" spans="1:15">
      <c r="A1142" s="77" t="s">
        <v>2220</v>
      </c>
      <c r="B1142" s="77" t="s">
        <v>2725</v>
      </c>
      <c r="C1142" s="3">
        <v>2673</v>
      </c>
      <c r="D1142" s="74" t="s">
        <v>239</v>
      </c>
      <c r="E1142" s="100">
        <v>688.34</v>
      </c>
      <c r="F1142" s="100">
        <v>0</v>
      </c>
      <c r="G1142" s="100">
        <v>0</v>
      </c>
      <c r="H1142" s="100">
        <v>0</v>
      </c>
      <c r="I1142" s="100">
        <v>0</v>
      </c>
      <c r="J1142" s="130">
        <v>688.34</v>
      </c>
      <c r="K1142" s="135" t="str">
        <f>IFERROR(VLOOKUP(C1142,'CEDARS School FRPL'!$C$4:$H$20003, 6, FALSE), "No")</f>
        <v>Yes</v>
      </c>
      <c r="L1142" s="94">
        <f>IFERROR(VLOOKUP($C1142,'CEDARS School FRPL'!$C$4:$G$20003,3,FALSE),"NO Enroll Rprtd")</f>
        <v>0.64559999999999995</v>
      </c>
      <c r="N1142" s="167"/>
      <c r="O1142" s="136"/>
    </row>
    <row r="1143" spans="1:15">
      <c r="A1143" s="77" t="s">
        <v>2220</v>
      </c>
      <c r="B1143" s="77" t="s">
        <v>2725</v>
      </c>
      <c r="C1143" s="3">
        <v>2832</v>
      </c>
      <c r="D1143" s="74" t="s">
        <v>430</v>
      </c>
      <c r="E1143" s="100">
        <v>384.77</v>
      </c>
      <c r="F1143" s="100">
        <v>0</v>
      </c>
      <c r="G1143" s="100">
        <v>0</v>
      </c>
      <c r="H1143" s="100">
        <v>0</v>
      </c>
      <c r="I1143" s="100">
        <v>0</v>
      </c>
      <c r="J1143" s="130">
        <v>384.77</v>
      </c>
      <c r="K1143" s="135" t="str">
        <f>IFERROR(VLOOKUP(C1143,'CEDARS School FRPL'!$C$4:$H$20003, 6, FALSE), "No")</f>
        <v>Yes</v>
      </c>
      <c r="L1143" s="94">
        <f>IFERROR(VLOOKUP($C1143,'CEDARS School FRPL'!$C$4:$G$20003,3,FALSE),"NO Enroll Rprtd")</f>
        <v>0.5444</v>
      </c>
      <c r="N1143" s="167"/>
      <c r="O1143" s="136"/>
    </row>
    <row r="1144" spans="1:15">
      <c r="A1144" t="s">
        <v>2220</v>
      </c>
      <c r="B1144" s="77" t="s">
        <v>2725</v>
      </c>
      <c r="C1144" s="3">
        <v>2833</v>
      </c>
      <c r="D1144" s="74" t="s">
        <v>431</v>
      </c>
      <c r="E1144" s="100">
        <v>286.29000000000002</v>
      </c>
      <c r="F1144" s="100">
        <v>0</v>
      </c>
      <c r="G1144" s="100">
        <v>0</v>
      </c>
      <c r="H1144" s="100">
        <v>0</v>
      </c>
      <c r="I1144" s="100">
        <v>0</v>
      </c>
      <c r="J1144" s="130">
        <v>286.29000000000002</v>
      </c>
      <c r="K1144" s="135" t="str">
        <f>IFERROR(VLOOKUP(C1144,'CEDARS School FRPL'!$C$4:$H$20003, 6, FALSE), "No")</f>
        <v>Yes</v>
      </c>
      <c r="L1144" s="94">
        <f>IFERROR(VLOOKUP($C1144,'CEDARS School FRPL'!$C$4:$G$20003,3,FALSE),"NO Enroll Rprtd")</f>
        <v>0.70909999999999995</v>
      </c>
      <c r="N1144" s="167"/>
      <c r="O1144" s="136"/>
    </row>
    <row r="1145" spans="1:15">
      <c r="A1145" s="77" t="s">
        <v>2220</v>
      </c>
      <c r="B1145" s="77" t="s">
        <v>2725</v>
      </c>
      <c r="C1145" s="3">
        <v>2969</v>
      </c>
      <c r="D1145" s="74" t="s">
        <v>432</v>
      </c>
      <c r="E1145" s="100">
        <v>316.02</v>
      </c>
      <c r="F1145" s="100">
        <v>0</v>
      </c>
      <c r="G1145" s="100">
        <v>0</v>
      </c>
      <c r="H1145" s="100">
        <v>0</v>
      </c>
      <c r="I1145" s="100">
        <v>0</v>
      </c>
      <c r="J1145" s="130">
        <v>316.02</v>
      </c>
      <c r="K1145" s="135" t="str">
        <f>IFERROR(VLOOKUP(C1145,'CEDARS School FRPL'!$C$4:$H$20003, 6, FALSE), "No")</f>
        <v>Yes</v>
      </c>
      <c r="L1145" s="94">
        <f>IFERROR(VLOOKUP($C1145,'CEDARS School FRPL'!$C$4:$G$20003,3,FALSE),"NO Enroll Rprtd")</f>
        <v>0.67649999999999999</v>
      </c>
      <c r="M1145" s="94"/>
      <c r="N1145" s="167"/>
      <c r="O1145" s="136"/>
    </row>
    <row r="1146" spans="1:15">
      <c r="A1146" s="77" t="s">
        <v>2220</v>
      </c>
      <c r="B1146" s="77" t="s">
        <v>2725</v>
      </c>
      <c r="C1146" s="3">
        <v>2970</v>
      </c>
      <c r="D1146" s="74" t="s">
        <v>433</v>
      </c>
      <c r="E1146" s="100">
        <v>227.04</v>
      </c>
      <c r="F1146" s="100">
        <v>0</v>
      </c>
      <c r="G1146" s="100">
        <v>0</v>
      </c>
      <c r="H1146" s="100">
        <v>0</v>
      </c>
      <c r="I1146" s="100">
        <v>0</v>
      </c>
      <c r="J1146" s="130">
        <v>227.04</v>
      </c>
      <c r="K1146" s="135" t="str">
        <f>IFERROR(VLOOKUP(C1146,'CEDARS School FRPL'!$C$4:$H$20003, 6, FALSE), "No")</f>
        <v>Yes</v>
      </c>
      <c r="L1146" s="94">
        <f>IFERROR(VLOOKUP($C1146,'CEDARS School FRPL'!$C$4:$G$20003,3,FALSE),"NO Enroll Rprtd")</f>
        <v>0.75129999999999997</v>
      </c>
      <c r="N1146" s="167"/>
      <c r="O1146" s="136"/>
    </row>
    <row r="1147" spans="1:15">
      <c r="A1147" s="77" t="s">
        <v>2220</v>
      </c>
      <c r="B1147" s="77" t="s">
        <v>2725</v>
      </c>
      <c r="C1147" s="3">
        <v>3021</v>
      </c>
      <c r="D1147" s="74" t="s">
        <v>434</v>
      </c>
      <c r="E1147" s="100">
        <v>291.14999999999998</v>
      </c>
      <c r="F1147" s="100">
        <v>0</v>
      </c>
      <c r="G1147" s="100">
        <v>0</v>
      </c>
      <c r="H1147" s="100">
        <v>0</v>
      </c>
      <c r="I1147" s="100">
        <v>0</v>
      </c>
      <c r="J1147" s="130">
        <v>291.14999999999998</v>
      </c>
      <c r="K1147" s="135" t="str">
        <f>IFERROR(VLOOKUP(C1147,'CEDARS School FRPL'!$C$4:$H$20003, 6, FALSE), "No")</f>
        <v>Yes</v>
      </c>
      <c r="L1147" s="94">
        <f>IFERROR(VLOOKUP($C1147,'CEDARS School FRPL'!$C$4:$G$20003,3,FALSE),"NO Enroll Rprtd")</f>
        <v>0.78879999999999995</v>
      </c>
      <c r="N1147" s="167"/>
      <c r="O1147" s="136"/>
    </row>
    <row r="1148" spans="1:15">
      <c r="A1148" s="77" t="s">
        <v>2220</v>
      </c>
      <c r="B1148" s="77" t="s">
        <v>2725</v>
      </c>
      <c r="C1148" s="3">
        <v>3022</v>
      </c>
      <c r="D1148" s="74" t="s">
        <v>1960</v>
      </c>
      <c r="E1148" s="100">
        <v>891.2</v>
      </c>
      <c r="F1148" s="100">
        <v>0</v>
      </c>
      <c r="G1148" s="100">
        <v>0</v>
      </c>
      <c r="H1148" s="100">
        <v>0</v>
      </c>
      <c r="I1148" s="100">
        <v>0</v>
      </c>
      <c r="J1148" s="130">
        <v>891.2</v>
      </c>
      <c r="K1148" s="135" t="str">
        <f>IFERROR(VLOOKUP(C1148,'CEDARS School FRPL'!$C$4:$H$20003, 6, FALSE), "No")</f>
        <v>Yes</v>
      </c>
      <c r="L1148" s="94">
        <f>IFERROR(VLOOKUP($C1148,'CEDARS School FRPL'!$C$4:$G$20003,3,FALSE),"NO Enroll Rprtd")</f>
        <v>0.58099999999999996</v>
      </c>
      <c r="N1148" s="167"/>
      <c r="O1148" s="136"/>
    </row>
    <row r="1149" spans="1:15">
      <c r="A1149" s="77" t="s">
        <v>2220</v>
      </c>
      <c r="B1149" s="77" t="s">
        <v>2725</v>
      </c>
      <c r="C1149" s="3">
        <v>3091</v>
      </c>
      <c r="D1149" s="74" t="s">
        <v>435</v>
      </c>
      <c r="E1149" s="100">
        <v>331.45</v>
      </c>
      <c r="F1149" s="100">
        <v>0</v>
      </c>
      <c r="G1149" s="100">
        <v>0</v>
      </c>
      <c r="H1149" s="100">
        <v>0</v>
      </c>
      <c r="I1149" s="100">
        <v>0</v>
      </c>
      <c r="J1149" s="130">
        <v>331.45</v>
      </c>
      <c r="K1149" s="135" t="str">
        <f>IFERROR(VLOOKUP(C1149,'CEDARS School FRPL'!$C$4:$H$20003, 6, FALSE), "No")</f>
        <v>Yes</v>
      </c>
      <c r="L1149" s="94">
        <f>IFERROR(VLOOKUP($C1149,'CEDARS School FRPL'!$C$4:$G$20003,3,FALSE),"NO Enroll Rprtd")</f>
        <v>0.54139999999999999</v>
      </c>
      <c r="N1149" s="167"/>
      <c r="O1149" s="136"/>
    </row>
    <row r="1150" spans="1:15">
      <c r="A1150" s="77" t="s">
        <v>2220</v>
      </c>
      <c r="B1150" s="77" t="s">
        <v>2725</v>
      </c>
      <c r="C1150" s="3">
        <v>3153</v>
      </c>
      <c r="D1150" s="74" t="s">
        <v>436</v>
      </c>
      <c r="E1150" s="100">
        <v>371.33</v>
      </c>
      <c r="F1150" s="100">
        <v>0</v>
      </c>
      <c r="G1150" s="100">
        <v>0</v>
      </c>
      <c r="H1150" s="100">
        <v>0</v>
      </c>
      <c r="I1150" s="100">
        <v>0</v>
      </c>
      <c r="J1150" s="130">
        <v>371.33</v>
      </c>
      <c r="K1150" s="135" t="str">
        <f>IFERROR(VLOOKUP(C1150,'CEDARS School FRPL'!$C$4:$H$20003, 6, FALSE), "No")</f>
        <v>Yes</v>
      </c>
      <c r="L1150" s="94">
        <f>IFERROR(VLOOKUP($C1150,'CEDARS School FRPL'!$C$4:$G$20003,3,FALSE),"NO Enroll Rprtd")</f>
        <v>0.64780000000000004</v>
      </c>
      <c r="N1150" s="167"/>
      <c r="O1150" s="136"/>
    </row>
    <row r="1151" spans="1:15">
      <c r="A1151" s="77" t="s">
        <v>2220</v>
      </c>
      <c r="B1151" s="77" t="s">
        <v>2725</v>
      </c>
      <c r="C1151" s="3">
        <v>3215</v>
      </c>
      <c r="D1151" s="74" t="s">
        <v>437</v>
      </c>
      <c r="E1151" s="100">
        <v>1541.89</v>
      </c>
      <c r="F1151" s="100">
        <v>0</v>
      </c>
      <c r="G1151" s="100">
        <v>231.34</v>
      </c>
      <c r="H1151" s="100">
        <v>0</v>
      </c>
      <c r="I1151" s="100">
        <v>0</v>
      </c>
      <c r="J1151" s="130">
        <v>1773.23</v>
      </c>
      <c r="K1151" s="135" t="str">
        <f>IFERROR(VLOOKUP(C1151,'CEDARS School FRPL'!$C$4:$H$20003, 6, FALSE), "No")</f>
        <v>Yes</v>
      </c>
      <c r="L1151" s="94">
        <f>IFERROR(VLOOKUP($C1151,'CEDARS School FRPL'!$C$4:$G$20003,3,FALSE),"NO Enroll Rprtd")</f>
        <v>0.57899999999999996</v>
      </c>
      <c r="N1151" s="167"/>
      <c r="O1151" s="136"/>
    </row>
    <row r="1152" spans="1:15">
      <c r="A1152" s="77" t="s">
        <v>2220</v>
      </c>
      <c r="B1152" s="77" t="s">
        <v>2725</v>
      </c>
      <c r="C1152" s="3">
        <v>3779</v>
      </c>
      <c r="D1152" s="74" t="s">
        <v>438</v>
      </c>
      <c r="E1152" s="100">
        <v>294.56</v>
      </c>
      <c r="F1152" s="100">
        <v>0</v>
      </c>
      <c r="G1152" s="100">
        <v>0</v>
      </c>
      <c r="H1152" s="100">
        <v>0</v>
      </c>
      <c r="I1152" s="100">
        <v>0</v>
      </c>
      <c r="J1152" s="130">
        <v>294.56</v>
      </c>
      <c r="K1152" s="135" t="str">
        <f>IFERROR(VLOOKUP(C1152,'CEDARS School FRPL'!$C$4:$H$20003, 6, FALSE), "No")</f>
        <v>Yes</v>
      </c>
      <c r="L1152" s="94">
        <f>IFERROR(VLOOKUP($C1152,'CEDARS School FRPL'!$C$4:$G$20003,3,FALSE),"NO Enroll Rprtd")</f>
        <v>0.82830000000000004</v>
      </c>
      <c r="N1152" s="167"/>
      <c r="O1152" s="136"/>
    </row>
    <row r="1153" spans="1:15">
      <c r="A1153" s="77" t="s">
        <v>2220</v>
      </c>
      <c r="B1153" s="77" t="s">
        <v>2725</v>
      </c>
      <c r="C1153" s="3">
        <v>5173</v>
      </c>
      <c r="D1153" s="74" t="s">
        <v>439</v>
      </c>
      <c r="E1153" s="100">
        <v>335.68</v>
      </c>
      <c r="F1153" s="100">
        <v>0</v>
      </c>
      <c r="G1153" s="100">
        <v>0</v>
      </c>
      <c r="H1153" s="100">
        <v>0</v>
      </c>
      <c r="I1153" s="100">
        <v>0</v>
      </c>
      <c r="J1153" s="130">
        <v>335.68</v>
      </c>
      <c r="K1153" s="135" t="str">
        <f>IFERROR(VLOOKUP(C1153,'CEDARS School FRPL'!$C$4:$H$20003, 6, FALSE), "No")</f>
        <v>No</v>
      </c>
      <c r="L1153" s="94">
        <f>IFERROR(VLOOKUP($C1153,'CEDARS School FRPL'!$C$4:$G$20003,3,FALSE),"NO Enroll Rprtd")</f>
        <v>0.3574</v>
      </c>
      <c r="N1153" s="167"/>
      <c r="O1153" s="136"/>
    </row>
    <row r="1154" spans="1:15">
      <c r="A1154" s="77" t="s">
        <v>2220</v>
      </c>
      <c r="B1154" s="77" t="s">
        <v>2725</v>
      </c>
      <c r="C1154" s="3">
        <v>5251</v>
      </c>
      <c r="D1154" s="74" t="s">
        <v>440</v>
      </c>
      <c r="E1154" s="100">
        <v>461.13</v>
      </c>
      <c r="F1154" s="100">
        <v>0</v>
      </c>
      <c r="G1154" s="100">
        <v>0</v>
      </c>
      <c r="H1154" s="100">
        <v>0</v>
      </c>
      <c r="I1154" s="100">
        <v>0</v>
      </c>
      <c r="J1154" s="130">
        <v>461.13</v>
      </c>
      <c r="K1154" s="135" t="str">
        <f>IFERROR(VLOOKUP(C1154,'CEDARS School FRPL'!$C$4:$H$20003, 6, FALSE), "No")</f>
        <v>Yes</v>
      </c>
      <c r="L1154" s="94">
        <f>IFERROR(VLOOKUP($C1154,'CEDARS School FRPL'!$C$4:$G$20003,3,FALSE),"NO Enroll Rprtd")</f>
        <v>0.62680000000000002</v>
      </c>
      <c r="N1154" s="167"/>
      <c r="O1154" s="136"/>
    </row>
    <row r="1155" spans="1:15">
      <c r="A1155" s="77" t="s">
        <v>2220</v>
      </c>
      <c r="B1155" s="77" t="s">
        <v>2725</v>
      </c>
      <c r="C1155" s="3">
        <v>5273</v>
      </c>
      <c r="D1155" s="74" t="s">
        <v>441</v>
      </c>
      <c r="E1155" s="100">
        <v>281.36</v>
      </c>
      <c r="F1155" s="100">
        <v>0</v>
      </c>
      <c r="G1155" s="100">
        <v>0</v>
      </c>
      <c r="H1155" s="100">
        <v>0</v>
      </c>
      <c r="I1155" s="100">
        <v>0</v>
      </c>
      <c r="J1155" s="130">
        <v>281.36</v>
      </c>
      <c r="K1155" s="135" t="str">
        <f>IFERROR(VLOOKUP(C1155,'CEDARS School FRPL'!$C$4:$H$20003, 6, FALSE), "No")</f>
        <v>No</v>
      </c>
      <c r="L1155" s="94">
        <f>IFERROR(VLOOKUP($C1155,'CEDARS School FRPL'!$C$4:$G$20003,3,FALSE),"NO Enroll Rprtd")</f>
        <v>9.4100000000000003E-2</v>
      </c>
      <c r="N1155" s="167"/>
      <c r="O1155" s="136"/>
    </row>
    <row r="1156" spans="1:15">
      <c r="A1156" s="77" t="s">
        <v>2220</v>
      </c>
      <c r="B1156" s="77" t="s">
        <v>2725</v>
      </c>
      <c r="C1156" s="3">
        <v>5323</v>
      </c>
      <c r="D1156" s="74" t="s">
        <v>3197</v>
      </c>
      <c r="E1156" s="100">
        <v>0</v>
      </c>
      <c r="F1156" s="100">
        <v>0</v>
      </c>
      <c r="G1156" s="100">
        <v>1.65</v>
      </c>
      <c r="H1156" s="100">
        <v>60.9</v>
      </c>
      <c r="I1156" s="100">
        <v>0</v>
      </c>
      <c r="J1156" s="130">
        <v>62.55</v>
      </c>
      <c r="K1156" s="135" t="str">
        <f>IFERROR(VLOOKUP(C1156,'CEDARS School FRPL'!$C$4:$H$20003, 6, FALSE), "No")</f>
        <v>Yes</v>
      </c>
      <c r="L1156" s="94">
        <f>IFERROR(VLOOKUP($C1156,'CEDARS School FRPL'!$C$4:$G$20003,3,FALSE),"NO Enroll Rprtd")</f>
        <v>0.77669999999999995</v>
      </c>
      <c r="N1156" s="167"/>
      <c r="O1156" s="136"/>
    </row>
    <row r="1157" spans="1:15">
      <c r="A1157" s="77" t="s">
        <v>2220</v>
      </c>
      <c r="B1157" s="77" t="s">
        <v>2725</v>
      </c>
      <c r="C1157" s="3">
        <v>5354</v>
      </c>
      <c r="D1157" s="74" t="s">
        <v>442</v>
      </c>
      <c r="E1157" s="100">
        <v>269.08999999999997</v>
      </c>
      <c r="F1157" s="100">
        <v>0</v>
      </c>
      <c r="G1157" s="100">
        <v>0</v>
      </c>
      <c r="H1157" s="100">
        <v>0</v>
      </c>
      <c r="I1157" s="100">
        <v>0</v>
      </c>
      <c r="J1157" s="130">
        <v>269.08999999999997</v>
      </c>
      <c r="K1157" s="135" t="str">
        <f>IFERROR(VLOOKUP(C1157,'CEDARS School FRPL'!$C$4:$H$20003, 6, FALSE), "No")</f>
        <v>Yes</v>
      </c>
      <c r="L1157" s="94">
        <f>IFERROR(VLOOKUP($C1157,'CEDARS School FRPL'!$C$4:$G$20003,3,FALSE),"NO Enroll Rprtd")</f>
        <v>0.87839999999999996</v>
      </c>
      <c r="N1157" s="167"/>
      <c r="O1157" s="136"/>
    </row>
    <row r="1158" spans="1:15">
      <c r="A1158" s="77" t="s">
        <v>2220</v>
      </c>
      <c r="B1158" s="77" t="s">
        <v>2725</v>
      </c>
      <c r="C1158" s="3">
        <v>5679</v>
      </c>
      <c r="D1158" s="74" t="s">
        <v>3082</v>
      </c>
      <c r="E1158" s="100">
        <v>368.63</v>
      </c>
      <c r="F1158" s="100">
        <v>0</v>
      </c>
      <c r="G1158" s="100">
        <v>20.700000000000003</v>
      </c>
      <c r="H1158" s="100">
        <v>0</v>
      </c>
      <c r="I1158" s="100">
        <v>0</v>
      </c>
      <c r="J1158" s="130">
        <v>389.33</v>
      </c>
      <c r="K1158" s="135" t="str">
        <f>IFERROR(VLOOKUP(C1158,'CEDARS School FRPL'!$C$4:$H$20003, 6, FALSE), "No")</f>
        <v>Yes</v>
      </c>
      <c r="L1158" s="94">
        <f>IFERROR(VLOOKUP($C1158,'CEDARS School FRPL'!$C$4:$G$20003,3,FALSE),"NO Enroll Rprtd")</f>
        <v>0.64900000000000002</v>
      </c>
      <c r="N1158" s="167"/>
      <c r="O1158" s="136"/>
    </row>
    <row r="1159" spans="1:15">
      <c r="A1159" s="77" t="s">
        <v>2220</v>
      </c>
      <c r="B1159" s="77" t="s">
        <v>2725</v>
      </c>
      <c r="C1159" s="3">
        <v>5680</v>
      </c>
      <c r="D1159" s="74" t="s">
        <v>3196</v>
      </c>
      <c r="E1159" s="100">
        <v>415.64</v>
      </c>
      <c r="F1159" s="100">
        <v>0</v>
      </c>
      <c r="G1159" s="100">
        <v>0</v>
      </c>
      <c r="H1159" s="100">
        <v>0</v>
      </c>
      <c r="I1159" s="100">
        <v>0</v>
      </c>
      <c r="J1159" s="130">
        <v>415.64</v>
      </c>
      <c r="K1159" s="135" t="str">
        <f>IFERROR(VLOOKUP(C1159,'CEDARS School FRPL'!$C$4:$H$20003, 6, FALSE), "No")</f>
        <v>No</v>
      </c>
      <c r="L1159" s="94">
        <f>IFERROR(VLOOKUP($C1159,'CEDARS School FRPL'!$C$4:$G$20003,3,FALSE),"NO Enroll Rprtd")</f>
        <v>0.48770000000000002</v>
      </c>
      <c r="N1159" s="167"/>
      <c r="O1159" s="136"/>
    </row>
    <row r="1160" spans="1:15">
      <c r="A1160" s="77" t="s">
        <v>2220</v>
      </c>
      <c r="B1160" s="77" t="s">
        <v>2725</v>
      </c>
      <c r="C1160" s="3">
        <v>5726</v>
      </c>
      <c r="D1160" s="74" t="s">
        <v>3083</v>
      </c>
      <c r="E1160" s="100">
        <v>315.62</v>
      </c>
      <c r="F1160" s="100">
        <v>0</v>
      </c>
      <c r="G1160" s="100">
        <v>43.04</v>
      </c>
      <c r="H1160" s="100">
        <v>0</v>
      </c>
      <c r="I1160" s="100">
        <v>0</v>
      </c>
      <c r="J1160" s="130">
        <v>358.66</v>
      </c>
      <c r="K1160" s="135" t="str">
        <f>IFERROR(VLOOKUP(C1160,'CEDARS School FRPL'!$C$4:$H$20003, 6, FALSE), "No")</f>
        <v>Yes</v>
      </c>
      <c r="L1160" s="94">
        <f>IFERROR(VLOOKUP($C1160,'CEDARS School FRPL'!$C$4:$G$20003,3,FALSE),"NO Enroll Rprtd")</f>
        <v>0.62770000000000004</v>
      </c>
      <c r="N1160" s="167"/>
      <c r="O1160" s="136"/>
    </row>
    <row r="1161" spans="1:15">
      <c r="A1161" s="77" t="s">
        <v>2291</v>
      </c>
      <c r="B1161" s="77" t="s">
        <v>2726</v>
      </c>
      <c r="C1161" s="3">
        <v>2572</v>
      </c>
      <c r="D1161" s="74" t="s">
        <v>1113</v>
      </c>
      <c r="E1161" s="100">
        <v>322</v>
      </c>
      <c r="F1161" s="100">
        <v>27.11</v>
      </c>
      <c r="G1161" s="100">
        <v>0</v>
      </c>
      <c r="H1161" s="100">
        <v>0</v>
      </c>
      <c r="I1161" s="100">
        <v>0</v>
      </c>
      <c r="J1161" s="130">
        <v>349.11</v>
      </c>
      <c r="K1161" s="135" t="str">
        <f>IFERROR(VLOOKUP(C1161,'CEDARS School FRPL'!$C$4:$H$20003, 6, FALSE), "No")</f>
        <v>Yes</v>
      </c>
      <c r="L1161" s="94">
        <f>IFERROR(VLOOKUP($C1161,'CEDARS School FRPL'!$C$4:$G$20003,3,FALSE),"NO Enroll Rprtd")</f>
        <v>0.60660000000000003</v>
      </c>
      <c r="N1161" s="167"/>
      <c r="O1161" s="136"/>
    </row>
    <row r="1162" spans="1:15">
      <c r="A1162" s="77" t="s">
        <v>2291</v>
      </c>
      <c r="B1162" s="77" t="s">
        <v>2726</v>
      </c>
      <c r="C1162" s="3">
        <v>3238</v>
      </c>
      <c r="D1162" s="74" t="s">
        <v>1114</v>
      </c>
      <c r="E1162" s="100">
        <v>261.39999999999998</v>
      </c>
      <c r="F1162" s="100">
        <v>0</v>
      </c>
      <c r="G1162" s="100">
        <v>22.810000000000002</v>
      </c>
      <c r="H1162" s="100">
        <v>0</v>
      </c>
      <c r="I1162" s="100">
        <v>0</v>
      </c>
      <c r="J1162" s="130">
        <v>284.20999999999998</v>
      </c>
      <c r="K1162" s="135" t="str">
        <f>IFERROR(VLOOKUP(C1162,'CEDARS School FRPL'!$C$4:$H$20003, 6, FALSE), "No")</f>
        <v>Yes</v>
      </c>
      <c r="L1162" s="94">
        <f>IFERROR(VLOOKUP($C1162,'CEDARS School FRPL'!$C$4:$G$20003,3,FALSE),"NO Enroll Rprtd")</f>
        <v>0.59899999999999998</v>
      </c>
      <c r="N1162" s="167"/>
      <c r="O1162" s="136"/>
    </row>
    <row r="1163" spans="1:15">
      <c r="A1163" s="77" t="s">
        <v>2291</v>
      </c>
      <c r="B1163" s="77" t="s">
        <v>2726</v>
      </c>
      <c r="C1163" s="3">
        <v>5415</v>
      </c>
      <c r="D1163" s="74" t="s">
        <v>1115</v>
      </c>
      <c r="E1163" s="100">
        <v>10.01</v>
      </c>
      <c r="F1163" s="100">
        <v>0</v>
      </c>
      <c r="G1163" s="100">
        <v>0</v>
      </c>
      <c r="H1163" s="100">
        <v>0</v>
      </c>
      <c r="I1163" s="100">
        <v>0</v>
      </c>
      <c r="J1163" s="130">
        <v>10.01</v>
      </c>
      <c r="K1163" s="135" t="str">
        <f>IFERROR(VLOOKUP(C1163,'CEDARS School FRPL'!$C$4:$H$20003, 6, FALSE), "No")</f>
        <v>Yes</v>
      </c>
      <c r="L1163" s="94">
        <f>IFERROR(VLOOKUP($C1163,'CEDARS School FRPL'!$C$4:$G$20003,3,FALSE),"NO Enroll Rprtd")</f>
        <v>0.89319999999999999</v>
      </c>
      <c r="N1163" s="167"/>
      <c r="O1163" s="136"/>
    </row>
    <row r="1164" spans="1:15">
      <c r="A1164" s="77" t="s">
        <v>2458</v>
      </c>
      <c r="B1164" s="77" t="s">
        <v>2727</v>
      </c>
      <c r="C1164" s="3">
        <v>2389</v>
      </c>
      <c r="D1164" s="74" t="s">
        <v>2152</v>
      </c>
      <c r="E1164" s="100">
        <v>134.56</v>
      </c>
      <c r="F1164" s="100">
        <v>0</v>
      </c>
      <c r="G1164" s="100">
        <v>0</v>
      </c>
      <c r="H1164" s="100">
        <v>0</v>
      </c>
      <c r="I1164" s="100">
        <v>0</v>
      </c>
      <c r="J1164" s="130">
        <v>134.56</v>
      </c>
      <c r="K1164" s="135" t="str">
        <f>IFERROR(VLOOKUP(C1164,'CEDARS School FRPL'!$C$4:$H$20003, 6, FALSE), "No")</f>
        <v>Yes</v>
      </c>
      <c r="L1164" s="94">
        <f>IFERROR(VLOOKUP($C1164,'CEDARS School FRPL'!$C$4:$G$20003,3,FALSE),"NO Enroll Rprtd")</f>
        <v>0.95889999999999997</v>
      </c>
      <c r="N1164" s="167"/>
      <c r="O1164" s="136"/>
    </row>
    <row r="1165" spans="1:15">
      <c r="A1165" s="77" t="s">
        <v>2458</v>
      </c>
      <c r="B1165" s="77" t="s">
        <v>2727</v>
      </c>
      <c r="C1165" s="3">
        <v>2506</v>
      </c>
      <c r="D1165" s="74" t="s">
        <v>2153</v>
      </c>
      <c r="E1165" s="100">
        <v>436.56</v>
      </c>
      <c r="F1165" s="100">
        <v>0</v>
      </c>
      <c r="G1165" s="100">
        <v>0</v>
      </c>
      <c r="H1165" s="100">
        <v>0</v>
      </c>
      <c r="I1165" s="100">
        <v>0</v>
      </c>
      <c r="J1165" s="130">
        <v>436.56</v>
      </c>
      <c r="K1165" s="135" t="str">
        <f>IFERROR(VLOOKUP(C1165,'CEDARS School FRPL'!$C$4:$H$20003, 6, FALSE), "No")</f>
        <v>Yes</v>
      </c>
      <c r="L1165" s="94">
        <f>IFERROR(VLOOKUP($C1165,'CEDARS School FRPL'!$C$4:$G$20003,3,FALSE),"NO Enroll Rprtd")</f>
        <v>0.85460000000000003</v>
      </c>
      <c r="N1165" s="167"/>
      <c r="O1165" s="136"/>
    </row>
    <row r="1166" spans="1:15">
      <c r="A1166" t="s">
        <v>2458</v>
      </c>
      <c r="B1166" s="77" t="s">
        <v>2727</v>
      </c>
      <c r="C1166" s="3">
        <v>2532</v>
      </c>
      <c r="D1166" s="74" t="s">
        <v>2154</v>
      </c>
      <c r="E1166" s="100">
        <v>242.39</v>
      </c>
      <c r="F1166" s="100">
        <v>0</v>
      </c>
      <c r="G1166" s="100">
        <v>0.21</v>
      </c>
      <c r="H1166" s="100">
        <v>12</v>
      </c>
      <c r="I1166" s="100">
        <v>0</v>
      </c>
      <c r="J1166" s="130">
        <v>254.6</v>
      </c>
      <c r="K1166" s="135" t="str">
        <f>IFERROR(VLOOKUP(C1166,'CEDARS School FRPL'!$C$4:$H$20003, 6, FALSE), "No")</f>
        <v>Yes</v>
      </c>
      <c r="L1166" s="94">
        <f>IFERROR(VLOOKUP($C1166,'CEDARS School FRPL'!$C$4:$G$20003,3,FALSE),"NO Enroll Rprtd")</f>
        <v>0.95489999999999997</v>
      </c>
      <c r="N1166" s="167"/>
      <c r="O1166" s="136"/>
    </row>
    <row r="1167" spans="1:15">
      <c r="A1167" s="77" t="s">
        <v>2429</v>
      </c>
      <c r="B1167" s="77" t="s">
        <v>2728</v>
      </c>
      <c r="C1167" s="3">
        <v>2343</v>
      </c>
      <c r="D1167" s="74" t="s">
        <v>2024</v>
      </c>
      <c r="E1167" s="100">
        <v>446.26</v>
      </c>
      <c r="F1167" s="100">
        <v>0</v>
      </c>
      <c r="G1167" s="100">
        <v>33.51</v>
      </c>
      <c r="H1167" s="100">
        <v>19.22</v>
      </c>
      <c r="I1167" s="100">
        <v>0</v>
      </c>
      <c r="J1167" s="130">
        <v>498.99</v>
      </c>
      <c r="K1167" s="135" t="str">
        <f>IFERROR(VLOOKUP(C1167,'CEDARS School FRPL'!$C$4:$H$20003, 6, FALSE), "No")</f>
        <v>No</v>
      </c>
      <c r="L1167" s="94">
        <f>IFERROR(VLOOKUP($C1167,'CEDARS School FRPL'!$C$4:$G$20003,3,FALSE),"NO Enroll Rprtd")</f>
        <v>0.45579999999999998</v>
      </c>
      <c r="N1167" s="167"/>
      <c r="O1167" s="136"/>
    </row>
    <row r="1168" spans="1:15">
      <c r="A1168" s="77" t="s">
        <v>2429</v>
      </c>
      <c r="B1168" s="77" t="s">
        <v>2728</v>
      </c>
      <c r="C1168" s="3">
        <v>2585</v>
      </c>
      <c r="D1168" s="74" t="s">
        <v>2025</v>
      </c>
      <c r="E1168" s="100">
        <v>168.1</v>
      </c>
      <c r="F1168" s="100">
        <v>0</v>
      </c>
      <c r="G1168" s="100">
        <v>0</v>
      </c>
      <c r="H1168" s="100">
        <v>0</v>
      </c>
      <c r="I1168" s="100">
        <v>0</v>
      </c>
      <c r="J1168" s="130">
        <v>168.1</v>
      </c>
      <c r="K1168" s="135" t="str">
        <f>IFERROR(VLOOKUP(C1168,'CEDARS School FRPL'!$C$4:$H$20003, 6, FALSE), "No")</f>
        <v>Yes</v>
      </c>
      <c r="L1168" s="94">
        <f>IFERROR(VLOOKUP($C1168,'CEDARS School FRPL'!$C$4:$G$20003,3,FALSE),"NO Enroll Rprtd")</f>
        <v>0.51180000000000003</v>
      </c>
      <c r="N1168" s="167"/>
      <c r="O1168" s="136"/>
    </row>
    <row r="1169" spans="1:15">
      <c r="A1169" s="77" t="s">
        <v>2429</v>
      </c>
      <c r="B1169" s="77" t="s">
        <v>2728</v>
      </c>
      <c r="C1169" s="3">
        <v>3003</v>
      </c>
      <c r="D1169" s="74" t="s">
        <v>2026</v>
      </c>
      <c r="E1169" s="100">
        <v>245.05</v>
      </c>
      <c r="F1169" s="100">
        <v>0</v>
      </c>
      <c r="G1169" s="100">
        <v>0</v>
      </c>
      <c r="H1169" s="100">
        <v>0</v>
      </c>
      <c r="I1169" s="100">
        <v>0</v>
      </c>
      <c r="J1169" s="130">
        <v>245.05</v>
      </c>
      <c r="K1169" s="135" t="str">
        <f>IFERROR(VLOOKUP(C1169,'CEDARS School FRPL'!$C$4:$H$20003, 6, FALSE), "No")</f>
        <v>Yes</v>
      </c>
      <c r="L1169" s="94">
        <f>IFERROR(VLOOKUP($C1169,'CEDARS School FRPL'!$C$4:$G$20003,3,FALSE),"NO Enroll Rprtd")</f>
        <v>0.54530000000000001</v>
      </c>
      <c r="N1169" s="167"/>
      <c r="O1169" s="136"/>
    </row>
    <row r="1170" spans="1:15">
      <c r="A1170" s="77" t="s">
        <v>2429</v>
      </c>
      <c r="B1170" s="77" t="s">
        <v>2728</v>
      </c>
      <c r="C1170" s="3">
        <v>3365</v>
      </c>
      <c r="D1170" s="74" t="s">
        <v>2027</v>
      </c>
      <c r="E1170" s="100">
        <v>286.89999999999998</v>
      </c>
      <c r="F1170" s="100">
        <v>0</v>
      </c>
      <c r="G1170" s="100">
        <v>0</v>
      </c>
      <c r="H1170" s="100">
        <v>0</v>
      </c>
      <c r="I1170" s="100">
        <v>0</v>
      </c>
      <c r="J1170" s="130">
        <v>286.89999999999998</v>
      </c>
      <c r="K1170" s="135" t="str">
        <f>IFERROR(VLOOKUP(C1170,'CEDARS School FRPL'!$C$4:$H$20003, 6, FALSE), "No")</f>
        <v>No</v>
      </c>
      <c r="L1170" s="94">
        <f>IFERROR(VLOOKUP($C1170,'CEDARS School FRPL'!$C$4:$G$20003,3,FALSE),"NO Enroll Rprtd")</f>
        <v>0.40910000000000002</v>
      </c>
      <c r="N1170" s="167"/>
      <c r="O1170" s="136"/>
    </row>
    <row r="1171" spans="1:15">
      <c r="A1171" s="77" t="s">
        <v>2429</v>
      </c>
      <c r="B1171" s="77" t="s">
        <v>2728</v>
      </c>
      <c r="C1171" s="3">
        <v>4533</v>
      </c>
      <c r="D1171" s="74" t="s">
        <v>2028</v>
      </c>
      <c r="E1171" s="100">
        <v>321.51</v>
      </c>
      <c r="F1171" s="100">
        <v>0</v>
      </c>
      <c r="G1171" s="100">
        <v>0</v>
      </c>
      <c r="H1171" s="100">
        <v>0</v>
      </c>
      <c r="I1171" s="100">
        <v>0</v>
      </c>
      <c r="J1171" s="130">
        <v>321.51</v>
      </c>
      <c r="K1171" s="135" t="str">
        <f>IFERROR(VLOOKUP(C1171,'CEDARS School FRPL'!$C$4:$H$20003, 6, FALSE), "No")</f>
        <v>Yes</v>
      </c>
      <c r="L1171" s="94">
        <f>IFERROR(VLOOKUP($C1171,'CEDARS School FRPL'!$C$4:$G$20003,3,FALSE),"NO Enroll Rprtd")</f>
        <v>0.6804</v>
      </c>
      <c r="N1171" s="167"/>
      <c r="O1171" s="136"/>
    </row>
    <row r="1172" spans="1:15">
      <c r="A1172" s="77" t="s">
        <v>2429</v>
      </c>
      <c r="B1172" s="77" t="s">
        <v>2728</v>
      </c>
      <c r="C1172" s="3">
        <v>5112</v>
      </c>
      <c r="D1172" s="74" t="s">
        <v>2029</v>
      </c>
      <c r="E1172" s="100">
        <v>28.49</v>
      </c>
      <c r="F1172" s="100">
        <v>0</v>
      </c>
      <c r="G1172" s="100">
        <v>0</v>
      </c>
      <c r="H1172" s="100">
        <v>0</v>
      </c>
      <c r="I1172" s="100">
        <v>0</v>
      </c>
      <c r="J1172" s="130">
        <v>28.49</v>
      </c>
      <c r="K1172" s="135" t="str">
        <f>IFERROR(VLOOKUP(C1172,'CEDARS School FRPL'!$C$4:$H$20003, 6, FALSE), "No")</f>
        <v>Yes</v>
      </c>
      <c r="L1172" s="94">
        <f>IFERROR(VLOOKUP($C1172,'CEDARS School FRPL'!$C$4:$G$20003,3,FALSE),"NO Enroll Rprtd")</f>
        <v>0.58550000000000002</v>
      </c>
      <c r="N1172" s="167"/>
      <c r="O1172" s="136"/>
    </row>
    <row r="1173" spans="1:15">
      <c r="A1173" s="77" t="s">
        <v>2362</v>
      </c>
      <c r="B1173" s="77" t="s">
        <v>2729</v>
      </c>
      <c r="C1173" s="3">
        <v>3459</v>
      </c>
      <c r="D1173" s="74" t="s">
        <v>1505</v>
      </c>
      <c r="E1173" s="100">
        <v>71.67</v>
      </c>
      <c r="F1173" s="100">
        <v>0</v>
      </c>
      <c r="G1173" s="100">
        <v>0</v>
      </c>
      <c r="H1173" s="100">
        <v>0</v>
      </c>
      <c r="I1173" s="100">
        <v>0</v>
      </c>
      <c r="J1173" s="130">
        <v>71.67</v>
      </c>
      <c r="K1173" s="135" t="str">
        <f>IFERROR(VLOOKUP(C1173,'CEDARS School FRPL'!$C$4:$H$20003, 6, FALSE), "No")</f>
        <v>No</v>
      </c>
      <c r="L1173" s="94">
        <f>IFERROR(VLOOKUP($C1173,'CEDARS School FRPL'!$C$4:$G$20003,3,FALSE),"NO Enroll Rprtd")</f>
        <v>0.3226</v>
      </c>
      <c r="N1173" s="167"/>
      <c r="O1173" s="136"/>
    </row>
    <row r="1174" spans="1:15">
      <c r="A1174" s="77" t="s">
        <v>2360</v>
      </c>
      <c r="B1174" s="77" t="s">
        <v>2730</v>
      </c>
      <c r="C1174" s="3">
        <v>1992</v>
      </c>
      <c r="D1174" s="74" t="s">
        <v>2731</v>
      </c>
      <c r="E1174" s="100">
        <v>254.18</v>
      </c>
      <c r="F1174" s="100">
        <v>0</v>
      </c>
      <c r="G1174" s="100">
        <v>0</v>
      </c>
      <c r="H1174" s="100">
        <v>0</v>
      </c>
      <c r="I1174" s="100">
        <v>0</v>
      </c>
      <c r="J1174" s="130">
        <v>254.18</v>
      </c>
      <c r="K1174" s="135" t="str">
        <f>IFERROR(VLOOKUP(C1174,'CEDARS School FRPL'!$C$4:$H$20003, 6, FALSE), "No")</f>
        <v>No</v>
      </c>
      <c r="L1174" s="94">
        <f>IFERROR(VLOOKUP($C1174,'CEDARS School FRPL'!$C$4:$G$20003,3,FALSE),"NO Enroll Rprtd")</f>
        <v>0.34110000000000001</v>
      </c>
      <c r="N1174" s="167"/>
      <c r="O1174" s="136"/>
    </row>
    <row r="1175" spans="1:15">
      <c r="A1175" s="77" t="s">
        <v>2360</v>
      </c>
      <c r="B1175" s="77" t="s">
        <v>2730</v>
      </c>
      <c r="C1175" s="3">
        <v>2295</v>
      </c>
      <c r="D1175" s="74" t="s">
        <v>1494</v>
      </c>
      <c r="E1175" s="100">
        <v>1672.84</v>
      </c>
      <c r="F1175" s="100">
        <v>0</v>
      </c>
      <c r="G1175" s="100">
        <v>132.21</v>
      </c>
      <c r="H1175" s="100">
        <v>0</v>
      </c>
      <c r="I1175" s="100">
        <v>0</v>
      </c>
      <c r="J1175" s="130">
        <v>1805.05</v>
      </c>
      <c r="K1175" s="135" t="str">
        <f>IFERROR(VLOOKUP(C1175,'CEDARS School FRPL'!$C$4:$H$20003, 6, FALSE), "No")</f>
        <v>Yes</v>
      </c>
      <c r="L1175" s="94">
        <f>IFERROR(VLOOKUP($C1175,'CEDARS School FRPL'!$C$4:$G$20003,3,FALSE),"NO Enroll Rprtd")</f>
        <v>0.63160000000000005</v>
      </c>
      <c r="N1175" s="167"/>
      <c r="O1175" s="136"/>
    </row>
    <row r="1176" spans="1:15">
      <c r="A1176" s="77" t="s">
        <v>2360</v>
      </c>
      <c r="B1176" s="77" t="s">
        <v>2730</v>
      </c>
      <c r="C1176" s="3">
        <v>2880</v>
      </c>
      <c r="D1176" s="74" t="s">
        <v>40</v>
      </c>
      <c r="E1176" s="100">
        <v>319.44</v>
      </c>
      <c r="F1176" s="100">
        <v>22.67</v>
      </c>
      <c r="G1176" s="100">
        <v>0</v>
      </c>
      <c r="H1176" s="100">
        <v>0</v>
      </c>
      <c r="I1176" s="100">
        <v>0</v>
      </c>
      <c r="J1176" s="130">
        <v>342.11</v>
      </c>
      <c r="K1176" s="135" t="str">
        <f>IFERROR(VLOOKUP(C1176,'CEDARS School FRPL'!$C$4:$H$20003, 6, FALSE), "No")</f>
        <v>Yes</v>
      </c>
      <c r="L1176" s="94">
        <f>IFERROR(VLOOKUP($C1176,'CEDARS School FRPL'!$C$4:$G$20003,3,FALSE),"NO Enroll Rprtd")</f>
        <v>0.72589999999999999</v>
      </c>
      <c r="N1176" s="167"/>
      <c r="O1176" s="136"/>
    </row>
    <row r="1177" spans="1:15">
      <c r="A1177" s="77" t="s">
        <v>2360</v>
      </c>
      <c r="B1177" s="77" t="s">
        <v>2730</v>
      </c>
      <c r="C1177" s="3">
        <v>3001</v>
      </c>
      <c r="D1177" s="74" t="s">
        <v>1495</v>
      </c>
      <c r="E1177" s="100">
        <v>500.44</v>
      </c>
      <c r="F1177" s="100">
        <v>23.33</v>
      </c>
      <c r="G1177" s="100">
        <v>0</v>
      </c>
      <c r="H1177" s="100">
        <v>0</v>
      </c>
      <c r="I1177" s="100">
        <v>0</v>
      </c>
      <c r="J1177" s="130">
        <v>523.77</v>
      </c>
      <c r="K1177" s="135" t="str">
        <f>IFERROR(VLOOKUP(C1177,'CEDARS School FRPL'!$C$4:$H$20003, 6, FALSE), "No")</f>
        <v>Yes</v>
      </c>
      <c r="L1177" s="94">
        <f>IFERROR(VLOOKUP($C1177,'CEDARS School FRPL'!$C$4:$G$20003,3,FALSE),"NO Enroll Rprtd")</f>
        <v>0.5897</v>
      </c>
      <c r="N1177" s="167"/>
      <c r="O1177" s="136"/>
    </row>
    <row r="1178" spans="1:15">
      <c r="A1178" s="77" t="s">
        <v>2360</v>
      </c>
      <c r="B1178" s="77" t="s">
        <v>2730</v>
      </c>
      <c r="C1178" s="3">
        <v>3183</v>
      </c>
      <c r="D1178" s="74" t="s">
        <v>77</v>
      </c>
      <c r="E1178" s="100">
        <v>447.33</v>
      </c>
      <c r="F1178" s="100">
        <v>22.33</v>
      </c>
      <c r="G1178" s="100">
        <v>0</v>
      </c>
      <c r="H1178" s="100">
        <v>0</v>
      </c>
      <c r="I1178" s="100">
        <v>0</v>
      </c>
      <c r="J1178" s="130">
        <v>469.65999999999997</v>
      </c>
      <c r="K1178" s="135" t="str">
        <f>IFERROR(VLOOKUP(C1178,'CEDARS School FRPL'!$C$4:$H$20003, 6, FALSE), "No")</f>
        <v>Yes</v>
      </c>
      <c r="L1178" s="94">
        <f>IFERROR(VLOOKUP($C1178,'CEDARS School FRPL'!$C$4:$G$20003,3,FALSE),"NO Enroll Rprtd")</f>
        <v>0.61370000000000002</v>
      </c>
      <c r="N1178" s="167"/>
      <c r="O1178" s="136"/>
    </row>
    <row r="1179" spans="1:15">
      <c r="A1179" s="77" t="s">
        <v>2360</v>
      </c>
      <c r="B1179" s="77" t="s">
        <v>2730</v>
      </c>
      <c r="C1179" s="3">
        <v>3821</v>
      </c>
      <c r="D1179" s="74" t="s">
        <v>1496</v>
      </c>
      <c r="E1179" s="100">
        <v>662.35</v>
      </c>
      <c r="F1179" s="100">
        <v>0</v>
      </c>
      <c r="G1179" s="100">
        <v>0</v>
      </c>
      <c r="H1179" s="100">
        <v>0</v>
      </c>
      <c r="I1179" s="100">
        <v>0</v>
      </c>
      <c r="J1179" s="130">
        <v>662.35</v>
      </c>
      <c r="K1179" s="135" t="str">
        <f>IFERROR(VLOOKUP(C1179,'CEDARS School FRPL'!$C$4:$H$20003, 6, FALSE), "No")</f>
        <v>Yes</v>
      </c>
      <c r="L1179" s="94">
        <f>IFERROR(VLOOKUP($C1179,'CEDARS School FRPL'!$C$4:$G$20003,3,FALSE),"NO Enroll Rprtd")</f>
        <v>0.71889999999999998</v>
      </c>
      <c r="N1179" s="167"/>
      <c r="O1179" s="136"/>
    </row>
    <row r="1180" spans="1:15">
      <c r="A1180" s="77" t="s">
        <v>2360</v>
      </c>
      <c r="B1180" s="77" t="s">
        <v>2730</v>
      </c>
      <c r="C1180" s="3">
        <v>3829</v>
      </c>
      <c r="D1180" s="74" t="s">
        <v>1497</v>
      </c>
      <c r="E1180" s="100">
        <v>41.16</v>
      </c>
      <c r="F1180" s="100">
        <v>0</v>
      </c>
      <c r="G1180" s="100">
        <v>0</v>
      </c>
      <c r="H1180" s="100">
        <v>0</v>
      </c>
      <c r="I1180" s="100">
        <v>0</v>
      </c>
      <c r="J1180" s="130">
        <v>41.16</v>
      </c>
      <c r="K1180" s="135" t="str">
        <f>IFERROR(VLOOKUP(C1180,'CEDARS School FRPL'!$C$4:$H$20003, 6, FALSE), "No")</f>
        <v>Yes</v>
      </c>
      <c r="L1180" s="94">
        <f>IFERROR(VLOOKUP($C1180,'CEDARS School FRPL'!$C$4:$G$20003,3,FALSE),"NO Enroll Rprtd")</f>
        <v>0.56569999999999998</v>
      </c>
      <c r="N1180" s="167"/>
      <c r="O1180" s="136"/>
    </row>
    <row r="1181" spans="1:15">
      <c r="A1181" s="77" t="s">
        <v>2360</v>
      </c>
      <c r="B1181" s="77" t="s">
        <v>2730</v>
      </c>
      <c r="C1181" s="3">
        <v>4013</v>
      </c>
      <c r="D1181" s="74" t="s">
        <v>1498</v>
      </c>
      <c r="E1181" s="100">
        <v>388.22</v>
      </c>
      <c r="F1181" s="100">
        <v>22.56</v>
      </c>
      <c r="G1181" s="100">
        <v>0</v>
      </c>
      <c r="H1181" s="100">
        <v>0</v>
      </c>
      <c r="I1181" s="100">
        <v>0</v>
      </c>
      <c r="J1181" s="130">
        <v>410.78000000000003</v>
      </c>
      <c r="K1181" s="135" t="str">
        <f>IFERROR(VLOOKUP(C1181,'CEDARS School FRPL'!$C$4:$H$20003, 6, FALSE), "No")</f>
        <v>Yes</v>
      </c>
      <c r="L1181" s="94">
        <f>IFERROR(VLOOKUP($C1181,'CEDARS School FRPL'!$C$4:$G$20003,3,FALSE),"NO Enroll Rprtd")</f>
        <v>0.63190000000000002</v>
      </c>
      <c r="N1181" s="167"/>
      <c r="O1181" s="136"/>
    </row>
    <row r="1182" spans="1:15">
      <c r="A1182" s="77" t="s">
        <v>2360</v>
      </c>
      <c r="B1182" s="77" t="s">
        <v>2730</v>
      </c>
      <c r="C1182" s="3">
        <v>4329</v>
      </c>
      <c r="D1182" s="74" t="s">
        <v>2979</v>
      </c>
      <c r="E1182" s="100">
        <v>433.44</v>
      </c>
      <c r="F1182" s="100">
        <v>22.56</v>
      </c>
      <c r="G1182" s="100">
        <v>0</v>
      </c>
      <c r="H1182" s="100">
        <v>0</v>
      </c>
      <c r="I1182" s="100">
        <v>0</v>
      </c>
      <c r="J1182" s="130">
        <v>456</v>
      </c>
      <c r="K1182" s="135" t="str">
        <f>IFERROR(VLOOKUP(C1182,'CEDARS School FRPL'!$C$4:$H$20003, 6, FALSE), "No")</f>
        <v>Yes</v>
      </c>
      <c r="L1182" s="94">
        <f>IFERROR(VLOOKUP($C1182,'CEDARS School FRPL'!$C$4:$G$20003,3,FALSE),"NO Enroll Rprtd")</f>
        <v>0.72360000000000002</v>
      </c>
      <c r="N1182" s="167"/>
      <c r="O1182" s="136"/>
    </row>
    <row r="1183" spans="1:15">
      <c r="A1183" s="77" t="s">
        <v>2360</v>
      </c>
      <c r="B1183" s="77" t="s">
        <v>2730</v>
      </c>
      <c r="C1183" s="3">
        <v>4511</v>
      </c>
      <c r="D1183" s="74" t="s">
        <v>1499</v>
      </c>
      <c r="E1183" s="100">
        <v>567.16</v>
      </c>
      <c r="F1183" s="100">
        <v>0</v>
      </c>
      <c r="G1183" s="100">
        <v>0</v>
      </c>
      <c r="H1183" s="100">
        <v>0</v>
      </c>
      <c r="I1183" s="100">
        <v>0</v>
      </c>
      <c r="J1183" s="130">
        <v>567.16</v>
      </c>
      <c r="K1183" s="135" t="str">
        <f>IFERROR(VLOOKUP(C1183,'CEDARS School FRPL'!$C$4:$H$20003, 6, FALSE), "No")</f>
        <v>Yes</v>
      </c>
      <c r="L1183" s="94">
        <f>IFERROR(VLOOKUP($C1183,'CEDARS School FRPL'!$C$4:$G$20003,3,FALSE),"NO Enroll Rprtd")</f>
        <v>0.72170000000000001</v>
      </c>
      <c r="N1183" s="167"/>
      <c r="O1183" s="136"/>
    </row>
    <row r="1184" spans="1:15">
      <c r="A1184" s="77" t="s">
        <v>2360</v>
      </c>
      <c r="B1184" s="77" t="s">
        <v>2730</v>
      </c>
      <c r="C1184" s="3">
        <v>5449</v>
      </c>
      <c r="D1184" s="74" t="s">
        <v>1500</v>
      </c>
      <c r="E1184" s="100">
        <v>0</v>
      </c>
      <c r="F1184" s="100">
        <v>0</v>
      </c>
      <c r="G1184" s="100">
        <v>0</v>
      </c>
      <c r="H1184" s="100">
        <v>58.46</v>
      </c>
      <c r="I1184" s="100">
        <v>0</v>
      </c>
      <c r="J1184" s="130">
        <v>58.46</v>
      </c>
      <c r="K1184" s="135" t="str">
        <f>IFERROR(VLOOKUP(C1184,'CEDARS School FRPL'!$C$4:$H$20003, 6, FALSE), "No")</f>
        <v>Yes</v>
      </c>
      <c r="L1184" s="94">
        <f>IFERROR(VLOOKUP($C1184,'CEDARS School FRPL'!$C$4:$G$20003,3,FALSE),"NO Enroll Rprtd")</f>
        <v>0.57379999999999998</v>
      </c>
      <c r="N1184" s="167"/>
      <c r="O1184" s="136"/>
    </row>
    <row r="1185" spans="1:15">
      <c r="A1185" s="77" t="s">
        <v>2360</v>
      </c>
      <c r="B1185" s="77" t="s">
        <v>2730</v>
      </c>
      <c r="C1185" s="3">
        <v>5589</v>
      </c>
      <c r="D1185" s="74" t="s">
        <v>2925</v>
      </c>
      <c r="E1185" s="100">
        <v>444.29</v>
      </c>
      <c r="F1185" s="100">
        <v>11.44</v>
      </c>
      <c r="G1185" s="100">
        <v>0</v>
      </c>
      <c r="H1185" s="100">
        <v>0</v>
      </c>
      <c r="I1185" s="100">
        <v>0</v>
      </c>
      <c r="J1185" s="130">
        <v>455.73</v>
      </c>
      <c r="K1185" s="135" t="str">
        <f>IFERROR(VLOOKUP(C1185,'CEDARS School FRPL'!$C$4:$H$20003, 6, FALSE), "No")</f>
        <v>Yes</v>
      </c>
      <c r="L1185" s="94">
        <f>IFERROR(VLOOKUP($C1185,'CEDARS School FRPL'!$C$4:$G$20003,3,FALSE),"NO Enroll Rprtd")</f>
        <v>0.66210000000000002</v>
      </c>
      <c r="N1185" s="167"/>
      <c r="O1185" s="136"/>
    </row>
    <row r="1186" spans="1:15">
      <c r="A1186" s="77" t="s">
        <v>2360</v>
      </c>
      <c r="B1186" s="77" t="s">
        <v>2730</v>
      </c>
      <c r="C1186" s="3">
        <v>5625</v>
      </c>
      <c r="D1186" s="74" t="s">
        <v>2978</v>
      </c>
      <c r="E1186" s="100">
        <v>157.34</v>
      </c>
      <c r="F1186" s="100">
        <v>0</v>
      </c>
      <c r="G1186" s="100">
        <v>0</v>
      </c>
      <c r="H1186" s="100">
        <v>0</v>
      </c>
      <c r="I1186" s="100">
        <v>0</v>
      </c>
      <c r="J1186" s="130">
        <v>157.34</v>
      </c>
      <c r="K1186" s="135" t="str">
        <f>IFERROR(VLOOKUP(C1186,'CEDARS School FRPL'!$C$4:$H$20003, 6, FALSE), "No")</f>
        <v>Yes</v>
      </c>
      <c r="L1186" s="94">
        <f>IFERROR(VLOOKUP($C1186,'CEDARS School FRPL'!$C$4:$G$20003,3,FALSE),"NO Enroll Rprtd")</f>
        <v>0.68600000000000005</v>
      </c>
      <c r="N1186" s="167"/>
      <c r="O1186" s="136"/>
    </row>
    <row r="1187" spans="1:15">
      <c r="A1187" s="77" t="s">
        <v>2360</v>
      </c>
      <c r="B1187" s="77" t="s">
        <v>2730</v>
      </c>
      <c r="C1187" s="3">
        <v>5960</v>
      </c>
      <c r="D1187" s="74" t="s">
        <v>1501</v>
      </c>
      <c r="E1187" s="100">
        <v>317.08</v>
      </c>
      <c r="F1187" s="100">
        <v>0</v>
      </c>
      <c r="G1187" s="100">
        <v>0</v>
      </c>
      <c r="H1187" s="100">
        <v>0</v>
      </c>
      <c r="I1187" s="100">
        <v>0</v>
      </c>
      <c r="J1187" s="130">
        <v>317.08</v>
      </c>
      <c r="K1187" s="135" t="str">
        <f>IFERROR(VLOOKUP(C1187,'CEDARS School FRPL'!$C$4:$H$20003, 6, FALSE), "No")</f>
        <v>No</v>
      </c>
      <c r="L1187" s="94">
        <f>IFERROR(VLOOKUP($C1187,'CEDARS School FRPL'!$C$4:$G$20003,3,FALSE),"NO Enroll Rprtd")</f>
        <v>0.25659999999999999</v>
      </c>
      <c r="N1187" s="167"/>
      <c r="O1187" s="136"/>
    </row>
    <row r="1188" spans="1:15">
      <c r="A1188" s="77" t="s">
        <v>2265</v>
      </c>
      <c r="B1188" s="77" t="s">
        <v>2732</v>
      </c>
      <c r="C1188" s="3">
        <v>1986</v>
      </c>
      <c r="D1188" s="74" t="s">
        <v>991</v>
      </c>
      <c r="E1188" s="100">
        <v>463.25</v>
      </c>
      <c r="F1188" s="100">
        <v>0</v>
      </c>
      <c r="G1188" s="100">
        <v>1.9100000000000001</v>
      </c>
      <c r="H1188" s="100">
        <v>0</v>
      </c>
      <c r="I1188" s="100">
        <v>0</v>
      </c>
      <c r="J1188" s="130">
        <v>465.16</v>
      </c>
      <c r="K1188" s="135" t="str">
        <f>IFERROR(VLOOKUP(C1188,'CEDARS School FRPL'!$C$4:$H$20003, 6, FALSE), "No")</f>
        <v>Yes</v>
      </c>
      <c r="L1188" s="94">
        <f>IFERROR(VLOOKUP($C1188,'CEDARS School FRPL'!$C$4:$G$20003,3,FALSE),"NO Enroll Rprtd")</f>
        <v>0.69769999999999999</v>
      </c>
      <c r="N1188" s="167"/>
      <c r="O1188" s="136"/>
    </row>
    <row r="1189" spans="1:15">
      <c r="A1189" s="77" t="s">
        <v>2367</v>
      </c>
      <c r="B1189" s="77" t="s">
        <v>2733</v>
      </c>
      <c r="C1189" s="3">
        <v>1848</v>
      </c>
      <c r="D1189" s="74" t="s">
        <v>27</v>
      </c>
      <c r="E1189" s="100">
        <v>28.64</v>
      </c>
      <c r="F1189" s="100">
        <v>0</v>
      </c>
      <c r="G1189" s="100">
        <v>0</v>
      </c>
      <c r="H1189" s="100">
        <v>0</v>
      </c>
      <c r="I1189" s="100">
        <v>0</v>
      </c>
      <c r="J1189" s="130">
        <v>28.64</v>
      </c>
      <c r="K1189" s="135" t="str">
        <f>IFERROR(VLOOKUP(C1189,'CEDARS School FRPL'!$C$4:$H$20003, 6, FALSE), "No")</f>
        <v>No</v>
      </c>
      <c r="L1189" s="94">
        <f>IFERROR(VLOOKUP($C1189,'CEDARS School FRPL'!$C$4:$G$20003,3,FALSE),"NO Enroll Rprtd")</f>
        <v>0.39929999999999999</v>
      </c>
      <c r="N1189" s="167"/>
      <c r="O1189" s="136"/>
    </row>
    <row r="1190" spans="1:15">
      <c r="A1190" s="77" t="s">
        <v>2367</v>
      </c>
      <c r="B1190" s="77" t="s">
        <v>2733</v>
      </c>
      <c r="C1190" s="3">
        <v>2886</v>
      </c>
      <c r="D1190" s="74" t="s">
        <v>1545</v>
      </c>
      <c r="E1190" s="100">
        <v>503.56</v>
      </c>
      <c r="F1190" s="100">
        <v>0</v>
      </c>
      <c r="G1190" s="100">
        <v>0</v>
      </c>
      <c r="H1190" s="100">
        <v>0</v>
      </c>
      <c r="I1190" s="100">
        <v>0</v>
      </c>
      <c r="J1190" s="130">
        <v>503.56</v>
      </c>
      <c r="K1190" s="135" t="str">
        <f>IFERROR(VLOOKUP(C1190,'CEDARS School FRPL'!$C$4:$H$20003, 6, FALSE), "No")</f>
        <v>Yes</v>
      </c>
      <c r="L1190" s="94">
        <f>IFERROR(VLOOKUP($C1190,'CEDARS School FRPL'!$C$4:$G$20003,3,FALSE),"NO Enroll Rprtd")</f>
        <v>0.61160000000000003</v>
      </c>
      <c r="N1190" s="167"/>
      <c r="O1190" s="136"/>
    </row>
    <row r="1191" spans="1:15">
      <c r="A1191" s="77" t="s">
        <v>2367</v>
      </c>
      <c r="B1191" s="77" t="s">
        <v>2733</v>
      </c>
      <c r="C1191" s="3">
        <v>3120</v>
      </c>
      <c r="D1191" s="74" t="s">
        <v>1546</v>
      </c>
      <c r="E1191" s="100">
        <v>842.97</v>
      </c>
      <c r="F1191" s="100">
        <v>0</v>
      </c>
      <c r="G1191" s="100">
        <v>0</v>
      </c>
      <c r="H1191" s="100">
        <v>0</v>
      </c>
      <c r="I1191" s="100">
        <v>0</v>
      </c>
      <c r="J1191" s="130">
        <v>842.97</v>
      </c>
      <c r="K1191" s="135" t="str">
        <f>IFERROR(VLOOKUP(C1191,'CEDARS School FRPL'!$C$4:$H$20003, 6, FALSE), "No")</f>
        <v>No</v>
      </c>
      <c r="L1191" s="94">
        <f>IFERROR(VLOOKUP($C1191,'CEDARS School FRPL'!$C$4:$G$20003,3,FALSE),"NO Enroll Rprtd")</f>
        <v>0.45700000000000002</v>
      </c>
      <c r="N1191" s="167"/>
      <c r="O1191" s="136"/>
    </row>
    <row r="1192" spans="1:15">
      <c r="A1192" s="77" t="s">
        <v>2367</v>
      </c>
      <c r="B1192" s="77" t="s">
        <v>2733</v>
      </c>
      <c r="C1192" s="3">
        <v>3121</v>
      </c>
      <c r="D1192" s="74" t="s">
        <v>1547</v>
      </c>
      <c r="E1192" s="100">
        <v>554.22</v>
      </c>
      <c r="F1192" s="100">
        <v>0</v>
      </c>
      <c r="G1192" s="100">
        <v>0</v>
      </c>
      <c r="H1192" s="100">
        <v>0</v>
      </c>
      <c r="I1192" s="100">
        <v>0</v>
      </c>
      <c r="J1192" s="130">
        <v>554.22</v>
      </c>
      <c r="K1192" s="135" t="str">
        <f>IFERROR(VLOOKUP(C1192,'CEDARS School FRPL'!$C$4:$H$20003, 6, FALSE), "No")</f>
        <v>Yes</v>
      </c>
      <c r="L1192" s="94">
        <f>IFERROR(VLOOKUP($C1192,'CEDARS School FRPL'!$C$4:$G$20003,3,FALSE),"NO Enroll Rprtd")</f>
        <v>0.67549999999999999</v>
      </c>
      <c r="N1192" s="167"/>
      <c r="O1192" s="136"/>
    </row>
    <row r="1193" spans="1:15">
      <c r="A1193" s="77" t="s">
        <v>2367</v>
      </c>
      <c r="B1193" s="77" t="s">
        <v>2733</v>
      </c>
      <c r="C1193" s="3">
        <v>3687</v>
      </c>
      <c r="D1193" s="74" t="s">
        <v>1548</v>
      </c>
      <c r="E1193" s="100">
        <v>453.67</v>
      </c>
      <c r="F1193" s="100">
        <v>0</v>
      </c>
      <c r="G1193" s="100">
        <v>0</v>
      </c>
      <c r="H1193" s="100">
        <v>0</v>
      </c>
      <c r="I1193" s="100">
        <v>0</v>
      </c>
      <c r="J1193" s="130">
        <v>453.67</v>
      </c>
      <c r="K1193" s="135" t="str">
        <f>IFERROR(VLOOKUP(C1193,'CEDARS School FRPL'!$C$4:$H$20003, 6, FALSE), "No")</f>
        <v>No</v>
      </c>
      <c r="L1193" s="94">
        <f>IFERROR(VLOOKUP($C1193,'CEDARS School FRPL'!$C$4:$G$20003,3,FALSE),"NO Enroll Rprtd")</f>
        <v>0.4758</v>
      </c>
      <c r="N1193" s="167"/>
      <c r="O1193" s="136"/>
    </row>
    <row r="1194" spans="1:15">
      <c r="A1194" s="77" t="s">
        <v>2367</v>
      </c>
      <c r="B1194" s="77" t="s">
        <v>2733</v>
      </c>
      <c r="C1194" s="3">
        <v>3688</v>
      </c>
      <c r="D1194" s="74" t="s">
        <v>1549</v>
      </c>
      <c r="E1194" s="100">
        <v>1895.63</v>
      </c>
      <c r="F1194" s="100">
        <v>0</v>
      </c>
      <c r="G1194" s="100">
        <v>117.39</v>
      </c>
      <c r="H1194" s="100">
        <v>0</v>
      </c>
      <c r="I1194" s="100">
        <v>0</v>
      </c>
      <c r="J1194" s="130">
        <v>2013.0200000000002</v>
      </c>
      <c r="K1194" s="135" t="str">
        <f>IFERROR(VLOOKUP(C1194,'CEDARS School FRPL'!$C$4:$H$20003, 6, FALSE), "No")</f>
        <v>Yes</v>
      </c>
      <c r="L1194" s="94">
        <f>IFERROR(VLOOKUP($C1194,'CEDARS School FRPL'!$C$4:$G$20003,3,FALSE),"NO Enroll Rprtd")</f>
        <v>0.60170000000000001</v>
      </c>
      <c r="N1194" s="167"/>
      <c r="O1194" s="136"/>
    </row>
    <row r="1195" spans="1:15">
      <c r="A1195" s="77" t="s">
        <v>2367</v>
      </c>
      <c r="B1195" s="77" t="s">
        <v>2733</v>
      </c>
      <c r="C1195" s="3">
        <v>4164</v>
      </c>
      <c r="D1195" s="74" t="s">
        <v>1550</v>
      </c>
      <c r="E1195" s="100">
        <v>521</v>
      </c>
      <c r="F1195" s="100">
        <v>0</v>
      </c>
      <c r="G1195" s="100">
        <v>0</v>
      </c>
      <c r="H1195" s="100">
        <v>0</v>
      </c>
      <c r="I1195" s="100">
        <v>0</v>
      </c>
      <c r="J1195" s="130">
        <v>521</v>
      </c>
      <c r="K1195" s="135" t="str">
        <f>IFERROR(VLOOKUP(C1195,'CEDARS School FRPL'!$C$4:$H$20003, 6, FALSE), "No")</f>
        <v>No</v>
      </c>
      <c r="L1195" s="94">
        <f>IFERROR(VLOOKUP($C1195,'CEDARS School FRPL'!$C$4:$G$20003,3,FALSE),"NO Enroll Rprtd")</f>
        <v>0.1938</v>
      </c>
      <c r="N1195" s="167"/>
      <c r="O1195" s="136"/>
    </row>
    <row r="1196" spans="1:15">
      <c r="A1196" t="s">
        <v>2367</v>
      </c>
      <c r="B1196" s="77" t="s">
        <v>2733</v>
      </c>
      <c r="C1196" s="3">
        <v>4165</v>
      </c>
      <c r="D1196" s="74" t="s">
        <v>1551</v>
      </c>
      <c r="E1196" s="100">
        <v>454.54</v>
      </c>
      <c r="F1196" s="100">
        <v>0</v>
      </c>
      <c r="G1196" s="100">
        <v>0</v>
      </c>
      <c r="H1196" s="100">
        <v>0</v>
      </c>
      <c r="I1196" s="100">
        <v>0</v>
      </c>
      <c r="J1196" s="130">
        <v>454.54</v>
      </c>
      <c r="K1196" s="135" t="str">
        <f>IFERROR(VLOOKUP(C1196,'CEDARS School FRPL'!$C$4:$H$20003, 6, FALSE), "No")</f>
        <v>No</v>
      </c>
      <c r="L1196" s="94">
        <f>IFERROR(VLOOKUP($C1196,'CEDARS School FRPL'!$C$4:$G$20003,3,FALSE),"NO Enroll Rprtd")</f>
        <v>0.29659999999999997</v>
      </c>
      <c r="N1196" s="167"/>
      <c r="O1196" s="136"/>
    </row>
    <row r="1197" spans="1:15">
      <c r="A1197" s="77" t="s">
        <v>2367</v>
      </c>
      <c r="B1197" s="77" t="s">
        <v>2733</v>
      </c>
      <c r="C1197" s="3">
        <v>4231</v>
      </c>
      <c r="D1197" s="74" t="s">
        <v>1552</v>
      </c>
      <c r="E1197" s="100">
        <v>781.04</v>
      </c>
      <c r="F1197" s="100">
        <v>0</v>
      </c>
      <c r="G1197" s="100">
        <v>0</v>
      </c>
      <c r="H1197" s="100">
        <v>0</v>
      </c>
      <c r="I1197" s="100">
        <v>0</v>
      </c>
      <c r="J1197" s="130">
        <v>781.04</v>
      </c>
      <c r="K1197" s="135" t="str">
        <f>IFERROR(VLOOKUP(C1197,'CEDARS School FRPL'!$C$4:$H$20003, 6, FALSE), "No")</f>
        <v>Yes</v>
      </c>
      <c r="L1197" s="94">
        <f>IFERROR(VLOOKUP($C1197,'CEDARS School FRPL'!$C$4:$G$20003,3,FALSE),"NO Enroll Rprtd")</f>
        <v>0.62390000000000001</v>
      </c>
      <c r="N1197" s="167"/>
      <c r="O1197" s="136"/>
    </row>
    <row r="1198" spans="1:15">
      <c r="A1198" s="77" t="s">
        <v>2367</v>
      </c>
      <c r="B1198" s="77" t="s">
        <v>2733</v>
      </c>
      <c r="C1198" s="3">
        <v>4247</v>
      </c>
      <c r="D1198" s="74" t="s">
        <v>1553</v>
      </c>
      <c r="E1198" s="100">
        <v>122.51</v>
      </c>
      <c r="F1198" s="100">
        <v>0</v>
      </c>
      <c r="G1198" s="100">
        <v>2.41</v>
      </c>
      <c r="H1198" s="100">
        <v>0</v>
      </c>
      <c r="I1198" s="100">
        <v>0</v>
      </c>
      <c r="J1198" s="130">
        <v>124.92</v>
      </c>
      <c r="K1198" s="135" t="str">
        <f>IFERROR(VLOOKUP(C1198,'CEDARS School FRPL'!$C$4:$H$20003, 6, FALSE), "No")</f>
        <v>Yes</v>
      </c>
      <c r="L1198" s="94">
        <f>IFERROR(VLOOKUP($C1198,'CEDARS School FRPL'!$C$4:$G$20003,3,FALSE),"NO Enroll Rprtd")</f>
        <v>0.70069999999999999</v>
      </c>
      <c r="N1198" s="167"/>
      <c r="O1198" s="136"/>
    </row>
    <row r="1199" spans="1:15">
      <c r="A1199" s="77" t="s">
        <v>2367</v>
      </c>
      <c r="B1199" s="77" t="s">
        <v>2733</v>
      </c>
      <c r="C1199" s="3">
        <v>4303</v>
      </c>
      <c r="D1199" s="74" t="s">
        <v>840</v>
      </c>
      <c r="E1199" s="100">
        <v>598.62</v>
      </c>
      <c r="F1199" s="100">
        <v>0</v>
      </c>
      <c r="G1199" s="100">
        <v>0</v>
      </c>
      <c r="H1199" s="100">
        <v>0</v>
      </c>
      <c r="I1199" s="100">
        <v>0</v>
      </c>
      <c r="J1199" s="130">
        <v>598.62</v>
      </c>
      <c r="K1199" s="135" t="str">
        <f>IFERROR(VLOOKUP(C1199,'CEDARS School FRPL'!$C$4:$H$20003, 6, FALSE), "No")</f>
        <v>Yes</v>
      </c>
      <c r="L1199" s="94">
        <f>IFERROR(VLOOKUP($C1199,'CEDARS School FRPL'!$C$4:$G$20003,3,FALSE),"NO Enroll Rprtd")</f>
        <v>0.66059999999999997</v>
      </c>
      <c r="N1199" s="167"/>
      <c r="O1199" s="136"/>
    </row>
    <row r="1200" spans="1:15">
      <c r="A1200" s="77" t="s">
        <v>2367</v>
      </c>
      <c r="B1200" s="77" t="s">
        <v>2733</v>
      </c>
      <c r="C1200" s="3">
        <v>4304</v>
      </c>
      <c r="D1200" s="74" t="s">
        <v>842</v>
      </c>
      <c r="E1200" s="100">
        <v>647.33000000000004</v>
      </c>
      <c r="F1200" s="100">
        <v>0</v>
      </c>
      <c r="G1200" s="100">
        <v>0</v>
      </c>
      <c r="H1200" s="100">
        <v>0</v>
      </c>
      <c r="I1200" s="100">
        <v>0</v>
      </c>
      <c r="J1200" s="130">
        <v>647.33000000000004</v>
      </c>
      <c r="K1200" s="135" t="str">
        <f>IFERROR(VLOOKUP(C1200,'CEDARS School FRPL'!$C$4:$H$20003, 6, FALSE), "No")</f>
        <v>Yes</v>
      </c>
      <c r="L1200" s="94">
        <f>IFERROR(VLOOKUP($C1200,'CEDARS School FRPL'!$C$4:$G$20003,3,FALSE),"NO Enroll Rprtd")</f>
        <v>0.60270000000000001</v>
      </c>
      <c r="N1200" s="167"/>
      <c r="O1200" s="136"/>
    </row>
    <row r="1201" spans="1:15">
      <c r="A1201" s="77" t="s">
        <v>2367</v>
      </c>
      <c r="B1201" s="77" t="s">
        <v>2733</v>
      </c>
      <c r="C1201" s="3">
        <v>4342</v>
      </c>
      <c r="D1201" s="74" t="s">
        <v>1554</v>
      </c>
      <c r="E1201" s="100">
        <v>504.05</v>
      </c>
      <c r="F1201" s="100">
        <v>0</v>
      </c>
      <c r="G1201" s="100">
        <v>0</v>
      </c>
      <c r="H1201" s="100">
        <v>0</v>
      </c>
      <c r="I1201" s="100">
        <v>0</v>
      </c>
      <c r="J1201" s="130">
        <v>504.05</v>
      </c>
      <c r="K1201" s="135" t="str">
        <f>IFERROR(VLOOKUP(C1201,'CEDARS School FRPL'!$C$4:$H$20003, 6, FALSE), "No")</f>
        <v>No</v>
      </c>
      <c r="L1201" s="94">
        <f>IFERROR(VLOOKUP($C1201,'CEDARS School FRPL'!$C$4:$G$20003,3,FALSE),"NO Enroll Rprtd")</f>
        <v>0.30599999999999999</v>
      </c>
      <c r="N1201" s="167"/>
      <c r="O1201" s="136"/>
    </row>
    <row r="1202" spans="1:15">
      <c r="A1202" s="77" t="s">
        <v>2367</v>
      </c>
      <c r="B1202" s="77" t="s">
        <v>2733</v>
      </c>
      <c r="C1202" s="3">
        <v>4344</v>
      </c>
      <c r="D1202" s="74" t="s">
        <v>1555</v>
      </c>
      <c r="E1202" s="100">
        <v>552.89</v>
      </c>
      <c r="F1202" s="100">
        <v>0</v>
      </c>
      <c r="G1202" s="100">
        <v>0</v>
      </c>
      <c r="H1202" s="100">
        <v>0</v>
      </c>
      <c r="I1202" s="100">
        <v>0</v>
      </c>
      <c r="J1202" s="130">
        <v>552.89</v>
      </c>
      <c r="K1202" s="135" t="str">
        <f>IFERROR(VLOOKUP(C1202,'CEDARS School FRPL'!$C$4:$H$20003, 6, FALSE), "No")</f>
        <v>Yes</v>
      </c>
      <c r="L1202" s="94">
        <f>IFERROR(VLOOKUP($C1202,'CEDARS School FRPL'!$C$4:$G$20003,3,FALSE),"NO Enroll Rprtd")</f>
        <v>0.70099999999999996</v>
      </c>
      <c r="N1202" s="167"/>
      <c r="O1202" s="136"/>
    </row>
    <row r="1203" spans="1:15">
      <c r="A1203" s="77" t="s">
        <v>2367</v>
      </c>
      <c r="B1203" s="77" t="s">
        <v>2733</v>
      </c>
      <c r="C1203" s="3">
        <v>4425</v>
      </c>
      <c r="D1203" s="74" t="s">
        <v>1556</v>
      </c>
      <c r="E1203" s="100">
        <v>895.06</v>
      </c>
      <c r="F1203" s="100">
        <v>0</v>
      </c>
      <c r="G1203" s="100">
        <v>0</v>
      </c>
      <c r="H1203" s="100">
        <v>0</v>
      </c>
      <c r="I1203" s="100">
        <v>0</v>
      </c>
      <c r="J1203" s="130">
        <v>895.06</v>
      </c>
      <c r="K1203" s="135" t="str">
        <f>IFERROR(VLOOKUP(C1203,'CEDARS School FRPL'!$C$4:$H$20003, 6, FALSE), "No")</f>
        <v>Yes</v>
      </c>
      <c r="L1203" s="94">
        <f>IFERROR(VLOOKUP($C1203,'CEDARS School FRPL'!$C$4:$G$20003,3,FALSE),"NO Enroll Rprtd")</f>
        <v>0.60509999999999997</v>
      </c>
      <c r="N1203" s="167"/>
      <c r="O1203" s="136"/>
    </row>
    <row r="1204" spans="1:15">
      <c r="A1204" t="s">
        <v>2367</v>
      </c>
      <c r="B1204" s="77" t="s">
        <v>2733</v>
      </c>
      <c r="C1204" s="3">
        <v>4430</v>
      </c>
      <c r="D1204" s="74" t="s">
        <v>1557</v>
      </c>
      <c r="E1204" s="100">
        <v>809.06</v>
      </c>
      <c r="F1204" s="100">
        <v>0</v>
      </c>
      <c r="G1204" s="100">
        <v>0</v>
      </c>
      <c r="H1204" s="100">
        <v>0</v>
      </c>
      <c r="I1204" s="100">
        <v>0</v>
      </c>
      <c r="J1204" s="130">
        <v>809.06</v>
      </c>
      <c r="K1204" s="135" t="str">
        <f>IFERROR(VLOOKUP(C1204,'CEDARS School FRPL'!$C$4:$H$20003, 6, FALSE), "No")</f>
        <v>No</v>
      </c>
      <c r="L1204" s="94">
        <f>IFERROR(VLOOKUP($C1204,'CEDARS School FRPL'!$C$4:$G$20003,3,FALSE),"NO Enroll Rprtd")</f>
        <v>0.33729999999999999</v>
      </c>
      <c r="N1204" s="167"/>
      <c r="O1204" s="136"/>
    </row>
    <row r="1205" spans="1:15">
      <c r="A1205" s="77" t="s">
        <v>2367</v>
      </c>
      <c r="B1205" s="77" t="s">
        <v>2733</v>
      </c>
      <c r="C1205" s="3">
        <v>4433</v>
      </c>
      <c r="D1205" s="74" t="s">
        <v>1558</v>
      </c>
      <c r="E1205" s="100">
        <v>2024.18</v>
      </c>
      <c r="F1205" s="100">
        <v>0</v>
      </c>
      <c r="G1205" s="100">
        <v>278.72000000000003</v>
      </c>
      <c r="H1205" s="100">
        <v>0</v>
      </c>
      <c r="I1205" s="100">
        <v>0</v>
      </c>
      <c r="J1205" s="130">
        <v>2302.9</v>
      </c>
      <c r="K1205" s="135" t="str">
        <f>IFERROR(VLOOKUP(C1205,'CEDARS School FRPL'!$C$4:$H$20003, 6, FALSE), "No")</f>
        <v>No</v>
      </c>
      <c r="L1205" s="94">
        <f>IFERROR(VLOOKUP($C1205,'CEDARS School FRPL'!$C$4:$G$20003,3,FALSE),"NO Enroll Rprtd")</f>
        <v>0.3473</v>
      </c>
      <c r="N1205" s="167"/>
      <c r="O1205" s="136"/>
    </row>
    <row r="1206" spans="1:15">
      <c r="A1206" s="77" t="s">
        <v>2367</v>
      </c>
      <c r="B1206" s="77" t="s">
        <v>2733</v>
      </c>
      <c r="C1206" s="3">
        <v>4469</v>
      </c>
      <c r="D1206" s="74" t="s">
        <v>1559</v>
      </c>
      <c r="E1206" s="100">
        <v>435.78</v>
      </c>
      <c r="F1206" s="100">
        <v>0</v>
      </c>
      <c r="G1206" s="100">
        <v>0</v>
      </c>
      <c r="H1206" s="100">
        <v>0</v>
      </c>
      <c r="I1206" s="100">
        <v>0</v>
      </c>
      <c r="J1206" s="130">
        <v>435.78</v>
      </c>
      <c r="K1206" s="135" t="str">
        <f>IFERROR(VLOOKUP(C1206,'CEDARS School FRPL'!$C$4:$H$20003, 6, FALSE), "No")</f>
        <v>No</v>
      </c>
      <c r="L1206" s="94">
        <f>IFERROR(VLOOKUP($C1206,'CEDARS School FRPL'!$C$4:$G$20003,3,FALSE),"NO Enroll Rprtd")</f>
        <v>0.2102</v>
      </c>
      <c r="N1206" s="167"/>
      <c r="O1206" s="136"/>
    </row>
    <row r="1207" spans="1:15">
      <c r="A1207" s="77" t="s">
        <v>2367</v>
      </c>
      <c r="B1207" s="77" t="s">
        <v>2733</v>
      </c>
      <c r="C1207" s="3">
        <v>4583</v>
      </c>
      <c r="D1207" s="74" t="s">
        <v>1560</v>
      </c>
      <c r="E1207" s="100">
        <v>527.55999999999995</v>
      </c>
      <c r="F1207" s="100">
        <v>0</v>
      </c>
      <c r="G1207" s="100">
        <v>0</v>
      </c>
      <c r="H1207" s="100">
        <v>0</v>
      </c>
      <c r="I1207" s="100">
        <v>0</v>
      </c>
      <c r="J1207" s="130">
        <v>527.55999999999995</v>
      </c>
      <c r="K1207" s="135" t="str">
        <f>IFERROR(VLOOKUP(C1207,'CEDARS School FRPL'!$C$4:$H$20003, 6, FALSE), "No")</f>
        <v>Yes</v>
      </c>
      <c r="L1207" s="94">
        <f>IFERROR(VLOOKUP($C1207,'CEDARS School FRPL'!$C$4:$G$20003,3,FALSE),"NO Enroll Rprtd")</f>
        <v>0.57479999999999998</v>
      </c>
      <c r="N1207" s="167"/>
      <c r="O1207" s="136"/>
    </row>
    <row r="1208" spans="1:15">
      <c r="A1208" s="77" t="s">
        <v>2367</v>
      </c>
      <c r="B1208" s="77" t="s">
        <v>2733</v>
      </c>
      <c r="C1208" s="3">
        <v>5450</v>
      </c>
      <c r="D1208" s="74" t="s">
        <v>1561</v>
      </c>
      <c r="E1208" s="100">
        <v>611.66999999999996</v>
      </c>
      <c r="F1208" s="100">
        <v>0</v>
      </c>
      <c r="G1208" s="100">
        <v>0</v>
      </c>
      <c r="H1208" s="100">
        <v>0</v>
      </c>
      <c r="I1208" s="100">
        <v>0</v>
      </c>
      <c r="J1208" s="130">
        <v>611.66999999999996</v>
      </c>
      <c r="K1208" s="135" t="str">
        <f>IFERROR(VLOOKUP(C1208,'CEDARS School FRPL'!$C$4:$H$20003, 6, FALSE), "No")</f>
        <v>Yes</v>
      </c>
      <c r="L1208" s="94">
        <f>IFERROR(VLOOKUP($C1208,'CEDARS School FRPL'!$C$4:$G$20003,3,FALSE),"NO Enroll Rprtd")</f>
        <v>0.58450000000000002</v>
      </c>
      <c r="N1208" s="167"/>
      <c r="O1208" s="136"/>
    </row>
    <row r="1209" spans="1:15">
      <c r="A1209" s="77" t="s">
        <v>2367</v>
      </c>
      <c r="B1209" s="77" t="s">
        <v>2733</v>
      </c>
      <c r="C1209" s="3">
        <v>5482</v>
      </c>
      <c r="D1209" s="74" t="s">
        <v>2524</v>
      </c>
      <c r="E1209" s="100">
        <v>363.56</v>
      </c>
      <c r="F1209" s="100">
        <v>0</v>
      </c>
      <c r="G1209" s="100">
        <v>0</v>
      </c>
      <c r="H1209" s="100">
        <v>0</v>
      </c>
      <c r="I1209" s="100">
        <v>0</v>
      </c>
      <c r="J1209" s="130">
        <v>363.56</v>
      </c>
      <c r="K1209" s="135" t="str">
        <f>IFERROR(VLOOKUP(C1209,'CEDARS School FRPL'!$C$4:$H$20003, 6, FALSE), "No")</f>
        <v>Yes</v>
      </c>
      <c r="L1209" s="94">
        <f>IFERROR(VLOOKUP($C1209,'CEDARS School FRPL'!$C$4:$G$20003,3,FALSE),"NO Enroll Rprtd")</f>
        <v>0.49590000000000001</v>
      </c>
      <c r="N1209" s="167"/>
      <c r="O1209" s="136"/>
    </row>
    <row r="1210" spans="1:15">
      <c r="A1210" s="77" t="s">
        <v>2367</v>
      </c>
      <c r="B1210" s="77" t="s">
        <v>2733</v>
      </c>
      <c r="C1210" s="3">
        <v>5498</v>
      </c>
      <c r="D1210" s="74" t="s">
        <v>2523</v>
      </c>
      <c r="E1210" s="100">
        <v>0</v>
      </c>
      <c r="F1210" s="100">
        <v>0</v>
      </c>
      <c r="G1210" s="100">
        <v>0</v>
      </c>
      <c r="H1210" s="100">
        <v>83.67</v>
      </c>
      <c r="I1210" s="100">
        <v>0</v>
      </c>
      <c r="J1210" s="130">
        <v>83.67</v>
      </c>
      <c r="K1210" s="135" t="str">
        <f>IFERROR(VLOOKUP(C1210,'CEDARS School FRPL'!$C$4:$H$20003, 6, FALSE), "No")</f>
        <v>Yes</v>
      </c>
      <c r="L1210" s="94">
        <f>IFERROR(VLOOKUP($C1210,'CEDARS School FRPL'!$C$4:$G$20003,3,FALSE),"NO Enroll Rprtd")</f>
        <v>0.67330000000000001</v>
      </c>
      <c r="N1210" s="167"/>
      <c r="O1210" s="136"/>
    </row>
    <row r="1211" spans="1:15">
      <c r="A1211" s="77" t="s">
        <v>2445</v>
      </c>
      <c r="B1211" s="77" t="s">
        <v>2734</v>
      </c>
      <c r="C1211" s="3">
        <v>2591</v>
      </c>
      <c r="D1211" s="74" t="s">
        <v>2069</v>
      </c>
      <c r="E1211" s="100">
        <v>377.52</v>
      </c>
      <c r="F1211" s="100">
        <v>0</v>
      </c>
      <c r="G1211" s="100">
        <v>16.989999999999998</v>
      </c>
      <c r="H1211" s="100">
        <v>0.11</v>
      </c>
      <c r="I1211" s="100">
        <v>0</v>
      </c>
      <c r="J1211" s="130">
        <v>394.62</v>
      </c>
      <c r="K1211" s="135" t="str">
        <f>IFERROR(VLOOKUP(C1211,'CEDARS School FRPL'!$C$4:$H$20003, 6, FALSE), "No")</f>
        <v>Yes</v>
      </c>
      <c r="L1211" s="94">
        <f>IFERROR(VLOOKUP($C1211,'CEDARS School FRPL'!$C$4:$G$20003,3,FALSE),"NO Enroll Rprtd")</f>
        <v>0.50549999999999995</v>
      </c>
      <c r="N1211" s="167"/>
      <c r="O1211" s="136"/>
    </row>
    <row r="1212" spans="1:15">
      <c r="A1212" s="77" t="s">
        <v>2445</v>
      </c>
      <c r="B1212" s="77" t="s">
        <v>2734</v>
      </c>
      <c r="C1212" s="3">
        <v>2898</v>
      </c>
      <c r="D1212" s="74" t="s">
        <v>2070</v>
      </c>
      <c r="E1212" s="100">
        <v>412.83</v>
      </c>
      <c r="F1212" s="100">
        <v>0</v>
      </c>
      <c r="G1212" s="100">
        <v>0</v>
      </c>
      <c r="H1212" s="100">
        <v>0</v>
      </c>
      <c r="I1212" s="100">
        <v>0</v>
      </c>
      <c r="J1212" s="130">
        <v>412.83</v>
      </c>
      <c r="K1212" s="135" t="str">
        <f>IFERROR(VLOOKUP(C1212,'CEDARS School FRPL'!$C$4:$H$20003, 6, FALSE), "No")</f>
        <v>Yes</v>
      </c>
      <c r="L1212" s="94">
        <f>IFERROR(VLOOKUP($C1212,'CEDARS School FRPL'!$C$4:$G$20003,3,FALSE),"NO Enroll Rprtd")</f>
        <v>0.5464</v>
      </c>
      <c r="N1212" s="167"/>
      <c r="O1212" s="136"/>
    </row>
    <row r="1213" spans="1:15">
      <c r="A1213" s="77" t="s">
        <v>2445</v>
      </c>
      <c r="B1213" s="77" t="s">
        <v>2734</v>
      </c>
      <c r="C1213" s="3">
        <v>5451</v>
      </c>
      <c r="D1213" s="74" t="s">
        <v>2071</v>
      </c>
      <c r="E1213" s="100">
        <v>457.06</v>
      </c>
      <c r="F1213" s="100">
        <v>31.89</v>
      </c>
      <c r="G1213" s="100">
        <v>0</v>
      </c>
      <c r="H1213" s="100">
        <v>0</v>
      </c>
      <c r="I1213" s="100">
        <v>0</v>
      </c>
      <c r="J1213" s="130">
        <v>488.95</v>
      </c>
      <c r="K1213" s="135" t="str">
        <f>IFERROR(VLOOKUP(C1213,'CEDARS School FRPL'!$C$4:$H$20003, 6, FALSE), "No")</f>
        <v>Yes</v>
      </c>
      <c r="L1213" s="94">
        <f>IFERROR(VLOOKUP($C1213,'CEDARS School FRPL'!$C$4:$G$20003,3,FALSE),"NO Enroll Rprtd")</f>
        <v>0.54459999999999997</v>
      </c>
      <c r="N1213" s="167"/>
      <c r="O1213" s="136"/>
    </row>
    <row r="1214" spans="1:15">
      <c r="A1214" s="77" t="s">
        <v>2289</v>
      </c>
      <c r="B1214" s="77" t="s">
        <v>2735</v>
      </c>
      <c r="C1214" s="3">
        <v>2273</v>
      </c>
      <c r="D1214" s="74" t="s">
        <v>1108</v>
      </c>
      <c r="E1214" s="100">
        <v>367.72</v>
      </c>
      <c r="F1214" s="100">
        <v>0</v>
      </c>
      <c r="G1214" s="100">
        <v>43.709999999999994</v>
      </c>
      <c r="H1214" s="100">
        <v>6.67</v>
      </c>
      <c r="I1214" s="100">
        <v>0</v>
      </c>
      <c r="J1214" s="130">
        <v>418.1</v>
      </c>
      <c r="K1214" s="135" t="str">
        <f>IFERROR(VLOOKUP(C1214,'CEDARS School FRPL'!$C$4:$H$20003, 6, FALSE), "No")</f>
        <v>No</v>
      </c>
      <c r="L1214" s="94">
        <f>IFERROR(VLOOKUP($C1214,'CEDARS School FRPL'!$C$4:$G$20003,3,FALSE),"NO Enroll Rprtd")</f>
        <v>0.4304</v>
      </c>
      <c r="N1214" s="167"/>
      <c r="O1214" s="136"/>
    </row>
    <row r="1215" spans="1:15">
      <c r="A1215" s="77" t="s">
        <v>2289</v>
      </c>
      <c r="B1215" s="77" t="s">
        <v>2735</v>
      </c>
      <c r="C1215" s="3">
        <v>3288</v>
      </c>
      <c r="D1215" s="74" t="s">
        <v>1109</v>
      </c>
      <c r="E1215" s="100">
        <v>397.78</v>
      </c>
      <c r="F1215" s="100">
        <v>0</v>
      </c>
      <c r="G1215" s="100">
        <v>0</v>
      </c>
      <c r="H1215" s="100">
        <v>0</v>
      </c>
      <c r="I1215" s="100">
        <v>0</v>
      </c>
      <c r="J1215" s="130">
        <v>397.78</v>
      </c>
      <c r="K1215" s="135" t="str">
        <f>IFERROR(VLOOKUP(C1215,'CEDARS School FRPL'!$C$4:$H$20003, 6, FALSE), "No")</f>
        <v>No</v>
      </c>
      <c r="L1215" s="94">
        <f>IFERROR(VLOOKUP($C1215,'CEDARS School FRPL'!$C$4:$G$20003,3,FALSE),"NO Enroll Rprtd")</f>
        <v>0.43090000000000001</v>
      </c>
      <c r="N1215" s="167"/>
      <c r="O1215" s="136"/>
    </row>
    <row r="1216" spans="1:15">
      <c r="A1216" s="77" t="s">
        <v>2328</v>
      </c>
      <c r="B1216" s="77" t="s">
        <v>2736</v>
      </c>
      <c r="C1216" s="3">
        <v>2868</v>
      </c>
      <c r="D1216" s="74" t="s">
        <v>1243</v>
      </c>
      <c r="E1216" s="100">
        <v>128.33000000000001</v>
      </c>
      <c r="F1216" s="100">
        <v>0</v>
      </c>
      <c r="G1216" s="100">
        <v>0</v>
      </c>
      <c r="H1216" s="100">
        <v>0</v>
      </c>
      <c r="I1216" s="100">
        <v>0</v>
      </c>
      <c r="J1216" s="130">
        <v>128.33000000000001</v>
      </c>
      <c r="K1216" s="135" t="str">
        <f>IFERROR(VLOOKUP(C1216,'CEDARS School FRPL'!$C$4:$H$20003, 6, FALSE), "No")</f>
        <v>Yes</v>
      </c>
      <c r="L1216" s="94">
        <f>IFERROR(VLOOKUP($C1216,'CEDARS School FRPL'!$C$4:$G$20003,3,FALSE),"NO Enroll Rprtd")</f>
        <v>0.54730000000000001</v>
      </c>
      <c r="N1216" s="167"/>
      <c r="O1216" s="136"/>
    </row>
    <row r="1217" spans="1:15">
      <c r="A1217" s="77" t="s">
        <v>2328</v>
      </c>
      <c r="B1217" s="77" t="s">
        <v>2736</v>
      </c>
      <c r="C1217" s="3">
        <v>3295</v>
      </c>
      <c r="D1217" s="74" t="s">
        <v>1244</v>
      </c>
      <c r="E1217" s="100">
        <v>178.35</v>
      </c>
      <c r="F1217" s="100">
        <v>0</v>
      </c>
      <c r="G1217" s="100">
        <v>9.26</v>
      </c>
      <c r="H1217" s="100">
        <v>0</v>
      </c>
      <c r="I1217" s="100">
        <v>0</v>
      </c>
      <c r="J1217" s="130">
        <v>187.60999999999999</v>
      </c>
      <c r="K1217" s="135" t="str">
        <f>IFERROR(VLOOKUP(C1217,'CEDARS School FRPL'!$C$4:$H$20003, 6, FALSE), "No")</f>
        <v>Yes</v>
      </c>
      <c r="L1217" s="94">
        <f>IFERROR(VLOOKUP($C1217,'CEDARS School FRPL'!$C$4:$G$20003,3,FALSE),"NO Enroll Rprtd")</f>
        <v>0.53549999999999998</v>
      </c>
      <c r="N1217" s="167"/>
      <c r="O1217" s="136"/>
    </row>
    <row r="1218" spans="1:15">
      <c r="A1218" s="77" t="s">
        <v>2317</v>
      </c>
      <c r="B1218" s="77" t="s">
        <v>2737</v>
      </c>
      <c r="C1218" s="3">
        <v>2494</v>
      </c>
      <c r="D1218" s="74" t="s">
        <v>1198</v>
      </c>
      <c r="E1218" s="100">
        <v>128.66999999999999</v>
      </c>
      <c r="F1218" s="100">
        <v>5.67</v>
      </c>
      <c r="G1218" s="100">
        <v>0</v>
      </c>
      <c r="H1218" s="100">
        <v>0</v>
      </c>
      <c r="I1218" s="100">
        <v>0</v>
      </c>
      <c r="J1218" s="130">
        <v>134.33999999999997</v>
      </c>
      <c r="K1218" s="135" t="str">
        <f>IFERROR(VLOOKUP(C1218,'CEDARS School FRPL'!$C$4:$H$20003, 6, FALSE), "No")</f>
        <v>Yes</v>
      </c>
      <c r="L1218" s="94">
        <f>IFERROR(VLOOKUP($C1218,'CEDARS School FRPL'!$C$4:$G$20003,3,FALSE),"NO Enroll Rprtd")</f>
        <v>0.99729999999999996</v>
      </c>
      <c r="N1218" s="167"/>
      <c r="O1218" s="136"/>
    </row>
    <row r="1219" spans="1:15">
      <c r="A1219" s="77" t="s">
        <v>2317</v>
      </c>
      <c r="B1219" s="77" t="s">
        <v>2737</v>
      </c>
      <c r="C1219" s="3">
        <v>5740</v>
      </c>
      <c r="D1219" s="74" t="s">
        <v>3149</v>
      </c>
      <c r="E1219" s="100">
        <v>41.67</v>
      </c>
      <c r="F1219" s="100">
        <v>0</v>
      </c>
      <c r="G1219" s="100">
        <v>0</v>
      </c>
      <c r="H1219" s="100">
        <v>0</v>
      </c>
      <c r="I1219" s="100">
        <v>0</v>
      </c>
      <c r="J1219" s="130">
        <v>41.67</v>
      </c>
      <c r="K1219" s="135" t="str">
        <f>IFERROR(VLOOKUP(C1219,'CEDARS School FRPL'!$C$4:$H$20003, 6, FALSE), "No")</f>
        <v>Yes</v>
      </c>
      <c r="L1219" s="94">
        <f>IFERROR(VLOOKUP($C1219,'CEDARS School FRPL'!$C$4:$G$20003,3,FALSE),"NO Enroll Rprtd")</f>
        <v>1</v>
      </c>
      <c r="N1219" s="167"/>
      <c r="O1219" s="136"/>
    </row>
    <row r="1220" spans="1:15">
      <c r="A1220" s="77" t="s">
        <v>2331</v>
      </c>
      <c r="B1220" s="77" t="s">
        <v>2738</v>
      </c>
      <c r="C1220" s="3">
        <v>2518</v>
      </c>
      <c r="D1220" s="74" t="s">
        <v>1251</v>
      </c>
      <c r="E1220" s="100">
        <v>278.18</v>
      </c>
      <c r="F1220" s="100">
        <v>0</v>
      </c>
      <c r="G1220" s="100">
        <v>6.65</v>
      </c>
      <c r="H1220" s="100">
        <v>0</v>
      </c>
      <c r="I1220" s="100">
        <v>0</v>
      </c>
      <c r="J1220" s="130">
        <v>284.83</v>
      </c>
      <c r="K1220" s="135" t="str">
        <f>IFERROR(VLOOKUP(C1220,'CEDARS School FRPL'!$C$4:$H$20003, 6, FALSE), "No")</f>
        <v>Yes</v>
      </c>
      <c r="L1220" s="94">
        <f>IFERROR(VLOOKUP($C1220,'CEDARS School FRPL'!$C$4:$G$20003,3,FALSE),"NO Enroll Rprtd")</f>
        <v>0.52039999999999997</v>
      </c>
      <c r="N1220" s="167"/>
      <c r="O1220" s="136"/>
    </row>
    <row r="1221" spans="1:15">
      <c r="A1221" s="77" t="s">
        <v>2331</v>
      </c>
      <c r="B1221" s="77" t="s">
        <v>2738</v>
      </c>
      <c r="C1221" s="3">
        <v>3968</v>
      </c>
      <c r="D1221" s="74" t="s">
        <v>1252</v>
      </c>
      <c r="E1221" s="100">
        <v>279.05</v>
      </c>
      <c r="F1221" s="100">
        <v>0</v>
      </c>
      <c r="G1221" s="100">
        <v>0</v>
      </c>
      <c r="H1221" s="100">
        <v>0</v>
      </c>
      <c r="I1221" s="100">
        <v>0</v>
      </c>
      <c r="J1221" s="130">
        <v>279.05</v>
      </c>
      <c r="K1221" s="135" t="str">
        <f>IFERROR(VLOOKUP(C1221,'CEDARS School FRPL'!$C$4:$H$20003, 6, FALSE), "No")</f>
        <v>Yes</v>
      </c>
      <c r="L1221" s="94">
        <f>IFERROR(VLOOKUP($C1221,'CEDARS School FRPL'!$C$4:$G$20003,3,FALSE),"NO Enroll Rprtd")</f>
        <v>0.61450000000000005</v>
      </c>
      <c r="N1221" s="167"/>
      <c r="O1221" s="136"/>
    </row>
    <row r="1222" spans="1:15">
      <c r="A1222" s="77" t="s">
        <v>2331</v>
      </c>
      <c r="B1222" s="77" t="s">
        <v>2738</v>
      </c>
      <c r="C1222" s="3">
        <v>4478</v>
      </c>
      <c r="D1222" s="74" t="s">
        <v>1253</v>
      </c>
      <c r="E1222" s="100">
        <v>370.74</v>
      </c>
      <c r="F1222" s="100">
        <v>0</v>
      </c>
      <c r="G1222" s="100">
        <v>0</v>
      </c>
      <c r="H1222" s="100">
        <v>0</v>
      </c>
      <c r="I1222" s="100">
        <v>0</v>
      </c>
      <c r="J1222" s="130">
        <v>370.74</v>
      </c>
      <c r="K1222" s="135" t="str">
        <f>IFERROR(VLOOKUP(C1222,'CEDARS School FRPL'!$C$4:$H$20003, 6, FALSE), "No")</f>
        <v>Yes</v>
      </c>
      <c r="L1222" s="94">
        <f>IFERROR(VLOOKUP($C1222,'CEDARS School FRPL'!$C$4:$G$20003,3,FALSE),"NO Enroll Rprtd")</f>
        <v>0.64880000000000004</v>
      </c>
      <c r="N1222" s="167"/>
      <c r="O1222" s="136"/>
    </row>
    <row r="1223" spans="1:15">
      <c r="A1223" s="77" t="s">
        <v>2331</v>
      </c>
      <c r="B1223" s="77" t="s">
        <v>2738</v>
      </c>
      <c r="C1223" s="3">
        <v>5118</v>
      </c>
      <c r="D1223" s="74" t="s">
        <v>1254</v>
      </c>
      <c r="E1223" s="100">
        <v>52.98</v>
      </c>
      <c r="F1223" s="100">
        <v>0</v>
      </c>
      <c r="G1223" s="100">
        <v>0</v>
      </c>
      <c r="H1223" s="100">
        <v>0.33</v>
      </c>
      <c r="I1223" s="100">
        <v>0</v>
      </c>
      <c r="J1223" s="130">
        <v>53.309999999999995</v>
      </c>
      <c r="K1223" s="135" t="str">
        <f>IFERROR(VLOOKUP(C1223,'CEDARS School FRPL'!$C$4:$H$20003, 6, FALSE), "No")</f>
        <v>Yes</v>
      </c>
      <c r="L1223" s="94">
        <f>IFERROR(VLOOKUP($C1223,'CEDARS School FRPL'!$C$4:$G$20003,3,FALSE),"NO Enroll Rprtd")</f>
        <v>0.67079999999999995</v>
      </c>
      <c r="N1223" s="167"/>
      <c r="O1223" s="136"/>
    </row>
    <row r="1224" spans="1:15">
      <c r="A1224" s="77" t="s">
        <v>2331</v>
      </c>
      <c r="B1224" s="77" t="s">
        <v>2738</v>
      </c>
      <c r="C1224" s="3">
        <v>5681</v>
      </c>
      <c r="D1224" s="74" t="s">
        <v>3084</v>
      </c>
      <c r="E1224" s="100">
        <v>165.06</v>
      </c>
      <c r="F1224" s="100">
        <v>0</v>
      </c>
      <c r="G1224" s="100">
        <v>13.49</v>
      </c>
      <c r="H1224" s="100">
        <v>0</v>
      </c>
      <c r="I1224" s="100">
        <v>0</v>
      </c>
      <c r="J1224" s="130">
        <v>178.55</v>
      </c>
      <c r="K1224" s="135" t="str">
        <f>IFERROR(VLOOKUP(C1224,'CEDARS School FRPL'!$C$4:$H$20003, 6, FALSE), "No")</f>
        <v>Yes</v>
      </c>
      <c r="L1224" s="94">
        <f>IFERROR(VLOOKUP($C1224,'CEDARS School FRPL'!$C$4:$G$20003,3,FALSE),"NO Enroll Rprtd")</f>
        <v>0.51170000000000004</v>
      </c>
      <c r="N1224" s="167"/>
      <c r="O1224" s="136"/>
    </row>
    <row r="1225" spans="1:15">
      <c r="A1225" t="s">
        <v>2382</v>
      </c>
      <c r="B1225" s="77" t="s">
        <v>2739</v>
      </c>
      <c r="C1225" s="3">
        <v>2341</v>
      </c>
      <c r="D1225" s="74" t="s">
        <v>1738</v>
      </c>
      <c r="E1225" s="100">
        <v>120.67</v>
      </c>
      <c r="F1225" s="100">
        <v>15.22</v>
      </c>
      <c r="G1225" s="100">
        <v>0</v>
      </c>
      <c r="H1225" s="100">
        <v>0</v>
      </c>
      <c r="I1225" s="100">
        <v>0</v>
      </c>
      <c r="J1225" s="130">
        <v>135.89000000000001</v>
      </c>
      <c r="K1225" s="135" t="str">
        <f>IFERROR(VLOOKUP(C1225,'CEDARS School FRPL'!$C$4:$H$20003, 6, FALSE), "No")</f>
        <v>No</v>
      </c>
      <c r="L1225" s="94">
        <f>IFERROR(VLOOKUP($C1225,'CEDARS School FRPL'!$C$4:$G$20003,3,FALSE),"NO Enroll Rprtd")</f>
        <v>0.3014</v>
      </c>
      <c r="N1225" s="167"/>
      <c r="O1225" s="136"/>
    </row>
    <row r="1226" spans="1:15">
      <c r="A1226" s="77" t="s">
        <v>2382</v>
      </c>
      <c r="B1226" s="77" t="s">
        <v>2739</v>
      </c>
      <c r="C1226" s="3">
        <v>4036</v>
      </c>
      <c r="D1226" s="74" t="s">
        <v>1739</v>
      </c>
      <c r="E1226" s="100">
        <v>411.67</v>
      </c>
      <c r="F1226" s="100">
        <v>29.91</v>
      </c>
      <c r="G1226" s="100">
        <v>0</v>
      </c>
      <c r="H1226" s="100">
        <v>0</v>
      </c>
      <c r="I1226" s="100">
        <v>0</v>
      </c>
      <c r="J1226" s="130">
        <v>441.58000000000004</v>
      </c>
      <c r="K1226" s="135" t="str">
        <f>IFERROR(VLOOKUP(C1226,'CEDARS School FRPL'!$C$4:$H$20003, 6, FALSE), "No")</f>
        <v>No</v>
      </c>
      <c r="L1226" s="94">
        <f>IFERROR(VLOOKUP($C1226,'CEDARS School FRPL'!$C$4:$G$20003,3,FALSE),"NO Enroll Rprtd")</f>
        <v>0.3695</v>
      </c>
      <c r="N1226" s="167"/>
      <c r="O1226" s="136"/>
    </row>
    <row r="1227" spans="1:15">
      <c r="A1227" s="77" t="s">
        <v>2382</v>
      </c>
      <c r="B1227" s="77" t="s">
        <v>2739</v>
      </c>
      <c r="C1227" s="3">
        <v>4333</v>
      </c>
      <c r="D1227" s="74" t="s">
        <v>1740</v>
      </c>
      <c r="E1227" s="100">
        <v>416.35</v>
      </c>
      <c r="F1227" s="100">
        <v>0</v>
      </c>
      <c r="G1227" s="100">
        <v>62.52</v>
      </c>
      <c r="H1227" s="100">
        <v>0</v>
      </c>
      <c r="I1227" s="100">
        <v>0</v>
      </c>
      <c r="J1227" s="130">
        <v>478.87</v>
      </c>
      <c r="K1227" s="135" t="str">
        <f>IFERROR(VLOOKUP(C1227,'CEDARS School FRPL'!$C$4:$H$20003, 6, FALSE), "No")</f>
        <v>No</v>
      </c>
      <c r="L1227" s="94">
        <f>IFERROR(VLOOKUP($C1227,'CEDARS School FRPL'!$C$4:$G$20003,3,FALSE),"NO Enroll Rprtd")</f>
        <v>0.27260000000000001</v>
      </c>
      <c r="N1227" s="167"/>
      <c r="O1227" s="136"/>
    </row>
    <row r="1228" spans="1:15">
      <c r="A1228" s="77" t="s">
        <v>2382</v>
      </c>
      <c r="B1228" s="77" t="s">
        <v>2739</v>
      </c>
      <c r="C1228" s="3">
        <v>4521</v>
      </c>
      <c r="D1228" s="74" t="s">
        <v>1741</v>
      </c>
      <c r="E1228" s="100">
        <v>296.24</v>
      </c>
      <c r="F1228" s="100">
        <v>0</v>
      </c>
      <c r="G1228" s="100">
        <v>0</v>
      </c>
      <c r="H1228" s="100">
        <v>0</v>
      </c>
      <c r="I1228" s="100">
        <v>0</v>
      </c>
      <c r="J1228" s="130">
        <v>296.24</v>
      </c>
      <c r="K1228" s="135" t="str">
        <f>IFERROR(VLOOKUP(C1228,'CEDARS School FRPL'!$C$4:$H$20003, 6, FALSE), "No")</f>
        <v>No</v>
      </c>
      <c r="L1228" s="94">
        <f>IFERROR(VLOOKUP($C1228,'CEDARS School FRPL'!$C$4:$G$20003,3,FALSE),"NO Enroll Rprtd")</f>
        <v>0.32879999999999998</v>
      </c>
      <c r="N1228" s="167"/>
      <c r="O1228" s="136"/>
    </row>
    <row r="1229" spans="1:15">
      <c r="A1229" s="77" t="s">
        <v>2382</v>
      </c>
      <c r="B1229" s="77" t="s">
        <v>2739</v>
      </c>
      <c r="C1229" s="3">
        <v>5417</v>
      </c>
      <c r="D1229" s="74" t="s">
        <v>1742</v>
      </c>
      <c r="E1229" s="100">
        <v>2.72</v>
      </c>
      <c r="F1229" s="100">
        <v>0</v>
      </c>
      <c r="G1229" s="100">
        <v>0</v>
      </c>
      <c r="H1229" s="100">
        <v>3.3</v>
      </c>
      <c r="I1229" s="100">
        <v>0</v>
      </c>
      <c r="J1229" s="130">
        <v>6.02</v>
      </c>
      <c r="K1229" s="135" t="str">
        <f>IFERROR(VLOOKUP(C1229,'CEDARS School FRPL'!$C$4:$H$20003, 6, FALSE), "No")</f>
        <v>Yes</v>
      </c>
      <c r="L1229" s="94">
        <f>IFERROR(VLOOKUP($C1229,'CEDARS School FRPL'!$C$4:$G$20003,3,FALSE),"NO Enroll Rprtd")</f>
        <v>0.64449999999999996</v>
      </c>
      <c r="N1229" s="167"/>
      <c r="O1229" s="136"/>
    </row>
    <row r="1230" spans="1:15">
      <c r="A1230" s="77" t="s">
        <v>2382</v>
      </c>
      <c r="B1230" s="77" t="s">
        <v>2739</v>
      </c>
      <c r="C1230" s="3">
        <v>5752</v>
      </c>
      <c r="D1230" s="74" t="s">
        <v>3150</v>
      </c>
      <c r="E1230" s="100">
        <v>51.98</v>
      </c>
      <c r="F1230" s="100">
        <v>0</v>
      </c>
      <c r="G1230" s="100">
        <v>0</v>
      </c>
      <c r="H1230" s="100">
        <v>0</v>
      </c>
      <c r="I1230" s="100">
        <v>0</v>
      </c>
      <c r="J1230" s="130">
        <v>51.98</v>
      </c>
      <c r="K1230" s="135" t="str">
        <f>IFERROR(VLOOKUP(C1230,'CEDARS School FRPL'!$C$4:$H$20003, 6, FALSE), "No")</f>
        <v>No</v>
      </c>
      <c r="L1230" s="94">
        <f>IFERROR(VLOOKUP($C1230,'CEDARS School FRPL'!$C$4:$G$20003,3,FALSE),"NO Enroll Rprtd")</f>
        <v>0.2087</v>
      </c>
      <c r="N1230" s="167"/>
      <c r="O1230" s="136"/>
    </row>
    <row r="1231" spans="1:15">
      <c r="A1231" s="77" t="s">
        <v>2428</v>
      </c>
      <c r="B1231" s="77" t="s">
        <v>2740</v>
      </c>
      <c r="C1231" s="3">
        <v>2459</v>
      </c>
      <c r="D1231" s="74" t="s">
        <v>2018</v>
      </c>
      <c r="E1231" s="100">
        <v>492.49</v>
      </c>
      <c r="F1231" s="100">
        <v>0</v>
      </c>
      <c r="G1231" s="100">
        <v>27.64</v>
      </c>
      <c r="H1231" s="100">
        <v>0</v>
      </c>
      <c r="I1231" s="100">
        <v>0</v>
      </c>
      <c r="J1231" s="130">
        <v>520.13</v>
      </c>
      <c r="K1231" s="135" t="str">
        <f>IFERROR(VLOOKUP(C1231,'CEDARS School FRPL'!$C$4:$H$20003, 6, FALSE), "No")</f>
        <v>Yes</v>
      </c>
      <c r="L1231" s="94">
        <f>IFERROR(VLOOKUP($C1231,'CEDARS School FRPL'!$C$4:$G$20003,3,FALSE),"NO Enroll Rprtd")</f>
        <v>0.50870000000000004</v>
      </c>
      <c r="N1231" s="167"/>
      <c r="O1231" s="136"/>
    </row>
    <row r="1232" spans="1:15">
      <c r="A1232" s="77" t="s">
        <v>2428</v>
      </c>
      <c r="B1232" s="77" t="s">
        <v>2740</v>
      </c>
      <c r="C1232" s="3">
        <v>2489</v>
      </c>
      <c r="D1232" s="74" t="s">
        <v>2019</v>
      </c>
      <c r="E1232" s="100">
        <v>275.3</v>
      </c>
      <c r="F1232" s="100">
        <v>17.559999999999999</v>
      </c>
      <c r="G1232" s="100">
        <v>0</v>
      </c>
      <c r="H1232" s="100">
        <v>0</v>
      </c>
      <c r="I1232" s="100">
        <v>0</v>
      </c>
      <c r="J1232" s="130">
        <v>292.86</v>
      </c>
      <c r="K1232" s="135" t="str">
        <f>IFERROR(VLOOKUP(C1232,'CEDARS School FRPL'!$C$4:$H$20003, 6, FALSE), "No")</f>
        <v>Yes</v>
      </c>
      <c r="L1232" s="94">
        <f>IFERROR(VLOOKUP($C1232,'CEDARS School FRPL'!$C$4:$G$20003,3,FALSE),"NO Enroll Rprtd")</f>
        <v>0.57210000000000005</v>
      </c>
      <c r="N1232" s="167"/>
      <c r="O1232" s="136"/>
    </row>
    <row r="1233" spans="1:15">
      <c r="A1233" s="77" t="s">
        <v>2428</v>
      </c>
      <c r="B1233" s="77" t="s">
        <v>2740</v>
      </c>
      <c r="C1233" s="3">
        <v>2687</v>
      </c>
      <c r="D1233" s="74" t="s">
        <v>2020</v>
      </c>
      <c r="E1233" s="100">
        <v>465.28</v>
      </c>
      <c r="F1233" s="100">
        <v>0</v>
      </c>
      <c r="G1233" s="100">
        <v>0</v>
      </c>
      <c r="H1233" s="100">
        <v>0</v>
      </c>
      <c r="I1233" s="100">
        <v>0</v>
      </c>
      <c r="J1233" s="130">
        <v>465.28</v>
      </c>
      <c r="K1233" s="135" t="str">
        <f>IFERROR(VLOOKUP(C1233,'CEDARS School FRPL'!$C$4:$H$20003, 6, FALSE), "No")</f>
        <v>Yes</v>
      </c>
      <c r="L1233" s="94">
        <f>IFERROR(VLOOKUP($C1233,'CEDARS School FRPL'!$C$4:$G$20003,3,FALSE),"NO Enroll Rprtd")</f>
        <v>0.52690000000000003</v>
      </c>
      <c r="N1233" s="167"/>
      <c r="O1233" s="136"/>
    </row>
    <row r="1234" spans="1:15">
      <c r="A1234" s="77" t="s">
        <v>2428</v>
      </c>
      <c r="B1234" s="77" t="s">
        <v>2740</v>
      </c>
      <c r="C1234" s="3">
        <v>4428</v>
      </c>
      <c r="D1234" s="74" t="s">
        <v>2021</v>
      </c>
      <c r="E1234" s="100">
        <v>270.92</v>
      </c>
      <c r="F1234" s="100">
        <v>16.78</v>
      </c>
      <c r="G1234" s="100">
        <v>0</v>
      </c>
      <c r="H1234" s="100">
        <v>0</v>
      </c>
      <c r="I1234" s="100">
        <v>0</v>
      </c>
      <c r="J1234" s="130">
        <v>287.70000000000005</v>
      </c>
      <c r="K1234" s="135" t="str">
        <f>IFERROR(VLOOKUP(C1234,'CEDARS School FRPL'!$C$4:$H$20003, 6, FALSE), "No")</f>
        <v>Yes</v>
      </c>
      <c r="L1234" s="94">
        <f>IFERROR(VLOOKUP($C1234,'CEDARS School FRPL'!$C$4:$G$20003,3,FALSE),"NO Enroll Rprtd")</f>
        <v>0.53380000000000005</v>
      </c>
      <c r="N1234" s="167"/>
      <c r="O1234" s="136"/>
    </row>
    <row r="1235" spans="1:15">
      <c r="A1235" s="77" t="s">
        <v>2428</v>
      </c>
      <c r="B1235" s="77" t="s">
        <v>2740</v>
      </c>
      <c r="C1235" s="3">
        <v>4525</v>
      </c>
      <c r="D1235" s="74" t="s">
        <v>2022</v>
      </c>
      <c r="E1235" s="100">
        <v>383.61</v>
      </c>
      <c r="F1235" s="100">
        <v>25.67</v>
      </c>
      <c r="G1235" s="100">
        <v>0</v>
      </c>
      <c r="H1235" s="100">
        <v>0</v>
      </c>
      <c r="I1235" s="100">
        <v>0</v>
      </c>
      <c r="J1235" s="130">
        <v>409.28000000000003</v>
      </c>
      <c r="K1235" s="135" t="str">
        <f>IFERROR(VLOOKUP(C1235,'CEDARS School FRPL'!$C$4:$H$20003, 6, FALSE), "No")</f>
        <v>Yes</v>
      </c>
      <c r="L1235" s="94">
        <f>IFERROR(VLOOKUP($C1235,'CEDARS School FRPL'!$C$4:$G$20003,3,FALSE),"NO Enroll Rprtd")</f>
        <v>0.5252</v>
      </c>
      <c r="N1235" s="167"/>
      <c r="O1235" s="136"/>
    </row>
    <row r="1236" spans="1:15">
      <c r="A1236" s="77" t="s">
        <v>2428</v>
      </c>
      <c r="B1236" s="77" t="s">
        <v>2740</v>
      </c>
      <c r="C1236" s="3">
        <v>5554</v>
      </c>
      <c r="D1236" s="74" t="s">
        <v>2932</v>
      </c>
      <c r="E1236" s="100">
        <v>0</v>
      </c>
      <c r="F1236" s="100">
        <v>0</v>
      </c>
      <c r="G1236" s="100">
        <v>0</v>
      </c>
      <c r="H1236" s="100">
        <v>14.989999999999998</v>
      </c>
      <c r="I1236" s="100">
        <v>0</v>
      </c>
      <c r="J1236" s="130">
        <v>14.989999999999998</v>
      </c>
      <c r="K1236" s="135" t="str">
        <f>IFERROR(VLOOKUP(C1236,'CEDARS School FRPL'!$C$4:$H$20003, 6, FALSE), "No")</f>
        <v>Yes</v>
      </c>
      <c r="L1236" s="94">
        <f>IFERROR(VLOOKUP($C1236,'CEDARS School FRPL'!$C$4:$G$20003,3,FALSE),"NO Enroll Rprtd")</f>
        <v>0.66469999999999996</v>
      </c>
      <c r="N1236" s="167"/>
      <c r="O1236" s="136"/>
    </row>
    <row r="1237" spans="1:15">
      <c r="A1237" s="77" t="s">
        <v>2226</v>
      </c>
      <c r="B1237" s="77" t="s">
        <v>2741</v>
      </c>
      <c r="C1237" s="3">
        <v>2728</v>
      </c>
      <c r="D1237" s="74" t="s">
        <v>471</v>
      </c>
      <c r="E1237" s="100">
        <v>170.52</v>
      </c>
      <c r="F1237" s="100">
        <v>0</v>
      </c>
      <c r="G1237" s="100">
        <v>26.47</v>
      </c>
      <c r="H1237" s="100">
        <v>5</v>
      </c>
      <c r="I1237" s="100">
        <v>0</v>
      </c>
      <c r="J1237" s="130">
        <v>201.99</v>
      </c>
      <c r="K1237" s="135" t="str">
        <f>IFERROR(VLOOKUP(C1237,'CEDARS School FRPL'!$C$4:$H$20003, 6, FALSE), "No")</f>
        <v>Yes</v>
      </c>
      <c r="L1237" s="94">
        <f>IFERROR(VLOOKUP($C1237,'CEDARS School FRPL'!$C$4:$G$20003,3,FALSE),"NO Enroll Rprtd")</f>
        <v>0.56950000000000001</v>
      </c>
      <c r="N1237" s="167"/>
      <c r="O1237" s="136"/>
    </row>
    <row r="1238" spans="1:15">
      <c r="A1238" s="77" t="s">
        <v>2226</v>
      </c>
      <c r="B1238" s="77" t="s">
        <v>2741</v>
      </c>
      <c r="C1238" s="3">
        <v>3155</v>
      </c>
      <c r="D1238" s="74" t="s">
        <v>472</v>
      </c>
      <c r="E1238" s="100">
        <v>89.33</v>
      </c>
      <c r="F1238" s="100">
        <v>3.22</v>
      </c>
      <c r="G1238" s="100">
        <v>0</v>
      </c>
      <c r="H1238" s="100">
        <v>0</v>
      </c>
      <c r="I1238" s="100">
        <v>0</v>
      </c>
      <c r="J1238" s="130">
        <v>92.55</v>
      </c>
      <c r="K1238" s="135" t="str">
        <f>IFERROR(VLOOKUP(C1238,'CEDARS School FRPL'!$C$4:$H$20003, 6, FALSE), "No")</f>
        <v>Yes</v>
      </c>
      <c r="L1238" s="94">
        <f>IFERROR(VLOOKUP($C1238,'CEDARS School FRPL'!$C$4:$G$20003,3,FALSE),"NO Enroll Rprtd")</f>
        <v>0.78349999999999997</v>
      </c>
      <c r="N1238" s="167"/>
      <c r="O1238" s="136"/>
    </row>
    <row r="1239" spans="1:15">
      <c r="A1239" s="77" t="s">
        <v>2226</v>
      </c>
      <c r="B1239" s="77" t="s">
        <v>2741</v>
      </c>
      <c r="C1239" s="3">
        <v>3787</v>
      </c>
      <c r="D1239" s="74" t="s">
        <v>473</v>
      </c>
      <c r="E1239" s="100">
        <v>221.69</v>
      </c>
      <c r="F1239" s="100">
        <v>15.56</v>
      </c>
      <c r="G1239" s="100">
        <v>0</v>
      </c>
      <c r="H1239" s="100">
        <v>0</v>
      </c>
      <c r="I1239" s="100">
        <v>0</v>
      </c>
      <c r="J1239" s="130">
        <v>237.25</v>
      </c>
      <c r="K1239" s="135" t="str">
        <f>IFERROR(VLOOKUP(C1239,'CEDARS School FRPL'!$C$4:$H$20003, 6, FALSE), "No")</f>
        <v>Yes</v>
      </c>
      <c r="L1239" s="94">
        <f>IFERROR(VLOOKUP($C1239,'CEDARS School FRPL'!$C$4:$G$20003,3,FALSE),"NO Enroll Rprtd")</f>
        <v>0.66400000000000003</v>
      </c>
      <c r="N1239" s="167"/>
      <c r="O1239" s="136"/>
    </row>
    <row r="1240" spans="1:15">
      <c r="A1240" s="77" t="s">
        <v>2226</v>
      </c>
      <c r="B1240" s="77" t="s">
        <v>2741</v>
      </c>
      <c r="C1240" s="3">
        <v>3788</v>
      </c>
      <c r="D1240" s="74" t="s">
        <v>474</v>
      </c>
      <c r="E1240" s="100">
        <v>92.9</v>
      </c>
      <c r="F1240" s="100">
        <v>0</v>
      </c>
      <c r="G1240" s="100">
        <v>0</v>
      </c>
      <c r="H1240" s="100">
        <v>0</v>
      </c>
      <c r="I1240" s="100">
        <v>0</v>
      </c>
      <c r="J1240" s="130">
        <v>92.9</v>
      </c>
      <c r="K1240" s="135" t="str">
        <f>IFERROR(VLOOKUP(C1240,'CEDARS School FRPL'!$C$4:$H$20003, 6, FALSE), "No")</f>
        <v>Yes</v>
      </c>
      <c r="L1240" s="94">
        <f>IFERROR(VLOOKUP($C1240,'CEDARS School FRPL'!$C$4:$G$20003,3,FALSE),"NO Enroll Rprtd")</f>
        <v>0.73140000000000005</v>
      </c>
      <c r="N1240" s="167"/>
      <c r="O1240" s="136"/>
    </row>
    <row r="1241" spans="1:15">
      <c r="A1241" s="77" t="s">
        <v>2210</v>
      </c>
      <c r="B1241" s="77" t="s">
        <v>2742</v>
      </c>
      <c r="C1241" s="3">
        <v>1754</v>
      </c>
      <c r="D1241" s="74" t="s">
        <v>387</v>
      </c>
      <c r="E1241" s="100">
        <v>34.31</v>
      </c>
      <c r="F1241" s="100">
        <v>0</v>
      </c>
      <c r="G1241" s="100">
        <v>0</v>
      </c>
      <c r="H1241" s="100">
        <v>0</v>
      </c>
      <c r="I1241" s="100">
        <v>0</v>
      </c>
      <c r="J1241" s="130">
        <v>34.31</v>
      </c>
      <c r="K1241" s="135" t="str">
        <f>IFERROR(VLOOKUP(C1241,'CEDARS School FRPL'!$C$4:$H$20003, 6, FALSE), "No")</f>
        <v>Yes</v>
      </c>
      <c r="L1241" s="94">
        <f>IFERROR(VLOOKUP($C1241,'CEDARS School FRPL'!$C$4:$G$20003,3,FALSE),"NO Enroll Rprtd")</f>
        <v>0.70909999999999995</v>
      </c>
      <c r="N1241" s="167"/>
      <c r="O1241" s="136"/>
    </row>
    <row r="1242" spans="1:15">
      <c r="A1242" s="77" t="s">
        <v>2210</v>
      </c>
      <c r="B1242" s="77" t="s">
        <v>2742</v>
      </c>
      <c r="C1242" s="3">
        <v>2198</v>
      </c>
      <c r="D1242" s="74" t="s">
        <v>388</v>
      </c>
      <c r="E1242" s="100">
        <v>319.35000000000002</v>
      </c>
      <c r="F1242" s="100">
        <v>0</v>
      </c>
      <c r="G1242" s="100">
        <v>0</v>
      </c>
      <c r="H1242" s="100">
        <v>0</v>
      </c>
      <c r="I1242" s="100">
        <v>0</v>
      </c>
      <c r="J1242" s="130">
        <v>319.35000000000002</v>
      </c>
      <c r="K1242" s="135" t="str">
        <f>IFERROR(VLOOKUP(C1242,'CEDARS School FRPL'!$C$4:$H$20003, 6, FALSE), "No")</f>
        <v>Yes</v>
      </c>
      <c r="L1242" s="94">
        <f>IFERROR(VLOOKUP($C1242,'CEDARS School FRPL'!$C$4:$G$20003,3,FALSE),"NO Enroll Rprtd")</f>
        <v>0.75660000000000005</v>
      </c>
      <c r="N1242" s="167"/>
      <c r="O1242" s="136"/>
    </row>
    <row r="1243" spans="1:15">
      <c r="A1243" s="77" t="s">
        <v>2210</v>
      </c>
      <c r="B1243" s="77" t="s">
        <v>2742</v>
      </c>
      <c r="C1243" s="3">
        <v>2918</v>
      </c>
      <c r="D1243" s="74" t="s">
        <v>389</v>
      </c>
      <c r="E1243" s="100">
        <v>494</v>
      </c>
      <c r="F1243" s="100">
        <v>0</v>
      </c>
      <c r="G1243" s="100">
        <v>0</v>
      </c>
      <c r="H1243" s="100">
        <v>0</v>
      </c>
      <c r="I1243" s="100">
        <v>0</v>
      </c>
      <c r="J1243" s="130">
        <v>494</v>
      </c>
      <c r="K1243" s="135" t="str">
        <f>IFERROR(VLOOKUP(C1243,'CEDARS School FRPL'!$C$4:$H$20003, 6, FALSE), "No")</f>
        <v>Yes</v>
      </c>
      <c r="L1243" s="94">
        <f>IFERROR(VLOOKUP($C1243,'CEDARS School FRPL'!$C$4:$G$20003,3,FALSE),"NO Enroll Rprtd")</f>
        <v>0.7157</v>
      </c>
      <c r="N1243" s="167"/>
      <c r="O1243" s="136"/>
    </row>
    <row r="1244" spans="1:15">
      <c r="A1244" s="77" t="s">
        <v>2210</v>
      </c>
      <c r="B1244" s="77" t="s">
        <v>2742</v>
      </c>
      <c r="C1244" s="3">
        <v>3086</v>
      </c>
      <c r="D1244" s="74" t="s">
        <v>390</v>
      </c>
      <c r="E1244" s="100">
        <v>217.11</v>
      </c>
      <c r="F1244" s="100">
        <v>0</v>
      </c>
      <c r="G1244" s="100">
        <v>0</v>
      </c>
      <c r="H1244" s="100">
        <v>0</v>
      </c>
      <c r="I1244" s="100">
        <v>0</v>
      </c>
      <c r="J1244" s="130">
        <v>217.11</v>
      </c>
      <c r="K1244" s="135" t="str">
        <f>IFERROR(VLOOKUP(C1244,'CEDARS School FRPL'!$C$4:$H$20003, 6, FALSE), "No")</f>
        <v>Yes</v>
      </c>
      <c r="L1244" s="94">
        <f>IFERROR(VLOOKUP($C1244,'CEDARS School FRPL'!$C$4:$G$20003,3,FALSE),"NO Enroll Rprtd")</f>
        <v>0.65869999999999995</v>
      </c>
      <c r="N1244" s="167"/>
      <c r="O1244" s="136"/>
    </row>
    <row r="1245" spans="1:15">
      <c r="A1245" s="77" t="s">
        <v>2210</v>
      </c>
      <c r="B1245" s="77" t="s">
        <v>2742</v>
      </c>
      <c r="C1245" s="3">
        <v>3272</v>
      </c>
      <c r="D1245" s="74" t="s">
        <v>391</v>
      </c>
      <c r="E1245" s="100">
        <v>541.20000000000005</v>
      </c>
      <c r="F1245" s="100">
        <v>0</v>
      </c>
      <c r="G1245" s="100">
        <v>37.75</v>
      </c>
      <c r="H1245" s="100">
        <v>0</v>
      </c>
      <c r="I1245" s="100">
        <v>0</v>
      </c>
      <c r="J1245" s="130">
        <v>578.95000000000005</v>
      </c>
      <c r="K1245" s="135" t="str">
        <f>IFERROR(VLOOKUP(C1245,'CEDARS School FRPL'!$C$4:$H$20003, 6, FALSE), "No")</f>
        <v>Yes</v>
      </c>
      <c r="L1245" s="94">
        <f>IFERROR(VLOOKUP($C1245,'CEDARS School FRPL'!$C$4:$G$20003,3,FALSE),"NO Enroll Rprtd")</f>
        <v>0.70630000000000004</v>
      </c>
      <c r="N1245" s="167"/>
      <c r="O1245" s="136"/>
    </row>
    <row r="1246" spans="1:15">
      <c r="A1246" s="77" t="s">
        <v>2210</v>
      </c>
      <c r="B1246" s="77" t="s">
        <v>2742</v>
      </c>
      <c r="C1246" s="3">
        <v>3325</v>
      </c>
      <c r="D1246" s="74" t="s">
        <v>392</v>
      </c>
      <c r="E1246" s="100">
        <v>311.16000000000003</v>
      </c>
      <c r="F1246" s="100">
        <v>14.44</v>
      </c>
      <c r="G1246" s="100">
        <v>0</v>
      </c>
      <c r="H1246" s="100">
        <v>0</v>
      </c>
      <c r="I1246" s="100">
        <v>0</v>
      </c>
      <c r="J1246" s="130">
        <v>325.60000000000002</v>
      </c>
      <c r="K1246" s="135" t="str">
        <f>IFERROR(VLOOKUP(C1246,'CEDARS School FRPL'!$C$4:$H$20003, 6, FALSE), "No")</f>
        <v>Yes</v>
      </c>
      <c r="L1246" s="94">
        <f>IFERROR(VLOOKUP($C1246,'CEDARS School FRPL'!$C$4:$G$20003,3,FALSE),"NO Enroll Rprtd")</f>
        <v>0.6956</v>
      </c>
      <c r="N1246" s="167"/>
      <c r="O1246" s="136"/>
    </row>
    <row r="1247" spans="1:15">
      <c r="A1247" s="77" t="s">
        <v>2210</v>
      </c>
      <c r="B1247" s="77" t="s">
        <v>2742</v>
      </c>
      <c r="C1247" s="3">
        <v>5499</v>
      </c>
      <c r="D1247" s="74" t="s">
        <v>2525</v>
      </c>
      <c r="E1247" s="100">
        <v>0</v>
      </c>
      <c r="F1247" s="100">
        <v>0</v>
      </c>
      <c r="G1247" s="100">
        <v>0</v>
      </c>
      <c r="H1247" s="100">
        <v>10.44</v>
      </c>
      <c r="I1247" s="100">
        <v>0</v>
      </c>
      <c r="J1247" s="130">
        <v>10.44</v>
      </c>
      <c r="K1247" s="135" t="str">
        <f>IFERROR(VLOOKUP(C1247,'CEDARS School FRPL'!$C$4:$H$20003, 6, FALSE), "No")</f>
        <v>No</v>
      </c>
      <c r="L1247" s="94">
        <f>IFERROR(VLOOKUP($C1247,'CEDARS School FRPL'!$C$4:$G$20003,3,FALSE),"NO Enroll Rprtd")</f>
        <v>0</v>
      </c>
      <c r="N1247" s="167"/>
      <c r="O1247" s="136"/>
    </row>
    <row r="1248" spans="1:15">
      <c r="A1248" s="77" t="s">
        <v>2210</v>
      </c>
      <c r="B1248" s="77" t="s">
        <v>2742</v>
      </c>
      <c r="C1248" s="3">
        <v>5653</v>
      </c>
      <c r="D1248" s="74" t="s">
        <v>393</v>
      </c>
      <c r="E1248" s="100">
        <v>46.57</v>
      </c>
      <c r="F1248" s="100">
        <v>0</v>
      </c>
      <c r="G1248" s="100">
        <v>0</v>
      </c>
      <c r="H1248" s="100">
        <v>0</v>
      </c>
      <c r="I1248" s="100">
        <v>0</v>
      </c>
      <c r="J1248" s="130">
        <v>46.57</v>
      </c>
      <c r="K1248" s="135" t="str">
        <f>IFERROR(VLOOKUP(C1248,'CEDARS School FRPL'!$C$4:$H$20003, 6, FALSE), "No")</f>
        <v>Yes</v>
      </c>
      <c r="L1248" s="94">
        <f>IFERROR(VLOOKUP($C1248,'CEDARS School FRPL'!$C$4:$G$20003,3,FALSE),"NO Enroll Rprtd")</f>
        <v>0.67679999999999996</v>
      </c>
      <c r="N1248" s="167"/>
      <c r="O1248" s="136"/>
    </row>
    <row r="1249" spans="1:15">
      <c r="A1249" s="77" t="s">
        <v>2269</v>
      </c>
      <c r="B1249" s="77" t="s">
        <v>2743</v>
      </c>
      <c r="C1249" s="3">
        <v>1677</v>
      </c>
      <c r="D1249" s="74" t="s">
        <v>3199</v>
      </c>
      <c r="E1249" s="100">
        <v>2.2200000000000002</v>
      </c>
      <c r="F1249" s="100">
        <v>0</v>
      </c>
      <c r="G1249" s="100">
        <v>0</v>
      </c>
      <c r="H1249" s="100">
        <v>0</v>
      </c>
      <c r="I1249" s="100">
        <v>0</v>
      </c>
      <c r="J1249" s="130">
        <v>2.2200000000000002</v>
      </c>
      <c r="K1249" s="135" t="str">
        <f>IFERROR(VLOOKUP(C1249,'CEDARS School FRPL'!$C$4:$H$20003, 6, FALSE), "No")</f>
        <v>No</v>
      </c>
      <c r="L1249" s="94">
        <f>IFERROR(VLOOKUP($C1249,'CEDARS School FRPL'!$C$4:$G$20003,3,FALSE),"NO Enroll Rprtd")</f>
        <v>0.36670000000000003</v>
      </c>
      <c r="N1249" s="167"/>
      <c r="O1249" s="136"/>
    </row>
    <row r="1250" spans="1:15">
      <c r="A1250" s="77" t="s">
        <v>2269</v>
      </c>
      <c r="B1250" s="77" t="s">
        <v>2743</v>
      </c>
      <c r="C1250" s="3">
        <v>1733</v>
      </c>
      <c r="D1250" s="74" t="s">
        <v>3200</v>
      </c>
      <c r="E1250" s="100">
        <v>55.13</v>
      </c>
      <c r="F1250" s="100">
        <v>0</v>
      </c>
      <c r="G1250" s="100">
        <v>0</v>
      </c>
      <c r="H1250" s="100">
        <v>0</v>
      </c>
      <c r="I1250" s="100">
        <v>0</v>
      </c>
      <c r="J1250" s="130">
        <v>55.13</v>
      </c>
      <c r="K1250" s="135" t="str">
        <f>IFERROR(VLOOKUP(C1250,'CEDARS School FRPL'!$C$4:$H$20003, 6, FALSE), "No")</f>
        <v>No</v>
      </c>
      <c r="L1250" s="94">
        <f>IFERROR(VLOOKUP($C1250,'CEDARS School FRPL'!$C$4:$G$20003,3,FALSE),"NO Enroll Rprtd")</f>
        <v>0.39279999999999998</v>
      </c>
      <c r="N1250" s="167"/>
      <c r="O1250" s="136"/>
    </row>
    <row r="1251" spans="1:15">
      <c r="A1251" s="77" t="s">
        <v>2269</v>
      </c>
      <c r="B1251" s="77" t="s">
        <v>2743</v>
      </c>
      <c r="C1251" s="3">
        <v>2026</v>
      </c>
      <c r="D1251" s="74" t="s">
        <v>1015</v>
      </c>
      <c r="E1251" s="100">
        <v>454.91</v>
      </c>
      <c r="F1251" s="100">
        <v>0</v>
      </c>
      <c r="G1251" s="100">
        <v>0</v>
      </c>
      <c r="H1251" s="100">
        <v>0</v>
      </c>
      <c r="I1251" s="100">
        <v>0</v>
      </c>
      <c r="J1251" s="130">
        <v>454.91</v>
      </c>
      <c r="K1251" s="135" t="str">
        <f>IFERROR(VLOOKUP(C1251,'CEDARS School FRPL'!$C$4:$H$20003, 6, FALSE), "No")</f>
        <v>No</v>
      </c>
      <c r="L1251" s="94">
        <f>IFERROR(VLOOKUP($C1251,'CEDARS School FRPL'!$C$4:$G$20003,3,FALSE),"NO Enroll Rprtd")</f>
        <v>0.25169999999999998</v>
      </c>
      <c r="N1251" s="167"/>
      <c r="O1251" s="136"/>
    </row>
    <row r="1252" spans="1:15">
      <c r="A1252" s="77" t="s">
        <v>2269</v>
      </c>
      <c r="B1252" s="77" t="s">
        <v>2743</v>
      </c>
      <c r="C1252" s="3">
        <v>2476</v>
      </c>
      <c r="D1252" s="74" t="s">
        <v>1016</v>
      </c>
      <c r="E1252" s="100">
        <v>718.77</v>
      </c>
      <c r="F1252" s="100">
        <v>0</v>
      </c>
      <c r="G1252" s="100">
        <v>0</v>
      </c>
      <c r="H1252" s="100">
        <v>0</v>
      </c>
      <c r="I1252" s="100">
        <v>0</v>
      </c>
      <c r="J1252" s="130">
        <v>718.77</v>
      </c>
      <c r="K1252" s="135" t="str">
        <f>IFERROR(VLOOKUP(C1252,'CEDARS School FRPL'!$C$4:$H$20003, 6, FALSE), "No")</f>
        <v>No</v>
      </c>
      <c r="L1252" s="94">
        <f>IFERROR(VLOOKUP($C1252,'CEDARS School FRPL'!$C$4:$G$20003,3,FALSE),"NO Enroll Rprtd")</f>
        <v>0.30840000000000001</v>
      </c>
      <c r="N1252" s="167"/>
      <c r="O1252" s="136"/>
    </row>
    <row r="1253" spans="1:15">
      <c r="A1253" s="77" t="s">
        <v>2269</v>
      </c>
      <c r="B1253" s="77" t="s">
        <v>2743</v>
      </c>
      <c r="C1253" s="3">
        <v>2798</v>
      </c>
      <c r="D1253" s="74" t="s">
        <v>1017</v>
      </c>
      <c r="E1253" s="100">
        <v>272.8</v>
      </c>
      <c r="F1253" s="100">
        <v>0</v>
      </c>
      <c r="G1253" s="100">
        <v>0</v>
      </c>
      <c r="H1253" s="100">
        <v>0</v>
      </c>
      <c r="I1253" s="100">
        <v>0</v>
      </c>
      <c r="J1253" s="130">
        <v>272.8</v>
      </c>
      <c r="K1253" s="135" t="str">
        <f>IFERROR(VLOOKUP(C1253,'CEDARS School FRPL'!$C$4:$H$20003, 6, FALSE), "No")</f>
        <v>Yes</v>
      </c>
      <c r="L1253" s="94">
        <f>IFERROR(VLOOKUP($C1253,'CEDARS School FRPL'!$C$4:$G$20003,3,FALSE),"NO Enroll Rprtd")</f>
        <v>0.57310000000000005</v>
      </c>
      <c r="N1253" s="167"/>
      <c r="O1253" s="136"/>
    </row>
    <row r="1254" spans="1:15">
      <c r="A1254" s="77" t="s">
        <v>2269</v>
      </c>
      <c r="B1254" s="77" t="s">
        <v>2743</v>
      </c>
      <c r="C1254" s="3">
        <v>2854</v>
      </c>
      <c r="D1254" s="74" t="s">
        <v>1018</v>
      </c>
      <c r="E1254" s="100">
        <v>280.42</v>
      </c>
      <c r="F1254" s="100">
        <v>0</v>
      </c>
      <c r="G1254" s="100">
        <v>0</v>
      </c>
      <c r="H1254" s="100">
        <v>0</v>
      </c>
      <c r="I1254" s="100">
        <v>0</v>
      </c>
      <c r="J1254" s="130">
        <v>280.42</v>
      </c>
      <c r="K1254" s="135" t="str">
        <f>IFERROR(VLOOKUP(C1254,'CEDARS School FRPL'!$C$4:$H$20003, 6, FALSE), "No")</f>
        <v>No</v>
      </c>
      <c r="L1254" s="94">
        <f>IFERROR(VLOOKUP($C1254,'CEDARS School FRPL'!$C$4:$G$20003,3,FALSE),"NO Enroll Rprtd")</f>
        <v>0.32079999999999997</v>
      </c>
      <c r="N1254" s="167"/>
      <c r="O1254" s="136"/>
    </row>
    <row r="1255" spans="1:15">
      <c r="A1255" s="77" t="s">
        <v>2269</v>
      </c>
      <c r="B1255" s="77" t="s">
        <v>2743</v>
      </c>
      <c r="C1255" s="3">
        <v>3236</v>
      </c>
      <c r="D1255" s="74" t="s">
        <v>1019</v>
      </c>
      <c r="E1255" s="100">
        <v>934.5</v>
      </c>
      <c r="F1255" s="100">
        <v>0</v>
      </c>
      <c r="G1255" s="100">
        <v>135.47</v>
      </c>
      <c r="H1255" s="100">
        <v>0</v>
      </c>
      <c r="I1255" s="100">
        <v>0</v>
      </c>
      <c r="J1255" s="130">
        <v>1069.97</v>
      </c>
      <c r="K1255" s="135" t="str">
        <f>IFERROR(VLOOKUP(C1255,'CEDARS School FRPL'!$C$4:$H$20003, 6, FALSE), "No")</f>
        <v>No</v>
      </c>
      <c r="L1255" s="94">
        <f>IFERROR(VLOOKUP($C1255,'CEDARS School FRPL'!$C$4:$G$20003,3,FALSE),"NO Enroll Rprtd")</f>
        <v>0.27400000000000002</v>
      </c>
      <c r="N1255" s="167"/>
      <c r="O1255" s="136"/>
    </row>
    <row r="1256" spans="1:15">
      <c r="A1256" s="77" t="s">
        <v>2269</v>
      </c>
      <c r="B1256" s="77" t="s">
        <v>2743</v>
      </c>
      <c r="C1256" s="3">
        <v>3391</v>
      </c>
      <c r="D1256" s="74" t="s">
        <v>1020</v>
      </c>
      <c r="E1256" s="100">
        <v>296.64999999999998</v>
      </c>
      <c r="F1256" s="100">
        <v>0</v>
      </c>
      <c r="G1256" s="100">
        <v>0</v>
      </c>
      <c r="H1256" s="100">
        <v>0</v>
      </c>
      <c r="I1256" s="100">
        <v>0</v>
      </c>
      <c r="J1256" s="130">
        <v>296.64999999999998</v>
      </c>
      <c r="K1256" s="135" t="str">
        <f>IFERROR(VLOOKUP(C1256,'CEDARS School FRPL'!$C$4:$H$20003, 6, FALSE), "No")</f>
        <v>No</v>
      </c>
      <c r="L1256" s="94">
        <f>IFERROR(VLOOKUP($C1256,'CEDARS School FRPL'!$C$4:$G$20003,3,FALSE),"NO Enroll Rprtd")</f>
        <v>0.4955</v>
      </c>
      <c r="N1256" s="167"/>
      <c r="O1256" s="136"/>
    </row>
    <row r="1257" spans="1:15">
      <c r="A1257" s="77" t="s">
        <v>2269</v>
      </c>
      <c r="B1257" s="77" t="s">
        <v>2743</v>
      </c>
      <c r="C1257" s="3">
        <v>4359</v>
      </c>
      <c r="D1257" s="74" t="s">
        <v>1021</v>
      </c>
      <c r="E1257" s="100">
        <v>454.03</v>
      </c>
      <c r="F1257" s="100">
        <v>0</v>
      </c>
      <c r="G1257" s="100">
        <v>0</v>
      </c>
      <c r="H1257" s="100">
        <v>0</v>
      </c>
      <c r="I1257" s="100">
        <v>0</v>
      </c>
      <c r="J1257" s="130">
        <v>454.03</v>
      </c>
      <c r="K1257" s="135" t="str">
        <f>IFERROR(VLOOKUP(C1257,'CEDARS School FRPL'!$C$4:$H$20003, 6, FALSE), "No")</f>
        <v>No</v>
      </c>
      <c r="L1257" s="94">
        <f>IFERROR(VLOOKUP($C1257,'CEDARS School FRPL'!$C$4:$G$20003,3,FALSE),"NO Enroll Rprtd")</f>
        <v>0.45789999999999997</v>
      </c>
      <c r="N1257" s="167"/>
      <c r="O1257" s="136"/>
    </row>
    <row r="1258" spans="1:15">
      <c r="A1258" s="77" t="s">
        <v>2269</v>
      </c>
      <c r="B1258" s="77" t="s">
        <v>2743</v>
      </c>
      <c r="C1258" s="3">
        <v>4461</v>
      </c>
      <c r="D1258" s="74" t="s">
        <v>1022</v>
      </c>
      <c r="E1258" s="100">
        <v>526.95000000000005</v>
      </c>
      <c r="F1258" s="100">
        <v>0</v>
      </c>
      <c r="G1258" s="100">
        <v>0</v>
      </c>
      <c r="H1258" s="100">
        <v>0</v>
      </c>
      <c r="I1258" s="100">
        <v>0</v>
      </c>
      <c r="J1258" s="130">
        <v>526.95000000000005</v>
      </c>
      <c r="K1258" s="135" t="str">
        <f>IFERROR(VLOOKUP(C1258,'CEDARS School FRPL'!$C$4:$H$20003, 6, FALSE), "No")</f>
        <v>No</v>
      </c>
      <c r="L1258" s="94">
        <f>IFERROR(VLOOKUP($C1258,'CEDARS School FRPL'!$C$4:$G$20003,3,FALSE),"NO Enroll Rprtd")</f>
        <v>0.31140000000000001</v>
      </c>
      <c r="N1258" s="167"/>
      <c r="O1258" s="136"/>
    </row>
    <row r="1259" spans="1:15">
      <c r="A1259" s="77" t="s">
        <v>2269</v>
      </c>
      <c r="B1259" s="77" t="s">
        <v>2743</v>
      </c>
      <c r="C1259" s="3">
        <v>4467</v>
      </c>
      <c r="D1259" s="74" t="s">
        <v>1023</v>
      </c>
      <c r="E1259" s="100">
        <v>359.44</v>
      </c>
      <c r="F1259" s="100">
        <v>0</v>
      </c>
      <c r="G1259" s="100">
        <v>0</v>
      </c>
      <c r="H1259" s="100">
        <v>0</v>
      </c>
      <c r="I1259" s="100">
        <v>0</v>
      </c>
      <c r="J1259" s="130">
        <v>359.44</v>
      </c>
      <c r="K1259" s="135" t="str">
        <f>IFERROR(VLOOKUP(C1259,'CEDARS School FRPL'!$C$4:$H$20003, 6, FALSE), "No")</f>
        <v>No</v>
      </c>
      <c r="L1259" s="94">
        <f>IFERROR(VLOOKUP($C1259,'CEDARS School FRPL'!$C$4:$G$20003,3,FALSE),"NO Enroll Rprtd")</f>
        <v>0.36959999999999998</v>
      </c>
      <c r="N1259" s="167"/>
      <c r="O1259" s="136"/>
    </row>
    <row r="1260" spans="1:15">
      <c r="A1260" s="77" t="s">
        <v>2269</v>
      </c>
      <c r="B1260" s="77" t="s">
        <v>2743</v>
      </c>
      <c r="C1260" s="3">
        <v>5085</v>
      </c>
      <c r="D1260" s="74" t="s">
        <v>1024</v>
      </c>
      <c r="E1260" s="100">
        <v>516.07000000000005</v>
      </c>
      <c r="F1260" s="100">
        <v>0</v>
      </c>
      <c r="G1260" s="100">
        <v>67.509999999999991</v>
      </c>
      <c r="H1260" s="100">
        <v>0</v>
      </c>
      <c r="I1260" s="100">
        <v>0</v>
      </c>
      <c r="J1260" s="130">
        <v>583.58000000000004</v>
      </c>
      <c r="K1260" s="135" t="str">
        <f>IFERROR(VLOOKUP(C1260,'CEDARS School FRPL'!$C$4:$H$20003, 6, FALSE), "No")</f>
        <v>No</v>
      </c>
      <c r="L1260" s="94">
        <f>IFERROR(VLOOKUP($C1260,'CEDARS School FRPL'!$C$4:$G$20003,3,FALSE),"NO Enroll Rprtd")</f>
        <v>0.41120000000000001</v>
      </c>
      <c r="N1260" s="167"/>
      <c r="O1260" s="136"/>
    </row>
    <row r="1261" spans="1:15">
      <c r="A1261" s="77" t="s">
        <v>2269</v>
      </c>
      <c r="B1261" s="77" t="s">
        <v>2743</v>
      </c>
      <c r="C1261" s="3">
        <v>5546</v>
      </c>
      <c r="D1261" s="74" t="s">
        <v>3313</v>
      </c>
      <c r="E1261" s="100">
        <v>53.91</v>
      </c>
      <c r="F1261" s="100">
        <v>0</v>
      </c>
      <c r="G1261" s="100">
        <v>0</v>
      </c>
      <c r="H1261" s="100">
        <v>0</v>
      </c>
      <c r="I1261" s="100">
        <v>0</v>
      </c>
      <c r="J1261" s="130">
        <v>53.91</v>
      </c>
      <c r="K1261" s="135" t="str">
        <f>IFERROR(VLOOKUP(C1261,'CEDARS School FRPL'!$C$4:$H$20003, 6, FALSE), "No")</f>
        <v>Yes</v>
      </c>
      <c r="L1261" s="94">
        <f>IFERROR(VLOOKUP($C1261,'CEDARS School FRPL'!$C$4:$G$20003,3,FALSE),"NO Enroll Rprtd")</f>
        <v>0.51429999999999998</v>
      </c>
      <c r="N1261" s="167"/>
      <c r="O1261" s="136"/>
    </row>
    <row r="1262" spans="1:15">
      <c r="A1262" s="77" t="s">
        <v>2269</v>
      </c>
      <c r="B1262" s="77" t="s">
        <v>2743</v>
      </c>
      <c r="C1262" s="3">
        <v>5646</v>
      </c>
      <c r="D1262" s="74" t="s">
        <v>2980</v>
      </c>
      <c r="E1262" s="100">
        <v>85.67</v>
      </c>
      <c r="F1262" s="100">
        <v>0</v>
      </c>
      <c r="G1262" s="100">
        <v>0</v>
      </c>
      <c r="H1262" s="100">
        <v>0</v>
      </c>
      <c r="I1262" s="100">
        <v>0</v>
      </c>
      <c r="J1262" s="130">
        <v>85.67</v>
      </c>
      <c r="K1262" s="135" t="str">
        <f>IFERROR(VLOOKUP(C1262,'CEDARS School FRPL'!$C$4:$H$20003, 6, FALSE), "No")</f>
        <v>No</v>
      </c>
      <c r="L1262" s="94">
        <f>IFERROR(VLOOKUP($C1262,'CEDARS School FRPL'!$C$4:$G$20003,3,FALSE),"NO Enroll Rprtd")</f>
        <v>0.30559999999999998</v>
      </c>
      <c r="N1262" s="167"/>
      <c r="O1262" s="136"/>
    </row>
    <row r="1263" spans="1:15">
      <c r="A1263" s="77" t="s">
        <v>2315</v>
      </c>
      <c r="B1263" s="77" t="s">
        <v>2744</v>
      </c>
      <c r="C1263" s="3">
        <v>1680</v>
      </c>
      <c r="D1263" s="74" t="s">
        <v>1190</v>
      </c>
      <c r="E1263" s="100">
        <v>68.290000000000006</v>
      </c>
      <c r="F1263" s="100">
        <v>0</v>
      </c>
      <c r="G1263" s="100">
        <v>0</v>
      </c>
      <c r="H1263" s="100">
        <v>0</v>
      </c>
      <c r="I1263" s="100">
        <v>0</v>
      </c>
      <c r="J1263" s="130">
        <v>68.290000000000006</v>
      </c>
      <c r="K1263" s="135" t="str">
        <f>IFERROR(VLOOKUP(C1263,'CEDARS School FRPL'!$C$4:$H$20003, 6, FALSE), "No")</f>
        <v>Yes</v>
      </c>
      <c r="L1263" s="94">
        <f>IFERROR(VLOOKUP($C1263,'CEDARS School FRPL'!$C$4:$G$20003,3,FALSE),"NO Enroll Rprtd")</f>
        <v>0.46870000000000001</v>
      </c>
      <c r="N1263" s="167"/>
      <c r="O1263" s="136"/>
    </row>
    <row r="1264" spans="1:15">
      <c r="A1264" s="77" t="s">
        <v>2315</v>
      </c>
      <c r="B1264" s="77" t="s">
        <v>2744</v>
      </c>
      <c r="C1264" s="3">
        <v>1861</v>
      </c>
      <c r="D1264" s="74" t="s">
        <v>1191</v>
      </c>
      <c r="E1264" s="100">
        <v>64.38</v>
      </c>
      <c r="F1264" s="100">
        <v>0</v>
      </c>
      <c r="G1264" s="100">
        <v>6.58</v>
      </c>
      <c r="H1264" s="100">
        <v>0</v>
      </c>
      <c r="I1264" s="100">
        <v>0</v>
      </c>
      <c r="J1264" s="130">
        <v>70.959999999999994</v>
      </c>
      <c r="K1264" s="135" t="str">
        <f>IFERROR(VLOOKUP(C1264,'CEDARS School FRPL'!$C$4:$H$20003, 6, FALSE), "No")</f>
        <v>No</v>
      </c>
      <c r="L1264" s="94">
        <f>IFERROR(VLOOKUP($C1264,'CEDARS School FRPL'!$C$4:$G$20003,3,FALSE),"NO Enroll Rprtd")</f>
        <v>0.47210000000000002</v>
      </c>
      <c r="N1264" s="167"/>
      <c r="O1264" s="136"/>
    </row>
    <row r="1265" spans="1:15">
      <c r="A1265" s="77" t="s">
        <v>2315</v>
      </c>
      <c r="B1265" s="77" t="s">
        <v>2744</v>
      </c>
      <c r="C1265" s="3">
        <v>2662</v>
      </c>
      <c r="D1265" s="74" t="s">
        <v>1192</v>
      </c>
      <c r="E1265" s="100">
        <v>404.24</v>
      </c>
      <c r="F1265" s="100">
        <v>0</v>
      </c>
      <c r="G1265" s="100">
        <v>0</v>
      </c>
      <c r="H1265" s="100">
        <v>0</v>
      </c>
      <c r="I1265" s="100">
        <v>0</v>
      </c>
      <c r="J1265" s="130">
        <v>404.24</v>
      </c>
      <c r="K1265" s="135" t="str">
        <f>IFERROR(VLOOKUP(C1265,'CEDARS School FRPL'!$C$4:$H$20003, 6, FALSE), "No")</f>
        <v>Yes</v>
      </c>
      <c r="L1265" s="94">
        <f>IFERROR(VLOOKUP($C1265,'CEDARS School FRPL'!$C$4:$G$20003,3,FALSE),"NO Enroll Rprtd")</f>
        <v>0.3992</v>
      </c>
      <c r="N1265" s="167"/>
      <c r="O1265" s="136"/>
    </row>
    <row r="1266" spans="1:15">
      <c r="A1266" s="77" t="s">
        <v>2315</v>
      </c>
      <c r="B1266" s="77" t="s">
        <v>2744</v>
      </c>
      <c r="C1266" s="3">
        <v>3174</v>
      </c>
      <c r="D1266" s="74" t="s">
        <v>1193</v>
      </c>
      <c r="E1266" s="100">
        <v>482.53</v>
      </c>
      <c r="F1266" s="100">
        <v>0</v>
      </c>
      <c r="G1266" s="100">
        <v>0</v>
      </c>
      <c r="H1266" s="100">
        <v>0</v>
      </c>
      <c r="I1266" s="100">
        <v>0</v>
      </c>
      <c r="J1266" s="130">
        <v>482.53</v>
      </c>
      <c r="K1266" s="135" t="str">
        <f>IFERROR(VLOOKUP(C1266,'CEDARS School FRPL'!$C$4:$H$20003, 6, FALSE), "No")</f>
        <v>Yes</v>
      </c>
      <c r="L1266" s="94">
        <f>IFERROR(VLOOKUP($C1266,'CEDARS School FRPL'!$C$4:$G$20003,3,FALSE),"NO Enroll Rprtd")</f>
        <v>0.45329999999999998</v>
      </c>
      <c r="N1266" s="167"/>
      <c r="O1266" s="136"/>
    </row>
    <row r="1267" spans="1:15">
      <c r="A1267" s="77" t="s">
        <v>2315</v>
      </c>
      <c r="B1267" s="77" t="s">
        <v>2744</v>
      </c>
      <c r="C1267" s="3">
        <v>3175</v>
      </c>
      <c r="D1267" s="74" t="s">
        <v>1194</v>
      </c>
      <c r="E1267" s="100">
        <v>642.94000000000005</v>
      </c>
      <c r="F1267" s="100">
        <v>0</v>
      </c>
      <c r="G1267" s="100">
        <v>67.87</v>
      </c>
      <c r="H1267" s="100">
        <v>0</v>
      </c>
      <c r="I1267" s="100">
        <v>0</v>
      </c>
      <c r="J1267" s="130">
        <v>710.81000000000006</v>
      </c>
      <c r="K1267" s="135" t="str">
        <f>IFERROR(VLOOKUP(C1267,'CEDARS School FRPL'!$C$4:$H$20003, 6, FALSE), "No")</f>
        <v>No</v>
      </c>
      <c r="L1267" s="94">
        <f>IFERROR(VLOOKUP($C1267,'CEDARS School FRPL'!$C$4:$G$20003,3,FALSE),"NO Enroll Rprtd")</f>
        <v>0.37219999999999998</v>
      </c>
      <c r="N1267" s="167"/>
      <c r="O1267" s="136"/>
    </row>
    <row r="1268" spans="1:15">
      <c r="A1268" s="77" t="s">
        <v>2315</v>
      </c>
      <c r="B1268" s="77" t="s">
        <v>2744</v>
      </c>
      <c r="C1268" s="3">
        <v>4320</v>
      </c>
      <c r="D1268" s="74" t="s">
        <v>1195</v>
      </c>
      <c r="E1268" s="100">
        <v>540.58000000000004</v>
      </c>
      <c r="F1268" s="100">
        <v>0</v>
      </c>
      <c r="G1268" s="100">
        <v>0</v>
      </c>
      <c r="H1268" s="100">
        <v>0</v>
      </c>
      <c r="I1268" s="100">
        <v>0</v>
      </c>
      <c r="J1268" s="130">
        <v>540.58000000000004</v>
      </c>
      <c r="K1268" s="135" t="str">
        <f>IFERROR(VLOOKUP(C1268,'CEDARS School FRPL'!$C$4:$H$20003, 6, FALSE), "No")</f>
        <v>Yes</v>
      </c>
      <c r="L1268" s="94">
        <f>IFERROR(VLOOKUP($C1268,'CEDARS School FRPL'!$C$4:$G$20003,3,FALSE),"NO Enroll Rprtd")</f>
        <v>0.48049999999999998</v>
      </c>
      <c r="N1268" s="167"/>
      <c r="O1268" s="136"/>
    </row>
    <row r="1269" spans="1:15">
      <c r="A1269" s="77" t="s">
        <v>2315</v>
      </c>
      <c r="B1269" s="77" t="s">
        <v>2744</v>
      </c>
      <c r="C1269" s="3">
        <v>5513</v>
      </c>
      <c r="D1269" s="74" t="s">
        <v>3116</v>
      </c>
      <c r="E1269" s="100">
        <v>0</v>
      </c>
      <c r="F1269" s="100">
        <v>33.89</v>
      </c>
      <c r="G1269" s="100">
        <v>0</v>
      </c>
      <c r="H1269" s="100">
        <v>0</v>
      </c>
      <c r="I1269" s="100">
        <v>0</v>
      </c>
      <c r="J1269" s="130">
        <v>33.89</v>
      </c>
      <c r="K1269" s="135" t="str">
        <f>IFERROR(VLOOKUP(C1269,'CEDARS School FRPL'!$C$4:$H$20003, 6, FALSE), "No")</f>
        <v>No</v>
      </c>
      <c r="L1269" s="94">
        <f>IFERROR(VLOOKUP($C1269,'CEDARS School FRPL'!$C$4:$G$20003,3,FALSE),"NO Enroll Rprtd")</f>
        <v>0.1399</v>
      </c>
      <c r="N1269" s="167"/>
      <c r="O1269" s="136"/>
    </row>
    <row r="1270" spans="1:15">
      <c r="A1270" s="77" t="s">
        <v>2330</v>
      </c>
      <c r="B1270" s="77" t="s">
        <v>2745</v>
      </c>
      <c r="C1270" s="3">
        <v>2292</v>
      </c>
      <c r="D1270" s="74" t="s">
        <v>1249</v>
      </c>
      <c r="E1270" s="100">
        <v>46.47</v>
      </c>
      <c r="F1270" s="100">
        <v>1.89</v>
      </c>
      <c r="G1270" s="100">
        <v>4.24</v>
      </c>
      <c r="H1270" s="100">
        <v>0</v>
      </c>
      <c r="I1270" s="100">
        <v>0</v>
      </c>
      <c r="J1270" s="130">
        <v>52.6</v>
      </c>
      <c r="K1270" s="135" t="str">
        <f>IFERROR(VLOOKUP(C1270,'CEDARS School FRPL'!$C$4:$H$20003, 6, FALSE), "No")</f>
        <v>Yes</v>
      </c>
      <c r="L1270" s="94">
        <f>IFERROR(VLOOKUP($C1270,'CEDARS School FRPL'!$C$4:$G$20003,3,FALSE),"NO Enroll Rprtd")</f>
        <v>0.65659999999999996</v>
      </c>
      <c r="N1270" s="167"/>
      <c r="O1270" s="136"/>
    </row>
    <row r="1271" spans="1:15">
      <c r="A1271" s="77" t="s">
        <v>2408</v>
      </c>
      <c r="B1271" s="77" t="s">
        <v>2746</v>
      </c>
      <c r="C1271" s="3">
        <v>2754</v>
      </c>
      <c r="D1271" s="74" t="s">
        <v>1882</v>
      </c>
      <c r="E1271" s="100">
        <v>580.09</v>
      </c>
      <c r="F1271" s="100">
        <v>0</v>
      </c>
      <c r="G1271" s="100">
        <v>0</v>
      </c>
      <c r="H1271" s="100">
        <v>0</v>
      </c>
      <c r="I1271" s="100">
        <v>0</v>
      </c>
      <c r="J1271" s="130">
        <v>580.09</v>
      </c>
      <c r="K1271" s="135" t="str">
        <f>IFERROR(VLOOKUP(C1271,'CEDARS School FRPL'!$C$4:$H$20003, 6, FALSE), "No")</f>
        <v>No</v>
      </c>
      <c r="L1271" s="94">
        <f>IFERROR(VLOOKUP($C1271,'CEDARS School FRPL'!$C$4:$G$20003,3,FALSE),"NO Enroll Rprtd")</f>
        <v>0.37340000000000001</v>
      </c>
      <c r="N1271" s="167"/>
      <c r="O1271" s="136"/>
    </row>
    <row r="1272" spans="1:15">
      <c r="A1272" s="77" t="s">
        <v>2408</v>
      </c>
      <c r="B1272" s="77" t="s">
        <v>2746</v>
      </c>
      <c r="C1272" s="3">
        <v>3010</v>
      </c>
      <c r="D1272" s="74" t="s">
        <v>1883</v>
      </c>
      <c r="E1272" s="100">
        <v>1176.5899999999999</v>
      </c>
      <c r="F1272" s="100">
        <v>0</v>
      </c>
      <c r="G1272" s="100">
        <v>145.37</v>
      </c>
      <c r="H1272" s="100">
        <v>0</v>
      </c>
      <c r="I1272" s="100">
        <v>0</v>
      </c>
      <c r="J1272" s="130">
        <v>1321.96</v>
      </c>
      <c r="K1272" s="135" t="str">
        <f>IFERROR(VLOOKUP(C1272,'CEDARS School FRPL'!$C$4:$H$20003, 6, FALSE), "No")</f>
        <v>No</v>
      </c>
      <c r="L1272" s="94">
        <f>IFERROR(VLOOKUP($C1272,'CEDARS School FRPL'!$C$4:$G$20003,3,FALSE),"NO Enroll Rprtd")</f>
        <v>0.46229999999999999</v>
      </c>
      <c r="N1272" s="167"/>
      <c r="O1272" s="136"/>
    </row>
    <row r="1273" spans="1:15">
      <c r="A1273" s="77" t="s">
        <v>2408</v>
      </c>
      <c r="B1273" s="77" t="s">
        <v>2746</v>
      </c>
      <c r="C1273" s="3">
        <v>3130</v>
      </c>
      <c r="D1273" s="74" t="s">
        <v>410</v>
      </c>
      <c r="E1273" s="100">
        <v>640.16</v>
      </c>
      <c r="F1273" s="100">
        <v>0</v>
      </c>
      <c r="G1273" s="100">
        <v>0</v>
      </c>
      <c r="H1273" s="100">
        <v>0</v>
      </c>
      <c r="I1273" s="100">
        <v>0</v>
      </c>
      <c r="J1273" s="130">
        <v>640.16</v>
      </c>
      <c r="K1273" s="135" t="str">
        <f>IFERROR(VLOOKUP(C1273,'CEDARS School FRPL'!$C$4:$H$20003, 6, FALSE), "No")</f>
        <v>Yes</v>
      </c>
      <c r="L1273" s="94">
        <f>IFERROR(VLOOKUP($C1273,'CEDARS School FRPL'!$C$4:$G$20003,3,FALSE),"NO Enroll Rprtd")</f>
        <v>0.60750000000000004</v>
      </c>
      <c r="N1273" s="167"/>
      <c r="O1273" s="136"/>
    </row>
    <row r="1274" spans="1:15">
      <c r="A1274" s="77" t="s">
        <v>2408</v>
      </c>
      <c r="B1274" s="77" t="s">
        <v>2746</v>
      </c>
      <c r="C1274" s="3">
        <v>3262</v>
      </c>
      <c r="D1274" s="74" t="s">
        <v>1884</v>
      </c>
      <c r="E1274" s="100">
        <v>494.92</v>
      </c>
      <c r="F1274" s="100">
        <v>14.78</v>
      </c>
      <c r="G1274" s="100">
        <v>0</v>
      </c>
      <c r="H1274" s="100">
        <v>0</v>
      </c>
      <c r="I1274" s="100">
        <v>0</v>
      </c>
      <c r="J1274" s="130">
        <v>509.7</v>
      </c>
      <c r="K1274" s="135" t="str">
        <f>IFERROR(VLOOKUP(C1274,'CEDARS School FRPL'!$C$4:$H$20003, 6, FALSE), "No")</f>
        <v>Yes</v>
      </c>
      <c r="L1274" s="94">
        <f>IFERROR(VLOOKUP($C1274,'CEDARS School FRPL'!$C$4:$G$20003,3,FALSE),"NO Enroll Rprtd")</f>
        <v>0.64549999999999996</v>
      </c>
      <c r="N1274" s="167"/>
      <c r="O1274" s="136"/>
    </row>
    <row r="1275" spans="1:15">
      <c r="A1275" s="77" t="s">
        <v>2408</v>
      </c>
      <c r="B1275" s="77" t="s">
        <v>2746</v>
      </c>
      <c r="C1275" s="3">
        <v>3361</v>
      </c>
      <c r="D1275" s="74" t="s">
        <v>59</v>
      </c>
      <c r="E1275" s="100">
        <v>743.27</v>
      </c>
      <c r="F1275" s="100">
        <v>0</v>
      </c>
      <c r="G1275" s="100">
        <v>0</v>
      </c>
      <c r="H1275" s="100">
        <v>0</v>
      </c>
      <c r="I1275" s="100">
        <v>0</v>
      </c>
      <c r="J1275" s="130">
        <v>743.27</v>
      </c>
      <c r="K1275" s="135" t="str">
        <f>IFERROR(VLOOKUP(C1275,'CEDARS School FRPL'!$C$4:$H$20003, 6, FALSE), "No")</f>
        <v>Yes</v>
      </c>
      <c r="L1275" s="94">
        <f>IFERROR(VLOOKUP($C1275,'CEDARS School FRPL'!$C$4:$G$20003,3,FALSE),"NO Enroll Rprtd")</f>
        <v>0.51080000000000003</v>
      </c>
      <c r="N1275" s="167"/>
      <c r="O1275" s="136"/>
    </row>
    <row r="1276" spans="1:15">
      <c r="A1276" t="s">
        <v>2408</v>
      </c>
      <c r="B1276" s="77" t="s">
        <v>2746</v>
      </c>
      <c r="C1276" s="3">
        <v>3539</v>
      </c>
      <c r="D1276" s="74" t="s">
        <v>1885</v>
      </c>
      <c r="E1276" s="100">
        <v>495.51</v>
      </c>
      <c r="F1276" s="100">
        <v>26.78</v>
      </c>
      <c r="G1276" s="100">
        <v>0</v>
      </c>
      <c r="H1276" s="100">
        <v>0</v>
      </c>
      <c r="I1276" s="100">
        <v>0</v>
      </c>
      <c r="J1276" s="130">
        <v>522.29</v>
      </c>
      <c r="K1276" s="135" t="str">
        <f>IFERROR(VLOOKUP(C1276,'CEDARS School FRPL'!$C$4:$H$20003, 6, FALSE), "No")</f>
        <v>No</v>
      </c>
      <c r="L1276" s="94">
        <f>IFERROR(VLOOKUP($C1276,'CEDARS School FRPL'!$C$4:$G$20003,3,FALSE),"NO Enroll Rprtd")</f>
        <v>0.3901</v>
      </c>
      <c r="N1276" s="167"/>
      <c r="O1276" s="136"/>
    </row>
    <row r="1277" spans="1:15">
      <c r="A1277" s="77" t="s">
        <v>2408</v>
      </c>
      <c r="B1277" s="77" t="s">
        <v>2746</v>
      </c>
      <c r="C1277" s="3">
        <v>3611</v>
      </c>
      <c r="D1277" s="74" t="s">
        <v>1886</v>
      </c>
      <c r="E1277" s="100">
        <v>775.82</v>
      </c>
      <c r="F1277" s="100">
        <v>0</v>
      </c>
      <c r="G1277" s="100">
        <v>0</v>
      </c>
      <c r="H1277" s="100">
        <v>0</v>
      </c>
      <c r="I1277" s="100">
        <v>0</v>
      </c>
      <c r="J1277" s="130">
        <v>775.82</v>
      </c>
      <c r="K1277" s="135" t="str">
        <f>IFERROR(VLOOKUP(C1277,'CEDARS School FRPL'!$C$4:$H$20003, 6, FALSE), "No")</f>
        <v>Yes</v>
      </c>
      <c r="L1277" s="94">
        <f>IFERROR(VLOOKUP($C1277,'CEDARS School FRPL'!$C$4:$G$20003,3,FALSE),"NO Enroll Rprtd")</f>
        <v>0.50039999999999996</v>
      </c>
      <c r="N1277" s="167"/>
      <c r="O1277" s="136"/>
    </row>
    <row r="1278" spans="1:15">
      <c r="A1278" s="77" t="s">
        <v>2408</v>
      </c>
      <c r="B1278" s="77" t="s">
        <v>2746</v>
      </c>
      <c r="C1278" s="3">
        <v>3653</v>
      </c>
      <c r="D1278" s="74" t="s">
        <v>1887</v>
      </c>
      <c r="E1278" s="100">
        <v>358.6</v>
      </c>
      <c r="F1278" s="100">
        <v>12.11</v>
      </c>
      <c r="G1278" s="100">
        <v>0</v>
      </c>
      <c r="H1278" s="100">
        <v>0</v>
      </c>
      <c r="I1278" s="100">
        <v>0</v>
      </c>
      <c r="J1278" s="130">
        <v>370.71000000000004</v>
      </c>
      <c r="K1278" s="135" t="str">
        <f>IFERROR(VLOOKUP(C1278,'CEDARS School FRPL'!$C$4:$H$20003, 6, FALSE), "No")</f>
        <v>Yes</v>
      </c>
      <c r="L1278" s="94">
        <f>IFERROR(VLOOKUP($C1278,'CEDARS School FRPL'!$C$4:$G$20003,3,FALSE),"NO Enroll Rprtd")</f>
        <v>0.60319999999999996</v>
      </c>
      <c r="N1278" s="167"/>
      <c r="O1278" s="136"/>
    </row>
    <row r="1279" spans="1:15">
      <c r="A1279" s="77" t="s">
        <v>2408</v>
      </c>
      <c r="B1279" s="77" t="s">
        <v>2746</v>
      </c>
      <c r="C1279" s="3">
        <v>3709</v>
      </c>
      <c r="D1279" s="74" t="s">
        <v>1888</v>
      </c>
      <c r="E1279" s="100">
        <v>555.47</v>
      </c>
      <c r="F1279" s="100">
        <v>13.44</v>
      </c>
      <c r="G1279" s="100">
        <v>0</v>
      </c>
      <c r="H1279" s="100">
        <v>0</v>
      </c>
      <c r="I1279" s="100">
        <v>0</v>
      </c>
      <c r="J1279" s="130">
        <v>568.91000000000008</v>
      </c>
      <c r="K1279" s="135" t="str">
        <f>IFERROR(VLOOKUP(C1279,'CEDARS School FRPL'!$C$4:$H$20003, 6, FALSE), "No")</f>
        <v>No</v>
      </c>
      <c r="L1279" s="94">
        <f>IFERROR(VLOOKUP($C1279,'CEDARS School FRPL'!$C$4:$G$20003,3,FALSE),"NO Enroll Rprtd")</f>
        <v>0.42249999999999999</v>
      </c>
      <c r="N1279" s="167"/>
      <c r="O1279" s="136"/>
    </row>
    <row r="1280" spans="1:15">
      <c r="A1280" s="77" t="s">
        <v>2408</v>
      </c>
      <c r="B1280" s="77" t="s">
        <v>2746</v>
      </c>
      <c r="C1280" s="3">
        <v>3710</v>
      </c>
      <c r="D1280" s="74" t="s">
        <v>1889</v>
      </c>
      <c r="E1280" s="100">
        <v>1250.27</v>
      </c>
      <c r="F1280" s="100">
        <v>0</v>
      </c>
      <c r="G1280" s="100">
        <v>122.84</v>
      </c>
      <c r="H1280" s="100">
        <v>0</v>
      </c>
      <c r="I1280" s="100">
        <v>0</v>
      </c>
      <c r="J1280" s="130">
        <v>1373.11</v>
      </c>
      <c r="K1280" s="135" t="str">
        <f>IFERROR(VLOOKUP(C1280,'CEDARS School FRPL'!$C$4:$H$20003, 6, FALSE), "No")</f>
        <v>No</v>
      </c>
      <c r="L1280" s="94">
        <f>IFERROR(VLOOKUP($C1280,'CEDARS School FRPL'!$C$4:$G$20003,3,FALSE),"NO Enroll Rprtd")</f>
        <v>0.35780000000000001</v>
      </c>
      <c r="N1280" s="167"/>
      <c r="O1280" s="136"/>
    </row>
    <row r="1281" spans="1:15">
      <c r="A1281" s="77" t="s">
        <v>2408</v>
      </c>
      <c r="B1281" s="77" t="s">
        <v>2746</v>
      </c>
      <c r="C1281" s="3">
        <v>4058</v>
      </c>
      <c r="D1281" s="74" t="s">
        <v>1890</v>
      </c>
      <c r="E1281" s="100">
        <v>444.72</v>
      </c>
      <c r="F1281" s="100">
        <v>0</v>
      </c>
      <c r="G1281" s="100">
        <v>0</v>
      </c>
      <c r="H1281" s="100">
        <v>0</v>
      </c>
      <c r="I1281" s="100">
        <v>0</v>
      </c>
      <c r="J1281" s="130">
        <v>444.72</v>
      </c>
      <c r="K1281" s="135" t="str">
        <f>IFERROR(VLOOKUP(C1281,'CEDARS School FRPL'!$C$4:$H$20003, 6, FALSE), "No")</f>
        <v>No</v>
      </c>
      <c r="L1281" s="94">
        <f>IFERROR(VLOOKUP($C1281,'CEDARS School FRPL'!$C$4:$G$20003,3,FALSE),"NO Enroll Rprtd")</f>
        <v>0.40639999999999998</v>
      </c>
      <c r="N1281" s="167"/>
      <c r="O1281" s="136"/>
    </row>
    <row r="1282" spans="1:15">
      <c r="A1282" s="77" t="s">
        <v>2408</v>
      </c>
      <c r="B1282" s="77" t="s">
        <v>2746</v>
      </c>
      <c r="C1282" s="3">
        <v>4122</v>
      </c>
      <c r="D1282" s="74" t="s">
        <v>1277</v>
      </c>
      <c r="E1282" s="100">
        <v>399.64</v>
      </c>
      <c r="F1282" s="100">
        <v>0</v>
      </c>
      <c r="G1282" s="100">
        <v>0</v>
      </c>
      <c r="H1282" s="100">
        <v>0</v>
      </c>
      <c r="I1282" s="100">
        <v>0</v>
      </c>
      <c r="J1282" s="130">
        <v>399.64</v>
      </c>
      <c r="K1282" s="135" t="str">
        <f>IFERROR(VLOOKUP(C1282,'CEDARS School FRPL'!$C$4:$H$20003, 6, FALSE), "No")</f>
        <v>No</v>
      </c>
      <c r="L1282" s="94">
        <f>IFERROR(VLOOKUP($C1282,'CEDARS School FRPL'!$C$4:$G$20003,3,FALSE),"NO Enroll Rprtd")</f>
        <v>0.39960000000000001</v>
      </c>
      <c r="N1282" s="167"/>
      <c r="O1282" s="136"/>
    </row>
    <row r="1283" spans="1:15">
      <c r="A1283" s="77" t="s">
        <v>2408</v>
      </c>
      <c r="B1283" s="77" t="s">
        <v>2746</v>
      </c>
      <c r="C1283" s="3">
        <v>4255</v>
      </c>
      <c r="D1283" s="74" t="s">
        <v>1891</v>
      </c>
      <c r="E1283" s="100">
        <v>666.96</v>
      </c>
      <c r="F1283" s="100">
        <v>0</v>
      </c>
      <c r="G1283" s="100">
        <v>0</v>
      </c>
      <c r="H1283" s="100">
        <v>0</v>
      </c>
      <c r="I1283" s="100">
        <v>0</v>
      </c>
      <c r="J1283" s="130">
        <v>666.96</v>
      </c>
      <c r="K1283" s="135" t="str">
        <f>IFERROR(VLOOKUP(C1283,'CEDARS School FRPL'!$C$4:$H$20003, 6, FALSE), "No")</f>
        <v>No</v>
      </c>
      <c r="L1283" s="94">
        <f>IFERROR(VLOOKUP($C1283,'CEDARS School FRPL'!$C$4:$G$20003,3,FALSE),"NO Enroll Rprtd")</f>
        <v>0.34510000000000002</v>
      </c>
      <c r="N1283" s="167"/>
      <c r="O1283" s="136"/>
    </row>
    <row r="1284" spans="1:15">
      <c r="A1284" s="77" t="s">
        <v>2408</v>
      </c>
      <c r="B1284" s="77" t="s">
        <v>2746</v>
      </c>
      <c r="C1284" s="3">
        <v>4271</v>
      </c>
      <c r="D1284" s="74" t="s">
        <v>1892</v>
      </c>
      <c r="E1284" s="100">
        <v>487.27</v>
      </c>
      <c r="F1284" s="100">
        <v>0</v>
      </c>
      <c r="G1284" s="100">
        <v>0</v>
      </c>
      <c r="H1284" s="100">
        <v>0</v>
      </c>
      <c r="I1284" s="100">
        <v>0</v>
      </c>
      <c r="J1284" s="130">
        <v>487.27</v>
      </c>
      <c r="K1284" s="135" t="str">
        <f>IFERROR(VLOOKUP(C1284,'CEDARS School FRPL'!$C$4:$H$20003, 6, FALSE), "No")</f>
        <v>Yes</v>
      </c>
      <c r="L1284" s="94">
        <f>IFERROR(VLOOKUP($C1284,'CEDARS School FRPL'!$C$4:$G$20003,3,FALSE),"NO Enroll Rprtd")</f>
        <v>0.45660000000000001</v>
      </c>
      <c r="N1284" s="167"/>
      <c r="O1284" s="136"/>
    </row>
    <row r="1285" spans="1:15">
      <c r="A1285" s="77" t="s">
        <v>2408</v>
      </c>
      <c r="B1285" s="77" t="s">
        <v>2746</v>
      </c>
      <c r="C1285" s="3">
        <v>4368</v>
      </c>
      <c r="D1285" s="74" t="s">
        <v>1893</v>
      </c>
      <c r="E1285" s="100">
        <v>429.2</v>
      </c>
      <c r="F1285" s="100">
        <v>13.22</v>
      </c>
      <c r="G1285" s="100">
        <v>0</v>
      </c>
      <c r="H1285" s="100">
        <v>0</v>
      </c>
      <c r="I1285" s="100">
        <v>0</v>
      </c>
      <c r="J1285" s="130">
        <v>442.42</v>
      </c>
      <c r="K1285" s="135" t="str">
        <f>IFERROR(VLOOKUP(C1285,'CEDARS School FRPL'!$C$4:$H$20003, 6, FALSE), "No")</f>
        <v>No</v>
      </c>
      <c r="L1285" s="94">
        <f>IFERROR(VLOOKUP($C1285,'CEDARS School FRPL'!$C$4:$G$20003,3,FALSE),"NO Enroll Rprtd")</f>
        <v>0.4864</v>
      </c>
      <c r="N1285" s="167"/>
      <c r="O1285" s="136"/>
    </row>
    <row r="1286" spans="1:15">
      <c r="A1286" s="77" t="s">
        <v>2408</v>
      </c>
      <c r="B1286" s="77" t="s">
        <v>2746</v>
      </c>
      <c r="C1286" s="3">
        <v>4408</v>
      </c>
      <c r="D1286" s="74" t="s">
        <v>1894</v>
      </c>
      <c r="E1286" s="100">
        <v>564.58000000000004</v>
      </c>
      <c r="F1286" s="100">
        <v>12.67</v>
      </c>
      <c r="G1286" s="100">
        <v>0</v>
      </c>
      <c r="H1286" s="100">
        <v>0</v>
      </c>
      <c r="I1286" s="100">
        <v>0</v>
      </c>
      <c r="J1286" s="130">
        <v>577.25</v>
      </c>
      <c r="K1286" s="135" t="str">
        <f>IFERROR(VLOOKUP(C1286,'CEDARS School FRPL'!$C$4:$H$20003, 6, FALSE), "No")</f>
        <v>No</v>
      </c>
      <c r="L1286" s="94">
        <f>IFERROR(VLOOKUP($C1286,'CEDARS School FRPL'!$C$4:$G$20003,3,FALSE),"NO Enroll Rprtd")</f>
        <v>0.35099999999999998</v>
      </c>
      <c r="N1286" s="167"/>
      <c r="O1286" s="136"/>
    </row>
    <row r="1287" spans="1:15">
      <c r="A1287" s="74" t="s">
        <v>2408</v>
      </c>
      <c r="B1287" s="77" t="s">
        <v>2746</v>
      </c>
      <c r="C1287" s="3">
        <v>4409</v>
      </c>
      <c r="D1287" s="74" t="s">
        <v>1895</v>
      </c>
      <c r="E1287" s="100">
        <v>636.96</v>
      </c>
      <c r="F1287" s="100">
        <v>0</v>
      </c>
      <c r="G1287" s="100">
        <v>0</v>
      </c>
      <c r="H1287" s="100">
        <v>0</v>
      </c>
      <c r="I1287" s="100">
        <v>0</v>
      </c>
      <c r="J1287" s="130">
        <v>636.96</v>
      </c>
      <c r="K1287" s="135" t="str">
        <f>IFERROR(VLOOKUP(C1287,'CEDARS School FRPL'!$C$4:$H$20003, 6, FALSE), "No")</f>
        <v>No</v>
      </c>
      <c r="L1287" s="94">
        <f>IFERROR(VLOOKUP($C1287,'CEDARS School FRPL'!$C$4:$G$20003,3,FALSE),"NO Enroll Rprtd")</f>
        <v>0.46989999999999998</v>
      </c>
      <c r="N1287" s="167"/>
      <c r="O1287" s="136"/>
    </row>
    <row r="1288" spans="1:15">
      <c r="A1288" s="77" t="s">
        <v>2408</v>
      </c>
      <c r="B1288" s="77" t="s">
        <v>2746</v>
      </c>
      <c r="C1288" s="3">
        <v>4427</v>
      </c>
      <c r="D1288" s="74" t="s">
        <v>1896</v>
      </c>
      <c r="E1288" s="100">
        <v>1367.53</v>
      </c>
      <c r="F1288" s="100">
        <v>0</v>
      </c>
      <c r="G1288" s="100">
        <v>129.24</v>
      </c>
      <c r="H1288" s="100">
        <v>0</v>
      </c>
      <c r="I1288" s="100">
        <v>0</v>
      </c>
      <c r="J1288" s="130">
        <v>1496.77</v>
      </c>
      <c r="K1288" s="135" t="str">
        <f>IFERROR(VLOOKUP(C1288,'CEDARS School FRPL'!$C$4:$H$20003, 6, FALSE), "No")</f>
        <v>No</v>
      </c>
      <c r="L1288" s="94">
        <f>IFERROR(VLOOKUP($C1288,'CEDARS School FRPL'!$C$4:$G$20003,3,FALSE),"NO Enroll Rprtd")</f>
        <v>0.42649999999999999</v>
      </c>
      <c r="N1288" s="167"/>
      <c r="O1288" s="136"/>
    </row>
    <row r="1289" spans="1:15">
      <c r="A1289" s="77" t="s">
        <v>2408</v>
      </c>
      <c r="B1289" s="77" t="s">
        <v>2746</v>
      </c>
      <c r="C1289" s="3">
        <v>5167</v>
      </c>
      <c r="D1289" s="74" t="s">
        <v>1897</v>
      </c>
      <c r="E1289" s="100">
        <v>499</v>
      </c>
      <c r="F1289" s="100">
        <v>14</v>
      </c>
      <c r="G1289" s="100">
        <v>0</v>
      </c>
      <c r="H1289" s="100">
        <v>0</v>
      </c>
      <c r="I1289" s="100">
        <v>0</v>
      </c>
      <c r="J1289" s="130">
        <v>513</v>
      </c>
      <c r="K1289" s="135" t="str">
        <f>IFERROR(VLOOKUP(C1289,'CEDARS School FRPL'!$C$4:$H$20003, 6, FALSE), "No")</f>
        <v>Yes</v>
      </c>
      <c r="L1289" s="94">
        <f>IFERROR(VLOOKUP($C1289,'CEDARS School FRPL'!$C$4:$G$20003,3,FALSE),"NO Enroll Rprtd")</f>
        <v>0.51939999999999997</v>
      </c>
      <c r="N1289" s="167"/>
      <c r="O1289" s="136"/>
    </row>
    <row r="1290" spans="1:15">
      <c r="A1290" s="77" t="s">
        <v>2408</v>
      </c>
      <c r="B1290" s="77" t="s">
        <v>2746</v>
      </c>
      <c r="C1290" s="3">
        <v>5168</v>
      </c>
      <c r="D1290" s="74" t="s">
        <v>3314</v>
      </c>
      <c r="E1290" s="100">
        <v>319.97000000000003</v>
      </c>
      <c r="F1290" s="100">
        <v>0</v>
      </c>
      <c r="G1290" s="100">
        <v>0</v>
      </c>
      <c r="H1290" s="100">
        <v>0</v>
      </c>
      <c r="I1290" s="100">
        <v>0</v>
      </c>
      <c r="J1290" s="130">
        <v>319.97000000000003</v>
      </c>
      <c r="K1290" s="135" t="str">
        <f>IFERROR(VLOOKUP(C1290,'CEDARS School FRPL'!$C$4:$H$20003, 6, FALSE), "No")</f>
        <v>No</v>
      </c>
      <c r="L1290" s="94">
        <f>IFERROR(VLOOKUP($C1290,'CEDARS School FRPL'!$C$4:$G$20003,3,FALSE),"NO Enroll Rprtd")</f>
        <v>0.31019999999999998</v>
      </c>
      <c r="N1290" s="167"/>
      <c r="O1290" s="136"/>
    </row>
    <row r="1291" spans="1:15">
      <c r="A1291" s="77" t="s">
        <v>2408</v>
      </c>
      <c r="B1291" s="77" t="s">
        <v>2746</v>
      </c>
      <c r="C1291" s="3">
        <v>5452</v>
      </c>
      <c r="D1291" s="74" t="s">
        <v>1899</v>
      </c>
      <c r="E1291" s="100">
        <v>750.84</v>
      </c>
      <c r="F1291" s="100">
        <v>0</v>
      </c>
      <c r="G1291" s="100">
        <v>0</v>
      </c>
      <c r="H1291" s="100">
        <v>0</v>
      </c>
      <c r="I1291" s="100">
        <v>0</v>
      </c>
      <c r="J1291" s="130">
        <v>750.84</v>
      </c>
      <c r="K1291" s="135" t="str">
        <f>IFERROR(VLOOKUP(C1291,'CEDARS School FRPL'!$C$4:$H$20003, 6, FALSE), "No")</f>
        <v>No</v>
      </c>
      <c r="L1291" s="94">
        <f>IFERROR(VLOOKUP($C1291,'CEDARS School FRPL'!$C$4:$G$20003,3,FALSE),"NO Enroll Rprtd")</f>
        <v>0.46189999999999998</v>
      </c>
      <c r="N1291" s="167"/>
      <c r="O1291" s="136"/>
    </row>
    <row r="1292" spans="1:15">
      <c r="A1292" s="77" t="s">
        <v>2408</v>
      </c>
      <c r="B1292" s="77" t="s">
        <v>2746</v>
      </c>
      <c r="C1292" s="3">
        <v>5654</v>
      </c>
      <c r="D1292" s="74" t="s">
        <v>2981</v>
      </c>
      <c r="E1292" s="100">
        <v>123.66</v>
      </c>
      <c r="F1292" s="100">
        <v>0</v>
      </c>
      <c r="G1292" s="100">
        <v>4.18</v>
      </c>
      <c r="H1292" s="100">
        <v>111.33</v>
      </c>
      <c r="I1292" s="100">
        <v>0</v>
      </c>
      <c r="J1292" s="130">
        <v>239.17000000000002</v>
      </c>
      <c r="K1292" s="135" t="str">
        <f>IFERROR(VLOOKUP(C1292,'CEDARS School FRPL'!$C$4:$H$20003, 6, FALSE), "No")</f>
        <v>Yes</v>
      </c>
      <c r="L1292" s="94">
        <f>IFERROR(VLOOKUP($C1292,'CEDARS School FRPL'!$C$4:$G$20003,3,FALSE),"NO Enroll Rprtd")</f>
        <v>0.58709999999999996</v>
      </c>
      <c r="N1292" s="167"/>
      <c r="O1292" s="136"/>
    </row>
    <row r="1293" spans="1:15">
      <c r="A1293" s="77" t="s">
        <v>2408</v>
      </c>
      <c r="B1293" s="77" t="s">
        <v>2746</v>
      </c>
      <c r="C1293" s="3">
        <v>5682</v>
      </c>
      <c r="D1293" s="74" t="s">
        <v>3085</v>
      </c>
      <c r="E1293" s="100">
        <v>98.87</v>
      </c>
      <c r="F1293" s="100">
        <v>0</v>
      </c>
      <c r="G1293" s="100">
        <v>0</v>
      </c>
      <c r="H1293" s="100">
        <v>0</v>
      </c>
      <c r="I1293" s="100">
        <v>0</v>
      </c>
      <c r="J1293" s="130">
        <v>98.87</v>
      </c>
      <c r="K1293" s="135" t="str">
        <f>IFERROR(VLOOKUP(C1293,'CEDARS School FRPL'!$C$4:$H$20003, 6, FALSE), "No")</f>
        <v>No</v>
      </c>
      <c r="L1293" s="94">
        <f>IFERROR(VLOOKUP($C1293,'CEDARS School FRPL'!$C$4:$G$20003,3,FALSE),"NO Enroll Rprtd")</f>
        <v>0.18049999999999999</v>
      </c>
      <c r="N1293" s="167"/>
      <c r="O1293" s="136"/>
    </row>
    <row r="1294" spans="1:15">
      <c r="A1294" s="77" t="s">
        <v>2408</v>
      </c>
      <c r="B1294" s="77" t="s">
        <v>2746</v>
      </c>
      <c r="C1294" s="3">
        <v>5683</v>
      </c>
      <c r="D1294" s="74" t="s">
        <v>3086</v>
      </c>
      <c r="E1294" s="100">
        <v>365.09</v>
      </c>
      <c r="F1294" s="100">
        <v>0</v>
      </c>
      <c r="G1294" s="100">
        <v>11.120000000000001</v>
      </c>
      <c r="H1294" s="100">
        <v>0</v>
      </c>
      <c r="I1294" s="100">
        <v>0</v>
      </c>
      <c r="J1294" s="130">
        <v>376.21</v>
      </c>
      <c r="K1294" s="135" t="str">
        <f>IFERROR(VLOOKUP(C1294,'CEDARS School FRPL'!$C$4:$H$20003, 6, FALSE), "No")</f>
        <v>Yes</v>
      </c>
      <c r="L1294" s="94">
        <f>IFERROR(VLOOKUP($C1294,'CEDARS School FRPL'!$C$4:$G$20003,3,FALSE),"NO Enroll Rprtd")</f>
        <v>0.52639999999999998</v>
      </c>
      <c r="N1294" s="167"/>
      <c r="O1294" s="136"/>
    </row>
    <row r="1295" spans="1:15">
      <c r="A1295" s="77" t="s">
        <v>2405</v>
      </c>
      <c r="B1295" s="77" t="s">
        <v>2747</v>
      </c>
      <c r="C1295" s="3">
        <v>2062</v>
      </c>
      <c r="D1295" s="74" t="s">
        <v>1862</v>
      </c>
      <c r="E1295" s="100">
        <v>107.33</v>
      </c>
      <c r="F1295" s="100">
        <v>0</v>
      </c>
      <c r="G1295" s="100">
        <v>0</v>
      </c>
      <c r="H1295" s="100">
        <v>0</v>
      </c>
      <c r="I1295" s="100">
        <v>0</v>
      </c>
      <c r="J1295" s="130">
        <v>107.33</v>
      </c>
      <c r="K1295" s="135" t="str">
        <f>IFERROR(VLOOKUP(C1295,'CEDARS School FRPL'!$C$4:$H$20003, 6, FALSE), "No")</f>
        <v>Yes</v>
      </c>
      <c r="L1295" s="94">
        <f>IFERROR(VLOOKUP($C1295,'CEDARS School FRPL'!$C$4:$G$20003,3,FALSE),"NO Enroll Rprtd")</f>
        <v>0.73070000000000002</v>
      </c>
      <c r="N1295" s="167"/>
      <c r="O1295" s="136"/>
    </row>
    <row r="1296" spans="1:15">
      <c r="A1296" s="77" t="s">
        <v>2405</v>
      </c>
      <c r="B1296" s="77" t="s">
        <v>2747</v>
      </c>
      <c r="C1296" s="3">
        <v>2958</v>
      </c>
      <c r="D1296" s="74" t="s">
        <v>1863</v>
      </c>
      <c r="E1296" s="100">
        <v>55.24</v>
      </c>
      <c r="F1296" s="100">
        <v>0</v>
      </c>
      <c r="G1296" s="100">
        <v>5.29</v>
      </c>
      <c r="H1296" s="100">
        <v>0</v>
      </c>
      <c r="I1296" s="100">
        <v>0</v>
      </c>
      <c r="J1296" s="130">
        <v>60.53</v>
      </c>
      <c r="K1296" s="135" t="str">
        <f>IFERROR(VLOOKUP(C1296,'CEDARS School FRPL'!$C$4:$H$20003, 6, FALSE), "No")</f>
        <v>Yes</v>
      </c>
      <c r="L1296" s="94">
        <f>IFERROR(VLOOKUP($C1296,'CEDARS School FRPL'!$C$4:$G$20003,3,FALSE),"NO Enroll Rprtd")</f>
        <v>0.63160000000000005</v>
      </c>
      <c r="N1296" s="167"/>
      <c r="O1296" s="136"/>
    </row>
    <row r="1297" spans="1:15">
      <c r="A1297" t="s">
        <v>2405</v>
      </c>
      <c r="B1297" s="77" t="s">
        <v>2747</v>
      </c>
      <c r="C1297" s="3">
        <v>5252</v>
      </c>
      <c r="D1297" s="74" t="s">
        <v>1864</v>
      </c>
      <c r="E1297" s="100">
        <v>99.32</v>
      </c>
      <c r="F1297" s="100">
        <v>0</v>
      </c>
      <c r="G1297" s="100">
        <v>0.38</v>
      </c>
      <c r="H1297" s="100">
        <v>0</v>
      </c>
      <c r="I1297" s="100">
        <v>0</v>
      </c>
      <c r="J1297" s="130">
        <v>99.699999999999989</v>
      </c>
      <c r="K1297" s="135" t="str">
        <f>IFERROR(VLOOKUP(C1297,'CEDARS School FRPL'!$C$4:$H$20003, 6, FALSE), "No")</f>
        <v>No</v>
      </c>
      <c r="L1297" s="94">
        <f>IFERROR(VLOOKUP($C1297,'CEDARS School FRPL'!$C$4:$G$20003,3,FALSE),"NO Enroll Rprtd")</f>
        <v>0.25929999999999997</v>
      </c>
      <c r="N1297" s="167"/>
      <c r="O1297" s="136"/>
    </row>
    <row r="1298" spans="1:15">
      <c r="A1298" s="77" t="s">
        <v>2263</v>
      </c>
      <c r="B1298" s="77" t="s">
        <v>2748</v>
      </c>
      <c r="C1298" s="3">
        <v>1815</v>
      </c>
      <c r="D1298" s="74" t="s">
        <v>959</v>
      </c>
      <c r="E1298" s="100">
        <v>24.82</v>
      </c>
      <c r="F1298" s="100">
        <v>0</v>
      </c>
      <c r="G1298" s="100">
        <v>0</v>
      </c>
      <c r="H1298" s="100">
        <v>0</v>
      </c>
      <c r="I1298" s="100">
        <v>0</v>
      </c>
      <c r="J1298" s="130">
        <v>24.82</v>
      </c>
      <c r="K1298" s="135" t="str">
        <f>IFERROR(VLOOKUP(C1298,'CEDARS School FRPL'!$C$4:$H$20003, 6, FALSE), "No")</f>
        <v>No</v>
      </c>
      <c r="L1298" s="94">
        <f>IFERROR(VLOOKUP($C1298,'CEDARS School FRPL'!$C$4:$G$20003,3,FALSE),"NO Enroll Rprtd")</f>
        <v>0.2261</v>
      </c>
      <c r="N1298" s="167"/>
      <c r="O1298" s="136"/>
    </row>
    <row r="1299" spans="1:15">
      <c r="A1299" s="77" t="s">
        <v>2263</v>
      </c>
      <c r="B1299" s="77" t="s">
        <v>2748</v>
      </c>
      <c r="C1299" s="3">
        <v>2993</v>
      </c>
      <c r="D1299" s="74" t="s">
        <v>960</v>
      </c>
      <c r="E1299" s="100">
        <v>389.69</v>
      </c>
      <c r="F1299" s="100">
        <v>0</v>
      </c>
      <c r="G1299" s="100">
        <v>0</v>
      </c>
      <c r="H1299" s="100">
        <v>0</v>
      </c>
      <c r="I1299" s="100">
        <v>0</v>
      </c>
      <c r="J1299" s="130">
        <v>389.69</v>
      </c>
      <c r="K1299" s="135" t="str">
        <f>IFERROR(VLOOKUP(C1299,'CEDARS School FRPL'!$C$4:$H$20003, 6, FALSE), "No")</f>
        <v>No</v>
      </c>
      <c r="L1299" s="94">
        <f>IFERROR(VLOOKUP($C1299,'CEDARS School FRPL'!$C$4:$G$20003,3,FALSE),"NO Enroll Rprtd")</f>
        <v>0.37869999999999998</v>
      </c>
      <c r="N1299" s="167"/>
      <c r="O1299" s="136"/>
    </row>
    <row r="1300" spans="1:15">
      <c r="A1300" s="77" t="s">
        <v>2263</v>
      </c>
      <c r="B1300" s="77" t="s">
        <v>2748</v>
      </c>
      <c r="C1300" s="3">
        <v>3105</v>
      </c>
      <c r="D1300" s="74" t="s">
        <v>961</v>
      </c>
      <c r="E1300" s="100">
        <v>492.27</v>
      </c>
      <c r="F1300" s="100">
        <v>0</v>
      </c>
      <c r="G1300" s="100">
        <v>0</v>
      </c>
      <c r="H1300" s="100">
        <v>0</v>
      </c>
      <c r="I1300" s="100">
        <v>0</v>
      </c>
      <c r="J1300" s="130">
        <v>492.27</v>
      </c>
      <c r="K1300" s="135" t="str">
        <f>IFERROR(VLOOKUP(C1300,'CEDARS School FRPL'!$C$4:$H$20003, 6, FALSE), "No")</f>
        <v>No</v>
      </c>
      <c r="L1300" s="94">
        <f>IFERROR(VLOOKUP($C1300,'CEDARS School FRPL'!$C$4:$G$20003,3,FALSE),"NO Enroll Rprtd")</f>
        <v>0.314</v>
      </c>
      <c r="N1300" s="167"/>
      <c r="O1300" s="136"/>
    </row>
    <row r="1301" spans="1:15">
      <c r="A1301" s="77" t="s">
        <v>2263</v>
      </c>
      <c r="B1301" s="77" t="s">
        <v>2748</v>
      </c>
      <c r="C1301" s="3">
        <v>3106</v>
      </c>
      <c r="D1301" s="74" t="s">
        <v>962</v>
      </c>
      <c r="E1301" s="100">
        <v>1585.52</v>
      </c>
      <c r="F1301" s="100">
        <v>0</v>
      </c>
      <c r="G1301" s="100">
        <v>128.5</v>
      </c>
      <c r="H1301" s="100">
        <v>0</v>
      </c>
      <c r="I1301" s="100">
        <v>0</v>
      </c>
      <c r="J1301" s="130">
        <v>1714.02</v>
      </c>
      <c r="K1301" s="135" t="str">
        <f>IFERROR(VLOOKUP(C1301,'CEDARS School FRPL'!$C$4:$H$20003, 6, FALSE), "No")</f>
        <v>No</v>
      </c>
      <c r="L1301" s="94">
        <f>IFERROR(VLOOKUP($C1301,'CEDARS School FRPL'!$C$4:$G$20003,3,FALSE),"NO Enroll Rprtd")</f>
        <v>0.22040000000000001</v>
      </c>
      <c r="N1301" s="167"/>
      <c r="O1301" s="136"/>
    </row>
    <row r="1302" spans="1:15">
      <c r="A1302" s="77" t="s">
        <v>2263</v>
      </c>
      <c r="B1302" s="77" t="s">
        <v>2748</v>
      </c>
      <c r="C1302" s="3">
        <v>3107</v>
      </c>
      <c r="D1302" s="74" t="s">
        <v>963</v>
      </c>
      <c r="E1302" s="100">
        <v>290.63</v>
      </c>
      <c r="F1302" s="100">
        <v>0</v>
      </c>
      <c r="G1302" s="100">
        <v>0</v>
      </c>
      <c r="H1302" s="100">
        <v>0</v>
      </c>
      <c r="I1302" s="100">
        <v>0</v>
      </c>
      <c r="J1302" s="130">
        <v>290.63</v>
      </c>
      <c r="K1302" s="135" t="str">
        <f>IFERROR(VLOOKUP(C1302,'CEDARS School FRPL'!$C$4:$H$20003, 6, FALSE), "No")</f>
        <v>No</v>
      </c>
      <c r="L1302" s="94">
        <f>IFERROR(VLOOKUP($C1302,'CEDARS School FRPL'!$C$4:$G$20003,3,FALSE),"NO Enroll Rprtd")</f>
        <v>0.2026</v>
      </c>
      <c r="N1302" s="167"/>
      <c r="O1302" s="136"/>
    </row>
    <row r="1303" spans="1:15">
      <c r="A1303" s="77" t="s">
        <v>2263</v>
      </c>
      <c r="B1303" s="77" t="s">
        <v>2748</v>
      </c>
      <c r="C1303" s="3">
        <v>3234</v>
      </c>
      <c r="D1303" s="74" t="s">
        <v>964</v>
      </c>
      <c r="E1303" s="100">
        <v>257.31</v>
      </c>
      <c r="F1303" s="100">
        <v>0</v>
      </c>
      <c r="G1303" s="100">
        <v>0</v>
      </c>
      <c r="H1303" s="100">
        <v>0</v>
      </c>
      <c r="I1303" s="100">
        <v>0</v>
      </c>
      <c r="J1303" s="130">
        <v>257.31</v>
      </c>
      <c r="K1303" s="135" t="str">
        <f>IFERROR(VLOOKUP(C1303,'CEDARS School FRPL'!$C$4:$H$20003, 6, FALSE), "No")</f>
        <v>No</v>
      </c>
      <c r="L1303" s="94">
        <f>IFERROR(VLOOKUP($C1303,'CEDARS School FRPL'!$C$4:$G$20003,3,FALSE),"NO Enroll Rprtd")</f>
        <v>0.11990000000000001</v>
      </c>
      <c r="N1303" s="167"/>
      <c r="O1303" s="136"/>
    </row>
    <row r="1304" spans="1:15">
      <c r="A1304" s="77" t="s">
        <v>2263</v>
      </c>
      <c r="B1304" s="77" t="s">
        <v>2748</v>
      </c>
      <c r="C1304" s="3">
        <v>3287</v>
      </c>
      <c r="D1304" s="74" t="s">
        <v>965</v>
      </c>
      <c r="E1304" s="100">
        <v>419.24</v>
      </c>
      <c r="F1304" s="100">
        <v>0</v>
      </c>
      <c r="G1304" s="100">
        <v>0</v>
      </c>
      <c r="H1304" s="100">
        <v>0</v>
      </c>
      <c r="I1304" s="100">
        <v>0</v>
      </c>
      <c r="J1304" s="130">
        <v>419.24</v>
      </c>
      <c r="K1304" s="135" t="str">
        <f>IFERROR(VLOOKUP(C1304,'CEDARS School FRPL'!$C$4:$H$20003, 6, FALSE), "No")</f>
        <v>No</v>
      </c>
      <c r="L1304" s="94">
        <f>IFERROR(VLOOKUP($C1304,'CEDARS School FRPL'!$C$4:$G$20003,3,FALSE),"NO Enroll Rprtd")</f>
        <v>0.16550000000000001</v>
      </c>
      <c r="N1304" s="167"/>
      <c r="O1304" s="136"/>
    </row>
    <row r="1305" spans="1:15">
      <c r="A1305" s="77" t="s">
        <v>2263</v>
      </c>
      <c r="B1305" s="77" t="s">
        <v>2748</v>
      </c>
      <c r="C1305" s="3">
        <v>3344</v>
      </c>
      <c r="D1305" s="74" t="s">
        <v>966</v>
      </c>
      <c r="E1305" s="100">
        <v>462.89</v>
      </c>
      <c r="F1305" s="100">
        <v>0</v>
      </c>
      <c r="G1305" s="100">
        <v>0</v>
      </c>
      <c r="H1305" s="100">
        <v>0</v>
      </c>
      <c r="I1305" s="100">
        <v>0</v>
      </c>
      <c r="J1305" s="130">
        <v>462.89</v>
      </c>
      <c r="K1305" s="135" t="str">
        <f>IFERROR(VLOOKUP(C1305,'CEDARS School FRPL'!$C$4:$H$20003, 6, FALSE), "No")</f>
        <v>No</v>
      </c>
      <c r="L1305" s="94">
        <f>IFERROR(VLOOKUP($C1305,'CEDARS School FRPL'!$C$4:$G$20003,3,FALSE),"NO Enroll Rprtd")</f>
        <v>0.22</v>
      </c>
      <c r="N1305" s="167"/>
      <c r="O1305" s="136"/>
    </row>
    <row r="1306" spans="1:15">
      <c r="A1306" s="77" t="s">
        <v>2263</v>
      </c>
      <c r="B1306" s="77" t="s">
        <v>2748</v>
      </c>
      <c r="C1306" s="3">
        <v>3345</v>
      </c>
      <c r="D1306" s="74" t="s">
        <v>967</v>
      </c>
      <c r="E1306" s="100">
        <v>730.16</v>
      </c>
      <c r="F1306" s="100">
        <v>0</v>
      </c>
      <c r="G1306" s="100">
        <v>0</v>
      </c>
      <c r="H1306" s="100">
        <v>0</v>
      </c>
      <c r="I1306" s="100">
        <v>0</v>
      </c>
      <c r="J1306" s="130">
        <v>730.16</v>
      </c>
      <c r="K1306" s="135" t="str">
        <f>IFERROR(VLOOKUP(C1306,'CEDARS School FRPL'!$C$4:$H$20003, 6, FALSE), "No")</f>
        <v>No</v>
      </c>
      <c r="L1306" s="94">
        <f>IFERROR(VLOOKUP($C1306,'CEDARS School FRPL'!$C$4:$G$20003,3,FALSE),"NO Enroll Rprtd")</f>
        <v>0.2505</v>
      </c>
      <c r="N1306" s="167"/>
      <c r="O1306" s="136"/>
    </row>
    <row r="1307" spans="1:15">
      <c r="A1307" s="77" t="s">
        <v>2263</v>
      </c>
      <c r="B1307" s="77" t="s">
        <v>2748</v>
      </c>
      <c r="C1307" s="3">
        <v>3390</v>
      </c>
      <c r="D1307" s="74" t="s">
        <v>968</v>
      </c>
      <c r="E1307" s="100">
        <v>526.05999999999995</v>
      </c>
      <c r="F1307" s="100">
        <v>0</v>
      </c>
      <c r="G1307" s="100">
        <v>0</v>
      </c>
      <c r="H1307" s="100">
        <v>0</v>
      </c>
      <c r="I1307" s="100">
        <v>0</v>
      </c>
      <c r="J1307" s="130">
        <v>526.05999999999995</v>
      </c>
      <c r="K1307" s="135" t="str">
        <f>IFERROR(VLOOKUP(C1307,'CEDARS School FRPL'!$C$4:$H$20003, 6, FALSE), "No")</f>
        <v>No</v>
      </c>
      <c r="L1307" s="94">
        <f>IFERROR(VLOOKUP($C1307,'CEDARS School FRPL'!$C$4:$G$20003,3,FALSE),"NO Enroll Rprtd")</f>
        <v>0.1275</v>
      </c>
      <c r="N1307" s="167"/>
      <c r="O1307" s="136"/>
    </row>
    <row r="1308" spans="1:15">
      <c r="A1308" s="77" t="s">
        <v>2263</v>
      </c>
      <c r="B1308" s="77" t="s">
        <v>2748</v>
      </c>
      <c r="C1308" s="3">
        <v>3442</v>
      </c>
      <c r="D1308" s="74" t="s">
        <v>969</v>
      </c>
      <c r="E1308" s="100">
        <v>578.24</v>
      </c>
      <c r="F1308" s="100">
        <v>0</v>
      </c>
      <c r="G1308" s="100">
        <v>0</v>
      </c>
      <c r="H1308" s="100">
        <v>0</v>
      </c>
      <c r="I1308" s="100">
        <v>0</v>
      </c>
      <c r="J1308" s="130">
        <v>578.24</v>
      </c>
      <c r="K1308" s="135" t="str">
        <f>IFERROR(VLOOKUP(C1308,'CEDARS School FRPL'!$C$4:$H$20003, 6, FALSE), "No")</f>
        <v>No</v>
      </c>
      <c r="L1308" s="94">
        <f>IFERROR(VLOOKUP($C1308,'CEDARS School FRPL'!$C$4:$G$20003,3,FALSE),"NO Enroll Rprtd")</f>
        <v>7.4800000000000005E-2</v>
      </c>
      <c r="N1308" s="167"/>
      <c r="O1308" s="136"/>
    </row>
    <row r="1309" spans="1:15">
      <c r="A1309" s="77" t="s">
        <v>2263</v>
      </c>
      <c r="B1309" s="77" t="s">
        <v>2748</v>
      </c>
      <c r="C1309" s="3">
        <v>3492</v>
      </c>
      <c r="D1309" s="74" t="s">
        <v>970</v>
      </c>
      <c r="E1309" s="100">
        <v>1319.13</v>
      </c>
      <c r="F1309" s="100">
        <v>0</v>
      </c>
      <c r="G1309" s="100">
        <v>100.85</v>
      </c>
      <c r="H1309" s="100">
        <v>0</v>
      </c>
      <c r="I1309" s="100">
        <v>0</v>
      </c>
      <c r="J1309" s="130">
        <v>1419.98</v>
      </c>
      <c r="K1309" s="135" t="str">
        <f>IFERROR(VLOOKUP(C1309,'CEDARS School FRPL'!$C$4:$H$20003, 6, FALSE), "No")</f>
        <v>No</v>
      </c>
      <c r="L1309" s="94">
        <f>IFERROR(VLOOKUP($C1309,'CEDARS School FRPL'!$C$4:$G$20003,3,FALSE),"NO Enroll Rprtd")</f>
        <v>0.1966</v>
      </c>
      <c r="N1309" s="167"/>
      <c r="O1309" s="136"/>
    </row>
    <row r="1310" spans="1:15">
      <c r="A1310" s="77" t="s">
        <v>2263</v>
      </c>
      <c r="B1310" s="77" t="s">
        <v>2748</v>
      </c>
      <c r="C1310" s="3">
        <v>3493</v>
      </c>
      <c r="D1310" s="74" t="s">
        <v>971</v>
      </c>
      <c r="E1310" s="100">
        <v>904.02</v>
      </c>
      <c r="F1310" s="100">
        <v>0</v>
      </c>
      <c r="G1310" s="100">
        <v>0</v>
      </c>
      <c r="H1310" s="100">
        <v>0</v>
      </c>
      <c r="I1310" s="100">
        <v>0</v>
      </c>
      <c r="J1310" s="130">
        <v>904.02</v>
      </c>
      <c r="K1310" s="135" t="str">
        <f>IFERROR(VLOOKUP(C1310,'CEDARS School FRPL'!$C$4:$H$20003, 6, FALSE), "No")</f>
        <v>No</v>
      </c>
      <c r="L1310" s="94">
        <f>IFERROR(VLOOKUP($C1310,'CEDARS School FRPL'!$C$4:$G$20003,3,FALSE),"NO Enroll Rprtd")</f>
        <v>0.1948</v>
      </c>
      <c r="N1310" s="167"/>
      <c r="O1310" s="136"/>
    </row>
    <row r="1311" spans="1:15">
      <c r="A1311" s="77" t="s">
        <v>2263</v>
      </c>
      <c r="B1311" s="77" t="s">
        <v>2748</v>
      </c>
      <c r="C1311" s="3">
        <v>3679</v>
      </c>
      <c r="D1311" s="74" t="s">
        <v>972</v>
      </c>
      <c r="E1311" s="100">
        <v>502.68</v>
      </c>
      <c r="F1311" s="100">
        <v>0</v>
      </c>
      <c r="G1311" s="100">
        <v>0</v>
      </c>
      <c r="H1311" s="100">
        <v>0</v>
      </c>
      <c r="I1311" s="100">
        <v>0</v>
      </c>
      <c r="J1311" s="130">
        <v>502.68</v>
      </c>
      <c r="K1311" s="135" t="str">
        <f>IFERROR(VLOOKUP(C1311,'CEDARS School FRPL'!$C$4:$H$20003, 6, FALSE), "No")</f>
        <v>No</v>
      </c>
      <c r="L1311" s="94">
        <f>IFERROR(VLOOKUP($C1311,'CEDARS School FRPL'!$C$4:$G$20003,3,FALSE),"NO Enroll Rprtd")</f>
        <v>0.1578</v>
      </c>
      <c r="N1311" s="167"/>
      <c r="O1311" s="136"/>
    </row>
    <row r="1312" spans="1:15">
      <c r="A1312" s="77" t="s">
        <v>2263</v>
      </c>
      <c r="B1312" s="77" t="s">
        <v>2748</v>
      </c>
      <c r="C1312" s="3">
        <v>3749</v>
      </c>
      <c r="D1312" s="74" t="s">
        <v>973</v>
      </c>
      <c r="E1312" s="100">
        <v>466.58</v>
      </c>
      <c r="F1312" s="100">
        <v>0</v>
      </c>
      <c r="G1312" s="100">
        <v>0</v>
      </c>
      <c r="H1312" s="100">
        <v>0</v>
      </c>
      <c r="I1312" s="100">
        <v>0</v>
      </c>
      <c r="J1312" s="130">
        <v>466.58</v>
      </c>
      <c r="K1312" s="135" t="str">
        <f>IFERROR(VLOOKUP(C1312,'CEDARS School FRPL'!$C$4:$H$20003, 6, FALSE), "No")</f>
        <v>No</v>
      </c>
      <c r="L1312" s="94">
        <f>IFERROR(VLOOKUP($C1312,'CEDARS School FRPL'!$C$4:$G$20003,3,FALSE),"NO Enroll Rprtd")</f>
        <v>0.28349999999999997</v>
      </c>
      <c r="N1312" s="167"/>
      <c r="O1312" s="136"/>
    </row>
    <row r="1313" spans="1:15">
      <c r="A1313" s="77" t="s">
        <v>2263</v>
      </c>
      <c r="B1313" s="77" t="s">
        <v>2748</v>
      </c>
      <c r="C1313" s="3">
        <v>3790</v>
      </c>
      <c r="D1313" s="74" t="s">
        <v>974</v>
      </c>
      <c r="E1313" s="100">
        <v>852.5</v>
      </c>
      <c r="F1313" s="100">
        <v>0</v>
      </c>
      <c r="G1313" s="100">
        <v>0</v>
      </c>
      <c r="H1313" s="100">
        <v>0</v>
      </c>
      <c r="I1313" s="100">
        <v>0</v>
      </c>
      <c r="J1313" s="130">
        <v>852.5</v>
      </c>
      <c r="K1313" s="135" t="str">
        <f>IFERROR(VLOOKUP(C1313,'CEDARS School FRPL'!$C$4:$H$20003, 6, FALSE), "No")</f>
        <v>No</v>
      </c>
      <c r="L1313" s="94">
        <f>IFERROR(VLOOKUP($C1313,'CEDARS School FRPL'!$C$4:$G$20003,3,FALSE),"NO Enroll Rprtd")</f>
        <v>0.15390000000000001</v>
      </c>
      <c r="N1313" s="167"/>
      <c r="O1313" s="136"/>
    </row>
    <row r="1314" spans="1:15">
      <c r="A1314" s="77" t="s">
        <v>2263</v>
      </c>
      <c r="B1314" s="77" t="s">
        <v>2748</v>
      </c>
      <c r="C1314" s="3">
        <v>3811</v>
      </c>
      <c r="D1314" s="74" t="s">
        <v>975</v>
      </c>
      <c r="E1314" s="100">
        <v>80.37</v>
      </c>
      <c r="F1314" s="100">
        <v>0</v>
      </c>
      <c r="G1314" s="100">
        <v>2.2400000000000002</v>
      </c>
      <c r="H1314" s="100">
        <v>0</v>
      </c>
      <c r="I1314" s="100">
        <v>0</v>
      </c>
      <c r="J1314" s="130">
        <v>82.61</v>
      </c>
      <c r="K1314" s="135" t="str">
        <f>IFERROR(VLOOKUP(C1314,'CEDARS School FRPL'!$C$4:$H$20003, 6, FALSE), "No")</f>
        <v>No</v>
      </c>
      <c r="L1314" s="94">
        <f>IFERROR(VLOOKUP($C1314,'CEDARS School FRPL'!$C$4:$G$20003,3,FALSE),"NO Enroll Rprtd")</f>
        <v>0.40720000000000001</v>
      </c>
      <c r="N1314" s="167"/>
      <c r="O1314" s="136"/>
    </row>
    <row r="1315" spans="1:15">
      <c r="A1315" s="77" t="s">
        <v>2263</v>
      </c>
      <c r="B1315" s="77" t="s">
        <v>2748</v>
      </c>
      <c r="C1315" s="3">
        <v>4017</v>
      </c>
      <c r="D1315" s="74" t="s">
        <v>976</v>
      </c>
      <c r="E1315" s="100">
        <v>865.28</v>
      </c>
      <c r="F1315" s="100">
        <v>0</v>
      </c>
      <c r="G1315" s="100">
        <v>0</v>
      </c>
      <c r="H1315" s="100">
        <v>0</v>
      </c>
      <c r="I1315" s="100">
        <v>0</v>
      </c>
      <c r="J1315" s="130">
        <v>865.28</v>
      </c>
      <c r="K1315" s="135" t="str">
        <f>IFERROR(VLOOKUP(C1315,'CEDARS School FRPL'!$C$4:$H$20003, 6, FALSE), "No")</f>
        <v>No</v>
      </c>
      <c r="L1315" s="94">
        <f>IFERROR(VLOOKUP($C1315,'CEDARS School FRPL'!$C$4:$G$20003,3,FALSE),"NO Enroll Rprtd")</f>
        <v>0.1429</v>
      </c>
      <c r="N1315" s="167"/>
      <c r="O1315" s="136"/>
    </row>
    <row r="1316" spans="1:15">
      <c r="A1316" s="77" t="s">
        <v>2263</v>
      </c>
      <c r="B1316" s="77" t="s">
        <v>2748</v>
      </c>
      <c r="C1316" s="3">
        <v>4021</v>
      </c>
      <c r="D1316" s="74" t="s">
        <v>977</v>
      </c>
      <c r="E1316" s="100">
        <v>755.59</v>
      </c>
      <c r="F1316" s="100">
        <v>0</v>
      </c>
      <c r="G1316" s="100">
        <v>0</v>
      </c>
      <c r="H1316" s="100">
        <v>0</v>
      </c>
      <c r="I1316" s="100">
        <v>0</v>
      </c>
      <c r="J1316" s="130">
        <v>755.59</v>
      </c>
      <c r="K1316" s="135" t="str">
        <f>IFERROR(VLOOKUP(C1316,'CEDARS School FRPL'!$C$4:$H$20003, 6, FALSE), "No")</f>
        <v>No</v>
      </c>
      <c r="L1316" s="94">
        <f>IFERROR(VLOOKUP($C1316,'CEDARS School FRPL'!$C$4:$G$20003,3,FALSE),"NO Enroll Rprtd")</f>
        <v>0.19670000000000001</v>
      </c>
      <c r="N1316" s="167"/>
      <c r="O1316" s="136"/>
    </row>
    <row r="1317" spans="1:15">
      <c r="A1317" s="77" t="s">
        <v>2263</v>
      </c>
      <c r="B1317" s="77" t="s">
        <v>2748</v>
      </c>
      <c r="C1317" s="3">
        <v>4069</v>
      </c>
      <c r="D1317" s="74" t="s">
        <v>978</v>
      </c>
      <c r="E1317" s="100">
        <v>377.11</v>
      </c>
      <c r="F1317" s="100">
        <v>0</v>
      </c>
      <c r="G1317" s="100">
        <v>0</v>
      </c>
      <c r="H1317" s="100">
        <v>0</v>
      </c>
      <c r="I1317" s="100">
        <v>0</v>
      </c>
      <c r="J1317" s="130">
        <v>377.11</v>
      </c>
      <c r="K1317" s="135" t="str">
        <f>IFERROR(VLOOKUP(C1317,'CEDARS School FRPL'!$C$4:$H$20003, 6, FALSE), "No")</f>
        <v>No</v>
      </c>
      <c r="L1317" s="94">
        <f>IFERROR(VLOOKUP($C1317,'CEDARS School FRPL'!$C$4:$G$20003,3,FALSE),"NO Enroll Rprtd")</f>
        <v>0.11849999999999999</v>
      </c>
      <c r="N1317" s="167"/>
      <c r="O1317" s="136"/>
    </row>
    <row r="1318" spans="1:15">
      <c r="A1318" s="77" t="s">
        <v>2263</v>
      </c>
      <c r="B1318" s="77" t="s">
        <v>2748</v>
      </c>
      <c r="C1318" s="3">
        <v>4124</v>
      </c>
      <c r="D1318" s="74" t="s">
        <v>979</v>
      </c>
      <c r="E1318" s="100">
        <v>327.44</v>
      </c>
      <c r="F1318" s="100">
        <v>0</v>
      </c>
      <c r="G1318" s="100">
        <v>0</v>
      </c>
      <c r="H1318" s="100">
        <v>0</v>
      </c>
      <c r="I1318" s="100">
        <v>0</v>
      </c>
      <c r="J1318" s="130">
        <v>327.44</v>
      </c>
      <c r="K1318" s="135" t="str">
        <f>IFERROR(VLOOKUP(C1318,'CEDARS School FRPL'!$C$4:$H$20003, 6, FALSE), "No")</f>
        <v>No</v>
      </c>
      <c r="L1318" s="94">
        <f>IFERROR(VLOOKUP($C1318,'CEDARS School FRPL'!$C$4:$G$20003,3,FALSE),"NO Enroll Rprtd")</f>
        <v>0.16769999999999999</v>
      </c>
      <c r="N1318" s="167"/>
      <c r="O1318" s="136"/>
    </row>
    <row r="1319" spans="1:15">
      <c r="A1319" s="77" t="s">
        <v>2263</v>
      </c>
      <c r="B1319" s="77" t="s">
        <v>2748</v>
      </c>
      <c r="C1319" s="3">
        <v>4187</v>
      </c>
      <c r="D1319" s="74" t="s">
        <v>680</v>
      </c>
      <c r="E1319" s="100">
        <v>324.7</v>
      </c>
      <c r="F1319" s="100">
        <v>0</v>
      </c>
      <c r="G1319" s="100">
        <v>0</v>
      </c>
      <c r="H1319" s="100">
        <v>0</v>
      </c>
      <c r="I1319" s="100">
        <v>0</v>
      </c>
      <c r="J1319" s="130">
        <v>324.7</v>
      </c>
      <c r="K1319" s="135" t="str">
        <f>IFERROR(VLOOKUP(C1319,'CEDARS School FRPL'!$C$4:$H$20003, 6, FALSE), "No")</f>
        <v>No</v>
      </c>
      <c r="L1319" s="94">
        <f>IFERROR(VLOOKUP($C1319,'CEDARS School FRPL'!$C$4:$G$20003,3,FALSE),"NO Enroll Rprtd")</f>
        <v>4.8899999999999999E-2</v>
      </c>
      <c r="N1319" s="167"/>
      <c r="O1319" s="136"/>
    </row>
    <row r="1320" spans="1:15">
      <c r="A1320" s="77" t="s">
        <v>2263</v>
      </c>
      <c r="B1320" s="77" t="s">
        <v>2748</v>
      </c>
      <c r="C1320" s="3">
        <v>4208</v>
      </c>
      <c r="D1320" s="74" t="s">
        <v>980</v>
      </c>
      <c r="E1320" s="100">
        <v>1523.8</v>
      </c>
      <c r="F1320" s="100">
        <v>0</v>
      </c>
      <c r="G1320" s="100">
        <v>94.95</v>
      </c>
      <c r="H1320" s="100">
        <v>0</v>
      </c>
      <c r="I1320" s="100">
        <v>0</v>
      </c>
      <c r="J1320" s="130">
        <v>1618.75</v>
      </c>
      <c r="K1320" s="135" t="str">
        <f>IFERROR(VLOOKUP(C1320,'CEDARS School FRPL'!$C$4:$H$20003, 6, FALSE), "No")</f>
        <v>No</v>
      </c>
      <c r="L1320" s="94">
        <f>IFERROR(VLOOKUP($C1320,'CEDARS School FRPL'!$C$4:$G$20003,3,FALSE),"NO Enroll Rprtd")</f>
        <v>0.1245</v>
      </c>
      <c r="N1320" s="167"/>
      <c r="O1320" s="136"/>
    </row>
    <row r="1321" spans="1:15">
      <c r="A1321" s="77" t="s">
        <v>2263</v>
      </c>
      <c r="B1321" s="77" t="s">
        <v>2748</v>
      </c>
      <c r="C1321" s="3">
        <v>4306</v>
      </c>
      <c r="D1321" s="74" t="s">
        <v>981</v>
      </c>
      <c r="E1321" s="100">
        <v>711.93</v>
      </c>
      <c r="F1321" s="100">
        <v>0</v>
      </c>
      <c r="G1321" s="100">
        <v>0</v>
      </c>
      <c r="H1321" s="100">
        <v>0</v>
      </c>
      <c r="I1321" s="100">
        <v>0</v>
      </c>
      <c r="J1321" s="130">
        <v>711.93</v>
      </c>
      <c r="K1321" s="135" t="str">
        <f>IFERROR(VLOOKUP(C1321,'CEDARS School FRPL'!$C$4:$H$20003, 6, FALSE), "No")</f>
        <v>No</v>
      </c>
      <c r="L1321" s="94">
        <f>IFERROR(VLOOKUP($C1321,'CEDARS School FRPL'!$C$4:$G$20003,3,FALSE),"NO Enroll Rprtd")</f>
        <v>4.7199999999999999E-2</v>
      </c>
      <c r="N1321" s="167"/>
      <c r="O1321" s="136"/>
    </row>
    <row r="1322" spans="1:15">
      <c r="A1322" s="77" t="s">
        <v>2263</v>
      </c>
      <c r="B1322" s="77" t="s">
        <v>2748</v>
      </c>
      <c r="C1322" s="3">
        <v>4355</v>
      </c>
      <c r="D1322" s="74" t="s">
        <v>982</v>
      </c>
      <c r="E1322" s="100">
        <v>495.37</v>
      </c>
      <c r="F1322" s="100">
        <v>0</v>
      </c>
      <c r="G1322" s="100">
        <v>0</v>
      </c>
      <c r="H1322" s="100">
        <v>0</v>
      </c>
      <c r="I1322" s="100">
        <v>0</v>
      </c>
      <c r="J1322" s="130">
        <v>495.37</v>
      </c>
      <c r="K1322" s="135" t="str">
        <f>IFERROR(VLOOKUP(C1322,'CEDARS School FRPL'!$C$4:$H$20003, 6, FALSE), "No")</f>
        <v>No</v>
      </c>
      <c r="L1322" s="94">
        <f>IFERROR(VLOOKUP($C1322,'CEDARS School FRPL'!$C$4:$G$20003,3,FALSE),"NO Enroll Rprtd")</f>
        <v>0.21959999999999999</v>
      </c>
      <c r="N1322" s="167"/>
      <c r="O1322" s="136"/>
    </row>
    <row r="1323" spans="1:15">
      <c r="A1323" s="77" t="s">
        <v>2263</v>
      </c>
      <c r="B1323" s="77" t="s">
        <v>2748</v>
      </c>
      <c r="C1323" s="3">
        <v>4371</v>
      </c>
      <c r="D1323" s="74" t="s">
        <v>983</v>
      </c>
      <c r="E1323" s="100">
        <v>1210.96</v>
      </c>
      <c r="F1323" s="100">
        <v>0</v>
      </c>
      <c r="G1323" s="100">
        <v>0</v>
      </c>
      <c r="H1323" s="100">
        <v>0</v>
      </c>
      <c r="I1323" s="100">
        <v>0</v>
      </c>
      <c r="J1323" s="130">
        <v>1210.96</v>
      </c>
      <c r="K1323" s="135" t="str">
        <f>IFERROR(VLOOKUP(C1323,'CEDARS School FRPL'!$C$4:$H$20003, 6, FALSE), "No")</f>
        <v>No</v>
      </c>
      <c r="L1323" s="94">
        <f>IFERROR(VLOOKUP($C1323,'CEDARS School FRPL'!$C$4:$G$20003,3,FALSE),"NO Enroll Rprtd")</f>
        <v>0.16389999999999999</v>
      </c>
      <c r="N1323" s="167"/>
      <c r="O1323" s="136"/>
    </row>
    <row r="1324" spans="1:15">
      <c r="A1324" s="77" t="s">
        <v>2263</v>
      </c>
      <c r="B1324" s="77" t="s">
        <v>2748</v>
      </c>
      <c r="C1324" s="3">
        <v>4377</v>
      </c>
      <c r="D1324" s="74" t="s">
        <v>984</v>
      </c>
      <c r="E1324" s="100">
        <v>486.33</v>
      </c>
      <c r="F1324" s="100">
        <v>0</v>
      </c>
      <c r="G1324" s="100">
        <v>0</v>
      </c>
      <c r="H1324" s="100">
        <v>0</v>
      </c>
      <c r="I1324" s="100">
        <v>0</v>
      </c>
      <c r="J1324" s="130">
        <v>486.33</v>
      </c>
      <c r="K1324" s="135" t="str">
        <f>IFERROR(VLOOKUP(C1324,'CEDARS School FRPL'!$C$4:$H$20003, 6, FALSE), "No")</f>
        <v>No</v>
      </c>
      <c r="L1324" s="94">
        <f>IFERROR(VLOOKUP($C1324,'CEDARS School FRPL'!$C$4:$G$20003,3,FALSE),"NO Enroll Rprtd")</f>
        <v>0.29920000000000002</v>
      </c>
      <c r="N1324" s="167"/>
      <c r="O1324" s="136"/>
    </row>
    <row r="1325" spans="1:15">
      <c r="A1325" s="77" t="s">
        <v>2263</v>
      </c>
      <c r="B1325" s="77" t="s">
        <v>2748</v>
      </c>
      <c r="C1325" s="3">
        <v>4379</v>
      </c>
      <c r="D1325" s="74" t="s">
        <v>985</v>
      </c>
      <c r="E1325" s="100">
        <v>427.22</v>
      </c>
      <c r="F1325" s="100">
        <v>0</v>
      </c>
      <c r="G1325" s="100">
        <v>0</v>
      </c>
      <c r="H1325" s="100">
        <v>0</v>
      </c>
      <c r="I1325" s="100">
        <v>0</v>
      </c>
      <c r="J1325" s="130">
        <v>427.22</v>
      </c>
      <c r="K1325" s="135" t="str">
        <f>IFERROR(VLOOKUP(C1325,'CEDARS School FRPL'!$C$4:$H$20003, 6, FALSE), "No")</f>
        <v>No</v>
      </c>
      <c r="L1325" s="94">
        <f>IFERROR(VLOOKUP($C1325,'CEDARS School FRPL'!$C$4:$G$20003,3,FALSE),"NO Enroll Rprtd")</f>
        <v>7.7399999999999997E-2</v>
      </c>
      <c r="N1325" s="167"/>
      <c r="O1325" s="136"/>
    </row>
    <row r="1326" spans="1:15">
      <c r="A1326" s="77" t="s">
        <v>2263</v>
      </c>
      <c r="B1326" s="77" t="s">
        <v>2748</v>
      </c>
      <c r="C1326" s="3">
        <v>4455</v>
      </c>
      <c r="D1326" s="74" t="s">
        <v>986</v>
      </c>
      <c r="E1326" s="100">
        <v>653.42999999999995</v>
      </c>
      <c r="F1326" s="100">
        <v>0</v>
      </c>
      <c r="G1326" s="100">
        <v>0</v>
      </c>
      <c r="H1326" s="100">
        <v>0</v>
      </c>
      <c r="I1326" s="100">
        <v>0</v>
      </c>
      <c r="J1326" s="130">
        <v>653.42999999999995</v>
      </c>
      <c r="K1326" s="135" t="str">
        <f>IFERROR(VLOOKUP(C1326,'CEDARS School FRPL'!$C$4:$H$20003, 6, FALSE), "No")</f>
        <v>No</v>
      </c>
      <c r="L1326" s="94">
        <f>IFERROR(VLOOKUP($C1326,'CEDARS School FRPL'!$C$4:$G$20003,3,FALSE),"NO Enroll Rprtd")</f>
        <v>4.9200000000000001E-2</v>
      </c>
      <c r="N1326" s="167"/>
      <c r="O1326" s="136"/>
    </row>
    <row r="1327" spans="1:15">
      <c r="A1327" s="77" t="s">
        <v>2263</v>
      </c>
      <c r="B1327" s="77" t="s">
        <v>2748</v>
      </c>
      <c r="C1327" s="3">
        <v>4516</v>
      </c>
      <c r="D1327" s="74" t="s">
        <v>987</v>
      </c>
      <c r="E1327" s="100">
        <v>664.08</v>
      </c>
      <c r="F1327" s="100">
        <v>0</v>
      </c>
      <c r="G1327" s="100">
        <v>0</v>
      </c>
      <c r="H1327" s="100">
        <v>0</v>
      </c>
      <c r="I1327" s="100">
        <v>0</v>
      </c>
      <c r="J1327" s="130">
        <v>664.08</v>
      </c>
      <c r="K1327" s="135" t="str">
        <f>IFERROR(VLOOKUP(C1327,'CEDARS School FRPL'!$C$4:$H$20003, 6, FALSE), "No")</f>
        <v>No</v>
      </c>
      <c r="L1327" s="94">
        <f>IFERROR(VLOOKUP($C1327,'CEDARS School FRPL'!$C$4:$G$20003,3,FALSE),"NO Enroll Rprtd")</f>
        <v>7.8399999999999997E-2</v>
      </c>
      <c r="N1327" s="167"/>
      <c r="O1327" s="136"/>
    </row>
    <row r="1328" spans="1:15">
      <c r="A1328" s="77" t="s">
        <v>2263</v>
      </c>
      <c r="B1328" s="77" t="s">
        <v>2748</v>
      </c>
      <c r="C1328" s="3">
        <v>5331</v>
      </c>
      <c r="D1328" s="74" t="s">
        <v>988</v>
      </c>
      <c r="E1328" s="100">
        <v>0</v>
      </c>
      <c r="F1328" s="100">
        <v>0</v>
      </c>
      <c r="G1328" s="100">
        <v>0</v>
      </c>
      <c r="H1328" s="100">
        <v>12.78</v>
      </c>
      <c r="I1328" s="100">
        <v>0</v>
      </c>
      <c r="J1328" s="130">
        <v>12.78</v>
      </c>
      <c r="K1328" s="135" t="str">
        <f>IFERROR(VLOOKUP(C1328,'CEDARS School FRPL'!$C$4:$H$20003, 6, FALSE), "No")</f>
        <v>No</v>
      </c>
      <c r="L1328" s="94">
        <f>IFERROR(VLOOKUP($C1328,'CEDARS School FRPL'!$C$4:$G$20003,3,FALSE),"NO Enroll Rprtd")</f>
        <v>0.16669999999999999</v>
      </c>
      <c r="N1328" s="167"/>
      <c r="O1328" s="136"/>
    </row>
    <row r="1329" spans="1:15">
      <c r="A1329" s="77" t="s">
        <v>2263</v>
      </c>
      <c r="B1329" s="77" t="s">
        <v>2748</v>
      </c>
      <c r="C1329" s="3">
        <v>5481</v>
      </c>
      <c r="D1329" s="74" t="s">
        <v>2526</v>
      </c>
      <c r="E1329" s="100">
        <v>1740.68</v>
      </c>
      <c r="F1329" s="100">
        <v>0</v>
      </c>
      <c r="G1329" s="100">
        <v>173.60999999999999</v>
      </c>
      <c r="H1329" s="100">
        <v>0</v>
      </c>
      <c r="I1329" s="100">
        <v>0</v>
      </c>
      <c r="J1329" s="130">
        <v>1914.29</v>
      </c>
      <c r="K1329" s="135" t="str">
        <f>IFERROR(VLOOKUP(C1329,'CEDARS School FRPL'!$C$4:$H$20003, 6, FALSE), "No")</f>
        <v>No</v>
      </c>
      <c r="L1329" s="94">
        <f>IFERROR(VLOOKUP($C1329,'CEDARS School FRPL'!$C$4:$G$20003,3,FALSE),"NO Enroll Rprtd")</f>
        <v>0.16900000000000001</v>
      </c>
      <c r="N1329" s="167"/>
      <c r="O1329" s="136"/>
    </row>
    <row r="1330" spans="1:15">
      <c r="A1330" s="77" t="s">
        <v>2263</v>
      </c>
      <c r="B1330" s="77" t="s">
        <v>2748</v>
      </c>
      <c r="C1330" s="3">
        <v>5605</v>
      </c>
      <c r="D1330" s="74" t="s">
        <v>2983</v>
      </c>
      <c r="E1330" s="100">
        <v>499.05</v>
      </c>
      <c r="F1330" s="100">
        <v>0</v>
      </c>
      <c r="G1330" s="100">
        <v>0</v>
      </c>
      <c r="H1330" s="100">
        <v>0</v>
      </c>
      <c r="I1330" s="100">
        <v>0</v>
      </c>
      <c r="J1330" s="130">
        <v>499.05</v>
      </c>
      <c r="K1330" s="135" t="str">
        <f>IFERROR(VLOOKUP(C1330,'CEDARS School FRPL'!$C$4:$H$20003, 6, FALSE), "No")</f>
        <v>No</v>
      </c>
      <c r="L1330" s="94">
        <f>IFERROR(VLOOKUP($C1330,'CEDARS School FRPL'!$C$4:$G$20003,3,FALSE),"NO Enroll Rprtd")</f>
        <v>0.10539999999999999</v>
      </c>
      <c r="N1330" s="167"/>
      <c r="O1330" s="136"/>
    </row>
    <row r="1331" spans="1:15">
      <c r="A1331" s="77" t="s">
        <v>2263</v>
      </c>
      <c r="B1331" s="77" t="s">
        <v>2748</v>
      </c>
      <c r="C1331" s="3">
        <v>5606</v>
      </c>
      <c r="D1331" s="74" t="s">
        <v>2982</v>
      </c>
      <c r="E1331" s="100">
        <v>233.57</v>
      </c>
      <c r="F1331" s="100">
        <v>0</v>
      </c>
      <c r="G1331" s="100">
        <v>20.6</v>
      </c>
      <c r="H1331" s="100">
        <v>0</v>
      </c>
      <c r="I1331" s="100">
        <v>0</v>
      </c>
      <c r="J1331" s="130">
        <v>254.17</v>
      </c>
      <c r="K1331" s="135" t="str">
        <f>IFERROR(VLOOKUP(C1331,'CEDARS School FRPL'!$C$4:$H$20003, 6, FALSE), "No")</f>
        <v>No</v>
      </c>
      <c r="L1331" s="94">
        <f>IFERROR(VLOOKUP($C1331,'CEDARS School FRPL'!$C$4:$G$20003,3,FALSE),"NO Enroll Rprtd")</f>
        <v>0.1222</v>
      </c>
      <c r="N1331" s="167"/>
      <c r="O1331" s="136"/>
    </row>
    <row r="1332" spans="1:15">
      <c r="A1332" s="77" t="s">
        <v>2263</v>
      </c>
      <c r="B1332" s="77" t="s">
        <v>2748</v>
      </c>
      <c r="C1332" s="3">
        <v>5753</v>
      </c>
      <c r="D1332" s="74" t="s">
        <v>3151</v>
      </c>
      <c r="E1332" s="100">
        <v>400.64</v>
      </c>
      <c r="F1332" s="100">
        <v>0</v>
      </c>
      <c r="G1332" s="100">
        <v>18.96</v>
      </c>
      <c r="H1332" s="100">
        <v>0</v>
      </c>
      <c r="I1332" s="100">
        <v>0</v>
      </c>
      <c r="J1332" s="130">
        <v>419.59999999999997</v>
      </c>
      <c r="K1332" s="135" t="str">
        <f>IFERROR(VLOOKUP(C1332,'CEDARS School FRPL'!$C$4:$H$20003, 6, FALSE), "No")</f>
        <v>No</v>
      </c>
      <c r="L1332" s="94">
        <f>IFERROR(VLOOKUP($C1332,'CEDARS School FRPL'!$C$4:$G$20003,3,FALSE),"NO Enroll Rprtd")</f>
        <v>0.16350000000000001</v>
      </c>
      <c r="N1332" s="167"/>
      <c r="O1332" s="136"/>
    </row>
    <row r="1333" spans="1:15">
      <c r="A1333" s="77" t="s">
        <v>2237</v>
      </c>
      <c r="B1333" s="77" t="s">
        <v>2749</v>
      </c>
      <c r="C1333" s="3">
        <v>1758</v>
      </c>
      <c r="D1333" s="74" t="s">
        <v>2750</v>
      </c>
      <c r="E1333" s="100">
        <v>337.7</v>
      </c>
      <c r="F1333" s="100">
        <v>0</v>
      </c>
      <c r="G1333" s="100">
        <v>14.780000000000001</v>
      </c>
      <c r="H1333" s="100">
        <v>0</v>
      </c>
      <c r="I1333" s="100">
        <v>0</v>
      </c>
      <c r="J1333" s="130">
        <v>352.48</v>
      </c>
      <c r="K1333" s="135" t="str">
        <f>IFERROR(VLOOKUP(C1333,'CEDARS School FRPL'!$C$4:$H$20003, 6, FALSE), "No")</f>
        <v>No</v>
      </c>
      <c r="L1333" s="94">
        <f>IFERROR(VLOOKUP($C1333,'CEDARS School FRPL'!$C$4:$G$20003,3,FALSE),"NO Enroll Rprtd")</f>
        <v>0.27689999999999998</v>
      </c>
      <c r="N1333" s="167"/>
      <c r="O1333" s="136"/>
    </row>
    <row r="1334" spans="1:15">
      <c r="A1334" s="77" t="s">
        <v>2237</v>
      </c>
      <c r="B1334" s="77" t="s">
        <v>2749</v>
      </c>
      <c r="C1334" s="3">
        <v>2696</v>
      </c>
      <c r="D1334" s="74" t="s">
        <v>504</v>
      </c>
      <c r="E1334" s="100">
        <v>370.24</v>
      </c>
      <c r="F1334" s="100">
        <v>32.89</v>
      </c>
      <c r="G1334" s="100">
        <v>0</v>
      </c>
      <c r="H1334" s="100">
        <v>0</v>
      </c>
      <c r="I1334" s="100">
        <v>0</v>
      </c>
      <c r="J1334" s="130">
        <v>403.13</v>
      </c>
      <c r="K1334" s="135" t="str">
        <f>IFERROR(VLOOKUP(C1334,'CEDARS School FRPL'!$C$4:$H$20003, 6, FALSE), "No")</f>
        <v>No</v>
      </c>
      <c r="L1334" s="94">
        <f>IFERROR(VLOOKUP($C1334,'CEDARS School FRPL'!$C$4:$G$20003,3,FALSE),"NO Enroll Rprtd")</f>
        <v>0.43780000000000002</v>
      </c>
      <c r="N1334" s="167"/>
      <c r="O1334" s="136"/>
    </row>
    <row r="1335" spans="1:15">
      <c r="A1335" s="77" t="s">
        <v>2237</v>
      </c>
      <c r="B1335" s="77" t="s">
        <v>2749</v>
      </c>
      <c r="C1335" s="3">
        <v>2974</v>
      </c>
      <c r="D1335" s="74" t="s">
        <v>505</v>
      </c>
      <c r="E1335" s="100">
        <v>1476.9</v>
      </c>
      <c r="F1335" s="100">
        <v>0</v>
      </c>
      <c r="G1335" s="100">
        <v>95.19</v>
      </c>
      <c r="H1335" s="100">
        <v>0</v>
      </c>
      <c r="I1335" s="100">
        <v>0</v>
      </c>
      <c r="J1335" s="130">
        <v>1572.0900000000001</v>
      </c>
      <c r="K1335" s="135" t="str">
        <f>IFERROR(VLOOKUP(C1335,'CEDARS School FRPL'!$C$4:$H$20003, 6, FALSE), "No")</f>
        <v>No</v>
      </c>
      <c r="L1335" s="94">
        <f>IFERROR(VLOOKUP($C1335,'CEDARS School FRPL'!$C$4:$G$20003,3,FALSE),"NO Enroll Rprtd")</f>
        <v>0.36299999999999999</v>
      </c>
      <c r="N1335" s="167"/>
      <c r="O1335" s="136"/>
    </row>
    <row r="1336" spans="1:15">
      <c r="A1336" s="77" t="s">
        <v>2237</v>
      </c>
      <c r="B1336" s="77" t="s">
        <v>2749</v>
      </c>
      <c r="C1336" s="3">
        <v>3274</v>
      </c>
      <c r="D1336" s="74" t="s">
        <v>2527</v>
      </c>
      <c r="E1336" s="100">
        <v>763.12</v>
      </c>
      <c r="F1336" s="100">
        <v>0</v>
      </c>
      <c r="G1336" s="100">
        <v>0</v>
      </c>
      <c r="H1336" s="100">
        <v>0</v>
      </c>
      <c r="I1336" s="100">
        <v>0</v>
      </c>
      <c r="J1336" s="130">
        <v>763.12</v>
      </c>
      <c r="K1336" s="135" t="str">
        <f>IFERROR(VLOOKUP(C1336,'CEDARS School FRPL'!$C$4:$H$20003, 6, FALSE), "No")</f>
        <v>No</v>
      </c>
      <c r="L1336" s="94">
        <f>IFERROR(VLOOKUP($C1336,'CEDARS School FRPL'!$C$4:$G$20003,3,FALSE),"NO Enroll Rprtd")</f>
        <v>0.45119999999999999</v>
      </c>
      <c r="N1336" s="167"/>
      <c r="O1336" s="136"/>
    </row>
    <row r="1337" spans="1:15">
      <c r="A1337" s="77" t="s">
        <v>2237</v>
      </c>
      <c r="B1337" s="77" t="s">
        <v>2749</v>
      </c>
      <c r="C1337" s="3">
        <v>3377</v>
      </c>
      <c r="D1337" s="74" t="s">
        <v>506</v>
      </c>
      <c r="E1337" s="100">
        <v>421.63</v>
      </c>
      <c r="F1337" s="100">
        <v>0</v>
      </c>
      <c r="G1337" s="100">
        <v>0</v>
      </c>
      <c r="H1337" s="100">
        <v>0</v>
      </c>
      <c r="I1337" s="100">
        <v>0</v>
      </c>
      <c r="J1337" s="130">
        <v>421.63</v>
      </c>
      <c r="K1337" s="135" t="str">
        <f>IFERROR(VLOOKUP(C1337,'CEDARS School FRPL'!$C$4:$H$20003, 6, FALSE), "No")</f>
        <v>Yes</v>
      </c>
      <c r="L1337" s="94">
        <f>IFERROR(VLOOKUP($C1337,'CEDARS School FRPL'!$C$4:$G$20003,3,FALSE),"NO Enroll Rprtd")</f>
        <v>0.52470000000000006</v>
      </c>
      <c r="N1337" s="167"/>
      <c r="O1337" s="136"/>
    </row>
    <row r="1338" spans="1:15">
      <c r="A1338" s="77" t="s">
        <v>2237</v>
      </c>
      <c r="B1338" s="77" t="s">
        <v>2749</v>
      </c>
      <c r="C1338" s="3">
        <v>3477</v>
      </c>
      <c r="D1338" s="74" t="s">
        <v>3201</v>
      </c>
      <c r="E1338" s="100">
        <v>350.21</v>
      </c>
      <c r="F1338" s="100">
        <v>16.89</v>
      </c>
      <c r="G1338" s="100">
        <v>0</v>
      </c>
      <c r="H1338" s="100">
        <v>0</v>
      </c>
      <c r="I1338" s="100">
        <v>0</v>
      </c>
      <c r="J1338" s="130">
        <v>367.09999999999997</v>
      </c>
      <c r="K1338" s="135" t="str">
        <f>IFERROR(VLOOKUP(C1338,'CEDARS School FRPL'!$C$4:$H$20003, 6, FALSE), "No")</f>
        <v>No</v>
      </c>
      <c r="L1338" s="94">
        <f>IFERROR(VLOOKUP($C1338,'CEDARS School FRPL'!$C$4:$G$20003,3,FALSE),"NO Enroll Rprtd")</f>
        <v>0.45450000000000002</v>
      </c>
      <c r="N1338" s="167"/>
      <c r="O1338" s="136"/>
    </row>
    <row r="1339" spans="1:15">
      <c r="A1339" s="77" t="s">
        <v>2237</v>
      </c>
      <c r="B1339" s="77" t="s">
        <v>2749</v>
      </c>
      <c r="C1339" s="3">
        <v>3566</v>
      </c>
      <c r="D1339" s="74" t="s">
        <v>507</v>
      </c>
      <c r="E1339" s="100">
        <v>404.92</v>
      </c>
      <c r="F1339" s="100">
        <v>0</v>
      </c>
      <c r="G1339" s="100">
        <v>0</v>
      </c>
      <c r="H1339" s="100">
        <v>0</v>
      </c>
      <c r="I1339" s="100">
        <v>0</v>
      </c>
      <c r="J1339" s="130">
        <v>404.92</v>
      </c>
      <c r="K1339" s="135" t="str">
        <f>IFERROR(VLOOKUP(C1339,'CEDARS School FRPL'!$C$4:$H$20003, 6, FALSE), "No")</f>
        <v>Yes</v>
      </c>
      <c r="L1339" s="94">
        <f>IFERROR(VLOOKUP($C1339,'CEDARS School FRPL'!$C$4:$G$20003,3,FALSE),"NO Enroll Rprtd")</f>
        <v>0.55600000000000005</v>
      </c>
      <c r="N1339" s="167"/>
      <c r="O1339" s="136"/>
    </row>
    <row r="1340" spans="1:15">
      <c r="A1340" s="77" t="s">
        <v>2237</v>
      </c>
      <c r="B1340" s="77" t="s">
        <v>2749</v>
      </c>
      <c r="C1340" s="3">
        <v>3939</v>
      </c>
      <c r="D1340" s="74" t="s">
        <v>508</v>
      </c>
      <c r="E1340" s="100">
        <v>713.95</v>
      </c>
      <c r="F1340" s="100">
        <v>0</v>
      </c>
      <c r="G1340" s="100">
        <v>0</v>
      </c>
      <c r="H1340" s="100">
        <v>0</v>
      </c>
      <c r="I1340" s="100">
        <v>0</v>
      </c>
      <c r="J1340" s="130">
        <v>713.95</v>
      </c>
      <c r="K1340" s="135" t="str">
        <f>IFERROR(VLOOKUP(C1340,'CEDARS School FRPL'!$C$4:$H$20003, 6, FALSE), "No")</f>
        <v>No</v>
      </c>
      <c r="L1340" s="94">
        <f>IFERROR(VLOOKUP($C1340,'CEDARS School FRPL'!$C$4:$G$20003,3,FALSE),"NO Enroll Rprtd")</f>
        <v>0.41839999999999999</v>
      </c>
      <c r="N1340" s="167"/>
      <c r="O1340" s="136"/>
    </row>
    <row r="1341" spans="1:15">
      <c r="A1341" s="77" t="s">
        <v>2237</v>
      </c>
      <c r="B1341" s="77" t="s">
        <v>2749</v>
      </c>
      <c r="C1341" s="3">
        <v>4328</v>
      </c>
      <c r="D1341" s="74" t="s">
        <v>509</v>
      </c>
      <c r="E1341" s="100">
        <v>461.5</v>
      </c>
      <c r="F1341" s="100">
        <v>0</v>
      </c>
      <c r="G1341" s="100">
        <v>0</v>
      </c>
      <c r="H1341" s="100">
        <v>0</v>
      </c>
      <c r="I1341" s="100">
        <v>0</v>
      </c>
      <c r="J1341" s="130">
        <v>461.5</v>
      </c>
      <c r="K1341" s="135" t="str">
        <f>IFERROR(VLOOKUP(C1341,'CEDARS School FRPL'!$C$4:$H$20003, 6, FALSE), "No")</f>
        <v>No</v>
      </c>
      <c r="L1341" s="94">
        <f>IFERROR(VLOOKUP($C1341,'CEDARS School FRPL'!$C$4:$G$20003,3,FALSE),"NO Enroll Rprtd")</f>
        <v>0.30309999999999998</v>
      </c>
      <c r="N1341" s="167"/>
      <c r="O1341" s="136"/>
    </row>
    <row r="1342" spans="1:15">
      <c r="A1342" s="77" t="s">
        <v>2237</v>
      </c>
      <c r="B1342" s="77" t="s">
        <v>2749</v>
      </c>
      <c r="C1342" s="3">
        <v>5343</v>
      </c>
      <c r="D1342" s="74" t="s">
        <v>510</v>
      </c>
      <c r="E1342" s="100">
        <v>0</v>
      </c>
      <c r="F1342" s="100">
        <v>0</v>
      </c>
      <c r="G1342" s="100">
        <v>0</v>
      </c>
      <c r="H1342" s="100">
        <v>11.67</v>
      </c>
      <c r="I1342" s="100">
        <v>0</v>
      </c>
      <c r="J1342" s="130">
        <v>11.67</v>
      </c>
      <c r="K1342" s="135" t="str">
        <f>IFERROR(VLOOKUP(C1342,'CEDARS School FRPL'!$C$4:$H$20003, 6, FALSE), "No")</f>
        <v>Yes</v>
      </c>
      <c r="L1342" s="94">
        <f>IFERROR(VLOOKUP($C1342,'CEDARS School FRPL'!$C$4:$G$20003,3,FALSE),"NO Enroll Rprtd")</f>
        <v>0.60450000000000004</v>
      </c>
      <c r="N1342" s="167"/>
      <c r="O1342" s="136"/>
    </row>
    <row r="1343" spans="1:15">
      <c r="A1343" s="77" t="s">
        <v>2443</v>
      </c>
      <c r="B1343" s="77" t="s">
        <v>2751</v>
      </c>
      <c r="C1343" s="3">
        <v>2432</v>
      </c>
      <c r="D1343" s="74" t="s">
        <v>2064</v>
      </c>
      <c r="E1343" s="100">
        <v>77.209999999999994</v>
      </c>
      <c r="F1343" s="100">
        <v>0</v>
      </c>
      <c r="G1343" s="100">
        <v>4.0599999999999996</v>
      </c>
      <c r="H1343" s="100">
        <v>0</v>
      </c>
      <c r="I1343" s="100">
        <v>0</v>
      </c>
      <c r="J1343" s="130">
        <v>81.27</v>
      </c>
      <c r="K1343" s="135" t="str">
        <f>IFERROR(VLOOKUP(C1343,'CEDARS School FRPL'!$C$4:$H$20003, 6, FALSE), "No")</f>
        <v>No</v>
      </c>
      <c r="L1343" s="94">
        <f>IFERROR(VLOOKUP($C1343,'CEDARS School FRPL'!$C$4:$G$20003,3,FALSE),"NO Enroll Rprtd")</f>
        <v>0.38269999999999998</v>
      </c>
      <c r="N1343" s="167"/>
      <c r="O1343" s="136"/>
    </row>
    <row r="1344" spans="1:15">
      <c r="A1344" s="77" t="s">
        <v>2443</v>
      </c>
      <c r="B1344" s="77" t="s">
        <v>2751</v>
      </c>
      <c r="C1344" s="3">
        <v>3205</v>
      </c>
      <c r="D1344" s="74" t="s">
        <v>2065</v>
      </c>
      <c r="E1344" s="100">
        <v>58.35</v>
      </c>
      <c r="F1344" s="100">
        <v>7.29</v>
      </c>
      <c r="G1344" s="100">
        <v>0</v>
      </c>
      <c r="H1344" s="100">
        <v>0</v>
      </c>
      <c r="I1344" s="100">
        <v>0</v>
      </c>
      <c r="J1344" s="130">
        <v>65.64</v>
      </c>
      <c r="K1344" s="135" t="str">
        <f>IFERROR(VLOOKUP(C1344,'CEDARS School FRPL'!$C$4:$H$20003, 6, FALSE), "No")</f>
        <v>No</v>
      </c>
      <c r="L1344" s="94">
        <f>IFERROR(VLOOKUP($C1344,'CEDARS School FRPL'!$C$4:$G$20003,3,FALSE),"NO Enroll Rprtd")</f>
        <v>0.36630000000000001</v>
      </c>
      <c r="N1344" s="167"/>
      <c r="O1344" s="136"/>
    </row>
    <row r="1345" spans="1:15">
      <c r="A1345" s="77" t="s">
        <v>2236</v>
      </c>
      <c r="B1345" s="77" t="s">
        <v>2752</v>
      </c>
      <c r="C1345" s="3">
        <v>2283</v>
      </c>
      <c r="D1345" s="74" t="s">
        <v>501</v>
      </c>
      <c r="E1345" s="100">
        <v>130.4</v>
      </c>
      <c r="F1345" s="100">
        <v>0</v>
      </c>
      <c r="G1345" s="100">
        <v>8.33</v>
      </c>
      <c r="H1345" s="100">
        <v>0</v>
      </c>
      <c r="I1345" s="100">
        <v>0</v>
      </c>
      <c r="J1345" s="130">
        <v>138.73000000000002</v>
      </c>
      <c r="K1345" s="135" t="str">
        <f>IFERROR(VLOOKUP(C1345,'CEDARS School FRPL'!$C$4:$H$20003, 6, FALSE), "No")</f>
        <v>Yes</v>
      </c>
      <c r="L1345" s="94">
        <f>IFERROR(VLOOKUP($C1345,'CEDARS School FRPL'!$C$4:$G$20003,3,FALSE),"NO Enroll Rprtd")</f>
        <v>0.62180000000000002</v>
      </c>
      <c r="N1345" s="167"/>
      <c r="O1345" s="136"/>
    </row>
    <row r="1346" spans="1:15">
      <c r="A1346" s="77" t="s">
        <v>2236</v>
      </c>
      <c r="B1346" s="77" t="s">
        <v>2752</v>
      </c>
      <c r="C1346" s="3">
        <v>2922</v>
      </c>
      <c r="D1346" s="74" t="s">
        <v>502</v>
      </c>
      <c r="E1346" s="100">
        <v>139.44</v>
      </c>
      <c r="F1346" s="100">
        <v>20.329999999999998</v>
      </c>
      <c r="G1346" s="100">
        <v>0</v>
      </c>
      <c r="H1346" s="100">
        <v>0</v>
      </c>
      <c r="I1346" s="100">
        <v>0</v>
      </c>
      <c r="J1346" s="130">
        <v>159.76999999999998</v>
      </c>
      <c r="K1346" s="135" t="str">
        <f>IFERROR(VLOOKUP(C1346,'CEDARS School FRPL'!$C$4:$H$20003, 6, FALSE), "No")</f>
        <v>Yes</v>
      </c>
      <c r="L1346" s="94">
        <f>IFERROR(VLOOKUP($C1346,'CEDARS School FRPL'!$C$4:$G$20003,3,FALSE),"NO Enroll Rprtd")</f>
        <v>0.56620000000000004</v>
      </c>
      <c r="N1346" s="167"/>
      <c r="O1346" s="136"/>
    </row>
    <row r="1347" spans="1:15">
      <c r="A1347" s="77" t="s">
        <v>2236</v>
      </c>
      <c r="B1347" s="77" t="s">
        <v>2752</v>
      </c>
      <c r="C1347" s="3">
        <v>5584</v>
      </c>
      <c r="D1347" s="74" t="s">
        <v>2917</v>
      </c>
      <c r="E1347" s="100">
        <v>22.16</v>
      </c>
      <c r="F1347" s="100">
        <v>0</v>
      </c>
      <c r="G1347" s="100">
        <v>0</v>
      </c>
      <c r="H1347" s="100">
        <v>0</v>
      </c>
      <c r="I1347" s="100">
        <v>0</v>
      </c>
      <c r="J1347" s="130">
        <v>22.16</v>
      </c>
      <c r="K1347" s="135" t="str">
        <f>IFERROR(VLOOKUP(C1347,'CEDARS School FRPL'!$C$4:$H$20003, 6, FALSE), "No")</f>
        <v>Yes</v>
      </c>
      <c r="L1347" s="94">
        <f>IFERROR(VLOOKUP($C1347,'CEDARS School FRPL'!$C$4:$G$20003,3,FALSE),"NO Enroll Rprtd")</f>
        <v>0.76219999999999999</v>
      </c>
      <c r="N1347" s="167"/>
      <c r="O1347" s="136"/>
    </row>
    <row r="1348" spans="1:15">
      <c r="A1348" s="77" t="s">
        <v>2325</v>
      </c>
      <c r="B1348" s="77" t="s">
        <v>2753</v>
      </c>
      <c r="C1348" s="3">
        <v>2517</v>
      </c>
      <c r="D1348" s="74" t="s">
        <v>1233</v>
      </c>
      <c r="E1348" s="100">
        <v>189.85</v>
      </c>
      <c r="F1348" s="100">
        <v>0</v>
      </c>
      <c r="G1348" s="100">
        <v>0</v>
      </c>
      <c r="H1348" s="100">
        <v>0</v>
      </c>
      <c r="I1348" s="100">
        <v>0</v>
      </c>
      <c r="J1348" s="130">
        <v>189.85</v>
      </c>
      <c r="K1348" s="135" t="str">
        <f>IFERROR(VLOOKUP(C1348,'CEDARS School FRPL'!$C$4:$H$20003, 6, FALSE), "No")</f>
        <v>Yes</v>
      </c>
      <c r="L1348" s="94">
        <f>IFERROR(VLOOKUP($C1348,'CEDARS School FRPL'!$C$4:$G$20003,3,FALSE),"NO Enroll Rprtd")</f>
        <v>0.64990000000000003</v>
      </c>
      <c r="N1348" s="167"/>
      <c r="O1348" s="136"/>
    </row>
    <row r="1349" spans="1:15">
      <c r="A1349" s="77" t="s">
        <v>2325</v>
      </c>
      <c r="B1349" s="77" t="s">
        <v>2753</v>
      </c>
      <c r="C1349" s="3">
        <v>3531</v>
      </c>
      <c r="D1349" s="74" t="s">
        <v>1234</v>
      </c>
      <c r="E1349" s="100">
        <v>171.22</v>
      </c>
      <c r="F1349" s="100">
        <v>17</v>
      </c>
      <c r="G1349" s="100">
        <v>0</v>
      </c>
      <c r="H1349" s="100">
        <v>0</v>
      </c>
      <c r="I1349" s="100">
        <v>0</v>
      </c>
      <c r="J1349" s="130">
        <v>188.22</v>
      </c>
      <c r="K1349" s="135" t="str">
        <f>IFERROR(VLOOKUP(C1349,'CEDARS School FRPL'!$C$4:$H$20003, 6, FALSE), "No")</f>
        <v>Yes</v>
      </c>
      <c r="L1349" s="94">
        <f>IFERROR(VLOOKUP($C1349,'CEDARS School FRPL'!$C$4:$G$20003,3,FALSE),"NO Enroll Rprtd")</f>
        <v>0.62539999999999996</v>
      </c>
      <c r="N1349" s="167"/>
      <c r="O1349" s="136"/>
    </row>
    <row r="1350" spans="1:15">
      <c r="A1350" s="77" t="s">
        <v>2325</v>
      </c>
      <c r="B1350" s="77" t="s">
        <v>2753</v>
      </c>
      <c r="C1350" s="3">
        <v>4039</v>
      </c>
      <c r="D1350" s="74" t="s">
        <v>1235</v>
      </c>
      <c r="E1350" s="100">
        <v>208.97</v>
      </c>
      <c r="F1350" s="100">
        <v>0</v>
      </c>
      <c r="G1350" s="100">
        <v>0</v>
      </c>
      <c r="H1350" s="100">
        <v>0</v>
      </c>
      <c r="I1350" s="100">
        <v>0</v>
      </c>
      <c r="J1350" s="130">
        <v>208.97</v>
      </c>
      <c r="K1350" s="135" t="str">
        <f>IFERROR(VLOOKUP(C1350,'CEDARS School FRPL'!$C$4:$H$20003, 6, FALSE), "No")</f>
        <v>Yes</v>
      </c>
      <c r="L1350" s="94">
        <f>IFERROR(VLOOKUP($C1350,'CEDARS School FRPL'!$C$4:$G$20003,3,FALSE),"NO Enroll Rprtd")</f>
        <v>0.68210000000000004</v>
      </c>
      <c r="N1350" s="167"/>
      <c r="O1350" s="136"/>
    </row>
    <row r="1351" spans="1:15">
      <c r="A1351" s="77" t="s">
        <v>2325</v>
      </c>
      <c r="B1351" s="77" t="s">
        <v>2753</v>
      </c>
      <c r="C1351" s="3">
        <v>4220</v>
      </c>
      <c r="D1351" s="74" t="s">
        <v>1236</v>
      </c>
      <c r="E1351" s="100">
        <v>277.83</v>
      </c>
      <c r="F1351" s="100">
        <v>0</v>
      </c>
      <c r="G1351" s="100">
        <v>14.74</v>
      </c>
      <c r="H1351" s="100">
        <v>0</v>
      </c>
      <c r="I1351" s="100">
        <v>0</v>
      </c>
      <c r="J1351" s="130">
        <v>292.57</v>
      </c>
      <c r="K1351" s="135" t="str">
        <f>IFERROR(VLOOKUP(C1351,'CEDARS School FRPL'!$C$4:$H$20003, 6, FALSE), "No")</f>
        <v>Yes</v>
      </c>
      <c r="L1351" s="94">
        <f>IFERROR(VLOOKUP($C1351,'CEDARS School FRPL'!$C$4:$G$20003,3,FALSE),"NO Enroll Rprtd")</f>
        <v>0.5635</v>
      </c>
      <c r="M1351" s="94"/>
      <c r="N1351" s="167"/>
      <c r="O1351" s="136"/>
    </row>
    <row r="1352" spans="1:15">
      <c r="A1352" s="77" t="s">
        <v>2325</v>
      </c>
      <c r="B1352" s="77" t="s">
        <v>2753</v>
      </c>
      <c r="C1352" s="3">
        <v>5647</v>
      </c>
      <c r="D1352" s="74" t="s">
        <v>3202</v>
      </c>
      <c r="E1352" s="100">
        <v>57.95</v>
      </c>
      <c r="F1352" s="100">
        <v>0</v>
      </c>
      <c r="G1352" s="100">
        <v>0.32</v>
      </c>
      <c r="H1352" s="100">
        <v>0.44</v>
      </c>
      <c r="I1352" s="100">
        <v>0</v>
      </c>
      <c r="J1352" s="130">
        <v>58.71</v>
      </c>
      <c r="K1352" s="135" t="str">
        <f>IFERROR(VLOOKUP(C1352,'CEDARS School FRPL'!$C$4:$H$20003, 6, FALSE), "No")</f>
        <v>Yes</v>
      </c>
      <c r="L1352" s="94">
        <f>IFERROR(VLOOKUP($C1352,'CEDARS School FRPL'!$C$4:$G$20003,3,FALSE),"NO Enroll Rprtd")</f>
        <v>0.63870000000000005</v>
      </c>
      <c r="N1352" s="167"/>
      <c r="O1352" s="136"/>
    </row>
    <row r="1353" spans="1:15">
      <c r="A1353" s="77" t="s">
        <v>2235</v>
      </c>
      <c r="B1353" s="77" t="s">
        <v>2754</v>
      </c>
      <c r="C1353" s="3">
        <v>3024</v>
      </c>
      <c r="D1353" s="74" t="s">
        <v>498</v>
      </c>
      <c r="E1353" s="100">
        <v>242.36</v>
      </c>
      <c r="F1353" s="100">
        <v>0</v>
      </c>
      <c r="G1353" s="100">
        <v>24.65</v>
      </c>
      <c r="H1353" s="100">
        <v>2.78</v>
      </c>
      <c r="I1353" s="100">
        <v>0</v>
      </c>
      <c r="J1353" s="130">
        <v>269.78999999999996</v>
      </c>
      <c r="K1353" s="135" t="str">
        <f>IFERROR(VLOOKUP(C1353,'CEDARS School FRPL'!$C$4:$H$20003, 6, FALSE), "No")</f>
        <v>Yes</v>
      </c>
      <c r="L1353" s="94">
        <f>IFERROR(VLOOKUP($C1353,'CEDARS School FRPL'!$C$4:$G$20003,3,FALSE),"NO Enroll Rprtd")</f>
        <v>0.63539999999999996</v>
      </c>
      <c r="N1353" s="167"/>
      <c r="O1353" s="136"/>
    </row>
    <row r="1354" spans="1:15">
      <c r="A1354" s="77" t="s">
        <v>2235</v>
      </c>
      <c r="B1354" s="77" t="s">
        <v>2754</v>
      </c>
      <c r="C1354" s="3">
        <v>3025</v>
      </c>
      <c r="D1354" s="74" t="s">
        <v>499</v>
      </c>
      <c r="E1354" s="100">
        <v>306.39</v>
      </c>
      <c r="F1354" s="100">
        <v>0</v>
      </c>
      <c r="G1354" s="100">
        <v>0</v>
      </c>
      <c r="H1354" s="100">
        <v>0</v>
      </c>
      <c r="I1354" s="100">
        <v>0</v>
      </c>
      <c r="J1354" s="130">
        <v>306.39</v>
      </c>
      <c r="K1354" s="135" t="str">
        <f>IFERROR(VLOOKUP(C1354,'CEDARS School FRPL'!$C$4:$H$20003, 6, FALSE), "No")</f>
        <v>Yes</v>
      </c>
      <c r="L1354" s="94">
        <f>IFERROR(VLOOKUP($C1354,'CEDARS School FRPL'!$C$4:$G$20003,3,FALSE),"NO Enroll Rprtd")</f>
        <v>0.69889999999999997</v>
      </c>
      <c r="N1354" s="167"/>
      <c r="O1354" s="136"/>
    </row>
    <row r="1355" spans="1:15">
      <c r="A1355" s="77" t="s">
        <v>2235</v>
      </c>
      <c r="B1355" s="77" t="s">
        <v>2754</v>
      </c>
      <c r="C1355" s="3">
        <v>5708</v>
      </c>
      <c r="D1355" s="74" t="s">
        <v>3087</v>
      </c>
      <c r="E1355" s="100">
        <v>5.34</v>
      </c>
      <c r="F1355" s="100">
        <v>0</v>
      </c>
      <c r="G1355" s="100">
        <v>0</v>
      </c>
      <c r="H1355" s="100">
        <v>0</v>
      </c>
      <c r="I1355" s="100">
        <v>0</v>
      </c>
      <c r="J1355" s="130">
        <v>5.34</v>
      </c>
      <c r="K1355" s="135" t="str">
        <f>IFERROR(VLOOKUP(C1355,'CEDARS School FRPL'!$C$4:$H$20003, 6, FALSE), "No")</f>
        <v>Yes</v>
      </c>
      <c r="L1355" s="94">
        <f>IFERROR(VLOOKUP($C1355,'CEDARS School FRPL'!$C$4:$G$20003,3,FALSE),"NO Enroll Rprtd")</f>
        <v>0.84989999999999999</v>
      </c>
      <c r="N1355" s="167"/>
      <c r="O1355" s="136"/>
    </row>
    <row r="1356" spans="1:15">
      <c r="A1356" s="77" t="s">
        <v>2306</v>
      </c>
      <c r="B1356" s="77" t="s">
        <v>2755</v>
      </c>
      <c r="C1356" s="3">
        <v>2443</v>
      </c>
      <c r="D1356" s="74" t="s">
        <v>1166</v>
      </c>
      <c r="E1356" s="100">
        <v>93.85</v>
      </c>
      <c r="F1356" s="100">
        <v>0</v>
      </c>
      <c r="G1356" s="100">
        <v>4.21</v>
      </c>
      <c r="H1356" s="100">
        <v>0</v>
      </c>
      <c r="I1356" s="100">
        <v>0</v>
      </c>
      <c r="J1356" s="130">
        <v>98.059999999999988</v>
      </c>
      <c r="K1356" s="135" t="str">
        <f>IFERROR(VLOOKUP(C1356,'CEDARS School FRPL'!$C$4:$H$20003, 6, FALSE), "No")</f>
        <v>Yes</v>
      </c>
      <c r="L1356" s="94">
        <f>IFERROR(VLOOKUP($C1356,'CEDARS School FRPL'!$C$4:$G$20003,3,FALSE),"NO Enroll Rprtd")</f>
        <v>0.56659999999999999</v>
      </c>
      <c r="N1356" s="167"/>
      <c r="O1356" s="136"/>
    </row>
    <row r="1357" spans="1:15">
      <c r="A1357" s="77" t="s">
        <v>2306</v>
      </c>
      <c r="B1357" s="77" t="s">
        <v>2755</v>
      </c>
      <c r="C1357" s="3">
        <v>2769</v>
      </c>
      <c r="D1357" s="74" t="s">
        <v>1167</v>
      </c>
      <c r="E1357" s="100">
        <v>108.95</v>
      </c>
      <c r="F1357" s="100">
        <v>9.7799999999999994</v>
      </c>
      <c r="G1357" s="100">
        <v>0</v>
      </c>
      <c r="H1357" s="100">
        <v>0</v>
      </c>
      <c r="I1357" s="100">
        <v>0</v>
      </c>
      <c r="J1357" s="130">
        <v>118.73</v>
      </c>
      <c r="K1357" s="135" t="str">
        <f>IFERROR(VLOOKUP(C1357,'CEDARS School FRPL'!$C$4:$H$20003, 6, FALSE), "No")</f>
        <v>Yes</v>
      </c>
      <c r="L1357" s="94">
        <f>IFERROR(VLOOKUP($C1357,'CEDARS School FRPL'!$C$4:$G$20003,3,FALSE),"NO Enroll Rprtd")</f>
        <v>0.49349999999999999</v>
      </c>
      <c r="N1357" s="167"/>
      <c r="O1357" s="136"/>
    </row>
    <row r="1358" spans="1:15">
      <c r="A1358" s="77" t="s">
        <v>2319</v>
      </c>
      <c r="B1358" s="77" t="s">
        <v>2756</v>
      </c>
      <c r="C1358" s="3">
        <v>1980</v>
      </c>
      <c r="D1358" s="74" t="s">
        <v>1208</v>
      </c>
      <c r="E1358" s="100">
        <v>17.559999999999999</v>
      </c>
      <c r="F1358" s="100">
        <v>0</v>
      </c>
      <c r="G1358" s="100">
        <v>0</v>
      </c>
      <c r="H1358" s="100">
        <v>16</v>
      </c>
      <c r="I1358" s="100">
        <v>0</v>
      </c>
      <c r="J1358" s="130">
        <v>33.56</v>
      </c>
      <c r="K1358" s="135" t="str">
        <f>IFERROR(VLOOKUP(C1358,'CEDARS School FRPL'!$C$4:$H$20003, 6, FALSE), "No")</f>
        <v>Yes</v>
      </c>
      <c r="L1358" s="94">
        <f>IFERROR(VLOOKUP($C1358,'CEDARS School FRPL'!$C$4:$G$20003,3,FALSE),"NO Enroll Rprtd")</f>
        <v>0.76270000000000004</v>
      </c>
      <c r="N1358" s="167"/>
      <c r="O1358" s="136"/>
    </row>
    <row r="1359" spans="1:15">
      <c r="A1359" s="77" t="s">
        <v>2319</v>
      </c>
      <c r="B1359" s="77" t="s">
        <v>2756</v>
      </c>
      <c r="C1359" s="3">
        <v>2245</v>
      </c>
      <c r="D1359" s="74" t="s">
        <v>1209</v>
      </c>
      <c r="E1359" s="100">
        <v>238.72</v>
      </c>
      <c r="F1359" s="100">
        <v>0</v>
      </c>
      <c r="G1359" s="100">
        <v>0</v>
      </c>
      <c r="H1359" s="100">
        <v>0</v>
      </c>
      <c r="I1359" s="100">
        <v>0</v>
      </c>
      <c r="J1359" s="130">
        <v>238.72</v>
      </c>
      <c r="K1359" s="135" t="str">
        <f>IFERROR(VLOOKUP(C1359,'CEDARS School FRPL'!$C$4:$H$20003, 6, FALSE), "No")</f>
        <v>Yes</v>
      </c>
      <c r="L1359" s="94">
        <f>IFERROR(VLOOKUP($C1359,'CEDARS School FRPL'!$C$4:$G$20003,3,FALSE),"NO Enroll Rprtd")</f>
        <v>0.66600000000000004</v>
      </c>
      <c r="N1359" s="167"/>
      <c r="O1359" s="136"/>
    </row>
    <row r="1360" spans="1:15">
      <c r="A1360" s="77" t="s">
        <v>2319</v>
      </c>
      <c r="B1360" s="77" t="s">
        <v>2756</v>
      </c>
      <c r="C1360" s="3">
        <v>2246</v>
      </c>
      <c r="D1360" s="74" t="s">
        <v>1210</v>
      </c>
      <c r="E1360" s="100">
        <v>287.20999999999998</v>
      </c>
      <c r="F1360" s="100">
        <v>0</v>
      </c>
      <c r="G1360" s="100">
        <v>12.71</v>
      </c>
      <c r="H1360" s="100">
        <v>0</v>
      </c>
      <c r="I1360" s="100">
        <v>0</v>
      </c>
      <c r="J1360" s="130">
        <v>299.91999999999996</v>
      </c>
      <c r="K1360" s="135" t="str">
        <f>IFERROR(VLOOKUP(C1360,'CEDARS School FRPL'!$C$4:$H$20003, 6, FALSE), "No")</f>
        <v>Yes</v>
      </c>
      <c r="L1360" s="94">
        <f>IFERROR(VLOOKUP($C1360,'CEDARS School FRPL'!$C$4:$G$20003,3,FALSE),"NO Enroll Rprtd")</f>
        <v>0.62660000000000005</v>
      </c>
      <c r="N1360" s="167"/>
      <c r="O1360" s="136"/>
    </row>
    <row r="1361" spans="1:15">
      <c r="A1361" s="77" t="s">
        <v>2319</v>
      </c>
      <c r="B1361" s="77" t="s">
        <v>2756</v>
      </c>
      <c r="C1361" s="3">
        <v>2539</v>
      </c>
      <c r="D1361" s="74" t="s">
        <v>1211</v>
      </c>
      <c r="E1361" s="100">
        <v>394.44</v>
      </c>
      <c r="F1361" s="100">
        <v>15.89</v>
      </c>
      <c r="G1361" s="100">
        <v>0</v>
      </c>
      <c r="H1361" s="100">
        <v>0</v>
      </c>
      <c r="I1361" s="100">
        <v>0</v>
      </c>
      <c r="J1361" s="130">
        <v>410.33</v>
      </c>
      <c r="K1361" s="135" t="str">
        <f>IFERROR(VLOOKUP(C1361,'CEDARS School FRPL'!$C$4:$H$20003, 6, FALSE), "No")</f>
        <v>Yes</v>
      </c>
      <c r="L1361" s="94">
        <f>IFERROR(VLOOKUP($C1361,'CEDARS School FRPL'!$C$4:$G$20003,3,FALSE),"NO Enroll Rprtd")</f>
        <v>0.66710000000000003</v>
      </c>
      <c r="N1361" s="167"/>
      <c r="O1361" s="136"/>
    </row>
    <row r="1362" spans="1:15">
      <c r="A1362" s="77" t="s">
        <v>2319</v>
      </c>
      <c r="B1362" s="77" t="s">
        <v>2756</v>
      </c>
      <c r="C1362" s="3">
        <v>5151</v>
      </c>
      <c r="D1362" s="74" t="s">
        <v>1212</v>
      </c>
      <c r="E1362" s="100">
        <v>82.4</v>
      </c>
      <c r="F1362" s="100">
        <v>0</v>
      </c>
      <c r="G1362" s="100">
        <v>1.25</v>
      </c>
      <c r="H1362" s="100">
        <v>0</v>
      </c>
      <c r="I1362" s="100">
        <v>0</v>
      </c>
      <c r="J1362" s="130">
        <v>83.65</v>
      </c>
      <c r="K1362" s="135" t="str">
        <f>IFERROR(VLOOKUP(C1362,'CEDARS School FRPL'!$C$4:$H$20003, 6, FALSE), "No")</f>
        <v>Yes</v>
      </c>
      <c r="L1362" s="94">
        <f>IFERROR(VLOOKUP($C1362,'CEDARS School FRPL'!$C$4:$G$20003,3,FALSE),"NO Enroll Rprtd")</f>
        <v>0.80079999999999996</v>
      </c>
      <c r="N1362" s="167"/>
      <c r="O1362" s="136"/>
    </row>
    <row r="1363" spans="1:15">
      <c r="A1363" s="77" t="s">
        <v>2410</v>
      </c>
      <c r="B1363" s="77" t="s">
        <v>2757</v>
      </c>
      <c r="C1363" s="3">
        <v>1768</v>
      </c>
      <c r="D1363" s="74" t="s">
        <v>1913</v>
      </c>
      <c r="E1363" s="100">
        <v>182.29</v>
      </c>
      <c r="F1363" s="100">
        <v>0</v>
      </c>
      <c r="G1363" s="100">
        <v>8.84</v>
      </c>
      <c r="H1363" s="100">
        <v>49.67</v>
      </c>
      <c r="I1363" s="100">
        <v>0</v>
      </c>
      <c r="J1363" s="130">
        <v>240.8</v>
      </c>
      <c r="K1363" s="135" t="str">
        <f>IFERROR(VLOOKUP(C1363,'CEDARS School FRPL'!$C$4:$H$20003, 6, FALSE), "No")</f>
        <v>No</v>
      </c>
      <c r="L1363" s="94">
        <f>IFERROR(VLOOKUP($C1363,'CEDARS School FRPL'!$C$4:$G$20003,3,FALSE),"NO Enroll Rprtd")</f>
        <v>0.33079999999999998</v>
      </c>
      <c r="N1363" s="167"/>
      <c r="O1363" s="136"/>
    </row>
    <row r="1364" spans="1:15">
      <c r="A1364" s="77" t="s">
        <v>2410</v>
      </c>
      <c r="B1364" s="77" t="s">
        <v>2757</v>
      </c>
      <c r="C1364" s="3">
        <v>2342</v>
      </c>
      <c r="D1364" s="74" t="s">
        <v>50</v>
      </c>
      <c r="E1364" s="100">
        <v>301.54000000000002</v>
      </c>
      <c r="F1364" s="100">
        <v>0</v>
      </c>
      <c r="G1364" s="100">
        <v>0</v>
      </c>
      <c r="H1364" s="100">
        <v>0</v>
      </c>
      <c r="I1364" s="100">
        <v>0</v>
      </c>
      <c r="J1364" s="130">
        <v>301.54000000000002</v>
      </c>
      <c r="K1364" s="135" t="str">
        <f>IFERROR(VLOOKUP(C1364,'CEDARS School FRPL'!$C$4:$H$20003, 6, FALSE), "No")</f>
        <v>No</v>
      </c>
      <c r="L1364" s="94">
        <f>IFERROR(VLOOKUP($C1364,'CEDARS School FRPL'!$C$4:$G$20003,3,FALSE),"NO Enroll Rprtd")</f>
        <v>0.28000000000000003</v>
      </c>
      <c r="N1364" s="167"/>
      <c r="O1364" s="136"/>
    </row>
    <row r="1365" spans="1:15">
      <c r="A1365" s="77" t="s">
        <v>2410</v>
      </c>
      <c r="B1365" s="77" t="s">
        <v>2757</v>
      </c>
      <c r="C1365" s="3">
        <v>2448</v>
      </c>
      <c r="D1365" s="74" t="s">
        <v>1514</v>
      </c>
      <c r="E1365" s="100">
        <v>282.97000000000003</v>
      </c>
      <c r="F1365" s="100">
        <v>0</v>
      </c>
      <c r="G1365" s="100">
        <v>0</v>
      </c>
      <c r="H1365" s="100">
        <v>0</v>
      </c>
      <c r="I1365" s="100">
        <v>0</v>
      </c>
      <c r="J1365" s="130">
        <v>282.97000000000003</v>
      </c>
      <c r="K1365" s="135" t="str">
        <f>IFERROR(VLOOKUP(C1365,'CEDARS School FRPL'!$C$4:$H$20003, 6, FALSE), "No")</f>
        <v>Yes</v>
      </c>
      <c r="L1365" s="94">
        <f>IFERROR(VLOOKUP($C1365,'CEDARS School FRPL'!$C$4:$G$20003,3,FALSE),"NO Enroll Rprtd")</f>
        <v>0.59370000000000001</v>
      </c>
      <c r="N1365" s="167"/>
      <c r="O1365" s="136"/>
    </row>
    <row r="1366" spans="1:15">
      <c r="A1366" s="77" t="s">
        <v>2410</v>
      </c>
      <c r="B1366" s="77" t="s">
        <v>2757</v>
      </c>
      <c r="C1366" s="3">
        <v>2487</v>
      </c>
      <c r="D1366" s="74" t="s">
        <v>1914</v>
      </c>
      <c r="E1366" s="100">
        <v>179.45</v>
      </c>
      <c r="F1366" s="100">
        <v>0</v>
      </c>
      <c r="G1366" s="100">
        <v>0</v>
      </c>
      <c r="H1366" s="100">
        <v>0</v>
      </c>
      <c r="I1366" s="100">
        <v>0</v>
      </c>
      <c r="J1366" s="130">
        <v>179.45</v>
      </c>
      <c r="K1366" s="135" t="str">
        <f>IFERROR(VLOOKUP(C1366,'CEDARS School FRPL'!$C$4:$H$20003, 6, FALSE), "No")</f>
        <v>No</v>
      </c>
      <c r="L1366" s="94">
        <f>IFERROR(VLOOKUP($C1366,'CEDARS School FRPL'!$C$4:$G$20003,3,FALSE),"NO Enroll Rprtd")</f>
        <v>0.1726</v>
      </c>
      <c r="N1366" s="167"/>
      <c r="O1366" s="136"/>
    </row>
    <row r="1367" spans="1:15">
      <c r="A1367" s="77" t="s">
        <v>2410</v>
      </c>
      <c r="B1367" s="77" t="s">
        <v>2757</v>
      </c>
      <c r="C1367" s="3">
        <v>2621</v>
      </c>
      <c r="D1367" s="74" t="s">
        <v>1915</v>
      </c>
      <c r="E1367" s="100">
        <v>386.26</v>
      </c>
      <c r="F1367" s="100">
        <v>0</v>
      </c>
      <c r="G1367" s="100">
        <v>0</v>
      </c>
      <c r="H1367" s="100">
        <v>0</v>
      </c>
      <c r="I1367" s="100">
        <v>0</v>
      </c>
      <c r="J1367" s="130">
        <v>386.26</v>
      </c>
      <c r="K1367" s="135" t="str">
        <f>IFERROR(VLOOKUP(C1367,'CEDARS School FRPL'!$C$4:$H$20003, 6, FALSE), "No")</f>
        <v>No</v>
      </c>
      <c r="L1367" s="94">
        <f>IFERROR(VLOOKUP($C1367,'CEDARS School FRPL'!$C$4:$G$20003,3,FALSE),"NO Enroll Rprtd")</f>
        <v>0.34760000000000002</v>
      </c>
      <c r="N1367" s="167"/>
      <c r="O1367" s="136"/>
    </row>
    <row r="1368" spans="1:15">
      <c r="A1368" s="77" t="s">
        <v>2410</v>
      </c>
      <c r="B1368" s="77" t="s">
        <v>2757</v>
      </c>
      <c r="C1368" s="3">
        <v>2778</v>
      </c>
      <c r="D1368" s="74" t="s">
        <v>142</v>
      </c>
      <c r="E1368" s="100">
        <v>341.83</v>
      </c>
      <c r="F1368" s="100">
        <v>0</v>
      </c>
      <c r="G1368" s="100">
        <v>0</v>
      </c>
      <c r="H1368" s="100">
        <v>0</v>
      </c>
      <c r="I1368" s="100">
        <v>0</v>
      </c>
      <c r="J1368" s="130">
        <v>341.83</v>
      </c>
      <c r="K1368" s="135" t="str">
        <f>IFERROR(VLOOKUP(C1368,'CEDARS School FRPL'!$C$4:$H$20003, 6, FALSE), "No")</f>
        <v>No</v>
      </c>
      <c r="L1368" s="94">
        <f>IFERROR(VLOOKUP($C1368,'CEDARS School FRPL'!$C$4:$G$20003,3,FALSE),"NO Enroll Rprtd")</f>
        <v>0.33979999999999999</v>
      </c>
      <c r="N1368" s="167"/>
      <c r="O1368" s="136"/>
    </row>
    <row r="1369" spans="1:15">
      <c r="A1369" t="s">
        <v>2410</v>
      </c>
      <c r="B1369" s="77" t="s">
        <v>2757</v>
      </c>
      <c r="C1369" s="3">
        <v>3066</v>
      </c>
      <c r="D1369" s="74" t="s">
        <v>1916</v>
      </c>
      <c r="E1369" s="100">
        <v>189</v>
      </c>
      <c r="F1369" s="100">
        <v>15.89</v>
      </c>
      <c r="G1369" s="100">
        <v>0</v>
      </c>
      <c r="H1369" s="100">
        <v>0</v>
      </c>
      <c r="I1369" s="100">
        <v>0</v>
      </c>
      <c r="J1369" s="130">
        <v>204.89</v>
      </c>
      <c r="K1369" s="135" t="str">
        <f>IFERROR(VLOOKUP(C1369,'CEDARS School FRPL'!$C$4:$H$20003, 6, FALSE), "No")</f>
        <v>No</v>
      </c>
      <c r="L1369" s="94">
        <f>IFERROR(VLOOKUP($C1369,'CEDARS School FRPL'!$C$4:$G$20003,3,FALSE),"NO Enroll Rprtd")</f>
        <v>0.43340000000000001</v>
      </c>
      <c r="N1369" s="167"/>
      <c r="O1369" s="136"/>
    </row>
    <row r="1370" spans="1:15">
      <c r="A1370" s="77" t="s">
        <v>2410</v>
      </c>
      <c r="B1370" s="77" t="s">
        <v>2757</v>
      </c>
      <c r="C1370" s="3">
        <v>3132</v>
      </c>
      <c r="D1370" s="74" t="s">
        <v>1917</v>
      </c>
      <c r="E1370" s="100">
        <v>1662.18</v>
      </c>
      <c r="F1370" s="100">
        <v>0</v>
      </c>
      <c r="G1370" s="100">
        <v>229.07</v>
      </c>
      <c r="H1370" s="100">
        <v>0</v>
      </c>
      <c r="I1370" s="100">
        <v>0</v>
      </c>
      <c r="J1370" s="130">
        <v>1891.25</v>
      </c>
      <c r="K1370" s="135" t="str">
        <f>IFERROR(VLOOKUP(C1370,'CEDARS School FRPL'!$C$4:$H$20003, 6, FALSE), "No")</f>
        <v>No</v>
      </c>
      <c r="L1370" s="94">
        <f>IFERROR(VLOOKUP($C1370,'CEDARS School FRPL'!$C$4:$G$20003,3,FALSE),"NO Enroll Rprtd")</f>
        <v>0.20860000000000001</v>
      </c>
      <c r="N1370" s="167"/>
      <c r="O1370" s="136"/>
    </row>
    <row r="1371" spans="1:15">
      <c r="A1371" t="s">
        <v>2410</v>
      </c>
      <c r="B1371" s="77" t="s">
        <v>2757</v>
      </c>
      <c r="C1371" s="3">
        <v>3133</v>
      </c>
      <c r="D1371" s="74" t="s">
        <v>194</v>
      </c>
      <c r="E1371" s="100">
        <v>458.83</v>
      </c>
      <c r="F1371" s="100">
        <v>0</v>
      </c>
      <c r="G1371" s="100">
        <v>0</v>
      </c>
      <c r="H1371" s="100">
        <v>0</v>
      </c>
      <c r="I1371" s="100">
        <v>0</v>
      </c>
      <c r="J1371" s="130">
        <v>458.83</v>
      </c>
      <c r="K1371" s="135" t="str">
        <f>IFERROR(VLOOKUP(C1371,'CEDARS School FRPL'!$C$4:$H$20003, 6, FALSE), "No")</f>
        <v>No</v>
      </c>
      <c r="L1371" s="94">
        <f>IFERROR(VLOOKUP($C1371,'CEDARS School FRPL'!$C$4:$G$20003,3,FALSE),"NO Enroll Rprtd")</f>
        <v>0.47870000000000001</v>
      </c>
      <c r="N1371" s="167"/>
      <c r="O1371" s="136"/>
    </row>
    <row r="1372" spans="1:15">
      <c r="A1372" s="77" t="s">
        <v>2410</v>
      </c>
      <c r="B1372" s="77" t="s">
        <v>2757</v>
      </c>
      <c r="C1372" s="3">
        <v>3540</v>
      </c>
      <c r="D1372" s="74" t="s">
        <v>1918</v>
      </c>
      <c r="E1372" s="100">
        <v>316.44</v>
      </c>
      <c r="F1372" s="100">
        <v>16.78</v>
      </c>
      <c r="G1372" s="100">
        <v>0</v>
      </c>
      <c r="H1372" s="100">
        <v>0</v>
      </c>
      <c r="I1372" s="100">
        <v>0</v>
      </c>
      <c r="J1372" s="130">
        <v>333.22</v>
      </c>
      <c r="K1372" s="135" t="str">
        <f>IFERROR(VLOOKUP(C1372,'CEDARS School FRPL'!$C$4:$H$20003, 6, FALSE), "No")</f>
        <v>Yes</v>
      </c>
      <c r="L1372" s="94">
        <f>IFERROR(VLOOKUP($C1372,'CEDARS School FRPL'!$C$4:$G$20003,3,FALSE),"NO Enroll Rprtd")</f>
        <v>0.55910000000000004</v>
      </c>
      <c r="N1372" s="167"/>
      <c r="O1372" s="136"/>
    </row>
    <row r="1373" spans="1:15">
      <c r="A1373" s="77" t="s">
        <v>2410</v>
      </c>
      <c r="B1373" s="77" t="s">
        <v>2757</v>
      </c>
      <c r="C1373" s="3">
        <v>3696</v>
      </c>
      <c r="D1373" s="74" t="s">
        <v>1919</v>
      </c>
      <c r="E1373" s="100">
        <v>401.12</v>
      </c>
      <c r="F1373" s="100">
        <v>0</v>
      </c>
      <c r="G1373" s="100">
        <v>0</v>
      </c>
      <c r="H1373" s="100">
        <v>0</v>
      </c>
      <c r="I1373" s="100">
        <v>0</v>
      </c>
      <c r="J1373" s="130">
        <v>401.12</v>
      </c>
      <c r="K1373" s="135" t="str">
        <f>IFERROR(VLOOKUP(C1373,'CEDARS School FRPL'!$C$4:$H$20003, 6, FALSE), "No")</f>
        <v>No</v>
      </c>
      <c r="L1373" s="94">
        <f>IFERROR(VLOOKUP($C1373,'CEDARS School FRPL'!$C$4:$G$20003,3,FALSE),"NO Enroll Rprtd")</f>
        <v>0.35649999999999998</v>
      </c>
      <c r="N1373" s="167"/>
      <c r="O1373" s="136"/>
    </row>
    <row r="1374" spans="1:15">
      <c r="A1374" s="77" t="s">
        <v>2410</v>
      </c>
      <c r="B1374" s="77" t="s">
        <v>2757</v>
      </c>
      <c r="C1374" s="3">
        <v>3697</v>
      </c>
      <c r="D1374" s="74" t="s">
        <v>238</v>
      </c>
      <c r="E1374" s="100">
        <v>381.95</v>
      </c>
      <c r="F1374" s="100">
        <v>0</v>
      </c>
      <c r="G1374" s="100">
        <v>0</v>
      </c>
      <c r="H1374" s="100">
        <v>0</v>
      </c>
      <c r="I1374" s="100">
        <v>0</v>
      </c>
      <c r="J1374" s="130">
        <v>381.95</v>
      </c>
      <c r="K1374" s="135" t="str">
        <f>IFERROR(VLOOKUP(C1374,'CEDARS School FRPL'!$C$4:$H$20003, 6, FALSE), "No")</f>
        <v>No</v>
      </c>
      <c r="L1374" s="94">
        <f>IFERROR(VLOOKUP($C1374,'CEDARS School FRPL'!$C$4:$G$20003,3,FALSE),"NO Enroll Rprtd")</f>
        <v>0.17519999999999999</v>
      </c>
      <c r="N1374" s="167"/>
      <c r="O1374" s="136"/>
    </row>
    <row r="1375" spans="1:15">
      <c r="A1375" s="77" t="s">
        <v>2410</v>
      </c>
      <c r="B1375" s="77" t="s">
        <v>2757</v>
      </c>
      <c r="C1375" s="3">
        <v>3711</v>
      </c>
      <c r="D1375" s="74" t="s">
        <v>618</v>
      </c>
      <c r="E1375" s="100">
        <v>707.08</v>
      </c>
      <c r="F1375" s="100">
        <v>0</v>
      </c>
      <c r="G1375" s="100">
        <v>0</v>
      </c>
      <c r="H1375" s="100">
        <v>0</v>
      </c>
      <c r="I1375" s="100">
        <v>0</v>
      </c>
      <c r="J1375" s="130">
        <v>707.08</v>
      </c>
      <c r="K1375" s="135" t="str">
        <f>IFERROR(VLOOKUP(C1375,'CEDARS School FRPL'!$C$4:$H$20003, 6, FALSE), "No")</f>
        <v>No</v>
      </c>
      <c r="L1375" s="94">
        <f>IFERROR(VLOOKUP($C1375,'CEDARS School FRPL'!$C$4:$G$20003,3,FALSE),"NO Enroll Rprtd")</f>
        <v>0.2084</v>
      </c>
      <c r="N1375" s="167"/>
      <c r="O1375" s="136"/>
    </row>
    <row r="1376" spans="1:15">
      <c r="A1376" t="s">
        <v>2410</v>
      </c>
      <c r="B1376" s="77" t="s">
        <v>2757</v>
      </c>
      <c r="C1376" s="3">
        <v>3960</v>
      </c>
      <c r="D1376" s="74" t="s">
        <v>1920</v>
      </c>
      <c r="E1376" s="100">
        <v>1107.0999999999999</v>
      </c>
      <c r="F1376" s="100">
        <v>0</v>
      </c>
      <c r="G1376" s="100">
        <v>204.99</v>
      </c>
      <c r="H1376" s="100">
        <v>0</v>
      </c>
      <c r="I1376" s="100">
        <v>0</v>
      </c>
      <c r="J1376" s="130">
        <v>1312.09</v>
      </c>
      <c r="K1376" s="135" t="str">
        <f>IFERROR(VLOOKUP(C1376,'CEDARS School FRPL'!$C$4:$H$20003, 6, FALSE), "No")</f>
        <v>No</v>
      </c>
      <c r="L1376" s="94">
        <f>IFERROR(VLOOKUP($C1376,'CEDARS School FRPL'!$C$4:$G$20003,3,FALSE),"NO Enroll Rprtd")</f>
        <v>0.37009999999999998</v>
      </c>
      <c r="N1376" s="167"/>
      <c r="O1376" s="136"/>
    </row>
    <row r="1377" spans="1:15">
      <c r="A1377" s="77" t="s">
        <v>2410</v>
      </c>
      <c r="B1377" s="77" t="s">
        <v>2757</v>
      </c>
      <c r="C1377" s="3">
        <v>4367</v>
      </c>
      <c r="D1377" s="74" t="s">
        <v>1921</v>
      </c>
      <c r="E1377" s="100">
        <v>439.66</v>
      </c>
      <c r="F1377" s="100">
        <v>0</v>
      </c>
      <c r="G1377" s="100">
        <v>0</v>
      </c>
      <c r="H1377" s="100">
        <v>0</v>
      </c>
      <c r="I1377" s="100">
        <v>0</v>
      </c>
      <c r="J1377" s="130">
        <v>439.66</v>
      </c>
      <c r="K1377" s="135" t="str">
        <f>IFERROR(VLOOKUP(C1377,'CEDARS School FRPL'!$C$4:$H$20003, 6, FALSE), "No")</f>
        <v>No</v>
      </c>
      <c r="L1377" s="94">
        <f>IFERROR(VLOOKUP($C1377,'CEDARS School FRPL'!$C$4:$G$20003,3,FALSE),"NO Enroll Rprtd")</f>
        <v>0.1837</v>
      </c>
      <c r="N1377" s="167"/>
      <c r="O1377" s="136"/>
    </row>
    <row r="1378" spans="1:15">
      <c r="A1378" s="77" t="s">
        <v>2410</v>
      </c>
      <c r="B1378" s="77" t="s">
        <v>2757</v>
      </c>
      <c r="C1378" s="3">
        <v>4458</v>
      </c>
      <c r="D1378" s="74" t="s">
        <v>1922</v>
      </c>
      <c r="E1378" s="100">
        <v>271.89</v>
      </c>
      <c r="F1378" s="100">
        <v>0</v>
      </c>
      <c r="G1378" s="100">
        <v>0</v>
      </c>
      <c r="H1378" s="100">
        <v>0</v>
      </c>
      <c r="I1378" s="100">
        <v>0</v>
      </c>
      <c r="J1378" s="130">
        <v>271.89</v>
      </c>
      <c r="K1378" s="135" t="str">
        <f>IFERROR(VLOOKUP(C1378,'CEDARS School FRPL'!$C$4:$H$20003, 6, FALSE), "No")</f>
        <v>No</v>
      </c>
      <c r="L1378" s="94">
        <f>IFERROR(VLOOKUP($C1378,'CEDARS School FRPL'!$C$4:$G$20003,3,FALSE),"NO Enroll Rprtd")</f>
        <v>0.2631</v>
      </c>
      <c r="N1378" s="167"/>
      <c r="O1378" s="136"/>
    </row>
    <row r="1379" spans="1:15">
      <c r="A1379" s="77" t="s">
        <v>2410</v>
      </c>
      <c r="B1379" s="77" t="s">
        <v>2757</v>
      </c>
      <c r="C1379" s="3">
        <v>4472</v>
      </c>
      <c r="D1379" s="74" t="s">
        <v>1923</v>
      </c>
      <c r="E1379" s="100">
        <v>379.57</v>
      </c>
      <c r="F1379" s="100">
        <v>0</v>
      </c>
      <c r="G1379" s="100">
        <v>0</v>
      </c>
      <c r="H1379" s="100">
        <v>0</v>
      </c>
      <c r="I1379" s="100">
        <v>0</v>
      </c>
      <c r="J1379" s="130">
        <v>379.57</v>
      </c>
      <c r="K1379" s="135" t="str">
        <f>IFERROR(VLOOKUP(C1379,'CEDARS School FRPL'!$C$4:$H$20003, 6, FALSE), "No")</f>
        <v>No</v>
      </c>
      <c r="L1379" s="94">
        <f>IFERROR(VLOOKUP($C1379,'CEDARS School FRPL'!$C$4:$G$20003,3,FALSE),"NO Enroll Rprtd")</f>
        <v>0.46600000000000003</v>
      </c>
      <c r="N1379" s="167"/>
      <c r="O1379" s="136"/>
    </row>
    <row r="1380" spans="1:15">
      <c r="A1380" s="77" t="s">
        <v>2410</v>
      </c>
      <c r="B1380" s="77" t="s">
        <v>2757</v>
      </c>
      <c r="C1380" s="3">
        <v>4473</v>
      </c>
      <c r="D1380" s="74" t="s">
        <v>1924</v>
      </c>
      <c r="E1380" s="100">
        <v>485.13</v>
      </c>
      <c r="F1380" s="100">
        <v>0</v>
      </c>
      <c r="G1380" s="100">
        <v>0</v>
      </c>
      <c r="H1380" s="100">
        <v>0</v>
      </c>
      <c r="I1380" s="100">
        <v>0</v>
      </c>
      <c r="J1380" s="130">
        <v>485.13</v>
      </c>
      <c r="K1380" s="135" t="str">
        <f>IFERROR(VLOOKUP(C1380,'CEDARS School FRPL'!$C$4:$H$20003, 6, FALSE), "No")</f>
        <v>No</v>
      </c>
      <c r="L1380" s="94">
        <f>IFERROR(VLOOKUP($C1380,'CEDARS School FRPL'!$C$4:$G$20003,3,FALSE),"NO Enroll Rprtd")</f>
        <v>0.47110000000000002</v>
      </c>
      <c r="N1380" s="167"/>
      <c r="O1380" s="136"/>
    </row>
    <row r="1381" spans="1:15">
      <c r="A1381" s="77" t="s">
        <v>2410</v>
      </c>
      <c r="B1381" s="77" t="s">
        <v>2757</v>
      </c>
      <c r="C1381" s="3">
        <v>5078</v>
      </c>
      <c r="D1381" s="74" t="s">
        <v>1925</v>
      </c>
      <c r="E1381" s="100">
        <v>500.88</v>
      </c>
      <c r="F1381" s="100">
        <v>0</v>
      </c>
      <c r="G1381" s="100">
        <v>24.4</v>
      </c>
      <c r="H1381" s="100">
        <v>0</v>
      </c>
      <c r="I1381" s="100">
        <v>0</v>
      </c>
      <c r="J1381" s="130">
        <v>525.28</v>
      </c>
      <c r="K1381" s="135" t="str">
        <f>IFERROR(VLOOKUP(C1381,'CEDARS School FRPL'!$C$4:$H$20003, 6, FALSE), "No")</f>
        <v>No</v>
      </c>
      <c r="L1381" s="94">
        <f>IFERROR(VLOOKUP($C1381,'CEDARS School FRPL'!$C$4:$G$20003,3,FALSE),"NO Enroll Rprtd")</f>
        <v>0.2838</v>
      </c>
      <c r="N1381" s="167"/>
      <c r="O1381" s="136"/>
    </row>
    <row r="1382" spans="1:15">
      <c r="A1382" s="77" t="s">
        <v>2318</v>
      </c>
      <c r="B1382" s="77" t="s">
        <v>2758</v>
      </c>
      <c r="C1382" s="3">
        <v>2031</v>
      </c>
      <c r="D1382" s="74" t="s">
        <v>1200</v>
      </c>
      <c r="E1382" s="100">
        <v>382.66</v>
      </c>
      <c r="F1382" s="100">
        <v>0</v>
      </c>
      <c r="G1382" s="100">
        <v>34.82</v>
      </c>
      <c r="H1382" s="100">
        <v>0</v>
      </c>
      <c r="I1382" s="100">
        <v>0</v>
      </c>
      <c r="J1382" s="130">
        <v>417.48</v>
      </c>
      <c r="K1382" s="135" t="str">
        <f>IFERROR(VLOOKUP(C1382,'CEDARS School FRPL'!$C$4:$H$20003, 6, FALSE), "No")</f>
        <v>Yes</v>
      </c>
      <c r="L1382" s="94">
        <f>IFERROR(VLOOKUP($C1382,'CEDARS School FRPL'!$C$4:$G$20003,3,FALSE),"NO Enroll Rprtd")</f>
        <v>0.71099999999999997</v>
      </c>
      <c r="N1382" s="167"/>
      <c r="O1382" s="136"/>
    </row>
    <row r="1383" spans="1:15">
      <c r="A1383" s="77" t="s">
        <v>2318</v>
      </c>
      <c r="B1383" s="77" t="s">
        <v>2758</v>
      </c>
      <c r="C1383" s="3">
        <v>2999</v>
      </c>
      <c r="D1383" s="74" t="s">
        <v>1201</v>
      </c>
      <c r="E1383" s="100">
        <v>316.55</v>
      </c>
      <c r="F1383" s="100">
        <v>0</v>
      </c>
      <c r="G1383" s="100">
        <v>0</v>
      </c>
      <c r="H1383" s="100">
        <v>0</v>
      </c>
      <c r="I1383" s="100">
        <v>0</v>
      </c>
      <c r="J1383" s="130">
        <v>316.55</v>
      </c>
      <c r="K1383" s="135" t="str">
        <f>IFERROR(VLOOKUP(C1383,'CEDARS School FRPL'!$C$4:$H$20003, 6, FALSE), "No")</f>
        <v>Yes</v>
      </c>
      <c r="L1383" s="94">
        <f>IFERROR(VLOOKUP($C1383,'CEDARS School FRPL'!$C$4:$G$20003,3,FALSE),"NO Enroll Rprtd")</f>
        <v>0.75160000000000005</v>
      </c>
      <c r="N1383" s="167"/>
      <c r="O1383" s="136"/>
    </row>
    <row r="1384" spans="1:15">
      <c r="A1384" s="77" t="s">
        <v>2318</v>
      </c>
      <c r="B1384" s="77" t="s">
        <v>2758</v>
      </c>
      <c r="C1384" s="3">
        <v>3051</v>
      </c>
      <c r="D1384" s="74" t="s">
        <v>1202</v>
      </c>
      <c r="E1384" s="100">
        <v>329.01</v>
      </c>
      <c r="F1384" s="100">
        <v>0</v>
      </c>
      <c r="G1384" s="100">
        <v>0</v>
      </c>
      <c r="H1384" s="100">
        <v>0</v>
      </c>
      <c r="I1384" s="100">
        <v>0</v>
      </c>
      <c r="J1384" s="130">
        <v>329.01</v>
      </c>
      <c r="K1384" s="135" t="str">
        <f>IFERROR(VLOOKUP(C1384,'CEDARS School FRPL'!$C$4:$H$20003, 6, FALSE), "No")</f>
        <v>Yes</v>
      </c>
      <c r="L1384" s="94">
        <f>IFERROR(VLOOKUP($C1384,'CEDARS School FRPL'!$C$4:$G$20003,3,FALSE),"NO Enroll Rprtd")</f>
        <v>0.78849999999999998</v>
      </c>
      <c r="M1384" s="94"/>
      <c r="N1384" s="79"/>
      <c r="O1384" s="136"/>
    </row>
    <row r="1385" spans="1:15">
      <c r="A1385" s="77" t="s">
        <v>2318</v>
      </c>
      <c r="B1385" s="77" t="s">
        <v>2758</v>
      </c>
      <c r="C1385" s="3">
        <v>4237</v>
      </c>
      <c r="D1385" s="74" t="s">
        <v>1203</v>
      </c>
      <c r="E1385" s="100">
        <v>309.89</v>
      </c>
      <c r="F1385" s="100">
        <v>0</v>
      </c>
      <c r="G1385" s="100">
        <v>0</v>
      </c>
      <c r="H1385" s="100">
        <v>0</v>
      </c>
      <c r="I1385" s="100">
        <v>0</v>
      </c>
      <c r="J1385" s="130">
        <v>309.89</v>
      </c>
      <c r="K1385" s="135" t="str">
        <f>IFERROR(VLOOKUP(C1385,'CEDARS School FRPL'!$C$4:$H$20003, 6, FALSE), "No")</f>
        <v>Yes</v>
      </c>
      <c r="L1385" s="94">
        <f>IFERROR(VLOOKUP($C1385,'CEDARS School FRPL'!$C$4:$G$20003,3,FALSE),"NO Enroll Rprtd")</f>
        <v>0.76290000000000002</v>
      </c>
      <c r="N1385" s="167"/>
      <c r="O1385" s="136"/>
    </row>
    <row r="1386" spans="1:15">
      <c r="A1386" s="77" t="s">
        <v>2318</v>
      </c>
      <c r="B1386" s="77" t="s">
        <v>2758</v>
      </c>
      <c r="C1386" s="3">
        <v>5195</v>
      </c>
      <c r="D1386" s="74" t="s">
        <v>1204</v>
      </c>
      <c r="E1386" s="100">
        <v>1354.43</v>
      </c>
      <c r="F1386" s="100">
        <v>0</v>
      </c>
      <c r="G1386" s="100">
        <v>0</v>
      </c>
      <c r="H1386" s="100">
        <v>0</v>
      </c>
      <c r="I1386" s="100">
        <v>0</v>
      </c>
      <c r="J1386" s="130">
        <v>1354.43</v>
      </c>
      <c r="K1386" s="135" t="str">
        <f>IFERROR(VLOOKUP(C1386,'CEDARS School FRPL'!$C$4:$H$20003, 6, FALSE), "No")</f>
        <v>Yes</v>
      </c>
      <c r="L1386" s="94">
        <f>IFERROR(VLOOKUP($C1386,'CEDARS School FRPL'!$C$4:$G$20003,3,FALSE),"NO Enroll Rprtd")</f>
        <v>0.59860000000000002</v>
      </c>
      <c r="N1386" s="167"/>
      <c r="O1386" s="136"/>
    </row>
    <row r="1387" spans="1:15">
      <c r="A1387" s="77" t="s">
        <v>2318</v>
      </c>
      <c r="B1387" s="77" t="s">
        <v>2758</v>
      </c>
      <c r="C1387" s="3">
        <v>5196</v>
      </c>
      <c r="D1387" s="74" t="s">
        <v>1205</v>
      </c>
      <c r="E1387" s="100">
        <v>1297.21</v>
      </c>
      <c r="F1387" s="100">
        <v>0</v>
      </c>
      <c r="G1387" s="100">
        <v>0</v>
      </c>
      <c r="H1387" s="100">
        <v>0</v>
      </c>
      <c r="I1387" s="100">
        <v>0</v>
      </c>
      <c r="J1387" s="130">
        <v>1297.21</v>
      </c>
      <c r="K1387" s="135" t="str">
        <f>IFERROR(VLOOKUP(C1387,'CEDARS School FRPL'!$C$4:$H$20003, 6, FALSE), "No")</f>
        <v>Yes</v>
      </c>
      <c r="L1387" s="94">
        <f>IFERROR(VLOOKUP($C1387,'CEDARS School FRPL'!$C$4:$G$20003,3,FALSE),"NO Enroll Rprtd")</f>
        <v>0.60350000000000004</v>
      </c>
      <c r="N1387" s="167"/>
      <c r="O1387" s="136"/>
    </row>
    <row r="1388" spans="1:15">
      <c r="A1388" s="77" t="s">
        <v>2318</v>
      </c>
      <c r="B1388" s="77" t="s">
        <v>2758</v>
      </c>
      <c r="C1388" s="3">
        <v>5197</v>
      </c>
      <c r="D1388" s="74" t="s">
        <v>1206</v>
      </c>
      <c r="E1388" s="100">
        <v>1766.35</v>
      </c>
      <c r="F1388" s="100">
        <v>0</v>
      </c>
      <c r="G1388" s="100">
        <v>149.18</v>
      </c>
      <c r="H1388" s="100">
        <v>0</v>
      </c>
      <c r="I1388" s="100">
        <v>0</v>
      </c>
      <c r="J1388" s="130">
        <v>1915.53</v>
      </c>
      <c r="K1388" s="135" t="str">
        <f>IFERROR(VLOOKUP(C1388,'CEDARS School FRPL'!$C$4:$H$20003, 6, FALSE), "No")</f>
        <v>Yes</v>
      </c>
      <c r="L1388" s="94">
        <f>IFERROR(VLOOKUP($C1388,'CEDARS School FRPL'!$C$4:$G$20003,3,FALSE),"NO Enroll Rprtd")</f>
        <v>0.55700000000000005</v>
      </c>
      <c r="N1388" s="167"/>
      <c r="O1388" s="136"/>
    </row>
    <row r="1389" spans="1:15">
      <c r="A1389" s="137" t="s">
        <v>2318</v>
      </c>
      <c r="B1389" s="77" t="s">
        <v>2758</v>
      </c>
      <c r="C1389" s="88">
        <v>5746</v>
      </c>
      <c r="D1389" s="74" t="s">
        <v>3152</v>
      </c>
      <c r="E1389" s="100">
        <v>84.98</v>
      </c>
      <c r="F1389" s="100">
        <v>0</v>
      </c>
      <c r="G1389" s="100">
        <v>1.05</v>
      </c>
      <c r="H1389" s="100">
        <v>16.22</v>
      </c>
      <c r="I1389" s="100">
        <v>0</v>
      </c>
      <c r="J1389" s="130">
        <v>102.25</v>
      </c>
      <c r="K1389" s="135" t="str">
        <f>IFERROR(VLOOKUP(C1389,'CEDARS School FRPL'!$C$4:$H$20003, 6, FALSE), "No")</f>
        <v>Yes</v>
      </c>
      <c r="L1389" s="94">
        <f>IFERROR(VLOOKUP($C1389,'CEDARS School FRPL'!$C$4:$G$20003,3,FALSE),"NO Enroll Rprtd")</f>
        <v>0.80130000000000001</v>
      </c>
      <c r="N1389" s="167"/>
      <c r="O1389" s="136"/>
    </row>
    <row r="1390" spans="1:15">
      <c r="A1390" s="77" t="s">
        <v>2297</v>
      </c>
      <c r="B1390" s="77" t="s">
        <v>2759</v>
      </c>
      <c r="C1390" s="3">
        <v>2331</v>
      </c>
      <c r="D1390" s="74" t="s">
        <v>1134</v>
      </c>
      <c r="E1390" s="100">
        <v>248.11</v>
      </c>
      <c r="F1390" s="100">
        <v>0</v>
      </c>
      <c r="G1390" s="100">
        <v>25.79</v>
      </c>
      <c r="H1390" s="100">
        <v>5.22</v>
      </c>
      <c r="I1390" s="100">
        <v>0</v>
      </c>
      <c r="J1390" s="130">
        <v>279.12000000000006</v>
      </c>
      <c r="K1390" s="135" t="str">
        <f>IFERROR(VLOOKUP(C1390,'CEDARS School FRPL'!$C$4:$H$20003, 6, FALSE), "No")</f>
        <v>Yes</v>
      </c>
      <c r="L1390" s="94">
        <f>IFERROR(VLOOKUP($C1390,'CEDARS School FRPL'!$C$4:$G$20003,3,FALSE),"NO Enroll Rprtd")</f>
        <v>0.49509999999999998</v>
      </c>
      <c r="N1390" s="167"/>
      <c r="O1390" s="136"/>
    </row>
    <row r="1391" spans="1:15">
      <c r="A1391" s="77" t="s">
        <v>2297</v>
      </c>
      <c r="B1391" s="77" t="s">
        <v>2759</v>
      </c>
      <c r="C1391" s="3">
        <v>3239</v>
      </c>
      <c r="D1391" s="74" t="s">
        <v>1135</v>
      </c>
      <c r="E1391" s="100">
        <v>383.22</v>
      </c>
      <c r="F1391" s="100">
        <v>17.670000000000002</v>
      </c>
      <c r="G1391" s="100">
        <v>0</v>
      </c>
      <c r="H1391" s="100">
        <v>0</v>
      </c>
      <c r="I1391" s="100">
        <v>0</v>
      </c>
      <c r="J1391" s="130">
        <v>400.89000000000004</v>
      </c>
      <c r="K1391" s="135" t="str">
        <f>IFERROR(VLOOKUP(C1391,'CEDARS School FRPL'!$C$4:$H$20003, 6, FALSE), "No")</f>
        <v>Yes</v>
      </c>
      <c r="L1391" s="94">
        <f>IFERROR(VLOOKUP($C1391,'CEDARS School FRPL'!$C$4:$G$20003,3,FALSE),"NO Enroll Rprtd")</f>
        <v>0.51980000000000004</v>
      </c>
      <c r="N1391" s="167"/>
      <c r="O1391" s="136"/>
    </row>
    <row r="1392" spans="1:15">
      <c r="A1392" s="77" t="s">
        <v>2297</v>
      </c>
      <c r="B1392" s="77" t="s">
        <v>2759</v>
      </c>
      <c r="C1392" s="3">
        <v>4335</v>
      </c>
      <c r="D1392" s="74" t="s">
        <v>1136</v>
      </c>
      <c r="E1392" s="100">
        <v>193.11</v>
      </c>
      <c r="F1392" s="100">
        <v>0</v>
      </c>
      <c r="G1392" s="100">
        <v>0</v>
      </c>
      <c r="H1392" s="100">
        <v>0</v>
      </c>
      <c r="I1392" s="100">
        <v>0</v>
      </c>
      <c r="J1392" s="130">
        <v>193.11</v>
      </c>
      <c r="K1392" s="135" t="str">
        <f>IFERROR(VLOOKUP(C1392,'CEDARS School FRPL'!$C$4:$H$20003, 6, FALSE), "No")</f>
        <v>Yes</v>
      </c>
      <c r="L1392" s="94">
        <f>IFERROR(VLOOKUP($C1392,'CEDARS School FRPL'!$C$4:$G$20003,3,FALSE),"NO Enroll Rprtd")</f>
        <v>0.53959999999999997</v>
      </c>
      <c r="N1392" s="167"/>
      <c r="O1392" s="136"/>
    </row>
    <row r="1393" spans="1:15">
      <c r="A1393" s="77" t="s">
        <v>2395</v>
      </c>
      <c r="B1393" s="77" t="s">
        <v>2760</v>
      </c>
      <c r="C1393" s="3">
        <v>2049</v>
      </c>
      <c r="D1393" s="74" t="s">
        <v>1830</v>
      </c>
      <c r="E1393" s="100">
        <v>40.619999999999997</v>
      </c>
      <c r="F1393" s="100">
        <v>0</v>
      </c>
      <c r="G1393" s="100">
        <v>0</v>
      </c>
      <c r="H1393" s="100">
        <v>0</v>
      </c>
      <c r="I1393" s="100">
        <v>0</v>
      </c>
      <c r="J1393" s="130">
        <v>40.619999999999997</v>
      </c>
      <c r="K1393" s="135" t="str">
        <f>IFERROR(VLOOKUP(C1393,'CEDARS School FRPL'!$C$4:$H$20003, 6, FALSE), "No")</f>
        <v>Yes</v>
      </c>
      <c r="L1393" s="94">
        <f>IFERROR(VLOOKUP($C1393,'CEDARS School FRPL'!$C$4:$G$20003,3,FALSE),"NO Enroll Rprtd")</f>
        <v>0.71619999999999995</v>
      </c>
      <c r="N1393" s="167"/>
      <c r="O1393" s="136"/>
    </row>
    <row r="1394" spans="1:15">
      <c r="A1394" s="137" t="s">
        <v>2351</v>
      </c>
      <c r="B1394" s="77" t="s">
        <v>2761</v>
      </c>
      <c r="C1394" s="88">
        <v>1892</v>
      </c>
      <c r="D1394" s="74" t="s">
        <v>1447</v>
      </c>
      <c r="E1394" s="100">
        <v>327.87</v>
      </c>
      <c r="F1394" s="100">
        <v>0</v>
      </c>
      <c r="G1394" s="100">
        <v>0.17</v>
      </c>
      <c r="H1394" s="100">
        <v>0</v>
      </c>
      <c r="I1394" s="100">
        <v>0</v>
      </c>
      <c r="J1394" s="130">
        <v>328.04</v>
      </c>
      <c r="K1394" s="135" t="str">
        <f>IFERROR(VLOOKUP(C1394,'CEDARS School FRPL'!$C$4:$H$20003, 6, FALSE), "No")</f>
        <v>No</v>
      </c>
      <c r="L1394" s="94">
        <f>IFERROR(VLOOKUP($C1394,'CEDARS School FRPL'!$C$4:$G$20003,3,FALSE),"NO Enroll Rprtd")</f>
        <v>5.2600000000000001E-2</v>
      </c>
      <c r="N1394" s="167"/>
      <c r="O1394" s="136"/>
    </row>
    <row r="1395" spans="1:15">
      <c r="A1395" s="77" t="s">
        <v>2351</v>
      </c>
      <c r="B1395" s="77" t="s">
        <v>2761</v>
      </c>
      <c r="C1395" s="3">
        <v>2749</v>
      </c>
      <c r="D1395" s="74" t="s">
        <v>1448</v>
      </c>
      <c r="E1395" s="100">
        <v>151.97</v>
      </c>
      <c r="F1395" s="100">
        <v>0</v>
      </c>
      <c r="G1395" s="100">
        <v>0</v>
      </c>
      <c r="H1395" s="100">
        <v>0</v>
      </c>
      <c r="I1395" s="100">
        <v>0</v>
      </c>
      <c r="J1395" s="130">
        <v>151.97</v>
      </c>
      <c r="K1395" s="135" t="str">
        <f>IFERROR(VLOOKUP(C1395,'CEDARS School FRPL'!$C$4:$H$20003, 6, FALSE), "No")</f>
        <v>No</v>
      </c>
      <c r="L1395" s="94">
        <f>IFERROR(VLOOKUP($C1395,'CEDARS School FRPL'!$C$4:$G$20003,3,FALSE),"NO Enroll Rprtd")</f>
        <v>0.39279999999999998</v>
      </c>
      <c r="N1395" s="167"/>
      <c r="O1395" s="136"/>
    </row>
    <row r="1396" spans="1:15">
      <c r="A1396" t="s">
        <v>2351</v>
      </c>
      <c r="B1396" s="77" t="s">
        <v>2761</v>
      </c>
      <c r="C1396" s="3">
        <v>2750</v>
      </c>
      <c r="D1396" s="74" t="s">
        <v>1449</v>
      </c>
      <c r="E1396" s="100">
        <v>166.38</v>
      </c>
      <c r="F1396" s="100">
        <v>0</v>
      </c>
      <c r="G1396" s="100">
        <v>4.0599999999999996</v>
      </c>
      <c r="H1396" s="100">
        <v>0</v>
      </c>
      <c r="I1396" s="100">
        <v>0</v>
      </c>
      <c r="J1396" s="130">
        <v>170.44</v>
      </c>
      <c r="K1396" s="135" t="str">
        <f>IFERROR(VLOOKUP(C1396,'CEDARS School FRPL'!$C$4:$H$20003, 6, FALSE), "No")</f>
        <v>No</v>
      </c>
      <c r="L1396" s="94">
        <f>IFERROR(VLOOKUP($C1396,'CEDARS School FRPL'!$C$4:$G$20003,3,FALSE),"NO Enroll Rprtd")</f>
        <v>0.48249999999999998</v>
      </c>
      <c r="N1396" s="167"/>
      <c r="O1396" s="136"/>
    </row>
    <row r="1397" spans="1:15">
      <c r="A1397" s="77" t="s">
        <v>2351</v>
      </c>
      <c r="B1397" s="77" t="s">
        <v>2761</v>
      </c>
      <c r="C1397" s="3">
        <v>3808</v>
      </c>
      <c r="D1397" s="74" t="s">
        <v>1450</v>
      </c>
      <c r="E1397" s="100">
        <v>6</v>
      </c>
      <c r="F1397" s="100">
        <v>0</v>
      </c>
      <c r="G1397" s="100">
        <v>0</v>
      </c>
      <c r="H1397" s="100">
        <v>0</v>
      </c>
      <c r="I1397" s="100">
        <v>0</v>
      </c>
      <c r="J1397" s="130">
        <v>6</v>
      </c>
      <c r="K1397" s="135" t="str">
        <f>IFERROR(VLOOKUP(C1397,'CEDARS School FRPL'!$C$4:$H$20003, 6, FALSE), "No")</f>
        <v>No</v>
      </c>
      <c r="L1397" s="94">
        <f>IFERROR(VLOOKUP($C1397,'CEDARS School FRPL'!$C$4:$G$20003,3,FALSE),"NO Enroll Rprtd")</f>
        <v>0</v>
      </c>
      <c r="N1397" s="167"/>
      <c r="O1397" s="136"/>
    </row>
    <row r="1398" spans="1:15">
      <c r="A1398" s="77" t="s">
        <v>2351</v>
      </c>
      <c r="B1398" s="77" t="s">
        <v>2761</v>
      </c>
      <c r="C1398" s="3">
        <v>4558</v>
      </c>
      <c r="D1398" s="74" t="s">
        <v>1451</v>
      </c>
      <c r="E1398" s="100">
        <v>99.17</v>
      </c>
      <c r="F1398" s="100">
        <v>0</v>
      </c>
      <c r="G1398" s="100">
        <v>0</v>
      </c>
      <c r="H1398" s="100">
        <v>0</v>
      </c>
      <c r="I1398" s="100">
        <v>0</v>
      </c>
      <c r="J1398" s="130">
        <v>99.17</v>
      </c>
      <c r="K1398" s="135" t="str">
        <f>IFERROR(VLOOKUP(C1398,'CEDARS School FRPL'!$C$4:$H$20003, 6, FALSE), "No")</f>
        <v>No</v>
      </c>
      <c r="L1398" s="94">
        <f>IFERROR(VLOOKUP($C1398,'CEDARS School FRPL'!$C$4:$G$20003,3,FALSE),"NO Enroll Rprtd")</f>
        <v>0.40920000000000001</v>
      </c>
      <c r="N1398" s="167"/>
      <c r="O1398" s="136"/>
    </row>
    <row r="1399" spans="1:15">
      <c r="A1399" s="77" t="s">
        <v>2351</v>
      </c>
      <c r="B1399" s="77" t="s">
        <v>2761</v>
      </c>
      <c r="C1399" s="3">
        <v>5555</v>
      </c>
      <c r="D1399" s="74" t="s">
        <v>2924</v>
      </c>
      <c r="E1399" s="100">
        <v>23.44</v>
      </c>
      <c r="F1399" s="100">
        <v>0</v>
      </c>
      <c r="G1399" s="100">
        <v>0</v>
      </c>
      <c r="H1399" s="100">
        <v>0</v>
      </c>
      <c r="I1399" s="100">
        <v>0</v>
      </c>
      <c r="J1399" s="130">
        <v>23.44</v>
      </c>
      <c r="K1399" s="135" t="str">
        <f>IFERROR(VLOOKUP(C1399,'CEDARS School FRPL'!$C$4:$H$20003, 6, FALSE), "No")</f>
        <v>No</v>
      </c>
      <c r="L1399" s="94">
        <f>IFERROR(VLOOKUP($C1399,'CEDARS School FRPL'!$C$4:$G$20003,3,FALSE),"NO Enroll Rprtd")</f>
        <v>0.43690000000000001</v>
      </c>
      <c r="N1399" s="167"/>
      <c r="O1399" s="136"/>
    </row>
    <row r="1400" spans="1:15">
      <c r="A1400" s="77" t="s">
        <v>2380</v>
      </c>
      <c r="B1400" s="77" t="s">
        <v>2762</v>
      </c>
      <c r="C1400" s="3">
        <v>3723</v>
      </c>
      <c r="D1400" s="74" t="s">
        <v>1734</v>
      </c>
      <c r="E1400" s="100">
        <v>76.89</v>
      </c>
      <c r="F1400" s="100">
        <v>0</v>
      </c>
      <c r="G1400" s="100">
        <v>0</v>
      </c>
      <c r="H1400" s="100">
        <v>0</v>
      </c>
      <c r="I1400" s="100">
        <v>0</v>
      </c>
      <c r="J1400" s="130">
        <v>76.89</v>
      </c>
      <c r="K1400" s="135" t="str">
        <f>IFERROR(VLOOKUP(C1400,'CEDARS School FRPL'!$C$4:$H$20003, 6, FALSE), "No")</f>
        <v>No</v>
      </c>
      <c r="L1400" s="94">
        <f>IFERROR(VLOOKUP($C1400,'CEDARS School FRPL'!$C$4:$G$20003,3,FALSE),"NO Enroll Rprtd")</f>
        <v>3.5999999999999997E-2</v>
      </c>
      <c r="N1400" s="167"/>
      <c r="O1400" s="136"/>
    </row>
    <row r="1401" spans="1:15">
      <c r="A1401" s="77" t="s">
        <v>2206</v>
      </c>
      <c r="B1401" s="77" t="s">
        <v>2763</v>
      </c>
      <c r="C1401" s="3">
        <v>2136</v>
      </c>
      <c r="D1401" s="74" t="s">
        <v>2985</v>
      </c>
      <c r="E1401" s="100">
        <v>42.93</v>
      </c>
      <c r="F1401" s="100">
        <v>0</v>
      </c>
      <c r="G1401" s="100">
        <v>0</v>
      </c>
      <c r="H1401" s="100">
        <v>0</v>
      </c>
      <c r="I1401" s="100">
        <v>0</v>
      </c>
      <c r="J1401" s="130">
        <v>42.93</v>
      </c>
      <c r="K1401" s="135" t="str">
        <f>IFERROR(VLOOKUP(C1401,'CEDARS School FRPL'!$C$4:$H$20003, 6, FALSE), "No")</f>
        <v>Yes</v>
      </c>
      <c r="L1401" s="94">
        <f>IFERROR(VLOOKUP($C1401,'CEDARS School FRPL'!$C$4:$G$20003,3,FALSE),"NO Enroll Rprtd")</f>
        <v>0.53920000000000001</v>
      </c>
      <c r="N1401" s="167"/>
      <c r="O1401" s="136"/>
    </row>
    <row r="1402" spans="1:15">
      <c r="A1402" s="77" t="s">
        <v>2198</v>
      </c>
      <c r="B1402" s="77" t="s">
        <v>2764</v>
      </c>
      <c r="C1402" s="3">
        <v>2666</v>
      </c>
      <c r="D1402" s="74" t="s">
        <v>331</v>
      </c>
      <c r="E1402" s="100">
        <v>108.11</v>
      </c>
      <c r="F1402" s="100">
        <v>0</v>
      </c>
      <c r="G1402" s="100">
        <v>0</v>
      </c>
      <c r="H1402" s="100">
        <v>0</v>
      </c>
      <c r="I1402" s="100">
        <v>0</v>
      </c>
      <c r="J1402" s="130">
        <v>108.11</v>
      </c>
      <c r="K1402" s="135" t="str">
        <f>IFERROR(VLOOKUP(C1402,'CEDARS School FRPL'!$C$4:$H$20003, 6, FALSE), "No")</f>
        <v>Yes</v>
      </c>
      <c r="L1402" s="94">
        <f>IFERROR(VLOOKUP($C1402,'CEDARS School FRPL'!$C$4:$G$20003,3,FALSE),"NO Enroll Rprtd")</f>
        <v>0.8165</v>
      </c>
      <c r="N1402" s="167"/>
      <c r="O1402" s="136"/>
    </row>
    <row r="1403" spans="1:15">
      <c r="A1403" s="77" t="s">
        <v>2324</v>
      </c>
      <c r="B1403" s="77" t="s">
        <v>2765</v>
      </c>
      <c r="C1403" s="3">
        <v>2422</v>
      </c>
      <c r="D1403" s="74" t="s">
        <v>1230</v>
      </c>
      <c r="E1403" s="100">
        <v>271.35000000000002</v>
      </c>
      <c r="F1403" s="100">
        <v>0</v>
      </c>
      <c r="G1403" s="100">
        <v>0</v>
      </c>
      <c r="H1403" s="100">
        <v>0</v>
      </c>
      <c r="I1403" s="100">
        <v>0</v>
      </c>
      <c r="J1403" s="130">
        <v>271.35000000000002</v>
      </c>
      <c r="K1403" s="135" t="str">
        <f>IFERROR(VLOOKUP(C1403,'CEDARS School FRPL'!$C$4:$H$20003, 6, FALSE), "No")</f>
        <v>Yes</v>
      </c>
      <c r="L1403" s="94">
        <f>IFERROR(VLOOKUP($C1403,'CEDARS School FRPL'!$C$4:$G$20003,3,FALSE),"NO Enroll Rprtd")</f>
        <v>0.66979999999999995</v>
      </c>
      <c r="N1403" s="167"/>
      <c r="O1403" s="136"/>
    </row>
    <row r="1404" spans="1:15">
      <c r="A1404" t="s">
        <v>2324</v>
      </c>
      <c r="B1404" s="77" t="s">
        <v>2765</v>
      </c>
      <c r="C1404" s="3">
        <v>2706</v>
      </c>
      <c r="D1404" s="74" t="s">
        <v>1231</v>
      </c>
      <c r="E1404" s="100">
        <v>229.23</v>
      </c>
      <c r="F1404" s="100">
        <v>0</v>
      </c>
      <c r="G1404" s="100">
        <v>11.52</v>
      </c>
      <c r="H1404" s="100">
        <v>0</v>
      </c>
      <c r="I1404" s="100">
        <v>0</v>
      </c>
      <c r="J1404" s="130">
        <v>240.75</v>
      </c>
      <c r="K1404" s="135" t="str">
        <f>IFERROR(VLOOKUP(C1404,'CEDARS School FRPL'!$C$4:$H$20003, 6, FALSE), "No")</f>
        <v>Yes</v>
      </c>
      <c r="L1404" s="94">
        <f>IFERROR(VLOOKUP($C1404,'CEDARS School FRPL'!$C$4:$G$20003,3,FALSE),"NO Enroll Rprtd")</f>
        <v>0.69679999999999997</v>
      </c>
      <c r="N1404" s="167"/>
      <c r="O1404" s="136"/>
    </row>
    <row r="1405" spans="1:15">
      <c r="A1405" s="77" t="s">
        <v>2341</v>
      </c>
      <c r="B1405" s="77" t="s">
        <v>2766</v>
      </c>
      <c r="C1405" s="3">
        <v>2360</v>
      </c>
      <c r="D1405" s="74" t="s">
        <v>3203</v>
      </c>
      <c r="E1405" s="100">
        <v>572.03</v>
      </c>
      <c r="F1405" s="100">
        <v>0</v>
      </c>
      <c r="G1405" s="100">
        <v>0</v>
      </c>
      <c r="H1405" s="100">
        <v>0</v>
      </c>
      <c r="I1405" s="100">
        <v>0</v>
      </c>
      <c r="J1405" s="130">
        <v>572.03</v>
      </c>
      <c r="K1405" s="135" t="str">
        <f>IFERROR(VLOOKUP(C1405,'CEDARS School FRPL'!$C$4:$H$20003, 6, FALSE), "No")</f>
        <v>No</v>
      </c>
      <c r="L1405" s="94">
        <f>IFERROR(VLOOKUP($C1405,'CEDARS School FRPL'!$C$4:$G$20003,3,FALSE),"NO Enroll Rprtd")</f>
        <v>0.3251</v>
      </c>
      <c r="N1405" s="167"/>
      <c r="O1405" s="136"/>
    </row>
    <row r="1406" spans="1:15">
      <c r="A1406" s="77" t="s">
        <v>2341</v>
      </c>
      <c r="B1406" s="77" t="s">
        <v>2766</v>
      </c>
      <c r="C1406" s="3">
        <v>2942</v>
      </c>
      <c r="D1406" s="74" t="s">
        <v>1337</v>
      </c>
      <c r="E1406" s="100">
        <v>844.59</v>
      </c>
      <c r="F1406" s="100">
        <v>0</v>
      </c>
      <c r="G1406" s="100">
        <v>34.119999999999997</v>
      </c>
      <c r="H1406" s="100">
        <v>10.11</v>
      </c>
      <c r="I1406" s="100">
        <v>0</v>
      </c>
      <c r="J1406" s="130">
        <v>888.82</v>
      </c>
      <c r="K1406" s="135" t="str">
        <f>IFERROR(VLOOKUP(C1406,'CEDARS School FRPL'!$C$4:$H$20003, 6, FALSE), "No")</f>
        <v>No</v>
      </c>
      <c r="L1406" s="94">
        <f>IFERROR(VLOOKUP($C1406,'CEDARS School FRPL'!$C$4:$G$20003,3,FALSE),"NO Enroll Rprtd")</f>
        <v>0.31730000000000003</v>
      </c>
      <c r="N1406" s="167"/>
      <c r="O1406" s="136"/>
    </row>
    <row r="1407" spans="1:15">
      <c r="A1407" s="77" t="s">
        <v>2341</v>
      </c>
      <c r="B1407" s="77" t="s">
        <v>2766</v>
      </c>
      <c r="C1407" s="3">
        <v>4262</v>
      </c>
      <c r="D1407" s="74" t="s">
        <v>1338</v>
      </c>
      <c r="E1407" s="100">
        <v>646.33000000000004</v>
      </c>
      <c r="F1407" s="100">
        <v>0</v>
      </c>
      <c r="G1407" s="100">
        <v>0</v>
      </c>
      <c r="H1407" s="100">
        <v>0</v>
      </c>
      <c r="I1407" s="100">
        <v>0</v>
      </c>
      <c r="J1407" s="130">
        <v>646.33000000000004</v>
      </c>
      <c r="K1407" s="135" t="str">
        <f>IFERROR(VLOOKUP(C1407,'CEDARS School FRPL'!$C$4:$H$20003, 6, FALSE), "No")</f>
        <v>No</v>
      </c>
      <c r="L1407" s="94">
        <f>IFERROR(VLOOKUP($C1407,'CEDARS School FRPL'!$C$4:$G$20003,3,FALSE),"NO Enroll Rprtd")</f>
        <v>0.35580000000000001</v>
      </c>
      <c r="N1407" s="167"/>
      <c r="O1407" s="136"/>
    </row>
    <row r="1408" spans="1:15">
      <c r="A1408" s="77" t="s">
        <v>2341</v>
      </c>
      <c r="B1408" s="77" t="s">
        <v>2766</v>
      </c>
      <c r="C1408" s="3">
        <v>4547</v>
      </c>
      <c r="D1408" s="74" t="s">
        <v>1339</v>
      </c>
      <c r="E1408" s="100">
        <v>680.09</v>
      </c>
      <c r="F1408" s="100">
        <v>0</v>
      </c>
      <c r="G1408" s="100">
        <v>0</v>
      </c>
      <c r="H1408" s="100">
        <v>0</v>
      </c>
      <c r="I1408" s="100">
        <v>0</v>
      </c>
      <c r="J1408" s="130">
        <v>680.09</v>
      </c>
      <c r="K1408" s="135" t="str">
        <f>IFERROR(VLOOKUP(C1408,'CEDARS School FRPL'!$C$4:$H$20003, 6, FALSE), "No")</f>
        <v>No</v>
      </c>
      <c r="L1408" s="94">
        <f>IFERROR(VLOOKUP($C1408,'CEDARS School FRPL'!$C$4:$G$20003,3,FALSE),"NO Enroll Rprtd")</f>
        <v>0.32379999999999998</v>
      </c>
      <c r="N1408" s="167"/>
      <c r="O1408" s="136"/>
    </row>
    <row r="1409" spans="1:15">
      <c r="A1409" s="77" t="s">
        <v>2157</v>
      </c>
      <c r="B1409" s="77" t="s">
        <v>2767</v>
      </c>
      <c r="C1409" s="3">
        <v>2902</v>
      </c>
      <c r="D1409" s="74" t="s">
        <v>5</v>
      </c>
      <c r="E1409" s="100">
        <v>532.73</v>
      </c>
      <c r="F1409" s="100">
        <v>0</v>
      </c>
      <c r="G1409" s="100">
        <v>0</v>
      </c>
      <c r="H1409" s="100">
        <v>0</v>
      </c>
      <c r="I1409" s="100">
        <v>0</v>
      </c>
      <c r="J1409" s="130">
        <v>532.73</v>
      </c>
      <c r="K1409" s="135" t="str">
        <f>IFERROR(VLOOKUP(C1409,'CEDARS School FRPL'!$C$4:$H$20003, 6, FALSE), "No")</f>
        <v>Yes</v>
      </c>
      <c r="L1409" s="94">
        <f>IFERROR(VLOOKUP($C1409,'CEDARS School FRPL'!$C$4:$G$20003,3,FALSE),"NO Enroll Rprtd")</f>
        <v>0.80449999999999999</v>
      </c>
      <c r="N1409" s="167"/>
      <c r="O1409" s="136"/>
    </row>
    <row r="1410" spans="1:15">
      <c r="A1410" s="77" t="s">
        <v>2157</v>
      </c>
      <c r="B1410" s="77" t="s">
        <v>2767</v>
      </c>
      <c r="C1410" s="3">
        <v>2961</v>
      </c>
      <c r="D1410" s="74" t="s">
        <v>6</v>
      </c>
      <c r="E1410" s="100">
        <v>574.66</v>
      </c>
      <c r="F1410" s="100">
        <v>16.71</v>
      </c>
      <c r="G1410" s="100">
        <v>0</v>
      </c>
      <c r="H1410" s="100">
        <v>0</v>
      </c>
      <c r="I1410" s="100">
        <v>0</v>
      </c>
      <c r="J1410" s="130">
        <v>591.37</v>
      </c>
      <c r="K1410" s="135" t="str">
        <f>IFERROR(VLOOKUP(C1410,'CEDARS School FRPL'!$C$4:$H$20003, 6, FALSE), "No")</f>
        <v>Yes</v>
      </c>
      <c r="L1410" s="94">
        <f>IFERROR(VLOOKUP($C1410,'CEDARS School FRPL'!$C$4:$G$20003,3,FALSE),"NO Enroll Rprtd")</f>
        <v>0.80359999999999998</v>
      </c>
      <c r="N1410" s="167"/>
      <c r="O1410" s="136"/>
    </row>
    <row r="1411" spans="1:15">
      <c r="A1411" t="s">
        <v>2157</v>
      </c>
      <c r="B1411" s="77" t="s">
        <v>2767</v>
      </c>
      <c r="C1411" s="3">
        <v>3015</v>
      </c>
      <c r="D1411" s="74" t="s">
        <v>7</v>
      </c>
      <c r="E1411" s="100">
        <v>1216.71</v>
      </c>
      <c r="F1411" s="100">
        <v>0</v>
      </c>
      <c r="G1411" s="100">
        <v>104.77</v>
      </c>
      <c r="H1411" s="100">
        <v>0</v>
      </c>
      <c r="I1411" s="100">
        <v>0</v>
      </c>
      <c r="J1411" s="130">
        <v>1321.48</v>
      </c>
      <c r="K1411" s="135" t="str">
        <f>IFERROR(VLOOKUP(C1411,'CEDARS School FRPL'!$C$4:$H$20003, 6, FALSE), "No")</f>
        <v>Yes</v>
      </c>
      <c r="L1411" s="94">
        <f>IFERROR(VLOOKUP($C1411,'CEDARS School FRPL'!$C$4:$G$20003,3,FALSE),"NO Enroll Rprtd")</f>
        <v>0.79910000000000003</v>
      </c>
      <c r="N1411" s="167"/>
      <c r="O1411" s="136"/>
    </row>
    <row r="1412" spans="1:15">
      <c r="A1412" s="77" t="s">
        <v>2157</v>
      </c>
      <c r="B1412" s="77" t="s">
        <v>2767</v>
      </c>
      <c r="C1412" s="3">
        <v>3471</v>
      </c>
      <c r="D1412" s="74" t="s">
        <v>8</v>
      </c>
      <c r="E1412" s="100">
        <v>702.62</v>
      </c>
      <c r="F1412" s="100">
        <v>0</v>
      </c>
      <c r="G1412" s="100">
        <v>0</v>
      </c>
      <c r="H1412" s="100">
        <v>0</v>
      </c>
      <c r="I1412" s="100">
        <v>0</v>
      </c>
      <c r="J1412" s="130">
        <v>702.62</v>
      </c>
      <c r="K1412" s="135" t="str">
        <f>IFERROR(VLOOKUP(C1412,'CEDARS School FRPL'!$C$4:$H$20003, 6, FALSE), "No")</f>
        <v>Yes</v>
      </c>
      <c r="L1412" s="94">
        <f>IFERROR(VLOOKUP($C1412,'CEDARS School FRPL'!$C$4:$G$20003,3,FALSE),"NO Enroll Rprtd")</f>
        <v>0.82340000000000002</v>
      </c>
      <c r="N1412" s="167"/>
      <c r="O1412" s="136"/>
    </row>
    <row r="1413" spans="1:15">
      <c r="A1413" s="77" t="s">
        <v>2157</v>
      </c>
      <c r="B1413" s="77" t="s">
        <v>2767</v>
      </c>
      <c r="C1413" s="3">
        <v>3730</v>
      </c>
      <c r="D1413" s="74" t="s">
        <v>9</v>
      </c>
      <c r="E1413" s="100">
        <v>570.66999999999996</v>
      </c>
      <c r="F1413" s="100">
        <v>32.590000000000003</v>
      </c>
      <c r="G1413" s="100">
        <v>0</v>
      </c>
      <c r="H1413" s="100">
        <v>0</v>
      </c>
      <c r="I1413" s="100">
        <v>0</v>
      </c>
      <c r="J1413" s="130">
        <v>603.26</v>
      </c>
      <c r="K1413" s="135" t="str">
        <f>IFERROR(VLOOKUP(C1413,'CEDARS School FRPL'!$C$4:$H$20003, 6, FALSE), "No")</f>
        <v>Yes</v>
      </c>
      <c r="L1413" s="94">
        <f>IFERROR(VLOOKUP($C1413,'CEDARS School FRPL'!$C$4:$G$20003,3,FALSE),"NO Enroll Rprtd")</f>
        <v>0.76719999999999999</v>
      </c>
      <c r="N1413" s="167"/>
      <c r="O1413" s="136"/>
    </row>
    <row r="1414" spans="1:15">
      <c r="A1414" s="77" t="s">
        <v>2157</v>
      </c>
      <c r="B1414" s="77" t="s">
        <v>2767</v>
      </c>
      <c r="C1414" s="3">
        <v>5285</v>
      </c>
      <c r="D1414" s="74" t="s">
        <v>10</v>
      </c>
      <c r="E1414" s="100">
        <v>612.11</v>
      </c>
      <c r="F1414" s="100">
        <v>0</v>
      </c>
      <c r="G1414" s="100">
        <v>0</v>
      </c>
      <c r="H1414" s="100">
        <v>0</v>
      </c>
      <c r="I1414" s="100">
        <v>0</v>
      </c>
      <c r="J1414" s="130">
        <v>612.11</v>
      </c>
      <c r="K1414" s="135" t="str">
        <f>IFERROR(VLOOKUP(C1414,'CEDARS School FRPL'!$C$4:$H$20003, 6, FALSE), "No")</f>
        <v>Yes</v>
      </c>
      <c r="L1414" s="94">
        <f>IFERROR(VLOOKUP($C1414,'CEDARS School FRPL'!$C$4:$G$20003,3,FALSE),"NO Enroll Rprtd")</f>
        <v>0.79890000000000005</v>
      </c>
      <c r="N1414" s="167"/>
      <c r="O1414" s="136"/>
    </row>
    <row r="1415" spans="1:15">
      <c r="A1415" s="77" t="s">
        <v>2157</v>
      </c>
      <c r="B1415" s="77" t="s">
        <v>2767</v>
      </c>
      <c r="C1415" s="3">
        <v>5367</v>
      </c>
      <c r="D1415" s="74" t="s">
        <v>11</v>
      </c>
      <c r="E1415" s="100">
        <v>127.36</v>
      </c>
      <c r="F1415" s="100">
        <v>0</v>
      </c>
      <c r="G1415" s="100">
        <v>0</v>
      </c>
      <c r="H1415" s="100">
        <v>0</v>
      </c>
      <c r="I1415" s="100">
        <v>0</v>
      </c>
      <c r="J1415" s="130">
        <v>127.36</v>
      </c>
      <c r="K1415" s="135" t="str">
        <f>IFERROR(VLOOKUP(C1415,'CEDARS School FRPL'!$C$4:$H$20003, 6, FALSE), "No")</f>
        <v>Yes</v>
      </c>
      <c r="L1415" s="94">
        <f>IFERROR(VLOOKUP($C1415,'CEDARS School FRPL'!$C$4:$G$20003,3,FALSE),"NO Enroll Rprtd")</f>
        <v>0.91679999999999995</v>
      </c>
      <c r="N1415" s="167"/>
      <c r="O1415" s="136"/>
    </row>
    <row r="1416" spans="1:15">
      <c r="A1416" s="77" t="s">
        <v>2157</v>
      </c>
      <c r="B1416" s="77" t="s">
        <v>2767</v>
      </c>
      <c r="C1416" s="3">
        <v>5528</v>
      </c>
      <c r="D1416" s="74" t="s">
        <v>3046</v>
      </c>
      <c r="E1416" s="100">
        <v>0.21</v>
      </c>
      <c r="F1416" s="100">
        <v>22.25</v>
      </c>
      <c r="G1416" s="100">
        <v>0</v>
      </c>
      <c r="H1416" s="100">
        <v>0</v>
      </c>
      <c r="I1416" s="100">
        <v>0</v>
      </c>
      <c r="J1416" s="130">
        <v>22.46</v>
      </c>
      <c r="K1416" s="135" t="str">
        <f>IFERROR(VLOOKUP(C1416,'CEDARS School FRPL'!$C$4:$H$20003, 6, FALSE), "No")</f>
        <v>Yes</v>
      </c>
      <c r="L1416" s="94">
        <f>IFERROR(VLOOKUP($C1416,'CEDARS School FRPL'!$C$4:$G$20003,3,FALSE),"NO Enroll Rprtd")</f>
        <v>0.69089999999999996</v>
      </c>
      <c r="N1416" s="167"/>
      <c r="O1416" s="136"/>
    </row>
    <row r="1417" spans="1:15">
      <c r="A1417" s="77" t="s">
        <v>2157</v>
      </c>
      <c r="B1417" s="77" t="s">
        <v>2767</v>
      </c>
      <c r="C1417" s="3">
        <v>5634</v>
      </c>
      <c r="D1417" s="74" t="s">
        <v>3037</v>
      </c>
      <c r="E1417" s="100">
        <v>0</v>
      </c>
      <c r="F1417" s="100">
        <v>0</v>
      </c>
      <c r="G1417" s="100">
        <v>0</v>
      </c>
      <c r="H1417" s="100">
        <v>20.11</v>
      </c>
      <c r="I1417" s="100">
        <v>0</v>
      </c>
      <c r="J1417" s="130">
        <v>20.11</v>
      </c>
      <c r="K1417" s="135" t="str">
        <f>IFERROR(VLOOKUP(C1417,'CEDARS School FRPL'!$C$4:$H$20003, 6, FALSE), "No")</f>
        <v>Yes</v>
      </c>
      <c r="L1417" s="94">
        <f>IFERROR(VLOOKUP($C1417,'CEDARS School FRPL'!$C$4:$G$20003,3,FALSE),"NO Enroll Rprtd")</f>
        <v>0.82169999999999999</v>
      </c>
      <c r="N1417" s="167"/>
      <c r="O1417" s="136"/>
    </row>
    <row r="1418" spans="1:15">
      <c r="A1418" s="77" t="s">
        <v>2200</v>
      </c>
      <c r="B1418" s="77" t="s">
        <v>2768</v>
      </c>
      <c r="C1418" s="3">
        <v>2502</v>
      </c>
      <c r="D1418" s="74" t="s">
        <v>338</v>
      </c>
      <c r="E1418" s="100">
        <v>30.11</v>
      </c>
      <c r="F1418" s="100">
        <v>1</v>
      </c>
      <c r="G1418" s="100">
        <v>0</v>
      </c>
      <c r="H1418" s="100">
        <v>0</v>
      </c>
      <c r="I1418" s="100">
        <v>0</v>
      </c>
      <c r="J1418" s="130">
        <v>31.11</v>
      </c>
      <c r="K1418" s="135" t="str">
        <f>IFERROR(VLOOKUP(C1418,'CEDARS School FRPL'!$C$4:$H$20003, 6, FALSE), "No")</f>
        <v>Yes</v>
      </c>
      <c r="L1418" s="94">
        <f>IFERROR(VLOOKUP($C1418,'CEDARS School FRPL'!$C$4:$G$20003,3,FALSE),"NO Enroll Rprtd")</f>
        <v>0.63239999999999996</v>
      </c>
      <c r="N1418" s="167"/>
      <c r="O1418" s="136"/>
    </row>
    <row r="1419" spans="1:15">
      <c r="A1419" s="77" t="s">
        <v>2436</v>
      </c>
      <c r="B1419" s="77" t="s">
        <v>2769</v>
      </c>
      <c r="C1419" s="3">
        <v>1961</v>
      </c>
      <c r="D1419" s="74" t="s">
        <v>2046</v>
      </c>
      <c r="E1419" s="100">
        <v>32</v>
      </c>
      <c r="F1419" s="100">
        <v>0</v>
      </c>
      <c r="G1419" s="100">
        <v>0</v>
      </c>
      <c r="H1419" s="100">
        <v>0</v>
      </c>
      <c r="I1419" s="100">
        <v>0</v>
      </c>
      <c r="J1419" s="130">
        <v>32</v>
      </c>
      <c r="K1419" s="135" t="str">
        <f>IFERROR(VLOOKUP(C1419,'CEDARS School FRPL'!$C$4:$H$20003, 6, FALSE), "No")</f>
        <v>No</v>
      </c>
      <c r="L1419" s="94">
        <f>IFERROR(VLOOKUP($C1419,'CEDARS School FRPL'!$C$4:$G$20003,3,FALSE),"NO Enroll Rprtd")</f>
        <v>0.35299999999999998</v>
      </c>
      <c r="N1419" s="167"/>
      <c r="O1419" s="136"/>
    </row>
    <row r="1420" spans="1:15">
      <c r="A1420" s="77" t="s">
        <v>2436</v>
      </c>
      <c r="B1420" s="77" t="s">
        <v>2769</v>
      </c>
      <c r="C1420" s="3">
        <v>2622</v>
      </c>
      <c r="D1420" s="74" t="s">
        <v>2047</v>
      </c>
      <c r="E1420" s="100">
        <v>82.33</v>
      </c>
      <c r="F1420" s="100">
        <v>8.6</v>
      </c>
      <c r="G1420" s="100">
        <v>0</v>
      </c>
      <c r="H1420" s="100">
        <v>0</v>
      </c>
      <c r="I1420" s="100">
        <v>0</v>
      </c>
      <c r="J1420" s="130">
        <v>90.929999999999993</v>
      </c>
      <c r="K1420" s="135" t="str">
        <f>IFERROR(VLOOKUP(C1420,'CEDARS School FRPL'!$C$4:$H$20003, 6, FALSE), "No")</f>
        <v>No</v>
      </c>
      <c r="L1420" s="94">
        <f>IFERROR(VLOOKUP($C1420,'CEDARS School FRPL'!$C$4:$G$20003,3,FALSE),"NO Enroll Rprtd")</f>
        <v>0.44629999999999997</v>
      </c>
      <c r="N1420" s="167"/>
      <c r="O1420" s="136"/>
    </row>
    <row r="1421" spans="1:15">
      <c r="A1421" s="77" t="s">
        <v>2436</v>
      </c>
      <c r="B1421" s="77" t="s">
        <v>2769</v>
      </c>
      <c r="C1421" s="3">
        <v>2634</v>
      </c>
      <c r="D1421" s="74" t="s">
        <v>2048</v>
      </c>
      <c r="E1421" s="100">
        <v>52.77</v>
      </c>
      <c r="F1421" s="100">
        <v>0</v>
      </c>
      <c r="G1421" s="100">
        <v>2.14</v>
      </c>
      <c r="H1421" s="100">
        <v>0</v>
      </c>
      <c r="I1421" s="100">
        <v>0</v>
      </c>
      <c r="J1421" s="130">
        <v>54.910000000000004</v>
      </c>
      <c r="K1421" s="135" t="str">
        <f>IFERROR(VLOOKUP(C1421,'CEDARS School FRPL'!$C$4:$H$20003, 6, FALSE), "No")</f>
        <v>No</v>
      </c>
      <c r="L1421" s="94">
        <f>IFERROR(VLOOKUP($C1421,'CEDARS School FRPL'!$C$4:$G$20003,3,FALSE),"NO Enroll Rprtd")</f>
        <v>0.36670000000000003</v>
      </c>
      <c r="N1421" s="167"/>
      <c r="O1421" s="136"/>
    </row>
    <row r="1422" spans="1:15">
      <c r="A1422" s="77" t="s">
        <v>3153</v>
      </c>
      <c r="B1422" s="77" t="s">
        <v>3126</v>
      </c>
      <c r="C1422" s="3">
        <v>5756</v>
      </c>
      <c r="D1422" s="74" t="s">
        <v>3204</v>
      </c>
      <c r="E1422" s="100">
        <v>147.97</v>
      </c>
      <c r="F1422" s="100">
        <v>0</v>
      </c>
      <c r="G1422" s="100">
        <v>0</v>
      </c>
      <c r="H1422" s="100">
        <v>0</v>
      </c>
      <c r="I1422" s="100">
        <v>0</v>
      </c>
      <c r="J1422" s="130">
        <v>147.97</v>
      </c>
      <c r="K1422" s="135" t="str">
        <f>IFERROR(VLOOKUP(C1422,'CEDARS School FRPL'!$C$4:$H$20003, 6, FALSE), "No")</f>
        <v>Yes</v>
      </c>
      <c r="L1422" s="94">
        <f>IFERROR(VLOOKUP($C1422,'CEDARS School FRPL'!$C$4:$G$20003,3,FALSE),"NO Enroll Rprtd")</f>
        <v>0.74280000000000002</v>
      </c>
      <c r="N1422" s="167"/>
      <c r="O1422" s="136"/>
    </row>
    <row r="1423" spans="1:15">
      <c r="A1423" s="77" t="s">
        <v>2209</v>
      </c>
      <c r="B1423" s="77" t="s">
        <v>2770</v>
      </c>
      <c r="C1423" s="3">
        <v>2267</v>
      </c>
      <c r="D1423" s="74" t="s">
        <v>177</v>
      </c>
      <c r="E1423" s="100">
        <v>1164.9000000000001</v>
      </c>
      <c r="F1423" s="100">
        <v>0</v>
      </c>
      <c r="G1423" s="100">
        <v>0</v>
      </c>
      <c r="H1423" s="100">
        <v>0</v>
      </c>
      <c r="I1423" s="100">
        <v>0</v>
      </c>
      <c r="J1423" s="130">
        <v>1164.9000000000001</v>
      </c>
      <c r="K1423" s="135" t="str">
        <f>IFERROR(VLOOKUP(C1423,'CEDARS School FRPL'!$C$4:$H$20003, 6, FALSE), "No")</f>
        <v>Yes</v>
      </c>
      <c r="L1423" s="94">
        <f>IFERROR(VLOOKUP($C1423,'CEDARS School FRPL'!$C$4:$G$20003,3,FALSE),"NO Enroll Rprtd")</f>
        <v>0.62890000000000001</v>
      </c>
      <c r="N1423" s="167"/>
      <c r="O1423" s="136"/>
    </row>
    <row r="1424" spans="1:15">
      <c r="A1424" s="77" t="s">
        <v>2209</v>
      </c>
      <c r="B1424" s="77" t="s">
        <v>2770</v>
      </c>
      <c r="C1424" s="3">
        <v>2790</v>
      </c>
      <c r="D1424" s="74" t="s">
        <v>366</v>
      </c>
      <c r="E1424" s="100">
        <v>305.69</v>
      </c>
      <c r="F1424" s="100">
        <v>0</v>
      </c>
      <c r="G1424" s="100">
        <v>0</v>
      </c>
      <c r="H1424" s="100">
        <v>0</v>
      </c>
      <c r="I1424" s="100">
        <v>0</v>
      </c>
      <c r="J1424" s="130">
        <v>305.69</v>
      </c>
      <c r="K1424" s="135" t="str">
        <f>IFERROR(VLOOKUP(C1424,'CEDARS School FRPL'!$C$4:$H$20003, 6, FALSE), "No")</f>
        <v>Yes</v>
      </c>
      <c r="L1424" s="94">
        <f>IFERROR(VLOOKUP($C1424,'CEDARS School FRPL'!$C$4:$G$20003,3,FALSE),"NO Enroll Rprtd")</f>
        <v>0.95220000000000005</v>
      </c>
      <c r="N1424" s="167"/>
      <c r="O1424" s="136"/>
    </row>
    <row r="1425" spans="1:15">
      <c r="A1425" s="77" t="s">
        <v>2209</v>
      </c>
      <c r="B1425" s="77" t="s">
        <v>2770</v>
      </c>
      <c r="C1425" s="3">
        <v>2917</v>
      </c>
      <c r="D1425" s="74" t="s">
        <v>367</v>
      </c>
      <c r="E1425" s="100">
        <v>2266.71</v>
      </c>
      <c r="F1425" s="100">
        <v>0</v>
      </c>
      <c r="G1425" s="100">
        <v>205.53</v>
      </c>
      <c r="H1425" s="100">
        <v>0</v>
      </c>
      <c r="I1425" s="100">
        <v>0</v>
      </c>
      <c r="J1425" s="130">
        <v>2472.2400000000002</v>
      </c>
      <c r="K1425" s="135" t="str">
        <f>IFERROR(VLOOKUP(C1425,'CEDARS School FRPL'!$C$4:$H$20003, 6, FALSE), "No")</f>
        <v>Yes</v>
      </c>
      <c r="L1425" s="94">
        <f>IFERROR(VLOOKUP($C1425,'CEDARS School FRPL'!$C$4:$G$20003,3,FALSE),"NO Enroll Rprtd")</f>
        <v>0.76929999999999998</v>
      </c>
      <c r="N1425" s="167"/>
      <c r="O1425" s="136"/>
    </row>
    <row r="1426" spans="1:15">
      <c r="A1426" s="77" t="s">
        <v>2209</v>
      </c>
      <c r="B1426" s="77" t="s">
        <v>2770</v>
      </c>
      <c r="C1426" s="3">
        <v>2967</v>
      </c>
      <c r="D1426" s="74" t="s">
        <v>368</v>
      </c>
      <c r="E1426" s="100">
        <v>456.28</v>
      </c>
      <c r="F1426" s="100">
        <v>0</v>
      </c>
      <c r="G1426" s="100">
        <v>0</v>
      </c>
      <c r="H1426" s="100">
        <v>0</v>
      </c>
      <c r="I1426" s="100">
        <v>0</v>
      </c>
      <c r="J1426" s="130">
        <v>456.28</v>
      </c>
      <c r="K1426" s="135" t="str">
        <f>IFERROR(VLOOKUP(C1426,'CEDARS School FRPL'!$C$4:$H$20003, 6, FALSE), "No")</f>
        <v>Yes</v>
      </c>
      <c r="L1426" s="94">
        <f>IFERROR(VLOOKUP($C1426,'CEDARS School FRPL'!$C$4:$G$20003,3,FALSE),"NO Enroll Rprtd")</f>
        <v>0.92049999999999998</v>
      </c>
      <c r="N1426" s="167"/>
      <c r="O1426" s="136"/>
    </row>
    <row r="1427" spans="1:15">
      <c r="A1427" s="77" t="s">
        <v>2209</v>
      </c>
      <c r="B1427" s="77" t="s">
        <v>2770</v>
      </c>
      <c r="C1427" s="3">
        <v>3085</v>
      </c>
      <c r="D1427" s="74" t="s">
        <v>369</v>
      </c>
      <c r="E1427" s="100">
        <v>572.33000000000004</v>
      </c>
      <c r="F1427" s="100">
        <v>13.33</v>
      </c>
      <c r="G1427" s="100">
        <v>0</v>
      </c>
      <c r="H1427" s="100">
        <v>0</v>
      </c>
      <c r="I1427" s="100">
        <v>0</v>
      </c>
      <c r="J1427" s="130">
        <v>585.66000000000008</v>
      </c>
      <c r="K1427" s="135" t="str">
        <f>IFERROR(VLOOKUP(C1427,'CEDARS School FRPL'!$C$4:$H$20003, 6, FALSE), "No")</f>
        <v>Yes</v>
      </c>
      <c r="L1427" s="94">
        <f>IFERROR(VLOOKUP($C1427,'CEDARS School FRPL'!$C$4:$G$20003,3,FALSE),"NO Enroll Rprtd")</f>
        <v>0.69240000000000002</v>
      </c>
      <c r="N1427" s="167"/>
      <c r="O1427" s="136"/>
    </row>
    <row r="1428" spans="1:15">
      <c r="A1428" s="77" t="s">
        <v>2209</v>
      </c>
      <c r="B1428" s="77" t="s">
        <v>2770</v>
      </c>
      <c r="C1428" s="3">
        <v>3324</v>
      </c>
      <c r="D1428" s="74" t="s">
        <v>139</v>
      </c>
      <c r="E1428" s="100">
        <v>949.42</v>
      </c>
      <c r="F1428" s="100">
        <v>0</v>
      </c>
      <c r="G1428" s="100">
        <v>0</v>
      </c>
      <c r="H1428" s="100">
        <v>0</v>
      </c>
      <c r="I1428" s="100">
        <v>0</v>
      </c>
      <c r="J1428" s="130">
        <v>949.42</v>
      </c>
      <c r="K1428" s="135" t="str">
        <f>IFERROR(VLOOKUP(C1428,'CEDARS School FRPL'!$C$4:$H$20003, 6, FALSE), "No")</f>
        <v>Yes</v>
      </c>
      <c r="L1428" s="94">
        <f>IFERROR(VLOOKUP($C1428,'CEDARS School FRPL'!$C$4:$G$20003,3,FALSE),"NO Enroll Rprtd")</f>
        <v>0.94369999999999998</v>
      </c>
      <c r="N1428" s="167"/>
      <c r="O1428" s="136"/>
    </row>
    <row r="1429" spans="1:15">
      <c r="A1429" s="77" t="s">
        <v>2209</v>
      </c>
      <c r="B1429" s="77" t="s">
        <v>2770</v>
      </c>
      <c r="C1429" s="3">
        <v>3425</v>
      </c>
      <c r="D1429" s="74" t="s">
        <v>370</v>
      </c>
      <c r="E1429" s="100">
        <v>206.44</v>
      </c>
      <c r="F1429" s="100">
        <v>16</v>
      </c>
      <c r="G1429" s="100">
        <v>0</v>
      </c>
      <c r="H1429" s="100">
        <v>0</v>
      </c>
      <c r="I1429" s="100">
        <v>0</v>
      </c>
      <c r="J1429" s="130">
        <v>222.44</v>
      </c>
      <c r="K1429" s="135" t="str">
        <f>IFERROR(VLOOKUP(C1429,'CEDARS School FRPL'!$C$4:$H$20003, 6, FALSE), "No")</f>
        <v>Yes</v>
      </c>
      <c r="L1429" s="94">
        <f>IFERROR(VLOOKUP($C1429,'CEDARS School FRPL'!$C$4:$G$20003,3,FALSE),"NO Enroll Rprtd")</f>
        <v>0.56999999999999995</v>
      </c>
      <c r="N1429" s="167"/>
      <c r="O1429" s="136"/>
    </row>
    <row r="1430" spans="1:15">
      <c r="A1430" s="77" t="s">
        <v>2209</v>
      </c>
      <c r="B1430" s="77" t="s">
        <v>2770</v>
      </c>
      <c r="C1430" s="3">
        <v>3515</v>
      </c>
      <c r="D1430" s="74" t="s">
        <v>371</v>
      </c>
      <c r="E1430" s="100">
        <v>459.33</v>
      </c>
      <c r="F1430" s="100">
        <v>0</v>
      </c>
      <c r="G1430" s="100">
        <v>0</v>
      </c>
      <c r="H1430" s="100">
        <v>0</v>
      </c>
      <c r="I1430" s="100">
        <v>0</v>
      </c>
      <c r="J1430" s="130">
        <v>459.33</v>
      </c>
      <c r="K1430" s="135" t="str">
        <f>IFERROR(VLOOKUP(C1430,'CEDARS School FRPL'!$C$4:$H$20003, 6, FALSE), "No")</f>
        <v>Yes</v>
      </c>
      <c r="L1430" s="94">
        <f>IFERROR(VLOOKUP($C1430,'CEDARS School FRPL'!$C$4:$G$20003,3,FALSE),"NO Enroll Rprtd")</f>
        <v>0.92479999999999996</v>
      </c>
      <c r="N1430" s="167"/>
      <c r="O1430" s="136"/>
    </row>
    <row r="1431" spans="1:15">
      <c r="A1431" s="77" t="s">
        <v>2209</v>
      </c>
      <c r="B1431" s="77" t="s">
        <v>2770</v>
      </c>
      <c r="C1431" s="3">
        <v>3912</v>
      </c>
      <c r="D1431" s="74" t="s">
        <v>372</v>
      </c>
      <c r="E1431" s="100">
        <v>323.37</v>
      </c>
      <c r="F1431" s="100">
        <v>0</v>
      </c>
      <c r="G1431" s="100">
        <v>0.42</v>
      </c>
      <c r="H1431" s="100">
        <v>0</v>
      </c>
      <c r="I1431" s="100">
        <v>0</v>
      </c>
      <c r="J1431" s="130">
        <v>323.79000000000002</v>
      </c>
      <c r="K1431" s="135" t="str">
        <f>IFERROR(VLOOKUP(C1431,'CEDARS School FRPL'!$C$4:$H$20003, 6, FALSE), "No")</f>
        <v>Yes</v>
      </c>
      <c r="L1431" s="94">
        <f>IFERROR(VLOOKUP($C1431,'CEDARS School FRPL'!$C$4:$G$20003,3,FALSE),"NO Enroll Rprtd")</f>
        <v>0.82920000000000005</v>
      </c>
      <c r="N1431" s="167"/>
      <c r="O1431" s="136"/>
    </row>
    <row r="1432" spans="1:15">
      <c r="A1432" s="77" t="s">
        <v>2209</v>
      </c>
      <c r="B1432" s="77" t="s">
        <v>2770</v>
      </c>
      <c r="C1432" s="3">
        <v>4041</v>
      </c>
      <c r="D1432" s="74" t="s">
        <v>373</v>
      </c>
      <c r="E1432" s="100">
        <v>540.75</v>
      </c>
      <c r="F1432" s="100">
        <v>0</v>
      </c>
      <c r="G1432" s="100">
        <v>0</v>
      </c>
      <c r="H1432" s="100">
        <v>0</v>
      </c>
      <c r="I1432" s="100">
        <v>0</v>
      </c>
      <c r="J1432" s="130">
        <v>540.75</v>
      </c>
      <c r="K1432" s="135" t="str">
        <f>IFERROR(VLOOKUP(C1432,'CEDARS School FRPL'!$C$4:$H$20003, 6, FALSE), "No")</f>
        <v>No</v>
      </c>
      <c r="L1432" s="94">
        <f>IFERROR(VLOOKUP($C1432,'CEDARS School FRPL'!$C$4:$G$20003,3,FALSE),"NO Enroll Rprtd")</f>
        <v>0.48430000000000001</v>
      </c>
      <c r="N1432" s="167"/>
      <c r="O1432" s="136"/>
    </row>
    <row r="1433" spans="1:15">
      <c r="A1433" s="77" t="s">
        <v>2209</v>
      </c>
      <c r="B1433" s="77" t="s">
        <v>2770</v>
      </c>
      <c r="C1433" s="3">
        <v>4155</v>
      </c>
      <c r="D1433" s="74" t="s">
        <v>374</v>
      </c>
      <c r="E1433" s="100">
        <v>498.6</v>
      </c>
      <c r="F1433" s="100">
        <v>0</v>
      </c>
      <c r="G1433" s="100">
        <v>0</v>
      </c>
      <c r="H1433" s="100">
        <v>0</v>
      </c>
      <c r="I1433" s="100">
        <v>0</v>
      </c>
      <c r="J1433" s="130">
        <v>498.6</v>
      </c>
      <c r="K1433" s="135" t="str">
        <f>IFERROR(VLOOKUP(C1433,'CEDARS School FRPL'!$C$4:$H$20003, 6, FALSE), "No")</f>
        <v>Yes</v>
      </c>
      <c r="L1433" s="94">
        <f>IFERROR(VLOOKUP($C1433,'CEDARS School FRPL'!$C$4:$G$20003,3,FALSE),"NO Enroll Rprtd")</f>
        <v>0.56669999999999998</v>
      </c>
      <c r="N1433" s="167"/>
      <c r="O1433" s="136"/>
    </row>
    <row r="1434" spans="1:15">
      <c r="A1434" s="77" t="s">
        <v>2209</v>
      </c>
      <c r="B1434" s="77" t="s">
        <v>2770</v>
      </c>
      <c r="C1434" s="3">
        <v>4526</v>
      </c>
      <c r="D1434" s="74" t="s">
        <v>375</v>
      </c>
      <c r="E1434" s="100">
        <v>378.47</v>
      </c>
      <c r="F1434" s="100">
        <v>0</v>
      </c>
      <c r="G1434" s="100">
        <v>0</v>
      </c>
      <c r="H1434" s="100">
        <v>0</v>
      </c>
      <c r="I1434" s="100">
        <v>0</v>
      </c>
      <c r="J1434" s="130">
        <v>378.47</v>
      </c>
      <c r="K1434" s="135" t="str">
        <f>IFERROR(VLOOKUP(C1434,'CEDARS School FRPL'!$C$4:$H$20003, 6, FALSE), "No")</f>
        <v>Yes</v>
      </c>
      <c r="L1434" s="94">
        <f>IFERROR(VLOOKUP($C1434,'CEDARS School FRPL'!$C$4:$G$20003,3,FALSE),"NO Enroll Rprtd")</f>
        <v>0.91449999999999998</v>
      </c>
      <c r="N1434" s="167"/>
      <c r="O1434" s="136"/>
    </row>
    <row r="1435" spans="1:15">
      <c r="A1435" t="s">
        <v>2209</v>
      </c>
      <c r="B1435" s="77" t="s">
        <v>2770</v>
      </c>
      <c r="C1435" s="3">
        <v>4555</v>
      </c>
      <c r="D1435" s="74" t="s">
        <v>376</v>
      </c>
      <c r="E1435" s="100">
        <v>404.22</v>
      </c>
      <c r="F1435" s="100">
        <v>26.78</v>
      </c>
      <c r="G1435" s="100">
        <v>0</v>
      </c>
      <c r="H1435" s="100">
        <v>0</v>
      </c>
      <c r="I1435" s="100">
        <v>0</v>
      </c>
      <c r="J1435" s="130">
        <v>431</v>
      </c>
      <c r="K1435" s="135" t="str">
        <f>IFERROR(VLOOKUP(C1435,'CEDARS School FRPL'!$C$4:$H$20003, 6, FALSE), "No")</f>
        <v>Yes</v>
      </c>
      <c r="L1435" s="94">
        <f>IFERROR(VLOOKUP($C1435,'CEDARS School FRPL'!$C$4:$G$20003,3,FALSE),"NO Enroll Rprtd")</f>
        <v>0.92700000000000005</v>
      </c>
      <c r="N1435" s="167"/>
      <c r="O1435" s="136"/>
    </row>
    <row r="1436" spans="1:15">
      <c r="A1436" s="77" t="s">
        <v>2209</v>
      </c>
      <c r="B1436" s="77" t="s">
        <v>2770</v>
      </c>
      <c r="C1436" s="3">
        <v>4564</v>
      </c>
      <c r="D1436" s="74" t="s">
        <v>377</v>
      </c>
      <c r="E1436" s="100">
        <v>813.11</v>
      </c>
      <c r="F1436" s="100">
        <v>0</v>
      </c>
      <c r="G1436" s="100">
        <v>0</v>
      </c>
      <c r="H1436" s="100">
        <v>0</v>
      </c>
      <c r="I1436" s="100">
        <v>0</v>
      </c>
      <c r="J1436" s="130">
        <v>813.11</v>
      </c>
      <c r="K1436" s="135" t="str">
        <f>IFERROR(VLOOKUP(C1436,'CEDARS School FRPL'!$C$4:$H$20003, 6, FALSE), "No")</f>
        <v>Yes</v>
      </c>
      <c r="L1436" s="94">
        <f>IFERROR(VLOOKUP($C1436,'CEDARS School FRPL'!$C$4:$G$20003,3,FALSE),"NO Enroll Rprtd")</f>
        <v>0.94389999999999996</v>
      </c>
      <c r="N1436" s="167"/>
      <c r="O1436" s="136"/>
    </row>
    <row r="1437" spans="1:15">
      <c r="A1437" s="77" t="s">
        <v>2209</v>
      </c>
      <c r="B1437" s="77" t="s">
        <v>2770</v>
      </c>
      <c r="C1437" s="3">
        <v>4595</v>
      </c>
      <c r="D1437" s="74" t="s">
        <v>378</v>
      </c>
      <c r="E1437" s="100">
        <v>554.23</v>
      </c>
      <c r="F1437" s="100">
        <v>28.56</v>
      </c>
      <c r="G1437" s="100">
        <v>0</v>
      </c>
      <c r="H1437" s="100">
        <v>0</v>
      </c>
      <c r="I1437" s="100">
        <v>0</v>
      </c>
      <c r="J1437" s="130">
        <v>582.79</v>
      </c>
      <c r="K1437" s="135" t="str">
        <f>IFERROR(VLOOKUP(C1437,'CEDARS School FRPL'!$C$4:$H$20003, 6, FALSE), "No")</f>
        <v>Yes</v>
      </c>
      <c r="L1437" s="94">
        <f>IFERROR(VLOOKUP($C1437,'CEDARS School FRPL'!$C$4:$G$20003,3,FALSE),"NO Enroll Rprtd")</f>
        <v>0.60829999999999995</v>
      </c>
      <c r="N1437" s="167"/>
      <c r="O1437" s="136"/>
    </row>
    <row r="1438" spans="1:15">
      <c r="A1438" s="77" t="s">
        <v>2209</v>
      </c>
      <c r="B1438" s="77" t="s">
        <v>2770</v>
      </c>
      <c r="C1438" s="3">
        <v>5020</v>
      </c>
      <c r="D1438" s="74" t="s">
        <v>379</v>
      </c>
      <c r="E1438" s="100">
        <v>473.46</v>
      </c>
      <c r="F1438" s="100">
        <v>0</v>
      </c>
      <c r="G1438" s="100">
        <v>0</v>
      </c>
      <c r="H1438" s="100">
        <v>0</v>
      </c>
      <c r="I1438" s="100">
        <v>0</v>
      </c>
      <c r="J1438" s="130">
        <v>473.46</v>
      </c>
      <c r="K1438" s="135" t="str">
        <f>IFERROR(VLOOKUP(C1438,'CEDARS School FRPL'!$C$4:$H$20003, 6, FALSE), "No")</f>
        <v>Yes</v>
      </c>
      <c r="L1438" s="94">
        <f>IFERROR(VLOOKUP($C1438,'CEDARS School FRPL'!$C$4:$G$20003,3,FALSE),"NO Enroll Rprtd")</f>
        <v>0.92910000000000004</v>
      </c>
      <c r="N1438" s="167"/>
      <c r="O1438" s="136"/>
    </row>
    <row r="1439" spans="1:15">
      <c r="A1439" s="77" t="s">
        <v>2209</v>
      </c>
      <c r="B1439" s="77" t="s">
        <v>2770</v>
      </c>
      <c r="C1439" s="3">
        <v>5164</v>
      </c>
      <c r="D1439" s="74" t="s">
        <v>380</v>
      </c>
      <c r="E1439" s="100">
        <v>2629.85</v>
      </c>
      <c r="F1439" s="100">
        <v>0</v>
      </c>
      <c r="G1439" s="100">
        <v>307.37</v>
      </c>
      <c r="H1439" s="100">
        <v>0</v>
      </c>
      <c r="I1439" s="100">
        <v>0</v>
      </c>
      <c r="J1439" s="130">
        <v>2937.22</v>
      </c>
      <c r="K1439" s="135" t="str">
        <f>IFERROR(VLOOKUP(C1439,'CEDARS School FRPL'!$C$4:$H$20003, 6, FALSE), "No")</f>
        <v>Yes</v>
      </c>
      <c r="L1439" s="94">
        <f>IFERROR(VLOOKUP($C1439,'CEDARS School FRPL'!$C$4:$G$20003,3,FALSE),"NO Enroll Rprtd")</f>
        <v>0.65629999999999999</v>
      </c>
      <c r="N1439" s="167"/>
      <c r="O1439" s="136"/>
    </row>
    <row r="1440" spans="1:15">
      <c r="A1440" s="77" t="s">
        <v>2209</v>
      </c>
      <c r="B1440" s="77" t="s">
        <v>2770</v>
      </c>
      <c r="C1440" s="3">
        <v>5345</v>
      </c>
      <c r="D1440" s="74" t="s">
        <v>381</v>
      </c>
      <c r="E1440" s="100">
        <v>552.97</v>
      </c>
      <c r="F1440" s="100">
        <v>0</v>
      </c>
      <c r="G1440" s="100">
        <v>0</v>
      </c>
      <c r="H1440" s="100">
        <v>0</v>
      </c>
      <c r="I1440" s="100">
        <v>0</v>
      </c>
      <c r="J1440" s="130">
        <v>552.97</v>
      </c>
      <c r="K1440" s="135" t="str">
        <f>IFERROR(VLOOKUP(C1440,'CEDARS School FRPL'!$C$4:$H$20003, 6, FALSE), "No")</f>
        <v>No</v>
      </c>
      <c r="L1440" s="94">
        <f>IFERROR(VLOOKUP($C1440,'CEDARS School FRPL'!$C$4:$G$20003,3,FALSE),"NO Enroll Rprtd")</f>
        <v>0.49909999999999999</v>
      </c>
      <c r="N1440" s="167"/>
      <c r="O1440" s="136"/>
    </row>
    <row r="1441" spans="1:15">
      <c r="A1441" s="77" t="s">
        <v>2209</v>
      </c>
      <c r="B1441" s="77" t="s">
        <v>2770</v>
      </c>
      <c r="C1441" s="3">
        <v>5391</v>
      </c>
      <c r="D1441" s="74" t="s">
        <v>382</v>
      </c>
      <c r="E1441" s="100">
        <v>568.63</v>
      </c>
      <c r="F1441" s="100">
        <v>0</v>
      </c>
      <c r="G1441" s="100">
        <v>0</v>
      </c>
      <c r="H1441" s="100">
        <v>0</v>
      </c>
      <c r="I1441" s="100">
        <v>0</v>
      </c>
      <c r="J1441" s="130">
        <v>568.63</v>
      </c>
      <c r="K1441" s="135" t="str">
        <f>IFERROR(VLOOKUP(C1441,'CEDARS School FRPL'!$C$4:$H$20003, 6, FALSE), "No")</f>
        <v>Yes</v>
      </c>
      <c r="L1441" s="94">
        <f>IFERROR(VLOOKUP($C1441,'CEDARS School FRPL'!$C$4:$G$20003,3,FALSE),"NO Enroll Rprtd")</f>
        <v>0.61319999999999997</v>
      </c>
      <c r="N1441" s="167"/>
      <c r="O1441" s="136"/>
    </row>
    <row r="1442" spans="1:15">
      <c r="A1442" s="77" t="s">
        <v>2209</v>
      </c>
      <c r="B1442" s="77" t="s">
        <v>2770</v>
      </c>
      <c r="C1442" s="3">
        <v>5392</v>
      </c>
      <c r="D1442" s="74" t="s">
        <v>383</v>
      </c>
      <c r="E1442" s="100">
        <v>407.33</v>
      </c>
      <c r="F1442" s="100">
        <v>0</v>
      </c>
      <c r="G1442" s="100">
        <v>0</v>
      </c>
      <c r="H1442" s="100">
        <v>0</v>
      </c>
      <c r="I1442" s="100">
        <v>0</v>
      </c>
      <c r="J1442" s="130">
        <v>407.33</v>
      </c>
      <c r="K1442" s="135" t="str">
        <f>IFERROR(VLOOKUP(C1442,'CEDARS School FRPL'!$C$4:$H$20003, 6, FALSE), "No")</f>
        <v>Yes</v>
      </c>
      <c r="L1442" s="94">
        <f>IFERROR(VLOOKUP($C1442,'CEDARS School FRPL'!$C$4:$G$20003,3,FALSE),"NO Enroll Rprtd")</f>
        <v>0.94830000000000003</v>
      </c>
      <c r="N1442" s="167"/>
      <c r="O1442" s="136"/>
    </row>
    <row r="1443" spans="1:15">
      <c r="A1443" s="77" t="s">
        <v>2209</v>
      </c>
      <c r="B1443" s="77" t="s">
        <v>2770</v>
      </c>
      <c r="C1443" s="3">
        <v>5393</v>
      </c>
      <c r="D1443" s="74" t="s">
        <v>384</v>
      </c>
      <c r="E1443" s="100">
        <v>51.06</v>
      </c>
      <c r="F1443" s="100">
        <v>0</v>
      </c>
      <c r="G1443" s="100">
        <v>0</v>
      </c>
      <c r="H1443" s="100">
        <v>0</v>
      </c>
      <c r="I1443" s="100">
        <v>0</v>
      </c>
      <c r="J1443" s="130">
        <v>51.06</v>
      </c>
      <c r="K1443" s="135" t="str">
        <f>IFERROR(VLOOKUP(C1443,'CEDARS School FRPL'!$C$4:$H$20003, 6, FALSE), "No")</f>
        <v>Yes</v>
      </c>
      <c r="L1443" s="94">
        <f>IFERROR(VLOOKUP($C1443,'CEDARS School FRPL'!$C$4:$G$20003,3,FALSE),"NO Enroll Rprtd")</f>
        <v>0.55859999999999999</v>
      </c>
      <c r="N1443" s="167"/>
      <c r="O1443" s="136"/>
    </row>
    <row r="1444" spans="1:15">
      <c r="A1444" s="77" t="s">
        <v>2209</v>
      </c>
      <c r="B1444" s="77" t="s">
        <v>2770</v>
      </c>
      <c r="C1444" s="3">
        <v>5394</v>
      </c>
      <c r="D1444" s="74" t="s">
        <v>385</v>
      </c>
      <c r="E1444" s="100">
        <v>371.76</v>
      </c>
      <c r="F1444" s="100">
        <v>0</v>
      </c>
      <c r="G1444" s="100">
        <v>0</v>
      </c>
      <c r="H1444" s="100">
        <v>0</v>
      </c>
      <c r="I1444" s="100">
        <v>0</v>
      </c>
      <c r="J1444" s="130">
        <v>371.76</v>
      </c>
      <c r="K1444" s="135" t="str">
        <f>IFERROR(VLOOKUP(C1444,'CEDARS School FRPL'!$C$4:$H$20003, 6, FALSE), "No")</f>
        <v>Yes</v>
      </c>
      <c r="L1444" s="94">
        <f>IFERROR(VLOOKUP($C1444,'CEDARS School FRPL'!$C$4:$G$20003,3,FALSE),"NO Enroll Rprtd")</f>
        <v>0.94120000000000004</v>
      </c>
      <c r="N1444" s="167"/>
      <c r="O1444" s="136"/>
    </row>
    <row r="1445" spans="1:15">
      <c r="A1445" s="77" t="s">
        <v>2209</v>
      </c>
      <c r="B1445" s="77" t="s">
        <v>2770</v>
      </c>
      <c r="C1445" s="3">
        <v>5556</v>
      </c>
      <c r="D1445" s="74" t="s">
        <v>2915</v>
      </c>
      <c r="E1445" s="100">
        <v>658.44</v>
      </c>
      <c r="F1445" s="100">
        <v>0</v>
      </c>
      <c r="G1445" s="100">
        <v>0</v>
      </c>
      <c r="H1445" s="100">
        <v>0</v>
      </c>
      <c r="I1445" s="100">
        <v>0</v>
      </c>
      <c r="J1445" s="130">
        <v>658.44</v>
      </c>
      <c r="K1445" s="135" t="str">
        <f>IFERROR(VLOOKUP(C1445,'CEDARS School FRPL'!$C$4:$H$20003, 6, FALSE), "No")</f>
        <v>Yes</v>
      </c>
      <c r="L1445" s="94">
        <f>IFERROR(VLOOKUP($C1445,'CEDARS School FRPL'!$C$4:$G$20003,3,FALSE),"NO Enroll Rprtd")</f>
        <v>0.69140000000000001</v>
      </c>
      <c r="N1445" s="167"/>
      <c r="O1445" s="136"/>
    </row>
    <row r="1446" spans="1:15">
      <c r="A1446" s="77" t="s">
        <v>2209</v>
      </c>
      <c r="B1446" s="77" t="s">
        <v>2770</v>
      </c>
      <c r="C1446" s="3">
        <v>5596</v>
      </c>
      <c r="D1446" s="74" t="s">
        <v>3089</v>
      </c>
      <c r="E1446" s="100">
        <v>0</v>
      </c>
      <c r="F1446" s="100">
        <v>0</v>
      </c>
      <c r="G1446" s="100">
        <v>0</v>
      </c>
      <c r="H1446" s="100">
        <v>57.88</v>
      </c>
      <c r="I1446" s="100">
        <v>0</v>
      </c>
      <c r="J1446" s="130">
        <v>57.88</v>
      </c>
      <c r="K1446" s="135" t="str">
        <f>IFERROR(VLOOKUP(C1446,'CEDARS School FRPL'!$C$4:$H$20003, 6, FALSE), "No")</f>
        <v>No</v>
      </c>
      <c r="L1446" s="94" t="str">
        <f>IFERROR(VLOOKUP($C1446,'CEDARS School FRPL'!$C$4:$G$20003,3,FALSE),"NO Enroll Rprtd")</f>
        <v>NO Enroll Rprtd</v>
      </c>
      <c r="N1446" s="167"/>
      <c r="O1446" s="136"/>
    </row>
    <row r="1447" spans="1:15">
      <c r="A1447" s="77" t="s">
        <v>2209</v>
      </c>
      <c r="B1447" s="77" t="s">
        <v>2770</v>
      </c>
      <c r="C1447" s="3">
        <v>5623</v>
      </c>
      <c r="D1447" s="74" t="s">
        <v>2986</v>
      </c>
      <c r="E1447" s="100">
        <v>622.33000000000004</v>
      </c>
      <c r="F1447" s="100">
        <v>0</v>
      </c>
      <c r="G1447" s="100">
        <v>0</v>
      </c>
      <c r="H1447" s="100">
        <v>0</v>
      </c>
      <c r="I1447" s="100">
        <v>0</v>
      </c>
      <c r="J1447" s="130">
        <v>622.33000000000004</v>
      </c>
      <c r="K1447" s="135" t="str">
        <f>IFERROR(VLOOKUP(C1447,'CEDARS School FRPL'!$C$4:$H$20003, 6, FALSE), "No")</f>
        <v>Yes</v>
      </c>
      <c r="L1447" s="94">
        <f>IFERROR(VLOOKUP($C1447,'CEDARS School FRPL'!$C$4:$G$20003,3,FALSE),"NO Enroll Rprtd")</f>
        <v>0.55620000000000003</v>
      </c>
      <c r="N1447" s="167"/>
      <c r="O1447" s="136"/>
    </row>
    <row r="1448" spans="1:15">
      <c r="A1448" s="77" t="s">
        <v>2209</v>
      </c>
      <c r="B1448" s="77" t="s">
        <v>2770</v>
      </c>
      <c r="C1448" s="3">
        <v>5624</v>
      </c>
      <c r="D1448" s="74" t="s">
        <v>2987</v>
      </c>
      <c r="E1448" s="100">
        <v>1285.06</v>
      </c>
      <c r="F1448" s="100">
        <v>0</v>
      </c>
      <c r="G1448" s="100">
        <v>0</v>
      </c>
      <c r="H1448" s="100">
        <v>0</v>
      </c>
      <c r="I1448" s="100">
        <v>0</v>
      </c>
      <c r="J1448" s="130">
        <v>1285.06</v>
      </c>
      <c r="K1448" s="135" t="str">
        <f>IFERROR(VLOOKUP(C1448,'CEDARS School FRPL'!$C$4:$H$20003, 6, FALSE), "No")</f>
        <v>Yes</v>
      </c>
      <c r="L1448" s="94">
        <f>IFERROR(VLOOKUP($C1448,'CEDARS School FRPL'!$C$4:$G$20003,3,FALSE),"NO Enroll Rprtd")</f>
        <v>0.55600000000000005</v>
      </c>
      <c r="N1448" s="167"/>
      <c r="O1448" s="136"/>
    </row>
    <row r="1449" spans="1:15">
      <c r="A1449" s="77" t="s">
        <v>2209</v>
      </c>
      <c r="B1449" s="77" t="s">
        <v>2770</v>
      </c>
      <c r="C1449" s="3">
        <v>5711</v>
      </c>
      <c r="D1449" s="74" t="s">
        <v>3088</v>
      </c>
      <c r="E1449" s="100">
        <v>99.22</v>
      </c>
      <c r="F1449" s="100">
        <v>0</v>
      </c>
      <c r="G1449" s="100">
        <v>0</v>
      </c>
      <c r="H1449" s="100">
        <v>0</v>
      </c>
      <c r="I1449" s="100">
        <v>0</v>
      </c>
      <c r="J1449" s="130">
        <v>99.22</v>
      </c>
      <c r="K1449" s="135" t="str">
        <f>IFERROR(VLOOKUP(C1449,'CEDARS School FRPL'!$C$4:$H$20003, 6, FALSE), "No")</f>
        <v>Yes</v>
      </c>
      <c r="L1449" s="94">
        <f>IFERROR(VLOOKUP($C1449,'CEDARS School FRPL'!$C$4:$G$20003,3,FALSE),"NO Enroll Rprtd")</f>
        <v>0.7571</v>
      </c>
      <c r="N1449" s="167"/>
      <c r="O1449" s="136"/>
    </row>
    <row r="1450" spans="1:15">
      <c r="A1450" s="77" t="s">
        <v>2321</v>
      </c>
      <c r="B1450" s="77" t="s">
        <v>2771</v>
      </c>
      <c r="C1450" s="3">
        <v>2396</v>
      </c>
      <c r="D1450" s="74" t="s">
        <v>1219</v>
      </c>
      <c r="E1450" s="100">
        <v>112.78</v>
      </c>
      <c r="F1450" s="100">
        <v>4</v>
      </c>
      <c r="G1450" s="100">
        <v>0</v>
      </c>
      <c r="H1450" s="100">
        <v>0</v>
      </c>
      <c r="I1450" s="100">
        <v>0</v>
      </c>
      <c r="J1450" s="130">
        <v>116.78</v>
      </c>
      <c r="K1450" s="135" t="str">
        <f>IFERROR(VLOOKUP(C1450,'CEDARS School FRPL'!$C$4:$H$20003, 6, FALSE), "No")</f>
        <v>Yes</v>
      </c>
      <c r="L1450" s="94">
        <f>IFERROR(VLOOKUP($C1450,'CEDARS School FRPL'!$C$4:$G$20003,3,FALSE),"NO Enroll Rprtd")</f>
        <v>0.65880000000000005</v>
      </c>
      <c r="N1450" s="167"/>
      <c r="O1450" s="136"/>
    </row>
    <row r="1451" spans="1:15">
      <c r="A1451" s="77" t="s">
        <v>2321</v>
      </c>
      <c r="B1451" s="77" t="s">
        <v>2771</v>
      </c>
      <c r="C1451" s="3">
        <v>2397</v>
      </c>
      <c r="D1451" s="74" t="s">
        <v>1220</v>
      </c>
      <c r="E1451" s="100">
        <v>107.14</v>
      </c>
      <c r="F1451" s="100">
        <v>0</v>
      </c>
      <c r="G1451" s="100">
        <v>4.78</v>
      </c>
      <c r="H1451" s="100">
        <v>0</v>
      </c>
      <c r="I1451" s="100">
        <v>0</v>
      </c>
      <c r="J1451" s="130">
        <v>111.92</v>
      </c>
      <c r="K1451" s="135" t="str">
        <f>IFERROR(VLOOKUP(C1451,'CEDARS School FRPL'!$C$4:$H$20003, 6, FALSE), "No")</f>
        <v>Yes</v>
      </c>
      <c r="L1451" s="94">
        <f>IFERROR(VLOOKUP($C1451,'CEDARS School FRPL'!$C$4:$G$20003,3,FALSE),"NO Enroll Rprtd")</f>
        <v>0.69169999999999998</v>
      </c>
      <c r="N1451" s="167"/>
      <c r="O1451" s="136"/>
    </row>
    <row r="1452" spans="1:15">
      <c r="A1452" s="77" t="s">
        <v>2321</v>
      </c>
      <c r="B1452" s="77" t="s">
        <v>2771</v>
      </c>
      <c r="C1452" s="3">
        <v>5639</v>
      </c>
      <c r="D1452" s="74" t="s">
        <v>3047</v>
      </c>
      <c r="E1452" s="100">
        <v>3.16</v>
      </c>
      <c r="F1452" s="100">
        <v>0</v>
      </c>
      <c r="G1452" s="100">
        <v>0</v>
      </c>
      <c r="H1452" s="100">
        <v>0</v>
      </c>
      <c r="I1452" s="100">
        <v>0</v>
      </c>
      <c r="J1452" s="130">
        <v>3.16</v>
      </c>
      <c r="K1452" s="135" t="str">
        <f>IFERROR(VLOOKUP(C1452,'CEDARS School FRPL'!$C$4:$H$20003, 6, FALSE), "No")</f>
        <v>No</v>
      </c>
      <c r="L1452" s="94" t="str">
        <f>IFERROR(VLOOKUP($C1452,'CEDARS School FRPL'!$C$4:$G$20003,3,FALSE),"NO Enroll Rprtd")</f>
        <v>NO Enroll Rprtd</v>
      </c>
      <c r="N1452" s="167"/>
      <c r="O1452" s="136"/>
    </row>
    <row r="1453" spans="1:15">
      <c r="A1453" s="77" t="s">
        <v>2163</v>
      </c>
      <c r="B1453" s="77" t="s">
        <v>2772</v>
      </c>
      <c r="C1453" s="3">
        <v>2133</v>
      </c>
      <c r="D1453" s="74" t="s">
        <v>61</v>
      </c>
      <c r="E1453" s="100">
        <v>136</v>
      </c>
      <c r="F1453" s="100">
        <v>0</v>
      </c>
      <c r="G1453" s="100">
        <v>0</v>
      </c>
      <c r="H1453" s="100">
        <v>0</v>
      </c>
      <c r="I1453" s="100">
        <v>0</v>
      </c>
      <c r="J1453" s="130">
        <v>136</v>
      </c>
      <c r="K1453" s="135" t="str">
        <f>IFERROR(VLOOKUP(C1453,'CEDARS School FRPL'!$C$4:$H$20003, 6, FALSE), "No")</f>
        <v>Yes</v>
      </c>
      <c r="L1453" s="94">
        <f>IFERROR(VLOOKUP($C1453,'CEDARS School FRPL'!$C$4:$G$20003,3,FALSE),"NO Enroll Rprtd")</f>
        <v>0.73580000000000001</v>
      </c>
      <c r="N1453" s="167"/>
      <c r="O1453" s="136"/>
    </row>
    <row r="1454" spans="1:15">
      <c r="A1454" s="77" t="s">
        <v>2298</v>
      </c>
      <c r="B1454" s="77" t="s">
        <v>2773</v>
      </c>
      <c r="C1454" s="3">
        <v>2858</v>
      </c>
      <c r="D1454" s="74" t="s">
        <v>1138</v>
      </c>
      <c r="E1454" s="100">
        <v>259.62</v>
      </c>
      <c r="F1454" s="100">
        <v>18.670000000000002</v>
      </c>
      <c r="G1454" s="100">
        <v>2.25</v>
      </c>
      <c r="H1454" s="100">
        <v>0</v>
      </c>
      <c r="I1454" s="100">
        <v>0</v>
      </c>
      <c r="J1454" s="130">
        <v>280.54000000000002</v>
      </c>
      <c r="K1454" s="135" t="str">
        <f>IFERROR(VLOOKUP(C1454,'CEDARS School FRPL'!$C$4:$H$20003, 6, FALSE), "No")</f>
        <v>Yes</v>
      </c>
      <c r="L1454" s="94">
        <f>IFERROR(VLOOKUP($C1454,'CEDARS School FRPL'!$C$4:$G$20003,3,FALSE),"NO Enroll Rprtd")</f>
        <v>0.57569999999999999</v>
      </c>
      <c r="N1454" s="167"/>
      <c r="O1454" s="136"/>
    </row>
    <row r="1455" spans="1:15">
      <c r="A1455" s="77" t="s">
        <v>2343</v>
      </c>
      <c r="B1455" s="77" t="s">
        <v>2774</v>
      </c>
      <c r="C1455" s="3">
        <v>1516</v>
      </c>
      <c r="D1455" s="74" t="s">
        <v>1366</v>
      </c>
      <c r="E1455" s="100">
        <v>123.55</v>
      </c>
      <c r="F1455" s="100">
        <v>0</v>
      </c>
      <c r="G1455" s="100">
        <v>5.15</v>
      </c>
      <c r="H1455" s="100">
        <v>11</v>
      </c>
      <c r="I1455" s="100">
        <v>0</v>
      </c>
      <c r="J1455" s="130">
        <v>139.69999999999999</v>
      </c>
      <c r="K1455" s="135" t="str">
        <f>IFERROR(VLOOKUP(C1455,'CEDARS School FRPL'!$C$4:$H$20003, 6, FALSE), "No")</f>
        <v>No</v>
      </c>
      <c r="L1455" s="94">
        <f>IFERROR(VLOOKUP($C1455,'CEDARS School FRPL'!$C$4:$G$20003,3,FALSE),"NO Enroll Rprtd")</f>
        <v>0.44729999999999998</v>
      </c>
      <c r="N1455" s="167"/>
      <c r="O1455" s="136"/>
    </row>
    <row r="1456" spans="1:15">
      <c r="A1456" s="77" t="s">
        <v>2343</v>
      </c>
      <c r="B1456" s="77" t="s">
        <v>2774</v>
      </c>
      <c r="C1456" s="3">
        <v>2294</v>
      </c>
      <c r="D1456" s="74" t="s">
        <v>1367</v>
      </c>
      <c r="E1456" s="100">
        <v>517.57000000000005</v>
      </c>
      <c r="F1456" s="100">
        <v>0</v>
      </c>
      <c r="G1456" s="100">
        <v>0</v>
      </c>
      <c r="H1456" s="100">
        <v>0</v>
      </c>
      <c r="I1456" s="100">
        <v>0</v>
      </c>
      <c r="J1456" s="130">
        <v>517.57000000000005</v>
      </c>
      <c r="K1456" s="135" t="str">
        <f>IFERROR(VLOOKUP(C1456,'CEDARS School FRPL'!$C$4:$H$20003, 6, FALSE), "No")</f>
        <v>No</v>
      </c>
      <c r="L1456" s="94">
        <f>IFERROR(VLOOKUP($C1456,'CEDARS School FRPL'!$C$4:$G$20003,3,FALSE),"NO Enroll Rprtd")</f>
        <v>0.19500000000000001</v>
      </c>
      <c r="N1456" s="167"/>
      <c r="O1456" s="136"/>
    </row>
    <row r="1457" spans="1:15">
      <c r="A1457" s="77" t="s">
        <v>2343</v>
      </c>
      <c r="B1457" s="77" t="s">
        <v>2774</v>
      </c>
      <c r="C1457" s="3">
        <v>2681</v>
      </c>
      <c r="D1457" s="74" t="s">
        <v>1368</v>
      </c>
      <c r="E1457" s="100">
        <v>1180.73</v>
      </c>
      <c r="F1457" s="100">
        <v>0</v>
      </c>
      <c r="G1457" s="100">
        <v>111.68</v>
      </c>
      <c r="H1457" s="100">
        <v>0</v>
      </c>
      <c r="I1457" s="100">
        <v>0</v>
      </c>
      <c r="J1457" s="130">
        <v>1292.4100000000001</v>
      </c>
      <c r="K1457" s="135" t="str">
        <f>IFERROR(VLOOKUP(C1457,'CEDARS School FRPL'!$C$4:$H$20003, 6, FALSE), "No")</f>
        <v>No</v>
      </c>
      <c r="L1457" s="94">
        <f>IFERROR(VLOOKUP($C1457,'CEDARS School FRPL'!$C$4:$G$20003,3,FALSE),"NO Enroll Rprtd")</f>
        <v>0.25940000000000002</v>
      </c>
      <c r="N1457" s="167"/>
      <c r="O1457" s="136"/>
    </row>
    <row r="1458" spans="1:15">
      <c r="A1458" s="77" t="s">
        <v>2343</v>
      </c>
      <c r="B1458" s="77" t="s">
        <v>2774</v>
      </c>
      <c r="C1458" s="3">
        <v>2944</v>
      </c>
      <c r="D1458" s="74" t="s">
        <v>1369</v>
      </c>
      <c r="E1458" s="100">
        <v>379.11</v>
      </c>
      <c r="F1458" s="100">
        <v>15.53</v>
      </c>
      <c r="G1458" s="100">
        <v>0</v>
      </c>
      <c r="H1458" s="100">
        <v>0</v>
      </c>
      <c r="I1458" s="100">
        <v>0</v>
      </c>
      <c r="J1458" s="130">
        <v>394.64</v>
      </c>
      <c r="K1458" s="135" t="str">
        <f>IFERROR(VLOOKUP(C1458,'CEDARS School FRPL'!$C$4:$H$20003, 6, FALSE), "No")</f>
        <v>No</v>
      </c>
      <c r="L1458" s="94">
        <f>IFERROR(VLOOKUP($C1458,'CEDARS School FRPL'!$C$4:$G$20003,3,FALSE),"NO Enroll Rprtd")</f>
        <v>0.18729999999999999</v>
      </c>
      <c r="N1458" s="167"/>
      <c r="O1458" s="136"/>
    </row>
    <row r="1459" spans="1:15">
      <c r="A1459" t="s">
        <v>2343</v>
      </c>
      <c r="B1459" s="77" t="s">
        <v>2774</v>
      </c>
      <c r="C1459" s="3">
        <v>3055</v>
      </c>
      <c r="D1459" s="74" t="s">
        <v>1370</v>
      </c>
      <c r="E1459" s="100">
        <v>303.39999999999998</v>
      </c>
      <c r="F1459" s="100">
        <v>15.8</v>
      </c>
      <c r="G1459" s="100">
        <v>0</v>
      </c>
      <c r="H1459" s="100">
        <v>0</v>
      </c>
      <c r="I1459" s="100">
        <v>0</v>
      </c>
      <c r="J1459" s="130">
        <v>319.2</v>
      </c>
      <c r="K1459" s="135" t="str">
        <f>IFERROR(VLOOKUP(C1459,'CEDARS School FRPL'!$C$4:$H$20003, 6, FALSE), "No")</f>
        <v>Yes</v>
      </c>
      <c r="L1459" s="94">
        <f>IFERROR(VLOOKUP($C1459,'CEDARS School FRPL'!$C$4:$G$20003,3,FALSE),"NO Enroll Rprtd")</f>
        <v>0.55189999999999995</v>
      </c>
      <c r="N1459" s="167"/>
      <c r="O1459" s="136"/>
    </row>
    <row r="1460" spans="1:15">
      <c r="A1460" s="77" t="s">
        <v>2343</v>
      </c>
      <c r="B1460" s="77" t="s">
        <v>2774</v>
      </c>
      <c r="C1460" s="3">
        <v>3056</v>
      </c>
      <c r="D1460" s="74" t="s">
        <v>1371</v>
      </c>
      <c r="E1460" s="100">
        <v>292.36</v>
      </c>
      <c r="F1460" s="100">
        <v>0</v>
      </c>
      <c r="G1460" s="100">
        <v>0</v>
      </c>
      <c r="H1460" s="100">
        <v>0</v>
      </c>
      <c r="I1460" s="100">
        <v>0</v>
      </c>
      <c r="J1460" s="130">
        <v>292.36</v>
      </c>
      <c r="K1460" s="135" t="str">
        <f>IFERROR(VLOOKUP(C1460,'CEDARS School FRPL'!$C$4:$H$20003, 6, FALSE), "No")</f>
        <v>No</v>
      </c>
      <c r="L1460" s="94">
        <f>IFERROR(VLOOKUP($C1460,'CEDARS School FRPL'!$C$4:$G$20003,3,FALSE),"NO Enroll Rprtd")</f>
        <v>0.4133</v>
      </c>
      <c r="N1460" s="167"/>
      <c r="O1460" s="136"/>
    </row>
    <row r="1461" spans="1:15">
      <c r="A1461" s="77" t="s">
        <v>2343</v>
      </c>
      <c r="B1461" s="77" t="s">
        <v>2774</v>
      </c>
      <c r="C1461" s="3">
        <v>3299</v>
      </c>
      <c r="D1461" s="74" t="s">
        <v>1372</v>
      </c>
      <c r="E1461" s="100">
        <v>381.02</v>
      </c>
      <c r="F1461" s="100">
        <v>0</v>
      </c>
      <c r="G1461" s="100">
        <v>0</v>
      </c>
      <c r="H1461" s="100">
        <v>0</v>
      </c>
      <c r="I1461" s="100">
        <v>0</v>
      </c>
      <c r="J1461" s="130">
        <v>381.02</v>
      </c>
      <c r="K1461" s="135" t="str">
        <f>IFERROR(VLOOKUP(C1461,'CEDARS School FRPL'!$C$4:$H$20003, 6, FALSE), "No")</f>
        <v>No</v>
      </c>
      <c r="L1461" s="94">
        <f>IFERROR(VLOOKUP($C1461,'CEDARS School FRPL'!$C$4:$G$20003,3,FALSE),"NO Enroll Rprtd")</f>
        <v>0.1472</v>
      </c>
      <c r="N1461" s="167"/>
      <c r="O1461" s="136"/>
    </row>
    <row r="1462" spans="1:15">
      <c r="A1462" s="77" t="s">
        <v>2343</v>
      </c>
      <c r="B1462" s="77" t="s">
        <v>2774</v>
      </c>
      <c r="C1462" s="3">
        <v>3685</v>
      </c>
      <c r="D1462" s="74" t="s">
        <v>1373</v>
      </c>
      <c r="E1462" s="100">
        <v>447.11</v>
      </c>
      <c r="F1462" s="100">
        <v>0</v>
      </c>
      <c r="G1462" s="100">
        <v>0</v>
      </c>
      <c r="H1462" s="100">
        <v>0</v>
      </c>
      <c r="I1462" s="100">
        <v>0</v>
      </c>
      <c r="J1462" s="130">
        <v>447.11</v>
      </c>
      <c r="K1462" s="135" t="str">
        <f>IFERROR(VLOOKUP(C1462,'CEDARS School FRPL'!$C$4:$H$20003, 6, FALSE), "No")</f>
        <v>No</v>
      </c>
      <c r="L1462" s="94">
        <f>IFERROR(VLOOKUP($C1462,'CEDARS School FRPL'!$C$4:$G$20003,3,FALSE),"NO Enroll Rprtd")</f>
        <v>0.2014</v>
      </c>
      <c r="N1462" s="167"/>
      <c r="O1462" s="136"/>
    </row>
    <row r="1463" spans="1:15">
      <c r="A1463" s="77" t="s">
        <v>2343</v>
      </c>
      <c r="B1463" s="77" t="s">
        <v>2774</v>
      </c>
      <c r="C1463" s="3">
        <v>4080</v>
      </c>
      <c r="D1463" s="74" t="s">
        <v>1374</v>
      </c>
      <c r="E1463" s="100">
        <v>350</v>
      </c>
      <c r="F1463" s="100">
        <v>31.6</v>
      </c>
      <c r="G1463" s="100">
        <v>0</v>
      </c>
      <c r="H1463" s="100">
        <v>0</v>
      </c>
      <c r="I1463" s="100">
        <v>0</v>
      </c>
      <c r="J1463" s="130">
        <v>381.6</v>
      </c>
      <c r="K1463" s="135" t="str">
        <f>IFERROR(VLOOKUP(C1463,'CEDARS School FRPL'!$C$4:$H$20003, 6, FALSE), "No")</f>
        <v>No</v>
      </c>
      <c r="L1463" s="94">
        <f>IFERROR(VLOOKUP($C1463,'CEDARS School FRPL'!$C$4:$G$20003,3,FALSE),"NO Enroll Rprtd")</f>
        <v>0.19220000000000001</v>
      </c>
      <c r="N1463" s="167"/>
      <c r="O1463" s="136"/>
    </row>
    <row r="1464" spans="1:15">
      <c r="A1464" s="77" t="s">
        <v>2343</v>
      </c>
      <c r="B1464" s="77" t="s">
        <v>2774</v>
      </c>
      <c r="C1464" s="3">
        <v>4081</v>
      </c>
      <c r="D1464" s="74" t="s">
        <v>1375</v>
      </c>
      <c r="E1464" s="100">
        <v>1079.28</v>
      </c>
      <c r="F1464" s="100">
        <v>0</v>
      </c>
      <c r="G1464" s="100">
        <v>207.62</v>
      </c>
      <c r="H1464" s="100">
        <v>0</v>
      </c>
      <c r="I1464" s="100">
        <v>0</v>
      </c>
      <c r="J1464" s="130">
        <v>1286.9000000000001</v>
      </c>
      <c r="K1464" s="135" t="str">
        <f>IFERROR(VLOOKUP(C1464,'CEDARS School FRPL'!$C$4:$H$20003, 6, FALSE), "No")</f>
        <v>No</v>
      </c>
      <c r="L1464" s="94">
        <f>IFERROR(VLOOKUP($C1464,'CEDARS School FRPL'!$C$4:$G$20003,3,FALSE),"NO Enroll Rprtd")</f>
        <v>0.1391</v>
      </c>
      <c r="N1464" s="167"/>
      <c r="O1464" s="136"/>
    </row>
    <row r="1465" spans="1:15">
      <c r="A1465" s="77" t="s">
        <v>2343</v>
      </c>
      <c r="B1465" s="77" t="s">
        <v>2774</v>
      </c>
      <c r="C1465" s="3">
        <v>4156</v>
      </c>
      <c r="D1465" s="74" t="s">
        <v>1376</v>
      </c>
      <c r="E1465" s="100">
        <v>438.51</v>
      </c>
      <c r="F1465" s="100">
        <v>0</v>
      </c>
      <c r="G1465" s="100">
        <v>0</v>
      </c>
      <c r="H1465" s="100">
        <v>0</v>
      </c>
      <c r="I1465" s="100">
        <v>0</v>
      </c>
      <c r="J1465" s="130">
        <v>438.51</v>
      </c>
      <c r="K1465" s="135" t="str">
        <f>IFERROR(VLOOKUP(C1465,'CEDARS School FRPL'!$C$4:$H$20003, 6, FALSE), "No")</f>
        <v>No</v>
      </c>
      <c r="L1465" s="94">
        <f>IFERROR(VLOOKUP($C1465,'CEDARS School FRPL'!$C$4:$G$20003,3,FALSE),"NO Enroll Rprtd")</f>
        <v>0.39360000000000001</v>
      </c>
      <c r="N1465" s="167"/>
      <c r="O1465" s="136"/>
    </row>
    <row r="1466" spans="1:15">
      <c r="A1466" s="77" t="s">
        <v>2343</v>
      </c>
      <c r="B1466" s="77" t="s">
        <v>2774</v>
      </c>
      <c r="C1466" s="3">
        <v>4189</v>
      </c>
      <c r="D1466" s="74" t="s">
        <v>1377</v>
      </c>
      <c r="E1466" s="100">
        <v>248.56</v>
      </c>
      <c r="F1466" s="100">
        <v>15.8</v>
      </c>
      <c r="G1466" s="100">
        <v>0</v>
      </c>
      <c r="H1466" s="100">
        <v>0</v>
      </c>
      <c r="I1466" s="100">
        <v>0</v>
      </c>
      <c r="J1466" s="130">
        <v>264.36</v>
      </c>
      <c r="K1466" s="135" t="str">
        <f>IFERROR(VLOOKUP(C1466,'CEDARS School FRPL'!$C$4:$H$20003, 6, FALSE), "No")</f>
        <v>No</v>
      </c>
      <c r="L1466" s="94">
        <f>IFERROR(VLOOKUP($C1466,'CEDARS School FRPL'!$C$4:$G$20003,3,FALSE),"NO Enroll Rprtd")</f>
        <v>0.38329999999999997</v>
      </c>
      <c r="N1466" s="167"/>
      <c r="O1466" s="136"/>
    </row>
    <row r="1467" spans="1:15">
      <c r="A1467" s="77" t="s">
        <v>2343</v>
      </c>
      <c r="B1467" s="77" t="s">
        <v>2774</v>
      </c>
      <c r="C1467" s="3">
        <v>4219</v>
      </c>
      <c r="D1467" s="74" t="s">
        <v>1378</v>
      </c>
      <c r="E1467" s="100">
        <v>514.66999999999996</v>
      </c>
      <c r="F1467" s="100">
        <v>0</v>
      </c>
      <c r="G1467" s="100">
        <v>0</v>
      </c>
      <c r="H1467" s="100">
        <v>0</v>
      </c>
      <c r="I1467" s="100">
        <v>0</v>
      </c>
      <c r="J1467" s="130">
        <v>514.66999999999996</v>
      </c>
      <c r="K1467" s="135" t="str">
        <f>IFERROR(VLOOKUP(C1467,'CEDARS School FRPL'!$C$4:$H$20003, 6, FALSE), "No")</f>
        <v>No</v>
      </c>
      <c r="L1467" s="94">
        <f>IFERROR(VLOOKUP($C1467,'CEDARS School FRPL'!$C$4:$G$20003,3,FALSE),"NO Enroll Rprtd")</f>
        <v>0.1648</v>
      </c>
      <c r="N1467" s="167"/>
      <c r="O1467" s="136"/>
    </row>
    <row r="1468" spans="1:15">
      <c r="A1468" s="77" t="s">
        <v>2343</v>
      </c>
      <c r="B1468" s="77" t="s">
        <v>2774</v>
      </c>
      <c r="C1468" s="3">
        <v>4307</v>
      </c>
      <c r="D1468" s="74" t="s">
        <v>1379</v>
      </c>
      <c r="E1468" s="100">
        <v>423.77</v>
      </c>
      <c r="F1468" s="100">
        <v>15.71</v>
      </c>
      <c r="G1468" s="100">
        <v>0</v>
      </c>
      <c r="H1468" s="100">
        <v>0</v>
      </c>
      <c r="I1468" s="100">
        <v>0</v>
      </c>
      <c r="J1468" s="130">
        <v>439.47999999999996</v>
      </c>
      <c r="K1468" s="135" t="str">
        <f>IFERROR(VLOOKUP(C1468,'CEDARS School FRPL'!$C$4:$H$20003, 6, FALSE), "No")</f>
        <v>No</v>
      </c>
      <c r="L1468" s="94">
        <f>IFERROR(VLOOKUP($C1468,'CEDARS School FRPL'!$C$4:$G$20003,3,FALSE),"NO Enroll Rprtd")</f>
        <v>0.1123</v>
      </c>
      <c r="N1468" s="167"/>
      <c r="O1468" s="136"/>
    </row>
    <row r="1469" spans="1:15">
      <c r="A1469" s="77" t="s">
        <v>2343</v>
      </c>
      <c r="B1469" s="77" t="s">
        <v>2774</v>
      </c>
      <c r="C1469" s="3">
        <v>4387</v>
      </c>
      <c r="D1469" s="74" t="s">
        <v>1380</v>
      </c>
      <c r="E1469" s="100">
        <v>629.63</v>
      </c>
      <c r="F1469" s="100">
        <v>0</v>
      </c>
      <c r="G1469" s="100">
        <v>0</v>
      </c>
      <c r="H1469" s="100">
        <v>0</v>
      </c>
      <c r="I1469" s="100">
        <v>0</v>
      </c>
      <c r="J1469" s="130">
        <v>629.63</v>
      </c>
      <c r="K1469" s="135" t="str">
        <f>IFERROR(VLOOKUP(C1469,'CEDARS School FRPL'!$C$4:$H$20003, 6, FALSE), "No")</f>
        <v>No</v>
      </c>
      <c r="L1469" s="94">
        <f>IFERROR(VLOOKUP($C1469,'CEDARS School FRPL'!$C$4:$G$20003,3,FALSE),"NO Enroll Rprtd")</f>
        <v>0.1759</v>
      </c>
      <c r="N1469" s="167"/>
      <c r="O1469" s="136"/>
    </row>
    <row r="1470" spans="1:15">
      <c r="A1470" s="77" t="s">
        <v>2343</v>
      </c>
      <c r="B1470" s="77" t="s">
        <v>2774</v>
      </c>
      <c r="C1470" s="3">
        <v>5631</v>
      </c>
      <c r="D1470" s="74" t="s">
        <v>238</v>
      </c>
      <c r="E1470" s="100">
        <v>478.06</v>
      </c>
      <c r="F1470" s="100">
        <v>0</v>
      </c>
      <c r="G1470" s="100">
        <v>0</v>
      </c>
      <c r="H1470" s="100">
        <v>0</v>
      </c>
      <c r="I1470" s="100">
        <v>0</v>
      </c>
      <c r="J1470" s="130">
        <v>478.06</v>
      </c>
      <c r="K1470" s="135" t="str">
        <f>IFERROR(VLOOKUP(C1470,'CEDARS School FRPL'!$C$4:$H$20003, 6, FALSE), "No")</f>
        <v>No</v>
      </c>
      <c r="L1470" s="94">
        <f>IFERROR(VLOOKUP($C1470,'CEDARS School FRPL'!$C$4:$G$20003,3,FALSE),"NO Enroll Rprtd")</f>
        <v>0.1171</v>
      </c>
      <c r="N1470" s="167"/>
      <c r="O1470" s="136"/>
    </row>
    <row r="1471" spans="1:15">
      <c r="A1471" s="77" t="s">
        <v>2343</v>
      </c>
      <c r="B1471" s="77" t="s">
        <v>2774</v>
      </c>
      <c r="C1471" s="3">
        <v>5685</v>
      </c>
      <c r="D1471" s="74" t="s">
        <v>3090</v>
      </c>
      <c r="E1471" s="100">
        <v>526.20000000000005</v>
      </c>
      <c r="F1471" s="100">
        <v>0</v>
      </c>
      <c r="G1471" s="100">
        <v>0</v>
      </c>
      <c r="H1471" s="100">
        <v>0</v>
      </c>
      <c r="I1471" s="100">
        <v>0</v>
      </c>
      <c r="J1471" s="130">
        <v>526.20000000000005</v>
      </c>
      <c r="K1471" s="135" t="str">
        <f>IFERROR(VLOOKUP(C1471,'CEDARS School FRPL'!$C$4:$H$20003, 6, FALSE), "No")</f>
        <v>No</v>
      </c>
      <c r="L1471" s="94">
        <f>IFERROR(VLOOKUP($C1471,'CEDARS School FRPL'!$C$4:$G$20003,3,FALSE),"NO Enroll Rprtd")</f>
        <v>0.1234</v>
      </c>
      <c r="N1471" s="167"/>
      <c r="O1471" s="136"/>
    </row>
    <row r="1472" spans="1:15">
      <c r="A1472" s="77" t="s">
        <v>3029</v>
      </c>
      <c r="B1472" s="77" t="s">
        <v>3091</v>
      </c>
      <c r="C1472" s="3">
        <v>5686</v>
      </c>
      <c r="D1472" s="74" t="s">
        <v>3127</v>
      </c>
      <c r="E1472" s="100">
        <v>224.22</v>
      </c>
      <c r="F1472" s="100">
        <v>0</v>
      </c>
      <c r="G1472" s="100">
        <v>0</v>
      </c>
      <c r="H1472" s="100">
        <v>0</v>
      </c>
      <c r="I1472" s="100">
        <v>0</v>
      </c>
      <c r="J1472" s="130">
        <v>224.22</v>
      </c>
      <c r="K1472" s="135" t="str">
        <f>IFERROR(VLOOKUP(C1472,'CEDARS School FRPL'!$C$4:$H$20003, 6, FALSE), "No")</f>
        <v>No</v>
      </c>
      <c r="L1472" s="94">
        <f>IFERROR(VLOOKUP($C1472,'CEDARS School FRPL'!$C$4:$G$20003,3,FALSE),"NO Enroll Rprtd")</f>
        <v>0.48180000000000001</v>
      </c>
      <c r="N1472" s="167"/>
      <c r="O1472" s="136"/>
    </row>
    <row r="1473" spans="1:15">
      <c r="A1473" s="77" t="s">
        <v>2314</v>
      </c>
      <c r="B1473" s="77" t="s">
        <v>2775</v>
      </c>
      <c r="C1473" s="3">
        <v>2865</v>
      </c>
      <c r="D1473" s="74" t="s">
        <v>128</v>
      </c>
      <c r="E1473" s="100">
        <v>250.55</v>
      </c>
      <c r="F1473" s="100">
        <v>0</v>
      </c>
      <c r="G1473" s="100">
        <v>0</v>
      </c>
      <c r="H1473" s="100">
        <v>0</v>
      </c>
      <c r="I1473" s="100">
        <v>0</v>
      </c>
      <c r="J1473" s="130">
        <v>250.55</v>
      </c>
      <c r="K1473" s="135" t="str">
        <f>IFERROR(VLOOKUP(C1473,'CEDARS School FRPL'!$C$4:$H$20003, 6, FALSE), "No")</f>
        <v>Yes</v>
      </c>
      <c r="L1473" s="94">
        <f>IFERROR(VLOOKUP($C1473,'CEDARS School FRPL'!$C$4:$G$20003,3,FALSE),"NO Enroll Rprtd")</f>
        <v>0.59950000000000003</v>
      </c>
      <c r="N1473" s="167"/>
      <c r="O1473" s="136"/>
    </row>
    <row r="1474" spans="1:15">
      <c r="A1474" s="77" t="s">
        <v>2314</v>
      </c>
      <c r="B1474" s="77" t="s">
        <v>2775</v>
      </c>
      <c r="C1474" s="3">
        <v>4463</v>
      </c>
      <c r="D1474" s="74" t="s">
        <v>238</v>
      </c>
      <c r="E1474" s="100">
        <v>468.55</v>
      </c>
      <c r="F1474" s="100">
        <v>0</v>
      </c>
      <c r="G1474" s="100">
        <v>0</v>
      </c>
      <c r="H1474" s="100">
        <v>0</v>
      </c>
      <c r="I1474" s="100">
        <v>0</v>
      </c>
      <c r="J1474" s="130">
        <v>468.55</v>
      </c>
      <c r="K1474" s="135" t="str">
        <f>IFERROR(VLOOKUP(C1474,'CEDARS School FRPL'!$C$4:$H$20003, 6, FALSE), "No")</f>
        <v>Yes</v>
      </c>
      <c r="L1474" s="94">
        <f>IFERROR(VLOOKUP($C1474,'CEDARS School FRPL'!$C$4:$G$20003,3,FALSE),"NO Enroll Rprtd")</f>
        <v>0.56220000000000003</v>
      </c>
      <c r="N1474" s="167"/>
      <c r="O1474" s="136"/>
    </row>
    <row r="1475" spans="1:15">
      <c r="A1475" s="77" t="s">
        <v>2213</v>
      </c>
      <c r="B1475" s="77" t="s">
        <v>2776</v>
      </c>
      <c r="C1475" s="3">
        <v>2241</v>
      </c>
      <c r="D1475" s="74" t="s">
        <v>399</v>
      </c>
      <c r="E1475" s="100">
        <v>133.12</v>
      </c>
      <c r="F1475" s="100">
        <v>0</v>
      </c>
      <c r="G1475" s="100">
        <v>4.84</v>
      </c>
      <c r="H1475" s="100">
        <v>0</v>
      </c>
      <c r="I1475" s="100">
        <v>0</v>
      </c>
      <c r="J1475" s="130">
        <v>137.96</v>
      </c>
      <c r="K1475" s="135" t="str">
        <f>IFERROR(VLOOKUP(C1475,'CEDARS School FRPL'!$C$4:$H$20003, 6, FALSE), "No")</f>
        <v>Yes</v>
      </c>
      <c r="L1475" s="94">
        <f>IFERROR(VLOOKUP($C1475,'CEDARS School FRPL'!$C$4:$G$20003,3,FALSE),"NO Enroll Rprtd")</f>
        <v>0.48149999999999998</v>
      </c>
      <c r="N1475" s="167"/>
      <c r="O1475" s="136"/>
    </row>
    <row r="1476" spans="1:15">
      <c r="A1476" s="77" t="s">
        <v>2213</v>
      </c>
      <c r="B1476" s="77" t="s">
        <v>2776</v>
      </c>
      <c r="C1476" s="3">
        <v>3087</v>
      </c>
      <c r="D1476" s="74" t="s">
        <v>400</v>
      </c>
      <c r="E1476" s="100">
        <v>182.08</v>
      </c>
      <c r="F1476" s="100">
        <v>20</v>
      </c>
      <c r="G1476" s="100">
        <v>0</v>
      </c>
      <c r="H1476" s="100">
        <v>0</v>
      </c>
      <c r="I1476" s="100">
        <v>0</v>
      </c>
      <c r="J1476" s="130">
        <v>202.08</v>
      </c>
      <c r="K1476" s="135" t="str">
        <f>IFERROR(VLOOKUP(C1476,'CEDARS School FRPL'!$C$4:$H$20003, 6, FALSE), "No")</f>
        <v>No</v>
      </c>
      <c r="L1476" s="94">
        <f>IFERROR(VLOOKUP($C1476,'CEDARS School FRPL'!$C$4:$G$20003,3,FALSE),"NO Enroll Rprtd")</f>
        <v>0.4728</v>
      </c>
      <c r="N1476" s="167"/>
      <c r="O1476" s="136"/>
    </row>
    <row r="1477" spans="1:15">
      <c r="A1477" s="77" t="s">
        <v>2175</v>
      </c>
      <c r="B1477" s="77" t="s">
        <v>2777</v>
      </c>
      <c r="C1477" s="3">
        <v>1897</v>
      </c>
      <c r="D1477" s="74" t="s">
        <v>135</v>
      </c>
      <c r="E1477" s="100">
        <v>0</v>
      </c>
      <c r="F1477" s="100">
        <v>0</v>
      </c>
      <c r="G1477" s="100">
        <v>0</v>
      </c>
      <c r="H1477" s="100">
        <v>0</v>
      </c>
      <c r="I1477" s="100">
        <v>0</v>
      </c>
      <c r="J1477" s="130">
        <v>0</v>
      </c>
      <c r="K1477" s="135" t="str">
        <f>IFERROR(VLOOKUP(C1477,'CEDARS School FRPL'!$C$4:$H$20003, 6, FALSE), "No")</f>
        <v>No</v>
      </c>
      <c r="L1477" s="94">
        <f>IFERROR(VLOOKUP($C1477,'CEDARS School FRPL'!$C$4:$G$20003,3,FALSE),"NO Enroll Rprtd")</f>
        <v>0.14680000000000001</v>
      </c>
      <c r="N1477" s="167"/>
      <c r="O1477" s="136"/>
    </row>
    <row r="1478" spans="1:15">
      <c r="A1478" s="77" t="s">
        <v>2175</v>
      </c>
      <c r="B1478" s="77" t="s">
        <v>2777</v>
      </c>
      <c r="C1478" s="3">
        <v>2368</v>
      </c>
      <c r="D1478" s="74" t="s">
        <v>77</v>
      </c>
      <c r="E1478" s="100">
        <v>237.03</v>
      </c>
      <c r="F1478" s="100">
        <v>0</v>
      </c>
      <c r="G1478" s="100">
        <v>0</v>
      </c>
      <c r="H1478" s="100">
        <v>0</v>
      </c>
      <c r="I1478" s="100">
        <v>0</v>
      </c>
      <c r="J1478" s="130">
        <v>237.03</v>
      </c>
      <c r="K1478" s="135" t="str">
        <f>IFERROR(VLOOKUP(C1478,'CEDARS School FRPL'!$C$4:$H$20003, 6, FALSE), "No")</f>
        <v>Yes</v>
      </c>
      <c r="L1478" s="94">
        <f>IFERROR(VLOOKUP($C1478,'CEDARS School FRPL'!$C$4:$G$20003,3,FALSE),"NO Enroll Rprtd")</f>
        <v>0.61509999999999998</v>
      </c>
      <c r="N1478" s="167"/>
      <c r="O1478" s="136"/>
    </row>
    <row r="1479" spans="1:15">
      <c r="A1479" s="77" t="s">
        <v>2175</v>
      </c>
      <c r="B1479" s="77" t="s">
        <v>2777</v>
      </c>
      <c r="C1479" s="3">
        <v>2908</v>
      </c>
      <c r="D1479" s="74" t="s">
        <v>136</v>
      </c>
      <c r="E1479" s="100">
        <v>806.84</v>
      </c>
      <c r="F1479" s="100">
        <v>0</v>
      </c>
      <c r="G1479" s="100">
        <v>98.100000000000009</v>
      </c>
      <c r="H1479" s="100">
        <v>0</v>
      </c>
      <c r="I1479" s="100">
        <v>0</v>
      </c>
      <c r="J1479" s="130">
        <v>904.94</v>
      </c>
      <c r="K1479" s="135" t="str">
        <f>IFERROR(VLOOKUP(C1479,'CEDARS School FRPL'!$C$4:$H$20003, 6, FALSE), "No")</f>
        <v>Yes</v>
      </c>
      <c r="L1479" s="94">
        <f>IFERROR(VLOOKUP($C1479,'CEDARS School FRPL'!$C$4:$G$20003,3,FALSE),"NO Enroll Rprtd")</f>
        <v>0.51519999999999999</v>
      </c>
      <c r="N1479" s="167"/>
      <c r="O1479" s="136"/>
    </row>
    <row r="1480" spans="1:15">
      <c r="A1480" s="77" t="s">
        <v>2175</v>
      </c>
      <c r="B1480" s="77" t="s">
        <v>2777</v>
      </c>
      <c r="C1480" s="3">
        <v>2909</v>
      </c>
      <c r="D1480" s="74" t="s">
        <v>137</v>
      </c>
      <c r="E1480" s="100">
        <v>318.14999999999998</v>
      </c>
      <c r="F1480" s="100">
        <v>0</v>
      </c>
      <c r="G1480" s="100">
        <v>0</v>
      </c>
      <c r="H1480" s="100">
        <v>0</v>
      </c>
      <c r="I1480" s="100">
        <v>0</v>
      </c>
      <c r="J1480" s="130">
        <v>318.14999999999998</v>
      </c>
      <c r="K1480" s="135" t="str">
        <f>IFERROR(VLOOKUP(C1480,'CEDARS School FRPL'!$C$4:$H$20003, 6, FALSE), "No")</f>
        <v>Yes</v>
      </c>
      <c r="L1480" s="94">
        <f>IFERROR(VLOOKUP($C1480,'CEDARS School FRPL'!$C$4:$G$20003,3,FALSE),"NO Enroll Rprtd")</f>
        <v>0.56210000000000004</v>
      </c>
      <c r="N1480" s="167"/>
      <c r="O1480" s="136"/>
    </row>
    <row r="1481" spans="1:15">
      <c r="A1481" s="77" t="s">
        <v>2175</v>
      </c>
      <c r="B1481" s="77" t="s">
        <v>2777</v>
      </c>
      <c r="C1481" s="3">
        <v>3079</v>
      </c>
      <c r="D1481" s="74" t="s">
        <v>138</v>
      </c>
      <c r="E1481" s="100">
        <v>333.41</v>
      </c>
      <c r="F1481" s="100">
        <v>0</v>
      </c>
      <c r="G1481" s="100">
        <v>0</v>
      </c>
      <c r="H1481" s="100">
        <v>0</v>
      </c>
      <c r="I1481" s="100">
        <v>0</v>
      </c>
      <c r="J1481" s="130">
        <v>333.41</v>
      </c>
      <c r="K1481" s="135" t="str">
        <f>IFERROR(VLOOKUP(C1481,'CEDARS School FRPL'!$C$4:$H$20003, 6, FALSE), "No")</f>
        <v>Yes</v>
      </c>
      <c r="L1481" s="94">
        <f>IFERROR(VLOOKUP($C1481,'CEDARS School FRPL'!$C$4:$G$20003,3,FALSE),"NO Enroll Rprtd")</f>
        <v>0.56320000000000003</v>
      </c>
      <c r="N1481" s="167"/>
      <c r="O1481" s="136"/>
    </row>
    <row r="1482" spans="1:15">
      <c r="A1482" s="77" t="s">
        <v>2175</v>
      </c>
      <c r="B1482" s="77" t="s">
        <v>2777</v>
      </c>
      <c r="C1482" s="3">
        <v>3318</v>
      </c>
      <c r="D1482" s="74" t="s">
        <v>139</v>
      </c>
      <c r="E1482" s="100">
        <v>446.59</v>
      </c>
      <c r="F1482" s="100">
        <v>0</v>
      </c>
      <c r="G1482" s="100">
        <v>0</v>
      </c>
      <c r="H1482" s="100">
        <v>0</v>
      </c>
      <c r="I1482" s="100">
        <v>0</v>
      </c>
      <c r="J1482" s="130">
        <v>446.59</v>
      </c>
      <c r="K1482" s="135" t="str">
        <f>IFERROR(VLOOKUP(C1482,'CEDARS School FRPL'!$C$4:$H$20003, 6, FALSE), "No")</f>
        <v>Yes</v>
      </c>
      <c r="L1482" s="94">
        <f>IFERROR(VLOOKUP($C1482,'CEDARS School FRPL'!$C$4:$G$20003,3,FALSE),"NO Enroll Rprtd")</f>
        <v>0.57489999999999997</v>
      </c>
      <c r="N1482" s="167"/>
      <c r="O1482" s="136"/>
    </row>
    <row r="1483" spans="1:15">
      <c r="A1483" s="77" t="s">
        <v>2175</v>
      </c>
      <c r="B1483" s="77" t="s">
        <v>2777</v>
      </c>
      <c r="C1483" s="3">
        <v>4003</v>
      </c>
      <c r="D1483" s="74" t="s">
        <v>140</v>
      </c>
      <c r="E1483" s="100">
        <v>57.24</v>
      </c>
      <c r="F1483" s="100">
        <v>0</v>
      </c>
      <c r="G1483" s="100">
        <v>0</v>
      </c>
      <c r="H1483" s="100">
        <v>0</v>
      </c>
      <c r="I1483" s="100">
        <v>0</v>
      </c>
      <c r="J1483" s="130">
        <v>57.24</v>
      </c>
      <c r="K1483" s="135" t="str">
        <f>IFERROR(VLOOKUP(C1483,'CEDARS School FRPL'!$C$4:$H$20003, 6, FALSE), "No")</f>
        <v>Yes</v>
      </c>
      <c r="L1483" s="94">
        <f>IFERROR(VLOOKUP($C1483,'CEDARS School FRPL'!$C$4:$G$20003,3,FALSE),"NO Enroll Rprtd")</f>
        <v>0.76700000000000002</v>
      </c>
      <c r="N1483" s="167"/>
      <c r="O1483" s="136"/>
    </row>
    <row r="1484" spans="1:15">
      <c r="A1484" s="77" t="s">
        <v>2175</v>
      </c>
      <c r="B1484" s="77" t="s">
        <v>2777</v>
      </c>
      <c r="C1484" s="3">
        <v>4494</v>
      </c>
      <c r="D1484" s="74" t="s">
        <v>141</v>
      </c>
      <c r="E1484" s="100">
        <v>359.35</v>
      </c>
      <c r="F1484" s="100">
        <v>13.78</v>
      </c>
      <c r="G1484" s="100">
        <v>0</v>
      </c>
      <c r="H1484" s="100">
        <v>0</v>
      </c>
      <c r="I1484" s="100">
        <v>0</v>
      </c>
      <c r="J1484" s="130">
        <v>373.13</v>
      </c>
      <c r="K1484" s="135" t="str">
        <f>IFERROR(VLOOKUP(C1484,'CEDARS School FRPL'!$C$4:$H$20003, 6, FALSE), "No")</f>
        <v>Yes</v>
      </c>
      <c r="L1484" s="94">
        <f>IFERROR(VLOOKUP($C1484,'CEDARS School FRPL'!$C$4:$G$20003,3,FALSE),"NO Enroll Rprtd")</f>
        <v>0.61809999999999998</v>
      </c>
      <c r="N1484" s="167"/>
      <c r="O1484" s="136"/>
    </row>
    <row r="1485" spans="1:15">
      <c r="A1485" s="77" t="s">
        <v>2175</v>
      </c>
      <c r="B1485" s="77" t="s">
        <v>2777</v>
      </c>
      <c r="C1485" s="3">
        <v>5115</v>
      </c>
      <c r="D1485" s="74" t="s">
        <v>142</v>
      </c>
      <c r="E1485" s="100">
        <v>391.89</v>
      </c>
      <c r="F1485" s="100">
        <v>15.33</v>
      </c>
      <c r="G1485" s="100">
        <v>0</v>
      </c>
      <c r="H1485" s="100">
        <v>0</v>
      </c>
      <c r="I1485" s="100">
        <v>0</v>
      </c>
      <c r="J1485" s="130">
        <v>407.21999999999997</v>
      </c>
      <c r="K1485" s="135" t="str">
        <f>IFERROR(VLOOKUP(C1485,'CEDARS School FRPL'!$C$4:$H$20003, 6, FALSE), "No")</f>
        <v>Yes</v>
      </c>
      <c r="L1485" s="94">
        <f>IFERROR(VLOOKUP($C1485,'CEDARS School FRPL'!$C$4:$G$20003,3,FALSE),"NO Enroll Rprtd")</f>
        <v>0.59530000000000005</v>
      </c>
      <c r="N1485" s="167"/>
      <c r="O1485" s="136"/>
    </row>
    <row r="1486" spans="1:15">
      <c r="A1486" s="77" t="s">
        <v>2175</v>
      </c>
      <c r="B1486" s="77" t="s">
        <v>2777</v>
      </c>
      <c r="C1486" s="3">
        <v>5611</v>
      </c>
      <c r="D1486" s="74" t="s">
        <v>3205</v>
      </c>
      <c r="E1486" s="100">
        <v>333.14</v>
      </c>
      <c r="F1486" s="100">
        <v>0</v>
      </c>
      <c r="G1486" s="100">
        <v>6.77</v>
      </c>
      <c r="H1486" s="100">
        <v>0</v>
      </c>
      <c r="I1486" s="100">
        <v>0</v>
      </c>
      <c r="J1486" s="130">
        <v>339.90999999999997</v>
      </c>
      <c r="K1486" s="135" t="str">
        <f>IFERROR(VLOOKUP(C1486,'CEDARS School FRPL'!$C$4:$H$20003, 6, FALSE), "No")</f>
        <v>Yes</v>
      </c>
      <c r="L1486" s="94">
        <f>IFERROR(VLOOKUP($C1486,'CEDARS School FRPL'!$C$4:$G$20003,3,FALSE),"NO Enroll Rprtd")</f>
        <v>0.66569999999999996</v>
      </c>
      <c r="N1486" s="167"/>
      <c r="O1486" s="136"/>
    </row>
    <row r="1487" spans="1:15">
      <c r="A1487" s="77" t="s">
        <v>2244</v>
      </c>
      <c r="B1487" s="77" t="s">
        <v>2778</v>
      </c>
      <c r="C1487" s="3">
        <v>1798</v>
      </c>
      <c r="D1487" s="74" t="s">
        <v>533</v>
      </c>
      <c r="E1487" s="100">
        <v>142.29</v>
      </c>
      <c r="F1487" s="100">
        <v>0</v>
      </c>
      <c r="G1487" s="100">
        <v>0.73</v>
      </c>
      <c r="H1487" s="100">
        <v>7.78</v>
      </c>
      <c r="I1487" s="100">
        <v>0</v>
      </c>
      <c r="J1487" s="130">
        <v>150.79999999999998</v>
      </c>
      <c r="K1487" s="135" t="str">
        <f>IFERROR(VLOOKUP(C1487,'CEDARS School FRPL'!$C$4:$H$20003, 6, FALSE), "No")</f>
        <v>Yes</v>
      </c>
      <c r="L1487" s="94">
        <f>IFERROR(VLOOKUP($C1487,'CEDARS School FRPL'!$C$4:$G$20003,3,FALSE),"NO Enroll Rprtd")</f>
        <v>0.5534</v>
      </c>
      <c r="N1487" s="167"/>
      <c r="O1487" s="136"/>
    </row>
    <row r="1488" spans="1:15">
      <c r="A1488" s="77" t="s">
        <v>2244</v>
      </c>
      <c r="B1488" s="77" t="s">
        <v>2778</v>
      </c>
      <c r="C1488" s="3">
        <v>2503</v>
      </c>
      <c r="D1488" s="74" t="s">
        <v>534</v>
      </c>
      <c r="E1488" s="100">
        <v>332.48</v>
      </c>
      <c r="F1488" s="100">
        <v>0</v>
      </c>
      <c r="G1488" s="100">
        <v>34.130000000000003</v>
      </c>
      <c r="H1488" s="100">
        <v>0</v>
      </c>
      <c r="I1488" s="100">
        <v>0</v>
      </c>
      <c r="J1488" s="130">
        <v>366.61</v>
      </c>
      <c r="K1488" s="135" t="str">
        <f>IFERROR(VLOOKUP(C1488,'CEDARS School FRPL'!$C$4:$H$20003, 6, FALSE), "No")</f>
        <v>No</v>
      </c>
      <c r="L1488" s="94">
        <f>IFERROR(VLOOKUP($C1488,'CEDARS School FRPL'!$C$4:$G$20003,3,FALSE),"NO Enroll Rprtd")</f>
        <v>0.42509999999999998</v>
      </c>
      <c r="N1488" s="167"/>
      <c r="O1488" s="136"/>
    </row>
    <row r="1489" spans="1:15">
      <c r="A1489" s="77" t="s">
        <v>2244</v>
      </c>
      <c r="B1489" s="77" t="s">
        <v>2778</v>
      </c>
      <c r="C1489" s="3">
        <v>3094</v>
      </c>
      <c r="D1489" s="74" t="s">
        <v>2779</v>
      </c>
      <c r="E1489" s="100">
        <v>479.41</v>
      </c>
      <c r="F1489" s="100">
        <v>33.44</v>
      </c>
      <c r="G1489" s="100">
        <v>0</v>
      </c>
      <c r="H1489" s="100">
        <v>0</v>
      </c>
      <c r="I1489" s="100">
        <v>0</v>
      </c>
      <c r="J1489" s="130">
        <v>512.85</v>
      </c>
      <c r="K1489" s="135" t="str">
        <f>IFERROR(VLOOKUP(C1489,'CEDARS School FRPL'!$C$4:$H$20003, 6, FALSE), "No")</f>
        <v>Yes</v>
      </c>
      <c r="L1489" s="94">
        <f>IFERROR(VLOOKUP($C1489,'CEDARS School FRPL'!$C$4:$G$20003,3,FALSE),"NO Enroll Rprtd")</f>
        <v>0.45100000000000001</v>
      </c>
      <c r="N1489" s="167"/>
      <c r="O1489" s="136"/>
    </row>
    <row r="1490" spans="1:15">
      <c r="A1490" t="s">
        <v>2244</v>
      </c>
      <c r="B1490" s="77" t="s">
        <v>2778</v>
      </c>
      <c r="C1490" s="3">
        <v>4475</v>
      </c>
      <c r="D1490" s="74" t="s">
        <v>535</v>
      </c>
      <c r="E1490" s="100">
        <v>221.2</v>
      </c>
      <c r="F1490" s="100">
        <v>0</v>
      </c>
      <c r="G1490" s="100">
        <v>0</v>
      </c>
      <c r="H1490" s="100">
        <v>0</v>
      </c>
      <c r="I1490" s="100">
        <v>0</v>
      </c>
      <c r="J1490" s="130">
        <v>221.2</v>
      </c>
      <c r="K1490" s="135" t="str">
        <f>IFERROR(VLOOKUP(C1490,'CEDARS School FRPL'!$C$4:$H$20003, 6, FALSE), "No")</f>
        <v>No</v>
      </c>
      <c r="L1490" s="94">
        <f>IFERROR(VLOOKUP($C1490,'CEDARS School FRPL'!$C$4:$G$20003,3,FALSE),"NO Enroll Rprtd")</f>
        <v>0.45810000000000001</v>
      </c>
      <c r="N1490" s="167"/>
      <c r="O1490" s="136"/>
    </row>
    <row r="1491" spans="1:15">
      <c r="A1491" s="77" t="s">
        <v>2422</v>
      </c>
      <c r="B1491" s="77" t="s">
        <v>2780</v>
      </c>
      <c r="C1491" s="3">
        <v>3574</v>
      </c>
      <c r="D1491" s="74" t="s">
        <v>1966</v>
      </c>
      <c r="E1491" s="100">
        <v>124</v>
      </c>
      <c r="F1491" s="100">
        <v>16.440000000000001</v>
      </c>
      <c r="G1491" s="100">
        <v>0</v>
      </c>
      <c r="H1491" s="100">
        <v>0</v>
      </c>
      <c r="I1491" s="100">
        <v>0</v>
      </c>
      <c r="J1491" s="130">
        <v>140.44</v>
      </c>
      <c r="K1491" s="135" t="str">
        <f>IFERROR(VLOOKUP(C1491,'CEDARS School FRPL'!$C$4:$H$20003, 6, FALSE), "No")</f>
        <v>Yes</v>
      </c>
      <c r="L1491" s="94">
        <f>IFERROR(VLOOKUP($C1491,'CEDARS School FRPL'!$C$4:$G$20003,3,FALSE),"NO Enroll Rprtd")</f>
        <v>0.62639999999999996</v>
      </c>
      <c r="M1491" s="94"/>
      <c r="N1491" s="167"/>
      <c r="O1491" s="136"/>
    </row>
    <row r="1492" spans="1:15">
      <c r="A1492" s="77" t="s">
        <v>2422</v>
      </c>
      <c r="B1492" s="77" t="s">
        <v>2780</v>
      </c>
      <c r="C1492" s="3">
        <v>3575</v>
      </c>
      <c r="D1492" s="74" t="s">
        <v>3206</v>
      </c>
      <c r="E1492" s="100">
        <v>69.209999999999994</v>
      </c>
      <c r="F1492" s="100">
        <v>0</v>
      </c>
      <c r="G1492" s="100">
        <v>7.43</v>
      </c>
      <c r="H1492" s="100">
        <v>0</v>
      </c>
      <c r="I1492" s="100">
        <v>0</v>
      </c>
      <c r="J1492" s="130">
        <v>76.639999999999986</v>
      </c>
      <c r="K1492" s="135" t="str">
        <f>IFERROR(VLOOKUP(C1492,'CEDARS School FRPL'!$C$4:$H$20003, 6, FALSE), "No")</f>
        <v>Yes</v>
      </c>
      <c r="L1492" s="94">
        <f>IFERROR(VLOOKUP($C1492,'CEDARS School FRPL'!$C$4:$G$20003,3,FALSE),"NO Enroll Rprtd")</f>
        <v>0.67510000000000003</v>
      </c>
      <c r="N1492" s="167"/>
      <c r="O1492" s="136"/>
    </row>
    <row r="1493" spans="1:15">
      <c r="A1493" s="77" t="s">
        <v>2422</v>
      </c>
      <c r="B1493" s="77" t="s">
        <v>2780</v>
      </c>
      <c r="C1493" s="3">
        <v>5687</v>
      </c>
      <c r="D1493" s="74" t="s">
        <v>3092</v>
      </c>
      <c r="E1493" s="100">
        <v>53.78</v>
      </c>
      <c r="F1493" s="100">
        <v>0</v>
      </c>
      <c r="G1493" s="100">
        <v>0</v>
      </c>
      <c r="H1493" s="100">
        <v>0</v>
      </c>
      <c r="I1493" s="100">
        <v>0</v>
      </c>
      <c r="J1493" s="130">
        <v>53.78</v>
      </c>
      <c r="K1493" s="135" t="str">
        <f>IFERROR(VLOOKUP(C1493,'CEDARS School FRPL'!$C$4:$H$20003, 6, FALSE), "No")</f>
        <v>Yes</v>
      </c>
      <c r="L1493" s="94">
        <f>IFERROR(VLOOKUP($C1493,'CEDARS School FRPL'!$C$4:$G$20003,3,FALSE),"NO Enroll Rprtd")</f>
        <v>0.6542</v>
      </c>
      <c r="N1493" s="167"/>
      <c r="O1493" s="136"/>
    </row>
    <row r="1494" spans="1:15">
      <c r="A1494" s="77" t="s">
        <v>2166</v>
      </c>
      <c r="B1494" s="77" t="s">
        <v>2781</v>
      </c>
      <c r="C1494" s="3">
        <v>2195</v>
      </c>
      <c r="D1494" s="74" t="s">
        <v>70</v>
      </c>
      <c r="E1494" s="100">
        <v>361.35</v>
      </c>
      <c r="F1494" s="100">
        <v>34.78</v>
      </c>
      <c r="G1494" s="100">
        <v>0</v>
      </c>
      <c r="H1494" s="100">
        <v>0</v>
      </c>
      <c r="I1494" s="100">
        <v>0</v>
      </c>
      <c r="J1494" s="130">
        <v>396.13</v>
      </c>
      <c r="K1494" s="135" t="str">
        <f>IFERROR(VLOOKUP(C1494,'CEDARS School FRPL'!$C$4:$H$20003, 6, FALSE), "No")</f>
        <v>Yes</v>
      </c>
      <c r="L1494" s="94">
        <f>IFERROR(VLOOKUP($C1494,'CEDARS School FRPL'!$C$4:$G$20003,3,FALSE),"NO Enroll Rprtd")</f>
        <v>0.71030000000000004</v>
      </c>
      <c r="N1494" s="167"/>
      <c r="O1494" s="136"/>
    </row>
    <row r="1495" spans="1:15">
      <c r="A1495" s="77" t="s">
        <v>2166</v>
      </c>
      <c r="B1495" s="77" t="s">
        <v>2781</v>
      </c>
      <c r="C1495" s="3">
        <v>2508</v>
      </c>
      <c r="D1495" s="74" t="s">
        <v>71</v>
      </c>
      <c r="E1495" s="100">
        <v>777.2</v>
      </c>
      <c r="F1495" s="100">
        <v>0</v>
      </c>
      <c r="G1495" s="100">
        <v>49.57</v>
      </c>
      <c r="H1495" s="100">
        <v>0</v>
      </c>
      <c r="I1495" s="100">
        <v>0</v>
      </c>
      <c r="J1495" s="130">
        <v>826.7700000000001</v>
      </c>
      <c r="K1495" s="135" t="str">
        <f>IFERROR(VLOOKUP(C1495,'CEDARS School FRPL'!$C$4:$H$20003, 6, FALSE), "No")</f>
        <v>Yes</v>
      </c>
      <c r="L1495" s="94">
        <f>IFERROR(VLOOKUP($C1495,'CEDARS School FRPL'!$C$4:$G$20003,3,FALSE),"NO Enroll Rprtd")</f>
        <v>0.73270000000000002</v>
      </c>
      <c r="N1495" s="167"/>
      <c r="O1495" s="136"/>
    </row>
    <row r="1496" spans="1:15">
      <c r="A1496" s="77" t="s">
        <v>2166</v>
      </c>
      <c r="B1496" s="77" t="s">
        <v>2781</v>
      </c>
      <c r="C1496" s="3">
        <v>2905</v>
      </c>
      <c r="D1496" s="74" t="s">
        <v>72</v>
      </c>
      <c r="E1496" s="100">
        <v>228.95</v>
      </c>
      <c r="F1496" s="100">
        <v>18.11</v>
      </c>
      <c r="G1496" s="100">
        <v>0</v>
      </c>
      <c r="H1496" s="100">
        <v>0</v>
      </c>
      <c r="I1496" s="100">
        <v>0</v>
      </c>
      <c r="J1496" s="130">
        <v>247.06</v>
      </c>
      <c r="K1496" s="135" t="str">
        <f>IFERROR(VLOOKUP(C1496,'CEDARS School FRPL'!$C$4:$H$20003, 6, FALSE), "No")</f>
        <v>Yes</v>
      </c>
      <c r="L1496" s="94">
        <f>IFERROR(VLOOKUP($C1496,'CEDARS School FRPL'!$C$4:$G$20003,3,FALSE),"NO Enroll Rprtd")</f>
        <v>0.72699999999999998</v>
      </c>
      <c r="N1496" s="167"/>
      <c r="O1496" s="136"/>
    </row>
    <row r="1497" spans="1:15">
      <c r="A1497" s="77" t="s">
        <v>2166</v>
      </c>
      <c r="B1497" s="77" t="s">
        <v>2781</v>
      </c>
      <c r="C1497" s="3">
        <v>2906</v>
      </c>
      <c r="D1497" s="74" t="s">
        <v>73</v>
      </c>
      <c r="E1497" s="100">
        <v>522.6</v>
      </c>
      <c r="F1497" s="100">
        <v>0</v>
      </c>
      <c r="G1497" s="100">
        <v>0</v>
      </c>
      <c r="H1497" s="100">
        <v>0</v>
      </c>
      <c r="I1497" s="100">
        <v>0</v>
      </c>
      <c r="J1497" s="130">
        <v>522.6</v>
      </c>
      <c r="K1497" s="135" t="str">
        <f>IFERROR(VLOOKUP(C1497,'CEDARS School FRPL'!$C$4:$H$20003, 6, FALSE), "No")</f>
        <v>Yes</v>
      </c>
      <c r="L1497" s="94">
        <f>IFERROR(VLOOKUP($C1497,'CEDARS School FRPL'!$C$4:$G$20003,3,FALSE),"NO Enroll Rprtd")</f>
        <v>0.78610000000000002</v>
      </c>
      <c r="N1497" s="167"/>
      <c r="O1497" s="136"/>
    </row>
    <row r="1498" spans="1:15">
      <c r="A1498" s="77" t="s">
        <v>2166</v>
      </c>
      <c r="B1498" s="77" t="s">
        <v>2781</v>
      </c>
      <c r="C1498" s="3">
        <v>3316</v>
      </c>
      <c r="D1498" s="74" t="s">
        <v>74</v>
      </c>
      <c r="E1498" s="100">
        <v>411.24</v>
      </c>
      <c r="F1498" s="100">
        <v>0</v>
      </c>
      <c r="G1498" s="100">
        <v>0</v>
      </c>
      <c r="H1498" s="100">
        <v>0</v>
      </c>
      <c r="I1498" s="100">
        <v>0</v>
      </c>
      <c r="J1498" s="130">
        <v>411.24</v>
      </c>
      <c r="K1498" s="135" t="str">
        <f>IFERROR(VLOOKUP(C1498,'CEDARS School FRPL'!$C$4:$H$20003, 6, FALSE), "No")</f>
        <v>Yes</v>
      </c>
      <c r="L1498" s="94">
        <f>IFERROR(VLOOKUP($C1498,'CEDARS School FRPL'!$C$4:$G$20003,3,FALSE),"NO Enroll Rprtd")</f>
        <v>0.74790000000000001</v>
      </c>
      <c r="N1498" s="167"/>
      <c r="O1498" s="136"/>
    </row>
    <row r="1499" spans="1:15">
      <c r="A1499" s="77" t="s">
        <v>2166</v>
      </c>
      <c r="B1499" s="77" t="s">
        <v>2781</v>
      </c>
      <c r="C1499" s="3">
        <v>5537</v>
      </c>
      <c r="D1499" s="74" t="s">
        <v>2989</v>
      </c>
      <c r="E1499" s="100">
        <v>0</v>
      </c>
      <c r="F1499" s="100">
        <v>0</v>
      </c>
      <c r="G1499" s="100">
        <v>0</v>
      </c>
      <c r="H1499" s="100">
        <v>57</v>
      </c>
      <c r="I1499" s="100">
        <v>0</v>
      </c>
      <c r="J1499" s="130">
        <v>57</v>
      </c>
      <c r="K1499" s="135" t="str">
        <f>IFERROR(VLOOKUP(C1499,'CEDARS School FRPL'!$C$4:$H$20003, 6, FALSE), "No")</f>
        <v>Yes</v>
      </c>
      <c r="L1499" s="94">
        <f>IFERROR(VLOOKUP($C1499,'CEDARS School FRPL'!$C$4:$G$20003,3,FALSE),"NO Enroll Rprtd")</f>
        <v>0.87980000000000003</v>
      </c>
      <c r="N1499" s="167"/>
      <c r="O1499" s="136"/>
    </row>
    <row r="1500" spans="1:15">
      <c r="A1500" s="77" t="s">
        <v>2434</v>
      </c>
      <c r="B1500" s="77" t="s">
        <v>2782</v>
      </c>
      <c r="C1500" s="3">
        <v>2499</v>
      </c>
      <c r="D1500" s="74" t="s">
        <v>2041</v>
      </c>
      <c r="E1500" s="100">
        <v>755.67</v>
      </c>
      <c r="F1500" s="100">
        <v>0</v>
      </c>
      <c r="G1500" s="100">
        <v>48.769999999999996</v>
      </c>
      <c r="H1500" s="100">
        <v>3.11</v>
      </c>
      <c r="I1500" s="100">
        <v>0</v>
      </c>
      <c r="J1500" s="130">
        <v>807.55</v>
      </c>
      <c r="K1500" s="135" t="str">
        <f>IFERROR(VLOOKUP(C1500,'CEDARS School FRPL'!$C$4:$H$20003, 6, FALSE), "No")</f>
        <v>No</v>
      </c>
      <c r="L1500" s="94">
        <f>IFERROR(VLOOKUP($C1500,'CEDARS School FRPL'!$C$4:$G$20003,3,FALSE),"NO Enroll Rprtd")</f>
        <v>0.31040000000000001</v>
      </c>
      <c r="N1500" s="167"/>
      <c r="O1500" s="136"/>
    </row>
    <row r="1501" spans="1:15">
      <c r="A1501" s="77" t="s">
        <v>2434</v>
      </c>
      <c r="B1501" s="77" t="s">
        <v>2782</v>
      </c>
      <c r="C1501" s="3">
        <v>2587</v>
      </c>
      <c r="D1501" s="74" t="s">
        <v>137</v>
      </c>
      <c r="E1501" s="100">
        <v>276.56</v>
      </c>
      <c r="F1501" s="100">
        <v>0</v>
      </c>
      <c r="G1501" s="100">
        <v>0</v>
      </c>
      <c r="H1501" s="100">
        <v>0</v>
      </c>
      <c r="I1501" s="100">
        <v>0</v>
      </c>
      <c r="J1501" s="130">
        <v>276.56</v>
      </c>
      <c r="K1501" s="135" t="str">
        <f>IFERROR(VLOOKUP(C1501,'CEDARS School FRPL'!$C$4:$H$20003, 6, FALSE), "No")</f>
        <v>No</v>
      </c>
      <c r="L1501" s="94">
        <f>IFERROR(VLOOKUP($C1501,'CEDARS School FRPL'!$C$4:$G$20003,3,FALSE),"NO Enroll Rprtd")</f>
        <v>0.27039999999999997</v>
      </c>
      <c r="N1501" s="167"/>
      <c r="O1501" s="136"/>
    </row>
    <row r="1502" spans="1:15">
      <c r="A1502" s="77" t="s">
        <v>2434</v>
      </c>
      <c r="B1502" s="77" t="s">
        <v>2782</v>
      </c>
      <c r="C1502" s="3">
        <v>3203</v>
      </c>
      <c r="D1502" s="74" t="s">
        <v>77</v>
      </c>
      <c r="E1502" s="100">
        <v>341.3</v>
      </c>
      <c r="F1502" s="100">
        <v>0</v>
      </c>
      <c r="G1502" s="100">
        <v>0</v>
      </c>
      <c r="H1502" s="100">
        <v>0</v>
      </c>
      <c r="I1502" s="100">
        <v>0</v>
      </c>
      <c r="J1502" s="130">
        <v>341.3</v>
      </c>
      <c r="K1502" s="135" t="str">
        <f>IFERROR(VLOOKUP(C1502,'CEDARS School FRPL'!$C$4:$H$20003, 6, FALSE), "No")</f>
        <v>Yes</v>
      </c>
      <c r="L1502" s="94">
        <f>IFERROR(VLOOKUP($C1502,'CEDARS School FRPL'!$C$4:$G$20003,3,FALSE),"NO Enroll Rprtd")</f>
        <v>0.55759999999999998</v>
      </c>
      <c r="N1502" s="167"/>
      <c r="O1502" s="136"/>
    </row>
    <row r="1503" spans="1:15">
      <c r="A1503" s="77" t="s">
        <v>2434</v>
      </c>
      <c r="B1503" s="77" t="s">
        <v>2782</v>
      </c>
      <c r="C1503" s="3">
        <v>3419</v>
      </c>
      <c r="D1503" s="74" t="s">
        <v>23</v>
      </c>
      <c r="E1503" s="100">
        <v>637.16999999999996</v>
      </c>
      <c r="F1503" s="100">
        <v>0</v>
      </c>
      <c r="G1503" s="100">
        <v>0</v>
      </c>
      <c r="H1503" s="100">
        <v>0</v>
      </c>
      <c r="I1503" s="100">
        <v>0</v>
      </c>
      <c r="J1503" s="130">
        <v>637.16999999999996</v>
      </c>
      <c r="K1503" s="135" t="str">
        <f>IFERROR(VLOOKUP(C1503,'CEDARS School FRPL'!$C$4:$H$20003, 6, FALSE), "No")</f>
        <v>No</v>
      </c>
      <c r="L1503" s="94">
        <f>IFERROR(VLOOKUP($C1503,'CEDARS School FRPL'!$C$4:$G$20003,3,FALSE),"NO Enroll Rprtd")</f>
        <v>0.3574</v>
      </c>
      <c r="N1503" s="167"/>
      <c r="O1503" s="136"/>
    </row>
    <row r="1504" spans="1:15">
      <c r="A1504" s="77" t="s">
        <v>2434</v>
      </c>
      <c r="B1504" s="77" t="s">
        <v>2782</v>
      </c>
      <c r="C1504" s="3">
        <v>3614</v>
      </c>
      <c r="D1504" s="74" t="s">
        <v>1613</v>
      </c>
      <c r="E1504" s="100">
        <v>270.44</v>
      </c>
      <c r="F1504" s="100">
        <v>0</v>
      </c>
      <c r="G1504" s="100">
        <v>0</v>
      </c>
      <c r="H1504" s="100">
        <v>0</v>
      </c>
      <c r="I1504" s="100">
        <v>0</v>
      </c>
      <c r="J1504" s="130">
        <v>270.44</v>
      </c>
      <c r="K1504" s="135" t="str">
        <f>IFERROR(VLOOKUP(C1504,'CEDARS School FRPL'!$C$4:$H$20003, 6, FALSE), "No")</f>
        <v>No</v>
      </c>
      <c r="L1504" s="94">
        <f>IFERROR(VLOOKUP($C1504,'CEDARS School FRPL'!$C$4:$G$20003,3,FALSE),"NO Enroll Rprtd")</f>
        <v>0.2051</v>
      </c>
      <c r="N1504" s="167"/>
      <c r="O1504" s="136"/>
    </row>
    <row r="1505" spans="1:15">
      <c r="A1505" s="77" t="s">
        <v>2434</v>
      </c>
      <c r="B1505" s="77" t="s">
        <v>2782</v>
      </c>
      <c r="C1505" s="3">
        <v>5574</v>
      </c>
      <c r="D1505" s="74" t="s">
        <v>2990</v>
      </c>
      <c r="E1505" s="100">
        <v>317.01</v>
      </c>
      <c r="F1505" s="100">
        <v>0</v>
      </c>
      <c r="G1505" s="100">
        <v>0</v>
      </c>
      <c r="H1505" s="100">
        <v>0</v>
      </c>
      <c r="I1505" s="100">
        <v>0</v>
      </c>
      <c r="J1505" s="130">
        <v>317.01</v>
      </c>
      <c r="K1505" s="135" t="str">
        <f>IFERROR(VLOOKUP(C1505,'CEDARS School FRPL'!$C$4:$H$20003, 6, FALSE), "No")</f>
        <v>No</v>
      </c>
      <c r="L1505" s="94">
        <f>IFERROR(VLOOKUP($C1505,'CEDARS School FRPL'!$C$4:$G$20003,3,FALSE),"NO Enroll Rprtd")</f>
        <v>0.49740000000000001</v>
      </c>
      <c r="N1505" s="167"/>
      <c r="O1505" s="136"/>
    </row>
    <row r="1506" spans="1:15">
      <c r="A1506" s="77" t="s">
        <v>2335</v>
      </c>
      <c r="B1506" s="77" t="s">
        <v>2783</v>
      </c>
      <c r="C1506" s="3">
        <v>1640</v>
      </c>
      <c r="D1506" s="74" t="s">
        <v>2993</v>
      </c>
      <c r="E1506" s="100">
        <v>238.96</v>
      </c>
      <c r="F1506" s="100">
        <v>0</v>
      </c>
      <c r="G1506" s="100">
        <v>17.48</v>
      </c>
      <c r="H1506" s="100">
        <v>0</v>
      </c>
      <c r="I1506" s="100">
        <v>0</v>
      </c>
      <c r="J1506" s="130">
        <v>256.44</v>
      </c>
      <c r="K1506" s="135" t="str">
        <f>IFERROR(VLOOKUP(C1506,'CEDARS School FRPL'!$C$4:$H$20003, 6, FALSE), "No")</f>
        <v>Yes</v>
      </c>
      <c r="L1506" s="94">
        <f>IFERROR(VLOOKUP($C1506,'CEDARS School FRPL'!$C$4:$G$20003,3,FALSE),"NO Enroll Rprtd")</f>
        <v>0.51639999999999997</v>
      </c>
      <c r="N1506" s="167"/>
      <c r="O1506" s="136"/>
    </row>
    <row r="1507" spans="1:15">
      <c r="A1507" s="77" t="s">
        <v>2335</v>
      </c>
      <c r="B1507" s="77" t="s">
        <v>2783</v>
      </c>
      <c r="C1507" s="3">
        <v>2125</v>
      </c>
      <c r="D1507" s="74" t="s">
        <v>1270</v>
      </c>
      <c r="E1507" s="100">
        <v>1566.51</v>
      </c>
      <c r="F1507" s="100">
        <v>0</v>
      </c>
      <c r="G1507" s="100">
        <v>250.47</v>
      </c>
      <c r="H1507" s="100">
        <v>0</v>
      </c>
      <c r="I1507" s="100">
        <v>0</v>
      </c>
      <c r="J1507" s="130">
        <v>1816.98</v>
      </c>
      <c r="K1507" s="135" t="str">
        <f>IFERROR(VLOOKUP(C1507,'CEDARS School FRPL'!$C$4:$H$20003, 6, FALSE), "No")</f>
        <v>No</v>
      </c>
      <c r="L1507" s="94">
        <f>IFERROR(VLOOKUP($C1507,'CEDARS School FRPL'!$C$4:$G$20003,3,FALSE),"NO Enroll Rprtd")</f>
        <v>0.3604</v>
      </c>
      <c r="N1507" s="167"/>
      <c r="O1507" s="136"/>
    </row>
    <row r="1508" spans="1:15">
      <c r="A1508" s="77" t="s">
        <v>2335</v>
      </c>
      <c r="B1508" s="77" t="s">
        <v>2783</v>
      </c>
      <c r="C1508" s="3">
        <v>2311</v>
      </c>
      <c r="D1508" s="74" t="s">
        <v>1271</v>
      </c>
      <c r="E1508" s="100">
        <v>305.67</v>
      </c>
      <c r="F1508" s="100">
        <v>0</v>
      </c>
      <c r="G1508" s="100">
        <v>0</v>
      </c>
      <c r="H1508" s="100">
        <v>0</v>
      </c>
      <c r="I1508" s="100">
        <v>0</v>
      </c>
      <c r="J1508" s="130">
        <v>305.67</v>
      </c>
      <c r="K1508" s="135" t="str">
        <f>IFERROR(VLOOKUP(C1508,'CEDARS School FRPL'!$C$4:$H$20003, 6, FALSE), "No")</f>
        <v>Yes</v>
      </c>
      <c r="L1508" s="94">
        <f>IFERROR(VLOOKUP($C1508,'CEDARS School FRPL'!$C$4:$G$20003,3,FALSE),"NO Enroll Rprtd")</f>
        <v>0.58120000000000005</v>
      </c>
      <c r="N1508" s="167"/>
      <c r="O1508" s="136"/>
    </row>
    <row r="1509" spans="1:15">
      <c r="A1509" s="77" t="s">
        <v>2335</v>
      </c>
      <c r="B1509" s="77" t="s">
        <v>2783</v>
      </c>
      <c r="C1509" s="3">
        <v>2334</v>
      </c>
      <c r="D1509" s="74" t="s">
        <v>1272</v>
      </c>
      <c r="E1509" s="100">
        <v>364.24</v>
      </c>
      <c r="F1509" s="100">
        <v>0</v>
      </c>
      <c r="G1509" s="100">
        <v>0</v>
      </c>
      <c r="H1509" s="100">
        <v>0</v>
      </c>
      <c r="I1509" s="100">
        <v>0</v>
      </c>
      <c r="J1509" s="130">
        <v>364.24</v>
      </c>
      <c r="K1509" s="135" t="str">
        <f>IFERROR(VLOOKUP(C1509,'CEDARS School FRPL'!$C$4:$H$20003, 6, FALSE), "No")</f>
        <v>No</v>
      </c>
      <c r="L1509" s="94">
        <f>IFERROR(VLOOKUP($C1509,'CEDARS School FRPL'!$C$4:$G$20003,3,FALSE),"NO Enroll Rprtd")</f>
        <v>0.46379999999999999</v>
      </c>
      <c r="N1509" s="167"/>
      <c r="O1509" s="136"/>
    </row>
    <row r="1510" spans="1:15">
      <c r="A1510" s="77" t="s">
        <v>2335</v>
      </c>
      <c r="B1510" s="77" t="s">
        <v>2783</v>
      </c>
      <c r="C1510" s="3">
        <v>2495</v>
      </c>
      <c r="D1510" s="74" t="s">
        <v>1273</v>
      </c>
      <c r="E1510" s="100">
        <v>298.24</v>
      </c>
      <c r="F1510" s="100">
        <v>14</v>
      </c>
      <c r="G1510" s="100">
        <v>0</v>
      </c>
      <c r="H1510" s="100">
        <v>0</v>
      </c>
      <c r="I1510" s="100">
        <v>0</v>
      </c>
      <c r="J1510" s="130">
        <v>312.24</v>
      </c>
      <c r="K1510" s="135" t="str">
        <f>IFERROR(VLOOKUP(C1510,'CEDARS School FRPL'!$C$4:$H$20003, 6, FALSE), "No")</f>
        <v>Yes</v>
      </c>
      <c r="L1510" s="94">
        <f>IFERROR(VLOOKUP($C1510,'CEDARS School FRPL'!$C$4:$G$20003,3,FALSE),"NO Enroll Rprtd")</f>
        <v>0.54630000000000001</v>
      </c>
      <c r="N1510" s="167"/>
      <c r="O1510" s="136"/>
    </row>
    <row r="1511" spans="1:15">
      <c r="A1511" s="77" t="s">
        <v>2335</v>
      </c>
      <c r="B1511" s="77" t="s">
        <v>2783</v>
      </c>
      <c r="C1511" s="3">
        <v>2496</v>
      </c>
      <c r="D1511" s="74" t="s">
        <v>1274</v>
      </c>
      <c r="E1511" s="100">
        <v>594.01</v>
      </c>
      <c r="F1511" s="100">
        <v>14.44</v>
      </c>
      <c r="G1511" s="100">
        <v>0</v>
      </c>
      <c r="H1511" s="100">
        <v>0</v>
      </c>
      <c r="I1511" s="100">
        <v>0</v>
      </c>
      <c r="J1511" s="130">
        <v>608.45000000000005</v>
      </c>
      <c r="K1511" s="135" t="str">
        <f>IFERROR(VLOOKUP(C1511,'CEDARS School FRPL'!$C$4:$H$20003, 6, FALSE), "No")</f>
        <v>Yes</v>
      </c>
      <c r="L1511" s="94">
        <f>IFERROR(VLOOKUP($C1511,'CEDARS School FRPL'!$C$4:$G$20003,3,FALSE),"NO Enroll Rprtd")</f>
        <v>0.63749999999999996</v>
      </c>
      <c r="N1511" s="167"/>
      <c r="O1511" s="136"/>
    </row>
    <row r="1512" spans="1:15">
      <c r="A1512" s="77" t="s">
        <v>2335</v>
      </c>
      <c r="B1512" s="77" t="s">
        <v>2783</v>
      </c>
      <c r="C1512" s="3">
        <v>2497</v>
      </c>
      <c r="D1512" s="74" t="s">
        <v>1275</v>
      </c>
      <c r="E1512" s="100">
        <v>298.41000000000003</v>
      </c>
      <c r="F1512" s="100">
        <v>14.78</v>
      </c>
      <c r="G1512" s="100">
        <v>0</v>
      </c>
      <c r="H1512" s="100">
        <v>0</v>
      </c>
      <c r="I1512" s="100">
        <v>0</v>
      </c>
      <c r="J1512" s="130">
        <v>313.19</v>
      </c>
      <c r="K1512" s="135" t="str">
        <f>IFERROR(VLOOKUP(C1512,'CEDARS School FRPL'!$C$4:$H$20003, 6, FALSE), "No")</f>
        <v>No</v>
      </c>
      <c r="L1512" s="94">
        <f>IFERROR(VLOOKUP($C1512,'CEDARS School FRPL'!$C$4:$G$20003,3,FALSE),"NO Enroll Rprtd")</f>
        <v>0.47989999999999999</v>
      </c>
      <c r="N1512" s="167"/>
      <c r="O1512" s="136"/>
    </row>
    <row r="1513" spans="1:15">
      <c r="A1513" s="77" t="s">
        <v>2335</v>
      </c>
      <c r="B1513" s="77" t="s">
        <v>2783</v>
      </c>
      <c r="C1513" s="3">
        <v>2498</v>
      </c>
      <c r="D1513" s="74" t="s">
        <v>1276</v>
      </c>
      <c r="E1513" s="100">
        <v>323.27</v>
      </c>
      <c r="F1513" s="100">
        <v>13.22</v>
      </c>
      <c r="G1513" s="100">
        <v>0</v>
      </c>
      <c r="H1513" s="100">
        <v>0</v>
      </c>
      <c r="I1513" s="100">
        <v>0</v>
      </c>
      <c r="J1513" s="130">
        <v>336.49</v>
      </c>
      <c r="K1513" s="135" t="str">
        <f>IFERROR(VLOOKUP(C1513,'CEDARS School FRPL'!$C$4:$H$20003, 6, FALSE), "No")</f>
        <v>No</v>
      </c>
      <c r="L1513" s="94">
        <f>IFERROR(VLOOKUP($C1513,'CEDARS School FRPL'!$C$4:$G$20003,3,FALSE),"NO Enroll Rprtd")</f>
        <v>0.33529999999999999</v>
      </c>
      <c r="N1513" s="167"/>
      <c r="O1513" s="136"/>
    </row>
    <row r="1514" spans="1:15">
      <c r="A1514" s="77" t="s">
        <v>2335</v>
      </c>
      <c r="B1514" s="77" t="s">
        <v>2783</v>
      </c>
      <c r="C1514" s="3">
        <v>2519</v>
      </c>
      <c r="D1514" s="74" t="s">
        <v>1277</v>
      </c>
      <c r="E1514" s="100">
        <v>603.84</v>
      </c>
      <c r="F1514" s="100">
        <v>0</v>
      </c>
      <c r="G1514" s="100">
        <v>0</v>
      </c>
      <c r="H1514" s="100">
        <v>0</v>
      </c>
      <c r="I1514" s="100">
        <v>0</v>
      </c>
      <c r="J1514" s="130">
        <v>603.84</v>
      </c>
      <c r="K1514" s="135" t="str">
        <f>IFERROR(VLOOKUP(C1514,'CEDARS School FRPL'!$C$4:$H$20003, 6, FALSE), "No")</f>
        <v>No</v>
      </c>
      <c r="L1514" s="94">
        <f>IFERROR(VLOOKUP($C1514,'CEDARS School FRPL'!$C$4:$G$20003,3,FALSE),"NO Enroll Rprtd")</f>
        <v>0.45739999999999997</v>
      </c>
      <c r="N1514" s="167"/>
      <c r="O1514" s="136"/>
    </row>
    <row r="1515" spans="1:15">
      <c r="A1515" s="77" t="s">
        <v>2335</v>
      </c>
      <c r="B1515" s="77" t="s">
        <v>2783</v>
      </c>
      <c r="C1515" s="3">
        <v>2575</v>
      </c>
      <c r="D1515" s="74" t="s">
        <v>1278</v>
      </c>
      <c r="E1515" s="100">
        <v>588.16999999999996</v>
      </c>
      <c r="F1515" s="100">
        <v>0</v>
      </c>
      <c r="G1515" s="100">
        <v>0</v>
      </c>
      <c r="H1515" s="100">
        <v>0</v>
      </c>
      <c r="I1515" s="100">
        <v>0</v>
      </c>
      <c r="J1515" s="130">
        <v>588.16999999999996</v>
      </c>
      <c r="K1515" s="135" t="str">
        <f>IFERROR(VLOOKUP(C1515,'CEDARS School FRPL'!$C$4:$H$20003, 6, FALSE), "No")</f>
        <v>No</v>
      </c>
      <c r="L1515" s="94">
        <f>IFERROR(VLOOKUP($C1515,'CEDARS School FRPL'!$C$4:$G$20003,3,FALSE),"NO Enroll Rprtd")</f>
        <v>0.39900000000000002</v>
      </c>
      <c r="N1515" s="167"/>
      <c r="O1515" s="136"/>
    </row>
    <row r="1516" spans="1:15">
      <c r="A1516" s="77" t="s">
        <v>2335</v>
      </c>
      <c r="B1516" s="77" t="s">
        <v>2783</v>
      </c>
      <c r="C1516" s="3">
        <v>2870</v>
      </c>
      <c r="D1516" s="74" t="s">
        <v>1279</v>
      </c>
      <c r="E1516" s="100">
        <v>409.56</v>
      </c>
      <c r="F1516" s="100">
        <v>0</v>
      </c>
      <c r="G1516" s="100">
        <v>0</v>
      </c>
      <c r="H1516" s="100">
        <v>0</v>
      </c>
      <c r="I1516" s="100">
        <v>0</v>
      </c>
      <c r="J1516" s="130">
        <v>409.56</v>
      </c>
      <c r="K1516" s="135" t="str">
        <f>IFERROR(VLOOKUP(C1516,'CEDARS School FRPL'!$C$4:$H$20003, 6, FALSE), "No")</f>
        <v>Yes</v>
      </c>
      <c r="L1516" s="94">
        <f>IFERROR(VLOOKUP($C1516,'CEDARS School FRPL'!$C$4:$G$20003,3,FALSE),"NO Enroll Rprtd")</f>
        <v>0.49359999999999998</v>
      </c>
      <c r="N1516" s="167"/>
      <c r="O1516" s="136"/>
    </row>
    <row r="1517" spans="1:15">
      <c r="A1517" s="77" t="s">
        <v>2335</v>
      </c>
      <c r="B1517" s="77" t="s">
        <v>2783</v>
      </c>
      <c r="C1517" s="3">
        <v>3052</v>
      </c>
      <c r="D1517" s="74" t="s">
        <v>1280</v>
      </c>
      <c r="E1517" s="100">
        <v>753.52</v>
      </c>
      <c r="F1517" s="100">
        <v>0</v>
      </c>
      <c r="G1517" s="100">
        <v>0</v>
      </c>
      <c r="H1517" s="100">
        <v>0</v>
      </c>
      <c r="I1517" s="100">
        <v>0</v>
      </c>
      <c r="J1517" s="130">
        <v>753.52</v>
      </c>
      <c r="K1517" s="135" t="str">
        <f>IFERROR(VLOOKUP(C1517,'CEDARS School FRPL'!$C$4:$H$20003, 6, FALSE), "No")</f>
        <v>No</v>
      </c>
      <c r="L1517" s="94">
        <f>IFERROR(VLOOKUP($C1517,'CEDARS School FRPL'!$C$4:$G$20003,3,FALSE),"NO Enroll Rprtd")</f>
        <v>0.39729999999999999</v>
      </c>
      <c r="N1517" s="167"/>
      <c r="O1517" s="136"/>
    </row>
    <row r="1518" spans="1:15">
      <c r="A1518" s="77" t="s">
        <v>2335</v>
      </c>
      <c r="B1518" s="77" t="s">
        <v>2783</v>
      </c>
      <c r="C1518" s="3">
        <v>3447</v>
      </c>
      <c r="D1518" s="74" t="s">
        <v>1281</v>
      </c>
      <c r="E1518" s="100">
        <v>710.14</v>
      </c>
      <c r="F1518" s="100">
        <v>0</v>
      </c>
      <c r="G1518" s="100">
        <v>0</v>
      </c>
      <c r="H1518" s="100">
        <v>0</v>
      </c>
      <c r="I1518" s="100">
        <v>0</v>
      </c>
      <c r="J1518" s="130">
        <v>710.14</v>
      </c>
      <c r="K1518" s="135" t="str">
        <f>IFERROR(VLOOKUP(C1518,'CEDARS School FRPL'!$C$4:$H$20003, 6, FALSE), "No")</f>
        <v>No</v>
      </c>
      <c r="L1518" s="94">
        <f>IFERROR(VLOOKUP($C1518,'CEDARS School FRPL'!$C$4:$G$20003,3,FALSE),"NO Enroll Rprtd")</f>
        <v>0.42470000000000002</v>
      </c>
      <c r="N1518" s="167"/>
      <c r="O1518" s="136"/>
    </row>
    <row r="1519" spans="1:15">
      <c r="A1519" s="77" t="s">
        <v>2335</v>
      </c>
      <c r="B1519" s="77" t="s">
        <v>2783</v>
      </c>
      <c r="C1519" s="3">
        <v>3557</v>
      </c>
      <c r="D1519" s="74" t="s">
        <v>1282</v>
      </c>
      <c r="E1519" s="100">
        <v>569.46</v>
      </c>
      <c r="F1519" s="100">
        <v>0</v>
      </c>
      <c r="G1519" s="100">
        <v>0</v>
      </c>
      <c r="H1519" s="100">
        <v>0</v>
      </c>
      <c r="I1519" s="100">
        <v>0</v>
      </c>
      <c r="J1519" s="130">
        <v>569.46</v>
      </c>
      <c r="K1519" s="135" t="str">
        <f>IFERROR(VLOOKUP(C1519,'CEDARS School FRPL'!$C$4:$H$20003, 6, FALSE), "No")</f>
        <v>No</v>
      </c>
      <c r="L1519" s="94">
        <f>IFERROR(VLOOKUP($C1519,'CEDARS School FRPL'!$C$4:$G$20003,3,FALSE),"NO Enroll Rprtd")</f>
        <v>0.26250000000000001</v>
      </c>
      <c r="N1519" s="167"/>
      <c r="O1519" s="136"/>
    </row>
    <row r="1520" spans="1:15">
      <c r="A1520" s="77" t="s">
        <v>2335</v>
      </c>
      <c r="B1520" s="77" t="s">
        <v>2783</v>
      </c>
      <c r="C1520" s="3">
        <v>3558</v>
      </c>
      <c r="D1520" s="74" t="s">
        <v>1283</v>
      </c>
      <c r="E1520" s="100">
        <v>339.93</v>
      </c>
      <c r="F1520" s="100">
        <v>13.78</v>
      </c>
      <c r="G1520" s="100">
        <v>0</v>
      </c>
      <c r="H1520" s="100">
        <v>0</v>
      </c>
      <c r="I1520" s="100">
        <v>0</v>
      </c>
      <c r="J1520" s="130">
        <v>353.71</v>
      </c>
      <c r="K1520" s="135" t="str">
        <f>IFERROR(VLOOKUP(C1520,'CEDARS School FRPL'!$C$4:$H$20003, 6, FALSE), "No")</f>
        <v>Yes</v>
      </c>
      <c r="L1520" s="94">
        <f>IFERROR(VLOOKUP($C1520,'CEDARS School FRPL'!$C$4:$G$20003,3,FALSE),"NO Enroll Rprtd")</f>
        <v>0.59540000000000004</v>
      </c>
      <c r="N1520" s="167"/>
      <c r="O1520" s="136"/>
    </row>
    <row r="1521" spans="1:15">
      <c r="A1521" s="77" t="s">
        <v>2335</v>
      </c>
      <c r="B1521" s="77" t="s">
        <v>2783</v>
      </c>
      <c r="C1521" s="3">
        <v>3572</v>
      </c>
      <c r="D1521" s="74" t="s">
        <v>1284</v>
      </c>
      <c r="E1521" s="100">
        <v>283.10000000000002</v>
      </c>
      <c r="F1521" s="100">
        <v>13.56</v>
      </c>
      <c r="G1521" s="100">
        <v>0</v>
      </c>
      <c r="H1521" s="100">
        <v>0</v>
      </c>
      <c r="I1521" s="100">
        <v>0</v>
      </c>
      <c r="J1521" s="130">
        <v>296.66000000000003</v>
      </c>
      <c r="K1521" s="135" t="str">
        <f>IFERROR(VLOOKUP(C1521,'CEDARS School FRPL'!$C$4:$H$20003, 6, FALSE), "No")</f>
        <v>No</v>
      </c>
      <c r="L1521" s="94">
        <f>IFERROR(VLOOKUP($C1521,'CEDARS School FRPL'!$C$4:$G$20003,3,FALSE),"NO Enroll Rprtd")</f>
        <v>0.36530000000000001</v>
      </c>
      <c r="N1521" s="167"/>
      <c r="O1521" s="136"/>
    </row>
    <row r="1522" spans="1:15">
      <c r="A1522" s="77" t="s">
        <v>2335</v>
      </c>
      <c r="B1522" s="77" t="s">
        <v>2783</v>
      </c>
      <c r="C1522" s="3">
        <v>3645</v>
      </c>
      <c r="D1522" s="74" t="s">
        <v>1285</v>
      </c>
      <c r="E1522" s="100">
        <v>1522.88</v>
      </c>
      <c r="F1522" s="100">
        <v>0</v>
      </c>
      <c r="G1522" s="100">
        <v>281.60000000000002</v>
      </c>
      <c r="H1522" s="100">
        <v>0</v>
      </c>
      <c r="I1522" s="100">
        <v>0</v>
      </c>
      <c r="J1522" s="130">
        <v>1804.48</v>
      </c>
      <c r="K1522" s="135" t="str">
        <f>IFERROR(VLOOKUP(C1522,'CEDARS School FRPL'!$C$4:$H$20003, 6, FALSE), "No")</f>
        <v>No</v>
      </c>
      <c r="L1522" s="94">
        <f>IFERROR(VLOOKUP($C1522,'CEDARS School FRPL'!$C$4:$G$20003,3,FALSE),"NO Enroll Rprtd")</f>
        <v>0.41089999999999999</v>
      </c>
      <c r="N1522" s="167"/>
      <c r="O1522" s="136"/>
    </row>
    <row r="1523" spans="1:15">
      <c r="A1523" s="77" t="s">
        <v>2335</v>
      </c>
      <c r="B1523" s="77" t="s">
        <v>2783</v>
      </c>
      <c r="C1523" s="3">
        <v>3750</v>
      </c>
      <c r="D1523" s="74" t="s">
        <v>1286</v>
      </c>
      <c r="E1523" s="100">
        <v>844.65</v>
      </c>
      <c r="F1523" s="100">
        <v>0</v>
      </c>
      <c r="G1523" s="100">
        <v>0</v>
      </c>
      <c r="H1523" s="100">
        <v>0</v>
      </c>
      <c r="I1523" s="100">
        <v>0</v>
      </c>
      <c r="J1523" s="130">
        <v>844.65</v>
      </c>
      <c r="K1523" s="135" t="str">
        <f>IFERROR(VLOOKUP(C1523,'CEDARS School FRPL'!$C$4:$H$20003, 6, FALSE), "No")</f>
        <v>No</v>
      </c>
      <c r="L1523" s="94">
        <f>IFERROR(VLOOKUP($C1523,'CEDARS School FRPL'!$C$4:$G$20003,3,FALSE),"NO Enroll Rprtd")</f>
        <v>0.4758</v>
      </c>
      <c r="N1523" s="167"/>
      <c r="O1523" s="136"/>
    </row>
    <row r="1524" spans="1:15">
      <c r="A1524" s="77" t="s">
        <v>2335</v>
      </c>
      <c r="B1524" s="77" t="s">
        <v>2783</v>
      </c>
      <c r="C1524" s="3">
        <v>3896</v>
      </c>
      <c r="D1524" s="74" t="s">
        <v>680</v>
      </c>
      <c r="E1524" s="100">
        <v>708.06</v>
      </c>
      <c r="F1524" s="100">
        <v>0</v>
      </c>
      <c r="G1524" s="100">
        <v>0</v>
      </c>
      <c r="H1524" s="100">
        <v>0</v>
      </c>
      <c r="I1524" s="100">
        <v>0</v>
      </c>
      <c r="J1524" s="130">
        <v>708.06</v>
      </c>
      <c r="K1524" s="135" t="str">
        <f>IFERROR(VLOOKUP(C1524,'CEDARS School FRPL'!$C$4:$H$20003, 6, FALSE), "No")</f>
        <v>Yes</v>
      </c>
      <c r="L1524" s="94">
        <f>IFERROR(VLOOKUP($C1524,'CEDARS School FRPL'!$C$4:$G$20003,3,FALSE),"NO Enroll Rprtd")</f>
        <v>0.50690000000000002</v>
      </c>
      <c r="N1524" s="167"/>
      <c r="O1524" s="136"/>
    </row>
    <row r="1525" spans="1:15">
      <c r="A1525" s="77" t="s">
        <v>2335</v>
      </c>
      <c r="B1525" s="77" t="s">
        <v>2783</v>
      </c>
      <c r="C1525" s="3">
        <v>3927</v>
      </c>
      <c r="D1525" s="74" t="s">
        <v>1287</v>
      </c>
      <c r="E1525" s="100">
        <v>723.41</v>
      </c>
      <c r="F1525" s="100">
        <v>0</v>
      </c>
      <c r="G1525" s="100">
        <v>0</v>
      </c>
      <c r="H1525" s="100">
        <v>0</v>
      </c>
      <c r="I1525" s="100">
        <v>0</v>
      </c>
      <c r="J1525" s="130">
        <v>723.41</v>
      </c>
      <c r="K1525" s="135" t="str">
        <f>IFERROR(VLOOKUP(C1525,'CEDARS School FRPL'!$C$4:$H$20003, 6, FALSE), "No")</f>
        <v>No</v>
      </c>
      <c r="L1525" s="94">
        <f>IFERROR(VLOOKUP($C1525,'CEDARS School FRPL'!$C$4:$G$20003,3,FALSE),"NO Enroll Rprtd")</f>
        <v>0.37959999999999999</v>
      </c>
      <c r="N1525" s="167"/>
      <c r="O1525" s="136"/>
    </row>
    <row r="1526" spans="1:15">
      <c r="A1526" s="77" t="s">
        <v>2335</v>
      </c>
      <c r="B1526" s="77" t="s">
        <v>2783</v>
      </c>
      <c r="C1526" s="3">
        <v>3972</v>
      </c>
      <c r="D1526" s="74" t="s">
        <v>1288</v>
      </c>
      <c r="E1526" s="100">
        <v>124.43</v>
      </c>
      <c r="F1526" s="100">
        <v>0</v>
      </c>
      <c r="G1526" s="100">
        <v>32.29</v>
      </c>
      <c r="H1526" s="100">
        <v>0</v>
      </c>
      <c r="I1526" s="100">
        <v>0</v>
      </c>
      <c r="J1526" s="130">
        <v>156.72</v>
      </c>
      <c r="K1526" s="135" t="str">
        <f>IFERROR(VLOOKUP(C1526,'CEDARS School FRPL'!$C$4:$H$20003, 6, FALSE), "No")</f>
        <v>Yes</v>
      </c>
      <c r="L1526" s="94">
        <f>IFERROR(VLOOKUP($C1526,'CEDARS School FRPL'!$C$4:$G$20003,3,FALSE),"NO Enroll Rprtd")</f>
        <v>0.58009999999999995</v>
      </c>
      <c r="N1526" s="167"/>
      <c r="O1526" s="136"/>
    </row>
    <row r="1527" spans="1:15">
      <c r="A1527" s="77" t="s">
        <v>2335</v>
      </c>
      <c r="B1527" s="77" t="s">
        <v>2783</v>
      </c>
      <c r="C1527" s="3">
        <v>4121</v>
      </c>
      <c r="D1527" s="74" t="s">
        <v>856</v>
      </c>
      <c r="E1527" s="100">
        <v>456.56</v>
      </c>
      <c r="F1527" s="100">
        <v>0</v>
      </c>
      <c r="G1527" s="100">
        <v>0</v>
      </c>
      <c r="H1527" s="100">
        <v>0</v>
      </c>
      <c r="I1527" s="100">
        <v>0</v>
      </c>
      <c r="J1527" s="130">
        <v>456.56</v>
      </c>
      <c r="K1527" s="135" t="str">
        <f>IFERROR(VLOOKUP(C1527,'CEDARS School FRPL'!$C$4:$H$20003, 6, FALSE), "No")</f>
        <v>No</v>
      </c>
      <c r="L1527" s="94">
        <f>IFERROR(VLOOKUP($C1527,'CEDARS School FRPL'!$C$4:$G$20003,3,FALSE),"NO Enroll Rprtd")</f>
        <v>0.44429999999999997</v>
      </c>
      <c r="N1527" s="167"/>
      <c r="O1527" s="136"/>
    </row>
    <row r="1528" spans="1:15">
      <c r="A1528" s="77" t="s">
        <v>2335</v>
      </c>
      <c r="B1528" s="77" t="s">
        <v>2783</v>
      </c>
      <c r="C1528" s="3">
        <v>4146</v>
      </c>
      <c r="D1528" s="74" t="s">
        <v>1290</v>
      </c>
      <c r="E1528" s="100">
        <v>719.07</v>
      </c>
      <c r="F1528" s="100">
        <v>14.78</v>
      </c>
      <c r="G1528" s="100">
        <v>0</v>
      </c>
      <c r="H1528" s="100">
        <v>0</v>
      </c>
      <c r="I1528" s="100">
        <v>0</v>
      </c>
      <c r="J1528" s="130">
        <v>733.85</v>
      </c>
      <c r="K1528" s="135" t="str">
        <f>IFERROR(VLOOKUP(C1528,'CEDARS School FRPL'!$C$4:$H$20003, 6, FALSE), "No")</f>
        <v>No</v>
      </c>
      <c r="L1528" s="94">
        <f>IFERROR(VLOOKUP($C1528,'CEDARS School FRPL'!$C$4:$G$20003,3,FALSE),"NO Enroll Rprtd")</f>
        <v>0.45340000000000003</v>
      </c>
      <c r="N1528" s="167"/>
      <c r="O1528" s="136"/>
    </row>
    <row r="1529" spans="1:15">
      <c r="A1529" s="77" t="s">
        <v>2335</v>
      </c>
      <c r="B1529" s="77" t="s">
        <v>2783</v>
      </c>
      <c r="C1529" s="3">
        <v>4183</v>
      </c>
      <c r="D1529" s="74" t="s">
        <v>1291</v>
      </c>
      <c r="E1529" s="100">
        <v>796.92</v>
      </c>
      <c r="F1529" s="100">
        <v>0</v>
      </c>
      <c r="G1529" s="100">
        <v>0</v>
      </c>
      <c r="H1529" s="100">
        <v>0</v>
      </c>
      <c r="I1529" s="100">
        <v>0</v>
      </c>
      <c r="J1529" s="130">
        <v>796.92</v>
      </c>
      <c r="K1529" s="135" t="str">
        <f>IFERROR(VLOOKUP(C1529,'CEDARS School FRPL'!$C$4:$H$20003, 6, FALSE), "No")</f>
        <v>No</v>
      </c>
      <c r="L1529" s="94">
        <f>IFERROR(VLOOKUP($C1529,'CEDARS School FRPL'!$C$4:$G$20003,3,FALSE),"NO Enroll Rprtd")</f>
        <v>0.48620000000000002</v>
      </c>
      <c r="N1529" s="167"/>
      <c r="O1529" s="136"/>
    </row>
    <row r="1530" spans="1:15">
      <c r="A1530" s="77" t="s">
        <v>2335</v>
      </c>
      <c r="B1530" s="77" t="s">
        <v>2783</v>
      </c>
      <c r="C1530" s="3">
        <v>4360</v>
      </c>
      <c r="D1530" s="74" t="s">
        <v>2992</v>
      </c>
      <c r="E1530" s="100">
        <v>679.85</v>
      </c>
      <c r="F1530" s="100">
        <v>14.22</v>
      </c>
      <c r="G1530" s="100">
        <v>0</v>
      </c>
      <c r="H1530" s="100">
        <v>0</v>
      </c>
      <c r="I1530" s="100">
        <v>0</v>
      </c>
      <c r="J1530" s="130">
        <v>694.07</v>
      </c>
      <c r="K1530" s="135" t="str">
        <f>IFERROR(VLOOKUP(C1530,'CEDARS School FRPL'!$C$4:$H$20003, 6, FALSE), "No")</f>
        <v>No</v>
      </c>
      <c r="L1530" s="94">
        <f>IFERROR(VLOOKUP($C1530,'CEDARS School FRPL'!$C$4:$G$20003,3,FALSE),"NO Enroll Rprtd")</f>
        <v>0.43440000000000001</v>
      </c>
      <c r="N1530" s="167"/>
      <c r="O1530" s="136"/>
    </row>
    <row r="1531" spans="1:15">
      <c r="A1531" s="77" t="s">
        <v>2335</v>
      </c>
      <c r="B1531" s="77" t="s">
        <v>2783</v>
      </c>
      <c r="C1531" s="3">
        <v>4361</v>
      </c>
      <c r="D1531" s="74" t="s">
        <v>1292</v>
      </c>
      <c r="E1531" s="100">
        <v>548.66999999999996</v>
      </c>
      <c r="F1531" s="100">
        <v>14.67</v>
      </c>
      <c r="G1531" s="100">
        <v>0</v>
      </c>
      <c r="H1531" s="100">
        <v>0</v>
      </c>
      <c r="I1531" s="100">
        <v>0</v>
      </c>
      <c r="J1531" s="130">
        <v>563.33999999999992</v>
      </c>
      <c r="K1531" s="135" t="str">
        <f>IFERROR(VLOOKUP(C1531,'CEDARS School FRPL'!$C$4:$H$20003, 6, FALSE), "No")</f>
        <v>No</v>
      </c>
      <c r="L1531" s="94">
        <f>IFERROR(VLOOKUP($C1531,'CEDARS School FRPL'!$C$4:$G$20003,3,FALSE),"NO Enroll Rprtd")</f>
        <v>0.37609999999999999</v>
      </c>
      <c r="N1531" s="167"/>
      <c r="O1531" s="136"/>
    </row>
    <row r="1532" spans="1:15">
      <c r="A1532" s="77" t="s">
        <v>2335</v>
      </c>
      <c r="B1532" s="77" t="s">
        <v>2783</v>
      </c>
      <c r="C1532" s="3">
        <v>4414</v>
      </c>
      <c r="D1532" s="74" t="s">
        <v>1293</v>
      </c>
      <c r="E1532" s="100">
        <v>621.5</v>
      </c>
      <c r="F1532" s="100">
        <v>14.78</v>
      </c>
      <c r="G1532" s="100">
        <v>0</v>
      </c>
      <c r="H1532" s="100">
        <v>0</v>
      </c>
      <c r="I1532" s="100">
        <v>0</v>
      </c>
      <c r="J1532" s="130">
        <v>636.28</v>
      </c>
      <c r="K1532" s="135" t="str">
        <f>IFERROR(VLOOKUP(C1532,'CEDARS School FRPL'!$C$4:$H$20003, 6, FALSE), "No")</f>
        <v>No</v>
      </c>
      <c r="L1532" s="94">
        <f>IFERROR(VLOOKUP($C1532,'CEDARS School FRPL'!$C$4:$G$20003,3,FALSE),"NO Enroll Rprtd")</f>
        <v>0.30690000000000001</v>
      </c>
      <c r="N1532" s="167"/>
      <c r="O1532" s="136"/>
    </row>
    <row r="1533" spans="1:15">
      <c r="A1533" s="77" t="s">
        <v>2335</v>
      </c>
      <c r="B1533" s="77" t="s">
        <v>2783</v>
      </c>
      <c r="C1533" s="3">
        <v>4443</v>
      </c>
      <c r="D1533" s="74" t="s">
        <v>1294</v>
      </c>
      <c r="E1533" s="100">
        <v>847.6</v>
      </c>
      <c r="F1533" s="100">
        <v>0</v>
      </c>
      <c r="G1533" s="100">
        <v>0</v>
      </c>
      <c r="H1533" s="100">
        <v>0</v>
      </c>
      <c r="I1533" s="100">
        <v>0</v>
      </c>
      <c r="J1533" s="130">
        <v>847.6</v>
      </c>
      <c r="K1533" s="135" t="str">
        <f>IFERROR(VLOOKUP(C1533,'CEDARS School FRPL'!$C$4:$H$20003, 6, FALSE), "No")</f>
        <v>No</v>
      </c>
      <c r="L1533" s="94">
        <f>IFERROR(VLOOKUP($C1533,'CEDARS School FRPL'!$C$4:$G$20003,3,FALSE),"NO Enroll Rprtd")</f>
        <v>0.44640000000000002</v>
      </c>
      <c r="N1533" s="167"/>
      <c r="O1533" s="136"/>
    </row>
    <row r="1534" spans="1:15">
      <c r="A1534" s="77" t="s">
        <v>2335</v>
      </c>
      <c r="B1534" s="77" t="s">
        <v>2783</v>
      </c>
      <c r="C1534" s="3">
        <v>4496</v>
      </c>
      <c r="D1534" s="74" t="s">
        <v>1295</v>
      </c>
      <c r="E1534" s="100">
        <v>478.03</v>
      </c>
      <c r="F1534" s="100">
        <v>13.33</v>
      </c>
      <c r="G1534" s="100">
        <v>0</v>
      </c>
      <c r="H1534" s="100">
        <v>0</v>
      </c>
      <c r="I1534" s="100">
        <v>0</v>
      </c>
      <c r="J1534" s="130">
        <v>491.35999999999996</v>
      </c>
      <c r="K1534" s="135" t="str">
        <f>IFERROR(VLOOKUP(C1534,'CEDARS School FRPL'!$C$4:$H$20003, 6, FALSE), "No")</f>
        <v>Yes</v>
      </c>
      <c r="L1534" s="94">
        <f>IFERROR(VLOOKUP($C1534,'CEDARS School FRPL'!$C$4:$G$20003,3,FALSE),"NO Enroll Rprtd")</f>
        <v>0.5091</v>
      </c>
      <c r="N1534" s="167"/>
      <c r="O1534" s="136"/>
    </row>
    <row r="1535" spans="1:15">
      <c r="A1535" s="77" t="s">
        <v>2335</v>
      </c>
      <c r="B1535" s="77" t="s">
        <v>2783</v>
      </c>
      <c r="C1535" s="3">
        <v>4540</v>
      </c>
      <c r="D1535" s="74" t="s">
        <v>1296</v>
      </c>
      <c r="E1535" s="100">
        <v>1382.09</v>
      </c>
      <c r="F1535" s="100">
        <v>0</v>
      </c>
      <c r="G1535" s="100">
        <v>235.29</v>
      </c>
      <c r="H1535" s="100">
        <v>0</v>
      </c>
      <c r="I1535" s="100">
        <v>0</v>
      </c>
      <c r="J1535" s="130">
        <v>1617.3799999999999</v>
      </c>
      <c r="K1535" s="135" t="str">
        <f>IFERROR(VLOOKUP(C1535,'CEDARS School FRPL'!$C$4:$H$20003, 6, FALSE), "No")</f>
        <v>No</v>
      </c>
      <c r="L1535" s="94">
        <f>IFERROR(VLOOKUP($C1535,'CEDARS School FRPL'!$C$4:$G$20003,3,FALSE),"NO Enroll Rprtd")</f>
        <v>0.38669999999999999</v>
      </c>
      <c r="N1535" s="167"/>
      <c r="O1535" s="136"/>
    </row>
    <row r="1536" spans="1:15">
      <c r="A1536" t="s">
        <v>2335</v>
      </c>
      <c r="B1536" s="77" t="s">
        <v>2783</v>
      </c>
      <c r="C1536" s="3">
        <v>5088</v>
      </c>
      <c r="D1536" s="74" t="s">
        <v>916</v>
      </c>
      <c r="E1536" s="100">
        <v>660.33</v>
      </c>
      <c r="F1536" s="100">
        <v>14</v>
      </c>
      <c r="G1536" s="100">
        <v>0</v>
      </c>
      <c r="H1536" s="100">
        <v>0</v>
      </c>
      <c r="I1536" s="100">
        <v>0</v>
      </c>
      <c r="J1536" s="130">
        <v>674.33</v>
      </c>
      <c r="K1536" s="135" t="str">
        <f>IFERROR(VLOOKUP(C1536,'CEDARS School FRPL'!$C$4:$H$20003, 6, FALSE), "No")</f>
        <v>No</v>
      </c>
      <c r="L1536" s="94">
        <f>IFERROR(VLOOKUP($C1536,'CEDARS School FRPL'!$C$4:$G$20003,3,FALSE),"NO Enroll Rprtd")</f>
        <v>0.4622</v>
      </c>
      <c r="N1536" s="167"/>
      <c r="O1536" s="136"/>
    </row>
    <row r="1537" spans="1:15">
      <c r="A1537" s="77" t="s">
        <v>2335</v>
      </c>
      <c r="B1537" s="77" t="s">
        <v>2783</v>
      </c>
      <c r="C1537" s="3">
        <v>5093</v>
      </c>
      <c r="D1537" s="74" t="s">
        <v>1297</v>
      </c>
      <c r="E1537" s="100">
        <v>733.9</v>
      </c>
      <c r="F1537" s="100">
        <v>15.56</v>
      </c>
      <c r="G1537" s="100">
        <v>0</v>
      </c>
      <c r="H1537" s="100">
        <v>0</v>
      </c>
      <c r="I1537" s="100">
        <v>0</v>
      </c>
      <c r="J1537" s="130">
        <v>749.45999999999992</v>
      </c>
      <c r="K1537" s="135" t="str">
        <f>IFERROR(VLOOKUP(C1537,'CEDARS School FRPL'!$C$4:$H$20003, 6, FALSE), "No")</f>
        <v>No</v>
      </c>
      <c r="L1537" s="94">
        <f>IFERROR(VLOOKUP($C1537,'CEDARS School FRPL'!$C$4:$G$20003,3,FALSE),"NO Enroll Rprtd")</f>
        <v>0.31659999999999999</v>
      </c>
      <c r="N1537" s="167"/>
      <c r="O1537" s="136"/>
    </row>
    <row r="1538" spans="1:15">
      <c r="A1538" s="137" t="s">
        <v>2335</v>
      </c>
      <c r="B1538" s="77" t="s">
        <v>2783</v>
      </c>
      <c r="C1538" s="88">
        <v>5142</v>
      </c>
      <c r="D1538" s="74" t="s">
        <v>1298</v>
      </c>
      <c r="E1538" s="100">
        <v>847.09</v>
      </c>
      <c r="F1538" s="100">
        <v>0</v>
      </c>
      <c r="G1538" s="100">
        <v>0</v>
      </c>
      <c r="H1538" s="100">
        <v>0</v>
      </c>
      <c r="I1538" s="100">
        <v>0</v>
      </c>
      <c r="J1538" s="130">
        <v>847.09</v>
      </c>
      <c r="K1538" s="135" t="str">
        <f>IFERROR(VLOOKUP(C1538,'CEDARS School FRPL'!$C$4:$H$20003, 6, FALSE), "No")</f>
        <v>No</v>
      </c>
      <c r="L1538" s="94">
        <f>IFERROR(VLOOKUP($C1538,'CEDARS School FRPL'!$C$4:$G$20003,3,FALSE),"NO Enroll Rprtd")</f>
        <v>0.39140000000000003</v>
      </c>
      <c r="N1538" s="167"/>
      <c r="O1538" s="136"/>
    </row>
    <row r="1539" spans="1:15">
      <c r="A1539" s="77" t="s">
        <v>2335</v>
      </c>
      <c r="B1539" s="77" t="s">
        <v>2783</v>
      </c>
      <c r="C1539" s="3">
        <v>5321</v>
      </c>
      <c r="D1539" s="74" t="s">
        <v>2994</v>
      </c>
      <c r="E1539" s="100">
        <v>0</v>
      </c>
      <c r="F1539" s="100">
        <v>0</v>
      </c>
      <c r="G1539" s="100">
        <v>0.08</v>
      </c>
      <c r="H1539" s="100">
        <v>119.56</v>
      </c>
      <c r="I1539" s="100">
        <v>0</v>
      </c>
      <c r="J1539" s="130">
        <v>119.64</v>
      </c>
      <c r="K1539" s="135" t="str">
        <f>IFERROR(VLOOKUP(C1539,'CEDARS School FRPL'!$C$4:$H$20003, 6, FALSE), "No")</f>
        <v>Yes</v>
      </c>
      <c r="L1539" s="94">
        <f>IFERROR(VLOOKUP($C1539,'CEDARS School FRPL'!$C$4:$G$20003,3,FALSE),"NO Enroll Rprtd")</f>
        <v>0.625</v>
      </c>
      <c r="N1539" s="167"/>
      <c r="O1539" s="136"/>
    </row>
    <row r="1540" spans="1:15">
      <c r="A1540" s="137" t="s">
        <v>2335</v>
      </c>
      <c r="B1540" s="77" t="s">
        <v>2783</v>
      </c>
      <c r="C1540" s="88">
        <v>5322</v>
      </c>
      <c r="D1540" s="74" t="s">
        <v>1299</v>
      </c>
      <c r="E1540" s="100">
        <v>101.75</v>
      </c>
      <c r="F1540" s="100">
        <v>0</v>
      </c>
      <c r="G1540" s="100">
        <v>0</v>
      </c>
      <c r="H1540" s="100">
        <v>0</v>
      </c>
      <c r="I1540" s="100">
        <v>0</v>
      </c>
      <c r="J1540" s="130">
        <v>101.75</v>
      </c>
      <c r="K1540" s="135" t="str">
        <f>IFERROR(VLOOKUP(C1540,'CEDARS School FRPL'!$C$4:$H$20003, 6, FALSE), "No")</f>
        <v>No</v>
      </c>
      <c r="L1540" s="94">
        <f>IFERROR(VLOOKUP($C1540,'CEDARS School FRPL'!$C$4:$G$20003,3,FALSE),"NO Enroll Rprtd")</f>
        <v>0.49990000000000001</v>
      </c>
      <c r="N1540" s="167"/>
      <c r="O1540" s="136"/>
    </row>
    <row r="1541" spans="1:15">
      <c r="A1541" s="77" t="s">
        <v>2335</v>
      </c>
      <c r="B1541" s="77" t="s">
        <v>2783</v>
      </c>
      <c r="C1541" s="3">
        <v>5557</v>
      </c>
      <c r="D1541" s="74" t="s">
        <v>2991</v>
      </c>
      <c r="E1541" s="100">
        <v>898.98</v>
      </c>
      <c r="F1541" s="100">
        <v>14.56</v>
      </c>
      <c r="G1541" s="100">
        <v>0</v>
      </c>
      <c r="H1541" s="100">
        <v>0</v>
      </c>
      <c r="I1541" s="100">
        <v>0</v>
      </c>
      <c r="J1541" s="130">
        <v>913.54</v>
      </c>
      <c r="K1541" s="135" t="str">
        <f>IFERROR(VLOOKUP(C1541,'CEDARS School FRPL'!$C$4:$H$20003, 6, FALSE), "No")</f>
        <v>No</v>
      </c>
      <c r="L1541" s="94">
        <f>IFERROR(VLOOKUP($C1541,'CEDARS School FRPL'!$C$4:$G$20003,3,FALSE),"NO Enroll Rprtd")</f>
        <v>0.42149999999999999</v>
      </c>
      <c r="N1541" s="167"/>
      <c r="O1541" s="136"/>
    </row>
    <row r="1542" spans="1:15">
      <c r="A1542" s="77" t="s">
        <v>2240</v>
      </c>
      <c r="B1542" s="77" t="s">
        <v>2784</v>
      </c>
      <c r="C1542" s="3">
        <v>2491</v>
      </c>
      <c r="D1542" s="74" t="s">
        <v>522</v>
      </c>
      <c r="E1542" s="100">
        <v>37.33</v>
      </c>
      <c r="F1542" s="100">
        <v>0</v>
      </c>
      <c r="G1542" s="100">
        <v>0</v>
      </c>
      <c r="H1542" s="100">
        <v>0</v>
      </c>
      <c r="I1542" s="100">
        <v>0</v>
      </c>
      <c r="J1542" s="130">
        <v>37.33</v>
      </c>
      <c r="K1542" s="135" t="str">
        <f>IFERROR(VLOOKUP(C1542,'CEDARS School FRPL'!$C$4:$H$20003, 6, FALSE), "No")</f>
        <v>Yes</v>
      </c>
      <c r="L1542" s="94">
        <f>IFERROR(VLOOKUP($C1542,'CEDARS School FRPL'!$C$4:$G$20003,3,FALSE),"NO Enroll Rprtd")</f>
        <v>0.81699999999999995</v>
      </c>
      <c r="N1542" s="167"/>
      <c r="O1542" s="136"/>
    </row>
    <row r="1543" spans="1:15">
      <c r="A1543" s="77" t="s">
        <v>2242</v>
      </c>
      <c r="B1543" s="77" t="s">
        <v>2785</v>
      </c>
      <c r="C1543" s="3">
        <v>2474</v>
      </c>
      <c r="D1543" s="74" t="s">
        <v>526</v>
      </c>
      <c r="E1543" s="100">
        <v>195.15</v>
      </c>
      <c r="F1543" s="100">
        <v>0</v>
      </c>
      <c r="G1543" s="100">
        <v>3.64</v>
      </c>
      <c r="H1543" s="100">
        <v>0</v>
      </c>
      <c r="I1543" s="100">
        <v>0</v>
      </c>
      <c r="J1543" s="130">
        <v>198.79</v>
      </c>
      <c r="K1543" s="135" t="str">
        <f>IFERROR(VLOOKUP(C1543,'CEDARS School FRPL'!$C$4:$H$20003, 6, FALSE), "No")</f>
        <v>Yes</v>
      </c>
      <c r="L1543" s="94">
        <f>IFERROR(VLOOKUP($C1543,'CEDARS School FRPL'!$C$4:$G$20003,3,FALSE),"NO Enroll Rprtd")</f>
        <v>0.61350000000000005</v>
      </c>
      <c r="N1543" s="167"/>
      <c r="O1543" s="136"/>
    </row>
    <row r="1544" spans="1:15">
      <c r="A1544" s="77" t="s">
        <v>2242</v>
      </c>
      <c r="B1544" s="77" t="s">
        <v>2785</v>
      </c>
      <c r="C1544" s="3">
        <v>5236</v>
      </c>
      <c r="D1544" s="74" t="s">
        <v>527</v>
      </c>
      <c r="E1544" s="100">
        <v>463.74</v>
      </c>
      <c r="F1544" s="100">
        <v>0</v>
      </c>
      <c r="G1544" s="100">
        <v>0</v>
      </c>
      <c r="H1544" s="100">
        <v>0</v>
      </c>
      <c r="I1544" s="100">
        <v>0</v>
      </c>
      <c r="J1544" s="130">
        <v>463.74</v>
      </c>
      <c r="K1544" s="135" t="str">
        <f>IFERROR(VLOOKUP(C1544,'CEDARS School FRPL'!$C$4:$H$20003, 6, FALSE), "No")</f>
        <v>No</v>
      </c>
      <c r="L1544" s="94">
        <f>IFERROR(VLOOKUP($C1544,'CEDARS School FRPL'!$C$4:$G$20003,3,FALSE),"NO Enroll Rprtd")</f>
        <v>0.25650000000000001</v>
      </c>
      <c r="N1544" s="167"/>
      <c r="O1544" s="136"/>
    </row>
    <row r="1545" spans="1:15">
      <c r="A1545" s="77" t="s">
        <v>2180</v>
      </c>
      <c r="B1545" s="77" t="s">
        <v>2786</v>
      </c>
      <c r="C1545" s="3">
        <v>5430</v>
      </c>
      <c r="D1545" s="74" t="s">
        <v>160</v>
      </c>
      <c r="E1545" s="100">
        <v>108.4</v>
      </c>
      <c r="F1545" s="100">
        <v>0</v>
      </c>
      <c r="G1545" s="100">
        <v>2.12</v>
      </c>
      <c r="H1545" s="100">
        <v>0</v>
      </c>
      <c r="I1545" s="100">
        <v>0</v>
      </c>
      <c r="J1545" s="130">
        <v>110.52000000000001</v>
      </c>
      <c r="K1545" s="135" t="str">
        <f>IFERROR(VLOOKUP(C1545,'CEDARS School FRPL'!$C$4:$H$20003, 6, FALSE), "No")</f>
        <v>Yes</v>
      </c>
      <c r="L1545" s="94">
        <f>IFERROR(VLOOKUP($C1545,'CEDARS School FRPL'!$C$4:$G$20003,3,FALSE),"NO Enroll Rprtd")</f>
        <v>0.7117</v>
      </c>
      <c r="N1545" s="167"/>
      <c r="O1545" s="136"/>
    </row>
    <row r="1546" spans="1:15">
      <c r="A1546" s="77" t="s">
        <v>2179</v>
      </c>
      <c r="B1546" s="77" t="s">
        <v>2787</v>
      </c>
      <c r="C1546" s="3">
        <v>1671</v>
      </c>
      <c r="D1546" s="74" t="s">
        <v>156</v>
      </c>
      <c r="E1546" s="100">
        <v>44.79</v>
      </c>
      <c r="F1546" s="100">
        <v>0</v>
      </c>
      <c r="G1546" s="100">
        <v>0</v>
      </c>
      <c r="H1546" s="100">
        <v>0</v>
      </c>
      <c r="I1546" s="100">
        <v>0</v>
      </c>
      <c r="J1546" s="130">
        <v>44.79</v>
      </c>
      <c r="K1546" s="135" t="str">
        <f>IFERROR(VLOOKUP(C1546,'CEDARS School FRPL'!$C$4:$H$20003, 6, FALSE), "No")</f>
        <v>Yes</v>
      </c>
      <c r="L1546" s="94">
        <f>IFERROR(VLOOKUP($C1546,'CEDARS School FRPL'!$C$4:$G$20003,3,FALSE),"NO Enroll Rprtd")</f>
        <v>0.70679999999999998</v>
      </c>
      <c r="N1546" s="167"/>
      <c r="O1546" s="136"/>
    </row>
    <row r="1547" spans="1:15">
      <c r="A1547" t="s">
        <v>2179</v>
      </c>
      <c r="B1547" s="77" t="s">
        <v>2787</v>
      </c>
      <c r="C1547" s="3">
        <v>2349</v>
      </c>
      <c r="D1547" s="74" t="s">
        <v>3207</v>
      </c>
      <c r="E1547" s="100">
        <v>211.33</v>
      </c>
      <c r="F1547" s="100">
        <v>0</v>
      </c>
      <c r="G1547" s="100">
        <v>53.180000000000007</v>
      </c>
      <c r="H1547" s="100">
        <v>0</v>
      </c>
      <c r="I1547" s="100">
        <v>0</v>
      </c>
      <c r="J1547" s="130">
        <v>264.51</v>
      </c>
      <c r="K1547" s="135" t="str">
        <f>IFERROR(VLOOKUP(C1547,'CEDARS School FRPL'!$C$4:$H$20003, 6, FALSE), "No")</f>
        <v>Yes</v>
      </c>
      <c r="L1547" s="94">
        <f>IFERROR(VLOOKUP($C1547,'CEDARS School FRPL'!$C$4:$G$20003,3,FALSE),"NO Enroll Rprtd")</f>
        <v>0.55110000000000003</v>
      </c>
      <c r="N1547" s="167"/>
      <c r="O1547" s="136"/>
    </row>
    <row r="1548" spans="1:15">
      <c r="A1548" s="77" t="s">
        <v>2179</v>
      </c>
      <c r="B1548" s="77" t="s">
        <v>2787</v>
      </c>
      <c r="C1548" s="3">
        <v>2609</v>
      </c>
      <c r="D1548" s="74" t="s">
        <v>2995</v>
      </c>
      <c r="E1548" s="100">
        <v>235.58</v>
      </c>
      <c r="F1548" s="100">
        <v>0</v>
      </c>
      <c r="G1548" s="100">
        <v>0</v>
      </c>
      <c r="H1548" s="100">
        <v>0</v>
      </c>
      <c r="I1548" s="100">
        <v>0</v>
      </c>
      <c r="J1548" s="130">
        <v>235.58</v>
      </c>
      <c r="K1548" s="135" t="str">
        <f>IFERROR(VLOOKUP(C1548,'CEDARS School FRPL'!$C$4:$H$20003, 6, FALSE), "No")</f>
        <v>Yes</v>
      </c>
      <c r="L1548" s="94">
        <f>IFERROR(VLOOKUP($C1548,'CEDARS School FRPL'!$C$4:$G$20003,3,FALSE),"NO Enroll Rprtd")</f>
        <v>0.63880000000000003</v>
      </c>
      <c r="N1548" s="167"/>
      <c r="O1548" s="136"/>
    </row>
    <row r="1549" spans="1:15">
      <c r="A1549" s="77" t="s">
        <v>2179</v>
      </c>
      <c r="B1549" s="77" t="s">
        <v>2787</v>
      </c>
      <c r="C1549" s="3">
        <v>3737</v>
      </c>
      <c r="D1549" s="74" t="s">
        <v>157</v>
      </c>
      <c r="E1549" s="100">
        <v>348.74</v>
      </c>
      <c r="F1549" s="100">
        <v>16</v>
      </c>
      <c r="G1549" s="100">
        <v>0</v>
      </c>
      <c r="H1549" s="100">
        <v>0</v>
      </c>
      <c r="I1549" s="100">
        <v>0</v>
      </c>
      <c r="J1549" s="130">
        <v>364.74</v>
      </c>
      <c r="K1549" s="135" t="str">
        <f>IFERROR(VLOOKUP(C1549,'CEDARS School FRPL'!$C$4:$H$20003, 6, FALSE), "No")</f>
        <v>Yes</v>
      </c>
      <c r="L1549" s="94">
        <f>IFERROR(VLOOKUP($C1549,'CEDARS School FRPL'!$C$4:$G$20003,3,FALSE),"NO Enroll Rprtd")</f>
        <v>0.57369999999999999</v>
      </c>
      <c r="N1549" s="167"/>
      <c r="O1549" s="136"/>
    </row>
    <row r="1550" spans="1:15">
      <c r="A1550" s="77" t="s">
        <v>2179</v>
      </c>
      <c r="B1550" s="77" t="s">
        <v>2787</v>
      </c>
      <c r="C1550" s="3">
        <v>5071</v>
      </c>
      <c r="D1550" s="74" t="s">
        <v>158</v>
      </c>
      <c r="E1550" s="100">
        <v>2956.89</v>
      </c>
      <c r="F1550" s="100">
        <v>0</v>
      </c>
      <c r="G1550" s="100">
        <v>80.69</v>
      </c>
      <c r="H1550" s="100">
        <v>0</v>
      </c>
      <c r="I1550" s="100">
        <v>0</v>
      </c>
      <c r="J1550" s="130">
        <v>3037.58</v>
      </c>
      <c r="K1550" s="135" t="str">
        <f>IFERROR(VLOOKUP(C1550,'CEDARS School FRPL'!$C$4:$H$20003, 6, FALSE), "No")</f>
        <v>Yes</v>
      </c>
      <c r="L1550" s="94">
        <f>IFERROR(VLOOKUP($C1550,'CEDARS School FRPL'!$C$4:$G$20003,3,FALSE),"NO Enroll Rprtd")</f>
        <v>0.64949999999999997</v>
      </c>
      <c r="N1550" s="167"/>
      <c r="O1550" s="136"/>
    </row>
    <row r="1551" spans="1:15">
      <c r="A1551" s="77" t="s">
        <v>2179</v>
      </c>
      <c r="B1551" s="77" t="s">
        <v>2787</v>
      </c>
      <c r="C1551" s="3">
        <v>5529</v>
      </c>
      <c r="D1551" s="74" t="s">
        <v>2903</v>
      </c>
      <c r="E1551" s="100">
        <v>0</v>
      </c>
      <c r="F1551" s="100">
        <v>0</v>
      </c>
      <c r="G1551" s="100">
        <v>0</v>
      </c>
      <c r="H1551" s="100">
        <v>6.11</v>
      </c>
      <c r="I1551" s="100">
        <v>0</v>
      </c>
      <c r="J1551" s="130">
        <v>6.11</v>
      </c>
      <c r="K1551" s="135" t="str">
        <f>IFERROR(VLOOKUP(C1551,'CEDARS School FRPL'!$C$4:$H$20003, 6, FALSE), "No")</f>
        <v>Yes</v>
      </c>
      <c r="L1551" s="94">
        <f>IFERROR(VLOOKUP($C1551,'CEDARS School FRPL'!$C$4:$G$20003,3,FALSE),"NO Enroll Rprtd")</f>
        <v>0.70830000000000004</v>
      </c>
      <c r="N1551" s="167"/>
      <c r="O1551" s="136"/>
    </row>
    <row r="1552" spans="1:15">
      <c r="A1552" s="77" t="s">
        <v>2231</v>
      </c>
      <c r="B1552" s="77" t="s">
        <v>2788</v>
      </c>
      <c r="C1552" s="3">
        <v>2921</v>
      </c>
      <c r="D1552" s="74" t="s">
        <v>2789</v>
      </c>
      <c r="E1552" s="100">
        <v>205.55</v>
      </c>
      <c r="F1552" s="100">
        <v>0</v>
      </c>
      <c r="G1552" s="100">
        <v>3.97</v>
      </c>
      <c r="H1552" s="100">
        <v>1.1100000000000001</v>
      </c>
      <c r="I1552" s="100">
        <v>0</v>
      </c>
      <c r="J1552" s="130">
        <v>210.63000000000002</v>
      </c>
      <c r="K1552" s="135" t="str">
        <f>IFERROR(VLOOKUP(C1552,'CEDARS School FRPL'!$C$4:$H$20003, 6, FALSE), "No")</f>
        <v>Yes</v>
      </c>
      <c r="L1552" s="94">
        <f>IFERROR(VLOOKUP($C1552,'CEDARS School FRPL'!$C$4:$G$20003,3,FALSE),"NO Enroll Rprtd")</f>
        <v>0.98380000000000001</v>
      </c>
      <c r="N1552" s="167"/>
      <c r="O1552" s="136"/>
    </row>
    <row r="1553" spans="1:15">
      <c r="A1553" s="77" t="s">
        <v>2215</v>
      </c>
      <c r="B1553" s="77" t="s">
        <v>2790</v>
      </c>
      <c r="C1553" s="3">
        <v>2510</v>
      </c>
      <c r="D1553" s="74" t="s">
        <v>2997</v>
      </c>
      <c r="E1553" s="100">
        <v>732.02</v>
      </c>
      <c r="F1553" s="100">
        <v>0</v>
      </c>
      <c r="G1553" s="100">
        <v>0</v>
      </c>
      <c r="H1553" s="100">
        <v>0</v>
      </c>
      <c r="I1553" s="100">
        <v>0</v>
      </c>
      <c r="J1553" s="130">
        <v>732.02</v>
      </c>
      <c r="K1553" s="135" t="str">
        <f>IFERROR(VLOOKUP(C1553,'CEDARS School FRPL'!$C$4:$H$20003, 6, FALSE), "No")</f>
        <v>Yes</v>
      </c>
      <c r="L1553" s="94">
        <f>IFERROR(VLOOKUP($C1553,'CEDARS School FRPL'!$C$4:$G$20003,3,FALSE),"NO Enroll Rprtd")</f>
        <v>0.78849999999999998</v>
      </c>
      <c r="N1553" s="167"/>
      <c r="O1553" s="136"/>
    </row>
    <row r="1554" spans="1:15">
      <c r="A1554" s="77" t="s">
        <v>2215</v>
      </c>
      <c r="B1554" s="77" t="s">
        <v>2790</v>
      </c>
      <c r="C1554" s="3">
        <v>2919</v>
      </c>
      <c r="D1554" s="74" t="s">
        <v>409</v>
      </c>
      <c r="E1554" s="100">
        <v>270.61</v>
      </c>
      <c r="F1554" s="100">
        <v>14.11</v>
      </c>
      <c r="G1554" s="100">
        <v>0</v>
      </c>
      <c r="H1554" s="100">
        <v>0</v>
      </c>
      <c r="I1554" s="100">
        <v>0</v>
      </c>
      <c r="J1554" s="130">
        <v>284.72000000000003</v>
      </c>
      <c r="K1554" s="135" t="str">
        <f>IFERROR(VLOOKUP(C1554,'CEDARS School FRPL'!$C$4:$H$20003, 6, FALSE), "No")</f>
        <v>Yes</v>
      </c>
      <c r="L1554" s="94">
        <f>IFERROR(VLOOKUP($C1554,'CEDARS School FRPL'!$C$4:$G$20003,3,FALSE),"NO Enroll Rprtd")</f>
        <v>0.84689999999999999</v>
      </c>
      <c r="N1554" s="167"/>
      <c r="O1554" s="136"/>
    </row>
    <row r="1555" spans="1:15">
      <c r="A1555" s="77" t="s">
        <v>2215</v>
      </c>
      <c r="B1555" s="77" t="s">
        <v>2790</v>
      </c>
      <c r="C1555" s="3">
        <v>3020</v>
      </c>
      <c r="D1555" s="74" t="s">
        <v>410</v>
      </c>
      <c r="E1555" s="100">
        <v>261.44</v>
      </c>
      <c r="F1555" s="100">
        <v>14.22</v>
      </c>
      <c r="G1555" s="100">
        <v>0</v>
      </c>
      <c r="H1555" s="100">
        <v>0</v>
      </c>
      <c r="I1555" s="100">
        <v>0</v>
      </c>
      <c r="J1555" s="130">
        <v>275.66000000000003</v>
      </c>
      <c r="K1555" s="135" t="str">
        <f>IFERROR(VLOOKUP(C1555,'CEDARS School FRPL'!$C$4:$H$20003, 6, FALSE), "No")</f>
        <v>Yes</v>
      </c>
      <c r="L1555" s="94">
        <f>IFERROR(VLOOKUP($C1555,'CEDARS School FRPL'!$C$4:$G$20003,3,FALSE),"NO Enroll Rprtd")</f>
        <v>0.78190000000000004</v>
      </c>
      <c r="N1555" s="167"/>
      <c r="O1555" s="136"/>
    </row>
    <row r="1556" spans="1:15">
      <c r="A1556" s="77" t="s">
        <v>2215</v>
      </c>
      <c r="B1556" s="77" t="s">
        <v>2790</v>
      </c>
      <c r="C1556" s="3">
        <v>3088</v>
      </c>
      <c r="D1556" s="74" t="s">
        <v>411</v>
      </c>
      <c r="E1556" s="100">
        <v>823.5</v>
      </c>
      <c r="F1556" s="100">
        <v>0</v>
      </c>
      <c r="G1556" s="100">
        <v>44.72</v>
      </c>
      <c r="H1556" s="100">
        <v>0</v>
      </c>
      <c r="I1556" s="100">
        <v>0</v>
      </c>
      <c r="J1556" s="130">
        <v>868.22</v>
      </c>
      <c r="K1556" s="135" t="str">
        <f>IFERROR(VLOOKUP(C1556,'CEDARS School FRPL'!$C$4:$H$20003, 6, FALSE), "No")</f>
        <v>Yes</v>
      </c>
      <c r="L1556" s="94">
        <f>IFERROR(VLOOKUP($C1556,'CEDARS School FRPL'!$C$4:$G$20003,3,FALSE),"NO Enroll Rprtd")</f>
        <v>0.79830000000000001</v>
      </c>
      <c r="N1556" s="167"/>
      <c r="O1556" s="136"/>
    </row>
    <row r="1557" spans="1:15">
      <c r="A1557" s="77" t="s">
        <v>2215</v>
      </c>
      <c r="B1557" s="77" t="s">
        <v>2790</v>
      </c>
      <c r="C1557" s="3">
        <v>3426</v>
      </c>
      <c r="D1557" s="74" t="s">
        <v>412</v>
      </c>
      <c r="E1557" s="100">
        <v>161.66999999999999</v>
      </c>
      <c r="F1557" s="100">
        <v>0</v>
      </c>
      <c r="G1557" s="100">
        <v>0</v>
      </c>
      <c r="H1557" s="100">
        <v>0</v>
      </c>
      <c r="I1557" s="100">
        <v>0</v>
      </c>
      <c r="J1557" s="130">
        <v>161.66999999999999</v>
      </c>
      <c r="K1557" s="135" t="str">
        <f>IFERROR(VLOOKUP(C1557,'CEDARS School FRPL'!$C$4:$H$20003, 6, FALSE), "No")</f>
        <v>Yes</v>
      </c>
      <c r="L1557" s="94">
        <f>IFERROR(VLOOKUP($C1557,'CEDARS School FRPL'!$C$4:$G$20003,3,FALSE),"NO Enroll Rprtd")</f>
        <v>0.79690000000000005</v>
      </c>
      <c r="N1557" s="167"/>
      <c r="O1557" s="136"/>
    </row>
    <row r="1558" spans="1:15">
      <c r="A1558" s="74" t="s">
        <v>2215</v>
      </c>
      <c r="B1558" s="77" t="s">
        <v>2790</v>
      </c>
      <c r="C1558" s="3">
        <v>4536</v>
      </c>
      <c r="D1558" s="74" t="s">
        <v>413</v>
      </c>
      <c r="E1558" s="100">
        <v>269.07</v>
      </c>
      <c r="F1558" s="100">
        <v>14.22</v>
      </c>
      <c r="G1558" s="100">
        <v>0</v>
      </c>
      <c r="H1558" s="100">
        <v>0</v>
      </c>
      <c r="I1558" s="100">
        <v>0</v>
      </c>
      <c r="J1558" s="130">
        <v>283.29000000000002</v>
      </c>
      <c r="K1558" s="135" t="str">
        <f>IFERROR(VLOOKUP(C1558,'CEDARS School FRPL'!$C$4:$H$20003, 6, FALSE), "No")</f>
        <v>Yes</v>
      </c>
      <c r="L1558" s="94">
        <f>IFERROR(VLOOKUP($C1558,'CEDARS School FRPL'!$C$4:$G$20003,3,FALSE),"NO Enroll Rprtd")</f>
        <v>0.6704</v>
      </c>
      <c r="N1558" s="167"/>
      <c r="O1558" s="136"/>
    </row>
    <row r="1559" spans="1:15">
      <c r="A1559" s="77" t="s">
        <v>2215</v>
      </c>
      <c r="B1559" s="77" t="s">
        <v>2790</v>
      </c>
      <c r="C1559" s="3">
        <v>5585</v>
      </c>
      <c r="D1559" s="74" t="s">
        <v>2916</v>
      </c>
      <c r="E1559" s="100">
        <v>386.45</v>
      </c>
      <c r="F1559" s="100">
        <v>0</v>
      </c>
      <c r="G1559" s="100">
        <v>0</v>
      </c>
      <c r="H1559" s="100">
        <v>0</v>
      </c>
      <c r="I1559" s="100">
        <v>0</v>
      </c>
      <c r="J1559" s="130">
        <v>386.45</v>
      </c>
      <c r="K1559" s="135" t="str">
        <f>IFERROR(VLOOKUP(C1559,'CEDARS School FRPL'!$C$4:$H$20003, 6, FALSE), "No")</f>
        <v>Yes</v>
      </c>
      <c r="L1559" s="94">
        <f>IFERROR(VLOOKUP($C1559,'CEDARS School FRPL'!$C$4:$G$20003,3,FALSE),"NO Enroll Rprtd")</f>
        <v>0.71150000000000002</v>
      </c>
      <c r="N1559" s="167"/>
      <c r="O1559" s="136"/>
    </row>
    <row r="1560" spans="1:15">
      <c r="A1560" s="77" t="s">
        <v>2215</v>
      </c>
      <c r="B1560" s="77" t="s">
        <v>2790</v>
      </c>
      <c r="C1560" s="3">
        <v>5648</v>
      </c>
      <c r="D1560" s="74" t="s">
        <v>2996</v>
      </c>
      <c r="E1560" s="100">
        <v>176.85</v>
      </c>
      <c r="F1560" s="100">
        <v>0</v>
      </c>
      <c r="G1560" s="100">
        <v>6.33</v>
      </c>
      <c r="H1560" s="100">
        <v>35.11</v>
      </c>
      <c r="I1560" s="100">
        <v>0</v>
      </c>
      <c r="J1560" s="130">
        <v>218.29000000000002</v>
      </c>
      <c r="K1560" s="135" t="str">
        <f>IFERROR(VLOOKUP(C1560,'CEDARS School FRPL'!$C$4:$H$20003, 6, FALSE), "No")</f>
        <v>Yes</v>
      </c>
      <c r="L1560" s="94">
        <f>IFERROR(VLOOKUP($C1560,'CEDARS School FRPL'!$C$4:$G$20003,3,FALSE),"NO Enroll Rprtd")</f>
        <v>0.79159999999999997</v>
      </c>
      <c r="N1560" s="167"/>
      <c r="O1560" s="136"/>
    </row>
    <row r="1561" spans="1:15">
      <c r="A1561" s="77" t="s">
        <v>2215</v>
      </c>
      <c r="B1561" s="77" t="s">
        <v>2790</v>
      </c>
      <c r="C1561" s="3">
        <v>5650</v>
      </c>
      <c r="D1561" s="74" t="s">
        <v>3038</v>
      </c>
      <c r="E1561" s="100">
        <v>22.36</v>
      </c>
      <c r="F1561" s="100">
        <v>0</v>
      </c>
      <c r="G1561" s="100">
        <v>0</v>
      </c>
      <c r="H1561" s="100">
        <v>0</v>
      </c>
      <c r="I1561" s="100">
        <v>0</v>
      </c>
      <c r="J1561" s="130">
        <v>22.36</v>
      </c>
      <c r="K1561" s="135" t="str">
        <f>IFERROR(VLOOKUP(C1561,'CEDARS School FRPL'!$C$4:$H$20003, 6, FALSE), "No")</f>
        <v>Yes</v>
      </c>
      <c r="L1561" s="94">
        <f>IFERROR(VLOOKUP($C1561,'CEDARS School FRPL'!$C$4:$G$20003,3,FALSE),"NO Enroll Rprtd")</f>
        <v>0.60619999999999996</v>
      </c>
      <c r="N1561" s="167"/>
      <c r="O1561" s="136"/>
    </row>
    <row r="1562" spans="1:15">
      <c r="A1562" s="77" t="s">
        <v>2411</v>
      </c>
      <c r="B1562" s="77" t="s">
        <v>2791</v>
      </c>
      <c r="C1562" s="3">
        <v>2158</v>
      </c>
      <c r="D1562" s="74" t="s">
        <v>800</v>
      </c>
      <c r="E1562" s="100">
        <v>235.57</v>
      </c>
      <c r="F1562" s="100">
        <v>0</v>
      </c>
      <c r="G1562" s="100">
        <v>0</v>
      </c>
      <c r="H1562" s="100">
        <v>0</v>
      </c>
      <c r="I1562" s="100">
        <v>0</v>
      </c>
      <c r="J1562" s="130">
        <v>235.57</v>
      </c>
      <c r="K1562" s="135" t="str">
        <f>IFERROR(VLOOKUP(C1562,'CEDARS School FRPL'!$C$4:$H$20003, 6, FALSE), "No")</f>
        <v>No</v>
      </c>
      <c r="L1562" s="94">
        <f>IFERROR(VLOOKUP($C1562,'CEDARS School FRPL'!$C$4:$G$20003,3,FALSE),"NO Enroll Rprtd")</f>
        <v>0.4546</v>
      </c>
      <c r="N1562" s="167"/>
      <c r="O1562" s="136"/>
    </row>
    <row r="1563" spans="1:15">
      <c r="A1563" s="77" t="s">
        <v>2411</v>
      </c>
      <c r="B1563" s="77" t="s">
        <v>2791</v>
      </c>
      <c r="C1563" s="3">
        <v>2468</v>
      </c>
      <c r="D1563" s="74" t="s">
        <v>1927</v>
      </c>
      <c r="E1563" s="100">
        <v>260.07</v>
      </c>
      <c r="F1563" s="100">
        <v>0</v>
      </c>
      <c r="G1563" s="100">
        <v>15.32</v>
      </c>
      <c r="H1563" s="100">
        <v>3.44</v>
      </c>
      <c r="I1563" s="100">
        <v>0</v>
      </c>
      <c r="J1563" s="130">
        <v>278.83</v>
      </c>
      <c r="K1563" s="135" t="str">
        <f>IFERROR(VLOOKUP(C1563,'CEDARS School FRPL'!$C$4:$H$20003, 6, FALSE), "No")</f>
        <v>No</v>
      </c>
      <c r="L1563" s="94">
        <f>IFERROR(VLOOKUP($C1563,'CEDARS School FRPL'!$C$4:$G$20003,3,FALSE),"NO Enroll Rprtd")</f>
        <v>0.44340000000000002</v>
      </c>
      <c r="N1563" s="167"/>
      <c r="O1563" s="136"/>
    </row>
    <row r="1564" spans="1:15">
      <c r="A1564" s="77" t="s">
        <v>2411</v>
      </c>
      <c r="B1564" s="77" t="s">
        <v>2791</v>
      </c>
      <c r="C1564" s="3">
        <v>4486</v>
      </c>
      <c r="D1564" s="74" t="s">
        <v>1362</v>
      </c>
      <c r="E1564" s="100">
        <v>449.25</v>
      </c>
      <c r="F1564" s="100">
        <v>0</v>
      </c>
      <c r="G1564" s="100">
        <v>0</v>
      </c>
      <c r="H1564" s="100">
        <v>0</v>
      </c>
      <c r="I1564" s="100">
        <v>0</v>
      </c>
      <c r="J1564" s="130">
        <v>449.25</v>
      </c>
      <c r="K1564" s="135" t="str">
        <f>IFERROR(VLOOKUP(C1564,'CEDARS School FRPL'!$C$4:$H$20003, 6, FALSE), "No")</f>
        <v>No</v>
      </c>
      <c r="L1564" s="94">
        <f>IFERROR(VLOOKUP($C1564,'CEDARS School FRPL'!$C$4:$G$20003,3,FALSE),"NO Enroll Rprtd")</f>
        <v>0.43509999999999999</v>
      </c>
      <c r="N1564" s="167"/>
      <c r="O1564" s="136"/>
    </row>
    <row r="1565" spans="1:15">
      <c r="A1565" s="77" t="s">
        <v>2266</v>
      </c>
      <c r="B1565" s="77" t="s">
        <v>2792</v>
      </c>
      <c r="C1565" s="3">
        <v>5380</v>
      </c>
      <c r="D1565" s="74" t="s">
        <v>993</v>
      </c>
      <c r="E1565" s="100">
        <v>359</v>
      </c>
      <c r="F1565" s="100">
        <v>0</v>
      </c>
      <c r="G1565" s="100">
        <v>0</v>
      </c>
      <c r="H1565" s="100">
        <v>0</v>
      </c>
      <c r="I1565" s="100">
        <v>0</v>
      </c>
      <c r="J1565" s="130">
        <v>359</v>
      </c>
      <c r="K1565" s="135" t="str">
        <f>IFERROR(VLOOKUP(C1565,'CEDARS School FRPL'!$C$4:$H$20003, 6, FALSE), "No")</f>
        <v>Yes</v>
      </c>
      <c r="L1565" s="94">
        <f>IFERROR(VLOOKUP($C1565,'CEDARS School FRPL'!$C$4:$G$20003,3,FALSE),"NO Enroll Rprtd")</f>
        <v>0.62190000000000001</v>
      </c>
      <c r="N1565" s="167"/>
      <c r="O1565" s="136"/>
    </row>
    <row r="1566" spans="1:15">
      <c r="A1566" s="77" t="s">
        <v>2479</v>
      </c>
      <c r="B1566" s="77" t="s">
        <v>2998</v>
      </c>
      <c r="C1566" s="3">
        <v>5468</v>
      </c>
      <c r="D1566" s="74" t="s">
        <v>2519</v>
      </c>
      <c r="E1566" s="100">
        <v>116.24</v>
      </c>
      <c r="F1566" s="100">
        <v>0</v>
      </c>
      <c r="G1566" s="100">
        <v>7</v>
      </c>
      <c r="H1566" s="100">
        <v>0</v>
      </c>
      <c r="I1566" s="100">
        <v>0</v>
      </c>
      <c r="J1566" s="130">
        <v>123.24</v>
      </c>
      <c r="K1566" s="135" t="str">
        <f>IFERROR(VLOOKUP(C1566,'CEDARS School FRPL'!$C$4:$H$20003, 6, FALSE), "No")</f>
        <v>Yes</v>
      </c>
      <c r="L1566" s="94">
        <f>IFERROR(VLOOKUP($C1566,'CEDARS School FRPL'!$C$4:$G$20003,3,FALSE),"NO Enroll Rprtd")</f>
        <v>0.63500000000000001</v>
      </c>
      <c r="N1566" s="167"/>
      <c r="O1566" s="136"/>
    </row>
    <row r="1567" spans="1:15">
      <c r="A1567" s="77" t="s">
        <v>2326</v>
      </c>
      <c r="B1567" s="77" t="s">
        <v>2793</v>
      </c>
      <c r="C1567" s="3">
        <v>2357</v>
      </c>
      <c r="D1567" s="74" t="s">
        <v>1238</v>
      </c>
      <c r="E1567" s="100">
        <v>227.51</v>
      </c>
      <c r="F1567" s="100">
        <v>0</v>
      </c>
      <c r="G1567" s="100">
        <v>11.2</v>
      </c>
      <c r="H1567" s="100">
        <v>0</v>
      </c>
      <c r="I1567" s="100">
        <v>0</v>
      </c>
      <c r="J1567" s="130">
        <v>238.70999999999998</v>
      </c>
      <c r="K1567" s="135" t="str">
        <f>IFERROR(VLOOKUP(C1567,'CEDARS School FRPL'!$C$4:$H$20003, 6, FALSE), "No")</f>
        <v>Yes</v>
      </c>
      <c r="L1567" s="94">
        <f>IFERROR(VLOOKUP($C1567,'CEDARS School FRPL'!$C$4:$G$20003,3,FALSE),"NO Enroll Rprtd")</f>
        <v>0.67989999999999995</v>
      </c>
      <c r="N1567" s="167"/>
      <c r="O1567" s="136"/>
    </row>
    <row r="1568" spans="1:15">
      <c r="A1568" s="77" t="s">
        <v>2326</v>
      </c>
      <c r="B1568" s="77" t="s">
        <v>2793</v>
      </c>
      <c r="C1568" s="3">
        <v>2803</v>
      </c>
      <c r="D1568" s="74" t="s">
        <v>1239</v>
      </c>
      <c r="E1568" s="100">
        <v>217.11</v>
      </c>
      <c r="F1568" s="100">
        <v>25.44</v>
      </c>
      <c r="G1568" s="100">
        <v>0</v>
      </c>
      <c r="H1568" s="100">
        <v>0</v>
      </c>
      <c r="I1568" s="100">
        <v>0</v>
      </c>
      <c r="J1568" s="130">
        <v>242.55</v>
      </c>
      <c r="K1568" s="135" t="str">
        <f>IFERROR(VLOOKUP(C1568,'CEDARS School FRPL'!$C$4:$H$20003, 6, FALSE), "No")</f>
        <v>Yes</v>
      </c>
      <c r="L1568" s="94">
        <f>IFERROR(VLOOKUP($C1568,'CEDARS School FRPL'!$C$4:$G$20003,3,FALSE),"NO Enroll Rprtd")</f>
        <v>0.67979999999999996</v>
      </c>
      <c r="N1568" s="167"/>
      <c r="O1568" s="136"/>
    </row>
    <row r="1569" spans="1:15">
      <c r="A1569" s="77" t="s">
        <v>2303</v>
      </c>
      <c r="B1569" s="77" t="s">
        <v>2794</v>
      </c>
      <c r="C1569" s="3">
        <v>2478</v>
      </c>
      <c r="D1569" s="74" t="s">
        <v>1158</v>
      </c>
      <c r="E1569" s="100">
        <v>293.16000000000003</v>
      </c>
      <c r="F1569" s="100">
        <v>0</v>
      </c>
      <c r="G1569" s="100">
        <v>13.790000000000001</v>
      </c>
      <c r="H1569" s="100">
        <v>0</v>
      </c>
      <c r="I1569" s="100">
        <v>0</v>
      </c>
      <c r="J1569" s="130">
        <v>306.95000000000005</v>
      </c>
      <c r="K1569" s="135" t="str">
        <f>IFERROR(VLOOKUP(C1569,'CEDARS School FRPL'!$C$4:$H$20003, 6, FALSE), "No")</f>
        <v>No</v>
      </c>
      <c r="L1569" s="94">
        <f>IFERROR(VLOOKUP($C1569,'CEDARS School FRPL'!$C$4:$G$20003,3,FALSE),"NO Enroll Rprtd")</f>
        <v>0.43619999999999998</v>
      </c>
      <c r="N1569" s="167"/>
      <c r="O1569" s="136"/>
    </row>
    <row r="1570" spans="1:15">
      <c r="A1570" s="77" t="s">
        <v>2303</v>
      </c>
      <c r="B1570" s="77" t="s">
        <v>2794</v>
      </c>
      <c r="C1570" s="3">
        <v>2864</v>
      </c>
      <c r="D1570" s="74" t="s">
        <v>1159</v>
      </c>
      <c r="E1570" s="100">
        <v>326.47000000000003</v>
      </c>
      <c r="F1570" s="100">
        <v>16.440000000000001</v>
      </c>
      <c r="G1570" s="100">
        <v>0</v>
      </c>
      <c r="H1570" s="100">
        <v>0</v>
      </c>
      <c r="I1570" s="100">
        <v>0</v>
      </c>
      <c r="J1570" s="130">
        <v>342.91</v>
      </c>
      <c r="K1570" s="135" t="str">
        <f>IFERROR(VLOOKUP(C1570,'CEDARS School FRPL'!$C$4:$H$20003, 6, FALSE), "No")</f>
        <v>Yes</v>
      </c>
      <c r="L1570" s="94">
        <f>IFERROR(VLOOKUP($C1570,'CEDARS School FRPL'!$C$4:$G$20003,3,FALSE),"NO Enroll Rprtd")</f>
        <v>0.47260000000000002</v>
      </c>
      <c r="N1570" s="167"/>
      <c r="O1570" s="136"/>
    </row>
    <row r="1571" spans="1:15">
      <c r="A1571" s="77" t="s">
        <v>2303</v>
      </c>
      <c r="B1571" s="77" t="s">
        <v>2794</v>
      </c>
      <c r="C1571" s="3">
        <v>5688</v>
      </c>
      <c r="D1571" s="74" t="s">
        <v>3093</v>
      </c>
      <c r="E1571" s="100">
        <v>61.4</v>
      </c>
      <c r="F1571" s="100">
        <v>0</v>
      </c>
      <c r="G1571" s="100">
        <v>0</v>
      </c>
      <c r="H1571" s="100">
        <v>0</v>
      </c>
      <c r="I1571" s="100">
        <v>0</v>
      </c>
      <c r="J1571" s="130">
        <v>61.4</v>
      </c>
      <c r="K1571" s="135" t="str">
        <f>IFERROR(VLOOKUP(C1571,'CEDARS School FRPL'!$C$4:$H$20003, 6, FALSE), "No")</f>
        <v>No</v>
      </c>
      <c r="L1571" s="94">
        <f>IFERROR(VLOOKUP($C1571,'CEDARS School FRPL'!$C$4:$G$20003,3,FALSE),"NO Enroll Rprtd")</f>
        <v>0.39279999999999998</v>
      </c>
      <c r="N1571" s="167"/>
      <c r="O1571" s="136"/>
    </row>
    <row r="1572" spans="1:15">
      <c r="A1572" s="77" t="s">
        <v>2251</v>
      </c>
      <c r="B1572" s="77" t="s">
        <v>2795</v>
      </c>
      <c r="C1572" s="3">
        <v>1648</v>
      </c>
      <c r="D1572" s="74" t="s">
        <v>722</v>
      </c>
      <c r="E1572" s="100">
        <v>9.44</v>
      </c>
      <c r="F1572" s="100">
        <v>0</v>
      </c>
      <c r="G1572" s="100">
        <v>0</v>
      </c>
      <c r="H1572" s="100">
        <v>0</v>
      </c>
      <c r="I1572" s="100">
        <v>0</v>
      </c>
      <c r="J1572" s="130">
        <v>9.44</v>
      </c>
      <c r="K1572" s="135" t="str">
        <f>IFERROR(VLOOKUP(C1572,'CEDARS School FRPL'!$C$4:$H$20003, 6, FALSE), "No")</f>
        <v>No</v>
      </c>
      <c r="L1572" s="94">
        <f>IFERROR(VLOOKUP($C1572,'CEDARS School FRPL'!$C$4:$G$20003,3,FALSE),"NO Enroll Rprtd")</f>
        <v>0.31940000000000002</v>
      </c>
      <c r="N1572" s="167"/>
      <c r="O1572" s="136"/>
    </row>
    <row r="1573" spans="1:15">
      <c r="A1573" s="77" t="s">
        <v>2251</v>
      </c>
      <c r="B1573" s="77" t="s">
        <v>2795</v>
      </c>
      <c r="C1573" s="3">
        <v>1784</v>
      </c>
      <c r="D1573" s="74" t="s">
        <v>2529</v>
      </c>
      <c r="E1573" s="100">
        <v>129.16</v>
      </c>
      <c r="F1573" s="100">
        <v>0</v>
      </c>
      <c r="G1573" s="100">
        <v>0</v>
      </c>
      <c r="H1573" s="100">
        <v>0</v>
      </c>
      <c r="I1573" s="100">
        <v>0</v>
      </c>
      <c r="J1573" s="130">
        <v>129.16</v>
      </c>
      <c r="K1573" s="135" t="str">
        <f>IFERROR(VLOOKUP(C1573,'CEDARS School FRPL'!$C$4:$H$20003, 6, FALSE), "No")</f>
        <v>No</v>
      </c>
      <c r="L1573" s="94">
        <f>IFERROR(VLOOKUP($C1573,'CEDARS School FRPL'!$C$4:$G$20003,3,FALSE),"NO Enroll Rprtd")</f>
        <v>0.1976</v>
      </c>
      <c r="N1573" s="167"/>
      <c r="O1573" s="136"/>
    </row>
    <row r="1574" spans="1:15">
      <c r="A1574" s="77" t="s">
        <v>2251</v>
      </c>
      <c r="B1574" s="77" t="s">
        <v>2795</v>
      </c>
      <c r="C1574" s="3">
        <v>2439</v>
      </c>
      <c r="D1574" s="74" t="s">
        <v>723</v>
      </c>
      <c r="E1574" s="100">
        <v>400.53</v>
      </c>
      <c r="F1574" s="100">
        <v>17.11</v>
      </c>
      <c r="G1574" s="100">
        <v>0</v>
      </c>
      <c r="H1574" s="100">
        <v>0</v>
      </c>
      <c r="I1574" s="100">
        <v>0</v>
      </c>
      <c r="J1574" s="130">
        <v>417.64</v>
      </c>
      <c r="K1574" s="135" t="str">
        <f>IFERROR(VLOOKUP(C1574,'CEDARS School FRPL'!$C$4:$H$20003, 6, FALSE), "No")</f>
        <v>Yes</v>
      </c>
      <c r="L1574" s="94">
        <f>IFERROR(VLOOKUP($C1574,'CEDARS School FRPL'!$C$4:$G$20003,3,FALSE),"NO Enroll Rprtd")</f>
        <v>0.53459999999999996</v>
      </c>
      <c r="N1574" s="167"/>
      <c r="O1574" s="136"/>
    </row>
    <row r="1575" spans="1:15">
      <c r="A1575" s="77" t="s">
        <v>2251</v>
      </c>
      <c r="B1575" s="77" t="s">
        <v>2795</v>
      </c>
      <c r="C1575" s="3">
        <v>2475</v>
      </c>
      <c r="D1575" s="74" t="s">
        <v>724</v>
      </c>
      <c r="E1575" s="100">
        <v>1093</v>
      </c>
      <c r="F1575" s="100">
        <v>0</v>
      </c>
      <c r="G1575" s="100">
        <v>100.05000000000001</v>
      </c>
      <c r="H1575" s="100">
        <v>0</v>
      </c>
      <c r="I1575" s="100">
        <v>0</v>
      </c>
      <c r="J1575" s="130">
        <v>1193.05</v>
      </c>
      <c r="K1575" s="135" t="str">
        <f>IFERROR(VLOOKUP(C1575,'CEDARS School FRPL'!$C$4:$H$20003, 6, FALSE), "No")</f>
        <v>Yes</v>
      </c>
      <c r="L1575" s="94">
        <f>IFERROR(VLOOKUP($C1575,'CEDARS School FRPL'!$C$4:$G$20003,3,FALSE),"NO Enroll Rprtd")</f>
        <v>0.61809999999999998</v>
      </c>
      <c r="N1575" s="167"/>
      <c r="O1575" s="136"/>
    </row>
    <row r="1576" spans="1:15">
      <c r="A1576" s="77" t="s">
        <v>2251</v>
      </c>
      <c r="B1576" s="77" t="s">
        <v>2795</v>
      </c>
      <c r="C1576" s="3">
        <v>2597</v>
      </c>
      <c r="D1576" s="74" t="s">
        <v>725</v>
      </c>
      <c r="E1576" s="100">
        <v>497.16</v>
      </c>
      <c r="F1576" s="100">
        <v>17.22</v>
      </c>
      <c r="G1576" s="100">
        <v>0</v>
      </c>
      <c r="H1576" s="100">
        <v>0</v>
      </c>
      <c r="I1576" s="100">
        <v>0</v>
      </c>
      <c r="J1576" s="130">
        <v>514.38</v>
      </c>
      <c r="K1576" s="135" t="str">
        <f>IFERROR(VLOOKUP(C1576,'CEDARS School FRPL'!$C$4:$H$20003, 6, FALSE), "No")</f>
        <v>No</v>
      </c>
      <c r="L1576" s="94">
        <f>IFERROR(VLOOKUP($C1576,'CEDARS School FRPL'!$C$4:$G$20003,3,FALSE),"NO Enroll Rprtd")</f>
        <v>0.33279999999999998</v>
      </c>
      <c r="N1576" s="167"/>
      <c r="O1576" s="136"/>
    </row>
    <row r="1577" spans="1:15">
      <c r="A1577" s="77" t="s">
        <v>2251</v>
      </c>
      <c r="B1577" s="77" t="s">
        <v>2795</v>
      </c>
      <c r="C1577" s="3">
        <v>2640</v>
      </c>
      <c r="D1577" s="74" t="s">
        <v>726</v>
      </c>
      <c r="E1577" s="100">
        <v>376.67</v>
      </c>
      <c r="F1577" s="100">
        <v>16.89</v>
      </c>
      <c r="G1577" s="100">
        <v>0</v>
      </c>
      <c r="H1577" s="100">
        <v>0</v>
      </c>
      <c r="I1577" s="100">
        <v>0</v>
      </c>
      <c r="J1577" s="130">
        <v>393.56</v>
      </c>
      <c r="K1577" s="135" t="str">
        <f>IFERROR(VLOOKUP(C1577,'CEDARS School FRPL'!$C$4:$H$20003, 6, FALSE), "No")</f>
        <v>Yes</v>
      </c>
      <c r="L1577" s="94">
        <f>IFERROR(VLOOKUP($C1577,'CEDARS School FRPL'!$C$4:$G$20003,3,FALSE),"NO Enroll Rprtd")</f>
        <v>0.64670000000000005</v>
      </c>
      <c r="N1577" s="167"/>
      <c r="O1577" s="136"/>
    </row>
    <row r="1578" spans="1:15">
      <c r="A1578" s="77" t="s">
        <v>2251</v>
      </c>
      <c r="B1578" s="77" t="s">
        <v>2795</v>
      </c>
      <c r="C1578" s="3">
        <v>2929</v>
      </c>
      <c r="D1578" s="74" t="s">
        <v>683</v>
      </c>
      <c r="E1578" s="100">
        <v>269.11</v>
      </c>
      <c r="F1578" s="100">
        <v>16</v>
      </c>
      <c r="G1578" s="100">
        <v>0</v>
      </c>
      <c r="H1578" s="100">
        <v>0</v>
      </c>
      <c r="I1578" s="100">
        <v>0</v>
      </c>
      <c r="J1578" s="130">
        <v>285.11</v>
      </c>
      <c r="K1578" s="135" t="str">
        <f>IFERROR(VLOOKUP(C1578,'CEDARS School FRPL'!$C$4:$H$20003, 6, FALSE), "No")</f>
        <v>Yes</v>
      </c>
      <c r="L1578" s="94">
        <f>IFERROR(VLOOKUP($C1578,'CEDARS School FRPL'!$C$4:$G$20003,3,FALSE),"NO Enroll Rprtd")</f>
        <v>0.6653</v>
      </c>
      <c r="N1578" s="167"/>
      <c r="O1578" s="136"/>
    </row>
    <row r="1579" spans="1:15">
      <c r="A1579" s="77" t="s">
        <v>2251</v>
      </c>
      <c r="B1579" s="77" t="s">
        <v>2795</v>
      </c>
      <c r="C1579" s="3">
        <v>3034</v>
      </c>
      <c r="D1579" s="74" t="s">
        <v>727</v>
      </c>
      <c r="E1579" s="100">
        <v>339.29</v>
      </c>
      <c r="F1579" s="100">
        <v>17.22</v>
      </c>
      <c r="G1579" s="100">
        <v>0</v>
      </c>
      <c r="H1579" s="100">
        <v>0</v>
      </c>
      <c r="I1579" s="100">
        <v>0</v>
      </c>
      <c r="J1579" s="130">
        <v>356.51</v>
      </c>
      <c r="K1579" s="135" t="str">
        <f>IFERROR(VLOOKUP(C1579,'CEDARS School FRPL'!$C$4:$H$20003, 6, FALSE), "No")</f>
        <v>Yes</v>
      </c>
      <c r="L1579" s="94">
        <f>IFERROR(VLOOKUP($C1579,'CEDARS School FRPL'!$C$4:$G$20003,3,FALSE),"NO Enroll Rprtd")</f>
        <v>0.64929999999999999</v>
      </c>
      <c r="N1579" s="167"/>
      <c r="O1579" s="136"/>
    </row>
    <row r="1580" spans="1:15">
      <c r="A1580" s="77" t="s">
        <v>2251</v>
      </c>
      <c r="B1580" s="77" t="s">
        <v>2795</v>
      </c>
      <c r="C1580" s="3">
        <v>3035</v>
      </c>
      <c r="D1580" s="74" t="s">
        <v>728</v>
      </c>
      <c r="E1580" s="100">
        <v>811.62</v>
      </c>
      <c r="F1580" s="100">
        <v>0</v>
      </c>
      <c r="G1580" s="100">
        <v>0</v>
      </c>
      <c r="H1580" s="100">
        <v>0</v>
      </c>
      <c r="I1580" s="100">
        <v>0</v>
      </c>
      <c r="J1580" s="130">
        <v>811.62</v>
      </c>
      <c r="K1580" s="135" t="str">
        <f>IFERROR(VLOOKUP(C1580,'CEDARS School FRPL'!$C$4:$H$20003, 6, FALSE), "No")</f>
        <v>No</v>
      </c>
      <c r="L1580" s="94">
        <f>IFERROR(VLOOKUP($C1580,'CEDARS School FRPL'!$C$4:$G$20003,3,FALSE),"NO Enroll Rprtd")</f>
        <v>0.4763</v>
      </c>
      <c r="N1580" s="167"/>
      <c r="O1580" s="136"/>
    </row>
    <row r="1581" spans="1:15">
      <c r="A1581" s="77" t="s">
        <v>2251</v>
      </c>
      <c r="B1581" s="77" t="s">
        <v>2795</v>
      </c>
      <c r="C1581" s="3">
        <v>3280</v>
      </c>
      <c r="D1581" s="74" t="s">
        <v>729</v>
      </c>
      <c r="E1581" s="100">
        <v>605.38</v>
      </c>
      <c r="F1581" s="100">
        <v>0</v>
      </c>
      <c r="G1581" s="100">
        <v>0</v>
      </c>
      <c r="H1581" s="100">
        <v>0</v>
      </c>
      <c r="I1581" s="100">
        <v>0</v>
      </c>
      <c r="J1581" s="130">
        <v>605.38</v>
      </c>
      <c r="K1581" s="135" t="str">
        <f>IFERROR(VLOOKUP(C1581,'CEDARS School FRPL'!$C$4:$H$20003, 6, FALSE), "No")</f>
        <v>Yes</v>
      </c>
      <c r="L1581" s="94">
        <f>IFERROR(VLOOKUP($C1581,'CEDARS School FRPL'!$C$4:$G$20003,3,FALSE),"NO Enroll Rprtd")</f>
        <v>0.62419999999999998</v>
      </c>
      <c r="N1581" s="167"/>
      <c r="O1581" s="136"/>
    </row>
    <row r="1582" spans="1:15">
      <c r="A1582" s="77" t="s">
        <v>2251</v>
      </c>
      <c r="B1582" s="77" t="s">
        <v>2795</v>
      </c>
      <c r="C1582" s="3">
        <v>3337</v>
      </c>
      <c r="D1582" s="74" t="s">
        <v>51</v>
      </c>
      <c r="E1582" s="100">
        <v>421.37</v>
      </c>
      <c r="F1582" s="100">
        <v>17.559999999999999</v>
      </c>
      <c r="G1582" s="100">
        <v>0</v>
      </c>
      <c r="H1582" s="100">
        <v>0</v>
      </c>
      <c r="I1582" s="100">
        <v>0</v>
      </c>
      <c r="J1582" s="130">
        <v>438.93</v>
      </c>
      <c r="K1582" s="135" t="str">
        <f>IFERROR(VLOOKUP(C1582,'CEDARS School FRPL'!$C$4:$H$20003, 6, FALSE), "No")</f>
        <v>Yes</v>
      </c>
      <c r="L1582" s="94">
        <f>IFERROR(VLOOKUP($C1582,'CEDARS School FRPL'!$C$4:$G$20003,3,FALSE),"NO Enroll Rprtd")</f>
        <v>0.53759999999999997</v>
      </c>
      <c r="N1582" s="167"/>
      <c r="O1582" s="136"/>
    </row>
    <row r="1583" spans="1:15">
      <c r="A1583" s="77" t="s">
        <v>2251</v>
      </c>
      <c r="B1583" s="77" t="s">
        <v>2795</v>
      </c>
      <c r="C1583" s="3">
        <v>3434</v>
      </c>
      <c r="D1583" s="74" t="s">
        <v>730</v>
      </c>
      <c r="E1583" s="100">
        <v>912.78</v>
      </c>
      <c r="F1583" s="100">
        <v>0</v>
      </c>
      <c r="G1583" s="100">
        <v>0</v>
      </c>
      <c r="H1583" s="100">
        <v>0</v>
      </c>
      <c r="I1583" s="100">
        <v>0</v>
      </c>
      <c r="J1583" s="130">
        <v>912.78</v>
      </c>
      <c r="K1583" s="135" t="str">
        <f>IFERROR(VLOOKUP(C1583,'CEDARS School FRPL'!$C$4:$H$20003, 6, FALSE), "No")</f>
        <v>Yes</v>
      </c>
      <c r="L1583" s="94">
        <f>IFERROR(VLOOKUP($C1583,'CEDARS School FRPL'!$C$4:$G$20003,3,FALSE),"NO Enroll Rprtd")</f>
        <v>0.55249999999999999</v>
      </c>
      <c r="N1583" s="167"/>
      <c r="O1583" s="136"/>
    </row>
    <row r="1584" spans="1:15">
      <c r="A1584" s="77" t="s">
        <v>2251</v>
      </c>
      <c r="B1584" s="77" t="s">
        <v>2795</v>
      </c>
      <c r="C1584" s="3">
        <v>3485</v>
      </c>
      <c r="D1584" s="74" t="s">
        <v>731</v>
      </c>
      <c r="E1584" s="100">
        <v>463.33</v>
      </c>
      <c r="F1584" s="100">
        <v>19.11</v>
      </c>
      <c r="G1584" s="100">
        <v>0</v>
      </c>
      <c r="H1584" s="100">
        <v>0</v>
      </c>
      <c r="I1584" s="100">
        <v>0</v>
      </c>
      <c r="J1584" s="130">
        <v>482.44</v>
      </c>
      <c r="K1584" s="135" t="str">
        <f>IFERROR(VLOOKUP(C1584,'CEDARS School FRPL'!$C$4:$H$20003, 6, FALSE), "No")</f>
        <v>No</v>
      </c>
      <c r="L1584" s="94">
        <f>IFERROR(VLOOKUP($C1584,'CEDARS School FRPL'!$C$4:$G$20003,3,FALSE),"NO Enroll Rprtd")</f>
        <v>0.17799999999999999</v>
      </c>
      <c r="N1584" s="167"/>
      <c r="O1584" s="136"/>
    </row>
    <row r="1585" spans="1:15">
      <c r="A1585" s="77" t="s">
        <v>2251</v>
      </c>
      <c r="B1585" s="77" t="s">
        <v>2795</v>
      </c>
      <c r="C1585" s="3">
        <v>3521</v>
      </c>
      <c r="D1585" s="74" t="s">
        <v>732</v>
      </c>
      <c r="E1585" s="100">
        <v>374.29</v>
      </c>
      <c r="F1585" s="100">
        <v>18.559999999999999</v>
      </c>
      <c r="G1585" s="100">
        <v>0</v>
      </c>
      <c r="H1585" s="100">
        <v>0</v>
      </c>
      <c r="I1585" s="100">
        <v>0</v>
      </c>
      <c r="J1585" s="130">
        <v>392.85</v>
      </c>
      <c r="K1585" s="135" t="str">
        <f>IFERROR(VLOOKUP(C1585,'CEDARS School FRPL'!$C$4:$H$20003, 6, FALSE), "No")</f>
        <v>Yes</v>
      </c>
      <c r="L1585" s="94">
        <f>IFERROR(VLOOKUP($C1585,'CEDARS School FRPL'!$C$4:$G$20003,3,FALSE),"NO Enroll Rprtd")</f>
        <v>0.63</v>
      </c>
      <c r="N1585" s="167"/>
      <c r="O1585" s="136"/>
    </row>
    <row r="1586" spans="1:15">
      <c r="A1586" s="77" t="s">
        <v>2251</v>
      </c>
      <c r="B1586" s="77" t="s">
        <v>2795</v>
      </c>
      <c r="C1586" s="3">
        <v>3586</v>
      </c>
      <c r="D1586" s="74" t="s">
        <v>733</v>
      </c>
      <c r="E1586" s="100">
        <v>379.47</v>
      </c>
      <c r="F1586" s="100">
        <v>17.559999999999999</v>
      </c>
      <c r="G1586" s="100">
        <v>0</v>
      </c>
      <c r="H1586" s="100">
        <v>0</v>
      </c>
      <c r="I1586" s="100">
        <v>0</v>
      </c>
      <c r="J1586" s="130">
        <v>397.03000000000003</v>
      </c>
      <c r="K1586" s="135" t="str">
        <f>IFERROR(VLOOKUP(C1586,'CEDARS School FRPL'!$C$4:$H$20003, 6, FALSE), "No")</f>
        <v>No</v>
      </c>
      <c r="L1586" s="94">
        <f>IFERROR(VLOOKUP($C1586,'CEDARS School FRPL'!$C$4:$G$20003,3,FALSE),"NO Enroll Rprtd")</f>
        <v>0.18559999999999999</v>
      </c>
      <c r="N1586" s="167"/>
      <c r="O1586" s="136"/>
    </row>
    <row r="1587" spans="1:15">
      <c r="A1587" s="77" t="s">
        <v>2251</v>
      </c>
      <c r="B1587" s="77" t="s">
        <v>2795</v>
      </c>
      <c r="C1587" s="3">
        <v>3587</v>
      </c>
      <c r="D1587" s="74" t="s">
        <v>734</v>
      </c>
      <c r="E1587" s="100">
        <v>459.99</v>
      </c>
      <c r="F1587" s="100">
        <v>17.440000000000001</v>
      </c>
      <c r="G1587" s="100">
        <v>0</v>
      </c>
      <c r="H1587" s="100">
        <v>0</v>
      </c>
      <c r="I1587" s="100">
        <v>0</v>
      </c>
      <c r="J1587" s="130">
        <v>477.43</v>
      </c>
      <c r="K1587" s="135" t="str">
        <f>IFERROR(VLOOKUP(C1587,'CEDARS School FRPL'!$C$4:$H$20003, 6, FALSE), "No")</f>
        <v>No</v>
      </c>
      <c r="L1587" s="94">
        <f>IFERROR(VLOOKUP($C1587,'CEDARS School FRPL'!$C$4:$G$20003,3,FALSE),"NO Enroll Rprtd")</f>
        <v>0.41410000000000002</v>
      </c>
      <c r="N1587" s="167"/>
      <c r="O1587" s="136"/>
    </row>
    <row r="1588" spans="1:15">
      <c r="A1588" s="77" t="s">
        <v>2251</v>
      </c>
      <c r="B1588" s="77" t="s">
        <v>2795</v>
      </c>
      <c r="C1588" s="3">
        <v>3630</v>
      </c>
      <c r="D1588" s="74" t="s">
        <v>735</v>
      </c>
      <c r="E1588" s="100">
        <v>1459.28</v>
      </c>
      <c r="F1588" s="100">
        <v>0</v>
      </c>
      <c r="G1588" s="100">
        <v>304.64</v>
      </c>
      <c r="H1588" s="100">
        <v>0</v>
      </c>
      <c r="I1588" s="100">
        <v>0</v>
      </c>
      <c r="J1588" s="130">
        <v>1763.92</v>
      </c>
      <c r="K1588" s="135" t="str">
        <f>IFERROR(VLOOKUP(C1588,'CEDARS School FRPL'!$C$4:$H$20003, 6, FALSE), "No")</f>
        <v>No</v>
      </c>
      <c r="L1588" s="94">
        <f>IFERROR(VLOOKUP($C1588,'CEDARS School FRPL'!$C$4:$G$20003,3,FALSE),"NO Enroll Rprtd")</f>
        <v>0.36430000000000001</v>
      </c>
      <c r="N1588" s="167"/>
      <c r="O1588" s="136"/>
    </row>
    <row r="1589" spans="1:15">
      <c r="A1589" s="77" t="s">
        <v>2251</v>
      </c>
      <c r="B1589" s="77" t="s">
        <v>2795</v>
      </c>
      <c r="C1589" s="3">
        <v>3668</v>
      </c>
      <c r="D1589" s="74" t="s">
        <v>736</v>
      </c>
      <c r="E1589" s="100">
        <v>321.67</v>
      </c>
      <c r="F1589" s="100">
        <v>17.11</v>
      </c>
      <c r="G1589" s="100">
        <v>0</v>
      </c>
      <c r="H1589" s="100">
        <v>0</v>
      </c>
      <c r="I1589" s="100">
        <v>0</v>
      </c>
      <c r="J1589" s="130">
        <v>338.78000000000003</v>
      </c>
      <c r="K1589" s="135" t="str">
        <f>IFERROR(VLOOKUP(C1589,'CEDARS School FRPL'!$C$4:$H$20003, 6, FALSE), "No")</f>
        <v>No</v>
      </c>
      <c r="L1589" s="94">
        <f>IFERROR(VLOOKUP($C1589,'CEDARS School FRPL'!$C$4:$G$20003,3,FALSE),"NO Enroll Rprtd")</f>
        <v>0.48480000000000001</v>
      </c>
      <c r="N1589" s="167"/>
      <c r="O1589" s="136"/>
    </row>
    <row r="1590" spans="1:15">
      <c r="A1590" s="77" t="s">
        <v>2251</v>
      </c>
      <c r="B1590" s="77" t="s">
        <v>2795</v>
      </c>
      <c r="C1590" s="3">
        <v>3702</v>
      </c>
      <c r="D1590" s="74" t="s">
        <v>737</v>
      </c>
      <c r="E1590" s="100">
        <v>370.38</v>
      </c>
      <c r="F1590" s="100">
        <v>17.559999999999999</v>
      </c>
      <c r="G1590" s="100">
        <v>0</v>
      </c>
      <c r="H1590" s="100">
        <v>0</v>
      </c>
      <c r="I1590" s="100">
        <v>0</v>
      </c>
      <c r="J1590" s="130">
        <v>387.94</v>
      </c>
      <c r="K1590" s="135" t="str">
        <f>IFERROR(VLOOKUP(C1590,'CEDARS School FRPL'!$C$4:$H$20003, 6, FALSE), "No")</f>
        <v>Yes</v>
      </c>
      <c r="L1590" s="94">
        <f>IFERROR(VLOOKUP($C1590,'CEDARS School FRPL'!$C$4:$G$20003,3,FALSE),"NO Enroll Rprtd")</f>
        <v>0.55379999999999996</v>
      </c>
      <c r="N1590" s="167"/>
      <c r="O1590" s="136"/>
    </row>
    <row r="1591" spans="1:15">
      <c r="A1591" s="77" t="s">
        <v>2251</v>
      </c>
      <c r="B1591" s="77" t="s">
        <v>2795</v>
      </c>
      <c r="C1591" s="3">
        <v>3740</v>
      </c>
      <c r="D1591" s="74" t="s">
        <v>738</v>
      </c>
      <c r="E1591" s="100">
        <v>431.67</v>
      </c>
      <c r="F1591" s="100">
        <v>16.670000000000002</v>
      </c>
      <c r="G1591" s="100">
        <v>0</v>
      </c>
      <c r="H1591" s="100">
        <v>0</v>
      </c>
      <c r="I1591" s="100">
        <v>0</v>
      </c>
      <c r="J1591" s="130">
        <v>448.34000000000003</v>
      </c>
      <c r="K1591" s="135" t="str">
        <f>IFERROR(VLOOKUP(C1591,'CEDARS School FRPL'!$C$4:$H$20003, 6, FALSE), "No")</f>
        <v>No</v>
      </c>
      <c r="L1591" s="94">
        <f>IFERROR(VLOOKUP($C1591,'CEDARS School FRPL'!$C$4:$G$20003,3,FALSE),"NO Enroll Rprtd")</f>
        <v>0.439</v>
      </c>
      <c r="N1591" s="167"/>
      <c r="O1591" s="136"/>
    </row>
    <row r="1592" spans="1:15">
      <c r="A1592" s="77" t="s">
        <v>2251</v>
      </c>
      <c r="B1592" s="77" t="s">
        <v>2795</v>
      </c>
      <c r="C1592" s="3">
        <v>3741</v>
      </c>
      <c r="D1592" s="74" t="s">
        <v>739</v>
      </c>
      <c r="E1592" s="100">
        <v>1037.8499999999999</v>
      </c>
      <c r="F1592" s="100">
        <v>0</v>
      </c>
      <c r="G1592" s="100">
        <v>136.21</v>
      </c>
      <c r="H1592" s="100">
        <v>0</v>
      </c>
      <c r="I1592" s="100">
        <v>0</v>
      </c>
      <c r="J1592" s="130">
        <v>1174.06</v>
      </c>
      <c r="K1592" s="135" t="str">
        <f>IFERROR(VLOOKUP(C1592,'CEDARS School FRPL'!$C$4:$H$20003, 6, FALSE), "No")</f>
        <v>Yes</v>
      </c>
      <c r="L1592" s="94">
        <f>IFERROR(VLOOKUP($C1592,'CEDARS School FRPL'!$C$4:$G$20003,3,FALSE),"NO Enroll Rprtd")</f>
        <v>0.50109999999999999</v>
      </c>
      <c r="N1592" s="167"/>
      <c r="O1592" s="136"/>
    </row>
    <row r="1593" spans="1:15">
      <c r="A1593" s="77" t="s">
        <v>2251</v>
      </c>
      <c r="B1593" s="77" t="s">
        <v>2795</v>
      </c>
      <c r="C1593" s="3">
        <v>5070</v>
      </c>
      <c r="D1593" s="74" t="s">
        <v>740</v>
      </c>
      <c r="E1593" s="100">
        <v>25.12</v>
      </c>
      <c r="F1593" s="100">
        <v>0</v>
      </c>
      <c r="G1593" s="100">
        <v>0</v>
      </c>
      <c r="H1593" s="100">
        <v>0</v>
      </c>
      <c r="I1593" s="100">
        <v>0</v>
      </c>
      <c r="J1593" s="130">
        <v>25.12</v>
      </c>
      <c r="K1593" s="135" t="str">
        <f>IFERROR(VLOOKUP(C1593,'CEDARS School FRPL'!$C$4:$H$20003, 6, FALSE), "No")</f>
        <v>Yes</v>
      </c>
      <c r="L1593" s="94">
        <f>IFERROR(VLOOKUP($C1593,'CEDARS School FRPL'!$C$4:$G$20003,3,FALSE),"NO Enroll Rprtd")</f>
        <v>0.58189999999999997</v>
      </c>
      <c r="N1593" s="167"/>
      <c r="O1593" s="136"/>
    </row>
    <row r="1594" spans="1:15">
      <c r="A1594" s="77" t="s">
        <v>2251</v>
      </c>
      <c r="B1594" s="77" t="s">
        <v>2795</v>
      </c>
      <c r="C1594" s="3">
        <v>5229</v>
      </c>
      <c r="D1594" s="74" t="s">
        <v>741</v>
      </c>
      <c r="E1594" s="100">
        <v>272</v>
      </c>
      <c r="F1594" s="100">
        <v>16.329999999999998</v>
      </c>
      <c r="G1594" s="100">
        <v>0</v>
      </c>
      <c r="H1594" s="100">
        <v>0</v>
      </c>
      <c r="I1594" s="100">
        <v>0</v>
      </c>
      <c r="J1594" s="130">
        <v>288.33</v>
      </c>
      <c r="K1594" s="135" t="str">
        <f>IFERROR(VLOOKUP(C1594,'CEDARS School FRPL'!$C$4:$H$20003, 6, FALSE), "No")</f>
        <v>Yes</v>
      </c>
      <c r="L1594" s="94">
        <f>IFERROR(VLOOKUP($C1594,'CEDARS School FRPL'!$C$4:$G$20003,3,FALSE),"NO Enroll Rprtd")</f>
        <v>0.61529999999999996</v>
      </c>
      <c r="N1594" s="167"/>
      <c r="O1594" s="136"/>
    </row>
    <row r="1595" spans="1:15">
      <c r="A1595" s="77" t="s">
        <v>2251</v>
      </c>
      <c r="B1595" s="77" t="s">
        <v>2795</v>
      </c>
      <c r="C1595" s="3">
        <v>5282</v>
      </c>
      <c r="D1595" s="74" t="s">
        <v>742</v>
      </c>
      <c r="E1595" s="100">
        <v>227.27</v>
      </c>
      <c r="F1595" s="100">
        <v>0</v>
      </c>
      <c r="G1595" s="100">
        <v>12.85</v>
      </c>
      <c r="H1595" s="100">
        <v>0</v>
      </c>
      <c r="I1595" s="100">
        <v>0</v>
      </c>
      <c r="J1595" s="130">
        <v>240.12</v>
      </c>
      <c r="K1595" s="135" t="str">
        <f>IFERROR(VLOOKUP(C1595,'CEDARS School FRPL'!$C$4:$H$20003, 6, FALSE), "No")</f>
        <v>Yes</v>
      </c>
      <c r="L1595" s="94">
        <f>IFERROR(VLOOKUP($C1595,'CEDARS School FRPL'!$C$4:$G$20003,3,FALSE),"NO Enroll Rprtd")</f>
        <v>0.63949999999999996</v>
      </c>
      <c r="N1595" s="167"/>
      <c r="O1595" s="136"/>
    </row>
    <row r="1596" spans="1:15">
      <c r="A1596" s="77" t="s">
        <v>2251</v>
      </c>
      <c r="B1596" s="77" t="s">
        <v>2795</v>
      </c>
      <c r="C1596" s="3">
        <v>5335</v>
      </c>
      <c r="D1596" s="74" t="s">
        <v>743</v>
      </c>
      <c r="E1596" s="100">
        <v>0</v>
      </c>
      <c r="F1596" s="100">
        <v>0</v>
      </c>
      <c r="G1596" s="100">
        <v>0</v>
      </c>
      <c r="H1596" s="100">
        <v>48.56</v>
      </c>
      <c r="I1596" s="100">
        <v>0</v>
      </c>
      <c r="J1596" s="130">
        <v>48.56</v>
      </c>
      <c r="K1596" s="135" t="str">
        <f>IFERROR(VLOOKUP(C1596,'CEDARS School FRPL'!$C$4:$H$20003, 6, FALSE), "No")</f>
        <v>Yes</v>
      </c>
      <c r="L1596" s="94">
        <f>IFERROR(VLOOKUP($C1596,'CEDARS School FRPL'!$C$4:$G$20003,3,FALSE),"NO Enroll Rprtd")</f>
        <v>0.64059999999999995</v>
      </c>
      <c r="N1596" s="167"/>
      <c r="O1596" s="136"/>
    </row>
    <row r="1597" spans="1:15">
      <c r="A1597" s="77" t="s">
        <v>2251</v>
      </c>
      <c r="B1597" s="77" t="s">
        <v>2795</v>
      </c>
      <c r="C1597" s="3">
        <v>5484</v>
      </c>
      <c r="D1597" s="74" t="s">
        <v>2530</v>
      </c>
      <c r="E1597" s="100">
        <v>754.25</v>
      </c>
      <c r="F1597" s="100">
        <v>0</v>
      </c>
      <c r="G1597" s="100">
        <v>0</v>
      </c>
      <c r="H1597" s="100">
        <v>0</v>
      </c>
      <c r="I1597" s="100">
        <v>0</v>
      </c>
      <c r="J1597" s="130">
        <v>754.25</v>
      </c>
      <c r="K1597" s="135" t="str">
        <f>IFERROR(VLOOKUP(C1597,'CEDARS School FRPL'!$C$4:$H$20003, 6, FALSE), "No")</f>
        <v>No</v>
      </c>
      <c r="L1597" s="94">
        <f>IFERROR(VLOOKUP($C1597,'CEDARS School FRPL'!$C$4:$G$20003,3,FALSE),"NO Enroll Rprtd")</f>
        <v>0.37880000000000003</v>
      </c>
      <c r="N1597" s="167"/>
      <c r="O1597" s="136"/>
    </row>
    <row r="1598" spans="1:15">
      <c r="A1598" s="77" t="s">
        <v>2251</v>
      </c>
      <c r="B1598" s="77" t="s">
        <v>2795</v>
      </c>
      <c r="C1598" s="3">
        <v>5519</v>
      </c>
      <c r="D1598" s="74" t="s">
        <v>2904</v>
      </c>
      <c r="E1598" s="100">
        <v>514.55999999999995</v>
      </c>
      <c r="F1598" s="100">
        <v>0</v>
      </c>
      <c r="G1598" s="100">
        <v>0</v>
      </c>
      <c r="H1598" s="100">
        <v>0</v>
      </c>
      <c r="I1598" s="100">
        <v>0</v>
      </c>
      <c r="J1598" s="130">
        <v>514.55999999999995</v>
      </c>
      <c r="K1598" s="135" t="str">
        <f>IFERROR(VLOOKUP(C1598,'CEDARS School FRPL'!$C$4:$H$20003, 6, FALSE), "No")</f>
        <v>No</v>
      </c>
      <c r="L1598" s="94">
        <f>IFERROR(VLOOKUP($C1598,'CEDARS School FRPL'!$C$4:$G$20003,3,FALSE),"NO Enroll Rprtd")</f>
        <v>0.29530000000000001</v>
      </c>
      <c r="N1598" s="167"/>
      <c r="O1598" s="136"/>
    </row>
    <row r="1599" spans="1:15">
      <c r="A1599" s="77" t="s">
        <v>2251</v>
      </c>
      <c r="B1599" s="77" t="s">
        <v>2795</v>
      </c>
      <c r="C1599" s="3">
        <v>5741</v>
      </c>
      <c r="D1599" s="74" t="s">
        <v>3208</v>
      </c>
      <c r="E1599" s="100">
        <v>560.71</v>
      </c>
      <c r="F1599" s="100">
        <v>17.559999999999999</v>
      </c>
      <c r="G1599" s="100">
        <v>0</v>
      </c>
      <c r="H1599" s="100">
        <v>0</v>
      </c>
      <c r="I1599" s="100">
        <v>0</v>
      </c>
      <c r="J1599" s="130">
        <v>578.27</v>
      </c>
      <c r="K1599" s="135" t="str">
        <f>IFERROR(VLOOKUP(C1599,'CEDARS School FRPL'!$C$4:$H$20003, 6, FALSE), "No")</f>
        <v>No</v>
      </c>
      <c r="L1599" s="94">
        <f>IFERROR(VLOOKUP($C1599,'CEDARS School FRPL'!$C$4:$G$20003,3,FALSE),"NO Enroll Rprtd")</f>
        <v>0.40410000000000001</v>
      </c>
      <c r="N1599" s="167"/>
      <c r="O1599" s="136"/>
    </row>
    <row r="1600" spans="1:15">
      <c r="A1600" s="77" t="s">
        <v>2208</v>
      </c>
      <c r="B1600" s="77" t="s">
        <v>2796</v>
      </c>
      <c r="C1600" s="3">
        <v>1898</v>
      </c>
      <c r="D1600" s="74" t="s">
        <v>361</v>
      </c>
      <c r="E1600" s="100">
        <v>186.18</v>
      </c>
      <c r="F1600" s="100">
        <v>0</v>
      </c>
      <c r="G1600" s="100">
        <v>0</v>
      </c>
      <c r="H1600" s="100">
        <v>0</v>
      </c>
      <c r="I1600" s="100">
        <v>0</v>
      </c>
      <c r="J1600" s="130">
        <v>186.18</v>
      </c>
      <c r="K1600" s="135" t="str">
        <f>IFERROR(VLOOKUP(C1600,'CEDARS School FRPL'!$C$4:$H$20003, 6, FALSE), "No")</f>
        <v>No</v>
      </c>
      <c r="L1600" s="94">
        <f>IFERROR(VLOOKUP($C1600,'CEDARS School FRPL'!$C$4:$G$20003,3,FALSE),"NO Enroll Rprtd")</f>
        <v>0.15260000000000001</v>
      </c>
      <c r="N1600" s="167"/>
      <c r="O1600" s="136"/>
    </row>
    <row r="1601" spans="1:15">
      <c r="A1601" s="77" t="s">
        <v>2208</v>
      </c>
      <c r="B1601" s="77" t="s">
        <v>2796</v>
      </c>
      <c r="C1601" s="3">
        <v>2789</v>
      </c>
      <c r="D1601" s="74" t="s">
        <v>362</v>
      </c>
      <c r="E1601" s="100">
        <v>146.24</v>
      </c>
      <c r="F1601" s="100">
        <v>0</v>
      </c>
      <c r="G1601" s="100">
        <v>0</v>
      </c>
      <c r="H1601" s="100">
        <v>0</v>
      </c>
      <c r="I1601" s="100">
        <v>0</v>
      </c>
      <c r="J1601" s="130">
        <v>146.24</v>
      </c>
      <c r="K1601" s="135" t="str">
        <f>IFERROR(VLOOKUP(C1601,'CEDARS School FRPL'!$C$4:$H$20003, 6, FALSE), "No")</f>
        <v>Yes</v>
      </c>
      <c r="L1601" s="94">
        <f>IFERROR(VLOOKUP($C1601,'CEDARS School FRPL'!$C$4:$G$20003,3,FALSE),"NO Enroll Rprtd")</f>
        <v>0.65539999999999998</v>
      </c>
      <c r="N1601" s="167"/>
      <c r="O1601" s="136"/>
    </row>
    <row r="1602" spans="1:15">
      <c r="A1602" s="77" t="s">
        <v>2208</v>
      </c>
      <c r="B1602" s="77" t="s">
        <v>2796</v>
      </c>
      <c r="C1602" s="3">
        <v>3559</v>
      </c>
      <c r="D1602" s="74" t="s">
        <v>3315</v>
      </c>
      <c r="E1602" s="100">
        <v>83.01</v>
      </c>
      <c r="F1602" s="100">
        <v>0</v>
      </c>
      <c r="G1602" s="100">
        <v>0</v>
      </c>
      <c r="H1602" s="100">
        <v>0</v>
      </c>
      <c r="I1602" s="100">
        <v>0</v>
      </c>
      <c r="J1602" s="130">
        <v>83.01</v>
      </c>
      <c r="K1602" s="135" t="str">
        <f>IFERROR(VLOOKUP(C1602,'CEDARS School FRPL'!$C$4:$H$20003, 6, FALSE), "No")</f>
        <v>Yes</v>
      </c>
      <c r="L1602" s="94">
        <f>IFERROR(VLOOKUP($C1602,'CEDARS School FRPL'!$C$4:$G$20003,3,FALSE),"NO Enroll Rprtd")</f>
        <v>0.62239999999999995</v>
      </c>
      <c r="N1602" s="167"/>
      <c r="O1602" s="136"/>
    </row>
    <row r="1603" spans="1:15">
      <c r="A1603" s="77" t="s">
        <v>2208</v>
      </c>
      <c r="B1603" s="77" t="s">
        <v>2796</v>
      </c>
      <c r="C1603" s="3">
        <v>3579</v>
      </c>
      <c r="D1603" s="74" t="s">
        <v>364</v>
      </c>
      <c r="E1603" s="100">
        <v>87.19</v>
      </c>
      <c r="F1603" s="100">
        <v>0</v>
      </c>
      <c r="G1603" s="100">
        <v>13.540000000000001</v>
      </c>
      <c r="H1603" s="100">
        <v>0</v>
      </c>
      <c r="I1603" s="100">
        <v>0</v>
      </c>
      <c r="J1603" s="130">
        <v>100.73</v>
      </c>
      <c r="K1603" s="135" t="str">
        <f>IFERROR(VLOOKUP(C1603,'CEDARS School FRPL'!$C$4:$H$20003, 6, FALSE), "No")</f>
        <v>Yes</v>
      </c>
      <c r="L1603" s="94">
        <f>IFERROR(VLOOKUP($C1603,'CEDARS School FRPL'!$C$4:$G$20003,3,FALSE),"NO Enroll Rprtd")</f>
        <v>0.60619999999999996</v>
      </c>
      <c r="N1603" s="167"/>
      <c r="O1603" s="136"/>
    </row>
    <row r="1604" spans="1:15">
      <c r="A1604" s="77" t="s">
        <v>2167</v>
      </c>
      <c r="B1604" s="77" t="s">
        <v>2797</v>
      </c>
      <c r="C1604" s="3">
        <v>2001</v>
      </c>
      <c r="D1604" s="74" t="s">
        <v>76</v>
      </c>
      <c r="E1604" s="100">
        <v>3.93</v>
      </c>
      <c r="F1604" s="100">
        <v>0</v>
      </c>
      <c r="G1604" s="100">
        <v>0</v>
      </c>
      <c r="H1604" s="100">
        <v>0</v>
      </c>
      <c r="I1604" s="100">
        <v>0</v>
      </c>
      <c r="J1604" s="130">
        <v>3.93</v>
      </c>
      <c r="K1604" s="135" t="str">
        <f>IFERROR(VLOOKUP(C1604,'CEDARS School FRPL'!$C$4:$H$20003, 6, FALSE), "No")</f>
        <v>No</v>
      </c>
      <c r="L1604" s="94">
        <f>IFERROR(VLOOKUP($C1604,'CEDARS School FRPL'!$C$4:$G$20003,3,FALSE),"NO Enroll Rprtd")</f>
        <v>0.21060000000000001</v>
      </c>
      <c r="N1604" s="167"/>
      <c r="O1604" s="136"/>
    </row>
    <row r="1605" spans="1:15">
      <c r="A1605" s="77" t="s">
        <v>2167</v>
      </c>
      <c r="B1605" s="77" t="s">
        <v>2797</v>
      </c>
      <c r="C1605" s="3">
        <v>2642</v>
      </c>
      <c r="D1605" s="74" t="s">
        <v>77</v>
      </c>
      <c r="E1605" s="100">
        <v>408.89</v>
      </c>
      <c r="F1605" s="100">
        <v>0</v>
      </c>
      <c r="G1605" s="100">
        <v>0</v>
      </c>
      <c r="H1605" s="100">
        <v>0</v>
      </c>
      <c r="I1605" s="100">
        <v>0</v>
      </c>
      <c r="J1605" s="130">
        <v>408.89</v>
      </c>
      <c r="K1605" s="135" t="str">
        <f>IFERROR(VLOOKUP(C1605,'CEDARS School FRPL'!$C$4:$H$20003, 6, FALSE), "No")</f>
        <v>Yes</v>
      </c>
      <c r="L1605" s="94">
        <f>IFERROR(VLOOKUP($C1605,'CEDARS School FRPL'!$C$4:$G$20003,3,FALSE),"NO Enroll Rprtd")</f>
        <v>0.62760000000000005</v>
      </c>
      <c r="N1605" s="167"/>
      <c r="O1605" s="136"/>
    </row>
    <row r="1606" spans="1:15">
      <c r="A1606" s="77" t="s">
        <v>2167</v>
      </c>
      <c r="B1606" s="77" t="s">
        <v>2797</v>
      </c>
      <c r="C1606" s="3">
        <v>2656</v>
      </c>
      <c r="D1606" s="74" t="s">
        <v>78</v>
      </c>
      <c r="E1606" s="100">
        <v>467.65</v>
      </c>
      <c r="F1606" s="100">
        <v>0</v>
      </c>
      <c r="G1606" s="100">
        <v>0</v>
      </c>
      <c r="H1606" s="100">
        <v>0</v>
      </c>
      <c r="I1606" s="100">
        <v>0</v>
      </c>
      <c r="J1606" s="130">
        <v>467.65</v>
      </c>
      <c r="K1606" s="135" t="str">
        <f>IFERROR(VLOOKUP(C1606,'CEDARS School FRPL'!$C$4:$H$20003, 6, FALSE), "No")</f>
        <v>Yes</v>
      </c>
      <c r="L1606" s="94">
        <f>IFERROR(VLOOKUP($C1606,'CEDARS School FRPL'!$C$4:$G$20003,3,FALSE),"NO Enroll Rprtd")</f>
        <v>0.62029999999999996</v>
      </c>
      <c r="N1606" s="167"/>
      <c r="O1606" s="136"/>
    </row>
    <row r="1607" spans="1:15">
      <c r="A1607" s="74" t="s">
        <v>2167</v>
      </c>
      <c r="B1607" s="77" t="s">
        <v>2797</v>
      </c>
      <c r="C1607" s="3">
        <v>2657</v>
      </c>
      <c r="D1607" s="74" t="s">
        <v>79</v>
      </c>
      <c r="E1607" s="100">
        <v>475.28</v>
      </c>
      <c r="F1607" s="100">
        <v>0</v>
      </c>
      <c r="G1607" s="100">
        <v>0</v>
      </c>
      <c r="H1607" s="100">
        <v>0</v>
      </c>
      <c r="I1607" s="100">
        <v>0</v>
      </c>
      <c r="J1607" s="130">
        <v>475.28</v>
      </c>
      <c r="K1607" s="135" t="str">
        <f>IFERROR(VLOOKUP(C1607,'CEDARS School FRPL'!$C$4:$H$20003, 6, FALSE), "No")</f>
        <v>Yes</v>
      </c>
      <c r="L1607" s="94">
        <f>IFERROR(VLOOKUP($C1607,'CEDARS School FRPL'!$C$4:$G$20003,3,FALSE),"NO Enroll Rprtd")</f>
        <v>0.57879999999999998</v>
      </c>
      <c r="N1607" s="167"/>
      <c r="O1607" s="136"/>
    </row>
    <row r="1608" spans="1:15">
      <c r="A1608" s="77" t="s">
        <v>2167</v>
      </c>
      <c r="B1608" s="77" t="s">
        <v>2797</v>
      </c>
      <c r="C1608" s="3">
        <v>2721</v>
      </c>
      <c r="D1608" s="74" t="s">
        <v>80</v>
      </c>
      <c r="E1608" s="100">
        <v>782.99</v>
      </c>
      <c r="F1608" s="100">
        <v>0</v>
      </c>
      <c r="G1608" s="100">
        <v>0</v>
      </c>
      <c r="H1608" s="100">
        <v>0</v>
      </c>
      <c r="I1608" s="100">
        <v>0</v>
      </c>
      <c r="J1608" s="130">
        <v>782.99</v>
      </c>
      <c r="K1608" s="135" t="str">
        <f>IFERROR(VLOOKUP(C1608,'CEDARS School FRPL'!$C$4:$H$20003, 6, FALSE), "No")</f>
        <v>Yes</v>
      </c>
      <c r="L1608" s="94">
        <f>IFERROR(VLOOKUP($C1608,'CEDARS School FRPL'!$C$4:$G$20003,3,FALSE),"NO Enroll Rprtd")</f>
        <v>0.51329999999999998</v>
      </c>
      <c r="N1608" s="167"/>
      <c r="O1608" s="136"/>
    </row>
    <row r="1609" spans="1:15">
      <c r="A1609" s="77" t="s">
        <v>2167</v>
      </c>
      <c r="B1609" s="77" t="s">
        <v>2797</v>
      </c>
      <c r="C1609" s="3">
        <v>2785</v>
      </c>
      <c r="D1609" s="74" t="s">
        <v>81</v>
      </c>
      <c r="E1609" s="100">
        <v>648.39</v>
      </c>
      <c r="F1609" s="100">
        <v>0</v>
      </c>
      <c r="G1609" s="100">
        <v>0</v>
      </c>
      <c r="H1609" s="100">
        <v>0</v>
      </c>
      <c r="I1609" s="100">
        <v>0</v>
      </c>
      <c r="J1609" s="130">
        <v>648.39</v>
      </c>
      <c r="K1609" s="135" t="str">
        <f>IFERROR(VLOOKUP(C1609,'CEDARS School FRPL'!$C$4:$H$20003, 6, FALSE), "No")</f>
        <v>Yes</v>
      </c>
      <c r="L1609" s="94">
        <f>IFERROR(VLOOKUP($C1609,'CEDARS School FRPL'!$C$4:$G$20003,3,FALSE),"NO Enroll Rprtd")</f>
        <v>0.59889999999999999</v>
      </c>
      <c r="N1609" s="167"/>
      <c r="O1609" s="136"/>
    </row>
    <row r="1610" spans="1:15">
      <c r="A1610" s="77" t="s">
        <v>2167</v>
      </c>
      <c r="B1610" s="77" t="s">
        <v>2797</v>
      </c>
      <c r="C1610" s="3">
        <v>2786</v>
      </c>
      <c r="D1610" s="74" t="s">
        <v>82</v>
      </c>
      <c r="E1610" s="100">
        <v>523.32000000000005</v>
      </c>
      <c r="F1610" s="100">
        <v>0</v>
      </c>
      <c r="G1610" s="100">
        <v>0</v>
      </c>
      <c r="H1610" s="100">
        <v>0</v>
      </c>
      <c r="I1610" s="100">
        <v>0</v>
      </c>
      <c r="J1610" s="130">
        <v>523.32000000000005</v>
      </c>
      <c r="K1610" s="135" t="str">
        <f>IFERROR(VLOOKUP(C1610,'CEDARS School FRPL'!$C$4:$H$20003, 6, FALSE), "No")</f>
        <v>Yes</v>
      </c>
      <c r="L1610" s="94">
        <f>IFERROR(VLOOKUP($C1610,'CEDARS School FRPL'!$C$4:$G$20003,3,FALSE),"NO Enroll Rprtd")</f>
        <v>0.58879999999999999</v>
      </c>
      <c r="N1610" s="167"/>
      <c r="O1610" s="136"/>
    </row>
    <row r="1611" spans="1:15">
      <c r="A1611" t="s">
        <v>2167</v>
      </c>
      <c r="B1611" s="77" t="s">
        <v>2797</v>
      </c>
      <c r="C1611" s="3">
        <v>3511</v>
      </c>
      <c r="D1611" s="74" t="s">
        <v>83</v>
      </c>
      <c r="E1611" s="100">
        <v>1891.18</v>
      </c>
      <c r="F1611" s="100">
        <v>0</v>
      </c>
      <c r="G1611" s="100">
        <v>182.57</v>
      </c>
      <c r="H1611" s="100">
        <v>0</v>
      </c>
      <c r="I1611" s="100">
        <v>0</v>
      </c>
      <c r="J1611" s="130">
        <v>2073.75</v>
      </c>
      <c r="K1611" s="135" t="str">
        <f>IFERROR(VLOOKUP(C1611,'CEDARS School FRPL'!$C$4:$H$20003, 6, FALSE), "No")</f>
        <v>No</v>
      </c>
      <c r="L1611" s="94">
        <f>IFERROR(VLOOKUP($C1611,'CEDARS School FRPL'!$C$4:$G$20003,3,FALSE),"NO Enroll Rprtd")</f>
        <v>0.37380000000000002</v>
      </c>
      <c r="N1611" s="167"/>
      <c r="O1611" s="136"/>
    </row>
    <row r="1612" spans="1:15">
      <c r="A1612" s="77" t="s">
        <v>2167</v>
      </c>
      <c r="B1612" s="77" t="s">
        <v>2797</v>
      </c>
      <c r="C1612" s="3">
        <v>3732</v>
      </c>
      <c r="D1612" s="74" t="s">
        <v>84</v>
      </c>
      <c r="E1612" s="100">
        <v>476.45</v>
      </c>
      <c r="F1612" s="100">
        <v>0</v>
      </c>
      <c r="G1612" s="100">
        <v>0</v>
      </c>
      <c r="H1612" s="100">
        <v>0</v>
      </c>
      <c r="I1612" s="100">
        <v>0</v>
      </c>
      <c r="J1612" s="130">
        <v>476.45</v>
      </c>
      <c r="K1612" s="135" t="str">
        <f>IFERROR(VLOOKUP(C1612,'CEDARS School FRPL'!$C$4:$H$20003, 6, FALSE), "No")</f>
        <v>No</v>
      </c>
      <c r="L1612" s="94">
        <f>IFERROR(VLOOKUP($C1612,'CEDARS School FRPL'!$C$4:$G$20003,3,FALSE),"NO Enroll Rprtd")</f>
        <v>0.49740000000000001</v>
      </c>
      <c r="N1612" s="167"/>
      <c r="O1612" s="136"/>
    </row>
    <row r="1613" spans="1:15">
      <c r="A1613" s="77" t="s">
        <v>2167</v>
      </c>
      <c r="B1613" s="77" t="s">
        <v>2797</v>
      </c>
      <c r="C1613" s="3">
        <v>3833</v>
      </c>
      <c r="D1613" s="74" t="s">
        <v>85</v>
      </c>
      <c r="E1613" s="100">
        <v>1729.18</v>
      </c>
      <c r="F1613" s="100">
        <v>0</v>
      </c>
      <c r="G1613" s="100">
        <v>97.5</v>
      </c>
      <c r="H1613" s="100">
        <v>0</v>
      </c>
      <c r="I1613" s="100">
        <v>0</v>
      </c>
      <c r="J1613" s="130">
        <v>1826.68</v>
      </c>
      <c r="K1613" s="135" t="str">
        <f>IFERROR(VLOOKUP(C1613,'CEDARS School FRPL'!$C$4:$H$20003, 6, FALSE), "No")</f>
        <v>No</v>
      </c>
      <c r="L1613" s="94">
        <f>IFERROR(VLOOKUP($C1613,'CEDARS School FRPL'!$C$4:$G$20003,3,FALSE),"NO Enroll Rprtd")</f>
        <v>0.36030000000000001</v>
      </c>
      <c r="N1613" s="167"/>
      <c r="O1613" s="136"/>
    </row>
    <row r="1614" spans="1:15">
      <c r="A1614" s="77" t="s">
        <v>2167</v>
      </c>
      <c r="B1614" s="77" t="s">
        <v>2797</v>
      </c>
      <c r="C1614" s="3">
        <v>3926</v>
      </c>
      <c r="D1614" s="74" t="s">
        <v>86</v>
      </c>
      <c r="E1614" s="100">
        <v>736.76</v>
      </c>
      <c r="F1614" s="100">
        <v>0</v>
      </c>
      <c r="G1614" s="100">
        <v>0</v>
      </c>
      <c r="H1614" s="100">
        <v>0</v>
      </c>
      <c r="I1614" s="100">
        <v>0</v>
      </c>
      <c r="J1614" s="130">
        <v>736.76</v>
      </c>
      <c r="K1614" s="135" t="str">
        <f>IFERROR(VLOOKUP(C1614,'CEDARS School FRPL'!$C$4:$H$20003, 6, FALSE), "No")</f>
        <v>No</v>
      </c>
      <c r="L1614" s="94">
        <f>IFERROR(VLOOKUP($C1614,'CEDARS School FRPL'!$C$4:$G$20003,3,FALSE),"NO Enroll Rprtd")</f>
        <v>0.34139999999999998</v>
      </c>
      <c r="N1614" s="167"/>
      <c r="O1614" s="136"/>
    </row>
    <row r="1615" spans="1:15">
      <c r="A1615" s="77" t="s">
        <v>2167</v>
      </c>
      <c r="B1615" s="77" t="s">
        <v>2797</v>
      </c>
      <c r="C1615" s="3">
        <v>4059</v>
      </c>
      <c r="D1615" s="74" t="s">
        <v>87</v>
      </c>
      <c r="E1615" s="100">
        <v>459.67</v>
      </c>
      <c r="F1615" s="100">
        <v>0</v>
      </c>
      <c r="G1615" s="100">
        <v>0</v>
      </c>
      <c r="H1615" s="100">
        <v>0</v>
      </c>
      <c r="I1615" s="100">
        <v>0</v>
      </c>
      <c r="J1615" s="130">
        <v>459.67</v>
      </c>
      <c r="K1615" s="135" t="str">
        <f>IFERROR(VLOOKUP(C1615,'CEDARS School FRPL'!$C$4:$H$20003, 6, FALSE), "No")</f>
        <v>Yes</v>
      </c>
      <c r="L1615" s="94">
        <f>IFERROR(VLOOKUP($C1615,'CEDARS School FRPL'!$C$4:$G$20003,3,FALSE),"NO Enroll Rprtd")</f>
        <v>0.56020000000000003</v>
      </c>
      <c r="N1615" s="167"/>
      <c r="O1615" s="136"/>
    </row>
    <row r="1616" spans="1:15">
      <c r="A1616" s="77" t="s">
        <v>2167</v>
      </c>
      <c r="B1616" s="77" t="s">
        <v>2797</v>
      </c>
      <c r="C1616" s="3">
        <v>4060</v>
      </c>
      <c r="D1616" s="74" t="s">
        <v>88</v>
      </c>
      <c r="E1616" s="100">
        <v>602.91</v>
      </c>
      <c r="F1616" s="100">
        <v>0</v>
      </c>
      <c r="G1616" s="100">
        <v>0</v>
      </c>
      <c r="H1616" s="100">
        <v>0</v>
      </c>
      <c r="I1616" s="100">
        <v>0</v>
      </c>
      <c r="J1616" s="130">
        <v>602.91</v>
      </c>
      <c r="K1616" s="135" t="str">
        <f>IFERROR(VLOOKUP(C1616,'CEDARS School FRPL'!$C$4:$H$20003, 6, FALSE), "No")</f>
        <v>No</v>
      </c>
      <c r="L1616" s="94">
        <f>IFERROR(VLOOKUP($C1616,'CEDARS School FRPL'!$C$4:$G$20003,3,FALSE),"NO Enroll Rprtd")</f>
        <v>0.36320000000000002</v>
      </c>
      <c r="N1616" s="167"/>
      <c r="O1616" s="136"/>
    </row>
    <row r="1617" spans="1:15">
      <c r="A1617" s="77" t="s">
        <v>2167</v>
      </c>
      <c r="B1617" s="77" t="s">
        <v>2797</v>
      </c>
      <c r="C1617" s="3">
        <v>4295</v>
      </c>
      <c r="D1617" s="74" t="s">
        <v>89</v>
      </c>
      <c r="E1617" s="100">
        <v>175.45</v>
      </c>
      <c r="F1617" s="100">
        <v>0</v>
      </c>
      <c r="G1617" s="100">
        <v>0.85</v>
      </c>
      <c r="H1617" s="100">
        <v>73.73</v>
      </c>
      <c r="I1617" s="100">
        <v>0</v>
      </c>
      <c r="J1617" s="130">
        <v>250.02999999999997</v>
      </c>
      <c r="K1617" s="135" t="str">
        <f>IFERROR(VLOOKUP(C1617,'CEDARS School FRPL'!$C$4:$H$20003, 6, FALSE), "No")</f>
        <v>Yes</v>
      </c>
      <c r="L1617" s="94">
        <f>IFERROR(VLOOKUP($C1617,'CEDARS School FRPL'!$C$4:$G$20003,3,FALSE),"NO Enroll Rprtd")</f>
        <v>0.63009999999999999</v>
      </c>
      <c r="N1617" s="167"/>
      <c r="O1617" s="136"/>
    </row>
    <row r="1618" spans="1:15">
      <c r="A1618" s="77" t="s">
        <v>2167</v>
      </c>
      <c r="B1618" s="77" t="s">
        <v>2797</v>
      </c>
      <c r="C1618" s="3">
        <v>4543</v>
      </c>
      <c r="D1618" s="74" t="s">
        <v>90</v>
      </c>
      <c r="E1618" s="100">
        <v>489.18</v>
      </c>
      <c r="F1618" s="100">
        <v>0</v>
      </c>
      <c r="G1618" s="100">
        <v>0</v>
      </c>
      <c r="H1618" s="100">
        <v>0</v>
      </c>
      <c r="I1618" s="100">
        <v>0</v>
      </c>
      <c r="J1618" s="130">
        <v>489.18</v>
      </c>
      <c r="K1618" s="135" t="str">
        <f>IFERROR(VLOOKUP(C1618,'CEDARS School FRPL'!$C$4:$H$20003, 6, FALSE), "No")</f>
        <v>No</v>
      </c>
      <c r="L1618" s="94">
        <f>IFERROR(VLOOKUP($C1618,'CEDARS School FRPL'!$C$4:$G$20003,3,FALSE),"NO Enroll Rprtd")</f>
        <v>0.27589999999999998</v>
      </c>
      <c r="N1618" s="167"/>
      <c r="O1618" s="136"/>
    </row>
    <row r="1619" spans="1:15">
      <c r="A1619" s="77" t="s">
        <v>2167</v>
      </c>
      <c r="B1619" s="77" t="s">
        <v>2797</v>
      </c>
      <c r="C1619" s="3">
        <v>5092</v>
      </c>
      <c r="D1619" s="74" t="s">
        <v>91</v>
      </c>
      <c r="E1619" s="100">
        <v>665.64</v>
      </c>
      <c r="F1619" s="100">
        <v>0</v>
      </c>
      <c r="G1619" s="100">
        <v>0</v>
      </c>
      <c r="H1619" s="100">
        <v>0</v>
      </c>
      <c r="I1619" s="100">
        <v>0</v>
      </c>
      <c r="J1619" s="130">
        <v>665.64</v>
      </c>
      <c r="K1619" s="135" t="str">
        <f>IFERROR(VLOOKUP(C1619,'CEDARS School FRPL'!$C$4:$H$20003, 6, FALSE), "No")</f>
        <v>No</v>
      </c>
      <c r="L1619" s="94">
        <f>IFERROR(VLOOKUP($C1619,'CEDARS School FRPL'!$C$4:$G$20003,3,FALSE),"NO Enroll Rprtd")</f>
        <v>0.27100000000000002</v>
      </c>
      <c r="N1619" s="167"/>
      <c r="O1619" s="136"/>
    </row>
    <row r="1620" spans="1:15">
      <c r="A1620" s="77" t="s">
        <v>2167</v>
      </c>
      <c r="B1620" s="77" t="s">
        <v>2797</v>
      </c>
      <c r="C1620" s="3">
        <v>5165</v>
      </c>
      <c r="D1620" s="74" t="s">
        <v>92</v>
      </c>
      <c r="E1620" s="100">
        <v>724.15</v>
      </c>
      <c r="F1620" s="100">
        <v>0</v>
      </c>
      <c r="G1620" s="100">
        <v>20.05</v>
      </c>
      <c r="H1620" s="100">
        <v>0</v>
      </c>
      <c r="I1620" s="100">
        <v>0</v>
      </c>
      <c r="J1620" s="130">
        <v>744.19999999999993</v>
      </c>
      <c r="K1620" s="135" t="str">
        <f>IFERROR(VLOOKUP(C1620,'CEDARS School FRPL'!$C$4:$H$20003, 6, FALSE), "No")</f>
        <v>No</v>
      </c>
      <c r="L1620" s="94">
        <f>IFERROR(VLOOKUP($C1620,'CEDARS School FRPL'!$C$4:$G$20003,3,FALSE),"NO Enroll Rprtd")</f>
        <v>0.21679999999999999</v>
      </c>
      <c r="N1620" s="167"/>
      <c r="O1620" s="136"/>
    </row>
    <row r="1621" spans="1:15">
      <c r="A1621" s="77" t="s">
        <v>2167</v>
      </c>
      <c r="B1621" s="77" t="s">
        <v>2797</v>
      </c>
      <c r="C1621" s="3">
        <v>5419</v>
      </c>
      <c r="D1621" s="74" t="s">
        <v>93</v>
      </c>
      <c r="E1621" s="100">
        <v>599.42999999999995</v>
      </c>
      <c r="F1621" s="100">
        <v>0</v>
      </c>
      <c r="G1621" s="100">
        <v>0</v>
      </c>
      <c r="H1621" s="100">
        <v>0</v>
      </c>
      <c r="I1621" s="100">
        <v>0</v>
      </c>
      <c r="J1621" s="130">
        <v>599.42999999999995</v>
      </c>
      <c r="K1621" s="135" t="str">
        <f>IFERROR(VLOOKUP(C1621,'CEDARS School FRPL'!$C$4:$H$20003, 6, FALSE), "No")</f>
        <v>No</v>
      </c>
      <c r="L1621" s="94">
        <f>IFERROR(VLOOKUP($C1621,'CEDARS School FRPL'!$C$4:$G$20003,3,FALSE),"NO Enroll Rprtd")</f>
        <v>0.24490000000000001</v>
      </c>
      <c r="N1621" s="167"/>
      <c r="O1621" s="136"/>
    </row>
    <row r="1622" spans="1:15">
      <c r="A1622" s="77" t="s">
        <v>2167</v>
      </c>
      <c r="B1622" s="77" t="s">
        <v>2797</v>
      </c>
      <c r="C1622" s="3">
        <v>5493</v>
      </c>
      <c r="D1622" s="74" t="s">
        <v>2531</v>
      </c>
      <c r="E1622" s="100">
        <v>802.94</v>
      </c>
      <c r="F1622" s="100">
        <v>0</v>
      </c>
      <c r="G1622" s="100">
        <v>0</v>
      </c>
      <c r="H1622" s="100">
        <v>0</v>
      </c>
      <c r="I1622" s="100">
        <v>0</v>
      </c>
      <c r="J1622" s="130">
        <v>802.94</v>
      </c>
      <c r="K1622" s="135" t="str">
        <f>IFERROR(VLOOKUP(C1622,'CEDARS School FRPL'!$C$4:$H$20003, 6, FALSE), "No")</f>
        <v>No</v>
      </c>
      <c r="L1622" s="94">
        <f>IFERROR(VLOOKUP($C1622,'CEDARS School FRPL'!$C$4:$G$20003,3,FALSE),"NO Enroll Rprtd")</f>
        <v>0.22109999999999999</v>
      </c>
      <c r="N1622" s="167"/>
      <c r="O1622" s="136"/>
    </row>
    <row r="1623" spans="1:15">
      <c r="A1623" s="77" t="s">
        <v>2167</v>
      </c>
      <c r="B1623" s="77" t="s">
        <v>2797</v>
      </c>
      <c r="C1623" s="3">
        <v>5689</v>
      </c>
      <c r="D1623" s="74" t="s">
        <v>3095</v>
      </c>
      <c r="E1623" s="100">
        <v>359</v>
      </c>
      <c r="F1623" s="100">
        <v>0</v>
      </c>
      <c r="G1623" s="100">
        <v>10.819999999999999</v>
      </c>
      <c r="H1623" s="100">
        <v>0</v>
      </c>
      <c r="I1623" s="100">
        <v>0</v>
      </c>
      <c r="J1623" s="130">
        <v>369.82</v>
      </c>
      <c r="K1623" s="135" t="str">
        <f>IFERROR(VLOOKUP(C1623,'CEDARS School FRPL'!$C$4:$H$20003, 6, FALSE), "No")</f>
        <v>Yes</v>
      </c>
      <c r="L1623" s="94">
        <f>IFERROR(VLOOKUP($C1623,'CEDARS School FRPL'!$C$4:$G$20003,3,FALSE),"NO Enroll Rprtd")</f>
        <v>0.54890000000000005</v>
      </c>
      <c r="N1623" s="167"/>
      <c r="O1623" s="136"/>
    </row>
    <row r="1624" spans="1:15">
      <c r="A1624" s="77" t="s">
        <v>2167</v>
      </c>
      <c r="B1624" s="77" t="s">
        <v>2797</v>
      </c>
      <c r="C1624" s="3">
        <v>5732</v>
      </c>
      <c r="D1624" s="74" t="s">
        <v>3094</v>
      </c>
      <c r="E1624" s="100">
        <v>440.54</v>
      </c>
      <c r="F1624" s="100">
        <v>0</v>
      </c>
      <c r="G1624" s="100">
        <v>0</v>
      </c>
      <c r="H1624" s="100">
        <v>0</v>
      </c>
      <c r="I1624" s="100">
        <v>0</v>
      </c>
      <c r="J1624" s="130">
        <v>440.54</v>
      </c>
      <c r="K1624" s="135" t="str">
        <f>IFERROR(VLOOKUP(C1624,'CEDARS School FRPL'!$C$4:$H$20003, 6, FALSE), "No")</f>
        <v>No</v>
      </c>
      <c r="L1624" s="94">
        <f>IFERROR(VLOOKUP($C1624,'CEDARS School FRPL'!$C$4:$G$20003,3,FALSE),"NO Enroll Rprtd")</f>
        <v>0.1933</v>
      </c>
      <c r="N1624" s="167"/>
      <c r="O1624" s="136"/>
    </row>
    <row r="1625" spans="1:15">
      <c r="A1625" s="77" t="s">
        <v>2189</v>
      </c>
      <c r="B1625" s="77" t="s">
        <v>2798</v>
      </c>
      <c r="C1625" s="3">
        <v>2390</v>
      </c>
      <c r="D1625" s="74" t="s">
        <v>279</v>
      </c>
      <c r="E1625" s="100">
        <v>1121.6600000000001</v>
      </c>
      <c r="F1625" s="100">
        <v>0</v>
      </c>
      <c r="G1625" s="100">
        <v>97.11</v>
      </c>
      <c r="H1625" s="100">
        <v>7</v>
      </c>
      <c r="I1625" s="100">
        <v>0</v>
      </c>
      <c r="J1625" s="130">
        <v>1225.77</v>
      </c>
      <c r="K1625" s="135" t="str">
        <f>IFERROR(VLOOKUP(C1625,'CEDARS School FRPL'!$C$4:$H$20003, 6, FALSE), "No")</f>
        <v>No</v>
      </c>
      <c r="L1625" s="94">
        <f>IFERROR(VLOOKUP($C1625,'CEDARS School FRPL'!$C$4:$G$20003,3,FALSE),"NO Enroll Rprtd")</f>
        <v>0.2475</v>
      </c>
      <c r="N1625" s="167"/>
      <c r="O1625" s="136"/>
    </row>
    <row r="1626" spans="1:15">
      <c r="A1626" s="77" t="s">
        <v>2189</v>
      </c>
      <c r="B1626" s="77" t="s">
        <v>2798</v>
      </c>
      <c r="C1626" s="3">
        <v>3321</v>
      </c>
      <c r="D1626" s="74" t="s">
        <v>280</v>
      </c>
      <c r="E1626" s="100">
        <v>758.72</v>
      </c>
      <c r="F1626" s="100">
        <v>0</v>
      </c>
      <c r="G1626" s="100">
        <v>0</v>
      </c>
      <c r="H1626" s="100">
        <v>0</v>
      </c>
      <c r="I1626" s="100">
        <v>0</v>
      </c>
      <c r="J1626" s="130">
        <v>758.72</v>
      </c>
      <c r="K1626" s="135" t="str">
        <f>IFERROR(VLOOKUP(C1626,'CEDARS School FRPL'!$C$4:$H$20003, 6, FALSE), "No")</f>
        <v>No</v>
      </c>
      <c r="L1626" s="94">
        <f>IFERROR(VLOOKUP($C1626,'CEDARS School FRPL'!$C$4:$G$20003,3,FALSE),"NO Enroll Rprtd")</f>
        <v>0.27360000000000001</v>
      </c>
      <c r="N1626" s="167"/>
      <c r="O1626" s="136"/>
    </row>
    <row r="1627" spans="1:15">
      <c r="A1627" s="77" t="s">
        <v>2189</v>
      </c>
      <c r="B1627" s="77" t="s">
        <v>2798</v>
      </c>
      <c r="C1627" s="3">
        <v>3786</v>
      </c>
      <c r="D1627" s="74" t="s">
        <v>281</v>
      </c>
      <c r="E1627" s="100">
        <v>702.34</v>
      </c>
      <c r="F1627" s="100">
        <v>0</v>
      </c>
      <c r="G1627" s="100">
        <v>0</v>
      </c>
      <c r="H1627" s="100">
        <v>0</v>
      </c>
      <c r="I1627" s="100">
        <v>0</v>
      </c>
      <c r="J1627" s="130">
        <v>702.34</v>
      </c>
      <c r="K1627" s="135" t="str">
        <f>IFERROR(VLOOKUP(C1627,'CEDARS School FRPL'!$C$4:$H$20003, 6, FALSE), "No")</f>
        <v>No</v>
      </c>
      <c r="L1627" s="94">
        <f>IFERROR(VLOOKUP($C1627,'CEDARS School FRPL'!$C$4:$G$20003,3,FALSE),"NO Enroll Rprtd")</f>
        <v>0.23280000000000001</v>
      </c>
      <c r="N1627" s="167"/>
      <c r="O1627" s="136"/>
    </row>
    <row r="1628" spans="1:15">
      <c r="A1628" s="77" t="s">
        <v>2189</v>
      </c>
      <c r="B1628" s="77" t="s">
        <v>2798</v>
      </c>
      <c r="C1628" s="3">
        <v>3891</v>
      </c>
      <c r="D1628" s="74" t="s">
        <v>282</v>
      </c>
      <c r="E1628" s="100">
        <v>670.19</v>
      </c>
      <c r="F1628" s="100">
        <v>0</v>
      </c>
      <c r="G1628" s="100">
        <v>0</v>
      </c>
      <c r="H1628" s="100">
        <v>0</v>
      </c>
      <c r="I1628" s="100">
        <v>0</v>
      </c>
      <c r="J1628" s="130">
        <v>670.19</v>
      </c>
      <c r="K1628" s="135" t="str">
        <f>IFERROR(VLOOKUP(C1628,'CEDARS School FRPL'!$C$4:$H$20003, 6, FALSE), "No")</f>
        <v>No</v>
      </c>
      <c r="L1628" s="94">
        <f>IFERROR(VLOOKUP($C1628,'CEDARS School FRPL'!$C$4:$G$20003,3,FALSE),"NO Enroll Rprtd")</f>
        <v>0.255</v>
      </c>
      <c r="N1628" s="167"/>
      <c r="O1628" s="136"/>
    </row>
    <row r="1629" spans="1:15">
      <c r="A1629" s="77" t="s">
        <v>2189</v>
      </c>
      <c r="B1629" s="77" t="s">
        <v>2798</v>
      </c>
      <c r="C1629" s="3">
        <v>5518</v>
      </c>
      <c r="D1629" s="74" t="s">
        <v>2905</v>
      </c>
      <c r="E1629" s="100">
        <v>614.36</v>
      </c>
      <c r="F1629" s="100">
        <v>0</v>
      </c>
      <c r="G1629" s="100">
        <v>0</v>
      </c>
      <c r="H1629" s="100">
        <v>0</v>
      </c>
      <c r="I1629" s="100">
        <v>0</v>
      </c>
      <c r="J1629" s="130">
        <v>614.36</v>
      </c>
      <c r="K1629" s="135" t="str">
        <f>IFERROR(VLOOKUP(C1629,'CEDARS School FRPL'!$C$4:$H$20003, 6, FALSE), "No")</f>
        <v>No</v>
      </c>
      <c r="L1629" s="94">
        <f>IFERROR(VLOOKUP($C1629,'CEDARS School FRPL'!$C$4:$G$20003,3,FALSE),"NO Enroll Rprtd")</f>
        <v>0.25729999999999997</v>
      </c>
      <c r="N1629" s="167"/>
      <c r="O1629" s="136"/>
    </row>
    <row r="1630" spans="1:15">
      <c r="A1630" s="77" t="s">
        <v>2189</v>
      </c>
      <c r="B1630" s="77" t="s">
        <v>2798</v>
      </c>
      <c r="C1630" s="3">
        <v>5690</v>
      </c>
      <c r="D1630" s="74" t="s">
        <v>3096</v>
      </c>
      <c r="E1630" s="100">
        <v>181.67</v>
      </c>
      <c r="F1630" s="100">
        <v>0</v>
      </c>
      <c r="G1630" s="100">
        <v>0</v>
      </c>
      <c r="H1630" s="100">
        <v>0</v>
      </c>
      <c r="I1630" s="100">
        <v>0</v>
      </c>
      <c r="J1630" s="130">
        <v>181.67</v>
      </c>
      <c r="K1630" s="135" t="str">
        <f>IFERROR(VLOOKUP(C1630,'CEDARS School FRPL'!$C$4:$H$20003, 6, FALSE), "No")</f>
        <v>No</v>
      </c>
      <c r="L1630" s="94">
        <f>IFERROR(VLOOKUP($C1630,'CEDARS School FRPL'!$C$4:$G$20003,3,FALSE),"NO Enroll Rprtd")</f>
        <v>0.29930000000000001</v>
      </c>
      <c r="N1630" s="167"/>
      <c r="O1630" s="136"/>
    </row>
    <row r="1631" spans="1:15">
      <c r="A1631" s="77" t="s">
        <v>2159</v>
      </c>
      <c r="B1631" s="77" t="s">
        <v>2799</v>
      </c>
      <c r="C1631" s="3">
        <v>2132</v>
      </c>
      <c r="D1631" s="74" t="s">
        <v>17</v>
      </c>
      <c r="E1631" s="100">
        <v>127.18</v>
      </c>
      <c r="F1631" s="100">
        <v>0</v>
      </c>
      <c r="G1631" s="100">
        <v>3.58</v>
      </c>
      <c r="H1631" s="100">
        <v>0</v>
      </c>
      <c r="I1631" s="100">
        <v>0</v>
      </c>
      <c r="J1631" s="130">
        <v>130.76000000000002</v>
      </c>
      <c r="K1631" s="135" t="str">
        <f>IFERROR(VLOOKUP(C1631,'CEDARS School FRPL'!$C$4:$H$20003, 6, FALSE), "No")</f>
        <v>No</v>
      </c>
      <c r="L1631" s="94">
        <f>IFERROR(VLOOKUP($C1631,'CEDARS School FRPL'!$C$4:$G$20003,3,FALSE),"NO Enroll Rprtd")</f>
        <v>0.40679999999999999</v>
      </c>
      <c r="N1631" s="167"/>
      <c r="O1631" s="136"/>
    </row>
    <row r="1632" spans="1:15">
      <c r="A1632" s="77" t="s">
        <v>2159</v>
      </c>
      <c r="B1632" s="77" t="s">
        <v>2799</v>
      </c>
      <c r="C1632" s="3">
        <v>2719</v>
      </c>
      <c r="D1632" s="74" t="s">
        <v>18</v>
      </c>
      <c r="E1632" s="100">
        <v>161.56</v>
      </c>
      <c r="F1632" s="100">
        <v>11.78</v>
      </c>
      <c r="G1632" s="100">
        <v>0</v>
      </c>
      <c r="H1632" s="100">
        <v>0</v>
      </c>
      <c r="I1632" s="100">
        <v>0</v>
      </c>
      <c r="J1632" s="130">
        <v>173.34</v>
      </c>
      <c r="K1632" s="135" t="str">
        <f>IFERROR(VLOOKUP(C1632,'CEDARS School FRPL'!$C$4:$H$20003, 6, FALSE), "No")</f>
        <v>Yes</v>
      </c>
      <c r="L1632" s="94">
        <f>IFERROR(VLOOKUP($C1632,'CEDARS School FRPL'!$C$4:$G$20003,3,FALSE),"NO Enroll Rprtd")</f>
        <v>0.52569999999999995</v>
      </c>
      <c r="N1632" s="167"/>
      <c r="O1632" s="136"/>
    </row>
    <row r="1633" spans="1:15">
      <c r="A1633" s="77" t="s">
        <v>2159</v>
      </c>
      <c r="B1633" s="77" t="s">
        <v>2799</v>
      </c>
      <c r="C1633" s="3">
        <v>5303</v>
      </c>
      <c r="D1633" s="74" t="s">
        <v>19</v>
      </c>
      <c r="E1633" s="100">
        <v>90.45</v>
      </c>
      <c r="F1633" s="100">
        <v>0</v>
      </c>
      <c r="G1633" s="100">
        <v>0</v>
      </c>
      <c r="H1633" s="100">
        <v>0</v>
      </c>
      <c r="I1633" s="100">
        <v>0</v>
      </c>
      <c r="J1633" s="130">
        <v>90.45</v>
      </c>
      <c r="K1633" s="135" t="str">
        <f>IFERROR(VLOOKUP(C1633,'CEDARS School FRPL'!$C$4:$H$20003, 6, FALSE), "No")</f>
        <v>No</v>
      </c>
      <c r="L1633" s="94">
        <f>IFERROR(VLOOKUP($C1633,'CEDARS School FRPL'!$C$4:$G$20003,3,FALSE),"NO Enroll Rprtd")</f>
        <v>0.43209999999999998</v>
      </c>
      <c r="N1633" s="167"/>
      <c r="O1633" s="136"/>
    </row>
    <row r="1634" spans="1:15">
      <c r="A1634" s="77" t="s">
        <v>2392</v>
      </c>
      <c r="B1634" s="77" t="s">
        <v>2800</v>
      </c>
      <c r="C1634" s="3">
        <v>1919</v>
      </c>
      <c r="D1634" s="74" t="s">
        <v>1822</v>
      </c>
      <c r="E1634" s="100">
        <v>106.32</v>
      </c>
      <c r="F1634" s="100">
        <v>0</v>
      </c>
      <c r="G1634" s="100">
        <v>4.5600000000000005</v>
      </c>
      <c r="H1634" s="100">
        <v>0</v>
      </c>
      <c r="I1634" s="100">
        <v>0</v>
      </c>
      <c r="J1634" s="130">
        <v>110.88</v>
      </c>
      <c r="K1634" s="135" t="str">
        <f>IFERROR(VLOOKUP(C1634,'CEDARS School FRPL'!$C$4:$H$20003, 6, FALSE), "No")</f>
        <v>Yes</v>
      </c>
      <c r="L1634" s="94">
        <f>IFERROR(VLOOKUP($C1634,'CEDARS School FRPL'!$C$4:$G$20003,3,FALSE),"NO Enroll Rprtd")</f>
        <v>0.47539999999999999</v>
      </c>
      <c r="N1634" s="167"/>
      <c r="O1634" s="136"/>
    </row>
    <row r="1635" spans="1:15">
      <c r="A1635" s="77" t="s">
        <v>2392</v>
      </c>
      <c r="B1635" s="77" t="s">
        <v>2800</v>
      </c>
      <c r="C1635" s="3">
        <v>2525</v>
      </c>
      <c r="D1635" s="74" t="s">
        <v>1823</v>
      </c>
      <c r="E1635" s="100">
        <v>235.8</v>
      </c>
      <c r="F1635" s="100">
        <v>0</v>
      </c>
      <c r="G1635" s="100">
        <v>0</v>
      </c>
      <c r="H1635" s="100">
        <v>0</v>
      </c>
      <c r="I1635" s="100">
        <v>0</v>
      </c>
      <c r="J1635" s="130">
        <v>235.8</v>
      </c>
      <c r="K1635" s="135" t="str">
        <f>IFERROR(VLOOKUP(C1635,'CEDARS School FRPL'!$C$4:$H$20003, 6, FALSE), "No")</f>
        <v>Yes</v>
      </c>
      <c r="L1635" s="94">
        <f>IFERROR(VLOOKUP($C1635,'CEDARS School FRPL'!$C$4:$G$20003,3,FALSE),"NO Enroll Rprtd")</f>
        <v>0.50209999999999999</v>
      </c>
      <c r="N1635" s="167"/>
      <c r="O1635" s="136"/>
    </row>
    <row r="1636" spans="1:15">
      <c r="A1636" s="77" t="s">
        <v>2392</v>
      </c>
      <c r="B1636" s="77" t="s">
        <v>2800</v>
      </c>
      <c r="C1636" s="3">
        <v>3466</v>
      </c>
      <c r="D1636" s="74" t="s">
        <v>1824</v>
      </c>
      <c r="E1636" s="100">
        <v>328.06</v>
      </c>
      <c r="F1636" s="100">
        <v>0</v>
      </c>
      <c r="G1636" s="100">
        <v>0</v>
      </c>
      <c r="H1636" s="100">
        <v>0</v>
      </c>
      <c r="I1636" s="100">
        <v>0</v>
      </c>
      <c r="J1636" s="130">
        <v>328.06</v>
      </c>
      <c r="K1636" s="135" t="str">
        <f>IFERROR(VLOOKUP(C1636,'CEDARS School FRPL'!$C$4:$H$20003, 6, FALSE), "No")</f>
        <v>Yes</v>
      </c>
      <c r="L1636" s="94">
        <f>IFERROR(VLOOKUP($C1636,'CEDARS School FRPL'!$C$4:$G$20003,3,FALSE),"NO Enroll Rprtd")</f>
        <v>0.53590000000000004</v>
      </c>
      <c r="N1636" s="167"/>
      <c r="O1636" s="136"/>
    </row>
    <row r="1637" spans="1:15">
      <c r="A1637" s="77" t="s">
        <v>2392</v>
      </c>
      <c r="B1637" s="77" t="s">
        <v>2800</v>
      </c>
      <c r="C1637" s="3">
        <v>4033</v>
      </c>
      <c r="D1637" s="74" t="s">
        <v>1825</v>
      </c>
      <c r="E1637" s="100">
        <v>373.89</v>
      </c>
      <c r="F1637" s="100">
        <v>0</v>
      </c>
      <c r="G1637" s="100">
        <v>0</v>
      </c>
      <c r="H1637" s="100">
        <v>0</v>
      </c>
      <c r="I1637" s="100">
        <v>0</v>
      </c>
      <c r="J1637" s="130">
        <v>373.89</v>
      </c>
      <c r="K1637" s="135" t="str">
        <f>IFERROR(VLOOKUP(C1637,'CEDARS School FRPL'!$C$4:$H$20003, 6, FALSE), "No")</f>
        <v>Yes</v>
      </c>
      <c r="L1637" s="94">
        <f>IFERROR(VLOOKUP($C1637,'CEDARS School FRPL'!$C$4:$G$20003,3,FALSE),"NO Enroll Rprtd")</f>
        <v>0.54269999999999996</v>
      </c>
      <c r="N1637" s="167"/>
      <c r="O1637" s="136"/>
    </row>
    <row r="1638" spans="1:15">
      <c r="A1638" s="77" t="s">
        <v>2392</v>
      </c>
      <c r="B1638" s="77" t="s">
        <v>2800</v>
      </c>
      <c r="C1638" s="3">
        <v>4228</v>
      </c>
      <c r="D1638" s="74" t="s">
        <v>1826</v>
      </c>
      <c r="E1638" s="100">
        <v>391.16</v>
      </c>
      <c r="F1638" s="100">
        <v>0</v>
      </c>
      <c r="G1638" s="100">
        <v>18.07</v>
      </c>
      <c r="H1638" s="100">
        <v>5.1100000000000003</v>
      </c>
      <c r="I1638" s="100">
        <v>0</v>
      </c>
      <c r="J1638" s="130">
        <v>414.34000000000003</v>
      </c>
      <c r="K1638" s="135" t="str">
        <f>IFERROR(VLOOKUP(C1638,'CEDARS School FRPL'!$C$4:$H$20003, 6, FALSE), "No")</f>
        <v>No</v>
      </c>
      <c r="L1638" s="94">
        <f>IFERROR(VLOOKUP($C1638,'CEDARS School FRPL'!$C$4:$G$20003,3,FALSE),"NO Enroll Rprtd")</f>
        <v>0.44450000000000001</v>
      </c>
      <c r="N1638" s="167"/>
      <c r="O1638" s="136"/>
    </row>
    <row r="1639" spans="1:15">
      <c r="A1639" s="77" t="s">
        <v>2255</v>
      </c>
      <c r="B1639" s="77" t="s">
        <v>2801</v>
      </c>
      <c r="C1639" s="3">
        <v>1756</v>
      </c>
      <c r="D1639" s="74" t="s">
        <v>782</v>
      </c>
      <c r="E1639" s="100">
        <v>70.12</v>
      </c>
      <c r="F1639" s="100">
        <v>0</v>
      </c>
      <c r="G1639" s="100">
        <v>4.1900000000000004</v>
      </c>
      <c r="H1639" s="100">
        <v>0</v>
      </c>
      <c r="I1639" s="100">
        <v>0</v>
      </c>
      <c r="J1639" s="130">
        <v>74.31</v>
      </c>
      <c r="K1639" s="135" t="str">
        <f>IFERROR(VLOOKUP(C1639,'CEDARS School FRPL'!$C$4:$H$20003, 6, FALSE), "No")</f>
        <v>No</v>
      </c>
      <c r="L1639" s="94">
        <f>IFERROR(VLOOKUP($C1639,'CEDARS School FRPL'!$C$4:$G$20003,3,FALSE),"NO Enroll Rprtd")</f>
        <v>0.1827</v>
      </c>
      <c r="N1639" s="167"/>
      <c r="O1639" s="136"/>
    </row>
    <row r="1640" spans="1:15">
      <c r="A1640" s="77" t="s">
        <v>2255</v>
      </c>
      <c r="B1640" s="77" t="s">
        <v>2801</v>
      </c>
      <c r="C1640" s="3">
        <v>1854</v>
      </c>
      <c r="D1640" s="74" t="s">
        <v>783</v>
      </c>
      <c r="E1640" s="100">
        <v>76.13</v>
      </c>
      <c r="F1640" s="100">
        <v>0</v>
      </c>
      <c r="G1640" s="100">
        <v>6.3900000000000006</v>
      </c>
      <c r="H1640" s="100">
        <v>0</v>
      </c>
      <c r="I1640" s="100">
        <v>0</v>
      </c>
      <c r="J1640" s="130">
        <v>82.52</v>
      </c>
      <c r="K1640" s="135" t="str">
        <f>IFERROR(VLOOKUP(C1640,'CEDARS School FRPL'!$C$4:$H$20003, 6, FALSE), "No")</f>
        <v>No</v>
      </c>
      <c r="L1640" s="94">
        <f>IFERROR(VLOOKUP($C1640,'CEDARS School FRPL'!$C$4:$G$20003,3,FALSE),"NO Enroll Rprtd")</f>
        <v>0.17019999999999999</v>
      </c>
      <c r="N1640" s="167"/>
      <c r="O1640" s="136"/>
    </row>
    <row r="1641" spans="1:15">
      <c r="A1641" s="77" t="s">
        <v>2255</v>
      </c>
      <c r="B1641" s="77" t="s">
        <v>2801</v>
      </c>
      <c r="C1641" s="3">
        <v>2485</v>
      </c>
      <c r="D1641" s="74" t="s">
        <v>784</v>
      </c>
      <c r="E1641" s="100">
        <v>355.5</v>
      </c>
      <c r="F1641" s="100">
        <v>0</v>
      </c>
      <c r="G1641" s="100">
        <v>0</v>
      </c>
      <c r="H1641" s="100">
        <v>0</v>
      </c>
      <c r="I1641" s="100">
        <v>0</v>
      </c>
      <c r="J1641" s="130">
        <v>355.5</v>
      </c>
      <c r="K1641" s="135" t="str">
        <f>IFERROR(VLOOKUP(C1641,'CEDARS School FRPL'!$C$4:$H$20003, 6, FALSE), "No")</f>
        <v>No</v>
      </c>
      <c r="L1641" s="94">
        <f>IFERROR(VLOOKUP($C1641,'CEDARS School FRPL'!$C$4:$G$20003,3,FALSE),"NO Enroll Rprtd")</f>
        <v>0.22800000000000001</v>
      </c>
      <c r="N1641" s="167"/>
      <c r="O1641" s="136"/>
    </row>
    <row r="1642" spans="1:15">
      <c r="A1642" s="77" t="s">
        <v>2255</v>
      </c>
      <c r="B1642" s="77" t="s">
        <v>2801</v>
      </c>
      <c r="C1642" s="3">
        <v>3101</v>
      </c>
      <c r="D1642" s="74" t="s">
        <v>785</v>
      </c>
      <c r="E1642" s="100">
        <v>447.62</v>
      </c>
      <c r="F1642" s="100">
        <v>0</v>
      </c>
      <c r="G1642" s="100">
        <v>0</v>
      </c>
      <c r="H1642" s="100">
        <v>0</v>
      </c>
      <c r="I1642" s="100">
        <v>0</v>
      </c>
      <c r="J1642" s="130">
        <v>447.62</v>
      </c>
      <c r="K1642" s="135" t="str">
        <f>IFERROR(VLOOKUP(C1642,'CEDARS School FRPL'!$C$4:$H$20003, 6, FALSE), "No")</f>
        <v>No</v>
      </c>
      <c r="L1642" s="94">
        <f>IFERROR(VLOOKUP($C1642,'CEDARS School FRPL'!$C$4:$G$20003,3,FALSE),"NO Enroll Rprtd")</f>
        <v>0.1426</v>
      </c>
      <c r="N1642" s="167"/>
      <c r="O1642" s="136"/>
    </row>
    <row r="1643" spans="1:15">
      <c r="A1643" s="77" t="s">
        <v>2255</v>
      </c>
      <c r="B1643" s="77" t="s">
        <v>2801</v>
      </c>
      <c r="C1643" s="3">
        <v>3524</v>
      </c>
      <c r="D1643" s="74" t="s">
        <v>786</v>
      </c>
      <c r="E1643" s="100">
        <v>743.29</v>
      </c>
      <c r="F1643" s="100">
        <v>0</v>
      </c>
      <c r="G1643" s="100">
        <v>128.35</v>
      </c>
      <c r="H1643" s="100">
        <v>0</v>
      </c>
      <c r="I1643" s="100">
        <v>0</v>
      </c>
      <c r="J1643" s="130">
        <v>871.64</v>
      </c>
      <c r="K1643" s="135" t="str">
        <f>IFERROR(VLOOKUP(C1643,'CEDARS School FRPL'!$C$4:$H$20003, 6, FALSE), "No")</f>
        <v>No</v>
      </c>
      <c r="L1643" s="94">
        <f>IFERROR(VLOOKUP($C1643,'CEDARS School FRPL'!$C$4:$G$20003,3,FALSE),"NO Enroll Rprtd")</f>
        <v>0.15260000000000001</v>
      </c>
      <c r="N1643" s="167"/>
      <c r="O1643" s="136"/>
    </row>
    <row r="1644" spans="1:15">
      <c r="A1644" s="77" t="s">
        <v>2255</v>
      </c>
      <c r="B1644" s="77" t="s">
        <v>2801</v>
      </c>
      <c r="C1644" s="3">
        <v>4318</v>
      </c>
      <c r="D1644" s="74" t="s">
        <v>787</v>
      </c>
      <c r="E1644" s="100">
        <v>632.29999999999995</v>
      </c>
      <c r="F1644" s="100">
        <v>0</v>
      </c>
      <c r="G1644" s="100">
        <v>0</v>
      </c>
      <c r="H1644" s="100">
        <v>0</v>
      </c>
      <c r="I1644" s="100">
        <v>0</v>
      </c>
      <c r="J1644" s="130">
        <v>632.29999999999995</v>
      </c>
      <c r="K1644" s="135" t="str">
        <f>IFERROR(VLOOKUP(C1644,'CEDARS School FRPL'!$C$4:$H$20003, 6, FALSE), "No")</f>
        <v>No</v>
      </c>
      <c r="L1644" s="94">
        <f>IFERROR(VLOOKUP($C1644,'CEDARS School FRPL'!$C$4:$G$20003,3,FALSE),"NO Enroll Rprtd")</f>
        <v>0.19139999999999999</v>
      </c>
      <c r="N1644" s="167"/>
      <c r="O1644" s="136"/>
    </row>
    <row r="1645" spans="1:15">
      <c r="A1645" s="77" t="s">
        <v>2255</v>
      </c>
      <c r="B1645" s="77" t="s">
        <v>2801</v>
      </c>
      <c r="C1645" s="3">
        <v>4332</v>
      </c>
      <c r="D1645" s="74" t="s">
        <v>788</v>
      </c>
      <c r="E1645" s="100">
        <v>493.11</v>
      </c>
      <c r="F1645" s="100">
        <v>0</v>
      </c>
      <c r="G1645" s="100">
        <v>0</v>
      </c>
      <c r="H1645" s="100">
        <v>0</v>
      </c>
      <c r="I1645" s="100">
        <v>0</v>
      </c>
      <c r="J1645" s="130">
        <v>493.11</v>
      </c>
      <c r="K1645" s="135" t="str">
        <f>IFERROR(VLOOKUP(C1645,'CEDARS School FRPL'!$C$4:$H$20003, 6, FALSE), "No")</f>
        <v>No</v>
      </c>
      <c r="L1645" s="94">
        <f>IFERROR(VLOOKUP($C1645,'CEDARS School FRPL'!$C$4:$G$20003,3,FALSE),"NO Enroll Rprtd")</f>
        <v>0.20419999999999999</v>
      </c>
      <c r="N1645" s="167"/>
      <c r="O1645" s="136"/>
    </row>
    <row r="1646" spans="1:15">
      <c r="A1646" s="77" t="s">
        <v>2413</v>
      </c>
      <c r="B1646" s="77" t="s">
        <v>2802</v>
      </c>
      <c r="C1646" s="3">
        <v>1735</v>
      </c>
      <c r="D1646" s="74" t="s">
        <v>1931</v>
      </c>
      <c r="E1646" s="100">
        <v>34.39</v>
      </c>
      <c r="F1646" s="100">
        <v>0</v>
      </c>
      <c r="G1646" s="100">
        <v>3.2199999999999998</v>
      </c>
      <c r="H1646" s="100">
        <v>7.11</v>
      </c>
      <c r="I1646" s="100">
        <v>0</v>
      </c>
      <c r="J1646" s="130">
        <v>44.72</v>
      </c>
      <c r="K1646" s="135" t="str">
        <f>IFERROR(VLOOKUP(C1646,'CEDARS School FRPL'!$C$4:$H$20003, 6, FALSE), "No")</f>
        <v>Yes</v>
      </c>
      <c r="L1646" s="94">
        <f>IFERROR(VLOOKUP($C1646,'CEDARS School FRPL'!$C$4:$G$20003,3,FALSE),"NO Enroll Rprtd")</f>
        <v>0.62909999999999999</v>
      </c>
      <c r="N1646" s="167"/>
      <c r="O1646" s="136"/>
    </row>
    <row r="1647" spans="1:15">
      <c r="A1647" s="77" t="s">
        <v>2413</v>
      </c>
      <c r="B1647" s="77" t="s">
        <v>2802</v>
      </c>
      <c r="C1647" s="3">
        <v>2527</v>
      </c>
      <c r="D1647" s="74" t="s">
        <v>1932</v>
      </c>
      <c r="E1647" s="100">
        <v>420.66</v>
      </c>
      <c r="F1647" s="100">
        <v>35.380000000000003</v>
      </c>
      <c r="G1647" s="100">
        <v>0</v>
      </c>
      <c r="H1647" s="100">
        <v>0</v>
      </c>
      <c r="I1647" s="100">
        <v>0</v>
      </c>
      <c r="J1647" s="130">
        <v>456.04</v>
      </c>
      <c r="K1647" s="135" t="str">
        <f>IFERROR(VLOOKUP(C1647,'CEDARS School FRPL'!$C$4:$H$20003, 6, FALSE), "No")</f>
        <v>Yes</v>
      </c>
      <c r="L1647" s="94">
        <f>IFERROR(VLOOKUP($C1647,'CEDARS School FRPL'!$C$4:$G$20003,3,FALSE),"NO Enroll Rprtd")</f>
        <v>0.63229999999999997</v>
      </c>
      <c r="N1647" s="167"/>
      <c r="O1647" s="136"/>
    </row>
    <row r="1648" spans="1:15">
      <c r="A1648" s="77" t="s">
        <v>2413</v>
      </c>
      <c r="B1648" s="77" t="s">
        <v>2802</v>
      </c>
      <c r="C1648" s="3">
        <v>3067</v>
      </c>
      <c r="D1648" s="74" t="s">
        <v>1933</v>
      </c>
      <c r="E1648" s="100">
        <v>528.22</v>
      </c>
      <c r="F1648" s="100">
        <v>0</v>
      </c>
      <c r="G1648" s="100">
        <v>0</v>
      </c>
      <c r="H1648" s="100">
        <v>0</v>
      </c>
      <c r="I1648" s="100">
        <v>0</v>
      </c>
      <c r="J1648" s="130">
        <v>528.22</v>
      </c>
      <c r="K1648" s="135" t="str">
        <f>IFERROR(VLOOKUP(C1648,'CEDARS School FRPL'!$C$4:$H$20003, 6, FALSE), "No")</f>
        <v>Yes</v>
      </c>
      <c r="L1648" s="94">
        <f>IFERROR(VLOOKUP($C1648,'CEDARS School FRPL'!$C$4:$G$20003,3,FALSE),"NO Enroll Rprtd")</f>
        <v>0.60350000000000004</v>
      </c>
      <c r="N1648" s="167"/>
      <c r="O1648" s="136"/>
    </row>
    <row r="1649" spans="1:15">
      <c r="A1649" s="77" t="s">
        <v>2413</v>
      </c>
      <c r="B1649" s="77" t="s">
        <v>2802</v>
      </c>
      <c r="C1649" s="3">
        <v>3801</v>
      </c>
      <c r="D1649" s="74" t="s">
        <v>1934</v>
      </c>
      <c r="E1649" s="100">
        <v>498.82</v>
      </c>
      <c r="F1649" s="100">
        <v>0</v>
      </c>
      <c r="G1649" s="100">
        <v>0</v>
      </c>
      <c r="H1649" s="100">
        <v>0</v>
      </c>
      <c r="I1649" s="100">
        <v>0</v>
      </c>
      <c r="J1649" s="130">
        <v>498.82</v>
      </c>
      <c r="K1649" s="135" t="str">
        <f>IFERROR(VLOOKUP(C1649,'CEDARS School FRPL'!$C$4:$H$20003, 6, FALSE), "No")</f>
        <v>Yes</v>
      </c>
      <c r="L1649" s="94">
        <f>IFERROR(VLOOKUP($C1649,'CEDARS School FRPL'!$C$4:$G$20003,3,FALSE),"NO Enroll Rprtd")</f>
        <v>0.6512</v>
      </c>
      <c r="N1649" s="167"/>
      <c r="O1649" s="136"/>
    </row>
    <row r="1650" spans="1:15">
      <c r="A1650" s="77" t="s">
        <v>2413</v>
      </c>
      <c r="B1650" s="77" t="s">
        <v>2802</v>
      </c>
      <c r="C1650" s="3">
        <v>4326</v>
      </c>
      <c r="D1650" s="74" t="s">
        <v>1935</v>
      </c>
      <c r="E1650" s="100">
        <v>512.78</v>
      </c>
      <c r="F1650" s="100">
        <v>0</v>
      </c>
      <c r="G1650" s="100">
        <v>61.36</v>
      </c>
      <c r="H1650" s="100">
        <v>0</v>
      </c>
      <c r="I1650" s="100">
        <v>0</v>
      </c>
      <c r="J1650" s="130">
        <v>574.14</v>
      </c>
      <c r="K1650" s="135" t="str">
        <f>IFERROR(VLOOKUP(C1650,'CEDARS School FRPL'!$C$4:$H$20003, 6, FALSE), "No")</f>
        <v>Yes</v>
      </c>
      <c r="L1650" s="94">
        <f>IFERROR(VLOOKUP($C1650,'CEDARS School FRPL'!$C$4:$G$20003,3,FALSE),"NO Enroll Rprtd")</f>
        <v>0.51170000000000004</v>
      </c>
      <c r="N1650" s="167"/>
      <c r="O1650" s="136"/>
    </row>
    <row r="1651" spans="1:15">
      <c r="A1651" s="77" t="s">
        <v>2285</v>
      </c>
      <c r="B1651" s="77" t="s">
        <v>1302</v>
      </c>
      <c r="C1651" s="3">
        <v>3530</v>
      </c>
      <c r="D1651" s="74" t="s">
        <v>142</v>
      </c>
      <c r="E1651" s="100">
        <v>24.78</v>
      </c>
      <c r="F1651" s="100">
        <v>0</v>
      </c>
      <c r="G1651" s="100">
        <v>0</v>
      </c>
      <c r="H1651" s="100">
        <v>0</v>
      </c>
      <c r="I1651" s="100">
        <v>0</v>
      </c>
      <c r="J1651" s="130">
        <v>24.78</v>
      </c>
      <c r="K1651" s="135" t="str">
        <f>IFERROR(VLOOKUP(C1651,'CEDARS School FRPL'!$C$4:$H$20003, 6, FALSE), "No")</f>
        <v>No</v>
      </c>
      <c r="L1651" s="94">
        <f>IFERROR(VLOOKUP($C1651,'CEDARS School FRPL'!$C$4:$G$20003,3,FALSE),"NO Enroll Rprtd")</f>
        <v>0.31230000000000002</v>
      </c>
      <c r="N1651" s="167"/>
      <c r="O1651" s="136"/>
    </row>
    <row r="1652" spans="1:15">
      <c r="A1652" s="77" t="s">
        <v>3124</v>
      </c>
      <c r="B1652" s="77" t="s">
        <v>3154</v>
      </c>
      <c r="C1652" s="3">
        <v>5755</v>
      </c>
      <c r="D1652" s="74" t="s">
        <v>3209</v>
      </c>
      <c r="E1652" s="100">
        <v>53.99</v>
      </c>
      <c r="F1652" s="100">
        <v>0</v>
      </c>
      <c r="G1652" s="100">
        <v>0</v>
      </c>
      <c r="H1652" s="100">
        <v>0</v>
      </c>
      <c r="I1652" s="100">
        <v>0</v>
      </c>
      <c r="J1652" s="130">
        <v>53.99</v>
      </c>
      <c r="K1652" s="135" t="str">
        <f>IFERROR(VLOOKUP(C1652,'CEDARS School FRPL'!$C$4:$H$20003, 6, FALSE), "No")</f>
        <v>Yes</v>
      </c>
      <c r="L1652" s="94">
        <f>IFERROR(VLOOKUP($C1652,'CEDARS School FRPL'!$C$4:$G$20003,3,FALSE),"NO Enroll Rprtd")</f>
        <v>0.58050000000000002</v>
      </c>
      <c r="N1652" s="167"/>
      <c r="O1652" s="136"/>
    </row>
    <row r="1653" spans="1:15">
      <c r="A1653" s="77" t="s">
        <v>2441</v>
      </c>
      <c r="B1653" s="77" t="s">
        <v>2803</v>
      </c>
      <c r="C1653" s="3">
        <v>3204</v>
      </c>
      <c r="D1653" s="74" t="s">
        <v>2059</v>
      </c>
      <c r="E1653" s="100">
        <v>135.81</v>
      </c>
      <c r="F1653" s="100">
        <v>9.61</v>
      </c>
      <c r="G1653" s="100">
        <v>3.86</v>
      </c>
      <c r="H1653" s="100">
        <v>0.44</v>
      </c>
      <c r="I1653" s="100">
        <v>0</v>
      </c>
      <c r="J1653" s="130">
        <v>149.72000000000003</v>
      </c>
      <c r="K1653" s="135" t="str">
        <f>IFERROR(VLOOKUP(C1653,'CEDARS School FRPL'!$C$4:$H$20003, 6, FALSE), "No")</f>
        <v>Yes</v>
      </c>
      <c r="L1653" s="94">
        <f>IFERROR(VLOOKUP($C1653,'CEDARS School FRPL'!$C$4:$G$20003,3,FALSE),"NO Enroll Rprtd")</f>
        <v>0.57279999999999998</v>
      </c>
      <c r="N1653" s="167"/>
      <c r="O1653" s="136"/>
    </row>
    <row r="1654" spans="1:15">
      <c r="A1654" s="77" t="s">
        <v>2219</v>
      </c>
      <c r="B1654" s="77" t="s">
        <v>2804</v>
      </c>
      <c r="C1654" s="3">
        <v>3090</v>
      </c>
      <c r="D1654" s="74" t="s">
        <v>425</v>
      </c>
      <c r="E1654" s="100">
        <v>443.32</v>
      </c>
      <c r="F1654" s="100">
        <v>40.67</v>
      </c>
      <c r="G1654" s="100">
        <v>0</v>
      </c>
      <c r="H1654" s="100">
        <v>0</v>
      </c>
      <c r="I1654" s="100">
        <v>0</v>
      </c>
      <c r="J1654" s="130">
        <v>483.99</v>
      </c>
      <c r="K1654" s="135" t="str">
        <f>IFERROR(VLOOKUP(C1654,'CEDARS School FRPL'!$C$4:$H$20003, 6, FALSE), "No")</f>
        <v>Yes</v>
      </c>
      <c r="L1654" s="94">
        <f>IFERROR(VLOOKUP($C1654,'CEDARS School FRPL'!$C$4:$G$20003,3,FALSE),"NO Enroll Rprtd")</f>
        <v>0.68179999999999996</v>
      </c>
      <c r="N1654" s="167"/>
      <c r="O1654" s="136"/>
    </row>
    <row r="1655" spans="1:15">
      <c r="A1655" s="77" t="s">
        <v>2219</v>
      </c>
      <c r="B1655" s="77" t="s">
        <v>2804</v>
      </c>
      <c r="C1655" s="3">
        <v>3516</v>
      </c>
      <c r="D1655" s="74" t="s">
        <v>426</v>
      </c>
      <c r="E1655" s="100">
        <v>537.39</v>
      </c>
      <c r="F1655" s="100">
        <v>0</v>
      </c>
      <c r="G1655" s="100">
        <v>39.06</v>
      </c>
      <c r="H1655" s="100">
        <v>9.2200000000000006</v>
      </c>
      <c r="I1655" s="100">
        <v>0</v>
      </c>
      <c r="J1655" s="130">
        <v>585.67000000000007</v>
      </c>
      <c r="K1655" s="135" t="str">
        <f>IFERROR(VLOOKUP(C1655,'CEDARS School FRPL'!$C$4:$H$20003, 6, FALSE), "No")</f>
        <v>Yes</v>
      </c>
      <c r="L1655" s="94">
        <f>IFERROR(VLOOKUP($C1655,'CEDARS School FRPL'!$C$4:$G$20003,3,FALSE),"NO Enroll Rprtd")</f>
        <v>0.73829999999999996</v>
      </c>
      <c r="N1655" s="167"/>
      <c r="O1655" s="136"/>
    </row>
    <row r="1656" spans="1:15">
      <c r="A1656" t="s">
        <v>2219</v>
      </c>
      <c r="B1656" s="77" t="s">
        <v>2804</v>
      </c>
      <c r="C1656" s="3">
        <v>3620</v>
      </c>
      <c r="D1656" s="74" t="s">
        <v>427</v>
      </c>
      <c r="E1656" s="100">
        <v>280.32</v>
      </c>
      <c r="F1656" s="100">
        <v>0</v>
      </c>
      <c r="G1656" s="100">
        <v>0</v>
      </c>
      <c r="H1656" s="100">
        <v>0</v>
      </c>
      <c r="I1656" s="100">
        <v>0</v>
      </c>
      <c r="J1656" s="130">
        <v>280.32</v>
      </c>
      <c r="K1656" s="135" t="str">
        <f>IFERROR(VLOOKUP(C1656,'CEDARS School FRPL'!$C$4:$H$20003, 6, FALSE), "No")</f>
        <v>Yes</v>
      </c>
      <c r="L1656" s="94">
        <f>IFERROR(VLOOKUP($C1656,'CEDARS School FRPL'!$C$4:$G$20003,3,FALSE),"NO Enroll Rprtd")</f>
        <v>0.73280000000000001</v>
      </c>
      <c r="N1656" s="167"/>
      <c r="O1656" s="136"/>
    </row>
    <row r="1657" spans="1:15">
      <c r="A1657" s="77" t="s">
        <v>2219</v>
      </c>
      <c r="B1657" s="77" t="s">
        <v>2804</v>
      </c>
      <c r="C1657" s="3">
        <v>5388</v>
      </c>
      <c r="D1657" s="74" t="s">
        <v>428</v>
      </c>
      <c r="E1657" s="100">
        <v>378.34</v>
      </c>
      <c r="F1657" s="100">
        <v>0</v>
      </c>
      <c r="G1657" s="100">
        <v>0</v>
      </c>
      <c r="H1657" s="100">
        <v>0</v>
      </c>
      <c r="I1657" s="100">
        <v>0</v>
      </c>
      <c r="J1657" s="130">
        <v>378.34</v>
      </c>
      <c r="K1657" s="135" t="str">
        <f>IFERROR(VLOOKUP(C1657,'CEDARS School FRPL'!$C$4:$H$20003, 6, FALSE), "No")</f>
        <v>Yes</v>
      </c>
      <c r="L1657" s="94">
        <f>IFERROR(VLOOKUP($C1657,'CEDARS School FRPL'!$C$4:$G$20003,3,FALSE),"NO Enroll Rprtd")</f>
        <v>0.69230000000000003</v>
      </c>
      <c r="N1657" s="167"/>
      <c r="O1657" s="136"/>
    </row>
    <row r="1658" spans="1:15">
      <c r="A1658" s="77" t="s">
        <v>2353</v>
      </c>
      <c r="B1658" s="77" t="s">
        <v>2805</v>
      </c>
      <c r="C1658" s="3">
        <v>1963</v>
      </c>
      <c r="D1658" s="74" t="s">
        <v>1457</v>
      </c>
      <c r="E1658" s="100">
        <v>54.53</v>
      </c>
      <c r="F1658" s="100">
        <v>0</v>
      </c>
      <c r="G1658" s="100">
        <v>0.41</v>
      </c>
      <c r="H1658" s="100">
        <v>0</v>
      </c>
      <c r="I1658" s="100">
        <v>0</v>
      </c>
      <c r="J1658" s="130">
        <v>54.94</v>
      </c>
      <c r="K1658" s="135" t="str">
        <f>IFERROR(VLOOKUP(C1658,'CEDARS School FRPL'!$C$4:$H$20003, 6, FALSE), "No")</f>
        <v>No</v>
      </c>
      <c r="L1658" s="94">
        <f>IFERROR(VLOOKUP($C1658,'CEDARS School FRPL'!$C$4:$G$20003,3,FALSE),"NO Enroll Rprtd")</f>
        <v>0.34860000000000002</v>
      </c>
      <c r="N1658" s="167"/>
      <c r="O1658" s="136"/>
    </row>
    <row r="1659" spans="1:15">
      <c r="A1659" s="77" t="s">
        <v>2353</v>
      </c>
      <c r="B1659" s="77" t="s">
        <v>2805</v>
      </c>
      <c r="C1659" s="3">
        <v>2520</v>
      </c>
      <c r="D1659" s="74" t="s">
        <v>1458</v>
      </c>
      <c r="E1659" s="100">
        <v>313.39999999999998</v>
      </c>
      <c r="F1659" s="100">
        <v>16.89</v>
      </c>
      <c r="G1659" s="100">
        <v>0</v>
      </c>
      <c r="H1659" s="100">
        <v>0</v>
      </c>
      <c r="I1659" s="100">
        <v>0</v>
      </c>
      <c r="J1659" s="130">
        <v>330.28999999999996</v>
      </c>
      <c r="K1659" s="135" t="str">
        <f>IFERROR(VLOOKUP(C1659,'CEDARS School FRPL'!$C$4:$H$20003, 6, FALSE), "No")</f>
        <v>No</v>
      </c>
      <c r="L1659" s="94">
        <f>IFERROR(VLOOKUP($C1659,'CEDARS School FRPL'!$C$4:$G$20003,3,FALSE),"NO Enroll Rprtd")</f>
        <v>0.37419999999999998</v>
      </c>
      <c r="N1659" s="167"/>
      <c r="O1659" s="136"/>
    </row>
    <row r="1660" spans="1:15">
      <c r="A1660" s="77" t="s">
        <v>2353</v>
      </c>
      <c r="B1660" s="77" t="s">
        <v>2805</v>
      </c>
      <c r="C1660" s="3">
        <v>2879</v>
      </c>
      <c r="D1660" s="74" t="s">
        <v>1459</v>
      </c>
      <c r="E1660" s="100">
        <v>241.25</v>
      </c>
      <c r="F1660" s="100">
        <v>0</v>
      </c>
      <c r="G1660" s="100">
        <v>9.73</v>
      </c>
      <c r="H1660" s="100">
        <v>0</v>
      </c>
      <c r="I1660" s="100">
        <v>0</v>
      </c>
      <c r="J1660" s="130">
        <v>250.98</v>
      </c>
      <c r="K1660" s="135" t="str">
        <f>IFERROR(VLOOKUP(C1660,'CEDARS School FRPL'!$C$4:$H$20003, 6, FALSE), "No")</f>
        <v>No</v>
      </c>
      <c r="L1660" s="94">
        <f>IFERROR(VLOOKUP($C1660,'CEDARS School FRPL'!$C$4:$G$20003,3,FALSE),"NO Enroll Rprtd")</f>
        <v>0.38900000000000001</v>
      </c>
      <c r="N1660" s="167"/>
      <c r="O1660" s="136"/>
    </row>
    <row r="1661" spans="1:15">
      <c r="A1661" s="77" t="s">
        <v>2353</v>
      </c>
      <c r="B1661" s="77" t="s">
        <v>2805</v>
      </c>
      <c r="C1661" s="3">
        <v>3011</v>
      </c>
      <c r="D1661" s="74" t="s">
        <v>1460</v>
      </c>
      <c r="E1661" s="100">
        <v>153.03</v>
      </c>
      <c r="F1661" s="100">
        <v>0</v>
      </c>
      <c r="G1661" s="100">
        <v>0.08</v>
      </c>
      <c r="H1661" s="100">
        <v>0</v>
      </c>
      <c r="I1661" s="100">
        <v>0</v>
      </c>
      <c r="J1661" s="130">
        <v>153.11000000000001</v>
      </c>
      <c r="K1661" s="135" t="str">
        <f>IFERROR(VLOOKUP(C1661,'CEDARS School FRPL'!$C$4:$H$20003, 6, FALSE), "No")</f>
        <v>No</v>
      </c>
      <c r="L1661" s="94">
        <f>IFERROR(VLOOKUP($C1661,'CEDARS School FRPL'!$C$4:$G$20003,3,FALSE),"NO Enroll Rprtd")</f>
        <v>0.44309999999999999</v>
      </c>
      <c r="N1661" s="167"/>
      <c r="O1661" s="136"/>
    </row>
    <row r="1662" spans="1:15">
      <c r="A1662" s="77" t="s">
        <v>2353</v>
      </c>
      <c r="B1662" s="77" t="s">
        <v>2805</v>
      </c>
      <c r="C1662" s="3">
        <v>5559</v>
      </c>
      <c r="D1662" s="74" t="s">
        <v>2999</v>
      </c>
      <c r="E1662" s="100">
        <v>0</v>
      </c>
      <c r="F1662" s="100">
        <v>0</v>
      </c>
      <c r="G1662" s="100">
        <v>0</v>
      </c>
      <c r="H1662" s="100">
        <v>6.33</v>
      </c>
      <c r="I1662" s="100">
        <v>0</v>
      </c>
      <c r="J1662" s="130">
        <v>6.33</v>
      </c>
      <c r="K1662" s="135" t="str">
        <f>IFERROR(VLOOKUP(C1662,'CEDARS School FRPL'!$C$4:$H$20003, 6, FALSE), "No")</f>
        <v>No</v>
      </c>
      <c r="L1662" s="94">
        <f>IFERROR(VLOOKUP($C1662,'CEDARS School FRPL'!$C$4:$G$20003,3,FALSE),"NO Enroll Rprtd")</f>
        <v>0.16669999999999999</v>
      </c>
      <c r="N1662" s="167"/>
      <c r="O1662" s="136"/>
    </row>
    <row r="1663" spans="1:15">
      <c r="A1663" s="77" t="s">
        <v>2353</v>
      </c>
      <c r="B1663" s="77" t="s">
        <v>2805</v>
      </c>
      <c r="C1663" s="3">
        <v>5761</v>
      </c>
      <c r="D1663" s="74" t="s">
        <v>3285</v>
      </c>
      <c r="E1663" s="100">
        <v>2.89</v>
      </c>
      <c r="F1663" s="100">
        <v>0</v>
      </c>
      <c r="G1663" s="100">
        <v>0</v>
      </c>
      <c r="H1663" s="100">
        <v>0</v>
      </c>
      <c r="I1663" s="100">
        <v>0</v>
      </c>
      <c r="J1663" s="130">
        <v>2.89</v>
      </c>
      <c r="K1663" s="135" t="str">
        <f>IFERROR(VLOOKUP(C1663,'CEDARS School FRPL'!$C$4:$H$20003, 6, FALSE), "No")</f>
        <v>No</v>
      </c>
      <c r="L1663" s="94">
        <f>IFERROR(VLOOKUP($C1663,'CEDARS School FRPL'!$C$4:$G$20003,3,FALSE),"NO Enroll Rprtd")</f>
        <v>0.33329999999999999</v>
      </c>
      <c r="N1663" s="167"/>
      <c r="O1663" s="136"/>
    </row>
    <row r="1664" spans="1:15">
      <c r="A1664" s="77" t="s">
        <v>2233</v>
      </c>
      <c r="B1664" s="77" t="s">
        <v>2806</v>
      </c>
      <c r="C1664" s="3">
        <v>2010</v>
      </c>
      <c r="D1664" s="74" t="s">
        <v>494</v>
      </c>
      <c r="E1664" s="100">
        <v>62.22</v>
      </c>
      <c r="F1664" s="100">
        <v>0</v>
      </c>
      <c r="G1664" s="100">
        <v>0</v>
      </c>
      <c r="H1664" s="100">
        <v>0</v>
      </c>
      <c r="I1664" s="100">
        <v>0</v>
      </c>
      <c r="J1664" s="130">
        <v>62.22</v>
      </c>
      <c r="K1664" s="135" t="str">
        <f>IFERROR(VLOOKUP(C1664,'CEDARS School FRPL'!$C$4:$H$20003, 6, FALSE), "No")</f>
        <v>Yes</v>
      </c>
      <c r="L1664" s="94">
        <f>IFERROR(VLOOKUP($C1664,'CEDARS School FRPL'!$C$4:$G$20003,3,FALSE),"NO Enroll Rprtd")</f>
        <v>0.49430000000000002</v>
      </c>
      <c r="N1664" s="167"/>
      <c r="O1664" s="136"/>
    </row>
    <row r="1665" spans="1:15">
      <c r="A1665" s="77" t="s">
        <v>2245</v>
      </c>
      <c r="B1665" s="77" t="s">
        <v>2807</v>
      </c>
      <c r="C1665" s="3">
        <v>1547</v>
      </c>
      <c r="D1665" s="74" t="s">
        <v>537</v>
      </c>
      <c r="E1665" s="100">
        <v>55.59</v>
      </c>
      <c r="F1665" s="100">
        <v>0</v>
      </c>
      <c r="G1665" s="100">
        <v>40.699999999999996</v>
      </c>
      <c r="H1665" s="100">
        <v>0</v>
      </c>
      <c r="I1665" s="100">
        <v>0</v>
      </c>
      <c r="J1665" s="130">
        <v>96.289999999999992</v>
      </c>
      <c r="K1665" s="135" t="str">
        <f>IFERROR(VLOOKUP(C1665,'CEDARS School FRPL'!$C$4:$H$20003, 6, FALSE), "No")</f>
        <v>No</v>
      </c>
      <c r="L1665" s="94">
        <f>IFERROR(VLOOKUP($C1665,'CEDARS School FRPL'!$C$4:$G$20003,3,FALSE),"NO Enroll Rprtd")</f>
        <v>0.39850000000000002</v>
      </c>
      <c r="N1665" s="167"/>
      <c r="O1665" s="136"/>
    </row>
    <row r="1666" spans="1:15">
      <c r="A1666" s="77" t="s">
        <v>2245</v>
      </c>
      <c r="B1666" s="77" t="s">
        <v>2807</v>
      </c>
      <c r="C1666" s="3">
        <v>1579</v>
      </c>
      <c r="D1666" s="74" t="s">
        <v>538</v>
      </c>
      <c r="E1666" s="100">
        <v>445.58</v>
      </c>
      <c r="F1666" s="100">
        <v>0</v>
      </c>
      <c r="G1666" s="100">
        <v>0</v>
      </c>
      <c r="H1666" s="100">
        <v>0</v>
      </c>
      <c r="I1666" s="100">
        <v>0</v>
      </c>
      <c r="J1666" s="130">
        <v>445.58</v>
      </c>
      <c r="K1666" s="135" t="str">
        <f>IFERROR(VLOOKUP(C1666,'CEDARS School FRPL'!$C$4:$H$20003, 6, FALSE), "No")</f>
        <v>No</v>
      </c>
      <c r="L1666" s="94">
        <f>IFERROR(VLOOKUP($C1666,'CEDARS School FRPL'!$C$4:$G$20003,3,FALSE),"NO Enroll Rprtd")</f>
        <v>0.2626</v>
      </c>
      <c r="N1666" s="167"/>
      <c r="O1666" s="136"/>
    </row>
    <row r="1667" spans="1:15">
      <c r="A1667" s="77" t="s">
        <v>2245</v>
      </c>
      <c r="B1667" s="77" t="s">
        <v>2807</v>
      </c>
      <c r="C1667" s="3">
        <v>1596</v>
      </c>
      <c r="D1667" s="74" t="s">
        <v>539</v>
      </c>
      <c r="E1667" s="100">
        <v>225.36</v>
      </c>
      <c r="F1667" s="100">
        <v>0</v>
      </c>
      <c r="G1667" s="100">
        <v>8.16</v>
      </c>
      <c r="H1667" s="100">
        <v>0</v>
      </c>
      <c r="I1667" s="100">
        <v>0</v>
      </c>
      <c r="J1667" s="130">
        <v>233.52</v>
      </c>
      <c r="K1667" s="135" t="str">
        <f>IFERROR(VLOOKUP(C1667,'CEDARS School FRPL'!$C$4:$H$20003, 6, FALSE), "No")</f>
        <v>Yes</v>
      </c>
      <c r="L1667" s="94">
        <f>IFERROR(VLOOKUP($C1667,'CEDARS School FRPL'!$C$4:$G$20003,3,FALSE),"NO Enroll Rprtd")</f>
        <v>0.62549999999999994</v>
      </c>
      <c r="N1667" s="167"/>
      <c r="O1667" s="136"/>
    </row>
    <row r="1668" spans="1:15">
      <c r="A1668" s="77" t="s">
        <v>2245</v>
      </c>
      <c r="B1668" s="77" t="s">
        <v>2807</v>
      </c>
      <c r="C1668" s="3">
        <v>1620</v>
      </c>
      <c r="D1668" s="74" t="s">
        <v>540</v>
      </c>
      <c r="E1668" s="100">
        <v>399.1</v>
      </c>
      <c r="F1668" s="100">
        <v>0</v>
      </c>
      <c r="G1668" s="100">
        <v>0</v>
      </c>
      <c r="H1668" s="100">
        <v>0</v>
      </c>
      <c r="I1668" s="100">
        <v>0</v>
      </c>
      <c r="J1668" s="130">
        <v>399.1</v>
      </c>
      <c r="K1668" s="135" t="str">
        <f>IFERROR(VLOOKUP(C1668,'CEDARS School FRPL'!$C$4:$H$20003, 6, FALSE), "No")</f>
        <v>No</v>
      </c>
      <c r="L1668" s="94">
        <f>IFERROR(VLOOKUP($C1668,'CEDARS School FRPL'!$C$4:$G$20003,3,FALSE),"NO Enroll Rprtd")</f>
        <v>0.13170000000000001</v>
      </c>
      <c r="N1668" s="167"/>
      <c r="O1668" s="136"/>
    </row>
    <row r="1669" spans="1:15">
      <c r="A1669" s="77" t="s">
        <v>2245</v>
      </c>
      <c r="B1669" s="77" t="s">
        <v>2807</v>
      </c>
      <c r="C1669" s="3">
        <v>1635</v>
      </c>
      <c r="D1669" s="74" t="s">
        <v>541</v>
      </c>
      <c r="E1669" s="100">
        <v>203.08</v>
      </c>
      <c r="F1669" s="100">
        <v>0</v>
      </c>
      <c r="G1669" s="100">
        <v>2.5300000000000002</v>
      </c>
      <c r="H1669" s="100">
        <v>0</v>
      </c>
      <c r="I1669" s="100">
        <v>0</v>
      </c>
      <c r="J1669" s="130">
        <v>205.61</v>
      </c>
      <c r="K1669" s="135" t="str">
        <f>IFERROR(VLOOKUP(C1669,'CEDARS School FRPL'!$C$4:$H$20003, 6, FALSE), "No")</f>
        <v>Yes</v>
      </c>
      <c r="L1669" s="94">
        <f>IFERROR(VLOOKUP($C1669,'CEDARS School FRPL'!$C$4:$G$20003,3,FALSE),"NO Enroll Rprtd")</f>
        <v>0.62760000000000005</v>
      </c>
      <c r="N1669" s="167"/>
      <c r="O1669" s="136"/>
    </row>
    <row r="1670" spans="1:15">
      <c r="A1670" s="77" t="s">
        <v>2245</v>
      </c>
      <c r="B1670" s="77" t="s">
        <v>2807</v>
      </c>
      <c r="C1670" s="3">
        <v>1751</v>
      </c>
      <c r="D1670" s="74" t="s">
        <v>542</v>
      </c>
      <c r="E1670" s="100">
        <v>444.4</v>
      </c>
      <c r="F1670" s="100">
        <v>0</v>
      </c>
      <c r="G1670" s="100">
        <v>1.92</v>
      </c>
      <c r="H1670" s="100">
        <v>0</v>
      </c>
      <c r="I1670" s="100">
        <v>0</v>
      </c>
      <c r="J1670" s="130">
        <v>446.32</v>
      </c>
      <c r="K1670" s="135" t="str">
        <f>IFERROR(VLOOKUP(C1670,'CEDARS School FRPL'!$C$4:$H$20003, 6, FALSE), "No")</f>
        <v>No</v>
      </c>
      <c r="L1670" s="94">
        <f>IFERROR(VLOOKUP($C1670,'CEDARS School FRPL'!$C$4:$G$20003,3,FALSE),"NO Enroll Rprtd")</f>
        <v>0.3871</v>
      </c>
      <c r="N1670" s="167"/>
      <c r="O1670" s="136"/>
    </row>
    <row r="1671" spans="1:15">
      <c r="A1671" s="77" t="s">
        <v>2245</v>
      </c>
      <c r="B1671" s="77" t="s">
        <v>2807</v>
      </c>
      <c r="C1671" s="3">
        <v>1796</v>
      </c>
      <c r="D1671" s="74" t="s">
        <v>543</v>
      </c>
      <c r="E1671" s="100">
        <v>595.61</v>
      </c>
      <c r="F1671" s="100">
        <v>0</v>
      </c>
      <c r="G1671" s="100">
        <v>0</v>
      </c>
      <c r="H1671" s="100">
        <v>0</v>
      </c>
      <c r="I1671" s="100">
        <v>0</v>
      </c>
      <c r="J1671" s="130">
        <v>595.61</v>
      </c>
      <c r="K1671" s="135" t="str">
        <f>IFERROR(VLOOKUP(C1671,'CEDARS School FRPL'!$C$4:$H$20003, 6, FALSE), "No")</f>
        <v>No</v>
      </c>
      <c r="L1671" s="94">
        <f>IFERROR(VLOOKUP($C1671,'CEDARS School FRPL'!$C$4:$G$20003,3,FALSE),"NO Enroll Rprtd")</f>
        <v>8.9499999999999996E-2</v>
      </c>
      <c r="N1671" s="167"/>
      <c r="O1671" s="136"/>
    </row>
    <row r="1672" spans="1:15">
      <c r="A1672" s="77" t="s">
        <v>2245</v>
      </c>
      <c r="B1672" s="77" t="s">
        <v>2807</v>
      </c>
      <c r="C1672" s="3">
        <v>1856</v>
      </c>
      <c r="D1672" s="74" t="s">
        <v>544</v>
      </c>
      <c r="E1672" s="100">
        <v>130.93</v>
      </c>
      <c r="F1672" s="100">
        <v>0</v>
      </c>
      <c r="G1672" s="100">
        <v>21.96</v>
      </c>
      <c r="H1672" s="100">
        <v>0</v>
      </c>
      <c r="I1672" s="100">
        <v>0</v>
      </c>
      <c r="J1672" s="130">
        <v>152.89000000000001</v>
      </c>
      <c r="K1672" s="135" t="str">
        <f>IFERROR(VLOOKUP(C1672,'CEDARS School FRPL'!$C$4:$H$20003, 6, FALSE), "No")</f>
        <v>No</v>
      </c>
      <c r="L1672" s="94">
        <f>IFERROR(VLOOKUP($C1672,'CEDARS School FRPL'!$C$4:$G$20003,3,FALSE),"NO Enroll Rprtd")</f>
        <v>0.15820000000000001</v>
      </c>
      <c r="N1672" s="167"/>
      <c r="O1672" s="136"/>
    </row>
    <row r="1673" spans="1:15">
      <c r="A1673" s="77" t="s">
        <v>2245</v>
      </c>
      <c r="B1673" s="77" t="s">
        <v>2807</v>
      </c>
      <c r="C1673" s="3">
        <v>2061</v>
      </c>
      <c r="D1673" s="74" t="s">
        <v>545</v>
      </c>
      <c r="E1673" s="100">
        <v>363.89</v>
      </c>
      <c r="F1673" s="100">
        <v>0</v>
      </c>
      <c r="G1673" s="100">
        <v>0</v>
      </c>
      <c r="H1673" s="100">
        <v>0</v>
      </c>
      <c r="I1673" s="100">
        <v>0</v>
      </c>
      <c r="J1673" s="130">
        <v>363.89</v>
      </c>
      <c r="K1673" s="135" t="str">
        <f>IFERROR(VLOOKUP(C1673,'CEDARS School FRPL'!$C$4:$H$20003, 6, FALSE), "No")</f>
        <v>No</v>
      </c>
      <c r="L1673" s="94">
        <f>IFERROR(VLOOKUP($C1673,'CEDARS School FRPL'!$C$4:$G$20003,3,FALSE),"NO Enroll Rprtd")</f>
        <v>0.23719999999999999</v>
      </c>
      <c r="N1673" s="167"/>
      <c r="O1673" s="136"/>
    </row>
    <row r="1674" spans="1:15">
      <c r="A1674" s="77" t="s">
        <v>2245</v>
      </c>
      <c r="B1674" s="77" t="s">
        <v>2807</v>
      </c>
      <c r="C1674" s="3">
        <v>2063</v>
      </c>
      <c r="D1674" s="74" t="s">
        <v>546</v>
      </c>
      <c r="E1674" s="100">
        <v>254.37</v>
      </c>
      <c r="F1674" s="100">
        <v>0</v>
      </c>
      <c r="G1674" s="100">
        <v>0</v>
      </c>
      <c r="H1674" s="100">
        <v>0</v>
      </c>
      <c r="I1674" s="100">
        <v>0</v>
      </c>
      <c r="J1674" s="130">
        <v>254.37</v>
      </c>
      <c r="K1674" s="135" t="str">
        <f>IFERROR(VLOOKUP(C1674,'CEDARS School FRPL'!$C$4:$H$20003, 6, FALSE), "No")</f>
        <v>No</v>
      </c>
      <c r="L1674" s="94">
        <f>IFERROR(VLOOKUP($C1674,'CEDARS School FRPL'!$C$4:$G$20003,3,FALSE),"NO Enroll Rprtd")</f>
        <v>0.22370000000000001</v>
      </c>
      <c r="N1674" s="167"/>
      <c r="O1674" s="136"/>
    </row>
    <row r="1675" spans="1:15">
      <c r="A1675" s="77" t="s">
        <v>2245</v>
      </c>
      <c r="B1675" s="77" t="s">
        <v>2807</v>
      </c>
      <c r="C1675" s="3">
        <v>2069</v>
      </c>
      <c r="D1675" s="74" t="s">
        <v>547</v>
      </c>
      <c r="E1675" s="100">
        <v>209.78</v>
      </c>
      <c r="F1675" s="100">
        <v>0</v>
      </c>
      <c r="G1675" s="100">
        <v>0</v>
      </c>
      <c r="H1675" s="100">
        <v>0</v>
      </c>
      <c r="I1675" s="100">
        <v>0</v>
      </c>
      <c r="J1675" s="130">
        <v>209.78</v>
      </c>
      <c r="K1675" s="135" t="str">
        <f>IFERROR(VLOOKUP(C1675,'CEDARS School FRPL'!$C$4:$H$20003, 6, FALSE), "No")</f>
        <v>No</v>
      </c>
      <c r="L1675" s="94">
        <f>IFERROR(VLOOKUP($C1675,'CEDARS School FRPL'!$C$4:$G$20003,3,FALSE),"NO Enroll Rprtd")</f>
        <v>0.37330000000000002</v>
      </c>
      <c r="N1675" s="167"/>
      <c r="O1675" s="136"/>
    </row>
    <row r="1676" spans="1:15">
      <c r="A1676" s="77" t="s">
        <v>2245</v>
      </c>
      <c r="B1676" s="77" t="s">
        <v>2807</v>
      </c>
      <c r="C1676" s="3">
        <v>2070</v>
      </c>
      <c r="D1676" s="74" t="s">
        <v>548</v>
      </c>
      <c r="E1676" s="100">
        <v>361.33</v>
      </c>
      <c r="F1676" s="100">
        <v>0</v>
      </c>
      <c r="G1676" s="100">
        <v>0</v>
      </c>
      <c r="H1676" s="100">
        <v>0</v>
      </c>
      <c r="I1676" s="100">
        <v>0</v>
      </c>
      <c r="J1676" s="130">
        <v>361.33</v>
      </c>
      <c r="K1676" s="135" t="str">
        <f>IFERROR(VLOOKUP(C1676,'CEDARS School FRPL'!$C$4:$H$20003, 6, FALSE), "No")</f>
        <v>Yes</v>
      </c>
      <c r="L1676" s="94">
        <f>IFERROR(VLOOKUP($C1676,'CEDARS School FRPL'!$C$4:$G$20003,3,FALSE),"NO Enroll Rprtd")</f>
        <v>0.41660000000000003</v>
      </c>
      <c r="N1676" s="167"/>
      <c r="O1676" s="136"/>
    </row>
    <row r="1677" spans="1:15">
      <c r="A1677" s="77" t="s">
        <v>2245</v>
      </c>
      <c r="B1677" s="77" t="s">
        <v>2807</v>
      </c>
      <c r="C1677" s="3">
        <v>2080</v>
      </c>
      <c r="D1677" s="74" t="s">
        <v>460</v>
      </c>
      <c r="E1677" s="100">
        <v>152.62</v>
      </c>
      <c r="F1677" s="100">
        <v>0</v>
      </c>
      <c r="G1677" s="100">
        <v>0</v>
      </c>
      <c r="H1677" s="100">
        <v>0</v>
      </c>
      <c r="I1677" s="100">
        <v>0</v>
      </c>
      <c r="J1677" s="130">
        <v>152.62</v>
      </c>
      <c r="K1677" s="135" t="str">
        <f>IFERROR(VLOOKUP(C1677,'CEDARS School FRPL'!$C$4:$H$20003, 6, FALSE), "No")</f>
        <v>No</v>
      </c>
      <c r="L1677" s="94">
        <f>IFERROR(VLOOKUP($C1677,'CEDARS School FRPL'!$C$4:$G$20003,3,FALSE),"NO Enroll Rprtd")</f>
        <v>0.27800000000000002</v>
      </c>
      <c r="N1677" s="167"/>
      <c r="O1677" s="136"/>
    </row>
    <row r="1678" spans="1:15">
      <c r="A1678" s="77" t="s">
        <v>2245</v>
      </c>
      <c r="B1678" s="77" t="s">
        <v>2807</v>
      </c>
      <c r="C1678" s="3">
        <v>2081</v>
      </c>
      <c r="D1678" s="74" t="s">
        <v>549</v>
      </c>
      <c r="E1678" s="100">
        <v>421</v>
      </c>
      <c r="F1678" s="100">
        <v>0</v>
      </c>
      <c r="G1678" s="100">
        <v>0</v>
      </c>
      <c r="H1678" s="100">
        <v>0</v>
      </c>
      <c r="I1678" s="100">
        <v>0</v>
      </c>
      <c r="J1678" s="130">
        <v>421</v>
      </c>
      <c r="K1678" s="135" t="str">
        <f>IFERROR(VLOOKUP(C1678,'CEDARS School FRPL'!$C$4:$H$20003, 6, FALSE), "No")</f>
        <v>No</v>
      </c>
      <c r="L1678" s="94">
        <f>IFERROR(VLOOKUP($C1678,'CEDARS School FRPL'!$C$4:$G$20003,3,FALSE),"NO Enroll Rprtd")</f>
        <v>6.8699999999999997E-2</v>
      </c>
      <c r="N1678" s="167"/>
      <c r="O1678" s="136"/>
    </row>
    <row r="1679" spans="1:15">
      <c r="A1679" s="77" t="s">
        <v>2245</v>
      </c>
      <c r="B1679" s="77" t="s">
        <v>2807</v>
      </c>
      <c r="C1679" s="3">
        <v>2089</v>
      </c>
      <c r="D1679" s="74" t="s">
        <v>550</v>
      </c>
      <c r="E1679" s="100">
        <v>250.78</v>
      </c>
      <c r="F1679" s="100">
        <v>0</v>
      </c>
      <c r="G1679" s="100">
        <v>0</v>
      </c>
      <c r="H1679" s="100">
        <v>0</v>
      </c>
      <c r="I1679" s="100">
        <v>0</v>
      </c>
      <c r="J1679" s="130">
        <v>250.78</v>
      </c>
      <c r="K1679" s="135" t="str">
        <f>IFERROR(VLOOKUP(C1679,'CEDARS School FRPL'!$C$4:$H$20003, 6, FALSE), "No")</f>
        <v>Yes</v>
      </c>
      <c r="L1679" s="94">
        <f>IFERROR(VLOOKUP($C1679,'CEDARS School FRPL'!$C$4:$G$20003,3,FALSE),"NO Enroll Rprtd")</f>
        <v>0.56510000000000005</v>
      </c>
      <c r="N1679" s="167"/>
      <c r="O1679" s="136"/>
    </row>
    <row r="1680" spans="1:15">
      <c r="A1680" s="77" t="s">
        <v>2245</v>
      </c>
      <c r="B1680" s="77" t="s">
        <v>2807</v>
      </c>
      <c r="C1680" s="3">
        <v>2090</v>
      </c>
      <c r="D1680" s="74" t="s">
        <v>551</v>
      </c>
      <c r="E1680" s="100">
        <v>470.78</v>
      </c>
      <c r="F1680" s="100">
        <v>0</v>
      </c>
      <c r="G1680" s="100">
        <v>0</v>
      </c>
      <c r="H1680" s="100">
        <v>0</v>
      </c>
      <c r="I1680" s="100">
        <v>0</v>
      </c>
      <c r="J1680" s="130">
        <v>470.78</v>
      </c>
      <c r="K1680" s="135" t="str">
        <f>IFERROR(VLOOKUP(C1680,'CEDARS School FRPL'!$C$4:$H$20003, 6, FALSE), "No")</f>
        <v>No</v>
      </c>
      <c r="L1680" s="94">
        <f>IFERROR(VLOOKUP($C1680,'CEDARS School FRPL'!$C$4:$G$20003,3,FALSE),"NO Enroll Rprtd")</f>
        <v>8.6800000000000002E-2</v>
      </c>
      <c r="N1680" s="167"/>
      <c r="O1680" s="136"/>
    </row>
    <row r="1681" spans="1:15">
      <c r="A1681" t="s">
        <v>2245</v>
      </c>
      <c r="B1681" s="77" t="s">
        <v>2807</v>
      </c>
      <c r="C1681" s="3">
        <v>2092</v>
      </c>
      <c r="D1681" s="74" t="s">
        <v>552</v>
      </c>
      <c r="E1681" s="100">
        <v>349.67</v>
      </c>
      <c r="F1681" s="100">
        <v>0</v>
      </c>
      <c r="G1681" s="100">
        <v>0</v>
      </c>
      <c r="H1681" s="100">
        <v>0</v>
      </c>
      <c r="I1681" s="100">
        <v>0</v>
      </c>
      <c r="J1681" s="130">
        <v>349.67</v>
      </c>
      <c r="K1681" s="135" t="str">
        <f>IFERROR(VLOOKUP(C1681,'CEDARS School FRPL'!$C$4:$H$20003, 6, FALSE), "No")</f>
        <v>No</v>
      </c>
      <c r="L1681" s="94">
        <f>IFERROR(VLOOKUP($C1681,'CEDARS School FRPL'!$C$4:$G$20003,3,FALSE),"NO Enroll Rprtd")</f>
        <v>6.8400000000000002E-2</v>
      </c>
      <c r="N1681" s="167"/>
      <c r="O1681" s="136"/>
    </row>
    <row r="1682" spans="1:15">
      <c r="A1682" s="77" t="s">
        <v>2245</v>
      </c>
      <c r="B1682" s="77" t="s">
        <v>2807</v>
      </c>
      <c r="C1682" s="3">
        <v>2118</v>
      </c>
      <c r="D1682" s="74" t="s">
        <v>553</v>
      </c>
      <c r="E1682" s="100">
        <v>381.89</v>
      </c>
      <c r="F1682" s="100">
        <v>0</v>
      </c>
      <c r="G1682" s="100">
        <v>0</v>
      </c>
      <c r="H1682" s="100">
        <v>0</v>
      </c>
      <c r="I1682" s="100">
        <v>0</v>
      </c>
      <c r="J1682" s="130">
        <v>381.89</v>
      </c>
      <c r="K1682" s="135" t="str">
        <f>IFERROR(VLOOKUP(C1682,'CEDARS School FRPL'!$C$4:$H$20003, 6, FALSE), "No")</f>
        <v>Yes</v>
      </c>
      <c r="L1682" s="94">
        <f>IFERROR(VLOOKUP($C1682,'CEDARS School FRPL'!$C$4:$G$20003,3,FALSE),"NO Enroll Rprtd")</f>
        <v>0.57669999999999999</v>
      </c>
      <c r="N1682" s="167"/>
      <c r="O1682" s="136"/>
    </row>
    <row r="1683" spans="1:15">
      <c r="A1683" s="77" t="s">
        <v>2245</v>
      </c>
      <c r="B1683" s="77" t="s">
        <v>2807</v>
      </c>
      <c r="C1683" s="3">
        <v>2120</v>
      </c>
      <c r="D1683" s="74" t="s">
        <v>3001</v>
      </c>
      <c r="E1683" s="100">
        <v>295.77999999999997</v>
      </c>
      <c r="F1683" s="100">
        <v>0</v>
      </c>
      <c r="G1683" s="100">
        <v>0</v>
      </c>
      <c r="H1683" s="100">
        <v>0</v>
      </c>
      <c r="I1683" s="100">
        <v>0</v>
      </c>
      <c r="J1683" s="130">
        <v>295.77999999999997</v>
      </c>
      <c r="K1683" s="135" t="str">
        <f>IFERROR(VLOOKUP(C1683,'CEDARS School FRPL'!$C$4:$H$20003, 6, FALSE), "No")</f>
        <v>Yes</v>
      </c>
      <c r="L1683" s="94">
        <f>IFERROR(VLOOKUP($C1683,'CEDARS School FRPL'!$C$4:$G$20003,3,FALSE),"NO Enroll Rprtd")</f>
        <v>0.56230000000000002</v>
      </c>
      <c r="N1683" s="167"/>
      <c r="O1683" s="136"/>
    </row>
    <row r="1684" spans="1:15">
      <c r="A1684" s="77" t="s">
        <v>2245</v>
      </c>
      <c r="B1684" s="77" t="s">
        <v>2807</v>
      </c>
      <c r="C1684" s="3">
        <v>2121</v>
      </c>
      <c r="D1684" s="74" t="s">
        <v>554</v>
      </c>
      <c r="E1684" s="100">
        <v>243.44</v>
      </c>
      <c r="F1684" s="100">
        <v>0</v>
      </c>
      <c r="G1684" s="100">
        <v>0</v>
      </c>
      <c r="H1684" s="100">
        <v>0</v>
      </c>
      <c r="I1684" s="100">
        <v>0</v>
      </c>
      <c r="J1684" s="130">
        <v>243.44</v>
      </c>
      <c r="K1684" s="135" t="str">
        <f>IFERROR(VLOOKUP(C1684,'CEDARS School FRPL'!$C$4:$H$20003, 6, FALSE), "No")</f>
        <v>No</v>
      </c>
      <c r="L1684" s="94">
        <f>IFERROR(VLOOKUP($C1684,'CEDARS School FRPL'!$C$4:$G$20003,3,FALSE),"NO Enroll Rprtd")</f>
        <v>0.40129999999999999</v>
      </c>
      <c r="N1684" s="167"/>
      <c r="O1684" s="136"/>
    </row>
    <row r="1685" spans="1:15">
      <c r="A1685" s="77" t="s">
        <v>2245</v>
      </c>
      <c r="B1685" s="77" t="s">
        <v>2807</v>
      </c>
      <c r="C1685" s="3">
        <v>2123</v>
      </c>
      <c r="D1685" s="74" t="s">
        <v>555</v>
      </c>
      <c r="E1685" s="100">
        <v>328.41</v>
      </c>
      <c r="F1685" s="100">
        <v>0</v>
      </c>
      <c r="G1685" s="100">
        <v>0</v>
      </c>
      <c r="H1685" s="100">
        <v>0</v>
      </c>
      <c r="I1685" s="100">
        <v>0</v>
      </c>
      <c r="J1685" s="130">
        <v>328.41</v>
      </c>
      <c r="K1685" s="135" t="str">
        <f>IFERROR(VLOOKUP(C1685,'CEDARS School FRPL'!$C$4:$H$20003, 6, FALSE), "No")</f>
        <v>No</v>
      </c>
      <c r="L1685" s="94">
        <f>IFERROR(VLOOKUP($C1685,'CEDARS School FRPL'!$C$4:$G$20003,3,FALSE),"NO Enroll Rprtd")</f>
        <v>6.8699999999999997E-2</v>
      </c>
      <c r="N1685" s="167"/>
      <c r="O1685" s="136"/>
    </row>
    <row r="1686" spans="1:15">
      <c r="A1686" s="77" t="s">
        <v>2245</v>
      </c>
      <c r="B1686" s="77" t="s">
        <v>2807</v>
      </c>
      <c r="C1686" s="3">
        <v>2138</v>
      </c>
      <c r="D1686" s="74" t="s">
        <v>556</v>
      </c>
      <c r="E1686" s="100">
        <v>286.27999999999997</v>
      </c>
      <c r="F1686" s="100">
        <v>0</v>
      </c>
      <c r="G1686" s="100">
        <v>0</v>
      </c>
      <c r="H1686" s="100">
        <v>0</v>
      </c>
      <c r="I1686" s="100">
        <v>0</v>
      </c>
      <c r="J1686" s="130">
        <v>286.27999999999997</v>
      </c>
      <c r="K1686" s="135" t="str">
        <f>IFERROR(VLOOKUP(C1686,'CEDARS School FRPL'!$C$4:$H$20003, 6, FALSE), "No")</f>
        <v>No</v>
      </c>
      <c r="L1686" s="94">
        <f>IFERROR(VLOOKUP($C1686,'CEDARS School FRPL'!$C$4:$G$20003,3,FALSE),"NO Enroll Rprtd")</f>
        <v>0.12429999999999999</v>
      </c>
      <c r="N1686" s="167"/>
      <c r="O1686" s="136"/>
    </row>
    <row r="1687" spans="1:15">
      <c r="A1687" s="77" t="s">
        <v>2245</v>
      </c>
      <c r="B1687" s="77" t="s">
        <v>2807</v>
      </c>
      <c r="C1687" s="3">
        <v>2139</v>
      </c>
      <c r="D1687" s="74" t="s">
        <v>557</v>
      </c>
      <c r="E1687" s="100">
        <v>402.22</v>
      </c>
      <c r="F1687" s="100">
        <v>0</v>
      </c>
      <c r="G1687" s="100">
        <v>0</v>
      </c>
      <c r="H1687" s="100">
        <v>0</v>
      </c>
      <c r="I1687" s="100">
        <v>0</v>
      </c>
      <c r="J1687" s="130">
        <v>402.22</v>
      </c>
      <c r="K1687" s="135" t="str">
        <f>IFERROR(VLOOKUP(C1687,'CEDARS School FRPL'!$C$4:$H$20003, 6, FALSE), "No")</f>
        <v>No</v>
      </c>
      <c r="L1687" s="94">
        <f>IFERROR(VLOOKUP($C1687,'CEDARS School FRPL'!$C$4:$G$20003,3,FALSE),"NO Enroll Rprtd")</f>
        <v>0.1128</v>
      </c>
      <c r="N1687" s="167"/>
      <c r="O1687" s="136"/>
    </row>
    <row r="1688" spans="1:15">
      <c r="A1688" s="77" t="s">
        <v>2245</v>
      </c>
      <c r="B1688" s="77" t="s">
        <v>2807</v>
      </c>
      <c r="C1688" s="3">
        <v>2141</v>
      </c>
      <c r="D1688" s="74" t="s">
        <v>558</v>
      </c>
      <c r="E1688" s="100">
        <v>491.67</v>
      </c>
      <c r="F1688" s="100">
        <v>0</v>
      </c>
      <c r="G1688" s="100">
        <v>0</v>
      </c>
      <c r="H1688" s="100">
        <v>0</v>
      </c>
      <c r="I1688" s="100">
        <v>0</v>
      </c>
      <c r="J1688" s="130">
        <v>491.67</v>
      </c>
      <c r="K1688" s="135" t="str">
        <f>IFERROR(VLOOKUP(C1688,'CEDARS School FRPL'!$C$4:$H$20003, 6, FALSE), "No")</f>
        <v>No</v>
      </c>
      <c r="L1688" s="94">
        <f>IFERROR(VLOOKUP($C1688,'CEDARS School FRPL'!$C$4:$G$20003,3,FALSE),"NO Enroll Rprtd")</f>
        <v>0.30070000000000002</v>
      </c>
      <c r="N1688" s="167"/>
      <c r="O1688" s="136"/>
    </row>
    <row r="1689" spans="1:15">
      <c r="A1689" s="77" t="s">
        <v>2245</v>
      </c>
      <c r="B1689" s="77" t="s">
        <v>2807</v>
      </c>
      <c r="C1689" s="3">
        <v>2142</v>
      </c>
      <c r="D1689" s="74" t="s">
        <v>559</v>
      </c>
      <c r="E1689" s="100">
        <v>356.68</v>
      </c>
      <c r="F1689" s="100">
        <v>0</v>
      </c>
      <c r="G1689" s="100">
        <v>0</v>
      </c>
      <c r="H1689" s="100">
        <v>0</v>
      </c>
      <c r="I1689" s="100">
        <v>0</v>
      </c>
      <c r="J1689" s="130">
        <v>356.68</v>
      </c>
      <c r="K1689" s="135" t="str">
        <f>IFERROR(VLOOKUP(C1689,'CEDARS School FRPL'!$C$4:$H$20003, 6, FALSE), "No")</f>
        <v>No</v>
      </c>
      <c r="L1689" s="94">
        <f>IFERROR(VLOOKUP($C1689,'CEDARS School FRPL'!$C$4:$G$20003,3,FALSE),"NO Enroll Rprtd")</f>
        <v>6.5699999999999995E-2</v>
      </c>
      <c r="N1689" s="167"/>
      <c r="O1689" s="136"/>
    </row>
    <row r="1690" spans="1:15">
      <c r="A1690" s="74" t="s">
        <v>2245</v>
      </c>
      <c r="B1690" s="77" t="s">
        <v>2807</v>
      </c>
      <c r="C1690" s="3">
        <v>2143</v>
      </c>
      <c r="D1690" s="74" t="s">
        <v>560</v>
      </c>
      <c r="E1690" s="100">
        <v>316.77999999999997</v>
      </c>
      <c r="F1690" s="100">
        <v>0</v>
      </c>
      <c r="G1690" s="100">
        <v>0</v>
      </c>
      <c r="H1690" s="100">
        <v>0</v>
      </c>
      <c r="I1690" s="100">
        <v>0</v>
      </c>
      <c r="J1690" s="130">
        <v>316.77999999999997</v>
      </c>
      <c r="K1690" s="135" t="str">
        <f>IFERROR(VLOOKUP(C1690,'CEDARS School FRPL'!$C$4:$H$20003, 6, FALSE), "No")</f>
        <v>Yes</v>
      </c>
      <c r="L1690" s="94">
        <f>IFERROR(VLOOKUP($C1690,'CEDARS School FRPL'!$C$4:$G$20003,3,FALSE),"NO Enroll Rprtd")</f>
        <v>0.47370000000000001</v>
      </c>
      <c r="N1690" s="167"/>
      <c r="O1690" s="136"/>
    </row>
    <row r="1691" spans="1:15">
      <c r="A1691" s="77" t="s">
        <v>2245</v>
      </c>
      <c r="B1691" s="77" t="s">
        <v>2807</v>
      </c>
      <c r="C1691" s="3">
        <v>2181</v>
      </c>
      <c r="D1691" s="74" t="s">
        <v>561</v>
      </c>
      <c r="E1691" s="100">
        <v>268.16000000000003</v>
      </c>
      <c r="F1691" s="100">
        <v>0</v>
      </c>
      <c r="G1691" s="100">
        <v>0</v>
      </c>
      <c r="H1691" s="100">
        <v>0</v>
      </c>
      <c r="I1691" s="100">
        <v>0</v>
      </c>
      <c r="J1691" s="130">
        <v>268.16000000000003</v>
      </c>
      <c r="K1691" s="135" t="str">
        <f>IFERROR(VLOOKUP(C1691,'CEDARS School FRPL'!$C$4:$H$20003, 6, FALSE), "No")</f>
        <v>No</v>
      </c>
      <c r="L1691" s="94">
        <f>IFERROR(VLOOKUP($C1691,'CEDARS School FRPL'!$C$4:$G$20003,3,FALSE),"NO Enroll Rprtd")</f>
        <v>0.1066</v>
      </c>
      <c r="N1691" s="167"/>
      <c r="O1691" s="136"/>
    </row>
    <row r="1692" spans="1:15">
      <c r="A1692" s="77" t="s">
        <v>2245</v>
      </c>
      <c r="B1692" s="77" t="s">
        <v>2807</v>
      </c>
      <c r="C1692" s="3">
        <v>2182</v>
      </c>
      <c r="D1692" s="74" t="s">
        <v>562</v>
      </c>
      <c r="E1692" s="100">
        <v>1085.71</v>
      </c>
      <c r="F1692" s="100">
        <v>0</v>
      </c>
      <c r="G1692" s="100">
        <v>112.51</v>
      </c>
      <c r="H1692" s="100">
        <v>0</v>
      </c>
      <c r="I1692" s="100">
        <v>0</v>
      </c>
      <c r="J1692" s="130">
        <v>1198.22</v>
      </c>
      <c r="K1692" s="135" t="str">
        <f>IFERROR(VLOOKUP(C1692,'CEDARS School FRPL'!$C$4:$H$20003, 6, FALSE), "No")</f>
        <v>Yes</v>
      </c>
      <c r="L1692" s="94">
        <f>IFERROR(VLOOKUP($C1692,'CEDARS School FRPL'!$C$4:$G$20003,3,FALSE),"NO Enroll Rprtd")</f>
        <v>0.50849999999999995</v>
      </c>
      <c r="N1692" s="167"/>
      <c r="O1692" s="136"/>
    </row>
    <row r="1693" spans="1:15">
      <c r="A1693" s="77" t="s">
        <v>2245</v>
      </c>
      <c r="B1693" s="77" t="s">
        <v>2807</v>
      </c>
      <c r="C1693" s="3">
        <v>2183</v>
      </c>
      <c r="D1693" s="74" t="s">
        <v>563</v>
      </c>
      <c r="E1693" s="100">
        <v>311.11</v>
      </c>
      <c r="F1693" s="100">
        <v>0</v>
      </c>
      <c r="G1693" s="100">
        <v>0</v>
      </c>
      <c r="H1693" s="100">
        <v>0</v>
      </c>
      <c r="I1693" s="100">
        <v>0</v>
      </c>
      <c r="J1693" s="130">
        <v>311.11</v>
      </c>
      <c r="K1693" s="135" t="str">
        <f>IFERROR(VLOOKUP(C1693,'CEDARS School FRPL'!$C$4:$H$20003, 6, FALSE), "No")</f>
        <v>No</v>
      </c>
      <c r="L1693" s="94">
        <f>IFERROR(VLOOKUP($C1693,'CEDARS School FRPL'!$C$4:$G$20003,3,FALSE),"NO Enroll Rprtd")</f>
        <v>7.8200000000000006E-2</v>
      </c>
      <c r="N1693" s="167"/>
      <c r="O1693" s="136"/>
    </row>
    <row r="1694" spans="1:15">
      <c r="A1694" s="77" t="s">
        <v>2245</v>
      </c>
      <c r="B1694" s="77" t="s">
        <v>2807</v>
      </c>
      <c r="C1694" s="3">
        <v>2199</v>
      </c>
      <c r="D1694" s="74" t="s">
        <v>564</v>
      </c>
      <c r="E1694" s="100">
        <v>249.78</v>
      </c>
      <c r="F1694" s="100">
        <v>0</v>
      </c>
      <c r="G1694" s="100">
        <v>0</v>
      </c>
      <c r="H1694" s="100">
        <v>0</v>
      </c>
      <c r="I1694" s="100">
        <v>0</v>
      </c>
      <c r="J1694" s="130">
        <v>249.78</v>
      </c>
      <c r="K1694" s="135" t="str">
        <f>IFERROR(VLOOKUP(C1694,'CEDARS School FRPL'!$C$4:$H$20003, 6, FALSE), "No")</f>
        <v>Yes</v>
      </c>
      <c r="L1694" s="94">
        <f>IFERROR(VLOOKUP($C1694,'CEDARS School FRPL'!$C$4:$G$20003,3,FALSE),"NO Enroll Rprtd")</f>
        <v>0.45789999999999997</v>
      </c>
      <c r="N1694" s="167"/>
      <c r="O1694" s="136"/>
    </row>
    <row r="1695" spans="1:15">
      <c r="A1695" s="77" t="s">
        <v>2245</v>
      </c>
      <c r="B1695" s="77" t="s">
        <v>2807</v>
      </c>
      <c r="C1695" s="3">
        <v>2201</v>
      </c>
      <c r="D1695" s="74" t="s">
        <v>565</v>
      </c>
      <c r="E1695" s="100">
        <v>195.22</v>
      </c>
      <c r="F1695" s="100">
        <v>0</v>
      </c>
      <c r="G1695" s="100">
        <v>0</v>
      </c>
      <c r="H1695" s="100">
        <v>0</v>
      </c>
      <c r="I1695" s="100">
        <v>0</v>
      </c>
      <c r="J1695" s="130">
        <v>195.22</v>
      </c>
      <c r="K1695" s="135" t="str">
        <f>IFERROR(VLOOKUP(C1695,'CEDARS School FRPL'!$C$4:$H$20003, 6, FALSE), "No")</f>
        <v>No</v>
      </c>
      <c r="L1695" s="94">
        <f>IFERROR(VLOOKUP($C1695,'CEDARS School FRPL'!$C$4:$G$20003,3,FALSE),"NO Enroll Rprtd")</f>
        <v>7.8799999999999995E-2</v>
      </c>
      <c r="N1695" s="167"/>
      <c r="O1695" s="136"/>
    </row>
    <row r="1696" spans="1:15">
      <c r="A1696" s="77" t="s">
        <v>2245</v>
      </c>
      <c r="B1696" s="77" t="s">
        <v>2807</v>
      </c>
      <c r="C1696" s="3">
        <v>2209</v>
      </c>
      <c r="D1696" s="74" t="s">
        <v>566</v>
      </c>
      <c r="E1696" s="100">
        <v>548.5</v>
      </c>
      <c r="F1696" s="100">
        <v>0</v>
      </c>
      <c r="G1696" s="100">
        <v>0</v>
      </c>
      <c r="H1696" s="100">
        <v>0</v>
      </c>
      <c r="I1696" s="100">
        <v>0</v>
      </c>
      <c r="J1696" s="130">
        <v>548.5</v>
      </c>
      <c r="K1696" s="135" t="str">
        <f>IFERROR(VLOOKUP(C1696,'CEDARS School FRPL'!$C$4:$H$20003, 6, FALSE), "No")</f>
        <v>Yes</v>
      </c>
      <c r="L1696" s="94">
        <f>IFERROR(VLOOKUP($C1696,'CEDARS School FRPL'!$C$4:$G$20003,3,FALSE),"NO Enroll Rprtd")</f>
        <v>0.44900000000000001</v>
      </c>
      <c r="N1696" s="167"/>
      <c r="O1696" s="136"/>
    </row>
    <row r="1697" spans="1:15">
      <c r="A1697" s="77" t="s">
        <v>2245</v>
      </c>
      <c r="B1697" s="77" t="s">
        <v>2807</v>
      </c>
      <c r="C1697" s="3">
        <v>2220</v>
      </c>
      <c r="D1697" s="74" t="s">
        <v>567</v>
      </c>
      <c r="E1697" s="100">
        <v>1620.08</v>
      </c>
      <c r="F1697" s="100">
        <v>0</v>
      </c>
      <c r="G1697" s="100">
        <v>52.02</v>
      </c>
      <c r="H1697" s="100">
        <v>0</v>
      </c>
      <c r="I1697" s="100">
        <v>0</v>
      </c>
      <c r="J1697" s="130">
        <v>1672.1</v>
      </c>
      <c r="K1697" s="135" t="str">
        <f>IFERROR(VLOOKUP(C1697,'CEDARS School FRPL'!$C$4:$H$20003, 6, FALSE), "No")</f>
        <v>No</v>
      </c>
      <c r="L1697" s="94">
        <f>IFERROR(VLOOKUP($C1697,'CEDARS School FRPL'!$C$4:$G$20003,3,FALSE),"NO Enroll Rprtd")</f>
        <v>0.1036</v>
      </c>
      <c r="M1697" s="94"/>
      <c r="N1697" s="167"/>
      <c r="O1697" s="136"/>
    </row>
    <row r="1698" spans="1:15">
      <c r="A1698" s="74" t="s">
        <v>2245</v>
      </c>
      <c r="B1698" s="77" t="s">
        <v>2807</v>
      </c>
      <c r="C1698" s="3">
        <v>2234</v>
      </c>
      <c r="D1698" s="74" t="s">
        <v>568</v>
      </c>
      <c r="E1698" s="100">
        <v>1372.99</v>
      </c>
      <c r="F1698" s="100">
        <v>0</v>
      </c>
      <c r="G1698" s="100">
        <v>74.53</v>
      </c>
      <c r="H1698" s="100">
        <v>0</v>
      </c>
      <c r="I1698" s="100">
        <v>0</v>
      </c>
      <c r="J1698" s="130">
        <v>1447.52</v>
      </c>
      <c r="K1698" s="135" t="str">
        <f>IFERROR(VLOOKUP(C1698,'CEDARS School FRPL'!$C$4:$H$20003, 6, FALSE), "No")</f>
        <v>No</v>
      </c>
      <c r="L1698" s="94">
        <f>IFERROR(VLOOKUP($C1698,'CEDARS School FRPL'!$C$4:$G$20003,3,FALSE),"NO Enroll Rprtd")</f>
        <v>0.155</v>
      </c>
      <c r="N1698" s="167"/>
      <c r="O1698" s="136"/>
    </row>
    <row r="1699" spans="1:15">
      <c r="A1699" s="77" t="s">
        <v>2245</v>
      </c>
      <c r="B1699" s="77" t="s">
        <v>2807</v>
      </c>
      <c r="C1699" s="3">
        <v>2256</v>
      </c>
      <c r="D1699" s="74" t="s">
        <v>569</v>
      </c>
      <c r="E1699" s="100">
        <v>347.62</v>
      </c>
      <c r="F1699" s="100">
        <v>0</v>
      </c>
      <c r="G1699" s="100">
        <v>0</v>
      </c>
      <c r="H1699" s="100">
        <v>0</v>
      </c>
      <c r="I1699" s="100">
        <v>0</v>
      </c>
      <c r="J1699" s="130">
        <v>347.62</v>
      </c>
      <c r="K1699" s="135" t="str">
        <f>IFERROR(VLOOKUP(C1699,'CEDARS School FRPL'!$C$4:$H$20003, 6, FALSE), "No")</f>
        <v>No</v>
      </c>
      <c r="L1699" s="94">
        <f>IFERROR(VLOOKUP($C1699,'CEDARS School FRPL'!$C$4:$G$20003,3,FALSE),"NO Enroll Rprtd")</f>
        <v>0.29399999999999998</v>
      </c>
      <c r="N1699" s="167"/>
      <c r="O1699" s="136"/>
    </row>
    <row r="1700" spans="1:15">
      <c r="A1700" s="77" t="s">
        <v>2245</v>
      </c>
      <c r="B1700" s="77" t="s">
        <v>2807</v>
      </c>
      <c r="C1700" s="3">
        <v>2269</v>
      </c>
      <c r="D1700" s="74" t="s">
        <v>570</v>
      </c>
      <c r="E1700" s="100">
        <v>274.22000000000003</v>
      </c>
      <c r="F1700" s="100">
        <v>0</v>
      </c>
      <c r="G1700" s="100">
        <v>0</v>
      </c>
      <c r="H1700" s="100">
        <v>0</v>
      </c>
      <c r="I1700" s="100">
        <v>0</v>
      </c>
      <c r="J1700" s="130">
        <v>274.22000000000003</v>
      </c>
      <c r="K1700" s="135" t="str">
        <f>IFERROR(VLOOKUP(C1700,'CEDARS School FRPL'!$C$4:$H$20003, 6, FALSE), "No")</f>
        <v>Yes</v>
      </c>
      <c r="L1700" s="94">
        <f>IFERROR(VLOOKUP($C1700,'CEDARS School FRPL'!$C$4:$G$20003,3,FALSE),"NO Enroll Rprtd")</f>
        <v>0.4385</v>
      </c>
      <c r="N1700" s="167"/>
      <c r="O1700" s="136"/>
    </row>
    <row r="1701" spans="1:15">
      <c r="A1701" s="77" t="s">
        <v>2245</v>
      </c>
      <c r="B1701" s="77" t="s">
        <v>2807</v>
      </c>
      <c r="C1701" s="3">
        <v>2285</v>
      </c>
      <c r="D1701" s="74" t="s">
        <v>571</v>
      </c>
      <c r="E1701" s="100">
        <v>1441.84</v>
      </c>
      <c r="F1701" s="100">
        <v>0</v>
      </c>
      <c r="G1701" s="100">
        <v>74.08</v>
      </c>
      <c r="H1701" s="100">
        <v>0</v>
      </c>
      <c r="I1701" s="100">
        <v>0</v>
      </c>
      <c r="J1701" s="130">
        <v>1515.9199999999998</v>
      </c>
      <c r="K1701" s="135" t="str">
        <f>IFERROR(VLOOKUP(C1701,'CEDARS School FRPL'!$C$4:$H$20003, 6, FALSE), "No")</f>
        <v>No</v>
      </c>
      <c r="L1701" s="94">
        <f>IFERROR(VLOOKUP($C1701,'CEDARS School FRPL'!$C$4:$G$20003,3,FALSE),"NO Enroll Rprtd")</f>
        <v>0.14360000000000001</v>
      </c>
      <c r="N1701" s="167"/>
      <c r="O1701" s="136"/>
    </row>
    <row r="1702" spans="1:15">
      <c r="A1702" s="77" t="s">
        <v>2245</v>
      </c>
      <c r="B1702" s="77" t="s">
        <v>2807</v>
      </c>
      <c r="C1702" s="3">
        <v>2306</v>
      </c>
      <c r="D1702" s="74" t="s">
        <v>572</v>
      </c>
      <c r="E1702" s="100">
        <v>1304.9000000000001</v>
      </c>
      <c r="F1702" s="100">
        <v>0</v>
      </c>
      <c r="G1702" s="100">
        <v>149.73000000000002</v>
      </c>
      <c r="H1702" s="100">
        <v>0</v>
      </c>
      <c r="I1702" s="100">
        <v>0</v>
      </c>
      <c r="J1702" s="130">
        <v>1454.63</v>
      </c>
      <c r="K1702" s="135" t="str">
        <f>IFERROR(VLOOKUP(C1702,'CEDARS School FRPL'!$C$4:$H$20003, 6, FALSE), "No")</f>
        <v>No</v>
      </c>
      <c r="L1702" s="94">
        <f>IFERROR(VLOOKUP($C1702,'CEDARS School FRPL'!$C$4:$G$20003,3,FALSE),"NO Enroll Rprtd")</f>
        <v>0.3458</v>
      </c>
      <c r="M1702" s="94"/>
      <c r="N1702" s="167"/>
      <c r="O1702" s="136"/>
    </row>
    <row r="1703" spans="1:15">
      <c r="A1703" s="77" t="s">
        <v>2245</v>
      </c>
      <c r="B1703" s="77" t="s">
        <v>2807</v>
      </c>
      <c r="C1703" s="3">
        <v>2307</v>
      </c>
      <c r="D1703" s="74" t="s">
        <v>573</v>
      </c>
      <c r="E1703" s="100">
        <v>381.89</v>
      </c>
      <c r="F1703" s="100">
        <v>0</v>
      </c>
      <c r="G1703" s="100">
        <v>0</v>
      </c>
      <c r="H1703" s="100">
        <v>0</v>
      </c>
      <c r="I1703" s="100">
        <v>0</v>
      </c>
      <c r="J1703" s="130">
        <v>381.89</v>
      </c>
      <c r="K1703" s="135" t="str">
        <f>IFERROR(VLOOKUP(C1703,'CEDARS School FRPL'!$C$4:$H$20003, 6, FALSE), "No")</f>
        <v>Yes</v>
      </c>
      <c r="L1703" s="94">
        <f>IFERROR(VLOOKUP($C1703,'CEDARS School FRPL'!$C$4:$G$20003,3,FALSE),"NO Enroll Rprtd")</f>
        <v>0.63770000000000004</v>
      </c>
      <c r="N1703" s="167"/>
      <c r="O1703" s="136"/>
    </row>
    <row r="1704" spans="1:15">
      <c r="A1704" s="77" t="s">
        <v>2245</v>
      </c>
      <c r="B1704" s="77" t="s">
        <v>2807</v>
      </c>
      <c r="C1704" s="3">
        <v>2321</v>
      </c>
      <c r="D1704" s="74" t="s">
        <v>574</v>
      </c>
      <c r="E1704" s="100">
        <v>226.44</v>
      </c>
      <c r="F1704" s="100">
        <v>0</v>
      </c>
      <c r="G1704" s="100">
        <v>0</v>
      </c>
      <c r="H1704" s="100">
        <v>0</v>
      </c>
      <c r="I1704" s="100">
        <v>0</v>
      </c>
      <c r="J1704" s="130">
        <v>226.44</v>
      </c>
      <c r="K1704" s="135" t="str">
        <f>IFERROR(VLOOKUP(C1704,'CEDARS School FRPL'!$C$4:$H$20003, 6, FALSE), "No")</f>
        <v>Yes</v>
      </c>
      <c r="L1704" s="94">
        <f>IFERROR(VLOOKUP($C1704,'CEDARS School FRPL'!$C$4:$G$20003,3,FALSE),"NO Enroll Rprtd")</f>
        <v>0.60840000000000005</v>
      </c>
      <c r="N1704" s="167"/>
      <c r="O1704" s="136"/>
    </row>
    <row r="1705" spans="1:15">
      <c r="A1705" s="77" t="s">
        <v>2245</v>
      </c>
      <c r="B1705" s="77" t="s">
        <v>2807</v>
      </c>
      <c r="C1705" s="3">
        <v>2322</v>
      </c>
      <c r="D1705" s="74" t="s">
        <v>575</v>
      </c>
      <c r="E1705" s="100">
        <v>171.72</v>
      </c>
      <c r="F1705" s="100">
        <v>0</v>
      </c>
      <c r="G1705" s="100">
        <v>0</v>
      </c>
      <c r="H1705" s="100">
        <v>0</v>
      </c>
      <c r="I1705" s="100">
        <v>0</v>
      </c>
      <c r="J1705" s="130">
        <v>171.72</v>
      </c>
      <c r="K1705" s="135" t="str">
        <f>IFERROR(VLOOKUP(C1705,'CEDARS School FRPL'!$C$4:$H$20003, 6, FALSE), "No")</f>
        <v>No</v>
      </c>
      <c r="L1705" s="94">
        <f>IFERROR(VLOOKUP($C1705,'CEDARS School FRPL'!$C$4:$G$20003,3,FALSE),"NO Enroll Rprtd")</f>
        <v>8.0199999999999994E-2</v>
      </c>
      <c r="N1705" s="167"/>
      <c r="O1705" s="136"/>
    </row>
    <row r="1706" spans="1:15">
      <c r="A1706" s="77" t="s">
        <v>2245</v>
      </c>
      <c r="B1706" s="77" t="s">
        <v>2807</v>
      </c>
      <c r="C1706" s="3">
        <v>2353</v>
      </c>
      <c r="D1706" s="74" t="s">
        <v>576</v>
      </c>
      <c r="E1706" s="100">
        <v>400</v>
      </c>
      <c r="F1706" s="100">
        <v>0</v>
      </c>
      <c r="G1706" s="100">
        <v>0</v>
      </c>
      <c r="H1706" s="100">
        <v>0</v>
      </c>
      <c r="I1706" s="100">
        <v>0</v>
      </c>
      <c r="J1706" s="130">
        <v>400</v>
      </c>
      <c r="K1706" s="135" t="str">
        <f>IFERROR(VLOOKUP(C1706,'CEDARS School FRPL'!$C$4:$H$20003, 6, FALSE), "No")</f>
        <v>No</v>
      </c>
      <c r="L1706" s="94">
        <f>IFERROR(VLOOKUP($C1706,'CEDARS School FRPL'!$C$4:$G$20003,3,FALSE),"NO Enroll Rprtd")</f>
        <v>0.37030000000000002</v>
      </c>
      <c r="N1706" s="167"/>
      <c r="O1706" s="136"/>
    </row>
    <row r="1707" spans="1:15">
      <c r="A1707" s="77" t="s">
        <v>2245</v>
      </c>
      <c r="B1707" s="77" t="s">
        <v>2807</v>
      </c>
      <c r="C1707" s="3">
        <v>2371</v>
      </c>
      <c r="D1707" s="74" t="s">
        <v>577</v>
      </c>
      <c r="E1707" s="100">
        <v>988.14</v>
      </c>
      <c r="F1707" s="100">
        <v>0</v>
      </c>
      <c r="G1707" s="100">
        <v>0</v>
      </c>
      <c r="H1707" s="100">
        <v>0</v>
      </c>
      <c r="I1707" s="100">
        <v>0</v>
      </c>
      <c r="J1707" s="130">
        <v>988.14</v>
      </c>
      <c r="K1707" s="135" t="str">
        <f>IFERROR(VLOOKUP(C1707,'CEDARS School FRPL'!$C$4:$H$20003, 6, FALSE), "No")</f>
        <v>No</v>
      </c>
      <c r="L1707" s="94">
        <f>IFERROR(VLOOKUP($C1707,'CEDARS School FRPL'!$C$4:$G$20003,3,FALSE),"NO Enroll Rprtd")</f>
        <v>9.9500000000000005E-2</v>
      </c>
      <c r="N1707" s="167"/>
      <c r="O1707" s="136"/>
    </row>
    <row r="1708" spans="1:15">
      <c r="A1708" s="77" t="s">
        <v>2245</v>
      </c>
      <c r="B1708" s="77" t="s">
        <v>2807</v>
      </c>
      <c r="C1708" s="3">
        <v>2372</v>
      </c>
      <c r="D1708" s="74" t="s">
        <v>578</v>
      </c>
      <c r="E1708" s="100">
        <v>474.18</v>
      </c>
      <c r="F1708" s="100">
        <v>0</v>
      </c>
      <c r="G1708" s="100">
        <v>0</v>
      </c>
      <c r="H1708" s="100">
        <v>0</v>
      </c>
      <c r="I1708" s="100">
        <v>0</v>
      </c>
      <c r="J1708" s="130">
        <v>474.18</v>
      </c>
      <c r="K1708" s="135" t="str">
        <f>IFERROR(VLOOKUP(C1708,'CEDARS School FRPL'!$C$4:$H$20003, 6, FALSE), "No")</f>
        <v>No</v>
      </c>
      <c r="L1708" s="94">
        <f>IFERROR(VLOOKUP($C1708,'CEDARS School FRPL'!$C$4:$G$20003,3,FALSE),"NO Enroll Rprtd")</f>
        <v>3.9600000000000003E-2</v>
      </c>
      <c r="N1708" s="167"/>
      <c r="O1708" s="136"/>
    </row>
    <row r="1709" spans="1:15">
      <c r="A1709" s="77" t="s">
        <v>2245</v>
      </c>
      <c r="B1709" s="77" t="s">
        <v>2807</v>
      </c>
      <c r="C1709" s="3">
        <v>2392</v>
      </c>
      <c r="D1709" s="74" t="s">
        <v>579</v>
      </c>
      <c r="E1709" s="100">
        <v>730.23</v>
      </c>
      <c r="F1709" s="100">
        <v>0</v>
      </c>
      <c r="G1709" s="100">
        <v>124.24000000000001</v>
      </c>
      <c r="H1709" s="100">
        <v>0</v>
      </c>
      <c r="I1709" s="100">
        <v>0</v>
      </c>
      <c r="J1709" s="130">
        <v>854.47</v>
      </c>
      <c r="K1709" s="135" t="str">
        <f>IFERROR(VLOOKUP(C1709,'CEDARS School FRPL'!$C$4:$H$20003, 6, FALSE), "No")</f>
        <v>Yes</v>
      </c>
      <c r="L1709" s="94">
        <f>IFERROR(VLOOKUP($C1709,'CEDARS School FRPL'!$C$4:$G$20003,3,FALSE),"NO Enroll Rprtd")</f>
        <v>0.43490000000000001</v>
      </c>
      <c r="N1709" s="167"/>
      <c r="O1709" s="136"/>
    </row>
    <row r="1710" spans="1:15">
      <c r="A1710" s="77" t="s">
        <v>2245</v>
      </c>
      <c r="B1710" s="77" t="s">
        <v>2807</v>
      </c>
      <c r="C1710" s="3">
        <v>2435</v>
      </c>
      <c r="D1710" s="74" t="s">
        <v>580</v>
      </c>
      <c r="E1710" s="100">
        <v>1020.15</v>
      </c>
      <c r="F1710" s="100">
        <v>0</v>
      </c>
      <c r="G1710" s="100">
        <v>0</v>
      </c>
      <c r="H1710" s="100">
        <v>0</v>
      </c>
      <c r="I1710" s="100">
        <v>0</v>
      </c>
      <c r="J1710" s="130">
        <v>1020.15</v>
      </c>
      <c r="K1710" s="135" t="str">
        <f>IFERROR(VLOOKUP(C1710,'CEDARS School FRPL'!$C$4:$H$20003, 6, FALSE), "No")</f>
        <v>No</v>
      </c>
      <c r="L1710" s="94">
        <f>IFERROR(VLOOKUP($C1710,'CEDARS School FRPL'!$C$4:$G$20003,3,FALSE),"NO Enroll Rprtd")</f>
        <v>0.14779999999999999</v>
      </c>
      <c r="N1710" s="167"/>
      <c r="O1710" s="136"/>
    </row>
    <row r="1711" spans="1:15">
      <c r="A1711" s="77" t="s">
        <v>2245</v>
      </c>
      <c r="B1711" s="77" t="s">
        <v>2807</v>
      </c>
      <c r="C1711" s="3">
        <v>2437</v>
      </c>
      <c r="D1711" s="74" t="s">
        <v>581</v>
      </c>
      <c r="E1711" s="100">
        <v>276.56</v>
      </c>
      <c r="F1711" s="100">
        <v>0</v>
      </c>
      <c r="G1711" s="100">
        <v>0</v>
      </c>
      <c r="H1711" s="100">
        <v>0</v>
      </c>
      <c r="I1711" s="100">
        <v>0</v>
      </c>
      <c r="J1711" s="130">
        <v>276.56</v>
      </c>
      <c r="K1711" s="135" t="str">
        <f>IFERROR(VLOOKUP(C1711,'CEDARS School FRPL'!$C$4:$H$20003, 6, FALSE), "No")</f>
        <v>No</v>
      </c>
      <c r="L1711" s="94">
        <f>IFERROR(VLOOKUP($C1711,'CEDARS School FRPL'!$C$4:$G$20003,3,FALSE),"NO Enroll Rprtd")</f>
        <v>0.26590000000000003</v>
      </c>
      <c r="N1711" s="167"/>
      <c r="O1711" s="136"/>
    </row>
    <row r="1712" spans="1:15">
      <c r="A1712" s="77" t="s">
        <v>2245</v>
      </c>
      <c r="B1712" s="77" t="s">
        <v>2807</v>
      </c>
      <c r="C1712" s="3">
        <v>2450</v>
      </c>
      <c r="D1712" s="74" t="s">
        <v>582</v>
      </c>
      <c r="E1712" s="100">
        <v>337.56</v>
      </c>
      <c r="F1712" s="100">
        <v>0</v>
      </c>
      <c r="G1712" s="100">
        <v>0</v>
      </c>
      <c r="H1712" s="100">
        <v>0</v>
      </c>
      <c r="I1712" s="100">
        <v>0</v>
      </c>
      <c r="J1712" s="130">
        <v>337.56</v>
      </c>
      <c r="K1712" s="135" t="str">
        <f>IFERROR(VLOOKUP(C1712,'CEDARS School FRPL'!$C$4:$H$20003, 6, FALSE), "No")</f>
        <v>No</v>
      </c>
      <c r="L1712" s="94">
        <f>IFERROR(VLOOKUP($C1712,'CEDARS School FRPL'!$C$4:$G$20003,3,FALSE),"NO Enroll Rprtd")</f>
        <v>0.1855</v>
      </c>
      <c r="N1712" s="167"/>
      <c r="O1712" s="136"/>
    </row>
    <row r="1713" spans="1:15">
      <c r="A1713" s="77" t="s">
        <v>2245</v>
      </c>
      <c r="B1713" s="77" t="s">
        <v>2807</v>
      </c>
      <c r="C1713" s="3">
        <v>2462</v>
      </c>
      <c r="D1713" s="74" t="s">
        <v>583</v>
      </c>
      <c r="E1713" s="100">
        <v>530.44000000000005</v>
      </c>
      <c r="F1713" s="100">
        <v>0</v>
      </c>
      <c r="G1713" s="100">
        <v>0</v>
      </c>
      <c r="H1713" s="100">
        <v>0</v>
      </c>
      <c r="I1713" s="100">
        <v>0</v>
      </c>
      <c r="J1713" s="130">
        <v>530.44000000000005</v>
      </c>
      <c r="K1713" s="135" t="str">
        <f>IFERROR(VLOOKUP(C1713,'CEDARS School FRPL'!$C$4:$H$20003, 6, FALSE), "No")</f>
        <v>No</v>
      </c>
      <c r="L1713" s="94">
        <f>IFERROR(VLOOKUP($C1713,'CEDARS School FRPL'!$C$4:$G$20003,3,FALSE),"NO Enroll Rprtd")</f>
        <v>8.4599999999999995E-2</v>
      </c>
      <c r="N1713" s="167"/>
      <c r="O1713" s="136"/>
    </row>
    <row r="1714" spans="1:15">
      <c r="A1714" s="77" t="s">
        <v>2245</v>
      </c>
      <c r="B1714" s="77" t="s">
        <v>2807</v>
      </c>
      <c r="C1714" s="3">
        <v>2645</v>
      </c>
      <c r="D1714" s="74" t="s">
        <v>584</v>
      </c>
      <c r="E1714" s="100">
        <v>348.44</v>
      </c>
      <c r="F1714" s="100">
        <v>0</v>
      </c>
      <c r="G1714" s="100">
        <v>0</v>
      </c>
      <c r="H1714" s="100">
        <v>0</v>
      </c>
      <c r="I1714" s="100">
        <v>0</v>
      </c>
      <c r="J1714" s="130">
        <v>348.44</v>
      </c>
      <c r="K1714" s="135" t="str">
        <f>IFERROR(VLOOKUP(C1714,'CEDARS School FRPL'!$C$4:$H$20003, 6, FALSE), "No")</f>
        <v>Yes</v>
      </c>
      <c r="L1714" s="94">
        <f>IFERROR(VLOOKUP($C1714,'CEDARS School FRPL'!$C$4:$G$20003,3,FALSE),"NO Enroll Rprtd")</f>
        <v>0.6976</v>
      </c>
      <c r="N1714" s="167"/>
      <c r="O1714" s="136"/>
    </row>
    <row r="1715" spans="1:15">
      <c r="A1715" s="77" t="s">
        <v>2245</v>
      </c>
      <c r="B1715" s="77" t="s">
        <v>2807</v>
      </c>
      <c r="C1715" s="3">
        <v>2667</v>
      </c>
      <c r="D1715" s="74" t="s">
        <v>585</v>
      </c>
      <c r="E1715" s="100">
        <v>295.08999999999997</v>
      </c>
      <c r="F1715" s="100">
        <v>0</v>
      </c>
      <c r="G1715" s="100">
        <v>0</v>
      </c>
      <c r="H1715" s="100">
        <v>0</v>
      </c>
      <c r="I1715" s="100">
        <v>0</v>
      </c>
      <c r="J1715" s="130">
        <v>295.08999999999997</v>
      </c>
      <c r="K1715" s="135" t="str">
        <f>IFERROR(VLOOKUP(C1715,'CEDARS School FRPL'!$C$4:$H$20003, 6, FALSE), "No")</f>
        <v>No</v>
      </c>
      <c r="L1715" s="94">
        <f>IFERROR(VLOOKUP($C1715,'CEDARS School FRPL'!$C$4:$G$20003,3,FALSE),"NO Enroll Rprtd")</f>
        <v>9.7799999999999998E-2</v>
      </c>
      <c r="N1715" s="167"/>
      <c r="O1715" s="136"/>
    </row>
    <row r="1716" spans="1:15">
      <c r="A1716" s="77" t="s">
        <v>2245</v>
      </c>
      <c r="B1716" s="77" t="s">
        <v>2807</v>
      </c>
      <c r="C1716" s="3">
        <v>2729</v>
      </c>
      <c r="D1716" s="74" t="s">
        <v>586</v>
      </c>
      <c r="E1716" s="100">
        <v>1025.22</v>
      </c>
      <c r="F1716" s="100">
        <v>0</v>
      </c>
      <c r="G1716" s="100">
        <v>0</v>
      </c>
      <c r="H1716" s="100">
        <v>0</v>
      </c>
      <c r="I1716" s="100">
        <v>0</v>
      </c>
      <c r="J1716" s="130">
        <v>1025.22</v>
      </c>
      <c r="K1716" s="135" t="str">
        <f>IFERROR(VLOOKUP(C1716,'CEDARS School FRPL'!$C$4:$H$20003, 6, FALSE), "No")</f>
        <v>No</v>
      </c>
      <c r="L1716" s="94">
        <f>IFERROR(VLOOKUP($C1716,'CEDARS School FRPL'!$C$4:$G$20003,3,FALSE),"NO Enroll Rprtd")</f>
        <v>0.13420000000000001</v>
      </c>
      <c r="N1716" s="167"/>
      <c r="O1716" s="136"/>
    </row>
    <row r="1717" spans="1:15">
      <c r="A1717" s="77" t="s">
        <v>2245</v>
      </c>
      <c r="B1717" s="77" t="s">
        <v>2807</v>
      </c>
      <c r="C1717" s="3">
        <v>2730</v>
      </c>
      <c r="D1717" s="74" t="s">
        <v>587</v>
      </c>
      <c r="E1717" s="100">
        <v>473</v>
      </c>
      <c r="F1717" s="100">
        <v>0</v>
      </c>
      <c r="G1717" s="100">
        <v>0</v>
      </c>
      <c r="H1717" s="100">
        <v>0</v>
      </c>
      <c r="I1717" s="100">
        <v>0</v>
      </c>
      <c r="J1717" s="130">
        <v>473</v>
      </c>
      <c r="K1717" s="135" t="str">
        <f>IFERROR(VLOOKUP(C1717,'CEDARS School FRPL'!$C$4:$H$20003, 6, FALSE), "No")</f>
        <v>No</v>
      </c>
      <c r="L1717" s="94">
        <f>IFERROR(VLOOKUP($C1717,'CEDARS School FRPL'!$C$4:$G$20003,3,FALSE),"NO Enroll Rprtd")</f>
        <v>0.1704</v>
      </c>
      <c r="N1717" s="167"/>
      <c r="O1717" s="136"/>
    </row>
    <row r="1718" spans="1:15">
      <c r="A1718" s="77" t="s">
        <v>2245</v>
      </c>
      <c r="B1718" s="77" t="s">
        <v>2807</v>
      </c>
      <c r="C1718" s="3">
        <v>2733</v>
      </c>
      <c r="D1718" s="74" t="s">
        <v>588</v>
      </c>
      <c r="E1718" s="100">
        <v>512.11</v>
      </c>
      <c r="F1718" s="100">
        <v>0</v>
      </c>
      <c r="G1718" s="100">
        <v>0</v>
      </c>
      <c r="H1718" s="100">
        <v>0</v>
      </c>
      <c r="I1718" s="100">
        <v>0</v>
      </c>
      <c r="J1718" s="130">
        <v>512.11</v>
      </c>
      <c r="K1718" s="135" t="str">
        <f>IFERROR(VLOOKUP(C1718,'CEDARS School FRPL'!$C$4:$H$20003, 6, FALSE), "No")</f>
        <v>No</v>
      </c>
      <c r="L1718" s="94">
        <f>IFERROR(VLOOKUP($C1718,'CEDARS School FRPL'!$C$4:$G$20003,3,FALSE),"NO Enroll Rprtd")</f>
        <v>0.1221</v>
      </c>
      <c r="N1718" s="167"/>
      <c r="O1718" s="136"/>
    </row>
    <row r="1719" spans="1:15">
      <c r="A1719" s="77" t="s">
        <v>2245</v>
      </c>
      <c r="B1719" s="77" t="s">
        <v>2807</v>
      </c>
      <c r="C1719" s="3">
        <v>2838</v>
      </c>
      <c r="D1719" s="74" t="s">
        <v>589</v>
      </c>
      <c r="E1719" s="100">
        <v>439.98</v>
      </c>
      <c r="F1719" s="100">
        <v>0</v>
      </c>
      <c r="G1719" s="100">
        <v>0</v>
      </c>
      <c r="H1719" s="100">
        <v>0</v>
      </c>
      <c r="I1719" s="100">
        <v>0</v>
      </c>
      <c r="J1719" s="130">
        <v>439.98</v>
      </c>
      <c r="K1719" s="135" t="str">
        <f>IFERROR(VLOOKUP(C1719,'CEDARS School FRPL'!$C$4:$H$20003, 6, FALSE), "No")</f>
        <v>No</v>
      </c>
      <c r="L1719" s="94">
        <f>IFERROR(VLOOKUP($C1719,'CEDARS School FRPL'!$C$4:$G$20003,3,FALSE),"NO Enroll Rprtd")</f>
        <v>5.8299999999999998E-2</v>
      </c>
      <c r="N1719" s="167"/>
      <c r="O1719" s="136"/>
    </row>
    <row r="1720" spans="1:15">
      <c r="A1720" s="77" t="s">
        <v>2245</v>
      </c>
      <c r="B1720" s="77" t="s">
        <v>2807</v>
      </c>
      <c r="C1720" s="3">
        <v>2839</v>
      </c>
      <c r="D1720" s="74" t="s">
        <v>590</v>
      </c>
      <c r="E1720" s="100">
        <v>726.16</v>
      </c>
      <c r="F1720" s="100">
        <v>0</v>
      </c>
      <c r="G1720" s="100">
        <v>0</v>
      </c>
      <c r="H1720" s="100">
        <v>0</v>
      </c>
      <c r="I1720" s="100">
        <v>0</v>
      </c>
      <c r="J1720" s="130">
        <v>726.16</v>
      </c>
      <c r="K1720" s="135" t="str">
        <f>IFERROR(VLOOKUP(C1720,'CEDARS School FRPL'!$C$4:$H$20003, 6, FALSE), "No")</f>
        <v>Yes</v>
      </c>
      <c r="L1720" s="94">
        <f>IFERROR(VLOOKUP($C1720,'CEDARS School FRPL'!$C$4:$G$20003,3,FALSE),"NO Enroll Rprtd")</f>
        <v>0.49490000000000001</v>
      </c>
      <c r="N1720" s="167"/>
      <c r="O1720" s="136"/>
    </row>
    <row r="1721" spans="1:15">
      <c r="A1721" s="77" t="s">
        <v>2245</v>
      </c>
      <c r="B1721" s="77" t="s">
        <v>2807</v>
      </c>
      <c r="C1721" s="3">
        <v>2975</v>
      </c>
      <c r="D1721" s="74" t="s">
        <v>591</v>
      </c>
      <c r="E1721" s="100">
        <v>247.56</v>
      </c>
      <c r="F1721" s="100">
        <v>0</v>
      </c>
      <c r="G1721" s="100">
        <v>0</v>
      </c>
      <c r="H1721" s="100">
        <v>0</v>
      </c>
      <c r="I1721" s="100">
        <v>0</v>
      </c>
      <c r="J1721" s="130">
        <v>247.56</v>
      </c>
      <c r="K1721" s="135" t="str">
        <f>IFERROR(VLOOKUP(C1721,'CEDARS School FRPL'!$C$4:$H$20003, 6, FALSE), "No")</f>
        <v>No</v>
      </c>
      <c r="L1721" s="94">
        <f>IFERROR(VLOOKUP($C1721,'CEDARS School FRPL'!$C$4:$G$20003,3,FALSE),"NO Enroll Rprtd")</f>
        <v>0.38640000000000002</v>
      </c>
      <c r="N1721" s="167"/>
      <c r="O1721" s="136"/>
    </row>
    <row r="1722" spans="1:15">
      <c r="A1722" s="77" t="s">
        <v>2245</v>
      </c>
      <c r="B1722" s="77" t="s">
        <v>2807</v>
      </c>
      <c r="C1722" s="3">
        <v>2976</v>
      </c>
      <c r="D1722" s="74" t="s">
        <v>592</v>
      </c>
      <c r="E1722" s="100">
        <v>438.11</v>
      </c>
      <c r="F1722" s="100">
        <v>0</v>
      </c>
      <c r="G1722" s="100">
        <v>0</v>
      </c>
      <c r="H1722" s="100">
        <v>0</v>
      </c>
      <c r="I1722" s="100">
        <v>0</v>
      </c>
      <c r="J1722" s="130">
        <v>438.11</v>
      </c>
      <c r="K1722" s="135" t="str">
        <f>IFERROR(VLOOKUP(C1722,'CEDARS School FRPL'!$C$4:$H$20003, 6, FALSE), "No")</f>
        <v>Yes</v>
      </c>
      <c r="L1722" s="94">
        <f>IFERROR(VLOOKUP($C1722,'CEDARS School FRPL'!$C$4:$G$20003,3,FALSE),"NO Enroll Rprtd")</f>
        <v>0.40860000000000002</v>
      </c>
      <c r="N1722" s="167"/>
      <c r="O1722" s="136"/>
    </row>
    <row r="1723" spans="1:15">
      <c r="A1723" s="77" t="s">
        <v>2245</v>
      </c>
      <c r="B1723" s="77" t="s">
        <v>2807</v>
      </c>
      <c r="C1723" s="3">
        <v>2977</v>
      </c>
      <c r="D1723" s="74" t="s">
        <v>593</v>
      </c>
      <c r="E1723" s="100">
        <v>266.11</v>
      </c>
      <c r="F1723" s="100">
        <v>0</v>
      </c>
      <c r="G1723" s="100">
        <v>0</v>
      </c>
      <c r="H1723" s="100">
        <v>0</v>
      </c>
      <c r="I1723" s="100">
        <v>0</v>
      </c>
      <c r="J1723" s="130">
        <v>266.11</v>
      </c>
      <c r="K1723" s="135" t="str">
        <f>IFERROR(VLOOKUP(C1723,'CEDARS School FRPL'!$C$4:$H$20003, 6, FALSE), "No")</f>
        <v>No</v>
      </c>
      <c r="L1723" s="94">
        <f>IFERROR(VLOOKUP($C1723,'CEDARS School FRPL'!$C$4:$G$20003,3,FALSE),"NO Enroll Rprtd")</f>
        <v>0.27560000000000001</v>
      </c>
      <c r="N1723" s="167"/>
      <c r="O1723" s="136"/>
    </row>
    <row r="1724" spans="1:15">
      <c r="A1724" s="77" t="s">
        <v>2245</v>
      </c>
      <c r="B1724" s="77" t="s">
        <v>2807</v>
      </c>
      <c r="C1724" s="3">
        <v>3026</v>
      </c>
      <c r="D1724" s="74" t="s">
        <v>594</v>
      </c>
      <c r="E1724" s="100">
        <v>331.44</v>
      </c>
      <c r="F1724" s="100">
        <v>0</v>
      </c>
      <c r="G1724" s="100">
        <v>0</v>
      </c>
      <c r="H1724" s="100">
        <v>0</v>
      </c>
      <c r="I1724" s="100">
        <v>0</v>
      </c>
      <c r="J1724" s="130">
        <v>331.44</v>
      </c>
      <c r="K1724" s="135" t="str">
        <f>IFERROR(VLOOKUP(C1724,'CEDARS School FRPL'!$C$4:$H$20003, 6, FALSE), "No")</f>
        <v>No</v>
      </c>
      <c r="L1724" s="94">
        <f>IFERROR(VLOOKUP($C1724,'CEDARS School FRPL'!$C$4:$G$20003,3,FALSE),"NO Enroll Rprtd")</f>
        <v>8.2699999999999996E-2</v>
      </c>
      <c r="N1724" s="167"/>
      <c r="O1724" s="136"/>
    </row>
    <row r="1725" spans="1:15">
      <c r="A1725" s="77" t="s">
        <v>2245</v>
      </c>
      <c r="B1725" s="77" t="s">
        <v>2807</v>
      </c>
      <c r="C1725" s="3">
        <v>3027</v>
      </c>
      <c r="D1725" s="74" t="s">
        <v>3211</v>
      </c>
      <c r="E1725" s="100">
        <v>237.78</v>
      </c>
      <c r="F1725" s="100">
        <v>0</v>
      </c>
      <c r="G1725" s="100">
        <v>0</v>
      </c>
      <c r="H1725" s="100">
        <v>0</v>
      </c>
      <c r="I1725" s="100">
        <v>0</v>
      </c>
      <c r="J1725" s="130">
        <v>237.78</v>
      </c>
      <c r="K1725" s="135" t="str">
        <f>IFERROR(VLOOKUP(C1725,'CEDARS School FRPL'!$C$4:$H$20003, 6, FALSE), "No")</f>
        <v>Yes</v>
      </c>
      <c r="L1725" s="94">
        <f>IFERROR(VLOOKUP($C1725,'CEDARS School FRPL'!$C$4:$G$20003,3,FALSE),"NO Enroll Rprtd")</f>
        <v>0.4098</v>
      </c>
      <c r="N1725" s="167"/>
      <c r="O1725" s="136"/>
    </row>
    <row r="1726" spans="1:15">
      <c r="A1726" s="77" t="s">
        <v>2245</v>
      </c>
      <c r="B1726" s="77" t="s">
        <v>2807</v>
      </c>
      <c r="C1726" s="3">
        <v>3028</v>
      </c>
      <c r="D1726" s="74" t="s">
        <v>188</v>
      </c>
      <c r="E1726" s="100">
        <v>198.11</v>
      </c>
      <c r="F1726" s="100">
        <v>0</v>
      </c>
      <c r="G1726" s="100">
        <v>0</v>
      </c>
      <c r="H1726" s="100">
        <v>0</v>
      </c>
      <c r="I1726" s="100">
        <v>0</v>
      </c>
      <c r="J1726" s="130">
        <v>198.11</v>
      </c>
      <c r="K1726" s="135" t="str">
        <f>IFERROR(VLOOKUP(C1726,'CEDARS School FRPL'!$C$4:$H$20003, 6, FALSE), "No")</f>
        <v>No</v>
      </c>
      <c r="L1726" s="94">
        <f>IFERROR(VLOOKUP($C1726,'CEDARS School FRPL'!$C$4:$G$20003,3,FALSE),"NO Enroll Rprtd")</f>
        <v>0.25009999999999999</v>
      </c>
      <c r="N1726" s="167"/>
      <c r="O1726" s="136"/>
    </row>
    <row r="1727" spans="1:15">
      <c r="A1727" t="s">
        <v>2245</v>
      </c>
      <c r="B1727" s="77" t="s">
        <v>2807</v>
      </c>
      <c r="C1727" s="3">
        <v>3095</v>
      </c>
      <c r="D1727" s="74" t="s">
        <v>595</v>
      </c>
      <c r="E1727" s="100">
        <v>759.56</v>
      </c>
      <c r="F1727" s="100">
        <v>0</v>
      </c>
      <c r="G1727" s="100">
        <v>0</v>
      </c>
      <c r="H1727" s="100">
        <v>0</v>
      </c>
      <c r="I1727" s="100">
        <v>0</v>
      </c>
      <c r="J1727" s="130">
        <v>759.56</v>
      </c>
      <c r="K1727" s="135" t="str">
        <f>IFERROR(VLOOKUP(C1727,'CEDARS School FRPL'!$C$4:$H$20003, 6, FALSE), "No")</f>
        <v>Yes</v>
      </c>
      <c r="L1727" s="94">
        <f>IFERROR(VLOOKUP($C1727,'CEDARS School FRPL'!$C$4:$G$20003,3,FALSE),"NO Enroll Rprtd")</f>
        <v>0.50590000000000002</v>
      </c>
      <c r="N1727" s="167"/>
      <c r="O1727" s="136"/>
    </row>
    <row r="1728" spans="1:15">
      <c r="A1728" s="77" t="s">
        <v>2245</v>
      </c>
      <c r="B1728" s="77" t="s">
        <v>2807</v>
      </c>
      <c r="C1728" s="3">
        <v>3096</v>
      </c>
      <c r="D1728" s="74" t="s">
        <v>596</v>
      </c>
      <c r="E1728" s="100">
        <v>1005.78</v>
      </c>
      <c r="F1728" s="100">
        <v>0</v>
      </c>
      <c r="G1728" s="100">
        <v>145.96</v>
      </c>
      <c r="H1728" s="100">
        <v>0</v>
      </c>
      <c r="I1728" s="100">
        <v>0</v>
      </c>
      <c r="J1728" s="130">
        <v>1151.74</v>
      </c>
      <c r="K1728" s="135" t="str">
        <f>IFERROR(VLOOKUP(C1728,'CEDARS School FRPL'!$C$4:$H$20003, 6, FALSE), "No")</f>
        <v>Yes</v>
      </c>
      <c r="L1728" s="94">
        <f>IFERROR(VLOOKUP($C1728,'CEDARS School FRPL'!$C$4:$G$20003,3,FALSE),"NO Enroll Rprtd")</f>
        <v>0.47570000000000001</v>
      </c>
      <c r="N1728" s="167"/>
      <c r="O1728" s="136"/>
    </row>
    <row r="1729" spans="1:15">
      <c r="A1729" s="77" t="s">
        <v>2245</v>
      </c>
      <c r="B1729" s="77" t="s">
        <v>2807</v>
      </c>
      <c r="C1729" s="3">
        <v>3157</v>
      </c>
      <c r="D1729" s="74" t="s">
        <v>597</v>
      </c>
      <c r="E1729" s="100">
        <v>255.54</v>
      </c>
      <c r="F1729" s="100">
        <v>0</v>
      </c>
      <c r="G1729" s="100">
        <v>0</v>
      </c>
      <c r="H1729" s="100">
        <v>0</v>
      </c>
      <c r="I1729" s="100">
        <v>0</v>
      </c>
      <c r="J1729" s="130">
        <v>255.54</v>
      </c>
      <c r="K1729" s="135" t="str">
        <f>IFERROR(VLOOKUP(C1729,'CEDARS School FRPL'!$C$4:$H$20003, 6, FALSE), "No")</f>
        <v>Yes</v>
      </c>
      <c r="L1729" s="94">
        <f>IFERROR(VLOOKUP($C1729,'CEDARS School FRPL'!$C$4:$G$20003,3,FALSE),"NO Enroll Rprtd")</f>
        <v>0.50529999999999997</v>
      </c>
      <c r="N1729" s="167"/>
      <c r="O1729" s="136"/>
    </row>
    <row r="1730" spans="1:15">
      <c r="A1730" s="77" t="s">
        <v>2245</v>
      </c>
      <c r="B1730" s="77" t="s">
        <v>2807</v>
      </c>
      <c r="C1730" s="3">
        <v>3218</v>
      </c>
      <c r="D1730" s="74" t="s">
        <v>598</v>
      </c>
      <c r="E1730" s="100">
        <v>327.78</v>
      </c>
      <c r="F1730" s="100">
        <v>0</v>
      </c>
      <c r="G1730" s="100">
        <v>0</v>
      </c>
      <c r="H1730" s="100">
        <v>0</v>
      </c>
      <c r="I1730" s="100">
        <v>0</v>
      </c>
      <c r="J1730" s="130">
        <v>327.78</v>
      </c>
      <c r="K1730" s="135" t="str">
        <f>IFERROR(VLOOKUP(C1730,'CEDARS School FRPL'!$C$4:$H$20003, 6, FALSE), "No")</f>
        <v>No</v>
      </c>
      <c r="L1730" s="94">
        <f>IFERROR(VLOOKUP($C1730,'CEDARS School FRPL'!$C$4:$G$20003,3,FALSE),"NO Enroll Rprtd")</f>
        <v>0.10879999999999999</v>
      </c>
      <c r="N1730" s="167"/>
      <c r="O1730" s="136"/>
    </row>
    <row r="1731" spans="1:15">
      <c r="A1731" s="77" t="s">
        <v>2245</v>
      </c>
      <c r="B1731" s="77" t="s">
        <v>2807</v>
      </c>
      <c r="C1731" s="3">
        <v>3276</v>
      </c>
      <c r="D1731" s="74" t="s">
        <v>599</v>
      </c>
      <c r="E1731" s="100">
        <v>1274</v>
      </c>
      <c r="F1731" s="100">
        <v>0</v>
      </c>
      <c r="G1731" s="100">
        <v>94.820000000000007</v>
      </c>
      <c r="H1731" s="100">
        <v>0</v>
      </c>
      <c r="I1731" s="100">
        <v>0</v>
      </c>
      <c r="J1731" s="130">
        <v>1368.82</v>
      </c>
      <c r="K1731" s="135" t="str">
        <f>IFERROR(VLOOKUP(C1731,'CEDARS School FRPL'!$C$4:$H$20003, 6, FALSE), "No")</f>
        <v>No</v>
      </c>
      <c r="L1731" s="94">
        <f>IFERROR(VLOOKUP($C1731,'CEDARS School FRPL'!$C$4:$G$20003,3,FALSE),"NO Enroll Rprtd")</f>
        <v>0.27029999999999998</v>
      </c>
      <c r="N1731" s="167"/>
      <c r="O1731" s="136"/>
    </row>
    <row r="1732" spans="1:15">
      <c r="A1732" s="77" t="s">
        <v>2245</v>
      </c>
      <c r="B1732" s="77" t="s">
        <v>2807</v>
      </c>
      <c r="C1732" s="3">
        <v>3277</v>
      </c>
      <c r="D1732" s="74" t="s">
        <v>600</v>
      </c>
      <c r="E1732" s="100">
        <v>635.83000000000004</v>
      </c>
      <c r="F1732" s="100">
        <v>0</v>
      </c>
      <c r="G1732" s="100">
        <v>0</v>
      </c>
      <c r="H1732" s="100">
        <v>0</v>
      </c>
      <c r="I1732" s="100">
        <v>0</v>
      </c>
      <c r="J1732" s="130">
        <v>635.83000000000004</v>
      </c>
      <c r="K1732" s="135" t="str">
        <f>IFERROR(VLOOKUP(C1732,'CEDARS School FRPL'!$C$4:$H$20003, 6, FALSE), "No")</f>
        <v>No</v>
      </c>
      <c r="L1732" s="94">
        <f>IFERROR(VLOOKUP($C1732,'CEDARS School FRPL'!$C$4:$G$20003,3,FALSE),"NO Enroll Rprtd")</f>
        <v>0.13350000000000001</v>
      </c>
      <c r="N1732" s="167"/>
      <c r="O1732" s="136"/>
    </row>
    <row r="1733" spans="1:15">
      <c r="A1733" s="77" t="s">
        <v>2245</v>
      </c>
      <c r="B1733" s="77" t="s">
        <v>2807</v>
      </c>
      <c r="C1733" s="3">
        <v>3327</v>
      </c>
      <c r="D1733" s="74" t="s">
        <v>601</v>
      </c>
      <c r="E1733" s="100">
        <v>737.87</v>
      </c>
      <c r="F1733" s="100">
        <v>0</v>
      </c>
      <c r="G1733" s="100">
        <v>73.13</v>
      </c>
      <c r="H1733" s="100">
        <v>0</v>
      </c>
      <c r="I1733" s="100">
        <v>0</v>
      </c>
      <c r="J1733" s="130">
        <v>811</v>
      </c>
      <c r="K1733" s="135" t="str">
        <f>IFERROR(VLOOKUP(C1733,'CEDARS School FRPL'!$C$4:$H$20003, 6, FALSE), "No")</f>
        <v>Yes</v>
      </c>
      <c r="L1733" s="94">
        <f>IFERROR(VLOOKUP($C1733,'CEDARS School FRPL'!$C$4:$G$20003,3,FALSE),"NO Enroll Rprtd")</f>
        <v>0.61550000000000005</v>
      </c>
      <c r="N1733" s="167"/>
      <c r="O1733" s="136"/>
    </row>
    <row r="1734" spans="1:15">
      <c r="A1734" s="77" t="s">
        <v>2245</v>
      </c>
      <c r="B1734" s="77" t="s">
        <v>2807</v>
      </c>
      <c r="C1734" s="3">
        <v>3378</v>
      </c>
      <c r="D1734" s="74" t="s">
        <v>602</v>
      </c>
      <c r="E1734" s="100">
        <v>269.44</v>
      </c>
      <c r="F1734" s="100">
        <v>0</v>
      </c>
      <c r="G1734" s="100">
        <v>0</v>
      </c>
      <c r="H1734" s="100">
        <v>0</v>
      </c>
      <c r="I1734" s="100">
        <v>0</v>
      </c>
      <c r="J1734" s="130">
        <v>269.44</v>
      </c>
      <c r="K1734" s="135" t="str">
        <f>IFERROR(VLOOKUP(C1734,'CEDARS School FRPL'!$C$4:$H$20003, 6, FALSE), "No")</f>
        <v>Yes</v>
      </c>
      <c r="L1734" s="94">
        <f>IFERROR(VLOOKUP($C1734,'CEDARS School FRPL'!$C$4:$G$20003,3,FALSE),"NO Enroll Rprtd")</f>
        <v>0.37259999999999999</v>
      </c>
      <c r="N1734" s="167"/>
      <c r="O1734" s="136"/>
    </row>
    <row r="1735" spans="1:15">
      <c r="A1735" s="77" t="s">
        <v>2245</v>
      </c>
      <c r="B1735" s="77" t="s">
        <v>2807</v>
      </c>
      <c r="C1735" s="3">
        <v>3380</v>
      </c>
      <c r="D1735" s="74" t="s">
        <v>603</v>
      </c>
      <c r="E1735" s="100">
        <v>164.64</v>
      </c>
      <c r="F1735" s="100">
        <v>0</v>
      </c>
      <c r="G1735" s="100">
        <v>0</v>
      </c>
      <c r="H1735" s="100">
        <v>0</v>
      </c>
      <c r="I1735" s="100">
        <v>0</v>
      </c>
      <c r="J1735" s="130">
        <v>164.64</v>
      </c>
      <c r="K1735" s="135" t="str">
        <f>IFERROR(VLOOKUP(C1735,'CEDARS School FRPL'!$C$4:$H$20003, 6, FALSE), "No")</f>
        <v>Yes</v>
      </c>
      <c r="L1735" s="94">
        <f>IFERROR(VLOOKUP($C1735,'CEDARS School FRPL'!$C$4:$G$20003,3,FALSE),"NO Enroll Rprtd")</f>
        <v>0.46239999999999998</v>
      </c>
      <c r="N1735" s="167"/>
      <c r="O1735" s="136"/>
    </row>
    <row r="1736" spans="1:15">
      <c r="A1736" s="77" t="s">
        <v>2245</v>
      </c>
      <c r="B1736" s="77" t="s">
        <v>2807</v>
      </c>
      <c r="C1736" s="3">
        <v>3429</v>
      </c>
      <c r="D1736" s="74" t="s">
        <v>604</v>
      </c>
      <c r="E1736" s="100">
        <v>453.44</v>
      </c>
      <c r="F1736" s="100">
        <v>0</v>
      </c>
      <c r="G1736" s="100">
        <v>0</v>
      </c>
      <c r="H1736" s="100">
        <v>0</v>
      </c>
      <c r="I1736" s="100">
        <v>0</v>
      </c>
      <c r="J1736" s="130">
        <v>453.44</v>
      </c>
      <c r="K1736" s="135" t="str">
        <f>IFERROR(VLOOKUP(C1736,'CEDARS School FRPL'!$C$4:$H$20003, 6, FALSE), "No")</f>
        <v>No</v>
      </c>
      <c r="L1736" s="94">
        <f>IFERROR(VLOOKUP($C1736,'CEDARS School FRPL'!$C$4:$G$20003,3,FALSE),"NO Enroll Rprtd")</f>
        <v>7.4999999999999997E-2</v>
      </c>
      <c r="N1736" s="167"/>
      <c r="O1736" s="136"/>
    </row>
    <row r="1737" spans="1:15">
      <c r="A1737" s="77" t="s">
        <v>2245</v>
      </c>
      <c r="B1737" s="77" t="s">
        <v>2807</v>
      </c>
      <c r="C1737" s="3">
        <v>3478</v>
      </c>
      <c r="D1737" s="74" t="s">
        <v>605</v>
      </c>
      <c r="E1737" s="100">
        <v>386.11</v>
      </c>
      <c r="F1737" s="100">
        <v>0</v>
      </c>
      <c r="G1737" s="100">
        <v>0</v>
      </c>
      <c r="H1737" s="100">
        <v>0</v>
      </c>
      <c r="I1737" s="100">
        <v>0</v>
      </c>
      <c r="J1737" s="130">
        <v>386.11</v>
      </c>
      <c r="K1737" s="135" t="str">
        <f>IFERROR(VLOOKUP(C1737,'CEDARS School FRPL'!$C$4:$H$20003, 6, FALSE), "No")</f>
        <v>No</v>
      </c>
      <c r="L1737" s="94">
        <f>IFERROR(VLOOKUP($C1737,'CEDARS School FRPL'!$C$4:$G$20003,3,FALSE),"NO Enroll Rprtd")</f>
        <v>0.3387</v>
      </c>
      <c r="N1737" s="167"/>
      <c r="O1737" s="136"/>
    </row>
    <row r="1738" spans="1:15">
      <c r="A1738" s="77" t="s">
        <v>2245</v>
      </c>
      <c r="B1738" s="77" t="s">
        <v>2807</v>
      </c>
      <c r="C1738" s="3">
        <v>3479</v>
      </c>
      <c r="D1738" s="74" t="s">
        <v>606</v>
      </c>
      <c r="E1738" s="100">
        <v>937.98</v>
      </c>
      <c r="F1738" s="100">
        <v>0</v>
      </c>
      <c r="G1738" s="100">
        <v>87.83</v>
      </c>
      <c r="H1738" s="100">
        <v>0</v>
      </c>
      <c r="I1738" s="100">
        <v>0</v>
      </c>
      <c r="J1738" s="130">
        <v>1025.81</v>
      </c>
      <c r="K1738" s="135" t="str">
        <f>IFERROR(VLOOKUP(C1738,'CEDARS School FRPL'!$C$4:$H$20003, 6, FALSE), "No")</f>
        <v>No</v>
      </c>
      <c r="L1738" s="94">
        <f>IFERROR(VLOOKUP($C1738,'CEDARS School FRPL'!$C$4:$G$20003,3,FALSE),"NO Enroll Rprtd")</f>
        <v>0.33639999999999998</v>
      </c>
      <c r="N1738" s="167"/>
      <c r="O1738" s="136"/>
    </row>
    <row r="1739" spans="1:15">
      <c r="A1739" s="77" t="s">
        <v>2245</v>
      </c>
      <c r="B1739" s="77" t="s">
        <v>2807</v>
      </c>
      <c r="C1739" s="3">
        <v>3517</v>
      </c>
      <c r="D1739" s="74" t="s">
        <v>607</v>
      </c>
      <c r="E1739" s="100">
        <v>471.36</v>
      </c>
      <c r="F1739" s="100">
        <v>0</v>
      </c>
      <c r="G1739" s="100">
        <v>0</v>
      </c>
      <c r="H1739" s="100">
        <v>0</v>
      </c>
      <c r="I1739" s="100">
        <v>0</v>
      </c>
      <c r="J1739" s="130">
        <v>471.36</v>
      </c>
      <c r="K1739" s="135" t="str">
        <f>IFERROR(VLOOKUP(C1739,'CEDARS School FRPL'!$C$4:$H$20003, 6, FALSE), "No")</f>
        <v>No</v>
      </c>
      <c r="L1739" s="94">
        <f>IFERROR(VLOOKUP($C1739,'CEDARS School FRPL'!$C$4:$G$20003,3,FALSE),"NO Enroll Rprtd")</f>
        <v>0.17960000000000001</v>
      </c>
      <c r="N1739" s="167"/>
      <c r="O1739" s="136"/>
    </row>
    <row r="1740" spans="1:15">
      <c r="A1740" s="77" t="s">
        <v>2245</v>
      </c>
      <c r="B1740" s="77" t="s">
        <v>2807</v>
      </c>
      <c r="C1740" s="3">
        <v>3518</v>
      </c>
      <c r="D1740" s="74" t="s">
        <v>608</v>
      </c>
      <c r="E1740" s="100">
        <v>346.11</v>
      </c>
      <c r="F1740" s="100">
        <v>0</v>
      </c>
      <c r="G1740" s="100">
        <v>0</v>
      </c>
      <c r="H1740" s="100">
        <v>0</v>
      </c>
      <c r="I1740" s="100">
        <v>0</v>
      </c>
      <c r="J1740" s="130">
        <v>346.11</v>
      </c>
      <c r="K1740" s="135" t="str">
        <f>IFERROR(VLOOKUP(C1740,'CEDARS School FRPL'!$C$4:$H$20003, 6, FALSE), "No")</f>
        <v>No</v>
      </c>
      <c r="L1740" s="94">
        <f>IFERROR(VLOOKUP($C1740,'CEDARS School FRPL'!$C$4:$G$20003,3,FALSE),"NO Enroll Rprtd")</f>
        <v>0.1628</v>
      </c>
      <c r="N1740" s="167"/>
      <c r="O1740" s="136"/>
    </row>
    <row r="1741" spans="1:15">
      <c r="A1741" s="77" t="s">
        <v>2245</v>
      </c>
      <c r="B1741" s="77" t="s">
        <v>2807</v>
      </c>
      <c r="C1741" s="3">
        <v>3581</v>
      </c>
      <c r="D1741" s="74" t="s">
        <v>609</v>
      </c>
      <c r="E1741" s="100">
        <v>302</v>
      </c>
      <c r="F1741" s="100">
        <v>0</v>
      </c>
      <c r="G1741" s="100">
        <v>0</v>
      </c>
      <c r="H1741" s="100">
        <v>0</v>
      </c>
      <c r="I1741" s="100">
        <v>0</v>
      </c>
      <c r="J1741" s="130">
        <v>302</v>
      </c>
      <c r="K1741" s="135" t="str">
        <f>IFERROR(VLOOKUP(C1741,'CEDARS School FRPL'!$C$4:$H$20003, 6, FALSE), "No")</f>
        <v>Yes</v>
      </c>
      <c r="L1741" s="94">
        <f>IFERROR(VLOOKUP($C1741,'CEDARS School FRPL'!$C$4:$G$20003,3,FALSE),"NO Enroll Rprtd")</f>
        <v>0.58509999999999995</v>
      </c>
      <c r="N1741" s="167"/>
      <c r="O1741" s="136"/>
    </row>
    <row r="1742" spans="1:15">
      <c r="A1742" s="77" t="s">
        <v>2245</v>
      </c>
      <c r="B1742" s="77" t="s">
        <v>2807</v>
      </c>
      <c r="C1742" s="3">
        <v>3665</v>
      </c>
      <c r="D1742" s="74" t="s">
        <v>610</v>
      </c>
      <c r="E1742" s="100">
        <v>151.66999999999999</v>
      </c>
      <c r="F1742" s="100">
        <v>0</v>
      </c>
      <c r="G1742" s="100">
        <v>0</v>
      </c>
      <c r="H1742" s="100">
        <v>0</v>
      </c>
      <c r="I1742" s="100">
        <v>0</v>
      </c>
      <c r="J1742" s="130">
        <v>151.66999999999999</v>
      </c>
      <c r="K1742" s="135" t="str">
        <f>IFERROR(VLOOKUP(C1742,'CEDARS School FRPL'!$C$4:$H$20003, 6, FALSE), "No")</f>
        <v>Yes</v>
      </c>
      <c r="L1742" s="94">
        <f>IFERROR(VLOOKUP($C1742,'CEDARS School FRPL'!$C$4:$G$20003,3,FALSE),"NO Enroll Rprtd")</f>
        <v>0.5242</v>
      </c>
      <c r="N1742" s="167"/>
      <c r="O1742" s="136"/>
    </row>
    <row r="1743" spans="1:15">
      <c r="A1743" s="77" t="s">
        <v>2245</v>
      </c>
      <c r="B1743" s="77" t="s">
        <v>2807</v>
      </c>
      <c r="C1743" s="3">
        <v>3714</v>
      </c>
      <c r="D1743" s="74" t="s">
        <v>611</v>
      </c>
      <c r="E1743" s="100">
        <v>366.33</v>
      </c>
      <c r="F1743" s="100">
        <v>0</v>
      </c>
      <c r="G1743" s="100">
        <v>0</v>
      </c>
      <c r="H1743" s="100">
        <v>0</v>
      </c>
      <c r="I1743" s="100">
        <v>0</v>
      </c>
      <c r="J1743" s="130">
        <v>366.33</v>
      </c>
      <c r="K1743" s="135" t="str">
        <f>IFERROR(VLOOKUP(C1743,'CEDARS School FRPL'!$C$4:$H$20003, 6, FALSE), "No")</f>
        <v>Yes</v>
      </c>
      <c r="L1743" s="94">
        <f>IFERROR(VLOOKUP($C1743,'CEDARS School FRPL'!$C$4:$G$20003,3,FALSE),"NO Enroll Rprtd")</f>
        <v>0.5575</v>
      </c>
      <c r="N1743" s="167"/>
      <c r="O1743" s="136"/>
    </row>
    <row r="1744" spans="1:15">
      <c r="A1744" s="77" t="s">
        <v>2245</v>
      </c>
      <c r="B1744" s="77" t="s">
        <v>2807</v>
      </c>
      <c r="C1744" s="3">
        <v>3717</v>
      </c>
      <c r="D1744" s="74" t="s">
        <v>612</v>
      </c>
      <c r="E1744" s="100">
        <v>363.11</v>
      </c>
      <c r="F1744" s="100">
        <v>0</v>
      </c>
      <c r="G1744" s="100">
        <v>0</v>
      </c>
      <c r="H1744" s="100">
        <v>0</v>
      </c>
      <c r="I1744" s="100">
        <v>0</v>
      </c>
      <c r="J1744" s="130">
        <v>363.11</v>
      </c>
      <c r="K1744" s="135" t="str">
        <f>IFERROR(VLOOKUP(C1744,'CEDARS School FRPL'!$C$4:$H$20003, 6, FALSE), "No")</f>
        <v>No</v>
      </c>
      <c r="L1744" s="94">
        <f>IFERROR(VLOOKUP($C1744,'CEDARS School FRPL'!$C$4:$G$20003,3,FALSE),"NO Enroll Rprtd")</f>
        <v>0.12920000000000001</v>
      </c>
      <c r="N1744" s="167"/>
      <c r="O1744" s="136"/>
    </row>
    <row r="1745" spans="1:15">
      <c r="A1745" s="77" t="s">
        <v>2245</v>
      </c>
      <c r="B1745" s="77" t="s">
        <v>2807</v>
      </c>
      <c r="C1745" s="3">
        <v>3774</v>
      </c>
      <c r="D1745" s="74" t="s">
        <v>613</v>
      </c>
      <c r="E1745" s="100">
        <v>825.46</v>
      </c>
      <c r="F1745" s="100">
        <v>0</v>
      </c>
      <c r="G1745" s="100">
        <v>0</v>
      </c>
      <c r="H1745" s="100">
        <v>0</v>
      </c>
      <c r="I1745" s="100">
        <v>0</v>
      </c>
      <c r="J1745" s="130">
        <v>825.46</v>
      </c>
      <c r="K1745" s="135" t="str">
        <f>IFERROR(VLOOKUP(C1745,'CEDARS School FRPL'!$C$4:$H$20003, 6, FALSE), "No")</f>
        <v>Yes</v>
      </c>
      <c r="L1745" s="94">
        <f>IFERROR(VLOOKUP($C1745,'CEDARS School FRPL'!$C$4:$G$20003,3,FALSE),"NO Enroll Rprtd")</f>
        <v>0.43590000000000001</v>
      </c>
      <c r="N1745" s="167"/>
      <c r="O1745" s="136"/>
    </row>
    <row r="1746" spans="1:15">
      <c r="A1746" s="77" t="s">
        <v>2245</v>
      </c>
      <c r="B1746" s="77" t="s">
        <v>2807</v>
      </c>
      <c r="C1746" s="3">
        <v>3778</v>
      </c>
      <c r="D1746" s="74" t="s">
        <v>3210</v>
      </c>
      <c r="E1746" s="100">
        <v>40.86</v>
      </c>
      <c r="F1746" s="100">
        <v>0</v>
      </c>
      <c r="G1746" s="100">
        <v>2.6100000000000003</v>
      </c>
      <c r="H1746" s="100">
        <v>0</v>
      </c>
      <c r="I1746" s="100">
        <v>0</v>
      </c>
      <c r="J1746" s="130">
        <v>43.47</v>
      </c>
      <c r="K1746" s="135" t="str">
        <f>IFERROR(VLOOKUP(C1746,'CEDARS School FRPL'!$C$4:$H$20003, 6, FALSE), "No")</f>
        <v>Yes</v>
      </c>
      <c r="L1746" s="94">
        <f>IFERROR(VLOOKUP($C1746,'CEDARS School FRPL'!$C$4:$G$20003,3,FALSE),"NO Enroll Rprtd")</f>
        <v>0.56910000000000005</v>
      </c>
      <c r="N1746" s="167"/>
      <c r="O1746" s="136"/>
    </row>
    <row r="1747" spans="1:15">
      <c r="A1747" s="77" t="s">
        <v>2245</v>
      </c>
      <c r="B1747" s="77" t="s">
        <v>2807</v>
      </c>
      <c r="C1747" s="3">
        <v>3803</v>
      </c>
      <c r="D1747" s="74" t="s">
        <v>614</v>
      </c>
      <c r="E1747" s="100">
        <v>322</v>
      </c>
      <c r="F1747" s="100">
        <v>0</v>
      </c>
      <c r="G1747" s="100">
        <v>0</v>
      </c>
      <c r="H1747" s="100">
        <v>0</v>
      </c>
      <c r="I1747" s="100">
        <v>0</v>
      </c>
      <c r="J1747" s="130">
        <v>322</v>
      </c>
      <c r="K1747" s="135" t="str">
        <f>IFERROR(VLOOKUP(C1747,'CEDARS School FRPL'!$C$4:$H$20003, 6, FALSE), "No")</f>
        <v>Yes</v>
      </c>
      <c r="L1747" s="94">
        <f>IFERROR(VLOOKUP($C1747,'CEDARS School FRPL'!$C$4:$G$20003,3,FALSE),"NO Enroll Rprtd")</f>
        <v>0.37619999999999998</v>
      </c>
      <c r="N1747" s="167"/>
      <c r="O1747" s="136"/>
    </row>
    <row r="1748" spans="1:15">
      <c r="A1748" s="77" t="s">
        <v>2245</v>
      </c>
      <c r="B1748" s="77" t="s">
        <v>2807</v>
      </c>
      <c r="C1748" s="3">
        <v>3868</v>
      </c>
      <c r="D1748" s="74" t="s">
        <v>615</v>
      </c>
      <c r="E1748" s="100">
        <v>236.26</v>
      </c>
      <c r="F1748" s="100">
        <v>0</v>
      </c>
      <c r="G1748" s="100">
        <v>5.97</v>
      </c>
      <c r="H1748" s="100">
        <v>0</v>
      </c>
      <c r="I1748" s="100">
        <v>0</v>
      </c>
      <c r="J1748" s="130">
        <v>242.23</v>
      </c>
      <c r="K1748" s="135" t="str">
        <f>IFERROR(VLOOKUP(C1748,'CEDARS School FRPL'!$C$4:$H$20003, 6, FALSE), "No")</f>
        <v>No</v>
      </c>
      <c r="L1748" s="94">
        <f>IFERROR(VLOOKUP($C1748,'CEDARS School FRPL'!$C$4:$G$20003,3,FALSE),"NO Enroll Rprtd")</f>
        <v>0.26519999999999999</v>
      </c>
      <c r="N1748" s="167"/>
      <c r="O1748" s="136"/>
    </row>
    <row r="1749" spans="1:15">
      <c r="A1749" s="77" t="s">
        <v>2245</v>
      </c>
      <c r="B1749" s="77" t="s">
        <v>2807</v>
      </c>
      <c r="C1749" s="3">
        <v>3874</v>
      </c>
      <c r="D1749" s="74" t="s">
        <v>616</v>
      </c>
      <c r="E1749" s="100">
        <v>78.67</v>
      </c>
      <c r="F1749" s="100">
        <v>0</v>
      </c>
      <c r="G1749" s="100">
        <v>0</v>
      </c>
      <c r="H1749" s="100">
        <v>0</v>
      </c>
      <c r="I1749" s="100">
        <v>0</v>
      </c>
      <c r="J1749" s="130">
        <v>78.67</v>
      </c>
      <c r="K1749" s="135" t="str">
        <f>IFERROR(VLOOKUP(C1749,'CEDARS School FRPL'!$C$4:$H$20003, 6, FALSE), "No")</f>
        <v>Yes</v>
      </c>
      <c r="L1749" s="94">
        <f>IFERROR(VLOOKUP($C1749,'CEDARS School FRPL'!$C$4:$G$20003,3,FALSE),"NO Enroll Rprtd")</f>
        <v>0.30809999999999998</v>
      </c>
      <c r="N1749" s="167"/>
      <c r="O1749" s="136"/>
    </row>
    <row r="1750" spans="1:15">
      <c r="A1750" s="77" t="s">
        <v>2245</v>
      </c>
      <c r="B1750" s="77" t="s">
        <v>2807</v>
      </c>
      <c r="C1750" s="3">
        <v>3974</v>
      </c>
      <c r="D1750" s="74" t="s">
        <v>617</v>
      </c>
      <c r="E1750" s="100">
        <v>368.44</v>
      </c>
      <c r="F1750" s="100">
        <v>0</v>
      </c>
      <c r="G1750" s="100">
        <v>0</v>
      </c>
      <c r="H1750" s="100">
        <v>0</v>
      </c>
      <c r="I1750" s="100">
        <v>0</v>
      </c>
      <c r="J1750" s="130">
        <v>368.44</v>
      </c>
      <c r="K1750" s="135" t="str">
        <f>IFERROR(VLOOKUP(C1750,'CEDARS School FRPL'!$C$4:$H$20003, 6, FALSE), "No")</f>
        <v>No</v>
      </c>
      <c r="L1750" s="94">
        <f>IFERROR(VLOOKUP($C1750,'CEDARS School FRPL'!$C$4:$G$20003,3,FALSE),"NO Enroll Rprtd")</f>
        <v>0.1101</v>
      </c>
      <c r="N1750" s="167"/>
      <c r="O1750" s="136"/>
    </row>
    <row r="1751" spans="1:15">
      <c r="A1751" t="s">
        <v>2245</v>
      </c>
      <c r="B1751" s="77" t="s">
        <v>2807</v>
      </c>
      <c r="C1751" s="3">
        <v>4064</v>
      </c>
      <c r="D1751" s="74" t="s">
        <v>618</v>
      </c>
      <c r="E1751" s="100">
        <v>575.4</v>
      </c>
      <c r="F1751" s="100">
        <v>0</v>
      </c>
      <c r="G1751" s="100">
        <v>0</v>
      </c>
      <c r="H1751" s="100">
        <v>0</v>
      </c>
      <c r="I1751" s="100">
        <v>0</v>
      </c>
      <c r="J1751" s="130">
        <v>575.4</v>
      </c>
      <c r="K1751" s="135" t="str">
        <f>IFERROR(VLOOKUP(C1751,'CEDARS School FRPL'!$C$4:$H$20003, 6, FALSE), "No")</f>
        <v>Yes</v>
      </c>
      <c r="L1751" s="94">
        <f>IFERROR(VLOOKUP($C1751,'CEDARS School FRPL'!$C$4:$G$20003,3,FALSE),"NO Enroll Rprtd")</f>
        <v>0.52810000000000001</v>
      </c>
      <c r="N1751" s="167"/>
      <c r="O1751" s="136"/>
    </row>
    <row r="1752" spans="1:15">
      <c r="A1752" s="77" t="s">
        <v>2245</v>
      </c>
      <c r="B1752" s="77" t="s">
        <v>2807</v>
      </c>
      <c r="C1752" s="3">
        <v>4065</v>
      </c>
      <c r="D1752" s="74" t="s">
        <v>619</v>
      </c>
      <c r="E1752" s="100">
        <v>277.44</v>
      </c>
      <c r="F1752" s="100">
        <v>0</v>
      </c>
      <c r="G1752" s="100">
        <v>0</v>
      </c>
      <c r="H1752" s="100">
        <v>0</v>
      </c>
      <c r="I1752" s="100">
        <v>0</v>
      </c>
      <c r="J1752" s="130">
        <v>277.44</v>
      </c>
      <c r="K1752" s="135" t="str">
        <f>IFERROR(VLOOKUP(C1752,'CEDARS School FRPL'!$C$4:$H$20003, 6, FALSE), "No")</f>
        <v>No</v>
      </c>
      <c r="L1752" s="94">
        <f>IFERROR(VLOOKUP($C1752,'CEDARS School FRPL'!$C$4:$G$20003,3,FALSE),"NO Enroll Rprtd")</f>
        <v>0.33200000000000002</v>
      </c>
      <c r="N1752" s="167"/>
      <c r="O1752" s="136"/>
    </row>
    <row r="1753" spans="1:15">
      <c r="A1753" s="77" t="s">
        <v>2245</v>
      </c>
      <c r="B1753" s="77" t="s">
        <v>2807</v>
      </c>
      <c r="C1753" s="3">
        <v>4218</v>
      </c>
      <c r="D1753" s="74" t="s">
        <v>620</v>
      </c>
      <c r="E1753" s="100">
        <v>502.11</v>
      </c>
      <c r="F1753" s="100">
        <v>0</v>
      </c>
      <c r="G1753" s="100">
        <v>0</v>
      </c>
      <c r="H1753" s="100">
        <v>0</v>
      </c>
      <c r="I1753" s="100">
        <v>0</v>
      </c>
      <c r="J1753" s="130">
        <v>502.11</v>
      </c>
      <c r="K1753" s="135" t="str">
        <f>IFERROR(VLOOKUP(C1753,'CEDARS School FRPL'!$C$4:$H$20003, 6, FALSE), "No")</f>
        <v>Yes</v>
      </c>
      <c r="L1753" s="94">
        <f>IFERROR(VLOOKUP($C1753,'CEDARS School FRPL'!$C$4:$G$20003,3,FALSE),"NO Enroll Rprtd")</f>
        <v>0.58099999999999996</v>
      </c>
      <c r="N1753" s="167"/>
      <c r="O1753" s="136"/>
    </row>
    <row r="1754" spans="1:15">
      <c r="A1754" s="77" t="s">
        <v>2245</v>
      </c>
      <c r="B1754" s="77" t="s">
        <v>2807</v>
      </c>
      <c r="C1754" s="3">
        <v>4248</v>
      </c>
      <c r="D1754" s="74" t="s">
        <v>621</v>
      </c>
      <c r="E1754" s="100">
        <v>403.11</v>
      </c>
      <c r="F1754" s="100">
        <v>0</v>
      </c>
      <c r="G1754" s="100">
        <v>0</v>
      </c>
      <c r="H1754" s="100">
        <v>0</v>
      </c>
      <c r="I1754" s="100">
        <v>0</v>
      </c>
      <c r="J1754" s="130">
        <v>403.11</v>
      </c>
      <c r="K1754" s="135" t="str">
        <f>IFERROR(VLOOKUP(C1754,'CEDARS School FRPL'!$C$4:$H$20003, 6, FALSE), "No")</f>
        <v>No</v>
      </c>
      <c r="L1754" s="94">
        <f>IFERROR(VLOOKUP($C1754,'CEDARS School FRPL'!$C$4:$G$20003,3,FALSE),"NO Enroll Rprtd")</f>
        <v>0.2334</v>
      </c>
      <c r="N1754" s="167"/>
      <c r="O1754" s="136"/>
    </row>
    <row r="1755" spans="1:15">
      <c r="A1755" t="s">
        <v>2245</v>
      </c>
      <c r="B1755" s="77" t="s">
        <v>2807</v>
      </c>
      <c r="C1755" s="3">
        <v>5046</v>
      </c>
      <c r="D1755" s="74" t="s">
        <v>622</v>
      </c>
      <c r="E1755" s="100">
        <v>51.24</v>
      </c>
      <c r="F1755" s="100">
        <v>0</v>
      </c>
      <c r="G1755" s="100">
        <v>0</v>
      </c>
      <c r="H1755" s="100">
        <v>0</v>
      </c>
      <c r="I1755" s="100">
        <v>0</v>
      </c>
      <c r="J1755" s="130">
        <v>51.24</v>
      </c>
      <c r="K1755" s="135" t="str">
        <f>IFERROR(VLOOKUP(C1755,'CEDARS School FRPL'!$C$4:$H$20003, 6, FALSE), "No")</f>
        <v>No</v>
      </c>
      <c r="L1755" s="94">
        <f>IFERROR(VLOOKUP($C1755,'CEDARS School FRPL'!$C$4:$G$20003,3,FALSE),"NO Enroll Rprtd")</f>
        <v>0.17560000000000001</v>
      </c>
      <c r="N1755" s="167"/>
      <c r="O1755" s="136"/>
    </row>
    <row r="1756" spans="1:15">
      <c r="A1756" s="77" t="s">
        <v>2245</v>
      </c>
      <c r="B1756" s="77" t="s">
        <v>2807</v>
      </c>
      <c r="C1756" s="3">
        <v>5175</v>
      </c>
      <c r="D1756" s="74" t="s">
        <v>623</v>
      </c>
      <c r="E1756" s="100">
        <v>657.66</v>
      </c>
      <c r="F1756" s="100">
        <v>0</v>
      </c>
      <c r="G1756" s="100">
        <v>0</v>
      </c>
      <c r="H1756" s="100">
        <v>0</v>
      </c>
      <c r="I1756" s="100">
        <v>0</v>
      </c>
      <c r="J1756" s="130">
        <v>657.66</v>
      </c>
      <c r="K1756" s="135" t="str">
        <f>IFERROR(VLOOKUP(C1756,'CEDARS School FRPL'!$C$4:$H$20003, 6, FALSE), "No")</f>
        <v>No</v>
      </c>
      <c r="L1756" s="94">
        <f>IFERROR(VLOOKUP($C1756,'CEDARS School FRPL'!$C$4:$G$20003,3,FALSE),"NO Enroll Rprtd")</f>
        <v>0.19350000000000001</v>
      </c>
      <c r="N1756" s="167"/>
      <c r="O1756" s="136"/>
    </row>
    <row r="1757" spans="1:15">
      <c r="A1757" s="77" t="s">
        <v>2245</v>
      </c>
      <c r="B1757" s="77" t="s">
        <v>2807</v>
      </c>
      <c r="C1757" s="3">
        <v>5203</v>
      </c>
      <c r="D1757" s="74" t="s">
        <v>624</v>
      </c>
      <c r="E1757" s="100">
        <v>439</v>
      </c>
      <c r="F1757" s="100">
        <v>0</v>
      </c>
      <c r="G1757" s="100">
        <v>0</v>
      </c>
      <c r="H1757" s="100">
        <v>0</v>
      </c>
      <c r="I1757" s="100">
        <v>0</v>
      </c>
      <c r="J1757" s="130">
        <v>439</v>
      </c>
      <c r="K1757" s="135" t="str">
        <f>IFERROR(VLOOKUP(C1757,'CEDARS School FRPL'!$C$4:$H$20003, 6, FALSE), "No")</f>
        <v>No</v>
      </c>
      <c r="L1757" s="94">
        <f>IFERROR(VLOOKUP($C1757,'CEDARS School FRPL'!$C$4:$G$20003,3,FALSE),"NO Enroll Rprtd")</f>
        <v>4.8099999999999997E-2</v>
      </c>
      <c r="N1757" s="167"/>
      <c r="O1757" s="136"/>
    </row>
    <row r="1758" spans="1:15">
      <c r="A1758" s="77" t="s">
        <v>2245</v>
      </c>
      <c r="B1758" s="77" t="s">
        <v>2807</v>
      </c>
      <c r="C1758" s="3">
        <v>5204</v>
      </c>
      <c r="D1758" s="74" t="s">
        <v>625</v>
      </c>
      <c r="E1758" s="100">
        <v>158.78</v>
      </c>
      <c r="F1758" s="100">
        <v>0</v>
      </c>
      <c r="G1758" s="100">
        <v>0</v>
      </c>
      <c r="H1758" s="100">
        <v>0</v>
      </c>
      <c r="I1758" s="100">
        <v>0</v>
      </c>
      <c r="J1758" s="130">
        <v>158.78</v>
      </c>
      <c r="K1758" s="135" t="str">
        <f>IFERROR(VLOOKUP(C1758,'CEDARS School FRPL'!$C$4:$H$20003, 6, FALSE), "No")</f>
        <v>No</v>
      </c>
      <c r="L1758" s="94">
        <f>IFERROR(VLOOKUP($C1758,'CEDARS School FRPL'!$C$4:$G$20003,3,FALSE),"NO Enroll Rprtd")</f>
        <v>0.1119</v>
      </c>
      <c r="N1758" s="167"/>
      <c r="O1758" s="136"/>
    </row>
    <row r="1759" spans="1:15">
      <c r="A1759" s="77" t="s">
        <v>2245</v>
      </c>
      <c r="B1759" s="77" t="s">
        <v>2807</v>
      </c>
      <c r="C1759" s="3">
        <v>5205</v>
      </c>
      <c r="D1759" s="74" t="s">
        <v>626</v>
      </c>
      <c r="E1759" s="100">
        <v>146.66999999999999</v>
      </c>
      <c r="F1759" s="100">
        <v>0</v>
      </c>
      <c r="G1759" s="100">
        <v>0</v>
      </c>
      <c r="H1759" s="100">
        <v>0</v>
      </c>
      <c r="I1759" s="100">
        <v>0</v>
      </c>
      <c r="J1759" s="130">
        <v>146.66999999999999</v>
      </c>
      <c r="K1759" s="135" t="str">
        <f>IFERROR(VLOOKUP(C1759,'CEDARS School FRPL'!$C$4:$H$20003, 6, FALSE), "No")</f>
        <v>No</v>
      </c>
      <c r="L1759" s="94">
        <f>IFERROR(VLOOKUP($C1759,'CEDARS School FRPL'!$C$4:$G$20003,3,FALSE),"NO Enroll Rprtd")</f>
        <v>0.4254</v>
      </c>
      <c r="N1759" s="167"/>
      <c r="O1759" s="136"/>
    </row>
    <row r="1760" spans="1:15">
      <c r="A1760" s="77" t="s">
        <v>2245</v>
      </c>
      <c r="B1760" s="77" t="s">
        <v>2807</v>
      </c>
      <c r="C1760" s="3">
        <v>5276</v>
      </c>
      <c r="D1760" s="74" t="s">
        <v>627</v>
      </c>
      <c r="E1760" s="100">
        <v>419.7</v>
      </c>
      <c r="F1760" s="100">
        <v>0</v>
      </c>
      <c r="G1760" s="100">
        <v>0</v>
      </c>
      <c r="H1760" s="100">
        <v>0</v>
      </c>
      <c r="I1760" s="100">
        <v>0</v>
      </c>
      <c r="J1760" s="130">
        <v>419.7</v>
      </c>
      <c r="K1760" s="135" t="str">
        <f>IFERROR(VLOOKUP(C1760,'CEDARS School FRPL'!$C$4:$H$20003, 6, FALSE), "No")</f>
        <v>No</v>
      </c>
      <c r="L1760" s="94">
        <f>IFERROR(VLOOKUP($C1760,'CEDARS School FRPL'!$C$4:$G$20003,3,FALSE),"NO Enroll Rprtd")</f>
        <v>0.316</v>
      </c>
      <c r="N1760" s="167"/>
      <c r="O1760" s="136"/>
    </row>
    <row r="1761" spans="1:15">
      <c r="A1761" s="77" t="s">
        <v>2245</v>
      </c>
      <c r="B1761" s="77" t="s">
        <v>2807</v>
      </c>
      <c r="C1761" s="3">
        <v>5292</v>
      </c>
      <c r="D1761" s="74" t="s">
        <v>628</v>
      </c>
      <c r="E1761" s="100">
        <v>532.44000000000005</v>
      </c>
      <c r="F1761" s="100">
        <v>0</v>
      </c>
      <c r="G1761" s="100">
        <v>0</v>
      </c>
      <c r="H1761" s="100">
        <v>0</v>
      </c>
      <c r="I1761" s="100">
        <v>0</v>
      </c>
      <c r="J1761" s="130">
        <v>532.44000000000005</v>
      </c>
      <c r="K1761" s="135" t="str">
        <f>IFERROR(VLOOKUP(C1761,'CEDARS School FRPL'!$C$4:$H$20003, 6, FALSE), "No")</f>
        <v>No</v>
      </c>
      <c r="L1761" s="94">
        <f>IFERROR(VLOOKUP($C1761,'CEDARS School FRPL'!$C$4:$G$20003,3,FALSE),"NO Enroll Rprtd")</f>
        <v>5.96E-2</v>
      </c>
      <c r="N1761" s="167"/>
      <c r="O1761" s="136"/>
    </row>
    <row r="1762" spans="1:15">
      <c r="A1762" s="77" t="s">
        <v>2245</v>
      </c>
      <c r="B1762" s="77" t="s">
        <v>2807</v>
      </c>
      <c r="C1762" s="3">
        <v>5351</v>
      </c>
      <c r="D1762" s="74" t="s">
        <v>629</v>
      </c>
      <c r="E1762" s="100">
        <v>826.3</v>
      </c>
      <c r="F1762" s="100">
        <v>0</v>
      </c>
      <c r="G1762" s="100">
        <v>0</v>
      </c>
      <c r="H1762" s="100">
        <v>0</v>
      </c>
      <c r="I1762" s="100">
        <v>0</v>
      </c>
      <c r="J1762" s="130">
        <v>826.3</v>
      </c>
      <c r="K1762" s="135" t="str">
        <f>IFERROR(VLOOKUP(C1762,'CEDARS School FRPL'!$C$4:$H$20003, 6, FALSE), "No")</f>
        <v>No</v>
      </c>
      <c r="L1762" s="94">
        <f>IFERROR(VLOOKUP($C1762,'CEDARS School FRPL'!$C$4:$G$20003,3,FALSE),"NO Enroll Rprtd")</f>
        <v>0.32140000000000002</v>
      </c>
      <c r="N1762" s="167"/>
      <c r="O1762" s="136"/>
    </row>
    <row r="1763" spans="1:15">
      <c r="A1763" s="77" t="s">
        <v>2245</v>
      </c>
      <c r="B1763" s="77" t="s">
        <v>2807</v>
      </c>
      <c r="C1763" s="3">
        <v>5405</v>
      </c>
      <c r="D1763" s="74" t="s">
        <v>630</v>
      </c>
      <c r="E1763" s="100">
        <v>0</v>
      </c>
      <c r="F1763" s="100">
        <v>0</v>
      </c>
      <c r="G1763" s="100">
        <v>0.13</v>
      </c>
      <c r="H1763" s="100">
        <v>79.05</v>
      </c>
      <c r="I1763" s="100">
        <v>0</v>
      </c>
      <c r="J1763" s="130">
        <v>79.179999999999993</v>
      </c>
      <c r="K1763" s="135" t="str">
        <f>IFERROR(VLOOKUP(C1763,'CEDARS School FRPL'!$C$4:$H$20003, 6, FALSE), "No")</f>
        <v>Yes</v>
      </c>
      <c r="L1763" s="94">
        <f>IFERROR(VLOOKUP($C1763,'CEDARS School FRPL'!$C$4:$G$20003,3,FALSE),"NO Enroll Rprtd")</f>
        <v>0.40429999999999999</v>
      </c>
      <c r="N1763" s="167"/>
      <c r="O1763" s="136"/>
    </row>
    <row r="1764" spans="1:15">
      <c r="A1764" s="77" t="s">
        <v>2245</v>
      </c>
      <c r="B1764" s="77" t="s">
        <v>2807</v>
      </c>
      <c r="C1764" s="3">
        <v>5406</v>
      </c>
      <c r="D1764" s="74" t="s">
        <v>631</v>
      </c>
      <c r="E1764" s="100">
        <v>129.88</v>
      </c>
      <c r="F1764" s="100">
        <v>0</v>
      </c>
      <c r="G1764" s="100">
        <v>0</v>
      </c>
      <c r="H1764" s="100">
        <v>0</v>
      </c>
      <c r="I1764" s="100">
        <v>0</v>
      </c>
      <c r="J1764" s="130">
        <v>129.88</v>
      </c>
      <c r="K1764" s="135" t="str">
        <f>IFERROR(VLOOKUP(C1764,'CEDARS School FRPL'!$C$4:$H$20003, 6, FALSE), "No")</f>
        <v>No</v>
      </c>
      <c r="L1764" s="94">
        <f>IFERROR(VLOOKUP($C1764,'CEDARS School FRPL'!$C$4:$G$20003,3,FALSE),"NO Enroll Rprtd")</f>
        <v>0.3987</v>
      </c>
      <c r="N1764" s="167"/>
      <c r="O1764" s="136"/>
    </row>
    <row r="1765" spans="1:15">
      <c r="A1765" s="77" t="s">
        <v>2245</v>
      </c>
      <c r="B1765" s="77" t="s">
        <v>2807</v>
      </c>
      <c r="C1765" s="3">
        <v>5485</v>
      </c>
      <c r="D1765" s="74" t="s">
        <v>2534</v>
      </c>
      <c r="E1765" s="100">
        <v>519.17999999999995</v>
      </c>
      <c r="F1765" s="100">
        <v>0</v>
      </c>
      <c r="G1765" s="100">
        <v>0</v>
      </c>
      <c r="H1765" s="100">
        <v>0</v>
      </c>
      <c r="I1765" s="100">
        <v>0</v>
      </c>
      <c r="J1765" s="130">
        <v>519.17999999999995</v>
      </c>
      <c r="K1765" s="135" t="str">
        <f>IFERROR(VLOOKUP(C1765,'CEDARS School FRPL'!$C$4:$H$20003, 6, FALSE), "No")</f>
        <v>No</v>
      </c>
      <c r="L1765" s="94">
        <f>IFERROR(VLOOKUP($C1765,'CEDARS School FRPL'!$C$4:$G$20003,3,FALSE),"NO Enroll Rprtd")</f>
        <v>0.43319999999999997</v>
      </c>
      <c r="N1765" s="167"/>
      <c r="O1765" s="136"/>
    </row>
    <row r="1766" spans="1:15">
      <c r="A1766" s="77" t="s">
        <v>2245</v>
      </c>
      <c r="B1766" s="77" t="s">
        <v>2807</v>
      </c>
      <c r="C1766" s="3">
        <v>5486</v>
      </c>
      <c r="D1766" s="74" t="s">
        <v>2535</v>
      </c>
      <c r="E1766" s="100">
        <v>738.14</v>
      </c>
      <c r="F1766" s="100">
        <v>0</v>
      </c>
      <c r="G1766" s="100">
        <v>0</v>
      </c>
      <c r="H1766" s="100">
        <v>0</v>
      </c>
      <c r="I1766" s="100">
        <v>0</v>
      </c>
      <c r="J1766" s="130">
        <v>738.14</v>
      </c>
      <c r="K1766" s="135" t="str">
        <f>IFERROR(VLOOKUP(C1766,'CEDARS School FRPL'!$C$4:$H$20003, 6, FALSE), "No")</f>
        <v>No</v>
      </c>
      <c r="L1766" s="94">
        <f>IFERROR(VLOOKUP($C1766,'CEDARS School FRPL'!$C$4:$G$20003,3,FALSE),"NO Enroll Rprtd")</f>
        <v>0.26790000000000003</v>
      </c>
      <c r="N1766" s="167"/>
      <c r="O1766" s="136"/>
    </row>
    <row r="1767" spans="1:15">
      <c r="A1767" s="77" t="s">
        <v>2245</v>
      </c>
      <c r="B1767" s="77" t="s">
        <v>2807</v>
      </c>
      <c r="C1767" s="3">
        <v>5487</v>
      </c>
      <c r="D1767" s="74" t="s">
        <v>2532</v>
      </c>
      <c r="E1767" s="100">
        <v>224.44</v>
      </c>
      <c r="F1767" s="100">
        <v>0</v>
      </c>
      <c r="G1767" s="100">
        <v>0</v>
      </c>
      <c r="H1767" s="100">
        <v>0</v>
      </c>
      <c r="I1767" s="100">
        <v>0</v>
      </c>
      <c r="J1767" s="130">
        <v>224.44</v>
      </c>
      <c r="K1767" s="135" t="str">
        <f>IFERROR(VLOOKUP(C1767,'CEDARS School FRPL'!$C$4:$H$20003, 6, FALSE), "No")</f>
        <v>No</v>
      </c>
      <c r="L1767" s="94">
        <f>IFERROR(VLOOKUP($C1767,'CEDARS School FRPL'!$C$4:$G$20003,3,FALSE),"NO Enroll Rprtd")</f>
        <v>0.21690000000000001</v>
      </c>
      <c r="N1767" s="167"/>
      <c r="O1767" s="136"/>
    </row>
    <row r="1768" spans="1:15">
      <c r="A1768" s="77" t="s">
        <v>2245</v>
      </c>
      <c r="B1768" s="77" t="s">
        <v>2807</v>
      </c>
      <c r="C1768" s="3">
        <v>5488</v>
      </c>
      <c r="D1768" s="74" t="s">
        <v>2533</v>
      </c>
      <c r="E1768" s="100">
        <v>189.18</v>
      </c>
      <c r="F1768" s="100">
        <v>0</v>
      </c>
      <c r="G1768" s="100">
        <v>0</v>
      </c>
      <c r="H1768" s="100">
        <v>0</v>
      </c>
      <c r="I1768" s="100">
        <v>0</v>
      </c>
      <c r="J1768" s="130">
        <v>189.18</v>
      </c>
      <c r="K1768" s="135" t="str">
        <f>IFERROR(VLOOKUP(C1768,'CEDARS School FRPL'!$C$4:$H$20003, 6, FALSE), "No")</f>
        <v>No</v>
      </c>
      <c r="L1768" s="94">
        <f>IFERROR(VLOOKUP($C1768,'CEDARS School FRPL'!$C$4:$G$20003,3,FALSE),"NO Enroll Rprtd")</f>
        <v>4.9799999999999997E-2</v>
      </c>
      <c r="N1768" s="167"/>
      <c r="O1768" s="136"/>
    </row>
    <row r="1769" spans="1:15">
      <c r="A1769" s="77" t="s">
        <v>2245</v>
      </c>
      <c r="B1769" s="77" t="s">
        <v>2807</v>
      </c>
      <c r="C1769" s="3">
        <v>5565</v>
      </c>
      <c r="D1769" s="74" t="s">
        <v>3000</v>
      </c>
      <c r="E1769" s="100">
        <v>319.89999999999998</v>
      </c>
      <c r="F1769" s="100">
        <v>0</v>
      </c>
      <c r="G1769" s="100">
        <v>0</v>
      </c>
      <c r="H1769" s="100">
        <v>0</v>
      </c>
      <c r="I1769" s="100">
        <v>0</v>
      </c>
      <c r="J1769" s="130">
        <v>319.89999999999998</v>
      </c>
      <c r="K1769" s="135" t="str">
        <f>IFERROR(VLOOKUP(C1769,'CEDARS School FRPL'!$C$4:$H$20003, 6, FALSE), "No")</f>
        <v>No</v>
      </c>
      <c r="L1769" s="94">
        <f>IFERROR(VLOOKUP($C1769,'CEDARS School FRPL'!$C$4:$G$20003,3,FALSE),"NO Enroll Rprtd")</f>
        <v>0.10050000000000001</v>
      </c>
      <c r="N1769" s="167"/>
      <c r="O1769" s="136"/>
    </row>
    <row r="1770" spans="1:15">
      <c r="A1770" s="77" t="s">
        <v>2245</v>
      </c>
      <c r="B1770" s="77" t="s">
        <v>2807</v>
      </c>
      <c r="C1770" s="3">
        <v>5566</v>
      </c>
      <c r="D1770" s="74" t="s">
        <v>140</v>
      </c>
      <c r="E1770" s="100">
        <v>1695.79</v>
      </c>
      <c r="F1770" s="100">
        <v>0</v>
      </c>
      <c r="G1770" s="100">
        <v>59.52</v>
      </c>
      <c r="H1770" s="100">
        <v>0</v>
      </c>
      <c r="I1770" s="100">
        <v>0</v>
      </c>
      <c r="J1770" s="130">
        <v>1755.31</v>
      </c>
      <c r="K1770" s="135" t="str">
        <f>IFERROR(VLOOKUP(C1770,'CEDARS School FRPL'!$C$4:$H$20003, 6, FALSE), "No")</f>
        <v>No</v>
      </c>
      <c r="L1770" s="94">
        <f>IFERROR(VLOOKUP($C1770,'CEDARS School FRPL'!$C$4:$G$20003,3,FALSE),"NO Enroll Rprtd")</f>
        <v>9.4799999999999995E-2</v>
      </c>
      <c r="N1770" s="167"/>
      <c r="O1770" s="136"/>
    </row>
    <row r="1771" spans="1:15">
      <c r="A1771" s="77" t="s">
        <v>2356</v>
      </c>
      <c r="B1771" s="77" t="s">
        <v>2808</v>
      </c>
      <c r="C1771" s="3">
        <v>1537</v>
      </c>
      <c r="D1771" s="74" t="s">
        <v>1473</v>
      </c>
      <c r="E1771" s="100">
        <v>126.27</v>
      </c>
      <c r="F1771" s="100">
        <v>0</v>
      </c>
      <c r="G1771" s="100">
        <v>4.46</v>
      </c>
      <c r="H1771" s="100">
        <v>51.23</v>
      </c>
      <c r="I1771" s="100">
        <v>0</v>
      </c>
      <c r="J1771" s="130">
        <v>181.95999999999998</v>
      </c>
      <c r="K1771" s="135" t="str">
        <f>IFERROR(VLOOKUP(C1771,'CEDARS School FRPL'!$C$4:$H$20003, 6, FALSE), "No")</f>
        <v>Yes</v>
      </c>
      <c r="L1771" s="94">
        <f>IFERROR(VLOOKUP($C1771,'CEDARS School FRPL'!$C$4:$G$20003,3,FALSE),"NO Enroll Rprtd")</f>
        <v>0.64790000000000003</v>
      </c>
      <c r="N1771" s="167"/>
      <c r="O1771" s="136"/>
    </row>
    <row r="1772" spans="1:15">
      <c r="A1772" s="77" t="s">
        <v>2356</v>
      </c>
      <c r="B1772" s="77" t="s">
        <v>2808</v>
      </c>
      <c r="C1772" s="3">
        <v>2150</v>
      </c>
      <c r="D1772" s="74" t="s">
        <v>1474</v>
      </c>
      <c r="E1772" s="100">
        <v>1098.3</v>
      </c>
      <c r="F1772" s="100">
        <v>0</v>
      </c>
      <c r="G1772" s="100">
        <v>88.66</v>
      </c>
      <c r="H1772" s="100">
        <v>0</v>
      </c>
      <c r="I1772" s="100">
        <v>0</v>
      </c>
      <c r="J1772" s="130">
        <v>1186.96</v>
      </c>
      <c r="K1772" s="135" t="str">
        <f>IFERROR(VLOOKUP(C1772,'CEDARS School FRPL'!$C$4:$H$20003, 6, FALSE), "No")</f>
        <v>No</v>
      </c>
      <c r="L1772" s="94">
        <f>IFERROR(VLOOKUP($C1772,'CEDARS School FRPL'!$C$4:$G$20003,3,FALSE),"NO Enroll Rprtd")</f>
        <v>0.47089999999999999</v>
      </c>
      <c r="N1772" s="167"/>
      <c r="O1772" s="136"/>
    </row>
    <row r="1773" spans="1:15">
      <c r="A1773" s="77" t="s">
        <v>2356</v>
      </c>
      <c r="B1773" s="77" t="s">
        <v>2808</v>
      </c>
      <c r="C1773" s="3">
        <v>2380</v>
      </c>
      <c r="D1773" s="74" t="s">
        <v>466</v>
      </c>
      <c r="E1773" s="100">
        <v>460.78</v>
      </c>
      <c r="F1773" s="100">
        <v>17.559999999999999</v>
      </c>
      <c r="G1773" s="100">
        <v>0</v>
      </c>
      <c r="H1773" s="100">
        <v>0</v>
      </c>
      <c r="I1773" s="100">
        <v>0</v>
      </c>
      <c r="J1773" s="130">
        <v>478.34</v>
      </c>
      <c r="K1773" s="135" t="str">
        <f>IFERROR(VLOOKUP(C1773,'CEDARS School FRPL'!$C$4:$H$20003, 6, FALSE), "No")</f>
        <v>Yes</v>
      </c>
      <c r="L1773" s="94">
        <f>IFERROR(VLOOKUP($C1773,'CEDARS School FRPL'!$C$4:$G$20003,3,FALSE),"NO Enroll Rprtd")</f>
        <v>0.53120000000000001</v>
      </c>
      <c r="N1773" s="167"/>
      <c r="O1773" s="136"/>
    </row>
    <row r="1774" spans="1:15">
      <c r="A1774" s="77" t="s">
        <v>2356</v>
      </c>
      <c r="B1774" s="77" t="s">
        <v>2808</v>
      </c>
      <c r="C1774" s="3">
        <v>2521</v>
      </c>
      <c r="D1774" s="74" t="s">
        <v>1475</v>
      </c>
      <c r="E1774" s="100">
        <v>264.64</v>
      </c>
      <c r="F1774" s="100">
        <v>17.78</v>
      </c>
      <c r="G1774" s="100">
        <v>0</v>
      </c>
      <c r="H1774" s="100">
        <v>0</v>
      </c>
      <c r="I1774" s="100">
        <v>0</v>
      </c>
      <c r="J1774" s="130">
        <v>282.41999999999996</v>
      </c>
      <c r="K1774" s="135" t="str">
        <f>IFERROR(VLOOKUP(C1774,'CEDARS School FRPL'!$C$4:$H$20003, 6, FALSE), "No")</f>
        <v>No</v>
      </c>
      <c r="L1774" s="94">
        <f>IFERROR(VLOOKUP($C1774,'CEDARS School FRPL'!$C$4:$G$20003,3,FALSE),"NO Enroll Rprtd")</f>
        <v>0.25030000000000002</v>
      </c>
      <c r="N1774" s="167"/>
      <c r="O1774" s="136"/>
    </row>
    <row r="1775" spans="1:15">
      <c r="A1775" s="77" t="s">
        <v>2356</v>
      </c>
      <c r="B1775" s="77" t="s">
        <v>2808</v>
      </c>
      <c r="C1775" s="3">
        <v>2620</v>
      </c>
      <c r="D1775" s="74" t="s">
        <v>1476</v>
      </c>
      <c r="E1775" s="100">
        <v>164.44</v>
      </c>
      <c r="F1775" s="100">
        <v>15.26</v>
      </c>
      <c r="G1775" s="100">
        <v>0</v>
      </c>
      <c r="H1775" s="100">
        <v>0</v>
      </c>
      <c r="I1775" s="100">
        <v>0</v>
      </c>
      <c r="J1775" s="130">
        <v>179.7</v>
      </c>
      <c r="K1775" s="135" t="str">
        <f>IFERROR(VLOOKUP(C1775,'CEDARS School FRPL'!$C$4:$H$20003, 6, FALSE), "No")</f>
        <v>No</v>
      </c>
      <c r="L1775" s="94">
        <f>IFERROR(VLOOKUP($C1775,'CEDARS School FRPL'!$C$4:$G$20003,3,FALSE),"NO Enroll Rprtd")</f>
        <v>0.43309999999999998</v>
      </c>
      <c r="N1775" s="167"/>
      <c r="O1775" s="136"/>
    </row>
    <row r="1776" spans="1:15">
      <c r="A1776" s="77" t="s">
        <v>2356</v>
      </c>
      <c r="B1776" s="77" t="s">
        <v>2808</v>
      </c>
      <c r="C1776" s="3">
        <v>2774</v>
      </c>
      <c r="D1776" s="74" t="s">
        <v>1477</v>
      </c>
      <c r="E1776" s="100">
        <v>406.67</v>
      </c>
      <c r="F1776" s="100">
        <v>53.11</v>
      </c>
      <c r="G1776" s="100">
        <v>0</v>
      </c>
      <c r="H1776" s="100">
        <v>0</v>
      </c>
      <c r="I1776" s="100">
        <v>0</v>
      </c>
      <c r="J1776" s="130">
        <v>459.78000000000003</v>
      </c>
      <c r="K1776" s="135" t="str">
        <f>IFERROR(VLOOKUP(C1776,'CEDARS School FRPL'!$C$4:$H$20003, 6, FALSE), "No")</f>
        <v>Yes</v>
      </c>
      <c r="L1776" s="94">
        <f>IFERROR(VLOOKUP($C1776,'CEDARS School FRPL'!$C$4:$G$20003,3,FALSE),"NO Enroll Rprtd")</f>
        <v>0.63959999999999995</v>
      </c>
      <c r="N1776" s="167"/>
      <c r="O1776" s="136"/>
    </row>
    <row r="1777" spans="1:15">
      <c r="A1777" s="77" t="s">
        <v>2356</v>
      </c>
      <c r="B1777" s="77" t="s">
        <v>2808</v>
      </c>
      <c r="C1777" s="3">
        <v>3181</v>
      </c>
      <c r="D1777" s="74" t="s">
        <v>225</v>
      </c>
      <c r="E1777" s="100">
        <v>666.64</v>
      </c>
      <c r="F1777" s="100">
        <v>0</v>
      </c>
      <c r="G1777" s="100">
        <v>0</v>
      </c>
      <c r="H1777" s="100">
        <v>0</v>
      </c>
      <c r="I1777" s="100">
        <v>0</v>
      </c>
      <c r="J1777" s="130">
        <v>666.64</v>
      </c>
      <c r="K1777" s="135" t="str">
        <f>IFERROR(VLOOKUP(C1777,'CEDARS School FRPL'!$C$4:$H$20003, 6, FALSE), "No")</f>
        <v>Yes</v>
      </c>
      <c r="L1777" s="94">
        <f>IFERROR(VLOOKUP($C1777,'CEDARS School FRPL'!$C$4:$G$20003,3,FALSE),"NO Enroll Rprtd")</f>
        <v>0.52690000000000003</v>
      </c>
      <c r="N1777" s="167"/>
      <c r="O1777" s="136"/>
    </row>
    <row r="1778" spans="1:15">
      <c r="A1778" s="77" t="s">
        <v>2356</v>
      </c>
      <c r="B1778" s="77" t="s">
        <v>2808</v>
      </c>
      <c r="C1778" s="3">
        <v>3402</v>
      </c>
      <c r="D1778" s="74" t="s">
        <v>1478</v>
      </c>
      <c r="E1778" s="100">
        <v>163.46</v>
      </c>
      <c r="F1778" s="100">
        <v>0</v>
      </c>
      <c r="G1778" s="100">
        <v>0</v>
      </c>
      <c r="H1778" s="100">
        <v>0</v>
      </c>
      <c r="I1778" s="100">
        <v>0</v>
      </c>
      <c r="J1778" s="130">
        <v>163.46</v>
      </c>
      <c r="K1778" s="135" t="str">
        <f>IFERROR(VLOOKUP(C1778,'CEDARS School FRPL'!$C$4:$H$20003, 6, FALSE), "No")</f>
        <v>No</v>
      </c>
      <c r="L1778" s="94">
        <f>IFERROR(VLOOKUP($C1778,'CEDARS School FRPL'!$C$4:$G$20003,3,FALSE),"NO Enroll Rprtd")</f>
        <v>0.45469999999999999</v>
      </c>
      <c r="N1778" s="167"/>
      <c r="O1778" s="136"/>
    </row>
    <row r="1779" spans="1:15">
      <c r="A1779" s="77" t="s">
        <v>2356</v>
      </c>
      <c r="B1779" s="77" t="s">
        <v>2808</v>
      </c>
      <c r="C1779" s="3">
        <v>3403</v>
      </c>
      <c r="D1779" s="74" t="s">
        <v>1479</v>
      </c>
      <c r="E1779" s="100">
        <v>309.60000000000002</v>
      </c>
      <c r="F1779" s="100">
        <v>0</v>
      </c>
      <c r="G1779" s="100">
        <v>0</v>
      </c>
      <c r="H1779" s="100">
        <v>0</v>
      </c>
      <c r="I1779" s="100">
        <v>0</v>
      </c>
      <c r="J1779" s="130">
        <v>309.60000000000002</v>
      </c>
      <c r="K1779" s="135" t="str">
        <f>IFERROR(VLOOKUP(C1779,'CEDARS School FRPL'!$C$4:$H$20003, 6, FALSE), "No")</f>
        <v>No</v>
      </c>
      <c r="L1779" s="94">
        <f>IFERROR(VLOOKUP($C1779,'CEDARS School FRPL'!$C$4:$G$20003,3,FALSE),"NO Enroll Rprtd")</f>
        <v>0.36399999999999999</v>
      </c>
      <c r="N1779" s="167"/>
      <c r="O1779" s="136"/>
    </row>
    <row r="1780" spans="1:15">
      <c r="A1780" s="77" t="s">
        <v>2356</v>
      </c>
      <c r="B1780" s="77" t="s">
        <v>2808</v>
      </c>
      <c r="C1780" s="3">
        <v>3942</v>
      </c>
      <c r="D1780" s="74" t="s">
        <v>1182</v>
      </c>
      <c r="E1780" s="100">
        <v>510.55</v>
      </c>
      <c r="F1780" s="100">
        <v>0</v>
      </c>
      <c r="G1780" s="100">
        <v>0</v>
      </c>
      <c r="H1780" s="100">
        <v>0</v>
      </c>
      <c r="I1780" s="100">
        <v>0</v>
      </c>
      <c r="J1780" s="130">
        <v>510.55</v>
      </c>
      <c r="K1780" s="135" t="str">
        <f>IFERROR(VLOOKUP(C1780,'CEDARS School FRPL'!$C$4:$H$20003, 6, FALSE), "No")</f>
        <v>Yes</v>
      </c>
      <c r="L1780" s="94">
        <f>IFERROR(VLOOKUP($C1780,'CEDARS School FRPL'!$C$4:$G$20003,3,FALSE),"NO Enroll Rprtd")</f>
        <v>0.54759999999999998</v>
      </c>
      <c r="N1780" s="167"/>
      <c r="O1780" s="136"/>
    </row>
    <row r="1781" spans="1:15">
      <c r="A1781" s="77" t="s">
        <v>2356</v>
      </c>
      <c r="B1781" s="77" t="s">
        <v>2808</v>
      </c>
      <c r="C1781" s="3">
        <v>5058</v>
      </c>
      <c r="D1781" s="74" t="s">
        <v>3117</v>
      </c>
      <c r="E1781" s="100">
        <v>0</v>
      </c>
      <c r="F1781" s="100">
        <v>0</v>
      </c>
      <c r="G1781" s="100">
        <v>0</v>
      </c>
      <c r="H1781" s="100">
        <v>0</v>
      </c>
      <c r="I1781" s="100">
        <v>0</v>
      </c>
      <c r="J1781" s="130">
        <v>0</v>
      </c>
      <c r="K1781" s="135" t="str">
        <f>IFERROR(VLOOKUP(C1781,'CEDARS School FRPL'!$C$4:$H$20003, 6, FALSE), "No")</f>
        <v>No</v>
      </c>
      <c r="L1781" s="94">
        <f>IFERROR(VLOOKUP($C1781,'CEDARS School FRPL'!$C$4:$G$20003,3,FALSE),"NO Enroll Rprtd")</f>
        <v>0.41670000000000001</v>
      </c>
      <c r="N1781" s="167"/>
      <c r="O1781" s="136"/>
    </row>
    <row r="1782" spans="1:15">
      <c r="A1782" t="s">
        <v>2448</v>
      </c>
      <c r="B1782" s="77" t="s">
        <v>2809</v>
      </c>
      <c r="C1782" s="3">
        <v>2388</v>
      </c>
      <c r="D1782" s="74" t="s">
        <v>2097</v>
      </c>
      <c r="E1782" s="100">
        <v>1081.21</v>
      </c>
      <c r="F1782" s="100">
        <v>0</v>
      </c>
      <c r="G1782" s="100">
        <v>39.299999999999997</v>
      </c>
      <c r="H1782" s="100">
        <v>0</v>
      </c>
      <c r="I1782" s="100">
        <v>0</v>
      </c>
      <c r="J1782" s="130">
        <v>1120.51</v>
      </c>
      <c r="K1782" s="135" t="str">
        <f>IFERROR(VLOOKUP(C1782,'CEDARS School FRPL'!$C$4:$H$20003, 6, FALSE), "No")</f>
        <v>Yes</v>
      </c>
      <c r="L1782" s="94">
        <f>IFERROR(VLOOKUP($C1782,'CEDARS School FRPL'!$C$4:$G$20003,3,FALSE),"NO Enroll Rprtd")</f>
        <v>0.56200000000000006</v>
      </c>
      <c r="N1782" s="167"/>
      <c r="O1782" s="136"/>
    </row>
    <row r="1783" spans="1:15">
      <c r="A1783" s="77" t="s">
        <v>2448</v>
      </c>
      <c r="B1783" s="77" t="s">
        <v>2809</v>
      </c>
      <c r="C1783" s="3">
        <v>4272</v>
      </c>
      <c r="D1783" s="74" t="s">
        <v>3318</v>
      </c>
      <c r="E1783" s="100">
        <v>50.69</v>
      </c>
      <c r="F1783" s="100">
        <v>0</v>
      </c>
      <c r="G1783" s="100">
        <v>0</v>
      </c>
      <c r="H1783" s="100">
        <v>0</v>
      </c>
      <c r="I1783" s="100">
        <v>0</v>
      </c>
      <c r="J1783" s="130">
        <v>50.69</v>
      </c>
      <c r="K1783" s="135" t="str">
        <f>IFERROR(VLOOKUP(C1783,'CEDARS School FRPL'!$C$4:$H$20003, 6, FALSE), "No")</f>
        <v>No</v>
      </c>
      <c r="L1783" s="94">
        <f>IFERROR(VLOOKUP($C1783,'CEDARS School FRPL'!$C$4:$G$20003,3,FALSE),"NO Enroll Rprtd")</f>
        <v>0.41830000000000001</v>
      </c>
      <c r="N1783" s="167"/>
      <c r="O1783" s="136"/>
    </row>
    <row r="1784" spans="1:15">
      <c r="A1784" s="77" t="s">
        <v>2448</v>
      </c>
      <c r="B1784" s="77" t="s">
        <v>2809</v>
      </c>
      <c r="C1784" s="3">
        <v>5231</v>
      </c>
      <c r="D1784" s="74" t="s">
        <v>3319</v>
      </c>
      <c r="E1784" s="100">
        <v>32.57</v>
      </c>
      <c r="F1784" s="100">
        <v>0</v>
      </c>
      <c r="G1784" s="100">
        <v>0</v>
      </c>
      <c r="H1784" s="100">
        <v>0</v>
      </c>
      <c r="I1784" s="100">
        <v>0</v>
      </c>
      <c r="J1784" s="130">
        <v>32.57</v>
      </c>
      <c r="K1784" s="135" t="str">
        <f>IFERROR(VLOOKUP(C1784,'CEDARS School FRPL'!$C$4:$H$20003, 6, FALSE), "No")</f>
        <v>Yes</v>
      </c>
      <c r="L1784" s="94">
        <f>IFERROR(VLOOKUP($C1784,'CEDARS School FRPL'!$C$4:$G$20003,3,FALSE),"NO Enroll Rprtd")</f>
        <v>0.50900000000000001</v>
      </c>
      <c r="N1784" s="167"/>
      <c r="O1784" s="136"/>
    </row>
    <row r="1785" spans="1:15">
      <c r="A1785" s="77" t="s">
        <v>2448</v>
      </c>
      <c r="B1785" s="77" t="s">
        <v>2809</v>
      </c>
      <c r="C1785" s="3">
        <v>5232</v>
      </c>
      <c r="D1785" s="74" t="s">
        <v>3002</v>
      </c>
      <c r="E1785" s="100">
        <v>220.37</v>
      </c>
      <c r="F1785" s="100">
        <v>18</v>
      </c>
      <c r="G1785" s="100">
        <v>0</v>
      </c>
      <c r="H1785" s="100">
        <v>0</v>
      </c>
      <c r="I1785" s="100">
        <v>0</v>
      </c>
      <c r="J1785" s="130">
        <v>238.37</v>
      </c>
      <c r="K1785" s="135" t="str">
        <f>IFERROR(VLOOKUP(C1785,'CEDARS School FRPL'!$C$4:$H$20003, 6, FALSE), "No")</f>
        <v>Yes</v>
      </c>
      <c r="L1785" s="94">
        <f>IFERROR(VLOOKUP($C1785,'CEDARS School FRPL'!$C$4:$G$20003,3,FALSE),"NO Enroll Rprtd")</f>
        <v>0.53600000000000003</v>
      </c>
      <c r="N1785" s="167"/>
      <c r="O1785" s="136"/>
    </row>
    <row r="1786" spans="1:15">
      <c r="A1786" s="77" t="s">
        <v>2448</v>
      </c>
      <c r="B1786" s="77" t="s">
        <v>2809</v>
      </c>
      <c r="C1786" s="3">
        <v>5334</v>
      </c>
      <c r="D1786" s="74" t="s">
        <v>3097</v>
      </c>
      <c r="E1786" s="100">
        <v>0</v>
      </c>
      <c r="F1786" s="100">
        <v>0</v>
      </c>
      <c r="G1786" s="100">
        <v>0</v>
      </c>
      <c r="H1786" s="100">
        <v>37.22</v>
      </c>
      <c r="I1786" s="100">
        <v>0</v>
      </c>
      <c r="J1786" s="130">
        <v>37.22</v>
      </c>
      <c r="K1786" s="135" t="str">
        <f>IFERROR(VLOOKUP(C1786,'CEDARS School FRPL'!$C$4:$H$20003, 6, FALSE), "No")</f>
        <v>No</v>
      </c>
      <c r="L1786" s="94" t="str">
        <f>IFERROR(VLOOKUP($C1786,'CEDARS School FRPL'!$C$4:$G$20003,3,FALSE),"NO Enroll Rprtd")</f>
        <v>NO Enroll Rprtd</v>
      </c>
      <c r="N1786" s="167"/>
      <c r="O1786" s="136"/>
    </row>
    <row r="1787" spans="1:15">
      <c r="A1787" s="77" t="s">
        <v>2448</v>
      </c>
      <c r="B1787" s="77" t="s">
        <v>2809</v>
      </c>
      <c r="C1787" s="3">
        <v>5383</v>
      </c>
      <c r="D1787" s="74" t="s">
        <v>2099</v>
      </c>
      <c r="E1787" s="100">
        <v>483.16</v>
      </c>
      <c r="F1787" s="100">
        <v>0</v>
      </c>
      <c r="G1787" s="100">
        <v>0</v>
      </c>
      <c r="H1787" s="100">
        <v>0</v>
      </c>
      <c r="I1787" s="100">
        <v>0</v>
      </c>
      <c r="J1787" s="130">
        <v>483.16</v>
      </c>
      <c r="K1787" s="135" t="str">
        <f>IFERROR(VLOOKUP(C1787,'CEDARS School FRPL'!$C$4:$H$20003, 6, FALSE), "No")</f>
        <v>Yes</v>
      </c>
      <c r="L1787" s="94">
        <f>IFERROR(VLOOKUP($C1787,'CEDARS School FRPL'!$C$4:$G$20003,3,FALSE),"NO Enroll Rprtd")</f>
        <v>0.6421</v>
      </c>
      <c r="N1787" s="167"/>
      <c r="O1787" s="136"/>
    </row>
    <row r="1788" spans="1:15">
      <c r="A1788" s="77" t="s">
        <v>2448</v>
      </c>
      <c r="B1788" s="77" t="s">
        <v>2809</v>
      </c>
      <c r="C1788" s="3">
        <v>5384</v>
      </c>
      <c r="D1788" s="74" t="s">
        <v>2100</v>
      </c>
      <c r="E1788" s="100">
        <v>803.71</v>
      </c>
      <c r="F1788" s="100">
        <v>0</v>
      </c>
      <c r="G1788" s="100">
        <v>0</v>
      </c>
      <c r="H1788" s="100">
        <v>0</v>
      </c>
      <c r="I1788" s="100">
        <v>0</v>
      </c>
      <c r="J1788" s="130">
        <v>803.71</v>
      </c>
      <c r="K1788" s="135" t="str">
        <f>IFERROR(VLOOKUP(C1788,'CEDARS School FRPL'!$C$4:$H$20003, 6, FALSE), "No")</f>
        <v>Yes</v>
      </c>
      <c r="L1788" s="94">
        <f>IFERROR(VLOOKUP($C1788,'CEDARS School FRPL'!$C$4:$G$20003,3,FALSE),"NO Enroll Rprtd")</f>
        <v>0.63290000000000002</v>
      </c>
      <c r="N1788" s="167"/>
      <c r="O1788" s="136"/>
    </row>
    <row r="1789" spans="1:15">
      <c r="A1789" s="77" t="s">
        <v>2448</v>
      </c>
      <c r="B1789" s="77" t="s">
        <v>2809</v>
      </c>
      <c r="C1789" s="3">
        <v>5385</v>
      </c>
      <c r="D1789" s="74" t="s">
        <v>2101</v>
      </c>
      <c r="E1789" s="100">
        <v>867.67</v>
      </c>
      <c r="F1789" s="100">
        <v>0</v>
      </c>
      <c r="G1789" s="100">
        <v>0</v>
      </c>
      <c r="H1789" s="100">
        <v>0</v>
      </c>
      <c r="I1789" s="100">
        <v>0</v>
      </c>
      <c r="J1789" s="130">
        <v>867.67</v>
      </c>
      <c r="K1789" s="135" t="str">
        <f>IFERROR(VLOOKUP(C1789,'CEDARS School FRPL'!$C$4:$H$20003, 6, FALSE), "No")</f>
        <v>Yes</v>
      </c>
      <c r="L1789" s="94">
        <f>IFERROR(VLOOKUP($C1789,'CEDARS School FRPL'!$C$4:$G$20003,3,FALSE),"NO Enroll Rprtd")</f>
        <v>0.59419999999999995</v>
      </c>
      <c r="N1789" s="167"/>
      <c r="O1789" s="136"/>
    </row>
    <row r="1790" spans="1:15">
      <c r="A1790" s="77" t="s">
        <v>2448</v>
      </c>
      <c r="B1790" s="77" t="s">
        <v>2809</v>
      </c>
      <c r="C1790" s="3">
        <v>5560</v>
      </c>
      <c r="D1790" s="74" t="s">
        <v>3316</v>
      </c>
      <c r="E1790" s="100">
        <v>11.78</v>
      </c>
      <c r="F1790" s="100">
        <v>0</v>
      </c>
      <c r="G1790" s="100">
        <v>0</v>
      </c>
      <c r="H1790" s="100">
        <v>0</v>
      </c>
      <c r="I1790" s="100">
        <v>0</v>
      </c>
      <c r="J1790" s="130">
        <v>11.78</v>
      </c>
      <c r="K1790" s="135" t="str">
        <f>IFERROR(VLOOKUP(C1790,'CEDARS School FRPL'!$C$4:$H$20003, 6, FALSE), "No")</f>
        <v>Yes</v>
      </c>
      <c r="L1790" s="94">
        <f>IFERROR(VLOOKUP($C1790,'CEDARS School FRPL'!$C$4:$G$20003,3,FALSE),"NO Enroll Rprtd")</f>
        <v>0.52</v>
      </c>
      <c r="N1790" s="167"/>
      <c r="O1790" s="136"/>
    </row>
    <row r="1791" spans="1:15">
      <c r="A1791" s="77" t="s">
        <v>2448</v>
      </c>
      <c r="B1791" s="77" t="s">
        <v>2809</v>
      </c>
      <c r="C1791" s="3">
        <v>5561</v>
      </c>
      <c r="D1791" s="74" t="s">
        <v>3317</v>
      </c>
      <c r="E1791" s="100">
        <v>0</v>
      </c>
      <c r="F1791" s="100">
        <v>0</v>
      </c>
      <c r="G1791" s="100">
        <v>0</v>
      </c>
      <c r="H1791" s="100">
        <v>0</v>
      </c>
      <c r="I1791" s="100">
        <v>0</v>
      </c>
      <c r="J1791" s="130">
        <v>0</v>
      </c>
      <c r="K1791" s="135" t="str">
        <f>IFERROR(VLOOKUP(C1791,'CEDARS School FRPL'!$C$4:$H$20003, 6, FALSE), "No")</f>
        <v>Yes</v>
      </c>
      <c r="L1791" s="94">
        <f>IFERROR(VLOOKUP($C1791,'CEDARS School FRPL'!$C$4:$G$20003,3,FALSE),"NO Enroll Rprtd")</f>
        <v>0.89949999999999997</v>
      </c>
      <c r="N1791" s="167"/>
      <c r="O1791" s="136"/>
    </row>
    <row r="1792" spans="1:15">
      <c r="A1792" s="77" t="s">
        <v>2333</v>
      </c>
      <c r="B1792" s="77" t="s">
        <v>2810</v>
      </c>
      <c r="C1792" s="3">
        <v>5075</v>
      </c>
      <c r="D1792" s="74" t="s">
        <v>1259</v>
      </c>
      <c r="E1792" s="100">
        <v>113.11</v>
      </c>
      <c r="F1792" s="100">
        <v>9.11</v>
      </c>
      <c r="G1792" s="100">
        <v>0</v>
      </c>
      <c r="H1792" s="100">
        <v>0</v>
      </c>
      <c r="I1792" s="100">
        <v>0</v>
      </c>
      <c r="J1792" s="130">
        <v>122.22</v>
      </c>
      <c r="K1792" s="135" t="str">
        <f>IFERROR(VLOOKUP(C1792,'CEDARS School FRPL'!$C$4:$H$20003, 6, FALSE), "No")</f>
        <v>Yes</v>
      </c>
      <c r="L1792" s="94">
        <f>IFERROR(VLOOKUP($C1792,'CEDARS School FRPL'!$C$4:$G$20003,3,FALSE),"NO Enroll Rprtd")</f>
        <v>0.67710000000000004</v>
      </c>
      <c r="N1792" s="167"/>
      <c r="O1792" s="136"/>
    </row>
    <row r="1793" spans="1:15">
      <c r="A1793" s="77" t="s">
        <v>2333</v>
      </c>
      <c r="B1793" s="77" t="s">
        <v>2810</v>
      </c>
      <c r="C1793" s="3">
        <v>5225</v>
      </c>
      <c r="D1793" s="74" t="s">
        <v>1260</v>
      </c>
      <c r="E1793" s="100">
        <v>52.78</v>
      </c>
      <c r="F1793" s="100">
        <v>0</v>
      </c>
      <c r="G1793" s="100">
        <v>0</v>
      </c>
      <c r="H1793" s="100">
        <v>0</v>
      </c>
      <c r="I1793" s="100">
        <v>0</v>
      </c>
      <c r="J1793" s="130">
        <v>52.78</v>
      </c>
      <c r="K1793" s="135" t="str">
        <f>IFERROR(VLOOKUP(C1793,'CEDARS School FRPL'!$C$4:$H$20003, 6, FALSE), "No")</f>
        <v>Yes</v>
      </c>
      <c r="L1793" s="94">
        <f>IFERROR(VLOOKUP($C1793,'CEDARS School FRPL'!$C$4:$G$20003,3,FALSE),"NO Enroll Rprtd")</f>
        <v>0.6673</v>
      </c>
      <c r="N1793" s="167"/>
      <c r="O1793" s="136"/>
    </row>
    <row r="1794" spans="1:15">
      <c r="A1794" s="74" t="s">
        <v>2333</v>
      </c>
      <c r="B1794" s="77" t="s">
        <v>2810</v>
      </c>
      <c r="C1794" s="3">
        <v>5226</v>
      </c>
      <c r="D1794" s="74" t="s">
        <v>1261</v>
      </c>
      <c r="E1794" s="100">
        <v>73.349999999999994</v>
      </c>
      <c r="F1794" s="100">
        <v>0</v>
      </c>
      <c r="G1794" s="100">
        <v>7.5399999999999991</v>
      </c>
      <c r="H1794" s="100">
        <v>0</v>
      </c>
      <c r="I1794" s="100">
        <v>0</v>
      </c>
      <c r="J1794" s="130">
        <v>80.889999999999986</v>
      </c>
      <c r="K1794" s="135" t="str">
        <f>IFERROR(VLOOKUP(C1794,'CEDARS School FRPL'!$C$4:$H$20003, 6, FALSE), "No")</f>
        <v>Yes</v>
      </c>
      <c r="L1794" s="94">
        <f>IFERROR(VLOOKUP($C1794,'CEDARS School FRPL'!$C$4:$G$20003,3,FALSE),"NO Enroll Rprtd")</f>
        <v>0.53690000000000004</v>
      </c>
      <c r="N1794" s="167"/>
      <c r="O1794" s="136"/>
    </row>
    <row r="1795" spans="1:15">
      <c r="A1795" s="77" t="s">
        <v>2177</v>
      </c>
      <c r="B1795" s="77" t="s">
        <v>2811</v>
      </c>
      <c r="C1795" s="3">
        <v>1708</v>
      </c>
      <c r="D1795" s="74" t="s">
        <v>3005</v>
      </c>
      <c r="E1795" s="100">
        <v>129.04</v>
      </c>
      <c r="F1795" s="100">
        <v>0</v>
      </c>
      <c r="G1795" s="100">
        <v>0</v>
      </c>
      <c r="H1795" s="100">
        <v>0</v>
      </c>
      <c r="I1795" s="100">
        <v>0</v>
      </c>
      <c r="J1795" s="130">
        <v>129.04</v>
      </c>
      <c r="K1795" s="135" t="str">
        <f>IFERROR(VLOOKUP(C1795,'CEDARS School FRPL'!$C$4:$H$20003, 6, FALSE), "No")</f>
        <v>No</v>
      </c>
      <c r="L1795" s="94">
        <f>IFERROR(VLOOKUP($C1795,'CEDARS School FRPL'!$C$4:$G$20003,3,FALSE),"NO Enroll Rprtd")</f>
        <v>0.44490000000000002</v>
      </c>
      <c r="N1795" s="167"/>
      <c r="O1795" s="136"/>
    </row>
    <row r="1796" spans="1:15">
      <c r="A1796" s="77" t="s">
        <v>2177</v>
      </c>
      <c r="B1796" s="77" t="s">
        <v>2811</v>
      </c>
      <c r="C1796" s="3">
        <v>2471</v>
      </c>
      <c r="D1796" s="74" t="s">
        <v>147</v>
      </c>
      <c r="E1796" s="100">
        <v>717.67</v>
      </c>
      <c r="F1796" s="100">
        <v>0</v>
      </c>
      <c r="G1796" s="100">
        <v>71.209999999999994</v>
      </c>
      <c r="H1796" s="100">
        <v>0</v>
      </c>
      <c r="I1796" s="100">
        <v>0</v>
      </c>
      <c r="J1796" s="130">
        <v>788.88</v>
      </c>
      <c r="K1796" s="135" t="str">
        <f>IFERROR(VLOOKUP(C1796,'CEDARS School FRPL'!$C$4:$H$20003, 6, FALSE), "No")</f>
        <v>No</v>
      </c>
      <c r="L1796" s="94">
        <f>IFERROR(VLOOKUP($C1796,'CEDARS School FRPL'!$C$4:$G$20003,3,FALSE),"NO Enroll Rprtd")</f>
        <v>0.44950000000000001</v>
      </c>
      <c r="N1796" s="167"/>
      <c r="O1796" s="136"/>
    </row>
    <row r="1797" spans="1:15">
      <c r="A1797" s="77" t="s">
        <v>2177</v>
      </c>
      <c r="B1797" s="77" t="s">
        <v>2811</v>
      </c>
      <c r="C1797" s="3">
        <v>2722</v>
      </c>
      <c r="D1797" s="74" t="s">
        <v>148</v>
      </c>
      <c r="E1797" s="100">
        <v>522.9</v>
      </c>
      <c r="F1797" s="100">
        <v>0</v>
      </c>
      <c r="G1797" s="100">
        <v>0</v>
      </c>
      <c r="H1797" s="100">
        <v>0</v>
      </c>
      <c r="I1797" s="100">
        <v>0</v>
      </c>
      <c r="J1797" s="130">
        <v>522.9</v>
      </c>
      <c r="K1797" s="135" t="str">
        <f>IFERROR(VLOOKUP(C1797,'CEDARS School FRPL'!$C$4:$H$20003, 6, FALSE), "No")</f>
        <v>Yes</v>
      </c>
      <c r="L1797" s="94">
        <f>IFERROR(VLOOKUP($C1797,'CEDARS School FRPL'!$C$4:$G$20003,3,FALSE),"NO Enroll Rprtd")</f>
        <v>0.57250000000000001</v>
      </c>
      <c r="N1797" s="167"/>
      <c r="O1797" s="136"/>
    </row>
    <row r="1798" spans="1:15">
      <c r="A1798" s="77" t="s">
        <v>2177</v>
      </c>
      <c r="B1798" s="77" t="s">
        <v>2811</v>
      </c>
      <c r="C1798" s="3">
        <v>4378</v>
      </c>
      <c r="D1798" s="74" t="s">
        <v>149</v>
      </c>
      <c r="E1798" s="100">
        <v>467.17</v>
      </c>
      <c r="F1798" s="100">
        <v>0</v>
      </c>
      <c r="G1798" s="100">
        <v>0</v>
      </c>
      <c r="H1798" s="100">
        <v>0</v>
      </c>
      <c r="I1798" s="100">
        <v>0</v>
      </c>
      <c r="J1798" s="130">
        <v>467.17</v>
      </c>
      <c r="K1798" s="135" t="str">
        <f>IFERROR(VLOOKUP(C1798,'CEDARS School FRPL'!$C$4:$H$20003, 6, FALSE), "No")</f>
        <v>No</v>
      </c>
      <c r="L1798" s="94">
        <f>IFERROR(VLOOKUP($C1798,'CEDARS School FRPL'!$C$4:$G$20003,3,FALSE),"NO Enroll Rprtd")</f>
        <v>0.45600000000000002</v>
      </c>
      <c r="N1798" s="167"/>
      <c r="O1798" s="136"/>
    </row>
    <row r="1799" spans="1:15">
      <c r="A1799" s="77" t="s">
        <v>2177</v>
      </c>
      <c r="B1799" s="77" t="s">
        <v>2811</v>
      </c>
      <c r="C1799" s="3">
        <v>4519</v>
      </c>
      <c r="D1799" s="74" t="s">
        <v>150</v>
      </c>
      <c r="E1799" s="100">
        <v>544.27</v>
      </c>
      <c r="F1799" s="100">
        <v>0</v>
      </c>
      <c r="G1799" s="100">
        <v>0</v>
      </c>
      <c r="H1799" s="100">
        <v>0</v>
      </c>
      <c r="I1799" s="100">
        <v>0</v>
      </c>
      <c r="J1799" s="130">
        <v>544.27</v>
      </c>
      <c r="K1799" s="135" t="str">
        <f>IFERROR(VLOOKUP(C1799,'CEDARS School FRPL'!$C$4:$H$20003, 6, FALSE), "No")</f>
        <v>No</v>
      </c>
      <c r="L1799" s="94">
        <f>IFERROR(VLOOKUP($C1799,'CEDARS School FRPL'!$C$4:$G$20003,3,FALSE),"NO Enroll Rprtd")</f>
        <v>0.4864</v>
      </c>
      <c r="N1799" s="167"/>
      <c r="O1799" s="136"/>
    </row>
    <row r="1800" spans="1:15">
      <c r="A1800" s="77" t="s">
        <v>2177</v>
      </c>
      <c r="B1800" s="77" t="s">
        <v>2811</v>
      </c>
      <c r="C1800" s="3">
        <v>5613</v>
      </c>
      <c r="D1800" s="74" t="s">
        <v>3004</v>
      </c>
      <c r="E1800" s="100">
        <v>118.55</v>
      </c>
      <c r="F1800" s="100">
        <v>0</v>
      </c>
      <c r="G1800" s="100">
        <v>0</v>
      </c>
      <c r="H1800" s="100">
        <v>0</v>
      </c>
      <c r="I1800" s="100">
        <v>0</v>
      </c>
      <c r="J1800" s="130">
        <v>118.55</v>
      </c>
      <c r="K1800" s="135" t="str">
        <f>IFERROR(VLOOKUP(C1800,'CEDARS School FRPL'!$C$4:$H$20003, 6, FALSE), "No")</f>
        <v>No</v>
      </c>
      <c r="L1800" s="94">
        <f>IFERROR(VLOOKUP($C1800,'CEDARS School FRPL'!$C$4:$G$20003,3,FALSE),"NO Enroll Rprtd")</f>
        <v>0.4783</v>
      </c>
      <c r="N1800" s="167"/>
      <c r="O1800" s="136"/>
    </row>
    <row r="1801" spans="1:15">
      <c r="A1801" s="77" t="s">
        <v>2350</v>
      </c>
      <c r="B1801" s="77" t="s">
        <v>2812</v>
      </c>
      <c r="C1801" s="3">
        <v>3725</v>
      </c>
      <c r="D1801" s="74" t="s">
        <v>1445</v>
      </c>
      <c r="E1801" s="100">
        <v>5</v>
      </c>
      <c r="F1801" s="100">
        <v>1.98</v>
      </c>
      <c r="G1801" s="100">
        <v>0</v>
      </c>
      <c r="H1801" s="100">
        <v>0</v>
      </c>
      <c r="I1801" s="100">
        <v>0</v>
      </c>
      <c r="J1801" s="130">
        <v>6.98</v>
      </c>
      <c r="K1801" s="135" t="str">
        <f>IFERROR(VLOOKUP(C1801,'CEDARS School FRPL'!$C$4:$H$20003, 6, FALSE), "No")</f>
        <v>No</v>
      </c>
      <c r="L1801" s="94">
        <f>IFERROR(VLOOKUP($C1801,'CEDARS School FRPL'!$C$4:$G$20003,3,FALSE),"NO Enroll Rprtd")</f>
        <v>0</v>
      </c>
      <c r="N1801" s="167"/>
      <c r="O1801" s="136"/>
    </row>
    <row r="1802" spans="1:15">
      <c r="A1802" s="77" t="s">
        <v>2312</v>
      </c>
      <c r="B1802" s="77" t="s">
        <v>2813</v>
      </c>
      <c r="C1802" s="3">
        <v>2745</v>
      </c>
      <c r="D1802" s="74" t="s">
        <v>1182</v>
      </c>
      <c r="E1802" s="100">
        <v>376.78</v>
      </c>
      <c r="F1802" s="100">
        <v>0</v>
      </c>
      <c r="G1802" s="100">
        <v>0</v>
      </c>
      <c r="H1802" s="100">
        <v>0</v>
      </c>
      <c r="I1802" s="100">
        <v>0</v>
      </c>
      <c r="J1802" s="130">
        <v>376.78</v>
      </c>
      <c r="K1802" s="135" t="str">
        <f>IFERROR(VLOOKUP(C1802,'CEDARS School FRPL'!$C$4:$H$20003, 6, FALSE), "No")</f>
        <v>Yes</v>
      </c>
      <c r="L1802" s="94">
        <f>IFERROR(VLOOKUP($C1802,'CEDARS School FRPL'!$C$4:$G$20003,3,FALSE),"NO Enroll Rprtd")</f>
        <v>0.75970000000000004</v>
      </c>
      <c r="N1802" s="167"/>
      <c r="O1802" s="136"/>
    </row>
    <row r="1803" spans="1:15">
      <c r="A1803" s="77" t="s">
        <v>2312</v>
      </c>
      <c r="B1803" s="77" t="s">
        <v>2813</v>
      </c>
      <c r="C1803" s="3">
        <v>3241</v>
      </c>
      <c r="D1803" s="74" t="s">
        <v>1183</v>
      </c>
      <c r="E1803" s="100">
        <v>1320.88</v>
      </c>
      <c r="F1803" s="100">
        <v>0</v>
      </c>
      <c r="G1803" s="100">
        <v>90.300000000000011</v>
      </c>
      <c r="H1803" s="100">
        <v>0</v>
      </c>
      <c r="I1803" s="100">
        <v>0</v>
      </c>
      <c r="J1803" s="130">
        <v>1411.18</v>
      </c>
      <c r="K1803" s="135" t="str">
        <f>IFERROR(VLOOKUP(C1803,'CEDARS School FRPL'!$C$4:$H$20003, 6, FALSE), "No")</f>
        <v>Yes</v>
      </c>
      <c r="L1803" s="94">
        <f>IFERROR(VLOOKUP($C1803,'CEDARS School FRPL'!$C$4:$G$20003,3,FALSE),"NO Enroll Rprtd")</f>
        <v>0.55289999999999995</v>
      </c>
      <c r="N1803" s="167"/>
      <c r="O1803" s="136"/>
    </row>
    <row r="1804" spans="1:15">
      <c r="A1804" s="77" t="s">
        <v>2312</v>
      </c>
      <c r="B1804" s="77" t="s">
        <v>2813</v>
      </c>
      <c r="C1804" s="3">
        <v>3291</v>
      </c>
      <c r="D1804" s="74" t="s">
        <v>1184</v>
      </c>
      <c r="E1804" s="100">
        <v>522.4</v>
      </c>
      <c r="F1804" s="100">
        <v>0</v>
      </c>
      <c r="G1804" s="100">
        <v>0</v>
      </c>
      <c r="H1804" s="100">
        <v>0</v>
      </c>
      <c r="I1804" s="100">
        <v>0</v>
      </c>
      <c r="J1804" s="130">
        <v>522.4</v>
      </c>
      <c r="K1804" s="135" t="str">
        <f>IFERROR(VLOOKUP(C1804,'CEDARS School FRPL'!$C$4:$H$20003, 6, FALSE), "No")</f>
        <v>Yes</v>
      </c>
      <c r="L1804" s="94">
        <f>IFERROR(VLOOKUP($C1804,'CEDARS School FRPL'!$C$4:$G$20003,3,FALSE),"NO Enroll Rprtd")</f>
        <v>0.58889999999999998</v>
      </c>
      <c r="N1804" s="167"/>
      <c r="O1804" s="136"/>
    </row>
    <row r="1805" spans="1:15">
      <c r="A1805" s="77" t="s">
        <v>2312</v>
      </c>
      <c r="B1805" s="77" t="s">
        <v>2813</v>
      </c>
      <c r="C1805" s="3">
        <v>3292</v>
      </c>
      <c r="D1805" s="74" t="s">
        <v>410</v>
      </c>
      <c r="E1805" s="100">
        <v>545.01</v>
      </c>
      <c r="F1805" s="100">
        <v>0</v>
      </c>
      <c r="G1805" s="100">
        <v>0</v>
      </c>
      <c r="H1805" s="100">
        <v>0</v>
      </c>
      <c r="I1805" s="100">
        <v>0</v>
      </c>
      <c r="J1805" s="130">
        <v>545.01</v>
      </c>
      <c r="K1805" s="135" t="str">
        <f>IFERROR(VLOOKUP(C1805,'CEDARS School FRPL'!$C$4:$H$20003, 6, FALSE), "No")</f>
        <v>Yes</v>
      </c>
      <c r="L1805" s="94">
        <f>IFERROR(VLOOKUP($C1805,'CEDARS School FRPL'!$C$4:$G$20003,3,FALSE),"NO Enroll Rprtd")</f>
        <v>0.61699999999999999</v>
      </c>
      <c r="N1805" s="167"/>
      <c r="O1805" s="136"/>
    </row>
    <row r="1806" spans="1:15">
      <c r="A1806" s="77" t="s">
        <v>2312</v>
      </c>
      <c r="B1806" s="77" t="s">
        <v>2813</v>
      </c>
      <c r="C1806" s="3">
        <v>4288</v>
      </c>
      <c r="D1806" s="74" t="s">
        <v>3007</v>
      </c>
      <c r="E1806" s="100">
        <v>156.66999999999999</v>
      </c>
      <c r="F1806" s="100">
        <v>0</v>
      </c>
      <c r="G1806" s="100">
        <v>22.369999999999997</v>
      </c>
      <c r="H1806" s="100">
        <v>0</v>
      </c>
      <c r="I1806" s="100">
        <v>0</v>
      </c>
      <c r="J1806" s="130">
        <v>179.04</v>
      </c>
      <c r="K1806" s="135" t="str">
        <f>IFERROR(VLOOKUP(C1806,'CEDARS School FRPL'!$C$4:$H$20003, 6, FALSE), "No")</f>
        <v>Yes</v>
      </c>
      <c r="L1806" s="94">
        <f>IFERROR(VLOOKUP($C1806,'CEDARS School FRPL'!$C$4:$G$20003,3,FALSE),"NO Enroll Rprtd")</f>
        <v>0.54310000000000003</v>
      </c>
      <c r="N1806" s="167"/>
      <c r="O1806" s="136"/>
    </row>
    <row r="1807" spans="1:15">
      <c r="A1807" s="77" t="s">
        <v>2312</v>
      </c>
      <c r="B1807" s="77" t="s">
        <v>2813</v>
      </c>
      <c r="C1807" s="3">
        <v>4363</v>
      </c>
      <c r="D1807" s="74" t="s">
        <v>1185</v>
      </c>
      <c r="E1807" s="100">
        <v>522.91</v>
      </c>
      <c r="F1807" s="100">
        <v>0</v>
      </c>
      <c r="G1807" s="100">
        <v>0</v>
      </c>
      <c r="H1807" s="100">
        <v>0</v>
      </c>
      <c r="I1807" s="100">
        <v>0</v>
      </c>
      <c r="J1807" s="130">
        <v>522.91</v>
      </c>
      <c r="K1807" s="135" t="str">
        <f>IFERROR(VLOOKUP(C1807,'CEDARS School FRPL'!$C$4:$H$20003, 6, FALSE), "No")</f>
        <v>Yes</v>
      </c>
      <c r="L1807" s="94">
        <f>IFERROR(VLOOKUP($C1807,'CEDARS School FRPL'!$C$4:$G$20003,3,FALSE),"NO Enroll Rprtd")</f>
        <v>0.64880000000000004</v>
      </c>
      <c r="N1807" s="167"/>
      <c r="O1807" s="136"/>
    </row>
    <row r="1808" spans="1:15">
      <c r="A1808" s="77" t="s">
        <v>2312</v>
      </c>
      <c r="B1808" s="77" t="s">
        <v>2813</v>
      </c>
      <c r="C1808" s="3">
        <v>4586</v>
      </c>
      <c r="D1808" s="74" t="s">
        <v>794</v>
      </c>
      <c r="E1808" s="100">
        <v>591.73</v>
      </c>
      <c r="F1808" s="100">
        <v>0</v>
      </c>
      <c r="G1808" s="100">
        <v>0</v>
      </c>
      <c r="H1808" s="100">
        <v>0</v>
      </c>
      <c r="I1808" s="100">
        <v>0</v>
      </c>
      <c r="J1808" s="130">
        <v>591.73</v>
      </c>
      <c r="K1808" s="135" t="str">
        <f>IFERROR(VLOOKUP(C1808,'CEDARS School FRPL'!$C$4:$H$20003, 6, FALSE), "No")</f>
        <v>Yes</v>
      </c>
      <c r="L1808" s="94">
        <f>IFERROR(VLOOKUP($C1808,'CEDARS School FRPL'!$C$4:$G$20003,3,FALSE),"NO Enroll Rprtd")</f>
        <v>0.69899999999999995</v>
      </c>
      <c r="N1808" s="167"/>
      <c r="O1808" s="136"/>
    </row>
    <row r="1809" spans="1:15">
      <c r="A1809" s="77" t="s">
        <v>2312</v>
      </c>
      <c r="B1809" s="77" t="s">
        <v>2813</v>
      </c>
      <c r="C1809" s="3">
        <v>5548</v>
      </c>
      <c r="D1809" s="74" t="s">
        <v>2906</v>
      </c>
      <c r="E1809" s="100">
        <v>0</v>
      </c>
      <c r="F1809" s="100">
        <v>0</v>
      </c>
      <c r="G1809" s="100">
        <v>0</v>
      </c>
      <c r="H1809" s="100">
        <v>103.95</v>
      </c>
      <c r="I1809" s="100">
        <v>0</v>
      </c>
      <c r="J1809" s="130">
        <v>103.95</v>
      </c>
      <c r="K1809" s="135" t="str">
        <f>IFERROR(VLOOKUP(C1809,'CEDARS School FRPL'!$C$4:$H$20003, 6, FALSE), "No")</f>
        <v>No</v>
      </c>
      <c r="L1809" s="94">
        <f>IFERROR(VLOOKUP($C1809,'CEDARS School FRPL'!$C$4:$G$20003,3,FALSE),"NO Enroll Rprtd")</f>
        <v>0.42170000000000002</v>
      </c>
      <c r="N1809" s="167"/>
      <c r="O1809" s="136"/>
    </row>
    <row r="1810" spans="1:15">
      <c r="A1810" s="77" t="s">
        <v>2312</v>
      </c>
      <c r="B1810" s="77" t="s">
        <v>2813</v>
      </c>
      <c r="C1810" s="3">
        <v>5621</v>
      </c>
      <c r="D1810" s="74" t="s">
        <v>3006</v>
      </c>
      <c r="E1810" s="100">
        <v>91.4</v>
      </c>
      <c r="F1810" s="100">
        <v>0</v>
      </c>
      <c r="G1810" s="100">
        <v>5.01</v>
      </c>
      <c r="H1810" s="100">
        <v>1.89</v>
      </c>
      <c r="I1810" s="100">
        <v>0</v>
      </c>
      <c r="J1810" s="130">
        <v>98.300000000000011</v>
      </c>
      <c r="K1810" s="135" t="str">
        <f>IFERROR(VLOOKUP(C1810,'CEDARS School FRPL'!$C$4:$H$20003, 6, FALSE), "No")</f>
        <v>Yes</v>
      </c>
      <c r="L1810" s="94">
        <f>IFERROR(VLOOKUP($C1810,'CEDARS School FRPL'!$C$4:$G$20003,3,FALSE),"NO Enroll Rprtd")</f>
        <v>0.45179999999999998</v>
      </c>
      <c r="N1810" s="167"/>
      <c r="O1810" s="136"/>
    </row>
    <row r="1811" spans="1:15">
      <c r="A1811" s="77" t="s">
        <v>2260</v>
      </c>
      <c r="B1811" s="77" t="s">
        <v>2814</v>
      </c>
      <c r="C1811" s="3">
        <v>1667</v>
      </c>
      <c r="D1811" s="74" t="s">
        <v>852</v>
      </c>
      <c r="E1811" s="100">
        <v>11.28</v>
      </c>
      <c r="F1811" s="100">
        <v>0</v>
      </c>
      <c r="G1811" s="100">
        <v>0</v>
      </c>
      <c r="H1811" s="100">
        <v>0</v>
      </c>
      <c r="I1811" s="100">
        <v>0</v>
      </c>
      <c r="J1811" s="130">
        <v>11.28</v>
      </c>
      <c r="K1811" s="135" t="str">
        <f>IFERROR(VLOOKUP(C1811,'CEDARS School FRPL'!$C$4:$H$20003, 6, FALSE), "No")</f>
        <v>No</v>
      </c>
      <c r="L1811" s="94">
        <f>IFERROR(VLOOKUP($C1811,'CEDARS School FRPL'!$C$4:$G$20003,3,FALSE),"NO Enroll Rprtd")</f>
        <v>0.26450000000000001</v>
      </c>
      <c r="N1811" s="167"/>
      <c r="O1811" s="136"/>
    </row>
    <row r="1812" spans="1:15">
      <c r="A1812" s="77" t="s">
        <v>2260</v>
      </c>
      <c r="B1812" s="77" t="s">
        <v>2814</v>
      </c>
      <c r="C1812" s="3">
        <v>1771</v>
      </c>
      <c r="D1812" s="74" t="s">
        <v>853</v>
      </c>
      <c r="E1812" s="100">
        <v>121.06</v>
      </c>
      <c r="F1812" s="100">
        <v>0</v>
      </c>
      <c r="G1812" s="100">
        <v>0</v>
      </c>
      <c r="H1812" s="100">
        <v>0</v>
      </c>
      <c r="I1812" s="100">
        <v>0</v>
      </c>
      <c r="J1812" s="130">
        <v>121.06</v>
      </c>
      <c r="K1812" s="135" t="str">
        <f>IFERROR(VLOOKUP(C1812,'CEDARS School FRPL'!$C$4:$H$20003, 6, FALSE), "No")</f>
        <v>No</v>
      </c>
      <c r="L1812" s="94">
        <f>IFERROR(VLOOKUP($C1812,'CEDARS School FRPL'!$C$4:$G$20003,3,FALSE),"NO Enroll Rprtd")</f>
        <v>0.12280000000000001</v>
      </c>
      <c r="N1812" s="167"/>
      <c r="O1812" s="136"/>
    </row>
    <row r="1813" spans="1:15">
      <c r="A1813" s="77" t="s">
        <v>2260</v>
      </c>
      <c r="B1813" s="77" t="s">
        <v>2814</v>
      </c>
      <c r="C1813" s="3">
        <v>1942</v>
      </c>
      <c r="D1813" s="74" t="s">
        <v>854</v>
      </c>
      <c r="E1813" s="100">
        <v>199.02</v>
      </c>
      <c r="F1813" s="100">
        <v>0</v>
      </c>
      <c r="G1813" s="100">
        <v>0</v>
      </c>
      <c r="H1813" s="100">
        <v>0</v>
      </c>
      <c r="I1813" s="100">
        <v>0</v>
      </c>
      <c r="J1813" s="130">
        <v>199.02</v>
      </c>
      <c r="K1813" s="135" t="str">
        <f>IFERROR(VLOOKUP(C1813,'CEDARS School FRPL'!$C$4:$H$20003, 6, FALSE), "No")</f>
        <v>No</v>
      </c>
      <c r="L1813" s="94">
        <f>IFERROR(VLOOKUP($C1813,'CEDARS School FRPL'!$C$4:$G$20003,3,FALSE),"NO Enroll Rprtd")</f>
        <v>0.16239999999999999</v>
      </c>
      <c r="N1813" s="167"/>
      <c r="O1813" s="136"/>
    </row>
    <row r="1814" spans="1:15">
      <c r="A1814" s="77" t="s">
        <v>2260</v>
      </c>
      <c r="B1814" s="77" t="s">
        <v>2814</v>
      </c>
      <c r="C1814" s="3">
        <v>2185</v>
      </c>
      <c r="D1814" s="74" t="s">
        <v>855</v>
      </c>
      <c r="E1814" s="100">
        <v>376.11</v>
      </c>
      <c r="F1814" s="100">
        <v>0</v>
      </c>
      <c r="G1814" s="100">
        <v>0</v>
      </c>
      <c r="H1814" s="100">
        <v>0</v>
      </c>
      <c r="I1814" s="100">
        <v>0</v>
      </c>
      <c r="J1814" s="130">
        <v>376.11</v>
      </c>
      <c r="K1814" s="135" t="str">
        <f>IFERROR(VLOOKUP(C1814,'CEDARS School FRPL'!$C$4:$H$20003, 6, FALSE), "No")</f>
        <v>No</v>
      </c>
      <c r="L1814" s="94">
        <f>IFERROR(VLOOKUP($C1814,'CEDARS School FRPL'!$C$4:$G$20003,3,FALSE),"NO Enroll Rprtd")</f>
        <v>0.26419999999999999</v>
      </c>
      <c r="N1814" s="167"/>
      <c r="O1814" s="136"/>
    </row>
    <row r="1815" spans="1:15">
      <c r="A1815" s="77" t="s">
        <v>2260</v>
      </c>
      <c r="B1815" s="77" t="s">
        <v>2814</v>
      </c>
      <c r="C1815" s="3">
        <v>2703</v>
      </c>
      <c r="D1815" s="74" t="s">
        <v>856</v>
      </c>
      <c r="E1815" s="100">
        <v>427.22</v>
      </c>
      <c r="F1815" s="100">
        <v>0</v>
      </c>
      <c r="G1815" s="100">
        <v>0</v>
      </c>
      <c r="H1815" s="100">
        <v>0</v>
      </c>
      <c r="I1815" s="100">
        <v>0</v>
      </c>
      <c r="J1815" s="130">
        <v>427.22</v>
      </c>
      <c r="K1815" s="135" t="str">
        <f>IFERROR(VLOOKUP(C1815,'CEDARS School FRPL'!$C$4:$H$20003, 6, FALSE), "No")</f>
        <v>No</v>
      </c>
      <c r="L1815" s="94">
        <f>IFERROR(VLOOKUP($C1815,'CEDARS School FRPL'!$C$4:$G$20003,3,FALSE),"NO Enroll Rprtd")</f>
        <v>0.4002</v>
      </c>
      <c r="N1815" s="167"/>
      <c r="O1815" s="136"/>
    </row>
    <row r="1816" spans="1:15">
      <c r="A1816" s="77" t="s">
        <v>2260</v>
      </c>
      <c r="B1816" s="77" t="s">
        <v>2814</v>
      </c>
      <c r="C1816" s="3">
        <v>2990</v>
      </c>
      <c r="D1816" s="74" t="s">
        <v>857</v>
      </c>
      <c r="E1816" s="100">
        <v>463.04</v>
      </c>
      <c r="F1816" s="100">
        <v>0</v>
      </c>
      <c r="G1816" s="100">
        <v>0</v>
      </c>
      <c r="H1816" s="100">
        <v>0</v>
      </c>
      <c r="I1816" s="100">
        <v>0</v>
      </c>
      <c r="J1816" s="130">
        <v>463.04</v>
      </c>
      <c r="K1816" s="135" t="str">
        <f>IFERROR(VLOOKUP(C1816,'CEDARS School FRPL'!$C$4:$H$20003, 6, FALSE), "No")</f>
        <v>No</v>
      </c>
      <c r="L1816" s="94">
        <f>IFERROR(VLOOKUP($C1816,'CEDARS School FRPL'!$C$4:$G$20003,3,FALSE),"NO Enroll Rprtd")</f>
        <v>0.3382</v>
      </c>
      <c r="N1816" s="167"/>
      <c r="O1816" s="136"/>
    </row>
    <row r="1817" spans="1:15">
      <c r="A1817" s="77" t="s">
        <v>2260</v>
      </c>
      <c r="B1817" s="77" t="s">
        <v>2814</v>
      </c>
      <c r="C1817" s="3">
        <v>3104</v>
      </c>
      <c r="D1817" s="74" t="s">
        <v>858</v>
      </c>
      <c r="E1817" s="100">
        <v>423.56</v>
      </c>
      <c r="F1817" s="100">
        <v>0</v>
      </c>
      <c r="G1817" s="100">
        <v>0</v>
      </c>
      <c r="H1817" s="100">
        <v>0</v>
      </c>
      <c r="I1817" s="100">
        <v>0</v>
      </c>
      <c r="J1817" s="130">
        <v>423.56</v>
      </c>
      <c r="K1817" s="135" t="str">
        <f>IFERROR(VLOOKUP(C1817,'CEDARS School FRPL'!$C$4:$H$20003, 6, FALSE), "No")</f>
        <v>No</v>
      </c>
      <c r="L1817" s="94">
        <f>IFERROR(VLOOKUP($C1817,'CEDARS School FRPL'!$C$4:$G$20003,3,FALSE),"NO Enroll Rprtd")</f>
        <v>0.39579999999999999</v>
      </c>
      <c r="N1817" s="167"/>
      <c r="O1817" s="136"/>
    </row>
    <row r="1818" spans="1:15">
      <c r="A1818" s="77" t="s">
        <v>2260</v>
      </c>
      <c r="B1818" s="77" t="s">
        <v>2814</v>
      </c>
      <c r="C1818" s="3">
        <v>3230</v>
      </c>
      <c r="D1818" s="74" t="s">
        <v>859</v>
      </c>
      <c r="E1818" s="100">
        <v>373.62</v>
      </c>
      <c r="F1818" s="100">
        <v>0</v>
      </c>
      <c r="G1818" s="100">
        <v>0</v>
      </c>
      <c r="H1818" s="100">
        <v>0</v>
      </c>
      <c r="I1818" s="100">
        <v>0</v>
      </c>
      <c r="J1818" s="130">
        <v>373.62</v>
      </c>
      <c r="K1818" s="135" t="str">
        <f>IFERROR(VLOOKUP(C1818,'CEDARS School FRPL'!$C$4:$H$20003, 6, FALSE), "No")</f>
        <v>No</v>
      </c>
      <c r="L1818" s="94">
        <f>IFERROR(VLOOKUP($C1818,'CEDARS School FRPL'!$C$4:$G$20003,3,FALSE),"NO Enroll Rprtd")</f>
        <v>0.24529999999999999</v>
      </c>
      <c r="N1818" s="167"/>
      <c r="O1818" s="136"/>
    </row>
    <row r="1819" spans="1:15">
      <c r="A1819" s="77" t="s">
        <v>2260</v>
      </c>
      <c r="B1819" s="77" t="s">
        <v>2814</v>
      </c>
      <c r="C1819" s="3">
        <v>3231</v>
      </c>
      <c r="D1819" s="74" t="s">
        <v>860</v>
      </c>
      <c r="E1819" s="100">
        <v>323.22000000000003</v>
      </c>
      <c r="F1819" s="100">
        <v>0</v>
      </c>
      <c r="G1819" s="100">
        <v>0</v>
      </c>
      <c r="H1819" s="100">
        <v>0</v>
      </c>
      <c r="I1819" s="100">
        <v>0</v>
      </c>
      <c r="J1819" s="130">
        <v>323.22000000000003</v>
      </c>
      <c r="K1819" s="135" t="str">
        <f>IFERROR(VLOOKUP(C1819,'CEDARS School FRPL'!$C$4:$H$20003, 6, FALSE), "No")</f>
        <v>No</v>
      </c>
      <c r="L1819" s="94">
        <f>IFERROR(VLOOKUP($C1819,'CEDARS School FRPL'!$C$4:$G$20003,3,FALSE),"NO Enroll Rprtd")</f>
        <v>0.1764</v>
      </c>
      <c r="N1819" s="167"/>
      <c r="O1819" s="136"/>
    </row>
    <row r="1820" spans="1:15">
      <c r="A1820" s="77" t="s">
        <v>2260</v>
      </c>
      <c r="B1820" s="77" t="s">
        <v>2814</v>
      </c>
      <c r="C1820" s="3">
        <v>3343</v>
      </c>
      <c r="D1820" s="74" t="s">
        <v>861</v>
      </c>
      <c r="E1820" s="100">
        <v>1430.77</v>
      </c>
      <c r="F1820" s="100">
        <v>0</v>
      </c>
      <c r="G1820" s="100">
        <v>97.63000000000001</v>
      </c>
      <c r="H1820" s="100">
        <v>0</v>
      </c>
      <c r="I1820" s="100">
        <v>0</v>
      </c>
      <c r="J1820" s="130">
        <v>1528.4</v>
      </c>
      <c r="K1820" s="135" t="str">
        <f>IFERROR(VLOOKUP(C1820,'CEDARS School FRPL'!$C$4:$H$20003, 6, FALSE), "No")</f>
        <v>No</v>
      </c>
      <c r="L1820" s="94">
        <f>IFERROR(VLOOKUP($C1820,'CEDARS School FRPL'!$C$4:$G$20003,3,FALSE),"NO Enroll Rprtd")</f>
        <v>0.29909999999999998</v>
      </c>
      <c r="N1820" s="167"/>
      <c r="O1820" s="136"/>
    </row>
    <row r="1821" spans="1:15">
      <c r="A1821" s="77" t="s">
        <v>2260</v>
      </c>
      <c r="B1821" s="77" t="s">
        <v>2814</v>
      </c>
      <c r="C1821" s="3">
        <v>3387</v>
      </c>
      <c r="D1821" s="74" t="s">
        <v>862</v>
      </c>
      <c r="E1821" s="100">
        <v>987.46</v>
      </c>
      <c r="F1821" s="100">
        <v>0</v>
      </c>
      <c r="G1821" s="100">
        <v>0</v>
      </c>
      <c r="H1821" s="100">
        <v>0</v>
      </c>
      <c r="I1821" s="100">
        <v>0</v>
      </c>
      <c r="J1821" s="130">
        <v>987.46</v>
      </c>
      <c r="K1821" s="135" t="str">
        <f>IFERROR(VLOOKUP(C1821,'CEDARS School FRPL'!$C$4:$H$20003, 6, FALSE), "No")</f>
        <v>No</v>
      </c>
      <c r="L1821" s="94">
        <f>IFERROR(VLOOKUP($C1821,'CEDARS School FRPL'!$C$4:$G$20003,3,FALSE),"NO Enroll Rprtd")</f>
        <v>0.33629999999999999</v>
      </c>
      <c r="N1821" s="167"/>
      <c r="O1821" s="136"/>
    </row>
    <row r="1822" spans="1:15">
      <c r="A1822" s="77" t="s">
        <v>2260</v>
      </c>
      <c r="B1822" s="77" t="s">
        <v>2814</v>
      </c>
      <c r="C1822" s="3">
        <v>3489</v>
      </c>
      <c r="D1822" s="74" t="s">
        <v>863</v>
      </c>
      <c r="E1822" s="100">
        <v>399.56</v>
      </c>
      <c r="F1822" s="100">
        <v>0</v>
      </c>
      <c r="G1822" s="100">
        <v>0</v>
      </c>
      <c r="H1822" s="100">
        <v>0</v>
      </c>
      <c r="I1822" s="100">
        <v>0</v>
      </c>
      <c r="J1822" s="130">
        <v>399.56</v>
      </c>
      <c r="K1822" s="135" t="str">
        <f>IFERROR(VLOOKUP(C1822,'CEDARS School FRPL'!$C$4:$H$20003, 6, FALSE), "No")</f>
        <v>No</v>
      </c>
      <c r="L1822" s="94">
        <f>IFERROR(VLOOKUP($C1822,'CEDARS School FRPL'!$C$4:$G$20003,3,FALSE),"NO Enroll Rprtd")</f>
        <v>0.38250000000000001</v>
      </c>
      <c r="N1822" s="167"/>
      <c r="O1822" s="136"/>
    </row>
    <row r="1823" spans="1:15">
      <c r="A1823" s="77" t="s">
        <v>2260</v>
      </c>
      <c r="B1823" s="77" t="s">
        <v>2814</v>
      </c>
      <c r="C1823" s="3">
        <v>3527</v>
      </c>
      <c r="D1823" s="74" t="s">
        <v>864</v>
      </c>
      <c r="E1823" s="100">
        <v>444.98</v>
      </c>
      <c r="F1823" s="100">
        <v>0</v>
      </c>
      <c r="G1823" s="100">
        <v>0</v>
      </c>
      <c r="H1823" s="100">
        <v>0</v>
      </c>
      <c r="I1823" s="100">
        <v>0</v>
      </c>
      <c r="J1823" s="130">
        <v>444.98</v>
      </c>
      <c r="K1823" s="135" t="str">
        <f>IFERROR(VLOOKUP(C1823,'CEDARS School FRPL'!$C$4:$H$20003, 6, FALSE), "No")</f>
        <v>No</v>
      </c>
      <c r="L1823" s="94">
        <f>IFERROR(VLOOKUP($C1823,'CEDARS School FRPL'!$C$4:$G$20003,3,FALSE),"NO Enroll Rprtd")</f>
        <v>0.14699999999999999</v>
      </c>
      <c r="N1823" s="167"/>
      <c r="O1823" s="136"/>
    </row>
    <row r="1824" spans="1:15">
      <c r="A1824" s="77" t="s">
        <v>2260</v>
      </c>
      <c r="B1824" s="77" t="s">
        <v>2814</v>
      </c>
      <c r="C1824" s="3">
        <v>3674</v>
      </c>
      <c r="D1824" s="74" t="s">
        <v>865</v>
      </c>
      <c r="E1824" s="100">
        <v>1036.8599999999999</v>
      </c>
      <c r="F1824" s="100">
        <v>0</v>
      </c>
      <c r="G1824" s="100">
        <v>0</v>
      </c>
      <c r="H1824" s="100">
        <v>0</v>
      </c>
      <c r="I1824" s="100">
        <v>0</v>
      </c>
      <c r="J1824" s="130">
        <v>1036.8599999999999</v>
      </c>
      <c r="K1824" s="135" t="str">
        <f>IFERROR(VLOOKUP(C1824,'CEDARS School FRPL'!$C$4:$H$20003, 6, FALSE), "No")</f>
        <v>No</v>
      </c>
      <c r="L1824" s="94">
        <f>IFERROR(VLOOKUP($C1824,'CEDARS School FRPL'!$C$4:$G$20003,3,FALSE),"NO Enroll Rprtd")</f>
        <v>0.2868</v>
      </c>
      <c r="N1824" s="167"/>
      <c r="O1824" s="136"/>
    </row>
    <row r="1825" spans="1:15">
      <c r="A1825" s="77" t="s">
        <v>2260</v>
      </c>
      <c r="B1825" s="77" t="s">
        <v>2814</v>
      </c>
      <c r="C1825" s="3">
        <v>3921</v>
      </c>
      <c r="D1825" s="74" t="s">
        <v>866</v>
      </c>
      <c r="E1825" s="100">
        <v>1383.03</v>
      </c>
      <c r="F1825" s="100">
        <v>0</v>
      </c>
      <c r="G1825" s="100">
        <v>152.42999999999998</v>
      </c>
      <c r="H1825" s="100">
        <v>0</v>
      </c>
      <c r="I1825" s="100">
        <v>0</v>
      </c>
      <c r="J1825" s="130">
        <v>1535.46</v>
      </c>
      <c r="K1825" s="135" t="str">
        <f>IFERROR(VLOOKUP(C1825,'CEDARS School FRPL'!$C$4:$H$20003, 6, FALSE), "No")</f>
        <v>No</v>
      </c>
      <c r="L1825" s="94">
        <f>IFERROR(VLOOKUP($C1825,'CEDARS School FRPL'!$C$4:$G$20003,3,FALSE),"NO Enroll Rprtd")</f>
        <v>0.28970000000000001</v>
      </c>
      <c r="N1825" s="167"/>
      <c r="O1825" s="136"/>
    </row>
    <row r="1826" spans="1:15">
      <c r="A1826" s="77" t="s">
        <v>2260</v>
      </c>
      <c r="B1826" s="77" t="s">
        <v>2814</v>
      </c>
      <c r="C1826" s="3">
        <v>3958</v>
      </c>
      <c r="D1826" s="74" t="s">
        <v>867</v>
      </c>
      <c r="E1826" s="100">
        <v>586.11</v>
      </c>
      <c r="F1826" s="100">
        <v>0</v>
      </c>
      <c r="G1826" s="100">
        <v>0</v>
      </c>
      <c r="H1826" s="100">
        <v>0</v>
      </c>
      <c r="I1826" s="100">
        <v>0</v>
      </c>
      <c r="J1826" s="130">
        <v>586.11</v>
      </c>
      <c r="K1826" s="135" t="str">
        <f>IFERROR(VLOOKUP(C1826,'CEDARS School FRPL'!$C$4:$H$20003, 6, FALSE), "No")</f>
        <v>No</v>
      </c>
      <c r="L1826" s="94">
        <f>IFERROR(VLOOKUP($C1826,'CEDARS School FRPL'!$C$4:$G$20003,3,FALSE),"NO Enroll Rprtd")</f>
        <v>0.33910000000000001</v>
      </c>
      <c r="N1826" s="167"/>
      <c r="O1826" s="136"/>
    </row>
    <row r="1827" spans="1:15">
      <c r="A1827" s="77" t="s">
        <v>2361</v>
      </c>
      <c r="B1827" s="77" t="s">
        <v>2815</v>
      </c>
      <c r="C1827" s="3">
        <v>3405</v>
      </c>
      <c r="D1827" s="74" t="s">
        <v>1503</v>
      </c>
      <c r="E1827" s="100">
        <v>101.67</v>
      </c>
      <c r="F1827" s="100">
        <v>7.89</v>
      </c>
      <c r="G1827" s="100">
        <v>0</v>
      </c>
      <c r="H1827" s="100">
        <v>0</v>
      </c>
      <c r="I1827" s="100">
        <v>0</v>
      </c>
      <c r="J1827" s="130">
        <v>109.56</v>
      </c>
      <c r="K1827" s="135" t="str">
        <f>IFERROR(VLOOKUP(C1827,'CEDARS School FRPL'!$C$4:$H$20003, 6, FALSE), "No")</f>
        <v>Yes</v>
      </c>
      <c r="L1827" s="94">
        <f>IFERROR(VLOOKUP($C1827,'CEDARS School FRPL'!$C$4:$G$20003,3,FALSE),"NO Enroll Rprtd")</f>
        <v>0.45269999999999999</v>
      </c>
      <c r="N1827" s="167"/>
      <c r="O1827" s="136"/>
    </row>
    <row r="1828" spans="1:15">
      <c r="A1828" s="77" t="s">
        <v>2252</v>
      </c>
      <c r="B1828" s="77" t="s">
        <v>2816</v>
      </c>
      <c r="C1828" s="3">
        <v>2512</v>
      </c>
      <c r="D1828" s="74" t="s">
        <v>745</v>
      </c>
      <c r="E1828" s="100">
        <v>29.44</v>
      </c>
      <c r="F1828" s="100">
        <v>0</v>
      </c>
      <c r="G1828" s="100">
        <v>0</v>
      </c>
      <c r="H1828" s="100">
        <v>0</v>
      </c>
      <c r="I1828" s="100">
        <v>0</v>
      </c>
      <c r="J1828" s="130">
        <v>29.44</v>
      </c>
      <c r="K1828" s="135" t="str">
        <f>IFERROR(VLOOKUP(C1828,'CEDARS School FRPL'!$C$4:$H$20003, 6, FALSE), "No")</f>
        <v>Yes</v>
      </c>
      <c r="L1828" s="94">
        <f>IFERROR(VLOOKUP($C1828,'CEDARS School FRPL'!$C$4:$G$20003,3,FALSE),"NO Enroll Rprtd")</f>
        <v>0.69869999999999999</v>
      </c>
      <c r="N1828" s="167"/>
      <c r="O1828" s="136"/>
    </row>
    <row r="1829" spans="1:15">
      <c r="A1829" s="77" t="s">
        <v>2252</v>
      </c>
      <c r="B1829" s="77" t="s">
        <v>2816</v>
      </c>
      <c r="C1829" s="3">
        <v>2513</v>
      </c>
      <c r="D1829" s="74" t="s">
        <v>746</v>
      </c>
      <c r="E1829" s="100">
        <v>11.34</v>
      </c>
      <c r="F1829" s="100">
        <v>0</v>
      </c>
      <c r="G1829" s="100">
        <v>0</v>
      </c>
      <c r="H1829" s="100">
        <v>0</v>
      </c>
      <c r="I1829" s="100">
        <v>0</v>
      </c>
      <c r="J1829" s="130">
        <v>11.34</v>
      </c>
      <c r="K1829" s="135" t="str">
        <f>IFERROR(VLOOKUP(C1829,'CEDARS School FRPL'!$C$4:$H$20003, 6, FALSE), "No")</f>
        <v>Yes</v>
      </c>
      <c r="L1829" s="94">
        <f>IFERROR(VLOOKUP($C1829,'CEDARS School FRPL'!$C$4:$G$20003,3,FALSE),"NO Enroll Rprtd")</f>
        <v>0.44619999999999999</v>
      </c>
      <c r="N1829" s="167"/>
      <c r="O1829" s="136"/>
    </row>
    <row r="1830" spans="1:15">
      <c r="A1830" s="77" t="s">
        <v>2373</v>
      </c>
      <c r="B1830" s="77" t="s">
        <v>2817</v>
      </c>
      <c r="C1830" s="3">
        <v>1730</v>
      </c>
      <c r="D1830" s="74" t="s">
        <v>1639</v>
      </c>
      <c r="E1830" s="100">
        <v>11.48</v>
      </c>
      <c r="F1830" s="100">
        <v>0</v>
      </c>
      <c r="G1830" s="100">
        <v>0</v>
      </c>
      <c r="H1830" s="100">
        <v>0</v>
      </c>
      <c r="I1830" s="100">
        <v>0</v>
      </c>
      <c r="J1830" s="130">
        <v>11.48</v>
      </c>
      <c r="K1830" s="135" t="str">
        <f>IFERROR(VLOOKUP(C1830,'CEDARS School FRPL'!$C$4:$H$20003, 6, FALSE), "No")</f>
        <v>Yes</v>
      </c>
      <c r="L1830" s="94">
        <f>IFERROR(VLOOKUP($C1830,'CEDARS School FRPL'!$C$4:$G$20003,3,FALSE),"NO Enroll Rprtd")</f>
        <v>0.54169999999999996</v>
      </c>
      <c r="N1830" s="167"/>
      <c r="O1830" s="136"/>
    </row>
    <row r="1831" spans="1:15">
      <c r="A1831" s="77" t="s">
        <v>2373</v>
      </c>
      <c r="B1831" s="77" t="s">
        <v>2817</v>
      </c>
      <c r="C1831" s="3">
        <v>1904</v>
      </c>
      <c r="D1831" s="74" t="s">
        <v>3008</v>
      </c>
      <c r="E1831" s="100">
        <v>69.56</v>
      </c>
      <c r="F1831" s="100">
        <v>0</v>
      </c>
      <c r="G1831" s="100">
        <v>12.6</v>
      </c>
      <c r="H1831" s="100">
        <v>0</v>
      </c>
      <c r="I1831" s="100">
        <v>0</v>
      </c>
      <c r="J1831" s="130">
        <v>82.16</v>
      </c>
      <c r="K1831" s="135" t="str">
        <f>IFERROR(VLOOKUP(C1831,'CEDARS School FRPL'!$C$4:$H$20003, 6, FALSE), "No")</f>
        <v>No</v>
      </c>
      <c r="L1831" s="94">
        <f>IFERROR(VLOOKUP($C1831,'CEDARS School FRPL'!$C$4:$G$20003,3,FALSE),"NO Enroll Rprtd")</f>
        <v>0.1163</v>
      </c>
      <c r="N1831" s="167"/>
      <c r="O1831" s="136"/>
    </row>
    <row r="1832" spans="1:15">
      <c r="A1832" s="77" t="s">
        <v>2373</v>
      </c>
      <c r="B1832" s="77" t="s">
        <v>2817</v>
      </c>
      <c r="C1832" s="3">
        <v>2073</v>
      </c>
      <c r="D1832" s="74" t="s">
        <v>1640</v>
      </c>
      <c r="E1832" s="100">
        <v>618.39</v>
      </c>
      <c r="F1832" s="100">
        <v>0</v>
      </c>
      <c r="G1832" s="100">
        <v>0</v>
      </c>
      <c r="H1832" s="100">
        <v>0</v>
      </c>
      <c r="I1832" s="100">
        <v>0</v>
      </c>
      <c r="J1832" s="130">
        <v>618.39</v>
      </c>
      <c r="K1832" s="135" t="str">
        <f>IFERROR(VLOOKUP(C1832,'CEDARS School FRPL'!$C$4:$H$20003, 6, FALSE), "No")</f>
        <v>No</v>
      </c>
      <c r="L1832" s="94">
        <f>IFERROR(VLOOKUP($C1832,'CEDARS School FRPL'!$C$4:$G$20003,3,FALSE),"NO Enroll Rprtd")</f>
        <v>0.20150000000000001</v>
      </c>
      <c r="N1832" s="167"/>
      <c r="O1832" s="136"/>
    </row>
    <row r="1833" spans="1:15">
      <c r="A1833" s="77" t="s">
        <v>2373</v>
      </c>
      <c r="B1833" s="77" t="s">
        <v>2817</v>
      </c>
      <c r="C1833" s="3">
        <v>2428</v>
      </c>
      <c r="D1833" s="74" t="s">
        <v>1641</v>
      </c>
      <c r="E1833" s="100">
        <v>1340.34</v>
      </c>
      <c r="F1833" s="100">
        <v>0</v>
      </c>
      <c r="G1833" s="100">
        <v>102.34</v>
      </c>
      <c r="H1833" s="100">
        <v>7.43</v>
      </c>
      <c r="I1833" s="100">
        <v>0</v>
      </c>
      <c r="J1833" s="130">
        <v>1450.11</v>
      </c>
      <c r="K1833" s="135" t="str">
        <f>IFERROR(VLOOKUP(C1833,'CEDARS School FRPL'!$C$4:$H$20003, 6, FALSE), "No")</f>
        <v>No</v>
      </c>
      <c r="L1833" s="94">
        <f>IFERROR(VLOOKUP($C1833,'CEDARS School FRPL'!$C$4:$G$20003,3,FALSE),"NO Enroll Rprtd")</f>
        <v>0.2369</v>
      </c>
      <c r="N1833" s="167"/>
      <c r="O1833" s="136"/>
    </row>
    <row r="1834" spans="1:15">
      <c r="A1834" s="77" t="s">
        <v>2373</v>
      </c>
      <c r="B1834" s="77" t="s">
        <v>2817</v>
      </c>
      <c r="C1834" s="3">
        <v>3005</v>
      </c>
      <c r="D1834" s="74" t="s">
        <v>3213</v>
      </c>
      <c r="E1834" s="100">
        <v>475.15</v>
      </c>
      <c r="F1834" s="100">
        <v>0</v>
      </c>
      <c r="G1834" s="100">
        <v>0</v>
      </c>
      <c r="H1834" s="100">
        <v>0</v>
      </c>
      <c r="I1834" s="100">
        <v>0</v>
      </c>
      <c r="J1834" s="130">
        <v>475.15</v>
      </c>
      <c r="K1834" s="135" t="str">
        <f>IFERROR(VLOOKUP(C1834,'CEDARS School FRPL'!$C$4:$H$20003, 6, FALSE), "No")</f>
        <v>No</v>
      </c>
      <c r="L1834" s="94">
        <f>IFERROR(VLOOKUP($C1834,'CEDARS School FRPL'!$C$4:$G$20003,3,FALSE),"NO Enroll Rprtd")</f>
        <v>0.47589999999999999</v>
      </c>
      <c r="N1834" s="167"/>
      <c r="O1834" s="136"/>
    </row>
    <row r="1835" spans="1:15">
      <c r="A1835" s="77" t="s">
        <v>2373</v>
      </c>
      <c r="B1835" s="77" t="s">
        <v>2817</v>
      </c>
      <c r="C1835" s="3">
        <v>3305</v>
      </c>
      <c r="D1835" s="74" t="s">
        <v>1643</v>
      </c>
      <c r="E1835" s="100">
        <v>503.07</v>
      </c>
      <c r="F1835" s="100">
        <v>0</v>
      </c>
      <c r="G1835" s="100">
        <v>0</v>
      </c>
      <c r="H1835" s="100">
        <v>0</v>
      </c>
      <c r="I1835" s="100">
        <v>0</v>
      </c>
      <c r="J1835" s="130">
        <v>503.07</v>
      </c>
      <c r="K1835" s="135" t="str">
        <f>IFERROR(VLOOKUP(C1835,'CEDARS School FRPL'!$C$4:$H$20003, 6, FALSE), "No")</f>
        <v>No</v>
      </c>
      <c r="L1835" s="94">
        <f>IFERROR(VLOOKUP($C1835,'CEDARS School FRPL'!$C$4:$G$20003,3,FALSE),"NO Enroll Rprtd")</f>
        <v>0.26629999999999998</v>
      </c>
      <c r="N1835" s="167"/>
      <c r="O1835" s="136"/>
    </row>
    <row r="1836" spans="1:15">
      <c r="A1836" s="77" t="s">
        <v>2373</v>
      </c>
      <c r="B1836" s="77" t="s">
        <v>2817</v>
      </c>
      <c r="C1836" s="3">
        <v>3561</v>
      </c>
      <c r="D1836" s="74" t="s">
        <v>1644</v>
      </c>
      <c r="E1836" s="100">
        <v>465.57</v>
      </c>
      <c r="F1836" s="100">
        <v>19.78</v>
      </c>
      <c r="G1836" s="100">
        <v>0</v>
      </c>
      <c r="H1836" s="100">
        <v>0</v>
      </c>
      <c r="I1836" s="100">
        <v>0</v>
      </c>
      <c r="J1836" s="130">
        <v>485.35</v>
      </c>
      <c r="K1836" s="135" t="str">
        <f>IFERROR(VLOOKUP(C1836,'CEDARS School FRPL'!$C$4:$H$20003, 6, FALSE), "No")</f>
        <v>No</v>
      </c>
      <c r="L1836" s="94">
        <f>IFERROR(VLOOKUP($C1836,'CEDARS School FRPL'!$C$4:$G$20003,3,FALSE),"NO Enroll Rprtd")</f>
        <v>0.21840000000000001</v>
      </c>
      <c r="N1836" s="167"/>
      <c r="O1836" s="136"/>
    </row>
    <row r="1837" spans="1:15">
      <c r="A1837" s="77" t="s">
        <v>2373</v>
      </c>
      <c r="B1837" s="77" t="s">
        <v>2817</v>
      </c>
      <c r="C1837" s="3">
        <v>3981</v>
      </c>
      <c r="D1837" s="74" t="s">
        <v>1645</v>
      </c>
      <c r="E1837" s="100">
        <v>46.39</v>
      </c>
      <c r="F1837" s="100">
        <v>0</v>
      </c>
      <c r="G1837" s="100">
        <v>0</v>
      </c>
      <c r="H1837" s="100">
        <v>0</v>
      </c>
      <c r="I1837" s="100">
        <v>0</v>
      </c>
      <c r="J1837" s="130">
        <v>46.39</v>
      </c>
      <c r="K1837" s="135" t="str">
        <f>IFERROR(VLOOKUP(C1837,'CEDARS School FRPL'!$C$4:$H$20003, 6, FALSE), "No")</f>
        <v>No</v>
      </c>
      <c r="L1837" s="94">
        <f>IFERROR(VLOOKUP($C1837,'CEDARS School FRPL'!$C$4:$G$20003,3,FALSE),"NO Enroll Rprtd")</f>
        <v>0.3417</v>
      </c>
      <c r="N1837" s="167"/>
      <c r="O1837" s="136"/>
    </row>
    <row r="1838" spans="1:15">
      <c r="A1838" s="77" t="s">
        <v>2373</v>
      </c>
      <c r="B1838" s="77" t="s">
        <v>2817</v>
      </c>
      <c r="C1838" s="3">
        <v>4145</v>
      </c>
      <c r="D1838" s="74" t="s">
        <v>1646</v>
      </c>
      <c r="E1838" s="100">
        <v>643.01</v>
      </c>
      <c r="F1838" s="100">
        <v>0</v>
      </c>
      <c r="G1838" s="100">
        <v>0</v>
      </c>
      <c r="H1838" s="100">
        <v>0</v>
      </c>
      <c r="I1838" s="100">
        <v>0</v>
      </c>
      <c r="J1838" s="130">
        <v>643.01</v>
      </c>
      <c r="K1838" s="135" t="str">
        <f>IFERROR(VLOOKUP(C1838,'CEDARS School FRPL'!$C$4:$H$20003, 6, FALSE), "No")</f>
        <v>No</v>
      </c>
      <c r="L1838" s="94">
        <f>IFERROR(VLOOKUP($C1838,'CEDARS School FRPL'!$C$4:$G$20003,3,FALSE),"NO Enroll Rprtd")</f>
        <v>0.18010000000000001</v>
      </c>
      <c r="N1838" s="167"/>
      <c r="O1838" s="136"/>
    </row>
    <row r="1839" spans="1:15">
      <c r="A1839" s="77" t="s">
        <v>2373</v>
      </c>
      <c r="B1839" s="77" t="s">
        <v>2817</v>
      </c>
      <c r="C1839" s="3">
        <v>4184</v>
      </c>
      <c r="D1839" s="74" t="s">
        <v>1647</v>
      </c>
      <c r="E1839" s="100">
        <v>572.75</v>
      </c>
      <c r="F1839" s="100">
        <v>0</v>
      </c>
      <c r="G1839" s="100">
        <v>0</v>
      </c>
      <c r="H1839" s="100">
        <v>0</v>
      </c>
      <c r="I1839" s="100">
        <v>0</v>
      </c>
      <c r="J1839" s="130">
        <v>572.75</v>
      </c>
      <c r="K1839" s="135" t="str">
        <f>IFERROR(VLOOKUP(C1839,'CEDARS School FRPL'!$C$4:$H$20003, 6, FALSE), "No")</f>
        <v>No</v>
      </c>
      <c r="L1839" s="94">
        <f>IFERROR(VLOOKUP($C1839,'CEDARS School FRPL'!$C$4:$G$20003,3,FALSE),"NO Enroll Rprtd")</f>
        <v>0.17710000000000001</v>
      </c>
      <c r="N1839" s="167"/>
      <c r="O1839" s="136"/>
    </row>
    <row r="1840" spans="1:15">
      <c r="A1840" s="77" t="s">
        <v>2373</v>
      </c>
      <c r="B1840" s="77" t="s">
        <v>2817</v>
      </c>
      <c r="C1840" s="3">
        <v>4241</v>
      </c>
      <c r="D1840" s="74" t="s">
        <v>1648</v>
      </c>
      <c r="E1840" s="100">
        <v>694.03</v>
      </c>
      <c r="F1840" s="100">
        <v>0</v>
      </c>
      <c r="G1840" s="100">
        <v>0</v>
      </c>
      <c r="H1840" s="100">
        <v>0</v>
      </c>
      <c r="I1840" s="100">
        <v>0</v>
      </c>
      <c r="J1840" s="130">
        <v>694.03</v>
      </c>
      <c r="K1840" s="135" t="str">
        <f>IFERROR(VLOOKUP(C1840,'CEDARS School FRPL'!$C$4:$H$20003, 6, FALSE), "No")</f>
        <v>No</v>
      </c>
      <c r="L1840" s="94">
        <f>IFERROR(VLOOKUP($C1840,'CEDARS School FRPL'!$C$4:$G$20003,3,FALSE),"NO Enroll Rprtd")</f>
        <v>0.184</v>
      </c>
      <c r="N1840" s="167"/>
      <c r="O1840" s="136"/>
    </row>
    <row r="1841" spans="1:15">
      <c r="A1841" s="77" t="s">
        <v>2373</v>
      </c>
      <c r="B1841" s="77" t="s">
        <v>2817</v>
      </c>
      <c r="C1841" s="3">
        <v>4265</v>
      </c>
      <c r="D1841" s="74" t="s">
        <v>1649</v>
      </c>
      <c r="E1841" s="100">
        <v>164.55</v>
      </c>
      <c r="F1841" s="100">
        <v>0</v>
      </c>
      <c r="G1841" s="100">
        <v>1.81</v>
      </c>
      <c r="H1841" s="100">
        <v>0</v>
      </c>
      <c r="I1841" s="100">
        <v>0</v>
      </c>
      <c r="J1841" s="130">
        <v>166.36</v>
      </c>
      <c r="K1841" s="135" t="str">
        <f>IFERROR(VLOOKUP(C1841,'CEDARS School FRPL'!$C$4:$H$20003, 6, FALSE), "No")</f>
        <v>No</v>
      </c>
      <c r="L1841" s="94">
        <f>IFERROR(VLOOKUP($C1841,'CEDARS School FRPL'!$C$4:$G$20003,3,FALSE),"NO Enroll Rprtd")</f>
        <v>0.37330000000000002</v>
      </c>
      <c r="N1841" s="167"/>
      <c r="O1841" s="136"/>
    </row>
    <row r="1842" spans="1:15">
      <c r="A1842" s="77" t="s">
        <v>2373</v>
      </c>
      <c r="B1842" s="77" t="s">
        <v>2817</v>
      </c>
      <c r="C1842" s="3">
        <v>4366</v>
      </c>
      <c r="D1842" s="74" t="s">
        <v>778</v>
      </c>
      <c r="E1842" s="100">
        <v>392.15</v>
      </c>
      <c r="F1842" s="100">
        <v>19.89</v>
      </c>
      <c r="G1842" s="100">
        <v>0</v>
      </c>
      <c r="H1842" s="100">
        <v>0</v>
      </c>
      <c r="I1842" s="100">
        <v>0</v>
      </c>
      <c r="J1842" s="130">
        <v>412.03999999999996</v>
      </c>
      <c r="K1842" s="135" t="str">
        <f>IFERROR(VLOOKUP(C1842,'CEDARS School FRPL'!$C$4:$H$20003, 6, FALSE), "No")</f>
        <v>No</v>
      </c>
      <c r="L1842" s="94">
        <f>IFERROR(VLOOKUP($C1842,'CEDARS School FRPL'!$C$4:$G$20003,3,FALSE),"NO Enroll Rprtd")</f>
        <v>0.2291</v>
      </c>
      <c r="N1842" s="167"/>
      <c r="O1842" s="136"/>
    </row>
    <row r="1843" spans="1:15">
      <c r="A1843" s="77" t="s">
        <v>2373</v>
      </c>
      <c r="B1843" s="77" t="s">
        <v>2817</v>
      </c>
      <c r="C1843" s="3">
        <v>4383</v>
      </c>
      <c r="D1843" s="74" t="s">
        <v>1650</v>
      </c>
      <c r="E1843" s="100">
        <v>391.47</v>
      </c>
      <c r="F1843" s="100">
        <v>19.78</v>
      </c>
      <c r="G1843" s="100">
        <v>0</v>
      </c>
      <c r="H1843" s="100">
        <v>0</v>
      </c>
      <c r="I1843" s="100">
        <v>0</v>
      </c>
      <c r="J1843" s="130">
        <v>411.25</v>
      </c>
      <c r="K1843" s="135" t="str">
        <f>IFERROR(VLOOKUP(C1843,'CEDARS School FRPL'!$C$4:$H$20003, 6, FALSE), "No")</f>
        <v>No</v>
      </c>
      <c r="L1843" s="94">
        <f>IFERROR(VLOOKUP($C1843,'CEDARS School FRPL'!$C$4:$G$20003,3,FALSE),"NO Enroll Rprtd")</f>
        <v>0.10050000000000001</v>
      </c>
      <c r="N1843" s="167"/>
      <c r="O1843" s="136"/>
    </row>
    <row r="1844" spans="1:15">
      <c r="A1844" s="77" t="s">
        <v>2373</v>
      </c>
      <c r="B1844" s="77" t="s">
        <v>2817</v>
      </c>
      <c r="C1844" s="3">
        <v>4395</v>
      </c>
      <c r="D1844" s="74" t="s">
        <v>1651</v>
      </c>
      <c r="E1844" s="100">
        <v>723.47</v>
      </c>
      <c r="F1844" s="100">
        <v>0</v>
      </c>
      <c r="G1844" s="100">
        <v>0</v>
      </c>
      <c r="H1844" s="100">
        <v>0</v>
      </c>
      <c r="I1844" s="100">
        <v>0</v>
      </c>
      <c r="J1844" s="130">
        <v>723.47</v>
      </c>
      <c r="K1844" s="135" t="str">
        <f>IFERROR(VLOOKUP(C1844,'CEDARS School FRPL'!$C$4:$H$20003, 6, FALSE), "No")</f>
        <v>No</v>
      </c>
      <c r="L1844" s="94">
        <f>IFERROR(VLOOKUP($C1844,'CEDARS School FRPL'!$C$4:$G$20003,3,FALSE),"NO Enroll Rprtd")</f>
        <v>0.26590000000000003</v>
      </c>
      <c r="N1844" s="167"/>
      <c r="O1844" s="136"/>
    </row>
    <row r="1845" spans="1:15">
      <c r="A1845" s="77" t="s">
        <v>2373</v>
      </c>
      <c r="B1845" s="77" t="s">
        <v>2817</v>
      </c>
      <c r="C1845" s="3">
        <v>5100</v>
      </c>
      <c r="D1845" s="74" t="s">
        <v>1652</v>
      </c>
      <c r="E1845" s="100">
        <v>658.01</v>
      </c>
      <c r="F1845" s="100">
        <v>0</v>
      </c>
      <c r="G1845" s="100">
        <v>0</v>
      </c>
      <c r="H1845" s="100">
        <v>0</v>
      </c>
      <c r="I1845" s="100">
        <v>0</v>
      </c>
      <c r="J1845" s="130">
        <v>658.01</v>
      </c>
      <c r="K1845" s="135" t="str">
        <f>IFERROR(VLOOKUP(C1845,'CEDARS School FRPL'!$C$4:$H$20003, 6, FALSE), "No")</f>
        <v>No</v>
      </c>
      <c r="L1845" s="94">
        <f>IFERROR(VLOOKUP($C1845,'CEDARS School FRPL'!$C$4:$G$20003,3,FALSE),"NO Enroll Rprtd")</f>
        <v>0.13189999999999999</v>
      </c>
      <c r="N1845" s="167"/>
      <c r="O1845" s="136"/>
    </row>
    <row r="1846" spans="1:15">
      <c r="A1846" s="77" t="s">
        <v>2373</v>
      </c>
      <c r="B1846" s="77" t="s">
        <v>2817</v>
      </c>
      <c r="C1846" s="3">
        <v>5128</v>
      </c>
      <c r="D1846" s="74" t="s">
        <v>1653</v>
      </c>
      <c r="E1846" s="100">
        <v>1501.55</v>
      </c>
      <c r="F1846" s="100">
        <v>0</v>
      </c>
      <c r="G1846" s="100">
        <v>108.67</v>
      </c>
      <c r="H1846" s="100">
        <v>0</v>
      </c>
      <c r="I1846" s="100">
        <v>0</v>
      </c>
      <c r="J1846" s="130">
        <v>1610.22</v>
      </c>
      <c r="K1846" s="135" t="str">
        <f>IFERROR(VLOOKUP(C1846,'CEDARS School FRPL'!$C$4:$H$20003, 6, FALSE), "No")</f>
        <v>No</v>
      </c>
      <c r="L1846" s="94">
        <f>IFERROR(VLOOKUP($C1846,'CEDARS School FRPL'!$C$4:$G$20003,3,FALSE),"NO Enroll Rprtd")</f>
        <v>0.1588</v>
      </c>
      <c r="N1846" s="167"/>
      <c r="O1846" s="136"/>
    </row>
    <row r="1847" spans="1:15">
      <c r="A1847" s="77" t="s">
        <v>2373</v>
      </c>
      <c r="B1847" s="77" t="s">
        <v>2817</v>
      </c>
      <c r="C1847" s="3">
        <v>5712</v>
      </c>
      <c r="D1847" s="74" t="s">
        <v>3155</v>
      </c>
      <c r="E1847" s="100">
        <v>0</v>
      </c>
      <c r="F1847" s="100">
        <v>0</v>
      </c>
      <c r="G1847" s="100">
        <v>0</v>
      </c>
      <c r="H1847" s="100">
        <v>0</v>
      </c>
      <c r="I1847" s="100">
        <v>0</v>
      </c>
      <c r="J1847" s="130">
        <v>0</v>
      </c>
      <c r="K1847" s="135" t="str">
        <f>IFERROR(VLOOKUP(C1847,'CEDARS School FRPL'!$C$4:$H$20003, 6, FALSE), "No")</f>
        <v>Yes</v>
      </c>
      <c r="L1847" s="94">
        <f>IFERROR(VLOOKUP($C1847,'CEDARS School FRPL'!$C$4:$G$20003,3,FALSE),"NO Enroll Rprtd")</f>
        <v>1</v>
      </c>
      <c r="N1847" s="167"/>
      <c r="O1847" s="136"/>
    </row>
    <row r="1848" spans="1:15">
      <c r="A1848" s="77" t="s">
        <v>2258</v>
      </c>
      <c r="B1848" s="77" t="s">
        <v>2818</v>
      </c>
      <c r="C1848" s="3">
        <v>1502</v>
      </c>
      <c r="D1848" s="74" t="s">
        <v>814</v>
      </c>
      <c r="E1848" s="100">
        <v>50.64</v>
      </c>
      <c r="F1848" s="100">
        <v>0</v>
      </c>
      <c r="G1848" s="100">
        <v>3.57</v>
      </c>
      <c r="H1848" s="100">
        <v>0</v>
      </c>
      <c r="I1848" s="100">
        <v>0</v>
      </c>
      <c r="J1848" s="130">
        <v>54.21</v>
      </c>
      <c r="K1848" s="135" t="str">
        <f>IFERROR(VLOOKUP(C1848,'CEDARS School FRPL'!$C$4:$H$20003, 6, FALSE), "No")</f>
        <v>No</v>
      </c>
      <c r="L1848" s="94">
        <f>IFERROR(VLOOKUP($C1848,'CEDARS School FRPL'!$C$4:$G$20003,3,FALSE),"NO Enroll Rprtd")</f>
        <v>0.2329</v>
      </c>
      <c r="N1848" s="167"/>
      <c r="O1848" s="136"/>
    </row>
    <row r="1849" spans="1:15">
      <c r="A1849" s="77" t="s">
        <v>2258</v>
      </c>
      <c r="B1849" s="77" t="s">
        <v>2818</v>
      </c>
      <c r="C1849" s="3">
        <v>2124</v>
      </c>
      <c r="D1849" s="74" t="s">
        <v>2918</v>
      </c>
      <c r="E1849" s="100">
        <v>492.24</v>
      </c>
      <c r="F1849" s="100">
        <v>0</v>
      </c>
      <c r="G1849" s="100">
        <v>0</v>
      </c>
      <c r="H1849" s="100">
        <v>0</v>
      </c>
      <c r="I1849" s="100">
        <v>0</v>
      </c>
      <c r="J1849" s="130">
        <v>492.24</v>
      </c>
      <c r="K1849" s="135" t="str">
        <f>IFERROR(VLOOKUP(C1849,'CEDARS School FRPL'!$C$4:$H$20003, 6, FALSE), "No")</f>
        <v>No</v>
      </c>
      <c r="L1849" s="94">
        <f>IFERROR(VLOOKUP($C1849,'CEDARS School FRPL'!$C$4:$G$20003,3,FALSE),"NO Enroll Rprtd")</f>
        <v>9.5000000000000001E-2</v>
      </c>
      <c r="N1849" s="167"/>
      <c r="O1849" s="136"/>
    </row>
    <row r="1850" spans="1:15">
      <c r="A1850" s="77" t="s">
        <v>2258</v>
      </c>
      <c r="B1850" s="77" t="s">
        <v>2818</v>
      </c>
      <c r="C1850" s="3">
        <v>2222</v>
      </c>
      <c r="D1850" s="74" t="s">
        <v>815</v>
      </c>
      <c r="E1850" s="100">
        <v>459.75</v>
      </c>
      <c r="F1850" s="100">
        <v>0</v>
      </c>
      <c r="G1850" s="100">
        <v>0</v>
      </c>
      <c r="H1850" s="100">
        <v>0</v>
      </c>
      <c r="I1850" s="100">
        <v>0</v>
      </c>
      <c r="J1850" s="130">
        <v>459.75</v>
      </c>
      <c r="K1850" s="135" t="str">
        <f>IFERROR(VLOOKUP(C1850,'CEDARS School FRPL'!$C$4:$H$20003, 6, FALSE), "No")</f>
        <v>No</v>
      </c>
      <c r="L1850" s="94">
        <f>IFERROR(VLOOKUP($C1850,'CEDARS School FRPL'!$C$4:$G$20003,3,FALSE),"NO Enroll Rprtd")</f>
        <v>0.13539999999999999</v>
      </c>
      <c r="N1850" s="167"/>
      <c r="O1850" s="136"/>
    </row>
    <row r="1851" spans="1:15">
      <c r="A1851" s="77" t="s">
        <v>2258</v>
      </c>
      <c r="B1851" s="77" t="s">
        <v>2818</v>
      </c>
      <c r="C1851" s="3">
        <v>2287</v>
      </c>
      <c r="D1851" s="74" t="s">
        <v>816</v>
      </c>
      <c r="E1851" s="100">
        <v>467.56</v>
      </c>
      <c r="F1851" s="100">
        <v>0</v>
      </c>
      <c r="G1851" s="100">
        <v>0</v>
      </c>
      <c r="H1851" s="100">
        <v>0</v>
      </c>
      <c r="I1851" s="100">
        <v>0</v>
      </c>
      <c r="J1851" s="130">
        <v>467.56</v>
      </c>
      <c r="K1851" s="135" t="str">
        <f>IFERROR(VLOOKUP(C1851,'CEDARS School FRPL'!$C$4:$H$20003, 6, FALSE), "No")</f>
        <v>No</v>
      </c>
      <c r="L1851" s="94">
        <f>IFERROR(VLOOKUP($C1851,'CEDARS School FRPL'!$C$4:$G$20003,3,FALSE),"NO Enroll Rprtd")</f>
        <v>0.14599999999999999</v>
      </c>
      <c r="N1851" s="167"/>
      <c r="O1851" s="136"/>
    </row>
    <row r="1852" spans="1:15">
      <c r="A1852" s="77" t="s">
        <v>2258</v>
      </c>
      <c r="B1852" s="77" t="s">
        <v>2818</v>
      </c>
      <c r="C1852" s="3">
        <v>2288</v>
      </c>
      <c r="D1852" s="74" t="s">
        <v>817</v>
      </c>
      <c r="E1852" s="100">
        <v>421.51</v>
      </c>
      <c r="F1852" s="100">
        <v>14</v>
      </c>
      <c r="G1852" s="100">
        <v>0</v>
      </c>
      <c r="H1852" s="100">
        <v>0</v>
      </c>
      <c r="I1852" s="100">
        <v>0</v>
      </c>
      <c r="J1852" s="130">
        <v>435.51</v>
      </c>
      <c r="K1852" s="135" t="str">
        <f>IFERROR(VLOOKUP(C1852,'CEDARS School FRPL'!$C$4:$H$20003, 6, FALSE), "No")</f>
        <v>No</v>
      </c>
      <c r="L1852" s="94">
        <f>IFERROR(VLOOKUP($C1852,'CEDARS School FRPL'!$C$4:$G$20003,3,FALSE),"NO Enroll Rprtd")</f>
        <v>0.121</v>
      </c>
      <c r="N1852" s="167"/>
      <c r="O1852" s="136"/>
    </row>
    <row r="1853" spans="1:15">
      <c r="A1853" s="77" t="s">
        <v>2258</v>
      </c>
      <c r="B1853" s="77" t="s">
        <v>2818</v>
      </c>
      <c r="C1853" s="3">
        <v>2850</v>
      </c>
      <c r="D1853" s="74" t="s">
        <v>818</v>
      </c>
      <c r="E1853" s="100">
        <v>1932.31</v>
      </c>
      <c r="F1853" s="100">
        <v>0</v>
      </c>
      <c r="G1853" s="100">
        <v>213.36</v>
      </c>
      <c r="H1853" s="100">
        <v>0</v>
      </c>
      <c r="I1853" s="100">
        <v>0</v>
      </c>
      <c r="J1853" s="130">
        <v>2145.67</v>
      </c>
      <c r="K1853" s="135" t="str">
        <f>IFERROR(VLOOKUP(C1853,'CEDARS School FRPL'!$C$4:$H$20003, 6, FALSE), "No")</f>
        <v>No</v>
      </c>
      <c r="L1853" s="94">
        <f>IFERROR(VLOOKUP($C1853,'CEDARS School FRPL'!$C$4:$G$20003,3,FALSE),"NO Enroll Rprtd")</f>
        <v>0.1186</v>
      </c>
      <c r="N1853" s="167"/>
      <c r="O1853" s="136"/>
    </row>
    <row r="1854" spans="1:15">
      <c r="A1854" s="77" t="s">
        <v>2258</v>
      </c>
      <c r="B1854" s="77" t="s">
        <v>2818</v>
      </c>
      <c r="C1854" s="3">
        <v>4308</v>
      </c>
      <c r="D1854" s="74" t="s">
        <v>819</v>
      </c>
      <c r="E1854" s="100">
        <v>586.16</v>
      </c>
      <c r="F1854" s="100">
        <v>0</v>
      </c>
      <c r="G1854" s="100">
        <v>0</v>
      </c>
      <c r="H1854" s="100">
        <v>0</v>
      </c>
      <c r="I1854" s="100">
        <v>0</v>
      </c>
      <c r="J1854" s="130">
        <v>586.16</v>
      </c>
      <c r="K1854" s="135" t="str">
        <f>IFERROR(VLOOKUP(C1854,'CEDARS School FRPL'!$C$4:$H$20003, 6, FALSE), "No")</f>
        <v>No</v>
      </c>
      <c r="L1854" s="94">
        <f>IFERROR(VLOOKUP($C1854,'CEDARS School FRPL'!$C$4:$G$20003,3,FALSE),"NO Enroll Rprtd")</f>
        <v>0.1172</v>
      </c>
      <c r="N1854" s="167"/>
      <c r="O1854" s="136"/>
    </row>
    <row r="1855" spans="1:15">
      <c r="A1855" s="77" t="s">
        <v>2258</v>
      </c>
      <c r="B1855" s="77" t="s">
        <v>2818</v>
      </c>
      <c r="C1855" s="3">
        <v>4397</v>
      </c>
      <c r="D1855" s="74" t="s">
        <v>820</v>
      </c>
      <c r="E1855" s="100">
        <v>515.99</v>
      </c>
      <c r="F1855" s="100">
        <v>0</v>
      </c>
      <c r="G1855" s="100">
        <v>0</v>
      </c>
      <c r="H1855" s="100">
        <v>0</v>
      </c>
      <c r="I1855" s="100">
        <v>0</v>
      </c>
      <c r="J1855" s="130">
        <v>515.99</v>
      </c>
      <c r="K1855" s="135" t="str">
        <f>IFERROR(VLOOKUP(C1855,'CEDARS School FRPL'!$C$4:$H$20003, 6, FALSE), "No")</f>
        <v>No</v>
      </c>
      <c r="L1855" s="94">
        <f>IFERROR(VLOOKUP($C1855,'CEDARS School FRPL'!$C$4:$G$20003,3,FALSE),"NO Enroll Rprtd")</f>
        <v>0.13730000000000001</v>
      </c>
      <c r="N1855" s="167"/>
      <c r="O1855" s="136"/>
    </row>
    <row r="1856" spans="1:15">
      <c r="A1856" s="77" t="s">
        <v>2258</v>
      </c>
      <c r="B1856" s="77" t="s">
        <v>2818</v>
      </c>
      <c r="C1856" s="3">
        <v>5015</v>
      </c>
      <c r="D1856" s="74" t="s">
        <v>821</v>
      </c>
      <c r="E1856" s="100">
        <v>493.99</v>
      </c>
      <c r="F1856" s="100">
        <v>0</v>
      </c>
      <c r="G1856" s="100">
        <v>0</v>
      </c>
      <c r="H1856" s="100">
        <v>0</v>
      </c>
      <c r="I1856" s="100">
        <v>0</v>
      </c>
      <c r="J1856" s="130">
        <v>493.99</v>
      </c>
      <c r="K1856" s="135" t="str">
        <f>IFERROR(VLOOKUP(C1856,'CEDARS School FRPL'!$C$4:$H$20003, 6, FALSE), "No")</f>
        <v>No</v>
      </c>
      <c r="L1856" s="94">
        <f>IFERROR(VLOOKUP($C1856,'CEDARS School FRPL'!$C$4:$G$20003,3,FALSE),"NO Enroll Rprtd")</f>
        <v>2.4899999999999999E-2</v>
      </c>
      <c r="N1856" s="167"/>
      <c r="O1856" s="136"/>
    </row>
    <row r="1857" spans="1:15">
      <c r="A1857" s="77" t="s">
        <v>2258</v>
      </c>
      <c r="B1857" s="77" t="s">
        <v>2818</v>
      </c>
      <c r="C1857" s="3">
        <v>5135</v>
      </c>
      <c r="D1857" s="74" t="s">
        <v>822</v>
      </c>
      <c r="E1857" s="100">
        <v>551.53</v>
      </c>
      <c r="F1857" s="100">
        <v>0</v>
      </c>
      <c r="G1857" s="100">
        <v>0</v>
      </c>
      <c r="H1857" s="100">
        <v>0</v>
      </c>
      <c r="I1857" s="100">
        <v>0</v>
      </c>
      <c r="J1857" s="130">
        <v>551.53</v>
      </c>
      <c r="K1857" s="135" t="str">
        <f>IFERROR(VLOOKUP(C1857,'CEDARS School FRPL'!$C$4:$H$20003, 6, FALSE), "No")</f>
        <v>No</v>
      </c>
      <c r="L1857" s="94">
        <f>IFERROR(VLOOKUP($C1857,'CEDARS School FRPL'!$C$4:$G$20003,3,FALSE),"NO Enroll Rprtd")</f>
        <v>0.16830000000000001</v>
      </c>
      <c r="N1857" s="167"/>
      <c r="O1857" s="136"/>
    </row>
    <row r="1858" spans="1:15">
      <c r="A1858" s="77" t="s">
        <v>2258</v>
      </c>
      <c r="B1858" s="77" t="s">
        <v>2818</v>
      </c>
      <c r="C1858" s="3">
        <v>5181</v>
      </c>
      <c r="D1858" s="74" t="s">
        <v>823</v>
      </c>
      <c r="E1858" s="100">
        <v>15.51</v>
      </c>
      <c r="F1858" s="100">
        <v>0</v>
      </c>
      <c r="G1858" s="100">
        <v>0</v>
      </c>
      <c r="H1858" s="100">
        <v>0</v>
      </c>
      <c r="I1858" s="100">
        <v>0</v>
      </c>
      <c r="J1858" s="130">
        <v>15.51</v>
      </c>
      <c r="K1858" s="135" t="str">
        <f>IFERROR(VLOOKUP(C1858,'CEDARS School FRPL'!$C$4:$H$20003, 6, FALSE), "No")</f>
        <v>No</v>
      </c>
      <c r="L1858" s="94">
        <f>IFERROR(VLOOKUP($C1858,'CEDARS School FRPL'!$C$4:$G$20003,3,FALSE),"NO Enroll Rprtd")</f>
        <v>0.14180000000000001</v>
      </c>
      <c r="N1858" s="167"/>
      <c r="O1858" s="136"/>
    </row>
    <row r="1859" spans="1:15">
      <c r="A1859" s="77" t="s">
        <v>2258</v>
      </c>
      <c r="B1859" s="77" t="s">
        <v>2818</v>
      </c>
      <c r="C1859" s="3">
        <v>5296</v>
      </c>
      <c r="D1859" s="74" t="s">
        <v>824</v>
      </c>
      <c r="E1859" s="100">
        <v>209.78</v>
      </c>
      <c r="F1859" s="100">
        <v>0</v>
      </c>
      <c r="G1859" s="100">
        <v>6.03</v>
      </c>
      <c r="H1859" s="100">
        <v>0</v>
      </c>
      <c r="I1859" s="100">
        <v>0</v>
      </c>
      <c r="J1859" s="130">
        <v>215.81</v>
      </c>
      <c r="K1859" s="135" t="str">
        <f>IFERROR(VLOOKUP(C1859,'CEDARS School FRPL'!$C$4:$H$20003, 6, FALSE), "No")</f>
        <v>No</v>
      </c>
      <c r="L1859" s="94">
        <f>IFERROR(VLOOKUP($C1859,'CEDARS School FRPL'!$C$4:$G$20003,3,FALSE),"NO Enroll Rprtd")</f>
        <v>0.1525</v>
      </c>
      <c r="N1859" s="167"/>
      <c r="O1859" s="136"/>
    </row>
    <row r="1860" spans="1:15">
      <c r="A1860" s="77" t="s">
        <v>2258</v>
      </c>
      <c r="B1860" s="77" t="s">
        <v>2818</v>
      </c>
      <c r="C1860" s="3">
        <v>5457</v>
      </c>
      <c r="D1860" s="74" t="s">
        <v>825</v>
      </c>
      <c r="E1860" s="100">
        <v>608.12</v>
      </c>
      <c r="F1860" s="100">
        <v>0</v>
      </c>
      <c r="G1860" s="100">
        <v>0</v>
      </c>
      <c r="H1860" s="100">
        <v>0</v>
      </c>
      <c r="I1860" s="100">
        <v>0</v>
      </c>
      <c r="J1860" s="130">
        <v>608.12</v>
      </c>
      <c r="K1860" s="135" t="str">
        <f>IFERROR(VLOOKUP(C1860,'CEDARS School FRPL'!$C$4:$H$20003, 6, FALSE), "No")</f>
        <v>No</v>
      </c>
      <c r="L1860" s="94">
        <f>IFERROR(VLOOKUP($C1860,'CEDARS School FRPL'!$C$4:$G$20003,3,FALSE),"NO Enroll Rprtd")</f>
        <v>0.1246</v>
      </c>
      <c r="N1860" s="167"/>
      <c r="O1860" s="136"/>
    </row>
    <row r="1861" spans="1:15">
      <c r="A1861" s="77" t="s">
        <v>2218</v>
      </c>
      <c r="B1861" s="77" t="s">
        <v>2819</v>
      </c>
      <c r="C1861" s="3">
        <v>2694</v>
      </c>
      <c r="D1861" s="74" t="s">
        <v>422</v>
      </c>
      <c r="E1861" s="100">
        <v>276.3</v>
      </c>
      <c r="F1861" s="100">
        <v>34.22</v>
      </c>
      <c r="G1861" s="100">
        <v>0</v>
      </c>
      <c r="H1861" s="100">
        <v>0</v>
      </c>
      <c r="I1861" s="100">
        <v>0</v>
      </c>
      <c r="J1861" s="130">
        <v>310.52</v>
      </c>
      <c r="K1861" s="135" t="str">
        <f>IFERROR(VLOOKUP(C1861,'CEDARS School FRPL'!$C$4:$H$20003, 6, FALSE), "No")</f>
        <v>Yes</v>
      </c>
      <c r="L1861" s="94">
        <f>IFERROR(VLOOKUP($C1861,'CEDARS School FRPL'!$C$4:$G$20003,3,FALSE),"NO Enroll Rprtd")</f>
        <v>0.75029999999999997</v>
      </c>
      <c r="N1861" s="167"/>
      <c r="O1861" s="136"/>
    </row>
    <row r="1862" spans="1:15">
      <c r="A1862" s="77" t="s">
        <v>2218</v>
      </c>
      <c r="B1862" s="77" t="s">
        <v>2819</v>
      </c>
      <c r="C1862" s="3">
        <v>3089</v>
      </c>
      <c r="D1862" s="74" t="s">
        <v>423</v>
      </c>
      <c r="E1862" s="100">
        <v>214.68</v>
      </c>
      <c r="F1862" s="100">
        <v>0</v>
      </c>
      <c r="G1862" s="100">
        <v>10.77</v>
      </c>
      <c r="H1862" s="100">
        <v>13</v>
      </c>
      <c r="I1862" s="100">
        <v>0</v>
      </c>
      <c r="J1862" s="130">
        <v>238.45000000000002</v>
      </c>
      <c r="K1862" s="135" t="str">
        <f>IFERROR(VLOOKUP(C1862,'CEDARS School FRPL'!$C$4:$H$20003, 6, FALSE), "No")</f>
        <v>Yes</v>
      </c>
      <c r="L1862" s="94">
        <f>IFERROR(VLOOKUP($C1862,'CEDARS School FRPL'!$C$4:$G$20003,3,FALSE),"NO Enroll Rprtd")</f>
        <v>0.81259999999999999</v>
      </c>
      <c r="N1862" s="167"/>
      <c r="O1862" s="136"/>
    </row>
    <row r="1863" spans="1:15">
      <c r="A1863" s="77" t="s">
        <v>2327</v>
      </c>
      <c r="B1863" s="77" t="s">
        <v>2820</v>
      </c>
      <c r="C1863" s="3">
        <v>2214</v>
      </c>
      <c r="D1863" s="74" t="s">
        <v>1241</v>
      </c>
      <c r="E1863" s="100">
        <v>229.68</v>
      </c>
      <c r="F1863" s="100">
        <v>0</v>
      </c>
      <c r="G1863" s="100">
        <v>22.17</v>
      </c>
      <c r="H1863" s="100">
        <v>4.67</v>
      </c>
      <c r="I1863" s="100">
        <v>0</v>
      </c>
      <c r="J1863" s="130">
        <v>256.52000000000004</v>
      </c>
      <c r="K1863" s="135" t="str">
        <f>IFERROR(VLOOKUP(C1863,'CEDARS School FRPL'!$C$4:$H$20003, 6, FALSE), "No")</f>
        <v>Yes</v>
      </c>
      <c r="L1863" s="94">
        <f>IFERROR(VLOOKUP($C1863,'CEDARS School FRPL'!$C$4:$G$20003,3,FALSE),"NO Enroll Rprtd")</f>
        <v>0.68100000000000005</v>
      </c>
      <c r="N1863" s="167"/>
      <c r="O1863" s="136"/>
    </row>
    <row r="1864" spans="1:15">
      <c r="A1864" s="77" t="s">
        <v>2327</v>
      </c>
      <c r="B1864" s="77" t="s">
        <v>2820</v>
      </c>
      <c r="C1864" s="3">
        <v>2804</v>
      </c>
      <c r="D1864" s="74" t="s">
        <v>3009</v>
      </c>
      <c r="E1864" s="100">
        <v>278.33</v>
      </c>
      <c r="F1864" s="100">
        <v>8.89</v>
      </c>
      <c r="G1864" s="100">
        <v>0</v>
      </c>
      <c r="H1864" s="100">
        <v>0</v>
      </c>
      <c r="I1864" s="100">
        <v>0</v>
      </c>
      <c r="J1864" s="130">
        <v>287.21999999999997</v>
      </c>
      <c r="K1864" s="135" t="str">
        <f>IFERROR(VLOOKUP(C1864,'CEDARS School FRPL'!$C$4:$H$20003, 6, FALSE), "No")</f>
        <v>Yes</v>
      </c>
      <c r="L1864" s="94">
        <f>IFERROR(VLOOKUP($C1864,'CEDARS School FRPL'!$C$4:$G$20003,3,FALSE),"NO Enroll Rprtd")</f>
        <v>0.66169999999999995</v>
      </c>
      <c r="N1864" s="167"/>
      <c r="O1864" s="136"/>
    </row>
    <row r="1865" spans="1:15">
      <c r="A1865" s="77" t="s">
        <v>2327</v>
      </c>
      <c r="B1865" s="77" t="s">
        <v>2820</v>
      </c>
      <c r="C1865" s="3">
        <v>5763</v>
      </c>
      <c r="D1865" s="74" t="s">
        <v>3320</v>
      </c>
      <c r="E1865" s="100">
        <v>54.1</v>
      </c>
      <c r="F1865" s="100">
        <v>0</v>
      </c>
      <c r="G1865" s="100">
        <v>0</v>
      </c>
      <c r="H1865" s="100">
        <v>0</v>
      </c>
      <c r="I1865" s="100">
        <v>0</v>
      </c>
      <c r="J1865" s="130">
        <v>54.1</v>
      </c>
      <c r="K1865" s="135" t="str">
        <f>IFERROR(VLOOKUP(C1865,'CEDARS School FRPL'!$C$4:$H$20003, 6, FALSE), "No")</f>
        <v>No</v>
      </c>
      <c r="L1865" s="94" t="str">
        <f>IFERROR(VLOOKUP($C1865,'CEDARS School FRPL'!$C$4:$G$20003,3,FALSE),"NO Enroll Rprtd")</f>
        <v>NO Enroll Rprtd</v>
      </c>
      <c r="N1865" s="167"/>
      <c r="O1865" s="136"/>
    </row>
    <row r="1866" spans="1:15">
      <c r="A1866" s="77" t="s">
        <v>2327</v>
      </c>
      <c r="B1866" s="77" t="s">
        <v>2820</v>
      </c>
      <c r="C1866" s="3">
        <v>5765</v>
      </c>
      <c r="D1866" s="74" t="s">
        <v>3287</v>
      </c>
      <c r="E1866" s="100">
        <v>636.08000000000004</v>
      </c>
      <c r="F1866" s="100">
        <v>0</v>
      </c>
      <c r="G1866" s="100">
        <v>0</v>
      </c>
      <c r="H1866" s="100">
        <v>0</v>
      </c>
      <c r="I1866" s="100">
        <v>0</v>
      </c>
      <c r="J1866" s="130">
        <v>636.08000000000004</v>
      </c>
      <c r="K1866" s="135" t="str">
        <f>IFERROR(VLOOKUP(C1866,'CEDARS School FRPL'!$C$4:$H$20003, 6, FALSE), "No")</f>
        <v>No</v>
      </c>
      <c r="L1866" s="94">
        <f>IFERROR(VLOOKUP($C1866,'CEDARS School FRPL'!$C$4:$G$20003,3,FALSE),"NO Enroll Rprtd")</f>
        <v>0.183</v>
      </c>
      <c r="N1866" s="167"/>
      <c r="O1866" s="136"/>
    </row>
    <row r="1867" spans="1:15">
      <c r="A1867" s="77" t="s">
        <v>2327</v>
      </c>
      <c r="B1867" s="77" t="s">
        <v>2820</v>
      </c>
      <c r="C1867" s="3">
        <v>5766</v>
      </c>
      <c r="D1867" s="74" t="s">
        <v>3286</v>
      </c>
      <c r="E1867" s="100">
        <v>122.56</v>
      </c>
      <c r="F1867" s="100">
        <v>0</v>
      </c>
      <c r="G1867" s="100">
        <v>0</v>
      </c>
      <c r="H1867" s="100">
        <v>0</v>
      </c>
      <c r="I1867" s="100">
        <v>0</v>
      </c>
      <c r="J1867" s="130">
        <v>122.56</v>
      </c>
      <c r="K1867" s="135" t="str">
        <f>IFERROR(VLOOKUP(C1867,'CEDARS School FRPL'!$C$4:$H$20003, 6, FALSE), "No")</f>
        <v>No</v>
      </c>
      <c r="L1867" s="94">
        <f>IFERROR(VLOOKUP($C1867,'CEDARS School FRPL'!$C$4:$G$20003,3,FALSE),"NO Enroll Rprtd")</f>
        <v>0.25559999999999999</v>
      </c>
      <c r="N1867" s="167"/>
      <c r="O1867" s="136"/>
    </row>
    <row r="1868" spans="1:15">
      <c r="A1868" s="77" t="s">
        <v>2271</v>
      </c>
      <c r="B1868" s="77" t="s">
        <v>2821</v>
      </c>
      <c r="C1868" s="3">
        <v>1718</v>
      </c>
      <c r="D1868" s="74" t="s">
        <v>1044</v>
      </c>
      <c r="E1868" s="100">
        <v>286</v>
      </c>
      <c r="F1868" s="100">
        <v>0</v>
      </c>
      <c r="G1868" s="100">
        <v>9.4699999999999989</v>
      </c>
      <c r="H1868" s="100">
        <v>0</v>
      </c>
      <c r="I1868" s="100">
        <v>0</v>
      </c>
      <c r="J1868" s="130">
        <v>295.47000000000003</v>
      </c>
      <c r="K1868" s="135" t="str">
        <f>IFERROR(VLOOKUP(C1868,'CEDARS School FRPL'!$C$4:$H$20003, 6, FALSE), "No")</f>
        <v>No</v>
      </c>
      <c r="L1868" s="94">
        <f>IFERROR(VLOOKUP($C1868,'CEDARS School FRPL'!$C$4:$G$20003,3,FALSE),"NO Enroll Rprtd")</f>
        <v>0.41770000000000002</v>
      </c>
      <c r="N1868" s="167"/>
      <c r="O1868" s="136"/>
    </row>
    <row r="1869" spans="1:15">
      <c r="A1869" s="77" t="s">
        <v>2271</v>
      </c>
      <c r="B1869" s="77" t="s">
        <v>2821</v>
      </c>
      <c r="C1869" s="3">
        <v>2272</v>
      </c>
      <c r="D1869" s="74" t="s">
        <v>1045</v>
      </c>
      <c r="E1869" s="100">
        <v>2105.9899999999998</v>
      </c>
      <c r="F1869" s="100">
        <v>0</v>
      </c>
      <c r="G1869" s="100">
        <v>282.51</v>
      </c>
      <c r="H1869" s="100">
        <v>0</v>
      </c>
      <c r="I1869" s="100">
        <v>0</v>
      </c>
      <c r="J1869" s="130">
        <v>2388.5</v>
      </c>
      <c r="K1869" s="135" t="str">
        <f>IFERROR(VLOOKUP(C1869,'CEDARS School FRPL'!$C$4:$H$20003, 6, FALSE), "No")</f>
        <v>No</v>
      </c>
      <c r="L1869" s="94">
        <f>IFERROR(VLOOKUP($C1869,'CEDARS School FRPL'!$C$4:$G$20003,3,FALSE),"NO Enroll Rprtd")</f>
        <v>0.36820000000000003</v>
      </c>
      <c r="N1869" s="167"/>
      <c r="O1869" s="136"/>
    </row>
    <row r="1870" spans="1:15">
      <c r="A1870" s="77" t="s">
        <v>2271</v>
      </c>
      <c r="B1870" s="77" t="s">
        <v>2821</v>
      </c>
      <c r="C1870" s="3">
        <v>2641</v>
      </c>
      <c r="D1870" s="74" t="s">
        <v>3322</v>
      </c>
      <c r="E1870" s="100">
        <v>425.41</v>
      </c>
      <c r="F1870" s="100">
        <v>0</v>
      </c>
      <c r="G1870" s="100">
        <v>0</v>
      </c>
      <c r="H1870" s="100">
        <v>0</v>
      </c>
      <c r="I1870" s="100">
        <v>0</v>
      </c>
      <c r="J1870" s="130">
        <v>425.41</v>
      </c>
      <c r="K1870" s="135" t="str">
        <f>IFERROR(VLOOKUP(C1870,'CEDARS School FRPL'!$C$4:$H$20003, 6, FALSE), "No")</f>
        <v>Yes</v>
      </c>
      <c r="L1870" s="94">
        <f>IFERROR(VLOOKUP($C1870,'CEDARS School FRPL'!$C$4:$G$20003,3,FALSE),"NO Enroll Rprtd")</f>
        <v>0.61629999999999996</v>
      </c>
      <c r="N1870" s="167"/>
      <c r="O1870" s="136"/>
    </row>
    <row r="1871" spans="1:15">
      <c r="A1871" s="77" t="s">
        <v>2271</v>
      </c>
      <c r="B1871" s="77" t="s">
        <v>2821</v>
      </c>
      <c r="C1871" s="3">
        <v>2650</v>
      </c>
      <c r="D1871" s="74" t="s">
        <v>3323</v>
      </c>
      <c r="E1871" s="100">
        <v>539.24</v>
      </c>
      <c r="F1871" s="100">
        <v>0</v>
      </c>
      <c r="G1871" s="100">
        <v>0</v>
      </c>
      <c r="H1871" s="100">
        <v>0</v>
      </c>
      <c r="I1871" s="100">
        <v>0</v>
      </c>
      <c r="J1871" s="130">
        <v>539.24</v>
      </c>
      <c r="K1871" s="135" t="str">
        <f>IFERROR(VLOOKUP(C1871,'CEDARS School FRPL'!$C$4:$H$20003, 6, FALSE), "No")</f>
        <v>No</v>
      </c>
      <c r="L1871" s="94">
        <f>IFERROR(VLOOKUP($C1871,'CEDARS School FRPL'!$C$4:$G$20003,3,FALSE),"NO Enroll Rprtd")</f>
        <v>0.47699999999999998</v>
      </c>
      <c r="N1871" s="167"/>
      <c r="O1871" s="136"/>
    </row>
    <row r="1872" spans="1:15">
      <c r="A1872" s="77" t="s">
        <v>2271</v>
      </c>
      <c r="B1872" s="77" t="s">
        <v>2821</v>
      </c>
      <c r="C1872" s="3">
        <v>2995</v>
      </c>
      <c r="D1872" s="74" t="s">
        <v>1048</v>
      </c>
      <c r="E1872" s="100">
        <v>259.02999999999997</v>
      </c>
      <c r="F1872" s="100">
        <v>0</v>
      </c>
      <c r="G1872" s="100">
        <v>0</v>
      </c>
      <c r="H1872" s="100">
        <v>0</v>
      </c>
      <c r="I1872" s="100">
        <v>0</v>
      </c>
      <c r="J1872" s="130">
        <v>259.02999999999997</v>
      </c>
      <c r="K1872" s="135" t="str">
        <f>IFERROR(VLOOKUP(C1872,'CEDARS School FRPL'!$C$4:$H$20003, 6, FALSE), "No")</f>
        <v>No</v>
      </c>
      <c r="L1872" s="94">
        <f>IFERROR(VLOOKUP($C1872,'CEDARS School FRPL'!$C$4:$G$20003,3,FALSE),"NO Enroll Rprtd")</f>
        <v>0.34570000000000001</v>
      </c>
      <c r="N1872" s="167"/>
      <c r="O1872" s="136"/>
    </row>
    <row r="1873" spans="1:15">
      <c r="A1873" s="77" t="s">
        <v>2271</v>
      </c>
      <c r="B1873" s="77" t="s">
        <v>2821</v>
      </c>
      <c r="C1873" s="3">
        <v>3046</v>
      </c>
      <c r="D1873" s="74" t="s">
        <v>3012</v>
      </c>
      <c r="E1873" s="100">
        <v>633.86</v>
      </c>
      <c r="F1873" s="100">
        <v>0</v>
      </c>
      <c r="G1873" s="100">
        <v>0</v>
      </c>
      <c r="H1873" s="100">
        <v>0</v>
      </c>
      <c r="I1873" s="100">
        <v>0</v>
      </c>
      <c r="J1873" s="130">
        <v>633.86</v>
      </c>
      <c r="K1873" s="135" t="str">
        <f>IFERROR(VLOOKUP(C1873,'CEDARS School FRPL'!$C$4:$H$20003, 6, FALSE), "No")</f>
        <v>Yes</v>
      </c>
      <c r="L1873" s="94">
        <f>IFERROR(VLOOKUP($C1873,'CEDARS School FRPL'!$C$4:$G$20003,3,FALSE),"NO Enroll Rprtd")</f>
        <v>0.53469999999999995</v>
      </c>
      <c r="N1873" s="167"/>
      <c r="O1873" s="136"/>
    </row>
    <row r="1874" spans="1:15">
      <c r="A1874" s="77" t="s">
        <v>2271</v>
      </c>
      <c r="B1874" s="77" t="s">
        <v>2821</v>
      </c>
      <c r="C1874" s="3">
        <v>3110</v>
      </c>
      <c r="D1874" s="74" t="s">
        <v>3324</v>
      </c>
      <c r="E1874" s="100">
        <v>277.51</v>
      </c>
      <c r="F1874" s="100">
        <v>0</v>
      </c>
      <c r="G1874" s="100">
        <v>0</v>
      </c>
      <c r="H1874" s="100">
        <v>0</v>
      </c>
      <c r="I1874" s="100">
        <v>0</v>
      </c>
      <c r="J1874" s="130">
        <v>277.51</v>
      </c>
      <c r="K1874" s="135" t="str">
        <f>IFERROR(VLOOKUP(C1874,'CEDARS School FRPL'!$C$4:$H$20003, 6, FALSE), "No")</f>
        <v>No</v>
      </c>
      <c r="L1874" s="94">
        <f>IFERROR(VLOOKUP($C1874,'CEDARS School FRPL'!$C$4:$G$20003,3,FALSE),"NO Enroll Rprtd")</f>
        <v>0.27960000000000002</v>
      </c>
      <c r="N1874" s="167"/>
      <c r="O1874" s="136"/>
    </row>
    <row r="1875" spans="1:15">
      <c r="A1875" s="77" t="s">
        <v>2271</v>
      </c>
      <c r="B1875" s="77" t="s">
        <v>2821</v>
      </c>
      <c r="C1875" s="3">
        <v>3680</v>
      </c>
      <c r="D1875" s="74" t="s">
        <v>946</v>
      </c>
      <c r="E1875" s="100">
        <v>682.78</v>
      </c>
      <c r="F1875" s="100">
        <v>0</v>
      </c>
      <c r="G1875" s="100">
        <v>0</v>
      </c>
      <c r="H1875" s="100">
        <v>0</v>
      </c>
      <c r="I1875" s="100">
        <v>0</v>
      </c>
      <c r="J1875" s="130">
        <v>682.78</v>
      </c>
      <c r="K1875" s="135" t="str">
        <f>IFERROR(VLOOKUP(C1875,'CEDARS School FRPL'!$C$4:$H$20003, 6, FALSE), "No")</f>
        <v>No</v>
      </c>
      <c r="L1875" s="94">
        <f>IFERROR(VLOOKUP($C1875,'CEDARS School FRPL'!$C$4:$G$20003,3,FALSE),"NO Enroll Rprtd")</f>
        <v>0.39560000000000001</v>
      </c>
      <c r="N1875" s="167"/>
      <c r="O1875" s="136"/>
    </row>
    <row r="1876" spans="1:15">
      <c r="A1876" s="77" t="s">
        <v>2271</v>
      </c>
      <c r="B1876" s="77" t="s">
        <v>2821</v>
      </c>
      <c r="C1876" s="3">
        <v>3899</v>
      </c>
      <c r="D1876" s="74" t="s">
        <v>1050</v>
      </c>
      <c r="E1876" s="100">
        <v>214.25</v>
      </c>
      <c r="F1876" s="100">
        <v>0</v>
      </c>
      <c r="G1876" s="100">
        <v>1.61</v>
      </c>
      <c r="H1876" s="100">
        <v>0</v>
      </c>
      <c r="I1876" s="100">
        <v>0</v>
      </c>
      <c r="J1876" s="130">
        <v>215.86</v>
      </c>
      <c r="K1876" s="135" t="str">
        <f>IFERROR(VLOOKUP(C1876,'CEDARS School FRPL'!$C$4:$H$20003, 6, FALSE), "No")</f>
        <v>Yes</v>
      </c>
      <c r="L1876" s="94">
        <f>IFERROR(VLOOKUP($C1876,'CEDARS School FRPL'!$C$4:$G$20003,3,FALSE),"NO Enroll Rprtd")</f>
        <v>0.62160000000000004</v>
      </c>
      <c r="N1876" s="167"/>
      <c r="O1876" s="136"/>
    </row>
    <row r="1877" spans="1:15">
      <c r="A1877" s="77" t="s">
        <v>2271</v>
      </c>
      <c r="B1877" s="77" t="s">
        <v>2821</v>
      </c>
      <c r="C1877" s="3">
        <v>4029</v>
      </c>
      <c r="D1877" s="74" t="s">
        <v>3321</v>
      </c>
      <c r="E1877" s="100">
        <v>446.31</v>
      </c>
      <c r="F1877" s="100">
        <v>0</v>
      </c>
      <c r="G1877" s="100">
        <v>0</v>
      </c>
      <c r="H1877" s="100">
        <v>0</v>
      </c>
      <c r="I1877" s="100">
        <v>0</v>
      </c>
      <c r="J1877" s="130">
        <v>446.31</v>
      </c>
      <c r="K1877" s="135" t="str">
        <f>IFERROR(VLOOKUP(C1877,'CEDARS School FRPL'!$C$4:$H$20003, 6, FALSE), "No")</f>
        <v>No</v>
      </c>
      <c r="L1877" s="94">
        <f>IFERROR(VLOOKUP($C1877,'CEDARS School FRPL'!$C$4:$G$20003,3,FALSE),"NO Enroll Rprtd")</f>
        <v>0.35260000000000002</v>
      </c>
      <c r="N1877" s="167"/>
      <c r="O1877" s="136"/>
    </row>
    <row r="1878" spans="1:15">
      <c r="A1878" t="s">
        <v>2271</v>
      </c>
      <c r="B1878" s="77" t="s">
        <v>2821</v>
      </c>
      <c r="C1878" s="3">
        <v>4079</v>
      </c>
      <c r="D1878" s="74" t="s">
        <v>1052</v>
      </c>
      <c r="E1878" s="100">
        <v>453.51</v>
      </c>
      <c r="F1878" s="100">
        <v>0</v>
      </c>
      <c r="G1878" s="100">
        <v>0</v>
      </c>
      <c r="H1878" s="100">
        <v>0</v>
      </c>
      <c r="I1878" s="100">
        <v>0</v>
      </c>
      <c r="J1878" s="130">
        <v>453.51</v>
      </c>
      <c r="K1878" s="135" t="str">
        <f>IFERROR(VLOOKUP(C1878,'CEDARS School FRPL'!$C$4:$H$20003, 6, FALSE), "No")</f>
        <v>No</v>
      </c>
      <c r="L1878" s="94">
        <f>IFERROR(VLOOKUP($C1878,'CEDARS School FRPL'!$C$4:$G$20003,3,FALSE),"NO Enroll Rprtd")</f>
        <v>0.40239999999999998</v>
      </c>
      <c r="N1878" s="167"/>
      <c r="O1878" s="136"/>
    </row>
    <row r="1879" spans="1:15">
      <c r="A1879" s="77" t="s">
        <v>2271</v>
      </c>
      <c r="B1879" s="77" t="s">
        <v>2821</v>
      </c>
      <c r="C1879" s="3">
        <v>4141</v>
      </c>
      <c r="D1879" s="74" t="s">
        <v>126</v>
      </c>
      <c r="E1879" s="100">
        <v>504.08</v>
      </c>
      <c r="F1879" s="100">
        <v>0</v>
      </c>
      <c r="G1879" s="100">
        <v>0</v>
      </c>
      <c r="H1879" s="100">
        <v>0</v>
      </c>
      <c r="I1879" s="100">
        <v>0</v>
      </c>
      <c r="J1879" s="130">
        <v>504.08</v>
      </c>
      <c r="K1879" s="135" t="str">
        <f>IFERROR(VLOOKUP(C1879,'CEDARS School FRPL'!$C$4:$H$20003, 6, FALSE), "No")</f>
        <v>No</v>
      </c>
      <c r="L1879" s="94">
        <f>IFERROR(VLOOKUP($C1879,'CEDARS School FRPL'!$C$4:$G$20003,3,FALSE),"NO Enroll Rprtd")</f>
        <v>0.3226</v>
      </c>
      <c r="N1879" s="167"/>
      <c r="O1879" s="136"/>
    </row>
    <row r="1880" spans="1:15">
      <c r="A1880" s="77" t="s">
        <v>2271</v>
      </c>
      <c r="B1880" s="77" t="s">
        <v>2821</v>
      </c>
      <c r="C1880" s="3">
        <v>4142</v>
      </c>
      <c r="D1880" s="74" t="s">
        <v>3011</v>
      </c>
      <c r="E1880" s="100">
        <v>735.33</v>
      </c>
      <c r="F1880" s="100">
        <v>0</v>
      </c>
      <c r="G1880" s="100">
        <v>0</v>
      </c>
      <c r="H1880" s="100">
        <v>0</v>
      </c>
      <c r="I1880" s="100">
        <v>0</v>
      </c>
      <c r="J1880" s="130">
        <v>735.33</v>
      </c>
      <c r="K1880" s="135" t="str">
        <f>IFERROR(VLOOKUP(C1880,'CEDARS School FRPL'!$C$4:$H$20003, 6, FALSE), "No")</f>
        <v>No</v>
      </c>
      <c r="L1880" s="94">
        <f>IFERROR(VLOOKUP($C1880,'CEDARS School FRPL'!$C$4:$G$20003,3,FALSE),"NO Enroll Rprtd")</f>
        <v>0.32979999999999998</v>
      </c>
      <c r="N1880" s="167"/>
      <c r="O1880" s="136"/>
    </row>
    <row r="1881" spans="1:15">
      <c r="A1881" s="77" t="s">
        <v>2271</v>
      </c>
      <c r="B1881" s="77" t="s">
        <v>2821</v>
      </c>
      <c r="C1881" s="3">
        <v>4348</v>
      </c>
      <c r="D1881" s="74" t="s">
        <v>1053</v>
      </c>
      <c r="E1881" s="100">
        <v>444.36</v>
      </c>
      <c r="F1881" s="100">
        <v>0</v>
      </c>
      <c r="G1881" s="100">
        <v>0</v>
      </c>
      <c r="H1881" s="100">
        <v>0</v>
      </c>
      <c r="I1881" s="100">
        <v>0</v>
      </c>
      <c r="J1881" s="130">
        <v>444.36</v>
      </c>
      <c r="K1881" s="135" t="str">
        <f>IFERROR(VLOOKUP(C1881,'CEDARS School FRPL'!$C$4:$H$20003, 6, FALSE), "No")</f>
        <v>No</v>
      </c>
      <c r="L1881" s="94">
        <f>IFERROR(VLOOKUP($C1881,'CEDARS School FRPL'!$C$4:$G$20003,3,FALSE),"NO Enroll Rprtd")</f>
        <v>0.39810000000000001</v>
      </c>
      <c r="N1881" s="167"/>
      <c r="O1881" s="136"/>
    </row>
    <row r="1882" spans="1:15">
      <c r="A1882" s="77" t="s">
        <v>2271</v>
      </c>
      <c r="B1882" s="77" t="s">
        <v>2821</v>
      </c>
      <c r="C1882" s="3">
        <v>4349</v>
      </c>
      <c r="D1882" s="74" t="s">
        <v>1054</v>
      </c>
      <c r="E1882" s="100">
        <v>497.26</v>
      </c>
      <c r="F1882" s="100">
        <v>0</v>
      </c>
      <c r="G1882" s="100">
        <v>0</v>
      </c>
      <c r="H1882" s="100">
        <v>0</v>
      </c>
      <c r="I1882" s="100">
        <v>0</v>
      </c>
      <c r="J1882" s="130">
        <v>497.26</v>
      </c>
      <c r="K1882" s="135" t="str">
        <f>IFERROR(VLOOKUP(C1882,'CEDARS School FRPL'!$C$4:$H$20003, 6, FALSE), "No")</f>
        <v>No</v>
      </c>
      <c r="L1882" s="94">
        <f>IFERROR(VLOOKUP($C1882,'CEDARS School FRPL'!$C$4:$G$20003,3,FALSE),"NO Enroll Rprtd")</f>
        <v>0.4</v>
      </c>
      <c r="N1882" s="167"/>
      <c r="O1882" s="136"/>
    </row>
    <row r="1883" spans="1:15">
      <c r="A1883" s="77" t="s">
        <v>2271</v>
      </c>
      <c r="B1883" s="77" t="s">
        <v>2821</v>
      </c>
      <c r="C1883" s="3">
        <v>4350</v>
      </c>
      <c r="D1883" s="74" t="s">
        <v>1055</v>
      </c>
      <c r="E1883" s="100">
        <v>367.8</v>
      </c>
      <c r="F1883" s="100">
        <v>0</v>
      </c>
      <c r="G1883" s="100">
        <v>0</v>
      </c>
      <c r="H1883" s="100">
        <v>0</v>
      </c>
      <c r="I1883" s="100">
        <v>0</v>
      </c>
      <c r="J1883" s="130">
        <v>367.8</v>
      </c>
      <c r="K1883" s="135" t="str">
        <f>IFERROR(VLOOKUP(C1883,'CEDARS School FRPL'!$C$4:$H$20003, 6, FALSE), "No")</f>
        <v>No</v>
      </c>
      <c r="L1883" s="94">
        <f>IFERROR(VLOOKUP($C1883,'CEDARS School FRPL'!$C$4:$G$20003,3,FALSE),"NO Enroll Rprtd")</f>
        <v>0.31380000000000002</v>
      </c>
      <c r="N1883" s="167"/>
      <c r="O1883" s="136"/>
    </row>
    <row r="1884" spans="1:15">
      <c r="A1884" s="77" t="s">
        <v>2239</v>
      </c>
      <c r="B1884" s="77" t="s">
        <v>2822</v>
      </c>
      <c r="C1884" s="3">
        <v>1682</v>
      </c>
      <c r="D1884" s="74" t="s">
        <v>517</v>
      </c>
      <c r="E1884" s="100">
        <v>26.29</v>
      </c>
      <c r="F1884" s="100">
        <v>0</v>
      </c>
      <c r="G1884" s="100">
        <v>0.02</v>
      </c>
      <c r="H1884" s="100">
        <v>0</v>
      </c>
      <c r="I1884" s="100">
        <v>0</v>
      </c>
      <c r="J1884" s="130">
        <v>26.31</v>
      </c>
      <c r="K1884" s="135" t="str">
        <f>IFERROR(VLOOKUP(C1884,'CEDARS School FRPL'!$C$4:$H$20003, 6, FALSE), "No")</f>
        <v>Yes</v>
      </c>
      <c r="L1884" s="94">
        <f>IFERROR(VLOOKUP($C1884,'CEDARS School FRPL'!$C$4:$G$20003,3,FALSE),"NO Enroll Rprtd")</f>
        <v>0.52270000000000005</v>
      </c>
      <c r="N1884" s="167"/>
      <c r="O1884" s="136"/>
    </row>
    <row r="1885" spans="1:15">
      <c r="A1885" s="77" t="s">
        <v>2239</v>
      </c>
      <c r="B1885" s="77" t="s">
        <v>2822</v>
      </c>
      <c r="C1885" s="3">
        <v>2511</v>
      </c>
      <c r="D1885" s="74" t="s">
        <v>518</v>
      </c>
      <c r="E1885" s="100">
        <v>285.41000000000003</v>
      </c>
      <c r="F1885" s="100">
        <v>0</v>
      </c>
      <c r="G1885" s="100">
        <v>0</v>
      </c>
      <c r="H1885" s="100">
        <v>0</v>
      </c>
      <c r="I1885" s="100">
        <v>0</v>
      </c>
      <c r="J1885" s="130">
        <v>285.41000000000003</v>
      </c>
      <c r="K1885" s="135" t="str">
        <f>IFERROR(VLOOKUP(C1885,'CEDARS School FRPL'!$C$4:$H$20003, 6, FALSE), "No")</f>
        <v>No</v>
      </c>
      <c r="L1885" s="94">
        <f>IFERROR(VLOOKUP($C1885,'CEDARS School FRPL'!$C$4:$G$20003,3,FALSE),"NO Enroll Rprtd")</f>
        <v>0.33610000000000001</v>
      </c>
      <c r="N1885" s="167"/>
      <c r="O1885" s="136"/>
    </row>
    <row r="1886" spans="1:15">
      <c r="A1886" s="77" t="s">
        <v>2239</v>
      </c>
      <c r="B1886" s="77" t="s">
        <v>2822</v>
      </c>
      <c r="C1886" s="3">
        <v>4149</v>
      </c>
      <c r="D1886" s="74" t="s">
        <v>519</v>
      </c>
      <c r="E1886" s="100">
        <v>345.42</v>
      </c>
      <c r="F1886" s="100">
        <v>0</v>
      </c>
      <c r="G1886" s="100">
        <v>39.369999999999997</v>
      </c>
      <c r="H1886" s="100">
        <v>0</v>
      </c>
      <c r="I1886" s="100">
        <v>0</v>
      </c>
      <c r="J1886" s="130">
        <v>384.79</v>
      </c>
      <c r="K1886" s="135" t="str">
        <f>IFERROR(VLOOKUP(C1886,'CEDARS School FRPL'!$C$4:$H$20003, 6, FALSE), "No")</f>
        <v>No</v>
      </c>
      <c r="L1886" s="94">
        <f>IFERROR(VLOOKUP($C1886,'CEDARS School FRPL'!$C$4:$G$20003,3,FALSE),"NO Enroll Rprtd")</f>
        <v>0.2989</v>
      </c>
      <c r="N1886" s="167"/>
      <c r="O1886" s="136"/>
    </row>
    <row r="1887" spans="1:15">
      <c r="A1887" s="77" t="s">
        <v>2239</v>
      </c>
      <c r="B1887" s="77" t="s">
        <v>2822</v>
      </c>
      <c r="C1887" s="3">
        <v>4321</v>
      </c>
      <c r="D1887" s="74" t="s">
        <v>520</v>
      </c>
      <c r="E1887" s="100">
        <v>474.04</v>
      </c>
      <c r="F1887" s="100">
        <v>15.4</v>
      </c>
      <c r="G1887" s="100">
        <v>0</v>
      </c>
      <c r="H1887" s="100">
        <v>0</v>
      </c>
      <c r="I1887" s="100">
        <v>0</v>
      </c>
      <c r="J1887" s="130">
        <v>489.44</v>
      </c>
      <c r="K1887" s="135" t="str">
        <f>IFERROR(VLOOKUP(C1887,'CEDARS School FRPL'!$C$4:$H$20003, 6, FALSE), "No")</f>
        <v>No</v>
      </c>
      <c r="L1887" s="94">
        <f>IFERROR(VLOOKUP($C1887,'CEDARS School FRPL'!$C$4:$G$20003,3,FALSE),"NO Enroll Rprtd")</f>
        <v>0.3327</v>
      </c>
      <c r="N1887" s="167"/>
      <c r="O1887" s="136"/>
    </row>
    <row r="1888" spans="1:15">
      <c r="A1888" s="77" t="s">
        <v>2310</v>
      </c>
      <c r="B1888" s="77" t="s">
        <v>2823</v>
      </c>
      <c r="C1888" s="3">
        <v>2744</v>
      </c>
      <c r="D1888" s="74" t="s">
        <v>1178</v>
      </c>
      <c r="E1888" s="100">
        <v>209.56</v>
      </c>
      <c r="F1888" s="100">
        <v>0</v>
      </c>
      <c r="G1888" s="100">
        <v>0</v>
      </c>
      <c r="H1888" s="100">
        <v>0</v>
      </c>
      <c r="I1888" s="100">
        <v>0</v>
      </c>
      <c r="J1888" s="130">
        <v>209.56</v>
      </c>
      <c r="K1888" s="135" t="str">
        <f>IFERROR(VLOOKUP(C1888,'CEDARS School FRPL'!$C$4:$H$20003, 6, FALSE), "No")</f>
        <v>No</v>
      </c>
      <c r="L1888" s="94">
        <f>IFERROR(VLOOKUP($C1888,'CEDARS School FRPL'!$C$4:$G$20003,3,FALSE),"NO Enroll Rprtd")</f>
        <v>0.44719999999999999</v>
      </c>
      <c r="N1888" s="167"/>
      <c r="O1888" s="136"/>
    </row>
    <row r="1889" spans="1:15">
      <c r="A1889" s="77" t="s">
        <v>2379</v>
      </c>
      <c r="B1889" s="77" t="s">
        <v>2824</v>
      </c>
      <c r="C1889" s="3">
        <v>1533</v>
      </c>
      <c r="D1889" s="74" t="s">
        <v>1688</v>
      </c>
      <c r="E1889" s="100">
        <v>28.12</v>
      </c>
      <c r="F1889" s="100">
        <v>0</v>
      </c>
      <c r="G1889" s="100">
        <v>0</v>
      </c>
      <c r="H1889" s="100">
        <v>0</v>
      </c>
      <c r="I1889" s="100">
        <v>0</v>
      </c>
      <c r="J1889" s="130">
        <v>28.12</v>
      </c>
      <c r="K1889" s="135" t="str">
        <f>IFERROR(VLOOKUP(C1889,'CEDARS School FRPL'!$C$4:$H$20003, 6, FALSE), "No")</f>
        <v>Yes</v>
      </c>
      <c r="L1889" s="94">
        <f>IFERROR(VLOOKUP($C1889,'CEDARS School FRPL'!$C$4:$G$20003,3,FALSE),"NO Enroll Rprtd")</f>
        <v>0.72889999999999999</v>
      </c>
      <c r="N1889" s="167"/>
      <c r="O1889" s="136"/>
    </row>
    <row r="1890" spans="1:15">
      <c r="A1890" s="77" t="s">
        <v>2379</v>
      </c>
      <c r="B1890" s="77" t="s">
        <v>2824</v>
      </c>
      <c r="C1890" s="3">
        <v>1604</v>
      </c>
      <c r="D1890" s="74" t="s">
        <v>1689</v>
      </c>
      <c r="E1890" s="100">
        <v>11</v>
      </c>
      <c r="F1890" s="100">
        <v>0</v>
      </c>
      <c r="G1890" s="100">
        <v>0</v>
      </c>
      <c r="H1890" s="100">
        <v>0</v>
      </c>
      <c r="I1890" s="100">
        <v>0</v>
      </c>
      <c r="J1890" s="130">
        <v>11</v>
      </c>
      <c r="K1890" s="135" t="str">
        <f>IFERROR(VLOOKUP(C1890,'CEDARS School FRPL'!$C$4:$H$20003, 6, FALSE), "No")</f>
        <v>No</v>
      </c>
      <c r="L1890" s="94">
        <f>IFERROR(VLOOKUP($C1890,'CEDARS School FRPL'!$C$4:$G$20003,3,FALSE),"NO Enroll Rprtd")</f>
        <v>0.4259</v>
      </c>
      <c r="N1890" s="167"/>
      <c r="O1890" s="136"/>
    </row>
    <row r="1891" spans="1:15">
      <c r="A1891" t="s">
        <v>2379</v>
      </c>
      <c r="B1891" s="77" t="s">
        <v>2824</v>
      </c>
      <c r="C1891" s="3">
        <v>1698</v>
      </c>
      <c r="D1891" s="74" t="s">
        <v>1690</v>
      </c>
      <c r="E1891" s="100">
        <v>59.78</v>
      </c>
      <c r="F1891" s="100">
        <v>0</v>
      </c>
      <c r="G1891" s="100">
        <v>0</v>
      </c>
      <c r="H1891" s="100">
        <v>0</v>
      </c>
      <c r="I1891" s="100">
        <v>0</v>
      </c>
      <c r="J1891" s="130">
        <v>59.78</v>
      </c>
      <c r="K1891" s="135" t="str">
        <f>IFERROR(VLOOKUP(C1891,'CEDARS School FRPL'!$C$4:$H$20003, 6, FALSE), "No")</f>
        <v>Yes</v>
      </c>
      <c r="L1891" s="94">
        <f>IFERROR(VLOOKUP($C1891,'CEDARS School FRPL'!$C$4:$G$20003,3,FALSE),"NO Enroll Rprtd")</f>
        <v>0.55130000000000001</v>
      </c>
      <c r="N1891" s="167"/>
      <c r="O1891" s="136"/>
    </row>
    <row r="1892" spans="1:15">
      <c r="A1892" s="77" t="s">
        <v>2379</v>
      </c>
      <c r="B1892" s="77" t="s">
        <v>2824</v>
      </c>
      <c r="C1892" s="3">
        <v>1767</v>
      </c>
      <c r="D1892" s="74" t="s">
        <v>1691</v>
      </c>
      <c r="E1892" s="100">
        <v>30.44</v>
      </c>
      <c r="F1892" s="100">
        <v>0</v>
      </c>
      <c r="G1892" s="100">
        <v>0</v>
      </c>
      <c r="H1892" s="100">
        <v>0</v>
      </c>
      <c r="I1892" s="100">
        <v>0</v>
      </c>
      <c r="J1892" s="130">
        <v>30.44</v>
      </c>
      <c r="K1892" s="135" t="str">
        <f>IFERROR(VLOOKUP(C1892,'CEDARS School FRPL'!$C$4:$H$20003, 6, FALSE), "No")</f>
        <v>No</v>
      </c>
      <c r="L1892" s="94">
        <f>IFERROR(VLOOKUP($C1892,'CEDARS School FRPL'!$C$4:$G$20003,3,FALSE),"NO Enroll Rprtd")</f>
        <v>0.28000000000000003</v>
      </c>
      <c r="N1892" s="167"/>
      <c r="O1892" s="136"/>
    </row>
    <row r="1893" spans="1:15">
      <c r="A1893" s="77" t="s">
        <v>2379</v>
      </c>
      <c r="B1893" s="77" t="s">
        <v>2824</v>
      </c>
      <c r="C1893" s="3">
        <v>2056</v>
      </c>
      <c r="D1893" s="74" t="s">
        <v>1692</v>
      </c>
      <c r="E1893" s="100">
        <v>355.56</v>
      </c>
      <c r="F1893" s="100">
        <v>1.5</v>
      </c>
      <c r="G1893" s="100">
        <v>0</v>
      </c>
      <c r="H1893" s="100">
        <v>0</v>
      </c>
      <c r="I1893" s="100">
        <v>0</v>
      </c>
      <c r="J1893" s="130">
        <v>357.06</v>
      </c>
      <c r="K1893" s="135" t="str">
        <f>IFERROR(VLOOKUP(C1893,'CEDARS School FRPL'!$C$4:$H$20003, 6, FALSE), "No")</f>
        <v>Yes</v>
      </c>
      <c r="L1893" s="94">
        <f>IFERROR(VLOOKUP($C1893,'CEDARS School FRPL'!$C$4:$G$20003,3,FALSE),"NO Enroll Rprtd")</f>
        <v>0.86929999999999996</v>
      </c>
      <c r="N1893" s="167"/>
      <c r="O1893" s="136"/>
    </row>
    <row r="1894" spans="1:15">
      <c r="A1894" s="77" t="s">
        <v>2379</v>
      </c>
      <c r="B1894" s="77" t="s">
        <v>2824</v>
      </c>
      <c r="C1894" s="3">
        <v>2086</v>
      </c>
      <c r="D1894" s="74" t="s">
        <v>1693</v>
      </c>
      <c r="E1894" s="100">
        <v>390.03</v>
      </c>
      <c r="F1894" s="100">
        <v>1.3</v>
      </c>
      <c r="G1894" s="100">
        <v>0</v>
      </c>
      <c r="H1894" s="100">
        <v>0</v>
      </c>
      <c r="I1894" s="100">
        <v>0</v>
      </c>
      <c r="J1894" s="130">
        <v>391.33</v>
      </c>
      <c r="K1894" s="135" t="str">
        <f>IFERROR(VLOOKUP(C1894,'CEDARS School FRPL'!$C$4:$H$20003, 6, FALSE), "No")</f>
        <v>Yes</v>
      </c>
      <c r="L1894" s="94">
        <f>IFERROR(VLOOKUP($C1894,'CEDARS School FRPL'!$C$4:$G$20003,3,FALSE),"NO Enroll Rprtd")</f>
        <v>0.51959999999999995</v>
      </c>
      <c r="N1894" s="167"/>
      <c r="O1894" s="136"/>
    </row>
    <row r="1895" spans="1:15">
      <c r="A1895" s="77" t="s">
        <v>2379</v>
      </c>
      <c r="B1895" s="77" t="s">
        <v>2824</v>
      </c>
      <c r="C1895" s="3">
        <v>2096</v>
      </c>
      <c r="D1895" s="74" t="s">
        <v>1694</v>
      </c>
      <c r="E1895" s="100">
        <v>366.16</v>
      </c>
      <c r="F1895" s="100">
        <v>1.2</v>
      </c>
      <c r="G1895" s="100">
        <v>0</v>
      </c>
      <c r="H1895" s="100">
        <v>0</v>
      </c>
      <c r="I1895" s="100">
        <v>0</v>
      </c>
      <c r="J1895" s="130">
        <v>367.36</v>
      </c>
      <c r="K1895" s="135" t="str">
        <f>IFERROR(VLOOKUP(C1895,'CEDARS School FRPL'!$C$4:$H$20003, 6, FALSE), "No")</f>
        <v>Yes</v>
      </c>
      <c r="L1895" s="94">
        <f>IFERROR(VLOOKUP($C1895,'CEDARS School FRPL'!$C$4:$G$20003,3,FALSE),"NO Enroll Rprtd")</f>
        <v>0.83850000000000002</v>
      </c>
      <c r="N1895" s="167"/>
      <c r="O1895" s="136"/>
    </row>
    <row r="1896" spans="1:15">
      <c r="A1896" s="77" t="s">
        <v>2379</v>
      </c>
      <c r="B1896" s="77" t="s">
        <v>2824</v>
      </c>
      <c r="C1896" s="3">
        <v>2106</v>
      </c>
      <c r="D1896" s="74" t="s">
        <v>1695</v>
      </c>
      <c r="E1896" s="100">
        <v>1509.8</v>
      </c>
      <c r="F1896" s="100">
        <v>0</v>
      </c>
      <c r="G1896" s="100">
        <v>88.15</v>
      </c>
      <c r="H1896" s="100">
        <v>0</v>
      </c>
      <c r="I1896" s="100">
        <v>0</v>
      </c>
      <c r="J1896" s="130">
        <v>1597.95</v>
      </c>
      <c r="K1896" s="135" t="str">
        <f>IFERROR(VLOOKUP(C1896,'CEDARS School FRPL'!$C$4:$H$20003, 6, FALSE), "No")</f>
        <v>Yes</v>
      </c>
      <c r="L1896" s="94">
        <f>IFERROR(VLOOKUP($C1896,'CEDARS School FRPL'!$C$4:$G$20003,3,FALSE),"NO Enroll Rprtd")</f>
        <v>0.62390000000000001</v>
      </c>
      <c r="N1896" s="167"/>
      <c r="O1896" s="136"/>
    </row>
    <row r="1897" spans="1:15">
      <c r="A1897" s="77" t="s">
        <v>2379</v>
      </c>
      <c r="B1897" s="77" t="s">
        <v>2824</v>
      </c>
      <c r="C1897" s="3">
        <v>2108</v>
      </c>
      <c r="D1897" s="74" t="s">
        <v>1696</v>
      </c>
      <c r="E1897" s="100">
        <v>420.22</v>
      </c>
      <c r="F1897" s="100">
        <v>2.7</v>
      </c>
      <c r="G1897" s="100">
        <v>0</v>
      </c>
      <c r="H1897" s="100">
        <v>0</v>
      </c>
      <c r="I1897" s="100">
        <v>0</v>
      </c>
      <c r="J1897" s="130">
        <v>422.92</v>
      </c>
      <c r="K1897" s="135" t="str">
        <f>IFERROR(VLOOKUP(C1897,'CEDARS School FRPL'!$C$4:$H$20003, 6, FALSE), "No")</f>
        <v>Yes</v>
      </c>
      <c r="L1897" s="94">
        <f>IFERROR(VLOOKUP($C1897,'CEDARS School FRPL'!$C$4:$G$20003,3,FALSE),"NO Enroll Rprtd")</f>
        <v>0.85370000000000001</v>
      </c>
      <c r="N1897" s="167"/>
      <c r="O1897" s="136"/>
    </row>
    <row r="1898" spans="1:15">
      <c r="A1898" s="77" t="s">
        <v>2379</v>
      </c>
      <c r="B1898" s="77" t="s">
        <v>2824</v>
      </c>
      <c r="C1898" s="3">
        <v>2109</v>
      </c>
      <c r="D1898" s="74" t="s">
        <v>1697</v>
      </c>
      <c r="E1898" s="100">
        <v>369.77</v>
      </c>
      <c r="F1898" s="100">
        <v>1.1000000000000001</v>
      </c>
      <c r="G1898" s="100">
        <v>0</v>
      </c>
      <c r="H1898" s="100">
        <v>0</v>
      </c>
      <c r="I1898" s="100">
        <v>0</v>
      </c>
      <c r="J1898" s="130">
        <v>370.87</v>
      </c>
      <c r="K1898" s="135" t="str">
        <f>IFERROR(VLOOKUP(C1898,'CEDARS School FRPL'!$C$4:$H$20003, 6, FALSE), "No")</f>
        <v>Yes</v>
      </c>
      <c r="L1898" s="94">
        <f>IFERROR(VLOOKUP($C1898,'CEDARS School FRPL'!$C$4:$G$20003,3,FALSE),"NO Enroll Rprtd")</f>
        <v>0.76919999999999999</v>
      </c>
      <c r="N1898" s="167"/>
      <c r="O1898" s="136"/>
    </row>
    <row r="1899" spans="1:15">
      <c r="A1899" s="77" t="s">
        <v>2379</v>
      </c>
      <c r="B1899" s="77" t="s">
        <v>2824</v>
      </c>
      <c r="C1899" s="3">
        <v>2110</v>
      </c>
      <c r="D1899" s="74" t="s">
        <v>3214</v>
      </c>
      <c r="E1899" s="100">
        <v>325.13</v>
      </c>
      <c r="F1899" s="100">
        <v>1.1000000000000001</v>
      </c>
      <c r="G1899" s="100">
        <v>0</v>
      </c>
      <c r="H1899" s="100">
        <v>0</v>
      </c>
      <c r="I1899" s="100">
        <v>0</v>
      </c>
      <c r="J1899" s="130">
        <v>326.23</v>
      </c>
      <c r="K1899" s="135" t="str">
        <f>IFERROR(VLOOKUP(C1899,'CEDARS School FRPL'!$C$4:$H$20003, 6, FALSE), "No")</f>
        <v>Yes</v>
      </c>
      <c r="L1899" s="94">
        <f>IFERROR(VLOOKUP($C1899,'CEDARS School FRPL'!$C$4:$G$20003,3,FALSE),"NO Enroll Rprtd")</f>
        <v>0.79400000000000004</v>
      </c>
      <c r="N1899" s="167"/>
      <c r="O1899" s="136"/>
    </row>
    <row r="1900" spans="1:15">
      <c r="A1900" s="77" t="s">
        <v>2379</v>
      </c>
      <c r="B1900" s="77" t="s">
        <v>2824</v>
      </c>
      <c r="C1900" s="3">
        <v>2111</v>
      </c>
      <c r="D1900" s="74" t="s">
        <v>77</v>
      </c>
      <c r="E1900" s="100">
        <v>340.54</v>
      </c>
      <c r="F1900" s="100">
        <v>5</v>
      </c>
      <c r="G1900" s="100">
        <v>0</v>
      </c>
      <c r="H1900" s="100">
        <v>0</v>
      </c>
      <c r="I1900" s="100">
        <v>0</v>
      </c>
      <c r="J1900" s="130">
        <v>345.54</v>
      </c>
      <c r="K1900" s="135" t="str">
        <f>IFERROR(VLOOKUP(C1900,'CEDARS School FRPL'!$C$4:$H$20003, 6, FALSE), "No")</f>
        <v>No</v>
      </c>
      <c r="L1900" s="94">
        <f>IFERROR(VLOOKUP($C1900,'CEDARS School FRPL'!$C$4:$G$20003,3,FALSE),"NO Enroll Rprtd")</f>
        <v>0.32669999999999999</v>
      </c>
      <c r="N1900" s="167"/>
      <c r="O1900" s="136"/>
    </row>
    <row r="1901" spans="1:15">
      <c r="A1901" s="77" t="s">
        <v>2379</v>
      </c>
      <c r="B1901" s="77" t="s">
        <v>2824</v>
      </c>
      <c r="C1901" s="3">
        <v>2127</v>
      </c>
      <c r="D1901" s="74" t="s">
        <v>137</v>
      </c>
      <c r="E1901" s="100">
        <v>410.52</v>
      </c>
      <c r="F1901" s="100">
        <v>3.6</v>
      </c>
      <c r="G1901" s="100">
        <v>0</v>
      </c>
      <c r="H1901" s="100">
        <v>0</v>
      </c>
      <c r="I1901" s="100">
        <v>0</v>
      </c>
      <c r="J1901" s="130">
        <v>414.12</v>
      </c>
      <c r="K1901" s="135" t="str">
        <f>IFERROR(VLOOKUP(C1901,'CEDARS School FRPL'!$C$4:$H$20003, 6, FALSE), "No")</f>
        <v>Yes</v>
      </c>
      <c r="L1901" s="94">
        <f>IFERROR(VLOOKUP($C1901,'CEDARS School FRPL'!$C$4:$G$20003,3,FALSE),"NO Enroll Rprtd")</f>
        <v>0.50380000000000003</v>
      </c>
      <c r="N1901" s="167"/>
      <c r="O1901" s="136"/>
    </row>
    <row r="1902" spans="1:15">
      <c r="A1902" s="77" t="s">
        <v>2379</v>
      </c>
      <c r="B1902" s="77" t="s">
        <v>2824</v>
      </c>
      <c r="C1902" s="3">
        <v>2128</v>
      </c>
      <c r="D1902" s="74" t="s">
        <v>887</v>
      </c>
      <c r="E1902" s="100">
        <v>378.93</v>
      </c>
      <c r="F1902" s="100">
        <v>2.7</v>
      </c>
      <c r="G1902" s="100">
        <v>0</v>
      </c>
      <c r="H1902" s="100">
        <v>0</v>
      </c>
      <c r="I1902" s="100">
        <v>0</v>
      </c>
      <c r="J1902" s="130">
        <v>381.63</v>
      </c>
      <c r="K1902" s="135" t="str">
        <f>IFERROR(VLOOKUP(C1902,'CEDARS School FRPL'!$C$4:$H$20003, 6, FALSE), "No")</f>
        <v>Yes</v>
      </c>
      <c r="L1902" s="94">
        <f>IFERROR(VLOOKUP($C1902,'CEDARS School FRPL'!$C$4:$G$20003,3,FALSE),"NO Enroll Rprtd")</f>
        <v>0.85609999999999997</v>
      </c>
      <c r="N1902" s="167"/>
      <c r="O1902" s="136"/>
    </row>
    <row r="1903" spans="1:15">
      <c r="A1903" s="77" t="s">
        <v>2379</v>
      </c>
      <c r="B1903" s="77" t="s">
        <v>2824</v>
      </c>
      <c r="C1903" s="3">
        <v>2129</v>
      </c>
      <c r="D1903" s="74" t="s">
        <v>1698</v>
      </c>
      <c r="E1903" s="100">
        <v>370.57</v>
      </c>
      <c r="F1903" s="100">
        <v>2.7</v>
      </c>
      <c r="G1903" s="100">
        <v>0</v>
      </c>
      <c r="H1903" s="100">
        <v>0</v>
      </c>
      <c r="I1903" s="100">
        <v>0</v>
      </c>
      <c r="J1903" s="130">
        <v>373.27</v>
      </c>
      <c r="K1903" s="135" t="str">
        <f>IFERROR(VLOOKUP(C1903,'CEDARS School FRPL'!$C$4:$H$20003, 6, FALSE), "No")</f>
        <v>Yes</v>
      </c>
      <c r="L1903" s="94">
        <f>IFERROR(VLOOKUP($C1903,'CEDARS School FRPL'!$C$4:$G$20003,3,FALSE),"NO Enroll Rprtd")</f>
        <v>0.72799999999999998</v>
      </c>
      <c r="N1903" s="167"/>
      <c r="O1903" s="136"/>
    </row>
    <row r="1904" spans="1:15">
      <c r="A1904" s="77" t="s">
        <v>2379</v>
      </c>
      <c r="B1904" s="77" t="s">
        <v>2824</v>
      </c>
      <c r="C1904" s="3">
        <v>2155</v>
      </c>
      <c r="D1904" s="74" t="s">
        <v>1699</v>
      </c>
      <c r="E1904" s="100">
        <v>354.5</v>
      </c>
      <c r="F1904" s="100">
        <v>3.8</v>
      </c>
      <c r="G1904" s="100">
        <v>0</v>
      </c>
      <c r="H1904" s="100">
        <v>0</v>
      </c>
      <c r="I1904" s="100">
        <v>0</v>
      </c>
      <c r="J1904" s="130">
        <v>358.3</v>
      </c>
      <c r="K1904" s="135" t="str">
        <f>IFERROR(VLOOKUP(C1904,'CEDARS School FRPL'!$C$4:$H$20003, 6, FALSE), "No")</f>
        <v>Yes</v>
      </c>
      <c r="L1904" s="94">
        <f>IFERROR(VLOOKUP($C1904,'CEDARS School FRPL'!$C$4:$G$20003,3,FALSE),"NO Enroll Rprtd")</f>
        <v>0.84130000000000005</v>
      </c>
      <c r="N1904" s="167"/>
      <c r="O1904" s="136"/>
    </row>
    <row r="1905" spans="1:15">
      <c r="A1905" s="77" t="s">
        <v>2379</v>
      </c>
      <c r="B1905" s="77" t="s">
        <v>2824</v>
      </c>
      <c r="C1905" s="3">
        <v>2156</v>
      </c>
      <c r="D1905" s="74" t="s">
        <v>1700</v>
      </c>
      <c r="E1905" s="100">
        <v>298.45</v>
      </c>
      <c r="F1905" s="100">
        <v>4.8</v>
      </c>
      <c r="G1905" s="100">
        <v>0</v>
      </c>
      <c r="H1905" s="100">
        <v>0</v>
      </c>
      <c r="I1905" s="100">
        <v>0</v>
      </c>
      <c r="J1905" s="130">
        <v>303.25</v>
      </c>
      <c r="K1905" s="135" t="str">
        <f>IFERROR(VLOOKUP(C1905,'CEDARS School FRPL'!$C$4:$H$20003, 6, FALSE), "No")</f>
        <v>Yes</v>
      </c>
      <c r="L1905" s="94">
        <f>IFERROR(VLOOKUP($C1905,'CEDARS School FRPL'!$C$4:$G$20003,3,FALSE),"NO Enroll Rprtd")</f>
        <v>0.69230000000000003</v>
      </c>
      <c r="N1905" s="167"/>
      <c r="O1905" s="136"/>
    </row>
    <row r="1906" spans="1:15">
      <c r="A1906" s="77" t="s">
        <v>2379</v>
      </c>
      <c r="B1906" s="77" t="s">
        <v>2824</v>
      </c>
      <c r="C1906" s="3">
        <v>2172</v>
      </c>
      <c r="D1906" s="74" t="s">
        <v>1701</v>
      </c>
      <c r="E1906" s="100">
        <v>1538.7</v>
      </c>
      <c r="F1906" s="100">
        <v>0</v>
      </c>
      <c r="G1906" s="100">
        <v>89.33</v>
      </c>
      <c r="H1906" s="100">
        <v>0</v>
      </c>
      <c r="I1906" s="100">
        <v>0</v>
      </c>
      <c r="J1906" s="130">
        <v>1628.03</v>
      </c>
      <c r="K1906" s="135" t="str">
        <f>IFERROR(VLOOKUP(C1906,'CEDARS School FRPL'!$C$4:$H$20003, 6, FALSE), "No")</f>
        <v>No</v>
      </c>
      <c r="L1906" s="94">
        <f>IFERROR(VLOOKUP($C1906,'CEDARS School FRPL'!$C$4:$G$20003,3,FALSE),"NO Enroll Rprtd")</f>
        <v>0.34660000000000002</v>
      </c>
      <c r="N1906" s="167"/>
      <c r="O1906" s="136"/>
    </row>
    <row r="1907" spans="1:15">
      <c r="A1907" s="77" t="s">
        <v>2379</v>
      </c>
      <c r="B1907" s="77" t="s">
        <v>2824</v>
      </c>
      <c r="C1907" s="3">
        <v>2191</v>
      </c>
      <c r="D1907" s="74" t="s">
        <v>1702</v>
      </c>
      <c r="E1907" s="100">
        <v>342.67</v>
      </c>
      <c r="F1907" s="100">
        <v>1.7</v>
      </c>
      <c r="G1907" s="100">
        <v>0</v>
      </c>
      <c r="H1907" s="100">
        <v>0</v>
      </c>
      <c r="I1907" s="100">
        <v>0</v>
      </c>
      <c r="J1907" s="130">
        <v>344.37</v>
      </c>
      <c r="K1907" s="135" t="str">
        <f>IFERROR(VLOOKUP(C1907,'CEDARS School FRPL'!$C$4:$H$20003, 6, FALSE), "No")</f>
        <v>Yes</v>
      </c>
      <c r="L1907" s="94">
        <f>IFERROR(VLOOKUP($C1907,'CEDARS School FRPL'!$C$4:$G$20003,3,FALSE),"NO Enroll Rprtd")</f>
        <v>0.82689999999999997</v>
      </c>
      <c r="N1907" s="167"/>
      <c r="O1907" s="136"/>
    </row>
    <row r="1908" spans="1:15">
      <c r="A1908" s="77" t="s">
        <v>2379</v>
      </c>
      <c r="B1908" s="77" t="s">
        <v>2824</v>
      </c>
      <c r="C1908" s="3">
        <v>2218</v>
      </c>
      <c r="D1908" s="74" t="s">
        <v>1703</v>
      </c>
      <c r="E1908" s="100">
        <v>295.69</v>
      </c>
      <c r="F1908" s="100">
        <v>1.8</v>
      </c>
      <c r="G1908" s="100">
        <v>0</v>
      </c>
      <c r="H1908" s="100">
        <v>0</v>
      </c>
      <c r="I1908" s="100">
        <v>0</v>
      </c>
      <c r="J1908" s="130">
        <v>297.49</v>
      </c>
      <c r="K1908" s="135" t="str">
        <f>IFERROR(VLOOKUP(C1908,'CEDARS School FRPL'!$C$4:$H$20003, 6, FALSE), "No")</f>
        <v>Yes</v>
      </c>
      <c r="L1908" s="94">
        <f>IFERROR(VLOOKUP($C1908,'CEDARS School FRPL'!$C$4:$G$20003,3,FALSE),"NO Enroll Rprtd")</f>
        <v>0.61119999999999997</v>
      </c>
      <c r="N1908" s="167"/>
      <c r="O1908" s="136"/>
    </row>
    <row r="1909" spans="1:15">
      <c r="A1909" s="77" t="s">
        <v>2379</v>
      </c>
      <c r="B1909" s="77" t="s">
        <v>2824</v>
      </c>
      <c r="C1909" s="3">
        <v>2258</v>
      </c>
      <c r="D1909" s="74" t="s">
        <v>1704</v>
      </c>
      <c r="E1909" s="100">
        <v>477.35</v>
      </c>
      <c r="F1909" s="100">
        <v>9.3000000000000007</v>
      </c>
      <c r="G1909" s="100">
        <v>0</v>
      </c>
      <c r="H1909" s="100">
        <v>0</v>
      </c>
      <c r="I1909" s="100">
        <v>0</v>
      </c>
      <c r="J1909" s="130">
        <v>486.65000000000003</v>
      </c>
      <c r="K1909" s="135" t="str">
        <f>IFERROR(VLOOKUP(C1909,'CEDARS School FRPL'!$C$4:$H$20003, 6, FALSE), "No")</f>
        <v>No</v>
      </c>
      <c r="L1909" s="94">
        <f>IFERROR(VLOOKUP($C1909,'CEDARS School FRPL'!$C$4:$G$20003,3,FALSE),"NO Enroll Rprtd")</f>
        <v>0.25169999999999998</v>
      </c>
      <c r="N1909" s="167"/>
      <c r="O1909" s="136"/>
    </row>
    <row r="1910" spans="1:15">
      <c r="A1910" s="77" t="s">
        <v>2379</v>
      </c>
      <c r="B1910" s="77" t="s">
        <v>2824</v>
      </c>
      <c r="C1910" s="3">
        <v>2296</v>
      </c>
      <c r="D1910" s="74" t="s">
        <v>1705</v>
      </c>
      <c r="E1910" s="100">
        <v>293.02</v>
      </c>
      <c r="F1910" s="100">
        <v>6.6</v>
      </c>
      <c r="G1910" s="100">
        <v>0</v>
      </c>
      <c r="H1910" s="100">
        <v>0</v>
      </c>
      <c r="I1910" s="100">
        <v>0</v>
      </c>
      <c r="J1910" s="130">
        <v>299.62</v>
      </c>
      <c r="K1910" s="135" t="str">
        <f>IFERROR(VLOOKUP(C1910,'CEDARS School FRPL'!$C$4:$H$20003, 6, FALSE), "No")</f>
        <v>No</v>
      </c>
      <c r="L1910" s="94">
        <f>IFERROR(VLOOKUP($C1910,'CEDARS School FRPL'!$C$4:$G$20003,3,FALSE),"NO Enroll Rprtd")</f>
        <v>0.20219999999999999</v>
      </c>
      <c r="N1910" s="167"/>
      <c r="O1910" s="136"/>
    </row>
    <row r="1911" spans="1:15">
      <c r="A1911" s="77" t="s">
        <v>2379</v>
      </c>
      <c r="B1911" s="77" t="s">
        <v>2824</v>
      </c>
      <c r="C1911" s="3">
        <v>2312</v>
      </c>
      <c r="D1911" s="74" t="s">
        <v>1706</v>
      </c>
      <c r="E1911" s="100">
        <v>358.82</v>
      </c>
      <c r="F1911" s="100">
        <v>3.8</v>
      </c>
      <c r="G1911" s="100">
        <v>0</v>
      </c>
      <c r="H1911" s="100">
        <v>0</v>
      </c>
      <c r="I1911" s="100">
        <v>0</v>
      </c>
      <c r="J1911" s="130">
        <v>362.62</v>
      </c>
      <c r="K1911" s="135" t="str">
        <f>IFERROR(VLOOKUP(C1911,'CEDARS School FRPL'!$C$4:$H$20003, 6, FALSE), "No")</f>
        <v>Yes</v>
      </c>
      <c r="L1911" s="94">
        <f>IFERROR(VLOOKUP($C1911,'CEDARS School FRPL'!$C$4:$G$20003,3,FALSE),"NO Enroll Rprtd")</f>
        <v>0.57699999999999996</v>
      </c>
      <c r="N1911" s="167"/>
      <c r="O1911" s="136"/>
    </row>
    <row r="1912" spans="1:15">
      <c r="A1912" s="77" t="s">
        <v>2379</v>
      </c>
      <c r="B1912" s="77" t="s">
        <v>2824</v>
      </c>
      <c r="C1912" s="3">
        <v>2381</v>
      </c>
      <c r="D1912" s="74" t="s">
        <v>1707</v>
      </c>
      <c r="E1912" s="100">
        <v>368.96</v>
      </c>
      <c r="F1912" s="100">
        <v>0.9</v>
      </c>
      <c r="G1912" s="100">
        <v>0</v>
      </c>
      <c r="H1912" s="100">
        <v>0</v>
      </c>
      <c r="I1912" s="100">
        <v>0</v>
      </c>
      <c r="J1912" s="130">
        <v>369.85999999999996</v>
      </c>
      <c r="K1912" s="135" t="str">
        <f>IFERROR(VLOOKUP(C1912,'CEDARS School FRPL'!$C$4:$H$20003, 6, FALSE), "No")</f>
        <v>Yes</v>
      </c>
      <c r="L1912" s="94">
        <f>IFERROR(VLOOKUP($C1912,'CEDARS School FRPL'!$C$4:$G$20003,3,FALSE),"NO Enroll Rprtd")</f>
        <v>0.80800000000000005</v>
      </c>
      <c r="N1912" s="167"/>
      <c r="O1912" s="136"/>
    </row>
    <row r="1913" spans="1:15">
      <c r="A1913" s="77" t="s">
        <v>2379</v>
      </c>
      <c r="B1913" s="77" t="s">
        <v>2824</v>
      </c>
      <c r="C1913" s="3">
        <v>2401</v>
      </c>
      <c r="D1913" s="74" t="s">
        <v>1708</v>
      </c>
      <c r="E1913" s="100">
        <v>303.99</v>
      </c>
      <c r="F1913" s="100">
        <v>0</v>
      </c>
      <c r="G1913" s="100">
        <v>0</v>
      </c>
      <c r="H1913" s="100">
        <v>0</v>
      </c>
      <c r="I1913" s="100">
        <v>0</v>
      </c>
      <c r="J1913" s="130">
        <v>303.99</v>
      </c>
      <c r="K1913" s="135" t="str">
        <f>IFERROR(VLOOKUP(C1913,'CEDARS School FRPL'!$C$4:$H$20003, 6, FALSE), "No")</f>
        <v>No</v>
      </c>
      <c r="L1913" s="94">
        <f>IFERROR(VLOOKUP($C1913,'CEDARS School FRPL'!$C$4:$G$20003,3,FALSE),"NO Enroll Rprtd")</f>
        <v>0.26700000000000002</v>
      </c>
      <c r="N1913" s="167"/>
      <c r="O1913" s="136"/>
    </row>
    <row r="1914" spans="1:15">
      <c r="A1914" s="77" t="s">
        <v>2379</v>
      </c>
      <c r="B1914" s="77" t="s">
        <v>2824</v>
      </c>
      <c r="C1914" s="3">
        <v>2479</v>
      </c>
      <c r="D1914" s="74" t="s">
        <v>1285</v>
      </c>
      <c r="E1914" s="100">
        <v>1372.39</v>
      </c>
      <c r="F1914" s="100">
        <v>0</v>
      </c>
      <c r="G1914" s="100">
        <v>59</v>
      </c>
      <c r="H1914" s="100">
        <v>0</v>
      </c>
      <c r="I1914" s="100">
        <v>0</v>
      </c>
      <c r="J1914" s="130">
        <v>1431.39</v>
      </c>
      <c r="K1914" s="135" t="str">
        <f>IFERROR(VLOOKUP(C1914,'CEDARS School FRPL'!$C$4:$H$20003, 6, FALSE), "No")</f>
        <v>Yes</v>
      </c>
      <c r="L1914" s="94">
        <f>IFERROR(VLOOKUP($C1914,'CEDARS School FRPL'!$C$4:$G$20003,3,FALSE),"NO Enroll Rprtd")</f>
        <v>0.78359999999999996</v>
      </c>
      <c r="N1914" s="167"/>
      <c r="O1914" s="136"/>
    </row>
    <row r="1915" spans="1:15">
      <c r="A1915" s="77" t="s">
        <v>2379</v>
      </c>
      <c r="B1915" s="77" t="s">
        <v>2824</v>
      </c>
      <c r="C1915" s="3">
        <v>2708</v>
      </c>
      <c r="D1915" s="74" t="s">
        <v>1495</v>
      </c>
      <c r="E1915" s="100">
        <v>260.77999999999997</v>
      </c>
      <c r="F1915" s="100">
        <v>1.2</v>
      </c>
      <c r="G1915" s="100">
        <v>0</v>
      </c>
      <c r="H1915" s="100">
        <v>0</v>
      </c>
      <c r="I1915" s="100">
        <v>0</v>
      </c>
      <c r="J1915" s="130">
        <v>261.97999999999996</v>
      </c>
      <c r="K1915" s="135" t="str">
        <f>IFERROR(VLOOKUP(C1915,'CEDARS School FRPL'!$C$4:$H$20003, 6, FALSE), "No")</f>
        <v>Yes</v>
      </c>
      <c r="L1915" s="94">
        <f>IFERROR(VLOOKUP($C1915,'CEDARS School FRPL'!$C$4:$G$20003,3,FALSE),"NO Enroll Rprtd")</f>
        <v>0.70269999999999999</v>
      </c>
      <c r="N1915" s="167"/>
      <c r="O1915" s="136"/>
    </row>
    <row r="1916" spans="1:15">
      <c r="A1916" t="s">
        <v>2379</v>
      </c>
      <c r="B1916" s="77" t="s">
        <v>2824</v>
      </c>
      <c r="C1916" s="3">
        <v>2950</v>
      </c>
      <c r="D1916" s="74" t="s">
        <v>1709</v>
      </c>
      <c r="E1916" s="100">
        <v>288.76</v>
      </c>
      <c r="F1916" s="100">
        <v>3.8</v>
      </c>
      <c r="G1916" s="100">
        <v>0</v>
      </c>
      <c r="H1916" s="100">
        <v>0</v>
      </c>
      <c r="I1916" s="100">
        <v>0</v>
      </c>
      <c r="J1916" s="130">
        <v>292.56</v>
      </c>
      <c r="K1916" s="135" t="str">
        <f>IFERROR(VLOOKUP(C1916,'CEDARS School FRPL'!$C$4:$H$20003, 6, FALSE), "No")</f>
        <v>Yes</v>
      </c>
      <c r="L1916" s="94">
        <f>IFERROR(VLOOKUP($C1916,'CEDARS School FRPL'!$C$4:$G$20003,3,FALSE),"NO Enroll Rprtd")</f>
        <v>0.70569999999999999</v>
      </c>
      <c r="N1916" s="167"/>
      <c r="O1916" s="136"/>
    </row>
    <row r="1917" spans="1:15">
      <c r="A1917" s="77" t="s">
        <v>2379</v>
      </c>
      <c r="B1917" s="77" t="s">
        <v>2824</v>
      </c>
      <c r="C1917" s="3">
        <v>2951</v>
      </c>
      <c r="D1917" s="74" t="s">
        <v>1710</v>
      </c>
      <c r="E1917" s="100">
        <v>415.14</v>
      </c>
      <c r="F1917" s="100">
        <v>0.8</v>
      </c>
      <c r="G1917" s="100">
        <v>0</v>
      </c>
      <c r="H1917" s="100">
        <v>0</v>
      </c>
      <c r="I1917" s="100">
        <v>0</v>
      </c>
      <c r="J1917" s="130">
        <v>415.94</v>
      </c>
      <c r="K1917" s="135" t="str">
        <f>IFERROR(VLOOKUP(C1917,'CEDARS School FRPL'!$C$4:$H$20003, 6, FALSE), "No")</f>
        <v>Yes</v>
      </c>
      <c r="L1917" s="94">
        <f>IFERROR(VLOOKUP($C1917,'CEDARS School FRPL'!$C$4:$G$20003,3,FALSE),"NO Enroll Rprtd")</f>
        <v>0.58050000000000002</v>
      </c>
      <c r="N1917" s="167"/>
      <c r="O1917" s="136"/>
    </row>
    <row r="1918" spans="1:15">
      <c r="A1918" s="77" t="s">
        <v>2379</v>
      </c>
      <c r="B1918" s="77" t="s">
        <v>2824</v>
      </c>
      <c r="C1918" s="3">
        <v>2952</v>
      </c>
      <c r="D1918" s="74" t="s">
        <v>1711</v>
      </c>
      <c r="E1918" s="100">
        <v>269.8</v>
      </c>
      <c r="F1918" s="100">
        <v>1</v>
      </c>
      <c r="G1918" s="100">
        <v>0</v>
      </c>
      <c r="H1918" s="100">
        <v>0</v>
      </c>
      <c r="I1918" s="100">
        <v>0</v>
      </c>
      <c r="J1918" s="130">
        <v>270.8</v>
      </c>
      <c r="K1918" s="135" t="str">
        <f>IFERROR(VLOOKUP(C1918,'CEDARS School FRPL'!$C$4:$H$20003, 6, FALSE), "No")</f>
        <v>Yes</v>
      </c>
      <c r="L1918" s="94">
        <f>IFERROR(VLOOKUP($C1918,'CEDARS School FRPL'!$C$4:$G$20003,3,FALSE),"NO Enroll Rprtd")</f>
        <v>0.85780000000000001</v>
      </c>
      <c r="N1918" s="167"/>
      <c r="O1918" s="136"/>
    </row>
    <row r="1919" spans="1:15">
      <c r="A1919" s="77" t="s">
        <v>2379</v>
      </c>
      <c r="B1919" s="77" t="s">
        <v>2824</v>
      </c>
      <c r="C1919" s="3">
        <v>3007</v>
      </c>
      <c r="D1919" s="74" t="s">
        <v>1712</v>
      </c>
      <c r="E1919" s="100">
        <v>483.8</v>
      </c>
      <c r="F1919" s="100">
        <v>4.2</v>
      </c>
      <c r="G1919" s="100">
        <v>0</v>
      </c>
      <c r="H1919" s="100">
        <v>0</v>
      </c>
      <c r="I1919" s="100">
        <v>0</v>
      </c>
      <c r="J1919" s="130">
        <v>488</v>
      </c>
      <c r="K1919" s="135" t="str">
        <f>IFERROR(VLOOKUP(C1919,'CEDARS School FRPL'!$C$4:$H$20003, 6, FALSE), "No")</f>
        <v>No</v>
      </c>
      <c r="L1919" s="94">
        <f>IFERROR(VLOOKUP($C1919,'CEDARS School FRPL'!$C$4:$G$20003,3,FALSE),"NO Enroll Rprtd")</f>
        <v>0.3765</v>
      </c>
      <c r="N1919" s="167"/>
      <c r="O1919" s="136"/>
    </row>
    <row r="1920" spans="1:15">
      <c r="A1920" s="77" t="s">
        <v>2379</v>
      </c>
      <c r="B1920" s="77" t="s">
        <v>2824</v>
      </c>
      <c r="C1920" s="3">
        <v>3008</v>
      </c>
      <c r="D1920" s="74" t="s">
        <v>1713</v>
      </c>
      <c r="E1920" s="100">
        <v>321.63</v>
      </c>
      <c r="F1920" s="100">
        <v>0</v>
      </c>
      <c r="G1920" s="100">
        <v>21.939999999999998</v>
      </c>
      <c r="H1920" s="100">
        <v>0</v>
      </c>
      <c r="I1920" s="100">
        <v>0</v>
      </c>
      <c r="J1920" s="130">
        <v>343.57</v>
      </c>
      <c r="K1920" s="135" t="str">
        <f>IFERROR(VLOOKUP(C1920,'CEDARS School FRPL'!$C$4:$H$20003, 6, FALSE), "No")</f>
        <v>No</v>
      </c>
      <c r="L1920" s="94">
        <f>IFERROR(VLOOKUP($C1920,'CEDARS School FRPL'!$C$4:$G$20003,3,FALSE),"NO Enroll Rprtd")</f>
        <v>0.39040000000000002</v>
      </c>
      <c r="N1920" s="167"/>
      <c r="O1920" s="136"/>
    </row>
    <row r="1921" spans="1:15">
      <c r="A1921" s="77" t="s">
        <v>2379</v>
      </c>
      <c r="B1921" s="77" t="s">
        <v>2824</v>
      </c>
      <c r="C1921" s="3">
        <v>3063</v>
      </c>
      <c r="D1921" s="74" t="s">
        <v>1714</v>
      </c>
      <c r="E1921" s="100">
        <v>310.73</v>
      </c>
      <c r="F1921" s="100">
        <v>3.4</v>
      </c>
      <c r="G1921" s="100">
        <v>0</v>
      </c>
      <c r="H1921" s="100">
        <v>0</v>
      </c>
      <c r="I1921" s="100">
        <v>0</v>
      </c>
      <c r="J1921" s="130">
        <v>314.13</v>
      </c>
      <c r="K1921" s="135" t="str">
        <f>IFERROR(VLOOKUP(C1921,'CEDARS School FRPL'!$C$4:$H$20003, 6, FALSE), "No")</f>
        <v>Yes</v>
      </c>
      <c r="L1921" s="94">
        <f>IFERROR(VLOOKUP($C1921,'CEDARS School FRPL'!$C$4:$G$20003,3,FALSE),"NO Enroll Rprtd")</f>
        <v>0.67230000000000001</v>
      </c>
      <c r="N1921" s="167"/>
      <c r="O1921" s="136"/>
    </row>
    <row r="1922" spans="1:15">
      <c r="A1922" s="77" t="s">
        <v>2379</v>
      </c>
      <c r="B1922" s="77" t="s">
        <v>2824</v>
      </c>
      <c r="C1922" s="3">
        <v>3189</v>
      </c>
      <c r="D1922" s="74" t="s">
        <v>1715</v>
      </c>
      <c r="E1922" s="100">
        <v>1330.74</v>
      </c>
      <c r="F1922" s="100">
        <v>0</v>
      </c>
      <c r="G1922" s="100">
        <v>75.11</v>
      </c>
      <c r="H1922" s="100">
        <v>0</v>
      </c>
      <c r="I1922" s="100">
        <v>0</v>
      </c>
      <c r="J1922" s="130">
        <v>1405.85</v>
      </c>
      <c r="K1922" s="135" t="str">
        <f>IFERROR(VLOOKUP(C1922,'CEDARS School FRPL'!$C$4:$H$20003, 6, FALSE), "No")</f>
        <v>Yes</v>
      </c>
      <c r="L1922" s="94">
        <f>IFERROR(VLOOKUP($C1922,'CEDARS School FRPL'!$C$4:$G$20003,3,FALSE),"NO Enroll Rprtd")</f>
        <v>0.55830000000000002</v>
      </c>
      <c r="N1922" s="167"/>
      <c r="O1922" s="136"/>
    </row>
    <row r="1923" spans="1:15">
      <c r="A1923" s="77" t="s">
        <v>2379</v>
      </c>
      <c r="B1923" s="77" t="s">
        <v>2824</v>
      </c>
      <c r="C1923" s="3">
        <v>3190</v>
      </c>
      <c r="D1923" s="74" t="s">
        <v>1716</v>
      </c>
      <c r="E1923" s="100">
        <v>450.92</v>
      </c>
      <c r="F1923" s="100">
        <v>0.4</v>
      </c>
      <c r="G1923" s="100">
        <v>0</v>
      </c>
      <c r="H1923" s="100">
        <v>0</v>
      </c>
      <c r="I1923" s="100">
        <v>0</v>
      </c>
      <c r="J1923" s="130">
        <v>451.32</v>
      </c>
      <c r="K1923" s="135" t="str">
        <f>IFERROR(VLOOKUP(C1923,'CEDARS School FRPL'!$C$4:$H$20003, 6, FALSE), "No")</f>
        <v>Yes</v>
      </c>
      <c r="L1923" s="94">
        <f>IFERROR(VLOOKUP($C1923,'CEDARS School FRPL'!$C$4:$G$20003,3,FALSE),"NO Enroll Rprtd")</f>
        <v>0.72440000000000004</v>
      </c>
      <c r="N1923" s="167"/>
      <c r="O1923" s="136"/>
    </row>
    <row r="1924" spans="1:15">
      <c r="A1924" s="77" t="s">
        <v>2379</v>
      </c>
      <c r="B1924" s="77" t="s">
        <v>2824</v>
      </c>
      <c r="C1924" s="3">
        <v>3257</v>
      </c>
      <c r="D1924" s="74" t="s">
        <v>1717</v>
      </c>
      <c r="E1924" s="100">
        <v>672</v>
      </c>
      <c r="F1924" s="100">
        <v>0</v>
      </c>
      <c r="G1924" s="100">
        <v>0</v>
      </c>
      <c r="H1924" s="100">
        <v>0</v>
      </c>
      <c r="I1924" s="100">
        <v>0</v>
      </c>
      <c r="J1924" s="130">
        <v>672</v>
      </c>
      <c r="K1924" s="135" t="str">
        <f>IFERROR(VLOOKUP(C1924,'CEDARS School FRPL'!$C$4:$H$20003, 6, FALSE), "No")</f>
        <v>Yes</v>
      </c>
      <c r="L1924" s="94">
        <f>IFERROR(VLOOKUP($C1924,'CEDARS School FRPL'!$C$4:$G$20003,3,FALSE),"NO Enroll Rprtd")</f>
        <v>0.82730000000000004</v>
      </c>
      <c r="N1924" s="167"/>
      <c r="O1924" s="136"/>
    </row>
    <row r="1925" spans="1:15">
      <c r="A1925" s="77" t="s">
        <v>2379</v>
      </c>
      <c r="B1925" s="77" t="s">
        <v>2824</v>
      </c>
      <c r="C1925" s="3">
        <v>3258</v>
      </c>
      <c r="D1925" s="74" t="s">
        <v>1718</v>
      </c>
      <c r="E1925" s="100">
        <v>535.05999999999995</v>
      </c>
      <c r="F1925" s="100">
        <v>0</v>
      </c>
      <c r="G1925" s="100">
        <v>0</v>
      </c>
      <c r="H1925" s="100">
        <v>0</v>
      </c>
      <c r="I1925" s="100">
        <v>0</v>
      </c>
      <c r="J1925" s="130">
        <v>535.05999999999995</v>
      </c>
      <c r="K1925" s="135" t="str">
        <f>IFERROR(VLOOKUP(C1925,'CEDARS School FRPL'!$C$4:$H$20003, 6, FALSE), "No")</f>
        <v>Yes</v>
      </c>
      <c r="L1925" s="94">
        <f>IFERROR(VLOOKUP($C1925,'CEDARS School FRPL'!$C$4:$G$20003,3,FALSE),"NO Enroll Rprtd")</f>
        <v>0.76219999999999999</v>
      </c>
      <c r="N1925" s="167"/>
      <c r="O1925" s="136"/>
    </row>
    <row r="1926" spans="1:15">
      <c r="A1926" s="77" t="s">
        <v>2379</v>
      </c>
      <c r="B1926" s="77" t="s">
        <v>2824</v>
      </c>
      <c r="C1926" s="3">
        <v>3356</v>
      </c>
      <c r="D1926" s="74" t="s">
        <v>653</v>
      </c>
      <c r="E1926" s="100">
        <v>861.49</v>
      </c>
      <c r="F1926" s="100">
        <v>0</v>
      </c>
      <c r="G1926" s="100">
        <v>0</v>
      </c>
      <c r="H1926" s="100">
        <v>0</v>
      </c>
      <c r="I1926" s="100">
        <v>0</v>
      </c>
      <c r="J1926" s="130">
        <v>861.49</v>
      </c>
      <c r="K1926" s="135" t="str">
        <f>IFERROR(VLOOKUP(C1926,'CEDARS School FRPL'!$C$4:$H$20003, 6, FALSE), "No")</f>
        <v>No</v>
      </c>
      <c r="L1926" s="94">
        <f>IFERROR(VLOOKUP($C1926,'CEDARS School FRPL'!$C$4:$G$20003,3,FALSE),"NO Enroll Rprtd")</f>
        <v>0.40379999999999999</v>
      </c>
      <c r="N1926" s="167"/>
      <c r="O1926" s="136"/>
    </row>
    <row r="1927" spans="1:15">
      <c r="A1927" s="77" t="s">
        <v>2379</v>
      </c>
      <c r="B1927" s="77" t="s">
        <v>2824</v>
      </c>
      <c r="C1927" s="3">
        <v>3357</v>
      </c>
      <c r="D1927" s="74" t="s">
        <v>1719</v>
      </c>
      <c r="E1927" s="100">
        <v>234.9</v>
      </c>
      <c r="F1927" s="100">
        <v>3.7</v>
      </c>
      <c r="G1927" s="100">
        <v>0</v>
      </c>
      <c r="H1927" s="100">
        <v>0</v>
      </c>
      <c r="I1927" s="100">
        <v>0</v>
      </c>
      <c r="J1927" s="130">
        <v>238.6</v>
      </c>
      <c r="K1927" s="135" t="str">
        <f>IFERROR(VLOOKUP(C1927,'CEDARS School FRPL'!$C$4:$H$20003, 6, FALSE), "No")</f>
        <v>No</v>
      </c>
      <c r="L1927" s="94">
        <f>IFERROR(VLOOKUP($C1927,'CEDARS School FRPL'!$C$4:$G$20003,3,FALSE),"NO Enroll Rprtd")</f>
        <v>0.48659999999999998</v>
      </c>
      <c r="N1927" s="167"/>
      <c r="O1927" s="136"/>
    </row>
    <row r="1928" spans="1:15">
      <c r="A1928" s="77" t="s">
        <v>2379</v>
      </c>
      <c r="B1928" s="77" t="s">
        <v>2824</v>
      </c>
      <c r="C1928" s="3">
        <v>3412</v>
      </c>
      <c r="D1928" s="74" t="s">
        <v>1720</v>
      </c>
      <c r="E1928" s="100">
        <v>1512.22</v>
      </c>
      <c r="F1928" s="100">
        <v>0</v>
      </c>
      <c r="G1928" s="100">
        <v>97.179999999999993</v>
      </c>
      <c r="H1928" s="100">
        <v>0</v>
      </c>
      <c r="I1928" s="100">
        <v>0</v>
      </c>
      <c r="J1928" s="130">
        <v>1609.4</v>
      </c>
      <c r="K1928" s="135" t="str">
        <f>IFERROR(VLOOKUP(C1928,'CEDARS School FRPL'!$C$4:$H$20003, 6, FALSE), "No")</f>
        <v>No</v>
      </c>
      <c r="L1928" s="94">
        <f>IFERROR(VLOOKUP($C1928,'CEDARS School FRPL'!$C$4:$G$20003,3,FALSE),"NO Enroll Rprtd")</f>
        <v>0.4521</v>
      </c>
      <c r="N1928" s="167"/>
      <c r="O1928" s="136"/>
    </row>
    <row r="1929" spans="1:15">
      <c r="A1929" s="77" t="s">
        <v>2379</v>
      </c>
      <c r="B1929" s="77" t="s">
        <v>2824</v>
      </c>
      <c r="C1929" s="3">
        <v>3413</v>
      </c>
      <c r="D1929" s="74" t="s">
        <v>1721</v>
      </c>
      <c r="E1929" s="100">
        <v>655.36</v>
      </c>
      <c r="F1929" s="100">
        <v>0</v>
      </c>
      <c r="G1929" s="100">
        <v>0</v>
      </c>
      <c r="H1929" s="100">
        <v>0</v>
      </c>
      <c r="I1929" s="100">
        <v>0</v>
      </c>
      <c r="J1929" s="130">
        <v>655.36</v>
      </c>
      <c r="K1929" s="135" t="str">
        <f>IFERROR(VLOOKUP(C1929,'CEDARS School FRPL'!$C$4:$H$20003, 6, FALSE), "No")</f>
        <v>Yes</v>
      </c>
      <c r="L1929" s="94">
        <f>IFERROR(VLOOKUP($C1929,'CEDARS School FRPL'!$C$4:$G$20003,3,FALSE),"NO Enroll Rprtd")</f>
        <v>0.6048</v>
      </c>
      <c r="N1929" s="167"/>
      <c r="O1929" s="136"/>
    </row>
    <row r="1930" spans="1:15">
      <c r="A1930" s="77" t="s">
        <v>2379</v>
      </c>
      <c r="B1930" s="77" t="s">
        <v>2824</v>
      </c>
      <c r="C1930" s="3">
        <v>3506</v>
      </c>
      <c r="D1930" s="74" t="s">
        <v>1722</v>
      </c>
      <c r="E1930" s="100">
        <v>281.27</v>
      </c>
      <c r="F1930" s="100">
        <v>4.3</v>
      </c>
      <c r="G1930" s="100">
        <v>0</v>
      </c>
      <c r="H1930" s="100">
        <v>0</v>
      </c>
      <c r="I1930" s="100">
        <v>0</v>
      </c>
      <c r="J1930" s="130">
        <v>285.57</v>
      </c>
      <c r="K1930" s="135" t="str">
        <f>IFERROR(VLOOKUP(C1930,'CEDARS School FRPL'!$C$4:$H$20003, 6, FALSE), "No")</f>
        <v>No</v>
      </c>
      <c r="L1930" s="94">
        <f>IFERROR(VLOOKUP($C1930,'CEDARS School FRPL'!$C$4:$G$20003,3,FALSE),"NO Enroll Rprtd")</f>
        <v>0.35639999999999999</v>
      </c>
      <c r="N1930" s="167"/>
      <c r="O1930" s="136"/>
    </row>
    <row r="1931" spans="1:15">
      <c r="A1931" s="77" t="s">
        <v>2379</v>
      </c>
      <c r="B1931" s="77" t="s">
        <v>2824</v>
      </c>
      <c r="C1931" s="3">
        <v>3718</v>
      </c>
      <c r="D1931" s="74" t="s">
        <v>366</v>
      </c>
      <c r="E1931" s="100">
        <v>354</v>
      </c>
      <c r="F1931" s="100">
        <v>2.2999999999999998</v>
      </c>
      <c r="G1931" s="100">
        <v>0</v>
      </c>
      <c r="H1931" s="100">
        <v>0</v>
      </c>
      <c r="I1931" s="100">
        <v>0</v>
      </c>
      <c r="J1931" s="130">
        <v>356.3</v>
      </c>
      <c r="K1931" s="135" t="str">
        <f>IFERROR(VLOOKUP(C1931,'CEDARS School FRPL'!$C$4:$H$20003, 6, FALSE), "No")</f>
        <v>Yes</v>
      </c>
      <c r="L1931" s="94">
        <f>IFERROR(VLOOKUP($C1931,'CEDARS School FRPL'!$C$4:$G$20003,3,FALSE),"NO Enroll Rprtd")</f>
        <v>0.81259999999999999</v>
      </c>
      <c r="N1931" s="167"/>
      <c r="O1931" s="136"/>
    </row>
    <row r="1932" spans="1:15">
      <c r="A1932" s="77" t="s">
        <v>2379</v>
      </c>
      <c r="B1932" s="77" t="s">
        <v>2824</v>
      </c>
      <c r="C1932" s="3">
        <v>3719</v>
      </c>
      <c r="D1932" s="74" t="s">
        <v>1723</v>
      </c>
      <c r="E1932" s="100">
        <v>287.89</v>
      </c>
      <c r="F1932" s="100">
        <v>0</v>
      </c>
      <c r="G1932" s="100">
        <v>0</v>
      </c>
      <c r="H1932" s="100">
        <v>0</v>
      </c>
      <c r="I1932" s="100">
        <v>0</v>
      </c>
      <c r="J1932" s="130">
        <v>287.89</v>
      </c>
      <c r="K1932" s="135" t="str">
        <f>IFERROR(VLOOKUP(C1932,'CEDARS School FRPL'!$C$4:$H$20003, 6, FALSE), "No")</f>
        <v>Yes</v>
      </c>
      <c r="L1932" s="94">
        <f>IFERROR(VLOOKUP($C1932,'CEDARS School FRPL'!$C$4:$G$20003,3,FALSE),"NO Enroll Rprtd")</f>
        <v>0.84970000000000001</v>
      </c>
      <c r="N1932" s="167"/>
      <c r="O1932" s="136"/>
    </row>
    <row r="1933" spans="1:15">
      <c r="A1933" s="77" t="s">
        <v>2379</v>
      </c>
      <c r="B1933" s="77" t="s">
        <v>2824</v>
      </c>
      <c r="C1933" s="3">
        <v>3727</v>
      </c>
      <c r="D1933" s="74" t="s">
        <v>1724</v>
      </c>
      <c r="E1933" s="100">
        <v>328.67</v>
      </c>
      <c r="F1933" s="100">
        <v>0.8</v>
      </c>
      <c r="G1933" s="100">
        <v>0</v>
      </c>
      <c r="H1933" s="100">
        <v>0</v>
      </c>
      <c r="I1933" s="100">
        <v>0</v>
      </c>
      <c r="J1933" s="130">
        <v>329.47</v>
      </c>
      <c r="K1933" s="135" t="str">
        <f>IFERROR(VLOOKUP(C1933,'CEDARS School FRPL'!$C$4:$H$20003, 6, FALSE), "No")</f>
        <v>Yes</v>
      </c>
      <c r="L1933" s="94">
        <f>IFERROR(VLOOKUP($C1933,'CEDARS School FRPL'!$C$4:$G$20003,3,FALSE),"NO Enroll Rprtd")</f>
        <v>0.76959999999999995</v>
      </c>
      <c r="N1933" s="167"/>
      <c r="O1933" s="136"/>
    </row>
    <row r="1934" spans="1:15">
      <c r="A1934" s="77" t="s">
        <v>2379</v>
      </c>
      <c r="B1934" s="77" t="s">
        <v>2824</v>
      </c>
      <c r="C1934" s="3">
        <v>3729</v>
      </c>
      <c r="D1934" s="74" t="s">
        <v>447</v>
      </c>
      <c r="E1934" s="100">
        <v>250.64</v>
      </c>
      <c r="F1934" s="100">
        <v>2.2999999999999998</v>
      </c>
      <c r="G1934" s="100">
        <v>0</v>
      </c>
      <c r="H1934" s="100">
        <v>0</v>
      </c>
      <c r="I1934" s="100">
        <v>0</v>
      </c>
      <c r="J1934" s="130">
        <v>252.94</v>
      </c>
      <c r="K1934" s="135" t="str">
        <f>IFERROR(VLOOKUP(C1934,'CEDARS School FRPL'!$C$4:$H$20003, 6, FALSE), "No")</f>
        <v>Yes</v>
      </c>
      <c r="L1934" s="94">
        <f>IFERROR(VLOOKUP($C1934,'CEDARS School FRPL'!$C$4:$G$20003,3,FALSE),"NO Enroll Rprtd")</f>
        <v>0.82440000000000002</v>
      </c>
      <c r="N1934" s="167"/>
      <c r="O1934" s="136"/>
    </row>
    <row r="1935" spans="1:15">
      <c r="A1935" s="77" t="s">
        <v>2379</v>
      </c>
      <c r="B1935" s="77" t="s">
        <v>2824</v>
      </c>
      <c r="C1935" s="3">
        <v>3758</v>
      </c>
      <c r="D1935" s="74" t="s">
        <v>1725</v>
      </c>
      <c r="E1935" s="100">
        <v>413.5</v>
      </c>
      <c r="F1935" s="100">
        <v>0</v>
      </c>
      <c r="G1935" s="100">
        <v>0</v>
      </c>
      <c r="H1935" s="100">
        <v>0</v>
      </c>
      <c r="I1935" s="100">
        <v>0</v>
      </c>
      <c r="J1935" s="130">
        <v>413.5</v>
      </c>
      <c r="K1935" s="135" t="str">
        <f>IFERROR(VLOOKUP(C1935,'CEDARS School FRPL'!$C$4:$H$20003, 6, FALSE), "No")</f>
        <v>Yes</v>
      </c>
      <c r="L1935" s="94">
        <f>IFERROR(VLOOKUP($C1935,'CEDARS School FRPL'!$C$4:$G$20003,3,FALSE),"NO Enroll Rprtd")</f>
        <v>0.84330000000000005</v>
      </c>
      <c r="N1935" s="167"/>
      <c r="O1935" s="136"/>
    </row>
    <row r="1936" spans="1:15">
      <c r="A1936" s="77" t="s">
        <v>2379</v>
      </c>
      <c r="B1936" s="77" t="s">
        <v>2824</v>
      </c>
      <c r="C1936" s="3">
        <v>4035</v>
      </c>
      <c r="D1936" s="74" t="s">
        <v>1726</v>
      </c>
      <c r="E1936" s="100">
        <v>467.97</v>
      </c>
      <c r="F1936" s="100">
        <v>8.1999999999999993</v>
      </c>
      <c r="G1936" s="100">
        <v>0</v>
      </c>
      <c r="H1936" s="100">
        <v>0</v>
      </c>
      <c r="I1936" s="100">
        <v>0</v>
      </c>
      <c r="J1936" s="130">
        <v>476.17</v>
      </c>
      <c r="K1936" s="135" t="str">
        <f>IFERROR(VLOOKUP(C1936,'CEDARS School FRPL'!$C$4:$H$20003, 6, FALSE), "No")</f>
        <v>No</v>
      </c>
      <c r="L1936" s="94">
        <f>IFERROR(VLOOKUP($C1936,'CEDARS School FRPL'!$C$4:$G$20003,3,FALSE),"NO Enroll Rprtd")</f>
        <v>0.3664</v>
      </c>
      <c r="N1936" s="167"/>
      <c r="O1936" s="136"/>
    </row>
    <row r="1937" spans="1:15">
      <c r="A1937" s="77" t="s">
        <v>2379</v>
      </c>
      <c r="B1937" s="77" t="s">
        <v>2824</v>
      </c>
      <c r="C1937" s="3">
        <v>4191</v>
      </c>
      <c r="D1937" s="74" t="s">
        <v>2825</v>
      </c>
      <c r="E1937" s="100">
        <v>459.6</v>
      </c>
      <c r="F1937" s="100">
        <v>0</v>
      </c>
      <c r="G1937" s="100">
        <v>0</v>
      </c>
      <c r="H1937" s="100">
        <v>0</v>
      </c>
      <c r="I1937" s="100">
        <v>0</v>
      </c>
      <c r="J1937" s="130">
        <v>459.6</v>
      </c>
      <c r="K1937" s="135" t="str">
        <f>IFERROR(VLOOKUP(C1937,'CEDARS School FRPL'!$C$4:$H$20003, 6, FALSE), "No")</f>
        <v>No</v>
      </c>
      <c r="L1937" s="94">
        <f>IFERROR(VLOOKUP($C1937,'CEDARS School FRPL'!$C$4:$G$20003,3,FALSE),"NO Enroll Rprtd")</f>
        <v>0</v>
      </c>
      <c r="N1937" s="167"/>
      <c r="O1937" s="136"/>
    </row>
    <row r="1938" spans="1:15">
      <c r="A1938" s="77" t="s">
        <v>2379</v>
      </c>
      <c r="B1938" s="77" t="s">
        <v>2824</v>
      </c>
      <c r="C1938" s="3">
        <v>4192</v>
      </c>
      <c r="D1938" s="74" t="s">
        <v>753</v>
      </c>
      <c r="E1938" s="100">
        <v>350.67</v>
      </c>
      <c r="F1938" s="100">
        <v>1.1000000000000001</v>
      </c>
      <c r="G1938" s="100">
        <v>0</v>
      </c>
      <c r="H1938" s="100">
        <v>0</v>
      </c>
      <c r="I1938" s="100">
        <v>0</v>
      </c>
      <c r="J1938" s="130">
        <v>351.77000000000004</v>
      </c>
      <c r="K1938" s="135" t="str">
        <f>IFERROR(VLOOKUP(C1938,'CEDARS School FRPL'!$C$4:$H$20003, 6, FALSE), "No")</f>
        <v>No</v>
      </c>
      <c r="L1938" s="94">
        <f>IFERROR(VLOOKUP($C1938,'CEDARS School FRPL'!$C$4:$G$20003,3,FALSE),"NO Enroll Rprtd")</f>
        <v>0.34570000000000001</v>
      </c>
      <c r="N1938" s="167"/>
      <c r="O1938" s="136"/>
    </row>
    <row r="1939" spans="1:15">
      <c r="A1939" s="77" t="s">
        <v>2379</v>
      </c>
      <c r="B1939" s="77" t="s">
        <v>2824</v>
      </c>
      <c r="C1939" s="3">
        <v>4389</v>
      </c>
      <c r="D1939" s="74" t="s">
        <v>1727</v>
      </c>
      <c r="E1939" s="100">
        <v>445.53</v>
      </c>
      <c r="F1939" s="100">
        <v>5.0999999999999996</v>
      </c>
      <c r="G1939" s="100">
        <v>0</v>
      </c>
      <c r="H1939" s="100">
        <v>0</v>
      </c>
      <c r="I1939" s="100">
        <v>0</v>
      </c>
      <c r="J1939" s="130">
        <v>450.63</v>
      </c>
      <c r="K1939" s="135" t="str">
        <f>IFERROR(VLOOKUP(C1939,'CEDARS School FRPL'!$C$4:$H$20003, 6, FALSE), "No")</f>
        <v>No</v>
      </c>
      <c r="L1939" s="94">
        <f>IFERROR(VLOOKUP($C1939,'CEDARS School FRPL'!$C$4:$G$20003,3,FALSE),"NO Enroll Rprtd")</f>
        <v>0.33160000000000001</v>
      </c>
      <c r="N1939" s="167"/>
      <c r="O1939" s="136"/>
    </row>
    <row r="1940" spans="1:15">
      <c r="A1940" s="77" t="s">
        <v>2379</v>
      </c>
      <c r="B1940" s="77" t="s">
        <v>2824</v>
      </c>
      <c r="C1940" s="3">
        <v>4457</v>
      </c>
      <c r="D1940" s="74" t="s">
        <v>1728</v>
      </c>
      <c r="E1940" s="100">
        <v>680.62</v>
      </c>
      <c r="F1940" s="100">
        <v>0</v>
      </c>
      <c r="G1940" s="100">
        <v>0</v>
      </c>
      <c r="H1940" s="100">
        <v>0</v>
      </c>
      <c r="I1940" s="100">
        <v>0</v>
      </c>
      <c r="J1940" s="130">
        <v>680.62</v>
      </c>
      <c r="K1940" s="135" t="str">
        <f>IFERROR(VLOOKUP(C1940,'CEDARS School FRPL'!$C$4:$H$20003, 6, FALSE), "No")</f>
        <v>Yes</v>
      </c>
      <c r="L1940" s="94">
        <f>IFERROR(VLOOKUP($C1940,'CEDARS School FRPL'!$C$4:$G$20003,3,FALSE),"NO Enroll Rprtd")</f>
        <v>0.53010000000000002</v>
      </c>
      <c r="N1940" s="167"/>
      <c r="O1940" s="136"/>
    </row>
    <row r="1941" spans="1:15">
      <c r="A1941" s="77" t="s">
        <v>2379</v>
      </c>
      <c r="B1941" s="77" t="s">
        <v>2824</v>
      </c>
      <c r="C1941" s="3">
        <v>5250</v>
      </c>
      <c r="D1941" s="74" t="s">
        <v>1729</v>
      </c>
      <c r="E1941" s="100">
        <v>507.52</v>
      </c>
      <c r="F1941" s="100">
        <v>0</v>
      </c>
      <c r="G1941" s="100">
        <v>7.69</v>
      </c>
      <c r="H1941" s="100">
        <v>0</v>
      </c>
      <c r="I1941" s="100">
        <v>0</v>
      </c>
      <c r="J1941" s="130">
        <v>515.21</v>
      </c>
      <c r="K1941" s="135" t="str">
        <f>IFERROR(VLOOKUP(C1941,'CEDARS School FRPL'!$C$4:$H$20003, 6, FALSE), "No")</f>
        <v>Yes</v>
      </c>
      <c r="L1941" s="94">
        <f>IFERROR(VLOOKUP($C1941,'CEDARS School FRPL'!$C$4:$G$20003,3,FALSE),"NO Enroll Rprtd")</f>
        <v>0.73650000000000004</v>
      </c>
      <c r="N1941" s="167"/>
      <c r="O1941" s="136"/>
    </row>
    <row r="1942" spans="1:15">
      <c r="A1942" s="77" t="s">
        <v>2379</v>
      </c>
      <c r="B1942" s="77" t="s">
        <v>2824</v>
      </c>
      <c r="C1942" s="3">
        <v>5301</v>
      </c>
      <c r="D1942" s="74" t="s">
        <v>1730</v>
      </c>
      <c r="E1942" s="100">
        <v>138.76</v>
      </c>
      <c r="F1942" s="100">
        <v>0</v>
      </c>
      <c r="G1942" s="100">
        <v>12.899999999999999</v>
      </c>
      <c r="H1942" s="100">
        <v>0</v>
      </c>
      <c r="I1942" s="100">
        <v>0</v>
      </c>
      <c r="J1942" s="130">
        <v>151.66</v>
      </c>
      <c r="K1942" s="135" t="str">
        <f>IFERROR(VLOOKUP(C1942,'CEDARS School FRPL'!$C$4:$H$20003, 6, FALSE), "No")</f>
        <v>Yes</v>
      </c>
      <c r="L1942" s="94">
        <f>IFERROR(VLOOKUP($C1942,'CEDARS School FRPL'!$C$4:$G$20003,3,FALSE),"NO Enroll Rprtd")</f>
        <v>0.52410000000000001</v>
      </c>
      <c r="N1942" s="167"/>
      <c r="O1942" s="136"/>
    </row>
    <row r="1943" spans="1:15">
      <c r="A1943" s="77" t="s">
        <v>2379</v>
      </c>
      <c r="B1943" s="77" t="s">
        <v>2824</v>
      </c>
      <c r="C1943" s="3">
        <v>5344</v>
      </c>
      <c r="D1943" s="74" t="s">
        <v>1731</v>
      </c>
      <c r="E1943" s="100">
        <v>0</v>
      </c>
      <c r="F1943" s="100">
        <v>0</v>
      </c>
      <c r="G1943" s="100">
        <v>0</v>
      </c>
      <c r="H1943" s="100">
        <v>198.18</v>
      </c>
      <c r="I1943" s="100">
        <v>0</v>
      </c>
      <c r="J1943" s="130">
        <v>198.18</v>
      </c>
      <c r="K1943" s="135" t="str">
        <f>IFERROR(VLOOKUP(C1943,'CEDARS School FRPL'!$C$4:$H$20003, 6, FALSE), "No")</f>
        <v>Yes</v>
      </c>
      <c r="L1943" s="94">
        <f>IFERROR(VLOOKUP($C1943,'CEDARS School FRPL'!$C$4:$G$20003,3,FALSE),"NO Enroll Rprtd")</f>
        <v>0.73219999999999996</v>
      </c>
      <c r="N1943" s="167"/>
      <c r="O1943" s="136"/>
    </row>
    <row r="1944" spans="1:15">
      <c r="A1944" s="77" t="s">
        <v>2379</v>
      </c>
      <c r="B1944" s="77" t="s">
        <v>2824</v>
      </c>
      <c r="C1944" s="3">
        <v>5361</v>
      </c>
      <c r="D1944" s="74" t="s">
        <v>1732</v>
      </c>
      <c r="E1944" s="100">
        <v>390.71</v>
      </c>
      <c r="F1944" s="100">
        <v>10.78</v>
      </c>
      <c r="G1944" s="100">
        <v>0</v>
      </c>
      <c r="H1944" s="100">
        <v>0</v>
      </c>
      <c r="I1944" s="100">
        <v>0</v>
      </c>
      <c r="J1944" s="130">
        <v>401.48999999999995</v>
      </c>
      <c r="K1944" s="135" t="str">
        <f>IFERROR(VLOOKUP(C1944,'CEDARS School FRPL'!$C$4:$H$20003, 6, FALSE), "No")</f>
        <v>No</v>
      </c>
      <c r="L1944" s="94">
        <f>IFERROR(VLOOKUP($C1944,'CEDARS School FRPL'!$C$4:$G$20003,3,FALSE),"NO Enroll Rprtd")</f>
        <v>0.29270000000000002</v>
      </c>
      <c r="N1944" s="167"/>
      <c r="O1944" s="136"/>
    </row>
    <row r="1945" spans="1:15">
      <c r="A1945" s="77" t="s">
        <v>2379</v>
      </c>
      <c r="B1945" s="77" t="s">
        <v>2824</v>
      </c>
      <c r="C1945" s="3">
        <v>5693</v>
      </c>
      <c r="D1945" s="74" t="s">
        <v>3098</v>
      </c>
      <c r="E1945" s="100">
        <v>605.37</v>
      </c>
      <c r="F1945" s="100">
        <v>0</v>
      </c>
      <c r="G1945" s="100">
        <v>0</v>
      </c>
      <c r="H1945" s="100">
        <v>0</v>
      </c>
      <c r="I1945" s="100">
        <v>0</v>
      </c>
      <c r="J1945" s="130">
        <v>605.37</v>
      </c>
      <c r="K1945" s="135" t="str">
        <f>IFERROR(VLOOKUP(C1945,'CEDARS School FRPL'!$C$4:$H$20003, 6, FALSE), "No")</f>
        <v>Yes</v>
      </c>
      <c r="L1945" s="94">
        <f>IFERROR(VLOOKUP($C1945,'CEDARS School FRPL'!$C$4:$G$20003,3,FALSE),"NO Enroll Rprtd")</f>
        <v>0.5948</v>
      </c>
      <c r="N1945" s="167"/>
      <c r="O1945" s="136"/>
    </row>
    <row r="1946" spans="1:15">
      <c r="A1946" s="77" t="s">
        <v>2379</v>
      </c>
      <c r="B1946" s="77" t="s">
        <v>2824</v>
      </c>
      <c r="C1946" s="3">
        <v>5694</v>
      </c>
      <c r="D1946" s="74" t="s">
        <v>3099</v>
      </c>
      <c r="E1946" s="100">
        <v>452.08</v>
      </c>
      <c r="F1946" s="100">
        <v>0</v>
      </c>
      <c r="G1946" s="100">
        <v>4.8600000000000003</v>
      </c>
      <c r="H1946" s="100">
        <v>0</v>
      </c>
      <c r="I1946" s="100">
        <v>0</v>
      </c>
      <c r="J1946" s="130">
        <v>456.94</v>
      </c>
      <c r="K1946" s="135" t="str">
        <f>IFERROR(VLOOKUP(C1946,'CEDARS School FRPL'!$C$4:$H$20003, 6, FALSE), "No")</f>
        <v>No</v>
      </c>
      <c r="L1946" s="94">
        <f>IFERROR(VLOOKUP($C1946,'CEDARS School FRPL'!$C$4:$G$20003,3,FALSE),"NO Enroll Rprtd")</f>
        <v>0.40560000000000002</v>
      </c>
      <c r="N1946" s="167"/>
      <c r="O1946" s="136"/>
    </row>
    <row r="1947" spans="1:15">
      <c r="A1947" s="77" t="s">
        <v>2379</v>
      </c>
      <c r="B1947" s="77" t="s">
        <v>2824</v>
      </c>
      <c r="C1947" s="3">
        <v>5695</v>
      </c>
      <c r="D1947" s="74" t="s">
        <v>3100</v>
      </c>
      <c r="E1947" s="100">
        <v>595.28</v>
      </c>
      <c r="F1947" s="100">
        <v>0</v>
      </c>
      <c r="G1947" s="100">
        <v>0</v>
      </c>
      <c r="H1947" s="100">
        <v>0</v>
      </c>
      <c r="I1947" s="100">
        <v>0</v>
      </c>
      <c r="J1947" s="130">
        <v>595.28</v>
      </c>
      <c r="K1947" s="135" t="str">
        <f>IFERROR(VLOOKUP(C1947,'CEDARS School FRPL'!$C$4:$H$20003, 6, FALSE), "No")</f>
        <v>Yes</v>
      </c>
      <c r="L1947" s="94">
        <f>IFERROR(VLOOKUP($C1947,'CEDARS School FRPL'!$C$4:$G$20003,3,FALSE),"NO Enroll Rprtd")</f>
        <v>0.86539999999999995</v>
      </c>
      <c r="N1947" s="167"/>
      <c r="O1947" s="136"/>
    </row>
    <row r="1948" spans="1:15">
      <c r="A1948" s="77" t="s">
        <v>2379</v>
      </c>
      <c r="B1948" s="77" t="s">
        <v>2824</v>
      </c>
      <c r="C1948" s="3">
        <v>5730</v>
      </c>
      <c r="D1948" s="74" t="s">
        <v>3156</v>
      </c>
      <c r="E1948" s="100">
        <v>755.39</v>
      </c>
      <c r="F1948" s="100">
        <v>0</v>
      </c>
      <c r="G1948" s="100">
        <v>0</v>
      </c>
      <c r="H1948" s="100">
        <v>0</v>
      </c>
      <c r="I1948" s="100">
        <v>0</v>
      </c>
      <c r="J1948" s="130">
        <v>755.39</v>
      </c>
      <c r="K1948" s="135" t="str">
        <f>IFERROR(VLOOKUP(C1948,'CEDARS School FRPL'!$C$4:$H$20003, 6, FALSE), "No")</f>
        <v>No</v>
      </c>
      <c r="L1948" s="94">
        <f>IFERROR(VLOOKUP($C1948,'CEDARS School FRPL'!$C$4:$G$20003,3,FALSE),"NO Enroll Rprtd")</f>
        <v>0.43959999999999999</v>
      </c>
      <c r="N1948" s="167"/>
      <c r="O1948" s="136"/>
    </row>
    <row r="1949" spans="1:15">
      <c r="A1949" s="77" t="s">
        <v>2379</v>
      </c>
      <c r="B1949" s="77" t="s">
        <v>2824</v>
      </c>
      <c r="C1949" s="3">
        <v>5743</v>
      </c>
      <c r="D1949" s="74" t="s">
        <v>3325</v>
      </c>
      <c r="E1949" s="100">
        <v>279.67</v>
      </c>
      <c r="F1949" s="100">
        <v>0</v>
      </c>
      <c r="G1949" s="100">
        <v>0</v>
      </c>
      <c r="H1949" s="100">
        <v>0</v>
      </c>
      <c r="I1949" s="100">
        <v>0</v>
      </c>
      <c r="J1949" s="130">
        <v>279.67</v>
      </c>
      <c r="K1949" s="135" t="str">
        <f>IFERROR(VLOOKUP(C1949,'CEDARS School FRPL'!$C$4:$H$20003, 6, FALSE), "No")</f>
        <v>No</v>
      </c>
      <c r="L1949" s="94">
        <f>IFERROR(VLOOKUP($C1949,'CEDARS School FRPL'!$C$4:$G$20003,3,FALSE),"NO Enroll Rprtd")</f>
        <v>0.26140000000000002</v>
      </c>
      <c r="N1949" s="167"/>
      <c r="O1949" s="136"/>
    </row>
    <row r="1950" spans="1:15">
      <c r="A1950" s="77" t="s">
        <v>2393</v>
      </c>
      <c r="B1950" s="77" t="s">
        <v>2826</v>
      </c>
      <c r="C1950" s="3">
        <v>5381</v>
      </c>
      <c r="D1950" s="74" t="s">
        <v>1827</v>
      </c>
      <c r="E1950" s="100">
        <v>818.3</v>
      </c>
      <c r="F1950" s="100">
        <v>0</v>
      </c>
      <c r="G1950" s="100">
        <v>8.5399999999999991</v>
      </c>
      <c r="H1950" s="100">
        <v>0</v>
      </c>
      <c r="I1950" s="100">
        <v>0</v>
      </c>
      <c r="J1950" s="130">
        <v>826.83999999999992</v>
      </c>
      <c r="K1950" s="135" t="str">
        <f>IFERROR(VLOOKUP(C1950,'CEDARS School FRPL'!$C$4:$H$20003, 6, FALSE), "No")</f>
        <v>Yes</v>
      </c>
      <c r="L1950" s="94">
        <f>IFERROR(VLOOKUP($C1950,'CEDARS School FRPL'!$C$4:$G$20003,3,FALSE),"NO Enroll Rprtd")</f>
        <v>0.45200000000000001</v>
      </c>
      <c r="N1950" s="167"/>
      <c r="O1950" s="136"/>
    </row>
    <row r="1951" spans="1:15">
      <c r="A1951" s="77" t="s">
        <v>2302</v>
      </c>
      <c r="B1951" s="77" t="s">
        <v>2827</v>
      </c>
      <c r="C1951" s="3">
        <v>2186</v>
      </c>
      <c r="D1951" s="74" t="s">
        <v>1155</v>
      </c>
      <c r="E1951" s="100">
        <v>21.11</v>
      </c>
      <c r="F1951" s="100">
        <v>0</v>
      </c>
      <c r="G1951" s="100">
        <v>1.1200000000000001</v>
      </c>
      <c r="H1951" s="100">
        <v>0</v>
      </c>
      <c r="I1951" s="100">
        <v>0</v>
      </c>
      <c r="J1951" s="130">
        <v>22.23</v>
      </c>
      <c r="K1951" s="135" t="str">
        <f>IFERROR(VLOOKUP(C1951,'CEDARS School FRPL'!$C$4:$H$20003, 6, FALSE), "No")</f>
        <v>Yes</v>
      </c>
      <c r="L1951" s="94">
        <f>IFERROR(VLOOKUP($C1951,'CEDARS School FRPL'!$C$4:$G$20003,3,FALSE),"NO Enroll Rprtd")</f>
        <v>0.54859999999999998</v>
      </c>
      <c r="N1951" s="167"/>
      <c r="O1951" s="136"/>
    </row>
    <row r="1952" spans="1:15">
      <c r="A1952" s="77" t="s">
        <v>2302</v>
      </c>
      <c r="B1952" s="77" t="s">
        <v>2827</v>
      </c>
      <c r="C1952" s="3">
        <v>3050</v>
      </c>
      <c r="D1952" s="74" t="s">
        <v>1156</v>
      </c>
      <c r="E1952" s="100">
        <v>25.27</v>
      </c>
      <c r="F1952" s="100">
        <v>0</v>
      </c>
      <c r="G1952" s="100">
        <v>0</v>
      </c>
      <c r="H1952" s="100">
        <v>0</v>
      </c>
      <c r="I1952" s="100">
        <v>0</v>
      </c>
      <c r="J1952" s="130">
        <v>25.27</v>
      </c>
      <c r="K1952" s="135" t="str">
        <f>IFERROR(VLOOKUP(C1952,'CEDARS School FRPL'!$C$4:$H$20003, 6, FALSE), "No")</f>
        <v>Yes</v>
      </c>
      <c r="L1952" s="94">
        <f>IFERROR(VLOOKUP($C1952,'CEDARS School FRPL'!$C$4:$G$20003,3,FALSE),"NO Enroll Rprtd")</f>
        <v>0.73860000000000003</v>
      </c>
      <c r="N1952" s="167"/>
      <c r="O1952" s="136"/>
    </row>
    <row r="1953" spans="1:15">
      <c r="A1953" s="77" t="s">
        <v>2442</v>
      </c>
      <c r="B1953" s="77" t="s">
        <v>2828</v>
      </c>
      <c r="C1953" s="3">
        <v>3068</v>
      </c>
      <c r="D1953" s="74" t="s">
        <v>2061</v>
      </c>
      <c r="E1953" s="100">
        <v>39.479999999999997</v>
      </c>
      <c r="F1953" s="100">
        <v>0</v>
      </c>
      <c r="G1953" s="100">
        <v>2.5500000000000003</v>
      </c>
      <c r="H1953" s="100">
        <v>0</v>
      </c>
      <c r="I1953" s="100">
        <v>0</v>
      </c>
      <c r="J1953" s="130">
        <v>42.029999999999994</v>
      </c>
      <c r="K1953" s="135" t="str">
        <f>IFERROR(VLOOKUP(C1953,'CEDARS School FRPL'!$C$4:$H$20003, 6, FALSE), "No")</f>
        <v>Yes</v>
      </c>
      <c r="L1953" s="94">
        <f>IFERROR(VLOOKUP($C1953,'CEDARS School FRPL'!$C$4:$G$20003,3,FALSE),"NO Enroll Rprtd")</f>
        <v>0.4803</v>
      </c>
      <c r="N1953" s="167"/>
      <c r="O1953" s="136"/>
    </row>
    <row r="1954" spans="1:15">
      <c r="A1954" s="74" t="s">
        <v>2442</v>
      </c>
      <c r="B1954" s="77" t="s">
        <v>2828</v>
      </c>
      <c r="C1954" s="3">
        <v>3069</v>
      </c>
      <c r="D1954" s="74" t="s">
        <v>2062</v>
      </c>
      <c r="E1954" s="100">
        <v>105.22</v>
      </c>
      <c r="F1954" s="100">
        <v>7</v>
      </c>
      <c r="G1954" s="100">
        <v>0</v>
      </c>
      <c r="H1954" s="100">
        <v>0</v>
      </c>
      <c r="I1954" s="100">
        <v>0</v>
      </c>
      <c r="J1954" s="130">
        <v>112.22</v>
      </c>
      <c r="K1954" s="135" t="str">
        <f>IFERROR(VLOOKUP(C1954,'CEDARS School FRPL'!$C$4:$H$20003, 6, FALSE), "No")</f>
        <v>No</v>
      </c>
      <c r="L1954" s="94">
        <f>IFERROR(VLOOKUP($C1954,'CEDARS School FRPL'!$C$4:$G$20003,3,FALSE),"NO Enroll Rprtd")</f>
        <v>0.3957</v>
      </c>
      <c r="N1954" s="167"/>
      <c r="O1954" s="136"/>
    </row>
    <row r="1955" spans="1:15">
      <c r="A1955" s="77" t="s">
        <v>2378</v>
      </c>
      <c r="B1955" s="77" t="s">
        <v>2829</v>
      </c>
      <c r="C1955" s="3">
        <v>1707</v>
      </c>
      <c r="D1955" s="74" t="s">
        <v>1676</v>
      </c>
      <c r="E1955" s="100">
        <v>116.44</v>
      </c>
      <c r="F1955" s="100">
        <v>0</v>
      </c>
      <c r="G1955" s="100">
        <v>1.31</v>
      </c>
      <c r="H1955" s="100">
        <v>8.94</v>
      </c>
      <c r="I1955" s="100">
        <v>0</v>
      </c>
      <c r="J1955" s="130">
        <v>126.69</v>
      </c>
      <c r="K1955" s="135" t="str">
        <f>IFERROR(VLOOKUP(C1955,'CEDARS School FRPL'!$C$4:$H$20003, 6, FALSE), "No")</f>
        <v>No</v>
      </c>
      <c r="L1955" s="94">
        <f>IFERROR(VLOOKUP($C1955,'CEDARS School FRPL'!$C$4:$G$20003,3,FALSE),"NO Enroll Rprtd")</f>
        <v>0.46760000000000002</v>
      </c>
      <c r="N1955" s="167"/>
      <c r="O1955" s="136"/>
    </row>
    <row r="1956" spans="1:15">
      <c r="A1956" s="77" t="s">
        <v>2378</v>
      </c>
      <c r="B1956" s="77" t="s">
        <v>2829</v>
      </c>
      <c r="C1956" s="3">
        <v>2400</v>
      </c>
      <c r="D1956" s="74" t="s">
        <v>1677</v>
      </c>
      <c r="E1956" s="100">
        <v>520.54</v>
      </c>
      <c r="F1956" s="100">
        <v>0</v>
      </c>
      <c r="G1956" s="100">
        <v>0</v>
      </c>
      <c r="H1956" s="100">
        <v>0</v>
      </c>
      <c r="I1956" s="100">
        <v>0</v>
      </c>
      <c r="J1956" s="130">
        <v>520.54</v>
      </c>
      <c r="K1956" s="135" t="str">
        <f>IFERROR(VLOOKUP(C1956,'CEDARS School FRPL'!$C$4:$H$20003, 6, FALSE), "No")</f>
        <v>No</v>
      </c>
      <c r="L1956" s="94">
        <f>IFERROR(VLOOKUP($C1956,'CEDARS School FRPL'!$C$4:$G$20003,3,FALSE),"NO Enroll Rprtd")</f>
        <v>0.3614</v>
      </c>
      <c r="N1956" s="167"/>
      <c r="O1956" s="136"/>
    </row>
    <row r="1957" spans="1:15">
      <c r="A1957" s="77" t="s">
        <v>2378</v>
      </c>
      <c r="B1957" s="77" t="s">
        <v>2829</v>
      </c>
      <c r="C1957" s="3">
        <v>2581</v>
      </c>
      <c r="D1957" s="74" t="s">
        <v>1678</v>
      </c>
      <c r="E1957" s="100">
        <v>1239.71</v>
      </c>
      <c r="F1957" s="100">
        <v>0</v>
      </c>
      <c r="G1957" s="100">
        <v>93.51</v>
      </c>
      <c r="H1957" s="100">
        <v>0</v>
      </c>
      <c r="I1957" s="100">
        <v>0</v>
      </c>
      <c r="J1957" s="130">
        <v>1333.22</v>
      </c>
      <c r="K1957" s="135" t="str">
        <f>IFERROR(VLOOKUP(C1957,'CEDARS School FRPL'!$C$4:$H$20003, 6, FALSE), "No")</f>
        <v>No</v>
      </c>
      <c r="L1957" s="94">
        <f>IFERROR(VLOOKUP($C1957,'CEDARS School FRPL'!$C$4:$G$20003,3,FALSE),"NO Enroll Rprtd")</f>
        <v>0.28970000000000001</v>
      </c>
      <c r="N1957" s="167"/>
      <c r="O1957" s="136"/>
    </row>
    <row r="1958" spans="1:15">
      <c r="A1958" t="s">
        <v>2378</v>
      </c>
      <c r="B1958" s="77" t="s">
        <v>2829</v>
      </c>
      <c r="C1958" s="3">
        <v>3125</v>
      </c>
      <c r="D1958" s="74" t="s">
        <v>1679</v>
      </c>
      <c r="E1958" s="100">
        <v>399.14</v>
      </c>
      <c r="F1958" s="100">
        <v>0</v>
      </c>
      <c r="G1958" s="100">
        <v>0</v>
      </c>
      <c r="H1958" s="100">
        <v>0</v>
      </c>
      <c r="I1958" s="100">
        <v>0</v>
      </c>
      <c r="J1958" s="130">
        <v>399.14</v>
      </c>
      <c r="K1958" s="135" t="str">
        <f>IFERROR(VLOOKUP(C1958,'CEDARS School FRPL'!$C$4:$H$20003, 6, FALSE), "No")</f>
        <v>No</v>
      </c>
      <c r="L1958" s="94">
        <f>IFERROR(VLOOKUP($C1958,'CEDARS School FRPL'!$C$4:$G$20003,3,FALSE),"NO Enroll Rprtd")</f>
        <v>0.3523</v>
      </c>
      <c r="N1958" s="167"/>
      <c r="O1958" s="136"/>
    </row>
    <row r="1959" spans="1:15">
      <c r="A1959" s="77" t="s">
        <v>2378</v>
      </c>
      <c r="B1959" s="77" t="s">
        <v>2829</v>
      </c>
      <c r="C1959" s="3">
        <v>4364</v>
      </c>
      <c r="D1959" s="74" t="s">
        <v>1680</v>
      </c>
      <c r="E1959" s="100">
        <v>442.69</v>
      </c>
      <c r="F1959" s="100">
        <v>12.22</v>
      </c>
      <c r="G1959" s="100">
        <v>0</v>
      </c>
      <c r="H1959" s="100">
        <v>0</v>
      </c>
      <c r="I1959" s="100">
        <v>0</v>
      </c>
      <c r="J1959" s="130">
        <v>454.91</v>
      </c>
      <c r="K1959" s="135" t="str">
        <f>IFERROR(VLOOKUP(C1959,'CEDARS School FRPL'!$C$4:$H$20003, 6, FALSE), "No")</f>
        <v>No</v>
      </c>
      <c r="L1959" s="94">
        <f>IFERROR(VLOOKUP($C1959,'CEDARS School FRPL'!$C$4:$G$20003,3,FALSE),"NO Enroll Rprtd")</f>
        <v>0.2777</v>
      </c>
      <c r="N1959" s="167"/>
      <c r="O1959" s="136"/>
    </row>
    <row r="1960" spans="1:15">
      <c r="A1960" s="77" t="s">
        <v>2378</v>
      </c>
      <c r="B1960" s="77" t="s">
        <v>2829</v>
      </c>
      <c r="C1960" s="3">
        <v>4512</v>
      </c>
      <c r="D1960" s="74" t="s">
        <v>1681</v>
      </c>
      <c r="E1960" s="100">
        <v>525.11</v>
      </c>
      <c r="F1960" s="100">
        <v>0</v>
      </c>
      <c r="G1960" s="100">
        <v>0</v>
      </c>
      <c r="H1960" s="100">
        <v>0</v>
      </c>
      <c r="I1960" s="100">
        <v>0</v>
      </c>
      <c r="J1960" s="130">
        <v>525.11</v>
      </c>
      <c r="K1960" s="135" t="str">
        <f>IFERROR(VLOOKUP(C1960,'CEDARS School FRPL'!$C$4:$H$20003, 6, FALSE), "No")</f>
        <v>No</v>
      </c>
      <c r="L1960" s="94">
        <f>IFERROR(VLOOKUP($C1960,'CEDARS School FRPL'!$C$4:$G$20003,3,FALSE),"NO Enroll Rprtd")</f>
        <v>0.3024</v>
      </c>
      <c r="N1960" s="167"/>
      <c r="O1960" s="136"/>
    </row>
    <row r="1961" spans="1:15">
      <c r="A1961" s="77" t="s">
        <v>2378</v>
      </c>
      <c r="B1961" s="77" t="s">
        <v>2829</v>
      </c>
      <c r="C1961" s="3">
        <v>4513</v>
      </c>
      <c r="D1961" s="74" t="s">
        <v>1682</v>
      </c>
      <c r="E1961" s="100">
        <v>433.68</v>
      </c>
      <c r="F1961" s="100">
        <v>12.33</v>
      </c>
      <c r="G1961" s="100">
        <v>0</v>
      </c>
      <c r="H1961" s="100">
        <v>0</v>
      </c>
      <c r="I1961" s="100">
        <v>0</v>
      </c>
      <c r="J1961" s="130">
        <v>446.01</v>
      </c>
      <c r="K1961" s="135" t="str">
        <f>IFERROR(VLOOKUP(C1961,'CEDARS School FRPL'!$C$4:$H$20003, 6, FALSE), "No")</f>
        <v>No</v>
      </c>
      <c r="L1961" s="94">
        <f>IFERROR(VLOOKUP($C1961,'CEDARS School FRPL'!$C$4:$G$20003,3,FALSE),"NO Enroll Rprtd")</f>
        <v>0.26740000000000003</v>
      </c>
      <c r="N1961" s="167"/>
      <c r="O1961" s="136"/>
    </row>
    <row r="1962" spans="1:15">
      <c r="A1962" s="77" t="s">
        <v>2378</v>
      </c>
      <c r="B1962" s="77" t="s">
        <v>2829</v>
      </c>
      <c r="C1962" s="3">
        <v>4551</v>
      </c>
      <c r="D1962" s="74" t="s">
        <v>1683</v>
      </c>
      <c r="E1962" s="100">
        <v>389.94</v>
      </c>
      <c r="F1962" s="100">
        <v>12.22</v>
      </c>
      <c r="G1962" s="100">
        <v>0</v>
      </c>
      <c r="H1962" s="100">
        <v>0</v>
      </c>
      <c r="I1962" s="100">
        <v>0</v>
      </c>
      <c r="J1962" s="130">
        <v>402.16</v>
      </c>
      <c r="K1962" s="135" t="str">
        <f>IFERROR(VLOOKUP(C1962,'CEDARS School FRPL'!$C$4:$H$20003, 6, FALSE), "No")</f>
        <v>No</v>
      </c>
      <c r="L1962" s="94">
        <f>IFERROR(VLOOKUP($C1962,'CEDARS School FRPL'!$C$4:$G$20003,3,FALSE),"NO Enroll Rprtd")</f>
        <v>0.27239999999999998</v>
      </c>
      <c r="N1962" s="167"/>
      <c r="O1962" s="136"/>
    </row>
    <row r="1963" spans="1:15">
      <c r="A1963" s="77" t="s">
        <v>2378</v>
      </c>
      <c r="B1963" s="77" t="s">
        <v>2829</v>
      </c>
      <c r="C1963" s="3">
        <v>4553</v>
      </c>
      <c r="D1963" s="74" t="s">
        <v>1684</v>
      </c>
      <c r="E1963" s="100">
        <v>373.91</v>
      </c>
      <c r="F1963" s="100">
        <v>0</v>
      </c>
      <c r="G1963" s="100">
        <v>0</v>
      </c>
      <c r="H1963" s="100">
        <v>0</v>
      </c>
      <c r="I1963" s="100">
        <v>0</v>
      </c>
      <c r="J1963" s="130">
        <v>373.91</v>
      </c>
      <c r="K1963" s="135" t="str">
        <f>IFERROR(VLOOKUP(C1963,'CEDARS School FRPL'!$C$4:$H$20003, 6, FALSE), "No")</f>
        <v>No</v>
      </c>
      <c r="L1963" s="94">
        <f>IFERROR(VLOOKUP($C1963,'CEDARS School FRPL'!$C$4:$G$20003,3,FALSE),"NO Enroll Rprtd")</f>
        <v>0.35360000000000003</v>
      </c>
      <c r="N1963" s="167"/>
      <c r="O1963" s="136"/>
    </row>
    <row r="1964" spans="1:15">
      <c r="A1964" s="77" t="s">
        <v>2378</v>
      </c>
      <c r="B1964" s="77" t="s">
        <v>2829</v>
      </c>
      <c r="C1964" s="3">
        <v>5004</v>
      </c>
      <c r="D1964" s="74" t="s">
        <v>1685</v>
      </c>
      <c r="E1964" s="100">
        <v>196.55</v>
      </c>
      <c r="F1964" s="100">
        <v>0</v>
      </c>
      <c r="G1964" s="100">
        <v>0</v>
      </c>
      <c r="H1964" s="100">
        <v>0</v>
      </c>
      <c r="I1964" s="100">
        <v>0</v>
      </c>
      <c r="J1964" s="130">
        <v>196.55</v>
      </c>
      <c r="K1964" s="135" t="str">
        <f>IFERROR(VLOOKUP(C1964,'CEDARS School FRPL'!$C$4:$H$20003, 6, FALSE), "No")</f>
        <v>No</v>
      </c>
      <c r="L1964" s="94">
        <f>IFERROR(VLOOKUP($C1964,'CEDARS School FRPL'!$C$4:$G$20003,3,FALSE),"NO Enroll Rprtd")</f>
        <v>0.25230000000000002</v>
      </c>
      <c r="N1964" s="167"/>
      <c r="O1964" s="136"/>
    </row>
    <row r="1965" spans="1:15">
      <c r="A1965" s="77" t="s">
        <v>2378</v>
      </c>
      <c r="B1965" s="77" t="s">
        <v>2829</v>
      </c>
      <c r="C1965" s="3">
        <v>5108</v>
      </c>
      <c r="D1965" s="74" t="s">
        <v>1686</v>
      </c>
      <c r="E1965" s="100">
        <v>18.829999999999998</v>
      </c>
      <c r="F1965" s="100">
        <v>0</v>
      </c>
      <c r="G1965" s="100">
        <v>0</v>
      </c>
      <c r="H1965" s="100">
        <v>0</v>
      </c>
      <c r="I1965" s="100">
        <v>0</v>
      </c>
      <c r="J1965" s="130">
        <v>18.829999999999998</v>
      </c>
      <c r="K1965" s="135" t="str">
        <f>IFERROR(VLOOKUP(C1965,'CEDARS School FRPL'!$C$4:$H$20003, 6, FALSE), "No")</f>
        <v>Yes</v>
      </c>
      <c r="L1965" s="94">
        <f>IFERROR(VLOOKUP($C1965,'CEDARS School FRPL'!$C$4:$G$20003,3,FALSE),"NO Enroll Rprtd")</f>
        <v>0.5</v>
      </c>
      <c r="N1965" s="167"/>
      <c r="O1965" s="136"/>
    </row>
    <row r="1966" spans="1:15">
      <c r="A1966" s="77" t="s">
        <v>2211</v>
      </c>
      <c r="B1966" s="77" t="s">
        <v>2830</v>
      </c>
      <c r="C1966" s="3">
        <v>2007</v>
      </c>
      <c r="D1966" s="74" t="s">
        <v>395</v>
      </c>
      <c r="E1966" s="100">
        <v>13</v>
      </c>
      <c r="F1966" s="100">
        <v>0</v>
      </c>
      <c r="G1966" s="100">
        <v>0</v>
      </c>
      <c r="H1966" s="100">
        <v>0</v>
      </c>
      <c r="I1966" s="100">
        <v>0</v>
      </c>
      <c r="J1966" s="130">
        <v>13</v>
      </c>
      <c r="K1966" s="135" t="str">
        <f>IFERROR(VLOOKUP(C1966,'CEDARS School FRPL'!$C$4:$H$20003, 6, FALSE), "No")</f>
        <v>No</v>
      </c>
      <c r="L1966" s="94">
        <f>IFERROR(VLOOKUP($C1966,'CEDARS School FRPL'!$C$4:$G$20003,3,FALSE),"NO Enroll Rprtd")</f>
        <v>0</v>
      </c>
      <c r="N1966" s="167"/>
      <c r="O1966" s="136"/>
    </row>
    <row r="1967" spans="1:15">
      <c r="A1967" s="77" t="s">
        <v>2191</v>
      </c>
      <c r="B1967" s="77" t="s">
        <v>2831</v>
      </c>
      <c r="C1967" s="3">
        <v>2135</v>
      </c>
      <c r="D1967" s="74" t="s">
        <v>288</v>
      </c>
      <c r="E1967" s="100">
        <v>20.89</v>
      </c>
      <c r="F1967" s="100">
        <v>3.56</v>
      </c>
      <c r="G1967" s="100">
        <v>0</v>
      </c>
      <c r="H1967" s="100">
        <v>0</v>
      </c>
      <c r="I1967" s="100">
        <v>0</v>
      </c>
      <c r="J1967" s="130">
        <v>24.45</v>
      </c>
      <c r="K1967" s="135" t="str">
        <f>IFERROR(VLOOKUP(C1967,'CEDARS School FRPL'!$C$4:$H$20003, 6, FALSE), "No")</f>
        <v>Yes</v>
      </c>
      <c r="L1967" s="94">
        <f>IFERROR(VLOOKUP($C1967,'CEDARS School FRPL'!$C$4:$G$20003,3,FALSE),"NO Enroll Rprtd")</f>
        <v>0.2432</v>
      </c>
      <c r="N1967" s="167"/>
      <c r="O1967" s="136"/>
    </row>
    <row r="1968" spans="1:15">
      <c r="A1968" s="77" t="s">
        <v>2191</v>
      </c>
      <c r="B1968" s="77" t="s">
        <v>2831</v>
      </c>
      <c r="C1968" s="3">
        <v>5696</v>
      </c>
      <c r="D1968" s="74" t="s">
        <v>3215</v>
      </c>
      <c r="E1968" s="100">
        <v>763.43</v>
      </c>
      <c r="F1968" s="100">
        <v>0</v>
      </c>
      <c r="G1968" s="100">
        <v>0</v>
      </c>
      <c r="H1968" s="100">
        <v>0</v>
      </c>
      <c r="I1968" s="100">
        <v>0</v>
      </c>
      <c r="J1968" s="130">
        <v>763.43</v>
      </c>
      <c r="K1968" s="135" t="str">
        <f>IFERROR(VLOOKUP(C1968,'CEDARS School FRPL'!$C$4:$H$20003, 6, FALSE), "No")</f>
        <v>No</v>
      </c>
      <c r="L1968" s="94">
        <f>IFERROR(VLOOKUP($C1968,'CEDARS School FRPL'!$C$4:$G$20003,3,FALSE),"NO Enroll Rprtd")</f>
        <v>7.1300000000000002E-2</v>
      </c>
      <c r="N1968" s="167"/>
      <c r="O1968" s="136"/>
    </row>
    <row r="1969" spans="1:15">
      <c r="A1969" s="77" t="s">
        <v>2169</v>
      </c>
      <c r="B1969" s="77" t="s">
        <v>2832</v>
      </c>
      <c r="C1969" s="3">
        <v>2265</v>
      </c>
      <c r="D1969" s="74" t="s">
        <v>99</v>
      </c>
      <c r="E1969" s="100">
        <v>11.66</v>
      </c>
      <c r="F1969" s="100">
        <v>0</v>
      </c>
      <c r="G1969" s="100">
        <v>0</v>
      </c>
      <c r="H1969" s="100">
        <v>0</v>
      </c>
      <c r="I1969" s="100">
        <v>0</v>
      </c>
      <c r="J1969" s="130">
        <v>11.66</v>
      </c>
      <c r="K1969" s="135" t="str">
        <f>IFERROR(VLOOKUP(C1969,'CEDARS School FRPL'!$C$4:$H$20003, 6, FALSE), "No")</f>
        <v>No</v>
      </c>
      <c r="L1969" s="94">
        <f>IFERROR(VLOOKUP($C1969,'CEDARS School FRPL'!$C$4:$G$20003,3,FALSE),"NO Enroll Rprtd")</f>
        <v>0</v>
      </c>
      <c r="N1969" s="167"/>
      <c r="O1969" s="136"/>
    </row>
    <row r="1970" spans="1:15">
      <c r="A1970" s="77" t="s">
        <v>2334</v>
      </c>
      <c r="B1970" s="77" t="s">
        <v>2833</v>
      </c>
      <c r="C1970" s="3">
        <v>2040</v>
      </c>
      <c r="D1970" s="74" t="s">
        <v>1263</v>
      </c>
      <c r="E1970" s="100">
        <v>13.44</v>
      </c>
      <c r="F1970" s="100">
        <v>5</v>
      </c>
      <c r="G1970" s="100">
        <v>0</v>
      </c>
      <c r="H1970" s="100">
        <v>0</v>
      </c>
      <c r="I1970" s="100">
        <v>0</v>
      </c>
      <c r="J1970" s="130">
        <v>18.439999999999998</v>
      </c>
      <c r="K1970" s="135" t="str">
        <f>IFERROR(VLOOKUP(C1970,'CEDARS School FRPL'!$C$4:$H$20003, 6, FALSE), "No")</f>
        <v>Yes</v>
      </c>
      <c r="L1970" s="94">
        <f>IFERROR(VLOOKUP($C1970,'CEDARS School FRPL'!$C$4:$G$20003,3,FALSE),"NO Enroll Rprtd")</f>
        <v>0.60109999999999997</v>
      </c>
      <c r="N1970" s="167"/>
      <c r="O1970" s="136"/>
    </row>
    <row r="1971" spans="1:15">
      <c r="A1971" s="77" t="s">
        <v>2334</v>
      </c>
      <c r="B1971" s="77" t="s">
        <v>2833</v>
      </c>
      <c r="C1971" s="3">
        <v>2237</v>
      </c>
      <c r="D1971" s="74" t="s">
        <v>1264</v>
      </c>
      <c r="E1971" s="100">
        <v>753.97</v>
      </c>
      <c r="F1971" s="100">
        <v>0</v>
      </c>
      <c r="G1971" s="100">
        <v>0</v>
      </c>
      <c r="H1971" s="100">
        <v>0</v>
      </c>
      <c r="I1971" s="100">
        <v>0</v>
      </c>
      <c r="J1971" s="130">
        <v>753.97</v>
      </c>
      <c r="K1971" s="135" t="str">
        <f>IFERROR(VLOOKUP(C1971,'CEDARS School FRPL'!$C$4:$H$20003, 6, FALSE), "No")</f>
        <v>No</v>
      </c>
      <c r="L1971" s="94">
        <f>IFERROR(VLOOKUP($C1971,'CEDARS School FRPL'!$C$4:$G$20003,3,FALSE),"NO Enroll Rprtd")</f>
        <v>0.29609999999999997</v>
      </c>
      <c r="N1971" s="167"/>
      <c r="O1971" s="136"/>
    </row>
    <row r="1972" spans="1:15">
      <c r="A1972" s="77" t="s">
        <v>2334</v>
      </c>
      <c r="B1972" s="77" t="s">
        <v>2833</v>
      </c>
      <c r="C1972" s="3">
        <v>3446</v>
      </c>
      <c r="D1972" s="74" t="s">
        <v>3326</v>
      </c>
      <c r="E1972" s="100">
        <v>330.01</v>
      </c>
      <c r="F1972" s="100">
        <v>11.48</v>
      </c>
      <c r="G1972" s="100">
        <v>0</v>
      </c>
      <c r="H1972" s="100">
        <v>0</v>
      </c>
      <c r="I1972" s="100">
        <v>0</v>
      </c>
      <c r="J1972" s="130">
        <v>341.49</v>
      </c>
      <c r="K1972" s="135" t="str">
        <f>IFERROR(VLOOKUP(C1972,'CEDARS School FRPL'!$C$4:$H$20003, 6, FALSE), "No")</f>
        <v>No</v>
      </c>
      <c r="L1972" s="94">
        <f>IFERROR(VLOOKUP($C1972,'CEDARS School FRPL'!$C$4:$G$20003,3,FALSE),"NO Enroll Rprtd")</f>
        <v>0.4037</v>
      </c>
      <c r="N1972" s="167"/>
      <c r="O1972" s="136"/>
    </row>
    <row r="1973" spans="1:15">
      <c r="A1973" s="77" t="s">
        <v>2334</v>
      </c>
      <c r="B1973" s="77" t="s">
        <v>2833</v>
      </c>
      <c r="C1973" s="3">
        <v>3827</v>
      </c>
      <c r="D1973" s="74" t="s">
        <v>1266</v>
      </c>
      <c r="E1973" s="100">
        <v>444.41</v>
      </c>
      <c r="F1973" s="100">
        <v>0</v>
      </c>
      <c r="G1973" s="100">
        <v>0</v>
      </c>
      <c r="H1973" s="100">
        <v>0</v>
      </c>
      <c r="I1973" s="100">
        <v>0</v>
      </c>
      <c r="J1973" s="130">
        <v>444.41</v>
      </c>
      <c r="K1973" s="135" t="str">
        <f>IFERROR(VLOOKUP(C1973,'CEDARS School FRPL'!$C$4:$H$20003, 6, FALSE), "No")</f>
        <v>No</v>
      </c>
      <c r="L1973" s="94">
        <f>IFERROR(VLOOKUP($C1973,'CEDARS School FRPL'!$C$4:$G$20003,3,FALSE),"NO Enroll Rprtd")</f>
        <v>0.29830000000000001</v>
      </c>
      <c r="N1973" s="167"/>
      <c r="O1973" s="136"/>
    </row>
    <row r="1974" spans="1:15">
      <c r="A1974" s="77" t="s">
        <v>2334</v>
      </c>
      <c r="B1974" s="77" t="s">
        <v>2833</v>
      </c>
      <c r="C1974" s="3">
        <v>4131</v>
      </c>
      <c r="D1974" s="74" t="s">
        <v>1267</v>
      </c>
      <c r="E1974" s="100">
        <v>776.46</v>
      </c>
      <c r="F1974" s="100">
        <v>0</v>
      </c>
      <c r="G1974" s="100">
        <v>186.89000000000001</v>
      </c>
      <c r="H1974" s="100">
        <v>4.8899999999999997</v>
      </c>
      <c r="I1974" s="100">
        <v>0</v>
      </c>
      <c r="J1974" s="130">
        <v>968.24</v>
      </c>
      <c r="K1974" s="135" t="str">
        <f>IFERROR(VLOOKUP(C1974,'CEDARS School FRPL'!$C$4:$H$20003, 6, FALSE), "No")</f>
        <v>No</v>
      </c>
      <c r="L1974" s="94">
        <f>IFERROR(VLOOKUP($C1974,'CEDARS School FRPL'!$C$4:$G$20003,3,FALSE),"NO Enroll Rprtd")</f>
        <v>0.253</v>
      </c>
      <c r="N1974" s="167"/>
      <c r="O1974" s="136"/>
    </row>
    <row r="1975" spans="1:15">
      <c r="A1975" s="77" t="s">
        <v>2334</v>
      </c>
      <c r="B1975" s="77" t="s">
        <v>2833</v>
      </c>
      <c r="C1975" s="3">
        <v>4562</v>
      </c>
      <c r="D1975" s="74" t="s">
        <v>1268</v>
      </c>
      <c r="E1975" s="100">
        <v>457.59</v>
      </c>
      <c r="F1975" s="100">
        <v>14.69</v>
      </c>
      <c r="G1975" s="100">
        <v>0</v>
      </c>
      <c r="H1975" s="100">
        <v>0</v>
      </c>
      <c r="I1975" s="100">
        <v>0</v>
      </c>
      <c r="J1975" s="130">
        <v>472.28</v>
      </c>
      <c r="K1975" s="135" t="str">
        <f>IFERROR(VLOOKUP(C1975,'CEDARS School FRPL'!$C$4:$H$20003, 6, FALSE), "No")</f>
        <v>No</v>
      </c>
      <c r="L1975" s="94">
        <f>IFERROR(VLOOKUP($C1975,'CEDARS School FRPL'!$C$4:$G$20003,3,FALSE),"NO Enroll Rprtd")</f>
        <v>0.1956</v>
      </c>
      <c r="N1975" s="167"/>
      <c r="O1975" s="136"/>
    </row>
    <row r="1976" spans="1:15">
      <c r="A1976" s="77" t="s">
        <v>2438</v>
      </c>
      <c r="B1976" s="77" t="s">
        <v>2834</v>
      </c>
      <c r="C1976" s="3">
        <v>2115</v>
      </c>
      <c r="D1976" s="74" t="s">
        <v>2053</v>
      </c>
      <c r="E1976" s="100">
        <v>25.67</v>
      </c>
      <c r="F1976" s="100">
        <v>6.22</v>
      </c>
      <c r="G1976" s="100">
        <v>0</v>
      </c>
      <c r="H1976" s="100">
        <v>0</v>
      </c>
      <c r="I1976" s="100">
        <v>0</v>
      </c>
      <c r="J1976" s="130">
        <v>31.89</v>
      </c>
      <c r="K1976" s="135" t="str">
        <f>IFERROR(VLOOKUP(C1976,'CEDARS School FRPL'!$C$4:$H$20003, 6, FALSE), "No")</f>
        <v>No</v>
      </c>
      <c r="L1976" s="94">
        <f>IFERROR(VLOOKUP($C1976,'CEDARS School FRPL'!$C$4:$G$20003,3,FALSE),"NO Enroll Rprtd")</f>
        <v>0</v>
      </c>
      <c r="N1976" s="167"/>
      <c r="O1976" s="136"/>
    </row>
    <row r="1977" spans="1:15">
      <c r="A1977" s="77" t="s">
        <v>2364</v>
      </c>
      <c r="B1977" s="77" t="s">
        <v>2835</v>
      </c>
      <c r="C1977" s="3">
        <v>3119</v>
      </c>
      <c r="D1977" s="74" t="s">
        <v>1509</v>
      </c>
      <c r="E1977" s="100">
        <v>243.13</v>
      </c>
      <c r="F1977" s="100">
        <v>0</v>
      </c>
      <c r="G1977" s="100">
        <v>10.8</v>
      </c>
      <c r="H1977" s="100">
        <v>9.1999999999999993</v>
      </c>
      <c r="I1977" s="100">
        <v>0</v>
      </c>
      <c r="J1977" s="130">
        <v>263.13</v>
      </c>
      <c r="K1977" s="135" t="str">
        <f>IFERROR(VLOOKUP(C1977,'CEDARS School FRPL'!$C$4:$H$20003, 6, FALSE), "No")</f>
        <v>Yes</v>
      </c>
      <c r="L1977" s="94">
        <f>IFERROR(VLOOKUP($C1977,'CEDARS School FRPL'!$C$4:$G$20003,3,FALSE),"NO Enroll Rprtd")</f>
        <v>0.50229999999999997</v>
      </c>
      <c r="N1977" s="167"/>
      <c r="O1977" s="136"/>
    </row>
    <row r="1978" spans="1:15">
      <c r="A1978" s="77" t="s">
        <v>2364</v>
      </c>
      <c r="B1978" s="77" t="s">
        <v>2835</v>
      </c>
      <c r="C1978" s="3">
        <v>3800</v>
      </c>
      <c r="D1978" s="74" t="s">
        <v>1510</v>
      </c>
      <c r="E1978" s="100">
        <v>184.11</v>
      </c>
      <c r="F1978" s="100">
        <v>0</v>
      </c>
      <c r="G1978" s="100">
        <v>0</v>
      </c>
      <c r="H1978" s="100">
        <v>0</v>
      </c>
      <c r="I1978" s="100">
        <v>0</v>
      </c>
      <c r="J1978" s="130">
        <v>184.11</v>
      </c>
      <c r="K1978" s="135" t="str">
        <f>IFERROR(VLOOKUP(C1978,'CEDARS School FRPL'!$C$4:$H$20003, 6, FALSE), "No")</f>
        <v>Yes</v>
      </c>
      <c r="L1978" s="94">
        <f>IFERROR(VLOOKUP($C1978,'CEDARS School FRPL'!$C$4:$G$20003,3,FALSE),"NO Enroll Rprtd")</f>
        <v>0.54659999999999997</v>
      </c>
      <c r="N1978" s="167"/>
      <c r="O1978" s="136"/>
    </row>
    <row r="1979" spans="1:15">
      <c r="A1979" s="77" t="s">
        <v>2364</v>
      </c>
      <c r="B1979" s="77" t="s">
        <v>2835</v>
      </c>
      <c r="C1979" s="3">
        <v>5762</v>
      </c>
      <c r="D1979" s="74" t="s">
        <v>3288</v>
      </c>
      <c r="E1979" s="100">
        <v>257.45</v>
      </c>
      <c r="F1979" s="100">
        <v>28.33</v>
      </c>
      <c r="G1979" s="100">
        <v>0</v>
      </c>
      <c r="H1979" s="100">
        <v>0</v>
      </c>
      <c r="I1979" s="100">
        <v>0</v>
      </c>
      <c r="J1979" s="130">
        <v>285.77999999999997</v>
      </c>
      <c r="K1979" s="135" t="str">
        <f>IFERROR(VLOOKUP(C1979,'CEDARS School FRPL'!$C$4:$H$20003, 6, FALSE), "No")</f>
        <v>Yes</v>
      </c>
      <c r="L1979" s="94">
        <f>IFERROR(VLOOKUP($C1979,'CEDARS School FRPL'!$C$4:$G$20003,3,FALSE),"NO Enroll Rprtd")</f>
        <v>0.54110000000000003</v>
      </c>
      <c r="N1979" s="167"/>
      <c r="O1979" s="136"/>
    </row>
    <row r="1980" spans="1:15">
      <c r="A1980" s="77" t="s">
        <v>2375</v>
      </c>
      <c r="B1980" s="77" t="s">
        <v>2836</v>
      </c>
      <c r="C1980" s="3">
        <v>2105</v>
      </c>
      <c r="D1980" s="74" t="s">
        <v>1661</v>
      </c>
      <c r="E1980" s="100">
        <v>466.56</v>
      </c>
      <c r="F1980" s="100">
        <v>0</v>
      </c>
      <c r="G1980" s="100">
        <v>0</v>
      </c>
      <c r="H1980" s="100">
        <v>0</v>
      </c>
      <c r="I1980" s="100">
        <v>0</v>
      </c>
      <c r="J1980" s="130">
        <v>466.56</v>
      </c>
      <c r="K1980" s="135" t="str">
        <f>IFERROR(VLOOKUP(C1980,'CEDARS School FRPL'!$C$4:$H$20003, 6, FALSE), "No")</f>
        <v>Yes</v>
      </c>
      <c r="L1980" s="94">
        <f>IFERROR(VLOOKUP($C1980,'CEDARS School FRPL'!$C$4:$G$20003,3,FALSE),"NO Enroll Rprtd")</f>
        <v>0.54930000000000001</v>
      </c>
      <c r="N1980" s="167"/>
      <c r="O1980" s="136"/>
    </row>
    <row r="1981" spans="1:15">
      <c r="A1981" s="77" t="s">
        <v>2375</v>
      </c>
      <c r="B1981" s="77" t="s">
        <v>2836</v>
      </c>
      <c r="C1981" s="3">
        <v>2229</v>
      </c>
      <c r="D1981" s="74" t="s">
        <v>1662</v>
      </c>
      <c r="E1981" s="100">
        <v>687</v>
      </c>
      <c r="F1981" s="100">
        <v>18</v>
      </c>
      <c r="G1981" s="100">
        <v>0</v>
      </c>
      <c r="H1981" s="100">
        <v>0</v>
      </c>
      <c r="I1981" s="100">
        <v>0</v>
      </c>
      <c r="J1981" s="130">
        <v>705</v>
      </c>
      <c r="K1981" s="135" t="str">
        <f>IFERROR(VLOOKUP(C1981,'CEDARS School FRPL'!$C$4:$H$20003, 6, FALSE), "No")</f>
        <v>Yes</v>
      </c>
      <c r="L1981" s="94">
        <f>IFERROR(VLOOKUP($C1981,'CEDARS School FRPL'!$C$4:$G$20003,3,FALSE),"NO Enroll Rprtd")</f>
        <v>0.44290000000000002</v>
      </c>
      <c r="N1981" s="167"/>
      <c r="O1981" s="136"/>
    </row>
    <row r="1982" spans="1:15">
      <c r="A1982" s="77" t="s">
        <v>2375</v>
      </c>
      <c r="B1982" s="77" t="s">
        <v>2836</v>
      </c>
      <c r="C1982" s="3">
        <v>4274</v>
      </c>
      <c r="D1982" s="74" t="s">
        <v>1663</v>
      </c>
      <c r="E1982" s="100">
        <v>498.21</v>
      </c>
      <c r="F1982" s="100">
        <v>0</v>
      </c>
      <c r="G1982" s="100">
        <v>48.97</v>
      </c>
      <c r="H1982" s="100">
        <v>0</v>
      </c>
      <c r="I1982" s="100">
        <v>0</v>
      </c>
      <c r="J1982" s="130">
        <v>547.17999999999995</v>
      </c>
      <c r="K1982" s="135" t="str">
        <f>IFERROR(VLOOKUP(C1982,'CEDARS School FRPL'!$C$4:$H$20003, 6, FALSE), "No")</f>
        <v>Yes</v>
      </c>
      <c r="L1982" s="94">
        <f>IFERROR(VLOOKUP($C1982,'CEDARS School FRPL'!$C$4:$G$20003,3,FALSE),"NO Enroll Rprtd")</f>
        <v>0.51880000000000004</v>
      </c>
      <c r="N1982" s="167"/>
      <c r="O1982" s="136"/>
    </row>
    <row r="1983" spans="1:15">
      <c r="A1983" s="77" t="s">
        <v>2375</v>
      </c>
      <c r="B1983" s="77" t="s">
        <v>2836</v>
      </c>
      <c r="C1983" s="3">
        <v>4399</v>
      </c>
      <c r="D1983" s="74" t="s">
        <v>1664</v>
      </c>
      <c r="E1983" s="100">
        <v>320.95999999999998</v>
      </c>
      <c r="F1983" s="100">
        <v>36.11</v>
      </c>
      <c r="G1983" s="100">
        <v>0</v>
      </c>
      <c r="H1983" s="100">
        <v>0</v>
      </c>
      <c r="I1983" s="100">
        <v>0</v>
      </c>
      <c r="J1983" s="130">
        <v>357.07</v>
      </c>
      <c r="K1983" s="135" t="str">
        <f>IFERROR(VLOOKUP(C1983,'CEDARS School FRPL'!$C$4:$H$20003, 6, FALSE), "No")</f>
        <v>Yes</v>
      </c>
      <c r="L1983" s="94">
        <f>IFERROR(VLOOKUP($C1983,'CEDARS School FRPL'!$C$4:$G$20003,3,FALSE),"NO Enroll Rprtd")</f>
        <v>0.58630000000000004</v>
      </c>
      <c r="N1983" s="167"/>
      <c r="O1983" s="136"/>
    </row>
    <row r="1984" spans="1:15">
      <c r="A1984" s="77" t="s">
        <v>2375</v>
      </c>
      <c r="B1984" s="77" t="s">
        <v>2836</v>
      </c>
      <c r="C1984" s="3">
        <v>5114</v>
      </c>
      <c r="D1984" s="74" t="s">
        <v>2536</v>
      </c>
      <c r="E1984" s="100">
        <v>31.71</v>
      </c>
      <c r="F1984" s="100">
        <v>0</v>
      </c>
      <c r="G1984" s="100">
        <v>0</v>
      </c>
      <c r="H1984" s="100">
        <v>0</v>
      </c>
      <c r="I1984" s="100">
        <v>0</v>
      </c>
      <c r="J1984" s="130">
        <v>31.71</v>
      </c>
      <c r="K1984" s="135" t="str">
        <f>IFERROR(VLOOKUP(C1984,'CEDARS School FRPL'!$C$4:$H$20003, 6, FALSE), "No")</f>
        <v>No</v>
      </c>
      <c r="L1984" s="94">
        <f>IFERROR(VLOOKUP($C1984,'CEDARS School FRPL'!$C$4:$G$20003,3,FALSE),"NO Enroll Rprtd")</f>
        <v>0.33679999999999999</v>
      </c>
      <c r="N1984" s="167"/>
      <c r="O1984" s="136"/>
    </row>
    <row r="1985" spans="1:15">
      <c r="A1985" s="77" t="s">
        <v>2375</v>
      </c>
      <c r="B1985" s="77" t="s">
        <v>2836</v>
      </c>
      <c r="C1985" s="3">
        <v>5329</v>
      </c>
      <c r="D1985" s="74" t="s">
        <v>1665</v>
      </c>
      <c r="E1985" s="100">
        <v>0</v>
      </c>
      <c r="F1985" s="100">
        <v>0</v>
      </c>
      <c r="G1985" s="100">
        <v>0</v>
      </c>
      <c r="H1985" s="100">
        <v>16.11</v>
      </c>
      <c r="I1985" s="100">
        <v>0</v>
      </c>
      <c r="J1985" s="130">
        <v>16.11</v>
      </c>
      <c r="K1985" s="135" t="str">
        <f>IFERROR(VLOOKUP(C1985,'CEDARS School FRPL'!$C$4:$H$20003, 6, FALSE), "No")</f>
        <v>No</v>
      </c>
      <c r="L1985" s="94">
        <f>IFERROR(VLOOKUP($C1985,'CEDARS School FRPL'!$C$4:$G$20003,3,FALSE),"NO Enroll Rprtd")</f>
        <v>0.4118</v>
      </c>
      <c r="N1985" s="167"/>
      <c r="O1985" s="136"/>
    </row>
    <row r="1986" spans="1:15">
      <c r="A1986" s="77" t="s">
        <v>2375</v>
      </c>
      <c r="B1986" s="77" t="s">
        <v>2836</v>
      </c>
      <c r="C1986" s="3">
        <v>5642</v>
      </c>
      <c r="D1986" s="74" t="s">
        <v>3014</v>
      </c>
      <c r="E1986" s="100">
        <v>33.97</v>
      </c>
      <c r="F1986" s="100">
        <v>0</v>
      </c>
      <c r="G1986" s="100">
        <v>0</v>
      </c>
      <c r="H1986" s="100">
        <v>0</v>
      </c>
      <c r="I1986" s="100">
        <v>0</v>
      </c>
      <c r="J1986" s="130">
        <v>33.97</v>
      </c>
      <c r="K1986" s="135" t="str">
        <f>IFERROR(VLOOKUP(C1986,'CEDARS School FRPL'!$C$4:$H$20003, 6, FALSE), "No")</f>
        <v>No</v>
      </c>
      <c r="L1986" s="94">
        <f>IFERROR(VLOOKUP($C1986,'CEDARS School FRPL'!$C$4:$G$20003,3,FALSE),"NO Enroll Rprtd")</f>
        <v>0.3846</v>
      </c>
      <c r="N1986" s="167"/>
      <c r="O1986" s="136"/>
    </row>
    <row r="1987" spans="1:15">
      <c r="A1987" s="77" t="s">
        <v>2477</v>
      </c>
      <c r="B1987" s="77" t="s">
        <v>2837</v>
      </c>
      <c r="C1987" s="3">
        <v>5469</v>
      </c>
      <c r="D1987" s="74" t="s">
        <v>2508</v>
      </c>
      <c r="E1987" s="100">
        <v>542.22</v>
      </c>
      <c r="F1987" s="100">
        <v>0</v>
      </c>
      <c r="G1987" s="100">
        <v>30.24</v>
      </c>
      <c r="H1987" s="100">
        <v>0</v>
      </c>
      <c r="I1987" s="100">
        <v>0</v>
      </c>
      <c r="J1987" s="130">
        <v>572.46</v>
      </c>
      <c r="K1987" s="135" t="str">
        <f>IFERROR(VLOOKUP(C1987,'CEDARS School FRPL'!$C$4:$H$20003, 6, FALSE), "No")</f>
        <v>No</v>
      </c>
      <c r="L1987" s="94">
        <f>IFERROR(VLOOKUP($C1987,'CEDARS School FRPL'!$C$4:$G$20003,3,FALSE),"NO Enroll Rprtd")</f>
        <v>0.41210000000000002</v>
      </c>
      <c r="N1987" s="167"/>
      <c r="O1987" s="136"/>
    </row>
    <row r="1988" spans="1:15">
      <c r="A1988" s="77" t="s">
        <v>2349</v>
      </c>
      <c r="B1988" s="77" t="s">
        <v>2838</v>
      </c>
      <c r="C1988" s="3">
        <v>5376</v>
      </c>
      <c r="D1988" s="74" t="s">
        <v>1443</v>
      </c>
      <c r="E1988" s="100">
        <v>102.89</v>
      </c>
      <c r="F1988" s="100">
        <v>0</v>
      </c>
      <c r="G1988" s="100">
        <v>0</v>
      </c>
      <c r="H1988" s="100">
        <v>0</v>
      </c>
      <c r="I1988" s="100">
        <v>0</v>
      </c>
      <c r="J1988" s="130">
        <v>102.89</v>
      </c>
      <c r="K1988" s="135" t="str">
        <f>IFERROR(VLOOKUP(C1988,'CEDARS School FRPL'!$C$4:$H$20003, 6, FALSE), "No")</f>
        <v>Yes</v>
      </c>
      <c r="L1988" s="94">
        <f>IFERROR(VLOOKUP($C1988,'CEDARS School FRPL'!$C$4:$G$20003,3,FALSE),"NO Enroll Rprtd")</f>
        <v>0.55559999999999998</v>
      </c>
      <c r="N1988" s="167"/>
      <c r="O1988" s="136"/>
    </row>
    <row r="1989" spans="1:15">
      <c r="A1989" s="77" t="s">
        <v>2264</v>
      </c>
      <c r="B1989" s="77" t="s">
        <v>2839</v>
      </c>
      <c r="C1989" s="3">
        <v>5375</v>
      </c>
      <c r="D1989" s="74" t="s">
        <v>989</v>
      </c>
      <c r="E1989" s="100">
        <v>205.77</v>
      </c>
      <c r="F1989" s="100">
        <v>0</v>
      </c>
      <c r="G1989" s="100">
        <v>7.63</v>
      </c>
      <c r="H1989" s="100">
        <v>0</v>
      </c>
      <c r="I1989" s="100">
        <v>0</v>
      </c>
      <c r="J1989" s="130">
        <v>213.4</v>
      </c>
      <c r="K1989" s="135" t="str">
        <f>IFERROR(VLOOKUP(C1989,'CEDARS School FRPL'!$C$4:$H$20003, 6, FALSE), "No")</f>
        <v>No</v>
      </c>
      <c r="L1989" s="94">
        <f>IFERROR(VLOOKUP($C1989,'CEDARS School FRPL'!$C$4:$G$20003,3,FALSE),"NO Enroll Rprtd")</f>
        <v>0.3644</v>
      </c>
      <c r="N1989" s="167"/>
      <c r="O1989" s="136"/>
    </row>
    <row r="1990" spans="1:15">
      <c r="A1990" s="77" t="s">
        <v>2401</v>
      </c>
      <c r="B1990" s="77" t="s">
        <v>2840</v>
      </c>
      <c r="C1990" s="3">
        <v>4394</v>
      </c>
      <c r="D1990" s="74" t="s">
        <v>1852</v>
      </c>
      <c r="E1990" s="100">
        <v>95.94</v>
      </c>
      <c r="F1990" s="100">
        <v>0</v>
      </c>
      <c r="G1990" s="100">
        <v>0</v>
      </c>
      <c r="H1990" s="100">
        <v>0</v>
      </c>
      <c r="I1990" s="100">
        <v>0</v>
      </c>
      <c r="J1990" s="130">
        <v>95.94</v>
      </c>
      <c r="K1990" s="135" t="str">
        <f>IFERROR(VLOOKUP(C1990,'CEDARS School FRPL'!$C$4:$H$20003, 6, FALSE), "No")</f>
        <v>Yes</v>
      </c>
      <c r="L1990" s="94">
        <f>IFERROR(VLOOKUP($C1990,'CEDARS School FRPL'!$C$4:$G$20003,3,FALSE),"NO Enroll Rprtd")</f>
        <v>0.8659</v>
      </c>
      <c r="N1990" s="167"/>
      <c r="O1990" s="136"/>
    </row>
    <row r="1991" spans="1:15">
      <c r="A1991" s="77" t="s">
        <v>2339</v>
      </c>
      <c r="B1991" s="77" t="s">
        <v>2841</v>
      </c>
      <c r="C1991" s="3">
        <v>2875</v>
      </c>
      <c r="D1991" s="74" t="s">
        <v>1320</v>
      </c>
      <c r="E1991" s="100">
        <v>592.44000000000005</v>
      </c>
      <c r="F1991" s="100">
        <v>0</v>
      </c>
      <c r="G1991" s="100">
        <v>0</v>
      </c>
      <c r="H1991" s="100">
        <v>0</v>
      </c>
      <c r="I1991" s="100">
        <v>0</v>
      </c>
      <c r="J1991" s="130">
        <v>592.44000000000005</v>
      </c>
      <c r="K1991" s="135" t="str">
        <f>IFERROR(VLOOKUP(C1991,'CEDARS School FRPL'!$C$4:$H$20003, 6, FALSE), "No")</f>
        <v>No</v>
      </c>
      <c r="L1991" s="94">
        <f>IFERROR(VLOOKUP($C1991,'CEDARS School FRPL'!$C$4:$G$20003,3,FALSE),"NO Enroll Rprtd")</f>
        <v>0.3216</v>
      </c>
      <c r="N1991" s="167"/>
      <c r="O1991" s="136"/>
    </row>
    <row r="1992" spans="1:15">
      <c r="A1992" s="77" t="s">
        <v>2339</v>
      </c>
      <c r="B1992" s="77" t="s">
        <v>2841</v>
      </c>
      <c r="C1992" s="3">
        <v>3247</v>
      </c>
      <c r="D1992" s="74" t="s">
        <v>1321</v>
      </c>
      <c r="E1992" s="100">
        <v>1643.36</v>
      </c>
      <c r="F1992" s="100">
        <v>0</v>
      </c>
      <c r="G1992" s="100">
        <v>260.76</v>
      </c>
      <c r="H1992" s="100">
        <v>19.78</v>
      </c>
      <c r="I1992" s="100">
        <v>0</v>
      </c>
      <c r="J1992" s="130">
        <v>1923.8999999999999</v>
      </c>
      <c r="K1992" s="135" t="str">
        <f>IFERROR(VLOOKUP(C1992,'CEDARS School FRPL'!$C$4:$H$20003, 6, FALSE), "No")</f>
        <v>No</v>
      </c>
      <c r="L1992" s="94">
        <f>IFERROR(VLOOKUP($C1992,'CEDARS School FRPL'!$C$4:$G$20003,3,FALSE),"NO Enroll Rprtd")</f>
        <v>0.3054</v>
      </c>
      <c r="N1992" s="167"/>
      <c r="O1992" s="136"/>
    </row>
    <row r="1993" spans="1:15">
      <c r="A1993" s="77" t="s">
        <v>2339</v>
      </c>
      <c r="B1993" s="77" t="s">
        <v>2841</v>
      </c>
      <c r="C1993" s="3">
        <v>3349</v>
      </c>
      <c r="D1993" s="74" t="s">
        <v>1322</v>
      </c>
      <c r="E1993" s="100">
        <v>424.94</v>
      </c>
      <c r="F1993" s="100">
        <v>0</v>
      </c>
      <c r="G1993" s="100">
        <v>0</v>
      </c>
      <c r="H1993" s="100">
        <v>0</v>
      </c>
      <c r="I1993" s="100">
        <v>0</v>
      </c>
      <c r="J1993" s="130">
        <v>424.94</v>
      </c>
      <c r="K1993" s="135" t="str">
        <f>IFERROR(VLOOKUP(C1993,'CEDARS School FRPL'!$C$4:$H$20003, 6, FALSE), "No")</f>
        <v>No</v>
      </c>
      <c r="L1993" s="94">
        <f>IFERROR(VLOOKUP($C1993,'CEDARS School FRPL'!$C$4:$G$20003,3,FALSE),"NO Enroll Rprtd")</f>
        <v>0.34399999999999997</v>
      </c>
      <c r="N1993" s="167"/>
      <c r="O1993" s="136"/>
    </row>
    <row r="1994" spans="1:15">
      <c r="A1994" s="77" t="s">
        <v>2339</v>
      </c>
      <c r="B1994" s="77" t="s">
        <v>2841</v>
      </c>
      <c r="C1994" s="3">
        <v>3399</v>
      </c>
      <c r="D1994" s="74" t="s">
        <v>1323</v>
      </c>
      <c r="E1994" s="100">
        <v>639.99</v>
      </c>
      <c r="F1994" s="100">
        <v>0</v>
      </c>
      <c r="G1994" s="100">
        <v>0</v>
      </c>
      <c r="H1994" s="100">
        <v>0</v>
      </c>
      <c r="I1994" s="100">
        <v>0</v>
      </c>
      <c r="J1994" s="130">
        <v>639.99</v>
      </c>
      <c r="K1994" s="135" t="str">
        <f>IFERROR(VLOOKUP(C1994,'CEDARS School FRPL'!$C$4:$H$20003, 6, FALSE), "No")</f>
        <v>No</v>
      </c>
      <c r="L1994" s="94">
        <f>IFERROR(VLOOKUP($C1994,'CEDARS School FRPL'!$C$4:$G$20003,3,FALSE),"NO Enroll Rprtd")</f>
        <v>0.20630000000000001</v>
      </c>
      <c r="N1994" s="167"/>
      <c r="O1994" s="136"/>
    </row>
    <row r="1995" spans="1:15">
      <c r="A1995" s="77" t="s">
        <v>2339</v>
      </c>
      <c r="B1995" s="77" t="s">
        <v>2841</v>
      </c>
      <c r="C1995" s="3">
        <v>3499</v>
      </c>
      <c r="D1995" s="74" t="s">
        <v>1324</v>
      </c>
      <c r="E1995" s="100">
        <v>676.58</v>
      </c>
      <c r="F1995" s="100">
        <v>0</v>
      </c>
      <c r="G1995" s="100">
        <v>0</v>
      </c>
      <c r="H1995" s="100">
        <v>0</v>
      </c>
      <c r="I1995" s="100">
        <v>0</v>
      </c>
      <c r="J1995" s="130">
        <v>676.58</v>
      </c>
      <c r="K1995" s="135" t="str">
        <f>IFERROR(VLOOKUP(C1995,'CEDARS School FRPL'!$C$4:$H$20003, 6, FALSE), "No")</f>
        <v>No</v>
      </c>
      <c r="L1995" s="94">
        <f>IFERROR(VLOOKUP($C1995,'CEDARS School FRPL'!$C$4:$G$20003,3,FALSE),"NO Enroll Rprtd")</f>
        <v>0.41610000000000003</v>
      </c>
      <c r="N1995" s="167"/>
      <c r="O1995" s="136"/>
    </row>
    <row r="1996" spans="1:15">
      <c r="A1996" s="77" t="s">
        <v>2339</v>
      </c>
      <c r="B1996" s="77" t="s">
        <v>2841</v>
      </c>
      <c r="C1996" s="3">
        <v>4132</v>
      </c>
      <c r="D1996" s="74" t="s">
        <v>1325</v>
      </c>
      <c r="E1996" s="100">
        <v>761.34</v>
      </c>
      <c r="F1996" s="100">
        <v>0</v>
      </c>
      <c r="G1996" s="100">
        <v>0</v>
      </c>
      <c r="H1996" s="100">
        <v>0</v>
      </c>
      <c r="I1996" s="100">
        <v>0</v>
      </c>
      <c r="J1996" s="130">
        <v>761.34</v>
      </c>
      <c r="K1996" s="135" t="str">
        <f>IFERROR(VLOOKUP(C1996,'CEDARS School FRPL'!$C$4:$H$20003, 6, FALSE), "No")</f>
        <v>No</v>
      </c>
      <c r="L1996" s="94">
        <f>IFERROR(VLOOKUP($C1996,'CEDARS School FRPL'!$C$4:$G$20003,3,FALSE),"NO Enroll Rprtd")</f>
        <v>0.3422</v>
      </c>
      <c r="N1996" s="167"/>
      <c r="O1996" s="136"/>
    </row>
    <row r="1997" spans="1:15">
      <c r="A1997" s="77" t="s">
        <v>2339</v>
      </c>
      <c r="B1997" s="77" t="s">
        <v>2841</v>
      </c>
      <c r="C1997" s="3">
        <v>4166</v>
      </c>
      <c r="D1997" s="74" t="s">
        <v>1326</v>
      </c>
      <c r="E1997" s="100">
        <v>509.92</v>
      </c>
      <c r="F1997" s="100">
        <v>0</v>
      </c>
      <c r="G1997" s="100">
        <v>0</v>
      </c>
      <c r="H1997" s="100">
        <v>0</v>
      </c>
      <c r="I1997" s="100">
        <v>0</v>
      </c>
      <c r="J1997" s="130">
        <v>509.92</v>
      </c>
      <c r="K1997" s="135" t="str">
        <f>IFERROR(VLOOKUP(C1997,'CEDARS School FRPL'!$C$4:$H$20003, 6, FALSE), "No")</f>
        <v>No</v>
      </c>
      <c r="L1997" s="94">
        <f>IFERROR(VLOOKUP($C1997,'CEDARS School FRPL'!$C$4:$G$20003,3,FALSE),"NO Enroll Rprtd")</f>
        <v>0.27439999999999998</v>
      </c>
      <c r="N1997" s="167"/>
      <c r="O1997" s="136"/>
    </row>
    <row r="1998" spans="1:15">
      <c r="A1998" s="77" t="s">
        <v>2339</v>
      </c>
      <c r="B1998" s="77" t="s">
        <v>2841</v>
      </c>
      <c r="C1998" s="3">
        <v>4250</v>
      </c>
      <c r="D1998" s="74" t="s">
        <v>1327</v>
      </c>
      <c r="E1998" s="100">
        <v>553.26</v>
      </c>
      <c r="F1998" s="100">
        <v>0</v>
      </c>
      <c r="G1998" s="100">
        <v>0</v>
      </c>
      <c r="H1998" s="100">
        <v>0</v>
      </c>
      <c r="I1998" s="100">
        <v>0</v>
      </c>
      <c r="J1998" s="130">
        <v>553.26</v>
      </c>
      <c r="K1998" s="135" t="str">
        <f>IFERROR(VLOOKUP(C1998,'CEDARS School FRPL'!$C$4:$H$20003, 6, FALSE), "No")</f>
        <v>No</v>
      </c>
      <c r="L1998" s="94">
        <f>IFERROR(VLOOKUP($C1998,'CEDARS School FRPL'!$C$4:$G$20003,3,FALSE),"NO Enroll Rprtd")</f>
        <v>0.27950000000000003</v>
      </c>
      <c r="N1998" s="167"/>
      <c r="O1998" s="136"/>
    </row>
    <row r="1999" spans="1:15">
      <c r="A1999" s="77" t="s">
        <v>2339</v>
      </c>
      <c r="B1999" s="77" t="s">
        <v>2841</v>
      </c>
      <c r="C1999" s="3">
        <v>4402</v>
      </c>
      <c r="D1999" s="74" t="s">
        <v>1328</v>
      </c>
      <c r="E1999" s="100">
        <v>454.43</v>
      </c>
      <c r="F1999" s="100">
        <v>0</v>
      </c>
      <c r="G1999" s="100">
        <v>0</v>
      </c>
      <c r="H1999" s="100">
        <v>0</v>
      </c>
      <c r="I1999" s="100">
        <v>0</v>
      </c>
      <c r="J1999" s="130">
        <v>454.43</v>
      </c>
      <c r="K1999" s="135" t="str">
        <f>IFERROR(VLOOKUP(C1999,'CEDARS School FRPL'!$C$4:$H$20003, 6, FALSE), "No")</f>
        <v>No</v>
      </c>
      <c r="L1999" s="94">
        <f>IFERROR(VLOOKUP($C1999,'CEDARS School FRPL'!$C$4:$G$20003,3,FALSE),"NO Enroll Rprtd")</f>
        <v>0.45710000000000001</v>
      </c>
      <c r="M1999" s="94"/>
      <c r="N1999" s="167"/>
      <c r="O1999" s="136"/>
    </row>
    <row r="2000" spans="1:15">
      <c r="A2000" s="77" t="s">
        <v>2339</v>
      </c>
      <c r="B2000" s="77" t="s">
        <v>2841</v>
      </c>
      <c r="C2000" s="3">
        <v>4435</v>
      </c>
      <c r="D2000" s="74" t="s">
        <v>1329</v>
      </c>
      <c r="E2000" s="100">
        <v>347</v>
      </c>
      <c r="F2000" s="100">
        <v>0</v>
      </c>
      <c r="G2000" s="100">
        <v>0</v>
      </c>
      <c r="H2000" s="100">
        <v>0</v>
      </c>
      <c r="I2000" s="100">
        <v>0</v>
      </c>
      <c r="J2000" s="130">
        <v>347</v>
      </c>
      <c r="K2000" s="135" t="str">
        <f>IFERROR(VLOOKUP(C2000,'CEDARS School FRPL'!$C$4:$H$20003, 6, FALSE), "No")</f>
        <v>No</v>
      </c>
      <c r="L2000" s="94">
        <f>IFERROR(VLOOKUP($C2000,'CEDARS School FRPL'!$C$4:$G$20003,3,FALSE),"NO Enroll Rprtd")</f>
        <v>0.3679</v>
      </c>
      <c r="N2000" s="167"/>
      <c r="O2000" s="136"/>
    </row>
    <row r="2001" spans="1:15">
      <c r="A2001" s="77" t="s">
        <v>2339</v>
      </c>
      <c r="B2001" s="77" t="s">
        <v>2841</v>
      </c>
      <c r="C2001" s="3">
        <v>4502</v>
      </c>
      <c r="D2001" s="74" t="s">
        <v>1003</v>
      </c>
      <c r="E2001" s="100">
        <v>944.87</v>
      </c>
      <c r="F2001" s="100">
        <v>0</v>
      </c>
      <c r="G2001" s="100">
        <v>0</v>
      </c>
      <c r="H2001" s="100">
        <v>0</v>
      </c>
      <c r="I2001" s="100">
        <v>0</v>
      </c>
      <c r="J2001" s="130">
        <v>944.87</v>
      </c>
      <c r="K2001" s="135" t="str">
        <f>IFERROR(VLOOKUP(C2001,'CEDARS School FRPL'!$C$4:$H$20003, 6, FALSE), "No")</f>
        <v>No</v>
      </c>
      <c r="L2001" s="94">
        <f>IFERROR(VLOOKUP($C2001,'CEDARS School FRPL'!$C$4:$G$20003,3,FALSE),"NO Enroll Rprtd")</f>
        <v>0.2747</v>
      </c>
      <c r="N2001" s="167"/>
      <c r="O2001" s="136"/>
    </row>
    <row r="2002" spans="1:15">
      <c r="A2002" s="77" t="s">
        <v>2339</v>
      </c>
      <c r="B2002" s="77" t="s">
        <v>2841</v>
      </c>
      <c r="C2002" s="3">
        <v>4541</v>
      </c>
      <c r="D2002" s="74" t="s">
        <v>1330</v>
      </c>
      <c r="E2002" s="100">
        <v>431.95</v>
      </c>
      <c r="F2002" s="100">
        <v>0</v>
      </c>
      <c r="G2002" s="100">
        <v>0</v>
      </c>
      <c r="H2002" s="100">
        <v>0</v>
      </c>
      <c r="I2002" s="100">
        <v>0</v>
      </c>
      <c r="J2002" s="130">
        <v>431.95</v>
      </c>
      <c r="K2002" s="135" t="str">
        <f>IFERROR(VLOOKUP(C2002,'CEDARS School FRPL'!$C$4:$H$20003, 6, FALSE), "No")</f>
        <v>Yes</v>
      </c>
      <c r="L2002" s="94">
        <f>IFERROR(VLOOKUP($C2002,'CEDARS School FRPL'!$C$4:$G$20003,3,FALSE),"NO Enroll Rprtd")</f>
        <v>0.54669999999999996</v>
      </c>
      <c r="N2002" s="167"/>
      <c r="O2002" s="136"/>
    </row>
    <row r="2003" spans="1:15">
      <c r="A2003" s="77" t="s">
        <v>2339</v>
      </c>
      <c r="B2003" s="77" t="s">
        <v>2841</v>
      </c>
      <c r="C2003" s="3">
        <v>4585</v>
      </c>
      <c r="D2003" s="74" t="s">
        <v>1331</v>
      </c>
      <c r="E2003" s="100">
        <v>1496.23</v>
      </c>
      <c r="F2003" s="100">
        <v>0</v>
      </c>
      <c r="G2003" s="100">
        <v>191.76</v>
      </c>
      <c r="H2003" s="100">
        <v>0</v>
      </c>
      <c r="I2003" s="100">
        <v>0</v>
      </c>
      <c r="J2003" s="130">
        <v>1687.99</v>
      </c>
      <c r="K2003" s="135" t="str">
        <f>IFERROR(VLOOKUP(C2003,'CEDARS School FRPL'!$C$4:$H$20003, 6, FALSE), "No")</f>
        <v>No</v>
      </c>
      <c r="L2003" s="94">
        <f>IFERROR(VLOOKUP($C2003,'CEDARS School FRPL'!$C$4:$G$20003,3,FALSE),"NO Enroll Rprtd")</f>
        <v>0.2923</v>
      </c>
      <c r="N2003" s="167"/>
      <c r="O2003" s="136"/>
    </row>
    <row r="2004" spans="1:15">
      <c r="A2004" s="77" t="s">
        <v>2339</v>
      </c>
      <c r="B2004" s="77" t="s">
        <v>2841</v>
      </c>
      <c r="C2004" s="3">
        <v>5524</v>
      </c>
      <c r="D2004" s="74" t="s">
        <v>3015</v>
      </c>
      <c r="E2004" s="100">
        <v>530.15</v>
      </c>
      <c r="F2004" s="100">
        <v>0</v>
      </c>
      <c r="G2004" s="100">
        <v>0</v>
      </c>
      <c r="H2004" s="100">
        <v>0</v>
      </c>
      <c r="I2004" s="100">
        <v>0</v>
      </c>
      <c r="J2004" s="130">
        <v>530.15</v>
      </c>
      <c r="K2004" s="135" t="str">
        <f>IFERROR(VLOOKUP(C2004,'CEDARS School FRPL'!$C$4:$H$20003, 6, FALSE), "No")</f>
        <v>No</v>
      </c>
      <c r="L2004" s="94">
        <f>IFERROR(VLOOKUP($C2004,'CEDARS School FRPL'!$C$4:$G$20003,3,FALSE),"NO Enroll Rprtd")</f>
        <v>0.13639999999999999</v>
      </c>
      <c r="N2004" s="167"/>
      <c r="O2004" s="136"/>
    </row>
    <row r="2005" spans="1:15">
      <c r="A2005" s="77" t="s">
        <v>2451</v>
      </c>
      <c r="B2005" s="77" t="s">
        <v>2842</v>
      </c>
      <c r="C2005" s="3">
        <v>2469</v>
      </c>
      <c r="D2005" s="74" t="s">
        <v>2114</v>
      </c>
      <c r="E2005" s="100">
        <v>395.33</v>
      </c>
      <c r="F2005" s="100">
        <v>0</v>
      </c>
      <c r="G2005" s="100">
        <v>0</v>
      </c>
      <c r="H2005" s="100">
        <v>0</v>
      </c>
      <c r="I2005" s="100">
        <v>0</v>
      </c>
      <c r="J2005" s="130">
        <v>395.33</v>
      </c>
      <c r="K2005" s="135" t="str">
        <f>IFERROR(VLOOKUP(C2005,'CEDARS School FRPL'!$C$4:$H$20003, 6, FALSE), "No")</f>
        <v>Yes</v>
      </c>
      <c r="L2005" s="94">
        <f>IFERROR(VLOOKUP($C2005,'CEDARS School FRPL'!$C$4:$G$20003,3,FALSE),"NO Enroll Rprtd")</f>
        <v>0.87180000000000002</v>
      </c>
      <c r="N2005" s="167"/>
      <c r="O2005" s="136"/>
    </row>
    <row r="2006" spans="1:15">
      <c r="A2006" s="77" t="s">
        <v>2451</v>
      </c>
      <c r="B2006" s="77" t="s">
        <v>2842</v>
      </c>
      <c r="C2006" s="3">
        <v>2717</v>
      </c>
      <c r="D2006" s="74" t="s">
        <v>182</v>
      </c>
      <c r="E2006" s="100">
        <v>599.89</v>
      </c>
      <c r="F2006" s="100">
        <v>0</v>
      </c>
      <c r="G2006" s="100">
        <v>0</v>
      </c>
      <c r="H2006" s="100">
        <v>0</v>
      </c>
      <c r="I2006" s="100">
        <v>0</v>
      </c>
      <c r="J2006" s="130">
        <v>599.89</v>
      </c>
      <c r="K2006" s="135" t="str">
        <f>IFERROR(VLOOKUP(C2006,'CEDARS School FRPL'!$C$4:$H$20003, 6, FALSE), "No")</f>
        <v>Yes</v>
      </c>
      <c r="L2006" s="94">
        <f>IFERROR(VLOOKUP($C2006,'CEDARS School FRPL'!$C$4:$G$20003,3,FALSE),"NO Enroll Rprtd")</f>
        <v>0.80620000000000003</v>
      </c>
      <c r="N2006" s="167"/>
      <c r="O2006" s="136"/>
    </row>
    <row r="2007" spans="1:15">
      <c r="A2007" s="77" t="s">
        <v>2451</v>
      </c>
      <c r="B2007" s="77" t="s">
        <v>2842</v>
      </c>
      <c r="C2007" s="3">
        <v>2959</v>
      </c>
      <c r="D2007" s="74" t="s">
        <v>2115</v>
      </c>
      <c r="E2007" s="100">
        <v>1918.95</v>
      </c>
      <c r="F2007" s="100">
        <v>0</v>
      </c>
      <c r="G2007" s="100">
        <v>136.27000000000001</v>
      </c>
      <c r="H2007" s="100">
        <v>0</v>
      </c>
      <c r="I2007" s="100">
        <v>0</v>
      </c>
      <c r="J2007" s="130">
        <v>2055.2200000000003</v>
      </c>
      <c r="K2007" s="135" t="str">
        <f>IFERROR(VLOOKUP(C2007,'CEDARS School FRPL'!$C$4:$H$20003, 6, FALSE), "No")</f>
        <v>Yes</v>
      </c>
      <c r="L2007" s="94">
        <f>IFERROR(VLOOKUP($C2007,'CEDARS School FRPL'!$C$4:$G$20003,3,FALSE),"NO Enroll Rprtd")</f>
        <v>0.80840000000000001</v>
      </c>
      <c r="N2007" s="167"/>
      <c r="O2007" s="136"/>
    </row>
    <row r="2008" spans="1:15">
      <c r="A2008" s="77" t="s">
        <v>2451</v>
      </c>
      <c r="B2008" s="77" t="s">
        <v>2842</v>
      </c>
      <c r="C2008" s="3">
        <v>3313</v>
      </c>
      <c r="D2008" s="74" t="s">
        <v>2116</v>
      </c>
      <c r="E2008" s="100">
        <v>817.27</v>
      </c>
      <c r="F2008" s="100">
        <v>0</v>
      </c>
      <c r="G2008" s="100">
        <v>0</v>
      </c>
      <c r="H2008" s="100">
        <v>0</v>
      </c>
      <c r="I2008" s="100">
        <v>0</v>
      </c>
      <c r="J2008" s="130">
        <v>817.27</v>
      </c>
      <c r="K2008" s="135" t="str">
        <f>IFERROR(VLOOKUP(C2008,'CEDARS School FRPL'!$C$4:$H$20003, 6, FALSE), "No")</f>
        <v>Yes</v>
      </c>
      <c r="L2008" s="94">
        <f>IFERROR(VLOOKUP($C2008,'CEDARS School FRPL'!$C$4:$G$20003,3,FALSE),"NO Enroll Rprtd")</f>
        <v>0.80349999999999999</v>
      </c>
      <c r="N2008" s="167"/>
      <c r="O2008" s="136"/>
    </row>
    <row r="2009" spans="1:15">
      <c r="A2009" s="77" t="s">
        <v>2451</v>
      </c>
      <c r="B2009" s="77" t="s">
        <v>2842</v>
      </c>
      <c r="C2009" s="3">
        <v>4000</v>
      </c>
      <c r="D2009" s="74" t="s">
        <v>2117</v>
      </c>
      <c r="E2009" s="100">
        <v>572.22</v>
      </c>
      <c r="F2009" s="100">
        <v>0</v>
      </c>
      <c r="G2009" s="100">
        <v>0</v>
      </c>
      <c r="H2009" s="100">
        <v>0</v>
      </c>
      <c r="I2009" s="100">
        <v>0</v>
      </c>
      <c r="J2009" s="130">
        <v>572.22</v>
      </c>
      <c r="K2009" s="135" t="str">
        <f>IFERROR(VLOOKUP(C2009,'CEDARS School FRPL'!$C$4:$H$20003, 6, FALSE), "No")</f>
        <v>Yes</v>
      </c>
      <c r="L2009" s="94">
        <f>IFERROR(VLOOKUP($C2009,'CEDARS School FRPL'!$C$4:$G$20003,3,FALSE),"NO Enroll Rprtd")</f>
        <v>0.83620000000000005</v>
      </c>
      <c r="N2009" s="167"/>
      <c r="O2009" s="136"/>
    </row>
    <row r="2010" spans="1:15">
      <c r="A2010" s="77" t="s">
        <v>2451</v>
      </c>
      <c r="B2010" s="77" t="s">
        <v>2842</v>
      </c>
      <c r="C2010" s="3">
        <v>4497</v>
      </c>
      <c r="D2010" s="74" t="s">
        <v>238</v>
      </c>
      <c r="E2010" s="100">
        <v>582.66999999999996</v>
      </c>
      <c r="F2010" s="100">
        <v>0</v>
      </c>
      <c r="G2010" s="100">
        <v>0</v>
      </c>
      <c r="H2010" s="100">
        <v>0</v>
      </c>
      <c r="I2010" s="100">
        <v>0</v>
      </c>
      <c r="J2010" s="130">
        <v>582.66999999999996</v>
      </c>
      <c r="K2010" s="135" t="str">
        <f>IFERROR(VLOOKUP(C2010,'CEDARS School FRPL'!$C$4:$H$20003, 6, FALSE), "No")</f>
        <v>Yes</v>
      </c>
      <c r="L2010" s="94">
        <f>IFERROR(VLOOKUP($C2010,'CEDARS School FRPL'!$C$4:$G$20003,3,FALSE),"NO Enroll Rprtd")</f>
        <v>0.80710000000000004</v>
      </c>
      <c r="N2010" s="167"/>
      <c r="O2010" s="136"/>
    </row>
    <row r="2011" spans="1:15">
      <c r="A2011" s="77" t="s">
        <v>2451</v>
      </c>
      <c r="B2011" s="77" t="s">
        <v>2842</v>
      </c>
      <c r="C2011" s="3">
        <v>5049</v>
      </c>
      <c r="D2011" s="74" t="s">
        <v>2118</v>
      </c>
      <c r="E2011" s="100">
        <v>548.36</v>
      </c>
      <c r="F2011" s="100">
        <v>0</v>
      </c>
      <c r="G2011" s="100">
        <v>0</v>
      </c>
      <c r="H2011" s="100">
        <v>0</v>
      </c>
      <c r="I2011" s="100">
        <v>0</v>
      </c>
      <c r="J2011" s="130">
        <v>548.36</v>
      </c>
      <c r="K2011" s="135" t="str">
        <f>IFERROR(VLOOKUP(C2011,'CEDARS School FRPL'!$C$4:$H$20003, 6, FALSE), "No")</f>
        <v>Yes</v>
      </c>
      <c r="L2011" s="94">
        <f>IFERROR(VLOOKUP($C2011,'CEDARS School FRPL'!$C$4:$G$20003,3,FALSE),"NO Enroll Rprtd")</f>
        <v>0.85409999999999997</v>
      </c>
      <c r="N2011" s="167"/>
      <c r="O2011" s="136"/>
    </row>
    <row r="2012" spans="1:15">
      <c r="A2012" s="77" t="s">
        <v>2451</v>
      </c>
      <c r="B2012" s="77" t="s">
        <v>2842</v>
      </c>
      <c r="C2012" s="3">
        <v>5137</v>
      </c>
      <c r="D2012" s="74" t="s">
        <v>2119</v>
      </c>
      <c r="E2012" s="100">
        <v>385.74</v>
      </c>
      <c r="F2012" s="100">
        <v>29.89</v>
      </c>
      <c r="G2012" s="100">
        <v>0</v>
      </c>
      <c r="H2012" s="100">
        <v>0</v>
      </c>
      <c r="I2012" s="100">
        <v>0</v>
      </c>
      <c r="J2012" s="130">
        <v>415.63</v>
      </c>
      <c r="K2012" s="135" t="str">
        <f>IFERROR(VLOOKUP(C2012,'CEDARS School FRPL'!$C$4:$H$20003, 6, FALSE), "No")</f>
        <v>Yes</v>
      </c>
      <c r="L2012" s="94">
        <f>IFERROR(VLOOKUP($C2012,'CEDARS School FRPL'!$C$4:$G$20003,3,FALSE),"NO Enroll Rprtd")</f>
        <v>0.8024</v>
      </c>
      <c r="N2012" s="167"/>
      <c r="O2012" s="136"/>
    </row>
    <row r="2013" spans="1:15">
      <c r="A2013" s="77" t="s">
        <v>2451</v>
      </c>
      <c r="B2013" s="77" t="s">
        <v>2842</v>
      </c>
      <c r="C2013" s="3">
        <v>5352</v>
      </c>
      <c r="D2013" s="74" t="s">
        <v>2120</v>
      </c>
      <c r="E2013" s="100">
        <v>0</v>
      </c>
      <c r="F2013" s="100">
        <v>0</v>
      </c>
      <c r="G2013" s="100">
        <v>0</v>
      </c>
      <c r="H2013" s="100">
        <v>3.56</v>
      </c>
      <c r="I2013" s="100">
        <v>0</v>
      </c>
      <c r="J2013" s="130">
        <v>3.56</v>
      </c>
      <c r="K2013" s="135" t="str">
        <f>IFERROR(VLOOKUP(C2013,'CEDARS School FRPL'!$C$4:$H$20003, 6, FALSE), "No")</f>
        <v>Yes</v>
      </c>
      <c r="L2013" s="94">
        <f>IFERROR(VLOOKUP($C2013,'CEDARS School FRPL'!$C$4:$G$20003,3,FALSE),"NO Enroll Rprtd")</f>
        <v>1</v>
      </c>
      <c r="N2013" s="167"/>
      <c r="O2013" s="136"/>
    </row>
    <row r="2014" spans="1:15">
      <c r="A2014" s="77" t="s">
        <v>2272</v>
      </c>
      <c r="B2014" s="77" t="s">
        <v>2843</v>
      </c>
      <c r="C2014" s="3">
        <v>5319</v>
      </c>
      <c r="D2014" s="74" t="s">
        <v>1057</v>
      </c>
      <c r="E2014" s="100">
        <v>75.599999999999994</v>
      </c>
      <c r="F2014" s="100">
        <v>0</v>
      </c>
      <c r="G2014" s="100">
        <v>0.38</v>
      </c>
      <c r="H2014" s="100">
        <v>0</v>
      </c>
      <c r="I2014" s="100">
        <v>0</v>
      </c>
      <c r="J2014" s="130">
        <v>75.97999999999999</v>
      </c>
      <c r="K2014" s="135" t="str">
        <f>IFERROR(VLOOKUP(C2014,'CEDARS School FRPL'!$C$4:$H$20003, 6, FALSE), "No")</f>
        <v>Yes</v>
      </c>
      <c r="L2014" s="94">
        <f>IFERROR(VLOOKUP($C2014,'CEDARS School FRPL'!$C$4:$G$20003,3,FALSE),"NO Enroll Rprtd")</f>
        <v>0.65759999999999996</v>
      </c>
      <c r="N2014" s="167"/>
      <c r="O2014" s="136"/>
    </row>
    <row r="2015" spans="1:15">
      <c r="A2015" t="s">
        <v>2336</v>
      </c>
      <c r="B2015" s="77" t="s">
        <v>2844</v>
      </c>
      <c r="C2015" s="3">
        <v>1514</v>
      </c>
      <c r="D2015" s="74" t="s">
        <v>3101</v>
      </c>
      <c r="E2015" s="100">
        <v>7.38</v>
      </c>
      <c r="F2015" s="100">
        <v>0</v>
      </c>
      <c r="G2015" s="100">
        <v>0</v>
      </c>
      <c r="H2015" s="100">
        <v>0</v>
      </c>
      <c r="I2015" s="100">
        <v>0</v>
      </c>
      <c r="J2015" s="130">
        <v>7.38</v>
      </c>
      <c r="K2015" s="135" t="str">
        <f>IFERROR(VLOOKUP(C2015,'CEDARS School FRPL'!$C$4:$H$20003, 6, FALSE), "No")</f>
        <v>No</v>
      </c>
      <c r="L2015" s="94" t="str">
        <f>IFERROR(VLOOKUP($C2015,'CEDARS School FRPL'!$C$4:$G$20003,3,FALSE),"NO Enroll Rprtd")</f>
        <v>NO Enroll Rprtd</v>
      </c>
      <c r="N2015" s="167"/>
      <c r="O2015" s="136"/>
    </row>
    <row r="2016" spans="1:15">
      <c r="A2016" s="77" t="s">
        <v>2336</v>
      </c>
      <c r="B2016" s="77" t="s">
        <v>2844</v>
      </c>
      <c r="C2016" s="3">
        <v>1585</v>
      </c>
      <c r="D2016" s="74" t="s">
        <v>2537</v>
      </c>
      <c r="E2016" s="100">
        <v>52.57</v>
      </c>
      <c r="F2016" s="100">
        <v>0</v>
      </c>
      <c r="G2016" s="100">
        <v>0</v>
      </c>
      <c r="H2016" s="100">
        <v>0</v>
      </c>
      <c r="I2016" s="100">
        <v>0</v>
      </c>
      <c r="J2016" s="130">
        <v>52.57</v>
      </c>
      <c r="K2016" s="135" t="str">
        <f>IFERROR(VLOOKUP(C2016,'CEDARS School FRPL'!$C$4:$H$20003, 6, FALSE), "No")</f>
        <v>No</v>
      </c>
      <c r="L2016" s="94">
        <f>IFERROR(VLOOKUP($C2016,'CEDARS School FRPL'!$C$4:$G$20003,3,FALSE),"NO Enroll Rprtd")</f>
        <v>0.40860000000000002</v>
      </c>
      <c r="N2016" s="167"/>
      <c r="O2016" s="136"/>
    </row>
    <row r="2017" spans="1:15">
      <c r="A2017" s="77" t="s">
        <v>2336</v>
      </c>
      <c r="B2017" s="77" t="s">
        <v>2844</v>
      </c>
      <c r="C2017" s="3">
        <v>1860</v>
      </c>
      <c r="D2017" s="74" t="s">
        <v>1301</v>
      </c>
      <c r="E2017" s="100">
        <v>614.61</v>
      </c>
      <c r="F2017" s="100">
        <v>0</v>
      </c>
      <c r="G2017" s="100">
        <v>15.78</v>
      </c>
      <c r="H2017" s="100">
        <v>0</v>
      </c>
      <c r="I2017" s="100">
        <v>0</v>
      </c>
      <c r="J2017" s="130">
        <v>630.39</v>
      </c>
      <c r="K2017" s="135" t="str">
        <f>IFERROR(VLOOKUP(C2017,'CEDARS School FRPL'!$C$4:$H$20003, 6, FALSE), "No")</f>
        <v>No</v>
      </c>
      <c r="L2017" s="94">
        <f>IFERROR(VLOOKUP($C2017,'CEDARS School FRPL'!$C$4:$G$20003,3,FALSE),"NO Enroll Rprtd")</f>
        <v>0.47970000000000002</v>
      </c>
      <c r="N2017" s="167"/>
      <c r="O2017" s="136"/>
    </row>
    <row r="2018" spans="1:15">
      <c r="A2018" s="77" t="s">
        <v>2336</v>
      </c>
      <c r="B2018" s="77" t="s">
        <v>2844</v>
      </c>
      <c r="C2018" s="3">
        <v>2036</v>
      </c>
      <c r="D2018" s="74" t="s">
        <v>3239</v>
      </c>
      <c r="E2018" s="100">
        <v>262.67</v>
      </c>
      <c r="F2018" s="100">
        <v>18.670000000000002</v>
      </c>
      <c r="G2018" s="100">
        <v>0</v>
      </c>
      <c r="H2018" s="100">
        <v>0</v>
      </c>
      <c r="I2018" s="100">
        <v>0</v>
      </c>
      <c r="J2018" s="130">
        <v>281.34000000000003</v>
      </c>
      <c r="K2018" s="135" t="str">
        <f>IFERROR(VLOOKUP(C2018,'CEDARS School FRPL'!$C$4:$H$20003, 6, FALSE), "No")</f>
        <v>Yes</v>
      </c>
      <c r="L2018" s="94">
        <f>IFERROR(VLOOKUP($C2018,'CEDARS School FRPL'!$C$4:$G$20003,3,FALSE),"NO Enroll Rprtd")</f>
        <v>0.68289999999999995</v>
      </c>
      <c r="N2018" s="167"/>
      <c r="O2018" s="136"/>
    </row>
    <row r="2019" spans="1:15">
      <c r="A2019" s="77" t="s">
        <v>2336</v>
      </c>
      <c r="B2019" s="77" t="s">
        <v>2844</v>
      </c>
      <c r="C2019" s="3">
        <v>2083</v>
      </c>
      <c r="D2019" s="74" t="s">
        <v>40</v>
      </c>
      <c r="E2019" s="100">
        <v>342</v>
      </c>
      <c r="F2019" s="100">
        <v>19.78</v>
      </c>
      <c r="G2019" s="100">
        <v>0</v>
      </c>
      <c r="H2019" s="100">
        <v>0</v>
      </c>
      <c r="I2019" s="100">
        <v>0</v>
      </c>
      <c r="J2019" s="130">
        <v>361.78</v>
      </c>
      <c r="K2019" s="135" t="str">
        <f>IFERROR(VLOOKUP(C2019,'CEDARS School FRPL'!$C$4:$H$20003, 6, FALSE), "No")</f>
        <v>No</v>
      </c>
      <c r="L2019" s="94">
        <f>IFERROR(VLOOKUP($C2019,'CEDARS School FRPL'!$C$4:$G$20003,3,FALSE),"NO Enroll Rprtd")</f>
        <v>0.19450000000000001</v>
      </c>
      <c r="N2019" s="167"/>
      <c r="O2019" s="136"/>
    </row>
    <row r="2020" spans="1:15">
      <c r="A2020" s="77" t="s">
        <v>2336</v>
      </c>
      <c r="B2020" s="77" t="s">
        <v>2844</v>
      </c>
      <c r="C2020" s="3">
        <v>2084</v>
      </c>
      <c r="D2020" s="74" t="s">
        <v>3251</v>
      </c>
      <c r="E2020" s="100">
        <v>1533.01</v>
      </c>
      <c r="F2020" s="100">
        <v>0</v>
      </c>
      <c r="G2020" s="100">
        <v>106.11</v>
      </c>
      <c r="H2020" s="100">
        <v>0</v>
      </c>
      <c r="I2020" s="100">
        <v>0</v>
      </c>
      <c r="J2020" s="130">
        <v>1639.12</v>
      </c>
      <c r="K2020" s="135" t="str">
        <f>IFERROR(VLOOKUP(C2020,'CEDARS School FRPL'!$C$4:$H$20003, 6, FALSE), "No")</f>
        <v>No</v>
      </c>
      <c r="L2020" s="94">
        <f>IFERROR(VLOOKUP($C2020,'CEDARS School FRPL'!$C$4:$G$20003,3,FALSE),"NO Enroll Rprtd")</f>
        <v>0.35659999999999997</v>
      </c>
      <c r="N2020" s="167"/>
      <c r="O2020" s="136"/>
    </row>
    <row r="2021" spans="1:15">
      <c r="A2021" s="77" t="s">
        <v>2336</v>
      </c>
      <c r="B2021" s="77" t="s">
        <v>2844</v>
      </c>
      <c r="C2021" s="3">
        <v>2094</v>
      </c>
      <c r="D2021" s="74" t="s">
        <v>3219</v>
      </c>
      <c r="E2021" s="100">
        <v>408.56</v>
      </c>
      <c r="F2021" s="100">
        <v>19.16</v>
      </c>
      <c r="G2021" s="100">
        <v>0</v>
      </c>
      <c r="H2021" s="100">
        <v>0</v>
      </c>
      <c r="I2021" s="100">
        <v>0</v>
      </c>
      <c r="J2021" s="130">
        <v>427.72</v>
      </c>
      <c r="K2021" s="135" t="str">
        <f>IFERROR(VLOOKUP(C2021,'CEDARS School FRPL'!$C$4:$H$20003, 6, FALSE), "No")</f>
        <v>Yes</v>
      </c>
      <c r="L2021" s="94">
        <f>IFERROR(VLOOKUP($C2021,'CEDARS School FRPL'!$C$4:$G$20003,3,FALSE),"NO Enroll Rprtd")</f>
        <v>0.67100000000000004</v>
      </c>
      <c r="N2021" s="167"/>
      <c r="O2021" s="136"/>
    </row>
    <row r="2022" spans="1:15">
      <c r="A2022" s="77" t="s">
        <v>2336</v>
      </c>
      <c r="B2022" s="77" t="s">
        <v>2844</v>
      </c>
      <c r="C2022" s="3">
        <v>2103</v>
      </c>
      <c r="D2022" s="74" t="s">
        <v>3238</v>
      </c>
      <c r="E2022" s="100">
        <v>304.26</v>
      </c>
      <c r="F2022" s="100">
        <v>19.22</v>
      </c>
      <c r="G2022" s="100">
        <v>0</v>
      </c>
      <c r="H2022" s="100">
        <v>0</v>
      </c>
      <c r="I2022" s="100">
        <v>0</v>
      </c>
      <c r="J2022" s="130">
        <v>323.48</v>
      </c>
      <c r="K2022" s="135" t="str">
        <f>IFERROR(VLOOKUP(C2022,'CEDARS School FRPL'!$C$4:$H$20003, 6, FALSE), "No")</f>
        <v>No</v>
      </c>
      <c r="L2022" s="94">
        <f>IFERROR(VLOOKUP($C2022,'CEDARS School FRPL'!$C$4:$G$20003,3,FALSE),"NO Enroll Rprtd")</f>
        <v>0.34789999999999999</v>
      </c>
      <c r="N2022" s="167"/>
      <c r="O2022" s="136"/>
    </row>
    <row r="2023" spans="1:15">
      <c r="A2023" s="77" t="s">
        <v>2336</v>
      </c>
      <c r="B2023" s="77" t="s">
        <v>2844</v>
      </c>
      <c r="C2023" s="3">
        <v>2148</v>
      </c>
      <c r="D2023" s="74" t="s">
        <v>3232</v>
      </c>
      <c r="E2023" s="100">
        <v>200.56</v>
      </c>
      <c r="F2023" s="100">
        <v>11.33</v>
      </c>
      <c r="G2023" s="100">
        <v>0</v>
      </c>
      <c r="H2023" s="100">
        <v>0</v>
      </c>
      <c r="I2023" s="100">
        <v>0</v>
      </c>
      <c r="J2023" s="130">
        <v>211.89000000000001</v>
      </c>
      <c r="K2023" s="135" t="str">
        <f>IFERROR(VLOOKUP(C2023,'CEDARS School FRPL'!$C$4:$H$20003, 6, FALSE), "No")</f>
        <v>Yes</v>
      </c>
      <c r="L2023" s="94">
        <f>IFERROR(VLOOKUP($C2023,'CEDARS School FRPL'!$C$4:$G$20003,3,FALSE),"NO Enroll Rprtd")</f>
        <v>0.6018</v>
      </c>
      <c r="N2023" s="167"/>
      <c r="O2023" s="136"/>
    </row>
    <row r="2024" spans="1:15">
      <c r="A2024" s="77" t="s">
        <v>2336</v>
      </c>
      <c r="B2024" s="77" t="s">
        <v>2844</v>
      </c>
      <c r="C2024" s="3">
        <v>2167</v>
      </c>
      <c r="D2024" s="74" t="s">
        <v>3230</v>
      </c>
      <c r="E2024" s="100">
        <v>257.44</v>
      </c>
      <c r="F2024" s="100">
        <v>18.559999999999999</v>
      </c>
      <c r="G2024" s="100">
        <v>0</v>
      </c>
      <c r="H2024" s="100">
        <v>0</v>
      </c>
      <c r="I2024" s="100">
        <v>0</v>
      </c>
      <c r="J2024" s="130">
        <v>276</v>
      </c>
      <c r="K2024" s="135" t="str">
        <f>IFERROR(VLOOKUP(C2024,'CEDARS School FRPL'!$C$4:$H$20003, 6, FALSE), "No")</f>
        <v>Yes</v>
      </c>
      <c r="L2024" s="94">
        <f>IFERROR(VLOOKUP($C2024,'CEDARS School FRPL'!$C$4:$G$20003,3,FALSE),"NO Enroll Rprtd")</f>
        <v>0.64080000000000004</v>
      </c>
      <c r="N2024" s="167"/>
      <c r="O2024" s="136"/>
    </row>
    <row r="2025" spans="1:15">
      <c r="A2025" s="77" t="s">
        <v>2336</v>
      </c>
      <c r="B2025" s="77" t="s">
        <v>2844</v>
      </c>
      <c r="C2025" s="3">
        <v>2168</v>
      </c>
      <c r="D2025" s="74" t="s">
        <v>3249</v>
      </c>
      <c r="E2025" s="100">
        <v>462.11</v>
      </c>
      <c r="F2025" s="100">
        <v>18.78</v>
      </c>
      <c r="G2025" s="100">
        <v>0</v>
      </c>
      <c r="H2025" s="100">
        <v>0</v>
      </c>
      <c r="I2025" s="100">
        <v>0</v>
      </c>
      <c r="J2025" s="130">
        <v>480.89</v>
      </c>
      <c r="K2025" s="135" t="str">
        <f>IFERROR(VLOOKUP(C2025,'CEDARS School FRPL'!$C$4:$H$20003, 6, FALSE), "No")</f>
        <v>Yes</v>
      </c>
      <c r="L2025" s="94">
        <f>IFERROR(VLOOKUP($C2025,'CEDARS School FRPL'!$C$4:$G$20003,3,FALSE),"NO Enroll Rprtd")</f>
        <v>0.65280000000000005</v>
      </c>
      <c r="N2025" s="167"/>
      <c r="O2025" s="136"/>
    </row>
    <row r="2026" spans="1:15">
      <c r="A2026" s="77" t="s">
        <v>2336</v>
      </c>
      <c r="B2026" s="77" t="s">
        <v>2844</v>
      </c>
      <c r="C2026" s="3">
        <v>2169</v>
      </c>
      <c r="D2026" s="74" t="s">
        <v>3247</v>
      </c>
      <c r="E2026" s="100">
        <v>284.69</v>
      </c>
      <c r="F2026" s="100">
        <v>18.559999999999999</v>
      </c>
      <c r="G2026" s="100">
        <v>0</v>
      </c>
      <c r="H2026" s="100">
        <v>0</v>
      </c>
      <c r="I2026" s="100">
        <v>0</v>
      </c>
      <c r="J2026" s="130">
        <v>303.25</v>
      </c>
      <c r="K2026" s="135" t="str">
        <f>IFERROR(VLOOKUP(C2026,'CEDARS School FRPL'!$C$4:$H$20003, 6, FALSE), "No")</f>
        <v>No</v>
      </c>
      <c r="L2026" s="94">
        <f>IFERROR(VLOOKUP($C2026,'CEDARS School FRPL'!$C$4:$G$20003,3,FALSE),"NO Enroll Rprtd")</f>
        <v>0.30220000000000002</v>
      </c>
      <c r="N2026" s="167"/>
      <c r="O2026" s="136"/>
    </row>
    <row r="2027" spans="1:15">
      <c r="A2027" s="77" t="s">
        <v>2336</v>
      </c>
      <c r="B2027" s="77" t="s">
        <v>2844</v>
      </c>
      <c r="C2027" s="3">
        <v>2215</v>
      </c>
      <c r="D2027" s="74" t="s">
        <v>140</v>
      </c>
      <c r="E2027" s="100">
        <v>1450.3</v>
      </c>
      <c r="F2027" s="100">
        <v>0</v>
      </c>
      <c r="G2027" s="100">
        <v>54.66</v>
      </c>
      <c r="H2027" s="100">
        <v>0</v>
      </c>
      <c r="I2027" s="100">
        <v>0</v>
      </c>
      <c r="J2027" s="130">
        <v>1504.96</v>
      </c>
      <c r="K2027" s="135" t="str">
        <f>IFERROR(VLOOKUP(C2027,'CEDARS School FRPL'!$C$4:$H$20003, 6, FALSE), "No")</f>
        <v>Yes</v>
      </c>
      <c r="L2027" s="94">
        <f>IFERROR(VLOOKUP($C2027,'CEDARS School FRPL'!$C$4:$G$20003,3,FALSE),"NO Enroll Rprtd")</f>
        <v>0.7288</v>
      </c>
      <c r="N2027" s="167"/>
      <c r="O2027" s="136"/>
    </row>
    <row r="2028" spans="1:15">
      <c r="A2028" s="77" t="s">
        <v>2336</v>
      </c>
      <c r="B2028" s="77" t="s">
        <v>2844</v>
      </c>
      <c r="C2028" s="3">
        <v>2247</v>
      </c>
      <c r="D2028" s="74" t="s">
        <v>3246</v>
      </c>
      <c r="E2028" s="100">
        <v>368.89</v>
      </c>
      <c r="F2028" s="100">
        <v>20</v>
      </c>
      <c r="G2028" s="100">
        <v>0</v>
      </c>
      <c r="H2028" s="100">
        <v>0</v>
      </c>
      <c r="I2028" s="100">
        <v>0</v>
      </c>
      <c r="J2028" s="130">
        <v>388.89</v>
      </c>
      <c r="K2028" s="135" t="str">
        <f>IFERROR(VLOOKUP(C2028,'CEDARS School FRPL'!$C$4:$H$20003, 6, FALSE), "No")</f>
        <v>Yes</v>
      </c>
      <c r="L2028" s="94">
        <f>IFERROR(VLOOKUP($C2028,'CEDARS School FRPL'!$C$4:$G$20003,3,FALSE),"NO Enroll Rprtd")</f>
        <v>0.4849</v>
      </c>
      <c r="N2028" s="167"/>
      <c r="O2028" s="136"/>
    </row>
    <row r="2029" spans="1:15">
      <c r="A2029" s="77" t="s">
        <v>2336</v>
      </c>
      <c r="B2029" s="77" t="s">
        <v>2844</v>
      </c>
      <c r="C2029" s="3">
        <v>2252</v>
      </c>
      <c r="D2029" s="74" t="s">
        <v>3242</v>
      </c>
      <c r="E2029" s="100">
        <v>387.67</v>
      </c>
      <c r="F2029" s="100">
        <v>17.11</v>
      </c>
      <c r="G2029" s="100">
        <v>0</v>
      </c>
      <c r="H2029" s="100">
        <v>0</v>
      </c>
      <c r="I2029" s="100">
        <v>0</v>
      </c>
      <c r="J2029" s="130">
        <v>404.78000000000003</v>
      </c>
      <c r="K2029" s="135" t="str">
        <f>IFERROR(VLOOKUP(C2029,'CEDARS School FRPL'!$C$4:$H$20003, 6, FALSE), "No")</f>
        <v>Yes</v>
      </c>
      <c r="L2029" s="94">
        <f>IFERROR(VLOOKUP($C2029,'CEDARS School FRPL'!$C$4:$G$20003,3,FALSE),"NO Enroll Rprtd")</f>
        <v>0.70399999999999996</v>
      </c>
      <c r="N2029" s="167"/>
      <c r="O2029" s="136"/>
    </row>
    <row r="2030" spans="1:15">
      <c r="A2030" s="77" t="s">
        <v>2336</v>
      </c>
      <c r="B2030" s="77" t="s">
        <v>2844</v>
      </c>
      <c r="C2030" s="3">
        <v>2275</v>
      </c>
      <c r="D2030" s="74" t="s">
        <v>142</v>
      </c>
      <c r="E2030" s="100">
        <v>225.22</v>
      </c>
      <c r="F2030" s="100">
        <v>17.559999999999999</v>
      </c>
      <c r="G2030" s="100">
        <v>0</v>
      </c>
      <c r="H2030" s="100">
        <v>0</v>
      </c>
      <c r="I2030" s="100">
        <v>0</v>
      </c>
      <c r="J2030" s="130">
        <v>242.78</v>
      </c>
      <c r="K2030" s="135" t="str">
        <f>IFERROR(VLOOKUP(C2030,'CEDARS School FRPL'!$C$4:$H$20003, 6, FALSE), "No")</f>
        <v>Yes</v>
      </c>
      <c r="L2030" s="94">
        <f>IFERROR(VLOOKUP($C2030,'CEDARS School FRPL'!$C$4:$G$20003,3,FALSE),"NO Enroll Rprtd")</f>
        <v>0.74490000000000001</v>
      </c>
      <c r="N2030" s="167"/>
      <c r="O2030" s="136"/>
    </row>
    <row r="2031" spans="1:15">
      <c r="A2031" s="77" t="s">
        <v>2336</v>
      </c>
      <c r="B2031" s="77" t="s">
        <v>2844</v>
      </c>
      <c r="C2031" s="3">
        <v>2336</v>
      </c>
      <c r="D2031" s="74" t="s">
        <v>3241</v>
      </c>
      <c r="E2031" s="100">
        <v>325.89</v>
      </c>
      <c r="F2031" s="100">
        <v>19.670000000000002</v>
      </c>
      <c r="G2031" s="100">
        <v>0</v>
      </c>
      <c r="H2031" s="100">
        <v>0</v>
      </c>
      <c r="I2031" s="100">
        <v>0</v>
      </c>
      <c r="J2031" s="130">
        <v>345.56</v>
      </c>
      <c r="K2031" s="135" t="str">
        <f>IFERROR(VLOOKUP(C2031,'CEDARS School FRPL'!$C$4:$H$20003, 6, FALSE), "No")</f>
        <v>Yes</v>
      </c>
      <c r="L2031" s="94">
        <f>IFERROR(VLOOKUP($C2031,'CEDARS School FRPL'!$C$4:$G$20003,3,FALSE),"NO Enroll Rprtd")</f>
        <v>0.63009999999999999</v>
      </c>
      <c r="N2031" s="167"/>
      <c r="O2031" s="136"/>
    </row>
    <row r="2032" spans="1:15">
      <c r="A2032" s="77" t="s">
        <v>2336</v>
      </c>
      <c r="B2032" s="77" t="s">
        <v>2844</v>
      </c>
      <c r="C2032" s="3">
        <v>2338</v>
      </c>
      <c r="D2032" s="74" t="s">
        <v>3236</v>
      </c>
      <c r="E2032" s="100">
        <v>433.41</v>
      </c>
      <c r="F2032" s="100">
        <v>0</v>
      </c>
      <c r="G2032" s="100">
        <v>0</v>
      </c>
      <c r="H2032" s="100">
        <v>0</v>
      </c>
      <c r="I2032" s="100">
        <v>0</v>
      </c>
      <c r="J2032" s="130">
        <v>433.41</v>
      </c>
      <c r="K2032" s="135" t="str">
        <f>IFERROR(VLOOKUP(C2032,'CEDARS School FRPL'!$C$4:$H$20003, 6, FALSE), "No")</f>
        <v>Yes</v>
      </c>
      <c r="L2032" s="94">
        <f>IFERROR(VLOOKUP($C2032,'CEDARS School FRPL'!$C$4:$G$20003,3,FALSE),"NO Enroll Rprtd")</f>
        <v>0.60599999999999998</v>
      </c>
      <c r="N2032" s="167"/>
      <c r="O2032" s="136"/>
    </row>
    <row r="2033" spans="1:15">
      <c r="A2033" s="77" t="s">
        <v>2336</v>
      </c>
      <c r="B2033" s="77" t="s">
        <v>2844</v>
      </c>
      <c r="C2033" s="3">
        <v>2358</v>
      </c>
      <c r="D2033" s="74" t="s">
        <v>3252</v>
      </c>
      <c r="E2033" s="100">
        <v>273.22000000000003</v>
      </c>
      <c r="F2033" s="100">
        <v>17.11</v>
      </c>
      <c r="G2033" s="100">
        <v>0</v>
      </c>
      <c r="H2033" s="100">
        <v>0</v>
      </c>
      <c r="I2033" s="100">
        <v>0</v>
      </c>
      <c r="J2033" s="130">
        <v>290.33000000000004</v>
      </c>
      <c r="K2033" s="135" t="str">
        <f>IFERROR(VLOOKUP(C2033,'CEDARS School FRPL'!$C$4:$H$20003, 6, FALSE), "No")</f>
        <v>Yes</v>
      </c>
      <c r="L2033" s="94">
        <f>IFERROR(VLOOKUP($C2033,'CEDARS School FRPL'!$C$4:$G$20003,3,FALSE),"NO Enroll Rprtd")</f>
        <v>0.64900000000000002</v>
      </c>
      <c r="N2033" s="167"/>
      <c r="O2033" s="136"/>
    </row>
    <row r="2034" spans="1:15">
      <c r="A2034" s="77" t="s">
        <v>2336</v>
      </c>
      <c r="B2034" s="77" t="s">
        <v>2844</v>
      </c>
      <c r="C2034" s="3">
        <v>2359</v>
      </c>
      <c r="D2034" s="74" t="s">
        <v>3253</v>
      </c>
      <c r="E2034" s="100">
        <v>639.80999999999995</v>
      </c>
      <c r="F2034" s="100">
        <v>0</v>
      </c>
      <c r="G2034" s="100">
        <v>0</v>
      </c>
      <c r="H2034" s="100">
        <v>0</v>
      </c>
      <c r="I2034" s="100">
        <v>0</v>
      </c>
      <c r="J2034" s="130">
        <v>639.80999999999995</v>
      </c>
      <c r="K2034" s="135" t="str">
        <f>IFERROR(VLOOKUP(C2034,'CEDARS School FRPL'!$C$4:$H$20003, 6, FALSE), "No")</f>
        <v>Yes</v>
      </c>
      <c r="L2034" s="94">
        <f>IFERROR(VLOOKUP($C2034,'CEDARS School FRPL'!$C$4:$G$20003,3,FALSE),"NO Enroll Rprtd")</f>
        <v>0.69799999999999995</v>
      </c>
      <c r="N2034" s="167"/>
      <c r="O2034" s="136"/>
    </row>
    <row r="2035" spans="1:15">
      <c r="A2035" s="77" t="s">
        <v>2336</v>
      </c>
      <c r="B2035" s="77" t="s">
        <v>2844</v>
      </c>
      <c r="C2035" s="3">
        <v>2376</v>
      </c>
      <c r="D2035" s="74" t="s">
        <v>3244</v>
      </c>
      <c r="E2035" s="100">
        <v>640.33000000000004</v>
      </c>
      <c r="F2035" s="100">
        <v>0</v>
      </c>
      <c r="G2035" s="100">
        <v>0</v>
      </c>
      <c r="H2035" s="100">
        <v>0</v>
      </c>
      <c r="I2035" s="100">
        <v>0</v>
      </c>
      <c r="J2035" s="130">
        <v>640.33000000000004</v>
      </c>
      <c r="K2035" s="135" t="str">
        <f>IFERROR(VLOOKUP(C2035,'CEDARS School FRPL'!$C$4:$H$20003, 6, FALSE), "No")</f>
        <v>No</v>
      </c>
      <c r="L2035" s="94">
        <f>IFERROR(VLOOKUP($C2035,'CEDARS School FRPL'!$C$4:$G$20003,3,FALSE),"NO Enroll Rprtd")</f>
        <v>0.28739999999999999</v>
      </c>
      <c r="N2035" s="167"/>
      <c r="O2035" s="136"/>
    </row>
    <row r="2036" spans="1:15">
      <c r="A2036" s="77" t="s">
        <v>2336</v>
      </c>
      <c r="B2036" s="77" t="s">
        <v>2844</v>
      </c>
      <c r="C2036" s="3">
        <v>2377</v>
      </c>
      <c r="D2036" s="74" t="s">
        <v>3234</v>
      </c>
      <c r="E2036" s="100">
        <v>501.92</v>
      </c>
      <c r="F2036" s="100">
        <v>0</v>
      </c>
      <c r="G2036" s="100">
        <v>0</v>
      </c>
      <c r="H2036" s="100">
        <v>0</v>
      </c>
      <c r="I2036" s="100">
        <v>0</v>
      </c>
      <c r="J2036" s="130">
        <v>501.92</v>
      </c>
      <c r="K2036" s="135" t="str">
        <f>IFERROR(VLOOKUP(C2036,'CEDARS School FRPL'!$C$4:$H$20003, 6, FALSE), "No")</f>
        <v>Yes</v>
      </c>
      <c r="L2036" s="94">
        <f>IFERROR(VLOOKUP($C2036,'CEDARS School FRPL'!$C$4:$G$20003,3,FALSE),"NO Enroll Rprtd")</f>
        <v>0.75680000000000003</v>
      </c>
      <c r="N2036" s="167"/>
      <c r="O2036" s="136"/>
    </row>
    <row r="2037" spans="1:15">
      <c r="A2037" s="77" t="s">
        <v>2336</v>
      </c>
      <c r="B2037" s="77" t="s">
        <v>2844</v>
      </c>
      <c r="C2037" s="3">
        <v>2746</v>
      </c>
      <c r="D2037" s="74" t="s">
        <v>3233</v>
      </c>
      <c r="E2037" s="100">
        <v>466.11</v>
      </c>
      <c r="F2037" s="100">
        <v>45.11</v>
      </c>
      <c r="G2037" s="100">
        <v>0</v>
      </c>
      <c r="H2037" s="100">
        <v>0</v>
      </c>
      <c r="I2037" s="100">
        <v>0</v>
      </c>
      <c r="J2037" s="130">
        <v>511.22</v>
      </c>
      <c r="K2037" s="135" t="str">
        <f>IFERROR(VLOOKUP(C2037,'CEDARS School FRPL'!$C$4:$H$20003, 6, FALSE), "No")</f>
        <v>No</v>
      </c>
      <c r="L2037" s="94">
        <f>IFERROR(VLOOKUP($C2037,'CEDARS School FRPL'!$C$4:$G$20003,3,FALSE),"NO Enroll Rprtd")</f>
        <v>0.34079999999999999</v>
      </c>
      <c r="M2037" s="94"/>
      <c r="N2037" s="167"/>
      <c r="O2037" s="136"/>
    </row>
    <row r="2038" spans="1:15">
      <c r="A2038" s="77" t="s">
        <v>2336</v>
      </c>
      <c r="B2038" s="77" t="s">
        <v>2844</v>
      </c>
      <c r="C2038" s="3">
        <v>2747</v>
      </c>
      <c r="D2038" s="74" t="s">
        <v>3225</v>
      </c>
      <c r="E2038" s="100">
        <v>261.56</v>
      </c>
      <c r="F2038" s="100">
        <v>20</v>
      </c>
      <c r="G2038" s="100">
        <v>0</v>
      </c>
      <c r="H2038" s="100">
        <v>0</v>
      </c>
      <c r="I2038" s="100">
        <v>0</v>
      </c>
      <c r="J2038" s="130">
        <v>281.56</v>
      </c>
      <c r="K2038" s="135" t="str">
        <f>IFERROR(VLOOKUP(C2038,'CEDARS School FRPL'!$C$4:$H$20003, 6, FALSE), "No")</f>
        <v>No</v>
      </c>
      <c r="L2038" s="94">
        <f>IFERROR(VLOOKUP($C2038,'CEDARS School FRPL'!$C$4:$G$20003,3,FALSE),"NO Enroll Rprtd")</f>
        <v>0.46949999999999997</v>
      </c>
      <c r="N2038" s="167"/>
      <c r="O2038" s="136"/>
    </row>
    <row r="2039" spans="1:15">
      <c r="A2039" s="77" t="s">
        <v>2336</v>
      </c>
      <c r="B2039" s="77" t="s">
        <v>2844</v>
      </c>
      <c r="C2039" s="3">
        <v>2771</v>
      </c>
      <c r="D2039" s="74" t="s">
        <v>3240</v>
      </c>
      <c r="E2039" s="100">
        <v>332.89</v>
      </c>
      <c r="F2039" s="100">
        <v>18.22</v>
      </c>
      <c r="G2039" s="100">
        <v>0</v>
      </c>
      <c r="H2039" s="100">
        <v>0</v>
      </c>
      <c r="I2039" s="100">
        <v>0</v>
      </c>
      <c r="J2039" s="130">
        <v>351.11</v>
      </c>
      <c r="K2039" s="135" t="str">
        <f>IFERROR(VLOOKUP(C2039,'CEDARS School FRPL'!$C$4:$H$20003, 6, FALSE), "No")</f>
        <v>Yes</v>
      </c>
      <c r="L2039" s="94">
        <f>IFERROR(VLOOKUP($C2039,'CEDARS School FRPL'!$C$4:$G$20003,3,FALSE),"NO Enroll Rprtd")</f>
        <v>0.80759999999999998</v>
      </c>
      <c r="N2039" s="167"/>
      <c r="O2039" s="136"/>
    </row>
    <row r="2040" spans="1:15">
      <c r="A2040" s="77" t="s">
        <v>2336</v>
      </c>
      <c r="B2040" s="77" t="s">
        <v>2844</v>
      </c>
      <c r="C2040" s="3">
        <v>2772</v>
      </c>
      <c r="D2040" s="74" t="s">
        <v>3229</v>
      </c>
      <c r="E2040" s="100">
        <v>381.33</v>
      </c>
      <c r="F2040" s="100">
        <v>19.11</v>
      </c>
      <c r="G2040" s="100">
        <v>0</v>
      </c>
      <c r="H2040" s="100">
        <v>0</v>
      </c>
      <c r="I2040" s="100">
        <v>0</v>
      </c>
      <c r="J2040" s="130">
        <v>400.44</v>
      </c>
      <c r="K2040" s="135" t="str">
        <f>IFERROR(VLOOKUP(C2040,'CEDARS School FRPL'!$C$4:$H$20003, 6, FALSE), "No")</f>
        <v>Yes</v>
      </c>
      <c r="L2040" s="94">
        <f>IFERROR(VLOOKUP($C2040,'CEDARS School FRPL'!$C$4:$G$20003,3,FALSE),"NO Enroll Rprtd")</f>
        <v>0.62380000000000002</v>
      </c>
      <c r="N2040" s="167"/>
      <c r="O2040" s="136"/>
    </row>
    <row r="2041" spans="1:15">
      <c r="A2041" s="77" t="s">
        <v>2336</v>
      </c>
      <c r="B2041" s="77" t="s">
        <v>2844</v>
      </c>
      <c r="C2041" s="3">
        <v>2805</v>
      </c>
      <c r="D2041" s="74" t="s">
        <v>611</v>
      </c>
      <c r="E2041" s="100">
        <v>309.11</v>
      </c>
      <c r="F2041" s="100">
        <v>17.559999999999999</v>
      </c>
      <c r="G2041" s="100">
        <v>0</v>
      </c>
      <c r="H2041" s="100">
        <v>0</v>
      </c>
      <c r="I2041" s="100">
        <v>0</v>
      </c>
      <c r="J2041" s="130">
        <v>326.67</v>
      </c>
      <c r="K2041" s="135" t="str">
        <f>IFERROR(VLOOKUP(C2041,'CEDARS School FRPL'!$C$4:$H$20003, 6, FALSE), "No")</f>
        <v>No</v>
      </c>
      <c r="L2041" s="94">
        <f>IFERROR(VLOOKUP($C2041,'CEDARS School FRPL'!$C$4:$G$20003,3,FALSE),"NO Enroll Rprtd")</f>
        <v>0.2515</v>
      </c>
      <c r="N2041" s="167"/>
      <c r="O2041" s="136"/>
    </row>
    <row r="2042" spans="1:15">
      <c r="A2042" s="77" t="s">
        <v>2336</v>
      </c>
      <c r="B2042" s="77" t="s">
        <v>2844</v>
      </c>
      <c r="C2042" s="3">
        <v>2806</v>
      </c>
      <c r="D2042" s="74" t="s">
        <v>3248</v>
      </c>
      <c r="E2042" s="100">
        <v>373.11</v>
      </c>
      <c r="F2042" s="100">
        <v>17.78</v>
      </c>
      <c r="G2042" s="100">
        <v>0</v>
      </c>
      <c r="H2042" s="100">
        <v>0</v>
      </c>
      <c r="I2042" s="100">
        <v>0</v>
      </c>
      <c r="J2042" s="130">
        <v>390.89</v>
      </c>
      <c r="K2042" s="135" t="str">
        <f>IFERROR(VLOOKUP(C2042,'CEDARS School FRPL'!$C$4:$H$20003, 6, FALSE), "No")</f>
        <v>Yes</v>
      </c>
      <c r="L2042" s="94">
        <f>IFERROR(VLOOKUP($C2042,'CEDARS School FRPL'!$C$4:$G$20003,3,FALSE),"NO Enroll Rprtd")</f>
        <v>0.69579999999999997</v>
      </c>
      <c r="N2042" s="167"/>
      <c r="O2042" s="136"/>
    </row>
    <row r="2043" spans="1:15">
      <c r="A2043" s="77" t="s">
        <v>2336</v>
      </c>
      <c r="B2043" s="77" t="s">
        <v>2844</v>
      </c>
      <c r="C2043" s="3">
        <v>2871</v>
      </c>
      <c r="D2043" s="74" t="s">
        <v>3227</v>
      </c>
      <c r="E2043" s="100">
        <v>354.97</v>
      </c>
      <c r="F2043" s="100">
        <v>18</v>
      </c>
      <c r="G2043" s="100">
        <v>0</v>
      </c>
      <c r="H2043" s="100">
        <v>0</v>
      </c>
      <c r="I2043" s="100">
        <v>0</v>
      </c>
      <c r="J2043" s="130">
        <v>372.97</v>
      </c>
      <c r="K2043" s="135" t="str">
        <f>IFERROR(VLOOKUP(C2043,'CEDARS School FRPL'!$C$4:$H$20003, 6, FALSE), "No")</f>
        <v>Yes</v>
      </c>
      <c r="L2043" s="94">
        <f>IFERROR(VLOOKUP($C2043,'CEDARS School FRPL'!$C$4:$G$20003,3,FALSE),"NO Enroll Rprtd")</f>
        <v>0.7016</v>
      </c>
      <c r="N2043" s="167"/>
      <c r="O2043" s="136"/>
    </row>
    <row r="2044" spans="1:15">
      <c r="A2044" t="s">
        <v>2336</v>
      </c>
      <c r="B2044" s="77" t="s">
        <v>2844</v>
      </c>
      <c r="C2044" s="3">
        <v>2872</v>
      </c>
      <c r="D2044" s="74" t="s">
        <v>3221</v>
      </c>
      <c r="E2044" s="100">
        <v>425.39</v>
      </c>
      <c r="F2044" s="100">
        <v>19.559999999999999</v>
      </c>
      <c r="G2044" s="100">
        <v>0</v>
      </c>
      <c r="H2044" s="100">
        <v>0</v>
      </c>
      <c r="I2044" s="100">
        <v>0</v>
      </c>
      <c r="J2044" s="130">
        <v>444.95</v>
      </c>
      <c r="K2044" s="135" t="str">
        <f>IFERROR(VLOOKUP(C2044,'CEDARS School FRPL'!$C$4:$H$20003, 6, FALSE), "No")</f>
        <v>No</v>
      </c>
      <c r="L2044" s="94">
        <f>IFERROR(VLOOKUP($C2044,'CEDARS School FRPL'!$C$4:$G$20003,3,FALSE),"NO Enroll Rprtd")</f>
        <v>0.1923</v>
      </c>
      <c r="N2044" s="167"/>
      <c r="O2044" s="136"/>
    </row>
    <row r="2045" spans="1:15">
      <c r="A2045" s="77" t="s">
        <v>2336</v>
      </c>
      <c r="B2045" s="77" t="s">
        <v>2844</v>
      </c>
      <c r="C2045" s="3">
        <v>2874</v>
      </c>
      <c r="D2045" s="74" t="s">
        <v>3258</v>
      </c>
      <c r="E2045" s="100">
        <v>298.68</v>
      </c>
      <c r="F2045" s="100">
        <v>19.440000000000001</v>
      </c>
      <c r="G2045" s="100">
        <v>0</v>
      </c>
      <c r="H2045" s="100">
        <v>0</v>
      </c>
      <c r="I2045" s="100">
        <v>0</v>
      </c>
      <c r="J2045" s="130">
        <v>318.12</v>
      </c>
      <c r="K2045" s="135" t="str">
        <f>IFERROR(VLOOKUP(C2045,'CEDARS School FRPL'!$C$4:$H$20003, 6, FALSE), "No")</f>
        <v>Yes</v>
      </c>
      <c r="L2045" s="94">
        <f>IFERROR(VLOOKUP($C2045,'CEDARS School FRPL'!$C$4:$G$20003,3,FALSE),"NO Enroll Rprtd")</f>
        <v>0.68140000000000001</v>
      </c>
      <c r="N2045" s="167"/>
      <c r="O2045" s="136"/>
    </row>
    <row r="2046" spans="1:15">
      <c r="A2046" s="77" t="s">
        <v>2336</v>
      </c>
      <c r="B2046" s="77" t="s">
        <v>2844</v>
      </c>
      <c r="C2046" s="3">
        <v>2938</v>
      </c>
      <c r="D2046" s="74" t="s">
        <v>3250</v>
      </c>
      <c r="E2046" s="100">
        <v>415.58</v>
      </c>
      <c r="F2046" s="100">
        <v>19.670000000000002</v>
      </c>
      <c r="G2046" s="100">
        <v>0</v>
      </c>
      <c r="H2046" s="100">
        <v>0</v>
      </c>
      <c r="I2046" s="100">
        <v>0</v>
      </c>
      <c r="J2046" s="130">
        <v>435.25</v>
      </c>
      <c r="K2046" s="135" t="str">
        <f>IFERROR(VLOOKUP(C2046,'CEDARS School FRPL'!$C$4:$H$20003, 6, FALSE), "No")</f>
        <v>No</v>
      </c>
      <c r="L2046" s="94">
        <f>IFERROR(VLOOKUP($C2046,'CEDARS School FRPL'!$C$4:$G$20003,3,FALSE),"NO Enroll Rprtd")</f>
        <v>0.1613</v>
      </c>
      <c r="N2046" s="167"/>
      <c r="O2046" s="136"/>
    </row>
    <row r="2047" spans="1:15">
      <c r="A2047" s="77" t="s">
        <v>2336</v>
      </c>
      <c r="B2047" s="77" t="s">
        <v>2844</v>
      </c>
      <c r="C2047" s="3">
        <v>2939</v>
      </c>
      <c r="D2047" s="74" t="s">
        <v>3224</v>
      </c>
      <c r="E2047" s="100">
        <v>320.89</v>
      </c>
      <c r="F2047" s="100">
        <v>15.95</v>
      </c>
      <c r="G2047" s="100">
        <v>0</v>
      </c>
      <c r="H2047" s="100">
        <v>0</v>
      </c>
      <c r="I2047" s="100">
        <v>0</v>
      </c>
      <c r="J2047" s="130">
        <v>336.84</v>
      </c>
      <c r="K2047" s="135" t="str">
        <f>IFERROR(VLOOKUP(C2047,'CEDARS School FRPL'!$C$4:$H$20003, 6, FALSE), "No")</f>
        <v>Yes</v>
      </c>
      <c r="L2047" s="94">
        <f>IFERROR(VLOOKUP($C2047,'CEDARS School FRPL'!$C$4:$G$20003,3,FALSE),"NO Enroll Rprtd")</f>
        <v>0.59699999999999998</v>
      </c>
      <c r="N2047" s="167"/>
      <c r="O2047" s="136"/>
    </row>
    <row r="2048" spans="1:15">
      <c r="A2048" s="77" t="s">
        <v>2336</v>
      </c>
      <c r="B2048" s="77" t="s">
        <v>2844</v>
      </c>
      <c r="C2048" s="3">
        <v>2940</v>
      </c>
      <c r="D2048" s="74" t="s">
        <v>3216</v>
      </c>
      <c r="E2048" s="100">
        <v>329.22</v>
      </c>
      <c r="F2048" s="100">
        <v>19.440000000000001</v>
      </c>
      <c r="G2048" s="100">
        <v>0</v>
      </c>
      <c r="H2048" s="100">
        <v>0</v>
      </c>
      <c r="I2048" s="100">
        <v>0</v>
      </c>
      <c r="J2048" s="130">
        <v>348.66</v>
      </c>
      <c r="K2048" s="135" t="str">
        <f>IFERROR(VLOOKUP(C2048,'CEDARS School FRPL'!$C$4:$H$20003, 6, FALSE), "No")</f>
        <v>Yes</v>
      </c>
      <c r="L2048" s="94">
        <f>IFERROR(VLOOKUP($C2048,'CEDARS School FRPL'!$C$4:$G$20003,3,FALSE),"NO Enroll Rprtd")</f>
        <v>0.70579999999999998</v>
      </c>
      <c r="N2048" s="167"/>
      <c r="O2048" s="136"/>
    </row>
    <row r="2049" spans="1:15">
      <c r="A2049" s="77" t="s">
        <v>2336</v>
      </c>
      <c r="B2049" s="77" t="s">
        <v>2844</v>
      </c>
      <c r="C2049" s="3">
        <v>2941</v>
      </c>
      <c r="D2049" s="74" t="s">
        <v>3243</v>
      </c>
      <c r="E2049" s="100">
        <v>284.89</v>
      </c>
      <c r="F2049" s="100">
        <v>17.22</v>
      </c>
      <c r="G2049" s="100">
        <v>0</v>
      </c>
      <c r="H2049" s="100">
        <v>0</v>
      </c>
      <c r="I2049" s="100">
        <v>0</v>
      </c>
      <c r="J2049" s="130">
        <v>302.11</v>
      </c>
      <c r="K2049" s="135" t="str">
        <f>IFERROR(VLOOKUP(C2049,'CEDARS School FRPL'!$C$4:$H$20003, 6, FALSE), "No")</f>
        <v>Yes</v>
      </c>
      <c r="L2049" s="94">
        <f>IFERROR(VLOOKUP($C2049,'CEDARS School FRPL'!$C$4:$G$20003,3,FALSE),"NO Enroll Rprtd")</f>
        <v>0.62260000000000004</v>
      </c>
      <c r="N2049" s="167"/>
      <c r="O2049" s="136"/>
    </row>
    <row r="2050" spans="1:15">
      <c r="A2050" s="77" t="s">
        <v>2336</v>
      </c>
      <c r="B2050" s="77" t="s">
        <v>2844</v>
      </c>
      <c r="C2050" s="3">
        <v>3053</v>
      </c>
      <c r="D2050" s="74" t="s">
        <v>342</v>
      </c>
      <c r="E2050" s="100">
        <v>377.3</v>
      </c>
      <c r="F2050" s="100">
        <v>0</v>
      </c>
      <c r="G2050" s="100">
        <v>0</v>
      </c>
      <c r="H2050" s="100">
        <v>0</v>
      </c>
      <c r="I2050" s="100">
        <v>0</v>
      </c>
      <c r="J2050" s="130">
        <v>377.3</v>
      </c>
      <c r="K2050" s="135" t="str">
        <f>IFERROR(VLOOKUP(C2050,'CEDARS School FRPL'!$C$4:$H$20003, 6, FALSE), "No")</f>
        <v>No</v>
      </c>
      <c r="L2050" s="94">
        <f>IFERROR(VLOOKUP($C2050,'CEDARS School FRPL'!$C$4:$G$20003,3,FALSE),"NO Enroll Rprtd")</f>
        <v>0.28260000000000002</v>
      </c>
      <c r="N2050" s="167"/>
      <c r="O2050" s="136"/>
    </row>
    <row r="2051" spans="1:15">
      <c r="A2051" s="77" t="s">
        <v>2336</v>
      </c>
      <c r="B2051" s="77" t="s">
        <v>2844</v>
      </c>
      <c r="C2051" s="3">
        <v>3054</v>
      </c>
      <c r="D2051" s="74" t="s">
        <v>3217</v>
      </c>
      <c r="E2051" s="100">
        <v>669.68</v>
      </c>
      <c r="F2051" s="100">
        <v>0</v>
      </c>
      <c r="G2051" s="100">
        <v>0</v>
      </c>
      <c r="H2051" s="100">
        <v>0</v>
      </c>
      <c r="I2051" s="100">
        <v>0</v>
      </c>
      <c r="J2051" s="130">
        <v>669.68</v>
      </c>
      <c r="K2051" s="135" t="str">
        <f>IFERROR(VLOOKUP(C2051,'CEDARS School FRPL'!$C$4:$H$20003, 6, FALSE), "No")</f>
        <v>Yes</v>
      </c>
      <c r="L2051" s="94">
        <f>IFERROR(VLOOKUP($C2051,'CEDARS School FRPL'!$C$4:$G$20003,3,FALSE),"NO Enroll Rprtd")</f>
        <v>0.72709999999999997</v>
      </c>
      <c r="N2051" s="167"/>
      <c r="O2051" s="136"/>
    </row>
    <row r="2052" spans="1:15">
      <c r="A2052" s="77" t="s">
        <v>2336</v>
      </c>
      <c r="B2052" s="77" t="s">
        <v>2844</v>
      </c>
      <c r="C2052" s="3">
        <v>3116</v>
      </c>
      <c r="D2052" s="74" t="s">
        <v>3257</v>
      </c>
      <c r="E2052" s="100">
        <v>365.7</v>
      </c>
      <c r="F2052" s="100">
        <v>0</v>
      </c>
      <c r="G2052" s="100">
        <v>0</v>
      </c>
      <c r="H2052" s="100">
        <v>0</v>
      </c>
      <c r="I2052" s="100">
        <v>0</v>
      </c>
      <c r="J2052" s="130">
        <v>365.7</v>
      </c>
      <c r="K2052" s="135" t="str">
        <f>IFERROR(VLOOKUP(C2052,'CEDARS School FRPL'!$C$4:$H$20003, 6, FALSE), "No")</f>
        <v>Yes</v>
      </c>
      <c r="L2052" s="94">
        <f>IFERROR(VLOOKUP($C2052,'CEDARS School FRPL'!$C$4:$G$20003,3,FALSE),"NO Enroll Rprtd")</f>
        <v>0.58440000000000003</v>
      </c>
      <c r="N2052" s="167"/>
      <c r="O2052" s="136"/>
    </row>
    <row r="2053" spans="1:15">
      <c r="A2053" s="77" t="s">
        <v>2336</v>
      </c>
      <c r="B2053" s="77" t="s">
        <v>2844</v>
      </c>
      <c r="C2053" s="3">
        <v>3244</v>
      </c>
      <c r="D2053" s="74" t="s">
        <v>934</v>
      </c>
      <c r="E2053" s="100">
        <v>563.36</v>
      </c>
      <c r="F2053" s="100">
        <v>0</v>
      </c>
      <c r="G2053" s="100">
        <v>0</v>
      </c>
      <c r="H2053" s="100">
        <v>0</v>
      </c>
      <c r="I2053" s="100">
        <v>0</v>
      </c>
      <c r="J2053" s="130">
        <v>563.36</v>
      </c>
      <c r="K2053" s="135" t="str">
        <f>IFERROR(VLOOKUP(C2053,'CEDARS School FRPL'!$C$4:$H$20003, 6, FALSE), "No")</f>
        <v>No</v>
      </c>
      <c r="L2053" s="94">
        <f>IFERROR(VLOOKUP($C2053,'CEDARS School FRPL'!$C$4:$G$20003,3,FALSE),"NO Enroll Rprtd")</f>
        <v>0.41489999999999999</v>
      </c>
      <c r="N2053" s="167"/>
      <c r="O2053" s="136"/>
    </row>
    <row r="2054" spans="1:15">
      <c r="A2054" s="77" t="s">
        <v>2336</v>
      </c>
      <c r="B2054" s="77" t="s">
        <v>2844</v>
      </c>
      <c r="C2054" s="3">
        <v>3246</v>
      </c>
      <c r="D2054" s="74" t="s">
        <v>3226</v>
      </c>
      <c r="E2054" s="100">
        <v>975.11</v>
      </c>
      <c r="F2054" s="100">
        <v>0</v>
      </c>
      <c r="G2054" s="100">
        <v>103.85</v>
      </c>
      <c r="H2054" s="100">
        <v>0</v>
      </c>
      <c r="I2054" s="100">
        <v>0</v>
      </c>
      <c r="J2054" s="130">
        <v>1078.96</v>
      </c>
      <c r="K2054" s="135" t="str">
        <f>IFERROR(VLOOKUP(C2054,'CEDARS School FRPL'!$C$4:$H$20003, 6, FALSE), "No")</f>
        <v>No</v>
      </c>
      <c r="L2054" s="94">
        <f>IFERROR(VLOOKUP($C2054,'CEDARS School FRPL'!$C$4:$G$20003,3,FALSE),"NO Enroll Rprtd")</f>
        <v>0.43090000000000001</v>
      </c>
      <c r="N2054" s="167"/>
      <c r="O2054" s="136"/>
    </row>
    <row r="2055" spans="1:15">
      <c r="A2055" s="77" t="s">
        <v>2336</v>
      </c>
      <c r="B2055" s="77" t="s">
        <v>2844</v>
      </c>
      <c r="C2055" s="3">
        <v>3397</v>
      </c>
      <c r="D2055" s="74" t="s">
        <v>3222</v>
      </c>
      <c r="E2055" s="100">
        <v>272.67</v>
      </c>
      <c r="F2055" s="100">
        <v>19.649999999999999</v>
      </c>
      <c r="G2055" s="100">
        <v>0</v>
      </c>
      <c r="H2055" s="100">
        <v>0</v>
      </c>
      <c r="I2055" s="100">
        <v>0</v>
      </c>
      <c r="J2055" s="130">
        <v>292.32</v>
      </c>
      <c r="K2055" s="135" t="str">
        <f>IFERROR(VLOOKUP(C2055,'CEDARS School FRPL'!$C$4:$H$20003, 6, FALSE), "No")</f>
        <v>No</v>
      </c>
      <c r="L2055" s="94">
        <f>IFERROR(VLOOKUP($C2055,'CEDARS School FRPL'!$C$4:$G$20003,3,FALSE),"NO Enroll Rprtd")</f>
        <v>0.44369999999999998</v>
      </c>
      <c r="N2055" s="167"/>
      <c r="O2055" s="136"/>
    </row>
    <row r="2056" spans="1:15">
      <c r="A2056" s="77" t="s">
        <v>2336</v>
      </c>
      <c r="B2056" s="77" t="s">
        <v>2844</v>
      </c>
      <c r="C2056" s="3">
        <v>3398</v>
      </c>
      <c r="D2056" s="74" t="s">
        <v>3245</v>
      </c>
      <c r="E2056" s="100">
        <v>1294.71</v>
      </c>
      <c r="F2056" s="100">
        <v>0</v>
      </c>
      <c r="G2056" s="100">
        <v>62.74</v>
      </c>
      <c r="H2056" s="100">
        <v>0</v>
      </c>
      <c r="I2056" s="100">
        <v>0</v>
      </c>
      <c r="J2056" s="130">
        <v>1357.45</v>
      </c>
      <c r="K2056" s="135" t="str">
        <f>IFERROR(VLOOKUP(C2056,'CEDARS School FRPL'!$C$4:$H$20003, 6, FALSE), "No")</f>
        <v>Yes</v>
      </c>
      <c r="L2056" s="94">
        <f>IFERROR(VLOOKUP($C2056,'CEDARS School FRPL'!$C$4:$G$20003,3,FALSE),"NO Enroll Rprtd")</f>
        <v>0.68920000000000003</v>
      </c>
      <c r="N2056" s="167"/>
      <c r="O2056" s="136"/>
    </row>
    <row r="2057" spans="1:15">
      <c r="A2057" s="77" t="s">
        <v>2336</v>
      </c>
      <c r="B2057" s="77" t="s">
        <v>2844</v>
      </c>
      <c r="C2057" s="3">
        <v>3448</v>
      </c>
      <c r="D2057" s="74" t="s">
        <v>3256</v>
      </c>
      <c r="E2057" s="100">
        <v>426.86</v>
      </c>
      <c r="F2057" s="100">
        <v>0</v>
      </c>
      <c r="G2057" s="100">
        <v>0</v>
      </c>
      <c r="H2057" s="100">
        <v>0</v>
      </c>
      <c r="I2057" s="100">
        <v>0</v>
      </c>
      <c r="J2057" s="130">
        <v>426.86</v>
      </c>
      <c r="K2057" s="135" t="str">
        <f>IFERROR(VLOOKUP(C2057,'CEDARS School FRPL'!$C$4:$H$20003, 6, FALSE), "No")</f>
        <v>Yes</v>
      </c>
      <c r="L2057" s="94">
        <f>IFERROR(VLOOKUP($C2057,'CEDARS School FRPL'!$C$4:$G$20003,3,FALSE),"NO Enroll Rprtd")</f>
        <v>0.4768</v>
      </c>
      <c r="N2057" s="167"/>
      <c r="O2057" s="136"/>
    </row>
    <row r="2058" spans="1:15">
      <c r="A2058" s="77" t="s">
        <v>2336</v>
      </c>
      <c r="B2058" s="77" t="s">
        <v>2844</v>
      </c>
      <c r="C2058" s="3">
        <v>3449</v>
      </c>
      <c r="D2058" s="74" t="s">
        <v>3218</v>
      </c>
      <c r="E2058" s="100">
        <v>435.89</v>
      </c>
      <c r="F2058" s="100">
        <v>18.559999999999999</v>
      </c>
      <c r="G2058" s="100">
        <v>0</v>
      </c>
      <c r="H2058" s="100">
        <v>0</v>
      </c>
      <c r="I2058" s="100">
        <v>0</v>
      </c>
      <c r="J2058" s="130">
        <v>454.45</v>
      </c>
      <c r="K2058" s="135" t="str">
        <f>IFERROR(VLOOKUP(C2058,'CEDARS School FRPL'!$C$4:$H$20003, 6, FALSE), "No")</f>
        <v>Yes</v>
      </c>
      <c r="L2058" s="94">
        <f>IFERROR(VLOOKUP($C2058,'CEDARS School FRPL'!$C$4:$G$20003,3,FALSE),"NO Enroll Rprtd")</f>
        <v>0.68679999999999997</v>
      </c>
      <c r="N2058" s="167"/>
      <c r="O2058" s="136"/>
    </row>
    <row r="2059" spans="1:15">
      <c r="A2059" s="77" t="s">
        <v>2336</v>
      </c>
      <c r="B2059" s="77" t="s">
        <v>2844</v>
      </c>
      <c r="C2059" s="3">
        <v>3452</v>
      </c>
      <c r="D2059" s="74" t="s">
        <v>552</v>
      </c>
      <c r="E2059" s="100">
        <v>259.33</v>
      </c>
      <c r="F2059" s="100">
        <v>16.440000000000001</v>
      </c>
      <c r="G2059" s="100">
        <v>0</v>
      </c>
      <c r="H2059" s="100">
        <v>0</v>
      </c>
      <c r="I2059" s="100">
        <v>0</v>
      </c>
      <c r="J2059" s="130">
        <v>275.77</v>
      </c>
      <c r="K2059" s="135" t="str">
        <f>IFERROR(VLOOKUP(C2059,'CEDARS School FRPL'!$C$4:$H$20003, 6, FALSE), "No")</f>
        <v>Yes</v>
      </c>
      <c r="L2059" s="94">
        <f>IFERROR(VLOOKUP($C2059,'CEDARS School FRPL'!$C$4:$G$20003,3,FALSE),"NO Enroll Rprtd")</f>
        <v>0.50339999999999996</v>
      </c>
      <c r="N2059" s="167"/>
      <c r="O2059" s="136"/>
    </row>
    <row r="2060" spans="1:15">
      <c r="A2060" s="77" t="s">
        <v>2336</v>
      </c>
      <c r="B2060" s="77" t="s">
        <v>2844</v>
      </c>
      <c r="C2060" s="3">
        <v>3453</v>
      </c>
      <c r="D2060" s="74" t="s">
        <v>3228</v>
      </c>
      <c r="E2060" s="100">
        <v>292.67</v>
      </c>
      <c r="F2060" s="100">
        <v>15.44</v>
      </c>
      <c r="G2060" s="100">
        <v>0</v>
      </c>
      <c r="H2060" s="100">
        <v>0</v>
      </c>
      <c r="I2060" s="100">
        <v>0</v>
      </c>
      <c r="J2060" s="130">
        <v>308.11</v>
      </c>
      <c r="K2060" s="135" t="str">
        <f>IFERROR(VLOOKUP(C2060,'CEDARS School FRPL'!$C$4:$H$20003, 6, FALSE), "No")</f>
        <v>Yes</v>
      </c>
      <c r="L2060" s="94">
        <f>IFERROR(VLOOKUP($C2060,'CEDARS School FRPL'!$C$4:$G$20003,3,FALSE),"NO Enroll Rprtd")</f>
        <v>0.79849999999999999</v>
      </c>
      <c r="N2060" s="167"/>
      <c r="O2060" s="136"/>
    </row>
    <row r="2061" spans="1:15">
      <c r="A2061" s="77" t="s">
        <v>2336</v>
      </c>
      <c r="B2061" s="77" t="s">
        <v>2844</v>
      </c>
      <c r="C2061" s="3">
        <v>3498</v>
      </c>
      <c r="D2061" s="74" t="s">
        <v>1996</v>
      </c>
      <c r="E2061" s="100">
        <v>304.56</v>
      </c>
      <c r="F2061" s="100">
        <v>20</v>
      </c>
      <c r="G2061" s="100">
        <v>0</v>
      </c>
      <c r="H2061" s="100">
        <v>0</v>
      </c>
      <c r="I2061" s="100">
        <v>0</v>
      </c>
      <c r="J2061" s="130">
        <v>324.56</v>
      </c>
      <c r="K2061" s="135" t="str">
        <f>IFERROR(VLOOKUP(C2061,'CEDARS School FRPL'!$C$4:$H$20003, 6, FALSE), "No")</f>
        <v>Yes</v>
      </c>
      <c r="L2061" s="94">
        <f>IFERROR(VLOOKUP($C2061,'CEDARS School FRPL'!$C$4:$G$20003,3,FALSE),"NO Enroll Rprtd")</f>
        <v>0.51029999999999998</v>
      </c>
      <c r="N2061" s="167"/>
      <c r="O2061" s="136"/>
    </row>
    <row r="2062" spans="1:15">
      <c r="A2062" s="77" t="s">
        <v>2336</v>
      </c>
      <c r="B2062" s="77" t="s">
        <v>2844</v>
      </c>
      <c r="C2062" s="3">
        <v>3646</v>
      </c>
      <c r="D2062" s="74" t="s">
        <v>3220</v>
      </c>
      <c r="E2062" s="100">
        <v>430.22</v>
      </c>
      <c r="F2062" s="100">
        <v>19</v>
      </c>
      <c r="G2062" s="100">
        <v>0</v>
      </c>
      <c r="H2062" s="100">
        <v>0</v>
      </c>
      <c r="I2062" s="100">
        <v>0</v>
      </c>
      <c r="J2062" s="130">
        <v>449.22</v>
      </c>
      <c r="K2062" s="135" t="str">
        <f>IFERROR(VLOOKUP(C2062,'CEDARS School FRPL'!$C$4:$H$20003, 6, FALSE), "No")</f>
        <v>Yes</v>
      </c>
      <c r="L2062" s="94">
        <f>IFERROR(VLOOKUP($C2062,'CEDARS School FRPL'!$C$4:$G$20003,3,FALSE),"NO Enroll Rprtd")</f>
        <v>0.63300000000000001</v>
      </c>
      <c r="N2062" s="167"/>
      <c r="O2062" s="136"/>
    </row>
    <row r="2063" spans="1:15">
      <c r="A2063" s="77" t="s">
        <v>2336</v>
      </c>
      <c r="B2063" s="77" t="s">
        <v>2844</v>
      </c>
      <c r="C2063" s="3">
        <v>3880</v>
      </c>
      <c r="D2063" s="74" t="s">
        <v>3231</v>
      </c>
      <c r="E2063" s="100">
        <v>532.89</v>
      </c>
      <c r="F2063" s="100">
        <v>0</v>
      </c>
      <c r="G2063" s="100">
        <v>34.120000000000005</v>
      </c>
      <c r="H2063" s="100">
        <v>0.04</v>
      </c>
      <c r="I2063" s="100">
        <v>0</v>
      </c>
      <c r="J2063" s="130">
        <v>567.04999999999995</v>
      </c>
      <c r="K2063" s="135" t="str">
        <f>IFERROR(VLOOKUP(C2063,'CEDARS School FRPL'!$C$4:$H$20003, 6, FALSE), "No")</f>
        <v>Yes</v>
      </c>
      <c r="L2063" s="94">
        <f>IFERROR(VLOOKUP($C2063,'CEDARS School FRPL'!$C$4:$G$20003,3,FALSE),"NO Enroll Rprtd")</f>
        <v>0.69179999999999997</v>
      </c>
      <c r="N2063" s="167"/>
      <c r="O2063" s="136"/>
    </row>
    <row r="2064" spans="1:15">
      <c r="A2064" s="77" t="s">
        <v>2336</v>
      </c>
      <c r="B2064" s="77" t="s">
        <v>2844</v>
      </c>
      <c r="C2064" s="3">
        <v>4109</v>
      </c>
      <c r="D2064" s="74" t="s">
        <v>1304</v>
      </c>
      <c r="E2064" s="100">
        <v>83.67</v>
      </c>
      <c r="F2064" s="100">
        <v>0</v>
      </c>
      <c r="G2064" s="100">
        <v>2.58</v>
      </c>
      <c r="H2064" s="100">
        <v>0.1</v>
      </c>
      <c r="I2064" s="100">
        <v>0</v>
      </c>
      <c r="J2064" s="130">
        <v>86.35</v>
      </c>
      <c r="K2064" s="135" t="str">
        <f>IFERROR(VLOOKUP(C2064,'CEDARS School FRPL'!$C$4:$H$20003, 6, FALSE), "No")</f>
        <v>Yes</v>
      </c>
      <c r="L2064" s="94">
        <f>IFERROR(VLOOKUP($C2064,'CEDARS School FRPL'!$C$4:$G$20003,3,FALSE),"NO Enroll Rprtd")</f>
        <v>0.81100000000000005</v>
      </c>
      <c r="N2064" s="167"/>
      <c r="O2064" s="136"/>
    </row>
    <row r="2065" spans="1:15">
      <c r="A2065" s="77" t="s">
        <v>2336</v>
      </c>
      <c r="B2065" s="77" t="s">
        <v>2844</v>
      </c>
      <c r="C2065" s="3">
        <v>4283</v>
      </c>
      <c r="D2065" s="74" t="s">
        <v>3255</v>
      </c>
      <c r="E2065" s="100">
        <v>0</v>
      </c>
      <c r="F2065" s="100">
        <v>0</v>
      </c>
      <c r="G2065" s="100">
        <v>0</v>
      </c>
      <c r="H2065" s="100">
        <v>0</v>
      </c>
      <c r="I2065" s="100">
        <v>0</v>
      </c>
      <c r="J2065" s="130">
        <v>0</v>
      </c>
      <c r="K2065" s="135" t="str">
        <f>IFERROR(VLOOKUP(C2065,'CEDARS School FRPL'!$C$4:$H$20003, 6, FALSE), "No")</f>
        <v>Yes</v>
      </c>
      <c r="L2065" s="94">
        <f>IFERROR(VLOOKUP($C2065,'CEDARS School FRPL'!$C$4:$G$20003,3,FALSE),"NO Enroll Rprtd")</f>
        <v>0.21929999999999999</v>
      </c>
      <c r="N2065" s="167"/>
      <c r="O2065" s="136"/>
    </row>
    <row r="2066" spans="1:15">
      <c r="A2066" s="77" t="s">
        <v>2336</v>
      </c>
      <c r="B2066" s="77" t="s">
        <v>2844</v>
      </c>
      <c r="C2066" s="3">
        <v>4537</v>
      </c>
      <c r="D2066" s="74" t="s">
        <v>3223</v>
      </c>
      <c r="E2066" s="100">
        <v>435.54</v>
      </c>
      <c r="F2066" s="100">
        <v>17.89</v>
      </c>
      <c r="G2066" s="100">
        <v>0</v>
      </c>
      <c r="H2066" s="100">
        <v>0</v>
      </c>
      <c r="I2066" s="100">
        <v>0</v>
      </c>
      <c r="J2066" s="130">
        <v>453.43</v>
      </c>
      <c r="K2066" s="135" t="str">
        <f>IFERROR(VLOOKUP(C2066,'CEDARS School FRPL'!$C$4:$H$20003, 6, FALSE), "No")</f>
        <v>No</v>
      </c>
      <c r="L2066" s="94">
        <f>IFERROR(VLOOKUP($C2066,'CEDARS School FRPL'!$C$4:$G$20003,3,FALSE),"NO Enroll Rprtd")</f>
        <v>0.3926</v>
      </c>
      <c r="N2066" s="167"/>
      <c r="O2066" s="136"/>
    </row>
    <row r="2067" spans="1:15">
      <c r="A2067" s="77" t="s">
        <v>2336</v>
      </c>
      <c r="B2067" s="77" t="s">
        <v>2844</v>
      </c>
      <c r="C2067" s="3">
        <v>4575</v>
      </c>
      <c r="D2067" s="74" t="s">
        <v>1305</v>
      </c>
      <c r="E2067" s="100">
        <v>440.03</v>
      </c>
      <c r="F2067" s="100">
        <v>0</v>
      </c>
      <c r="G2067" s="100">
        <v>0</v>
      </c>
      <c r="H2067" s="100">
        <v>0</v>
      </c>
      <c r="I2067" s="100">
        <v>0</v>
      </c>
      <c r="J2067" s="130">
        <v>440.03</v>
      </c>
      <c r="K2067" s="135" t="str">
        <f>IFERROR(VLOOKUP(C2067,'CEDARS School FRPL'!$C$4:$H$20003, 6, FALSE), "No")</f>
        <v>Yes</v>
      </c>
      <c r="L2067" s="94">
        <f>IFERROR(VLOOKUP($C2067,'CEDARS School FRPL'!$C$4:$G$20003,3,FALSE),"NO Enroll Rprtd")</f>
        <v>0.73319999999999996</v>
      </c>
      <c r="N2067" s="167"/>
      <c r="O2067" s="136"/>
    </row>
    <row r="2068" spans="1:15">
      <c r="A2068" s="77" t="s">
        <v>2336</v>
      </c>
      <c r="B2068" s="77" t="s">
        <v>2844</v>
      </c>
      <c r="C2068" s="3">
        <v>5066</v>
      </c>
      <c r="D2068" s="74" t="s">
        <v>3235</v>
      </c>
      <c r="E2068" s="100">
        <v>416.22</v>
      </c>
      <c r="F2068" s="100">
        <v>16.22</v>
      </c>
      <c r="G2068" s="100">
        <v>0</v>
      </c>
      <c r="H2068" s="100">
        <v>0</v>
      </c>
      <c r="I2068" s="100">
        <v>0</v>
      </c>
      <c r="J2068" s="130">
        <v>432.44000000000005</v>
      </c>
      <c r="K2068" s="135" t="str">
        <f>IFERROR(VLOOKUP(C2068,'CEDARS School FRPL'!$C$4:$H$20003, 6, FALSE), "No")</f>
        <v>Yes</v>
      </c>
      <c r="L2068" s="94">
        <f>IFERROR(VLOOKUP($C2068,'CEDARS School FRPL'!$C$4:$G$20003,3,FALSE),"NO Enroll Rprtd")</f>
        <v>0.70389999999999997</v>
      </c>
      <c r="N2068" s="167"/>
      <c r="O2068" s="136"/>
    </row>
    <row r="2069" spans="1:15">
      <c r="A2069" s="74" t="s">
        <v>2336</v>
      </c>
      <c r="B2069" s="77" t="s">
        <v>2844</v>
      </c>
      <c r="C2069" s="3">
        <v>5169</v>
      </c>
      <c r="D2069" s="74" t="s">
        <v>1306</v>
      </c>
      <c r="E2069" s="100">
        <v>538.37</v>
      </c>
      <c r="F2069" s="100">
        <v>0</v>
      </c>
      <c r="G2069" s="100">
        <v>36.35</v>
      </c>
      <c r="H2069" s="100">
        <v>0</v>
      </c>
      <c r="I2069" s="100">
        <v>0</v>
      </c>
      <c r="J2069" s="130">
        <v>574.72</v>
      </c>
      <c r="K2069" s="135" t="str">
        <f>IFERROR(VLOOKUP(C2069,'CEDARS School FRPL'!$C$4:$H$20003, 6, FALSE), "No")</f>
        <v>No</v>
      </c>
      <c r="L2069" s="94">
        <f>IFERROR(VLOOKUP($C2069,'CEDARS School FRPL'!$C$4:$G$20003,3,FALSE),"NO Enroll Rprtd")</f>
        <v>0.35949999999999999</v>
      </c>
      <c r="N2069" s="167"/>
      <c r="O2069" s="136"/>
    </row>
    <row r="2070" spans="1:15">
      <c r="A2070" s="77" t="s">
        <v>2336</v>
      </c>
      <c r="B2070" s="77" t="s">
        <v>2844</v>
      </c>
      <c r="C2070" s="3">
        <v>5170</v>
      </c>
      <c r="D2070" s="74" t="s">
        <v>1307</v>
      </c>
      <c r="E2070" s="100">
        <v>586.39</v>
      </c>
      <c r="F2070" s="100">
        <v>0</v>
      </c>
      <c r="G2070" s="100">
        <v>0</v>
      </c>
      <c r="H2070" s="100">
        <v>0</v>
      </c>
      <c r="I2070" s="100">
        <v>0</v>
      </c>
      <c r="J2070" s="130">
        <v>586.39</v>
      </c>
      <c r="K2070" s="135" t="str">
        <f>IFERROR(VLOOKUP(C2070,'CEDARS School FRPL'!$C$4:$H$20003, 6, FALSE), "No")</f>
        <v>Yes</v>
      </c>
      <c r="L2070" s="94">
        <f>IFERROR(VLOOKUP($C2070,'CEDARS School FRPL'!$C$4:$G$20003,3,FALSE),"NO Enroll Rprtd")</f>
        <v>0.79190000000000005</v>
      </c>
      <c r="N2070" s="167"/>
      <c r="O2070" s="136"/>
    </row>
    <row r="2071" spans="1:15">
      <c r="A2071" s="77" t="s">
        <v>2336</v>
      </c>
      <c r="B2071" s="77" t="s">
        <v>2844</v>
      </c>
      <c r="C2071" s="3">
        <v>5192</v>
      </c>
      <c r="D2071" s="74" t="s">
        <v>27</v>
      </c>
      <c r="E2071" s="100">
        <v>1.67</v>
      </c>
      <c r="F2071" s="100">
        <v>0</v>
      </c>
      <c r="G2071" s="100">
        <v>0</v>
      </c>
      <c r="H2071" s="100">
        <v>0</v>
      </c>
      <c r="I2071" s="100">
        <v>0</v>
      </c>
      <c r="J2071" s="130">
        <v>1.67</v>
      </c>
      <c r="K2071" s="135" t="str">
        <f>IFERROR(VLOOKUP(C2071,'CEDARS School FRPL'!$C$4:$H$20003, 6, FALSE), "No")</f>
        <v>No</v>
      </c>
      <c r="L2071" s="94">
        <f>IFERROR(VLOOKUP($C2071,'CEDARS School FRPL'!$C$4:$G$20003,3,FALSE),"NO Enroll Rprtd")</f>
        <v>0.27489999999999998</v>
      </c>
      <c r="N2071" s="167"/>
      <c r="O2071" s="136"/>
    </row>
    <row r="2072" spans="1:15">
      <c r="A2072" s="77" t="s">
        <v>2336</v>
      </c>
      <c r="B2072" s="77" t="s">
        <v>2844</v>
      </c>
      <c r="C2072" s="3">
        <v>5307</v>
      </c>
      <c r="D2072" s="74" t="s">
        <v>3017</v>
      </c>
      <c r="E2072" s="100">
        <v>0</v>
      </c>
      <c r="F2072" s="100">
        <v>0</v>
      </c>
      <c r="G2072" s="100">
        <v>0</v>
      </c>
      <c r="H2072" s="100">
        <v>358.74</v>
      </c>
      <c r="I2072" s="100">
        <v>0</v>
      </c>
      <c r="J2072" s="130">
        <v>358.74</v>
      </c>
      <c r="K2072" s="135" t="str">
        <f>IFERROR(VLOOKUP(C2072,'CEDARS School FRPL'!$C$4:$H$20003, 6, FALSE), "No")</f>
        <v>Yes</v>
      </c>
      <c r="L2072" s="94">
        <f>IFERROR(VLOOKUP($C2072,'CEDARS School FRPL'!$C$4:$G$20003,3,FALSE),"NO Enroll Rprtd")</f>
        <v>0.52280000000000004</v>
      </c>
      <c r="N2072" s="167"/>
      <c r="O2072" s="136"/>
    </row>
    <row r="2073" spans="1:15">
      <c r="A2073" t="s">
        <v>2336</v>
      </c>
      <c r="B2073" s="77" t="s">
        <v>2844</v>
      </c>
      <c r="C2073" s="3">
        <v>5458</v>
      </c>
      <c r="D2073" s="74" t="s">
        <v>3237</v>
      </c>
      <c r="E2073" s="100">
        <v>369.19</v>
      </c>
      <c r="F2073" s="100">
        <v>0</v>
      </c>
      <c r="G2073" s="100">
        <v>5.91</v>
      </c>
      <c r="H2073" s="100">
        <v>0</v>
      </c>
      <c r="I2073" s="100">
        <v>0</v>
      </c>
      <c r="J2073" s="130">
        <v>375.1</v>
      </c>
      <c r="K2073" s="135" t="str">
        <f>IFERROR(VLOOKUP(C2073,'CEDARS School FRPL'!$C$4:$H$20003, 6, FALSE), "No")</f>
        <v>No</v>
      </c>
      <c r="L2073" s="94">
        <f>IFERROR(VLOOKUP($C2073,'CEDARS School FRPL'!$C$4:$G$20003,3,FALSE),"NO Enroll Rprtd")</f>
        <v>0.46689999999999998</v>
      </c>
      <c r="N2073" s="167"/>
      <c r="O2073" s="136"/>
    </row>
    <row r="2074" spans="1:15">
      <c r="A2074" s="77" t="s">
        <v>2336</v>
      </c>
      <c r="B2074" s="77" t="s">
        <v>2844</v>
      </c>
      <c r="C2074" s="3">
        <v>5627</v>
      </c>
      <c r="D2074" s="74" t="s">
        <v>3016</v>
      </c>
      <c r="E2074" s="100">
        <v>136.77000000000001</v>
      </c>
      <c r="F2074" s="100">
        <v>0</v>
      </c>
      <c r="G2074" s="100">
        <v>0</v>
      </c>
      <c r="H2074" s="100">
        <v>0</v>
      </c>
      <c r="I2074" s="100">
        <v>0</v>
      </c>
      <c r="J2074" s="130">
        <v>136.77000000000001</v>
      </c>
      <c r="K2074" s="135" t="str">
        <f>IFERROR(VLOOKUP(C2074,'CEDARS School FRPL'!$C$4:$H$20003, 6, FALSE), "No")</f>
        <v>No</v>
      </c>
      <c r="L2074" s="94">
        <f>IFERROR(VLOOKUP($C2074,'CEDARS School FRPL'!$C$4:$G$20003,3,FALSE),"NO Enroll Rprtd")</f>
        <v>0.49220000000000003</v>
      </c>
      <c r="N2074" s="167"/>
      <c r="O2074" s="136"/>
    </row>
    <row r="2075" spans="1:15">
      <c r="A2075" s="77" t="s">
        <v>2336</v>
      </c>
      <c r="B2075" s="77" t="s">
        <v>2844</v>
      </c>
      <c r="C2075" s="3">
        <v>5697</v>
      </c>
      <c r="D2075" s="74" t="s">
        <v>3102</v>
      </c>
      <c r="E2075" s="100">
        <v>514</v>
      </c>
      <c r="F2075" s="100">
        <v>0</v>
      </c>
      <c r="G2075" s="100">
        <v>0</v>
      </c>
      <c r="H2075" s="100">
        <v>0</v>
      </c>
      <c r="I2075" s="100">
        <v>0</v>
      </c>
      <c r="J2075" s="130">
        <v>514</v>
      </c>
      <c r="K2075" s="135" t="str">
        <f>IFERROR(VLOOKUP(C2075,'CEDARS School FRPL'!$C$4:$H$20003, 6, FALSE), "No")</f>
        <v>Yes</v>
      </c>
      <c r="L2075" s="94">
        <f>IFERROR(VLOOKUP($C2075,'CEDARS School FRPL'!$C$4:$G$20003,3,FALSE),"NO Enroll Rprtd")</f>
        <v>0.53110000000000002</v>
      </c>
      <c r="N2075" s="167"/>
      <c r="O2075" s="136"/>
    </row>
    <row r="2076" spans="1:15">
      <c r="A2076" s="77" t="s">
        <v>2336</v>
      </c>
      <c r="B2076" s="77" t="s">
        <v>2844</v>
      </c>
      <c r="C2076" s="3">
        <v>5720</v>
      </c>
      <c r="D2076" s="74" t="s">
        <v>3254</v>
      </c>
      <c r="E2076" s="100">
        <v>149.22</v>
      </c>
      <c r="F2076" s="100">
        <v>0</v>
      </c>
      <c r="G2076" s="100">
        <v>0</v>
      </c>
      <c r="H2076" s="100">
        <v>0</v>
      </c>
      <c r="I2076" s="100">
        <v>0</v>
      </c>
      <c r="J2076" s="130">
        <v>149.22</v>
      </c>
      <c r="K2076" s="135" t="str">
        <f>IFERROR(VLOOKUP(C2076,'CEDARS School FRPL'!$C$4:$H$20003, 6, FALSE), "No")</f>
        <v>Yes</v>
      </c>
      <c r="L2076" s="94">
        <f>IFERROR(VLOOKUP($C2076,'CEDARS School FRPL'!$C$4:$G$20003,3,FALSE),"NO Enroll Rprtd")</f>
        <v>0.64580000000000004</v>
      </c>
      <c r="N2076" s="167"/>
      <c r="O2076" s="136"/>
    </row>
    <row r="2077" spans="1:15">
      <c r="A2077" s="77" t="s">
        <v>2336</v>
      </c>
      <c r="B2077" s="77" t="s">
        <v>2844</v>
      </c>
      <c r="C2077" s="3">
        <v>5721</v>
      </c>
      <c r="D2077" s="74" t="s">
        <v>3104</v>
      </c>
      <c r="E2077" s="100">
        <v>200.89</v>
      </c>
      <c r="F2077" s="100">
        <v>0</v>
      </c>
      <c r="G2077" s="100">
        <v>0</v>
      </c>
      <c r="H2077" s="100">
        <v>0</v>
      </c>
      <c r="I2077" s="100">
        <v>0</v>
      </c>
      <c r="J2077" s="130">
        <v>200.89</v>
      </c>
      <c r="K2077" s="135" t="str">
        <f>IFERROR(VLOOKUP(C2077,'CEDARS School FRPL'!$C$4:$H$20003, 6, FALSE), "No")</f>
        <v>Yes</v>
      </c>
      <c r="L2077" s="94">
        <f>IFERROR(VLOOKUP($C2077,'CEDARS School FRPL'!$C$4:$G$20003,3,FALSE),"NO Enroll Rprtd")</f>
        <v>0.71140000000000003</v>
      </c>
      <c r="N2077" s="167"/>
      <c r="O2077" s="136"/>
    </row>
    <row r="2078" spans="1:15">
      <c r="A2078" s="77" t="s">
        <v>2336</v>
      </c>
      <c r="B2078" s="77" t="s">
        <v>2844</v>
      </c>
      <c r="C2078" s="3">
        <v>5722</v>
      </c>
      <c r="D2078" s="74" t="s">
        <v>3103</v>
      </c>
      <c r="E2078" s="100">
        <v>661.23</v>
      </c>
      <c r="F2078" s="100">
        <v>0</v>
      </c>
      <c r="G2078" s="100">
        <v>20.21</v>
      </c>
      <c r="H2078" s="100">
        <v>0.1</v>
      </c>
      <c r="I2078" s="100">
        <v>0</v>
      </c>
      <c r="J2078" s="130">
        <v>681.54000000000008</v>
      </c>
      <c r="K2078" s="135" t="str">
        <f>IFERROR(VLOOKUP(C2078,'CEDARS School FRPL'!$C$4:$H$20003, 6, FALSE), "No")</f>
        <v>Yes</v>
      </c>
      <c r="L2078" s="94">
        <f>IFERROR(VLOOKUP($C2078,'CEDARS School FRPL'!$C$4:$G$20003,3,FALSE),"NO Enroll Rprtd")</f>
        <v>0.66520000000000001</v>
      </c>
      <c r="N2078" s="167"/>
      <c r="O2078" s="136"/>
    </row>
    <row r="2079" spans="1:15">
      <c r="A2079" s="77" t="s">
        <v>2230</v>
      </c>
      <c r="B2079" s="77" t="s">
        <v>2845</v>
      </c>
      <c r="C2079" s="3">
        <v>3580</v>
      </c>
      <c r="D2079" s="74" t="s">
        <v>488</v>
      </c>
      <c r="E2079" s="100">
        <v>59.86</v>
      </c>
      <c r="F2079" s="100">
        <v>0</v>
      </c>
      <c r="G2079" s="100">
        <v>2.95</v>
      </c>
      <c r="H2079" s="100">
        <v>0</v>
      </c>
      <c r="I2079" s="100">
        <v>0</v>
      </c>
      <c r="J2079" s="130">
        <v>62.81</v>
      </c>
      <c r="K2079" s="135" t="str">
        <f>IFERROR(VLOOKUP(C2079,'CEDARS School FRPL'!$C$4:$H$20003, 6, FALSE), "No")</f>
        <v>Yes</v>
      </c>
      <c r="L2079" s="94">
        <f>IFERROR(VLOOKUP($C2079,'CEDARS School FRPL'!$C$4:$G$20003,3,FALSE),"NO Enroll Rprtd")</f>
        <v>0.6633</v>
      </c>
      <c r="N2079" s="167"/>
      <c r="O2079" s="136"/>
    </row>
    <row r="2080" spans="1:15">
      <c r="A2080" s="77" t="s">
        <v>2230</v>
      </c>
      <c r="B2080" s="77" t="s">
        <v>2845</v>
      </c>
      <c r="C2080" s="3">
        <v>5032</v>
      </c>
      <c r="D2080" s="74" t="s">
        <v>489</v>
      </c>
      <c r="E2080" s="100">
        <v>125</v>
      </c>
      <c r="F2080" s="100">
        <v>0</v>
      </c>
      <c r="G2080" s="100">
        <v>0</v>
      </c>
      <c r="H2080" s="100">
        <v>0</v>
      </c>
      <c r="I2080" s="100">
        <v>0</v>
      </c>
      <c r="J2080" s="130">
        <v>125</v>
      </c>
      <c r="K2080" s="135" t="str">
        <f>IFERROR(VLOOKUP(C2080,'CEDARS School FRPL'!$C$4:$H$20003, 6, FALSE), "No")</f>
        <v>Yes</v>
      </c>
      <c r="L2080" s="94">
        <f>IFERROR(VLOOKUP($C2080,'CEDARS School FRPL'!$C$4:$G$20003,3,FALSE),"NO Enroll Rprtd")</f>
        <v>0.73939999999999995</v>
      </c>
      <c r="N2080" s="167"/>
      <c r="O2080" s="136"/>
    </row>
    <row r="2081" spans="1:15">
      <c r="A2081" s="77" t="s">
        <v>2257</v>
      </c>
      <c r="B2081" s="77" t="s">
        <v>2846</v>
      </c>
      <c r="C2081" s="3">
        <v>2849</v>
      </c>
      <c r="D2081" s="74" t="s">
        <v>808</v>
      </c>
      <c r="E2081" s="100">
        <v>2476.89</v>
      </c>
      <c r="F2081" s="100">
        <v>0</v>
      </c>
      <c r="G2081" s="100">
        <v>335.64</v>
      </c>
      <c r="H2081" s="100">
        <v>0</v>
      </c>
      <c r="I2081" s="100">
        <v>0</v>
      </c>
      <c r="J2081" s="130">
        <v>2812.5299999999997</v>
      </c>
      <c r="K2081" s="135" t="str">
        <f>IFERROR(VLOOKUP(C2081,'CEDARS School FRPL'!$C$4:$H$20003, 6, FALSE), "No")</f>
        <v>No</v>
      </c>
      <c r="L2081" s="94">
        <f>IFERROR(VLOOKUP($C2081,'CEDARS School FRPL'!$C$4:$G$20003,3,FALSE),"NO Enroll Rprtd")</f>
        <v>0.17760000000000001</v>
      </c>
      <c r="N2081" s="167"/>
      <c r="O2081" s="136"/>
    </row>
    <row r="2082" spans="1:15">
      <c r="A2082" s="77" t="s">
        <v>2257</v>
      </c>
      <c r="B2082" s="77" t="s">
        <v>2846</v>
      </c>
      <c r="C2082" s="3">
        <v>3286</v>
      </c>
      <c r="D2082" s="74" t="s">
        <v>809</v>
      </c>
      <c r="E2082" s="100">
        <v>725.79</v>
      </c>
      <c r="F2082" s="100">
        <v>6.78</v>
      </c>
      <c r="G2082" s="100">
        <v>0</v>
      </c>
      <c r="H2082" s="100">
        <v>0</v>
      </c>
      <c r="I2082" s="100">
        <v>0</v>
      </c>
      <c r="J2082" s="130">
        <v>732.56999999999994</v>
      </c>
      <c r="K2082" s="135" t="str">
        <f>IFERROR(VLOOKUP(C2082,'CEDARS School FRPL'!$C$4:$H$20003, 6, FALSE), "No")</f>
        <v>No</v>
      </c>
      <c r="L2082" s="94">
        <f>IFERROR(VLOOKUP($C2082,'CEDARS School FRPL'!$C$4:$G$20003,3,FALSE),"NO Enroll Rprtd")</f>
        <v>0.1865</v>
      </c>
      <c r="N2082" s="167"/>
      <c r="O2082" s="136"/>
    </row>
    <row r="2083" spans="1:15">
      <c r="A2083" s="77" t="s">
        <v>2257</v>
      </c>
      <c r="B2083" s="77" t="s">
        <v>2846</v>
      </c>
      <c r="C2083" s="3">
        <v>3341</v>
      </c>
      <c r="D2083" s="74" t="s">
        <v>2540</v>
      </c>
      <c r="E2083" s="100">
        <v>1102.17</v>
      </c>
      <c r="F2083" s="100">
        <v>0</v>
      </c>
      <c r="G2083" s="100">
        <v>0</v>
      </c>
      <c r="H2083" s="100">
        <v>0</v>
      </c>
      <c r="I2083" s="100">
        <v>0</v>
      </c>
      <c r="J2083" s="130">
        <v>1102.17</v>
      </c>
      <c r="K2083" s="135" t="str">
        <f>IFERROR(VLOOKUP(C2083,'CEDARS School FRPL'!$C$4:$H$20003, 6, FALSE), "No")</f>
        <v>No</v>
      </c>
      <c r="L2083" s="94">
        <f>IFERROR(VLOOKUP($C2083,'CEDARS School FRPL'!$C$4:$G$20003,3,FALSE),"NO Enroll Rprtd")</f>
        <v>0.1384</v>
      </c>
      <c r="N2083" s="167"/>
      <c r="O2083" s="136"/>
    </row>
    <row r="2084" spans="1:15">
      <c r="A2084" s="77" t="s">
        <v>2257</v>
      </c>
      <c r="B2084" s="77" t="s">
        <v>2846</v>
      </c>
      <c r="C2084" s="3">
        <v>3589</v>
      </c>
      <c r="D2084" s="74" t="s">
        <v>810</v>
      </c>
      <c r="E2084" s="100">
        <v>473.95</v>
      </c>
      <c r="F2084" s="100">
        <v>0</v>
      </c>
      <c r="G2084" s="100">
        <v>0</v>
      </c>
      <c r="H2084" s="100">
        <v>0</v>
      </c>
      <c r="I2084" s="100">
        <v>0</v>
      </c>
      <c r="J2084" s="130">
        <v>473.95</v>
      </c>
      <c r="K2084" s="135" t="str">
        <f>IFERROR(VLOOKUP(C2084,'CEDARS School FRPL'!$C$4:$H$20003, 6, FALSE), "No")</f>
        <v>No</v>
      </c>
      <c r="L2084" s="94">
        <f>IFERROR(VLOOKUP($C2084,'CEDARS School FRPL'!$C$4:$G$20003,3,FALSE),"NO Enroll Rprtd")</f>
        <v>0.32950000000000002</v>
      </c>
      <c r="N2084" s="167"/>
      <c r="O2084" s="136"/>
    </row>
    <row r="2085" spans="1:15">
      <c r="A2085" s="77" t="s">
        <v>2257</v>
      </c>
      <c r="B2085" s="77" t="s">
        <v>2846</v>
      </c>
      <c r="C2085" s="3">
        <v>3937</v>
      </c>
      <c r="D2085" s="74" t="s">
        <v>2539</v>
      </c>
      <c r="E2085" s="100">
        <v>1044.19</v>
      </c>
      <c r="F2085" s="100">
        <v>0</v>
      </c>
      <c r="G2085" s="100">
        <v>0</v>
      </c>
      <c r="H2085" s="100">
        <v>0</v>
      </c>
      <c r="I2085" s="100">
        <v>0</v>
      </c>
      <c r="J2085" s="130">
        <v>1044.19</v>
      </c>
      <c r="K2085" s="135" t="str">
        <f>IFERROR(VLOOKUP(C2085,'CEDARS School FRPL'!$C$4:$H$20003, 6, FALSE), "No")</f>
        <v>No</v>
      </c>
      <c r="L2085" s="94">
        <f>IFERROR(VLOOKUP($C2085,'CEDARS School FRPL'!$C$4:$G$20003,3,FALSE),"NO Enroll Rprtd")</f>
        <v>0.22509999999999999</v>
      </c>
      <c r="N2085" s="167"/>
      <c r="O2085" s="136"/>
    </row>
    <row r="2086" spans="1:15">
      <c r="A2086" s="77" t="s">
        <v>2257</v>
      </c>
      <c r="B2086" s="77" t="s">
        <v>2846</v>
      </c>
      <c r="C2086" s="3">
        <v>4415</v>
      </c>
      <c r="D2086" s="74" t="s">
        <v>811</v>
      </c>
      <c r="E2086" s="100">
        <v>689.45</v>
      </c>
      <c r="F2086" s="100">
        <v>0</v>
      </c>
      <c r="G2086" s="100">
        <v>0</v>
      </c>
      <c r="H2086" s="100">
        <v>0</v>
      </c>
      <c r="I2086" s="100">
        <v>0</v>
      </c>
      <c r="J2086" s="130">
        <v>689.45</v>
      </c>
      <c r="K2086" s="135" t="str">
        <f>IFERROR(VLOOKUP(C2086,'CEDARS School FRPL'!$C$4:$H$20003, 6, FALSE), "No")</f>
        <v>No</v>
      </c>
      <c r="L2086" s="94">
        <f>IFERROR(VLOOKUP($C2086,'CEDARS School FRPL'!$C$4:$G$20003,3,FALSE),"NO Enroll Rprtd")</f>
        <v>0.151</v>
      </c>
      <c r="N2086" s="167"/>
      <c r="O2086" s="136"/>
    </row>
    <row r="2087" spans="1:15">
      <c r="A2087" s="77" t="s">
        <v>2257</v>
      </c>
      <c r="B2087" s="77" t="s">
        <v>2846</v>
      </c>
      <c r="C2087" s="3">
        <v>4453</v>
      </c>
      <c r="D2087" s="74" t="s">
        <v>812</v>
      </c>
      <c r="E2087" s="100">
        <v>803</v>
      </c>
      <c r="F2087" s="100">
        <v>0</v>
      </c>
      <c r="G2087" s="100">
        <v>0</v>
      </c>
      <c r="H2087" s="100">
        <v>0</v>
      </c>
      <c r="I2087" s="100">
        <v>0</v>
      </c>
      <c r="J2087" s="130">
        <v>803</v>
      </c>
      <c r="K2087" s="135" t="str">
        <f>IFERROR(VLOOKUP(C2087,'CEDARS School FRPL'!$C$4:$H$20003, 6, FALSE), "No")</f>
        <v>No</v>
      </c>
      <c r="L2087" s="94">
        <f>IFERROR(VLOOKUP($C2087,'CEDARS School FRPL'!$C$4:$G$20003,3,FALSE),"NO Enroll Rprtd")</f>
        <v>0.16639999999999999</v>
      </c>
      <c r="N2087" s="167"/>
      <c r="O2087" s="136"/>
    </row>
    <row r="2088" spans="1:15">
      <c r="A2088" s="77" t="s">
        <v>2257</v>
      </c>
      <c r="B2088" s="77" t="s">
        <v>2846</v>
      </c>
      <c r="C2088" s="3">
        <v>5489</v>
      </c>
      <c r="D2088" s="74" t="s">
        <v>2538</v>
      </c>
      <c r="E2088" s="100">
        <v>594.29999999999995</v>
      </c>
      <c r="F2088" s="100">
        <v>6.22</v>
      </c>
      <c r="G2088" s="100">
        <v>0</v>
      </c>
      <c r="H2088" s="100">
        <v>0</v>
      </c>
      <c r="I2088" s="100">
        <v>0</v>
      </c>
      <c r="J2088" s="130">
        <v>600.52</v>
      </c>
      <c r="K2088" s="135" t="str">
        <f>IFERROR(VLOOKUP(C2088,'CEDARS School FRPL'!$C$4:$H$20003, 6, FALSE), "No")</f>
        <v>No</v>
      </c>
      <c r="L2088" s="94">
        <f>IFERROR(VLOOKUP($C2088,'CEDARS School FRPL'!$C$4:$G$20003,3,FALSE),"NO Enroll Rprtd")</f>
        <v>0.1278</v>
      </c>
      <c r="N2088" s="167"/>
      <c r="O2088" s="136"/>
    </row>
    <row r="2089" spans="1:15">
      <c r="A2089" s="77" t="s">
        <v>2257</v>
      </c>
      <c r="B2089" s="77" t="s">
        <v>2846</v>
      </c>
      <c r="C2089" s="3">
        <v>5490</v>
      </c>
      <c r="D2089" s="74" t="s">
        <v>2541</v>
      </c>
      <c r="E2089" s="100">
        <v>693.16</v>
      </c>
      <c r="F2089" s="100">
        <v>0</v>
      </c>
      <c r="G2089" s="100">
        <v>0</v>
      </c>
      <c r="H2089" s="100">
        <v>0</v>
      </c>
      <c r="I2089" s="100">
        <v>0</v>
      </c>
      <c r="J2089" s="130">
        <v>693.16</v>
      </c>
      <c r="K2089" s="135" t="str">
        <f>IFERROR(VLOOKUP(C2089,'CEDARS School FRPL'!$C$4:$H$20003, 6, FALSE), "No")</f>
        <v>No</v>
      </c>
      <c r="L2089" s="94">
        <f>IFERROR(VLOOKUP($C2089,'CEDARS School FRPL'!$C$4:$G$20003,3,FALSE),"NO Enroll Rprtd")</f>
        <v>0.16700000000000001</v>
      </c>
      <c r="N2089" s="167"/>
      <c r="O2089" s="136"/>
    </row>
    <row r="2090" spans="1:15">
      <c r="A2090" s="77" t="s">
        <v>2257</v>
      </c>
      <c r="B2090" s="77" t="s">
        <v>2846</v>
      </c>
      <c r="C2090" s="3">
        <v>5563</v>
      </c>
      <c r="D2090" s="74" t="s">
        <v>2930</v>
      </c>
      <c r="E2090" s="100">
        <v>0</v>
      </c>
      <c r="F2090" s="100">
        <v>0</v>
      </c>
      <c r="G2090" s="100">
        <v>0</v>
      </c>
      <c r="H2090" s="100">
        <v>56.88</v>
      </c>
      <c r="I2090" s="100">
        <v>0</v>
      </c>
      <c r="J2090" s="130">
        <v>56.88</v>
      </c>
      <c r="K2090" s="135" t="str">
        <f>IFERROR(VLOOKUP(C2090,'CEDARS School FRPL'!$C$4:$H$20003, 6, FALSE), "No")</f>
        <v>No</v>
      </c>
      <c r="L2090" s="94">
        <f>IFERROR(VLOOKUP($C2090,'CEDARS School FRPL'!$C$4:$G$20003,3,FALSE),"NO Enroll Rprtd")</f>
        <v>0.32169999999999999</v>
      </c>
      <c r="N2090" s="167"/>
      <c r="O2090" s="136"/>
    </row>
    <row r="2091" spans="1:15">
      <c r="A2091" s="77" t="s">
        <v>2433</v>
      </c>
      <c r="B2091" s="77" t="s">
        <v>2847</v>
      </c>
      <c r="C2091" s="3">
        <v>2052</v>
      </c>
      <c r="D2091" s="74" t="s">
        <v>2038</v>
      </c>
      <c r="E2091" s="100">
        <v>68.14</v>
      </c>
      <c r="F2091" s="100">
        <v>13.56</v>
      </c>
      <c r="G2091" s="100">
        <v>0</v>
      </c>
      <c r="H2091" s="100">
        <v>0</v>
      </c>
      <c r="I2091" s="100">
        <v>0</v>
      </c>
      <c r="J2091" s="130">
        <v>81.7</v>
      </c>
      <c r="K2091" s="135" t="str">
        <f>IFERROR(VLOOKUP(C2091,'CEDARS School FRPL'!$C$4:$H$20003, 6, FALSE), "No")</f>
        <v>Yes</v>
      </c>
      <c r="L2091" s="94">
        <f>IFERROR(VLOOKUP($C2091,'CEDARS School FRPL'!$C$4:$G$20003,3,FALSE),"NO Enroll Rprtd")</f>
        <v>0.4481</v>
      </c>
      <c r="N2091" s="167"/>
      <c r="O2091" s="136"/>
    </row>
    <row r="2092" spans="1:15">
      <c r="A2092" s="77" t="s">
        <v>2433</v>
      </c>
      <c r="B2092" s="77" t="s">
        <v>2847</v>
      </c>
      <c r="C2092" s="3">
        <v>3418</v>
      </c>
      <c r="D2092" s="74" t="s">
        <v>2039</v>
      </c>
      <c r="E2092" s="100">
        <v>108.87</v>
      </c>
      <c r="F2092" s="100">
        <v>0</v>
      </c>
      <c r="G2092" s="100">
        <v>2.79</v>
      </c>
      <c r="H2092" s="100">
        <v>0</v>
      </c>
      <c r="I2092" s="100">
        <v>0</v>
      </c>
      <c r="J2092" s="130">
        <v>111.66000000000001</v>
      </c>
      <c r="K2092" s="135" t="str">
        <f>IFERROR(VLOOKUP(C2092,'CEDARS School FRPL'!$C$4:$H$20003, 6, FALSE), "No")</f>
        <v>Yes</v>
      </c>
      <c r="L2092" s="94">
        <f>IFERROR(VLOOKUP($C2092,'CEDARS School FRPL'!$C$4:$G$20003,3,FALSE),"NO Enroll Rprtd")</f>
        <v>0.6099</v>
      </c>
      <c r="N2092" s="167"/>
      <c r="O2092" s="136"/>
    </row>
    <row r="2093" spans="1:15">
      <c r="A2093" s="77" t="s">
        <v>2414</v>
      </c>
      <c r="B2093" s="77" t="s">
        <v>2848</v>
      </c>
      <c r="C2093" s="3">
        <v>2457</v>
      </c>
      <c r="D2093" s="74" t="s">
        <v>708</v>
      </c>
      <c r="E2093" s="100">
        <v>279.89999999999998</v>
      </c>
      <c r="F2093" s="100">
        <v>15.11</v>
      </c>
      <c r="G2093" s="100">
        <v>0</v>
      </c>
      <c r="H2093" s="100">
        <v>0</v>
      </c>
      <c r="I2093" s="100">
        <v>0</v>
      </c>
      <c r="J2093" s="130">
        <v>295.01</v>
      </c>
      <c r="K2093" s="135" t="str">
        <f>IFERROR(VLOOKUP(C2093,'CEDARS School FRPL'!$C$4:$H$20003, 6, FALSE), "No")</f>
        <v>Yes</v>
      </c>
      <c r="L2093" s="94">
        <f>IFERROR(VLOOKUP($C2093,'CEDARS School FRPL'!$C$4:$G$20003,3,FALSE),"NO Enroll Rprtd")</f>
        <v>0.4879</v>
      </c>
      <c r="N2093" s="167"/>
      <c r="O2093" s="136"/>
    </row>
    <row r="2094" spans="1:15">
      <c r="A2094" s="77" t="s">
        <v>2414</v>
      </c>
      <c r="B2094" s="77" t="s">
        <v>2848</v>
      </c>
      <c r="C2094" s="3">
        <v>3509</v>
      </c>
      <c r="D2094" s="74" t="s">
        <v>1937</v>
      </c>
      <c r="E2094" s="100">
        <v>354.33</v>
      </c>
      <c r="F2094" s="100">
        <v>0</v>
      </c>
      <c r="G2094" s="100">
        <v>28.08</v>
      </c>
      <c r="H2094" s="100">
        <v>2.56</v>
      </c>
      <c r="I2094" s="100">
        <v>0</v>
      </c>
      <c r="J2094" s="130">
        <v>384.96999999999997</v>
      </c>
      <c r="K2094" s="135" t="str">
        <f>IFERROR(VLOOKUP(C2094,'CEDARS School FRPL'!$C$4:$H$20003, 6, FALSE), "No")</f>
        <v>No</v>
      </c>
      <c r="L2094" s="94">
        <f>IFERROR(VLOOKUP($C2094,'CEDARS School FRPL'!$C$4:$G$20003,3,FALSE),"NO Enroll Rprtd")</f>
        <v>0.43730000000000002</v>
      </c>
      <c r="N2094" s="167"/>
      <c r="O2094" s="136"/>
    </row>
    <row r="2095" spans="1:15">
      <c r="A2095" s="77" t="s">
        <v>2414</v>
      </c>
      <c r="B2095" s="77" t="s">
        <v>2848</v>
      </c>
      <c r="C2095" s="3">
        <v>3795</v>
      </c>
      <c r="D2095" s="74" t="s">
        <v>1938</v>
      </c>
      <c r="E2095" s="100">
        <v>288.49</v>
      </c>
      <c r="F2095" s="100">
        <v>0</v>
      </c>
      <c r="G2095" s="100">
        <v>0</v>
      </c>
      <c r="H2095" s="100">
        <v>0</v>
      </c>
      <c r="I2095" s="100">
        <v>0</v>
      </c>
      <c r="J2095" s="130">
        <v>288.49</v>
      </c>
      <c r="K2095" s="135" t="str">
        <f>IFERROR(VLOOKUP(C2095,'CEDARS School FRPL'!$C$4:$H$20003, 6, FALSE), "No")</f>
        <v>Yes</v>
      </c>
      <c r="L2095" s="94">
        <f>IFERROR(VLOOKUP($C2095,'CEDARS School FRPL'!$C$4:$G$20003,3,FALSE),"NO Enroll Rprtd")</f>
        <v>0.52510000000000001</v>
      </c>
      <c r="N2095" s="167"/>
      <c r="O2095" s="136"/>
    </row>
    <row r="2096" spans="1:15">
      <c r="A2096" s="77" t="s">
        <v>2414</v>
      </c>
      <c r="B2096" s="77" t="s">
        <v>2848</v>
      </c>
      <c r="C2096" s="3">
        <v>4238</v>
      </c>
      <c r="D2096" s="74" t="s">
        <v>1939</v>
      </c>
      <c r="E2096" s="100">
        <v>292.31</v>
      </c>
      <c r="F2096" s="100">
        <v>0</v>
      </c>
      <c r="G2096" s="100">
        <v>0</v>
      </c>
      <c r="H2096" s="100">
        <v>0</v>
      </c>
      <c r="I2096" s="100">
        <v>0</v>
      </c>
      <c r="J2096" s="130">
        <v>292.31</v>
      </c>
      <c r="K2096" s="135" t="str">
        <f>IFERROR(VLOOKUP(C2096,'CEDARS School FRPL'!$C$4:$H$20003, 6, FALSE), "No")</f>
        <v>Yes</v>
      </c>
      <c r="L2096" s="94">
        <f>IFERROR(VLOOKUP($C2096,'CEDARS School FRPL'!$C$4:$G$20003,3,FALSE),"NO Enroll Rprtd")</f>
        <v>0.54769999999999996</v>
      </c>
      <c r="N2096" s="167"/>
      <c r="O2096" s="136"/>
    </row>
    <row r="2097" spans="1:15">
      <c r="A2097" s="77" t="s">
        <v>2275</v>
      </c>
      <c r="B2097" s="77" t="s">
        <v>2849</v>
      </c>
      <c r="C2097" s="3">
        <v>2514</v>
      </c>
      <c r="D2097" s="74" t="s">
        <v>1063</v>
      </c>
      <c r="E2097" s="100">
        <v>230.56</v>
      </c>
      <c r="F2097" s="100">
        <v>16.78</v>
      </c>
      <c r="G2097" s="100">
        <v>2.6</v>
      </c>
      <c r="H2097" s="100">
        <v>0</v>
      </c>
      <c r="I2097" s="100">
        <v>0</v>
      </c>
      <c r="J2097" s="130">
        <v>249.94</v>
      </c>
      <c r="K2097" s="135" t="str">
        <f>IFERROR(VLOOKUP(C2097,'CEDARS School FRPL'!$C$4:$H$20003, 6, FALSE), "No")</f>
        <v>No</v>
      </c>
      <c r="L2097" s="94">
        <f>IFERROR(VLOOKUP($C2097,'CEDARS School FRPL'!$C$4:$G$20003,3,FALSE),"NO Enroll Rprtd")</f>
        <v>0.4617</v>
      </c>
      <c r="N2097" s="167"/>
      <c r="O2097" s="136"/>
    </row>
    <row r="2098" spans="1:15">
      <c r="A2098" s="77" t="s">
        <v>2296</v>
      </c>
      <c r="B2098" s="77" t="s">
        <v>2850</v>
      </c>
      <c r="C2098" s="3">
        <v>2616</v>
      </c>
      <c r="D2098" s="74" t="s">
        <v>1129</v>
      </c>
      <c r="E2098" s="100">
        <v>217.42</v>
      </c>
      <c r="F2098" s="100">
        <v>0</v>
      </c>
      <c r="G2098" s="100">
        <v>26.38</v>
      </c>
      <c r="H2098" s="100">
        <v>0.53</v>
      </c>
      <c r="I2098" s="100">
        <v>0</v>
      </c>
      <c r="J2098" s="130">
        <v>244.32999999999998</v>
      </c>
      <c r="K2098" s="135" t="str">
        <f>IFERROR(VLOOKUP(C2098,'CEDARS School FRPL'!$C$4:$H$20003, 6, FALSE), "No")</f>
        <v>No</v>
      </c>
      <c r="L2098" s="94">
        <f>IFERROR(VLOOKUP($C2098,'CEDARS School FRPL'!$C$4:$G$20003,3,FALSE),"NO Enroll Rprtd")</f>
        <v>0.40639999999999998</v>
      </c>
      <c r="N2098" s="167"/>
      <c r="O2098" s="136"/>
    </row>
    <row r="2099" spans="1:15">
      <c r="A2099" s="77" t="s">
        <v>2296</v>
      </c>
      <c r="B2099" s="77" t="s">
        <v>2850</v>
      </c>
      <c r="C2099" s="3">
        <v>2998</v>
      </c>
      <c r="D2099" s="74" t="s">
        <v>1130</v>
      </c>
      <c r="E2099" s="100">
        <v>431.56</v>
      </c>
      <c r="F2099" s="100">
        <v>0</v>
      </c>
      <c r="G2099" s="100">
        <v>0</v>
      </c>
      <c r="H2099" s="100">
        <v>0</v>
      </c>
      <c r="I2099" s="100">
        <v>0</v>
      </c>
      <c r="J2099" s="130">
        <v>431.56</v>
      </c>
      <c r="K2099" s="135" t="str">
        <f>IFERROR(VLOOKUP(C2099,'CEDARS School FRPL'!$C$4:$H$20003, 6, FALSE), "No")</f>
        <v>Yes</v>
      </c>
      <c r="L2099" s="94">
        <f>IFERROR(VLOOKUP($C2099,'CEDARS School FRPL'!$C$4:$G$20003,3,FALSE),"NO Enroll Rprtd")</f>
        <v>0.44230000000000003</v>
      </c>
      <c r="N2099" s="167"/>
      <c r="O2099" s="136"/>
    </row>
    <row r="2100" spans="1:15">
      <c r="A2100" s="77" t="s">
        <v>2296</v>
      </c>
      <c r="B2100" s="77" t="s">
        <v>2850</v>
      </c>
      <c r="C2100" s="3">
        <v>3977</v>
      </c>
      <c r="D2100" s="74" t="s">
        <v>1131</v>
      </c>
      <c r="E2100" s="100">
        <v>186.75</v>
      </c>
      <c r="F2100" s="100">
        <v>0</v>
      </c>
      <c r="G2100" s="100">
        <v>0</v>
      </c>
      <c r="H2100" s="100">
        <v>0</v>
      </c>
      <c r="I2100" s="100">
        <v>0</v>
      </c>
      <c r="J2100" s="130">
        <v>186.75</v>
      </c>
      <c r="K2100" s="135" t="str">
        <f>IFERROR(VLOOKUP(C2100,'CEDARS School FRPL'!$C$4:$H$20003, 6, FALSE), "No")</f>
        <v>Yes</v>
      </c>
      <c r="L2100" s="94">
        <f>IFERROR(VLOOKUP($C2100,'CEDARS School FRPL'!$C$4:$G$20003,3,FALSE),"NO Enroll Rprtd")</f>
        <v>0.4385</v>
      </c>
      <c r="N2100" s="167"/>
      <c r="O2100" s="136"/>
    </row>
    <row r="2101" spans="1:15">
      <c r="A2101" s="77" t="s">
        <v>2296</v>
      </c>
      <c r="B2101" s="77" t="s">
        <v>2850</v>
      </c>
      <c r="C2101" s="3">
        <v>5190</v>
      </c>
      <c r="D2101" s="74" t="s">
        <v>1132</v>
      </c>
      <c r="E2101" s="100">
        <v>43.78</v>
      </c>
      <c r="F2101" s="100">
        <v>0</v>
      </c>
      <c r="G2101" s="100">
        <v>0</v>
      </c>
      <c r="H2101" s="100">
        <v>0</v>
      </c>
      <c r="I2101" s="100">
        <v>0</v>
      </c>
      <c r="J2101" s="130">
        <v>43.78</v>
      </c>
      <c r="K2101" s="135" t="str">
        <f>IFERROR(VLOOKUP(C2101,'CEDARS School FRPL'!$C$4:$H$20003, 6, FALSE), "No")</f>
        <v>Yes</v>
      </c>
      <c r="L2101" s="94">
        <f>IFERROR(VLOOKUP($C2101,'CEDARS School FRPL'!$C$4:$G$20003,3,FALSE),"NO Enroll Rprtd")</f>
        <v>0.501</v>
      </c>
      <c r="N2101" s="167"/>
      <c r="O2101" s="136"/>
    </row>
    <row r="2102" spans="1:15">
      <c r="A2102" s="77" t="s">
        <v>2323</v>
      </c>
      <c r="B2102" s="77" t="s">
        <v>2851</v>
      </c>
      <c r="C2102" s="3">
        <v>2679</v>
      </c>
      <c r="D2102" s="74" t="s">
        <v>1226</v>
      </c>
      <c r="E2102" s="100">
        <v>246.04</v>
      </c>
      <c r="F2102" s="100">
        <v>0</v>
      </c>
      <c r="G2102" s="100">
        <v>28.27</v>
      </c>
      <c r="H2102" s="100">
        <v>0</v>
      </c>
      <c r="I2102" s="100">
        <v>0</v>
      </c>
      <c r="J2102" s="130">
        <v>274.31</v>
      </c>
      <c r="K2102" s="135" t="str">
        <f>IFERROR(VLOOKUP(C2102,'CEDARS School FRPL'!$C$4:$H$20003, 6, FALSE), "No")</f>
        <v>Yes</v>
      </c>
      <c r="L2102" s="94">
        <f>IFERROR(VLOOKUP($C2102,'CEDARS School FRPL'!$C$4:$G$20003,3,FALSE),"NO Enroll Rprtd")</f>
        <v>0.73260000000000003</v>
      </c>
      <c r="N2102" s="167"/>
      <c r="O2102" s="136"/>
    </row>
    <row r="2103" spans="1:15">
      <c r="A2103" s="77" t="s">
        <v>2323</v>
      </c>
      <c r="B2103" s="77" t="s">
        <v>2851</v>
      </c>
      <c r="C2103" s="3">
        <v>3176</v>
      </c>
      <c r="D2103" s="74" t="s">
        <v>1227</v>
      </c>
      <c r="E2103" s="100">
        <v>433.46</v>
      </c>
      <c r="F2103" s="100">
        <v>0</v>
      </c>
      <c r="G2103" s="100">
        <v>0</v>
      </c>
      <c r="H2103" s="100">
        <v>0</v>
      </c>
      <c r="I2103" s="100">
        <v>0</v>
      </c>
      <c r="J2103" s="130">
        <v>433.46</v>
      </c>
      <c r="K2103" s="135" t="str">
        <f>IFERROR(VLOOKUP(C2103,'CEDARS School FRPL'!$C$4:$H$20003, 6, FALSE), "No")</f>
        <v>Yes</v>
      </c>
      <c r="L2103" s="94">
        <f>IFERROR(VLOOKUP($C2103,'CEDARS School FRPL'!$C$4:$G$20003,3,FALSE),"NO Enroll Rprtd")</f>
        <v>0.75639999999999996</v>
      </c>
      <c r="N2103" s="167"/>
      <c r="O2103" s="136"/>
    </row>
    <row r="2104" spans="1:15">
      <c r="A2104" s="77" t="s">
        <v>2323</v>
      </c>
      <c r="B2104" s="77" t="s">
        <v>2851</v>
      </c>
      <c r="C2104" s="3">
        <v>4196</v>
      </c>
      <c r="D2104" s="74" t="s">
        <v>1228</v>
      </c>
      <c r="E2104" s="100">
        <v>222.41</v>
      </c>
      <c r="F2104" s="100">
        <v>0</v>
      </c>
      <c r="G2104" s="100">
        <v>0</v>
      </c>
      <c r="H2104" s="100">
        <v>0</v>
      </c>
      <c r="I2104" s="100">
        <v>0</v>
      </c>
      <c r="J2104" s="130">
        <v>222.41</v>
      </c>
      <c r="K2104" s="135" t="str">
        <f>IFERROR(VLOOKUP(C2104,'CEDARS School FRPL'!$C$4:$H$20003, 6, FALSE), "No")</f>
        <v>Yes</v>
      </c>
      <c r="L2104" s="94">
        <f>IFERROR(VLOOKUP($C2104,'CEDARS School FRPL'!$C$4:$G$20003,3,FALSE),"NO Enroll Rprtd")</f>
        <v>0.73919999999999997</v>
      </c>
      <c r="N2104" s="167"/>
      <c r="O2104" s="136"/>
    </row>
    <row r="2105" spans="1:15">
      <c r="A2105" s="77" t="s">
        <v>2323</v>
      </c>
      <c r="B2105" s="77" t="s">
        <v>2851</v>
      </c>
      <c r="C2105" s="3">
        <v>5586</v>
      </c>
      <c r="D2105" s="74" t="s">
        <v>2920</v>
      </c>
      <c r="E2105" s="100">
        <v>21.62</v>
      </c>
      <c r="F2105" s="100">
        <v>0</v>
      </c>
      <c r="G2105" s="100">
        <v>0</v>
      </c>
      <c r="H2105" s="100">
        <v>0</v>
      </c>
      <c r="I2105" s="100">
        <v>0</v>
      </c>
      <c r="J2105" s="130">
        <v>21.62</v>
      </c>
      <c r="K2105" s="135" t="str">
        <f>IFERROR(VLOOKUP(C2105,'CEDARS School FRPL'!$C$4:$H$20003, 6, FALSE), "No")</f>
        <v>Yes</v>
      </c>
      <c r="L2105" s="94">
        <f>IFERROR(VLOOKUP($C2105,'CEDARS School FRPL'!$C$4:$G$20003,3,FALSE),"NO Enroll Rprtd")</f>
        <v>0.80300000000000005</v>
      </c>
      <c r="N2105" s="167"/>
      <c r="O2105" s="136"/>
    </row>
    <row r="2106" spans="1:15">
      <c r="A2106" s="77" t="s">
        <v>2323</v>
      </c>
      <c r="B2106" s="77" t="s">
        <v>2851</v>
      </c>
      <c r="C2106" s="3">
        <v>5587</v>
      </c>
      <c r="D2106" s="74" t="s">
        <v>2921</v>
      </c>
      <c r="E2106" s="100">
        <v>105.64</v>
      </c>
      <c r="F2106" s="100">
        <v>0</v>
      </c>
      <c r="G2106" s="100">
        <v>0</v>
      </c>
      <c r="H2106" s="100">
        <v>0</v>
      </c>
      <c r="I2106" s="100">
        <v>0</v>
      </c>
      <c r="J2106" s="130">
        <v>105.64</v>
      </c>
      <c r="K2106" s="135" t="str">
        <f>IFERROR(VLOOKUP(C2106,'CEDARS School FRPL'!$C$4:$H$20003, 6, FALSE), "No")</f>
        <v>Yes</v>
      </c>
      <c r="L2106" s="94">
        <f>IFERROR(VLOOKUP($C2106,'CEDARS School FRPL'!$C$4:$G$20003,3,FALSE),"NO Enroll Rprtd")</f>
        <v>0.74319999999999997</v>
      </c>
      <c r="N2106" s="167"/>
      <c r="O2106" s="136"/>
    </row>
    <row r="2107" spans="1:15">
      <c r="A2107" t="s">
        <v>2452</v>
      </c>
      <c r="B2107" s="77" t="s">
        <v>2852</v>
      </c>
      <c r="C2107" s="3">
        <v>1508</v>
      </c>
      <c r="D2107" s="74" t="s">
        <v>2122</v>
      </c>
      <c r="E2107" s="100">
        <v>173.9</v>
      </c>
      <c r="F2107" s="100">
        <v>0</v>
      </c>
      <c r="G2107" s="100">
        <v>0.21000000000000002</v>
      </c>
      <c r="H2107" s="100">
        <v>0</v>
      </c>
      <c r="I2107" s="100">
        <v>0</v>
      </c>
      <c r="J2107" s="130">
        <v>174.11</v>
      </c>
      <c r="K2107" s="135" t="str">
        <f>IFERROR(VLOOKUP(C2107,'CEDARS School FRPL'!$C$4:$H$20003, 6, FALSE), "No")</f>
        <v>Yes</v>
      </c>
      <c r="L2107" s="94">
        <f>IFERROR(VLOOKUP($C2107,'CEDARS School FRPL'!$C$4:$G$20003,3,FALSE),"NO Enroll Rprtd")</f>
        <v>0.81279999999999997</v>
      </c>
      <c r="N2107" s="167"/>
      <c r="O2107" s="136"/>
    </row>
    <row r="2108" spans="1:15">
      <c r="A2108" s="77" t="s">
        <v>2452</v>
      </c>
      <c r="B2108" s="77" t="s">
        <v>2852</v>
      </c>
      <c r="C2108" s="3">
        <v>2264</v>
      </c>
      <c r="D2108" s="74" t="s">
        <v>2123</v>
      </c>
      <c r="E2108" s="100">
        <v>756.34</v>
      </c>
      <c r="F2108" s="100">
        <v>0</v>
      </c>
      <c r="G2108" s="100">
        <v>0</v>
      </c>
      <c r="H2108" s="100">
        <v>0</v>
      </c>
      <c r="I2108" s="100">
        <v>0</v>
      </c>
      <c r="J2108" s="130">
        <v>756.34</v>
      </c>
      <c r="K2108" s="135" t="str">
        <f>IFERROR(VLOOKUP(C2108,'CEDARS School FRPL'!$C$4:$H$20003, 6, FALSE), "No")</f>
        <v>Yes</v>
      </c>
      <c r="L2108" s="94">
        <f>IFERROR(VLOOKUP($C2108,'CEDARS School FRPL'!$C$4:$G$20003,3,FALSE),"NO Enroll Rprtd")</f>
        <v>0.78590000000000004</v>
      </c>
      <c r="N2108" s="167"/>
      <c r="O2108" s="136"/>
    </row>
    <row r="2109" spans="1:15">
      <c r="A2109" s="77" t="s">
        <v>2452</v>
      </c>
      <c r="B2109" s="77" t="s">
        <v>2852</v>
      </c>
      <c r="C2109" s="3">
        <v>2608</v>
      </c>
      <c r="D2109" s="74" t="s">
        <v>1514</v>
      </c>
      <c r="E2109" s="100">
        <v>309.89</v>
      </c>
      <c r="F2109" s="100">
        <v>0</v>
      </c>
      <c r="G2109" s="100">
        <v>0</v>
      </c>
      <c r="H2109" s="100">
        <v>0</v>
      </c>
      <c r="I2109" s="100">
        <v>0</v>
      </c>
      <c r="J2109" s="130">
        <v>309.89</v>
      </c>
      <c r="K2109" s="135" t="str">
        <f>IFERROR(VLOOKUP(C2109,'CEDARS School FRPL'!$C$4:$H$20003, 6, FALSE), "No")</f>
        <v>Yes</v>
      </c>
      <c r="L2109" s="94">
        <f>IFERROR(VLOOKUP($C2109,'CEDARS School FRPL'!$C$4:$G$20003,3,FALSE),"NO Enroll Rprtd")</f>
        <v>0.8458</v>
      </c>
      <c r="N2109" s="167"/>
      <c r="O2109" s="136"/>
    </row>
    <row r="2110" spans="1:15">
      <c r="A2110" s="77" t="s">
        <v>2452</v>
      </c>
      <c r="B2110" s="77" t="s">
        <v>2852</v>
      </c>
      <c r="C2110" s="3">
        <v>2635</v>
      </c>
      <c r="D2110" s="74" t="s">
        <v>50</v>
      </c>
      <c r="E2110" s="100">
        <v>255.44</v>
      </c>
      <c r="F2110" s="100">
        <v>0</v>
      </c>
      <c r="G2110" s="100">
        <v>0</v>
      </c>
      <c r="H2110" s="100">
        <v>0</v>
      </c>
      <c r="I2110" s="100">
        <v>0</v>
      </c>
      <c r="J2110" s="130">
        <v>255.44</v>
      </c>
      <c r="K2110" s="135" t="str">
        <f>IFERROR(VLOOKUP(C2110,'CEDARS School FRPL'!$C$4:$H$20003, 6, FALSE), "No")</f>
        <v>Yes</v>
      </c>
      <c r="L2110" s="94">
        <f>IFERROR(VLOOKUP($C2110,'CEDARS School FRPL'!$C$4:$G$20003,3,FALSE),"NO Enroll Rprtd")</f>
        <v>0.77039999999999997</v>
      </c>
      <c r="N2110" s="167"/>
      <c r="O2110" s="136"/>
    </row>
    <row r="2111" spans="1:15">
      <c r="A2111" s="77" t="s">
        <v>2452</v>
      </c>
      <c r="B2111" s="77" t="s">
        <v>2852</v>
      </c>
      <c r="C2111" s="3">
        <v>2900</v>
      </c>
      <c r="D2111" s="74" t="s">
        <v>2124</v>
      </c>
      <c r="E2111" s="100">
        <v>891.69</v>
      </c>
      <c r="F2111" s="100">
        <v>0</v>
      </c>
      <c r="G2111" s="100">
        <v>45.17</v>
      </c>
      <c r="H2111" s="100">
        <v>0</v>
      </c>
      <c r="I2111" s="100">
        <v>0</v>
      </c>
      <c r="J2111" s="130">
        <v>936.86</v>
      </c>
      <c r="K2111" s="135" t="str">
        <f>IFERROR(VLOOKUP(C2111,'CEDARS School FRPL'!$C$4:$H$20003, 6, FALSE), "No")</f>
        <v>Yes</v>
      </c>
      <c r="L2111" s="94">
        <f>IFERROR(VLOOKUP($C2111,'CEDARS School FRPL'!$C$4:$G$20003,3,FALSE),"NO Enroll Rprtd")</f>
        <v>0.74639999999999995</v>
      </c>
      <c r="N2111" s="167"/>
      <c r="O2111" s="136"/>
    </row>
    <row r="2112" spans="1:15">
      <c r="A2112" s="77" t="s">
        <v>2452</v>
      </c>
      <c r="B2112" s="77" t="s">
        <v>2852</v>
      </c>
      <c r="C2112" s="3">
        <v>4106</v>
      </c>
      <c r="D2112" s="74" t="s">
        <v>2125</v>
      </c>
      <c r="E2112" s="100">
        <v>390.67</v>
      </c>
      <c r="F2112" s="100">
        <v>0</v>
      </c>
      <c r="G2112" s="100">
        <v>0</v>
      </c>
      <c r="H2112" s="100">
        <v>0</v>
      </c>
      <c r="I2112" s="100">
        <v>0</v>
      </c>
      <c r="J2112" s="130">
        <v>390.67</v>
      </c>
      <c r="K2112" s="135" t="str">
        <f>IFERROR(VLOOKUP(C2112,'CEDARS School FRPL'!$C$4:$H$20003, 6, FALSE), "No")</f>
        <v>Yes</v>
      </c>
      <c r="L2112" s="94">
        <f>IFERROR(VLOOKUP($C2112,'CEDARS School FRPL'!$C$4:$G$20003,3,FALSE),"NO Enroll Rprtd")</f>
        <v>0.7893</v>
      </c>
      <c r="N2112" s="167"/>
      <c r="O2112" s="136"/>
    </row>
    <row r="2113" spans="1:15">
      <c r="A2113" s="77" t="s">
        <v>2452</v>
      </c>
      <c r="B2113" s="77" t="s">
        <v>2852</v>
      </c>
      <c r="C2113" s="3">
        <v>4588</v>
      </c>
      <c r="D2113" s="74" t="s">
        <v>2126</v>
      </c>
      <c r="E2113" s="100">
        <v>490.11</v>
      </c>
      <c r="F2113" s="100">
        <v>0</v>
      </c>
      <c r="G2113" s="100">
        <v>0</v>
      </c>
      <c r="H2113" s="100">
        <v>0</v>
      </c>
      <c r="I2113" s="100">
        <v>0</v>
      </c>
      <c r="J2113" s="130">
        <v>490.11</v>
      </c>
      <c r="K2113" s="135" t="str">
        <f>IFERROR(VLOOKUP(C2113,'CEDARS School FRPL'!$C$4:$H$20003, 6, FALSE), "No")</f>
        <v>Yes</v>
      </c>
      <c r="L2113" s="94">
        <f>IFERROR(VLOOKUP($C2113,'CEDARS School FRPL'!$C$4:$G$20003,3,FALSE),"NO Enroll Rprtd")</f>
        <v>0.82289999999999996</v>
      </c>
      <c r="N2113" s="167"/>
      <c r="O2113" s="136"/>
    </row>
    <row r="2114" spans="1:15">
      <c r="A2114" s="77" t="s">
        <v>2452</v>
      </c>
      <c r="B2114" s="77" t="s">
        <v>2852</v>
      </c>
      <c r="C2114" s="3">
        <v>5262</v>
      </c>
      <c r="D2114" s="74" t="s">
        <v>3327</v>
      </c>
      <c r="E2114" s="100">
        <v>544.91999999999996</v>
      </c>
      <c r="F2114" s="100">
        <v>0</v>
      </c>
      <c r="G2114" s="100">
        <v>6.22</v>
      </c>
      <c r="H2114" s="100">
        <v>0</v>
      </c>
      <c r="I2114" s="100">
        <v>0</v>
      </c>
      <c r="J2114" s="130">
        <v>551.14</v>
      </c>
      <c r="K2114" s="135" t="str">
        <f>IFERROR(VLOOKUP(C2114,'CEDARS School FRPL'!$C$4:$H$20003, 6, FALSE), "No")</f>
        <v>No</v>
      </c>
      <c r="L2114" s="94">
        <f>IFERROR(VLOOKUP($C2114,'CEDARS School FRPL'!$C$4:$G$20003,3,FALSE),"NO Enroll Rprtd")</f>
        <v>0.32179999999999997</v>
      </c>
      <c r="N2114" s="167"/>
      <c r="O2114" s="136"/>
    </row>
    <row r="2115" spans="1:15">
      <c r="A2115" s="77" t="s">
        <v>2419</v>
      </c>
      <c r="B2115" s="77" t="s">
        <v>2853</v>
      </c>
      <c r="C2115" s="3">
        <v>2160</v>
      </c>
      <c r="D2115" s="74" t="s">
        <v>1958</v>
      </c>
      <c r="E2115" s="100">
        <v>227.91</v>
      </c>
      <c r="F2115" s="100">
        <v>16.89</v>
      </c>
      <c r="G2115" s="100">
        <v>0.97</v>
      </c>
      <c r="H2115" s="100">
        <v>0</v>
      </c>
      <c r="I2115" s="100">
        <v>0</v>
      </c>
      <c r="J2115" s="130">
        <v>245.77</v>
      </c>
      <c r="K2115" s="135" t="str">
        <f>IFERROR(VLOOKUP(C2115,'CEDARS School FRPL'!$C$4:$H$20003, 6, FALSE), "No")</f>
        <v>Yes</v>
      </c>
      <c r="L2115" s="94">
        <f>IFERROR(VLOOKUP($C2115,'CEDARS School FRPL'!$C$4:$G$20003,3,FALSE),"NO Enroll Rprtd")</f>
        <v>0.51600000000000001</v>
      </c>
      <c r="N2115" s="167"/>
      <c r="O2115" s="136"/>
    </row>
    <row r="2116" spans="1:15">
      <c r="A2116" s="77" t="s">
        <v>2193</v>
      </c>
      <c r="B2116" s="77" t="s">
        <v>2854</v>
      </c>
      <c r="C2116" s="3">
        <v>2560</v>
      </c>
      <c r="D2116" s="74" t="s">
        <v>305</v>
      </c>
      <c r="E2116" s="100">
        <v>267.45</v>
      </c>
      <c r="F2116" s="100">
        <v>0</v>
      </c>
      <c r="G2116" s="100">
        <v>36.11</v>
      </c>
      <c r="H2116" s="100">
        <v>0</v>
      </c>
      <c r="I2116" s="100">
        <v>0</v>
      </c>
      <c r="J2116" s="130">
        <v>303.56</v>
      </c>
      <c r="K2116" s="135" t="str">
        <f>IFERROR(VLOOKUP(C2116,'CEDARS School FRPL'!$C$4:$H$20003, 6, FALSE), "No")</f>
        <v>No</v>
      </c>
      <c r="L2116" s="94">
        <f>IFERROR(VLOOKUP($C2116,'CEDARS School FRPL'!$C$4:$G$20003,3,FALSE),"NO Enroll Rprtd")</f>
        <v>0.4491</v>
      </c>
      <c r="N2116" s="167"/>
      <c r="O2116" s="136"/>
    </row>
    <row r="2117" spans="1:15">
      <c r="A2117" s="77" t="s">
        <v>2193</v>
      </c>
      <c r="B2117" s="77" t="s">
        <v>2854</v>
      </c>
      <c r="C2117" s="3">
        <v>4264</v>
      </c>
      <c r="D2117" s="74" t="s">
        <v>306</v>
      </c>
      <c r="E2117" s="100">
        <v>362.43</v>
      </c>
      <c r="F2117" s="100">
        <v>0</v>
      </c>
      <c r="G2117" s="100">
        <v>0</v>
      </c>
      <c r="H2117" s="100">
        <v>0</v>
      </c>
      <c r="I2117" s="100">
        <v>0</v>
      </c>
      <c r="J2117" s="130">
        <v>362.43</v>
      </c>
      <c r="K2117" s="135" t="str">
        <f>IFERROR(VLOOKUP(C2117,'CEDARS School FRPL'!$C$4:$H$20003, 6, FALSE), "No")</f>
        <v>No</v>
      </c>
      <c r="L2117" s="94">
        <f>IFERROR(VLOOKUP($C2117,'CEDARS School FRPL'!$C$4:$G$20003,3,FALSE),"NO Enroll Rprtd")</f>
        <v>0.45910000000000001</v>
      </c>
      <c r="N2117" s="167"/>
      <c r="O2117" s="136"/>
    </row>
    <row r="2118" spans="1:15">
      <c r="A2118" s="77" t="s">
        <v>2282</v>
      </c>
      <c r="B2118" s="77" t="s">
        <v>2855</v>
      </c>
      <c r="C2118" s="3">
        <v>2676</v>
      </c>
      <c r="D2118" s="74" t="s">
        <v>1085</v>
      </c>
      <c r="E2118" s="100">
        <v>126.02</v>
      </c>
      <c r="F2118" s="100">
        <v>0</v>
      </c>
      <c r="G2118" s="100">
        <v>2.81</v>
      </c>
      <c r="H2118" s="100">
        <v>0</v>
      </c>
      <c r="I2118" s="100">
        <v>0</v>
      </c>
      <c r="J2118" s="130">
        <v>128.82999999999998</v>
      </c>
      <c r="K2118" s="135" t="str">
        <f>IFERROR(VLOOKUP(C2118,'CEDARS School FRPL'!$C$4:$H$20003, 6, FALSE), "No")</f>
        <v>No</v>
      </c>
      <c r="L2118" s="94">
        <f>IFERROR(VLOOKUP($C2118,'CEDARS School FRPL'!$C$4:$G$20003,3,FALSE),"NO Enroll Rprtd")</f>
        <v>0.38119999999999998</v>
      </c>
      <c r="N2118" s="167"/>
      <c r="O2118" s="136"/>
    </row>
    <row r="2119" spans="1:15">
      <c r="A2119" s="77" t="s">
        <v>2282</v>
      </c>
      <c r="B2119" s="77" t="s">
        <v>2855</v>
      </c>
      <c r="C2119" s="3">
        <v>3062</v>
      </c>
      <c r="D2119" s="74" t="s">
        <v>1086</v>
      </c>
      <c r="E2119" s="100">
        <v>81.67</v>
      </c>
      <c r="F2119" s="100">
        <v>0</v>
      </c>
      <c r="G2119" s="100">
        <v>0</v>
      </c>
      <c r="H2119" s="100">
        <v>0</v>
      </c>
      <c r="I2119" s="100">
        <v>0</v>
      </c>
      <c r="J2119" s="130">
        <v>81.67</v>
      </c>
      <c r="K2119" s="135" t="str">
        <f>IFERROR(VLOOKUP(C2119,'CEDARS School FRPL'!$C$4:$H$20003, 6, FALSE), "No")</f>
        <v>No</v>
      </c>
      <c r="L2119" s="94">
        <f>IFERROR(VLOOKUP($C2119,'CEDARS School FRPL'!$C$4:$G$20003,3,FALSE),"NO Enroll Rprtd")</f>
        <v>0.25829999999999997</v>
      </c>
      <c r="N2119" s="167"/>
      <c r="O2119" s="136"/>
    </row>
    <row r="2120" spans="1:15">
      <c r="A2120" s="77" t="s">
        <v>2254</v>
      </c>
      <c r="B2120" s="77" t="s">
        <v>2856</v>
      </c>
      <c r="C2120" s="3">
        <v>2564</v>
      </c>
      <c r="D2120" s="74" t="s">
        <v>776</v>
      </c>
      <c r="E2120" s="100">
        <v>652.66</v>
      </c>
      <c r="F2120" s="100">
        <v>0</v>
      </c>
      <c r="G2120" s="100">
        <v>0</v>
      </c>
      <c r="H2120" s="100">
        <v>0</v>
      </c>
      <c r="I2120" s="100">
        <v>0</v>
      </c>
      <c r="J2120" s="130">
        <v>652.66</v>
      </c>
      <c r="K2120" s="135" t="str">
        <f>IFERROR(VLOOKUP(C2120,'CEDARS School FRPL'!$C$4:$H$20003, 6, FALSE), "No")</f>
        <v>Yes</v>
      </c>
      <c r="L2120" s="94">
        <f>IFERROR(VLOOKUP($C2120,'CEDARS School FRPL'!$C$4:$G$20003,3,FALSE),"NO Enroll Rprtd")</f>
        <v>0.77080000000000004</v>
      </c>
      <c r="N2120" s="167"/>
      <c r="O2120" s="136"/>
    </row>
    <row r="2121" spans="1:15">
      <c r="A2121" s="77" t="s">
        <v>2254</v>
      </c>
      <c r="B2121" s="77" t="s">
        <v>2856</v>
      </c>
      <c r="C2121" s="3">
        <v>2848</v>
      </c>
      <c r="D2121" s="74" t="s">
        <v>777</v>
      </c>
      <c r="E2121" s="100">
        <v>777.74</v>
      </c>
      <c r="F2121" s="100">
        <v>0</v>
      </c>
      <c r="G2121" s="100">
        <v>128.08000000000001</v>
      </c>
      <c r="H2121" s="100">
        <v>0</v>
      </c>
      <c r="I2121" s="100">
        <v>0</v>
      </c>
      <c r="J2121" s="130">
        <v>905.82</v>
      </c>
      <c r="K2121" s="135" t="str">
        <f>IFERROR(VLOOKUP(C2121,'CEDARS School FRPL'!$C$4:$H$20003, 6, FALSE), "No")</f>
        <v>Yes</v>
      </c>
      <c r="L2121" s="94">
        <f>IFERROR(VLOOKUP($C2121,'CEDARS School FRPL'!$C$4:$G$20003,3,FALSE),"NO Enroll Rprtd")</f>
        <v>0.72719999999999996</v>
      </c>
      <c r="N2121" s="167"/>
      <c r="O2121" s="136"/>
    </row>
    <row r="2122" spans="1:15">
      <c r="A2122" s="77" t="s">
        <v>2254</v>
      </c>
      <c r="B2122" s="77" t="s">
        <v>2856</v>
      </c>
      <c r="C2122" s="3">
        <v>3226</v>
      </c>
      <c r="D2122" s="74" t="s">
        <v>778</v>
      </c>
      <c r="E2122" s="100">
        <v>435.44</v>
      </c>
      <c r="F2122" s="100">
        <v>0</v>
      </c>
      <c r="G2122" s="100">
        <v>0</v>
      </c>
      <c r="H2122" s="100">
        <v>0</v>
      </c>
      <c r="I2122" s="100">
        <v>0</v>
      </c>
      <c r="J2122" s="130">
        <v>435.44</v>
      </c>
      <c r="K2122" s="135" t="str">
        <f>IFERROR(VLOOKUP(C2122,'CEDARS School FRPL'!$C$4:$H$20003, 6, FALSE), "No")</f>
        <v>Yes</v>
      </c>
      <c r="L2122" s="94">
        <f>IFERROR(VLOOKUP($C2122,'CEDARS School FRPL'!$C$4:$G$20003,3,FALSE),"NO Enroll Rprtd")</f>
        <v>0.76749999999999996</v>
      </c>
      <c r="N2122" s="167"/>
      <c r="O2122" s="136"/>
    </row>
    <row r="2123" spans="1:15">
      <c r="A2123" s="77" t="s">
        <v>2254</v>
      </c>
      <c r="B2123" s="77" t="s">
        <v>2856</v>
      </c>
      <c r="C2123" s="3">
        <v>3488</v>
      </c>
      <c r="D2123" s="74" t="s">
        <v>779</v>
      </c>
      <c r="E2123" s="100">
        <v>425.57</v>
      </c>
      <c r="F2123" s="100">
        <v>0</v>
      </c>
      <c r="G2123" s="100">
        <v>0</v>
      </c>
      <c r="H2123" s="100">
        <v>0</v>
      </c>
      <c r="I2123" s="100">
        <v>0</v>
      </c>
      <c r="J2123" s="130">
        <v>425.57</v>
      </c>
      <c r="K2123" s="135" t="str">
        <f>IFERROR(VLOOKUP(C2123,'CEDARS School FRPL'!$C$4:$H$20003, 6, FALSE), "No")</f>
        <v>Yes</v>
      </c>
      <c r="L2123" s="94">
        <f>IFERROR(VLOOKUP($C2123,'CEDARS School FRPL'!$C$4:$G$20003,3,FALSE),"NO Enroll Rprtd")</f>
        <v>0.63600000000000001</v>
      </c>
      <c r="N2123" s="167"/>
      <c r="O2123" s="136"/>
    </row>
    <row r="2124" spans="1:15">
      <c r="A2124" s="77" t="s">
        <v>2254</v>
      </c>
      <c r="B2124" s="77" t="s">
        <v>2856</v>
      </c>
      <c r="C2124" s="3">
        <v>3635</v>
      </c>
      <c r="D2124" s="74" t="s">
        <v>780</v>
      </c>
      <c r="E2124" s="100">
        <v>348.78</v>
      </c>
      <c r="F2124" s="100">
        <v>0</v>
      </c>
      <c r="G2124" s="100">
        <v>0</v>
      </c>
      <c r="H2124" s="100">
        <v>0</v>
      </c>
      <c r="I2124" s="100">
        <v>0</v>
      </c>
      <c r="J2124" s="130">
        <v>348.78</v>
      </c>
      <c r="K2124" s="135" t="str">
        <f>IFERROR(VLOOKUP(C2124,'CEDARS School FRPL'!$C$4:$H$20003, 6, FALSE), "No")</f>
        <v>Yes</v>
      </c>
      <c r="L2124" s="94">
        <f>IFERROR(VLOOKUP($C2124,'CEDARS School FRPL'!$C$4:$G$20003,3,FALSE),"NO Enroll Rprtd")</f>
        <v>0.78939999999999999</v>
      </c>
      <c r="N2124" s="167"/>
      <c r="O2124" s="136"/>
    </row>
    <row r="2125" spans="1:15">
      <c r="A2125" t="s">
        <v>2409</v>
      </c>
      <c r="B2125" s="77" t="s">
        <v>2857</v>
      </c>
      <c r="C2125" s="3">
        <v>1713</v>
      </c>
      <c r="D2125" s="74" t="s">
        <v>3018</v>
      </c>
      <c r="E2125" s="100">
        <v>129.88999999999999</v>
      </c>
      <c r="F2125" s="100">
        <v>0</v>
      </c>
      <c r="G2125" s="100">
        <v>10.19</v>
      </c>
      <c r="H2125" s="100">
        <v>16.670000000000002</v>
      </c>
      <c r="I2125" s="100">
        <v>0</v>
      </c>
      <c r="J2125" s="130">
        <v>156.75</v>
      </c>
      <c r="K2125" s="135" t="str">
        <f>IFERROR(VLOOKUP(C2125,'CEDARS School FRPL'!$C$4:$H$20003, 6, FALSE), "No")</f>
        <v>Yes</v>
      </c>
      <c r="L2125" s="94">
        <f>IFERROR(VLOOKUP($C2125,'CEDARS School FRPL'!$C$4:$G$20003,3,FALSE),"NO Enroll Rprtd")</f>
        <v>0.50080000000000002</v>
      </c>
      <c r="N2125" s="167"/>
      <c r="O2125" s="136"/>
    </row>
    <row r="2126" spans="1:15">
      <c r="A2126" s="77" t="s">
        <v>2409</v>
      </c>
      <c r="B2126" s="77" t="s">
        <v>2857</v>
      </c>
      <c r="C2126" s="3">
        <v>2552</v>
      </c>
      <c r="D2126" s="74" t="s">
        <v>1902</v>
      </c>
      <c r="E2126" s="100">
        <v>428.25</v>
      </c>
      <c r="F2126" s="100">
        <v>7.89</v>
      </c>
      <c r="G2126" s="100">
        <v>0</v>
      </c>
      <c r="H2126" s="100">
        <v>0</v>
      </c>
      <c r="I2126" s="100">
        <v>0</v>
      </c>
      <c r="J2126" s="130">
        <v>436.14</v>
      </c>
      <c r="K2126" s="135" t="str">
        <f>IFERROR(VLOOKUP(C2126,'CEDARS School FRPL'!$C$4:$H$20003, 6, FALSE), "No")</f>
        <v>No</v>
      </c>
      <c r="L2126" s="94">
        <f>IFERROR(VLOOKUP($C2126,'CEDARS School FRPL'!$C$4:$G$20003,3,FALSE),"NO Enroll Rprtd")</f>
        <v>0.35870000000000002</v>
      </c>
      <c r="N2126" s="167"/>
      <c r="O2126" s="136"/>
    </row>
    <row r="2127" spans="1:15">
      <c r="A2127" s="77" t="s">
        <v>2409</v>
      </c>
      <c r="B2127" s="77" t="s">
        <v>2857</v>
      </c>
      <c r="C2127" s="3">
        <v>2816</v>
      </c>
      <c r="D2127" s="74" t="s">
        <v>1903</v>
      </c>
      <c r="E2127" s="100">
        <v>340.45</v>
      </c>
      <c r="F2127" s="100">
        <v>0</v>
      </c>
      <c r="G2127" s="100">
        <v>0</v>
      </c>
      <c r="H2127" s="100">
        <v>0</v>
      </c>
      <c r="I2127" s="100">
        <v>0</v>
      </c>
      <c r="J2127" s="130">
        <v>340.45</v>
      </c>
      <c r="K2127" s="135" t="str">
        <f>IFERROR(VLOOKUP(C2127,'CEDARS School FRPL'!$C$4:$H$20003, 6, FALSE), "No")</f>
        <v>No</v>
      </c>
      <c r="L2127" s="94">
        <f>IFERROR(VLOOKUP($C2127,'CEDARS School FRPL'!$C$4:$G$20003,3,FALSE),"NO Enroll Rprtd")</f>
        <v>0.35659999999999997</v>
      </c>
      <c r="N2127" s="167"/>
      <c r="O2127" s="136"/>
    </row>
    <row r="2128" spans="1:15">
      <c r="A2128" s="77" t="s">
        <v>2409</v>
      </c>
      <c r="B2128" s="77" t="s">
        <v>2857</v>
      </c>
      <c r="C2128" s="3">
        <v>3199</v>
      </c>
      <c r="D2128" s="74" t="s">
        <v>1904</v>
      </c>
      <c r="E2128" s="100">
        <v>585.45000000000005</v>
      </c>
      <c r="F2128" s="100">
        <v>8.11</v>
      </c>
      <c r="G2128" s="100">
        <v>0</v>
      </c>
      <c r="H2128" s="100">
        <v>0</v>
      </c>
      <c r="I2128" s="100">
        <v>0</v>
      </c>
      <c r="J2128" s="130">
        <v>593.56000000000006</v>
      </c>
      <c r="K2128" s="135" t="str">
        <f>IFERROR(VLOOKUP(C2128,'CEDARS School FRPL'!$C$4:$H$20003, 6, FALSE), "No")</f>
        <v>No</v>
      </c>
      <c r="L2128" s="94">
        <f>IFERROR(VLOOKUP($C2128,'CEDARS School FRPL'!$C$4:$G$20003,3,FALSE),"NO Enroll Rprtd")</f>
        <v>0.4229</v>
      </c>
      <c r="N2128" s="167"/>
      <c r="O2128" s="136"/>
    </row>
    <row r="2129" spans="1:15">
      <c r="A2129" s="77" t="s">
        <v>2409</v>
      </c>
      <c r="B2129" s="77" t="s">
        <v>2857</v>
      </c>
      <c r="C2129" s="3">
        <v>3362</v>
      </c>
      <c r="D2129" s="74" t="s">
        <v>1905</v>
      </c>
      <c r="E2129" s="100">
        <v>948.61</v>
      </c>
      <c r="F2129" s="100">
        <v>0</v>
      </c>
      <c r="G2129" s="100">
        <v>111.28999999999999</v>
      </c>
      <c r="H2129" s="100">
        <v>0</v>
      </c>
      <c r="I2129" s="100">
        <v>0</v>
      </c>
      <c r="J2129" s="130">
        <v>1059.9000000000001</v>
      </c>
      <c r="K2129" s="135" t="str">
        <f>IFERROR(VLOOKUP(C2129,'CEDARS School FRPL'!$C$4:$H$20003, 6, FALSE), "No")</f>
        <v>No</v>
      </c>
      <c r="L2129" s="94">
        <f>IFERROR(VLOOKUP($C2129,'CEDARS School FRPL'!$C$4:$G$20003,3,FALSE),"NO Enroll Rprtd")</f>
        <v>0.2908</v>
      </c>
      <c r="M2129" s="94"/>
      <c r="N2129" s="167"/>
      <c r="O2129" s="136"/>
    </row>
    <row r="2130" spans="1:15">
      <c r="A2130" s="77" t="s">
        <v>2409</v>
      </c>
      <c r="B2130" s="77" t="s">
        <v>2857</v>
      </c>
      <c r="C2130" s="3">
        <v>3612</v>
      </c>
      <c r="D2130" s="74" t="s">
        <v>1906</v>
      </c>
      <c r="E2130" s="100">
        <v>649.59</v>
      </c>
      <c r="F2130" s="100">
        <v>0</v>
      </c>
      <c r="G2130" s="100">
        <v>0</v>
      </c>
      <c r="H2130" s="100">
        <v>0</v>
      </c>
      <c r="I2130" s="100">
        <v>0</v>
      </c>
      <c r="J2130" s="130">
        <v>649.59</v>
      </c>
      <c r="K2130" s="135" t="str">
        <f>IFERROR(VLOOKUP(C2130,'CEDARS School FRPL'!$C$4:$H$20003, 6, FALSE), "No")</f>
        <v>No</v>
      </c>
      <c r="L2130" s="94">
        <f>IFERROR(VLOOKUP($C2130,'CEDARS School FRPL'!$C$4:$G$20003,3,FALSE),"NO Enroll Rprtd")</f>
        <v>0.3155</v>
      </c>
      <c r="N2130" s="167"/>
      <c r="O2130" s="136"/>
    </row>
    <row r="2131" spans="1:15">
      <c r="A2131" s="77" t="s">
        <v>2409</v>
      </c>
      <c r="B2131" s="77" t="s">
        <v>2857</v>
      </c>
      <c r="C2131" s="3">
        <v>4205</v>
      </c>
      <c r="D2131" s="74" t="s">
        <v>1907</v>
      </c>
      <c r="E2131" s="100">
        <v>380.45</v>
      </c>
      <c r="F2131" s="100">
        <v>0</v>
      </c>
      <c r="G2131" s="100">
        <v>0</v>
      </c>
      <c r="H2131" s="100">
        <v>0</v>
      </c>
      <c r="I2131" s="100">
        <v>0</v>
      </c>
      <c r="J2131" s="130">
        <v>380.45</v>
      </c>
      <c r="K2131" s="135" t="str">
        <f>IFERROR(VLOOKUP(C2131,'CEDARS School FRPL'!$C$4:$H$20003, 6, FALSE), "No")</f>
        <v>No</v>
      </c>
      <c r="L2131" s="94">
        <f>IFERROR(VLOOKUP($C2131,'CEDARS School FRPL'!$C$4:$G$20003,3,FALSE),"NO Enroll Rprtd")</f>
        <v>0.26989999999999997</v>
      </c>
      <c r="N2131" s="167"/>
      <c r="O2131" s="136"/>
    </row>
    <row r="2132" spans="1:15">
      <c r="A2132" s="77" t="s">
        <v>2409</v>
      </c>
      <c r="B2132" s="77" t="s">
        <v>2857</v>
      </c>
      <c r="C2132" s="3">
        <v>4225</v>
      </c>
      <c r="D2132" s="74" t="s">
        <v>2542</v>
      </c>
      <c r="E2132" s="100">
        <v>509.67</v>
      </c>
      <c r="F2132" s="100">
        <v>0</v>
      </c>
      <c r="G2132" s="100">
        <v>0</v>
      </c>
      <c r="H2132" s="100">
        <v>0</v>
      </c>
      <c r="I2132" s="100">
        <v>0</v>
      </c>
      <c r="J2132" s="130">
        <v>509.67</v>
      </c>
      <c r="K2132" s="135" t="str">
        <f>IFERROR(VLOOKUP(C2132,'CEDARS School FRPL'!$C$4:$H$20003, 6, FALSE), "No")</f>
        <v>No</v>
      </c>
      <c r="L2132" s="94">
        <f>IFERROR(VLOOKUP($C2132,'CEDARS School FRPL'!$C$4:$G$20003,3,FALSE),"NO Enroll Rprtd")</f>
        <v>0.1222</v>
      </c>
      <c r="N2132" s="167"/>
      <c r="O2132" s="136"/>
    </row>
    <row r="2133" spans="1:15">
      <c r="A2133" s="77" t="s">
        <v>2409</v>
      </c>
      <c r="B2133" s="77" t="s">
        <v>2857</v>
      </c>
      <c r="C2133" s="3">
        <v>4365</v>
      </c>
      <c r="D2133" s="74" t="s">
        <v>1908</v>
      </c>
      <c r="E2133" s="100">
        <v>570.69000000000005</v>
      </c>
      <c r="F2133" s="100">
        <v>0</v>
      </c>
      <c r="G2133" s="100">
        <v>0</v>
      </c>
      <c r="H2133" s="100">
        <v>0</v>
      </c>
      <c r="I2133" s="100">
        <v>0</v>
      </c>
      <c r="J2133" s="130">
        <v>570.69000000000005</v>
      </c>
      <c r="K2133" s="135" t="str">
        <f>IFERROR(VLOOKUP(C2133,'CEDARS School FRPL'!$C$4:$H$20003, 6, FALSE), "No")</f>
        <v>No</v>
      </c>
      <c r="L2133" s="94">
        <f>IFERROR(VLOOKUP($C2133,'CEDARS School FRPL'!$C$4:$G$20003,3,FALSE),"NO Enroll Rprtd")</f>
        <v>0.29720000000000002</v>
      </c>
      <c r="N2133" s="167"/>
      <c r="O2133" s="136"/>
    </row>
    <row r="2134" spans="1:15">
      <c r="A2134" s="77" t="s">
        <v>2409</v>
      </c>
      <c r="B2134" s="77" t="s">
        <v>2857</v>
      </c>
      <c r="C2134" s="3">
        <v>4373</v>
      </c>
      <c r="D2134" s="74" t="s">
        <v>1909</v>
      </c>
      <c r="E2134" s="100">
        <v>386.89</v>
      </c>
      <c r="F2134" s="100">
        <v>0</v>
      </c>
      <c r="G2134" s="100">
        <v>0</v>
      </c>
      <c r="H2134" s="100">
        <v>0</v>
      </c>
      <c r="I2134" s="100">
        <v>0</v>
      </c>
      <c r="J2134" s="130">
        <v>386.89</v>
      </c>
      <c r="K2134" s="135" t="str">
        <f>IFERROR(VLOOKUP(C2134,'CEDARS School FRPL'!$C$4:$H$20003, 6, FALSE), "No")</f>
        <v>No</v>
      </c>
      <c r="L2134" s="94">
        <f>IFERROR(VLOOKUP($C2134,'CEDARS School FRPL'!$C$4:$G$20003,3,FALSE),"NO Enroll Rprtd")</f>
        <v>0.32840000000000003</v>
      </c>
      <c r="N2134" s="167"/>
      <c r="O2134" s="136"/>
    </row>
    <row r="2135" spans="1:15">
      <c r="A2135" s="77" t="s">
        <v>2409</v>
      </c>
      <c r="B2135" s="77" t="s">
        <v>2857</v>
      </c>
      <c r="C2135" s="3">
        <v>4452</v>
      </c>
      <c r="D2135" s="74" t="s">
        <v>3259</v>
      </c>
      <c r="E2135" s="100">
        <v>755.42</v>
      </c>
      <c r="F2135" s="100">
        <v>0</v>
      </c>
      <c r="G2135" s="100">
        <v>0</v>
      </c>
      <c r="H2135" s="100">
        <v>0</v>
      </c>
      <c r="I2135" s="100">
        <v>0</v>
      </c>
      <c r="J2135" s="130">
        <v>755.42</v>
      </c>
      <c r="K2135" s="135" t="str">
        <f>IFERROR(VLOOKUP(C2135,'CEDARS School FRPL'!$C$4:$H$20003, 6, FALSE), "No")</f>
        <v>No</v>
      </c>
      <c r="L2135" s="94">
        <f>IFERROR(VLOOKUP($C2135,'CEDARS School FRPL'!$C$4:$G$20003,3,FALSE),"NO Enroll Rprtd")</f>
        <v>0.36409999999999998</v>
      </c>
      <c r="N2135" s="167"/>
      <c r="O2135" s="136"/>
    </row>
    <row r="2136" spans="1:15">
      <c r="A2136" s="77" t="s">
        <v>2409</v>
      </c>
      <c r="B2136" s="77" t="s">
        <v>2857</v>
      </c>
      <c r="C2136" s="3">
        <v>4500</v>
      </c>
      <c r="D2136" s="74" t="s">
        <v>1910</v>
      </c>
      <c r="E2136" s="100">
        <v>623.14</v>
      </c>
      <c r="F2136" s="100">
        <v>0</v>
      </c>
      <c r="G2136" s="100">
        <v>92.169999999999987</v>
      </c>
      <c r="H2136" s="100">
        <v>0</v>
      </c>
      <c r="I2136" s="100">
        <v>0</v>
      </c>
      <c r="J2136" s="130">
        <v>715.31</v>
      </c>
      <c r="K2136" s="135" t="str">
        <f>IFERROR(VLOOKUP(C2136,'CEDARS School FRPL'!$C$4:$H$20003, 6, FALSE), "No")</f>
        <v>No</v>
      </c>
      <c r="L2136" s="94">
        <f>IFERROR(VLOOKUP($C2136,'CEDARS School FRPL'!$C$4:$G$20003,3,FALSE),"NO Enroll Rprtd")</f>
        <v>0.29980000000000001</v>
      </c>
      <c r="N2136" s="167"/>
      <c r="O2136" s="136"/>
    </row>
    <row r="2137" spans="1:15">
      <c r="A2137" s="77" t="s">
        <v>2409</v>
      </c>
      <c r="B2137" s="77" t="s">
        <v>2857</v>
      </c>
      <c r="C2137" s="3">
        <v>5014</v>
      </c>
      <c r="D2137" s="74" t="s">
        <v>1911</v>
      </c>
      <c r="E2137" s="100">
        <v>67.599999999999994</v>
      </c>
      <c r="F2137" s="100">
        <v>0</v>
      </c>
      <c r="G2137" s="100">
        <v>0.45999999999999996</v>
      </c>
      <c r="H2137" s="100">
        <v>0</v>
      </c>
      <c r="I2137" s="100">
        <v>0</v>
      </c>
      <c r="J2137" s="130">
        <v>68.059999999999988</v>
      </c>
      <c r="K2137" s="135" t="str">
        <f>IFERROR(VLOOKUP(C2137,'CEDARS School FRPL'!$C$4:$H$20003, 6, FALSE), "No")</f>
        <v>No</v>
      </c>
      <c r="L2137" s="94">
        <f>IFERROR(VLOOKUP($C2137,'CEDARS School FRPL'!$C$4:$G$20003,3,FALSE),"NO Enroll Rprtd")</f>
        <v>0.34100000000000003</v>
      </c>
      <c r="N2137" s="167"/>
      <c r="O2137" s="136"/>
    </row>
    <row r="2138" spans="1:15">
      <c r="A2138" t="s">
        <v>2444</v>
      </c>
      <c r="B2138" s="77" t="s">
        <v>2858</v>
      </c>
      <c r="C2138" s="3">
        <v>2714</v>
      </c>
      <c r="D2138" s="74" t="s">
        <v>2067</v>
      </c>
      <c r="E2138" s="100">
        <v>523.78</v>
      </c>
      <c r="F2138" s="100">
        <v>17.22</v>
      </c>
      <c r="G2138" s="100">
        <v>0</v>
      </c>
      <c r="H2138" s="100">
        <v>0</v>
      </c>
      <c r="I2138" s="100">
        <v>0</v>
      </c>
      <c r="J2138" s="130">
        <v>541</v>
      </c>
      <c r="K2138" s="135" t="str">
        <f>IFERROR(VLOOKUP(C2138,'CEDARS School FRPL'!$C$4:$H$20003, 6, FALSE), "No")</f>
        <v>Yes</v>
      </c>
      <c r="L2138" s="94">
        <f>IFERROR(VLOOKUP($C2138,'CEDARS School FRPL'!$C$4:$G$20003,3,FALSE),"NO Enroll Rprtd")</f>
        <v>0.84709999999999996</v>
      </c>
      <c r="N2138" s="167"/>
      <c r="O2138" s="136"/>
    </row>
    <row r="2139" spans="1:15">
      <c r="A2139" s="77" t="s">
        <v>2338</v>
      </c>
      <c r="B2139" s="77" t="s">
        <v>2859</v>
      </c>
      <c r="C2139" s="3">
        <v>2223</v>
      </c>
      <c r="D2139" s="74" t="s">
        <v>1311</v>
      </c>
      <c r="E2139" s="100">
        <v>527.98</v>
      </c>
      <c r="F2139" s="100">
        <v>17.440000000000001</v>
      </c>
      <c r="G2139" s="100">
        <v>0</v>
      </c>
      <c r="H2139" s="100">
        <v>0</v>
      </c>
      <c r="I2139" s="100">
        <v>0</v>
      </c>
      <c r="J2139" s="130">
        <v>545.42000000000007</v>
      </c>
      <c r="K2139" s="135" t="str">
        <f>IFERROR(VLOOKUP(C2139,'CEDARS School FRPL'!$C$4:$H$20003, 6, FALSE), "No")</f>
        <v>No</v>
      </c>
      <c r="L2139" s="94">
        <f>IFERROR(VLOOKUP($C2139,'CEDARS School FRPL'!$C$4:$G$20003,3,FALSE),"NO Enroll Rprtd")</f>
        <v>0.38919999999999999</v>
      </c>
      <c r="N2139" s="167"/>
      <c r="O2139" s="136"/>
    </row>
    <row r="2140" spans="1:15">
      <c r="A2140" s="77" t="s">
        <v>2338</v>
      </c>
      <c r="B2140" s="77" t="s">
        <v>2859</v>
      </c>
      <c r="C2140" s="3">
        <v>3179</v>
      </c>
      <c r="D2140" s="74" t="s">
        <v>1312</v>
      </c>
      <c r="E2140" s="100">
        <v>880.61</v>
      </c>
      <c r="F2140" s="100">
        <v>0</v>
      </c>
      <c r="G2140" s="100">
        <v>0</v>
      </c>
      <c r="H2140" s="100">
        <v>0</v>
      </c>
      <c r="I2140" s="100">
        <v>0</v>
      </c>
      <c r="J2140" s="130">
        <v>880.61</v>
      </c>
      <c r="K2140" s="135" t="str">
        <f>IFERROR(VLOOKUP(C2140,'CEDARS School FRPL'!$C$4:$H$20003, 6, FALSE), "No")</f>
        <v>No</v>
      </c>
      <c r="L2140" s="94">
        <f>IFERROR(VLOOKUP($C2140,'CEDARS School FRPL'!$C$4:$G$20003,3,FALSE),"NO Enroll Rprtd")</f>
        <v>0.3992</v>
      </c>
      <c r="N2140" s="167"/>
      <c r="O2140" s="136"/>
    </row>
    <row r="2141" spans="1:15">
      <c r="A2141" s="77" t="s">
        <v>2338</v>
      </c>
      <c r="B2141" s="77" t="s">
        <v>2859</v>
      </c>
      <c r="C2141" s="3">
        <v>3296</v>
      </c>
      <c r="D2141" s="74" t="s">
        <v>1313</v>
      </c>
      <c r="E2141" s="100">
        <v>699.48</v>
      </c>
      <c r="F2141" s="100">
        <v>0</v>
      </c>
      <c r="G2141" s="100">
        <v>0</v>
      </c>
      <c r="H2141" s="100">
        <v>0</v>
      </c>
      <c r="I2141" s="100">
        <v>0</v>
      </c>
      <c r="J2141" s="130">
        <v>699.48</v>
      </c>
      <c r="K2141" s="135" t="str">
        <f>IFERROR(VLOOKUP(C2141,'CEDARS School FRPL'!$C$4:$H$20003, 6, FALSE), "No")</f>
        <v>No</v>
      </c>
      <c r="L2141" s="94">
        <f>IFERROR(VLOOKUP($C2141,'CEDARS School FRPL'!$C$4:$G$20003,3,FALSE),"NO Enroll Rprtd")</f>
        <v>0.41570000000000001</v>
      </c>
      <c r="N2141" s="167"/>
      <c r="O2141" s="136"/>
    </row>
    <row r="2142" spans="1:15">
      <c r="A2142" s="77" t="s">
        <v>2338</v>
      </c>
      <c r="B2142" s="77" t="s">
        <v>2859</v>
      </c>
      <c r="C2142" s="3">
        <v>3600</v>
      </c>
      <c r="D2142" s="74" t="s">
        <v>1314</v>
      </c>
      <c r="E2142" s="100">
        <v>1110.21</v>
      </c>
      <c r="F2142" s="100">
        <v>0</v>
      </c>
      <c r="G2142" s="100">
        <v>232.32000000000002</v>
      </c>
      <c r="H2142" s="100">
        <v>0</v>
      </c>
      <c r="I2142" s="100">
        <v>0</v>
      </c>
      <c r="J2142" s="130">
        <v>1342.53</v>
      </c>
      <c r="K2142" s="135" t="str">
        <f>IFERROR(VLOOKUP(C2142,'CEDARS School FRPL'!$C$4:$H$20003, 6, FALSE), "No")</f>
        <v>No</v>
      </c>
      <c r="L2142" s="94">
        <f>IFERROR(VLOOKUP($C2142,'CEDARS School FRPL'!$C$4:$G$20003,3,FALSE),"NO Enroll Rprtd")</f>
        <v>0.35599999999999998</v>
      </c>
      <c r="N2142" s="167"/>
      <c r="O2142" s="136"/>
    </row>
    <row r="2143" spans="1:15">
      <c r="A2143" s="77" t="s">
        <v>2338</v>
      </c>
      <c r="B2143" s="77" t="s">
        <v>2859</v>
      </c>
      <c r="C2143" s="3">
        <v>3601</v>
      </c>
      <c r="D2143" s="74" t="s">
        <v>1315</v>
      </c>
      <c r="E2143" s="100">
        <v>463.11</v>
      </c>
      <c r="F2143" s="100">
        <v>0</v>
      </c>
      <c r="G2143" s="100">
        <v>0</v>
      </c>
      <c r="H2143" s="100">
        <v>0</v>
      </c>
      <c r="I2143" s="100">
        <v>0</v>
      </c>
      <c r="J2143" s="130">
        <v>463.11</v>
      </c>
      <c r="K2143" s="135" t="str">
        <f>IFERROR(VLOOKUP(C2143,'CEDARS School FRPL'!$C$4:$H$20003, 6, FALSE), "No")</f>
        <v>No</v>
      </c>
      <c r="L2143" s="94">
        <f>IFERROR(VLOOKUP($C2143,'CEDARS School FRPL'!$C$4:$G$20003,3,FALSE),"NO Enroll Rprtd")</f>
        <v>0.35580000000000001</v>
      </c>
      <c r="N2143" s="167"/>
      <c r="O2143" s="136"/>
    </row>
    <row r="2144" spans="1:15">
      <c r="A2144" s="77" t="s">
        <v>2338</v>
      </c>
      <c r="B2144" s="77" t="s">
        <v>2859</v>
      </c>
      <c r="C2144" s="3">
        <v>3792</v>
      </c>
      <c r="D2144" s="74" t="s">
        <v>1316</v>
      </c>
      <c r="E2144" s="100">
        <v>498.33</v>
      </c>
      <c r="F2144" s="100">
        <v>16.11</v>
      </c>
      <c r="G2144" s="100">
        <v>0</v>
      </c>
      <c r="H2144" s="100">
        <v>0</v>
      </c>
      <c r="I2144" s="100">
        <v>0</v>
      </c>
      <c r="J2144" s="130">
        <v>514.43999999999994</v>
      </c>
      <c r="K2144" s="135" t="str">
        <f>IFERROR(VLOOKUP(C2144,'CEDARS School FRPL'!$C$4:$H$20003, 6, FALSE), "No")</f>
        <v>No</v>
      </c>
      <c r="L2144" s="94">
        <f>IFERROR(VLOOKUP($C2144,'CEDARS School FRPL'!$C$4:$G$20003,3,FALSE),"NO Enroll Rprtd")</f>
        <v>0.37240000000000001</v>
      </c>
      <c r="N2144" s="167"/>
      <c r="O2144" s="136"/>
    </row>
    <row r="2145" spans="1:15">
      <c r="A2145" s="77" t="s">
        <v>2338</v>
      </c>
      <c r="B2145" s="77" t="s">
        <v>2859</v>
      </c>
      <c r="C2145" s="3">
        <v>4325</v>
      </c>
      <c r="D2145" s="74" t="s">
        <v>1317</v>
      </c>
      <c r="E2145" s="100">
        <v>636.65</v>
      </c>
      <c r="F2145" s="100">
        <v>0</v>
      </c>
      <c r="G2145" s="100">
        <v>0</v>
      </c>
      <c r="H2145" s="100">
        <v>0</v>
      </c>
      <c r="I2145" s="100">
        <v>0</v>
      </c>
      <c r="J2145" s="130">
        <v>636.65</v>
      </c>
      <c r="K2145" s="135" t="str">
        <f>IFERROR(VLOOKUP(C2145,'CEDARS School FRPL'!$C$4:$H$20003, 6, FALSE), "No")</f>
        <v>No</v>
      </c>
      <c r="L2145" s="94">
        <f>IFERROR(VLOOKUP($C2145,'CEDARS School FRPL'!$C$4:$G$20003,3,FALSE),"NO Enroll Rprtd")</f>
        <v>0.43440000000000001</v>
      </c>
      <c r="N2145" s="167"/>
      <c r="O2145" s="136"/>
    </row>
    <row r="2146" spans="1:15">
      <c r="A2146" s="77" t="s">
        <v>2338</v>
      </c>
      <c r="B2146" s="77" t="s">
        <v>2859</v>
      </c>
      <c r="C2146" s="3">
        <v>4447</v>
      </c>
      <c r="D2146" s="74" t="s">
        <v>1318</v>
      </c>
      <c r="E2146" s="100">
        <v>514.94000000000005</v>
      </c>
      <c r="F2146" s="100">
        <v>0</v>
      </c>
      <c r="G2146" s="100">
        <v>0</v>
      </c>
      <c r="H2146" s="100">
        <v>0</v>
      </c>
      <c r="I2146" s="100">
        <v>0</v>
      </c>
      <c r="J2146" s="130">
        <v>514.94000000000005</v>
      </c>
      <c r="K2146" s="135" t="str">
        <f>IFERROR(VLOOKUP(C2146,'CEDARS School FRPL'!$C$4:$H$20003, 6, FALSE), "No")</f>
        <v>No</v>
      </c>
      <c r="L2146" s="94">
        <f>IFERROR(VLOOKUP($C2146,'CEDARS School FRPL'!$C$4:$G$20003,3,FALSE),"NO Enroll Rprtd")</f>
        <v>0.40260000000000001</v>
      </c>
      <c r="N2146" s="167"/>
      <c r="O2146" s="136"/>
    </row>
    <row r="2147" spans="1:15">
      <c r="A2147" s="77" t="s">
        <v>2398</v>
      </c>
      <c r="B2147" s="77" t="s">
        <v>2860</v>
      </c>
      <c r="C2147" s="3">
        <v>1932</v>
      </c>
      <c r="D2147" s="74" t="s">
        <v>1839</v>
      </c>
      <c r="E2147" s="100">
        <v>818.72</v>
      </c>
      <c r="F2147" s="100">
        <v>0</v>
      </c>
      <c r="G2147" s="100">
        <v>0</v>
      </c>
      <c r="H2147" s="100">
        <v>0</v>
      </c>
      <c r="I2147" s="100">
        <v>0</v>
      </c>
      <c r="J2147" s="130">
        <v>818.72</v>
      </c>
      <c r="K2147" s="135" t="str">
        <f>IFERROR(VLOOKUP(C2147,'CEDARS School FRPL'!$C$4:$H$20003, 6, FALSE), "No")</f>
        <v>No</v>
      </c>
      <c r="L2147" s="94">
        <f>IFERROR(VLOOKUP($C2147,'CEDARS School FRPL'!$C$4:$G$20003,3,FALSE),"NO Enroll Rprtd")</f>
        <v>0.1709</v>
      </c>
      <c r="N2147" s="167"/>
      <c r="O2147" s="136"/>
    </row>
    <row r="2148" spans="1:15">
      <c r="A2148" s="77" t="s">
        <v>2398</v>
      </c>
      <c r="B2148" s="77" t="s">
        <v>2860</v>
      </c>
      <c r="C2148" s="3">
        <v>2405</v>
      </c>
      <c r="D2148" s="74" t="s">
        <v>1840</v>
      </c>
      <c r="E2148" s="100">
        <v>161.66</v>
      </c>
      <c r="F2148" s="100">
        <v>14</v>
      </c>
      <c r="G2148" s="100">
        <v>0</v>
      </c>
      <c r="H2148" s="100">
        <v>0</v>
      </c>
      <c r="I2148" s="100">
        <v>0</v>
      </c>
      <c r="J2148" s="130">
        <v>175.66</v>
      </c>
      <c r="K2148" s="135" t="str">
        <f>IFERROR(VLOOKUP(C2148,'CEDARS School FRPL'!$C$4:$H$20003, 6, FALSE), "No")</f>
        <v>Yes</v>
      </c>
      <c r="L2148" s="94">
        <f>IFERROR(VLOOKUP($C2148,'CEDARS School FRPL'!$C$4:$G$20003,3,FALSE),"NO Enroll Rprtd")</f>
        <v>0.67730000000000001</v>
      </c>
      <c r="N2148" s="167"/>
      <c r="O2148" s="136"/>
    </row>
    <row r="2149" spans="1:15">
      <c r="A2149" s="77" t="s">
        <v>2398</v>
      </c>
      <c r="B2149" s="77" t="s">
        <v>2860</v>
      </c>
      <c r="C2149" s="3">
        <v>5223</v>
      </c>
      <c r="D2149" s="74" t="s">
        <v>1841</v>
      </c>
      <c r="E2149" s="100">
        <v>20.420000000000002</v>
      </c>
      <c r="F2149" s="100">
        <v>0</v>
      </c>
      <c r="G2149" s="100">
        <v>1</v>
      </c>
      <c r="H2149" s="100">
        <v>0</v>
      </c>
      <c r="I2149" s="100">
        <v>0</v>
      </c>
      <c r="J2149" s="130">
        <v>21.42</v>
      </c>
      <c r="K2149" s="135" t="str">
        <f>IFERROR(VLOOKUP(C2149,'CEDARS School FRPL'!$C$4:$H$20003, 6, FALSE), "No")</f>
        <v>Yes</v>
      </c>
      <c r="L2149" s="94">
        <f>IFERROR(VLOOKUP($C2149,'CEDARS School FRPL'!$C$4:$G$20003,3,FALSE),"NO Enroll Rprtd")</f>
        <v>0.61409999999999998</v>
      </c>
      <c r="N2149" s="167"/>
      <c r="O2149" s="136"/>
    </row>
    <row r="2150" spans="1:15">
      <c r="A2150" s="77" t="s">
        <v>2181</v>
      </c>
      <c r="B2150" s="77" t="s">
        <v>2861</v>
      </c>
      <c r="C2150" s="3">
        <v>1574</v>
      </c>
      <c r="D2150" s="74" t="s">
        <v>3260</v>
      </c>
      <c r="E2150" s="100">
        <v>57.57</v>
      </c>
      <c r="F2150" s="100">
        <v>0</v>
      </c>
      <c r="G2150" s="100">
        <v>0</v>
      </c>
      <c r="H2150" s="100">
        <v>0</v>
      </c>
      <c r="I2150" s="100">
        <v>0</v>
      </c>
      <c r="J2150" s="130">
        <v>57.57</v>
      </c>
      <c r="K2150" s="135" t="str">
        <f>IFERROR(VLOOKUP(C2150,'CEDARS School FRPL'!$C$4:$H$20003, 6, FALSE), "No")</f>
        <v>Yes</v>
      </c>
      <c r="L2150" s="94">
        <f>IFERROR(VLOOKUP($C2150,'CEDARS School FRPL'!$C$4:$G$20003,3,FALSE),"NO Enroll Rprtd")</f>
        <v>0.62949999999999995</v>
      </c>
      <c r="N2150" s="167"/>
      <c r="O2150" s="136"/>
    </row>
    <row r="2151" spans="1:15">
      <c r="A2151" s="77" t="s">
        <v>2181</v>
      </c>
      <c r="B2151" s="77" t="s">
        <v>2861</v>
      </c>
      <c r="C2151" s="3">
        <v>1689</v>
      </c>
      <c r="D2151" s="74" t="s">
        <v>162</v>
      </c>
      <c r="E2151" s="100">
        <v>780.96</v>
      </c>
      <c r="F2151" s="100">
        <v>0</v>
      </c>
      <c r="G2151" s="100">
        <v>4.6500000000000004</v>
      </c>
      <c r="H2151" s="100">
        <v>0</v>
      </c>
      <c r="I2151" s="100">
        <v>0</v>
      </c>
      <c r="J2151" s="130">
        <v>785.61</v>
      </c>
      <c r="K2151" s="135" t="str">
        <f>IFERROR(VLOOKUP(C2151,'CEDARS School FRPL'!$C$4:$H$20003, 6, FALSE), "No")</f>
        <v>No</v>
      </c>
      <c r="L2151" s="94">
        <f>IFERROR(VLOOKUP($C2151,'CEDARS School FRPL'!$C$4:$G$20003,3,FALSE),"NO Enroll Rprtd")</f>
        <v>0.25819999999999999</v>
      </c>
      <c r="N2151" s="167"/>
      <c r="O2151" s="136"/>
    </row>
    <row r="2152" spans="1:15">
      <c r="A2152" s="77" t="s">
        <v>2181</v>
      </c>
      <c r="B2152" s="77" t="s">
        <v>2861</v>
      </c>
      <c r="C2152" s="3">
        <v>1738</v>
      </c>
      <c r="D2152" s="74" t="s">
        <v>163</v>
      </c>
      <c r="E2152" s="100">
        <v>55.01</v>
      </c>
      <c r="F2152" s="100">
        <v>0</v>
      </c>
      <c r="G2152" s="100">
        <v>0</v>
      </c>
      <c r="H2152" s="100">
        <v>0</v>
      </c>
      <c r="I2152" s="100">
        <v>0</v>
      </c>
      <c r="J2152" s="130">
        <v>55.01</v>
      </c>
      <c r="K2152" s="135" t="str">
        <f>IFERROR(VLOOKUP(C2152,'CEDARS School FRPL'!$C$4:$H$20003, 6, FALSE), "No")</f>
        <v>Yes</v>
      </c>
      <c r="L2152" s="94">
        <f>IFERROR(VLOOKUP($C2152,'CEDARS School FRPL'!$C$4:$G$20003,3,FALSE),"NO Enroll Rprtd")</f>
        <v>0.53490000000000004</v>
      </c>
      <c r="N2152" s="167"/>
      <c r="O2152" s="136"/>
    </row>
    <row r="2153" spans="1:15">
      <c r="A2153" s="77" t="s">
        <v>2181</v>
      </c>
      <c r="B2153" s="77" t="s">
        <v>2861</v>
      </c>
      <c r="C2153" s="3">
        <v>2179</v>
      </c>
      <c r="D2153" s="74" t="s">
        <v>164</v>
      </c>
      <c r="E2153" s="100">
        <v>1316.54</v>
      </c>
      <c r="F2153" s="100">
        <v>0</v>
      </c>
      <c r="G2153" s="100">
        <v>43.07</v>
      </c>
      <c r="H2153" s="100">
        <v>0</v>
      </c>
      <c r="I2153" s="100">
        <v>0</v>
      </c>
      <c r="J2153" s="130">
        <v>1359.61</v>
      </c>
      <c r="K2153" s="135" t="str">
        <f>IFERROR(VLOOKUP(C2153,'CEDARS School FRPL'!$C$4:$H$20003, 6, FALSE), "No")</f>
        <v>Yes</v>
      </c>
      <c r="L2153" s="94">
        <f>IFERROR(VLOOKUP($C2153,'CEDARS School FRPL'!$C$4:$G$20003,3,FALSE),"NO Enroll Rprtd")</f>
        <v>0.66569999999999996</v>
      </c>
      <c r="N2153" s="167"/>
      <c r="O2153" s="136"/>
    </row>
    <row r="2154" spans="1:15">
      <c r="A2154" s="77" t="s">
        <v>2181</v>
      </c>
      <c r="B2154" s="77" t="s">
        <v>2861</v>
      </c>
      <c r="C2154" s="3">
        <v>2318</v>
      </c>
      <c r="D2154" s="74" t="s">
        <v>50</v>
      </c>
      <c r="E2154" s="100">
        <v>283</v>
      </c>
      <c r="F2154" s="100">
        <v>0</v>
      </c>
      <c r="G2154" s="100">
        <v>0</v>
      </c>
      <c r="H2154" s="100">
        <v>0</v>
      </c>
      <c r="I2154" s="100">
        <v>0</v>
      </c>
      <c r="J2154" s="130">
        <v>283</v>
      </c>
      <c r="K2154" s="135" t="str">
        <f>IFERROR(VLOOKUP(C2154,'CEDARS School FRPL'!$C$4:$H$20003, 6, FALSE), "No")</f>
        <v>Yes</v>
      </c>
      <c r="L2154" s="94">
        <f>IFERROR(VLOOKUP($C2154,'CEDARS School FRPL'!$C$4:$G$20003,3,FALSE),"NO Enroll Rprtd")</f>
        <v>0.54630000000000001</v>
      </c>
      <c r="N2154" s="167"/>
      <c r="O2154" s="136"/>
    </row>
    <row r="2155" spans="1:15">
      <c r="A2155" s="77" t="s">
        <v>2181</v>
      </c>
      <c r="B2155" s="77" t="s">
        <v>2861</v>
      </c>
      <c r="C2155" s="3">
        <v>2610</v>
      </c>
      <c r="D2155" s="74" t="s">
        <v>165</v>
      </c>
      <c r="E2155" s="100">
        <v>243.59</v>
      </c>
      <c r="F2155" s="100">
        <v>11.33</v>
      </c>
      <c r="G2155" s="100">
        <v>0</v>
      </c>
      <c r="H2155" s="100">
        <v>0</v>
      </c>
      <c r="I2155" s="100">
        <v>0</v>
      </c>
      <c r="J2155" s="130">
        <v>254.92000000000002</v>
      </c>
      <c r="K2155" s="135" t="str">
        <f>IFERROR(VLOOKUP(C2155,'CEDARS School FRPL'!$C$4:$H$20003, 6, FALSE), "No")</f>
        <v>Yes</v>
      </c>
      <c r="L2155" s="94">
        <f>IFERROR(VLOOKUP($C2155,'CEDARS School FRPL'!$C$4:$G$20003,3,FALSE),"NO Enroll Rprtd")</f>
        <v>0.56469999999999998</v>
      </c>
      <c r="N2155" s="167"/>
      <c r="O2155" s="136"/>
    </row>
    <row r="2156" spans="1:15">
      <c r="A2156" s="77" t="s">
        <v>2181</v>
      </c>
      <c r="B2156" s="77" t="s">
        <v>2861</v>
      </c>
      <c r="C2156" s="3">
        <v>2636</v>
      </c>
      <c r="D2156" s="74" t="s">
        <v>3120</v>
      </c>
      <c r="E2156" s="100">
        <v>0</v>
      </c>
      <c r="F2156" s="100">
        <v>0</v>
      </c>
      <c r="G2156" s="100">
        <v>0</v>
      </c>
      <c r="H2156" s="100">
        <v>0</v>
      </c>
      <c r="I2156" s="100">
        <v>0</v>
      </c>
      <c r="J2156" s="130">
        <v>0</v>
      </c>
      <c r="K2156" s="135" t="str">
        <f>IFERROR(VLOOKUP(C2156,'CEDARS School FRPL'!$C$4:$H$20003, 6, FALSE), "No")</f>
        <v>No</v>
      </c>
      <c r="L2156" s="94">
        <f>IFERROR(VLOOKUP($C2156,'CEDARS School FRPL'!$C$4:$G$20003,3,FALSE),"NO Enroll Rprtd")</f>
        <v>0.33329999999999999</v>
      </c>
      <c r="N2156" s="167"/>
      <c r="O2156" s="136"/>
    </row>
    <row r="2157" spans="1:15">
      <c r="A2157" s="77" t="s">
        <v>2181</v>
      </c>
      <c r="B2157" s="77" t="s">
        <v>2861</v>
      </c>
      <c r="C2157" s="3">
        <v>2637</v>
      </c>
      <c r="D2157" s="74" t="s">
        <v>166</v>
      </c>
      <c r="E2157" s="100">
        <v>183</v>
      </c>
      <c r="F2157" s="100">
        <v>0</v>
      </c>
      <c r="G2157" s="100">
        <v>0</v>
      </c>
      <c r="H2157" s="100">
        <v>0</v>
      </c>
      <c r="I2157" s="100">
        <v>0</v>
      </c>
      <c r="J2157" s="130">
        <v>183</v>
      </c>
      <c r="K2157" s="135" t="str">
        <f>IFERROR(VLOOKUP(C2157,'CEDARS School FRPL'!$C$4:$H$20003, 6, FALSE), "No")</f>
        <v>Yes</v>
      </c>
      <c r="L2157" s="94">
        <f>IFERROR(VLOOKUP($C2157,'CEDARS School FRPL'!$C$4:$G$20003,3,FALSE),"NO Enroll Rprtd")</f>
        <v>0.73550000000000004</v>
      </c>
      <c r="N2157" s="167"/>
      <c r="O2157" s="136"/>
    </row>
    <row r="2158" spans="1:15">
      <c r="A2158" t="s">
        <v>2181</v>
      </c>
      <c r="B2158" s="77" t="s">
        <v>2861</v>
      </c>
      <c r="C2158" s="3">
        <v>2643</v>
      </c>
      <c r="D2158" s="74" t="s">
        <v>167</v>
      </c>
      <c r="E2158" s="100">
        <v>527.95000000000005</v>
      </c>
      <c r="F2158" s="100">
        <v>0</v>
      </c>
      <c r="G2158" s="100">
        <v>0</v>
      </c>
      <c r="H2158" s="100">
        <v>0</v>
      </c>
      <c r="I2158" s="100">
        <v>0</v>
      </c>
      <c r="J2158" s="130">
        <v>527.95000000000005</v>
      </c>
      <c r="K2158" s="135" t="str">
        <f>IFERROR(VLOOKUP(C2158,'CEDARS School FRPL'!$C$4:$H$20003, 6, FALSE), "No")</f>
        <v>Yes</v>
      </c>
      <c r="L2158" s="94">
        <f>IFERROR(VLOOKUP($C2158,'CEDARS School FRPL'!$C$4:$G$20003,3,FALSE),"NO Enroll Rprtd")</f>
        <v>0.61460000000000004</v>
      </c>
      <c r="N2158" s="167"/>
      <c r="O2158" s="136"/>
    </row>
    <row r="2159" spans="1:15">
      <c r="A2159" s="77" t="s">
        <v>2181</v>
      </c>
      <c r="B2159" s="77" t="s">
        <v>2861</v>
      </c>
      <c r="C2159" s="3">
        <v>2644</v>
      </c>
      <c r="D2159" s="74" t="s">
        <v>168</v>
      </c>
      <c r="E2159" s="100">
        <v>531.84</v>
      </c>
      <c r="F2159" s="100">
        <v>35.78</v>
      </c>
      <c r="G2159" s="100">
        <v>0</v>
      </c>
      <c r="H2159" s="100">
        <v>0</v>
      </c>
      <c r="I2159" s="100">
        <v>0</v>
      </c>
      <c r="J2159" s="130">
        <v>567.62</v>
      </c>
      <c r="K2159" s="135" t="str">
        <f>IFERROR(VLOOKUP(C2159,'CEDARS School FRPL'!$C$4:$H$20003, 6, FALSE), "No")</f>
        <v>Yes</v>
      </c>
      <c r="L2159" s="94">
        <f>IFERROR(VLOOKUP($C2159,'CEDARS School FRPL'!$C$4:$G$20003,3,FALSE),"NO Enroll Rprtd")</f>
        <v>0.65959999999999996</v>
      </c>
      <c r="N2159" s="167"/>
      <c r="O2159" s="136"/>
    </row>
    <row r="2160" spans="1:15">
      <c r="A2160" s="77" t="s">
        <v>2181</v>
      </c>
      <c r="B2160" s="77" t="s">
        <v>2861</v>
      </c>
      <c r="C2160" s="3">
        <v>2690</v>
      </c>
      <c r="D2160" s="74" t="s">
        <v>169</v>
      </c>
      <c r="E2160" s="100">
        <v>349.67</v>
      </c>
      <c r="F2160" s="100">
        <v>17.66</v>
      </c>
      <c r="G2160" s="100">
        <v>0</v>
      </c>
      <c r="H2160" s="100">
        <v>0</v>
      </c>
      <c r="I2160" s="100">
        <v>0</v>
      </c>
      <c r="J2160" s="130">
        <v>367.33000000000004</v>
      </c>
      <c r="K2160" s="135" t="str">
        <f>IFERROR(VLOOKUP(C2160,'CEDARS School FRPL'!$C$4:$H$20003, 6, FALSE), "No")</f>
        <v>Yes</v>
      </c>
      <c r="L2160" s="94">
        <f>IFERROR(VLOOKUP($C2160,'CEDARS School FRPL'!$C$4:$G$20003,3,FALSE),"NO Enroll Rprtd")</f>
        <v>0.58030000000000004</v>
      </c>
      <c r="N2160" s="167"/>
      <c r="O2160" s="136"/>
    </row>
    <row r="2161" spans="1:15">
      <c r="A2161" t="s">
        <v>2181</v>
      </c>
      <c r="B2161" s="77" t="s">
        <v>2861</v>
      </c>
      <c r="C2161" s="3">
        <v>2723</v>
      </c>
      <c r="D2161" s="74" t="s">
        <v>170</v>
      </c>
      <c r="E2161" s="100">
        <v>481.42</v>
      </c>
      <c r="F2161" s="100">
        <v>0</v>
      </c>
      <c r="G2161" s="100">
        <v>0</v>
      </c>
      <c r="H2161" s="100">
        <v>0</v>
      </c>
      <c r="I2161" s="100">
        <v>0</v>
      </c>
      <c r="J2161" s="130">
        <v>481.42</v>
      </c>
      <c r="K2161" s="135" t="str">
        <f>IFERROR(VLOOKUP(C2161,'CEDARS School FRPL'!$C$4:$H$20003, 6, FALSE), "No")</f>
        <v>Yes</v>
      </c>
      <c r="L2161" s="94">
        <f>IFERROR(VLOOKUP($C2161,'CEDARS School FRPL'!$C$4:$G$20003,3,FALSE),"NO Enroll Rprtd")</f>
        <v>0.53979999999999995</v>
      </c>
      <c r="N2161" s="167"/>
      <c r="O2161" s="136"/>
    </row>
    <row r="2162" spans="1:15">
      <c r="A2162" s="77" t="s">
        <v>2181</v>
      </c>
      <c r="B2162" s="77" t="s">
        <v>2861</v>
      </c>
      <c r="C2162" s="3">
        <v>2828</v>
      </c>
      <c r="D2162" s="74" t="s">
        <v>171</v>
      </c>
      <c r="E2162" s="100">
        <v>653.22</v>
      </c>
      <c r="F2162" s="100">
        <v>17.89</v>
      </c>
      <c r="G2162" s="100">
        <v>0</v>
      </c>
      <c r="H2162" s="100">
        <v>0</v>
      </c>
      <c r="I2162" s="100">
        <v>0</v>
      </c>
      <c r="J2162" s="130">
        <v>671.11</v>
      </c>
      <c r="K2162" s="135" t="str">
        <f>IFERROR(VLOOKUP(C2162,'CEDARS School FRPL'!$C$4:$H$20003, 6, FALSE), "No")</f>
        <v>Yes</v>
      </c>
      <c r="L2162" s="94">
        <f>IFERROR(VLOOKUP($C2162,'CEDARS School FRPL'!$C$4:$G$20003,3,FALSE),"NO Enroll Rprtd")</f>
        <v>0.52849999999999997</v>
      </c>
      <c r="N2162" s="167"/>
      <c r="O2162" s="136"/>
    </row>
    <row r="2163" spans="1:15">
      <c r="A2163" s="77" t="s">
        <v>2181</v>
      </c>
      <c r="B2163" s="77" t="s">
        <v>2861</v>
      </c>
      <c r="C2163" s="3">
        <v>2964</v>
      </c>
      <c r="D2163" s="74" t="s">
        <v>172</v>
      </c>
      <c r="E2163" s="100">
        <v>413.6</v>
      </c>
      <c r="F2163" s="100">
        <v>0</v>
      </c>
      <c r="G2163" s="100">
        <v>0</v>
      </c>
      <c r="H2163" s="100">
        <v>0</v>
      </c>
      <c r="I2163" s="100">
        <v>0</v>
      </c>
      <c r="J2163" s="130">
        <v>413.6</v>
      </c>
      <c r="K2163" s="135" t="str">
        <f>IFERROR(VLOOKUP(C2163,'CEDARS School FRPL'!$C$4:$H$20003, 6, FALSE), "No")</f>
        <v>No</v>
      </c>
      <c r="L2163" s="94">
        <f>IFERROR(VLOOKUP($C2163,'CEDARS School FRPL'!$C$4:$G$20003,3,FALSE),"NO Enroll Rprtd")</f>
        <v>0.27150000000000002</v>
      </c>
      <c r="N2163" s="167"/>
      <c r="O2163" s="136"/>
    </row>
    <row r="2164" spans="1:15">
      <c r="A2164" s="77" t="s">
        <v>2181</v>
      </c>
      <c r="B2164" s="77" t="s">
        <v>2861</v>
      </c>
      <c r="C2164" s="3">
        <v>3016</v>
      </c>
      <c r="D2164" s="74" t="s">
        <v>173</v>
      </c>
      <c r="E2164" s="100">
        <v>623.49</v>
      </c>
      <c r="F2164" s="100">
        <v>0</v>
      </c>
      <c r="G2164" s="100">
        <v>0</v>
      </c>
      <c r="H2164" s="100">
        <v>0</v>
      </c>
      <c r="I2164" s="100">
        <v>0</v>
      </c>
      <c r="J2164" s="130">
        <v>623.49</v>
      </c>
      <c r="K2164" s="135" t="str">
        <f>IFERROR(VLOOKUP(C2164,'CEDARS School FRPL'!$C$4:$H$20003, 6, FALSE), "No")</f>
        <v>Yes</v>
      </c>
      <c r="L2164" s="94">
        <f>IFERROR(VLOOKUP($C2164,'CEDARS School FRPL'!$C$4:$G$20003,3,FALSE),"NO Enroll Rprtd")</f>
        <v>0.46539999999999998</v>
      </c>
      <c r="N2164" s="167"/>
      <c r="O2164" s="136"/>
    </row>
    <row r="2165" spans="1:15">
      <c r="A2165" t="s">
        <v>2181</v>
      </c>
      <c r="B2165" s="77" t="s">
        <v>2861</v>
      </c>
      <c r="C2165" s="3">
        <v>3017</v>
      </c>
      <c r="D2165" s="74" t="s">
        <v>174</v>
      </c>
      <c r="E2165" s="100">
        <v>294.44</v>
      </c>
      <c r="F2165" s="100">
        <v>0</v>
      </c>
      <c r="G2165" s="100">
        <v>0</v>
      </c>
      <c r="H2165" s="100">
        <v>0</v>
      </c>
      <c r="I2165" s="100">
        <v>0</v>
      </c>
      <c r="J2165" s="130">
        <v>294.44</v>
      </c>
      <c r="K2165" s="135" t="str">
        <f>IFERROR(VLOOKUP(C2165,'CEDARS School FRPL'!$C$4:$H$20003, 6, FALSE), "No")</f>
        <v>No</v>
      </c>
      <c r="L2165" s="94">
        <f>IFERROR(VLOOKUP($C2165,'CEDARS School FRPL'!$C$4:$G$20003,3,FALSE),"NO Enroll Rprtd")</f>
        <v>0.28539999999999999</v>
      </c>
      <c r="N2165" s="167"/>
      <c r="O2165" s="136"/>
    </row>
    <row r="2166" spans="1:15">
      <c r="A2166" s="77" t="s">
        <v>2181</v>
      </c>
      <c r="B2166" s="77" t="s">
        <v>2861</v>
      </c>
      <c r="C2166" s="3">
        <v>3080</v>
      </c>
      <c r="D2166" s="74" t="s">
        <v>175</v>
      </c>
      <c r="E2166" s="100">
        <v>332.49</v>
      </c>
      <c r="F2166" s="100">
        <v>0</v>
      </c>
      <c r="G2166" s="100">
        <v>0</v>
      </c>
      <c r="H2166" s="100">
        <v>0</v>
      </c>
      <c r="I2166" s="100">
        <v>0</v>
      </c>
      <c r="J2166" s="130">
        <v>332.49</v>
      </c>
      <c r="K2166" s="135" t="str">
        <f>IFERROR(VLOOKUP(C2166,'CEDARS School FRPL'!$C$4:$H$20003, 6, FALSE), "No")</f>
        <v>No</v>
      </c>
      <c r="L2166" s="94">
        <f>IFERROR(VLOOKUP($C2166,'CEDARS School FRPL'!$C$4:$G$20003,3,FALSE),"NO Enroll Rprtd")</f>
        <v>0.19</v>
      </c>
      <c r="N2166" s="167"/>
      <c r="O2166" s="136"/>
    </row>
    <row r="2167" spans="1:15">
      <c r="A2167" s="77" t="s">
        <v>2181</v>
      </c>
      <c r="B2167" s="77" t="s">
        <v>2861</v>
      </c>
      <c r="C2167" s="3">
        <v>3081</v>
      </c>
      <c r="D2167" s="74" t="s">
        <v>176</v>
      </c>
      <c r="E2167" s="100">
        <v>1047.42</v>
      </c>
      <c r="F2167" s="100">
        <v>0</v>
      </c>
      <c r="G2167" s="100">
        <v>57.52</v>
      </c>
      <c r="H2167" s="100">
        <v>0</v>
      </c>
      <c r="I2167" s="100">
        <v>0</v>
      </c>
      <c r="J2167" s="130">
        <v>1104.94</v>
      </c>
      <c r="K2167" s="135" t="str">
        <f>IFERROR(VLOOKUP(C2167,'CEDARS School FRPL'!$C$4:$H$20003, 6, FALSE), "No")</f>
        <v>Yes</v>
      </c>
      <c r="L2167" s="94">
        <f>IFERROR(VLOOKUP($C2167,'CEDARS School FRPL'!$C$4:$G$20003,3,FALSE),"NO Enroll Rprtd")</f>
        <v>0.56389999999999996</v>
      </c>
      <c r="N2167" s="167"/>
      <c r="O2167" s="136"/>
    </row>
    <row r="2168" spans="1:15">
      <c r="A2168" s="74" t="s">
        <v>2181</v>
      </c>
      <c r="B2168" s="77" t="s">
        <v>2861</v>
      </c>
      <c r="C2168" s="3">
        <v>3146</v>
      </c>
      <c r="D2168" s="74" t="s">
        <v>177</v>
      </c>
      <c r="E2168" s="100">
        <v>810.26</v>
      </c>
      <c r="F2168" s="100">
        <v>0</v>
      </c>
      <c r="G2168" s="100">
        <v>0</v>
      </c>
      <c r="H2168" s="100">
        <v>0</v>
      </c>
      <c r="I2168" s="100">
        <v>0</v>
      </c>
      <c r="J2168" s="130">
        <v>810.26</v>
      </c>
      <c r="K2168" s="135" t="str">
        <f>IFERROR(VLOOKUP(C2168,'CEDARS School FRPL'!$C$4:$H$20003, 6, FALSE), "No")</f>
        <v>Yes</v>
      </c>
      <c r="L2168" s="94">
        <f>IFERROR(VLOOKUP($C2168,'CEDARS School FRPL'!$C$4:$G$20003,3,FALSE),"NO Enroll Rprtd")</f>
        <v>0.75139999999999996</v>
      </c>
      <c r="N2168" s="167"/>
      <c r="O2168" s="136"/>
    </row>
    <row r="2169" spans="1:15">
      <c r="A2169" s="77" t="s">
        <v>2181</v>
      </c>
      <c r="B2169" s="77" t="s">
        <v>2861</v>
      </c>
      <c r="C2169" s="3">
        <v>3423</v>
      </c>
      <c r="D2169" s="74" t="s">
        <v>178</v>
      </c>
      <c r="E2169" s="100">
        <v>986.03</v>
      </c>
      <c r="F2169" s="100">
        <v>0</v>
      </c>
      <c r="G2169" s="100">
        <v>81.56</v>
      </c>
      <c r="H2169" s="100">
        <v>0</v>
      </c>
      <c r="I2169" s="100">
        <v>0</v>
      </c>
      <c r="J2169" s="130">
        <v>1067.5899999999999</v>
      </c>
      <c r="K2169" s="135" t="str">
        <f>IFERROR(VLOOKUP(C2169,'CEDARS School FRPL'!$C$4:$H$20003, 6, FALSE), "No")</f>
        <v>No</v>
      </c>
      <c r="L2169" s="94">
        <f>IFERROR(VLOOKUP($C2169,'CEDARS School FRPL'!$C$4:$G$20003,3,FALSE),"NO Enroll Rprtd")</f>
        <v>0.27510000000000001</v>
      </c>
      <c r="N2169" s="167"/>
      <c r="O2169" s="136"/>
    </row>
    <row r="2170" spans="1:15">
      <c r="A2170" s="77" t="s">
        <v>2181</v>
      </c>
      <c r="B2170" s="77" t="s">
        <v>2861</v>
      </c>
      <c r="C2170" s="3">
        <v>3424</v>
      </c>
      <c r="D2170" s="74" t="s">
        <v>179</v>
      </c>
      <c r="E2170" s="100">
        <v>306.89999999999998</v>
      </c>
      <c r="F2170" s="100">
        <v>0</v>
      </c>
      <c r="G2170" s="100">
        <v>0</v>
      </c>
      <c r="H2170" s="100">
        <v>0</v>
      </c>
      <c r="I2170" s="100">
        <v>0</v>
      </c>
      <c r="J2170" s="130">
        <v>306.89999999999998</v>
      </c>
      <c r="K2170" s="135" t="str">
        <f>IFERROR(VLOOKUP(C2170,'CEDARS School FRPL'!$C$4:$H$20003, 6, FALSE), "No")</f>
        <v>Yes</v>
      </c>
      <c r="L2170" s="94">
        <f>IFERROR(VLOOKUP($C2170,'CEDARS School FRPL'!$C$4:$G$20003,3,FALSE),"NO Enroll Rprtd")</f>
        <v>0.60499999999999998</v>
      </c>
      <c r="N2170" s="167"/>
      <c r="O2170" s="136"/>
    </row>
    <row r="2171" spans="1:15">
      <c r="A2171" s="77" t="s">
        <v>2181</v>
      </c>
      <c r="B2171" s="77" t="s">
        <v>2861</v>
      </c>
      <c r="C2171" s="3">
        <v>3543</v>
      </c>
      <c r="D2171" s="74" t="s">
        <v>180</v>
      </c>
      <c r="E2171" s="100">
        <v>564.20000000000005</v>
      </c>
      <c r="F2171" s="100">
        <v>0</v>
      </c>
      <c r="G2171" s="100">
        <v>0</v>
      </c>
      <c r="H2171" s="100">
        <v>0</v>
      </c>
      <c r="I2171" s="100">
        <v>0</v>
      </c>
      <c r="J2171" s="130">
        <v>564.20000000000005</v>
      </c>
      <c r="K2171" s="135" t="str">
        <f>IFERROR(VLOOKUP(C2171,'CEDARS School FRPL'!$C$4:$H$20003, 6, FALSE), "No")</f>
        <v>Yes</v>
      </c>
      <c r="L2171" s="94">
        <f>IFERROR(VLOOKUP($C2171,'CEDARS School FRPL'!$C$4:$G$20003,3,FALSE),"NO Enroll Rprtd")</f>
        <v>0.47749999999999998</v>
      </c>
      <c r="N2171" s="167"/>
      <c r="O2171" s="136"/>
    </row>
    <row r="2172" spans="1:15">
      <c r="A2172" s="77" t="s">
        <v>2181</v>
      </c>
      <c r="B2172" s="77" t="s">
        <v>2861</v>
      </c>
      <c r="C2172" s="3">
        <v>3556</v>
      </c>
      <c r="D2172" s="74" t="s">
        <v>181</v>
      </c>
      <c r="E2172" s="100">
        <v>162.78</v>
      </c>
      <c r="F2172" s="100">
        <v>0</v>
      </c>
      <c r="G2172" s="100">
        <v>0</v>
      </c>
      <c r="H2172" s="100">
        <v>0</v>
      </c>
      <c r="I2172" s="100">
        <v>0</v>
      </c>
      <c r="J2172" s="130">
        <v>162.78</v>
      </c>
      <c r="K2172" s="135" t="str">
        <f>IFERROR(VLOOKUP(C2172,'CEDARS School FRPL'!$C$4:$H$20003, 6, FALSE), "No")</f>
        <v>No</v>
      </c>
      <c r="L2172" s="94">
        <f>IFERROR(VLOOKUP($C2172,'CEDARS School FRPL'!$C$4:$G$20003,3,FALSE),"NO Enroll Rprtd")</f>
        <v>0.45069999999999999</v>
      </c>
      <c r="N2172" s="167"/>
      <c r="O2172" s="136"/>
    </row>
    <row r="2173" spans="1:15">
      <c r="A2173" s="77" t="s">
        <v>2181</v>
      </c>
      <c r="B2173" s="77" t="s">
        <v>2861</v>
      </c>
      <c r="C2173" s="3">
        <v>3565</v>
      </c>
      <c r="D2173" s="74" t="s">
        <v>182</v>
      </c>
      <c r="E2173" s="100">
        <v>223.44</v>
      </c>
      <c r="F2173" s="100">
        <v>28</v>
      </c>
      <c r="G2173" s="100">
        <v>0</v>
      </c>
      <c r="H2173" s="100">
        <v>0</v>
      </c>
      <c r="I2173" s="100">
        <v>0</v>
      </c>
      <c r="J2173" s="130">
        <v>251.44</v>
      </c>
      <c r="K2173" s="135" t="str">
        <f>IFERROR(VLOOKUP(C2173,'CEDARS School FRPL'!$C$4:$H$20003, 6, FALSE), "No")</f>
        <v>Yes</v>
      </c>
      <c r="L2173" s="94">
        <f>IFERROR(VLOOKUP($C2173,'CEDARS School FRPL'!$C$4:$G$20003,3,FALSE),"NO Enroll Rprtd")</f>
        <v>0.70599999999999996</v>
      </c>
      <c r="N2173" s="167"/>
      <c r="O2173" s="136"/>
    </row>
    <row r="2174" spans="1:15">
      <c r="A2174" s="74" t="s">
        <v>2181</v>
      </c>
      <c r="B2174" s="77" t="s">
        <v>2861</v>
      </c>
      <c r="C2174" s="3">
        <v>3733</v>
      </c>
      <c r="D2174" s="74" t="s">
        <v>183</v>
      </c>
      <c r="E2174" s="100">
        <v>383.8</v>
      </c>
      <c r="F2174" s="100">
        <v>0</v>
      </c>
      <c r="G2174" s="100">
        <v>0</v>
      </c>
      <c r="H2174" s="100">
        <v>0</v>
      </c>
      <c r="I2174" s="100">
        <v>0</v>
      </c>
      <c r="J2174" s="130">
        <v>383.8</v>
      </c>
      <c r="K2174" s="135" t="str">
        <f>IFERROR(VLOOKUP(C2174,'CEDARS School FRPL'!$C$4:$H$20003, 6, FALSE), "No")</f>
        <v>No</v>
      </c>
      <c r="L2174" s="94">
        <f>IFERROR(VLOOKUP($C2174,'CEDARS School FRPL'!$C$4:$G$20003,3,FALSE),"NO Enroll Rprtd")</f>
        <v>0.432</v>
      </c>
      <c r="N2174" s="167"/>
      <c r="O2174" s="136"/>
    </row>
    <row r="2175" spans="1:15">
      <c r="A2175" t="s">
        <v>2181</v>
      </c>
      <c r="B2175" s="77" t="s">
        <v>2861</v>
      </c>
      <c r="C2175" s="3">
        <v>3734</v>
      </c>
      <c r="D2175" s="74" t="s">
        <v>184</v>
      </c>
      <c r="E2175" s="100">
        <v>489.85</v>
      </c>
      <c r="F2175" s="100">
        <v>17.670000000000002</v>
      </c>
      <c r="G2175" s="100">
        <v>0</v>
      </c>
      <c r="H2175" s="100">
        <v>0</v>
      </c>
      <c r="I2175" s="100">
        <v>0</v>
      </c>
      <c r="J2175" s="130">
        <v>507.52000000000004</v>
      </c>
      <c r="K2175" s="135" t="str">
        <f>IFERROR(VLOOKUP(C2175,'CEDARS School FRPL'!$C$4:$H$20003, 6, FALSE), "No")</f>
        <v>Yes</v>
      </c>
      <c r="L2175" s="94">
        <f>IFERROR(VLOOKUP($C2175,'CEDARS School FRPL'!$C$4:$G$20003,3,FALSE),"NO Enroll Rprtd")</f>
        <v>0.68530000000000002</v>
      </c>
      <c r="N2175" s="167"/>
      <c r="O2175" s="136"/>
    </row>
    <row r="2176" spans="1:15">
      <c r="A2176" s="77" t="s">
        <v>2181</v>
      </c>
      <c r="B2176" s="77" t="s">
        <v>2861</v>
      </c>
      <c r="C2176" s="3">
        <v>3735</v>
      </c>
      <c r="D2176" s="74" t="s">
        <v>185</v>
      </c>
      <c r="E2176" s="100">
        <v>450.26</v>
      </c>
      <c r="F2176" s="100">
        <v>18.670000000000002</v>
      </c>
      <c r="G2176" s="100">
        <v>0</v>
      </c>
      <c r="H2176" s="100">
        <v>0</v>
      </c>
      <c r="I2176" s="100">
        <v>0</v>
      </c>
      <c r="J2176" s="130">
        <v>468.93</v>
      </c>
      <c r="K2176" s="135" t="str">
        <f>IFERROR(VLOOKUP(C2176,'CEDARS School FRPL'!$C$4:$H$20003, 6, FALSE), "No")</f>
        <v>Yes</v>
      </c>
      <c r="L2176" s="94">
        <f>IFERROR(VLOOKUP($C2176,'CEDARS School FRPL'!$C$4:$G$20003,3,FALSE),"NO Enroll Rprtd")</f>
        <v>0.60709999999999997</v>
      </c>
      <c r="M2176" s="94"/>
      <c r="N2176" s="167"/>
      <c r="O2176" s="136"/>
    </row>
    <row r="2177" spans="1:15">
      <c r="A2177" s="77" t="s">
        <v>2181</v>
      </c>
      <c r="B2177" s="77" t="s">
        <v>2861</v>
      </c>
      <c r="C2177" s="3">
        <v>3902</v>
      </c>
      <c r="D2177" s="74" t="s">
        <v>186</v>
      </c>
      <c r="E2177" s="100">
        <v>733.46</v>
      </c>
      <c r="F2177" s="100">
        <v>0</v>
      </c>
      <c r="G2177" s="100">
        <v>0</v>
      </c>
      <c r="H2177" s="100">
        <v>0</v>
      </c>
      <c r="I2177" s="100">
        <v>0</v>
      </c>
      <c r="J2177" s="130">
        <v>733.46</v>
      </c>
      <c r="K2177" s="135" t="str">
        <f>IFERROR(VLOOKUP(C2177,'CEDARS School FRPL'!$C$4:$H$20003, 6, FALSE), "No")</f>
        <v>Yes</v>
      </c>
      <c r="L2177" s="94">
        <f>IFERROR(VLOOKUP($C2177,'CEDARS School FRPL'!$C$4:$G$20003,3,FALSE),"NO Enroll Rprtd")</f>
        <v>0.60170000000000001</v>
      </c>
      <c r="N2177" s="167"/>
      <c r="O2177" s="136"/>
    </row>
    <row r="2178" spans="1:15">
      <c r="A2178" s="77" t="s">
        <v>2181</v>
      </c>
      <c r="B2178" s="77" t="s">
        <v>2861</v>
      </c>
      <c r="C2178" s="3">
        <v>3932</v>
      </c>
      <c r="D2178" s="74" t="s">
        <v>187</v>
      </c>
      <c r="E2178" s="100">
        <v>87.19</v>
      </c>
      <c r="F2178" s="100">
        <v>0</v>
      </c>
      <c r="G2178" s="100">
        <v>0.2</v>
      </c>
      <c r="H2178" s="100">
        <v>0</v>
      </c>
      <c r="I2178" s="100">
        <v>0</v>
      </c>
      <c r="J2178" s="130">
        <v>87.39</v>
      </c>
      <c r="K2178" s="135" t="str">
        <f>IFERROR(VLOOKUP(C2178,'CEDARS School FRPL'!$C$4:$H$20003, 6, FALSE), "No")</f>
        <v>Yes</v>
      </c>
      <c r="L2178" s="94">
        <f>IFERROR(VLOOKUP($C2178,'CEDARS School FRPL'!$C$4:$G$20003,3,FALSE),"NO Enroll Rprtd")</f>
        <v>0.5</v>
      </c>
      <c r="N2178" s="167"/>
      <c r="O2178" s="136"/>
    </row>
    <row r="2179" spans="1:15">
      <c r="A2179" s="77" t="s">
        <v>2181</v>
      </c>
      <c r="B2179" s="77" t="s">
        <v>2861</v>
      </c>
      <c r="C2179" s="3">
        <v>4034</v>
      </c>
      <c r="D2179" s="74" t="s">
        <v>188</v>
      </c>
      <c r="E2179" s="100">
        <v>366.42</v>
      </c>
      <c r="F2179" s="100">
        <v>35.89</v>
      </c>
      <c r="G2179" s="100">
        <v>0</v>
      </c>
      <c r="H2179" s="100">
        <v>0</v>
      </c>
      <c r="I2179" s="100">
        <v>0</v>
      </c>
      <c r="J2179" s="130">
        <v>402.31</v>
      </c>
      <c r="K2179" s="135" t="str">
        <f>IFERROR(VLOOKUP(C2179,'CEDARS School FRPL'!$C$4:$H$20003, 6, FALSE), "No")</f>
        <v>No</v>
      </c>
      <c r="L2179" s="94">
        <f>IFERROR(VLOOKUP($C2179,'CEDARS School FRPL'!$C$4:$G$20003,3,FALSE),"NO Enroll Rprtd")</f>
        <v>0.39140000000000003</v>
      </c>
      <c r="N2179" s="167"/>
      <c r="O2179" s="136"/>
    </row>
    <row r="2180" spans="1:15">
      <c r="A2180" s="77" t="s">
        <v>2181</v>
      </c>
      <c r="B2180" s="77" t="s">
        <v>2861</v>
      </c>
      <c r="C2180" s="3">
        <v>4075</v>
      </c>
      <c r="D2180" s="74" t="s">
        <v>189</v>
      </c>
      <c r="E2180" s="100">
        <v>565.37</v>
      </c>
      <c r="F2180" s="100">
        <v>0</v>
      </c>
      <c r="G2180" s="100">
        <v>0</v>
      </c>
      <c r="H2180" s="100">
        <v>0</v>
      </c>
      <c r="I2180" s="100">
        <v>0</v>
      </c>
      <c r="J2180" s="130">
        <v>565.37</v>
      </c>
      <c r="K2180" s="135" t="str">
        <f>IFERROR(VLOOKUP(C2180,'CEDARS School FRPL'!$C$4:$H$20003, 6, FALSE), "No")</f>
        <v>No</v>
      </c>
      <c r="L2180" s="94">
        <f>IFERROR(VLOOKUP($C2180,'CEDARS School FRPL'!$C$4:$G$20003,3,FALSE),"NO Enroll Rprtd")</f>
        <v>0.13489999999999999</v>
      </c>
      <c r="N2180" s="167"/>
      <c r="O2180" s="136"/>
    </row>
    <row r="2181" spans="1:15">
      <c r="A2181" s="77" t="s">
        <v>2181</v>
      </c>
      <c r="B2181" s="77" t="s">
        <v>2861</v>
      </c>
      <c r="C2181" s="3">
        <v>4405</v>
      </c>
      <c r="D2181" s="74" t="s">
        <v>190</v>
      </c>
      <c r="E2181" s="100">
        <v>434.44</v>
      </c>
      <c r="F2181" s="100">
        <v>0</v>
      </c>
      <c r="G2181" s="100">
        <v>0</v>
      </c>
      <c r="H2181" s="100">
        <v>0</v>
      </c>
      <c r="I2181" s="100">
        <v>0</v>
      </c>
      <c r="J2181" s="130">
        <v>434.44</v>
      </c>
      <c r="K2181" s="135" t="str">
        <f>IFERROR(VLOOKUP(C2181,'CEDARS School FRPL'!$C$4:$H$20003, 6, FALSE), "No")</f>
        <v>No</v>
      </c>
      <c r="L2181" s="94">
        <f>IFERROR(VLOOKUP($C2181,'CEDARS School FRPL'!$C$4:$G$20003,3,FALSE),"NO Enroll Rprtd")</f>
        <v>0.29420000000000002</v>
      </c>
      <c r="N2181" s="167"/>
      <c r="O2181" s="136"/>
    </row>
    <row r="2182" spans="1:15">
      <c r="A2182" s="77" t="s">
        <v>2181</v>
      </c>
      <c r="B2182" s="77" t="s">
        <v>2861</v>
      </c>
      <c r="C2182" s="3">
        <v>4406</v>
      </c>
      <c r="D2182" s="74" t="s">
        <v>191</v>
      </c>
      <c r="E2182" s="100">
        <v>590.73</v>
      </c>
      <c r="F2182" s="100">
        <v>0</v>
      </c>
      <c r="G2182" s="100">
        <v>0</v>
      </c>
      <c r="H2182" s="100">
        <v>0</v>
      </c>
      <c r="I2182" s="100">
        <v>0</v>
      </c>
      <c r="J2182" s="130">
        <v>590.73</v>
      </c>
      <c r="K2182" s="135" t="str">
        <f>IFERROR(VLOOKUP(C2182,'CEDARS School FRPL'!$C$4:$H$20003, 6, FALSE), "No")</f>
        <v>No</v>
      </c>
      <c r="L2182" s="94">
        <f>IFERROR(VLOOKUP($C2182,'CEDARS School FRPL'!$C$4:$G$20003,3,FALSE),"NO Enroll Rprtd")</f>
        <v>0.27829999999999999</v>
      </c>
      <c r="N2182" s="167"/>
      <c r="O2182" s="136"/>
    </row>
    <row r="2183" spans="1:15">
      <c r="A2183" s="77" t="s">
        <v>2181</v>
      </c>
      <c r="B2183" s="77" t="s">
        <v>2861</v>
      </c>
      <c r="C2183" s="3">
        <v>4410</v>
      </c>
      <c r="D2183" s="74" t="s">
        <v>142</v>
      </c>
      <c r="E2183" s="100">
        <v>535.66999999999996</v>
      </c>
      <c r="F2183" s="100">
        <v>17.440000000000001</v>
      </c>
      <c r="G2183" s="100">
        <v>0</v>
      </c>
      <c r="H2183" s="100">
        <v>0</v>
      </c>
      <c r="I2183" s="100">
        <v>0</v>
      </c>
      <c r="J2183" s="130">
        <v>553.11</v>
      </c>
      <c r="K2183" s="135" t="str">
        <f>IFERROR(VLOOKUP(C2183,'CEDARS School FRPL'!$C$4:$H$20003, 6, FALSE), "No")</f>
        <v>Yes</v>
      </c>
      <c r="L2183" s="94">
        <f>IFERROR(VLOOKUP($C2183,'CEDARS School FRPL'!$C$4:$G$20003,3,FALSE),"NO Enroll Rprtd")</f>
        <v>0.75190000000000001</v>
      </c>
      <c r="M2183" s="94"/>
      <c r="N2183" s="167"/>
      <c r="O2183" s="136"/>
    </row>
    <row r="2184" spans="1:15">
      <c r="A2184" s="77" t="s">
        <v>2181</v>
      </c>
      <c r="B2184" s="77" t="s">
        <v>2861</v>
      </c>
      <c r="C2184" s="3">
        <v>4503</v>
      </c>
      <c r="D2184" s="74" t="s">
        <v>192</v>
      </c>
      <c r="E2184" s="100">
        <v>517.44000000000005</v>
      </c>
      <c r="F2184" s="100">
        <v>0</v>
      </c>
      <c r="G2184" s="100">
        <v>0</v>
      </c>
      <c r="H2184" s="100">
        <v>0</v>
      </c>
      <c r="I2184" s="100">
        <v>0</v>
      </c>
      <c r="J2184" s="130">
        <v>517.44000000000005</v>
      </c>
      <c r="K2184" s="135" t="str">
        <f>IFERROR(VLOOKUP(C2184,'CEDARS School FRPL'!$C$4:$H$20003, 6, FALSE), "No")</f>
        <v>Yes</v>
      </c>
      <c r="L2184" s="94">
        <f>IFERROR(VLOOKUP($C2184,'CEDARS School FRPL'!$C$4:$G$20003,3,FALSE),"NO Enroll Rprtd")</f>
        <v>0.66790000000000005</v>
      </c>
      <c r="N2184" s="167"/>
      <c r="O2184" s="136"/>
    </row>
    <row r="2185" spans="1:15">
      <c r="A2185" s="77" t="s">
        <v>2181</v>
      </c>
      <c r="B2185" s="77" t="s">
        <v>2861</v>
      </c>
      <c r="C2185" s="3">
        <v>4504</v>
      </c>
      <c r="D2185" s="74" t="s">
        <v>193</v>
      </c>
      <c r="E2185" s="100">
        <v>1638.17</v>
      </c>
      <c r="F2185" s="100">
        <v>0</v>
      </c>
      <c r="G2185" s="100">
        <v>118.27</v>
      </c>
      <c r="H2185" s="100">
        <v>0</v>
      </c>
      <c r="I2185" s="100">
        <v>0</v>
      </c>
      <c r="J2185" s="130">
        <v>1756.44</v>
      </c>
      <c r="K2185" s="135" t="str">
        <f>IFERROR(VLOOKUP(C2185,'CEDARS School FRPL'!$C$4:$H$20003, 6, FALSE), "No")</f>
        <v>No</v>
      </c>
      <c r="L2185" s="94">
        <f>IFERROR(VLOOKUP($C2185,'CEDARS School FRPL'!$C$4:$G$20003,3,FALSE),"NO Enroll Rprtd")</f>
        <v>0.29199999999999998</v>
      </c>
      <c r="N2185" s="167"/>
      <c r="O2185" s="136"/>
    </row>
    <row r="2186" spans="1:15">
      <c r="A2186" s="77" t="s">
        <v>2181</v>
      </c>
      <c r="B2186" s="77" t="s">
        <v>2861</v>
      </c>
      <c r="C2186" s="3">
        <v>4591</v>
      </c>
      <c r="D2186" s="74" t="s">
        <v>194</v>
      </c>
      <c r="E2186" s="100">
        <v>781.58</v>
      </c>
      <c r="F2186" s="100">
        <v>0</v>
      </c>
      <c r="G2186" s="100">
        <v>0</v>
      </c>
      <c r="H2186" s="100">
        <v>0</v>
      </c>
      <c r="I2186" s="100">
        <v>0</v>
      </c>
      <c r="J2186" s="130">
        <v>781.58</v>
      </c>
      <c r="K2186" s="135" t="str">
        <f>IFERROR(VLOOKUP(C2186,'CEDARS School FRPL'!$C$4:$H$20003, 6, FALSE), "No")</f>
        <v>No</v>
      </c>
      <c r="L2186" s="94">
        <f>IFERROR(VLOOKUP($C2186,'CEDARS School FRPL'!$C$4:$G$20003,3,FALSE),"NO Enroll Rprtd")</f>
        <v>0.31019999999999998</v>
      </c>
      <c r="N2186" s="167"/>
      <c r="O2186" s="136"/>
    </row>
    <row r="2187" spans="1:15">
      <c r="A2187" s="77" t="s">
        <v>2181</v>
      </c>
      <c r="B2187" s="77" t="s">
        <v>2861</v>
      </c>
      <c r="C2187" s="3">
        <v>5149</v>
      </c>
      <c r="D2187" s="74" t="s">
        <v>195</v>
      </c>
      <c r="E2187" s="100">
        <v>453.54</v>
      </c>
      <c r="F2187" s="100">
        <v>0</v>
      </c>
      <c r="G2187" s="100">
        <v>0.33</v>
      </c>
      <c r="H2187" s="100">
        <v>0</v>
      </c>
      <c r="I2187" s="100">
        <v>0</v>
      </c>
      <c r="J2187" s="130">
        <v>453.87</v>
      </c>
      <c r="K2187" s="135" t="str">
        <f>IFERROR(VLOOKUP(C2187,'CEDARS School FRPL'!$C$4:$H$20003, 6, FALSE), "No")</f>
        <v>Yes</v>
      </c>
      <c r="L2187" s="94">
        <f>IFERROR(VLOOKUP($C2187,'CEDARS School FRPL'!$C$4:$G$20003,3,FALSE),"NO Enroll Rprtd")</f>
        <v>0.58130000000000004</v>
      </c>
      <c r="N2187" s="167"/>
      <c r="O2187" s="136"/>
    </row>
    <row r="2188" spans="1:15">
      <c r="A2188" s="77" t="s">
        <v>2181</v>
      </c>
      <c r="B2188" s="77" t="s">
        <v>2861</v>
      </c>
      <c r="C2188" s="3">
        <v>5271</v>
      </c>
      <c r="D2188" s="74" t="s">
        <v>196</v>
      </c>
      <c r="E2188" s="100">
        <v>537.58000000000004</v>
      </c>
      <c r="F2188" s="100">
        <v>0</v>
      </c>
      <c r="G2188" s="100">
        <v>58.42</v>
      </c>
      <c r="H2188" s="100">
        <v>0</v>
      </c>
      <c r="I2188" s="100">
        <v>0</v>
      </c>
      <c r="J2188" s="130">
        <v>596</v>
      </c>
      <c r="K2188" s="135" t="str">
        <f>IFERROR(VLOOKUP(C2188,'CEDARS School FRPL'!$C$4:$H$20003, 6, FALSE), "No")</f>
        <v>No</v>
      </c>
      <c r="L2188" s="94">
        <f>IFERROR(VLOOKUP($C2188,'CEDARS School FRPL'!$C$4:$G$20003,3,FALSE),"NO Enroll Rprtd")</f>
        <v>0.32619999999999999</v>
      </c>
      <c r="N2188" s="167"/>
      <c r="O2188" s="136"/>
    </row>
    <row r="2189" spans="1:15">
      <c r="A2189" s="77" t="s">
        <v>2181</v>
      </c>
      <c r="B2189" s="77" t="s">
        <v>2861</v>
      </c>
      <c r="C2189" s="3">
        <v>5342</v>
      </c>
      <c r="D2189" s="74" t="s">
        <v>197</v>
      </c>
      <c r="E2189" s="100">
        <v>0</v>
      </c>
      <c r="F2189" s="100">
        <v>0</v>
      </c>
      <c r="G2189" s="100">
        <v>0.13</v>
      </c>
      <c r="H2189" s="100">
        <v>271.44</v>
      </c>
      <c r="I2189" s="100">
        <v>0</v>
      </c>
      <c r="J2189" s="130">
        <v>271.57</v>
      </c>
      <c r="K2189" s="135" t="str">
        <f>IFERROR(VLOOKUP(C2189,'CEDARS School FRPL'!$C$4:$H$20003, 6, FALSE), "No")</f>
        <v>Yes</v>
      </c>
      <c r="L2189" s="94">
        <f>IFERROR(VLOOKUP($C2189,'CEDARS School FRPL'!$C$4:$G$20003,3,FALSE),"NO Enroll Rprtd")</f>
        <v>0.65090000000000003</v>
      </c>
      <c r="N2189" s="167"/>
      <c r="O2189" s="136"/>
    </row>
    <row r="2190" spans="1:15">
      <c r="A2190" s="77" t="s">
        <v>2181</v>
      </c>
      <c r="B2190" s="77" t="s">
        <v>2861</v>
      </c>
      <c r="C2190" s="3">
        <v>5713</v>
      </c>
      <c r="D2190" s="74" t="s">
        <v>3261</v>
      </c>
      <c r="E2190" s="100">
        <v>91.37</v>
      </c>
      <c r="F2190" s="100">
        <v>0</v>
      </c>
      <c r="G2190" s="100">
        <v>0</v>
      </c>
      <c r="H2190" s="100">
        <v>0</v>
      </c>
      <c r="I2190" s="100">
        <v>0</v>
      </c>
      <c r="J2190" s="130">
        <v>91.37</v>
      </c>
      <c r="K2190" s="135" t="str">
        <f>IFERROR(VLOOKUP(C2190,'CEDARS School FRPL'!$C$4:$H$20003, 6, FALSE), "No")</f>
        <v>Yes</v>
      </c>
      <c r="L2190" s="94">
        <f>IFERROR(VLOOKUP($C2190,'CEDARS School FRPL'!$C$4:$G$20003,3,FALSE),"NO Enroll Rprtd")</f>
        <v>0.74380000000000002</v>
      </c>
      <c r="N2190" s="167"/>
      <c r="O2190" s="136"/>
    </row>
    <row r="2191" spans="1:15">
      <c r="A2191" t="s">
        <v>2181</v>
      </c>
      <c r="B2191" s="77" t="s">
        <v>2861</v>
      </c>
      <c r="C2191" s="3">
        <v>5744</v>
      </c>
      <c r="D2191" s="74" t="s">
        <v>3158</v>
      </c>
      <c r="E2191" s="100">
        <v>187.78</v>
      </c>
      <c r="F2191" s="100">
        <v>36.1</v>
      </c>
      <c r="G2191" s="100">
        <v>0</v>
      </c>
      <c r="H2191" s="100">
        <v>0</v>
      </c>
      <c r="I2191" s="100">
        <v>0</v>
      </c>
      <c r="J2191" s="130">
        <v>223.88</v>
      </c>
      <c r="K2191" s="135" t="str">
        <f>IFERROR(VLOOKUP(C2191,'CEDARS School FRPL'!$C$4:$H$20003, 6, FALSE), "No")</f>
        <v>No</v>
      </c>
      <c r="L2191" s="94">
        <f>IFERROR(VLOOKUP($C2191,'CEDARS School FRPL'!$C$4:$G$20003,3,FALSE),"NO Enroll Rprtd")</f>
        <v>0.3952</v>
      </c>
      <c r="N2191" s="167"/>
      <c r="O2191" s="136"/>
    </row>
    <row r="2192" spans="1:15">
      <c r="A2192" s="77" t="s">
        <v>2181</v>
      </c>
      <c r="B2192" s="77" t="s">
        <v>2861</v>
      </c>
      <c r="C2192" s="3">
        <v>5745</v>
      </c>
      <c r="D2192" s="74" t="s">
        <v>3159</v>
      </c>
      <c r="E2192" s="100">
        <v>299.33</v>
      </c>
      <c r="F2192" s="100">
        <v>0</v>
      </c>
      <c r="G2192" s="100">
        <v>0</v>
      </c>
      <c r="H2192" s="100">
        <v>0</v>
      </c>
      <c r="I2192" s="100">
        <v>0</v>
      </c>
      <c r="J2192" s="130">
        <v>299.33</v>
      </c>
      <c r="K2192" s="135" t="str">
        <f>IFERROR(VLOOKUP(C2192,'CEDARS School FRPL'!$C$4:$H$20003, 6, FALSE), "No")</f>
        <v>No</v>
      </c>
      <c r="L2192" s="94">
        <f>IFERROR(VLOOKUP($C2192,'CEDARS School FRPL'!$C$4:$G$20003,3,FALSE),"NO Enroll Rprtd")</f>
        <v>0.28560000000000002</v>
      </c>
      <c r="N2192" s="167"/>
      <c r="O2192" s="136"/>
    </row>
    <row r="2193" spans="1:15">
      <c r="A2193" s="77" t="s">
        <v>2250</v>
      </c>
      <c r="B2193" s="77" t="s">
        <v>2862</v>
      </c>
      <c r="C2193" s="3">
        <v>1822</v>
      </c>
      <c r="D2193" s="74" t="s">
        <v>715</v>
      </c>
      <c r="E2193" s="100">
        <v>71.040000000000006</v>
      </c>
      <c r="F2193" s="100">
        <v>0</v>
      </c>
      <c r="G2193" s="100">
        <v>0.08</v>
      </c>
      <c r="H2193" s="100">
        <v>0</v>
      </c>
      <c r="I2193" s="100">
        <v>0</v>
      </c>
      <c r="J2193" s="130">
        <v>71.12</v>
      </c>
      <c r="K2193" s="135" t="str">
        <f>IFERROR(VLOOKUP(C2193,'CEDARS School FRPL'!$C$4:$H$20003, 6, FALSE), "No")</f>
        <v>No</v>
      </c>
      <c r="L2193" s="94">
        <f>IFERROR(VLOOKUP($C2193,'CEDARS School FRPL'!$C$4:$G$20003,3,FALSE),"NO Enroll Rprtd")</f>
        <v>0.2223</v>
      </c>
      <c r="N2193" s="167"/>
      <c r="O2193" s="136"/>
    </row>
    <row r="2194" spans="1:15">
      <c r="A2194" s="77" t="s">
        <v>2250</v>
      </c>
      <c r="B2194" s="77" t="s">
        <v>2862</v>
      </c>
      <c r="C2194" s="3">
        <v>1938</v>
      </c>
      <c r="D2194" s="74" t="s">
        <v>716</v>
      </c>
      <c r="E2194" s="100">
        <v>51.13</v>
      </c>
      <c r="F2194" s="100">
        <v>0</v>
      </c>
      <c r="G2194" s="100">
        <v>0</v>
      </c>
      <c r="H2194" s="100">
        <v>0</v>
      </c>
      <c r="I2194" s="100">
        <v>0</v>
      </c>
      <c r="J2194" s="130">
        <v>51.13</v>
      </c>
      <c r="K2194" s="135" t="str">
        <f>IFERROR(VLOOKUP(C2194,'CEDARS School FRPL'!$C$4:$H$20003, 6, FALSE), "No")</f>
        <v>Yes</v>
      </c>
      <c r="L2194" s="94">
        <f>IFERROR(VLOOKUP($C2194,'CEDARS School FRPL'!$C$4:$G$20003,3,FALSE),"NO Enroll Rprtd")</f>
        <v>0.50919999999999999</v>
      </c>
      <c r="N2194" s="167"/>
      <c r="O2194" s="136"/>
    </row>
    <row r="2195" spans="1:15">
      <c r="A2195" t="s">
        <v>2250</v>
      </c>
      <c r="B2195" s="77" t="s">
        <v>2862</v>
      </c>
      <c r="C2195" s="3">
        <v>2419</v>
      </c>
      <c r="D2195" s="74" t="s">
        <v>717</v>
      </c>
      <c r="E2195" s="100">
        <v>469.03</v>
      </c>
      <c r="F2195" s="100">
        <v>0</v>
      </c>
      <c r="G2195" s="100">
        <v>25.93</v>
      </c>
      <c r="H2195" s="100">
        <v>0</v>
      </c>
      <c r="I2195" s="100">
        <v>0</v>
      </c>
      <c r="J2195" s="130">
        <v>494.96</v>
      </c>
      <c r="K2195" s="135" t="str">
        <f>IFERROR(VLOOKUP(C2195,'CEDARS School FRPL'!$C$4:$H$20003, 6, FALSE), "No")</f>
        <v>No</v>
      </c>
      <c r="L2195" s="94">
        <f>IFERROR(VLOOKUP($C2195,'CEDARS School FRPL'!$C$4:$G$20003,3,FALSE),"NO Enroll Rprtd")</f>
        <v>0.23619999999999999</v>
      </c>
      <c r="M2195" s="94"/>
      <c r="N2195" s="167"/>
      <c r="O2195" s="136"/>
    </row>
    <row r="2196" spans="1:15">
      <c r="A2196" s="77" t="s">
        <v>2250</v>
      </c>
      <c r="B2196" s="77" t="s">
        <v>2862</v>
      </c>
      <c r="C2196" s="3">
        <v>3667</v>
      </c>
      <c r="D2196" s="74" t="s">
        <v>718</v>
      </c>
      <c r="E2196" s="100">
        <v>357.66</v>
      </c>
      <c r="F2196" s="100">
        <v>0</v>
      </c>
      <c r="G2196" s="100">
        <v>0</v>
      </c>
      <c r="H2196" s="100">
        <v>0</v>
      </c>
      <c r="I2196" s="100">
        <v>0</v>
      </c>
      <c r="J2196" s="130">
        <v>357.66</v>
      </c>
      <c r="K2196" s="135" t="str">
        <f>IFERROR(VLOOKUP(C2196,'CEDARS School FRPL'!$C$4:$H$20003, 6, FALSE), "No")</f>
        <v>No</v>
      </c>
      <c r="L2196" s="94">
        <f>IFERROR(VLOOKUP($C2196,'CEDARS School FRPL'!$C$4:$G$20003,3,FALSE),"NO Enroll Rprtd")</f>
        <v>0.23080000000000001</v>
      </c>
      <c r="N2196" s="167"/>
      <c r="O2196" s="136"/>
    </row>
    <row r="2197" spans="1:15">
      <c r="A2197" s="77" t="s">
        <v>2250</v>
      </c>
      <c r="B2197" s="77" t="s">
        <v>2862</v>
      </c>
      <c r="C2197" s="3">
        <v>4468</v>
      </c>
      <c r="D2197" s="74" t="s">
        <v>719</v>
      </c>
      <c r="E2197" s="100">
        <v>448.25</v>
      </c>
      <c r="F2197" s="100">
        <v>0</v>
      </c>
      <c r="G2197" s="100">
        <v>0</v>
      </c>
      <c r="H2197" s="100">
        <v>0</v>
      </c>
      <c r="I2197" s="100">
        <v>0</v>
      </c>
      <c r="J2197" s="130">
        <v>448.25</v>
      </c>
      <c r="K2197" s="135" t="str">
        <f>IFERROR(VLOOKUP(C2197,'CEDARS School FRPL'!$C$4:$H$20003, 6, FALSE), "No")</f>
        <v>No</v>
      </c>
      <c r="L2197" s="94">
        <f>IFERROR(VLOOKUP($C2197,'CEDARS School FRPL'!$C$4:$G$20003,3,FALSE),"NO Enroll Rprtd")</f>
        <v>0.2969</v>
      </c>
      <c r="N2197" s="167"/>
      <c r="O2197" s="136"/>
    </row>
    <row r="2198" spans="1:15">
      <c r="A2198" s="77" t="s">
        <v>2509</v>
      </c>
      <c r="B2198" s="77" t="s">
        <v>2927</v>
      </c>
      <c r="C2198" s="3">
        <v>5496</v>
      </c>
      <c r="D2198" s="74" t="s">
        <v>1900</v>
      </c>
      <c r="E2198" s="100">
        <v>134.66999999999999</v>
      </c>
      <c r="F2198" s="100">
        <v>0</v>
      </c>
      <c r="G2198" s="100">
        <v>0</v>
      </c>
      <c r="H2198" s="100">
        <v>0</v>
      </c>
      <c r="I2198" s="100">
        <v>0</v>
      </c>
      <c r="J2198" s="130">
        <v>134.66999999999999</v>
      </c>
      <c r="K2198" s="135" t="str">
        <f>IFERROR(VLOOKUP(C2198,'CEDARS School FRPL'!$C$4:$H$20003, 6, FALSE), "No")</f>
        <v>Yes</v>
      </c>
      <c r="L2198" s="94">
        <f>IFERROR(VLOOKUP($C2198,'CEDARS School FRPL'!$C$4:$G$20003,3,FALSE),"NO Enroll Rprtd")</f>
        <v>0.90990000000000004</v>
      </c>
      <c r="N2198" s="167"/>
      <c r="O2198" s="136"/>
    </row>
    <row r="2199" spans="1:15">
      <c r="A2199" s="77" t="s">
        <v>2415</v>
      </c>
      <c r="B2199" s="77" t="s">
        <v>2863</v>
      </c>
      <c r="C2199" s="3">
        <v>2893</v>
      </c>
      <c r="D2199" s="74" t="s">
        <v>1941</v>
      </c>
      <c r="E2199" s="100">
        <v>271.64999999999998</v>
      </c>
      <c r="F2199" s="100">
        <v>0</v>
      </c>
      <c r="G2199" s="100">
        <v>0</v>
      </c>
      <c r="H2199" s="100">
        <v>0</v>
      </c>
      <c r="I2199" s="100">
        <v>0</v>
      </c>
      <c r="J2199" s="130">
        <v>271.64999999999998</v>
      </c>
      <c r="K2199" s="135" t="str">
        <f>IFERROR(VLOOKUP(C2199,'CEDARS School FRPL'!$C$4:$H$20003, 6, FALSE), "No")</f>
        <v>Yes</v>
      </c>
      <c r="L2199" s="94">
        <f>IFERROR(VLOOKUP($C2199,'CEDARS School FRPL'!$C$4:$G$20003,3,FALSE),"NO Enroll Rprtd")</f>
        <v>0.55359999999999998</v>
      </c>
      <c r="O2199" s="136"/>
    </row>
    <row r="2200" spans="1:15">
      <c r="A2200" s="77" t="s">
        <v>2415</v>
      </c>
      <c r="B2200" s="77" t="s">
        <v>2863</v>
      </c>
      <c r="C2200" s="3">
        <v>3467</v>
      </c>
      <c r="D2200" s="74" t="s">
        <v>1942</v>
      </c>
      <c r="E2200" s="100">
        <v>122.65</v>
      </c>
      <c r="F2200" s="100">
        <v>0</v>
      </c>
      <c r="G2200" s="100">
        <v>4.3</v>
      </c>
      <c r="H2200" s="100">
        <v>0</v>
      </c>
      <c r="I2200" s="100">
        <v>0</v>
      </c>
      <c r="J2200" s="130">
        <v>126.95</v>
      </c>
      <c r="K2200" s="135" t="str">
        <f>IFERROR(VLOOKUP(C2200,'CEDARS School FRPL'!$C$4:$H$20003, 6, FALSE), "No")</f>
        <v>Yes</v>
      </c>
      <c r="L2200" s="94">
        <f>IFERROR(VLOOKUP($C2200,'CEDARS School FRPL'!$C$4:$G$20003,3,FALSE),"NO Enroll Rprtd")</f>
        <v>0.54490000000000005</v>
      </c>
      <c r="N2200" s="167"/>
      <c r="O2200" s="136"/>
    </row>
    <row r="2201" spans="1:15">
      <c r="A2201" s="77" t="s">
        <v>2214</v>
      </c>
      <c r="B2201" s="77" t="s">
        <v>2864</v>
      </c>
      <c r="C2201" s="3">
        <v>1835</v>
      </c>
      <c r="D2201" s="74" t="s">
        <v>402</v>
      </c>
      <c r="E2201" s="100">
        <v>36.79</v>
      </c>
      <c r="F2201" s="100">
        <v>0</v>
      </c>
      <c r="G2201" s="100">
        <v>0</v>
      </c>
      <c r="H2201" s="100">
        <v>2.33</v>
      </c>
      <c r="I2201" s="100">
        <v>0</v>
      </c>
      <c r="J2201" s="130">
        <v>39.119999999999997</v>
      </c>
      <c r="K2201" s="135" t="str">
        <f>IFERROR(VLOOKUP(C2201,'CEDARS School FRPL'!$C$4:$H$20003, 6, FALSE), "No")</f>
        <v>Yes</v>
      </c>
      <c r="L2201" s="94">
        <f>IFERROR(VLOOKUP($C2201,'CEDARS School FRPL'!$C$4:$G$20003,3,FALSE),"NO Enroll Rprtd")</f>
        <v>0.93520000000000003</v>
      </c>
      <c r="N2201" s="167"/>
      <c r="O2201" s="136"/>
    </row>
    <row r="2202" spans="1:15">
      <c r="A2202" t="s">
        <v>2214</v>
      </c>
      <c r="B2202" s="77" t="s">
        <v>2864</v>
      </c>
      <c r="C2202" s="3">
        <v>3152</v>
      </c>
      <c r="D2202" s="74" t="s">
        <v>403</v>
      </c>
      <c r="E2202" s="100">
        <v>161.66999999999999</v>
      </c>
      <c r="F2202" s="100">
        <v>37</v>
      </c>
      <c r="G2202" s="100">
        <v>0</v>
      </c>
      <c r="H2202" s="100">
        <v>0</v>
      </c>
      <c r="I2202" s="100">
        <v>0</v>
      </c>
      <c r="J2202" s="130">
        <v>198.67</v>
      </c>
      <c r="K2202" s="135" t="str">
        <f>IFERROR(VLOOKUP(C2202,'CEDARS School FRPL'!$C$4:$H$20003, 6, FALSE), "No")</f>
        <v>Yes</v>
      </c>
      <c r="L2202" s="94">
        <f>IFERROR(VLOOKUP($C2202,'CEDARS School FRPL'!$C$4:$G$20003,3,FALSE),"NO Enroll Rprtd")</f>
        <v>0.86360000000000003</v>
      </c>
      <c r="N2202" s="167"/>
      <c r="O2202" s="136"/>
    </row>
    <row r="2203" spans="1:15">
      <c r="A2203" s="77" t="s">
        <v>2214</v>
      </c>
      <c r="B2203" s="77" t="s">
        <v>2864</v>
      </c>
      <c r="C2203" s="3">
        <v>4222</v>
      </c>
      <c r="D2203" s="74" t="s">
        <v>404</v>
      </c>
      <c r="E2203" s="100">
        <v>313.56</v>
      </c>
      <c r="F2203" s="100">
        <v>0</v>
      </c>
      <c r="G2203" s="100">
        <v>0</v>
      </c>
      <c r="H2203" s="100">
        <v>0</v>
      </c>
      <c r="I2203" s="100">
        <v>0</v>
      </c>
      <c r="J2203" s="130">
        <v>313.56</v>
      </c>
      <c r="K2203" s="135" t="str">
        <f>IFERROR(VLOOKUP(C2203,'CEDARS School FRPL'!$C$4:$H$20003, 6, FALSE), "No")</f>
        <v>Yes</v>
      </c>
      <c r="L2203" s="94">
        <f>IFERROR(VLOOKUP($C2203,'CEDARS School FRPL'!$C$4:$G$20003,3,FALSE),"NO Enroll Rprtd")</f>
        <v>0.91869999999999996</v>
      </c>
      <c r="N2203" s="167"/>
      <c r="O2203" s="136"/>
    </row>
    <row r="2204" spans="1:15">
      <c r="A2204" s="77" t="s">
        <v>2214</v>
      </c>
      <c r="B2204" s="77" t="s">
        <v>2864</v>
      </c>
      <c r="C2204" s="3">
        <v>4254</v>
      </c>
      <c r="D2204" s="74" t="s">
        <v>405</v>
      </c>
      <c r="E2204" s="100">
        <v>693.17</v>
      </c>
      <c r="F2204" s="100">
        <v>0</v>
      </c>
      <c r="G2204" s="100">
        <v>45.910000000000004</v>
      </c>
      <c r="H2204" s="100">
        <v>0</v>
      </c>
      <c r="I2204" s="100">
        <v>0</v>
      </c>
      <c r="J2204" s="130">
        <v>739.07999999999993</v>
      </c>
      <c r="K2204" s="135" t="str">
        <f>IFERROR(VLOOKUP(C2204,'CEDARS School FRPL'!$C$4:$H$20003, 6, FALSE), "No")</f>
        <v>Yes</v>
      </c>
      <c r="L2204" s="94">
        <f>IFERROR(VLOOKUP($C2204,'CEDARS School FRPL'!$C$4:$G$20003,3,FALSE),"NO Enroll Rprtd")</f>
        <v>0.94299999999999995</v>
      </c>
      <c r="N2204" s="167"/>
      <c r="O2204" s="136"/>
    </row>
    <row r="2205" spans="1:15">
      <c r="A2205" s="77" t="s">
        <v>2214</v>
      </c>
      <c r="B2205" s="77" t="s">
        <v>2864</v>
      </c>
      <c r="C2205" s="3">
        <v>4490</v>
      </c>
      <c r="D2205" s="74" t="s">
        <v>406</v>
      </c>
      <c r="E2205" s="100">
        <v>467.11</v>
      </c>
      <c r="F2205" s="100">
        <v>0</v>
      </c>
      <c r="G2205" s="100">
        <v>0</v>
      </c>
      <c r="H2205" s="100">
        <v>0</v>
      </c>
      <c r="I2205" s="100">
        <v>0</v>
      </c>
      <c r="J2205" s="130">
        <v>467.11</v>
      </c>
      <c r="K2205" s="135" t="str">
        <f>IFERROR(VLOOKUP(C2205,'CEDARS School FRPL'!$C$4:$H$20003, 6, FALSE), "No")</f>
        <v>Yes</v>
      </c>
      <c r="L2205" s="94">
        <f>IFERROR(VLOOKUP($C2205,'CEDARS School FRPL'!$C$4:$G$20003,3,FALSE),"NO Enroll Rprtd")</f>
        <v>0.92459999999999998</v>
      </c>
      <c r="N2205" s="167"/>
      <c r="O2205" s="136"/>
    </row>
    <row r="2206" spans="1:15">
      <c r="A2206" s="77" t="s">
        <v>2214</v>
      </c>
      <c r="B2206" s="77" t="s">
        <v>2864</v>
      </c>
      <c r="C2206" s="3">
        <v>5144</v>
      </c>
      <c r="D2206" s="74" t="s">
        <v>407</v>
      </c>
      <c r="E2206" s="100">
        <v>556.95000000000005</v>
      </c>
      <c r="F2206" s="100">
        <v>0</v>
      </c>
      <c r="G2206" s="100">
        <v>0</v>
      </c>
      <c r="H2206" s="100">
        <v>0</v>
      </c>
      <c r="I2206" s="100">
        <v>0</v>
      </c>
      <c r="J2206" s="130">
        <v>556.95000000000005</v>
      </c>
      <c r="K2206" s="135" t="str">
        <f>IFERROR(VLOOKUP(C2206,'CEDARS School FRPL'!$C$4:$H$20003, 6, FALSE), "No")</f>
        <v>Yes</v>
      </c>
      <c r="L2206" s="94">
        <f>IFERROR(VLOOKUP($C2206,'CEDARS School FRPL'!$C$4:$G$20003,3,FALSE),"NO Enroll Rprtd")</f>
        <v>0.95640000000000003</v>
      </c>
      <c r="N2206" s="167"/>
      <c r="O2206" s="136"/>
    </row>
    <row r="2207" spans="1:15">
      <c r="A2207" s="77" t="s">
        <v>2421</v>
      </c>
      <c r="B2207" s="77" t="s">
        <v>2865</v>
      </c>
      <c r="C2207" s="3">
        <v>2174</v>
      </c>
      <c r="D2207" s="74" t="s">
        <v>1962</v>
      </c>
      <c r="E2207" s="100">
        <v>69.510000000000005</v>
      </c>
      <c r="F2207" s="100">
        <v>0</v>
      </c>
      <c r="G2207" s="100">
        <v>0</v>
      </c>
      <c r="H2207" s="100">
        <v>0</v>
      </c>
      <c r="I2207" s="100">
        <v>0</v>
      </c>
      <c r="J2207" s="130">
        <v>69.510000000000005</v>
      </c>
      <c r="K2207" s="135" t="str">
        <f>IFERROR(VLOOKUP(C2207,'CEDARS School FRPL'!$C$4:$H$20003, 6, FALSE), "No")</f>
        <v>Yes</v>
      </c>
      <c r="L2207" s="94">
        <f>IFERROR(VLOOKUP($C2207,'CEDARS School FRPL'!$C$4:$G$20003,3,FALSE),"NO Enroll Rprtd")</f>
        <v>0.42249999999999999</v>
      </c>
      <c r="N2207" s="167"/>
      <c r="O2207" s="136"/>
    </row>
    <row r="2208" spans="1:15">
      <c r="A2208" s="77" t="s">
        <v>2421</v>
      </c>
      <c r="B2208" s="77" t="s">
        <v>2865</v>
      </c>
      <c r="C2208" s="3">
        <v>2386</v>
      </c>
      <c r="D2208" s="74" t="s">
        <v>1963</v>
      </c>
      <c r="E2208" s="100">
        <v>81.209999999999994</v>
      </c>
      <c r="F2208" s="100">
        <v>0</v>
      </c>
      <c r="G2208" s="100">
        <v>6.75</v>
      </c>
      <c r="H2208" s="100">
        <v>0</v>
      </c>
      <c r="I2208" s="100">
        <v>0</v>
      </c>
      <c r="J2208" s="130">
        <v>87.96</v>
      </c>
      <c r="K2208" s="135" t="str">
        <f>IFERROR(VLOOKUP(C2208,'CEDARS School FRPL'!$C$4:$H$20003, 6, FALSE), "No")</f>
        <v>No</v>
      </c>
      <c r="L2208" s="94">
        <f>IFERROR(VLOOKUP($C2208,'CEDARS School FRPL'!$C$4:$G$20003,3,FALSE),"NO Enroll Rprtd")</f>
        <v>0.43869999999999998</v>
      </c>
      <c r="N2208" s="167"/>
      <c r="O2208" s="136"/>
    </row>
    <row r="2209" spans="1:15">
      <c r="A2209" s="77" t="s">
        <v>2421</v>
      </c>
      <c r="B2209" s="77" t="s">
        <v>2865</v>
      </c>
      <c r="C2209" s="3">
        <v>2712</v>
      </c>
      <c r="D2209" s="74" t="s">
        <v>1964</v>
      </c>
      <c r="E2209" s="100">
        <v>121.65</v>
      </c>
      <c r="F2209" s="100">
        <v>0</v>
      </c>
      <c r="G2209" s="100">
        <v>0</v>
      </c>
      <c r="H2209" s="100">
        <v>0</v>
      </c>
      <c r="I2209" s="100">
        <v>0</v>
      </c>
      <c r="J2209" s="130">
        <v>121.65</v>
      </c>
      <c r="K2209" s="135" t="str">
        <f>IFERROR(VLOOKUP(C2209,'CEDARS School FRPL'!$C$4:$H$20003, 6, FALSE), "No")</f>
        <v>Yes</v>
      </c>
      <c r="L2209" s="94">
        <f>IFERROR(VLOOKUP($C2209,'CEDARS School FRPL'!$C$4:$G$20003,3,FALSE),"NO Enroll Rprtd")</f>
        <v>0.44679999999999997</v>
      </c>
      <c r="N2209" s="167"/>
      <c r="O2209" s="136"/>
    </row>
    <row r="2210" spans="1:15">
      <c r="A2210" s="77" t="s">
        <v>2417</v>
      </c>
      <c r="B2210" s="77" t="s">
        <v>2866</v>
      </c>
      <c r="C2210" s="3">
        <v>1772</v>
      </c>
      <c r="D2210" s="74" t="s">
        <v>1536</v>
      </c>
      <c r="E2210" s="100">
        <v>47.8</v>
      </c>
      <c r="F2210" s="100">
        <v>0</v>
      </c>
      <c r="G2210" s="100">
        <v>0</v>
      </c>
      <c r="H2210" s="100">
        <v>0</v>
      </c>
      <c r="I2210" s="100">
        <v>0</v>
      </c>
      <c r="J2210" s="130">
        <v>47.8</v>
      </c>
      <c r="K2210" s="135" t="str">
        <f>IFERROR(VLOOKUP(C2210,'CEDARS School FRPL'!$C$4:$H$20003, 6, FALSE), "No")</f>
        <v>No</v>
      </c>
      <c r="L2210" s="94">
        <f>IFERROR(VLOOKUP($C2210,'CEDARS School FRPL'!$C$4:$G$20003,3,FALSE),"NO Enroll Rprtd")</f>
        <v>0.38540000000000002</v>
      </c>
      <c r="N2210" s="167"/>
      <c r="O2210" s="136"/>
    </row>
    <row r="2211" spans="1:15">
      <c r="A2211" t="s">
        <v>2417</v>
      </c>
      <c r="B2211" s="77" t="s">
        <v>2866</v>
      </c>
      <c r="C2211" s="3">
        <v>2074</v>
      </c>
      <c r="D2211" s="74" t="s">
        <v>1946</v>
      </c>
      <c r="E2211" s="100">
        <v>330.92</v>
      </c>
      <c r="F2211" s="100">
        <v>0</v>
      </c>
      <c r="G2211" s="100">
        <v>0</v>
      </c>
      <c r="H2211" s="100">
        <v>0</v>
      </c>
      <c r="I2211" s="100">
        <v>0</v>
      </c>
      <c r="J2211" s="130">
        <v>330.92</v>
      </c>
      <c r="K2211" s="135" t="str">
        <f>IFERROR(VLOOKUP(C2211,'CEDARS School FRPL'!$C$4:$H$20003, 6, FALSE), "No")</f>
        <v>Yes</v>
      </c>
      <c r="L2211" s="94">
        <f>IFERROR(VLOOKUP($C2211,'CEDARS School FRPL'!$C$4:$G$20003,3,FALSE),"NO Enroll Rprtd")</f>
        <v>0.66069999999999995</v>
      </c>
      <c r="N2211" s="167"/>
      <c r="O2211" s="136"/>
    </row>
    <row r="2212" spans="1:15">
      <c r="A2212" s="77" t="s">
        <v>2417</v>
      </c>
      <c r="B2212" s="77" t="s">
        <v>2866</v>
      </c>
      <c r="C2212" s="3">
        <v>2078</v>
      </c>
      <c r="D2212" s="74" t="s">
        <v>1947</v>
      </c>
      <c r="E2212" s="100">
        <v>524.84</v>
      </c>
      <c r="F2212" s="100">
        <v>0</v>
      </c>
      <c r="G2212" s="100">
        <v>0</v>
      </c>
      <c r="H2212" s="100">
        <v>0</v>
      </c>
      <c r="I2212" s="100">
        <v>0</v>
      </c>
      <c r="J2212" s="130">
        <v>524.84</v>
      </c>
      <c r="K2212" s="135" t="str">
        <f>IFERROR(VLOOKUP(C2212,'CEDARS School FRPL'!$C$4:$H$20003, 6, FALSE), "No")</f>
        <v>Yes</v>
      </c>
      <c r="L2212" s="94">
        <f>IFERROR(VLOOKUP($C2212,'CEDARS School FRPL'!$C$4:$G$20003,3,FALSE),"NO Enroll Rprtd")</f>
        <v>0.75760000000000005</v>
      </c>
      <c r="N2212" s="167"/>
      <c r="O2212" s="136"/>
    </row>
    <row r="2213" spans="1:15">
      <c r="A2213" s="77" t="s">
        <v>2417</v>
      </c>
      <c r="B2213" s="77" t="s">
        <v>2866</v>
      </c>
      <c r="C2213" s="3">
        <v>2159</v>
      </c>
      <c r="D2213" s="74" t="s">
        <v>1948</v>
      </c>
      <c r="E2213" s="100">
        <v>418.55</v>
      </c>
      <c r="F2213" s="100">
        <v>0</v>
      </c>
      <c r="G2213" s="100">
        <v>0</v>
      </c>
      <c r="H2213" s="100">
        <v>0</v>
      </c>
      <c r="I2213" s="100">
        <v>0</v>
      </c>
      <c r="J2213" s="130">
        <v>418.55</v>
      </c>
      <c r="K2213" s="135" t="str">
        <f>IFERROR(VLOOKUP(C2213,'CEDARS School FRPL'!$C$4:$H$20003, 6, FALSE), "No")</f>
        <v>Yes</v>
      </c>
      <c r="L2213" s="94">
        <f>IFERROR(VLOOKUP($C2213,'CEDARS School FRPL'!$C$4:$G$20003,3,FALSE),"NO Enroll Rprtd")</f>
        <v>0.50839999999999996</v>
      </c>
      <c r="N2213" s="167"/>
      <c r="O2213" s="136"/>
    </row>
    <row r="2214" spans="1:15">
      <c r="A2214" s="77" t="s">
        <v>2417</v>
      </c>
      <c r="B2214" s="77" t="s">
        <v>2866</v>
      </c>
      <c r="C2214" s="3">
        <v>2528</v>
      </c>
      <c r="D2214" s="74" t="s">
        <v>1949</v>
      </c>
      <c r="E2214" s="100">
        <v>461.09</v>
      </c>
      <c r="F2214" s="100">
        <v>0</v>
      </c>
      <c r="G2214" s="100">
        <v>0</v>
      </c>
      <c r="H2214" s="100">
        <v>0</v>
      </c>
      <c r="I2214" s="100">
        <v>0</v>
      </c>
      <c r="J2214" s="130">
        <v>461.09</v>
      </c>
      <c r="K2214" s="135" t="str">
        <f>IFERROR(VLOOKUP(C2214,'CEDARS School FRPL'!$C$4:$H$20003, 6, FALSE), "No")</f>
        <v>Yes</v>
      </c>
      <c r="L2214" s="94">
        <f>IFERROR(VLOOKUP($C2214,'CEDARS School FRPL'!$C$4:$G$20003,3,FALSE),"NO Enroll Rprtd")</f>
        <v>0.70040000000000002</v>
      </c>
      <c r="N2214" s="167"/>
      <c r="O2214" s="136"/>
    </row>
    <row r="2215" spans="1:15">
      <c r="A2215" s="77" t="s">
        <v>2417</v>
      </c>
      <c r="B2215" s="77" t="s">
        <v>2866</v>
      </c>
      <c r="C2215" s="3">
        <v>2780</v>
      </c>
      <c r="D2215" s="74" t="s">
        <v>128</v>
      </c>
      <c r="E2215" s="100">
        <v>587.04</v>
      </c>
      <c r="F2215" s="100">
        <v>0</v>
      </c>
      <c r="G2215" s="100">
        <v>0</v>
      </c>
      <c r="H2215" s="100">
        <v>0</v>
      </c>
      <c r="I2215" s="100">
        <v>0</v>
      </c>
      <c r="J2215" s="130">
        <v>587.04</v>
      </c>
      <c r="K2215" s="135" t="str">
        <f>IFERROR(VLOOKUP(C2215,'CEDARS School FRPL'!$C$4:$H$20003, 6, FALSE), "No")</f>
        <v>Yes</v>
      </c>
      <c r="L2215" s="94">
        <f>IFERROR(VLOOKUP($C2215,'CEDARS School FRPL'!$C$4:$G$20003,3,FALSE),"NO Enroll Rprtd")</f>
        <v>0.67030000000000001</v>
      </c>
      <c r="N2215" s="167"/>
      <c r="O2215" s="136"/>
    </row>
    <row r="2216" spans="1:15">
      <c r="A2216" s="77" t="s">
        <v>2417</v>
      </c>
      <c r="B2216" s="77" t="s">
        <v>2866</v>
      </c>
      <c r="C2216" s="3">
        <v>3468</v>
      </c>
      <c r="D2216" s="74" t="s">
        <v>1950</v>
      </c>
      <c r="E2216" s="100">
        <v>1353.94</v>
      </c>
      <c r="F2216" s="100">
        <v>0</v>
      </c>
      <c r="G2216" s="100">
        <v>139.22999999999999</v>
      </c>
      <c r="H2216" s="100">
        <v>0</v>
      </c>
      <c r="I2216" s="100">
        <v>0</v>
      </c>
      <c r="J2216" s="130">
        <v>1493.17</v>
      </c>
      <c r="K2216" s="135" t="str">
        <f>IFERROR(VLOOKUP(C2216,'CEDARS School FRPL'!$C$4:$H$20003, 6, FALSE), "No")</f>
        <v>Yes</v>
      </c>
      <c r="L2216" s="94">
        <f>IFERROR(VLOOKUP($C2216,'CEDARS School FRPL'!$C$4:$G$20003,3,FALSE),"NO Enroll Rprtd")</f>
        <v>0.5806</v>
      </c>
      <c r="N2216" s="167"/>
      <c r="O2216" s="136"/>
    </row>
    <row r="2217" spans="1:15">
      <c r="A2217" s="77" t="s">
        <v>2417</v>
      </c>
      <c r="B2217" s="77" t="s">
        <v>2866</v>
      </c>
      <c r="C2217" s="3">
        <v>3510</v>
      </c>
      <c r="D2217" s="74" t="s">
        <v>1951</v>
      </c>
      <c r="E2217" s="100">
        <v>541.02</v>
      </c>
      <c r="F2217" s="100">
        <v>0</v>
      </c>
      <c r="G2217" s="100">
        <v>0</v>
      </c>
      <c r="H2217" s="100">
        <v>0</v>
      </c>
      <c r="I2217" s="100">
        <v>0</v>
      </c>
      <c r="J2217" s="130">
        <v>541.02</v>
      </c>
      <c r="K2217" s="135" t="str">
        <f>IFERROR(VLOOKUP(C2217,'CEDARS School FRPL'!$C$4:$H$20003, 6, FALSE), "No")</f>
        <v>Yes</v>
      </c>
      <c r="L2217" s="94">
        <f>IFERROR(VLOOKUP($C2217,'CEDARS School FRPL'!$C$4:$G$20003,3,FALSE),"NO Enroll Rprtd")</f>
        <v>0.65900000000000003</v>
      </c>
      <c r="N2217" s="167"/>
      <c r="O2217" s="136"/>
    </row>
    <row r="2218" spans="1:15">
      <c r="A2218" s="77" t="s">
        <v>2417</v>
      </c>
      <c r="B2218" s="77" t="s">
        <v>2866</v>
      </c>
      <c r="C2218" s="3">
        <v>3728</v>
      </c>
      <c r="D2218" s="74" t="s">
        <v>1952</v>
      </c>
      <c r="E2218" s="100">
        <v>342.47</v>
      </c>
      <c r="F2218" s="100">
        <v>0</v>
      </c>
      <c r="G2218" s="100">
        <v>0</v>
      </c>
      <c r="H2218" s="100">
        <v>0</v>
      </c>
      <c r="I2218" s="100">
        <v>0</v>
      </c>
      <c r="J2218" s="130">
        <v>342.47</v>
      </c>
      <c r="K2218" s="135" t="str">
        <f>IFERROR(VLOOKUP(C2218,'CEDARS School FRPL'!$C$4:$H$20003, 6, FALSE), "No")</f>
        <v>Yes</v>
      </c>
      <c r="L2218" s="94">
        <f>IFERROR(VLOOKUP($C2218,'CEDARS School FRPL'!$C$4:$G$20003,3,FALSE),"NO Enroll Rprtd")</f>
        <v>0.77500000000000002</v>
      </c>
      <c r="N2218" s="167"/>
      <c r="O2218" s="136"/>
    </row>
    <row r="2219" spans="1:15">
      <c r="A2219" s="77" t="s">
        <v>2417</v>
      </c>
      <c r="B2219" s="77" t="s">
        <v>2866</v>
      </c>
      <c r="C2219" s="3">
        <v>4071</v>
      </c>
      <c r="D2219" s="74" t="s">
        <v>140</v>
      </c>
      <c r="E2219" s="100">
        <v>183.19</v>
      </c>
      <c r="F2219" s="100">
        <v>0</v>
      </c>
      <c r="G2219" s="100">
        <v>2.6100000000000003</v>
      </c>
      <c r="H2219" s="100">
        <v>0</v>
      </c>
      <c r="I2219" s="100">
        <v>0</v>
      </c>
      <c r="J2219" s="130">
        <v>185.8</v>
      </c>
      <c r="K2219" s="135" t="str">
        <f>IFERROR(VLOOKUP(C2219,'CEDARS School FRPL'!$C$4:$H$20003, 6, FALSE), "No")</f>
        <v>Yes</v>
      </c>
      <c r="L2219" s="94">
        <f>IFERROR(VLOOKUP($C2219,'CEDARS School FRPL'!$C$4:$G$20003,3,FALSE),"NO Enroll Rprtd")</f>
        <v>0.87670000000000003</v>
      </c>
      <c r="N2219" s="167"/>
      <c r="O2219" s="136"/>
    </row>
    <row r="2220" spans="1:15">
      <c r="A2220" s="77" t="s">
        <v>2417</v>
      </c>
      <c r="B2220" s="77" t="s">
        <v>2866</v>
      </c>
      <c r="C2220" s="3">
        <v>5187</v>
      </c>
      <c r="D2220" s="74" t="s">
        <v>3262</v>
      </c>
      <c r="E2220" s="100">
        <v>0</v>
      </c>
      <c r="F2220" s="100">
        <v>0</v>
      </c>
      <c r="G2220" s="100">
        <v>0</v>
      </c>
      <c r="H2220" s="100">
        <v>0</v>
      </c>
      <c r="I2220" s="100">
        <v>0</v>
      </c>
      <c r="J2220" s="130">
        <v>0</v>
      </c>
      <c r="K2220" s="135" t="str">
        <f>IFERROR(VLOOKUP(C2220,'CEDARS School FRPL'!$C$4:$H$20003, 6, FALSE), "No")</f>
        <v>Yes</v>
      </c>
      <c r="L2220" s="94">
        <f>IFERROR(VLOOKUP($C2220,'CEDARS School FRPL'!$C$4:$G$20003,3,FALSE),"NO Enroll Rprtd")</f>
        <v>0.5</v>
      </c>
      <c r="N2220" s="167"/>
      <c r="O2220" s="136"/>
    </row>
    <row r="2221" spans="1:15">
      <c r="A2221" s="77" t="s">
        <v>2417</v>
      </c>
      <c r="B2221" s="77" t="s">
        <v>2866</v>
      </c>
      <c r="C2221" s="3">
        <v>5337</v>
      </c>
      <c r="D2221" s="74" t="s">
        <v>2543</v>
      </c>
      <c r="E2221" s="100">
        <v>113.1</v>
      </c>
      <c r="F2221" s="100">
        <v>0</v>
      </c>
      <c r="G2221" s="100">
        <v>0</v>
      </c>
      <c r="H2221" s="100">
        <v>0</v>
      </c>
      <c r="I2221" s="100">
        <v>0</v>
      </c>
      <c r="J2221" s="130">
        <v>113.1</v>
      </c>
      <c r="K2221" s="135" t="str">
        <f>IFERROR(VLOOKUP(C2221,'CEDARS School FRPL'!$C$4:$H$20003, 6, FALSE), "No")</f>
        <v>No</v>
      </c>
      <c r="L2221" s="94">
        <f>IFERROR(VLOOKUP($C2221,'CEDARS School FRPL'!$C$4:$G$20003,3,FALSE),"NO Enroll Rprtd")</f>
        <v>0.1129</v>
      </c>
      <c r="N2221" s="167"/>
      <c r="O2221" s="136"/>
    </row>
    <row r="2222" spans="1:15">
      <c r="A2222" s="77" t="s">
        <v>2417</v>
      </c>
      <c r="B2222" s="77" t="s">
        <v>2866</v>
      </c>
      <c r="C2222" s="3">
        <v>5460</v>
      </c>
      <c r="D2222" s="74" t="s">
        <v>3021</v>
      </c>
      <c r="E2222" s="100">
        <v>0</v>
      </c>
      <c r="F2222" s="100">
        <v>0</v>
      </c>
      <c r="G2222" s="100">
        <v>0</v>
      </c>
      <c r="H2222" s="100">
        <v>96.78</v>
      </c>
      <c r="I2222" s="100">
        <v>0</v>
      </c>
      <c r="J2222" s="130">
        <v>96.78</v>
      </c>
      <c r="K2222" s="135" t="str">
        <f>IFERROR(VLOOKUP(C2222,'CEDARS School FRPL'!$C$4:$H$20003, 6, FALSE), "No")</f>
        <v>Yes</v>
      </c>
      <c r="L2222" s="94">
        <f>IFERROR(VLOOKUP($C2222,'CEDARS School FRPL'!$C$4:$G$20003,3,FALSE),"NO Enroll Rprtd")</f>
        <v>0.82920000000000005</v>
      </c>
      <c r="N2222" s="167"/>
      <c r="O2222" s="136"/>
    </row>
    <row r="2223" spans="1:15">
      <c r="A2223" s="77" t="s">
        <v>2417</v>
      </c>
      <c r="B2223" s="77" t="s">
        <v>2866</v>
      </c>
      <c r="C2223" s="3">
        <v>5616</v>
      </c>
      <c r="D2223" s="74" t="s">
        <v>3019</v>
      </c>
      <c r="E2223" s="100">
        <v>0</v>
      </c>
      <c r="F2223" s="100">
        <v>87.27</v>
      </c>
      <c r="G2223" s="100">
        <v>0</v>
      </c>
      <c r="H2223" s="100">
        <v>0</v>
      </c>
      <c r="I2223" s="100">
        <v>0</v>
      </c>
      <c r="J2223" s="130">
        <v>87.27</v>
      </c>
      <c r="K2223" s="135" t="str">
        <f>IFERROR(VLOOKUP(C2223,'CEDARS School FRPL'!$C$4:$H$20003, 6, FALSE), "No")</f>
        <v>Yes</v>
      </c>
      <c r="L2223" s="94">
        <f>IFERROR(VLOOKUP($C2223,'CEDARS School FRPL'!$C$4:$G$20003,3,FALSE),"NO Enroll Rprtd")</f>
        <v>0.70520000000000005</v>
      </c>
      <c r="N2223" s="167"/>
      <c r="O2223" s="136"/>
    </row>
    <row r="2224" spans="1:15">
      <c r="A2224" s="77" t="s">
        <v>2417</v>
      </c>
      <c r="B2224" s="77" t="s">
        <v>2866</v>
      </c>
      <c r="C2224" s="3">
        <v>5636</v>
      </c>
      <c r="D2224" s="74" t="s">
        <v>3020</v>
      </c>
      <c r="E2224" s="100">
        <v>91.43</v>
      </c>
      <c r="F2224" s="100">
        <v>0</v>
      </c>
      <c r="G2224" s="100">
        <v>2.2599999999999998</v>
      </c>
      <c r="H2224" s="100">
        <v>0</v>
      </c>
      <c r="I2224" s="100">
        <v>0</v>
      </c>
      <c r="J2224" s="130">
        <v>93.690000000000012</v>
      </c>
      <c r="K2224" s="135" t="str">
        <f>IFERROR(VLOOKUP(C2224,'CEDARS School FRPL'!$C$4:$H$20003, 6, FALSE), "No")</f>
        <v>Yes</v>
      </c>
      <c r="L2224" s="94">
        <f>IFERROR(VLOOKUP($C2224,'CEDARS School FRPL'!$C$4:$G$20003,3,FALSE),"NO Enroll Rprtd")</f>
        <v>0.60919999999999996</v>
      </c>
      <c r="N2224" s="167"/>
      <c r="O2224" s="136"/>
    </row>
    <row r="2225" spans="1:15">
      <c r="A2225" s="77" t="s">
        <v>2456</v>
      </c>
      <c r="B2225" s="77" t="s">
        <v>2867</v>
      </c>
      <c r="C2225" s="3">
        <v>2131</v>
      </c>
      <c r="D2225" s="74" t="s">
        <v>2140</v>
      </c>
      <c r="E2225" s="100">
        <v>734.56</v>
      </c>
      <c r="F2225" s="100">
        <v>0</v>
      </c>
      <c r="G2225" s="100">
        <v>0</v>
      </c>
      <c r="H2225" s="100">
        <v>0</v>
      </c>
      <c r="I2225" s="100">
        <v>0</v>
      </c>
      <c r="J2225" s="130">
        <v>734.56</v>
      </c>
      <c r="K2225" s="135" t="str">
        <f>IFERROR(VLOOKUP(C2225,'CEDARS School FRPL'!$C$4:$H$20003, 6, FALSE), "No")</f>
        <v>Yes</v>
      </c>
      <c r="L2225" s="94">
        <f>IFERROR(VLOOKUP($C2225,'CEDARS School FRPL'!$C$4:$G$20003,3,FALSE),"NO Enroll Rprtd")</f>
        <v>0.89629999999999999</v>
      </c>
      <c r="N2225" s="167"/>
      <c r="O2225" s="136"/>
    </row>
    <row r="2226" spans="1:15">
      <c r="A2226" s="77" t="s">
        <v>2456</v>
      </c>
      <c r="B2226" s="77" t="s">
        <v>2867</v>
      </c>
      <c r="C2226" s="3">
        <v>2757</v>
      </c>
      <c r="D2226" s="74" t="s">
        <v>2141</v>
      </c>
      <c r="E2226" s="100">
        <v>294</v>
      </c>
      <c r="F2226" s="100">
        <v>0</v>
      </c>
      <c r="G2226" s="100">
        <v>0</v>
      </c>
      <c r="H2226" s="100">
        <v>0</v>
      </c>
      <c r="I2226" s="100">
        <v>0</v>
      </c>
      <c r="J2226" s="130">
        <v>294</v>
      </c>
      <c r="K2226" s="135" t="str">
        <f>IFERROR(VLOOKUP(C2226,'CEDARS School FRPL'!$C$4:$H$20003, 6, FALSE), "No")</f>
        <v>Yes</v>
      </c>
      <c r="L2226" s="94">
        <f>IFERROR(VLOOKUP($C2226,'CEDARS School FRPL'!$C$4:$G$20003,3,FALSE),"NO Enroll Rprtd")</f>
        <v>0.8589</v>
      </c>
      <c r="N2226" s="167"/>
      <c r="O2226" s="136"/>
    </row>
    <row r="2227" spans="1:15">
      <c r="A2227" s="77" t="s">
        <v>2456</v>
      </c>
      <c r="B2227" s="77" t="s">
        <v>2867</v>
      </c>
      <c r="C2227" s="3">
        <v>3141</v>
      </c>
      <c r="D2227" s="74" t="s">
        <v>2143</v>
      </c>
      <c r="E2227" s="100">
        <v>793.48</v>
      </c>
      <c r="F2227" s="100">
        <v>0</v>
      </c>
      <c r="G2227" s="100">
        <v>23.92</v>
      </c>
      <c r="H2227" s="100">
        <v>0</v>
      </c>
      <c r="I2227" s="100">
        <v>0</v>
      </c>
      <c r="J2227" s="130">
        <v>817.4</v>
      </c>
      <c r="K2227" s="135" t="str">
        <f>IFERROR(VLOOKUP(C2227,'CEDARS School FRPL'!$C$4:$H$20003, 6, FALSE), "No")</f>
        <v>Yes</v>
      </c>
      <c r="L2227" s="94">
        <f>IFERROR(VLOOKUP($C2227,'CEDARS School FRPL'!$C$4:$G$20003,3,FALSE),"NO Enroll Rprtd")</f>
        <v>0.85619999999999996</v>
      </c>
      <c r="N2227" s="167"/>
      <c r="O2227" s="136"/>
    </row>
    <row r="2228" spans="1:15">
      <c r="A2228" s="77" t="s">
        <v>2456</v>
      </c>
      <c r="B2228" s="77" t="s">
        <v>2867</v>
      </c>
      <c r="C2228" s="3">
        <v>4022</v>
      </c>
      <c r="D2228" s="74" t="s">
        <v>2144</v>
      </c>
      <c r="E2228" s="100">
        <v>72.14</v>
      </c>
      <c r="F2228" s="100">
        <v>0</v>
      </c>
      <c r="G2228" s="100">
        <v>0</v>
      </c>
      <c r="H2228" s="100">
        <v>0</v>
      </c>
      <c r="I2228" s="100">
        <v>0</v>
      </c>
      <c r="J2228" s="130">
        <v>72.14</v>
      </c>
      <c r="K2228" s="135" t="str">
        <f>IFERROR(VLOOKUP(C2228,'CEDARS School FRPL'!$C$4:$H$20003, 6, FALSE), "No")</f>
        <v>Yes</v>
      </c>
      <c r="L2228" s="94">
        <f>IFERROR(VLOOKUP($C2228,'CEDARS School FRPL'!$C$4:$G$20003,3,FALSE),"NO Enroll Rprtd")</f>
        <v>0.86270000000000002</v>
      </c>
      <c r="N2228" s="167"/>
      <c r="O2228" s="136"/>
    </row>
    <row r="2229" spans="1:15">
      <c r="A2229" t="s">
        <v>2456</v>
      </c>
      <c r="B2229" s="77" t="s">
        <v>2867</v>
      </c>
      <c r="C2229" s="3">
        <v>4518</v>
      </c>
      <c r="D2229" s="74" t="s">
        <v>1700</v>
      </c>
      <c r="E2229" s="100">
        <v>385.56</v>
      </c>
      <c r="F2229" s="100">
        <v>0</v>
      </c>
      <c r="G2229" s="100">
        <v>0</v>
      </c>
      <c r="H2229" s="100">
        <v>0</v>
      </c>
      <c r="I2229" s="100">
        <v>0</v>
      </c>
      <c r="J2229" s="130">
        <v>385.56</v>
      </c>
      <c r="K2229" s="135" t="str">
        <f>IFERROR(VLOOKUP(C2229,'CEDARS School FRPL'!$C$4:$H$20003, 6, FALSE), "No")</f>
        <v>Yes</v>
      </c>
      <c r="L2229" s="94">
        <f>IFERROR(VLOOKUP($C2229,'CEDARS School FRPL'!$C$4:$G$20003,3,FALSE),"NO Enroll Rprtd")</f>
        <v>0.92549999999999999</v>
      </c>
      <c r="N2229" s="167"/>
      <c r="O2229" s="136"/>
    </row>
    <row r="2230" spans="1:15">
      <c r="A2230" s="77" t="s">
        <v>2456</v>
      </c>
      <c r="B2230" s="77" t="s">
        <v>2867</v>
      </c>
      <c r="C2230" s="3">
        <v>5543</v>
      </c>
      <c r="D2230" s="74" t="s">
        <v>3022</v>
      </c>
      <c r="E2230" s="100">
        <v>334.33</v>
      </c>
      <c r="F2230" s="100">
        <v>0</v>
      </c>
      <c r="G2230" s="100">
        <v>0</v>
      </c>
      <c r="H2230" s="100">
        <v>0</v>
      </c>
      <c r="I2230" s="100">
        <v>0</v>
      </c>
      <c r="J2230" s="130">
        <v>334.33</v>
      </c>
      <c r="K2230" s="135" t="str">
        <f>IFERROR(VLOOKUP(C2230,'CEDARS School FRPL'!$C$4:$H$20003, 6, FALSE), "No")</f>
        <v>Yes</v>
      </c>
      <c r="L2230" s="94">
        <f>IFERROR(VLOOKUP($C2230,'CEDARS School FRPL'!$C$4:$G$20003,3,FALSE),"NO Enroll Rprtd")</f>
        <v>0.85470000000000002</v>
      </c>
      <c r="N2230" s="167"/>
      <c r="O2230" s="136"/>
    </row>
    <row r="2231" spans="1:15">
      <c r="A2231" s="77" t="s">
        <v>2456</v>
      </c>
      <c r="B2231" s="77" t="s">
        <v>2867</v>
      </c>
      <c r="C2231" s="3">
        <v>5544</v>
      </c>
      <c r="D2231" s="74" t="s">
        <v>2142</v>
      </c>
      <c r="E2231" s="100">
        <v>317.22000000000003</v>
      </c>
      <c r="F2231" s="100">
        <v>90.78</v>
      </c>
      <c r="G2231" s="100">
        <v>0</v>
      </c>
      <c r="H2231" s="100">
        <v>0</v>
      </c>
      <c r="I2231" s="100">
        <v>0</v>
      </c>
      <c r="J2231" s="130">
        <v>408</v>
      </c>
      <c r="K2231" s="135" t="str">
        <f>IFERROR(VLOOKUP(C2231,'CEDARS School FRPL'!$C$4:$H$20003, 6, FALSE), "No")</f>
        <v>Yes</v>
      </c>
      <c r="L2231" s="94">
        <f>IFERROR(VLOOKUP($C2231,'CEDARS School FRPL'!$C$4:$G$20003,3,FALSE),"NO Enroll Rprtd")</f>
        <v>0.73599999999999999</v>
      </c>
      <c r="N2231" s="167"/>
      <c r="O2231" s="136"/>
    </row>
    <row r="2232" spans="1:15">
      <c r="A2232" s="77" t="s">
        <v>2456</v>
      </c>
      <c r="B2232" s="77" t="s">
        <v>2867</v>
      </c>
      <c r="C2232" s="3">
        <v>5595</v>
      </c>
      <c r="D2232" s="74" t="s">
        <v>2933</v>
      </c>
      <c r="E2232" s="100">
        <v>0</v>
      </c>
      <c r="F2232" s="100">
        <v>0</v>
      </c>
      <c r="G2232" s="100">
        <v>0</v>
      </c>
      <c r="H2232" s="100">
        <v>23.78</v>
      </c>
      <c r="I2232" s="100">
        <v>0</v>
      </c>
      <c r="J2232" s="130">
        <v>23.78</v>
      </c>
      <c r="K2232" s="135" t="str">
        <f>IFERROR(VLOOKUP(C2232,'CEDARS School FRPL'!$C$4:$H$20003, 6, FALSE), "No")</f>
        <v>No</v>
      </c>
      <c r="L2232" s="94" t="str">
        <f>IFERROR(VLOOKUP($C2232,'CEDARS School FRPL'!$C$4:$G$20003,3,FALSE),"NO Enroll Rprtd")</f>
        <v>NO Enroll Rprtd</v>
      </c>
      <c r="N2232" s="167"/>
      <c r="O2232" s="136"/>
    </row>
    <row r="2233" spans="1:15">
      <c r="A2233" s="77" t="s">
        <v>2456</v>
      </c>
      <c r="B2233" s="77" t="s">
        <v>2867</v>
      </c>
      <c r="C2233" s="3">
        <v>5723</v>
      </c>
      <c r="D2233" s="74" t="s">
        <v>3108</v>
      </c>
      <c r="E2233" s="100">
        <v>5</v>
      </c>
      <c r="F2233" s="100">
        <v>0</v>
      </c>
      <c r="G2233" s="100">
        <v>0</v>
      </c>
      <c r="H2233" s="100">
        <v>0</v>
      </c>
      <c r="I2233" s="100">
        <v>0</v>
      </c>
      <c r="J2233" s="130">
        <v>5</v>
      </c>
      <c r="K2233" s="135" t="str">
        <f>IFERROR(VLOOKUP(C2233,'CEDARS School FRPL'!$C$4:$H$20003, 6, FALSE), "No")</f>
        <v>Yes</v>
      </c>
      <c r="L2233" s="94">
        <f>IFERROR(VLOOKUP($C2233,'CEDARS School FRPL'!$C$4:$G$20003,3,FALSE),"NO Enroll Rprtd")</f>
        <v>0.86670000000000003</v>
      </c>
      <c r="N2233" s="167"/>
      <c r="O2233" s="136"/>
    </row>
    <row r="2234" spans="1:15">
      <c r="A2234" s="77" t="s">
        <v>2456</v>
      </c>
      <c r="B2234" s="77" t="s">
        <v>2867</v>
      </c>
      <c r="C2234" s="3">
        <v>5724</v>
      </c>
      <c r="D2234" s="74" t="s">
        <v>3106</v>
      </c>
      <c r="E2234" s="100">
        <v>9.27</v>
      </c>
      <c r="F2234" s="100">
        <v>0</v>
      </c>
      <c r="G2234" s="100">
        <v>0</v>
      </c>
      <c r="H2234" s="100">
        <v>0</v>
      </c>
      <c r="I2234" s="100">
        <v>0</v>
      </c>
      <c r="J2234" s="130">
        <v>9.27</v>
      </c>
      <c r="K2234" s="135" t="str">
        <f>IFERROR(VLOOKUP(C2234,'CEDARS School FRPL'!$C$4:$H$20003, 6, FALSE), "No")</f>
        <v>Yes</v>
      </c>
      <c r="L2234" s="94">
        <f>IFERROR(VLOOKUP($C2234,'CEDARS School FRPL'!$C$4:$G$20003,3,FALSE),"NO Enroll Rprtd")</f>
        <v>0.80559999999999998</v>
      </c>
      <c r="N2234" s="167"/>
      <c r="O2234" s="136"/>
    </row>
    <row r="2235" spans="1:15">
      <c r="A2235" s="77" t="s">
        <v>2456</v>
      </c>
      <c r="B2235" s="77" t="s">
        <v>2867</v>
      </c>
      <c r="C2235" s="3">
        <v>5725</v>
      </c>
      <c r="D2235" s="74" t="s">
        <v>3107</v>
      </c>
      <c r="E2235" s="100">
        <v>36.78</v>
      </c>
      <c r="F2235" s="100">
        <v>0</v>
      </c>
      <c r="G2235" s="100">
        <v>0</v>
      </c>
      <c r="H2235" s="100">
        <v>0</v>
      </c>
      <c r="I2235" s="100">
        <v>0</v>
      </c>
      <c r="J2235" s="130">
        <v>36.78</v>
      </c>
      <c r="K2235" s="135" t="str">
        <f>IFERROR(VLOOKUP(C2235,'CEDARS School FRPL'!$C$4:$H$20003, 6, FALSE), "No")</f>
        <v>Yes</v>
      </c>
      <c r="L2235" s="94">
        <f>IFERROR(VLOOKUP($C2235,'CEDARS School FRPL'!$C$4:$G$20003,3,FALSE),"NO Enroll Rprtd")</f>
        <v>0.74819999999999998</v>
      </c>
      <c r="N2235" s="167"/>
      <c r="O2235" s="136"/>
    </row>
    <row r="2236" spans="1:15">
      <c r="A2236" s="77" t="s">
        <v>2216</v>
      </c>
      <c r="B2236" s="77" t="s">
        <v>2868</v>
      </c>
      <c r="C2236" s="3">
        <v>2792</v>
      </c>
      <c r="D2236" s="74" t="s">
        <v>415</v>
      </c>
      <c r="E2236" s="100">
        <v>389.46</v>
      </c>
      <c r="F2236" s="100">
        <v>0</v>
      </c>
      <c r="G2236" s="100">
        <v>0</v>
      </c>
      <c r="H2236" s="100">
        <v>0</v>
      </c>
      <c r="I2236" s="100">
        <v>0</v>
      </c>
      <c r="J2236" s="130">
        <v>389.46</v>
      </c>
      <c r="K2236" s="135" t="str">
        <f>IFERROR(VLOOKUP(C2236,'CEDARS School FRPL'!$C$4:$H$20003, 6, FALSE), "No")</f>
        <v>Yes</v>
      </c>
      <c r="L2236" s="94">
        <f>IFERROR(VLOOKUP($C2236,'CEDARS School FRPL'!$C$4:$G$20003,3,FALSE),"NO Enroll Rprtd")</f>
        <v>0.84670000000000001</v>
      </c>
      <c r="N2236" s="167"/>
      <c r="O2236" s="136"/>
    </row>
    <row r="2237" spans="1:15">
      <c r="A2237" t="s">
        <v>2216</v>
      </c>
      <c r="B2237" s="77" t="s">
        <v>2868</v>
      </c>
      <c r="C2237" s="3">
        <v>3273</v>
      </c>
      <c r="D2237" s="74" t="s">
        <v>416</v>
      </c>
      <c r="E2237" s="100">
        <v>248.59</v>
      </c>
      <c r="F2237" s="100">
        <v>0</v>
      </c>
      <c r="G2237" s="100">
        <v>45.33</v>
      </c>
      <c r="H2237" s="100">
        <v>0</v>
      </c>
      <c r="I2237" s="100">
        <v>0</v>
      </c>
      <c r="J2237" s="130">
        <v>293.92</v>
      </c>
      <c r="K2237" s="135" t="str">
        <f>IFERROR(VLOOKUP(C2237,'CEDARS School FRPL'!$C$4:$H$20003, 6, FALSE), "No")</f>
        <v>Yes</v>
      </c>
      <c r="L2237" s="94">
        <f>IFERROR(VLOOKUP($C2237,'CEDARS School FRPL'!$C$4:$G$20003,3,FALSE),"NO Enroll Rprtd")</f>
        <v>0.75219999999999998</v>
      </c>
      <c r="N2237" s="167"/>
      <c r="O2237" s="136"/>
    </row>
    <row r="2238" spans="1:15">
      <c r="A2238" s="77" t="s">
        <v>2216</v>
      </c>
      <c r="B2238" s="77" t="s">
        <v>2868</v>
      </c>
      <c r="C2238" s="3">
        <v>3909</v>
      </c>
      <c r="D2238" s="74" t="s">
        <v>417</v>
      </c>
      <c r="E2238" s="100">
        <v>225.89</v>
      </c>
      <c r="F2238" s="100">
        <v>0</v>
      </c>
      <c r="G2238" s="100">
        <v>0</v>
      </c>
      <c r="H2238" s="100">
        <v>0</v>
      </c>
      <c r="I2238" s="100">
        <v>0</v>
      </c>
      <c r="J2238" s="130">
        <v>225.89</v>
      </c>
      <c r="K2238" s="135" t="str">
        <f>IFERROR(VLOOKUP(C2238,'CEDARS School FRPL'!$C$4:$H$20003, 6, FALSE), "No")</f>
        <v>Yes</v>
      </c>
      <c r="L2238" s="94">
        <f>IFERROR(VLOOKUP($C2238,'CEDARS School FRPL'!$C$4:$G$20003,3,FALSE),"NO Enroll Rprtd")</f>
        <v>0.83499999999999996</v>
      </c>
      <c r="N2238" s="167"/>
      <c r="O2238" s="136"/>
    </row>
    <row r="2239" spans="1:15">
      <c r="A2239" s="77" t="s">
        <v>2185</v>
      </c>
      <c r="B2239" s="77" t="s">
        <v>2869</v>
      </c>
      <c r="C2239" s="3">
        <v>1899</v>
      </c>
      <c r="D2239" s="74" t="s">
        <v>3121</v>
      </c>
      <c r="E2239" s="100">
        <v>1.78</v>
      </c>
      <c r="F2239" s="100">
        <v>0</v>
      </c>
      <c r="G2239" s="100">
        <v>0</v>
      </c>
      <c r="H2239" s="100">
        <v>0</v>
      </c>
      <c r="I2239" s="100">
        <v>0</v>
      </c>
      <c r="J2239" s="130">
        <v>1.78</v>
      </c>
      <c r="K2239" s="135" t="str">
        <f>IFERROR(VLOOKUP(C2239,'CEDARS School FRPL'!$C$4:$H$20003, 6, FALSE), "No")</f>
        <v>No</v>
      </c>
      <c r="L2239" s="94">
        <f>IFERROR(VLOOKUP($C2239,'CEDARS School FRPL'!$C$4:$G$20003,3,FALSE),"NO Enroll Rprtd")</f>
        <v>0.10829999999999999</v>
      </c>
      <c r="N2239" s="167"/>
      <c r="O2239" s="136"/>
    </row>
    <row r="2240" spans="1:15">
      <c r="A2240" s="77" t="s">
        <v>2185</v>
      </c>
      <c r="B2240" s="77" t="s">
        <v>2869</v>
      </c>
      <c r="C2240" s="3">
        <v>2509</v>
      </c>
      <c r="D2240" s="74" t="s">
        <v>209</v>
      </c>
      <c r="E2240" s="100">
        <v>270.58999999999997</v>
      </c>
      <c r="F2240" s="100">
        <v>19.350000000000001</v>
      </c>
      <c r="G2240" s="100">
        <v>0</v>
      </c>
      <c r="H2240" s="100">
        <v>0</v>
      </c>
      <c r="I2240" s="100">
        <v>0</v>
      </c>
      <c r="J2240" s="130">
        <v>289.94</v>
      </c>
      <c r="K2240" s="135" t="str">
        <f>IFERROR(VLOOKUP(C2240,'CEDARS School FRPL'!$C$4:$H$20003, 6, FALSE), "No")</f>
        <v>No</v>
      </c>
      <c r="L2240" s="94">
        <f>IFERROR(VLOOKUP($C2240,'CEDARS School FRPL'!$C$4:$G$20003,3,FALSE),"NO Enroll Rprtd")</f>
        <v>0.48530000000000001</v>
      </c>
      <c r="N2240" s="167"/>
      <c r="O2240" s="136"/>
    </row>
    <row r="2241" spans="1:15">
      <c r="A2241" s="77" t="s">
        <v>2185</v>
      </c>
      <c r="B2241" s="77" t="s">
        <v>2869</v>
      </c>
      <c r="C2241" s="3">
        <v>2911</v>
      </c>
      <c r="D2241" s="74" t="s">
        <v>210</v>
      </c>
      <c r="E2241" s="100">
        <v>217.56</v>
      </c>
      <c r="F2241" s="100">
        <v>20.329999999999998</v>
      </c>
      <c r="G2241" s="100">
        <v>0</v>
      </c>
      <c r="H2241" s="100">
        <v>0</v>
      </c>
      <c r="I2241" s="100">
        <v>0</v>
      </c>
      <c r="J2241" s="130">
        <v>237.89</v>
      </c>
      <c r="K2241" s="135" t="str">
        <f>IFERROR(VLOOKUP(C2241,'CEDARS School FRPL'!$C$4:$H$20003, 6, FALSE), "No")</f>
        <v>No</v>
      </c>
      <c r="L2241" s="94">
        <f>IFERROR(VLOOKUP($C2241,'CEDARS School FRPL'!$C$4:$G$20003,3,FALSE),"NO Enroll Rprtd")</f>
        <v>0.41449999999999998</v>
      </c>
      <c r="N2241" s="167"/>
      <c r="O2241" s="136"/>
    </row>
    <row r="2242" spans="1:15">
      <c r="A2242" s="77" t="s">
        <v>2185</v>
      </c>
      <c r="B2242" s="77" t="s">
        <v>2869</v>
      </c>
      <c r="C2242" s="3">
        <v>3147</v>
      </c>
      <c r="D2242" s="74" t="s">
        <v>211</v>
      </c>
      <c r="E2242" s="100">
        <v>790.58</v>
      </c>
      <c r="F2242" s="100">
        <v>0</v>
      </c>
      <c r="G2242" s="100">
        <v>97.88000000000001</v>
      </c>
      <c r="H2242" s="100">
        <v>4.78</v>
      </c>
      <c r="I2242" s="100">
        <v>0</v>
      </c>
      <c r="J2242" s="130">
        <v>893.24</v>
      </c>
      <c r="K2242" s="135" t="str">
        <f>IFERROR(VLOOKUP(C2242,'CEDARS School FRPL'!$C$4:$H$20003, 6, FALSE), "No")</f>
        <v>No</v>
      </c>
      <c r="L2242" s="94">
        <f>IFERROR(VLOOKUP($C2242,'CEDARS School FRPL'!$C$4:$G$20003,3,FALSE),"NO Enroll Rprtd")</f>
        <v>0.3659</v>
      </c>
      <c r="N2242" s="167"/>
      <c r="O2242" s="136"/>
    </row>
    <row r="2243" spans="1:15">
      <c r="A2243" t="s">
        <v>2185</v>
      </c>
      <c r="B2243" s="77" t="s">
        <v>2869</v>
      </c>
      <c r="C2243" s="3">
        <v>3270</v>
      </c>
      <c r="D2243" s="74" t="s">
        <v>212</v>
      </c>
      <c r="E2243" s="100">
        <v>261.93</v>
      </c>
      <c r="F2243" s="100">
        <v>19.440000000000001</v>
      </c>
      <c r="G2243" s="100">
        <v>0</v>
      </c>
      <c r="H2243" s="100">
        <v>0</v>
      </c>
      <c r="I2243" s="100">
        <v>0</v>
      </c>
      <c r="J2243" s="130">
        <v>281.37</v>
      </c>
      <c r="K2243" s="135" t="str">
        <f>IFERROR(VLOOKUP(C2243,'CEDARS School FRPL'!$C$4:$H$20003, 6, FALSE), "No")</f>
        <v>No</v>
      </c>
      <c r="L2243" s="94">
        <f>IFERROR(VLOOKUP($C2243,'CEDARS School FRPL'!$C$4:$G$20003,3,FALSE),"NO Enroll Rprtd")</f>
        <v>0.28270000000000001</v>
      </c>
      <c r="N2243" s="167"/>
      <c r="O2243" s="136"/>
    </row>
    <row r="2244" spans="1:15">
      <c r="A2244" s="77" t="s">
        <v>2185</v>
      </c>
      <c r="B2244" s="77" t="s">
        <v>2869</v>
      </c>
      <c r="C2244" s="3">
        <v>4207</v>
      </c>
      <c r="D2244" s="74" t="s">
        <v>213</v>
      </c>
      <c r="E2244" s="100">
        <v>410.23</v>
      </c>
      <c r="F2244" s="100">
        <v>0</v>
      </c>
      <c r="G2244" s="100">
        <v>0</v>
      </c>
      <c r="H2244" s="100">
        <v>0</v>
      </c>
      <c r="I2244" s="100">
        <v>0</v>
      </c>
      <c r="J2244" s="130">
        <v>410.23</v>
      </c>
      <c r="K2244" s="135" t="str">
        <f>IFERROR(VLOOKUP(C2244,'CEDARS School FRPL'!$C$4:$H$20003, 6, FALSE), "No")</f>
        <v>No</v>
      </c>
      <c r="L2244" s="94">
        <f>IFERROR(VLOOKUP($C2244,'CEDARS School FRPL'!$C$4:$G$20003,3,FALSE),"NO Enroll Rprtd")</f>
        <v>0.44640000000000002</v>
      </c>
      <c r="N2244" s="167"/>
      <c r="O2244" s="136"/>
    </row>
    <row r="2245" spans="1:15">
      <c r="A2245" t="s">
        <v>2185</v>
      </c>
      <c r="B2245" s="77" t="s">
        <v>2869</v>
      </c>
      <c r="C2245" s="3">
        <v>4549</v>
      </c>
      <c r="D2245" s="74" t="s">
        <v>214</v>
      </c>
      <c r="E2245" s="100">
        <v>168.42</v>
      </c>
      <c r="F2245" s="100">
        <v>0</v>
      </c>
      <c r="G2245" s="100">
        <v>0</v>
      </c>
      <c r="H2245" s="100">
        <v>0</v>
      </c>
      <c r="I2245" s="100">
        <v>0</v>
      </c>
      <c r="J2245" s="130">
        <v>168.42</v>
      </c>
      <c r="K2245" s="135" t="str">
        <f>IFERROR(VLOOKUP(C2245,'CEDARS School FRPL'!$C$4:$H$20003, 6, FALSE), "No")</f>
        <v>No</v>
      </c>
      <c r="L2245" s="94">
        <f>IFERROR(VLOOKUP($C2245,'CEDARS School FRPL'!$C$4:$G$20003,3,FALSE),"NO Enroll Rprtd")</f>
        <v>0.26779999999999998</v>
      </c>
      <c r="N2245" s="167"/>
      <c r="O2245" s="136"/>
    </row>
    <row r="2246" spans="1:15">
      <c r="A2246" s="77" t="s">
        <v>2185</v>
      </c>
      <c r="B2246" s="77" t="s">
        <v>2869</v>
      </c>
      <c r="C2246" s="3">
        <v>5494</v>
      </c>
      <c r="D2246" s="74" t="s">
        <v>2544</v>
      </c>
      <c r="E2246" s="100">
        <v>327.33</v>
      </c>
      <c r="F2246" s="100">
        <v>20</v>
      </c>
      <c r="G2246" s="100">
        <v>0</v>
      </c>
      <c r="H2246" s="100">
        <v>0</v>
      </c>
      <c r="I2246" s="100">
        <v>0</v>
      </c>
      <c r="J2246" s="130">
        <v>347.33</v>
      </c>
      <c r="K2246" s="135" t="str">
        <f>IFERROR(VLOOKUP(C2246,'CEDARS School FRPL'!$C$4:$H$20003, 6, FALSE), "No")</f>
        <v>No</v>
      </c>
      <c r="L2246" s="94">
        <f>IFERROR(VLOOKUP($C2246,'CEDARS School FRPL'!$C$4:$G$20003,3,FALSE),"NO Enroll Rprtd")</f>
        <v>0.39879999999999999</v>
      </c>
      <c r="N2246" s="167"/>
      <c r="O2246" s="136"/>
    </row>
    <row r="2247" spans="1:15">
      <c r="A2247" s="77" t="s">
        <v>2185</v>
      </c>
      <c r="B2247" s="77" t="s">
        <v>2869</v>
      </c>
      <c r="C2247" s="3">
        <v>5615</v>
      </c>
      <c r="D2247" s="74" t="s">
        <v>3023</v>
      </c>
      <c r="E2247" s="100">
        <v>25.01</v>
      </c>
      <c r="F2247" s="100">
        <v>0</v>
      </c>
      <c r="G2247" s="100">
        <v>0</v>
      </c>
      <c r="H2247" s="100">
        <v>0</v>
      </c>
      <c r="I2247" s="100">
        <v>0</v>
      </c>
      <c r="J2247" s="130">
        <v>25.01</v>
      </c>
      <c r="K2247" s="135" t="str">
        <f>IFERROR(VLOOKUP(C2247,'CEDARS School FRPL'!$C$4:$H$20003, 6, FALSE), "No")</f>
        <v>No</v>
      </c>
      <c r="L2247" s="94">
        <f>IFERROR(VLOOKUP($C2247,'CEDARS School FRPL'!$C$4:$G$20003,3,FALSE),"NO Enroll Rprtd")</f>
        <v>0.42099999999999999</v>
      </c>
      <c r="N2247" s="167"/>
      <c r="O2247" s="136"/>
    </row>
    <row r="2248" spans="1:15">
      <c r="A2248" s="77" t="s">
        <v>2155</v>
      </c>
      <c r="B2248" s="77" t="s">
        <v>2870</v>
      </c>
      <c r="C2248" s="3">
        <v>3075</v>
      </c>
      <c r="D2248" s="74" t="s">
        <v>1</v>
      </c>
      <c r="E2248" s="100">
        <v>58.3</v>
      </c>
      <c r="F2248" s="100">
        <v>0</v>
      </c>
      <c r="G2248" s="100">
        <v>1.5</v>
      </c>
      <c r="H2248" s="100">
        <v>0</v>
      </c>
      <c r="I2248" s="100">
        <v>0</v>
      </c>
      <c r="J2248" s="130">
        <v>59.8</v>
      </c>
      <c r="K2248" s="135" t="str">
        <f>IFERROR(VLOOKUP(C2248,'CEDARS School FRPL'!$C$4:$H$20003, 6, FALSE), "No")</f>
        <v>Yes</v>
      </c>
      <c r="L2248" s="94">
        <f>IFERROR(VLOOKUP($C2248,'CEDARS School FRPL'!$C$4:$G$20003,3,FALSE),"NO Enroll Rprtd")</f>
        <v>0.65969999999999995</v>
      </c>
      <c r="N2248" s="167"/>
      <c r="O2248" s="136"/>
    </row>
    <row r="2249" spans="1:15">
      <c r="A2249" s="77" t="s">
        <v>2203</v>
      </c>
      <c r="B2249" s="77" t="s">
        <v>2871</v>
      </c>
      <c r="C2249" s="3">
        <v>2161</v>
      </c>
      <c r="D2249" s="74" t="s">
        <v>349</v>
      </c>
      <c r="E2249" s="100">
        <v>109.56</v>
      </c>
      <c r="F2249" s="100">
        <v>18.5</v>
      </c>
      <c r="G2249" s="100">
        <v>0</v>
      </c>
      <c r="H2249" s="100">
        <v>0</v>
      </c>
      <c r="I2249" s="100">
        <v>0</v>
      </c>
      <c r="J2249" s="130">
        <v>128.06</v>
      </c>
      <c r="K2249" s="135" t="str">
        <f>IFERROR(VLOOKUP(C2249,'CEDARS School FRPL'!$C$4:$H$20003, 6, FALSE), "No")</f>
        <v>Yes</v>
      </c>
      <c r="L2249" s="94">
        <f>IFERROR(VLOOKUP($C2249,'CEDARS School FRPL'!$C$4:$G$20003,3,FALSE),"NO Enroll Rprtd")</f>
        <v>0.46660000000000001</v>
      </c>
      <c r="N2249" s="167"/>
      <c r="O2249" s="136"/>
    </row>
    <row r="2250" spans="1:15">
      <c r="A2250" s="77" t="s">
        <v>2203</v>
      </c>
      <c r="B2250" s="77" t="s">
        <v>2871</v>
      </c>
      <c r="C2250" s="3">
        <v>2162</v>
      </c>
      <c r="D2250" s="74" t="s">
        <v>350</v>
      </c>
      <c r="E2250" s="100">
        <v>126.44</v>
      </c>
      <c r="F2250" s="100">
        <v>0</v>
      </c>
      <c r="G2250" s="100">
        <v>4.12</v>
      </c>
      <c r="H2250" s="100">
        <v>0</v>
      </c>
      <c r="I2250" s="100">
        <v>0</v>
      </c>
      <c r="J2250" s="130">
        <v>130.56</v>
      </c>
      <c r="K2250" s="135" t="str">
        <f>IFERROR(VLOOKUP(C2250,'CEDARS School FRPL'!$C$4:$H$20003, 6, FALSE), "No")</f>
        <v>Yes</v>
      </c>
      <c r="L2250" s="94">
        <f>IFERROR(VLOOKUP($C2250,'CEDARS School FRPL'!$C$4:$G$20003,3,FALSE),"NO Enroll Rprtd")</f>
        <v>0.49759999999999999</v>
      </c>
      <c r="N2250" s="167"/>
      <c r="O2250" s="136"/>
    </row>
    <row r="2251" spans="1:15">
      <c r="A2251" s="77" t="s">
        <v>2397</v>
      </c>
      <c r="B2251" s="77" t="s">
        <v>2872</v>
      </c>
      <c r="C2251" s="3">
        <v>2549</v>
      </c>
      <c r="D2251" s="74" t="s">
        <v>1835</v>
      </c>
      <c r="E2251" s="100">
        <v>137</v>
      </c>
      <c r="F2251" s="100">
        <v>0</v>
      </c>
      <c r="G2251" s="100">
        <v>0</v>
      </c>
      <c r="H2251" s="100">
        <v>0</v>
      </c>
      <c r="I2251" s="100">
        <v>0</v>
      </c>
      <c r="J2251" s="130">
        <v>137</v>
      </c>
      <c r="K2251" s="135" t="str">
        <f>IFERROR(VLOOKUP(C2251,'CEDARS School FRPL'!$C$4:$H$20003, 6, FALSE), "No")</f>
        <v>Yes</v>
      </c>
      <c r="L2251" s="94">
        <f>IFERROR(VLOOKUP($C2251,'CEDARS School FRPL'!$C$4:$G$20003,3,FALSE),"NO Enroll Rprtd")</f>
        <v>0.90480000000000005</v>
      </c>
      <c r="O2251" s="136"/>
    </row>
    <row r="2252" spans="1:15">
      <c r="A2252" s="77" t="s">
        <v>2397</v>
      </c>
      <c r="B2252" s="77" t="s">
        <v>2872</v>
      </c>
      <c r="C2252" s="3">
        <v>2550</v>
      </c>
      <c r="D2252" s="74" t="s">
        <v>1836</v>
      </c>
      <c r="E2252" s="100">
        <v>100.66</v>
      </c>
      <c r="F2252" s="100">
        <v>0</v>
      </c>
      <c r="G2252" s="100">
        <v>6.65</v>
      </c>
      <c r="H2252" s="100">
        <v>0</v>
      </c>
      <c r="I2252" s="100">
        <v>0</v>
      </c>
      <c r="J2252" s="130">
        <v>107.31</v>
      </c>
      <c r="K2252" s="135" t="str">
        <f>IFERROR(VLOOKUP(C2252,'CEDARS School FRPL'!$C$4:$H$20003, 6, FALSE), "No")</f>
        <v>Yes</v>
      </c>
      <c r="L2252" s="94">
        <f>IFERROR(VLOOKUP($C2252,'CEDARS School FRPL'!$C$4:$G$20003,3,FALSE),"NO Enroll Rprtd")</f>
        <v>0.81610000000000005</v>
      </c>
      <c r="O2252" s="136"/>
    </row>
    <row r="2253" spans="1:15">
      <c r="A2253" s="77" t="s">
        <v>2397</v>
      </c>
      <c r="B2253" s="77" t="s">
        <v>2872</v>
      </c>
      <c r="C2253" s="3">
        <v>4232</v>
      </c>
      <c r="D2253" s="74" t="s">
        <v>1837</v>
      </c>
      <c r="E2253" s="100">
        <v>81.89</v>
      </c>
      <c r="F2253" s="100">
        <v>0</v>
      </c>
      <c r="G2253" s="100">
        <v>0</v>
      </c>
      <c r="H2253" s="100">
        <v>0</v>
      </c>
      <c r="I2253" s="100">
        <v>0</v>
      </c>
      <c r="J2253" s="130">
        <v>81.89</v>
      </c>
      <c r="K2253" s="135" t="str">
        <f>IFERROR(VLOOKUP(C2253,'CEDARS School FRPL'!$C$4:$H$20003, 6, FALSE), "No")</f>
        <v>Yes</v>
      </c>
      <c r="L2253" s="94">
        <f>IFERROR(VLOOKUP($C2253,'CEDARS School FRPL'!$C$4:$G$20003,3,FALSE),"NO Enroll Rprtd")</f>
        <v>0.88419999999999999</v>
      </c>
      <c r="O2253" s="136"/>
    </row>
    <row r="2254" spans="1:15">
      <c r="A2254" s="77" t="s">
        <v>2397</v>
      </c>
      <c r="B2254" s="77" t="s">
        <v>2872</v>
      </c>
      <c r="C2254" s="3">
        <v>5461</v>
      </c>
      <c r="D2254" s="74" t="s">
        <v>3263</v>
      </c>
      <c r="E2254" s="100">
        <v>0</v>
      </c>
      <c r="F2254" s="100">
        <v>0</v>
      </c>
      <c r="G2254" s="100">
        <v>0</v>
      </c>
      <c r="H2254" s="100">
        <v>92.22</v>
      </c>
      <c r="I2254" s="100">
        <v>0</v>
      </c>
      <c r="J2254" s="130">
        <v>92.22</v>
      </c>
      <c r="K2254" s="135" t="str">
        <f>IFERROR(VLOOKUP(C2254,'CEDARS School FRPL'!$C$4:$H$20003, 6, FALSE), "No")</f>
        <v>No</v>
      </c>
      <c r="L2254" s="94">
        <f>IFERROR(VLOOKUP($C2254,'CEDARS School FRPL'!$C$4:$G$20003,3,FALSE),"NO Enroll Rprtd")</f>
        <v>0.43909999999999999</v>
      </c>
      <c r="O2254" s="136"/>
    </row>
    <row r="2255" spans="1:15">
      <c r="A2255" s="77" t="s">
        <v>2174</v>
      </c>
      <c r="B2255" s="77" t="s">
        <v>2873</v>
      </c>
      <c r="C2255" s="3">
        <v>1612</v>
      </c>
      <c r="D2255" s="74" t="s">
        <v>120</v>
      </c>
      <c r="E2255" s="100">
        <v>7.64</v>
      </c>
      <c r="F2255" s="100">
        <v>0</v>
      </c>
      <c r="G2255" s="100">
        <v>0</v>
      </c>
      <c r="H2255" s="100">
        <v>0</v>
      </c>
      <c r="I2255" s="100">
        <v>0</v>
      </c>
      <c r="J2255" s="130">
        <v>7.64</v>
      </c>
      <c r="K2255" s="135" t="str">
        <f>IFERROR(VLOOKUP(C2255,'CEDARS School FRPL'!$C$4:$H$20003, 6, FALSE), "No")</f>
        <v>Yes</v>
      </c>
      <c r="L2255" s="94">
        <f>IFERROR(VLOOKUP($C2255,'CEDARS School FRPL'!$C$4:$G$20003,3,FALSE),"NO Enroll Rprtd")</f>
        <v>0.94440000000000002</v>
      </c>
    </row>
    <row r="2256" spans="1:15">
      <c r="A2256" s="77" t="s">
        <v>2174</v>
      </c>
      <c r="B2256" s="77" t="s">
        <v>2873</v>
      </c>
      <c r="C2256" s="3">
        <v>1613</v>
      </c>
      <c r="D2256" s="74" t="s">
        <v>121</v>
      </c>
      <c r="E2256" s="100">
        <v>251.04</v>
      </c>
      <c r="F2256" s="100">
        <v>0</v>
      </c>
      <c r="G2256" s="100">
        <v>6.92</v>
      </c>
      <c r="H2256" s="100">
        <v>0</v>
      </c>
      <c r="I2256" s="100">
        <v>0</v>
      </c>
      <c r="J2256" s="130">
        <v>257.95999999999998</v>
      </c>
      <c r="K2256" s="135" t="str">
        <f>IFERROR(VLOOKUP(C2256,'CEDARS School FRPL'!$C$4:$H$20003, 6, FALSE), "No")</f>
        <v>Yes</v>
      </c>
      <c r="L2256" s="94">
        <f>IFERROR(VLOOKUP($C2256,'CEDARS School FRPL'!$C$4:$G$20003,3,FALSE),"NO Enroll Rprtd")</f>
        <v>0.66559999999999997</v>
      </c>
    </row>
    <row r="2257" spans="1:12">
      <c r="A2257" s="77" t="s">
        <v>2174</v>
      </c>
      <c r="B2257" s="77" t="s">
        <v>2873</v>
      </c>
      <c r="C2257" s="3">
        <v>2134</v>
      </c>
      <c r="D2257" s="74" t="s">
        <v>122</v>
      </c>
      <c r="E2257" s="100">
        <v>1655.52</v>
      </c>
      <c r="F2257" s="100">
        <v>0</v>
      </c>
      <c r="G2257" s="100">
        <v>331.07</v>
      </c>
      <c r="H2257" s="100">
        <v>0</v>
      </c>
      <c r="I2257" s="100">
        <v>0</v>
      </c>
      <c r="J2257" s="130">
        <v>1986.59</v>
      </c>
      <c r="K2257" s="135" t="str">
        <f>IFERROR(VLOOKUP(C2257,'CEDARS School FRPL'!$C$4:$H$20003, 6, FALSE), "No")</f>
        <v>Yes</v>
      </c>
      <c r="L2257" s="94">
        <f>IFERROR(VLOOKUP($C2257,'CEDARS School FRPL'!$C$4:$G$20003,3,FALSE),"NO Enroll Rprtd")</f>
        <v>0.54649999999999999</v>
      </c>
    </row>
    <row r="2258" spans="1:12">
      <c r="A2258" s="77" t="s">
        <v>2174</v>
      </c>
      <c r="B2258" s="77" t="s">
        <v>2873</v>
      </c>
      <c r="C2258" s="3">
        <v>2279</v>
      </c>
      <c r="D2258" s="74" t="s">
        <v>123</v>
      </c>
      <c r="E2258" s="100">
        <v>421.21</v>
      </c>
      <c r="F2258" s="100">
        <v>0</v>
      </c>
      <c r="G2258" s="100">
        <v>0</v>
      </c>
      <c r="H2258" s="100">
        <v>0</v>
      </c>
      <c r="I2258" s="100">
        <v>0</v>
      </c>
      <c r="J2258" s="130">
        <v>421.21</v>
      </c>
      <c r="K2258" s="135" t="str">
        <f>IFERROR(VLOOKUP(C2258,'CEDARS School FRPL'!$C$4:$H$20003, 6, FALSE), "No")</f>
        <v>Yes</v>
      </c>
      <c r="L2258" s="94">
        <f>IFERROR(VLOOKUP($C2258,'CEDARS School FRPL'!$C$4:$G$20003,3,FALSE),"NO Enroll Rprtd")</f>
        <v>0.67010000000000003</v>
      </c>
    </row>
    <row r="2259" spans="1:12">
      <c r="A2259" s="77" t="s">
        <v>2174</v>
      </c>
      <c r="B2259" s="77" t="s">
        <v>2873</v>
      </c>
      <c r="C2259" s="3">
        <v>2347</v>
      </c>
      <c r="D2259" s="74" t="s">
        <v>125</v>
      </c>
      <c r="E2259" s="100">
        <v>451.06</v>
      </c>
      <c r="F2259" s="100">
        <v>30</v>
      </c>
      <c r="G2259" s="100">
        <v>0</v>
      </c>
      <c r="H2259" s="100">
        <v>0</v>
      </c>
      <c r="I2259" s="100">
        <v>0</v>
      </c>
      <c r="J2259" s="130">
        <v>481.06</v>
      </c>
      <c r="K2259" s="135" t="str">
        <f>IFERROR(VLOOKUP(C2259,'CEDARS School FRPL'!$C$4:$H$20003, 6, FALSE), "No")</f>
        <v>Yes</v>
      </c>
      <c r="L2259" s="94">
        <f>IFERROR(VLOOKUP($C2259,'CEDARS School FRPL'!$C$4:$G$20003,3,FALSE),"NO Enroll Rprtd")</f>
        <v>0.71660000000000001</v>
      </c>
    </row>
    <row r="2260" spans="1:12">
      <c r="A2260" s="77" t="s">
        <v>2174</v>
      </c>
      <c r="B2260" s="77" t="s">
        <v>2873</v>
      </c>
      <c r="C2260" s="3">
        <v>2907</v>
      </c>
      <c r="D2260" s="74" t="s">
        <v>40</v>
      </c>
      <c r="E2260" s="100">
        <v>536.09</v>
      </c>
      <c r="F2260" s="100">
        <v>14.89</v>
      </c>
      <c r="G2260" s="100">
        <v>0</v>
      </c>
      <c r="H2260" s="100">
        <v>0</v>
      </c>
      <c r="I2260" s="100">
        <v>0</v>
      </c>
      <c r="J2260" s="130">
        <v>550.98</v>
      </c>
      <c r="K2260" s="135" t="str">
        <f>IFERROR(VLOOKUP(C2260,'CEDARS School FRPL'!$C$4:$H$20003, 6, FALSE), "No")</f>
        <v>No</v>
      </c>
      <c r="L2260" s="94">
        <f>IFERROR(VLOOKUP($C2260,'CEDARS School FRPL'!$C$4:$G$20003,3,FALSE),"NO Enroll Rprtd")</f>
        <v>0.45240000000000002</v>
      </c>
    </row>
    <row r="2261" spans="1:12">
      <c r="A2261" s="77" t="s">
        <v>2174</v>
      </c>
      <c r="B2261" s="77" t="s">
        <v>2873</v>
      </c>
      <c r="C2261" s="3">
        <v>3208</v>
      </c>
      <c r="D2261" s="74" t="s">
        <v>126</v>
      </c>
      <c r="E2261" s="100">
        <v>290.99</v>
      </c>
      <c r="F2261" s="100">
        <v>0</v>
      </c>
      <c r="G2261" s="100">
        <v>0</v>
      </c>
      <c r="H2261" s="100">
        <v>0</v>
      </c>
      <c r="I2261" s="100">
        <v>0</v>
      </c>
      <c r="J2261" s="130">
        <v>290.99</v>
      </c>
      <c r="K2261" s="135" t="str">
        <f>IFERROR(VLOOKUP(C2261,'CEDARS School FRPL'!$C$4:$H$20003, 6, FALSE), "No")</f>
        <v>No</v>
      </c>
      <c r="L2261" s="94">
        <f>IFERROR(VLOOKUP($C2261,'CEDARS School FRPL'!$C$4:$G$20003,3,FALSE),"NO Enroll Rprtd")</f>
        <v>0.23910000000000001</v>
      </c>
    </row>
    <row r="2262" spans="1:12">
      <c r="A2262" t="s">
        <v>2174</v>
      </c>
      <c r="B2262" s="77" t="s">
        <v>2873</v>
      </c>
      <c r="C2262" s="3">
        <v>3209</v>
      </c>
      <c r="D2262" s="74" t="s">
        <v>127</v>
      </c>
      <c r="E2262" s="100">
        <v>599.4</v>
      </c>
      <c r="F2262" s="100">
        <v>0</v>
      </c>
      <c r="G2262" s="100">
        <v>0</v>
      </c>
      <c r="H2262" s="100">
        <v>0</v>
      </c>
      <c r="I2262" s="100">
        <v>0</v>
      </c>
      <c r="J2262" s="130">
        <v>599.4</v>
      </c>
      <c r="K2262" s="135" t="str">
        <f>IFERROR(VLOOKUP(C2262,'CEDARS School FRPL'!$C$4:$H$20003, 6, FALSE), "No")</f>
        <v>Yes</v>
      </c>
      <c r="L2262" s="94">
        <f>IFERROR(VLOOKUP($C2262,'CEDARS School FRPL'!$C$4:$G$20003,3,FALSE),"NO Enroll Rprtd")</f>
        <v>0.71020000000000005</v>
      </c>
    </row>
    <row r="2263" spans="1:12">
      <c r="A2263" s="77" t="s">
        <v>2174</v>
      </c>
      <c r="B2263" s="77" t="s">
        <v>2873</v>
      </c>
      <c r="C2263" s="3">
        <v>3210</v>
      </c>
      <c r="D2263" s="74" t="s">
        <v>128</v>
      </c>
      <c r="E2263" s="100">
        <v>487.75</v>
      </c>
      <c r="F2263" s="100">
        <v>0</v>
      </c>
      <c r="G2263" s="100">
        <v>0</v>
      </c>
      <c r="H2263" s="100">
        <v>0</v>
      </c>
      <c r="I2263" s="100">
        <v>0</v>
      </c>
      <c r="J2263" s="130">
        <v>487.75</v>
      </c>
      <c r="K2263" s="135" t="str">
        <f>IFERROR(VLOOKUP(C2263,'CEDARS School FRPL'!$C$4:$H$20003, 6, FALSE), "No")</f>
        <v>Yes</v>
      </c>
      <c r="L2263" s="94">
        <f>IFERROR(VLOOKUP($C2263,'CEDARS School FRPL'!$C$4:$G$20003,3,FALSE),"NO Enroll Rprtd")</f>
        <v>0.68210000000000004</v>
      </c>
    </row>
    <row r="2264" spans="1:12">
      <c r="A2264" s="77" t="s">
        <v>2174</v>
      </c>
      <c r="B2264" s="77" t="s">
        <v>2873</v>
      </c>
      <c r="C2264" s="3">
        <v>3269</v>
      </c>
      <c r="D2264" s="74" t="s">
        <v>3024</v>
      </c>
      <c r="E2264" s="100">
        <v>2.5</v>
      </c>
      <c r="F2264" s="100">
        <v>0</v>
      </c>
      <c r="G2264" s="100">
        <v>0</v>
      </c>
      <c r="H2264" s="100">
        <v>0</v>
      </c>
      <c r="I2264" s="100">
        <v>0</v>
      </c>
      <c r="J2264" s="130">
        <v>2.5</v>
      </c>
      <c r="K2264" s="135" t="str">
        <f>IFERROR(VLOOKUP(C2264,'CEDARS School FRPL'!$C$4:$H$20003, 6, FALSE), "No")</f>
        <v>No</v>
      </c>
      <c r="L2264" s="94">
        <f>IFERROR(VLOOKUP($C2264,'CEDARS School FRPL'!$C$4:$G$20003,3,FALSE),"NO Enroll Rprtd")</f>
        <v>0.2792</v>
      </c>
    </row>
    <row r="2265" spans="1:12">
      <c r="A2265" s="74" t="s">
        <v>2174</v>
      </c>
      <c r="B2265" s="77" t="s">
        <v>2873</v>
      </c>
      <c r="C2265" s="3">
        <v>3370</v>
      </c>
      <c r="D2265" s="74" t="s">
        <v>129</v>
      </c>
      <c r="E2265" s="100">
        <v>397.53</v>
      </c>
      <c r="F2265" s="100">
        <v>0</v>
      </c>
      <c r="G2265" s="100">
        <v>0</v>
      </c>
      <c r="H2265" s="100">
        <v>0</v>
      </c>
      <c r="I2265" s="100">
        <v>0</v>
      </c>
      <c r="J2265" s="130">
        <v>397.53</v>
      </c>
      <c r="K2265" s="135" t="str">
        <f>IFERROR(VLOOKUP(C2265,'CEDARS School FRPL'!$C$4:$H$20003, 6, FALSE), "No")</f>
        <v>Yes</v>
      </c>
      <c r="L2265" s="94">
        <f>IFERROR(VLOOKUP($C2265,'CEDARS School FRPL'!$C$4:$G$20003,3,FALSE),"NO Enroll Rprtd")</f>
        <v>0.73209999999999997</v>
      </c>
    </row>
    <row r="2266" spans="1:12">
      <c r="A2266" s="77" t="s">
        <v>2174</v>
      </c>
      <c r="B2266" s="77" t="s">
        <v>2873</v>
      </c>
      <c r="C2266" s="3">
        <v>4105</v>
      </c>
      <c r="D2266" s="74" t="s">
        <v>130</v>
      </c>
      <c r="E2266" s="100">
        <v>190.31</v>
      </c>
      <c r="F2266" s="100">
        <v>0</v>
      </c>
      <c r="G2266" s="100">
        <v>0</v>
      </c>
      <c r="H2266" s="100">
        <v>0</v>
      </c>
      <c r="I2266" s="100">
        <v>0</v>
      </c>
      <c r="J2266" s="130">
        <v>190.31</v>
      </c>
      <c r="K2266" s="135" t="str">
        <f>IFERROR(VLOOKUP(C2266,'CEDARS School FRPL'!$C$4:$H$20003, 6, FALSE), "No")</f>
        <v>No</v>
      </c>
      <c r="L2266" s="94">
        <f>IFERROR(VLOOKUP($C2266,'CEDARS School FRPL'!$C$4:$G$20003,3,FALSE),"NO Enroll Rprtd")</f>
        <v>0.29189999999999999</v>
      </c>
    </row>
    <row r="2267" spans="1:12">
      <c r="A2267" s="77" t="s">
        <v>2174</v>
      </c>
      <c r="B2267" s="77" t="s">
        <v>2873</v>
      </c>
      <c r="C2267" s="3">
        <v>4423</v>
      </c>
      <c r="D2267" s="74" t="s">
        <v>131</v>
      </c>
      <c r="E2267" s="100">
        <v>416.96</v>
      </c>
      <c r="F2267" s="100">
        <v>15</v>
      </c>
      <c r="G2267" s="100">
        <v>0</v>
      </c>
      <c r="H2267" s="100">
        <v>0</v>
      </c>
      <c r="I2267" s="100">
        <v>0</v>
      </c>
      <c r="J2267" s="130">
        <v>431.96</v>
      </c>
      <c r="K2267" s="135" t="str">
        <f>IFERROR(VLOOKUP(C2267,'CEDARS School FRPL'!$C$4:$H$20003, 6, FALSE), "No")</f>
        <v>Yes</v>
      </c>
      <c r="L2267" s="94">
        <f>IFERROR(VLOOKUP($C2267,'CEDARS School FRPL'!$C$4:$G$20003,3,FALSE),"NO Enroll Rprtd")</f>
        <v>0.51949999999999996</v>
      </c>
    </row>
    <row r="2268" spans="1:12">
      <c r="A2268" s="77" t="s">
        <v>2174</v>
      </c>
      <c r="B2268" s="77" t="s">
        <v>2873</v>
      </c>
      <c r="C2268" s="3">
        <v>4432</v>
      </c>
      <c r="D2268" s="74" t="s">
        <v>132</v>
      </c>
      <c r="E2268" s="100">
        <v>562.15</v>
      </c>
      <c r="F2268" s="100">
        <v>0</v>
      </c>
      <c r="G2268" s="100">
        <v>0</v>
      </c>
      <c r="H2268" s="100">
        <v>0</v>
      </c>
      <c r="I2268" s="100">
        <v>0</v>
      </c>
      <c r="J2268" s="130">
        <v>562.15</v>
      </c>
      <c r="K2268" s="135" t="str">
        <f>IFERROR(VLOOKUP(C2268,'CEDARS School FRPL'!$C$4:$H$20003, 6, FALSE), "No")</f>
        <v>Yes</v>
      </c>
      <c r="L2268" s="94">
        <f>IFERROR(VLOOKUP($C2268,'CEDARS School FRPL'!$C$4:$G$20003,3,FALSE),"NO Enroll Rprtd")</f>
        <v>0.52610000000000001</v>
      </c>
    </row>
    <row r="2269" spans="1:12">
      <c r="A2269" s="77" t="s">
        <v>2174</v>
      </c>
      <c r="B2269" s="77" t="s">
        <v>2873</v>
      </c>
      <c r="C2269" s="3">
        <v>5316</v>
      </c>
      <c r="D2269" s="74" t="s">
        <v>133</v>
      </c>
      <c r="E2269" s="100">
        <v>0</v>
      </c>
      <c r="F2269" s="100">
        <v>0</v>
      </c>
      <c r="G2269" s="100">
        <v>0</v>
      </c>
      <c r="H2269" s="100">
        <v>84.37</v>
      </c>
      <c r="I2269" s="100">
        <v>0</v>
      </c>
      <c r="J2269" s="130">
        <v>84.37</v>
      </c>
      <c r="K2269" s="135" t="str">
        <f>IFERROR(VLOOKUP(C2269,'CEDARS School FRPL'!$C$4:$H$20003, 6, FALSE), "No")</f>
        <v>Yes</v>
      </c>
      <c r="L2269" s="94">
        <f>IFERROR(VLOOKUP($C2269,'CEDARS School FRPL'!$C$4:$G$20003,3,FALSE),"NO Enroll Rprtd")</f>
        <v>0.71189999999999998</v>
      </c>
    </row>
    <row r="2270" spans="1:12">
      <c r="A2270" s="77" t="s">
        <v>2174</v>
      </c>
      <c r="B2270" s="77" t="s">
        <v>2873</v>
      </c>
      <c r="C2270" s="3">
        <v>5569</v>
      </c>
      <c r="D2270" s="74" t="s">
        <v>2913</v>
      </c>
      <c r="E2270" s="100">
        <v>189.82</v>
      </c>
      <c r="F2270" s="100">
        <v>0</v>
      </c>
      <c r="G2270" s="100">
        <v>0</v>
      </c>
      <c r="H2270" s="100">
        <v>0</v>
      </c>
      <c r="I2270" s="100">
        <v>0</v>
      </c>
      <c r="J2270" s="130">
        <v>189.82</v>
      </c>
      <c r="K2270" s="135" t="str">
        <f>IFERROR(VLOOKUP(C2270,'CEDARS School FRPL'!$C$4:$H$20003, 6, FALSE), "No")</f>
        <v>No</v>
      </c>
      <c r="L2270" s="94">
        <f>IFERROR(VLOOKUP($C2270,'CEDARS School FRPL'!$C$4:$G$20003,3,FALSE),"NO Enroll Rprtd")</f>
        <v>0.18179999999999999</v>
      </c>
    </row>
    <row r="2271" spans="1:12">
      <c r="A2271" s="77" t="s">
        <v>2174</v>
      </c>
      <c r="B2271" s="77" t="s">
        <v>2873</v>
      </c>
      <c r="C2271" s="3">
        <v>5637</v>
      </c>
      <c r="D2271" s="74" t="s">
        <v>3264</v>
      </c>
      <c r="E2271" s="100">
        <v>26.06</v>
      </c>
      <c r="F2271" s="100">
        <v>0</v>
      </c>
      <c r="G2271" s="100">
        <v>0</v>
      </c>
      <c r="H2271" s="100">
        <v>0</v>
      </c>
      <c r="I2271" s="100">
        <v>0</v>
      </c>
      <c r="J2271" s="130">
        <v>26.06</v>
      </c>
      <c r="K2271" s="135" t="str">
        <f>IFERROR(VLOOKUP(C2271,'CEDARS School FRPL'!$C$4:$H$20003, 6, FALSE), "No")</f>
        <v>Yes</v>
      </c>
      <c r="L2271" s="94">
        <f>IFERROR(VLOOKUP($C2271,'CEDARS School FRPL'!$C$4:$G$20003,3,FALSE),"NO Enroll Rprtd")</f>
        <v>0.66659999999999997</v>
      </c>
    </row>
    <row r="2272" spans="1:12">
      <c r="A2272" s="77" t="s">
        <v>2390</v>
      </c>
      <c r="B2272" s="77" t="s">
        <v>2874</v>
      </c>
      <c r="C2272" s="3">
        <v>1628</v>
      </c>
      <c r="D2272" s="74" t="s">
        <v>1806</v>
      </c>
      <c r="E2272" s="100">
        <v>312.95999999999998</v>
      </c>
      <c r="F2272" s="100">
        <v>0</v>
      </c>
      <c r="G2272" s="100">
        <v>0</v>
      </c>
      <c r="H2272" s="100">
        <v>0</v>
      </c>
      <c r="I2272" s="100">
        <v>0</v>
      </c>
      <c r="J2272" s="130">
        <v>312.95999999999998</v>
      </c>
      <c r="K2272" s="135" t="str">
        <f>IFERROR(VLOOKUP(C2272,'CEDARS School FRPL'!$C$4:$H$20003, 6, FALSE), "No")</f>
        <v>Yes</v>
      </c>
      <c r="L2272" s="94">
        <f>IFERROR(VLOOKUP($C2272,'CEDARS School FRPL'!$C$4:$G$20003,3,FALSE),"NO Enroll Rprtd")</f>
        <v>0.71879999999999999</v>
      </c>
    </row>
    <row r="2273" spans="1:12">
      <c r="A2273" s="77" t="s">
        <v>2390</v>
      </c>
      <c r="B2273" s="77" t="s">
        <v>2874</v>
      </c>
      <c r="C2273" s="3">
        <v>1755</v>
      </c>
      <c r="D2273" s="74" t="s">
        <v>1807</v>
      </c>
      <c r="E2273" s="100">
        <v>196.56</v>
      </c>
      <c r="F2273" s="100">
        <v>0</v>
      </c>
      <c r="G2273" s="100">
        <v>0</v>
      </c>
      <c r="H2273" s="100">
        <v>0</v>
      </c>
      <c r="I2273" s="100">
        <v>0</v>
      </c>
      <c r="J2273" s="130">
        <v>196.56</v>
      </c>
      <c r="K2273" s="135" t="str">
        <f>IFERROR(VLOOKUP(C2273,'CEDARS School FRPL'!$C$4:$H$20003, 6, FALSE), "No")</f>
        <v>No</v>
      </c>
      <c r="L2273" s="94">
        <f>IFERROR(VLOOKUP($C2273,'CEDARS School FRPL'!$C$4:$G$20003,3,FALSE),"NO Enroll Rprtd")</f>
        <v>0.45650000000000002</v>
      </c>
    </row>
    <row r="2274" spans="1:12">
      <c r="A2274" s="77" t="s">
        <v>2390</v>
      </c>
      <c r="B2274" s="77" t="s">
        <v>2874</v>
      </c>
      <c r="C2274" s="3">
        <v>2711</v>
      </c>
      <c r="D2274" s="74" t="s">
        <v>1809</v>
      </c>
      <c r="E2274" s="100">
        <v>175.28</v>
      </c>
      <c r="F2274" s="100">
        <v>0</v>
      </c>
      <c r="G2274" s="100">
        <v>0</v>
      </c>
      <c r="H2274" s="100">
        <v>0</v>
      </c>
      <c r="I2274" s="100">
        <v>0</v>
      </c>
      <c r="J2274" s="130">
        <v>175.28</v>
      </c>
      <c r="K2274" s="135" t="str">
        <f>IFERROR(VLOOKUP(C2274,'CEDARS School FRPL'!$C$4:$H$20003, 6, FALSE), "No")</f>
        <v>No</v>
      </c>
      <c r="L2274" s="94">
        <f>IFERROR(VLOOKUP($C2274,'CEDARS School FRPL'!$C$4:$G$20003,3,FALSE),"NO Enroll Rprtd")</f>
        <v>0.3881</v>
      </c>
    </row>
    <row r="2275" spans="1:12">
      <c r="A2275" s="77" t="s">
        <v>2390</v>
      </c>
      <c r="B2275" s="77" t="s">
        <v>2874</v>
      </c>
      <c r="C2275" s="3">
        <v>2956</v>
      </c>
      <c r="D2275" s="74" t="s">
        <v>1810</v>
      </c>
      <c r="E2275" s="100">
        <v>264.29000000000002</v>
      </c>
      <c r="F2275" s="100">
        <v>0</v>
      </c>
      <c r="G2275" s="100">
        <v>0</v>
      </c>
      <c r="H2275" s="100">
        <v>0</v>
      </c>
      <c r="I2275" s="100">
        <v>0</v>
      </c>
      <c r="J2275" s="130">
        <v>264.29000000000002</v>
      </c>
      <c r="K2275" s="135" t="str">
        <f>IFERROR(VLOOKUP(C2275,'CEDARS School FRPL'!$C$4:$H$20003, 6, FALSE), "No")</f>
        <v>Yes</v>
      </c>
      <c r="L2275" s="94">
        <f>IFERROR(VLOOKUP($C2275,'CEDARS School FRPL'!$C$4:$G$20003,3,FALSE),"NO Enroll Rprtd")</f>
        <v>0.62970000000000004</v>
      </c>
    </row>
    <row r="2276" spans="1:12">
      <c r="A2276" s="77" t="s">
        <v>2390</v>
      </c>
      <c r="B2276" s="77" t="s">
        <v>2874</v>
      </c>
      <c r="C2276" s="3">
        <v>3129</v>
      </c>
      <c r="D2276" s="74" t="s">
        <v>1811</v>
      </c>
      <c r="E2276" s="100">
        <v>201.89</v>
      </c>
      <c r="F2276" s="100">
        <v>0</v>
      </c>
      <c r="G2276" s="100">
        <v>0</v>
      </c>
      <c r="H2276" s="100">
        <v>0</v>
      </c>
      <c r="I2276" s="100">
        <v>0</v>
      </c>
      <c r="J2276" s="130">
        <v>201.89</v>
      </c>
      <c r="K2276" s="135" t="str">
        <f>IFERROR(VLOOKUP(C2276,'CEDARS School FRPL'!$C$4:$H$20003, 6, FALSE), "No")</f>
        <v>Yes</v>
      </c>
      <c r="L2276" s="94">
        <f>IFERROR(VLOOKUP($C2276,'CEDARS School FRPL'!$C$4:$G$20003,3,FALSE),"NO Enroll Rprtd")</f>
        <v>0.6905</v>
      </c>
    </row>
    <row r="2277" spans="1:12">
      <c r="A2277" s="77" t="s">
        <v>2390</v>
      </c>
      <c r="B2277" s="77" t="s">
        <v>2874</v>
      </c>
      <c r="C2277" s="3">
        <v>3194</v>
      </c>
      <c r="D2277" s="74" t="s">
        <v>1812</v>
      </c>
      <c r="E2277" s="100">
        <v>356.9</v>
      </c>
      <c r="F2277" s="100">
        <v>0</v>
      </c>
      <c r="G2277" s="100">
        <v>0</v>
      </c>
      <c r="H2277" s="100">
        <v>0</v>
      </c>
      <c r="I2277" s="100">
        <v>0</v>
      </c>
      <c r="J2277" s="130">
        <v>356.9</v>
      </c>
      <c r="K2277" s="135" t="str">
        <f>IFERROR(VLOOKUP(C2277,'CEDARS School FRPL'!$C$4:$H$20003, 6, FALSE), "No")</f>
        <v>No</v>
      </c>
      <c r="L2277" s="94">
        <f>IFERROR(VLOOKUP($C2277,'CEDARS School FRPL'!$C$4:$G$20003,3,FALSE),"NO Enroll Rprtd")</f>
        <v>0.43190000000000001</v>
      </c>
    </row>
    <row r="2278" spans="1:12">
      <c r="A2278" s="77" t="s">
        <v>2390</v>
      </c>
      <c r="B2278" s="77" t="s">
        <v>2874</v>
      </c>
      <c r="C2278" s="3">
        <v>3195</v>
      </c>
      <c r="D2278" s="74" t="s">
        <v>1813</v>
      </c>
      <c r="E2278" s="100">
        <v>756.79</v>
      </c>
      <c r="F2278" s="100">
        <v>0</v>
      </c>
      <c r="G2278" s="100">
        <v>63.47</v>
      </c>
      <c r="H2278" s="100">
        <v>0</v>
      </c>
      <c r="I2278" s="100">
        <v>0</v>
      </c>
      <c r="J2278" s="130">
        <v>820.26</v>
      </c>
      <c r="K2278" s="135" t="str">
        <f>IFERROR(VLOOKUP(C2278,'CEDARS School FRPL'!$C$4:$H$20003, 6, FALSE), "No")</f>
        <v>No</v>
      </c>
      <c r="L2278" s="94">
        <f>IFERROR(VLOOKUP($C2278,'CEDARS School FRPL'!$C$4:$G$20003,3,FALSE),"NO Enroll Rprtd")</f>
        <v>0.46550000000000002</v>
      </c>
    </row>
    <row r="2279" spans="1:12">
      <c r="A2279" s="77" t="s">
        <v>2390</v>
      </c>
      <c r="B2279" s="77" t="s">
        <v>2874</v>
      </c>
      <c r="C2279" s="3">
        <v>3196</v>
      </c>
      <c r="D2279" s="74" t="s">
        <v>1814</v>
      </c>
      <c r="E2279" s="100">
        <v>238.9</v>
      </c>
      <c r="F2279" s="100">
        <v>0</v>
      </c>
      <c r="G2279" s="100">
        <v>0</v>
      </c>
      <c r="H2279" s="100">
        <v>0</v>
      </c>
      <c r="I2279" s="100">
        <v>0</v>
      </c>
      <c r="J2279" s="130">
        <v>238.9</v>
      </c>
      <c r="K2279" s="135" t="str">
        <f>IFERROR(VLOOKUP(C2279,'CEDARS School FRPL'!$C$4:$H$20003, 6, FALSE), "No")</f>
        <v>Yes</v>
      </c>
      <c r="L2279" s="94">
        <f>IFERROR(VLOOKUP($C2279,'CEDARS School FRPL'!$C$4:$G$20003,3,FALSE),"NO Enroll Rprtd")</f>
        <v>0.68700000000000006</v>
      </c>
    </row>
    <row r="2280" spans="1:12">
      <c r="A2280" s="77" t="s">
        <v>2390</v>
      </c>
      <c r="B2280" s="77" t="s">
        <v>2874</v>
      </c>
      <c r="C2280" s="3">
        <v>3538</v>
      </c>
      <c r="D2280" s="74" t="s">
        <v>1651</v>
      </c>
      <c r="E2280" s="100">
        <v>539.72</v>
      </c>
      <c r="F2280" s="100">
        <v>0</v>
      </c>
      <c r="G2280" s="100">
        <v>0</v>
      </c>
      <c r="H2280" s="100">
        <v>0</v>
      </c>
      <c r="I2280" s="100">
        <v>0</v>
      </c>
      <c r="J2280" s="130">
        <v>539.72</v>
      </c>
      <c r="K2280" s="135" t="str">
        <f>IFERROR(VLOOKUP(C2280,'CEDARS School FRPL'!$C$4:$H$20003, 6, FALSE), "No")</f>
        <v>Yes</v>
      </c>
      <c r="L2280" s="94">
        <f>IFERROR(VLOOKUP($C2280,'CEDARS School FRPL'!$C$4:$G$20003,3,FALSE),"NO Enroll Rprtd")</f>
        <v>0.5343</v>
      </c>
    </row>
    <row r="2281" spans="1:12">
      <c r="A2281" s="77" t="s">
        <v>2390</v>
      </c>
      <c r="B2281" s="77" t="s">
        <v>2874</v>
      </c>
      <c r="C2281" s="3">
        <v>5356</v>
      </c>
      <c r="D2281" s="74" t="s">
        <v>3265</v>
      </c>
      <c r="E2281" s="100">
        <v>0</v>
      </c>
      <c r="F2281" s="100">
        <v>0</v>
      </c>
      <c r="G2281" s="100">
        <v>0</v>
      </c>
      <c r="H2281" s="100">
        <v>3.89</v>
      </c>
      <c r="I2281" s="100">
        <v>0</v>
      </c>
      <c r="J2281" s="130">
        <v>3.89</v>
      </c>
      <c r="K2281" s="135" t="str">
        <f>IFERROR(VLOOKUP(C2281,'CEDARS School FRPL'!$C$4:$H$20003, 6, FALSE), "No")</f>
        <v>Yes</v>
      </c>
      <c r="L2281" s="94">
        <f>IFERROR(VLOOKUP($C2281,'CEDARS School FRPL'!$C$4:$G$20003,3,FALSE),"NO Enroll Rprtd")</f>
        <v>0.56940000000000002</v>
      </c>
    </row>
    <row r="2282" spans="1:12">
      <c r="A2282" s="77" t="s">
        <v>2390</v>
      </c>
      <c r="B2282" s="77" t="s">
        <v>2874</v>
      </c>
      <c r="C2282" s="3">
        <v>5645</v>
      </c>
      <c r="D2282" s="74" t="s">
        <v>1808</v>
      </c>
      <c r="E2282" s="100">
        <v>239.57</v>
      </c>
      <c r="F2282" s="100">
        <v>0</v>
      </c>
      <c r="G2282" s="100">
        <v>3.2399999999999998</v>
      </c>
      <c r="H2282" s="100">
        <v>0</v>
      </c>
      <c r="I2282" s="100">
        <v>0</v>
      </c>
      <c r="J2282" s="130">
        <v>242.81</v>
      </c>
      <c r="K2282" s="135" t="str">
        <f>IFERROR(VLOOKUP(C2282,'CEDARS School FRPL'!$C$4:$H$20003, 6, FALSE), "No")</f>
        <v>Yes</v>
      </c>
      <c r="L2282" s="94">
        <f>IFERROR(VLOOKUP($C2282,'CEDARS School FRPL'!$C$4:$G$20003,3,FALSE),"NO Enroll Rprtd")</f>
        <v>0.56110000000000004</v>
      </c>
    </row>
    <row r="2283" spans="1:12">
      <c r="A2283" s="77" t="s">
        <v>2390</v>
      </c>
      <c r="B2283" s="77" t="s">
        <v>2874</v>
      </c>
      <c r="C2283" s="3">
        <v>5698</v>
      </c>
      <c r="D2283" s="74" t="s">
        <v>3109</v>
      </c>
      <c r="E2283" s="100">
        <v>46.19</v>
      </c>
      <c r="F2283" s="100">
        <v>0</v>
      </c>
      <c r="G2283" s="100">
        <v>0</v>
      </c>
      <c r="H2283" s="100">
        <v>0</v>
      </c>
      <c r="I2283" s="100">
        <v>0</v>
      </c>
      <c r="J2283" s="130">
        <v>46.19</v>
      </c>
      <c r="K2283" s="135" t="str">
        <f>IFERROR(VLOOKUP(C2283,'CEDARS School FRPL'!$C$4:$H$20003, 6, FALSE), "No")</f>
        <v>Yes</v>
      </c>
      <c r="L2283" s="94">
        <f>IFERROR(VLOOKUP($C2283,'CEDARS School FRPL'!$C$4:$G$20003,3,FALSE),"NO Enroll Rprtd")</f>
        <v>0.66249999999999998</v>
      </c>
    </row>
    <row r="2284" spans="1:12">
      <c r="A2284" s="77" t="s">
        <v>2457</v>
      </c>
      <c r="B2284" s="77" t="s">
        <v>2875</v>
      </c>
      <c r="C2284" s="3">
        <v>2505</v>
      </c>
      <c r="D2284" s="74" t="s">
        <v>2146</v>
      </c>
      <c r="E2284" s="100">
        <v>429.26</v>
      </c>
      <c r="F2284" s="100">
        <v>0</v>
      </c>
      <c r="G2284" s="100">
        <v>0</v>
      </c>
      <c r="H2284" s="100">
        <v>0</v>
      </c>
      <c r="I2284" s="100">
        <v>0</v>
      </c>
      <c r="J2284" s="130">
        <v>429.26</v>
      </c>
      <c r="K2284" s="135" t="str">
        <f>IFERROR(VLOOKUP(C2284,'CEDARS School FRPL'!$C$4:$H$20003, 6, FALSE), "No")</f>
        <v>Yes</v>
      </c>
      <c r="L2284" s="94">
        <f>IFERROR(VLOOKUP($C2284,'CEDARS School FRPL'!$C$4:$G$20003,3,FALSE),"NO Enroll Rprtd")</f>
        <v>0.62809999999999999</v>
      </c>
    </row>
    <row r="2285" spans="1:12">
      <c r="A2285" s="77" t="s">
        <v>2457</v>
      </c>
      <c r="B2285" s="77" t="s">
        <v>2875</v>
      </c>
      <c r="C2285" s="3">
        <v>2758</v>
      </c>
      <c r="D2285" s="74" t="s">
        <v>2147</v>
      </c>
      <c r="E2285" s="100">
        <v>242.89</v>
      </c>
      <c r="F2285" s="100">
        <v>0</v>
      </c>
      <c r="G2285" s="100">
        <v>0</v>
      </c>
      <c r="H2285" s="100">
        <v>0</v>
      </c>
      <c r="I2285" s="100">
        <v>0</v>
      </c>
      <c r="J2285" s="130">
        <v>242.89</v>
      </c>
      <c r="K2285" s="135" t="str">
        <f>IFERROR(VLOOKUP(C2285,'CEDARS School FRPL'!$C$4:$H$20003, 6, FALSE), "No")</f>
        <v>Yes</v>
      </c>
      <c r="L2285" s="94">
        <f>IFERROR(VLOOKUP($C2285,'CEDARS School FRPL'!$C$4:$G$20003,3,FALSE),"NO Enroll Rprtd")</f>
        <v>0.52739999999999998</v>
      </c>
    </row>
    <row r="2286" spans="1:12">
      <c r="A2286" s="74" t="s">
        <v>2457</v>
      </c>
      <c r="B2286" s="77" t="s">
        <v>2875</v>
      </c>
      <c r="C2286" s="3">
        <v>2822</v>
      </c>
      <c r="D2286" s="74" t="s">
        <v>2148</v>
      </c>
      <c r="E2286" s="100">
        <v>382.11</v>
      </c>
      <c r="F2286" s="100">
        <v>0</v>
      </c>
      <c r="G2286" s="100">
        <v>0</v>
      </c>
      <c r="H2286" s="100">
        <v>0</v>
      </c>
      <c r="I2286" s="100">
        <v>0</v>
      </c>
      <c r="J2286" s="130">
        <v>382.11</v>
      </c>
      <c r="K2286" s="135" t="str">
        <f>IFERROR(VLOOKUP(C2286,'CEDARS School FRPL'!$C$4:$H$20003, 6, FALSE), "No")</f>
        <v>Yes</v>
      </c>
      <c r="L2286" s="94">
        <f>IFERROR(VLOOKUP($C2286,'CEDARS School FRPL'!$C$4:$G$20003,3,FALSE),"NO Enroll Rprtd")</f>
        <v>0.60419999999999996</v>
      </c>
    </row>
    <row r="2287" spans="1:12">
      <c r="A2287" s="77" t="s">
        <v>2457</v>
      </c>
      <c r="B2287" s="77" t="s">
        <v>2875</v>
      </c>
      <c r="C2287" s="3">
        <v>3074</v>
      </c>
      <c r="D2287" s="74" t="s">
        <v>1813</v>
      </c>
      <c r="E2287" s="100">
        <v>1253.51</v>
      </c>
      <c r="F2287" s="100">
        <v>0</v>
      </c>
      <c r="G2287" s="100">
        <v>119.74</v>
      </c>
      <c r="H2287" s="100">
        <v>0</v>
      </c>
      <c r="I2287" s="100">
        <v>0</v>
      </c>
      <c r="J2287" s="130">
        <v>1373.25</v>
      </c>
      <c r="K2287" s="135" t="str">
        <f>IFERROR(VLOOKUP(C2287,'CEDARS School FRPL'!$C$4:$H$20003, 6, FALSE), "No")</f>
        <v>No</v>
      </c>
      <c r="L2287" s="94">
        <f>IFERROR(VLOOKUP($C2287,'CEDARS School FRPL'!$C$4:$G$20003,3,FALSE),"NO Enroll Rprtd")</f>
        <v>0.45689999999999997</v>
      </c>
    </row>
    <row r="2288" spans="1:12">
      <c r="A2288" s="77" t="s">
        <v>2457</v>
      </c>
      <c r="B2288" s="77" t="s">
        <v>2875</v>
      </c>
      <c r="C2288" s="3">
        <v>3207</v>
      </c>
      <c r="D2288" s="74" t="s">
        <v>2149</v>
      </c>
      <c r="E2288" s="100">
        <v>478.63</v>
      </c>
      <c r="F2288" s="100">
        <v>0</v>
      </c>
      <c r="G2288" s="100">
        <v>0</v>
      </c>
      <c r="H2288" s="100">
        <v>0</v>
      </c>
      <c r="I2288" s="100">
        <v>0</v>
      </c>
      <c r="J2288" s="130">
        <v>478.63</v>
      </c>
      <c r="K2288" s="135" t="str">
        <f>IFERROR(VLOOKUP(C2288,'CEDARS School FRPL'!$C$4:$H$20003, 6, FALSE), "No")</f>
        <v>Yes</v>
      </c>
      <c r="L2288" s="94">
        <f>IFERROR(VLOOKUP($C2288,'CEDARS School FRPL'!$C$4:$G$20003,3,FALSE),"NO Enroll Rprtd")</f>
        <v>0.60540000000000005</v>
      </c>
    </row>
    <row r="2289" spans="1:12">
      <c r="A2289" s="77" t="s">
        <v>2457</v>
      </c>
      <c r="B2289" s="77" t="s">
        <v>2875</v>
      </c>
      <c r="C2289" s="3">
        <v>3699</v>
      </c>
      <c r="D2289" s="74" t="s">
        <v>2150</v>
      </c>
      <c r="E2289" s="100">
        <v>429.81</v>
      </c>
      <c r="F2289" s="100">
        <v>16.89</v>
      </c>
      <c r="G2289" s="100">
        <v>0</v>
      </c>
      <c r="H2289" s="100">
        <v>0</v>
      </c>
      <c r="I2289" s="100">
        <v>0</v>
      </c>
      <c r="J2289" s="130">
        <v>446.7</v>
      </c>
      <c r="K2289" s="135" t="str">
        <f>IFERROR(VLOOKUP(C2289,'CEDARS School FRPL'!$C$4:$H$20003, 6, FALSE), "No")</f>
        <v>No</v>
      </c>
      <c r="L2289" s="94">
        <f>IFERROR(VLOOKUP($C2289,'CEDARS School FRPL'!$C$4:$G$20003,3,FALSE),"NO Enroll Rprtd")</f>
        <v>0.3911</v>
      </c>
    </row>
    <row r="2290" spans="1:12">
      <c r="A2290" s="77" t="s">
        <v>2457</v>
      </c>
      <c r="B2290" s="77" t="s">
        <v>2875</v>
      </c>
      <c r="C2290" s="3">
        <v>4040</v>
      </c>
      <c r="D2290" s="74" t="s">
        <v>3266</v>
      </c>
      <c r="E2290" s="100">
        <v>1181.81</v>
      </c>
      <c r="F2290" s="100">
        <v>0</v>
      </c>
      <c r="G2290" s="100">
        <v>0</v>
      </c>
      <c r="H2290" s="100">
        <v>0</v>
      </c>
      <c r="I2290" s="100">
        <v>0</v>
      </c>
      <c r="J2290" s="130">
        <v>1181.81</v>
      </c>
      <c r="K2290" s="135" t="str">
        <f>IFERROR(VLOOKUP(C2290,'CEDARS School FRPL'!$C$4:$H$20003, 6, FALSE), "No")</f>
        <v>Yes</v>
      </c>
      <c r="L2290" s="94">
        <f>IFERROR(VLOOKUP($C2290,'CEDARS School FRPL'!$C$4:$G$20003,3,FALSE),"NO Enroll Rprtd")</f>
        <v>0.50139999999999996</v>
      </c>
    </row>
    <row r="2291" spans="1:12">
      <c r="A2291" s="77" t="s">
        <v>2457</v>
      </c>
      <c r="B2291" s="77" t="s">
        <v>2875</v>
      </c>
      <c r="C2291" s="3">
        <v>4448</v>
      </c>
      <c r="D2291" s="74" t="s">
        <v>1030</v>
      </c>
      <c r="E2291" s="100">
        <v>348.41</v>
      </c>
      <c r="F2291" s="100">
        <v>17.22</v>
      </c>
      <c r="G2291" s="100">
        <v>0</v>
      </c>
      <c r="H2291" s="100">
        <v>0</v>
      </c>
      <c r="I2291" s="100">
        <v>0</v>
      </c>
      <c r="J2291" s="130">
        <v>365.63</v>
      </c>
      <c r="K2291" s="135" t="str">
        <f>IFERROR(VLOOKUP(C2291,'CEDARS School FRPL'!$C$4:$H$20003, 6, FALSE), "No")</f>
        <v>No</v>
      </c>
      <c r="L2291" s="94">
        <f>IFERROR(VLOOKUP($C2291,'CEDARS School FRPL'!$C$4:$G$20003,3,FALSE),"NO Enroll Rprtd")</f>
        <v>0.35749999999999998</v>
      </c>
    </row>
    <row r="2292" spans="1:12">
      <c r="A2292" s="77" t="s">
        <v>2457</v>
      </c>
      <c r="B2292" s="77" t="s">
        <v>2875</v>
      </c>
      <c r="C2292" s="3">
        <v>5504</v>
      </c>
      <c r="D2292" s="74" t="s">
        <v>2547</v>
      </c>
      <c r="E2292" s="100">
        <v>28.07</v>
      </c>
      <c r="F2292" s="100">
        <v>0</v>
      </c>
      <c r="G2292" s="100">
        <v>0</v>
      </c>
      <c r="H2292" s="100">
        <v>0</v>
      </c>
      <c r="I2292" s="100">
        <v>0</v>
      </c>
      <c r="J2292" s="130">
        <v>28.07</v>
      </c>
      <c r="K2292" s="135" t="str">
        <f>IFERROR(VLOOKUP(C2292,'CEDARS School FRPL'!$C$4:$H$20003, 6, FALSE), "No")</f>
        <v>Yes</v>
      </c>
      <c r="L2292" s="94">
        <f>IFERROR(VLOOKUP($C2292,'CEDARS School FRPL'!$C$4:$G$20003,3,FALSE),"NO Enroll Rprtd")</f>
        <v>0.51270000000000004</v>
      </c>
    </row>
    <row r="2293" spans="1:12">
      <c r="A2293" s="77" t="s">
        <v>2457</v>
      </c>
      <c r="B2293" s="77" t="s">
        <v>2875</v>
      </c>
      <c r="C2293" s="3">
        <v>5505</v>
      </c>
      <c r="D2293" s="74" t="s">
        <v>2545</v>
      </c>
      <c r="E2293" s="100">
        <v>22.34</v>
      </c>
      <c r="F2293" s="100">
        <v>0</v>
      </c>
      <c r="G2293" s="100">
        <v>0</v>
      </c>
      <c r="H2293" s="100">
        <v>0</v>
      </c>
      <c r="I2293" s="100">
        <v>0</v>
      </c>
      <c r="J2293" s="130">
        <v>22.34</v>
      </c>
      <c r="K2293" s="135" t="str">
        <f>IFERROR(VLOOKUP(C2293,'CEDARS School FRPL'!$C$4:$H$20003, 6, FALSE), "No")</f>
        <v>Yes</v>
      </c>
      <c r="L2293" s="94">
        <f>IFERROR(VLOOKUP($C2293,'CEDARS School FRPL'!$C$4:$G$20003,3,FALSE),"NO Enroll Rprtd")</f>
        <v>0.50680000000000003</v>
      </c>
    </row>
    <row r="2294" spans="1:12">
      <c r="A2294" s="77" t="s">
        <v>2457</v>
      </c>
      <c r="B2294" s="77" t="s">
        <v>2875</v>
      </c>
      <c r="C2294" s="3">
        <v>5506</v>
      </c>
      <c r="D2294" s="74" t="s">
        <v>2546</v>
      </c>
      <c r="E2294" s="100">
        <v>189.44</v>
      </c>
      <c r="F2294" s="100">
        <v>0</v>
      </c>
      <c r="G2294" s="100">
        <v>0</v>
      </c>
      <c r="H2294" s="100">
        <v>0</v>
      </c>
      <c r="I2294" s="100">
        <v>0</v>
      </c>
      <c r="J2294" s="130">
        <v>189.44</v>
      </c>
      <c r="K2294" s="135" t="str">
        <f>IFERROR(VLOOKUP(C2294,'CEDARS School FRPL'!$C$4:$H$20003, 6, FALSE), "No")</f>
        <v>No</v>
      </c>
      <c r="L2294" s="94">
        <f>IFERROR(VLOOKUP($C2294,'CEDARS School FRPL'!$C$4:$G$20003,3,FALSE),"NO Enroll Rprtd")</f>
        <v>0.3196</v>
      </c>
    </row>
    <row r="2295" spans="1:12">
      <c r="A2295" s="77" t="s">
        <v>2457</v>
      </c>
      <c r="B2295" s="77" t="s">
        <v>2875</v>
      </c>
      <c r="C2295" s="3">
        <v>5540</v>
      </c>
      <c r="D2295" s="74" t="s">
        <v>2934</v>
      </c>
      <c r="E2295" s="100">
        <v>0.51</v>
      </c>
      <c r="F2295" s="100">
        <v>0</v>
      </c>
      <c r="G2295" s="100">
        <v>0</v>
      </c>
      <c r="H2295" s="100">
        <v>16.670000000000002</v>
      </c>
      <c r="I2295" s="100">
        <v>0</v>
      </c>
      <c r="J2295" s="130">
        <v>17.180000000000003</v>
      </c>
      <c r="K2295" s="135" t="str">
        <f>IFERROR(VLOOKUP(C2295,'CEDARS School FRPL'!$C$4:$H$20003, 6, FALSE), "No")</f>
        <v>Yes</v>
      </c>
      <c r="L2295" s="94">
        <f>IFERROR(VLOOKUP($C2295,'CEDARS School FRPL'!$C$4:$G$20003,3,FALSE),"NO Enroll Rprtd")</f>
        <v>0.61209999999999998</v>
      </c>
    </row>
    <row r="2296" spans="1:12">
      <c r="A2296" s="77" t="s">
        <v>2457</v>
      </c>
      <c r="B2296" s="77" t="s">
        <v>2875</v>
      </c>
      <c r="C2296" s="3">
        <v>5620</v>
      </c>
      <c r="D2296" s="74" t="s">
        <v>3039</v>
      </c>
      <c r="E2296" s="100">
        <v>6.04</v>
      </c>
      <c r="F2296" s="100">
        <v>0</v>
      </c>
      <c r="G2296" s="100">
        <v>0</v>
      </c>
      <c r="H2296" s="100">
        <v>0</v>
      </c>
      <c r="I2296" s="100">
        <v>0</v>
      </c>
      <c r="J2296" s="130">
        <v>6.04</v>
      </c>
      <c r="K2296" s="135" t="str">
        <f>IFERROR(VLOOKUP(C2296,'CEDARS School FRPL'!$C$4:$H$20003, 6, FALSE), "No")</f>
        <v>No</v>
      </c>
      <c r="L2296" s="94">
        <f>IFERROR(VLOOKUP($C2296,'CEDARS School FRPL'!$C$4:$G$20003,3,FALSE),"NO Enroll Rprtd")</f>
        <v>0.248</v>
      </c>
    </row>
    <row r="2297" spans="1:12">
      <c r="A2297" s="77" t="s">
        <v>2457</v>
      </c>
      <c r="B2297" s="77" t="s">
        <v>2875</v>
      </c>
      <c r="C2297" s="3">
        <v>5699</v>
      </c>
      <c r="D2297" s="74" t="s">
        <v>3110</v>
      </c>
      <c r="E2297" s="100">
        <v>186.29</v>
      </c>
      <c r="F2297" s="100">
        <v>0</v>
      </c>
      <c r="G2297" s="100">
        <v>0</v>
      </c>
      <c r="H2297" s="100">
        <v>0</v>
      </c>
      <c r="I2297" s="100">
        <v>0</v>
      </c>
      <c r="J2297" s="130">
        <v>186.29</v>
      </c>
      <c r="K2297" s="135" t="str">
        <f>IFERROR(VLOOKUP(C2297,'CEDARS School FRPL'!$C$4:$H$20003, 6, FALSE), "No")</f>
        <v>Yes</v>
      </c>
      <c r="L2297" s="94">
        <f>IFERROR(VLOOKUP($C2297,'CEDARS School FRPL'!$C$4:$G$20003,3,FALSE),"NO Enroll Rprtd")</f>
        <v>0.54349999999999998</v>
      </c>
    </row>
    <row r="2298" spans="1:12">
      <c r="A2298" s="77" t="s">
        <v>2945</v>
      </c>
      <c r="B2298" s="77" t="s">
        <v>3111</v>
      </c>
      <c r="C2298" s="3">
        <v>5710</v>
      </c>
      <c r="D2298" s="74" t="s">
        <v>3036</v>
      </c>
      <c r="E2298" s="100">
        <v>92.75</v>
      </c>
      <c r="F2298" s="100">
        <v>0</v>
      </c>
      <c r="G2298" s="100">
        <v>8.75</v>
      </c>
      <c r="H2298" s="100">
        <v>0</v>
      </c>
      <c r="I2298" s="100">
        <v>0</v>
      </c>
      <c r="J2298" s="130">
        <v>101.5</v>
      </c>
      <c r="K2298" s="135" t="str">
        <f>IFERROR(VLOOKUP(C2298,'CEDARS School FRPL'!$C$4:$H$20003, 6, FALSE), "No")</f>
        <v>No</v>
      </c>
      <c r="L2298" s="94">
        <f>IFERROR(VLOOKUP($C2298,'CEDARS School FRPL'!$C$4:$G$20003,3,FALSE),"NO Enroll Rprtd")</f>
        <v>0.36909999999999998</v>
      </c>
    </row>
    <row r="2299" spans="1:12">
      <c r="A2299" s="77" t="s">
        <v>2300</v>
      </c>
      <c r="B2299" s="77" t="s">
        <v>2876</v>
      </c>
      <c r="C2299" s="3">
        <v>2859</v>
      </c>
      <c r="D2299" s="74" t="s">
        <v>1144</v>
      </c>
      <c r="E2299" s="100">
        <v>144.97999999999999</v>
      </c>
      <c r="F2299" s="100">
        <v>0</v>
      </c>
      <c r="G2299" s="100">
        <v>1.04</v>
      </c>
      <c r="H2299" s="100">
        <v>0</v>
      </c>
      <c r="I2299" s="100">
        <v>0</v>
      </c>
      <c r="J2299" s="130">
        <v>146.01999999999998</v>
      </c>
      <c r="K2299" s="135" t="str">
        <f>IFERROR(VLOOKUP(C2299,'CEDARS School FRPL'!$C$4:$H$20003, 6, FALSE), "No")</f>
        <v>Yes</v>
      </c>
      <c r="L2299" s="94">
        <f>IFERROR(VLOOKUP($C2299,'CEDARS School FRPL'!$C$4:$G$20003,3,FALSE),"NO Enroll Rprtd")</f>
        <v>0.63249999999999995</v>
      </c>
    </row>
    <row r="2300" spans="1:12">
      <c r="A2300" s="77" t="s">
        <v>2300</v>
      </c>
      <c r="B2300" s="77" t="s">
        <v>2876</v>
      </c>
      <c r="C2300" s="3">
        <v>3555</v>
      </c>
      <c r="D2300" s="74" t="s">
        <v>1145</v>
      </c>
      <c r="E2300" s="100">
        <v>203.25</v>
      </c>
      <c r="F2300" s="100">
        <v>0</v>
      </c>
      <c r="G2300" s="100">
        <v>0</v>
      </c>
      <c r="H2300" s="100">
        <v>0</v>
      </c>
      <c r="I2300" s="100">
        <v>0</v>
      </c>
      <c r="J2300" s="130">
        <v>203.25</v>
      </c>
      <c r="K2300" s="135" t="str">
        <f>IFERROR(VLOOKUP(C2300,'CEDARS School FRPL'!$C$4:$H$20003, 6, FALSE), "No")</f>
        <v>Yes</v>
      </c>
      <c r="L2300" s="94">
        <f>IFERROR(VLOOKUP($C2300,'CEDARS School FRPL'!$C$4:$G$20003,3,FALSE),"NO Enroll Rprtd")</f>
        <v>0.5716</v>
      </c>
    </row>
    <row r="2301" spans="1:12">
      <c r="A2301" s="77" t="s">
        <v>2347</v>
      </c>
      <c r="B2301" s="77" t="s">
        <v>2877</v>
      </c>
      <c r="C2301" s="3">
        <v>2190</v>
      </c>
      <c r="D2301" s="74" t="s">
        <v>1430</v>
      </c>
      <c r="E2301" s="100">
        <v>560.17999999999995</v>
      </c>
      <c r="F2301" s="100">
        <v>0</v>
      </c>
      <c r="G2301" s="100">
        <v>0</v>
      </c>
      <c r="H2301" s="100">
        <v>0</v>
      </c>
      <c r="I2301" s="100">
        <v>0</v>
      </c>
      <c r="J2301" s="130">
        <v>560.17999999999995</v>
      </c>
      <c r="K2301" s="135" t="str">
        <f>IFERROR(VLOOKUP(C2301,'CEDARS School FRPL'!$C$4:$H$20003, 6, FALSE), "No")</f>
        <v>No</v>
      </c>
      <c r="L2301" s="94">
        <f>IFERROR(VLOOKUP($C2301,'CEDARS School FRPL'!$C$4:$G$20003,3,FALSE),"NO Enroll Rprtd")</f>
        <v>0.27710000000000001</v>
      </c>
    </row>
    <row r="2302" spans="1:12">
      <c r="A2302" s="77" t="s">
        <v>2347</v>
      </c>
      <c r="B2302" s="77" t="s">
        <v>2877</v>
      </c>
      <c r="C2302" s="3">
        <v>3458</v>
      </c>
      <c r="D2302" s="74" t="s">
        <v>1431</v>
      </c>
      <c r="E2302" s="100">
        <v>986.76</v>
      </c>
      <c r="F2302" s="100">
        <v>0</v>
      </c>
      <c r="G2302" s="100">
        <v>0</v>
      </c>
      <c r="H2302" s="100">
        <v>0</v>
      </c>
      <c r="I2302" s="100">
        <v>0</v>
      </c>
      <c r="J2302" s="130">
        <v>986.76</v>
      </c>
      <c r="K2302" s="135" t="str">
        <f>IFERROR(VLOOKUP(C2302,'CEDARS School FRPL'!$C$4:$H$20003, 6, FALSE), "No")</f>
        <v>No</v>
      </c>
      <c r="L2302" s="94">
        <f>IFERROR(VLOOKUP($C2302,'CEDARS School FRPL'!$C$4:$G$20003,3,FALSE),"NO Enroll Rprtd")</f>
        <v>0.33789999999999998</v>
      </c>
    </row>
    <row r="2303" spans="1:12">
      <c r="A2303" s="77" t="s">
        <v>2347</v>
      </c>
      <c r="B2303" s="77" t="s">
        <v>2877</v>
      </c>
      <c r="C2303" s="3">
        <v>4170</v>
      </c>
      <c r="D2303" s="74" t="s">
        <v>1432</v>
      </c>
      <c r="E2303" s="100">
        <v>251.09</v>
      </c>
      <c r="F2303" s="100">
        <v>0</v>
      </c>
      <c r="G2303" s="100">
        <v>0</v>
      </c>
      <c r="H2303" s="100">
        <v>0</v>
      </c>
      <c r="I2303" s="100">
        <v>0</v>
      </c>
      <c r="J2303" s="130">
        <v>251.09</v>
      </c>
      <c r="K2303" s="135" t="str">
        <f>IFERROR(VLOOKUP(C2303,'CEDARS School FRPL'!$C$4:$H$20003, 6, FALSE), "No")</f>
        <v>No</v>
      </c>
      <c r="L2303" s="94">
        <f>IFERROR(VLOOKUP($C2303,'CEDARS School FRPL'!$C$4:$G$20003,3,FALSE),"NO Enroll Rprtd")</f>
        <v>0.27839999999999998</v>
      </c>
    </row>
    <row r="2304" spans="1:12">
      <c r="A2304" t="s">
        <v>2347</v>
      </c>
      <c r="B2304" s="77" t="s">
        <v>2877</v>
      </c>
      <c r="C2304" s="3">
        <v>4309</v>
      </c>
      <c r="D2304" s="74" t="s">
        <v>1433</v>
      </c>
      <c r="E2304" s="100">
        <v>475.19</v>
      </c>
      <c r="F2304" s="100">
        <v>0</v>
      </c>
      <c r="G2304" s="100">
        <v>0</v>
      </c>
      <c r="H2304" s="100">
        <v>0</v>
      </c>
      <c r="I2304" s="100">
        <v>0</v>
      </c>
      <c r="J2304" s="130">
        <v>475.19</v>
      </c>
      <c r="K2304" s="135" t="str">
        <f>IFERROR(VLOOKUP(C2304,'CEDARS School FRPL'!$C$4:$H$20003, 6, FALSE), "No")</f>
        <v>No</v>
      </c>
      <c r="L2304" s="94">
        <f>IFERROR(VLOOKUP($C2304,'CEDARS School FRPL'!$C$4:$G$20003,3,FALSE),"NO Enroll Rprtd")</f>
        <v>0.47320000000000001</v>
      </c>
    </row>
    <row r="2305" spans="1:14">
      <c r="A2305" s="77" t="s">
        <v>2347</v>
      </c>
      <c r="B2305" s="77" t="s">
        <v>2877</v>
      </c>
      <c r="C2305" s="3">
        <v>4471</v>
      </c>
      <c r="D2305" s="74" t="s">
        <v>1434</v>
      </c>
      <c r="E2305" s="100">
        <v>441.89</v>
      </c>
      <c r="F2305" s="100">
        <v>0</v>
      </c>
      <c r="G2305" s="100">
        <v>0</v>
      </c>
      <c r="H2305" s="100">
        <v>0</v>
      </c>
      <c r="I2305" s="100">
        <v>0</v>
      </c>
      <c r="J2305" s="130">
        <v>441.89</v>
      </c>
      <c r="K2305" s="135" t="str">
        <f>IFERROR(VLOOKUP(C2305,'CEDARS School FRPL'!$C$4:$H$20003, 6, FALSE), "No")</f>
        <v>No</v>
      </c>
      <c r="L2305" s="94">
        <f>IFERROR(VLOOKUP($C2305,'CEDARS School FRPL'!$C$4:$G$20003,3,FALSE),"NO Enroll Rprtd")</f>
        <v>0.23269999999999999</v>
      </c>
    </row>
    <row r="2306" spans="1:14">
      <c r="A2306" s="77" t="s">
        <v>2347</v>
      </c>
      <c r="B2306" s="77" t="s">
        <v>2877</v>
      </c>
      <c r="C2306" s="3">
        <v>4569</v>
      </c>
      <c r="D2306" s="74" t="s">
        <v>1435</v>
      </c>
      <c r="E2306" s="100">
        <v>1197.75</v>
      </c>
      <c r="F2306" s="100">
        <v>0</v>
      </c>
      <c r="G2306" s="100">
        <v>147.88000000000002</v>
      </c>
      <c r="H2306" s="100">
        <v>0</v>
      </c>
      <c r="I2306" s="100">
        <v>0</v>
      </c>
      <c r="J2306" s="130">
        <v>1345.63</v>
      </c>
      <c r="K2306" s="135" t="str">
        <f>IFERROR(VLOOKUP(C2306,'CEDARS School FRPL'!$C$4:$H$20003, 6, FALSE), "No")</f>
        <v>No</v>
      </c>
      <c r="L2306" s="94">
        <f>IFERROR(VLOOKUP($C2306,'CEDARS School FRPL'!$C$4:$G$20003,3,FALSE),"NO Enroll Rprtd")</f>
        <v>0.29720000000000002</v>
      </c>
    </row>
    <row r="2307" spans="1:14">
      <c r="A2307" s="77" t="s">
        <v>2347</v>
      </c>
      <c r="B2307" s="77" t="s">
        <v>2877</v>
      </c>
      <c r="C2307" s="3">
        <v>5338</v>
      </c>
      <c r="D2307" s="74" t="s">
        <v>1436</v>
      </c>
      <c r="E2307" s="100">
        <v>0</v>
      </c>
      <c r="F2307" s="100">
        <v>0</v>
      </c>
      <c r="G2307" s="100">
        <v>0</v>
      </c>
      <c r="H2307" s="100">
        <v>41.89</v>
      </c>
      <c r="I2307" s="100">
        <v>0</v>
      </c>
      <c r="J2307" s="130">
        <v>41.89</v>
      </c>
      <c r="K2307" s="135" t="str">
        <f>IFERROR(VLOOKUP(C2307,'CEDARS School FRPL'!$C$4:$H$20003, 6, FALSE), "No")</f>
        <v>Yes</v>
      </c>
      <c r="L2307" s="94">
        <f>IFERROR(VLOOKUP($C2307,'CEDARS School FRPL'!$C$4:$G$20003,3,FALSE),"NO Enroll Rprtd")</f>
        <v>0.5877</v>
      </c>
    </row>
    <row r="2308" spans="1:14">
      <c r="A2308" s="77" t="s">
        <v>2347</v>
      </c>
      <c r="B2308" s="77" t="s">
        <v>2877</v>
      </c>
      <c r="C2308" s="3">
        <v>5564</v>
      </c>
      <c r="D2308" s="74" t="s">
        <v>2922</v>
      </c>
      <c r="E2308" s="100">
        <v>202.14</v>
      </c>
      <c r="F2308" s="100">
        <v>38.99</v>
      </c>
      <c r="G2308" s="100">
        <v>0</v>
      </c>
      <c r="H2308" s="100">
        <v>0</v>
      </c>
      <c r="I2308" s="100">
        <v>0</v>
      </c>
      <c r="J2308" s="130">
        <v>241.13</v>
      </c>
      <c r="K2308" s="135" t="str">
        <f>IFERROR(VLOOKUP(C2308,'CEDARS School FRPL'!$C$4:$H$20003, 6, FALSE), "No")</f>
        <v>No</v>
      </c>
      <c r="L2308" s="94">
        <f>IFERROR(VLOOKUP($C2308,'CEDARS School FRPL'!$C$4:$G$20003,3,FALSE),"NO Enroll Rprtd")</f>
        <v>0.30299999999999999</v>
      </c>
    </row>
    <row r="2309" spans="1:14">
      <c r="A2309" s="77" t="s">
        <v>2287</v>
      </c>
      <c r="B2309" s="77" t="s">
        <v>2878</v>
      </c>
      <c r="C2309" s="3">
        <v>2330</v>
      </c>
      <c r="D2309" s="74" t="s">
        <v>1098</v>
      </c>
      <c r="E2309" s="100">
        <v>346.24</v>
      </c>
      <c r="F2309" s="100">
        <v>0</v>
      </c>
      <c r="G2309" s="100">
        <v>21.93</v>
      </c>
      <c r="H2309" s="100">
        <v>0</v>
      </c>
      <c r="I2309" s="100">
        <v>0</v>
      </c>
      <c r="J2309" s="130">
        <v>368.17</v>
      </c>
      <c r="K2309" s="135" t="str">
        <f>IFERROR(VLOOKUP(C2309,'CEDARS School FRPL'!$C$4:$H$20003, 6, FALSE), "No")</f>
        <v>No</v>
      </c>
      <c r="L2309" s="94">
        <f>IFERROR(VLOOKUP($C2309,'CEDARS School FRPL'!$C$4:$G$20003,3,FALSE),"NO Enroll Rprtd")</f>
        <v>0.4224</v>
      </c>
    </row>
    <row r="2310" spans="1:14">
      <c r="A2310" s="77" t="s">
        <v>2287</v>
      </c>
      <c r="B2310" s="77" t="s">
        <v>2878</v>
      </c>
      <c r="C2310" s="3">
        <v>2997</v>
      </c>
      <c r="D2310" s="74" t="s">
        <v>1099</v>
      </c>
      <c r="E2310" s="100">
        <v>353.08</v>
      </c>
      <c r="F2310" s="100">
        <v>0</v>
      </c>
      <c r="G2310" s="100">
        <v>0</v>
      </c>
      <c r="H2310" s="100">
        <v>0</v>
      </c>
      <c r="I2310" s="100">
        <v>0</v>
      </c>
      <c r="J2310" s="130">
        <v>353.08</v>
      </c>
      <c r="K2310" s="135" t="str">
        <f>IFERROR(VLOOKUP(C2310,'CEDARS School FRPL'!$C$4:$H$20003, 6, FALSE), "No")</f>
        <v>No</v>
      </c>
      <c r="L2310" s="94">
        <f>IFERROR(VLOOKUP($C2310,'CEDARS School FRPL'!$C$4:$G$20003,3,FALSE),"NO Enroll Rprtd")</f>
        <v>0.46439999999999998</v>
      </c>
    </row>
    <row r="2311" spans="1:14">
      <c r="A2311" s="77" t="s">
        <v>2287</v>
      </c>
      <c r="B2311" s="77" t="s">
        <v>2878</v>
      </c>
      <c r="C2311" s="3">
        <v>3394</v>
      </c>
      <c r="D2311" s="74" t="s">
        <v>1100</v>
      </c>
      <c r="E2311" s="100">
        <v>167.26</v>
      </c>
      <c r="F2311" s="100">
        <v>0</v>
      </c>
      <c r="G2311" s="100">
        <v>0</v>
      </c>
      <c r="H2311" s="100">
        <v>0</v>
      </c>
      <c r="I2311" s="100">
        <v>0</v>
      </c>
      <c r="J2311" s="130">
        <v>167.26</v>
      </c>
      <c r="K2311" s="135" t="str">
        <f>IFERROR(VLOOKUP(C2311,'CEDARS School FRPL'!$C$4:$H$20003, 6, FALSE), "No")</f>
        <v>No</v>
      </c>
      <c r="L2311" s="94">
        <f>IFERROR(VLOOKUP($C2311,'CEDARS School FRPL'!$C$4:$G$20003,3,FALSE),"NO Enroll Rprtd")</f>
        <v>0.4365</v>
      </c>
    </row>
    <row r="2312" spans="1:14">
      <c r="A2312" s="77" t="s">
        <v>2287</v>
      </c>
      <c r="B2312" s="77" t="s">
        <v>2878</v>
      </c>
      <c r="C2312" s="3">
        <v>5077</v>
      </c>
      <c r="D2312" s="74" t="s">
        <v>1101</v>
      </c>
      <c r="E2312" s="100">
        <v>33.590000000000003</v>
      </c>
      <c r="F2312" s="100">
        <v>0</v>
      </c>
      <c r="G2312" s="100">
        <v>0.6</v>
      </c>
      <c r="H2312" s="100">
        <v>0</v>
      </c>
      <c r="I2312" s="100">
        <v>0</v>
      </c>
      <c r="J2312" s="130">
        <v>34.190000000000005</v>
      </c>
      <c r="K2312" s="135" t="str">
        <f>IFERROR(VLOOKUP(C2312,'CEDARS School FRPL'!$C$4:$H$20003, 6, FALSE), "No")</f>
        <v>Yes</v>
      </c>
      <c r="L2312" s="94">
        <f>IFERROR(VLOOKUP($C2312,'CEDARS School FRPL'!$C$4:$G$20003,3,FALSE),"NO Enroll Rprtd")</f>
        <v>0.55779999999999996</v>
      </c>
    </row>
    <row r="2313" spans="1:14">
      <c r="A2313" s="77" t="s">
        <v>2287</v>
      </c>
      <c r="B2313" s="77" t="s">
        <v>2878</v>
      </c>
      <c r="C2313" s="3">
        <v>5368</v>
      </c>
      <c r="D2313" s="74" t="s">
        <v>1102</v>
      </c>
      <c r="E2313" s="100">
        <v>163.44</v>
      </c>
      <c r="F2313" s="100">
        <v>0</v>
      </c>
      <c r="G2313" s="100">
        <v>0</v>
      </c>
      <c r="H2313" s="100">
        <v>0</v>
      </c>
      <c r="I2313" s="100">
        <v>0</v>
      </c>
      <c r="J2313" s="130">
        <v>163.44</v>
      </c>
      <c r="K2313" s="135" t="str">
        <f>IFERROR(VLOOKUP(C2313,'CEDARS School FRPL'!$C$4:$H$20003, 6, FALSE), "No")</f>
        <v>No</v>
      </c>
      <c r="L2313" s="94">
        <f>IFERROR(VLOOKUP($C2313,'CEDARS School FRPL'!$C$4:$G$20003,3,FALSE),"NO Enroll Rprtd")</f>
        <v>0.47949999999999998</v>
      </c>
    </row>
    <row r="2314" spans="1:14">
      <c r="A2314" s="77" t="s">
        <v>2942</v>
      </c>
      <c r="B2314" s="77" t="s">
        <v>3112</v>
      </c>
      <c r="C2314" s="3">
        <v>5662</v>
      </c>
      <c r="D2314" s="74" t="s">
        <v>3033</v>
      </c>
      <c r="E2314" s="100">
        <v>123.57</v>
      </c>
      <c r="F2314" s="100">
        <v>0</v>
      </c>
      <c r="G2314" s="100">
        <v>19.34</v>
      </c>
      <c r="H2314" s="100">
        <v>0</v>
      </c>
      <c r="I2314" s="100">
        <v>0</v>
      </c>
      <c r="J2314" s="130">
        <v>142.91</v>
      </c>
      <c r="K2314" s="135" t="str">
        <f>IFERROR(VLOOKUP(C2314,'CEDARS School FRPL'!$C$4:$H$20003, 6, FALSE), "No")</f>
        <v>Yes</v>
      </c>
      <c r="L2314" s="94">
        <f>IFERROR(VLOOKUP($C2314,'CEDARS School FRPL'!$C$4:$G$20003,3,FALSE),"NO Enroll Rprtd")</f>
        <v>0.64270000000000005</v>
      </c>
    </row>
    <row r="2315" spans="1:14">
      <c r="A2315" s="77" t="s">
        <v>2307</v>
      </c>
      <c r="B2315" s="77" t="s">
        <v>2879</v>
      </c>
      <c r="C2315" s="3">
        <v>3289</v>
      </c>
      <c r="D2315" s="74" t="s">
        <v>1169</v>
      </c>
      <c r="E2315" s="100">
        <v>103.5</v>
      </c>
      <c r="F2315" s="100">
        <v>0</v>
      </c>
      <c r="G2315" s="100">
        <v>2.21</v>
      </c>
      <c r="H2315" s="100">
        <v>0</v>
      </c>
      <c r="I2315" s="100">
        <v>0</v>
      </c>
      <c r="J2315" s="130">
        <v>105.71</v>
      </c>
      <c r="K2315" s="135" t="str">
        <f>IFERROR(VLOOKUP(C2315,'CEDARS School FRPL'!$C$4:$H$20003, 6, FALSE), "No")</f>
        <v>No</v>
      </c>
      <c r="L2315" s="94">
        <f>IFERROR(VLOOKUP($C2315,'CEDARS School FRPL'!$C$4:$G$20003,3,FALSE),"NO Enroll Rprtd")</f>
        <v>0.45610000000000001</v>
      </c>
    </row>
    <row r="2316" spans="1:14">
      <c r="A2316" s="77" t="s">
        <v>2307</v>
      </c>
      <c r="B2316" s="77" t="s">
        <v>2879</v>
      </c>
      <c r="C2316" s="3">
        <v>3290</v>
      </c>
      <c r="D2316" s="74" t="s">
        <v>1170</v>
      </c>
      <c r="E2316" s="100">
        <v>105.11</v>
      </c>
      <c r="F2316" s="100">
        <v>14.94</v>
      </c>
      <c r="G2316" s="100">
        <v>0</v>
      </c>
      <c r="H2316" s="100">
        <v>0</v>
      </c>
      <c r="I2316" s="100">
        <v>0</v>
      </c>
      <c r="J2316" s="130">
        <v>120.05</v>
      </c>
      <c r="K2316" s="135" t="str">
        <f>IFERROR(VLOOKUP(C2316,'CEDARS School FRPL'!$C$4:$H$20003, 6, FALSE), "No")</f>
        <v>Yes</v>
      </c>
      <c r="L2316" s="94">
        <f>IFERROR(VLOOKUP($C2316,'CEDARS School FRPL'!$C$4:$G$20003,3,FALSE),"NO Enroll Rprtd")</f>
        <v>0.46870000000000001</v>
      </c>
    </row>
    <row r="2317" spans="1:14">
      <c r="A2317" s="77" t="s">
        <v>2329</v>
      </c>
      <c r="B2317" s="77" t="s">
        <v>2880</v>
      </c>
      <c r="C2317" s="3">
        <v>2542</v>
      </c>
      <c r="D2317" s="74" t="s">
        <v>1246</v>
      </c>
      <c r="E2317" s="100">
        <v>181.63</v>
      </c>
      <c r="F2317" s="100">
        <v>0</v>
      </c>
      <c r="G2317" s="100">
        <v>26.86</v>
      </c>
      <c r="H2317" s="100">
        <v>0</v>
      </c>
      <c r="I2317" s="100">
        <v>0</v>
      </c>
      <c r="J2317" s="130">
        <v>208.49</v>
      </c>
      <c r="K2317" s="135" t="str">
        <f>IFERROR(VLOOKUP(C2317,'CEDARS School FRPL'!$C$4:$H$20003, 6, FALSE), "No")</f>
        <v>No</v>
      </c>
      <c r="L2317" s="94">
        <f>IFERROR(VLOOKUP($C2317,'CEDARS School FRPL'!$C$4:$G$20003,3,FALSE),"NO Enroll Rprtd")</f>
        <v>0.38450000000000001</v>
      </c>
      <c r="N2317" s="167"/>
    </row>
    <row r="2318" spans="1:14">
      <c r="A2318" s="77" t="s">
        <v>2329</v>
      </c>
      <c r="B2318" s="77" t="s">
        <v>2880</v>
      </c>
      <c r="C2318" s="3">
        <v>3444</v>
      </c>
      <c r="D2318" s="74" t="s">
        <v>1247</v>
      </c>
      <c r="E2318" s="100">
        <v>141.97</v>
      </c>
      <c r="F2318" s="100">
        <v>0</v>
      </c>
      <c r="G2318" s="100">
        <v>0</v>
      </c>
      <c r="H2318" s="100">
        <v>0</v>
      </c>
      <c r="I2318" s="100">
        <v>0</v>
      </c>
      <c r="J2318" s="130">
        <v>141.97</v>
      </c>
      <c r="K2318" s="135" t="str">
        <f>IFERROR(VLOOKUP(C2318,'CEDARS School FRPL'!$C$4:$H$20003, 6, FALSE), "No")</f>
        <v>No</v>
      </c>
      <c r="L2318" s="94">
        <f>IFERROR(VLOOKUP($C2318,'CEDARS School FRPL'!$C$4:$G$20003,3,FALSE),"NO Enroll Rprtd")</f>
        <v>0.39179999999999998</v>
      </c>
    </row>
    <row r="2319" spans="1:14">
      <c r="A2319" s="77" t="s">
        <v>2222</v>
      </c>
      <c r="B2319" s="77" t="s">
        <v>2881</v>
      </c>
      <c r="C2319" s="3">
        <v>2472</v>
      </c>
      <c r="D2319" s="74" t="s">
        <v>451</v>
      </c>
      <c r="E2319" s="100">
        <v>62.83</v>
      </c>
      <c r="F2319" s="100">
        <v>0</v>
      </c>
      <c r="G2319" s="100">
        <v>0</v>
      </c>
      <c r="H2319" s="100">
        <v>0</v>
      </c>
      <c r="I2319" s="100">
        <v>0</v>
      </c>
      <c r="J2319" s="130">
        <v>62.83</v>
      </c>
      <c r="K2319" s="135" t="str">
        <f>IFERROR(VLOOKUP(C2319,'CEDARS School FRPL'!$C$4:$H$20003, 6, FALSE), "No")</f>
        <v>Yes</v>
      </c>
      <c r="L2319" s="94">
        <f>IFERROR(VLOOKUP($C2319,'CEDARS School FRPL'!$C$4:$G$20003,3,FALSE),"NO Enroll Rprtd")</f>
        <v>0.72289999999999999</v>
      </c>
      <c r="N2319" s="167"/>
    </row>
    <row r="2320" spans="1:14">
      <c r="A2320" s="77" t="s">
        <v>2222</v>
      </c>
      <c r="B2320" s="77" t="s">
        <v>2881</v>
      </c>
      <c r="C2320" s="3">
        <v>2473</v>
      </c>
      <c r="D2320" s="74" t="s">
        <v>452</v>
      </c>
      <c r="E2320" s="100">
        <v>56.29</v>
      </c>
      <c r="F2320" s="100">
        <v>0</v>
      </c>
      <c r="G2320" s="100">
        <v>3.15</v>
      </c>
      <c r="H2320" s="100">
        <v>0</v>
      </c>
      <c r="I2320" s="100">
        <v>0</v>
      </c>
      <c r="J2320" s="130">
        <v>59.44</v>
      </c>
      <c r="K2320" s="135" t="str">
        <f>IFERROR(VLOOKUP(C2320,'CEDARS School FRPL'!$C$4:$H$20003, 6, FALSE), "No")</f>
        <v>Yes</v>
      </c>
      <c r="L2320" s="94">
        <f>IFERROR(VLOOKUP($C2320,'CEDARS School FRPL'!$C$4:$G$20003,3,FALSE),"NO Enroll Rprtd")</f>
        <v>0.50019999999999998</v>
      </c>
      <c r="N2320" s="167"/>
    </row>
    <row r="2321" spans="1:14">
      <c r="A2321" t="s">
        <v>2294</v>
      </c>
      <c r="B2321" s="77" t="s">
        <v>2882</v>
      </c>
      <c r="C2321" s="3">
        <v>2290</v>
      </c>
      <c r="D2321" s="74" t="s">
        <v>1123</v>
      </c>
      <c r="E2321" s="100">
        <v>349.67</v>
      </c>
      <c r="F2321" s="100">
        <v>35.22</v>
      </c>
      <c r="G2321" s="100">
        <v>0</v>
      </c>
      <c r="H2321" s="100">
        <v>0</v>
      </c>
      <c r="I2321" s="100">
        <v>0</v>
      </c>
      <c r="J2321" s="130">
        <v>384.89</v>
      </c>
      <c r="K2321" s="135" t="str">
        <f>IFERROR(VLOOKUP(C2321,'CEDARS School FRPL'!$C$4:$H$20003, 6, FALSE), "No")</f>
        <v>Yes</v>
      </c>
      <c r="L2321" s="94">
        <f>IFERROR(VLOOKUP($C2321,'CEDARS School FRPL'!$C$4:$G$20003,3,FALSE),"NO Enroll Rprtd")</f>
        <v>0.61970000000000003</v>
      </c>
      <c r="N2321" s="167"/>
    </row>
    <row r="2322" spans="1:14">
      <c r="A2322" s="77" t="s">
        <v>2294</v>
      </c>
      <c r="B2322" s="77" t="s">
        <v>2882</v>
      </c>
      <c r="C2322" s="3">
        <v>3597</v>
      </c>
      <c r="D2322" s="74" t="s">
        <v>1124</v>
      </c>
      <c r="E2322" s="100">
        <v>198.08</v>
      </c>
      <c r="F2322" s="100">
        <v>0</v>
      </c>
      <c r="G2322" s="100">
        <v>19.060000000000002</v>
      </c>
      <c r="H2322" s="100">
        <v>1.56</v>
      </c>
      <c r="I2322" s="100">
        <v>0</v>
      </c>
      <c r="J2322" s="130">
        <v>218.70000000000002</v>
      </c>
      <c r="K2322" s="135" t="str">
        <f>IFERROR(VLOOKUP(C2322,'CEDARS School FRPL'!$C$4:$H$20003, 6, FALSE), "No")</f>
        <v>Yes</v>
      </c>
      <c r="L2322" s="94">
        <f>IFERROR(VLOOKUP($C2322,'CEDARS School FRPL'!$C$4:$G$20003,3,FALSE),"NO Enroll Rprtd")</f>
        <v>0.61739999999999995</v>
      </c>
      <c r="N2322" s="167"/>
    </row>
    <row r="2323" spans="1:14">
      <c r="A2323" t="s">
        <v>2294</v>
      </c>
      <c r="B2323" s="77" t="s">
        <v>2882</v>
      </c>
      <c r="C2323" s="3">
        <v>4369</v>
      </c>
      <c r="D2323" s="74" t="s">
        <v>1125</v>
      </c>
      <c r="E2323" s="100">
        <v>161.32</v>
      </c>
      <c r="F2323" s="100">
        <v>0</v>
      </c>
      <c r="G2323" s="100">
        <v>0</v>
      </c>
      <c r="H2323" s="100">
        <v>0</v>
      </c>
      <c r="I2323" s="100">
        <v>0</v>
      </c>
      <c r="J2323" s="130">
        <v>161.32</v>
      </c>
      <c r="K2323" s="135" t="str">
        <f>IFERROR(VLOOKUP(C2323,'CEDARS School FRPL'!$C$4:$H$20003, 6, FALSE), "No")</f>
        <v>Yes</v>
      </c>
      <c r="L2323" s="94">
        <f>IFERROR(VLOOKUP($C2323,'CEDARS School FRPL'!$C$4:$G$20003,3,FALSE),"NO Enroll Rprtd")</f>
        <v>0.68769999999999998</v>
      </c>
      <c r="N2323" s="167"/>
    </row>
    <row r="2324" spans="1:14">
      <c r="A2324" t="s">
        <v>2234</v>
      </c>
      <c r="B2324" s="79" t="s">
        <v>2883</v>
      </c>
      <c r="C2324" s="88">
        <v>3375</v>
      </c>
      <c r="D2324" s="79" t="s">
        <v>496</v>
      </c>
      <c r="E2324" s="138">
        <v>162.22</v>
      </c>
      <c r="F2324" s="138">
        <v>8.7200000000000006</v>
      </c>
      <c r="G2324" s="79">
        <v>2.71</v>
      </c>
      <c r="H2324" s="79">
        <v>0.89</v>
      </c>
      <c r="I2324" s="79">
        <v>0</v>
      </c>
      <c r="J2324" s="130">
        <v>174.54</v>
      </c>
      <c r="K2324" s="135" t="str">
        <f>IFERROR(VLOOKUP(C2324,'CEDARS School FRPL'!$C$4:$H$20003, 6, FALSE), "No")</f>
        <v>Yes</v>
      </c>
      <c r="L2324" s="94">
        <f>IFERROR(VLOOKUP($C2324,'CEDARS School FRPL'!$C$4:$G$20003,3,FALSE),"NO Enroll Rprtd")</f>
        <v>0.65329999999999999</v>
      </c>
    </row>
    <row r="2325" spans="1:14">
      <c r="A2325" t="s">
        <v>2279</v>
      </c>
      <c r="B2325" s="79" t="s">
        <v>2884</v>
      </c>
      <c r="C2325" s="88">
        <v>2605</v>
      </c>
      <c r="D2325" s="79" t="s">
        <v>1079</v>
      </c>
      <c r="E2325" s="138">
        <v>90.66</v>
      </c>
      <c r="F2325" s="138">
        <v>0</v>
      </c>
      <c r="G2325" s="79">
        <v>0</v>
      </c>
      <c r="H2325" s="79">
        <v>0</v>
      </c>
      <c r="I2325" s="79">
        <v>0</v>
      </c>
      <c r="J2325" s="130">
        <v>90.66</v>
      </c>
      <c r="K2325" s="135" t="str">
        <f>IFERROR(VLOOKUP(C2325,'CEDARS School FRPL'!$C$4:$H$20003, 6, FALSE), "No")</f>
        <v>Yes</v>
      </c>
      <c r="L2325" s="94">
        <f>IFERROR(VLOOKUP($C2325,'CEDARS School FRPL'!$C$4:$G$20003,3,FALSE),"NO Enroll Rprtd")</f>
        <v>0.85170000000000001</v>
      </c>
    </row>
    <row r="2326" spans="1:14">
      <c r="A2326" t="s">
        <v>2196</v>
      </c>
      <c r="B2326" s="79" t="s">
        <v>2885</v>
      </c>
      <c r="C2326" s="88">
        <v>1795</v>
      </c>
      <c r="D2326" s="79" t="s">
        <v>314</v>
      </c>
      <c r="E2326" s="138">
        <v>88.53</v>
      </c>
      <c r="F2326" s="138">
        <v>0</v>
      </c>
      <c r="G2326" s="79">
        <v>0.18</v>
      </c>
      <c r="H2326" s="79">
        <v>0</v>
      </c>
      <c r="I2326" s="79">
        <v>0</v>
      </c>
      <c r="J2326" s="130">
        <v>88.710000000000008</v>
      </c>
      <c r="K2326" s="135" t="str">
        <f>IFERROR(VLOOKUP(C2326,'CEDARS School FRPL'!$C$4:$H$20003, 6, FALSE), "No")</f>
        <v>No</v>
      </c>
      <c r="L2326" s="94">
        <f>IFERROR(VLOOKUP($C2326,'CEDARS School FRPL'!$C$4:$G$20003,3,FALSE),"NO Enroll Rprtd")</f>
        <v>0.46379999999999999</v>
      </c>
    </row>
    <row r="2327" spans="1:14">
      <c r="A2327" t="s">
        <v>2196</v>
      </c>
      <c r="B2327" s="79" t="s">
        <v>2885</v>
      </c>
      <c r="C2327" s="88">
        <v>3513</v>
      </c>
      <c r="D2327" s="79" t="s">
        <v>315</v>
      </c>
      <c r="E2327" s="138">
        <v>45</v>
      </c>
      <c r="F2327" s="138">
        <v>0</v>
      </c>
      <c r="G2327" s="79">
        <v>0</v>
      </c>
      <c r="H2327" s="79">
        <v>0</v>
      </c>
      <c r="I2327" s="79">
        <v>0</v>
      </c>
      <c r="J2327" s="130">
        <v>45</v>
      </c>
      <c r="K2327" s="135" t="str">
        <f>IFERROR(VLOOKUP(C2327,'CEDARS School FRPL'!$C$4:$H$20003, 6, FALSE), "No")</f>
        <v>No</v>
      </c>
      <c r="L2327" s="94">
        <f>IFERROR(VLOOKUP($C2327,'CEDARS School FRPL'!$C$4:$G$20003,3,FALSE),"NO Enroll Rprtd")</f>
        <v>0.43070000000000003</v>
      </c>
    </row>
    <row r="2328" spans="1:14">
      <c r="A2328" t="s">
        <v>2196</v>
      </c>
      <c r="B2328" s="79" t="s">
        <v>2885</v>
      </c>
      <c r="C2328" s="88">
        <v>3546</v>
      </c>
      <c r="D2328" s="79" t="s">
        <v>316</v>
      </c>
      <c r="E2328" s="138">
        <v>564.53</v>
      </c>
      <c r="F2328" s="138">
        <v>0</v>
      </c>
      <c r="G2328" s="79">
        <v>60.07</v>
      </c>
      <c r="H2328" s="79">
        <v>14.09</v>
      </c>
      <c r="I2328" s="79">
        <v>0</v>
      </c>
      <c r="J2328" s="130">
        <v>638.69000000000005</v>
      </c>
      <c r="K2328" s="135" t="str">
        <f>IFERROR(VLOOKUP(C2328,'CEDARS School FRPL'!$C$4:$H$20003, 6, FALSE), "No")</f>
        <v>No</v>
      </c>
      <c r="L2328" s="94">
        <f>IFERROR(VLOOKUP($C2328,'CEDARS School FRPL'!$C$4:$G$20003,3,FALSE),"NO Enroll Rprtd")</f>
        <v>0.43640000000000001</v>
      </c>
    </row>
    <row r="2329" spans="1:14">
      <c r="A2329" t="s">
        <v>2196</v>
      </c>
      <c r="B2329" s="79" t="s">
        <v>2885</v>
      </c>
      <c r="C2329" s="88">
        <v>5246</v>
      </c>
      <c r="D2329" s="79" t="s">
        <v>317</v>
      </c>
      <c r="E2329" s="138">
        <v>39.44</v>
      </c>
      <c r="F2329" s="138">
        <v>0</v>
      </c>
      <c r="G2329" s="79">
        <v>0</v>
      </c>
      <c r="H2329" s="79">
        <v>0</v>
      </c>
      <c r="I2329" s="79">
        <v>0</v>
      </c>
      <c r="J2329" s="130">
        <v>39.44</v>
      </c>
      <c r="K2329" s="135" t="str">
        <f>IFERROR(VLOOKUP(C2329,'CEDARS School FRPL'!$C$4:$H$20003, 6, FALSE), "No")</f>
        <v>No</v>
      </c>
      <c r="L2329" s="94">
        <f>IFERROR(VLOOKUP($C2329,'CEDARS School FRPL'!$C$4:$G$20003,3,FALSE),"NO Enroll Rprtd")</f>
        <v>0.36709999999999998</v>
      </c>
    </row>
    <row r="2330" spans="1:14">
      <c r="A2330" t="s">
        <v>2196</v>
      </c>
      <c r="B2330" s="79" t="s">
        <v>2885</v>
      </c>
      <c r="C2330" s="88">
        <v>5409</v>
      </c>
      <c r="D2330" s="79" t="s">
        <v>318</v>
      </c>
      <c r="E2330" s="138">
        <v>737.22</v>
      </c>
      <c r="F2330" s="138">
        <v>0</v>
      </c>
      <c r="G2330" s="79">
        <v>0</v>
      </c>
      <c r="H2330" s="79">
        <v>0</v>
      </c>
      <c r="I2330" s="79">
        <v>0</v>
      </c>
      <c r="J2330" s="130">
        <v>737.22</v>
      </c>
      <c r="K2330" s="135" t="str">
        <f>IFERROR(VLOOKUP(C2330,'CEDARS School FRPL'!$C$4:$H$20003, 6, FALSE), "No")</f>
        <v>No</v>
      </c>
      <c r="L2330" s="94">
        <f>IFERROR(VLOOKUP($C2330,'CEDARS School FRPL'!$C$4:$G$20003,3,FALSE),"NO Enroll Rprtd")</f>
        <v>0.47710000000000002</v>
      </c>
    </row>
    <row r="2331" spans="1:14">
      <c r="A2331" t="s">
        <v>2196</v>
      </c>
      <c r="B2331" s="79" t="s">
        <v>2885</v>
      </c>
      <c r="C2331" s="88">
        <v>5599</v>
      </c>
      <c r="D2331" s="79" t="s">
        <v>124</v>
      </c>
      <c r="E2331" s="138">
        <v>345.71</v>
      </c>
      <c r="F2331" s="138">
        <v>0</v>
      </c>
      <c r="G2331" s="79">
        <v>0</v>
      </c>
      <c r="H2331" s="79">
        <v>0</v>
      </c>
      <c r="I2331" s="79">
        <v>0</v>
      </c>
      <c r="J2331" s="130">
        <v>345.71</v>
      </c>
      <c r="K2331" s="135" t="str">
        <f>IFERROR(VLOOKUP(C2331,'CEDARS School FRPL'!$C$4:$H$20003, 6, FALSE), "No")</f>
        <v>Yes</v>
      </c>
      <c r="L2331" s="94">
        <f>IFERROR(VLOOKUP($C2331,'CEDARS School FRPL'!$C$4:$G$20003,3,FALSE),"NO Enroll Rprtd")</f>
        <v>0.51100000000000001</v>
      </c>
    </row>
    <row r="2332" spans="1:14">
      <c r="A2332" t="s">
        <v>2196</v>
      </c>
      <c r="B2332" s="79" t="s">
        <v>2885</v>
      </c>
      <c r="C2332" s="88">
        <v>5600</v>
      </c>
      <c r="D2332" s="79" t="s">
        <v>3025</v>
      </c>
      <c r="E2332" s="138">
        <v>473.51</v>
      </c>
      <c r="F2332" s="138">
        <v>0</v>
      </c>
      <c r="G2332" s="79">
        <v>0</v>
      </c>
      <c r="H2332" s="79">
        <v>0</v>
      </c>
      <c r="I2332" s="79">
        <v>0</v>
      </c>
      <c r="J2332" s="130">
        <v>473.51</v>
      </c>
      <c r="K2332" s="135" t="str">
        <f>IFERROR(VLOOKUP(C2332,'CEDARS School FRPL'!$C$4:$H$20003, 6, FALSE), "No")</f>
        <v>No</v>
      </c>
      <c r="L2332" s="94">
        <f>IFERROR(VLOOKUP($C2332,'CEDARS School FRPL'!$C$4:$G$20003,3,FALSE),"NO Enroll Rprtd")</f>
        <v>0.35120000000000001</v>
      </c>
    </row>
    <row r="2333" spans="1:14">
      <c r="A2333" t="s">
        <v>2558</v>
      </c>
      <c r="B2333" s="79" t="s">
        <v>2559</v>
      </c>
      <c r="C2333" s="88">
        <v>5550</v>
      </c>
      <c r="D2333" s="79" t="s">
        <v>3328</v>
      </c>
      <c r="E2333" s="138">
        <v>133</v>
      </c>
      <c r="F2333" s="138">
        <v>0</v>
      </c>
      <c r="G2333" s="79">
        <v>0</v>
      </c>
      <c r="H2333" s="79">
        <v>0</v>
      </c>
      <c r="I2333" s="79">
        <v>0</v>
      </c>
      <c r="J2333" s="130">
        <v>133</v>
      </c>
      <c r="K2333" s="135" t="str">
        <f>IFERROR(VLOOKUP(C2333,'CEDARS School FRPL'!$C$4:$H$20003, 6, FALSE), "No")</f>
        <v>No</v>
      </c>
      <c r="L2333" s="94">
        <f>IFERROR(VLOOKUP($C2333,'CEDARS School FRPL'!$C$4:$G$20003,3,FALSE),"NO Enroll Rprtd")</f>
        <v>0</v>
      </c>
    </row>
    <row r="2334" spans="1:14">
      <c r="A2334" t="s">
        <v>2446</v>
      </c>
      <c r="B2334" s="79" t="s">
        <v>2886</v>
      </c>
      <c r="C2334" s="88">
        <v>2116</v>
      </c>
      <c r="D2334" s="79" t="s">
        <v>2073</v>
      </c>
      <c r="E2334" s="138">
        <v>2158.65</v>
      </c>
      <c r="F2334" s="138">
        <v>0</v>
      </c>
      <c r="G2334" s="79">
        <v>97.75</v>
      </c>
      <c r="H2334" s="79">
        <v>0</v>
      </c>
      <c r="I2334" s="79">
        <v>0</v>
      </c>
      <c r="J2334" s="130">
        <v>2256.4</v>
      </c>
      <c r="K2334" s="135" t="str">
        <f>IFERROR(VLOOKUP(C2334,'CEDARS School FRPL'!$C$4:$H$20003, 6, FALSE), "No")</f>
        <v>Yes</v>
      </c>
      <c r="L2334" s="94">
        <f>IFERROR(VLOOKUP($C2334,'CEDARS School FRPL'!$C$4:$G$20003,3,FALSE),"NO Enroll Rprtd")</f>
        <v>0.8306</v>
      </c>
    </row>
    <row r="2335" spans="1:14">
      <c r="A2335" t="s">
        <v>2446</v>
      </c>
      <c r="B2335" s="79" t="s">
        <v>2886</v>
      </c>
      <c r="C2335" s="88">
        <v>2176</v>
      </c>
      <c r="D2335" s="79" t="s">
        <v>1514</v>
      </c>
      <c r="E2335" s="138">
        <v>499.56</v>
      </c>
      <c r="F2335" s="138">
        <v>0</v>
      </c>
      <c r="G2335" s="79">
        <v>0</v>
      </c>
      <c r="H2335" s="79">
        <v>0</v>
      </c>
      <c r="I2335" s="79">
        <v>0</v>
      </c>
      <c r="J2335" s="130">
        <v>499.56</v>
      </c>
      <c r="K2335" s="135" t="str">
        <f>IFERROR(VLOOKUP(C2335,'CEDARS School FRPL'!$C$4:$H$20003, 6, FALSE), "No")</f>
        <v>Yes</v>
      </c>
      <c r="L2335" s="94">
        <f>IFERROR(VLOOKUP($C2335,'CEDARS School FRPL'!$C$4:$G$20003,3,FALSE),"NO Enroll Rprtd")</f>
        <v>0.91969999999999996</v>
      </c>
    </row>
    <row r="2336" spans="1:14">
      <c r="A2336" t="s">
        <v>2446</v>
      </c>
      <c r="B2336" s="79" t="s">
        <v>2886</v>
      </c>
      <c r="C2336" s="88">
        <v>2177</v>
      </c>
      <c r="D2336" s="79" t="s">
        <v>2074</v>
      </c>
      <c r="E2336" s="138">
        <v>398.97</v>
      </c>
      <c r="F2336" s="138">
        <v>0</v>
      </c>
      <c r="G2336" s="79">
        <v>0</v>
      </c>
      <c r="H2336" s="79">
        <v>0</v>
      </c>
      <c r="I2336" s="79">
        <v>0</v>
      </c>
      <c r="J2336" s="130">
        <v>398.97</v>
      </c>
      <c r="K2336" s="135" t="str">
        <f>IFERROR(VLOOKUP(C2336,'CEDARS School FRPL'!$C$4:$H$20003, 6, FALSE), "No")</f>
        <v>Yes</v>
      </c>
      <c r="L2336" s="94">
        <f>IFERROR(VLOOKUP($C2336,'CEDARS School FRPL'!$C$4:$G$20003,3,FALSE),"NO Enroll Rprtd")</f>
        <v>0.89290000000000003</v>
      </c>
    </row>
    <row r="2337" spans="1:12">
      <c r="A2337" t="s">
        <v>2446</v>
      </c>
      <c r="B2337" s="79" t="s">
        <v>2886</v>
      </c>
      <c r="C2337" s="88">
        <v>2314</v>
      </c>
      <c r="D2337" s="79" t="s">
        <v>618</v>
      </c>
      <c r="E2337" s="138">
        <v>736.37</v>
      </c>
      <c r="F2337" s="138">
        <v>0</v>
      </c>
      <c r="G2337" s="79">
        <v>0</v>
      </c>
      <c r="H2337" s="79">
        <v>0</v>
      </c>
      <c r="I2337" s="79">
        <v>0</v>
      </c>
      <c r="J2337" s="130">
        <v>736.37</v>
      </c>
      <c r="K2337" s="135" t="str">
        <f>IFERROR(VLOOKUP(C2337,'CEDARS School FRPL'!$C$4:$H$20003, 6, FALSE), "No")</f>
        <v>Yes</v>
      </c>
      <c r="L2337" s="94">
        <f>IFERROR(VLOOKUP($C2337,'CEDARS School FRPL'!$C$4:$G$20003,3,FALSE),"NO Enroll Rprtd")</f>
        <v>0.95389999999999997</v>
      </c>
    </row>
    <row r="2338" spans="1:12">
      <c r="A2338" t="s">
        <v>2446</v>
      </c>
      <c r="B2338" s="79" t="s">
        <v>2886</v>
      </c>
      <c r="C2338" s="88">
        <v>2410</v>
      </c>
      <c r="D2338" s="79" t="s">
        <v>2075</v>
      </c>
      <c r="E2338" s="138">
        <v>838.48</v>
      </c>
      <c r="F2338" s="138">
        <v>0</v>
      </c>
      <c r="G2338" s="79">
        <v>0</v>
      </c>
      <c r="H2338" s="79">
        <v>0</v>
      </c>
      <c r="I2338" s="79">
        <v>0</v>
      </c>
      <c r="J2338" s="130">
        <v>838.48</v>
      </c>
      <c r="K2338" s="135" t="str">
        <f>IFERROR(VLOOKUP(C2338,'CEDARS School FRPL'!$C$4:$H$20003, 6, FALSE), "No")</f>
        <v>Yes</v>
      </c>
      <c r="L2338" s="94">
        <f>IFERROR(VLOOKUP($C2338,'CEDARS School FRPL'!$C$4:$G$20003,3,FALSE),"NO Enroll Rprtd")</f>
        <v>0.82579999999999998</v>
      </c>
    </row>
    <row r="2339" spans="1:12">
      <c r="A2339" t="s">
        <v>2446</v>
      </c>
      <c r="B2339" s="79" t="s">
        <v>2886</v>
      </c>
      <c r="C2339" s="88">
        <v>2433</v>
      </c>
      <c r="D2339" s="79" t="s">
        <v>1709</v>
      </c>
      <c r="E2339" s="138">
        <v>533.11</v>
      </c>
      <c r="F2339" s="138">
        <v>0</v>
      </c>
      <c r="G2339" s="79">
        <v>0</v>
      </c>
      <c r="H2339" s="79">
        <v>0</v>
      </c>
      <c r="I2339" s="79">
        <v>0</v>
      </c>
      <c r="J2339" s="130">
        <v>533.11</v>
      </c>
      <c r="K2339" s="135" t="str">
        <f>IFERROR(VLOOKUP(C2339,'CEDARS School FRPL'!$C$4:$H$20003, 6, FALSE), "No")</f>
        <v>Yes</v>
      </c>
      <c r="L2339" s="94">
        <f>IFERROR(VLOOKUP($C2339,'CEDARS School FRPL'!$C$4:$G$20003,3,FALSE),"NO Enroll Rprtd")</f>
        <v>0.88590000000000002</v>
      </c>
    </row>
    <row r="2340" spans="1:12">
      <c r="A2340" t="s">
        <v>2446</v>
      </c>
      <c r="B2340" s="79" t="s">
        <v>2886</v>
      </c>
      <c r="C2340" s="88">
        <v>2529</v>
      </c>
      <c r="D2340" s="79" t="s">
        <v>142</v>
      </c>
      <c r="E2340" s="138">
        <v>453.11</v>
      </c>
      <c r="F2340" s="138">
        <v>0</v>
      </c>
      <c r="G2340" s="79">
        <v>0</v>
      </c>
      <c r="H2340" s="79">
        <v>0</v>
      </c>
      <c r="I2340" s="79">
        <v>0</v>
      </c>
      <c r="J2340" s="130">
        <v>453.11</v>
      </c>
      <c r="K2340" s="135" t="str">
        <f>IFERROR(VLOOKUP(C2340,'CEDARS School FRPL'!$C$4:$H$20003, 6, FALSE), "No")</f>
        <v>Yes</v>
      </c>
      <c r="L2340" s="94">
        <f>IFERROR(VLOOKUP($C2340,'CEDARS School FRPL'!$C$4:$G$20003,3,FALSE),"NO Enroll Rprtd")</f>
        <v>0.88590000000000002</v>
      </c>
    </row>
    <row r="2341" spans="1:12">
      <c r="A2341" t="s">
        <v>2446</v>
      </c>
      <c r="B2341" s="79" t="s">
        <v>2886</v>
      </c>
      <c r="C2341" s="88">
        <v>2592</v>
      </c>
      <c r="D2341" s="79" t="s">
        <v>556</v>
      </c>
      <c r="E2341" s="138">
        <v>644.44000000000005</v>
      </c>
      <c r="F2341" s="138">
        <v>0</v>
      </c>
      <c r="G2341" s="79">
        <v>0</v>
      </c>
      <c r="H2341" s="79">
        <v>0</v>
      </c>
      <c r="I2341" s="79">
        <v>0</v>
      </c>
      <c r="J2341" s="130">
        <v>644.44000000000005</v>
      </c>
      <c r="K2341" s="135" t="str">
        <f>IFERROR(VLOOKUP(C2341,'CEDARS School FRPL'!$C$4:$H$20003, 6, FALSE), "No")</f>
        <v>Yes</v>
      </c>
      <c r="L2341" s="94">
        <f>IFERROR(VLOOKUP($C2341,'CEDARS School FRPL'!$C$4:$G$20003,3,FALSE),"NO Enroll Rprtd")</f>
        <v>0.93200000000000005</v>
      </c>
    </row>
    <row r="2342" spans="1:12">
      <c r="A2342" t="s">
        <v>2446</v>
      </c>
      <c r="B2342" s="79" t="s">
        <v>2886</v>
      </c>
      <c r="C2342" s="88">
        <v>2715</v>
      </c>
      <c r="D2342" s="79" t="s">
        <v>2076</v>
      </c>
      <c r="E2342" s="138">
        <v>594</v>
      </c>
      <c r="F2342" s="138">
        <v>0</v>
      </c>
      <c r="G2342" s="79">
        <v>0</v>
      </c>
      <c r="H2342" s="79">
        <v>0</v>
      </c>
      <c r="I2342" s="79">
        <v>0</v>
      </c>
      <c r="J2342" s="130">
        <v>594</v>
      </c>
      <c r="K2342" s="135" t="str">
        <f>IFERROR(VLOOKUP(C2342,'CEDARS School FRPL'!$C$4:$H$20003, 6, FALSE), "No")</f>
        <v>Yes</v>
      </c>
      <c r="L2342" s="94">
        <f>IFERROR(VLOOKUP($C2342,'CEDARS School FRPL'!$C$4:$G$20003,3,FALSE),"NO Enroll Rprtd")</f>
        <v>0.91080000000000005</v>
      </c>
    </row>
    <row r="2343" spans="1:12">
      <c r="A2343" t="s">
        <v>2446</v>
      </c>
      <c r="B2343" s="79" t="s">
        <v>2886</v>
      </c>
      <c r="C2343" s="88">
        <v>2818</v>
      </c>
      <c r="D2343" s="79" t="s">
        <v>2077</v>
      </c>
      <c r="E2343" s="138">
        <v>414.12</v>
      </c>
      <c r="F2343" s="138">
        <v>0</v>
      </c>
      <c r="G2343" s="79">
        <v>0</v>
      </c>
      <c r="H2343" s="79">
        <v>0</v>
      </c>
      <c r="I2343" s="79">
        <v>0</v>
      </c>
      <c r="J2343" s="130">
        <v>414.12</v>
      </c>
      <c r="K2343" s="135" t="str">
        <f>IFERROR(VLOOKUP(C2343,'CEDARS School FRPL'!$C$4:$H$20003, 6, FALSE), "No")</f>
        <v>Yes</v>
      </c>
      <c r="L2343" s="94">
        <f>IFERROR(VLOOKUP($C2343,'CEDARS School FRPL'!$C$4:$G$20003,3,FALSE),"NO Enroll Rprtd")</f>
        <v>0.72509999999999997</v>
      </c>
    </row>
    <row r="2344" spans="1:12">
      <c r="A2344" t="s">
        <v>2446</v>
      </c>
      <c r="B2344" s="79" t="s">
        <v>2886</v>
      </c>
      <c r="C2344" s="88">
        <v>2819</v>
      </c>
      <c r="D2344" s="79" t="s">
        <v>2078</v>
      </c>
      <c r="E2344" s="138">
        <v>342.14</v>
      </c>
      <c r="F2344" s="138">
        <v>0</v>
      </c>
      <c r="G2344" s="79">
        <v>0</v>
      </c>
      <c r="H2344" s="79">
        <v>0</v>
      </c>
      <c r="I2344" s="79">
        <v>0</v>
      </c>
      <c r="J2344" s="130">
        <v>342.14</v>
      </c>
      <c r="K2344" s="135" t="str">
        <f>IFERROR(VLOOKUP(C2344,'CEDARS School FRPL'!$C$4:$H$20003, 6, FALSE), "No")</f>
        <v>Yes</v>
      </c>
      <c r="L2344" s="94">
        <f>IFERROR(VLOOKUP($C2344,'CEDARS School FRPL'!$C$4:$G$20003,3,FALSE),"NO Enroll Rprtd")</f>
        <v>0.66559999999999997</v>
      </c>
    </row>
    <row r="2345" spans="1:12">
      <c r="A2345" t="s">
        <v>2446</v>
      </c>
      <c r="B2345" s="79" t="s">
        <v>2886</v>
      </c>
      <c r="C2345" s="88">
        <v>2899</v>
      </c>
      <c r="D2345" s="79" t="s">
        <v>2079</v>
      </c>
      <c r="E2345" s="138">
        <v>557.67999999999995</v>
      </c>
      <c r="F2345" s="138">
        <v>0</v>
      </c>
      <c r="G2345" s="79">
        <v>0</v>
      </c>
      <c r="H2345" s="79">
        <v>0</v>
      </c>
      <c r="I2345" s="79">
        <v>0</v>
      </c>
      <c r="J2345" s="130">
        <v>557.67999999999995</v>
      </c>
      <c r="K2345" s="135" t="str">
        <f>IFERROR(VLOOKUP(C2345,'CEDARS School FRPL'!$C$4:$H$20003, 6, FALSE), "No")</f>
        <v>Yes</v>
      </c>
      <c r="L2345" s="94">
        <f>IFERROR(VLOOKUP($C2345,'CEDARS School FRPL'!$C$4:$G$20003,3,FALSE),"NO Enroll Rprtd")</f>
        <v>0.81440000000000001</v>
      </c>
    </row>
    <row r="2346" spans="1:12">
      <c r="A2346" t="s">
        <v>2446</v>
      </c>
      <c r="B2346" s="79" t="s">
        <v>2886</v>
      </c>
      <c r="C2346" s="88">
        <v>3023</v>
      </c>
      <c r="D2346" s="79" t="s">
        <v>3329</v>
      </c>
      <c r="E2346" s="138">
        <v>186.58</v>
      </c>
      <c r="F2346" s="138">
        <v>0</v>
      </c>
      <c r="G2346" s="79">
        <v>0</v>
      </c>
      <c r="H2346" s="79">
        <v>0</v>
      </c>
      <c r="I2346" s="79">
        <v>0</v>
      </c>
      <c r="J2346" s="130">
        <v>186.58</v>
      </c>
      <c r="K2346" s="135" t="str">
        <f>IFERROR(VLOOKUP(C2346,'CEDARS School FRPL'!$C$4:$H$20003, 6, FALSE), "No")</f>
        <v>Yes</v>
      </c>
      <c r="L2346" s="94">
        <f>IFERROR(VLOOKUP($C2346,'CEDARS School FRPL'!$C$4:$G$20003,3,FALSE),"NO Enroll Rprtd")</f>
        <v>0.86150000000000004</v>
      </c>
    </row>
    <row r="2347" spans="1:12">
      <c r="A2347" t="s">
        <v>2446</v>
      </c>
      <c r="B2347" s="79" t="s">
        <v>2886</v>
      </c>
      <c r="C2347" s="88">
        <v>3138</v>
      </c>
      <c r="D2347" s="79" t="s">
        <v>2080</v>
      </c>
      <c r="E2347" s="138">
        <v>517.66999999999996</v>
      </c>
      <c r="F2347" s="138">
        <v>0</v>
      </c>
      <c r="G2347" s="79">
        <v>0</v>
      </c>
      <c r="H2347" s="79">
        <v>0</v>
      </c>
      <c r="I2347" s="79">
        <v>0</v>
      </c>
      <c r="J2347" s="130">
        <v>517.66999999999996</v>
      </c>
      <c r="K2347" s="135" t="str">
        <f>IFERROR(VLOOKUP(C2347,'CEDARS School FRPL'!$C$4:$H$20003, 6, FALSE), "No")</f>
        <v>Yes</v>
      </c>
      <c r="L2347" s="94">
        <f>IFERROR(VLOOKUP($C2347,'CEDARS School FRPL'!$C$4:$G$20003,3,FALSE),"NO Enroll Rprtd")</f>
        <v>0.94469999999999998</v>
      </c>
    </row>
    <row r="2348" spans="1:12">
      <c r="A2348" t="s">
        <v>2446</v>
      </c>
      <c r="B2348" s="79" t="s">
        <v>2886</v>
      </c>
      <c r="C2348" s="88">
        <v>3206</v>
      </c>
      <c r="D2348" s="79" t="s">
        <v>2081</v>
      </c>
      <c r="E2348" s="138">
        <v>1993.33</v>
      </c>
      <c r="F2348" s="138">
        <v>0</v>
      </c>
      <c r="G2348" s="79">
        <v>96.94</v>
      </c>
      <c r="H2348" s="79">
        <v>0</v>
      </c>
      <c r="I2348" s="79">
        <v>0</v>
      </c>
      <c r="J2348" s="130">
        <v>2090.27</v>
      </c>
      <c r="K2348" s="135" t="str">
        <f>IFERROR(VLOOKUP(C2348,'CEDARS School FRPL'!$C$4:$H$20003, 6, FALSE), "No")</f>
        <v>Yes</v>
      </c>
      <c r="L2348" s="94">
        <f>IFERROR(VLOOKUP($C2348,'CEDARS School FRPL'!$C$4:$G$20003,3,FALSE),"NO Enroll Rprtd")</f>
        <v>0.77800000000000002</v>
      </c>
    </row>
    <row r="2349" spans="1:12">
      <c r="A2349" t="s">
        <v>2446</v>
      </c>
      <c r="B2349" s="79" t="s">
        <v>2886</v>
      </c>
      <c r="C2349" s="88">
        <v>3264</v>
      </c>
      <c r="D2349" s="79" t="s">
        <v>2082</v>
      </c>
      <c r="E2349" s="138">
        <v>476.84</v>
      </c>
      <c r="F2349" s="138">
        <v>0</v>
      </c>
      <c r="G2349" s="79">
        <v>0</v>
      </c>
      <c r="H2349" s="79">
        <v>0</v>
      </c>
      <c r="I2349" s="79">
        <v>0</v>
      </c>
      <c r="J2349" s="130">
        <v>476.84</v>
      </c>
      <c r="K2349" s="135" t="str">
        <f>IFERROR(VLOOKUP(C2349,'CEDARS School FRPL'!$C$4:$H$20003, 6, FALSE), "No")</f>
        <v>Yes</v>
      </c>
      <c r="L2349" s="94">
        <f>IFERROR(VLOOKUP($C2349,'CEDARS School FRPL'!$C$4:$G$20003,3,FALSE),"NO Enroll Rprtd")</f>
        <v>0.82250000000000001</v>
      </c>
    </row>
    <row r="2350" spans="1:12">
      <c r="A2350" t="s">
        <v>2446</v>
      </c>
      <c r="B2350" s="79" t="s">
        <v>2886</v>
      </c>
      <c r="C2350" s="88">
        <v>3312</v>
      </c>
      <c r="D2350" s="79" t="s">
        <v>2083</v>
      </c>
      <c r="E2350" s="138">
        <v>429.78</v>
      </c>
      <c r="F2350" s="138">
        <v>0</v>
      </c>
      <c r="G2350" s="79">
        <v>0</v>
      </c>
      <c r="H2350" s="79">
        <v>0</v>
      </c>
      <c r="I2350" s="79">
        <v>0</v>
      </c>
      <c r="J2350" s="130">
        <v>429.78</v>
      </c>
      <c r="K2350" s="135" t="str">
        <f>IFERROR(VLOOKUP(C2350,'CEDARS School FRPL'!$C$4:$H$20003, 6, FALSE), "No")</f>
        <v>Yes</v>
      </c>
      <c r="L2350" s="94">
        <f>IFERROR(VLOOKUP($C2350,'CEDARS School FRPL'!$C$4:$G$20003,3,FALSE),"NO Enroll Rprtd")</f>
        <v>0.7268</v>
      </c>
    </row>
    <row r="2351" spans="1:12">
      <c r="A2351" t="s">
        <v>2446</v>
      </c>
      <c r="B2351" s="79" t="s">
        <v>2886</v>
      </c>
      <c r="C2351" s="88">
        <v>3368</v>
      </c>
      <c r="D2351" s="79" t="s">
        <v>2084</v>
      </c>
      <c r="E2351" s="138">
        <v>841.54</v>
      </c>
      <c r="F2351" s="138">
        <v>0</v>
      </c>
      <c r="G2351" s="79">
        <v>0</v>
      </c>
      <c r="H2351" s="79">
        <v>0</v>
      </c>
      <c r="I2351" s="79">
        <v>0</v>
      </c>
      <c r="J2351" s="130">
        <v>841.54</v>
      </c>
      <c r="K2351" s="135" t="str">
        <f>IFERROR(VLOOKUP(C2351,'CEDARS School FRPL'!$C$4:$H$20003, 6, FALSE), "No")</f>
        <v>Yes</v>
      </c>
      <c r="L2351" s="94">
        <f>IFERROR(VLOOKUP($C2351,'CEDARS School FRPL'!$C$4:$G$20003,3,FALSE),"NO Enroll Rprtd")</f>
        <v>0.72740000000000005</v>
      </c>
    </row>
    <row r="2352" spans="1:12">
      <c r="A2352" t="s">
        <v>2446</v>
      </c>
      <c r="B2352" s="79" t="s">
        <v>2886</v>
      </c>
      <c r="C2352" s="88">
        <v>3615</v>
      </c>
      <c r="D2352" s="79" t="s">
        <v>2085</v>
      </c>
      <c r="E2352" s="138">
        <v>816.11</v>
      </c>
      <c r="F2352" s="138">
        <v>0</v>
      </c>
      <c r="G2352" s="79">
        <v>0</v>
      </c>
      <c r="H2352" s="79">
        <v>0</v>
      </c>
      <c r="I2352" s="79">
        <v>0</v>
      </c>
      <c r="J2352" s="130">
        <v>816.11</v>
      </c>
      <c r="K2352" s="135" t="str">
        <f>IFERROR(VLOOKUP(C2352,'CEDARS School FRPL'!$C$4:$H$20003, 6, FALSE), "No")</f>
        <v>Yes</v>
      </c>
      <c r="L2352" s="94">
        <f>IFERROR(VLOOKUP($C2352,'CEDARS School FRPL'!$C$4:$G$20003,3,FALSE),"NO Enroll Rprtd")</f>
        <v>0.89259999999999995</v>
      </c>
    </row>
    <row r="2353" spans="1:12">
      <c r="A2353" t="s">
        <v>2446</v>
      </c>
      <c r="B2353" s="79" t="s">
        <v>2886</v>
      </c>
      <c r="C2353" s="88">
        <v>3817</v>
      </c>
      <c r="D2353" s="79" t="s">
        <v>2086</v>
      </c>
      <c r="E2353" s="138">
        <v>488.89</v>
      </c>
      <c r="F2353" s="138">
        <v>0</v>
      </c>
      <c r="G2353" s="79">
        <v>0</v>
      </c>
      <c r="H2353" s="79">
        <v>0</v>
      </c>
      <c r="I2353" s="79">
        <v>0</v>
      </c>
      <c r="J2353" s="130">
        <v>488.89</v>
      </c>
      <c r="K2353" s="135" t="str">
        <f>IFERROR(VLOOKUP(C2353,'CEDARS School FRPL'!$C$4:$H$20003, 6, FALSE), "No")</f>
        <v>Yes</v>
      </c>
      <c r="L2353" s="94">
        <f>IFERROR(VLOOKUP($C2353,'CEDARS School FRPL'!$C$4:$G$20003,3,FALSE),"NO Enroll Rprtd")</f>
        <v>0.93230000000000002</v>
      </c>
    </row>
    <row r="2354" spans="1:12">
      <c r="A2354" t="s">
        <v>2446</v>
      </c>
      <c r="B2354" s="79" t="s">
        <v>2886</v>
      </c>
      <c r="C2354" s="88">
        <v>4020</v>
      </c>
      <c r="D2354" s="79" t="s">
        <v>3160</v>
      </c>
      <c r="E2354" s="138">
        <v>491.2</v>
      </c>
      <c r="F2354" s="138">
        <v>0</v>
      </c>
      <c r="G2354" s="79">
        <v>0</v>
      </c>
      <c r="H2354" s="79">
        <v>0</v>
      </c>
      <c r="I2354" s="79">
        <v>0</v>
      </c>
      <c r="J2354" s="130">
        <v>491.2</v>
      </c>
      <c r="K2354" s="135" t="str">
        <f>IFERROR(VLOOKUP(C2354,'CEDARS School FRPL'!$C$4:$H$20003, 6, FALSE), "No")</f>
        <v>No</v>
      </c>
      <c r="L2354" s="94">
        <f>IFERROR(VLOOKUP($C2354,'CEDARS School FRPL'!$C$4:$G$20003,3,FALSE),"NO Enroll Rprtd")</f>
        <v>0</v>
      </c>
    </row>
    <row r="2355" spans="1:12">
      <c r="A2355" t="s">
        <v>2446</v>
      </c>
      <c r="B2355" s="79" t="s">
        <v>2886</v>
      </c>
      <c r="C2355" s="88">
        <v>4093</v>
      </c>
      <c r="D2355" s="79" t="s">
        <v>2087</v>
      </c>
      <c r="E2355" s="138">
        <v>184.6</v>
      </c>
      <c r="F2355" s="138">
        <v>0</v>
      </c>
      <c r="G2355" s="79">
        <v>0</v>
      </c>
      <c r="H2355" s="79">
        <v>0</v>
      </c>
      <c r="I2355" s="79">
        <v>0</v>
      </c>
      <c r="J2355" s="130">
        <v>184.6</v>
      </c>
      <c r="K2355" s="135" t="str">
        <f>IFERROR(VLOOKUP(C2355,'CEDARS School FRPL'!$C$4:$H$20003, 6, FALSE), "No")</f>
        <v>Yes</v>
      </c>
      <c r="L2355" s="94">
        <f>IFERROR(VLOOKUP($C2355,'CEDARS School FRPL'!$C$4:$G$20003,3,FALSE),"NO Enroll Rprtd")</f>
        <v>0.92479999999999996</v>
      </c>
    </row>
    <row r="2356" spans="1:12">
      <c r="A2356" t="s">
        <v>2446</v>
      </c>
      <c r="B2356" s="79" t="s">
        <v>2886</v>
      </c>
      <c r="C2356" s="88">
        <v>5153</v>
      </c>
      <c r="D2356" s="79" t="s">
        <v>2088</v>
      </c>
      <c r="E2356" s="138">
        <v>356.58</v>
      </c>
      <c r="F2356" s="138">
        <v>0</v>
      </c>
      <c r="G2356" s="79">
        <v>4.4399999999999995</v>
      </c>
      <c r="H2356" s="79">
        <v>0</v>
      </c>
      <c r="I2356" s="79">
        <v>0</v>
      </c>
      <c r="J2356" s="130">
        <v>361.02</v>
      </c>
      <c r="K2356" s="135" t="str">
        <f>IFERROR(VLOOKUP(C2356,'CEDARS School FRPL'!$C$4:$H$20003, 6, FALSE), "No")</f>
        <v>Yes</v>
      </c>
      <c r="L2356" s="94">
        <f>IFERROR(VLOOKUP($C2356,'CEDARS School FRPL'!$C$4:$G$20003,3,FALSE),"NO Enroll Rprtd")</f>
        <v>0.82569999999999999</v>
      </c>
    </row>
    <row r="2357" spans="1:12">
      <c r="A2357" t="s">
        <v>2446</v>
      </c>
      <c r="B2357" s="79" t="s">
        <v>2886</v>
      </c>
      <c r="C2357" s="88">
        <v>5224</v>
      </c>
      <c r="D2357" s="79" t="s">
        <v>2089</v>
      </c>
      <c r="E2357" s="138">
        <v>26.6</v>
      </c>
      <c r="F2357" s="138">
        <v>0</v>
      </c>
      <c r="G2357" s="79">
        <v>0</v>
      </c>
      <c r="H2357" s="79">
        <v>0</v>
      </c>
      <c r="I2357" s="79">
        <v>0</v>
      </c>
      <c r="J2357" s="130">
        <v>26.6</v>
      </c>
      <c r="K2357" s="135" t="str">
        <f>IFERROR(VLOOKUP(C2357,'CEDARS School FRPL'!$C$4:$H$20003, 6, FALSE), "No")</f>
        <v>Yes</v>
      </c>
      <c r="L2357" s="94">
        <f>IFERROR(VLOOKUP($C2357,'CEDARS School FRPL'!$C$4:$G$20003,3,FALSE),"NO Enroll Rprtd")</f>
        <v>0.58899999999999997</v>
      </c>
    </row>
    <row r="2358" spans="1:12">
      <c r="A2358" t="s">
        <v>2446</v>
      </c>
      <c r="B2358" s="79" t="s">
        <v>2886</v>
      </c>
      <c r="C2358" s="88">
        <v>5355</v>
      </c>
      <c r="D2358" s="79" t="s">
        <v>2090</v>
      </c>
      <c r="E2358" s="138">
        <v>0</v>
      </c>
      <c r="F2358" s="138">
        <v>0</v>
      </c>
      <c r="G2358" s="79">
        <v>0</v>
      </c>
      <c r="H2358" s="79">
        <v>127.98</v>
      </c>
      <c r="I2358" s="79">
        <v>0</v>
      </c>
      <c r="J2358" s="130">
        <v>127.98</v>
      </c>
      <c r="K2358" s="135" t="str">
        <f>IFERROR(VLOOKUP(C2358,'CEDARS School FRPL'!$C$4:$H$20003, 6, FALSE), "No")</f>
        <v>Yes</v>
      </c>
      <c r="L2358" s="94">
        <f>IFERROR(VLOOKUP($C2358,'CEDARS School FRPL'!$C$4:$G$20003,3,FALSE),"NO Enroll Rprtd")</f>
        <v>0.86339999999999995</v>
      </c>
    </row>
    <row r="2359" spans="1:12">
      <c r="A2359" t="s">
        <v>2407</v>
      </c>
      <c r="B2359" s="79" t="s">
        <v>2887</v>
      </c>
      <c r="C2359" s="88">
        <v>1627</v>
      </c>
      <c r="D2359" s="79" t="s">
        <v>1871</v>
      </c>
      <c r="E2359" s="138">
        <v>127.93</v>
      </c>
      <c r="F2359" s="138">
        <v>0</v>
      </c>
      <c r="G2359" s="79">
        <v>0.64</v>
      </c>
      <c r="H2359" s="79">
        <v>21.78</v>
      </c>
      <c r="I2359" s="79">
        <v>0</v>
      </c>
      <c r="J2359" s="130">
        <v>150.35</v>
      </c>
      <c r="K2359" s="135" t="str">
        <f>IFERROR(VLOOKUP(C2359,'CEDARS School FRPL'!$C$4:$H$20003, 6, FALSE), "No")</f>
        <v>Yes</v>
      </c>
      <c r="L2359" s="94">
        <f>IFERROR(VLOOKUP($C2359,'CEDARS School FRPL'!$C$4:$G$20003,3,FALSE),"NO Enroll Rprtd")</f>
        <v>0.55879999999999996</v>
      </c>
    </row>
    <row r="2360" spans="1:12">
      <c r="A2360" t="s">
        <v>2407</v>
      </c>
      <c r="B2360" s="79" t="s">
        <v>2887</v>
      </c>
      <c r="C2360" s="88">
        <v>2260</v>
      </c>
      <c r="D2360" s="79" t="s">
        <v>1872</v>
      </c>
      <c r="E2360" s="138">
        <v>401.38</v>
      </c>
      <c r="F2360" s="138">
        <v>0</v>
      </c>
      <c r="G2360" s="79">
        <v>0</v>
      </c>
      <c r="H2360" s="79">
        <v>0</v>
      </c>
      <c r="I2360" s="79">
        <v>0</v>
      </c>
      <c r="J2360" s="130">
        <v>401.38</v>
      </c>
      <c r="K2360" s="135" t="str">
        <f>IFERROR(VLOOKUP(C2360,'CEDARS School FRPL'!$C$4:$H$20003, 6, FALSE), "No")</f>
        <v>No</v>
      </c>
      <c r="L2360" s="94">
        <f>IFERROR(VLOOKUP($C2360,'CEDARS School FRPL'!$C$4:$G$20003,3,FALSE),"NO Enroll Rprtd")</f>
        <v>0.47610000000000002</v>
      </c>
    </row>
    <row r="2361" spans="1:12">
      <c r="A2361" t="s">
        <v>2407</v>
      </c>
      <c r="B2361" s="79" t="s">
        <v>2887</v>
      </c>
      <c r="C2361" s="88">
        <v>2481</v>
      </c>
      <c r="D2361" s="79" t="s">
        <v>1873</v>
      </c>
      <c r="E2361" s="138">
        <v>645.85</v>
      </c>
      <c r="F2361" s="138">
        <v>0</v>
      </c>
      <c r="G2361" s="79">
        <v>0</v>
      </c>
      <c r="H2361" s="79">
        <v>0</v>
      </c>
      <c r="I2361" s="79">
        <v>0</v>
      </c>
      <c r="J2361" s="130">
        <v>645.85</v>
      </c>
      <c r="K2361" s="135" t="str">
        <f>IFERROR(VLOOKUP(C2361,'CEDARS School FRPL'!$C$4:$H$20003, 6, FALSE), "No")</f>
        <v>No</v>
      </c>
      <c r="L2361" s="94">
        <f>IFERROR(VLOOKUP($C2361,'CEDARS School FRPL'!$C$4:$G$20003,3,FALSE),"NO Enroll Rprtd")</f>
        <v>0.49120000000000003</v>
      </c>
    </row>
    <row r="2362" spans="1:12">
      <c r="A2362" t="s">
        <v>2407</v>
      </c>
      <c r="B2362" s="79" t="s">
        <v>2887</v>
      </c>
      <c r="C2362" s="88">
        <v>2633</v>
      </c>
      <c r="D2362" s="79" t="s">
        <v>1874</v>
      </c>
      <c r="E2362" s="138">
        <v>1505.27</v>
      </c>
      <c r="F2362" s="138">
        <v>0</v>
      </c>
      <c r="G2362" s="79">
        <v>120.27</v>
      </c>
      <c r="H2362" s="79">
        <v>3.33</v>
      </c>
      <c r="I2362" s="79">
        <v>0</v>
      </c>
      <c r="J2362" s="130">
        <v>1628.87</v>
      </c>
      <c r="K2362" s="135" t="str">
        <f>IFERROR(VLOOKUP(C2362,'CEDARS School FRPL'!$C$4:$H$20003, 6, FALSE), "No")</f>
        <v>No</v>
      </c>
      <c r="L2362" s="94">
        <f>IFERROR(VLOOKUP($C2362,'CEDARS School FRPL'!$C$4:$G$20003,3,FALSE),"NO Enroll Rprtd")</f>
        <v>0.40949999999999998</v>
      </c>
    </row>
    <row r="2363" spans="1:12">
      <c r="A2363" t="s">
        <v>2407</v>
      </c>
      <c r="B2363" s="79" t="s">
        <v>2887</v>
      </c>
      <c r="C2363" s="88">
        <v>3848</v>
      </c>
      <c r="D2363" s="79" t="s">
        <v>1875</v>
      </c>
      <c r="E2363" s="138">
        <v>666.73</v>
      </c>
      <c r="F2363" s="138">
        <v>0</v>
      </c>
      <c r="G2363" s="79">
        <v>0</v>
      </c>
      <c r="H2363" s="79">
        <v>0</v>
      </c>
      <c r="I2363" s="79">
        <v>0</v>
      </c>
      <c r="J2363" s="130">
        <v>666.73</v>
      </c>
      <c r="K2363" s="135" t="str">
        <f>IFERROR(VLOOKUP(C2363,'CEDARS School FRPL'!$C$4:$H$20003, 6, FALSE), "No")</f>
        <v>No</v>
      </c>
      <c r="L2363" s="94">
        <f>IFERROR(VLOOKUP($C2363,'CEDARS School FRPL'!$C$4:$G$20003,3,FALSE),"NO Enroll Rprtd")</f>
        <v>0.4163</v>
      </c>
    </row>
    <row r="2364" spans="1:12">
      <c r="A2364" t="s">
        <v>2407</v>
      </c>
      <c r="B2364" s="79" t="s">
        <v>2887</v>
      </c>
      <c r="C2364" s="88">
        <v>4224</v>
      </c>
      <c r="D2364" s="79" t="s">
        <v>1876</v>
      </c>
      <c r="E2364" s="138">
        <v>417.48</v>
      </c>
      <c r="F2364" s="138">
        <v>0</v>
      </c>
      <c r="G2364" s="79">
        <v>0</v>
      </c>
      <c r="H2364" s="79">
        <v>0</v>
      </c>
      <c r="I2364" s="79">
        <v>0</v>
      </c>
      <c r="J2364" s="130">
        <v>417.48</v>
      </c>
      <c r="K2364" s="135" t="str">
        <f>IFERROR(VLOOKUP(C2364,'CEDARS School FRPL'!$C$4:$H$20003, 6, FALSE), "No")</f>
        <v>No</v>
      </c>
      <c r="L2364" s="94">
        <f>IFERROR(VLOOKUP($C2364,'CEDARS School FRPL'!$C$4:$G$20003,3,FALSE),"NO Enroll Rprtd")</f>
        <v>0.4602</v>
      </c>
    </row>
    <row r="2365" spans="1:12">
      <c r="A2365" t="s">
        <v>2407</v>
      </c>
      <c r="B2365" s="79" t="s">
        <v>2887</v>
      </c>
      <c r="C2365" s="88">
        <v>4346</v>
      </c>
      <c r="D2365" s="79" t="s">
        <v>1877</v>
      </c>
      <c r="E2365" s="138">
        <v>431.98</v>
      </c>
      <c r="F2365" s="138">
        <v>17</v>
      </c>
      <c r="G2365" s="79">
        <v>0</v>
      </c>
      <c r="H2365" s="79">
        <v>0</v>
      </c>
      <c r="I2365" s="79">
        <v>0</v>
      </c>
      <c r="J2365" s="130">
        <v>448.98</v>
      </c>
      <c r="K2365" s="135" t="str">
        <f>IFERROR(VLOOKUP(C2365,'CEDARS School FRPL'!$C$4:$H$20003, 6, FALSE), "No")</f>
        <v>Yes</v>
      </c>
      <c r="L2365" s="94">
        <f>IFERROR(VLOOKUP($C2365,'CEDARS School FRPL'!$C$4:$G$20003,3,FALSE),"NO Enroll Rprtd")</f>
        <v>0.53890000000000005</v>
      </c>
    </row>
    <row r="2366" spans="1:12">
      <c r="A2366" t="s">
        <v>2407</v>
      </c>
      <c r="B2366" s="79" t="s">
        <v>2887</v>
      </c>
      <c r="C2366" s="88">
        <v>4451</v>
      </c>
      <c r="D2366" s="79" t="s">
        <v>1878</v>
      </c>
      <c r="E2366" s="138">
        <v>347.13</v>
      </c>
      <c r="F2366" s="138">
        <v>16.78</v>
      </c>
      <c r="G2366" s="79">
        <v>0</v>
      </c>
      <c r="H2366" s="79">
        <v>0</v>
      </c>
      <c r="I2366" s="79">
        <v>0</v>
      </c>
      <c r="J2366" s="130">
        <v>363.90999999999997</v>
      </c>
      <c r="K2366" s="135" t="str">
        <f>IFERROR(VLOOKUP(C2366,'CEDARS School FRPL'!$C$4:$H$20003, 6, FALSE), "No")</f>
        <v>No</v>
      </c>
      <c r="L2366" s="94">
        <f>IFERROR(VLOOKUP($C2366,'CEDARS School FRPL'!$C$4:$G$20003,3,FALSE),"NO Enroll Rprtd")</f>
        <v>0.47349999999999998</v>
      </c>
    </row>
    <row r="2367" spans="1:12">
      <c r="A2367" t="s">
        <v>2407</v>
      </c>
      <c r="B2367" s="79" t="s">
        <v>2887</v>
      </c>
      <c r="C2367" s="88">
        <v>5018</v>
      </c>
      <c r="D2367" s="79" t="s">
        <v>1879</v>
      </c>
      <c r="E2367" s="138">
        <v>275.81</v>
      </c>
      <c r="F2367" s="138">
        <v>0</v>
      </c>
      <c r="G2367" s="79">
        <v>0</v>
      </c>
      <c r="H2367" s="79">
        <v>0</v>
      </c>
      <c r="I2367" s="79">
        <v>0</v>
      </c>
      <c r="J2367" s="130">
        <v>275.81</v>
      </c>
      <c r="K2367" s="135" t="str">
        <f>IFERROR(VLOOKUP(C2367,'CEDARS School FRPL'!$C$4:$H$20003, 6, FALSE), "No")</f>
        <v>No</v>
      </c>
      <c r="L2367" s="94">
        <f>IFERROR(VLOOKUP($C2367,'CEDARS School FRPL'!$C$4:$G$20003,3,FALSE),"NO Enroll Rprtd")</f>
        <v>0.46050000000000002</v>
      </c>
    </row>
    <row r="2368" spans="1:12">
      <c r="A2368" t="s">
        <v>2407</v>
      </c>
      <c r="B2368" s="79" t="s">
        <v>2887</v>
      </c>
      <c r="C2368" s="88">
        <v>5052</v>
      </c>
      <c r="D2368" s="79" t="s">
        <v>1880</v>
      </c>
      <c r="E2368" s="138">
        <v>571.52</v>
      </c>
      <c r="F2368" s="138">
        <v>0</v>
      </c>
      <c r="G2368" s="79">
        <v>0</v>
      </c>
      <c r="H2368" s="79">
        <v>0</v>
      </c>
      <c r="I2368" s="79">
        <v>0</v>
      </c>
      <c r="J2368" s="130">
        <v>571.52</v>
      </c>
      <c r="K2368" s="135" t="str">
        <f>IFERROR(VLOOKUP(C2368,'CEDARS School FRPL'!$C$4:$H$20003, 6, FALSE), "No")</f>
        <v>No</v>
      </c>
      <c r="L2368" s="94">
        <f>IFERROR(VLOOKUP($C2368,'CEDARS School FRPL'!$C$4:$G$20003,3,FALSE),"NO Enroll Rprtd")</f>
        <v>0.43830000000000002</v>
      </c>
    </row>
    <row r="2369" spans="1:12">
      <c r="A2369" t="s">
        <v>2455</v>
      </c>
      <c r="B2369" s="79" t="s">
        <v>2888</v>
      </c>
      <c r="C2369" s="88">
        <v>2240</v>
      </c>
      <c r="D2369" s="79" t="s">
        <v>2135</v>
      </c>
      <c r="E2369" s="138">
        <v>433.82</v>
      </c>
      <c r="F2369" s="138">
        <v>0</v>
      </c>
      <c r="G2369" s="79">
        <v>19.650000000000002</v>
      </c>
      <c r="H2369" s="79">
        <v>0</v>
      </c>
      <c r="I2369" s="79">
        <v>0</v>
      </c>
      <c r="J2369" s="130">
        <v>453.46999999999997</v>
      </c>
      <c r="K2369" s="135" t="str">
        <f>IFERROR(VLOOKUP(C2369,'CEDARS School FRPL'!$C$4:$H$20003, 6, FALSE), "No")</f>
        <v>Yes</v>
      </c>
      <c r="L2369" s="94">
        <f>IFERROR(VLOOKUP($C2369,'CEDARS School FRPL'!$C$4:$G$20003,3,FALSE),"NO Enroll Rprtd")</f>
        <v>0.65359999999999996</v>
      </c>
    </row>
    <row r="2370" spans="1:12">
      <c r="A2370" t="s">
        <v>2455</v>
      </c>
      <c r="B2370" s="79" t="s">
        <v>2888</v>
      </c>
      <c r="C2370" s="88">
        <v>2783</v>
      </c>
      <c r="D2370" s="79" t="s">
        <v>2136</v>
      </c>
      <c r="E2370" s="138">
        <v>266.79000000000002</v>
      </c>
      <c r="F2370" s="138">
        <v>36.44</v>
      </c>
      <c r="G2370" s="79">
        <v>0</v>
      </c>
      <c r="H2370" s="79">
        <v>0</v>
      </c>
      <c r="I2370" s="79">
        <v>0</v>
      </c>
      <c r="J2370" s="130">
        <v>303.23</v>
      </c>
      <c r="K2370" s="135" t="str">
        <f>IFERROR(VLOOKUP(C2370,'CEDARS School FRPL'!$C$4:$H$20003, 6, FALSE), "No")</f>
        <v>Yes</v>
      </c>
      <c r="L2370" s="94">
        <f>IFERROR(VLOOKUP($C2370,'CEDARS School FRPL'!$C$4:$G$20003,3,FALSE),"NO Enroll Rprtd")</f>
        <v>0.66590000000000005</v>
      </c>
    </row>
    <row r="2371" spans="1:12">
      <c r="A2371" t="s">
        <v>2455</v>
      </c>
      <c r="B2371" s="79" t="s">
        <v>2888</v>
      </c>
      <c r="C2371" s="88">
        <v>4221</v>
      </c>
      <c r="D2371" s="79" t="s">
        <v>2137</v>
      </c>
      <c r="E2371" s="138">
        <v>268.63</v>
      </c>
      <c r="F2371" s="138">
        <v>0</v>
      </c>
      <c r="G2371" s="79">
        <v>0</v>
      </c>
      <c r="H2371" s="79">
        <v>0</v>
      </c>
      <c r="I2371" s="79">
        <v>0</v>
      </c>
      <c r="J2371" s="130">
        <v>268.63</v>
      </c>
      <c r="K2371" s="135" t="str">
        <f>IFERROR(VLOOKUP(C2371,'CEDARS School FRPL'!$C$4:$H$20003, 6, FALSE), "No")</f>
        <v>Yes</v>
      </c>
      <c r="L2371" s="94">
        <f>IFERROR(VLOOKUP($C2371,'CEDARS School FRPL'!$C$4:$G$20003,3,FALSE),"NO Enroll Rprtd")</f>
        <v>0.70599999999999996</v>
      </c>
    </row>
    <row r="2372" spans="1:12">
      <c r="A2372" t="s">
        <v>2455</v>
      </c>
      <c r="B2372" s="79" t="s">
        <v>2888</v>
      </c>
      <c r="C2372" s="88">
        <v>4481</v>
      </c>
      <c r="D2372" s="79" t="s">
        <v>2138</v>
      </c>
      <c r="E2372" s="138">
        <v>297.95</v>
      </c>
      <c r="F2372" s="138">
        <v>0</v>
      </c>
      <c r="G2372" s="79">
        <v>0</v>
      </c>
      <c r="H2372" s="79">
        <v>0</v>
      </c>
      <c r="I2372" s="79">
        <v>0</v>
      </c>
      <c r="J2372" s="130">
        <v>297.95</v>
      </c>
      <c r="K2372" s="135" t="str">
        <f>IFERROR(VLOOKUP(C2372,'CEDARS School FRPL'!$C$4:$H$20003, 6, FALSE), "No")</f>
        <v>Yes</v>
      </c>
      <c r="L2372" s="94">
        <f>IFERROR(VLOOKUP($C2372,'CEDARS School FRPL'!$C$4:$G$20003,3,FALSE),"NO Enroll Rprtd")</f>
        <v>0.69550000000000001</v>
      </c>
    </row>
    <row r="2373" spans="1:12">
      <c r="A2373"/>
      <c r="G2373" s="179"/>
      <c r="H2373" s="179"/>
      <c r="I2373" s="179"/>
    </row>
    <row r="2374" spans="1:12">
      <c r="A2374"/>
    </row>
    <row r="2375" spans="1:12">
      <c r="A2375"/>
    </row>
    <row r="2376" spans="1:12">
      <c r="A2376"/>
    </row>
    <row r="2377" spans="1:12">
      <c r="A2377"/>
    </row>
    <row r="2378" spans="1:12">
      <c r="A2378"/>
    </row>
    <row r="2379" spans="1:12">
      <c r="A2379"/>
    </row>
    <row r="2380" spans="1:12">
      <c r="A2380"/>
    </row>
    <row r="2381" spans="1:12">
      <c r="A2381"/>
    </row>
    <row r="2382" spans="1:12">
      <c r="A2382"/>
    </row>
    <row r="2383" spans="1:12">
      <c r="A2383"/>
    </row>
    <row r="2384" spans="1:12">
      <c r="A2384"/>
    </row>
    <row r="2385" spans="1:1">
      <c r="A2385"/>
    </row>
    <row r="2386" spans="1:1">
      <c r="A2386"/>
    </row>
    <row r="2387" spans="1:1">
      <c r="A2387"/>
    </row>
    <row r="2388" spans="1:1">
      <c r="A2388"/>
    </row>
    <row r="2389" spans="1:1">
      <c r="A2389"/>
    </row>
    <row r="2390" spans="1:1">
      <c r="A2390"/>
    </row>
    <row r="2391" spans="1:1">
      <c r="A2391"/>
    </row>
    <row r="2392" spans="1:1">
      <c r="A2392"/>
    </row>
    <row r="2393" spans="1:1">
      <c r="A2393"/>
    </row>
    <row r="2394" spans="1:1">
      <c r="A2394"/>
    </row>
    <row r="2395" spans="1:1">
      <c r="A2395"/>
    </row>
    <row r="2396" spans="1:1">
      <c r="A2396"/>
    </row>
    <row r="2397" spans="1:1">
      <c r="A2397"/>
    </row>
    <row r="2398" spans="1:1">
      <c r="A2398"/>
    </row>
    <row r="2399" spans="1:1">
      <c r="A2399"/>
    </row>
    <row r="2400" spans="1:1">
      <c r="A2400"/>
    </row>
    <row r="2401" spans="1:1">
      <c r="A2401"/>
    </row>
    <row r="2402" spans="1:1">
      <c r="A2402"/>
    </row>
    <row r="2403" spans="1:1">
      <c r="A2403"/>
    </row>
    <row r="2404" spans="1:1">
      <c r="A2404"/>
    </row>
    <row r="2405" spans="1:1">
      <c r="A2405"/>
    </row>
    <row r="2406" spans="1:1">
      <c r="A2406"/>
    </row>
    <row r="2407" spans="1:1">
      <c r="A2407"/>
    </row>
    <row r="2408" spans="1:1">
      <c r="A2408"/>
    </row>
    <row r="2409" spans="1:1">
      <c r="A2409"/>
    </row>
    <row r="2410" spans="1:1">
      <c r="A2410"/>
    </row>
    <row r="2411" spans="1:1">
      <c r="A2411"/>
    </row>
    <row r="2412" spans="1:1">
      <c r="A2412"/>
    </row>
    <row r="2413" spans="1:1">
      <c r="A2413"/>
    </row>
    <row r="2414" spans="1:1">
      <c r="A2414"/>
    </row>
    <row r="2415" spans="1:1">
      <c r="A2415"/>
    </row>
    <row r="2416" spans="1:1">
      <c r="A2416"/>
    </row>
    <row r="2417" spans="1:1">
      <c r="A2417"/>
    </row>
    <row r="2418" spans="1:1">
      <c r="A2418"/>
    </row>
    <row r="2419" spans="1:1">
      <c r="A2419"/>
    </row>
    <row r="2420" spans="1:1">
      <c r="A2420"/>
    </row>
    <row r="2421" spans="1:1">
      <c r="A2421"/>
    </row>
    <row r="2422" spans="1:1">
      <c r="A2422"/>
    </row>
    <row r="2423" spans="1:1">
      <c r="A2423"/>
    </row>
    <row r="2424" spans="1:1">
      <c r="A2424"/>
    </row>
    <row r="2425" spans="1:1">
      <c r="A2425"/>
    </row>
    <row r="2426" spans="1:1">
      <c r="A2426"/>
    </row>
    <row r="2427" spans="1:1">
      <c r="A2427"/>
    </row>
    <row r="2428" spans="1:1">
      <c r="A2428"/>
    </row>
    <row r="2429" spans="1:1">
      <c r="A2429"/>
    </row>
    <row r="2430" spans="1:1">
      <c r="A2430"/>
    </row>
    <row r="2431" spans="1:1">
      <c r="A2431"/>
    </row>
    <row r="2432" spans="1:1">
      <c r="A2432"/>
    </row>
    <row r="2433" spans="1:1">
      <c r="A2433"/>
    </row>
    <row r="2434" spans="1:1">
      <c r="A2434"/>
    </row>
    <row r="2435" spans="1:1">
      <c r="A2435"/>
    </row>
    <row r="2436" spans="1:1">
      <c r="A2436"/>
    </row>
    <row r="2437" spans="1:1">
      <c r="A2437"/>
    </row>
    <row r="2438" spans="1:1">
      <c r="A2438"/>
    </row>
    <row r="2439" spans="1:1">
      <c r="A2439"/>
    </row>
    <row r="2440" spans="1:1">
      <c r="A2440"/>
    </row>
    <row r="2441" spans="1:1">
      <c r="A2441"/>
    </row>
    <row r="2442" spans="1:1">
      <c r="A2442"/>
    </row>
    <row r="2443" spans="1:1">
      <c r="A2443"/>
    </row>
    <row r="2444" spans="1:1">
      <c r="A2444"/>
    </row>
    <row r="2445" spans="1:1">
      <c r="A2445"/>
    </row>
    <row r="2446" spans="1:1">
      <c r="A2446"/>
    </row>
    <row r="2447" spans="1:1">
      <c r="A2447"/>
    </row>
    <row r="2448" spans="1:1">
      <c r="A2448"/>
    </row>
    <row r="2449" spans="1:1">
      <c r="A2449"/>
    </row>
    <row r="2450" spans="1:1">
      <c r="A2450"/>
    </row>
    <row r="2451" spans="1:1">
      <c r="A2451"/>
    </row>
    <row r="2452" spans="1:1">
      <c r="A2452"/>
    </row>
    <row r="2453" spans="1:1">
      <c r="A2453"/>
    </row>
    <row r="2454" spans="1:1">
      <c r="A2454"/>
    </row>
    <row r="2455" spans="1:1">
      <c r="A2455"/>
    </row>
    <row r="2456" spans="1:1">
      <c r="A2456"/>
    </row>
    <row r="2457" spans="1:1">
      <c r="A2457"/>
    </row>
    <row r="2458" spans="1:1">
      <c r="A2458"/>
    </row>
    <row r="2459" spans="1:1">
      <c r="A2459"/>
    </row>
    <row r="2460" spans="1:1">
      <c r="A2460"/>
    </row>
    <row r="2461" spans="1:1">
      <c r="A2461"/>
    </row>
    <row r="2462" spans="1:1">
      <c r="A2462"/>
    </row>
    <row r="2463" spans="1:1">
      <c r="A2463"/>
    </row>
    <row r="2464" spans="1:1">
      <c r="A2464"/>
    </row>
    <row r="2465" spans="1:1">
      <c r="A2465"/>
    </row>
    <row r="2466" spans="1:1">
      <c r="A2466"/>
    </row>
    <row r="2467" spans="1:1">
      <c r="A2467"/>
    </row>
    <row r="2468" spans="1:1">
      <c r="A2468"/>
    </row>
    <row r="2469" spans="1:1">
      <c r="A2469"/>
    </row>
    <row r="2470" spans="1:1">
      <c r="A2470"/>
    </row>
    <row r="2471" spans="1:1">
      <c r="A2471"/>
    </row>
    <row r="2472" spans="1:1">
      <c r="A2472"/>
    </row>
    <row r="2473" spans="1:1">
      <c r="A2473"/>
    </row>
    <row r="2474" spans="1:1">
      <c r="A2474"/>
    </row>
    <row r="2475" spans="1:1">
      <c r="A2475"/>
    </row>
    <row r="2476" spans="1:1">
      <c r="A2476"/>
    </row>
    <row r="2477" spans="1:1">
      <c r="A2477"/>
    </row>
    <row r="2478" spans="1:1">
      <c r="A2478"/>
    </row>
    <row r="2479" spans="1:1">
      <c r="A2479"/>
    </row>
    <row r="2480" spans="1:1">
      <c r="A2480"/>
    </row>
    <row r="2481" spans="1:1">
      <c r="A2481"/>
    </row>
    <row r="2482" spans="1:1">
      <c r="A2482"/>
    </row>
    <row r="2483" spans="1:1">
      <c r="A2483"/>
    </row>
    <row r="2484" spans="1:1">
      <c r="A2484"/>
    </row>
    <row r="2485" spans="1:1">
      <c r="A2485"/>
    </row>
    <row r="2486" spans="1:1">
      <c r="A2486"/>
    </row>
    <row r="2487" spans="1:1">
      <c r="A2487"/>
    </row>
    <row r="2488" spans="1:1">
      <c r="A2488"/>
    </row>
    <row r="2489" spans="1:1">
      <c r="A2489"/>
    </row>
    <row r="2490" spans="1:1">
      <c r="A2490"/>
    </row>
    <row r="2491" spans="1:1">
      <c r="A2491"/>
    </row>
    <row r="2492" spans="1:1">
      <c r="A2492"/>
    </row>
    <row r="2493" spans="1:1">
      <c r="A2493"/>
    </row>
    <row r="2494" spans="1:1">
      <c r="A2494"/>
    </row>
    <row r="2495" spans="1:1">
      <c r="A2495"/>
    </row>
    <row r="2496" spans="1:1">
      <c r="A2496"/>
    </row>
    <row r="2497" spans="1:1">
      <c r="A2497"/>
    </row>
    <row r="2498" spans="1:1">
      <c r="A2498"/>
    </row>
    <row r="2499" spans="1:1">
      <c r="A2499"/>
    </row>
    <row r="2500" spans="1:1">
      <c r="A2500"/>
    </row>
    <row r="2501" spans="1:1">
      <c r="A2501"/>
    </row>
    <row r="2502" spans="1:1">
      <c r="A2502"/>
    </row>
    <row r="2503" spans="1:1">
      <c r="A2503"/>
    </row>
    <row r="2504" spans="1:1">
      <c r="A2504"/>
    </row>
    <row r="2505" spans="1:1">
      <c r="A2505"/>
    </row>
    <row r="2506" spans="1:1">
      <c r="A2506"/>
    </row>
    <row r="2507" spans="1:1">
      <c r="A2507"/>
    </row>
    <row r="2508" spans="1:1">
      <c r="A2508"/>
    </row>
    <row r="2509" spans="1:1">
      <c r="A2509"/>
    </row>
    <row r="2510" spans="1:1">
      <c r="A2510"/>
    </row>
    <row r="2511" spans="1:1">
      <c r="A2511"/>
    </row>
    <row r="2512" spans="1:1">
      <c r="A2512"/>
    </row>
    <row r="2513" spans="1:1">
      <c r="A2513"/>
    </row>
    <row r="2514" spans="1:1">
      <c r="A2514"/>
    </row>
    <row r="2515" spans="1:1">
      <c r="A2515"/>
    </row>
    <row r="2516" spans="1:1">
      <c r="A2516"/>
    </row>
    <row r="2517" spans="1:1">
      <c r="A2517"/>
    </row>
    <row r="2518" spans="1:1">
      <c r="A2518"/>
    </row>
    <row r="2519" spans="1:1">
      <c r="A2519"/>
    </row>
    <row r="2520" spans="1:1">
      <c r="A2520"/>
    </row>
    <row r="2521" spans="1:1">
      <c r="A2521"/>
    </row>
    <row r="2522" spans="1:1">
      <c r="A2522"/>
    </row>
    <row r="2523" spans="1:1">
      <c r="A2523"/>
    </row>
    <row r="2524" spans="1:1">
      <c r="A2524"/>
    </row>
    <row r="2525" spans="1:1">
      <c r="A2525"/>
    </row>
    <row r="2526" spans="1:1">
      <c r="A2526"/>
    </row>
    <row r="2527" spans="1:1">
      <c r="A2527"/>
    </row>
    <row r="2528" spans="1:1">
      <c r="A2528"/>
    </row>
    <row r="2529" spans="1:1">
      <c r="A2529"/>
    </row>
    <row r="2530" spans="1:1">
      <c r="A2530"/>
    </row>
    <row r="2531" spans="1:1">
      <c r="A2531"/>
    </row>
    <row r="2532" spans="1:1">
      <c r="A2532"/>
    </row>
    <row r="2533" spans="1:1">
      <c r="A2533"/>
    </row>
    <row r="2534" spans="1:1">
      <c r="A2534"/>
    </row>
    <row r="2535" spans="1:1">
      <c r="A2535"/>
    </row>
    <row r="2536" spans="1:1">
      <c r="A2536"/>
    </row>
    <row r="2537" spans="1:1">
      <c r="A2537"/>
    </row>
    <row r="2538" spans="1:1">
      <c r="A2538"/>
    </row>
    <row r="2539" spans="1:1">
      <c r="A2539"/>
    </row>
    <row r="2540" spans="1:1">
      <c r="A2540"/>
    </row>
    <row r="2541" spans="1:1">
      <c r="A2541"/>
    </row>
    <row r="2542" spans="1:1">
      <c r="A2542"/>
    </row>
    <row r="2543" spans="1:1">
      <c r="A2543"/>
    </row>
    <row r="2544" spans="1:1">
      <c r="A2544"/>
    </row>
    <row r="2545" spans="1:1">
      <c r="A2545"/>
    </row>
    <row r="2546" spans="1:1">
      <c r="A2546"/>
    </row>
    <row r="2547" spans="1:1">
      <c r="A2547"/>
    </row>
    <row r="2548" spans="1:1">
      <c r="A2548"/>
    </row>
    <row r="2549" spans="1:1">
      <c r="A2549"/>
    </row>
    <row r="2550" spans="1:1">
      <c r="A2550"/>
    </row>
    <row r="2551" spans="1:1">
      <c r="A2551"/>
    </row>
    <row r="2552" spans="1:1">
      <c r="A2552"/>
    </row>
    <row r="2553" spans="1:1">
      <c r="A2553"/>
    </row>
    <row r="2554" spans="1:1">
      <c r="A2554"/>
    </row>
    <row r="2555" spans="1:1">
      <c r="A2555"/>
    </row>
    <row r="2556" spans="1:1">
      <c r="A2556"/>
    </row>
    <row r="2557" spans="1:1">
      <c r="A2557"/>
    </row>
    <row r="2558" spans="1:1">
      <c r="A2558"/>
    </row>
    <row r="2559" spans="1:1">
      <c r="A2559"/>
    </row>
    <row r="2560" spans="1:1">
      <c r="A2560"/>
    </row>
    <row r="2561" spans="1:1">
      <c r="A2561"/>
    </row>
    <row r="2562" spans="1:1">
      <c r="A2562"/>
    </row>
    <row r="2563" spans="1:1">
      <c r="A2563"/>
    </row>
    <row r="2564" spans="1:1">
      <c r="A2564"/>
    </row>
    <row r="2565" spans="1:1">
      <c r="A2565"/>
    </row>
    <row r="2566" spans="1:1">
      <c r="A2566"/>
    </row>
    <row r="2567" spans="1:1">
      <c r="A2567"/>
    </row>
    <row r="2568" spans="1:1">
      <c r="A2568"/>
    </row>
    <row r="2569" spans="1:1">
      <c r="A2569"/>
    </row>
    <row r="2570" spans="1:1">
      <c r="A2570"/>
    </row>
    <row r="2571" spans="1:1">
      <c r="A2571"/>
    </row>
    <row r="2572" spans="1:1">
      <c r="A2572"/>
    </row>
    <row r="2573" spans="1:1">
      <c r="A2573"/>
    </row>
    <row r="2574" spans="1:1">
      <c r="A2574"/>
    </row>
    <row r="2575" spans="1:1">
      <c r="A2575"/>
    </row>
    <row r="2576" spans="1:1">
      <c r="A2576"/>
    </row>
    <row r="2577" spans="1:1">
      <c r="A2577"/>
    </row>
    <row r="2578" spans="1:1">
      <c r="A2578"/>
    </row>
    <row r="2579" spans="1:1">
      <c r="A2579"/>
    </row>
    <row r="2580" spans="1:1">
      <c r="A2580"/>
    </row>
    <row r="2581" spans="1:1">
      <c r="A2581"/>
    </row>
    <row r="2582" spans="1:1">
      <c r="A2582"/>
    </row>
    <row r="2583" spans="1:1">
      <c r="A2583"/>
    </row>
    <row r="2584" spans="1:1">
      <c r="A2584"/>
    </row>
    <row r="2585" spans="1:1">
      <c r="A2585"/>
    </row>
    <row r="2586" spans="1:1">
      <c r="A2586"/>
    </row>
    <row r="2587" spans="1:1">
      <c r="A2587"/>
    </row>
    <row r="2588" spans="1:1">
      <c r="A2588"/>
    </row>
    <row r="2589" spans="1:1">
      <c r="A2589"/>
    </row>
    <row r="2590" spans="1:1">
      <c r="A2590"/>
    </row>
    <row r="2591" spans="1:1">
      <c r="A2591"/>
    </row>
    <row r="2592" spans="1:1">
      <c r="A2592"/>
    </row>
    <row r="2593" spans="1:1">
      <c r="A2593"/>
    </row>
    <row r="2594" spans="1:1">
      <c r="A2594"/>
    </row>
    <row r="2595" spans="1:1">
      <c r="A2595"/>
    </row>
    <row r="2596" spans="1:1">
      <c r="A2596"/>
    </row>
    <row r="2597" spans="1:1">
      <c r="A2597"/>
    </row>
    <row r="2598" spans="1:1">
      <c r="A2598"/>
    </row>
    <row r="2599" spans="1:1">
      <c r="A2599"/>
    </row>
    <row r="2600" spans="1:1">
      <c r="A2600"/>
    </row>
    <row r="2601" spans="1:1">
      <c r="A2601"/>
    </row>
    <row r="2602" spans="1:1">
      <c r="A2602"/>
    </row>
    <row r="2603" spans="1:1">
      <c r="A2603"/>
    </row>
    <row r="2604" spans="1:1">
      <c r="A2604"/>
    </row>
    <row r="2605" spans="1:1">
      <c r="A2605"/>
    </row>
    <row r="2606" spans="1:1">
      <c r="A2606"/>
    </row>
    <row r="2607" spans="1:1">
      <c r="A2607"/>
    </row>
    <row r="2608" spans="1:1">
      <c r="A2608"/>
    </row>
    <row r="2609" spans="1:1">
      <c r="A2609"/>
    </row>
    <row r="2610" spans="1:1">
      <c r="A2610"/>
    </row>
    <row r="2611" spans="1:1">
      <c r="A2611"/>
    </row>
    <row r="2612" spans="1:1">
      <c r="A2612"/>
    </row>
    <row r="2613" spans="1:1">
      <c r="A2613"/>
    </row>
    <row r="2614" spans="1:1">
      <c r="A2614"/>
    </row>
    <row r="2615" spans="1:1">
      <c r="A2615"/>
    </row>
    <row r="2616" spans="1:1">
      <c r="A2616"/>
    </row>
    <row r="2617" spans="1:1">
      <c r="A2617"/>
    </row>
    <row r="2618" spans="1:1">
      <c r="A2618"/>
    </row>
    <row r="2619" spans="1:1">
      <c r="A2619"/>
    </row>
    <row r="2620" spans="1:1">
      <c r="A2620"/>
    </row>
    <row r="2621" spans="1:1">
      <c r="A2621"/>
    </row>
    <row r="2622" spans="1:1">
      <c r="A2622"/>
    </row>
    <row r="2623" spans="1:1">
      <c r="A2623"/>
    </row>
    <row r="2624" spans="1:1">
      <c r="A2624"/>
    </row>
    <row r="2625" spans="1:1">
      <c r="A2625"/>
    </row>
    <row r="2626" spans="1:1">
      <c r="A2626"/>
    </row>
    <row r="2627" spans="1:1">
      <c r="A2627"/>
    </row>
    <row r="2628" spans="1:1">
      <c r="A2628"/>
    </row>
    <row r="2629" spans="1:1">
      <c r="A2629"/>
    </row>
    <row r="2630" spans="1:1">
      <c r="A2630"/>
    </row>
    <row r="2631" spans="1:1">
      <c r="A2631"/>
    </row>
    <row r="2632" spans="1:1">
      <c r="A2632"/>
    </row>
    <row r="2633" spans="1:1">
      <c r="A2633"/>
    </row>
    <row r="2634" spans="1:1">
      <c r="A2634"/>
    </row>
    <row r="2635" spans="1:1">
      <c r="A2635"/>
    </row>
    <row r="2636" spans="1:1">
      <c r="A2636"/>
    </row>
    <row r="2637" spans="1:1">
      <c r="A2637"/>
    </row>
    <row r="2638" spans="1:1">
      <c r="A2638"/>
    </row>
    <row r="2639" spans="1:1">
      <c r="A2639"/>
    </row>
    <row r="2640" spans="1:1">
      <c r="A2640"/>
    </row>
    <row r="2641" spans="1:1">
      <c r="A2641"/>
    </row>
    <row r="2642" spans="1:1">
      <c r="A2642"/>
    </row>
    <row r="2643" spans="1:1">
      <c r="A2643"/>
    </row>
    <row r="2644" spans="1:1">
      <c r="A2644"/>
    </row>
    <row r="2645" spans="1:1">
      <c r="A2645"/>
    </row>
    <row r="2646" spans="1:1">
      <c r="A2646"/>
    </row>
    <row r="2647" spans="1:1">
      <c r="A2647"/>
    </row>
    <row r="2648" spans="1:1">
      <c r="A2648"/>
    </row>
    <row r="2649" spans="1:1">
      <c r="A2649"/>
    </row>
    <row r="2650" spans="1:1">
      <c r="A2650"/>
    </row>
    <row r="2651" spans="1:1">
      <c r="A2651"/>
    </row>
    <row r="2652" spans="1:1">
      <c r="A2652"/>
    </row>
    <row r="2653" spans="1:1">
      <c r="A2653"/>
    </row>
    <row r="2654" spans="1:1">
      <c r="A2654"/>
    </row>
    <row r="2655" spans="1:1">
      <c r="A2655"/>
    </row>
    <row r="2656" spans="1:1">
      <c r="A2656"/>
    </row>
    <row r="2657" spans="1:1">
      <c r="A2657"/>
    </row>
    <row r="2658" spans="1:1">
      <c r="A2658"/>
    </row>
    <row r="2659" spans="1:1">
      <c r="A2659"/>
    </row>
    <row r="2660" spans="1:1">
      <c r="A2660"/>
    </row>
    <row r="2661" spans="1:1">
      <c r="A2661"/>
    </row>
    <row r="2662" spans="1:1">
      <c r="A2662"/>
    </row>
    <row r="2663" spans="1:1">
      <c r="A2663"/>
    </row>
    <row r="2664" spans="1:1">
      <c r="A2664"/>
    </row>
    <row r="2665" spans="1:1">
      <c r="A2665"/>
    </row>
    <row r="2666" spans="1:1">
      <c r="A2666"/>
    </row>
    <row r="2667" spans="1:1">
      <c r="A2667"/>
    </row>
    <row r="2668" spans="1:1">
      <c r="A2668"/>
    </row>
    <row r="2669" spans="1:1">
      <c r="A2669"/>
    </row>
    <row r="2670" spans="1:1">
      <c r="A2670"/>
    </row>
    <row r="2671" spans="1:1">
      <c r="A2671"/>
    </row>
    <row r="2672" spans="1:1">
      <c r="A2672"/>
    </row>
    <row r="2673" spans="1:1">
      <c r="A2673"/>
    </row>
    <row r="2674" spans="1:1">
      <c r="A2674"/>
    </row>
    <row r="2675" spans="1:1">
      <c r="A2675"/>
    </row>
    <row r="2676" spans="1:1">
      <c r="A2676"/>
    </row>
    <row r="2677" spans="1:1">
      <c r="A2677"/>
    </row>
    <row r="2678" spans="1:1">
      <c r="A2678"/>
    </row>
    <row r="2679" spans="1:1">
      <c r="A2679"/>
    </row>
    <row r="2680" spans="1:1">
      <c r="A2680"/>
    </row>
    <row r="2681" spans="1:1">
      <c r="A2681"/>
    </row>
    <row r="2682" spans="1:1">
      <c r="A2682"/>
    </row>
    <row r="2683" spans="1:1">
      <c r="A2683"/>
    </row>
    <row r="2684" spans="1:1">
      <c r="A2684"/>
    </row>
    <row r="2685" spans="1:1">
      <c r="A2685"/>
    </row>
    <row r="2686" spans="1:1">
      <c r="A2686"/>
    </row>
    <row r="2687" spans="1:1">
      <c r="A2687"/>
    </row>
    <row r="2688" spans="1:1">
      <c r="A2688"/>
    </row>
    <row r="2689" spans="1:1">
      <c r="A2689"/>
    </row>
    <row r="2690" spans="1:1">
      <c r="A2690"/>
    </row>
    <row r="2691" spans="1:1">
      <c r="A2691"/>
    </row>
    <row r="2692" spans="1:1">
      <c r="A2692"/>
    </row>
    <row r="2693" spans="1:1">
      <c r="A2693"/>
    </row>
    <row r="2694" spans="1:1">
      <c r="A2694"/>
    </row>
    <row r="2695" spans="1:1">
      <c r="A2695"/>
    </row>
    <row r="2696" spans="1:1">
      <c r="A2696"/>
    </row>
    <row r="2697" spans="1:1">
      <c r="A2697"/>
    </row>
    <row r="2698" spans="1:1">
      <c r="A2698"/>
    </row>
    <row r="2699" spans="1:1">
      <c r="A2699"/>
    </row>
    <row r="2700" spans="1:1">
      <c r="A2700"/>
    </row>
    <row r="2701" spans="1:1">
      <c r="A2701"/>
    </row>
    <row r="2702" spans="1:1">
      <c r="A2702"/>
    </row>
    <row r="2703" spans="1:1">
      <c r="A2703"/>
    </row>
    <row r="2704" spans="1:1">
      <c r="A2704"/>
    </row>
    <row r="2705" spans="1:1">
      <c r="A2705"/>
    </row>
    <row r="2706" spans="1:1">
      <c r="A2706"/>
    </row>
    <row r="2707" spans="1:1">
      <c r="A2707"/>
    </row>
    <row r="2708" spans="1:1">
      <c r="A2708"/>
    </row>
    <row r="2709" spans="1:1">
      <c r="A2709"/>
    </row>
    <row r="2710" spans="1:1">
      <c r="A2710"/>
    </row>
    <row r="2711" spans="1:1">
      <c r="A2711"/>
    </row>
    <row r="2712" spans="1:1">
      <c r="A2712"/>
    </row>
    <row r="2713" spans="1:1">
      <c r="A2713"/>
    </row>
    <row r="2714" spans="1:1">
      <c r="A2714"/>
    </row>
    <row r="2715" spans="1:1">
      <c r="A2715"/>
    </row>
    <row r="2716" spans="1:1">
      <c r="A2716"/>
    </row>
    <row r="2717" spans="1:1">
      <c r="A2717"/>
    </row>
    <row r="2718" spans="1:1">
      <c r="A2718"/>
    </row>
    <row r="2719" spans="1:1">
      <c r="A2719"/>
    </row>
    <row r="2720" spans="1:1">
      <c r="A2720"/>
    </row>
    <row r="2721" spans="1:1">
      <c r="A2721"/>
    </row>
    <row r="2722" spans="1:1">
      <c r="A2722"/>
    </row>
    <row r="2723" spans="1:1">
      <c r="A2723"/>
    </row>
    <row r="2724" spans="1:1">
      <c r="A2724"/>
    </row>
    <row r="2725" spans="1:1">
      <c r="A2725"/>
    </row>
    <row r="2726" spans="1:1">
      <c r="A2726"/>
    </row>
    <row r="2727" spans="1:1">
      <c r="A2727"/>
    </row>
    <row r="2728" spans="1:1">
      <c r="A2728"/>
    </row>
    <row r="2729" spans="1:1">
      <c r="A2729"/>
    </row>
    <row r="2730" spans="1:1">
      <c r="A2730"/>
    </row>
    <row r="2731" spans="1:1">
      <c r="A2731"/>
    </row>
    <row r="2732" spans="1:1">
      <c r="A2732"/>
    </row>
    <row r="2733" spans="1:1">
      <c r="A2733"/>
    </row>
    <row r="2734" spans="1:1">
      <c r="A2734"/>
    </row>
    <row r="2735" spans="1:1">
      <c r="A2735"/>
    </row>
    <row r="2736" spans="1:1">
      <c r="A2736"/>
    </row>
    <row r="2737" spans="1:1">
      <c r="A2737"/>
    </row>
    <row r="2738" spans="1:1">
      <c r="A2738"/>
    </row>
    <row r="2739" spans="1:1">
      <c r="A2739"/>
    </row>
    <row r="2740" spans="1:1">
      <c r="A2740"/>
    </row>
    <row r="2741" spans="1:1">
      <c r="A2741"/>
    </row>
    <row r="2742" spans="1:1">
      <c r="A2742"/>
    </row>
    <row r="2743" spans="1:1">
      <c r="A2743"/>
    </row>
    <row r="2744" spans="1:1">
      <c r="A2744"/>
    </row>
    <row r="2745" spans="1:1">
      <c r="A2745"/>
    </row>
    <row r="2746" spans="1:1">
      <c r="A2746"/>
    </row>
    <row r="2747" spans="1:1">
      <c r="A2747"/>
    </row>
    <row r="2748" spans="1:1">
      <c r="A2748"/>
    </row>
    <row r="2749" spans="1:1">
      <c r="A2749"/>
    </row>
    <row r="2750" spans="1:1">
      <c r="A2750"/>
    </row>
    <row r="2751" spans="1:1">
      <c r="A2751"/>
    </row>
    <row r="2752" spans="1:1">
      <c r="A2752"/>
    </row>
    <row r="2753" spans="1:1">
      <c r="A2753"/>
    </row>
    <row r="2754" spans="1:1">
      <c r="A2754"/>
    </row>
    <row r="2755" spans="1:1">
      <c r="A2755"/>
    </row>
    <row r="2756" spans="1:1">
      <c r="A2756"/>
    </row>
    <row r="2757" spans="1:1">
      <c r="A2757"/>
    </row>
    <row r="2758" spans="1:1">
      <c r="A2758"/>
    </row>
    <row r="2759" spans="1:1">
      <c r="A2759"/>
    </row>
    <row r="2760" spans="1:1">
      <c r="A2760"/>
    </row>
    <row r="2761" spans="1:1">
      <c r="A2761"/>
    </row>
    <row r="2762" spans="1:1">
      <c r="A2762"/>
    </row>
    <row r="2763" spans="1:1">
      <c r="A2763"/>
    </row>
    <row r="2764" spans="1:1">
      <c r="A2764"/>
    </row>
    <row r="2765" spans="1:1">
      <c r="A2765"/>
    </row>
    <row r="2766" spans="1:1">
      <c r="A2766"/>
    </row>
    <row r="2767" spans="1:1">
      <c r="A2767"/>
    </row>
    <row r="2768" spans="1:1">
      <c r="A2768"/>
    </row>
    <row r="2769" spans="1:1">
      <c r="A2769"/>
    </row>
    <row r="2770" spans="1:1">
      <c r="A2770"/>
    </row>
    <row r="2771" spans="1:1">
      <c r="A2771"/>
    </row>
    <row r="2772" spans="1:1">
      <c r="A2772"/>
    </row>
    <row r="2773" spans="1:1">
      <c r="A2773"/>
    </row>
    <row r="2774" spans="1:1">
      <c r="A2774"/>
    </row>
    <row r="2775" spans="1:1">
      <c r="A2775"/>
    </row>
    <row r="2776" spans="1:1">
      <c r="A2776"/>
    </row>
    <row r="2777" spans="1:1">
      <c r="A2777"/>
    </row>
    <row r="2778" spans="1:1">
      <c r="A2778"/>
    </row>
    <row r="2779" spans="1:1">
      <c r="A2779"/>
    </row>
    <row r="2780" spans="1:1">
      <c r="A2780"/>
    </row>
    <row r="2781" spans="1:1">
      <c r="A2781"/>
    </row>
    <row r="2782" spans="1:1">
      <c r="A2782"/>
    </row>
    <row r="2783" spans="1:1">
      <c r="A2783"/>
    </row>
    <row r="2784" spans="1:1">
      <c r="A2784"/>
    </row>
    <row r="2785" spans="1:1">
      <c r="A2785"/>
    </row>
    <row r="2786" spans="1:1">
      <c r="A2786"/>
    </row>
    <row r="2787" spans="1:1">
      <c r="A2787"/>
    </row>
    <row r="2788" spans="1:1">
      <c r="A2788"/>
    </row>
    <row r="2789" spans="1:1">
      <c r="A2789"/>
    </row>
    <row r="2790" spans="1:1">
      <c r="A2790"/>
    </row>
    <row r="2791" spans="1:1">
      <c r="A2791"/>
    </row>
    <row r="2792" spans="1:1">
      <c r="A2792"/>
    </row>
    <row r="2793" spans="1:1">
      <c r="A2793"/>
    </row>
    <row r="2794" spans="1:1">
      <c r="A2794"/>
    </row>
    <row r="2795" spans="1:1">
      <c r="A2795"/>
    </row>
    <row r="2796" spans="1:1">
      <c r="A2796"/>
    </row>
    <row r="2797" spans="1:1">
      <c r="A2797"/>
    </row>
    <row r="2798" spans="1:1">
      <c r="A2798"/>
    </row>
    <row r="2799" spans="1:1">
      <c r="A2799"/>
    </row>
    <row r="2800" spans="1:1">
      <c r="A2800"/>
    </row>
    <row r="2801" spans="1:1">
      <c r="A2801"/>
    </row>
    <row r="2802" spans="1:1">
      <c r="A2802"/>
    </row>
    <row r="2803" spans="1:1">
      <c r="A2803"/>
    </row>
    <row r="2804" spans="1:1">
      <c r="A2804"/>
    </row>
    <row r="2805" spans="1:1">
      <c r="A2805"/>
    </row>
    <row r="2806" spans="1:1">
      <c r="A2806"/>
    </row>
    <row r="2807" spans="1:1">
      <c r="A2807"/>
    </row>
    <row r="2808" spans="1:1">
      <c r="A2808"/>
    </row>
    <row r="2809" spans="1:1">
      <c r="A2809"/>
    </row>
    <row r="2810" spans="1:1">
      <c r="A2810"/>
    </row>
    <row r="2811" spans="1:1">
      <c r="A2811"/>
    </row>
    <row r="2812" spans="1:1">
      <c r="A2812"/>
    </row>
    <row r="2813" spans="1:1">
      <c r="A2813"/>
    </row>
    <row r="2814" spans="1:1">
      <c r="A2814"/>
    </row>
    <row r="2815" spans="1:1">
      <c r="A2815"/>
    </row>
    <row r="2816" spans="1:1">
      <c r="A2816"/>
    </row>
    <row r="2817" spans="1:1">
      <c r="A2817"/>
    </row>
    <row r="2818" spans="1:1">
      <c r="A2818"/>
    </row>
    <row r="2819" spans="1:1">
      <c r="A2819"/>
    </row>
    <row r="2820" spans="1:1">
      <c r="A2820"/>
    </row>
    <row r="2821" spans="1:1">
      <c r="A2821"/>
    </row>
    <row r="2822" spans="1:1">
      <c r="A2822"/>
    </row>
    <row r="2823" spans="1:1">
      <c r="A2823"/>
    </row>
    <row r="2824" spans="1:1">
      <c r="A2824"/>
    </row>
    <row r="2825" spans="1:1">
      <c r="A2825"/>
    </row>
    <row r="2826" spans="1:1">
      <c r="A2826"/>
    </row>
    <row r="2827" spans="1:1">
      <c r="A2827"/>
    </row>
    <row r="2828" spans="1:1">
      <c r="A2828"/>
    </row>
    <row r="2829" spans="1:1">
      <c r="A2829"/>
    </row>
    <row r="2830" spans="1:1">
      <c r="A2830"/>
    </row>
    <row r="2831" spans="1:1">
      <c r="A2831"/>
    </row>
    <row r="2832" spans="1:1">
      <c r="A2832"/>
    </row>
    <row r="2833" spans="1:1">
      <c r="A2833"/>
    </row>
    <row r="2834" spans="1:1">
      <c r="A2834"/>
    </row>
    <row r="2835" spans="1:1">
      <c r="A2835"/>
    </row>
    <row r="2836" spans="1:1">
      <c r="A2836"/>
    </row>
    <row r="2837" spans="1:1">
      <c r="A2837"/>
    </row>
    <row r="2838" spans="1:1">
      <c r="A2838"/>
    </row>
    <row r="2839" spans="1:1">
      <c r="A2839"/>
    </row>
    <row r="2840" spans="1:1">
      <c r="A2840"/>
    </row>
    <row r="2841" spans="1:1">
      <c r="A2841"/>
    </row>
    <row r="2842" spans="1:1">
      <c r="A2842"/>
    </row>
    <row r="2843" spans="1:1">
      <c r="A2843"/>
    </row>
    <row r="2844" spans="1:1">
      <c r="A2844"/>
    </row>
    <row r="2845" spans="1:1">
      <c r="A2845"/>
    </row>
    <row r="2846" spans="1:1">
      <c r="A2846"/>
    </row>
    <row r="2847" spans="1:1">
      <c r="A2847"/>
    </row>
    <row r="2848" spans="1:1">
      <c r="A2848"/>
    </row>
    <row r="2849" spans="1:1">
      <c r="A2849"/>
    </row>
    <row r="2850" spans="1:1">
      <c r="A2850"/>
    </row>
    <row r="2851" spans="1:1">
      <c r="A2851"/>
    </row>
    <row r="2852" spans="1:1">
      <c r="A2852"/>
    </row>
    <row r="2853" spans="1:1">
      <c r="A2853"/>
    </row>
    <row r="2854" spans="1:1">
      <c r="A2854"/>
    </row>
    <row r="2855" spans="1:1">
      <c r="A2855"/>
    </row>
    <row r="2856" spans="1:1">
      <c r="A2856"/>
    </row>
    <row r="2857" spans="1:1">
      <c r="A2857"/>
    </row>
    <row r="2858" spans="1:1">
      <c r="A2858"/>
    </row>
    <row r="2859" spans="1:1">
      <c r="A2859"/>
    </row>
    <row r="2860" spans="1:1">
      <c r="A2860"/>
    </row>
    <row r="2861" spans="1:1">
      <c r="A2861"/>
    </row>
    <row r="2862" spans="1:1">
      <c r="A2862"/>
    </row>
    <row r="2863" spans="1:1">
      <c r="A2863"/>
    </row>
    <row r="2864" spans="1:1">
      <c r="A2864"/>
    </row>
    <row r="2865" spans="1:1">
      <c r="A2865"/>
    </row>
    <row r="2866" spans="1:1">
      <c r="A2866"/>
    </row>
    <row r="2867" spans="1:1">
      <c r="A2867"/>
    </row>
    <row r="2868" spans="1:1">
      <c r="A2868"/>
    </row>
    <row r="2869" spans="1:1">
      <c r="A2869"/>
    </row>
    <row r="2870" spans="1:1">
      <c r="A2870"/>
    </row>
    <row r="2871" spans="1:1">
      <c r="A2871"/>
    </row>
    <row r="2872" spans="1:1">
      <c r="A2872"/>
    </row>
    <row r="2873" spans="1:1">
      <c r="A2873"/>
    </row>
    <row r="2874" spans="1:1">
      <c r="A2874"/>
    </row>
    <row r="2875" spans="1:1">
      <c r="A2875"/>
    </row>
    <row r="2876" spans="1:1">
      <c r="A2876"/>
    </row>
    <row r="2877" spans="1:1">
      <c r="A2877"/>
    </row>
    <row r="2878" spans="1:1">
      <c r="A2878"/>
    </row>
    <row r="2879" spans="1:1">
      <c r="A2879"/>
    </row>
    <row r="2880" spans="1:1">
      <c r="A2880"/>
    </row>
    <row r="2881" spans="1:1">
      <c r="A2881"/>
    </row>
    <row r="2882" spans="1:1">
      <c r="A2882"/>
    </row>
    <row r="2883" spans="1:1">
      <c r="A2883"/>
    </row>
    <row r="2884" spans="1:1">
      <c r="A2884"/>
    </row>
    <row r="2885" spans="1:1">
      <c r="A2885"/>
    </row>
    <row r="2886" spans="1:1">
      <c r="A2886"/>
    </row>
    <row r="2887" spans="1:1">
      <c r="A2887"/>
    </row>
    <row r="2888" spans="1:1">
      <c r="A2888"/>
    </row>
    <row r="2889" spans="1:1">
      <c r="A2889"/>
    </row>
    <row r="2890" spans="1:1">
      <c r="A2890"/>
    </row>
    <row r="2891" spans="1:1">
      <c r="A2891"/>
    </row>
    <row r="2892" spans="1:1">
      <c r="A2892"/>
    </row>
    <row r="2893" spans="1:1">
      <c r="A2893"/>
    </row>
    <row r="2894" spans="1:1">
      <c r="A2894"/>
    </row>
    <row r="2895" spans="1:1">
      <c r="A2895"/>
    </row>
    <row r="2896" spans="1:1">
      <c r="A2896"/>
    </row>
    <row r="2897" spans="1:1">
      <c r="A2897"/>
    </row>
    <row r="2898" spans="1:1">
      <c r="A2898"/>
    </row>
    <row r="2899" spans="1:1">
      <c r="A2899"/>
    </row>
    <row r="2900" spans="1:1">
      <c r="A2900"/>
    </row>
    <row r="2901" spans="1:1">
      <c r="A2901"/>
    </row>
    <row r="2902" spans="1:1">
      <c r="A2902"/>
    </row>
    <row r="2903" spans="1:1">
      <c r="A2903"/>
    </row>
    <row r="2904" spans="1:1">
      <c r="A2904"/>
    </row>
    <row r="2905" spans="1:1">
      <c r="A2905"/>
    </row>
    <row r="2906" spans="1:1">
      <c r="A2906"/>
    </row>
    <row r="2907" spans="1:1">
      <c r="A2907"/>
    </row>
    <row r="2908" spans="1:1">
      <c r="A2908"/>
    </row>
    <row r="2909" spans="1:1">
      <c r="A2909"/>
    </row>
    <row r="2910" spans="1:1">
      <c r="A2910"/>
    </row>
    <row r="2911" spans="1:1">
      <c r="A2911"/>
    </row>
    <row r="2912" spans="1:1">
      <c r="A2912"/>
    </row>
    <row r="2913" spans="1:1">
      <c r="A2913"/>
    </row>
    <row r="2914" spans="1:1">
      <c r="A2914"/>
    </row>
    <row r="2915" spans="1:1">
      <c r="A2915"/>
    </row>
    <row r="2916" spans="1:1">
      <c r="A2916"/>
    </row>
    <row r="2917" spans="1:1">
      <c r="A2917"/>
    </row>
    <row r="2918" spans="1:1">
      <c r="A2918"/>
    </row>
    <row r="2919" spans="1:1">
      <c r="A2919"/>
    </row>
    <row r="2920" spans="1:1">
      <c r="A2920"/>
    </row>
    <row r="2921" spans="1:1">
      <c r="A2921"/>
    </row>
    <row r="2922" spans="1:1">
      <c r="A2922"/>
    </row>
    <row r="2923" spans="1:1">
      <c r="A2923"/>
    </row>
    <row r="2924" spans="1:1">
      <c r="A2924"/>
    </row>
    <row r="2925" spans="1:1">
      <c r="A2925"/>
    </row>
    <row r="2926" spans="1:1">
      <c r="A2926"/>
    </row>
    <row r="2927" spans="1:1">
      <c r="A2927"/>
    </row>
    <row r="2928" spans="1:1">
      <c r="A2928"/>
    </row>
    <row r="2929" spans="1:1">
      <c r="A2929"/>
    </row>
    <row r="2930" spans="1:1">
      <c r="A2930"/>
    </row>
    <row r="2931" spans="1:1">
      <c r="A2931"/>
    </row>
    <row r="2932" spans="1:1">
      <c r="A2932"/>
    </row>
    <row r="2933" spans="1:1">
      <c r="A2933"/>
    </row>
    <row r="2934" spans="1:1">
      <c r="A2934"/>
    </row>
    <row r="2935" spans="1:1">
      <c r="A2935"/>
    </row>
    <row r="2936" spans="1:1">
      <c r="A2936"/>
    </row>
    <row r="2937" spans="1:1">
      <c r="A2937"/>
    </row>
    <row r="2938" spans="1:1">
      <c r="A2938"/>
    </row>
    <row r="2939" spans="1:1">
      <c r="A2939"/>
    </row>
    <row r="2940" spans="1:1">
      <c r="A2940"/>
    </row>
    <row r="2941" spans="1:1">
      <c r="A2941"/>
    </row>
    <row r="2942" spans="1:1">
      <c r="A2942"/>
    </row>
    <row r="2943" spans="1:1">
      <c r="A2943"/>
    </row>
    <row r="2944" spans="1:1">
      <c r="A2944"/>
    </row>
    <row r="2945" spans="1:1">
      <c r="A2945"/>
    </row>
    <row r="2946" spans="1:1">
      <c r="A2946"/>
    </row>
    <row r="2947" spans="1:1">
      <c r="A2947"/>
    </row>
    <row r="2948" spans="1:1">
      <c r="A2948"/>
    </row>
    <row r="2949" spans="1:1">
      <c r="A2949"/>
    </row>
    <row r="2950" spans="1:1">
      <c r="A2950"/>
    </row>
    <row r="2951" spans="1:1">
      <c r="A2951"/>
    </row>
    <row r="2952" spans="1:1">
      <c r="A2952"/>
    </row>
    <row r="2953" spans="1:1">
      <c r="A2953"/>
    </row>
    <row r="2954" spans="1:1">
      <c r="A2954"/>
    </row>
    <row r="2955" spans="1:1">
      <c r="A2955"/>
    </row>
    <row r="2956" spans="1:1">
      <c r="A2956"/>
    </row>
    <row r="2957" spans="1:1">
      <c r="A2957"/>
    </row>
    <row r="2958" spans="1:1">
      <c r="A2958"/>
    </row>
    <row r="2959" spans="1:1">
      <c r="A2959"/>
    </row>
    <row r="2960" spans="1:1">
      <c r="A2960"/>
    </row>
    <row r="2961" spans="1:1">
      <c r="A2961"/>
    </row>
    <row r="2962" spans="1:1">
      <c r="A2962"/>
    </row>
    <row r="2963" spans="1:1">
      <c r="A2963"/>
    </row>
    <row r="2964" spans="1:1">
      <c r="A2964"/>
    </row>
    <row r="2965" spans="1:1">
      <c r="A2965"/>
    </row>
    <row r="2966" spans="1:1">
      <c r="A2966"/>
    </row>
    <row r="2967" spans="1:1">
      <c r="A2967"/>
    </row>
    <row r="2968" spans="1:1">
      <c r="A2968"/>
    </row>
    <row r="2969" spans="1:1">
      <c r="A2969"/>
    </row>
    <row r="2970" spans="1:1">
      <c r="A2970"/>
    </row>
    <row r="2971" spans="1:1">
      <c r="A2971"/>
    </row>
    <row r="2972" spans="1:1">
      <c r="A2972"/>
    </row>
    <row r="2973" spans="1:1">
      <c r="A2973"/>
    </row>
    <row r="2974" spans="1:1">
      <c r="A2974"/>
    </row>
    <row r="2975" spans="1:1">
      <c r="A2975"/>
    </row>
    <row r="2976" spans="1:1">
      <c r="A2976"/>
    </row>
    <row r="2977" spans="1:1">
      <c r="A2977"/>
    </row>
    <row r="2978" spans="1:1">
      <c r="A2978"/>
    </row>
    <row r="2979" spans="1:1">
      <c r="A2979"/>
    </row>
    <row r="2980" spans="1:1">
      <c r="A2980"/>
    </row>
    <row r="2981" spans="1:1">
      <c r="A2981"/>
    </row>
    <row r="2982" spans="1:1">
      <c r="A2982"/>
    </row>
    <row r="2983" spans="1:1">
      <c r="A2983"/>
    </row>
    <row r="2984" spans="1:1">
      <c r="A2984"/>
    </row>
    <row r="2985" spans="1:1">
      <c r="A2985"/>
    </row>
    <row r="2986" spans="1:1">
      <c r="A2986"/>
    </row>
    <row r="2987" spans="1:1">
      <c r="A2987"/>
    </row>
    <row r="2988" spans="1:1">
      <c r="A2988"/>
    </row>
    <row r="2989" spans="1:1">
      <c r="A2989"/>
    </row>
    <row r="2990" spans="1:1">
      <c r="A2990"/>
    </row>
    <row r="2991" spans="1:1">
      <c r="A2991"/>
    </row>
    <row r="2992" spans="1:1">
      <c r="A2992"/>
    </row>
    <row r="2993" spans="1:1">
      <c r="A2993"/>
    </row>
    <row r="2994" spans="1:1">
      <c r="A2994"/>
    </row>
    <row r="2995" spans="1:1">
      <c r="A2995"/>
    </row>
    <row r="2996" spans="1:1">
      <c r="A2996"/>
    </row>
    <row r="2997" spans="1:1">
      <c r="A2997"/>
    </row>
    <row r="2998" spans="1:1">
      <c r="A2998"/>
    </row>
    <row r="2999" spans="1:1">
      <c r="A2999"/>
    </row>
    <row r="3000" spans="1:1">
      <c r="A3000"/>
    </row>
    <row r="3001" spans="1:1">
      <c r="A3001"/>
    </row>
    <row r="3002" spans="1:1">
      <c r="A3002"/>
    </row>
    <row r="3003" spans="1:1">
      <c r="A3003"/>
    </row>
    <row r="3004" spans="1:1">
      <c r="A3004"/>
    </row>
    <row r="3005" spans="1:1">
      <c r="A3005"/>
    </row>
    <row r="3006" spans="1:1">
      <c r="A3006"/>
    </row>
    <row r="3007" spans="1:1">
      <c r="A3007"/>
    </row>
    <row r="3008" spans="1:1">
      <c r="A3008"/>
    </row>
    <row r="3009" spans="1:1">
      <c r="A3009"/>
    </row>
    <row r="3010" spans="1:1">
      <c r="A3010"/>
    </row>
    <row r="3011" spans="1:1">
      <c r="A3011"/>
    </row>
    <row r="3012" spans="1:1">
      <c r="A3012"/>
    </row>
    <row r="3013" spans="1:1">
      <c r="A3013"/>
    </row>
    <row r="3014" spans="1:1">
      <c r="A3014"/>
    </row>
    <row r="3015" spans="1:1">
      <c r="A3015"/>
    </row>
    <row r="3016" spans="1:1">
      <c r="A3016"/>
    </row>
    <row r="3017" spans="1:1">
      <c r="A3017"/>
    </row>
    <row r="3018" spans="1:1">
      <c r="A3018"/>
    </row>
    <row r="3019" spans="1:1">
      <c r="A3019"/>
    </row>
    <row r="3020" spans="1:1">
      <c r="A3020"/>
    </row>
    <row r="3021" spans="1:1">
      <c r="A3021"/>
    </row>
    <row r="3022" spans="1:1">
      <c r="A3022"/>
    </row>
    <row r="3023" spans="1:1">
      <c r="A3023"/>
    </row>
    <row r="3024" spans="1:1">
      <c r="A3024"/>
    </row>
    <row r="3025" spans="1:1">
      <c r="A3025"/>
    </row>
    <row r="3026" spans="1:1">
      <c r="A3026"/>
    </row>
    <row r="3027" spans="1:1">
      <c r="A3027"/>
    </row>
    <row r="3028" spans="1:1">
      <c r="A3028"/>
    </row>
    <row r="3029" spans="1:1">
      <c r="A3029"/>
    </row>
    <row r="3030" spans="1:1">
      <c r="A3030"/>
    </row>
    <row r="3031" spans="1:1">
      <c r="A3031"/>
    </row>
    <row r="3032" spans="1:1">
      <c r="A3032"/>
    </row>
    <row r="3033" spans="1:1">
      <c r="A3033"/>
    </row>
    <row r="3034" spans="1:1">
      <c r="A3034"/>
    </row>
    <row r="3035" spans="1:1">
      <c r="A3035"/>
    </row>
    <row r="3036" spans="1:1">
      <c r="A3036"/>
    </row>
    <row r="3037" spans="1:1">
      <c r="A3037"/>
    </row>
    <row r="3038" spans="1:1">
      <c r="A3038"/>
    </row>
    <row r="3039" spans="1:1">
      <c r="A3039"/>
    </row>
    <row r="3040" spans="1:1">
      <c r="A3040"/>
    </row>
    <row r="3041" spans="1:1">
      <c r="A3041"/>
    </row>
    <row r="3042" spans="1:1">
      <c r="A3042"/>
    </row>
    <row r="3043" spans="1:1">
      <c r="A3043"/>
    </row>
    <row r="3044" spans="1:1">
      <c r="A3044"/>
    </row>
    <row r="3045" spans="1:1">
      <c r="A3045"/>
    </row>
    <row r="3046" spans="1:1">
      <c r="A3046"/>
    </row>
    <row r="3047" spans="1:1">
      <c r="A3047"/>
    </row>
    <row r="3048" spans="1:1">
      <c r="A3048"/>
    </row>
    <row r="3049" spans="1:1">
      <c r="A3049"/>
    </row>
    <row r="3050" spans="1:1">
      <c r="A3050"/>
    </row>
    <row r="3051" spans="1:1">
      <c r="A3051"/>
    </row>
    <row r="3052" spans="1:1">
      <c r="A3052"/>
    </row>
    <row r="3053" spans="1:1">
      <c r="A3053"/>
    </row>
    <row r="3054" spans="1:1">
      <c r="A3054"/>
    </row>
    <row r="3055" spans="1:1">
      <c r="A3055"/>
    </row>
    <row r="3056" spans="1:1">
      <c r="A3056"/>
    </row>
    <row r="3057" spans="1:1">
      <c r="A3057"/>
    </row>
    <row r="3058" spans="1:1">
      <c r="A3058"/>
    </row>
    <row r="3059" spans="1:1">
      <c r="A3059"/>
    </row>
    <row r="3060" spans="1:1">
      <c r="A3060"/>
    </row>
    <row r="3061" spans="1:1">
      <c r="A3061"/>
    </row>
    <row r="3062" spans="1:1">
      <c r="A3062"/>
    </row>
    <row r="3063" spans="1:1">
      <c r="A3063"/>
    </row>
    <row r="3064" spans="1:1">
      <c r="A3064"/>
    </row>
    <row r="3065" spans="1:1">
      <c r="A3065"/>
    </row>
    <row r="3066" spans="1:1">
      <c r="A3066"/>
    </row>
    <row r="3067" spans="1:1">
      <c r="A3067"/>
    </row>
    <row r="3068" spans="1:1">
      <c r="A3068"/>
    </row>
    <row r="3069" spans="1:1">
      <c r="A3069"/>
    </row>
    <row r="3070" spans="1:1">
      <c r="A3070"/>
    </row>
    <row r="3071" spans="1:1">
      <c r="A3071"/>
    </row>
    <row r="3072" spans="1:1">
      <c r="A3072"/>
    </row>
    <row r="3073" spans="1:1">
      <c r="A3073"/>
    </row>
    <row r="3074" spans="1:1">
      <c r="A3074"/>
    </row>
    <row r="3075" spans="1:1">
      <c r="A3075"/>
    </row>
    <row r="3076" spans="1:1">
      <c r="A3076"/>
    </row>
    <row r="3077" spans="1:1">
      <c r="A3077"/>
    </row>
    <row r="3078" spans="1:1">
      <c r="A3078"/>
    </row>
    <row r="3079" spans="1:1">
      <c r="A3079"/>
    </row>
    <row r="3080" spans="1:1">
      <c r="A3080"/>
    </row>
    <row r="3081" spans="1:1">
      <c r="A3081"/>
    </row>
    <row r="3082" spans="1:1">
      <c r="A3082"/>
    </row>
    <row r="3083" spans="1:1">
      <c r="A3083"/>
    </row>
    <row r="3084" spans="1:1">
      <c r="A3084"/>
    </row>
    <row r="3085" spans="1:1">
      <c r="A3085"/>
    </row>
    <row r="3086" spans="1:1">
      <c r="A3086"/>
    </row>
    <row r="3087" spans="1:1">
      <c r="A3087"/>
    </row>
    <row r="3088" spans="1:1">
      <c r="A3088"/>
    </row>
    <row r="3089" spans="1:1">
      <c r="A3089"/>
    </row>
    <row r="3090" spans="1:1">
      <c r="A3090"/>
    </row>
    <row r="3091" spans="1:1">
      <c r="A3091"/>
    </row>
    <row r="3092" spans="1:1">
      <c r="A3092"/>
    </row>
    <row r="3093" spans="1:1">
      <c r="A3093"/>
    </row>
    <row r="3094" spans="1:1">
      <c r="A3094"/>
    </row>
    <row r="3095" spans="1:1">
      <c r="A3095"/>
    </row>
    <row r="3096" spans="1:1">
      <c r="A3096"/>
    </row>
    <row r="3097" spans="1:1">
      <c r="A3097"/>
    </row>
    <row r="3098" spans="1:1">
      <c r="A3098"/>
    </row>
    <row r="3099" spans="1:1">
      <c r="A3099"/>
    </row>
    <row r="3100" spans="1:1">
      <c r="A3100"/>
    </row>
    <row r="3101" spans="1:1">
      <c r="A3101"/>
    </row>
    <row r="3102" spans="1:1">
      <c r="A3102"/>
    </row>
    <row r="3103" spans="1:1">
      <c r="A3103"/>
    </row>
    <row r="3104" spans="1:1">
      <c r="A3104"/>
    </row>
    <row r="3105" spans="1:1">
      <c r="A3105"/>
    </row>
    <row r="3106" spans="1:1">
      <c r="A3106"/>
    </row>
    <row r="3107" spans="1:1">
      <c r="A3107"/>
    </row>
    <row r="3108" spans="1:1">
      <c r="A3108"/>
    </row>
    <row r="3109" spans="1:1">
      <c r="A3109"/>
    </row>
    <row r="3110" spans="1:1">
      <c r="A3110"/>
    </row>
    <row r="3111" spans="1:1">
      <c r="A3111"/>
    </row>
    <row r="3112" spans="1:1">
      <c r="A3112"/>
    </row>
    <row r="3113" spans="1:1">
      <c r="A3113"/>
    </row>
    <row r="3114" spans="1:1">
      <c r="A3114"/>
    </row>
    <row r="3115" spans="1:1">
      <c r="A3115"/>
    </row>
    <row r="3116" spans="1:1">
      <c r="A3116"/>
    </row>
    <row r="3117" spans="1:1">
      <c r="A3117"/>
    </row>
    <row r="3118" spans="1:1">
      <c r="A3118"/>
    </row>
    <row r="3119" spans="1:1">
      <c r="A3119"/>
    </row>
    <row r="3120" spans="1:1">
      <c r="A3120"/>
    </row>
    <row r="3121" spans="1:1">
      <c r="A3121"/>
    </row>
    <row r="3122" spans="1:1">
      <c r="A3122"/>
    </row>
    <row r="3123" spans="1:1">
      <c r="A3123"/>
    </row>
    <row r="3124" spans="1:1">
      <c r="A3124"/>
    </row>
    <row r="3125" spans="1:1">
      <c r="A3125"/>
    </row>
    <row r="3126" spans="1:1">
      <c r="A3126"/>
    </row>
    <row r="3127" spans="1:1">
      <c r="A3127"/>
    </row>
    <row r="3128" spans="1:1">
      <c r="A3128"/>
    </row>
    <row r="3129" spans="1:1">
      <c r="A3129"/>
    </row>
    <row r="3130" spans="1:1">
      <c r="A3130"/>
    </row>
    <row r="3131" spans="1:1">
      <c r="A3131"/>
    </row>
    <row r="3132" spans="1:1">
      <c r="A3132"/>
    </row>
    <row r="3133" spans="1:1">
      <c r="A3133"/>
    </row>
    <row r="3134" spans="1:1">
      <c r="A3134"/>
    </row>
    <row r="3135" spans="1:1">
      <c r="A3135"/>
    </row>
    <row r="3136" spans="1:1">
      <c r="A3136"/>
    </row>
    <row r="3137" spans="1:1">
      <c r="A3137"/>
    </row>
    <row r="3138" spans="1:1">
      <c r="A3138"/>
    </row>
    <row r="3139" spans="1:1">
      <c r="A3139"/>
    </row>
    <row r="3140" spans="1:1">
      <c r="A3140"/>
    </row>
    <row r="3141" spans="1:1">
      <c r="A3141"/>
    </row>
    <row r="3142" spans="1:1">
      <c r="A3142"/>
    </row>
    <row r="3143" spans="1:1">
      <c r="A3143"/>
    </row>
    <row r="3144" spans="1:1">
      <c r="A3144"/>
    </row>
    <row r="3145" spans="1:1">
      <c r="A3145"/>
    </row>
    <row r="3146" spans="1:1">
      <c r="A3146"/>
    </row>
    <row r="3147" spans="1:1">
      <c r="A3147"/>
    </row>
    <row r="3148" spans="1:1">
      <c r="A3148"/>
    </row>
    <row r="3149" spans="1:1">
      <c r="A3149"/>
    </row>
    <row r="3150" spans="1:1">
      <c r="A3150"/>
    </row>
    <row r="3151" spans="1:1">
      <c r="A3151"/>
    </row>
    <row r="3152" spans="1:1">
      <c r="A3152"/>
    </row>
    <row r="3153" spans="1:1">
      <c r="A3153"/>
    </row>
    <row r="3154" spans="1:1">
      <c r="A3154"/>
    </row>
    <row r="3155" spans="1:1">
      <c r="A3155"/>
    </row>
    <row r="3156" spans="1:1">
      <c r="A3156"/>
    </row>
    <row r="3157" spans="1:1">
      <c r="A3157"/>
    </row>
    <row r="3158" spans="1:1">
      <c r="A3158"/>
    </row>
    <row r="3159" spans="1:1">
      <c r="A3159"/>
    </row>
    <row r="3160" spans="1:1">
      <c r="A3160"/>
    </row>
    <row r="3161" spans="1:1">
      <c r="A3161"/>
    </row>
    <row r="3162" spans="1:1">
      <c r="A3162"/>
    </row>
    <row r="3163" spans="1:1">
      <c r="A3163"/>
    </row>
    <row r="3164" spans="1:1">
      <c r="A3164"/>
    </row>
    <row r="3165" spans="1:1">
      <c r="A3165"/>
    </row>
    <row r="3166" spans="1:1">
      <c r="A3166"/>
    </row>
    <row r="3167" spans="1:1">
      <c r="A3167"/>
    </row>
    <row r="3168" spans="1:1">
      <c r="A3168"/>
    </row>
    <row r="3169" spans="1:1">
      <c r="A3169"/>
    </row>
    <row r="3170" spans="1:1">
      <c r="A3170"/>
    </row>
    <row r="3171" spans="1:1">
      <c r="A3171"/>
    </row>
    <row r="3172" spans="1:1">
      <c r="A3172"/>
    </row>
    <row r="3173" spans="1:1">
      <c r="A3173"/>
    </row>
    <row r="3174" spans="1:1">
      <c r="A3174"/>
    </row>
    <row r="3175" spans="1:1">
      <c r="A3175"/>
    </row>
    <row r="3176" spans="1:1">
      <c r="A3176"/>
    </row>
    <row r="3177" spans="1:1">
      <c r="A3177"/>
    </row>
    <row r="3178" spans="1:1">
      <c r="A3178"/>
    </row>
    <row r="3179" spans="1:1">
      <c r="A3179"/>
    </row>
    <row r="3180" spans="1:1">
      <c r="A3180"/>
    </row>
    <row r="3181" spans="1:1">
      <c r="A3181"/>
    </row>
    <row r="3182" spans="1:1">
      <c r="A3182"/>
    </row>
    <row r="3183" spans="1:1">
      <c r="A3183"/>
    </row>
    <row r="3184" spans="1:1">
      <c r="A3184"/>
    </row>
    <row r="3185" spans="1:1">
      <c r="A3185"/>
    </row>
    <row r="3186" spans="1:1">
      <c r="A3186"/>
    </row>
    <row r="3187" spans="1:1">
      <c r="A3187"/>
    </row>
    <row r="3188" spans="1:1">
      <c r="A3188"/>
    </row>
    <row r="3189" spans="1:1">
      <c r="A3189"/>
    </row>
    <row r="3190" spans="1:1">
      <c r="A3190"/>
    </row>
    <row r="3191" spans="1:1">
      <c r="A3191"/>
    </row>
    <row r="3192" spans="1:1">
      <c r="A3192"/>
    </row>
    <row r="3193" spans="1:1">
      <c r="A3193"/>
    </row>
    <row r="3194" spans="1:1">
      <c r="A3194"/>
    </row>
    <row r="3195" spans="1:1">
      <c r="A3195"/>
    </row>
    <row r="3196" spans="1:1">
      <c r="A3196"/>
    </row>
    <row r="3197" spans="1:1">
      <c r="A3197"/>
    </row>
    <row r="3198" spans="1:1">
      <c r="A3198"/>
    </row>
    <row r="3199" spans="1:1">
      <c r="A3199"/>
    </row>
    <row r="3200" spans="1:1">
      <c r="A3200"/>
    </row>
    <row r="3201" spans="1:1">
      <c r="A3201"/>
    </row>
    <row r="3202" spans="1:1">
      <c r="A3202"/>
    </row>
    <row r="3203" spans="1:1">
      <c r="A3203"/>
    </row>
    <row r="3204" spans="1:1">
      <c r="A3204"/>
    </row>
    <row r="3205" spans="1:1">
      <c r="A3205"/>
    </row>
    <row r="3206" spans="1:1">
      <c r="A3206"/>
    </row>
    <row r="3207" spans="1:1">
      <c r="A3207"/>
    </row>
    <row r="3208" spans="1:1">
      <c r="A3208"/>
    </row>
    <row r="3209" spans="1:1">
      <c r="A3209"/>
    </row>
    <row r="3210" spans="1:1">
      <c r="A3210"/>
    </row>
    <row r="3211" spans="1:1">
      <c r="A3211"/>
    </row>
    <row r="3212" spans="1:1">
      <c r="A3212"/>
    </row>
    <row r="3213" spans="1:1">
      <c r="A3213"/>
    </row>
    <row r="3214" spans="1:1">
      <c r="A3214"/>
    </row>
    <row r="3215" spans="1:1">
      <c r="A3215"/>
    </row>
    <row r="3216" spans="1:1">
      <c r="A3216"/>
    </row>
    <row r="3217" spans="1:1">
      <c r="A3217"/>
    </row>
    <row r="3218" spans="1:1">
      <c r="A3218"/>
    </row>
    <row r="3219" spans="1:1">
      <c r="A3219"/>
    </row>
    <row r="3220" spans="1:1">
      <c r="A3220"/>
    </row>
    <row r="3221" spans="1:1">
      <c r="A3221"/>
    </row>
    <row r="3222" spans="1:1">
      <c r="A3222"/>
    </row>
    <row r="3223" spans="1:1">
      <c r="A3223"/>
    </row>
    <row r="3224" spans="1:1">
      <c r="A3224"/>
    </row>
    <row r="3225" spans="1:1">
      <c r="A3225"/>
    </row>
    <row r="3226" spans="1:1">
      <c r="A3226"/>
    </row>
    <row r="3227" spans="1:1">
      <c r="A3227"/>
    </row>
    <row r="3228" spans="1:1">
      <c r="A3228"/>
    </row>
    <row r="3229" spans="1:1">
      <c r="A3229"/>
    </row>
    <row r="3230" spans="1:1">
      <c r="A3230"/>
    </row>
    <row r="3231" spans="1:1">
      <c r="A3231"/>
    </row>
    <row r="3232" spans="1:1">
      <c r="A3232"/>
    </row>
    <row r="3233" spans="1:1">
      <c r="A3233"/>
    </row>
    <row r="3234" spans="1:1">
      <c r="A3234"/>
    </row>
    <row r="3235" spans="1:1">
      <c r="A3235"/>
    </row>
    <row r="3236" spans="1:1">
      <c r="A3236"/>
    </row>
    <row r="3237" spans="1:1">
      <c r="A3237"/>
    </row>
    <row r="3238" spans="1:1">
      <c r="A3238"/>
    </row>
    <row r="3239" spans="1:1">
      <c r="A3239"/>
    </row>
    <row r="3240" spans="1:1">
      <c r="A3240"/>
    </row>
    <row r="3241" spans="1:1">
      <c r="A3241"/>
    </row>
    <row r="3242" spans="1:1">
      <c r="A3242"/>
    </row>
    <row r="3243" spans="1:1">
      <c r="A3243"/>
    </row>
    <row r="3244" spans="1:1">
      <c r="A3244"/>
    </row>
    <row r="3245" spans="1:1">
      <c r="A3245"/>
    </row>
    <row r="3246" spans="1:1">
      <c r="A3246"/>
    </row>
    <row r="3247" spans="1:1">
      <c r="A3247"/>
    </row>
    <row r="3248" spans="1:1">
      <c r="A3248"/>
    </row>
    <row r="3249" spans="1:1">
      <c r="A3249"/>
    </row>
    <row r="3250" spans="1:1">
      <c r="A3250"/>
    </row>
    <row r="3251" spans="1:1">
      <c r="A3251"/>
    </row>
    <row r="3252" spans="1:1">
      <c r="A3252"/>
    </row>
    <row r="3253" spans="1:1">
      <c r="A3253"/>
    </row>
    <row r="3254" spans="1:1">
      <c r="A3254"/>
    </row>
    <row r="3255" spans="1:1">
      <c r="A3255"/>
    </row>
    <row r="3256" spans="1:1">
      <c r="A3256"/>
    </row>
    <row r="3257" spans="1:1">
      <c r="A3257"/>
    </row>
    <row r="3258" spans="1:1">
      <c r="A3258"/>
    </row>
    <row r="3259" spans="1:1">
      <c r="A3259"/>
    </row>
    <row r="3260" spans="1:1">
      <c r="A3260"/>
    </row>
    <row r="3261" spans="1:1">
      <c r="A3261"/>
    </row>
    <row r="3262" spans="1:1">
      <c r="A3262"/>
    </row>
    <row r="3263" spans="1:1">
      <c r="A3263"/>
    </row>
    <row r="3264" spans="1:1">
      <c r="A3264"/>
    </row>
    <row r="3265" spans="1:1">
      <c r="A3265"/>
    </row>
    <row r="3266" spans="1:1">
      <c r="A3266"/>
    </row>
    <row r="3267" spans="1:1">
      <c r="A3267"/>
    </row>
    <row r="3268" spans="1:1">
      <c r="A3268"/>
    </row>
    <row r="3269" spans="1:1">
      <c r="A3269"/>
    </row>
    <row r="3270" spans="1:1">
      <c r="A3270"/>
    </row>
    <row r="3271" spans="1:1">
      <c r="A3271"/>
    </row>
    <row r="3272" spans="1:1">
      <c r="A3272"/>
    </row>
    <row r="3273" spans="1:1">
      <c r="A3273"/>
    </row>
    <row r="3274" spans="1:1">
      <c r="A3274"/>
    </row>
    <row r="3275" spans="1:1">
      <c r="A3275"/>
    </row>
    <row r="3276" spans="1:1">
      <c r="A3276"/>
    </row>
    <row r="3277" spans="1:1">
      <c r="A3277"/>
    </row>
    <row r="3278" spans="1:1">
      <c r="A3278"/>
    </row>
    <row r="3279" spans="1:1">
      <c r="A3279"/>
    </row>
    <row r="3280" spans="1:1">
      <c r="A3280"/>
    </row>
    <row r="3281" spans="1:1">
      <c r="A3281"/>
    </row>
    <row r="3282" spans="1:1">
      <c r="A3282"/>
    </row>
    <row r="3283" spans="1:1">
      <c r="A3283"/>
    </row>
    <row r="3284" spans="1:1">
      <c r="A3284"/>
    </row>
    <row r="3285" spans="1:1">
      <c r="A3285"/>
    </row>
    <row r="3286" spans="1:1">
      <c r="A3286"/>
    </row>
    <row r="3287" spans="1:1">
      <c r="A3287"/>
    </row>
    <row r="3288" spans="1:1">
      <c r="A3288"/>
    </row>
    <row r="3289" spans="1:1">
      <c r="A3289"/>
    </row>
    <row r="3290" spans="1:1">
      <c r="A3290"/>
    </row>
    <row r="3291" spans="1:1">
      <c r="A3291"/>
    </row>
    <row r="3292" spans="1:1">
      <c r="A3292"/>
    </row>
    <row r="3293" spans="1:1">
      <c r="A3293"/>
    </row>
    <row r="3294" spans="1:1">
      <c r="A3294"/>
    </row>
    <row r="3295" spans="1:1">
      <c r="A3295"/>
    </row>
    <row r="3296" spans="1:1">
      <c r="A3296"/>
    </row>
    <row r="3297" spans="1:1">
      <c r="A3297"/>
    </row>
    <row r="3298" spans="1:1">
      <c r="A3298"/>
    </row>
    <row r="3299" spans="1:1">
      <c r="A3299"/>
    </row>
    <row r="3300" spans="1:1">
      <c r="A3300"/>
    </row>
    <row r="3301" spans="1:1">
      <c r="A3301"/>
    </row>
    <row r="3302" spans="1:1">
      <c r="A3302"/>
    </row>
    <row r="3303" spans="1:1">
      <c r="A3303"/>
    </row>
    <row r="3304" spans="1:1">
      <c r="A3304"/>
    </row>
    <row r="3305" spans="1:1">
      <c r="A3305"/>
    </row>
    <row r="3306" spans="1:1">
      <c r="A3306"/>
    </row>
    <row r="3307" spans="1:1">
      <c r="A3307"/>
    </row>
    <row r="3308" spans="1:1">
      <c r="A3308"/>
    </row>
    <row r="3309" spans="1:1">
      <c r="A3309"/>
    </row>
    <row r="3310" spans="1:1">
      <c r="A3310"/>
    </row>
    <row r="3311" spans="1:1">
      <c r="A3311"/>
    </row>
    <row r="3312" spans="1:1">
      <c r="A3312"/>
    </row>
    <row r="3313" spans="1:1">
      <c r="A3313"/>
    </row>
    <row r="3314" spans="1:1">
      <c r="A3314"/>
    </row>
    <row r="3315" spans="1:1">
      <c r="A3315"/>
    </row>
    <row r="3316" spans="1:1">
      <c r="A3316"/>
    </row>
    <row r="3317" spans="1:1">
      <c r="A3317"/>
    </row>
    <row r="3318" spans="1:1">
      <c r="A3318"/>
    </row>
    <row r="3319" spans="1:1">
      <c r="A3319"/>
    </row>
    <row r="3320" spans="1:1">
      <c r="A3320"/>
    </row>
    <row r="3321" spans="1:1">
      <c r="A3321"/>
    </row>
    <row r="3322" spans="1:1">
      <c r="A3322"/>
    </row>
    <row r="3323" spans="1:1">
      <c r="A3323"/>
    </row>
    <row r="3324" spans="1:1">
      <c r="A3324"/>
    </row>
    <row r="3325" spans="1:1">
      <c r="A3325"/>
    </row>
    <row r="3326" spans="1:1">
      <c r="A3326"/>
    </row>
    <row r="3327" spans="1:1">
      <c r="A3327"/>
    </row>
    <row r="3328" spans="1:1">
      <c r="A3328"/>
    </row>
    <row r="3329" spans="1:1">
      <c r="A3329"/>
    </row>
    <row r="3330" spans="1:1">
      <c r="A3330"/>
    </row>
    <row r="3331" spans="1:1">
      <c r="A3331"/>
    </row>
    <row r="3332" spans="1:1">
      <c r="A3332"/>
    </row>
    <row r="3333" spans="1:1">
      <c r="A3333"/>
    </row>
    <row r="3334" spans="1:1">
      <c r="A3334"/>
    </row>
    <row r="3335" spans="1:1">
      <c r="A3335"/>
    </row>
    <row r="3336" spans="1:1">
      <c r="A3336"/>
    </row>
    <row r="3337" spans="1:1">
      <c r="A3337"/>
    </row>
    <row r="3338" spans="1:1">
      <c r="A3338"/>
    </row>
    <row r="3339" spans="1:1">
      <c r="A3339"/>
    </row>
    <row r="3340" spans="1:1">
      <c r="A3340"/>
    </row>
    <row r="3341" spans="1:1">
      <c r="A3341"/>
    </row>
    <row r="3342" spans="1:1">
      <c r="A3342"/>
    </row>
    <row r="3343" spans="1:1">
      <c r="A3343"/>
    </row>
    <row r="3344" spans="1:1">
      <c r="A3344"/>
    </row>
    <row r="3345" spans="1:1">
      <c r="A3345"/>
    </row>
    <row r="3346" spans="1:1">
      <c r="A3346"/>
    </row>
    <row r="3347" spans="1:1">
      <c r="A3347"/>
    </row>
    <row r="3348" spans="1:1">
      <c r="A3348"/>
    </row>
    <row r="3349" spans="1:1">
      <c r="A3349"/>
    </row>
    <row r="3350" spans="1:1">
      <c r="A3350"/>
    </row>
    <row r="3351" spans="1:1">
      <c r="A3351"/>
    </row>
    <row r="3352" spans="1:1">
      <c r="A3352"/>
    </row>
    <row r="3353" spans="1:1">
      <c r="A3353"/>
    </row>
    <row r="3354" spans="1:1">
      <c r="A3354"/>
    </row>
    <row r="3355" spans="1:1">
      <c r="A3355"/>
    </row>
    <row r="3356" spans="1:1">
      <c r="A3356"/>
    </row>
    <row r="3357" spans="1:1">
      <c r="A3357"/>
    </row>
    <row r="3358" spans="1:1">
      <c r="A3358"/>
    </row>
    <row r="3359" spans="1:1">
      <c r="A3359"/>
    </row>
    <row r="3360" spans="1:1">
      <c r="A3360"/>
    </row>
    <row r="3361" spans="1:1">
      <c r="A3361"/>
    </row>
    <row r="3362" spans="1:1">
      <c r="A3362"/>
    </row>
    <row r="3363" spans="1:1">
      <c r="A3363"/>
    </row>
    <row r="3364" spans="1:1">
      <c r="A3364"/>
    </row>
    <row r="3365" spans="1:1">
      <c r="A3365"/>
    </row>
    <row r="3366" spans="1:1">
      <c r="A3366"/>
    </row>
    <row r="3367" spans="1:1">
      <c r="A3367"/>
    </row>
    <row r="3368" spans="1:1">
      <c r="A3368"/>
    </row>
    <row r="3369" spans="1:1">
      <c r="A3369"/>
    </row>
    <row r="3370" spans="1:1">
      <c r="A3370"/>
    </row>
    <row r="3371" spans="1:1">
      <c r="A3371"/>
    </row>
    <row r="3372" spans="1:1">
      <c r="A3372"/>
    </row>
    <row r="3373" spans="1:1">
      <c r="A3373"/>
    </row>
    <row r="3374" spans="1:1">
      <c r="A3374"/>
    </row>
    <row r="3375" spans="1:1">
      <c r="A3375"/>
    </row>
    <row r="3376" spans="1:1">
      <c r="A3376"/>
    </row>
    <row r="3377" spans="1:1">
      <c r="A3377"/>
    </row>
    <row r="3378" spans="1:1">
      <c r="A3378"/>
    </row>
    <row r="3379" spans="1:1">
      <c r="A3379"/>
    </row>
    <row r="3380" spans="1:1">
      <c r="A3380"/>
    </row>
    <row r="3381" spans="1:1">
      <c r="A3381"/>
    </row>
    <row r="3382" spans="1:1">
      <c r="A3382"/>
    </row>
    <row r="3383" spans="1:1">
      <c r="A3383"/>
    </row>
    <row r="3384" spans="1:1">
      <c r="A3384"/>
    </row>
    <row r="3385" spans="1:1">
      <c r="A3385"/>
    </row>
    <row r="3386" spans="1:1">
      <c r="A3386"/>
    </row>
    <row r="3387" spans="1:1">
      <c r="A3387"/>
    </row>
    <row r="3388" spans="1:1">
      <c r="A3388"/>
    </row>
    <row r="3389" spans="1:1">
      <c r="A3389"/>
    </row>
    <row r="3390" spans="1:1">
      <c r="A3390"/>
    </row>
    <row r="3391" spans="1:1">
      <c r="A3391"/>
    </row>
    <row r="3392" spans="1:1">
      <c r="A3392"/>
    </row>
    <row r="3393" spans="1:1">
      <c r="A3393"/>
    </row>
    <row r="3394" spans="1:1">
      <c r="A3394"/>
    </row>
    <row r="3395" spans="1:1">
      <c r="A3395"/>
    </row>
    <row r="3396" spans="1:1">
      <c r="A3396"/>
    </row>
    <row r="3397" spans="1:1">
      <c r="A3397"/>
    </row>
    <row r="3398" spans="1:1">
      <c r="A3398"/>
    </row>
    <row r="3399" spans="1:1">
      <c r="A3399"/>
    </row>
    <row r="3400" spans="1:1">
      <c r="A3400"/>
    </row>
    <row r="3401" spans="1:1">
      <c r="A3401"/>
    </row>
    <row r="3402" spans="1:1">
      <c r="A3402"/>
    </row>
    <row r="3403" spans="1:1">
      <c r="A3403"/>
    </row>
    <row r="3404" spans="1:1">
      <c r="A3404"/>
    </row>
    <row r="3405" spans="1:1">
      <c r="A3405"/>
    </row>
    <row r="3406" spans="1:1">
      <c r="A3406"/>
    </row>
    <row r="3407" spans="1:1">
      <c r="A3407"/>
    </row>
    <row r="3408" spans="1:1">
      <c r="A3408"/>
    </row>
    <row r="3409" spans="1:1">
      <c r="A3409"/>
    </row>
    <row r="3410" spans="1:1">
      <c r="A3410"/>
    </row>
    <row r="3411" spans="1:1">
      <c r="A3411"/>
    </row>
    <row r="3412" spans="1:1">
      <c r="A3412"/>
    </row>
    <row r="3413" spans="1:1">
      <c r="A3413"/>
    </row>
    <row r="3414" spans="1:1">
      <c r="A3414"/>
    </row>
    <row r="3415" spans="1:1">
      <c r="A3415"/>
    </row>
    <row r="3416" spans="1:1">
      <c r="A3416"/>
    </row>
    <row r="3417" spans="1:1">
      <c r="A3417"/>
    </row>
    <row r="3418" spans="1:1">
      <c r="A3418"/>
    </row>
    <row r="3419" spans="1:1">
      <c r="A3419"/>
    </row>
    <row r="3420" spans="1:1">
      <c r="A3420"/>
    </row>
    <row r="3421" spans="1:1">
      <c r="A3421"/>
    </row>
    <row r="3422" spans="1:1">
      <c r="A3422"/>
    </row>
    <row r="3423" spans="1:1">
      <c r="A3423"/>
    </row>
    <row r="3424" spans="1:1">
      <c r="A3424"/>
    </row>
    <row r="3425" spans="1:1">
      <c r="A3425"/>
    </row>
    <row r="3426" spans="1:1">
      <c r="A3426"/>
    </row>
    <row r="3427" spans="1:1">
      <c r="A3427"/>
    </row>
    <row r="3428" spans="1:1">
      <c r="A3428"/>
    </row>
    <row r="3429" spans="1:1">
      <c r="A3429"/>
    </row>
    <row r="3430" spans="1:1">
      <c r="A3430"/>
    </row>
    <row r="3431" spans="1:1">
      <c r="A3431"/>
    </row>
    <row r="3432" spans="1:1">
      <c r="A3432"/>
    </row>
    <row r="3433" spans="1:1">
      <c r="A3433"/>
    </row>
    <row r="3434" spans="1:1">
      <c r="A3434"/>
    </row>
    <row r="3435" spans="1:1">
      <c r="A3435"/>
    </row>
    <row r="3436" spans="1:1">
      <c r="A3436"/>
    </row>
    <row r="3437" spans="1:1">
      <c r="A3437"/>
    </row>
    <row r="3438" spans="1:1">
      <c r="A3438"/>
    </row>
    <row r="3439" spans="1:1">
      <c r="A3439"/>
    </row>
    <row r="3440" spans="1:1">
      <c r="A3440"/>
    </row>
    <row r="3441" spans="1:1">
      <c r="A3441"/>
    </row>
    <row r="3442" spans="1:1">
      <c r="A3442"/>
    </row>
    <row r="3443" spans="1:1">
      <c r="A3443"/>
    </row>
    <row r="3444" spans="1:1">
      <c r="A3444"/>
    </row>
    <row r="3445" spans="1:1">
      <c r="A3445"/>
    </row>
    <row r="3446" spans="1:1">
      <c r="A3446"/>
    </row>
    <row r="3447" spans="1:1">
      <c r="A3447"/>
    </row>
    <row r="3448" spans="1:1">
      <c r="A3448"/>
    </row>
    <row r="3449" spans="1:1">
      <c r="A3449"/>
    </row>
    <row r="3450" spans="1:1">
      <c r="A3450"/>
    </row>
    <row r="3451" spans="1:1">
      <c r="A3451"/>
    </row>
    <row r="3452" spans="1:1">
      <c r="A3452"/>
    </row>
    <row r="3453" spans="1:1">
      <c r="A3453"/>
    </row>
    <row r="3454" spans="1:1">
      <c r="A3454"/>
    </row>
    <row r="3455" spans="1:1">
      <c r="A3455"/>
    </row>
    <row r="3456" spans="1:1">
      <c r="A3456"/>
    </row>
    <row r="3457" spans="1:1">
      <c r="A3457"/>
    </row>
    <row r="3458" spans="1:1">
      <c r="A3458"/>
    </row>
    <row r="3459" spans="1:1">
      <c r="A3459"/>
    </row>
    <row r="3460" spans="1:1">
      <c r="A3460"/>
    </row>
    <row r="3461" spans="1:1">
      <c r="A3461"/>
    </row>
    <row r="3462" spans="1:1">
      <c r="A3462"/>
    </row>
    <row r="3463" spans="1:1">
      <c r="A3463"/>
    </row>
    <row r="3464" spans="1:1">
      <c r="A3464"/>
    </row>
    <row r="3465" spans="1:1">
      <c r="A3465"/>
    </row>
    <row r="3466" spans="1:1">
      <c r="A3466"/>
    </row>
    <row r="3467" spans="1:1">
      <c r="A3467"/>
    </row>
    <row r="3468" spans="1:1">
      <c r="A3468"/>
    </row>
    <row r="3469" spans="1:1">
      <c r="A3469"/>
    </row>
    <row r="3470" spans="1:1">
      <c r="A3470"/>
    </row>
    <row r="3471" spans="1:1">
      <c r="A3471"/>
    </row>
    <row r="3472" spans="1:1">
      <c r="A3472"/>
    </row>
    <row r="3473" spans="1:1">
      <c r="A3473"/>
    </row>
    <row r="3474" spans="1:1">
      <c r="A3474"/>
    </row>
    <row r="3475" spans="1:1">
      <c r="A3475"/>
    </row>
    <row r="3476" spans="1:1">
      <c r="A3476"/>
    </row>
    <row r="3477" spans="1:1">
      <c r="A3477"/>
    </row>
    <row r="3478" spans="1:1">
      <c r="A3478"/>
    </row>
    <row r="3479" spans="1:1">
      <c r="A3479"/>
    </row>
    <row r="3480" spans="1:1">
      <c r="A3480"/>
    </row>
    <row r="3481" spans="1:1">
      <c r="A3481"/>
    </row>
    <row r="3482" spans="1:1">
      <c r="A3482"/>
    </row>
    <row r="3483" spans="1:1">
      <c r="A3483"/>
    </row>
    <row r="3484" spans="1:1">
      <c r="A3484"/>
    </row>
    <row r="3485" spans="1:1">
      <c r="A3485"/>
    </row>
    <row r="3486" spans="1:1">
      <c r="A3486"/>
    </row>
    <row r="3487" spans="1:1">
      <c r="A3487"/>
    </row>
    <row r="3488" spans="1:1">
      <c r="A3488"/>
    </row>
    <row r="3489" spans="1:1">
      <c r="A3489"/>
    </row>
    <row r="3490" spans="1:1">
      <c r="A3490"/>
    </row>
    <row r="3491" spans="1:1">
      <c r="A3491"/>
    </row>
    <row r="3492" spans="1:1">
      <c r="A3492"/>
    </row>
    <row r="3493" spans="1:1">
      <c r="A3493"/>
    </row>
    <row r="3494" spans="1:1">
      <c r="A3494"/>
    </row>
    <row r="3495" spans="1:1">
      <c r="A3495"/>
    </row>
    <row r="3496" spans="1:1">
      <c r="A3496"/>
    </row>
    <row r="3497" spans="1:1">
      <c r="A3497"/>
    </row>
    <row r="3498" spans="1:1">
      <c r="A3498"/>
    </row>
    <row r="3499" spans="1:1">
      <c r="A3499"/>
    </row>
    <row r="3500" spans="1:1">
      <c r="A3500"/>
    </row>
    <row r="3501" spans="1:1">
      <c r="A3501"/>
    </row>
    <row r="3502" spans="1:1">
      <c r="A3502"/>
    </row>
    <row r="3503" spans="1:1">
      <c r="A3503"/>
    </row>
    <row r="3504" spans="1:1">
      <c r="A3504"/>
    </row>
    <row r="3505" spans="1:1">
      <c r="A3505"/>
    </row>
    <row r="3506" spans="1:1">
      <c r="A3506"/>
    </row>
    <row r="3507" spans="1:1">
      <c r="A3507"/>
    </row>
    <row r="3508" spans="1:1">
      <c r="A3508"/>
    </row>
    <row r="3509" spans="1:1">
      <c r="A3509"/>
    </row>
    <row r="3510" spans="1:1">
      <c r="A3510"/>
    </row>
    <row r="3511" spans="1:1">
      <c r="A3511"/>
    </row>
    <row r="3512" spans="1:1">
      <c r="A3512"/>
    </row>
    <row r="3513" spans="1:1">
      <c r="A3513"/>
    </row>
    <row r="3514" spans="1:1">
      <c r="A3514"/>
    </row>
    <row r="3515" spans="1:1">
      <c r="A3515"/>
    </row>
    <row r="3516" spans="1:1">
      <c r="A3516"/>
    </row>
    <row r="3517" spans="1:1">
      <c r="A3517"/>
    </row>
    <row r="3518" spans="1:1">
      <c r="A3518"/>
    </row>
    <row r="3519" spans="1:1">
      <c r="A3519"/>
    </row>
    <row r="3520" spans="1:1">
      <c r="A3520"/>
    </row>
    <row r="3521" spans="1:1">
      <c r="A3521"/>
    </row>
    <row r="3522" spans="1:1">
      <c r="A3522"/>
    </row>
    <row r="3523" spans="1:1">
      <c r="A3523"/>
    </row>
    <row r="3524" spans="1:1">
      <c r="A3524"/>
    </row>
    <row r="3525" spans="1:1">
      <c r="A3525"/>
    </row>
    <row r="3526" spans="1:1">
      <c r="A3526"/>
    </row>
    <row r="3527" spans="1:1">
      <c r="A3527"/>
    </row>
    <row r="3528" spans="1:1">
      <c r="A3528"/>
    </row>
    <row r="3529" spans="1:1">
      <c r="A3529"/>
    </row>
    <row r="3530" spans="1:1">
      <c r="A3530"/>
    </row>
    <row r="3531" spans="1:1">
      <c r="A3531"/>
    </row>
    <row r="3532" spans="1:1">
      <c r="A3532"/>
    </row>
    <row r="3533" spans="1:1">
      <c r="A3533"/>
    </row>
    <row r="3534" spans="1:1">
      <c r="A3534"/>
    </row>
    <row r="3535" spans="1:1">
      <c r="A3535"/>
    </row>
    <row r="3536" spans="1:1">
      <c r="A3536"/>
    </row>
    <row r="3537" spans="1:1">
      <c r="A3537"/>
    </row>
    <row r="3538" spans="1:1">
      <c r="A3538"/>
    </row>
    <row r="3539" spans="1:1">
      <c r="A3539"/>
    </row>
    <row r="3540" spans="1:1">
      <c r="A3540"/>
    </row>
    <row r="3541" spans="1:1">
      <c r="A3541"/>
    </row>
    <row r="3542" spans="1:1">
      <c r="A3542"/>
    </row>
    <row r="3543" spans="1:1">
      <c r="A3543"/>
    </row>
    <row r="3544" spans="1:1">
      <c r="A3544"/>
    </row>
    <row r="3545" spans="1:1">
      <c r="A3545"/>
    </row>
    <row r="3546" spans="1:1">
      <c r="A3546"/>
    </row>
    <row r="3547" spans="1:1">
      <c r="A3547"/>
    </row>
    <row r="3548" spans="1:1">
      <c r="A3548"/>
    </row>
    <row r="3549" spans="1:1">
      <c r="A3549"/>
    </row>
    <row r="3550" spans="1:1">
      <c r="A3550"/>
    </row>
    <row r="3551" spans="1:1">
      <c r="A3551"/>
    </row>
    <row r="3552" spans="1:1">
      <c r="A3552"/>
    </row>
    <row r="3553" spans="1:1">
      <c r="A3553"/>
    </row>
    <row r="3554" spans="1:1">
      <c r="A3554"/>
    </row>
    <row r="3555" spans="1:1">
      <c r="A3555"/>
    </row>
    <row r="3556" spans="1:1">
      <c r="A3556"/>
    </row>
    <row r="3557" spans="1:1">
      <c r="A3557"/>
    </row>
    <row r="3558" spans="1:1">
      <c r="A3558"/>
    </row>
    <row r="3559" spans="1:1">
      <c r="A3559"/>
    </row>
    <row r="3560" spans="1:1">
      <c r="A3560"/>
    </row>
    <row r="3561" spans="1:1">
      <c r="A3561"/>
    </row>
    <row r="3562" spans="1:1">
      <c r="A3562"/>
    </row>
    <row r="3563" spans="1:1">
      <c r="A3563"/>
    </row>
    <row r="3564" spans="1:1">
      <c r="A3564"/>
    </row>
    <row r="3565" spans="1:1">
      <c r="A3565"/>
    </row>
    <row r="3566" spans="1:1">
      <c r="A3566"/>
    </row>
    <row r="3567" spans="1:1">
      <c r="A3567"/>
    </row>
    <row r="3568" spans="1:1">
      <c r="A3568"/>
    </row>
    <row r="3569" spans="1:1">
      <c r="A3569"/>
    </row>
    <row r="3570" spans="1:1">
      <c r="A3570"/>
    </row>
    <row r="3571" spans="1:1">
      <c r="A3571"/>
    </row>
    <row r="3572" spans="1:1">
      <c r="A3572"/>
    </row>
    <row r="3573" spans="1:1">
      <c r="A3573"/>
    </row>
    <row r="3574" spans="1:1">
      <c r="A3574"/>
    </row>
    <row r="3575" spans="1:1">
      <c r="A3575"/>
    </row>
    <row r="3576" spans="1:1">
      <c r="A3576"/>
    </row>
    <row r="3577" spans="1:1">
      <c r="A3577"/>
    </row>
    <row r="3578" spans="1:1">
      <c r="A3578"/>
    </row>
    <row r="3579" spans="1:1">
      <c r="A3579"/>
    </row>
    <row r="3580" spans="1:1">
      <c r="A3580"/>
    </row>
    <row r="3581" spans="1:1">
      <c r="A3581"/>
    </row>
    <row r="3582" spans="1:1">
      <c r="A3582"/>
    </row>
    <row r="3583" spans="1:1">
      <c r="A3583"/>
    </row>
    <row r="3584" spans="1:1">
      <c r="A3584"/>
    </row>
    <row r="3585" spans="1:1">
      <c r="A3585"/>
    </row>
    <row r="3586" spans="1:1">
      <c r="A3586"/>
    </row>
    <row r="3587" spans="1:1">
      <c r="A3587"/>
    </row>
    <row r="3588" spans="1:1">
      <c r="A3588"/>
    </row>
    <row r="3589" spans="1:1">
      <c r="A3589"/>
    </row>
    <row r="3590" spans="1:1">
      <c r="A3590"/>
    </row>
    <row r="3591" spans="1:1">
      <c r="A3591"/>
    </row>
    <row r="3592" spans="1:1">
      <c r="A3592"/>
    </row>
    <row r="3593" spans="1:1">
      <c r="A3593"/>
    </row>
    <row r="3594" spans="1:1">
      <c r="A3594"/>
    </row>
    <row r="3595" spans="1:1">
      <c r="A3595"/>
    </row>
    <row r="3596" spans="1:1">
      <c r="A3596"/>
    </row>
    <row r="3597" spans="1:1">
      <c r="A3597"/>
    </row>
    <row r="3598" spans="1:1">
      <c r="A3598"/>
    </row>
    <row r="3599" spans="1:1">
      <c r="A3599"/>
    </row>
    <row r="3600" spans="1:1">
      <c r="A3600"/>
    </row>
    <row r="3601" spans="1:1">
      <c r="A3601"/>
    </row>
    <row r="3602" spans="1:1">
      <c r="A3602"/>
    </row>
    <row r="3603" spans="1:1">
      <c r="A3603"/>
    </row>
    <row r="3604" spans="1:1">
      <c r="A3604"/>
    </row>
    <row r="3605" spans="1:1">
      <c r="A3605"/>
    </row>
    <row r="3606" spans="1:1">
      <c r="A3606"/>
    </row>
    <row r="3607" spans="1:1">
      <c r="A3607"/>
    </row>
    <row r="3608" spans="1:1">
      <c r="A3608"/>
    </row>
    <row r="3609" spans="1:1">
      <c r="A3609"/>
    </row>
    <row r="3610" spans="1:1">
      <c r="A3610"/>
    </row>
    <row r="3611" spans="1:1">
      <c r="A3611"/>
    </row>
    <row r="3612" spans="1:1">
      <c r="A3612"/>
    </row>
    <row r="3613" spans="1:1">
      <c r="A3613"/>
    </row>
    <row r="3614" spans="1:1">
      <c r="A3614"/>
    </row>
    <row r="3615" spans="1:1">
      <c r="A3615"/>
    </row>
    <row r="3616" spans="1:1">
      <c r="A3616"/>
    </row>
    <row r="3617" spans="1:1">
      <c r="A3617"/>
    </row>
    <row r="3618" spans="1:1">
      <c r="A3618"/>
    </row>
    <row r="3619" spans="1:1">
      <c r="A3619"/>
    </row>
    <row r="3620" spans="1:1">
      <c r="A3620"/>
    </row>
    <row r="3621" spans="1:1">
      <c r="A3621"/>
    </row>
    <row r="3622" spans="1:1">
      <c r="A3622"/>
    </row>
    <row r="3623" spans="1:1">
      <c r="A3623"/>
    </row>
    <row r="3624" spans="1:1">
      <c r="A3624"/>
    </row>
    <row r="3625" spans="1:1">
      <c r="A3625"/>
    </row>
    <row r="3626" spans="1:1">
      <c r="A3626"/>
    </row>
    <row r="3627" spans="1:1">
      <c r="A3627"/>
    </row>
    <row r="3628" spans="1:1">
      <c r="A3628"/>
    </row>
    <row r="3629" spans="1:1">
      <c r="A3629"/>
    </row>
    <row r="3630" spans="1:1">
      <c r="A3630"/>
    </row>
    <row r="3631" spans="1:1">
      <c r="A3631"/>
    </row>
    <row r="3632" spans="1:1">
      <c r="A3632"/>
    </row>
    <row r="3633" spans="1:1">
      <c r="A3633"/>
    </row>
    <row r="3634" spans="1:1">
      <c r="A3634"/>
    </row>
    <row r="3635" spans="1:1">
      <c r="A3635"/>
    </row>
    <row r="3636" spans="1:1">
      <c r="A3636"/>
    </row>
    <row r="3637" spans="1:1">
      <c r="A3637"/>
    </row>
    <row r="3638" spans="1:1">
      <c r="A3638"/>
    </row>
    <row r="3639" spans="1:1">
      <c r="A3639"/>
    </row>
    <row r="3640" spans="1:1">
      <c r="A3640"/>
    </row>
    <row r="3641" spans="1:1">
      <c r="A3641"/>
    </row>
    <row r="3642" spans="1:1">
      <c r="A3642"/>
    </row>
    <row r="3643" spans="1:1">
      <c r="A3643"/>
    </row>
    <row r="3644" spans="1:1">
      <c r="A3644"/>
    </row>
    <row r="3645" spans="1:1">
      <c r="A3645"/>
    </row>
    <row r="3646" spans="1:1">
      <c r="A3646"/>
    </row>
    <row r="3647" spans="1:1">
      <c r="A3647"/>
    </row>
    <row r="3648" spans="1:1">
      <c r="A3648"/>
    </row>
    <row r="3649" spans="1:1">
      <c r="A3649"/>
    </row>
    <row r="3650" spans="1:1">
      <c r="A3650"/>
    </row>
    <row r="3651" spans="1:1">
      <c r="A3651"/>
    </row>
    <row r="3652" spans="1:1">
      <c r="A3652"/>
    </row>
    <row r="3653" spans="1:1">
      <c r="A3653"/>
    </row>
    <row r="3654" spans="1:1">
      <c r="A3654"/>
    </row>
    <row r="3655" spans="1:1">
      <c r="A3655"/>
    </row>
    <row r="3656" spans="1:1">
      <c r="A3656"/>
    </row>
    <row r="3657" spans="1:1">
      <c r="A3657"/>
    </row>
    <row r="3658" spans="1:1">
      <c r="A3658"/>
    </row>
    <row r="3659" spans="1:1">
      <c r="A3659"/>
    </row>
    <row r="3660" spans="1:1">
      <c r="A3660"/>
    </row>
    <row r="3661" spans="1:1">
      <c r="A3661"/>
    </row>
    <row r="3662" spans="1:1">
      <c r="A3662"/>
    </row>
    <row r="3663" spans="1:1">
      <c r="A3663"/>
    </row>
    <row r="3664" spans="1:1">
      <c r="A3664"/>
    </row>
    <row r="3665" spans="1:1">
      <c r="A3665"/>
    </row>
    <row r="3666" spans="1:1">
      <c r="A3666"/>
    </row>
    <row r="3667" spans="1:1">
      <c r="A3667"/>
    </row>
    <row r="3668" spans="1:1">
      <c r="A3668"/>
    </row>
    <row r="3669" spans="1:1">
      <c r="A3669"/>
    </row>
    <row r="3670" spans="1:1">
      <c r="A3670"/>
    </row>
    <row r="3671" spans="1:1">
      <c r="A3671"/>
    </row>
    <row r="3672" spans="1:1">
      <c r="A3672"/>
    </row>
    <row r="3673" spans="1:1">
      <c r="A3673"/>
    </row>
    <row r="3674" spans="1:1">
      <c r="A3674"/>
    </row>
    <row r="3675" spans="1:1">
      <c r="A3675"/>
    </row>
    <row r="3676" spans="1:1">
      <c r="A3676"/>
    </row>
    <row r="3677" spans="1:1">
      <c r="A3677"/>
    </row>
    <row r="3678" spans="1:1">
      <c r="A3678"/>
    </row>
    <row r="3679" spans="1:1">
      <c r="A3679"/>
    </row>
    <row r="3680" spans="1:1">
      <c r="A3680"/>
    </row>
    <row r="3681" spans="1:1">
      <c r="A3681"/>
    </row>
    <row r="3682" spans="1:1">
      <c r="A3682"/>
    </row>
    <row r="3683" spans="1:1">
      <c r="A3683"/>
    </row>
    <row r="3684" spans="1:1">
      <c r="A3684"/>
    </row>
    <row r="3685" spans="1:1">
      <c r="A3685"/>
    </row>
    <row r="3686" spans="1:1">
      <c r="A3686"/>
    </row>
    <row r="3687" spans="1:1">
      <c r="A3687"/>
    </row>
    <row r="3688" spans="1:1">
      <c r="A3688"/>
    </row>
    <row r="3689" spans="1:1">
      <c r="A3689"/>
    </row>
    <row r="3690" spans="1:1">
      <c r="A3690"/>
    </row>
    <row r="3691" spans="1:1">
      <c r="A3691"/>
    </row>
    <row r="3692" spans="1:1">
      <c r="A3692"/>
    </row>
    <row r="3693" spans="1:1">
      <c r="A3693"/>
    </row>
    <row r="3694" spans="1:1">
      <c r="A3694"/>
    </row>
    <row r="3695" spans="1:1">
      <c r="A3695"/>
    </row>
    <row r="3696" spans="1:1">
      <c r="A3696"/>
    </row>
    <row r="3697" spans="1:1">
      <c r="A3697"/>
    </row>
    <row r="3698" spans="1:1">
      <c r="A3698"/>
    </row>
    <row r="3699" spans="1:1">
      <c r="A3699"/>
    </row>
    <row r="3700" spans="1:1">
      <c r="A3700"/>
    </row>
    <row r="3701" spans="1:1">
      <c r="A3701"/>
    </row>
    <row r="3702" spans="1:1">
      <c r="A3702"/>
    </row>
    <row r="3703" spans="1:1">
      <c r="A3703"/>
    </row>
    <row r="3704" spans="1:1">
      <c r="A3704"/>
    </row>
    <row r="3705" spans="1:1">
      <c r="A3705"/>
    </row>
    <row r="3706" spans="1:1">
      <c r="A3706"/>
    </row>
    <row r="3707" spans="1:1">
      <c r="A3707"/>
    </row>
    <row r="3708" spans="1:1">
      <c r="A3708"/>
    </row>
    <row r="3709" spans="1:1">
      <c r="A3709"/>
    </row>
    <row r="3710" spans="1:1">
      <c r="A3710"/>
    </row>
    <row r="3711" spans="1:1">
      <c r="A3711"/>
    </row>
    <row r="3712" spans="1:1">
      <c r="A3712"/>
    </row>
    <row r="3713" spans="1:1">
      <c r="A3713"/>
    </row>
    <row r="3714" spans="1:1">
      <c r="A3714"/>
    </row>
    <row r="3715" spans="1:1">
      <c r="A3715"/>
    </row>
    <row r="3716" spans="1:1">
      <c r="A3716"/>
    </row>
    <row r="3717" spans="1:1">
      <c r="A3717"/>
    </row>
    <row r="3718" spans="1:1">
      <c r="A3718"/>
    </row>
    <row r="3719" spans="1:1">
      <c r="A3719"/>
    </row>
    <row r="3720" spans="1:1">
      <c r="A3720"/>
    </row>
    <row r="3721" spans="1:1">
      <c r="A3721"/>
    </row>
    <row r="3722" spans="1:1">
      <c r="A3722"/>
    </row>
    <row r="3723" spans="1:1">
      <c r="A3723"/>
    </row>
    <row r="3724" spans="1:1">
      <c r="A3724"/>
    </row>
    <row r="3725" spans="1:1">
      <c r="A3725"/>
    </row>
    <row r="3726" spans="1:1">
      <c r="A3726"/>
    </row>
    <row r="3727" spans="1:1">
      <c r="A3727"/>
    </row>
    <row r="3728" spans="1:1">
      <c r="A3728"/>
    </row>
    <row r="3729" spans="1:1">
      <c r="A3729"/>
    </row>
    <row r="3730" spans="1:1">
      <c r="A3730"/>
    </row>
    <row r="3731" spans="1:1">
      <c r="A3731"/>
    </row>
    <row r="3732" spans="1:1">
      <c r="A3732"/>
    </row>
    <row r="3733" spans="1:1">
      <c r="A3733"/>
    </row>
    <row r="3734" spans="1:1">
      <c r="A3734"/>
    </row>
    <row r="3735" spans="1:1">
      <c r="A3735"/>
    </row>
    <row r="3736" spans="1:1">
      <c r="A3736"/>
    </row>
    <row r="3737" spans="1:1">
      <c r="A3737"/>
    </row>
    <row r="3738" spans="1:1">
      <c r="A3738"/>
    </row>
    <row r="3739" spans="1:1">
      <c r="A3739"/>
    </row>
    <row r="3740" spans="1:1">
      <c r="A3740"/>
    </row>
    <row r="3741" spans="1:1">
      <c r="A3741"/>
    </row>
    <row r="3742" spans="1:1">
      <c r="A3742"/>
    </row>
    <row r="3743" spans="1:1">
      <c r="A3743"/>
    </row>
    <row r="3744" spans="1:1">
      <c r="A3744"/>
    </row>
    <row r="3745" spans="1:1">
      <c r="A3745"/>
    </row>
    <row r="3746" spans="1:1">
      <c r="A3746"/>
    </row>
    <row r="3747" spans="1:1">
      <c r="A3747"/>
    </row>
    <row r="3748" spans="1:1">
      <c r="A3748"/>
    </row>
    <row r="3749" spans="1:1">
      <c r="A3749"/>
    </row>
    <row r="3750" spans="1:1">
      <c r="A3750"/>
    </row>
    <row r="3751" spans="1:1">
      <c r="A3751"/>
    </row>
    <row r="3752" spans="1:1">
      <c r="A3752"/>
    </row>
    <row r="3753" spans="1:1">
      <c r="A3753"/>
    </row>
    <row r="3754" spans="1:1">
      <c r="A3754"/>
    </row>
    <row r="3755" spans="1:1">
      <c r="A3755"/>
    </row>
    <row r="3756" spans="1:1">
      <c r="A3756"/>
    </row>
    <row r="3757" spans="1:1">
      <c r="A3757"/>
    </row>
    <row r="3758" spans="1:1">
      <c r="A3758"/>
    </row>
    <row r="3759" spans="1:1">
      <c r="A3759"/>
    </row>
    <row r="3760" spans="1:1">
      <c r="A3760"/>
    </row>
    <row r="3761" spans="1:1">
      <c r="A3761"/>
    </row>
    <row r="3762" spans="1:1">
      <c r="A3762"/>
    </row>
    <row r="3763" spans="1:1">
      <c r="A3763"/>
    </row>
    <row r="3764" spans="1:1">
      <c r="A3764"/>
    </row>
    <row r="3765" spans="1:1">
      <c r="A3765"/>
    </row>
    <row r="3766" spans="1:1">
      <c r="A3766"/>
    </row>
    <row r="3767" spans="1:1">
      <c r="A3767"/>
    </row>
    <row r="3768" spans="1:1">
      <c r="A3768"/>
    </row>
    <row r="3769" spans="1:1">
      <c r="A3769"/>
    </row>
    <row r="3770" spans="1:1">
      <c r="A3770"/>
    </row>
    <row r="3771" spans="1:1">
      <c r="A3771"/>
    </row>
    <row r="3772" spans="1:1">
      <c r="A3772"/>
    </row>
    <row r="3773" spans="1:1">
      <c r="A3773"/>
    </row>
    <row r="3774" spans="1:1">
      <c r="A3774"/>
    </row>
    <row r="3775" spans="1:1">
      <c r="A3775"/>
    </row>
    <row r="3776" spans="1:1">
      <c r="A3776"/>
    </row>
    <row r="3777" spans="1:1">
      <c r="A3777"/>
    </row>
    <row r="3778" spans="1:1">
      <c r="A3778"/>
    </row>
    <row r="3779" spans="1:1">
      <c r="A3779"/>
    </row>
    <row r="3780" spans="1:1">
      <c r="A3780"/>
    </row>
    <row r="3781" spans="1:1">
      <c r="A3781"/>
    </row>
    <row r="3782" spans="1:1">
      <c r="A3782"/>
    </row>
    <row r="3783" spans="1:1">
      <c r="A3783"/>
    </row>
    <row r="3784" spans="1:1">
      <c r="A3784"/>
    </row>
    <row r="3785" spans="1:1">
      <c r="A3785"/>
    </row>
    <row r="3786" spans="1:1">
      <c r="A3786"/>
    </row>
    <row r="3787" spans="1:1">
      <c r="A3787"/>
    </row>
    <row r="3788" spans="1:1">
      <c r="A3788"/>
    </row>
    <row r="3789" spans="1:1">
      <c r="A3789"/>
    </row>
    <row r="3790" spans="1:1">
      <c r="A3790"/>
    </row>
    <row r="3791" spans="1:1">
      <c r="A3791"/>
    </row>
    <row r="3792" spans="1:1">
      <c r="A3792"/>
    </row>
    <row r="3793" spans="1:1">
      <c r="A3793"/>
    </row>
    <row r="3794" spans="1:1">
      <c r="A3794"/>
    </row>
    <row r="3795" spans="1:1">
      <c r="A3795"/>
    </row>
    <row r="3796" spans="1:1">
      <c r="A3796"/>
    </row>
    <row r="3797" spans="1:1">
      <c r="A3797"/>
    </row>
    <row r="3798" spans="1:1">
      <c r="A3798"/>
    </row>
    <row r="3799" spans="1:1">
      <c r="A3799"/>
    </row>
    <row r="3800" spans="1:1">
      <c r="A3800"/>
    </row>
    <row r="3801" spans="1:1">
      <c r="A3801"/>
    </row>
    <row r="3802" spans="1:1">
      <c r="A3802"/>
    </row>
    <row r="3803" spans="1:1">
      <c r="A3803"/>
    </row>
    <row r="3804" spans="1:1">
      <c r="A3804"/>
    </row>
    <row r="3805" spans="1:1">
      <c r="A3805"/>
    </row>
    <row r="3806" spans="1:1">
      <c r="A3806"/>
    </row>
    <row r="3807" spans="1:1">
      <c r="A3807"/>
    </row>
    <row r="3808" spans="1:1">
      <c r="A3808"/>
    </row>
    <row r="3809" spans="1:1">
      <c r="A3809"/>
    </row>
    <row r="3810" spans="1:1">
      <c r="A3810"/>
    </row>
    <row r="3811" spans="1:1">
      <c r="A3811"/>
    </row>
    <row r="3812" spans="1:1">
      <c r="A3812"/>
    </row>
    <row r="3813" spans="1:1">
      <c r="A3813"/>
    </row>
    <row r="3814" spans="1:1">
      <c r="A3814"/>
    </row>
    <row r="3815" spans="1:1">
      <c r="A3815"/>
    </row>
    <row r="3816" spans="1:1">
      <c r="A3816"/>
    </row>
    <row r="3817" spans="1:1">
      <c r="A3817"/>
    </row>
    <row r="3818" spans="1:1">
      <c r="A3818"/>
    </row>
    <row r="3819" spans="1:1">
      <c r="A3819"/>
    </row>
    <row r="3820" spans="1:1">
      <c r="A3820"/>
    </row>
    <row r="3821" spans="1:1">
      <c r="A3821"/>
    </row>
    <row r="3822" spans="1:1">
      <c r="A3822"/>
    </row>
    <row r="3823" spans="1:1">
      <c r="A3823"/>
    </row>
    <row r="3824" spans="1:1">
      <c r="A3824"/>
    </row>
    <row r="3825" spans="1:1">
      <c r="A3825"/>
    </row>
    <row r="3826" spans="1:1">
      <c r="A3826"/>
    </row>
    <row r="3827" spans="1:1">
      <c r="A3827"/>
    </row>
    <row r="3828" spans="1:1">
      <c r="A3828"/>
    </row>
    <row r="3829" spans="1:1">
      <c r="A3829"/>
    </row>
    <row r="3830" spans="1:1">
      <c r="A3830"/>
    </row>
    <row r="3831" spans="1:1">
      <c r="A3831"/>
    </row>
    <row r="3832" spans="1:1">
      <c r="A3832"/>
    </row>
    <row r="3833" spans="1:1">
      <c r="A3833"/>
    </row>
    <row r="3834" spans="1:1">
      <c r="A3834"/>
    </row>
    <row r="3835" spans="1:1">
      <c r="A3835"/>
    </row>
    <row r="3836" spans="1:1">
      <c r="A3836"/>
    </row>
    <row r="3837" spans="1:1">
      <c r="A3837"/>
    </row>
    <row r="3838" spans="1:1">
      <c r="A3838"/>
    </row>
    <row r="3839" spans="1:1">
      <c r="A3839"/>
    </row>
    <row r="3840" spans="1:1">
      <c r="A3840"/>
    </row>
    <row r="3841" spans="1:1">
      <c r="A3841"/>
    </row>
    <row r="3842" spans="1:1">
      <c r="A3842"/>
    </row>
    <row r="3843" spans="1:1">
      <c r="A3843"/>
    </row>
    <row r="3844" spans="1:1">
      <c r="A3844"/>
    </row>
    <row r="3845" spans="1:1">
      <c r="A3845"/>
    </row>
    <row r="3846" spans="1:1">
      <c r="A3846"/>
    </row>
    <row r="3847" spans="1:1">
      <c r="A3847"/>
    </row>
    <row r="3848" spans="1:1">
      <c r="A3848"/>
    </row>
    <row r="3849" spans="1:1">
      <c r="A3849"/>
    </row>
    <row r="3850" spans="1:1">
      <c r="A3850"/>
    </row>
    <row r="3851" spans="1:1">
      <c r="A3851"/>
    </row>
    <row r="3852" spans="1:1">
      <c r="A3852"/>
    </row>
    <row r="3853" spans="1:1">
      <c r="A3853"/>
    </row>
    <row r="3854" spans="1:1">
      <c r="A3854"/>
    </row>
    <row r="3855" spans="1:1">
      <c r="A3855"/>
    </row>
    <row r="3856" spans="1:1">
      <c r="A3856"/>
    </row>
    <row r="3857" spans="1:1">
      <c r="A3857"/>
    </row>
    <row r="3858" spans="1:1">
      <c r="A3858"/>
    </row>
    <row r="3859" spans="1:1">
      <c r="A3859"/>
    </row>
    <row r="3860" spans="1:1">
      <c r="A3860"/>
    </row>
    <row r="3861" spans="1:1">
      <c r="A3861"/>
    </row>
    <row r="3862" spans="1:1">
      <c r="A3862"/>
    </row>
    <row r="3863" spans="1:1">
      <c r="A3863"/>
    </row>
    <row r="3864" spans="1:1">
      <c r="A3864"/>
    </row>
    <row r="3865" spans="1:1">
      <c r="A3865"/>
    </row>
    <row r="3866" spans="1:1">
      <c r="A3866"/>
    </row>
    <row r="3867" spans="1:1">
      <c r="A3867"/>
    </row>
    <row r="3868" spans="1:1">
      <c r="A3868"/>
    </row>
    <row r="3869" spans="1:1">
      <c r="A3869"/>
    </row>
    <row r="3870" spans="1:1">
      <c r="A3870"/>
    </row>
    <row r="3871" spans="1:1">
      <c r="A3871"/>
    </row>
    <row r="3872" spans="1:1">
      <c r="A3872"/>
    </row>
    <row r="3873" spans="1:1">
      <c r="A3873"/>
    </row>
    <row r="3874" spans="1:1">
      <c r="A3874"/>
    </row>
    <row r="3875" spans="1:1">
      <c r="A3875"/>
    </row>
    <row r="3876" spans="1:1">
      <c r="A3876"/>
    </row>
    <row r="3877" spans="1:1">
      <c r="A3877"/>
    </row>
    <row r="3878" spans="1:1">
      <c r="A3878"/>
    </row>
    <row r="3879" spans="1:1">
      <c r="A3879"/>
    </row>
    <row r="3880" spans="1:1">
      <c r="A3880"/>
    </row>
    <row r="3881" spans="1:1">
      <c r="A3881"/>
    </row>
    <row r="3882" spans="1:1">
      <c r="A3882"/>
    </row>
    <row r="3883" spans="1:1">
      <c r="A3883"/>
    </row>
    <row r="3884" spans="1:1">
      <c r="A3884"/>
    </row>
    <row r="3885" spans="1:1">
      <c r="A3885"/>
    </row>
    <row r="3886" spans="1:1">
      <c r="A3886"/>
    </row>
    <row r="3887" spans="1:1">
      <c r="A3887"/>
    </row>
    <row r="3888" spans="1:1">
      <c r="A3888"/>
    </row>
    <row r="3889" spans="1:1">
      <c r="A3889"/>
    </row>
    <row r="3890" spans="1:1">
      <c r="A3890"/>
    </row>
    <row r="3891" spans="1:1">
      <c r="A3891"/>
    </row>
    <row r="3892" spans="1:1">
      <c r="A3892"/>
    </row>
    <row r="3893" spans="1:1">
      <c r="A3893"/>
    </row>
    <row r="3894" spans="1:1">
      <c r="A3894"/>
    </row>
    <row r="3895" spans="1:1">
      <c r="A3895"/>
    </row>
    <row r="3896" spans="1:1">
      <c r="A3896"/>
    </row>
    <row r="3897" spans="1:1">
      <c r="A3897"/>
    </row>
    <row r="3898" spans="1:1">
      <c r="A3898"/>
    </row>
    <row r="3899" spans="1:1">
      <c r="A3899"/>
    </row>
    <row r="3900" spans="1:1">
      <c r="A3900"/>
    </row>
    <row r="3901" spans="1:1">
      <c r="A3901"/>
    </row>
    <row r="3902" spans="1:1">
      <c r="A3902"/>
    </row>
    <row r="3903" spans="1:1">
      <c r="A3903"/>
    </row>
    <row r="3904" spans="1:1">
      <c r="A3904"/>
    </row>
    <row r="3905" spans="1:1">
      <c r="A3905"/>
    </row>
    <row r="3906" spans="1:1">
      <c r="A3906"/>
    </row>
    <row r="3907" spans="1:1">
      <c r="A3907"/>
    </row>
    <row r="3908" spans="1:1">
      <c r="A3908"/>
    </row>
    <row r="3909" spans="1:1">
      <c r="A3909"/>
    </row>
    <row r="3910" spans="1:1">
      <c r="A3910"/>
    </row>
    <row r="3911" spans="1:1">
      <c r="A3911"/>
    </row>
    <row r="3912" spans="1:1">
      <c r="A3912"/>
    </row>
    <row r="3913" spans="1:1">
      <c r="A3913"/>
    </row>
    <row r="3914" spans="1:1">
      <c r="A3914"/>
    </row>
    <row r="3915" spans="1:1">
      <c r="A3915"/>
    </row>
    <row r="3916" spans="1:1">
      <c r="A3916"/>
    </row>
    <row r="3917" spans="1:1">
      <c r="A3917"/>
    </row>
    <row r="3918" spans="1:1">
      <c r="A3918"/>
    </row>
    <row r="3919" spans="1:1">
      <c r="A3919"/>
    </row>
    <row r="3920" spans="1:1">
      <c r="A3920"/>
    </row>
    <row r="3921" spans="1:1">
      <c r="A3921"/>
    </row>
    <row r="3922" spans="1:1">
      <c r="A3922"/>
    </row>
    <row r="3923" spans="1:1">
      <c r="A3923"/>
    </row>
    <row r="3924" spans="1:1">
      <c r="A3924"/>
    </row>
    <row r="3925" spans="1:1">
      <c r="A3925"/>
    </row>
    <row r="3926" spans="1:1">
      <c r="A3926"/>
    </row>
    <row r="3927" spans="1:1">
      <c r="A3927"/>
    </row>
    <row r="3928" spans="1:1">
      <c r="A3928"/>
    </row>
    <row r="3929" spans="1:1">
      <c r="A3929"/>
    </row>
    <row r="3930" spans="1:1">
      <c r="A3930"/>
    </row>
    <row r="3931" spans="1:1">
      <c r="A3931"/>
    </row>
    <row r="3932" spans="1:1">
      <c r="A3932"/>
    </row>
    <row r="3933" spans="1:1">
      <c r="A3933"/>
    </row>
    <row r="3934" spans="1:1">
      <c r="A3934"/>
    </row>
    <row r="3935" spans="1:1">
      <c r="A3935"/>
    </row>
    <row r="3936" spans="1:1">
      <c r="A3936"/>
    </row>
    <row r="3937" spans="1:1">
      <c r="A3937"/>
    </row>
    <row r="3938" spans="1:1">
      <c r="A3938"/>
    </row>
    <row r="3939" spans="1:1">
      <c r="A3939"/>
    </row>
    <row r="3940" spans="1:1">
      <c r="A3940"/>
    </row>
    <row r="3941" spans="1:1">
      <c r="A3941"/>
    </row>
    <row r="3942" spans="1:1">
      <c r="A3942"/>
    </row>
    <row r="3943" spans="1:1">
      <c r="A3943"/>
    </row>
    <row r="3944" spans="1:1">
      <c r="A3944"/>
    </row>
    <row r="3945" spans="1:1">
      <c r="A3945"/>
    </row>
    <row r="3946" spans="1:1">
      <c r="A3946"/>
    </row>
    <row r="3947" spans="1:1">
      <c r="A3947"/>
    </row>
    <row r="3948" spans="1:1">
      <c r="A3948"/>
    </row>
    <row r="3949" spans="1:1">
      <c r="A3949"/>
    </row>
    <row r="3950" spans="1:1">
      <c r="A3950"/>
    </row>
    <row r="3951" spans="1:1">
      <c r="A3951"/>
    </row>
    <row r="3952" spans="1:1">
      <c r="A3952"/>
    </row>
    <row r="3953" spans="1:1">
      <c r="A3953"/>
    </row>
    <row r="3954" spans="1:1">
      <c r="A3954"/>
    </row>
    <row r="3955" spans="1:1">
      <c r="A3955"/>
    </row>
    <row r="3956" spans="1:1">
      <c r="A3956"/>
    </row>
    <row r="3957" spans="1:1">
      <c r="A3957"/>
    </row>
    <row r="3958" spans="1:1">
      <c r="A3958"/>
    </row>
    <row r="3959" spans="1:1">
      <c r="A3959"/>
    </row>
    <row r="3960" spans="1:1">
      <c r="A3960"/>
    </row>
    <row r="3961" spans="1:1">
      <c r="A3961"/>
    </row>
    <row r="3962" spans="1:1">
      <c r="A3962"/>
    </row>
    <row r="3963" spans="1:1">
      <c r="A3963"/>
    </row>
    <row r="3964" spans="1:1">
      <c r="A3964"/>
    </row>
    <row r="3965" spans="1:1">
      <c r="A3965"/>
    </row>
    <row r="3966" spans="1:1">
      <c r="A3966"/>
    </row>
    <row r="3967" spans="1:1">
      <c r="A3967"/>
    </row>
    <row r="3968" spans="1:1">
      <c r="A3968"/>
    </row>
    <row r="3969" spans="1:1">
      <c r="A3969"/>
    </row>
    <row r="3970" spans="1:1">
      <c r="A3970"/>
    </row>
    <row r="3971" spans="1:1">
      <c r="A3971"/>
    </row>
    <row r="3972" spans="1:1">
      <c r="A3972"/>
    </row>
    <row r="3973" spans="1:1">
      <c r="A3973"/>
    </row>
    <row r="3974" spans="1:1">
      <c r="A3974"/>
    </row>
    <row r="3975" spans="1:1">
      <c r="A3975"/>
    </row>
    <row r="3976" spans="1:1">
      <c r="A3976"/>
    </row>
    <row r="3977" spans="1:1">
      <c r="A3977"/>
    </row>
    <row r="3978" spans="1:1">
      <c r="A3978"/>
    </row>
    <row r="3979" spans="1:1">
      <c r="A3979"/>
    </row>
    <row r="3980" spans="1:1">
      <c r="A3980"/>
    </row>
    <row r="3981" spans="1:1">
      <c r="A3981"/>
    </row>
    <row r="3982" spans="1:1">
      <c r="A3982"/>
    </row>
    <row r="3983" spans="1:1">
      <c r="A3983"/>
    </row>
    <row r="3984" spans="1:1">
      <c r="A3984"/>
    </row>
    <row r="3985" spans="1:1">
      <c r="A3985"/>
    </row>
    <row r="3986" spans="1:1">
      <c r="A3986"/>
    </row>
    <row r="3987" spans="1:1">
      <c r="A3987"/>
    </row>
    <row r="3988" spans="1:1">
      <c r="A3988"/>
    </row>
    <row r="3989" spans="1:1">
      <c r="A3989"/>
    </row>
    <row r="3990" spans="1:1">
      <c r="A3990"/>
    </row>
    <row r="3991" spans="1:1">
      <c r="A3991"/>
    </row>
    <row r="3992" spans="1:1">
      <c r="A3992"/>
    </row>
    <row r="3993" spans="1:1">
      <c r="A3993"/>
    </row>
    <row r="3994" spans="1:1">
      <c r="A3994"/>
    </row>
    <row r="3995" spans="1:1">
      <c r="A3995"/>
    </row>
    <row r="3996" spans="1:1">
      <c r="A3996"/>
    </row>
    <row r="3997" spans="1:1">
      <c r="A3997"/>
    </row>
    <row r="3998" spans="1:1">
      <c r="A3998"/>
    </row>
    <row r="3999" spans="1:1">
      <c r="A3999"/>
    </row>
    <row r="4000" spans="1:1">
      <c r="A4000"/>
    </row>
    <row r="4001" spans="1:1">
      <c r="A4001"/>
    </row>
    <row r="4002" spans="1:1">
      <c r="A4002"/>
    </row>
    <row r="4003" spans="1:1">
      <c r="A4003"/>
    </row>
    <row r="4004" spans="1:1">
      <c r="A4004"/>
    </row>
    <row r="4005" spans="1:1">
      <c r="A4005"/>
    </row>
    <row r="4006" spans="1:1">
      <c r="A4006"/>
    </row>
    <row r="4007" spans="1:1">
      <c r="A4007"/>
    </row>
    <row r="4008" spans="1:1">
      <c r="A4008"/>
    </row>
    <row r="4009" spans="1:1">
      <c r="A4009"/>
    </row>
    <row r="4010" spans="1:1">
      <c r="A4010"/>
    </row>
    <row r="4011" spans="1:1">
      <c r="A4011"/>
    </row>
    <row r="4012" spans="1:1">
      <c r="A4012"/>
    </row>
    <row r="4013" spans="1:1">
      <c r="A4013"/>
    </row>
    <row r="4014" spans="1:1">
      <c r="A4014"/>
    </row>
    <row r="4015" spans="1:1">
      <c r="A4015"/>
    </row>
    <row r="4016" spans="1:1">
      <c r="A4016"/>
    </row>
    <row r="4017" spans="1:1">
      <c r="A4017"/>
    </row>
    <row r="4018" spans="1:1">
      <c r="A4018"/>
    </row>
    <row r="4019" spans="1:1">
      <c r="A4019"/>
    </row>
    <row r="4020" spans="1:1">
      <c r="A4020"/>
    </row>
    <row r="4021" spans="1:1">
      <c r="A4021"/>
    </row>
    <row r="4022" spans="1:1">
      <c r="A4022"/>
    </row>
    <row r="4023" spans="1:1">
      <c r="A4023"/>
    </row>
    <row r="4024" spans="1:1">
      <c r="A4024"/>
    </row>
    <row r="4025" spans="1:1">
      <c r="A4025"/>
    </row>
    <row r="4026" spans="1:1">
      <c r="A4026"/>
    </row>
    <row r="4027" spans="1:1">
      <c r="A4027"/>
    </row>
    <row r="4028" spans="1:1">
      <c r="A4028"/>
    </row>
    <row r="4029" spans="1:1">
      <c r="A4029"/>
    </row>
    <row r="4030" spans="1:1">
      <c r="A4030"/>
    </row>
    <row r="4031" spans="1:1">
      <c r="A4031"/>
    </row>
    <row r="4032" spans="1:1">
      <c r="A4032"/>
    </row>
    <row r="4033" spans="1:1">
      <c r="A4033"/>
    </row>
    <row r="4034" spans="1:1">
      <c r="A4034"/>
    </row>
    <row r="4035" spans="1:1">
      <c r="A4035"/>
    </row>
    <row r="4036" spans="1:1">
      <c r="A4036"/>
    </row>
    <row r="4037" spans="1:1">
      <c r="A4037"/>
    </row>
    <row r="4038" spans="1:1">
      <c r="A4038"/>
    </row>
    <row r="4039" spans="1:1">
      <c r="A4039"/>
    </row>
    <row r="4040" spans="1:1">
      <c r="A4040"/>
    </row>
    <row r="4041" spans="1:1">
      <c r="A4041"/>
    </row>
    <row r="4042" spans="1:1">
      <c r="A4042"/>
    </row>
    <row r="4043" spans="1:1">
      <c r="A4043"/>
    </row>
    <row r="4044" spans="1:1">
      <c r="A4044"/>
    </row>
    <row r="4045" spans="1:1">
      <c r="A4045"/>
    </row>
    <row r="4046" spans="1:1">
      <c r="A4046"/>
    </row>
    <row r="4047" spans="1:1">
      <c r="A4047"/>
    </row>
    <row r="4048" spans="1:1">
      <c r="A4048"/>
    </row>
    <row r="4049" spans="1:1">
      <c r="A4049"/>
    </row>
    <row r="4050" spans="1:1">
      <c r="A4050"/>
    </row>
    <row r="4051" spans="1:1">
      <c r="A4051"/>
    </row>
    <row r="4052" spans="1:1">
      <c r="A4052"/>
    </row>
    <row r="4053" spans="1:1">
      <c r="A4053"/>
    </row>
    <row r="4054" spans="1:1">
      <c r="A4054"/>
    </row>
    <row r="4055" spans="1:1">
      <c r="A4055"/>
    </row>
    <row r="4056" spans="1:1">
      <c r="A4056"/>
    </row>
    <row r="4057" spans="1:1">
      <c r="A4057"/>
    </row>
    <row r="4058" spans="1:1">
      <c r="A4058"/>
    </row>
    <row r="4059" spans="1:1">
      <c r="A4059"/>
    </row>
    <row r="4060" spans="1:1">
      <c r="A4060"/>
    </row>
    <row r="4061" spans="1:1">
      <c r="A4061"/>
    </row>
    <row r="4062" spans="1:1">
      <c r="A4062"/>
    </row>
    <row r="4063" spans="1:1">
      <c r="A4063"/>
    </row>
    <row r="4064" spans="1:1">
      <c r="A4064"/>
    </row>
    <row r="4065" spans="1:1">
      <c r="A4065"/>
    </row>
    <row r="4066" spans="1:1">
      <c r="A4066"/>
    </row>
    <row r="4067" spans="1:1">
      <c r="A4067"/>
    </row>
    <row r="4068" spans="1:1">
      <c r="A4068"/>
    </row>
    <row r="4069" spans="1:1">
      <c r="A4069"/>
    </row>
    <row r="4070" spans="1:1">
      <c r="A4070"/>
    </row>
    <row r="4071" spans="1:1">
      <c r="A4071"/>
    </row>
    <row r="4072" spans="1:1">
      <c r="A4072"/>
    </row>
    <row r="4073" spans="1:1">
      <c r="A4073"/>
    </row>
    <row r="4074" spans="1:1">
      <c r="A4074"/>
    </row>
    <row r="4075" spans="1:1">
      <c r="A4075"/>
    </row>
    <row r="4076" spans="1:1">
      <c r="A4076"/>
    </row>
    <row r="4077" spans="1:1">
      <c r="A4077"/>
    </row>
    <row r="4078" spans="1:1">
      <c r="A4078"/>
    </row>
    <row r="4079" spans="1:1">
      <c r="A4079"/>
    </row>
    <row r="4080" spans="1:1">
      <c r="A4080"/>
    </row>
    <row r="4081" spans="1:1">
      <c r="A4081"/>
    </row>
    <row r="4082" spans="1:1">
      <c r="A4082"/>
    </row>
    <row r="4083" spans="1:1">
      <c r="A4083"/>
    </row>
    <row r="4084" spans="1:1">
      <c r="A4084"/>
    </row>
    <row r="4085" spans="1:1">
      <c r="A4085"/>
    </row>
    <row r="4086" spans="1:1">
      <c r="A4086"/>
    </row>
    <row r="4087" spans="1:1">
      <c r="A4087"/>
    </row>
    <row r="4088" spans="1:1">
      <c r="A4088"/>
    </row>
    <row r="4089" spans="1:1">
      <c r="A4089"/>
    </row>
    <row r="4090" spans="1:1">
      <c r="A4090"/>
    </row>
    <row r="4091" spans="1:1">
      <c r="A4091"/>
    </row>
    <row r="4092" spans="1:1">
      <c r="A4092"/>
    </row>
    <row r="4093" spans="1:1">
      <c r="A4093"/>
    </row>
    <row r="4094" spans="1:1">
      <c r="A4094"/>
    </row>
    <row r="4095" spans="1:1">
      <c r="A4095"/>
    </row>
    <row r="4096" spans="1:1">
      <c r="A4096"/>
    </row>
    <row r="4097" spans="1:1">
      <c r="A4097"/>
    </row>
    <row r="4098" spans="1:1">
      <c r="A4098"/>
    </row>
    <row r="4099" spans="1:1">
      <c r="A4099"/>
    </row>
    <row r="4100" spans="1:1">
      <c r="A4100"/>
    </row>
    <row r="4101" spans="1:1">
      <c r="A4101"/>
    </row>
    <row r="4102" spans="1:1">
      <c r="A4102"/>
    </row>
    <row r="4103" spans="1:1">
      <c r="A4103"/>
    </row>
    <row r="4104" spans="1:1">
      <c r="A4104"/>
    </row>
    <row r="4105" spans="1:1">
      <c r="A4105"/>
    </row>
    <row r="4106" spans="1:1">
      <c r="A4106"/>
    </row>
    <row r="4107" spans="1:1">
      <c r="A4107"/>
    </row>
    <row r="4108" spans="1:1">
      <c r="A4108"/>
    </row>
    <row r="4109" spans="1:1">
      <c r="A4109"/>
    </row>
    <row r="4110" spans="1:1">
      <c r="A4110"/>
    </row>
    <row r="4111" spans="1:1">
      <c r="A4111"/>
    </row>
    <row r="4112" spans="1:1">
      <c r="A4112"/>
    </row>
    <row r="4113" spans="1:1">
      <c r="A4113"/>
    </row>
    <row r="4114" spans="1:1">
      <c r="A4114"/>
    </row>
    <row r="4115" spans="1:1">
      <c r="A4115"/>
    </row>
    <row r="4116" spans="1:1">
      <c r="A4116"/>
    </row>
    <row r="4117" spans="1:1">
      <c r="A4117"/>
    </row>
    <row r="4118" spans="1:1">
      <c r="A4118"/>
    </row>
    <row r="4119" spans="1:1">
      <c r="A4119"/>
    </row>
    <row r="4120" spans="1:1">
      <c r="A4120"/>
    </row>
    <row r="4121" spans="1:1">
      <c r="A4121"/>
    </row>
    <row r="4122" spans="1:1">
      <c r="A4122"/>
    </row>
    <row r="4123" spans="1:1">
      <c r="A4123"/>
    </row>
    <row r="4124" spans="1:1">
      <c r="A4124"/>
    </row>
    <row r="4125" spans="1:1">
      <c r="A4125"/>
    </row>
    <row r="4126" spans="1:1">
      <c r="A4126"/>
    </row>
    <row r="4127" spans="1:1">
      <c r="A4127"/>
    </row>
    <row r="4128" spans="1:1">
      <c r="A4128"/>
    </row>
    <row r="4129" spans="1:1">
      <c r="A4129"/>
    </row>
    <row r="4130" spans="1:1">
      <c r="A4130"/>
    </row>
    <row r="4131" spans="1:1">
      <c r="A4131"/>
    </row>
    <row r="4132" spans="1:1">
      <c r="A4132"/>
    </row>
    <row r="4133" spans="1:1">
      <c r="A4133"/>
    </row>
    <row r="4134" spans="1:1">
      <c r="A4134"/>
    </row>
    <row r="4135" spans="1:1">
      <c r="A4135"/>
    </row>
    <row r="4136" spans="1:1">
      <c r="A4136"/>
    </row>
    <row r="4137" spans="1:1">
      <c r="A4137"/>
    </row>
    <row r="4138" spans="1:1">
      <c r="A4138"/>
    </row>
    <row r="4139" spans="1:1">
      <c r="A4139"/>
    </row>
    <row r="4140" spans="1:1">
      <c r="A4140"/>
    </row>
    <row r="4141" spans="1:1">
      <c r="A4141"/>
    </row>
    <row r="4142" spans="1:1">
      <c r="A4142"/>
    </row>
    <row r="4143" spans="1:1">
      <c r="A4143"/>
    </row>
    <row r="4144" spans="1:1">
      <c r="A4144"/>
    </row>
    <row r="4145" spans="1:1">
      <c r="A4145"/>
    </row>
    <row r="4146" spans="1:1">
      <c r="A4146"/>
    </row>
    <row r="4147" spans="1:1">
      <c r="A4147"/>
    </row>
    <row r="4148" spans="1:1">
      <c r="A4148"/>
    </row>
    <row r="4149" spans="1:1">
      <c r="A4149"/>
    </row>
    <row r="4150" spans="1:1">
      <c r="A4150"/>
    </row>
    <row r="4151" spans="1:1">
      <c r="A4151"/>
    </row>
    <row r="4152" spans="1:1">
      <c r="A4152"/>
    </row>
    <row r="4153" spans="1:1">
      <c r="A4153"/>
    </row>
    <row r="4154" spans="1:1">
      <c r="A4154"/>
    </row>
    <row r="4155" spans="1:1">
      <c r="A4155"/>
    </row>
    <row r="4156" spans="1:1">
      <c r="A4156"/>
    </row>
    <row r="4157" spans="1:1">
      <c r="A4157"/>
    </row>
    <row r="4158" spans="1:1">
      <c r="A4158"/>
    </row>
    <row r="4159" spans="1:1">
      <c r="A4159"/>
    </row>
    <row r="4160" spans="1:1">
      <c r="A4160"/>
    </row>
    <row r="4161" spans="1:1">
      <c r="A4161"/>
    </row>
    <row r="4162" spans="1:1">
      <c r="A4162"/>
    </row>
    <row r="4163" spans="1:1">
      <c r="A4163"/>
    </row>
    <row r="4164" spans="1:1">
      <c r="A4164"/>
    </row>
    <row r="4165" spans="1:1">
      <c r="A4165"/>
    </row>
    <row r="4166" spans="1:1">
      <c r="A4166"/>
    </row>
    <row r="4167" spans="1:1">
      <c r="A4167"/>
    </row>
    <row r="4168" spans="1:1">
      <c r="A4168"/>
    </row>
    <row r="4169" spans="1:1">
      <c r="A4169"/>
    </row>
    <row r="4170" spans="1:1">
      <c r="A4170"/>
    </row>
    <row r="4171" spans="1:1">
      <c r="A4171"/>
    </row>
    <row r="4172" spans="1:1">
      <c r="A4172"/>
    </row>
    <row r="4173" spans="1:1">
      <c r="A4173"/>
    </row>
    <row r="4174" spans="1:1">
      <c r="A4174"/>
    </row>
    <row r="4175" spans="1:1">
      <c r="A4175"/>
    </row>
    <row r="4176" spans="1:1">
      <c r="A4176"/>
    </row>
    <row r="4177" spans="1:1">
      <c r="A4177"/>
    </row>
    <row r="4178" spans="1:1">
      <c r="A4178"/>
    </row>
    <row r="4179" spans="1:1">
      <c r="A4179"/>
    </row>
    <row r="4180" spans="1:1">
      <c r="A4180"/>
    </row>
    <row r="4181" spans="1:1">
      <c r="A4181"/>
    </row>
    <row r="4182" spans="1:1">
      <c r="A4182"/>
    </row>
    <row r="4183" spans="1:1">
      <c r="A4183"/>
    </row>
    <row r="4184" spans="1:1">
      <c r="A4184"/>
    </row>
    <row r="4185" spans="1:1">
      <c r="A4185"/>
    </row>
    <row r="4186" spans="1:1">
      <c r="A4186"/>
    </row>
    <row r="4187" spans="1:1">
      <c r="A4187"/>
    </row>
    <row r="4188" spans="1:1">
      <c r="A4188"/>
    </row>
    <row r="4189" spans="1:1">
      <c r="A4189"/>
    </row>
    <row r="4190" spans="1:1">
      <c r="A4190"/>
    </row>
    <row r="4191" spans="1:1">
      <c r="A4191"/>
    </row>
    <row r="4192" spans="1:1">
      <c r="A4192"/>
    </row>
    <row r="4193" spans="1:1">
      <c r="A4193"/>
    </row>
    <row r="4194" spans="1:1">
      <c r="A4194"/>
    </row>
    <row r="4195" spans="1:1">
      <c r="A4195"/>
    </row>
    <row r="4196" spans="1:1">
      <c r="A4196"/>
    </row>
    <row r="4197" spans="1:1">
      <c r="A4197"/>
    </row>
    <row r="4198" spans="1:1">
      <c r="A4198"/>
    </row>
    <row r="4199" spans="1:1">
      <c r="A4199"/>
    </row>
    <row r="4200" spans="1:1">
      <c r="A4200"/>
    </row>
    <row r="4201" spans="1:1">
      <c r="A4201"/>
    </row>
    <row r="4202" spans="1:1">
      <c r="A4202"/>
    </row>
    <row r="4203" spans="1:1">
      <c r="A4203"/>
    </row>
    <row r="4204" spans="1:1">
      <c r="A4204"/>
    </row>
    <row r="4205" spans="1:1">
      <c r="A4205"/>
    </row>
    <row r="4206" spans="1:1">
      <c r="A4206"/>
    </row>
    <row r="4207" spans="1:1">
      <c r="A4207"/>
    </row>
    <row r="4208" spans="1:1">
      <c r="A4208"/>
    </row>
    <row r="4209" spans="1:1">
      <c r="A4209"/>
    </row>
    <row r="4210" spans="1:1">
      <c r="A4210"/>
    </row>
    <row r="4211" spans="1:1">
      <c r="A4211"/>
    </row>
    <row r="4212" spans="1:1">
      <c r="A4212"/>
    </row>
    <row r="4213" spans="1:1">
      <c r="A4213"/>
    </row>
    <row r="4214" spans="1:1">
      <c r="A4214"/>
    </row>
    <row r="4215" spans="1:1">
      <c r="A4215"/>
    </row>
    <row r="4216" spans="1:1">
      <c r="A4216"/>
    </row>
    <row r="4217" spans="1:1">
      <c r="A4217"/>
    </row>
    <row r="4218" spans="1:1">
      <c r="A4218"/>
    </row>
    <row r="4219" spans="1:1">
      <c r="A4219"/>
    </row>
    <row r="4220" spans="1:1">
      <c r="A4220"/>
    </row>
    <row r="4221" spans="1:1">
      <c r="A4221"/>
    </row>
    <row r="4222" spans="1:1">
      <c r="A4222"/>
    </row>
    <row r="4223" spans="1:1">
      <c r="A4223"/>
    </row>
    <row r="4224" spans="1:1">
      <c r="A4224"/>
    </row>
    <row r="4225" spans="1:1">
      <c r="A4225"/>
    </row>
    <row r="4226" spans="1:1">
      <c r="A4226"/>
    </row>
    <row r="4227" spans="1:1">
      <c r="A4227"/>
    </row>
    <row r="4228" spans="1:1">
      <c r="A4228"/>
    </row>
    <row r="4229" spans="1:1">
      <c r="A4229"/>
    </row>
    <row r="4230" spans="1:1">
      <c r="A4230"/>
    </row>
    <row r="4231" spans="1:1">
      <c r="A4231"/>
    </row>
    <row r="4232" spans="1:1">
      <c r="A4232"/>
    </row>
    <row r="4233" spans="1:1">
      <c r="A4233"/>
    </row>
    <row r="4234" spans="1:1">
      <c r="A4234"/>
    </row>
    <row r="4235" spans="1:1">
      <c r="A4235"/>
    </row>
    <row r="4236" spans="1:1">
      <c r="A4236"/>
    </row>
    <row r="4237" spans="1:1">
      <c r="A4237"/>
    </row>
    <row r="4238" spans="1:1">
      <c r="A4238"/>
    </row>
    <row r="4239" spans="1:1">
      <c r="A4239"/>
    </row>
    <row r="4240" spans="1:1">
      <c r="A4240"/>
    </row>
    <row r="4241" spans="1:1">
      <c r="A4241"/>
    </row>
    <row r="4242" spans="1:1">
      <c r="A4242"/>
    </row>
    <row r="4243" spans="1:1">
      <c r="A4243"/>
    </row>
    <row r="4244" spans="1:1">
      <c r="A4244"/>
    </row>
    <row r="4245" spans="1:1">
      <c r="A4245"/>
    </row>
    <row r="4246" spans="1:1">
      <c r="A4246"/>
    </row>
    <row r="4247" spans="1:1">
      <c r="A4247"/>
    </row>
    <row r="4248" spans="1:1">
      <c r="A4248"/>
    </row>
    <row r="4249" spans="1:1">
      <c r="A4249"/>
    </row>
    <row r="4250" spans="1:1">
      <c r="A4250"/>
    </row>
    <row r="4251" spans="1:1">
      <c r="A4251"/>
    </row>
    <row r="4252" spans="1:1">
      <c r="A4252"/>
    </row>
    <row r="4253" spans="1:1">
      <c r="A4253"/>
    </row>
    <row r="4254" spans="1:1">
      <c r="A4254"/>
    </row>
    <row r="4255" spans="1:1">
      <c r="A4255"/>
    </row>
    <row r="4256" spans="1:1">
      <c r="A4256"/>
    </row>
    <row r="4257" spans="1:1">
      <c r="A4257"/>
    </row>
    <row r="4258" spans="1:1">
      <c r="A4258"/>
    </row>
    <row r="4259" spans="1:1">
      <c r="A4259"/>
    </row>
    <row r="4260" spans="1:1">
      <c r="A4260"/>
    </row>
    <row r="4261" spans="1:1">
      <c r="A4261"/>
    </row>
    <row r="4262" spans="1:1">
      <c r="A4262"/>
    </row>
    <row r="4263" spans="1:1">
      <c r="A4263"/>
    </row>
    <row r="4264" spans="1:1">
      <c r="A4264"/>
    </row>
    <row r="4265" spans="1:1">
      <c r="A4265"/>
    </row>
    <row r="4266" spans="1:1">
      <c r="A4266"/>
    </row>
    <row r="4267" spans="1:1">
      <c r="A4267"/>
    </row>
    <row r="4268" spans="1:1">
      <c r="A4268"/>
    </row>
    <row r="4269" spans="1:1">
      <c r="A4269"/>
    </row>
    <row r="4270" spans="1:1">
      <c r="A4270"/>
    </row>
    <row r="4271" spans="1:1">
      <c r="A4271"/>
    </row>
    <row r="4272" spans="1:1">
      <c r="A4272"/>
    </row>
    <row r="4273" spans="1:1">
      <c r="A4273"/>
    </row>
    <row r="4274" spans="1:1">
      <c r="A4274"/>
    </row>
    <row r="4275" spans="1:1">
      <c r="A4275"/>
    </row>
    <row r="4276" spans="1:1">
      <c r="A4276"/>
    </row>
    <row r="4277" spans="1:1">
      <c r="A4277"/>
    </row>
    <row r="4278" spans="1:1">
      <c r="A4278"/>
    </row>
    <row r="4279" spans="1:1">
      <c r="A4279"/>
    </row>
    <row r="4280" spans="1:1">
      <c r="A4280"/>
    </row>
    <row r="4281" spans="1:1">
      <c r="A4281"/>
    </row>
    <row r="4282" spans="1:1">
      <c r="A4282"/>
    </row>
    <row r="4283" spans="1:1">
      <c r="A4283"/>
    </row>
    <row r="4284" spans="1:1">
      <c r="A4284"/>
    </row>
    <row r="4285" spans="1:1">
      <c r="A4285"/>
    </row>
    <row r="4286" spans="1:1">
      <c r="A4286"/>
    </row>
    <row r="4287" spans="1:1">
      <c r="A4287"/>
    </row>
    <row r="4288" spans="1:1">
      <c r="A4288"/>
    </row>
    <row r="4289" spans="1:1">
      <c r="A4289"/>
    </row>
    <row r="4290" spans="1:1">
      <c r="A4290"/>
    </row>
    <row r="4291" spans="1:1">
      <c r="A4291"/>
    </row>
    <row r="4292" spans="1:1">
      <c r="A4292"/>
    </row>
    <row r="4293" spans="1:1">
      <c r="A4293"/>
    </row>
    <row r="4294" spans="1:1">
      <c r="A4294"/>
    </row>
    <row r="4295" spans="1:1">
      <c r="A4295"/>
    </row>
    <row r="4296" spans="1:1">
      <c r="A4296"/>
    </row>
    <row r="4297" spans="1:1">
      <c r="A4297"/>
    </row>
    <row r="4298" spans="1:1">
      <c r="A4298"/>
    </row>
    <row r="4299" spans="1:1">
      <c r="A4299"/>
    </row>
    <row r="4300" spans="1:1">
      <c r="A4300"/>
    </row>
    <row r="4301" spans="1:1">
      <c r="A4301"/>
    </row>
    <row r="4302" spans="1:1">
      <c r="A4302"/>
    </row>
    <row r="4303" spans="1:1">
      <c r="A4303"/>
    </row>
    <row r="4304" spans="1:1">
      <c r="A4304"/>
    </row>
    <row r="4305" spans="1:1">
      <c r="A4305"/>
    </row>
    <row r="4306" spans="1:1">
      <c r="A4306"/>
    </row>
    <row r="4307" spans="1:1">
      <c r="A4307"/>
    </row>
    <row r="4308" spans="1:1">
      <c r="A4308"/>
    </row>
    <row r="4309" spans="1:1">
      <c r="A4309"/>
    </row>
    <row r="4310" spans="1:1">
      <c r="A4310"/>
    </row>
    <row r="4311" spans="1:1">
      <c r="A4311"/>
    </row>
    <row r="4312" spans="1:1">
      <c r="A4312"/>
    </row>
    <row r="4313" spans="1:1">
      <c r="A4313"/>
    </row>
    <row r="4314" spans="1:1">
      <c r="A4314"/>
    </row>
    <row r="4315" spans="1:1">
      <c r="A4315"/>
    </row>
    <row r="4316" spans="1:1">
      <c r="A4316"/>
    </row>
    <row r="4317" spans="1:1">
      <c r="A4317"/>
    </row>
    <row r="4318" spans="1:1">
      <c r="A4318"/>
    </row>
    <row r="4319" spans="1:1">
      <c r="A4319"/>
    </row>
    <row r="4320" spans="1:1">
      <c r="A4320"/>
    </row>
    <row r="4321" spans="1:1">
      <c r="A4321"/>
    </row>
    <row r="4322" spans="1:1">
      <c r="A4322"/>
    </row>
    <row r="4323" spans="1:1">
      <c r="A4323"/>
    </row>
    <row r="4324" spans="1:1">
      <c r="A4324"/>
    </row>
    <row r="4325" spans="1:1">
      <c r="A4325"/>
    </row>
    <row r="4326" spans="1:1">
      <c r="A4326"/>
    </row>
    <row r="4327" spans="1:1">
      <c r="A4327"/>
    </row>
    <row r="4328" spans="1:1">
      <c r="A4328"/>
    </row>
    <row r="4329" spans="1:1">
      <c r="A4329"/>
    </row>
    <row r="4330" spans="1:1">
      <c r="A4330"/>
    </row>
    <row r="4331" spans="1:1">
      <c r="A4331"/>
    </row>
    <row r="4332" spans="1:1">
      <c r="A4332"/>
    </row>
    <row r="4333" spans="1:1">
      <c r="A4333"/>
    </row>
    <row r="4334" spans="1:1">
      <c r="A4334"/>
    </row>
    <row r="4335" spans="1:1">
      <c r="A4335"/>
    </row>
    <row r="4336" spans="1:1">
      <c r="A4336"/>
    </row>
    <row r="4337" spans="1:1">
      <c r="A4337"/>
    </row>
    <row r="4338" spans="1:1">
      <c r="A4338"/>
    </row>
    <row r="4339" spans="1:1">
      <c r="A4339"/>
    </row>
    <row r="4340" spans="1:1">
      <c r="A4340"/>
    </row>
    <row r="4341" spans="1:1">
      <c r="A4341"/>
    </row>
    <row r="4342" spans="1:1">
      <c r="A4342"/>
    </row>
    <row r="4343" spans="1:1">
      <c r="A4343"/>
    </row>
    <row r="4344" spans="1:1">
      <c r="A4344"/>
    </row>
    <row r="4345" spans="1:1">
      <c r="A4345"/>
    </row>
    <row r="4346" spans="1:1">
      <c r="A4346"/>
    </row>
    <row r="4347" spans="1:1">
      <c r="A4347"/>
    </row>
    <row r="4348" spans="1:1">
      <c r="A4348"/>
    </row>
    <row r="4349" spans="1:1">
      <c r="A4349"/>
    </row>
    <row r="4350" spans="1:1">
      <c r="A4350"/>
    </row>
    <row r="4351" spans="1:1">
      <c r="A4351"/>
    </row>
    <row r="4352" spans="1:1">
      <c r="A4352"/>
    </row>
    <row r="4353" spans="1:1">
      <c r="A4353"/>
    </row>
    <row r="4354" spans="1:1">
      <c r="A4354"/>
    </row>
    <row r="4355" spans="1:1">
      <c r="A4355"/>
    </row>
    <row r="4356" spans="1:1">
      <c r="A4356"/>
    </row>
    <row r="4357" spans="1:1">
      <c r="A4357"/>
    </row>
    <row r="4358" spans="1:1">
      <c r="A4358"/>
    </row>
    <row r="4359" spans="1:1">
      <c r="A4359"/>
    </row>
    <row r="4360" spans="1:1">
      <c r="A4360"/>
    </row>
    <row r="4361" spans="1:1">
      <c r="A4361"/>
    </row>
    <row r="4362" spans="1:1">
      <c r="A4362"/>
    </row>
    <row r="4363" spans="1:1">
      <c r="A4363"/>
    </row>
    <row r="4364" spans="1:1">
      <c r="A4364"/>
    </row>
    <row r="4365" spans="1:1">
      <c r="A4365"/>
    </row>
    <row r="4366" spans="1:1">
      <c r="A4366"/>
    </row>
    <row r="4367" spans="1:1">
      <c r="A4367"/>
    </row>
    <row r="4368" spans="1:1">
      <c r="A4368"/>
    </row>
    <row r="4369" spans="1:1">
      <c r="A4369"/>
    </row>
    <row r="4370" spans="1:1">
      <c r="A4370"/>
    </row>
    <row r="4371" spans="1:1">
      <c r="A4371"/>
    </row>
    <row r="4372" spans="1:1">
      <c r="A4372"/>
    </row>
    <row r="4373" spans="1:1">
      <c r="A4373"/>
    </row>
    <row r="4374" spans="1:1">
      <c r="A4374"/>
    </row>
    <row r="4375" spans="1:1">
      <c r="A4375"/>
    </row>
    <row r="4376" spans="1:1">
      <c r="A4376"/>
    </row>
    <row r="4377" spans="1:1">
      <c r="A4377"/>
    </row>
    <row r="4378" spans="1:1">
      <c r="A4378"/>
    </row>
    <row r="4379" spans="1:1">
      <c r="A4379"/>
    </row>
    <row r="4380" spans="1:1">
      <c r="A4380"/>
    </row>
    <row r="4381" spans="1:1">
      <c r="A4381"/>
    </row>
    <row r="4382" spans="1:1">
      <c r="A4382"/>
    </row>
    <row r="4383" spans="1:1">
      <c r="A4383"/>
    </row>
    <row r="4384" spans="1:1">
      <c r="A4384"/>
    </row>
    <row r="4385" spans="1:1">
      <c r="A4385"/>
    </row>
    <row r="4386" spans="1:1">
      <c r="A4386"/>
    </row>
    <row r="4387" spans="1:1">
      <c r="A4387"/>
    </row>
    <row r="4388" spans="1:1">
      <c r="A4388"/>
    </row>
    <row r="4389" spans="1:1">
      <c r="A4389"/>
    </row>
    <row r="4390" spans="1:1">
      <c r="A4390"/>
    </row>
    <row r="4391" spans="1:1">
      <c r="A4391"/>
    </row>
    <row r="4392" spans="1:1">
      <c r="A4392"/>
    </row>
    <row r="4393" spans="1:1">
      <c r="A4393"/>
    </row>
    <row r="4394" spans="1:1">
      <c r="A4394"/>
    </row>
    <row r="4395" spans="1:1">
      <c r="A4395"/>
    </row>
    <row r="4396" spans="1:1">
      <c r="A4396"/>
    </row>
    <row r="4397" spans="1:1">
      <c r="A4397"/>
    </row>
    <row r="4398" spans="1:1">
      <c r="A4398"/>
    </row>
    <row r="4399" spans="1:1">
      <c r="A4399"/>
    </row>
    <row r="4400" spans="1:1">
      <c r="A4400"/>
    </row>
    <row r="4401" spans="1:1">
      <c r="A4401"/>
    </row>
    <row r="4402" spans="1:1">
      <c r="A4402"/>
    </row>
    <row r="4403" spans="1:1">
      <c r="A4403"/>
    </row>
    <row r="4404" spans="1:1">
      <c r="A4404"/>
    </row>
    <row r="4405" spans="1:1">
      <c r="A4405"/>
    </row>
    <row r="4406" spans="1:1">
      <c r="A4406"/>
    </row>
    <row r="4407" spans="1:1">
      <c r="A4407"/>
    </row>
    <row r="4408" spans="1:1">
      <c r="A4408"/>
    </row>
    <row r="4409" spans="1:1">
      <c r="A4409"/>
    </row>
    <row r="4410" spans="1:1">
      <c r="A4410"/>
    </row>
    <row r="4411" spans="1:1">
      <c r="A4411"/>
    </row>
    <row r="4412" spans="1:1">
      <c r="A4412"/>
    </row>
    <row r="4413" spans="1:1">
      <c r="A4413"/>
    </row>
    <row r="4414" spans="1:1">
      <c r="A4414"/>
    </row>
    <row r="4415" spans="1:1">
      <c r="A4415"/>
    </row>
    <row r="4416" spans="1:1">
      <c r="A4416"/>
    </row>
    <row r="4417" spans="1:1">
      <c r="A4417"/>
    </row>
    <row r="4418" spans="1:1">
      <c r="A4418"/>
    </row>
    <row r="4419" spans="1:1">
      <c r="A4419"/>
    </row>
    <row r="4420" spans="1:1">
      <c r="A4420"/>
    </row>
    <row r="4421" spans="1:1">
      <c r="A4421"/>
    </row>
    <row r="4422" spans="1:1">
      <c r="A4422"/>
    </row>
    <row r="4423" spans="1:1">
      <c r="A4423"/>
    </row>
    <row r="4424" spans="1:1">
      <c r="A4424"/>
    </row>
    <row r="4425" spans="1:1">
      <c r="A4425"/>
    </row>
    <row r="4426" spans="1:1">
      <c r="A4426"/>
    </row>
    <row r="4427" spans="1:1">
      <c r="A4427"/>
    </row>
    <row r="4428" spans="1:1">
      <c r="A4428"/>
    </row>
    <row r="4429" spans="1:1">
      <c r="A4429"/>
    </row>
    <row r="4430" spans="1:1">
      <c r="A4430"/>
    </row>
    <row r="4431" spans="1:1">
      <c r="A4431"/>
    </row>
    <row r="4432" spans="1:1">
      <c r="A4432"/>
    </row>
    <row r="4433" spans="1:1">
      <c r="A4433"/>
    </row>
    <row r="4434" spans="1:1">
      <c r="A4434"/>
    </row>
    <row r="4435" spans="1:1">
      <c r="A4435"/>
    </row>
    <row r="4436" spans="1:1">
      <c r="A4436"/>
    </row>
    <row r="4437" spans="1:1">
      <c r="A4437"/>
    </row>
    <row r="4438" spans="1:1">
      <c r="A4438"/>
    </row>
    <row r="4439" spans="1:1">
      <c r="A4439"/>
    </row>
    <row r="4440" spans="1:1">
      <c r="A4440"/>
    </row>
    <row r="4441" spans="1:1">
      <c r="A4441"/>
    </row>
    <row r="4442" spans="1:1">
      <c r="A4442"/>
    </row>
    <row r="4443" spans="1:1">
      <c r="A4443"/>
    </row>
    <row r="4444" spans="1:1">
      <c r="A4444"/>
    </row>
    <row r="4445" spans="1:1">
      <c r="A4445"/>
    </row>
    <row r="4446" spans="1:1">
      <c r="A4446"/>
    </row>
    <row r="4447" spans="1:1">
      <c r="A4447"/>
    </row>
    <row r="4448" spans="1:1">
      <c r="A4448"/>
    </row>
    <row r="4449" spans="1:1">
      <c r="A4449"/>
    </row>
    <row r="4450" spans="1:1">
      <c r="A4450"/>
    </row>
    <row r="4451" spans="1:1">
      <c r="A4451"/>
    </row>
    <row r="4452" spans="1:1">
      <c r="A4452"/>
    </row>
    <row r="4453" spans="1:1">
      <c r="A4453"/>
    </row>
    <row r="4454" spans="1:1">
      <c r="A4454"/>
    </row>
    <row r="4455" spans="1:1">
      <c r="A4455"/>
    </row>
    <row r="4456" spans="1:1">
      <c r="A4456"/>
    </row>
    <row r="4457" spans="1:1">
      <c r="A4457"/>
    </row>
    <row r="4458" spans="1:1">
      <c r="A4458"/>
    </row>
    <row r="4459" spans="1:1">
      <c r="A4459"/>
    </row>
  </sheetData>
  <autoFilter ref="A3:N2372" xr:uid="{CDEED692-555F-4B3C-ACB2-190B27468778}"/>
  <conditionalFormatting sqref="C4:C2221">
    <cfRule type="duplicateValues" dxfId="4" priority="287"/>
  </conditionalFormatting>
  <conditionalFormatting sqref="K2:K1048576">
    <cfRule type="containsText" dxfId="3" priority="2" operator="containsText" text="No">
      <formula>NOT(ISERROR(SEARCH("No",K2)))</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249977111117893"/>
  </sheetPr>
  <dimension ref="A1:H2394"/>
  <sheetViews>
    <sheetView workbookViewId="0"/>
  </sheetViews>
  <sheetFormatPr defaultRowHeight="15"/>
  <cols>
    <col min="2" max="2" width="24.140625" bestFit="1" customWidth="1"/>
    <col min="4" max="4" width="45.140625" customWidth="1"/>
    <col min="5" max="5" width="10.7109375" customWidth="1"/>
    <col min="6" max="6" width="10.7109375" style="156" customWidth="1"/>
    <col min="7" max="7" width="14.140625" style="156" customWidth="1"/>
    <col min="8" max="8" width="13.42578125" style="156" customWidth="1"/>
  </cols>
  <sheetData>
    <row r="1" spans="1:8">
      <c r="A1" s="102"/>
      <c r="C1" s="118">
        <v>1</v>
      </c>
      <c r="D1" s="118">
        <f>C1+1</f>
        <v>2</v>
      </c>
      <c r="E1" s="118">
        <f t="shared" ref="E1:H1" si="0">D1+1</f>
        <v>3</v>
      </c>
      <c r="F1" s="155">
        <f t="shared" si="0"/>
        <v>4</v>
      </c>
      <c r="G1" s="155">
        <f t="shared" si="0"/>
        <v>5</v>
      </c>
      <c r="H1" s="155">
        <f t="shared" si="0"/>
        <v>6</v>
      </c>
    </row>
    <row r="2" spans="1:8" ht="15.75" thickBot="1">
      <c r="A2" t="s">
        <v>3336</v>
      </c>
    </row>
    <row r="3" spans="1:8" ht="120.75" thickBot="1">
      <c r="A3" s="80" t="s">
        <v>2506</v>
      </c>
      <c r="B3" s="81" t="s">
        <v>3172</v>
      </c>
      <c r="C3" s="173" t="s">
        <v>2561</v>
      </c>
      <c r="D3" s="81" t="s">
        <v>2484</v>
      </c>
      <c r="E3" s="127" t="s">
        <v>3290</v>
      </c>
      <c r="F3" s="157" t="s">
        <v>3162</v>
      </c>
      <c r="G3" s="158" t="s">
        <v>3163</v>
      </c>
      <c r="H3" s="159" t="s">
        <v>3291</v>
      </c>
    </row>
    <row r="4" spans="1:8">
      <c r="A4" t="s">
        <v>2224</v>
      </c>
      <c r="B4" t="s">
        <v>2569</v>
      </c>
      <c r="C4" s="3">
        <v>2834</v>
      </c>
      <c r="D4" t="s">
        <v>459</v>
      </c>
      <c r="E4" s="103">
        <v>0.82130000000000003</v>
      </c>
      <c r="F4" s="103" t="s">
        <v>2548</v>
      </c>
      <c r="G4" s="103" t="s">
        <v>3170</v>
      </c>
      <c r="H4" s="91" t="s">
        <v>2548</v>
      </c>
    </row>
    <row r="5" spans="1:8">
      <c r="A5" t="s">
        <v>2224</v>
      </c>
      <c r="B5" t="s">
        <v>2569</v>
      </c>
      <c r="C5" s="3">
        <v>3216</v>
      </c>
      <c r="D5" t="s">
        <v>461</v>
      </c>
      <c r="E5" s="103">
        <v>0.53839999999999999</v>
      </c>
      <c r="F5" s="103" t="s">
        <v>2549</v>
      </c>
      <c r="G5" s="103" t="s">
        <v>3170</v>
      </c>
      <c r="H5" s="91" t="s">
        <v>2548</v>
      </c>
    </row>
    <row r="6" spans="1:8">
      <c r="A6" t="s">
        <v>2224</v>
      </c>
      <c r="B6" t="s">
        <v>2569</v>
      </c>
      <c r="C6" s="3">
        <v>5514</v>
      </c>
      <c r="D6" t="s">
        <v>2891</v>
      </c>
      <c r="E6" s="103">
        <v>0.65690000000000004</v>
      </c>
      <c r="F6" s="103" t="s">
        <v>2939</v>
      </c>
      <c r="G6" s="103" t="s">
        <v>3170</v>
      </c>
      <c r="H6" s="91" t="s">
        <v>2548</v>
      </c>
    </row>
    <row r="7" spans="1:8">
      <c r="A7" t="s">
        <v>2224</v>
      </c>
      <c r="B7" t="s">
        <v>2569</v>
      </c>
      <c r="C7" s="3">
        <v>3857</v>
      </c>
      <c r="D7" t="s">
        <v>3173</v>
      </c>
      <c r="E7" s="103">
        <v>0.78669999999999995</v>
      </c>
      <c r="F7" s="175" t="s">
        <v>2548</v>
      </c>
      <c r="G7" s="103" t="s">
        <v>3170</v>
      </c>
      <c r="H7" s="91" t="s">
        <v>2548</v>
      </c>
    </row>
    <row r="8" spans="1:8">
      <c r="A8" t="s">
        <v>2224</v>
      </c>
      <c r="B8" t="s">
        <v>2569</v>
      </c>
      <c r="C8" s="3">
        <v>5663</v>
      </c>
      <c r="D8" t="s">
        <v>3056</v>
      </c>
      <c r="E8" s="103">
        <v>0.71199999999999997</v>
      </c>
      <c r="F8" s="175" t="s">
        <v>2939</v>
      </c>
      <c r="G8" s="103" t="s">
        <v>3170</v>
      </c>
      <c r="H8" s="91" t="s">
        <v>2548</v>
      </c>
    </row>
    <row r="9" spans="1:8">
      <c r="A9" t="s">
        <v>2224</v>
      </c>
      <c r="B9" t="s">
        <v>2569</v>
      </c>
      <c r="C9" s="3">
        <v>3476</v>
      </c>
      <c r="D9" t="s">
        <v>462</v>
      </c>
      <c r="E9" s="103">
        <v>0.5857</v>
      </c>
      <c r="F9" s="175" t="s">
        <v>2548</v>
      </c>
      <c r="G9" s="103" t="s">
        <v>3170</v>
      </c>
      <c r="H9" s="91" t="s">
        <v>2548</v>
      </c>
    </row>
    <row r="10" spans="1:8">
      <c r="A10" t="s">
        <v>2224</v>
      </c>
      <c r="B10" t="s">
        <v>2569</v>
      </c>
      <c r="C10" s="3">
        <v>2449</v>
      </c>
      <c r="D10" t="s">
        <v>458</v>
      </c>
      <c r="E10" s="103">
        <v>0.66139999999999999</v>
      </c>
      <c r="F10" s="175" t="s">
        <v>2548</v>
      </c>
      <c r="G10" s="103" t="s">
        <v>3170</v>
      </c>
      <c r="H10" s="91" t="s">
        <v>2548</v>
      </c>
    </row>
    <row r="11" spans="1:8">
      <c r="A11" t="s">
        <v>2224</v>
      </c>
      <c r="B11" t="s">
        <v>2569</v>
      </c>
      <c r="C11" s="3">
        <v>2305</v>
      </c>
      <c r="D11" t="s">
        <v>457</v>
      </c>
      <c r="E11" s="103">
        <v>0.66190000000000004</v>
      </c>
      <c r="F11" s="175" t="s">
        <v>2548</v>
      </c>
      <c r="G11" s="103" t="s">
        <v>3170</v>
      </c>
      <c r="H11" s="91" t="s">
        <v>2548</v>
      </c>
    </row>
    <row r="12" spans="1:8">
      <c r="A12" t="s">
        <v>2224</v>
      </c>
      <c r="B12" t="s">
        <v>2569</v>
      </c>
      <c r="C12" s="3">
        <v>2763</v>
      </c>
      <c r="D12" t="s">
        <v>297</v>
      </c>
      <c r="E12" s="103">
        <v>0.78090000000000004</v>
      </c>
      <c r="F12" s="175" t="s">
        <v>2548</v>
      </c>
      <c r="G12" s="103" t="s">
        <v>3170</v>
      </c>
      <c r="H12" s="91" t="s">
        <v>2548</v>
      </c>
    </row>
    <row r="13" spans="1:8">
      <c r="A13" t="s">
        <v>2224</v>
      </c>
      <c r="B13" t="s">
        <v>2569</v>
      </c>
      <c r="C13" s="3">
        <v>2971</v>
      </c>
      <c r="D13" t="s">
        <v>460</v>
      </c>
      <c r="E13" s="103">
        <v>0.81169999999999998</v>
      </c>
      <c r="F13" s="175" t="s">
        <v>2548</v>
      </c>
      <c r="G13" s="103" t="s">
        <v>3170</v>
      </c>
      <c r="H13" s="91" t="s">
        <v>2548</v>
      </c>
    </row>
    <row r="14" spans="1:8">
      <c r="A14" t="s">
        <v>2224</v>
      </c>
      <c r="B14" t="s">
        <v>2569</v>
      </c>
      <c r="C14" s="3">
        <v>5208</v>
      </c>
      <c r="D14" t="s">
        <v>463</v>
      </c>
      <c r="E14" s="103">
        <v>0.11260000000000001</v>
      </c>
      <c r="F14" s="175" t="s">
        <v>2939</v>
      </c>
      <c r="G14" s="103" t="s">
        <v>3170</v>
      </c>
      <c r="H14" s="91" t="s">
        <v>2549</v>
      </c>
    </row>
    <row r="15" spans="1:8">
      <c r="A15" t="s">
        <v>2293</v>
      </c>
      <c r="B15" t="s">
        <v>2570</v>
      </c>
      <c r="C15" s="3">
        <v>2227</v>
      </c>
      <c r="D15" t="s">
        <v>1120</v>
      </c>
      <c r="E15" s="103">
        <v>0.2467</v>
      </c>
      <c r="F15" s="175" t="s">
        <v>2939</v>
      </c>
      <c r="G15" s="103" t="s">
        <v>3170</v>
      </c>
      <c r="H15" s="91" t="s">
        <v>2549</v>
      </c>
    </row>
    <row r="16" spans="1:8">
      <c r="A16" t="s">
        <v>2293</v>
      </c>
      <c r="B16" t="s">
        <v>2570</v>
      </c>
      <c r="C16" s="3">
        <v>2441</v>
      </c>
      <c r="D16" t="s">
        <v>1121</v>
      </c>
      <c r="E16" s="103">
        <v>0.24879999999999999</v>
      </c>
      <c r="F16" s="175" t="s">
        <v>2939</v>
      </c>
      <c r="G16" s="103" t="s">
        <v>3170</v>
      </c>
      <c r="H16" s="91" t="s">
        <v>2549</v>
      </c>
    </row>
    <row r="17" spans="1:8">
      <c r="A17" t="s">
        <v>2304</v>
      </c>
      <c r="B17" t="s">
        <v>2571</v>
      </c>
      <c r="C17" s="3">
        <v>2860</v>
      </c>
      <c r="D17" t="s">
        <v>1161</v>
      </c>
      <c r="E17" s="103">
        <v>0.40329999999999999</v>
      </c>
      <c r="F17" s="175" t="s">
        <v>2939</v>
      </c>
      <c r="G17" s="103" t="s">
        <v>2549</v>
      </c>
      <c r="H17" s="91" t="s">
        <v>2549</v>
      </c>
    </row>
    <row r="18" spans="1:8">
      <c r="A18" t="s">
        <v>2357</v>
      </c>
      <c r="B18" t="s">
        <v>2572</v>
      </c>
      <c r="C18" s="3">
        <v>2467</v>
      </c>
      <c r="D18" t="s">
        <v>1481</v>
      </c>
      <c r="E18" s="103">
        <v>0.2535</v>
      </c>
      <c r="F18" s="175" t="s">
        <v>2939</v>
      </c>
      <c r="G18" s="103" t="s">
        <v>3170</v>
      </c>
      <c r="H18" s="91" t="s">
        <v>2549</v>
      </c>
    </row>
    <row r="19" spans="1:8">
      <c r="A19" t="s">
        <v>2357</v>
      </c>
      <c r="B19" t="s">
        <v>2572</v>
      </c>
      <c r="C19" s="3">
        <v>2707</v>
      </c>
      <c r="D19" t="s">
        <v>1482</v>
      </c>
      <c r="E19" s="103">
        <v>0.31830000000000003</v>
      </c>
      <c r="F19" s="175" t="s">
        <v>2939</v>
      </c>
      <c r="G19" s="103" t="s">
        <v>3170</v>
      </c>
      <c r="H19" s="91" t="s">
        <v>2549</v>
      </c>
    </row>
    <row r="20" spans="1:8">
      <c r="A20" t="s">
        <v>2357</v>
      </c>
      <c r="B20" t="s">
        <v>2572</v>
      </c>
      <c r="C20" s="3">
        <v>5176</v>
      </c>
      <c r="D20" t="s">
        <v>1486</v>
      </c>
      <c r="E20" s="103">
        <v>0.55640000000000001</v>
      </c>
      <c r="F20" s="175" t="s">
        <v>2548</v>
      </c>
      <c r="G20" s="103" t="s">
        <v>3170</v>
      </c>
      <c r="H20" s="91" t="s">
        <v>2548</v>
      </c>
    </row>
    <row r="21" spans="1:8">
      <c r="A21" t="s">
        <v>2357</v>
      </c>
      <c r="B21" t="s">
        <v>2572</v>
      </c>
      <c r="C21" s="3">
        <v>3182</v>
      </c>
      <c r="D21" t="s">
        <v>1484</v>
      </c>
      <c r="E21" s="103">
        <v>0.32350000000000001</v>
      </c>
      <c r="F21" s="175" t="s">
        <v>2939</v>
      </c>
      <c r="G21" s="103" t="s">
        <v>2549</v>
      </c>
      <c r="H21" s="91" t="s">
        <v>2549</v>
      </c>
    </row>
    <row r="22" spans="1:8">
      <c r="A22" t="s">
        <v>2357</v>
      </c>
      <c r="B22" t="s">
        <v>2572</v>
      </c>
      <c r="C22" s="3">
        <v>3252</v>
      </c>
      <c r="D22" t="s">
        <v>1485</v>
      </c>
      <c r="E22" s="103">
        <v>0.29389999999999999</v>
      </c>
      <c r="F22" s="175" t="s">
        <v>2939</v>
      </c>
      <c r="G22" s="103" t="s">
        <v>3170</v>
      </c>
      <c r="H22" s="91" t="s">
        <v>2549</v>
      </c>
    </row>
    <row r="23" spans="1:8">
      <c r="A23" t="s">
        <v>2357</v>
      </c>
      <c r="B23" t="s">
        <v>2572</v>
      </c>
      <c r="C23" s="3">
        <v>3057</v>
      </c>
      <c r="D23" t="s">
        <v>1483</v>
      </c>
      <c r="E23" s="103">
        <v>0.39639999999999997</v>
      </c>
      <c r="F23" s="175" t="s">
        <v>2939</v>
      </c>
      <c r="G23" s="103" t="s">
        <v>2549</v>
      </c>
      <c r="H23" s="91" t="s">
        <v>2549</v>
      </c>
    </row>
    <row r="24" spans="1:8">
      <c r="A24" t="s">
        <v>2357</v>
      </c>
      <c r="B24" t="s">
        <v>2572</v>
      </c>
      <c r="C24" s="3">
        <v>5588</v>
      </c>
      <c r="D24" t="s">
        <v>2911</v>
      </c>
      <c r="E24" s="103">
        <v>0.65480000000000005</v>
      </c>
      <c r="F24" s="175" t="s">
        <v>2939</v>
      </c>
      <c r="G24" s="103" t="s">
        <v>3170</v>
      </c>
      <c r="H24" s="91" t="s">
        <v>2548</v>
      </c>
    </row>
    <row r="25" spans="1:8">
      <c r="A25" t="s">
        <v>2357</v>
      </c>
      <c r="B25" t="s">
        <v>2572</v>
      </c>
      <c r="C25" s="3">
        <v>3404</v>
      </c>
      <c r="D25" t="s">
        <v>2947</v>
      </c>
      <c r="E25" s="103">
        <v>0</v>
      </c>
      <c r="F25" s="175" t="s">
        <v>2939</v>
      </c>
      <c r="G25" s="103" t="s">
        <v>3170</v>
      </c>
      <c r="H25" s="91" t="s">
        <v>2549</v>
      </c>
    </row>
    <row r="26" spans="1:8">
      <c r="A26" t="s">
        <v>2369</v>
      </c>
      <c r="B26" t="s">
        <v>1303</v>
      </c>
      <c r="C26" s="3">
        <v>2523</v>
      </c>
      <c r="D26" t="s">
        <v>1598</v>
      </c>
      <c r="E26" s="103">
        <v>0.34820000000000001</v>
      </c>
      <c r="F26" s="175" t="s">
        <v>2939</v>
      </c>
      <c r="G26" s="103" t="s">
        <v>3170</v>
      </c>
      <c r="H26" s="91" t="s">
        <v>2549</v>
      </c>
    </row>
    <row r="27" spans="1:8">
      <c r="A27" t="s">
        <v>2369</v>
      </c>
      <c r="B27" t="s">
        <v>1303</v>
      </c>
      <c r="C27" s="3">
        <v>5495</v>
      </c>
      <c r="D27" t="s">
        <v>2511</v>
      </c>
      <c r="E27" s="103">
        <v>0.5625</v>
      </c>
      <c r="F27" s="175" t="s">
        <v>2549</v>
      </c>
      <c r="G27" s="103" t="s">
        <v>3170</v>
      </c>
      <c r="H27" s="91" t="s">
        <v>2548</v>
      </c>
    </row>
    <row r="28" spans="1:8">
      <c r="A28" t="s">
        <v>2369</v>
      </c>
      <c r="B28" t="s">
        <v>1303</v>
      </c>
      <c r="C28" s="3">
        <v>4327</v>
      </c>
      <c r="D28" t="s">
        <v>1602</v>
      </c>
      <c r="E28" s="103">
        <v>0.42259999999999998</v>
      </c>
      <c r="F28" s="175" t="s">
        <v>2939</v>
      </c>
      <c r="G28" s="103" t="s">
        <v>2549</v>
      </c>
      <c r="H28" s="91" t="s">
        <v>2549</v>
      </c>
    </row>
    <row r="29" spans="1:8">
      <c r="A29" t="s">
        <v>2369</v>
      </c>
      <c r="B29" t="s">
        <v>1303</v>
      </c>
      <c r="C29" s="3">
        <v>5010</v>
      </c>
      <c r="D29" t="s">
        <v>1604</v>
      </c>
      <c r="E29" s="103">
        <v>0.35949999999999999</v>
      </c>
      <c r="F29" s="175" t="s">
        <v>2939</v>
      </c>
      <c r="G29" s="103" t="s">
        <v>3170</v>
      </c>
      <c r="H29" s="91" t="s">
        <v>2549</v>
      </c>
    </row>
    <row r="30" spans="1:8">
      <c r="A30" t="s">
        <v>2369</v>
      </c>
      <c r="B30" t="s">
        <v>1303</v>
      </c>
      <c r="C30" s="3">
        <v>4436</v>
      </c>
      <c r="D30" t="s">
        <v>1603</v>
      </c>
      <c r="E30" s="103">
        <v>0.41710000000000003</v>
      </c>
      <c r="F30" s="175" t="s">
        <v>2939</v>
      </c>
      <c r="G30" s="103" t="s">
        <v>2549</v>
      </c>
      <c r="H30" s="91" t="s">
        <v>2549</v>
      </c>
    </row>
    <row r="31" spans="1:8">
      <c r="A31" t="s">
        <v>2369</v>
      </c>
      <c r="B31" t="s">
        <v>1303</v>
      </c>
      <c r="C31" s="3">
        <v>4573</v>
      </c>
      <c r="D31" t="s">
        <v>409</v>
      </c>
      <c r="E31" s="103">
        <v>0.35160000000000002</v>
      </c>
      <c r="F31" s="175" t="s">
        <v>2939</v>
      </c>
      <c r="G31" s="103" t="s">
        <v>3170</v>
      </c>
      <c r="H31" s="91" t="s">
        <v>2549</v>
      </c>
    </row>
    <row r="32" spans="1:8">
      <c r="A32" t="s">
        <v>2369</v>
      </c>
      <c r="B32" t="s">
        <v>1303</v>
      </c>
      <c r="C32" s="3">
        <v>3124</v>
      </c>
      <c r="D32" t="s">
        <v>1599</v>
      </c>
      <c r="E32" s="103">
        <v>0.42930000000000001</v>
      </c>
      <c r="F32" s="175" t="s">
        <v>2939</v>
      </c>
      <c r="G32" s="103" t="s">
        <v>3170</v>
      </c>
      <c r="H32" s="91" t="s">
        <v>2549</v>
      </c>
    </row>
    <row r="33" spans="1:8">
      <c r="A33" t="s">
        <v>2369</v>
      </c>
      <c r="B33" t="s">
        <v>1303</v>
      </c>
      <c r="C33" s="3">
        <v>4154</v>
      </c>
      <c r="D33" t="s">
        <v>1600</v>
      </c>
      <c r="E33" s="103">
        <v>0.40849999999999997</v>
      </c>
      <c r="F33" s="175" t="s">
        <v>2939</v>
      </c>
      <c r="G33" s="103" t="s">
        <v>2549</v>
      </c>
      <c r="H33" s="91" t="s">
        <v>2549</v>
      </c>
    </row>
    <row r="34" spans="1:8">
      <c r="A34" t="s">
        <v>2369</v>
      </c>
      <c r="B34" t="s">
        <v>1303</v>
      </c>
      <c r="C34" s="3">
        <v>1714</v>
      </c>
      <c r="D34" t="s">
        <v>2948</v>
      </c>
      <c r="E34" s="103">
        <v>0.29759999999999998</v>
      </c>
      <c r="F34" s="175" t="s">
        <v>2549</v>
      </c>
      <c r="G34" s="103" t="s">
        <v>3170</v>
      </c>
      <c r="H34" s="91" t="s">
        <v>2549</v>
      </c>
    </row>
    <row r="35" spans="1:8">
      <c r="A35" t="s">
        <v>2369</v>
      </c>
      <c r="B35" t="s">
        <v>1303</v>
      </c>
      <c r="C35" s="3">
        <v>4287</v>
      </c>
      <c r="D35" t="s">
        <v>1601</v>
      </c>
      <c r="E35" s="103">
        <v>0.52710000000000001</v>
      </c>
      <c r="F35" s="175" t="s">
        <v>2549</v>
      </c>
      <c r="G35" s="103" t="s">
        <v>3170</v>
      </c>
      <c r="H35" s="91" t="s">
        <v>2548</v>
      </c>
    </row>
    <row r="36" spans="1:8">
      <c r="A36" t="s">
        <v>2161</v>
      </c>
      <c r="B36" t="s">
        <v>2573</v>
      </c>
      <c r="C36" s="3">
        <v>2507</v>
      </c>
      <c r="D36" t="s">
        <v>32</v>
      </c>
      <c r="E36" s="103">
        <v>0.38080000000000003</v>
      </c>
      <c r="F36" s="175" t="s">
        <v>2939</v>
      </c>
      <c r="G36" s="103" t="s">
        <v>2549</v>
      </c>
      <c r="H36" s="91" t="s">
        <v>2549</v>
      </c>
    </row>
    <row r="37" spans="1:8">
      <c r="A37" t="s">
        <v>2161</v>
      </c>
      <c r="B37" t="s">
        <v>2573</v>
      </c>
      <c r="C37" s="3">
        <v>2434</v>
      </c>
      <c r="D37" t="s">
        <v>31</v>
      </c>
      <c r="E37" s="103">
        <v>0.32300000000000001</v>
      </c>
      <c r="F37" s="175" t="s">
        <v>2939</v>
      </c>
      <c r="G37" s="103" t="s">
        <v>3170</v>
      </c>
      <c r="H37" s="91" t="s">
        <v>2549</v>
      </c>
    </row>
    <row r="38" spans="1:8">
      <c r="A38" t="s">
        <v>2256</v>
      </c>
      <c r="B38" t="s">
        <v>2574</v>
      </c>
      <c r="C38" s="3">
        <v>3825</v>
      </c>
      <c r="D38" t="s">
        <v>798</v>
      </c>
      <c r="E38" s="103">
        <v>0.54779999999999995</v>
      </c>
      <c r="F38" s="175" t="s">
        <v>2548</v>
      </c>
      <c r="G38" s="103" t="s">
        <v>3170</v>
      </c>
      <c r="H38" s="91" t="s">
        <v>2548</v>
      </c>
    </row>
    <row r="39" spans="1:8">
      <c r="A39" t="s">
        <v>2256</v>
      </c>
      <c r="B39" t="s">
        <v>2574</v>
      </c>
      <c r="C39" s="3">
        <v>5082</v>
      </c>
      <c r="D39" t="s">
        <v>806</v>
      </c>
      <c r="E39" s="103">
        <v>0.49730000000000002</v>
      </c>
      <c r="F39" s="175" t="s">
        <v>2548</v>
      </c>
      <c r="G39" s="103" t="s">
        <v>3170</v>
      </c>
      <c r="H39" s="91" t="s">
        <v>2548</v>
      </c>
    </row>
    <row r="40" spans="1:8">
      <c r="A40" t="s">
        <v>2256</v>
      </c>
      <c r="B40" t="s">
        <v>2574</v>
      </c>
      <c r="C40" s="3">
        <v>5037</v>
      </c>
      <c r="D40" t="s">
        <v>804</v>
      </c>
      <c r="E40" s="103">
        <v>0.55920000000000003</v>
      </c>
      <c r="F40" s="175" t="s">
        <v>2549</v>
      </c>
      <c r="G40" s="103" t="s">
        <v>3170</v>
      </c>
      <c r="H40" s="91" t="s">
        <v>2548</v>
      </c>
    </row>
    <row r="41" spans="1:8">
      <c r="A41" t="s">
        <v>2256</v>
      </c>
      <c r="B41" t="s">
        <v>2574</v>
      </c>
      <c r="C41" s="3">
        <v>5522</v>
      </c>
      <c r="D41" t="s">
        <v>2935</v>
      </c>
      <c r="E41" s="103">
        <v>0.59499999999999997</v>
      </c>
      <c r="F41" s="175" t="s">
        <v>2939</v>
      </c>
      <c r="G41" s="103" t="s">
        <v>3170</v>
      </c>
      <c r="H41" s="91" t="s">
        <v>2548</v>
      </c>
    </row>
    <row r="42" spans="1:8">
      <c r="A42" t="s">
        <v>2256</v>
      </c>
      <c r="B42" t="s">
        <v>2574</v>
      </c>
      <c r="C42" s="3">
        <v>4474</v>
      </c>
      <c r="D42" t="s">
        <v>803</v>
      </c>
      <c r="E42" s="103">
        <v>0.45569999999999999</v>
      </c>
      <c r="F42" s="175" t="s">
        <v>2549</v>
      </c>
      <c r="G42" s="103" t="s">
        <v>3170</v>
      </c>
      <c r="H42" s="91" t="s">
        <v>2549</v>
      </c>
    </row>
    <row r="43" spans="1:8">
      <c r="A43" t="s">
        <v>2256</v>
      </c>
      <c r="B43" t="s">
        <v>2574</v>
      </c>
      <c r="C43" s="3">
        <v>2795</v>
      </c>
      <c r="D43" t="s">
        <v>792</v>
      </c>
      <c r="E43" s="103">
        <v>0.59650000000000003</v>
      </c>
      <c r="F43" s="175" t="s">
        <v>2548</v>
      </c>
      <c r="G43" s="103" t="s">
        <v>3170</v>
      </c>
      <c r="H43" s="91" t="s">
        <v>2548</v>
      </c>
    </row>
    <row r="44" spans="1:8">
      <c r="A44" t="s">
        <v>2256</v>
      </c>
      <c r="B44" t="s">
        <v>2574</v>
      </c>
      <c r="C44" s="3">
        <v>5610</v>
      </c>
      <c r="D44" t="s">
        <v>2949</v>
      </c>
      <c r="E44" s="103">
        <v>0.30740000000000001</v>
      </c>
      <c r="F44" s="175" t="s">
        <v>2549</v>
      </c>
      <c r="G44" s="103" t="s">
        <v>3170</v>
      </c>
      <c r="H44" s="91" t="s">
        <v>2549</v>
      </c>
    </row>
    <row r="45" spans="1:8">
      <c r="A45" t="s">
        <v>2256</v>
      </c>
      <c r="B45" t="s">
        <v>2574</v>
      </c>
      <c r="C45" s="3">
        <v>2394</v>
      </c>
      <c r="D45" t="s">
        <v>225</v>
      </c>
      <c r="E45" s="103">
        <v>0.62609999999999999</v>
      </c>
      <c r="F45" s="175" t="s">
        <v>2548</v>
      </c>
      <c r="G45" s="103" t="s">
        <v>3170</v>
      </c>
      <c r="H45" s="91" t="s">
        <v>2548</v>
      </c>
    </row>
    <row r="46" spans="1:8">
      <c r="A46" t="s">
        <v>2256</v>
      </c>
      <c r="B46" t="s">
        <v>2574</v>
      </c>
      <c r="C46" s="3">
        <v>3439</v>
      </c>
      <c r="D46" t="s">
        <v>190</v>
      </c>
      <c r="E46" s="103">
        <v>0.54730000000000001</v>
      </c>
      <c r="F46" s="175" t="s">
        <v>2548</v>
      </c>
      <c r="G46" s="103" t="s">
        <v>3170</v>
      </c>
      <c r="H46" s="91" t="s">
        <v>2548</v>
      </c>
    </row>
    <row r="47" spans="1:8">
      <c r="A47" t="s">
        <v>2256</v>
      </c>
      <c r="B47" t="s">
        <v>2574</v>
      </c>
      <c r="C47" s="3">
        <v>2932</v>
      </c>
      <c r="D47" t="s">
        <v>793</v>
      </c>
      <c r="E47" s="103">
        <v>0.6915</v>
      </c>
      <c r="F47" s="175" t="s">
        <v>2548</v>
      </c>
      <c r="G47" s="103" t="s">
        <v>3170</v>
      </c>
      <c r="H47" s="91" t="s">
        <v>2548</v>
      </c>
    </row>
    <row r="48" spans="1:8">
      <c r="A48" t="s">
        <v>2256</v>
      </c>
      <c r="B48" t="s">
        <v>2574</v>
      </c>
      <c r="C48" s="3">
        <v>3745</v>
      </c>
      <c r="D48" t="s">
        <v>797</v>
      </c>
      <c r="E48" s="103">
        <v>0.45090000000000002</v>
      </c>
      <c r="F48" s="175" t="s">
        <v>2549</v>
      </c>
      <c r="G48" s="103" t="s">
        <v>3170</v>
      </c>
      <c r="H48" s="91" t="s">
        <v>2549</v>
      </c>
    </row>
    <row r="49" spans="1:8">
      <c r="A49" t="s">
        <v>2256</v>
      </c>
      <c r="B49" t="s">
        <v>2574</v>
      </c>
      <c r="C49" s="3">
        <v>3669</v>
      </c>
      <c r="D49" t="s">
        <v>796</v>
      </c>
      <c r="E49" s="103">
        <v>0.64470000000000005</v>
      </c>
      <c r="F49" s="175" t="s">
        <v>2548</v>
      </c>
      <c r="G49" s="103" t="s">
        <v>3170</v>
      </c>
      <c r="H49" s="91" t="s">
        <v>2548</v>
      </c>
    </row>
    <row r="50" spans="1:8">
      <c r="A50" t="s">
        <v>2256</v>
      </c>
      <c r="B50" t="s">
        <v>2574</v>
      </c>
      <c r="C50" s="3">
        <v>4347</v>
      </c>
      <c r="D50" t="s">
        <v>731</v>
      </c>
      <c r="E50" s="103">
        <v>0.43580000000000002</v>
      </c>
      <c r="F50" s="175" t="s">
        <v>2549</v>
      </c>
      <c r="G50" s="103" t="s">
        <v>3170</v>
      </c>
      <c r="H50" s="91" t="s">
        <v>2549</v>
      </c>
    </row>
    <row r="51" spans="1:8">
      <c r="A51" t="s">
        <v>2256</v>
      </c>
      <c r="B51" t="s">
        <v>2574</v>
      </c>
      <c r="C51" s="3">
        <v>4417</v>
      </c>
      <c r="D51" t="s">
        <v>801</v>
      </c>
      <c r="E51" s="103">
        <v>0.54400000000000004</v>
      </c>
      <c r="F51" s="175" t="s">
        <v>2548</v>
      </c>
      <c r="G51" s="103" t="s">
        <v>3170</v>
      </c>
      <c r="H51" s="91" t="s">
        <v>2548</v>
      </c>
    </row>
    <row r="52" spans="1:8">
      <c r="A52" t="s">
        <v>2256</v>
      </c>
      <c r="B52" t="s">
        <v>2574</v>
      </c>
      <c r="C52" s="3">
        <v>4120</v>
      </c>
      <c r="D52" t="s">
        <v>799</v>
      </c>
      <c r="E52" s="103">
        <v>0.40939999999999999</v>
      </c>
      <c r="F52" s="175" t="s">
        <v>2549</v>
      </c>
      <c r="G52" s="103" t="s">
        <v>3170</v>
      </c>
      <c r="H52" s="91" t="s">
        <v>2549</v>
      </c>
    </row>
    <row r="53" spans="1:8">
      <c r="A53" t="s">
        <v>2256</v>
      </c>
      <c r="B53" t="s">
        <v>2574</v>
      </c>
      <c r="C53" s="3">
        <v>5051</v>
      </c>
      <c r="D53" t="s">
        <v>805</v>
      </c>
      <c r="E53" s="103">
        <v>0.30170000000000002</v>
      </c>
      <c r="F53" s="175" t="s">
        <v>2549</v>
      </c>
      <c r="G53" s="103" t="s">
        <v>3170</v>
      </c>
      <c r="H53" s="91" t="s">
        <v>2549</v>
      </c>
    </row>
    <row r="54" spans="1:8">
      <c r="A54" t="s">
        <v>2256</v>
      </c>
      <c r="B54" t="s">
        <v>2574</v>
      </c>
      <c r="C54" s="3">
        <v>3525</v>
      </c>
      <c r="D54" t="s">
        <v>795</v>
      </c>
      <c r="E54" s="103">
        <v>0.57169999999999999</v>
      </c>
      <c r="F54" s="175" t="s">
        <v>2548</v>
      </c>
      <c r="G54" s="103" t="s">
        <v>3170</v>
      </c>
      <c r="H54" s="91" t="s">
        <v>2548</v>
      </c>
    </row>
    <row r="55" spans="1:8">
      <c r="A55" t="s">
        <v>2256</v>
      </c>
      <c r="B55" t="s">
        <v>2574</v>
      </c>
      <c r="C55" s="3">
        <v>4462</v>
      </c>
      <c r="D55" t="s">
        <v>802</v>
      </c>
      <c r="E55" s="103">
        <v>0.52839999999999998</v>
      </c>
      <c r="F55" s="175" t="s">
        <v>2548</v>
      </c>
      <c r="G55" s="103" t="s">
        <v>3170</v>
      </c>
      <c r="H55" s="91" t="s">
        <v>2548</v>
      </c>
    </row>
    <row r="56" spans="1:8">
      <c r="A56" t="s">
        <v>2256</v>
      </c>
      <c r="B56" t="s">
        <v>2574</v>
      </c>
      <c r="C56" s="3">
        <v>3169</v>
      </c>
      <c r="D56" t="s">
        <v>794</v>
      </c>
      <c r="E56" s="103">
        <v>0.66859999999999997</v>
      </c>
      <c r="F56" s="175" t="s">
        <v>2548</v>
      </c>
      <c r="G56" s="103" t="s">
        <v>3170</v>
      </c>
      <c r="H56" s="91" t="s">
        <v>2548</v>
      </c>
    </row>
    <row r="57" spans="1:8">
      <c r="A57" t="s">
        <v>2256</v>
      </c>
      <c r="B57" t="s">
        <v>2574</v>
      </c>
      <c r="C57" s="3">
        <v>3227</v>
      </c>
      <c r="D57" t="s">
        <v>238</v>
      </c>
      <c r="E57" s="103">
        <v>0.62690000000000001</v>
      </c>
      <c r="F57" s="175" t="s">
        <v>2548</v>
      </c>
      <c r="G57" s="103" t="s">
        <v>3170</v>
      </c>
      <c r="H57" s="91" t="s">
        <v>2548</v>
      </c>
    </row>
    <row r="58" spans="1:8">
      <c r="A58" t="s">
        <v>2256</v>
      </c>
      <c r="B58" t="s">
        <v>2574</v>
      </c>
      <c r="C58" s="3">
        <v>4385</v>
      </c>
      <c r="D58" t="s">
        <v>800</v>
      </c>
      <c r="E58" s="103">
        <v>0.58279999999999998</v>
      </c>
      <c r="F58" s="175" t="s">
        <v>2548</v>
      </c>
      <c r="G58" s="103" t="s">
        <v>3170</v>
      </c>
      <c r="H58" s="91" t="s">
        <v>2548</v>
      </c>
    </row>
    <row r="59" spans="1:8">
      <c r="A59" t="s">
        <v>2256</v>
      </c>
      <c r="B59" t="s">
        <v>2574</v>
      </c>
      <c r="C59" s="3">
        <v>1915</v>
      </c>
      <c r="D59" t="s">
        <v>673</v>
      </c>
      <c r="E59" s="103">
        <v>0.26140000000000002</v>
      </c>
      <c r="F59" s="175" t="s">
        <v>2939</v>
      </c>
      <c r="G59" s="103" t="s">
        <v>3170</v>
      </c>
      <c r="H59" s="91" t="s">
        <v>2549</v>
      </c>
    </row>
    <row r="60" spans="1:8">
      <c r="A60" t="s">
        <v>2256</v>
      </c>
      <c r="B60" t="s">
        <v>2574</v>
      </c>
      <c r="C60" s="3">
        <v>2659</v>
      </c>
      <c r="D60" t="s">
        <v>790</v>
      </c>
      <c r="E60" s="103">
        <v>0.6028</v>
      </c>
      <c r="F60" s="175" t="s">
        <v>2548</v>
      </c>
      <c r="G60" s="103" t="s">
        <v>3170</v>
      </c>
      <c r="H60" s="91" t="s">
        <v>2548</v>
      </c>
    </row>
    <row r="61" spans="1:8">
      <c r="A61" t="s">
        <v>2256</v>
      </c>
      <c r="B61" t="s">
        <v>2574</v>
      </c>
      <c r="C61" s="3">
        <v>2326</v>
      </c>
      <c r="D61" t="s">
        <v>40</v>
      </c>
      <c r="E61" s="103">
        <v>0.62080000000000002</v>
      </c>
      <c r="F61" s="175" t="s">
        <v>2548</v>
      </c>
      <c r="G61" s="103" t="s">
        <v>3170</v>
      </c>
      <c r="H61" s="91" t="s">
        <v>2548</v>
      </c>
    </row>
    <row r="62" spans="1:8">
      <c r="A62" t="s">
        <v>2256</v>
      </c>
      <c r="B62" t="s">
        <v>2574</v>
      </c>
      <c r="C62" s="3">
        <v>5733</v>
      </c>
      <c r="D62" t="s">
        <v>791</v>
      </c>
      <c r="E62" s="103">
        <v>0.65229999999999999</v>
      </c>
      <c r="F62" s="175" t="s">
        <v>2548</v>
      </c>
      <c r="G62" s="103" t="s">
        <v>3170</v>
      </c>
      <c r="H62" s="91" t="s">
        <v>2548</v>
      </c>
    </row>
    <row r="63" spans="1:8">
      <c r="A63" t="s">
        <v>2256</v>
      </c>
      <c r="B63" t="s">
        <v>2574</v>
      </c>
      <c r="C63" s="3">
        <v>5717</v>
      </c>
      <c r="D63" t="s">
        <v>3057</v>
      </c>
      <c r="E63" s="103">
        <v>0.4829</v>
      </c>
      <c r="F63" s="175" t="s">
        <v>2549</v>
      </c>
      <c r="G63" s="103" t="s">
        <v>3170</v>
      </c>
      <c r="H63" s="91" t="s">
        <v>2549</v>
      </c>
    </row>
    <row r="64" spans="1:8">
      <c r="A64" t="s">
        <v>2268</v>
      </c>
      <c r="B64" t="s">
        <v>2575</v>
      </c>
      <c r="C64" s="3">
        <v>2395</v>
      </c>
      <c r="D64" t="s">
        <v>1009</v>
      </c>
      <c r="E64" s="103">
        <v>9.3700000000000006E-2</v>
      </c>
      <c r="F64" s="175" t="s">
        <v>2939</v>
      </c>
      <c r="G64" s="103" t="s">
        <v>3170</v>
      </c>
      <c r="H64" s="91" t="s">
        <v>2549</v>
      </c>
    </row>
    <row r="65" spans="1:8">
      <c r="A65" t="s">
        <v>2268</v>
      </c>
      <c r="B65" t="s">
        <v>2575</v>
      </c>
      <c r="C65" s="3">
        <v>1939</v>
      </c>
      <c r="D65" t="s">
        <v>1008</v>
      </c>
      <c r="E65" s="103">
        <v>0.1585</v>
      </c>
      <c r="F65" s="175" t="s">
        <v>2939</v>
      </c>
      <c r="G65" s="103" t="s">
        <v>3170</v>
      </c>
      <c r="H65" s="91" t="s">
        <v>2549</v>
      </c>
    </row>
    <row r="66" spans="1:8">
      <c r="A66" t="s">
        <v>2268</v>
      </c>
      <c r="B66" t="s">
        <v>2575</v>
      </c>
      <c r="C66" s="3">
        <v>3552</v>
      </c>
      <c r="D66" t="s">
        <v>1010</v>
      </c>
      <c r="E66" s="103">
        <v>7.0000000000000007E-2</v>
      </c>
      <c r="F66" s="175" t="s">
        <v>2939</v>
      </c>
      <c r="G66" s="103" t="s">
        <v>3170</v>
      </c>
      <c r="H66" s="91" t="s">
        <v>2549</v>
      </c>
    </row>
    <row r="67" spans="1:8">
      <c r="A67" t="s">
        <v>2268</v>
      </c>
      <c r="B67" t="s">
        <v>2575</v>
      </c>
      <c r="C67" s="3">
        <v>1935</v>
      </c>
      <c r="D67" t="s">
        <v>1007</v>
      </c>
      <c r="E67" s="103">
        <v>0.25009999999999999</v>
      </c>
      <c r="F67" s="175" t="s">
        <v>2939</v>
      </c>
      <c r="G67" s="103" t="s">
        <v>3170</v>
      </c>
      <c r="H67" s="91" t="s">
        <v>2549</v>
      </c>
    </row>
    <row r="68" spans="1:8">
      <c r="A68" t="s">
        <v>2268</v>
      </c>
      <c r="B68" t="s">
        <v>2575</v>
      </c>
      <c r="C68" s="3">
        <v>3043</v>
      </c>
      <c r="D68" t="s">
        <v>3174</v>
      </c>
      <c r="E68" s="103">
        <v>7.4099999999999999E-2</v>
      </c>
      <c r="F68" s="175" t="s">
        <v>2939</v>
      </c>
      <c r="G68" s="103" t="s">
        <v>3170</v>
      </c>
      <c r="H68" s="91" t="s">
        <v>2549</v>
      </c>
    </row>
    <row r="69" spans="1:8">
      <c r="A69" t="s">
        <v>2268</v>
      </c>
      <c r="B69" t="s">
        <v>2575</v>
      </c>
      <c r="C69" s="3">
        <v>1841</v>
      </c>
      <c r="D69" t="s">
        <v>1006</v>
      </c>
      <c r="E69" s="103">
        <v>7.7899999999999997E-2</v>
      </c>
      <c r="F69" s="175" t="s">
        <v>2939</v>
      </c>
      <c r="G69" s="103" t="s">
        <v>3170</v>
      </c>
      <c r="H69" s="91" t="s">
        <v>2549</v>
      </c>
    </row>
    <row r="70" spans="1:8">
      <c r="A70" t="s">
        <v>2268</v>
      </c>
      <c r="B70" t="s">
        <v>2575</v>
      </c>
      <c r="C70" s="3">
        <v>1699</v>
      </c>
      <c r="D70" t="s">
        <v>1005</v>
      </c>
      <c r="E70" s="103">
        <v>8.8400000000000006E-2</v>
      </c>
      <c r="F70" s="175" t="s">
        <v>2939</v>
      </c>
      <c r="G70" s="103" t="s">
        <v>3170</v>
      </c>
      <c r="H70" s="91" t="s">
        <v>2549</v>
      </c>
    </row>
    <row r="71" spans="1:8">
      <c r="A71" t="s">
        <v>2268</v>
      </c>
      <c r="B71" t="s">
        <v>2575</v>
      </c>
      <c r="C71" s="3">
        <v>4062</v>
      </c>
      <c r="D71" t="s">
        <v>1011</v>
      </c>
      <c r="E71" s="103">
        <v>0.14349999999999999</v>
      </c>
      <c r="F71" s="175" t="s">
        <v>2939</v>
      </c>
      <c r="G71" s="103" t="s">
        <v>3170</v>
      </c>
      <c r="H71" s="91" t="s">
        <v>2549</v>
      </c>
    </row>
    <row r="72" spans="1:8">
      <c r="A72" t="s">
        <v>2268</v>
      </c>
      <c r="B72" t="s">
        <v>2575</v>
      </c>
      <c r="C72" s="3">
        <v>4542</v>
      </c>
      <c r="D72" t="s">
        <v>1013</v>
      </c>
      <c r="E72" s="103">
        <v>9.2100000000000001E-2</v>
      </c>
      <c r="F72" s="175" t="s">
        <v>2939</v>
      </c>
      <c r="G72" s="103" t="s">
        <v>3170</v>
      </c>
      <c r="H72" s="91" t="s">
        <v>2549</v>
      </c>
    </row>
    <row r="73" spans="1:8">
      <c r="A73" t="s">
        <v>2268</v>
      </c>
      <c r="B73" t="s">
        <v>2575</v>
      </c>
      <c r="C73" s="3">
        <v>4505</v>
      </c>
      <c r="D73" t="s">
        <v>1012</v>
      </c>
      <c r="E73" s="103">
        <v>9.1600000000000001E-2</v>
      </c>
      <c r="F73" s="175" t="s">
        <v>2939</v>
      </c>
      <c r="G73" s="103" t="s">
        <v>3170</v>
      </c>
      <c r="H73" s="91" t="s">
        <v>2549</v>
      </c>
    </row>
    <row r="74" spans="1:8">
      <c r="A74" t="s">
        <v>2188</v>
      </c>
      <c r="B74" t="s">
        <v>2576</v>
      </c>
      <c r="C74" s="3">
        <v>2671</v>
      </c>
      <c r="D74" t="s">
        <v>263</v>
      </c>
      <c r="E74" s="103">
        <v>0.40849999999999997</v>
      </c>
      <c r="F74" s="175" t="s">
        <v>2939</v>
      </c>
      <c r="G74" s="103" t="s">
        <v>3170</v>
      </c>
      <c r="H74" s="91" t="s">
        <v>2549</v>
      </c>
    </row>
    <row r="75" spans="1:8">
      <c r="A75" t="s">
        <v>2188</v>
      </c>
      <c r="B75" t="s">
        <v>2576</v>
      </c>
      <c r="C75" s="3">
        <v>2415</v>
      </c>
      <c r="D75" t="s">
        <v>262</v>
      </c>
      <c r="E75" s="103">
        <v>0.3306</v>
      </c>
      <c r="F75" s="175" t="s">
        <v>2939</v>
      </c>
      <c r="G75" s="103" t="s">
        <v>3170</v>
      </c>
      <c r="H75" s="91" t="s">
        <v>2549</v>
      </c>
    </row>
    <row r="76" spans="1:8">
      <c r="A76" t="s">
        <v>2188</v>
      </c>
      <c r="B76" t="s">
        <v>2576</v>
      </c>
      <c r="C76" s="3">
        <v>5749</v>
      </c>
      <c r="D76" t="s">
        <v>3136</v>
      </c>
      <c r="E76" s="103">
        <v>0.40029999999999999</v>
      </c>
      <c r="F76" s="175" t="s">
        <v>2939</v>
      </c>
      <c r="G76" s="103" t="s">
        <v>3170</v>
      </c>
      <c r="H76" s="91" t="s">
        <v>2549</v>
      </c>
    </row>
    <row r="77" spans="1:8">
      <c r="A77" t="s">
        <v>2188</v>
      </c>
      <c r="B77" t="s">
        <v>2576</v>
      </c>
      <c r="C77" s="3">
        <v>1836</v>
      </c>
      <c r="D77" t="s">
        <v>260</v>
      </c>
      <c r="E77" s="103">
        <v>0.29770000000000002</v>
      </c>
      <c r="F77" s="175" t="s">
        <v>2939</v>
      </c>
      <c r="G77" s="103" t="s">
        <v>2549</v>
      </c>
      <c r="H77" s="91" t="s">
        <v>2549</v>
      </c>
    </row>
    <row r="78" spans="1:8">
      <c r="A78" t="s">
        <v>2188</v>
      </c>
      <c r="B78" t="s">
        <v>2576</v>
      </c>
      <c r="C78" s="3">
        <v>4352</v>
      </c>
      <c r="D78" t="s">
        <v>270</v>
      </c>
      <c r="E78" s="103">
        <v>0.373</v>
      </c>
      <c r="F78" s="175" t="s">
        <v>2939</v>
      </c>
      <c r="G78" s="103" t="s">
        <v>2549</v>
      </c>
      <c r="H78" s="91" t="s">
        <v>2549</v>
      </c>
    </row>
    <row r="79" spans="1:8">
      <c r="A79" t="s">
        <v>2188</v>
      </c>
      <c r="B79" t="s">
        <v>2576</v>
      </c>
      <c r="C79" s="3">
        <v>5133</v>
      </c>
      <c r="D79" t="s">
        <v>276</v>
      </c>
      <c r="E79" s="103">
        <v>0.33739999999999998</v>
      </c>
      <c r="F79" s="175" t="s">
        <v>2939</v>
      </c>
      <c r="G79" s="103" t="s">
        <v>3170</v>
      </c>
      <c r="H79" s="91" t="s">
        <v>2549</v>
      </c>
    </row>
    <row r="80" spans="1:8">
      <c r="A80" t="s">
        <v>2188</v>
      </c>
      <c r="B80" t="s">
        <v>2576</v>
      </c>
      <c r="C80" s="3">
        <v>5089</v>
      </c>
      <c r="D80" t="s">
        <v>272</v>
      </c>
      <c r="E80" s="103">
        <v>0.44829999999999998</v>
      </c>
      <c r="F80" s="175" t="s">
        <v>2939</v>
      </c>
      <c r="G80" s="103" t="s">
        <v>3170</v>
      </c>
      <c r="H80" s="91" t="s">
        <v>2549</v>
      </c>
    </row>
    <row r="81" spans="1:8">
      <c r="A81" t="s">
        <v>2188</v>
      </c>
      <c r="B81" t="s">
        <v>2576</v>
      </c>
      <c r="C81" s="3">
        <v>5090</v>
      </c>
      <c r="D81" t="s">
        <v>273</v>
      </c>
      <c r="E81" s="103">
        <v>0.40749999999999997</v>
      </c>
      <c r="F81" s="175" t="s">
        <v>2939</v>
      </c>
      <c r="G81" s="103" t="s">
        <v>2549</v>
      </c>
      <c r="H81" s="91" t="s">
        <v>2549</v>
      </c>
    </row>
    <row r="82" spans="1:8">
      <c r="A82" t="s">
        <v>2188</v>
      </c>
      <c r="B82" t="s">
        <v>2576</v>
      </c>
      <c r="C82" s="3">
        <v>3018</v>
      </c>
      <c r="D82" t="s">
        <v>265</v>
      </c>
      <c r="E82" s="103">
        <v>0.4854</v>
      </c>
      <c r="F82" s="175" t="s">
        <v>2549</v>
      </c>
      <c r="G82" s="103" t="s">
        <v>2549</v>
      </c>
      <c r="H82" s="91" t="s">
        <v>2549</v>
      </c>
    </row>
    <row r="83" spans="1:8">
      <c r="A83" t="s">
        <v>2188</v>
      </c>
      <c r="B83" t="s">
        <v>2576</v>
      </c>
      <c r="C83" s="3">
        <v>1875</v>
      </c>
      <c r="D83" t="s">
        <v>261</v>
      </c>
      <c r="E83" s="103">
        <v>0.30049999999999999</v>
      </c>
      <c r="F83" s="175" t="s">
        <v>2939</v>
      </c>
      <c r="G83" s="103" t="s">
        <v>3170</v>
      </c>
      <c r="H83" s="91" t="s">
        <v>2549</v>
      </c>
    </row>
    <row r="84" spans="1:8">
      <c r="A84" t="s">
        <v>2188</v>
      </c>
      <c r="B84" t="s">
        <v>2576</v>
      </c>
      <c r="C84" s="3">
        <v>3545</v>
      </c>
      <c r="D84" t="s">
        <v>266</v>
      </c>
      <c r="E84" s="103">
        <v>0.50260000000000005</v>
      </c>
      <c r="F84" s="175" t="s">
        <v>2939</v>
      </c>
      <c r="G84" s="103" t="s">
        <v>3170</v>
      </c>
      <c r="H84" s="91" t="s">
        <v>2548</v>
      </c>
    </row>
    <row r="85" spans="1:8">
      <c r="A85" t="s">
        <v>2188</v>
      </c>
      <c r="B85" t="s">
        <v>2576</v>
      </c>
      <c r="C85" s="3">
        <v>4144</v>
      </c>
      <c r="D85" t="s">
        <v>2914</v>
      </c>
      <c r="E85" s="103">
        <v>0.44350000000000001</v>
      </c>
      <c r="F85" s="175" t="s">
        <v>2939</v>
      </c>
      <c r="G85" s="103" t="s">
        <v>2549</v>
      </c>
      <c r="H85" s="91" t="s">
        <v>2549</v>
      </c>
    </row>
    <row r="86" spans="1:8">
      <c r="A86" t="s">
        <v>2188</v>
      </c>
      <c r="B86" t="s">
        <v>2576</v>
      </c>
      <c r="C86" s="3">
        <v>5360</v>
      </c>
      <c r="D86" t="s">
        <v>277</v>
      </c>
      <c r="E86" s="103">
        <v>0.39269999999999999</v>
      </c>
      <c r="F86" s="175" t="s">
        <v>2939</v>
      </c>
      <c r="G86" s="103" t="s">
        <v>3170</v>
      </c>
      <c r="H86" s="91" t="s">
        <v>2549</v>
      </c>
    </row>
    <row r="87" spans="1:8">
      <c r="A87" t="s">
        <v>2188</v>
      </c>
      <c r="B87" t="s">
        <v>2576</v>
      </c>
      <c r="C87" s="3">
        <v>3997</v>
      </c>
      <c r="D87" t="s">
        <v>268</v>
      </c>
      <c r="E87" s="103">
        <v>0.44130000000000003</v>
      </c>
      <c r="F87" s="175" t="s">
        <v>2939</v>
      </c>
      <c r="G87" s="103" t="s">
        <v>3170</v>
      </c>
      <c r="H87" s="91" t="s">
        <v>2549</v>
      </c>
    </row>
    <row r="88" spans="1:8">
      <c r="A88" t="s">
        <v>2188</v>
      </c>
      <c r="B88" t="s">
        <v>2576</v>
      </c>
      <c r="C88" s="3">
        <v>3996</v>
      </c>
      <c r="D88" t="s">
        <v>267</v>
      </c>
      <c r="E88" s="103">
        <v>0.39750000000000002</v>
      </c>
      <c r="F88" s="175" t="s">
        <v>2939</v>
      </c>
      <c r="G88" s="103" t="s">
        <v>2549</v>
      </c>
      <c r="H88" s="91" t="s">
        <v>2549</v>
      </c>
    </row>
    <row r="89" spans="1:8">
      <c r="A89" t="s">
        <v>2188</v>
      </c>
      <c r="B89" t="s">
        <v>2576</v>
      </c>
      <c r="C89" s="3">
        <v>4104</v>
      </c>
      <c r="D89" t="s">
        <v>269</v>
      </c>
      <c r="E89" s="103">
        <v>0.39860000000000001</v>
      </c>
      <c r="F89" s="175" t="s">
        <v>2939</v>
      </c>
      <c r="G89" s="103" t="s">
        <v>3170</v>
      </c>
      <c r="H89" s="91" t="s">
        <v>2549</v>
      </c>
    </row>
    <row r="90" spans="1:8">
      <c r="A90" t="s">
        <v>2188</v>
      </c>
      <c r="B90" t="s">
        <v>2576</v>
      </c>
      <c r="C90" s="3">
        <v>4450</v>
      </c>
      <c r="D90" t="s">
        <v>271</v>
      </c>
      <c r="E90" s="103">
        <v>0.42359999999999998</v>
      </c>
      <c r="F90" s="175" t="s">
        <v>2939</v>
      </c>
      <c r="G90" s="103" t="s">
        <v>3170</v>
      </c>
      <c r="H90" s="91" t="s">
        <v>2549</v>
      </c>
    </row>
    <row r="91" spans="1:8">
      <c r="A91" t="s">
        <v>2188</v>
      </c>
      <c r="B91" t="s">
        <v>2576</v>
      </c>
      <c r="C91" s="3">
        <v>5131</v>
      </c>
      <c r="D91" t="s">
        <v>274</v>
      </c>
      <c r="E91" s="103">
        <v>0.37919999999999998</v>
      </c>
      <c r="F91" s="175" t="s">
        <v>2939</v>
      </c>
      <c r="G91" s="103" t="s">
        <v>3170</v>
      </c>
      <c r="H91" s="91" t="s">
        <v>2549</v>
      </c>
    </row>
    <row r="92" spans="1:8">
      <c r="A92" t="s">
        <v>2188</v>
      </c>
      <c r="B92" t="s">
        <v>2576</v>
      </c>
      <c r="C92" s="3">
        <v>5132</v>
      </c>
      <c r="D92" t="s">
        <v>275</v>
      </c>
      <c r="E92" s="103">
        <v>0.35659999999999997</v>
      </c>
      <c r="F92" s="175" t="s">
        <v>2939</v>
      </c>
      <c r="G92" s="103" t="s">
        <v>2549</v>
      </c>
      <c r="H92" s="91" t="s">
        <v>2549</v>
      </c>
    </row>
    <row r="93" spans="1:8">
      <c r="A93" t="s">
        <v>2188</v>
      </c>
      <c r="B93" t="s">
        <v>2576</v>
      </c>
      <c r="C93" s="3">
        <v>2910</v>
      </c>
      <c r="D93" t="s">
        <v>264</v>
      </c>
      <c r="E93" s="103">
        <v>0.35909999999999997</v>
      </c>
      <c r="F93" s="175" t="s">
        <v>2939</v>
      </c>
      <c r="G93" s="103" t="s">
        <v>2549</v>
      </c>
      <c r="H93" s="91" t="s">
        <v>2549</v>
      </c>
    </row>
    <row r="94" spans="1:8">
      <c r="A94" t="s">
        <v>2253</v>
      </c>
      <c r="B94" t="s">
        <v>2577</v>
      </c>
      <c r="C94" s="3">
        <v>3633</v>
      </c>
      <c r="D94" t="s">
        <v>767</v>
      </c>
      <c r="E94" s="103">
        <v>0.45950000000000002</v>
      </c>
      <c r="F94" s="175" t="s">
        <v>2549</v>
      </c>
      <c r="G94" s="103" t="s">
        <v>3170</v>
      </c>
      <c r="H94" s="91" t="s">
        <v>2549</v>
      </c>
    </row>
    <row r="95" spans="1:8">
      <c r="A95" t="s">
        <v>2253</v>
      </c>
      <c r="B95" t="s">
        <v>2577</v>
      </c>
      <c r="C95" s="3">
        <v>5240</v>
      </c>
      <c r="D95" t="s">
        <v>772</v>
      </c>
      <c r="E95" s="103">
        <v>0.18740000000000001</v>
      </c>
      <c r="F95" s="175" t="s">
        <v>2939</v>
      </c>
      <c r="G95" s="103" t="s">
        <v>3170</v>
      </c>
      <c r="H95" s="91" t="s">
        <v>2549</v>
      </c>
    </row>
    <row r="96" spans="1:8">
      <c r="A96" t="s">
        <v>2253</v>
      </c>
      <c r="B96" t="s">
        <v>2577</v>
      </c>
      <c r="C96" s="3">
        <v>5714</v>
      </c>
      <c r="D96" t="s">
        <v>3058</v>
      </c>
      <c r="E96" s="103">
        <v>8.0999999999999996E-3</v>
      </c>
      <c r="F96" s="175" t="s">
        <v>2939</v>
      </c>
      <c r="G96" s="103" t="s">
        <v>3170</v>
      </c>
      <c r="H96" s="91" t="s">
        <v>2549</v>
      </c>
    </row>
    <row r="97" spans="1:8">
      <c r="A97" t="s">
        <v>2253</v>
      </c>
      <c r="B97" t="s">
        <v>2577</v>
      </c>
      <c r="C97" s="3">
        <v>2701</v>
      </c>
      <c r="D97" t="s">
        <v>748</v>
      </c>
      <c r="E97" s="103">
        <v>0.14149999999999999</v>
      </c>
      <c r="F97" s="175" t="s">
        <v>2939</v>
      </c>
      <c r="G97" s="103" t="s">
        <v>3170</v>
      </c>
      <c r="H97" s="91" t="s">
        <v>2549</v>
      </c>
    </row>
    <row r="98" spans="1:8">
      <c r="A98" t="s">
        <v>2253</v>
      </c>
      <c r="B98" t="s">
        <v>2577</v>
      </c>
      <c r="C98" s="3">
        <v>5325</v>
      </c>
      <c r="D98" t="s">
        <v>3175</v>
      </c>
      <c r="E98" s="103">
        <v>0</v>
      </c>
      <c r="F98" s="175" t="s">
        <v>2939</v>
      </c>
      <c r="G98" s="103" t="s">
        <v>3170</v>
      </c>
      <c r="H98" s="91" t="s">
        <v>2549</v>
      </c>
    </row>
    <row r="99" spans="1:8">
      <c r="A99" t="s">
        <v>2253</v>
      </c>
      <c r="B99" t="s">
        <v>2577</v>
      </c>
      <c r="C99" s="3">
        <v>3705</v>
      </c>
      <c r="D99" t="s">
        <v>769</v>
      </c>
      <c r="E99" s="103">
        <v>7.2700000000000001E-2</v>
      </c>
      <c r="F99" s="175" t="s">
        <v>2939</v>
      </c>
      <c r="G99" s="103" t="s">
        <v>3170</v>
      </c>
      <c r="H99" s="91" t="s">
        <v>2549</v>
      </c>
    </row>
    <row r="100" spans="1:8">
      <c r="A100" t="s">
        <v>2253</v>
      </c>
      <c r="B100" t="s">
        <v>2577</v>
      </c>
      <c r="C100" s="3">
        <v>5281</v>
      </c>
      <c r="D100" t="s">
        <v>773</v>
      </c>
      <c r="E100" s="103">
        <v>0.4078</v>
      </c>
      <c r="F100" s="175" t="s">
        <v>2939</v>
      </c>
      <c r="G100" s="103" t="s">
        <v>3170</v>
      </c>
      <c r="H100" s="91" t="s">
        <v>2549</v>
      </c>
    </row>
    <row r="101" spans="1:8">
      <c r="A101" t="s">
        <v>2253</v>
      </c>
      <c r="B101" t="s">
        <v>2577</v>
      </c>
      <c r="C101" s="3">
        <v>3742</v>
      </c>
      <c r="D101" t="s">
        <v>770</v>
      </c>
      <c r="E101" s="103">
        <v>3.6700000000000003E-2</v>
      </c>
      <c r="F101" s="175" t="s">
        <v>2939</v>
      </c>
      <c r="G101" s="103" t="s">
        <v>3170</v>
      </c>
      <c r="H101" s="91" t="s">
        <v>2549</v>
      </c>
    </row>
    <row r="102" spans="1:8">
      <c r="A102" t="s">
        <v>2253</v>
      </c>
      <c r="B102" t="s">
        <v>2577</v>
      </c>
      <c r="C102" s="3">
        <v>3338</v>
      </c>
      <c r="D102" t="s">
        <v>59</v>
      </c>
      <c r="E102" s="103">
        <v>0.2092</v>
      </c>
      <c r="F102" s="175" t="s">
        <v>2939</v>
      </c>
      <c r="G102" s="103" t="s">
        <v>3170</v>
      </c>
      <c r="H102" s="91" t="s">
        <v>2549</v>
      </c>
    </row>
    <row r="103" spans="1:8">
      <c r="A103" t="s">
        <v>2253</v>
      </c>
      <c r="B103" t="s">
        <v>2577</v>
      </c>
      <c r="C103" s="3">
        <v>2847</v>
      </c>
      <c r="D103" t="s">
        <v>750</v>
      </c>
      <c r="E103" s="103">
        <v>0.17660000000000001</v>
      </c>
      <c r="F103" s="175" t="s">
        <v>2939</v>
      </c>
      <c r="G103" s="103" t="s">
        <v>3170</v>
      </c>
      <c r="H103" s="91" t="s">
        <v>2549</v>
      </c>
    </row>
    <row r="104" spans="1:8">
      <c r="A104" t="s">
        <v>2253</v>
      </c>
      <c r="B104" t="s">
        <v>2577</v>
      </c>
      <c r="C104" s="3">
        <v>2846</v>
      </c>
      <c r="D104" t="s">
        <v>749</v>
      </c>
      <c r="E104" s="103">
        <v>0.17150000000000001</v>
      </c>
      <c r="F104" s="175" t="s">
        <v>2939</v>
      </c>
      <c r="G104" s="103" t="s">
        <v>3170</v>
      </c>
      <c r="H104" s="91" t="s">
        <v>2549</v>
      </c>
    </row>
    <row r="105" spans="1:8">
      <c r="A105" t="s">
        <v>2253</v>
      </c>
      <c r="B105" t="s">
        <v>2577</v>
      </c>
      <c r="C105" s="3">
        <v>3166</v>
      </c>
      <c r="D105" t="s">
        <v>752</v>
      </c>
      <c r="E105" s="103">
        <v>0.58550000000000002</v>
      </c>
      <c r="F105" s="175" t="s">
        <v>2548</v>
      </c>
      <c r="G105" s="103" t="s">
        <v>3170</v>
      </c>
      <c r="H105" s="91" t="s">
        <v>2548</v>
      </c>
    </row>
    <row r="106" spans="1:8">
      <c r="A106" t="s">
        <v>2253</v>
      </c>
      <c r="B106" t="s">
        <v>2577</v>
      </c>
      <c r="C106" s="3">
        <v>3588</v>
      </c>
      <c r="D106" t="s">
        <v>765</v>
      </c>
      <c r="E106" s="103">
        <v>0.2455</v>
      </c>
      <c r="F106" s="175" t="s">
        <v>2939</v>
      </c>
      <c r="G106" s="103" t="s">
        <v>3170</v>
      </c>
      <c r="H106" s="91" t="s">
        <v>2549</v>
      </c>
    </row>
    <row r="107" spans="1:8">
      <c r="A107" t="s">
        <v>2253</v>
      </c>
      <c r="B107" t="s">
        <v>2577</v>
      </c>
      <c r="C107" s="3">
        <v>3522</v>
      </c>
      <c r="D107" t="s">
        <v>764</v>
      </c>
      <c r="E107" s="103">
        <v>7.4300000000000005E-2</v>
      </c>
      <c r="F107" s="175" t="s">
        <v>2939</v>
      </c>
      <c r="G107" s="103" t="s">
        <v>3170</v>
      </c>
      <c r="H107" s="91" t="s">
        <v>2549</v>
      </c>
    </row>
    <row r="108" spans="1:8">
      <c r="A108" t="s">
        <v>2253</v>
      </c>
      <c r="B108" t="s">
        <v>2577</v>
      </c>
      <c r="C108" s="3">
        <v>5308</v>
      </c>
      <c r="D108" t="s">
        <v>774</v>
      </c>
      <c r="E108" s="103">
        <v>8.2199999999999995E-2</v>
      </c>
      <c r="F108" s="175" t="s">
        <v>2939</v>
      </c>
      <c r="G108" s="103" t="s">
        <v>3170</v>
      </c>
      <c r="H108" s="91" t="s">
        <v>2549</v>
      </c>
    </row>
    <row r="109" spans="1:8">
      <c r="A109" t="s">
        <v>2253</v>
      </c>
      <c r="B109" t="s">
        <v>2577</v>
      </c>
      <c r="C109" s="3">
        <v>3225</v>
      </c>
      <c r="D109" t="s">
        <v>756</v>
      </c>
      <c r="E109" s="103">
        <v>0.6028</v>
      </c>
      <c r="F109" s="175" t="s">
        <v>2548</v>
      </c>
      <c r="G109" s="103" t="s">
        <v>3170</v>
      </c>
      <c r="H109" s="91" t="s">
        <v>2548</v>
      </c>
    </row>
    <row r="110" spans="1:8">
      <c r="A110" t="s">
        <v>2253</v>
      </c>
      <c r="B110" t="s">
        <v>2577</v>
      </c>
      <c r="C110" s="3">
        <v>3436</v>
      </c>
      <c r="D110" t="s">
        <v>761</v>
      </c>
      <c r="E110" s="103">
        <v>3.73E-2</v>
      </c>
      <c r="F110" s="175" t="s">
        <v>2939</v>
      </c>
      <c r="G110" s="103" t="s">
        <v>3170</v>
      </c>
      <c r="H110" s="91" t="s">
        <v>2549</v>
      </c>
    </row>
    <row r="111" spans="1:8">
      <c r="A111" t="s">
        <v>2253</v>
      </c>
      <c r="B111" t="s">
        <v>2577</v>
      </c>
      <c r="C111" s="3">
        <v>3437</v>
      </c>
      <c r="D111" t="s">
        <v>762</v>
      </c>
      <c r="E111" s="103">
        <v>0.22489999999999999</v>
      </c>
      <c r="F111" s="175" t="s">
        <v>2939</v>
      </c>
      <c r="G111" s="103" t="s">
        <v>3170</v>
      </c>
      <c r="H111" s="91" t="s">
        <v>2549</v>
      </c>
    </row>
    <row r="112" spans="1:8">
      <c r="A112" t="s">
        <v>2253</v>
      </c>
      <c r="B112" t="s">
        <v>2577</v>
      </c>
      <c r="C112" s="3">
        <v>3486</v>
      </c>
      <c r="D112" t="s">
        <v>763</v>
      </c>
      <c r="E112" s="103">
        <v>0.13500000000000001</v>
      </c>
      <c r="F112" s="175" t="s">
        <v>2939</v>
      </c>
      <c r="G112" s="103" t="s">
        <v>3170</v>
      </c>
      <c r="H112" s="91" t="s">
        <v>2549</v>
      </c>
    </row>
    <row r="113" spans="1:8">
      <c r="A113" t="s">
        <v>2253</v>
      </c>
      <c r="B113" t="s">
        <v>2577</v>
      </c>
      <c r="C113" s="3">
        <v>3631</v>
      </c>
      <c r="D113" t="s">
        <v>766</v>
      </c>
      <c r="E113" s="103">
        <v>0.18140000000000001</v>
      </c>
      <c r="F113" s="175" t="s">
        <v>2939</v>
      </c>
      <c r="G113" s="103" t="s">
        <v>3170</v>
      </c>
      <c r="H113" s="91" t="s">
        <v>2549</v>
      </c>
    </row>
    <row r="114" spans="1:8">
      <c r="A114" t="s">
        <v>2253</v>
      </c>
      <c r="B114" t="s">
        <v>2577</v>
      </c>
      <c r="C114" s="3">
        <v>3168</v>
      </c>
      <c r="D114" t="s">
        <v>754</v>
      </c>
      <c r="E114" s="103">
        <v>0.29089999999999999</v>
      </c>
      <c r="F114" s="175" t="s">
        <v>2939</v>
      </c>
      <c r="G114" s="103" t="s">
        <v>2549</v>
      </c>
      <c r="H114" s="91" t="s">
        <v>2549</v>
      </c>
    </row>
    <row r="115" spans="1:8">
      <c r="A115" t="s">
        <v>2253</v>
      </c>
      <c r="B115" t="s">
        <v>2577</v>
      </c>
      <c r="C115" s="3">
        <v>3224</v>
      </c>
      <c r="D115" t="s">
        <v>755</v>
      </c>
      <c r="E115" s="103">
        <v>0.17549999999999999</v>
      </c>
      <c r="F115" s="175" t="s">
        <v>2939</v>
      </c>
      <c r="G115" s="103" t="s">
        <v>3170</v>
      </c>
      <c r="H115" s="91" t="s">
        <v>2549</v>
      </c>
    </row>
    <row r="116" spans="1:8">
      <c r="A116" t="s">
        <v>2253</v>
      </c>
      <c r="B116" t="s">
        <v>2577</v>
      </c>
      <c r="C116" s="3">
        <v>3282</v>
      </c>
      <c r="D116" t="s">
        <v>757</v>
      </c>
      <c r="E116" s="103">
        <v>0.38329999999999997</v>
      </c>
      <c r="F116" s="175" t="s">
        <v>2939</v>
      </c>
      <c r="G116" s="103" t="s">
        <v>3170</v>
      </c>
      <c r="H116" s="91" t="s">
        <v>2549</v>
      </c>
    </row>
    <row r="117" spans="1:8">
      <c r="A117" t="s">
        <v>2253</v>
      </c>
      <c r="B117" t="s">
        <v>2577</v>
      </c>
      <c r="C117" s="3">
        <v>3339</v>
      </c>
      <c r="D117" t="s">
        <v>759</v>
      </c>
      <c r="E117" s="103">
        <v>0.51980000000000004</v>
      </c>
      <c r="F117" s="175" t="s">
        <v>2549</v>
      </c>
      <c r="G117" s="103" t="s">
        <v>3170</v>
      </c>
      <c r="H117" s="91" t="s">
        <v>2548</v>
      </c>
    </row>
    <row r="118" spans="1:8">
      <c r="A118" t="s">
        <v>2253</v>
      </c>
      <c r="B118" t="s">
        <v>2577</v>
      </c>
      <c r="C118" s="3">
        <v>3789</v>
      </c>
      <c r="D118" t="s">
        <v>771</v>
      </c>
      <c r="E118" s="103">
        <v>6.3100000000000003E-2</v>
      </c>
      <c r="F118" s="175" t="s">
        <v>2939</v>
      </c>
      <c r="G118" s="103" t="s">
        <v>3170</v>
      </c>
      <c r="H118" s="91" t="s">
        <v>2549</v>
      </c>
    </row>
    <row r="119" spans="1:8">
      <c r="A119" t="s">
        <v>2253</v>
      </c>
      <c r="B119" t="s">
        <v>2577</v>
      </c>
      <c r="C119" s="3">
        <v>3634</v>
      </c>
      <c r="D119" t="s">
        <v>768</v>
      </c>
      <c r="E119" s="103">
        <v>0.15809999999999999</v>
      </c>
      <c r="F119" s="175" t="s">
        <v>2939</v>
      </c>
      <c r="G119" s="103" t="s">
        <v>3170</v>
      </c>
      <c r="H119" s="91" t="s">
        <v>2549</v>
      </c>
    </row>
    <row r="120" spans="1:8">
      <c r="A120" t="s">
        <v>2253</v>
      </c>
      <c r="B120" t="s">
        <v>2577</v>
      </c>
      <c r="C120" s="3">
        <v>3100</v>
      </c>
      <c r="D120" t="s">
        <v>751</v>
      </c>
      <c r="E120" s="103">
        <v>0.52080000000000004</v>
      </c>
      <c r="F120" s="175" t="s">
        <v>2549</v>
      </c>
      <c r="G120" s="103" t="s">
        <v>3170</v>
      </c>
      <c r="H120" s="91" t="s">
        <v>2548</v>
      </c>
    </row>
    <row r="121" spans="1:8">
      <c r="A121" t="s">
        <v>2253</v>
      </c>
      <c r="B121" t="s">
        <v>2577</v>
      </c>
      <c r="C121" s="3">
        <v>3435</v>
      </c>
      <c r="D121" t="s">
        <v>760</v>
      </c>
      <c r="E121" s="103">
        <v>0.17699999999999999</v>
      </c>
      <c r="F121" s="175" t="s">
        <v>2939</v>
      </c>
      <c r="G121" s="103" t="s">
        <v>3170</v>
      </c>
      <c r="H121" s="91" t="s">
        <v>2549</v>
      </c>
    </row>
    <row r="122" spans="1:8">
      <c r="A122" t="s">
        <v>2253</v>
      </c>
      <c r="B122" t="s">
        <v>2577</v>
      </c>
      <c r="C122" s="3">
        <v>3283</v>
      </c>
      <c r="D122" t="s">
        <v>758</v>
      </c>
      <c r="E122" s="103">
        <v>0.15290000000000001</v>
      </c>
      <c r="F122" s="175" t="s">
        <v>2939</v>
      </c>
      <c r="G122" s="103" t="s">
        <v>3170</v>
      </c>
      <c r="H122" s="91" t="s">
        <v>2549</v>
      </c>
    </row>
    <row r="123" spans="1:8">
      <c r="A123" t="s">
        <v>2253</v>
      </c>
      <c r="B123" t="s">
        <v>2577</v>
      </c>
      <c r="C123" s="3">
        <v>3167</v>
      </c>
      <c r="D123" t="s">
        <v>753</v>
      </c>
      <c r="E123" s="103">
        <v>0.1757</v>
      </c>
      <c r="F123" s="175" t="s">
        <v>2939</v>
      </c>
      <c r="G123" s="103" t="s">
        <v>3170</v>
      </c>
      <c r="H123" s="91" t="s">
        <v>2549</v>
      </c>
    </row>
    <row r="124" spans="1:8">
      <c r="A124" t="s">
        <v>2423</v>
      </c>
      <c r="B124" t="s">
        <v>2578</v>
      </c>
      <c r="C124" s="3">
        <v>3200</v>
      </c>
      <c r="D124" t="s">
        <v>1980</v>
      </c>
      <c r="E124" s="103">
        <v>0.59250000000000003</v>
      </c>
      <c r="F124" s="175" t="s">
        <v>2548</v>
      </c>
      <c r="G124" s="103" t="s">
        <v>3170</v>
      </c>
      <c r="H124" s="91" t="s">
        <v>2548</v>
      </c>
    </row>
    <row r="125" spans="1:8">
      <c r="A125" t="s">
        <v>2423</v>
      </c>
      <c r="B125" t="s">
        <v>2578</v>
      </c>
      <c r="C125" s="3">
        <v>5366</v>
      </c>
      <c r="D125" t="s">
        <v>1990</v>
      </c>
      <c r="E125" s="103">
        <v>0.27329999999999999</v>
      </c>
      <c r="F125" s="175" t="s">
        <v>2939</v>
      </c>
      <c r="G125" s="103" t="s">
        <v>3170</v>
      </c>
      <c r="H125" s="91" t="s">
        <v>2549</v>
      </c>
    </row>
    <row r="126" spans="1:8">
      <c r="A126" t="s">
        <v>2423</v>
      </c>
      <c r="B126" t="s">
        <v>2578</v>
      </c>
      <c r="C126" s="3">
        <v>2553</v>
      </c>
      <c r="D126" t="s">
        <v>1977</v>
      </c>
      <c r="E126" s="103">
        <v>0.3296</v>
      </c>
      <c r="F126" s="175" t="s">
        <v>2939</v>
      </c>
      <c r="G126" s="103" t="s">
        <v>3170</v>
      </c>
      <c r="H126" s="91" t="s">
        <v>2549</v>
      </c>
    </row>
    <row r="127" spans="1:8">
      <c r="A127" t="s">
        <v>2423</v>
      </c>
      <c r="B127" t="s">
        <v>2578</v>
      </c>
      <c r="C127" s="3">
        <v>5340</v>
      </c>
      <c r="D127" t="s">
        <v>1989</v>
      </c>
      <c r="E127" s="103">
        <v>0.61919999999999997</v>
      </c>
      <c r="F127" s="175" t="s">
        <v>2939</v>
      </c>
      <c r="G127" s="103" t="s">
        <v>3170</v>
      </c>
      <c r="H127" s="91" t="s">
        <v>2548</v>
      </c>
    </row>
    <row r="128" spans="1:8">
      <c r="A128" t="s">
        <v>2423</v>
      </c>
      <c r="B128" t="s">
        <v>2578</v>
      </c>
      <c r="C128" s="3">
        <v>2431</v>
      </c>
      <c r="D128" t="s">
        <v>1976</v>
      </c>
      <c r="E128" s="103">
        <v>0.5101</v>
      </c>
      <c r="F128" s="175" t="s">
        <v>2548</v>
      </c>
      <c r="G128" s="103" t="s">
        <v>3170</v>
      </c>
      <c r="H128" s="91" t="s">
        <v>2548</v>
      </c>
    </row>
    <row r="129" spans="1:8">
      <c r="A129" t="s">
        <v>2423</v>
      </c>
      <c r="B129" t="s">
        <v>2578</v>
      </c>
      <c r="C129" s="3">
        <v>2817</v>
      </c>
      <c r="D129" t="s">
        <v>1978</v>
      </c>
      <c r="E129" s="103">
        <v>0.4259</v>
      </c>
      <c r="F129" s="175" t="s">
        <v>2549</v>
      </c>
      <c r="G129" s="103" t="s">
        <v>3170</v>
      </c>
      <c r="H129" s="91" t="s">
        <v>2549</v>
      </c>
    </row>
    <row r="130" spans="1:8">
      <c r="A130" t="s">
        <v>2423</v>
      </c>
      <c r="B130" t="s">
        <v>2578</v>
      </c>
      <c r="C130" s="3">
        <v>2365</v>
      </c>
      <c r="D130" t="s">
        <v>124</v>
      </c>
      <c r="E130" s="103">
        <v>0.21759999999999999</v>
      </c>
      <c r="F130" s="175" t="s">
        <v>2939</v>
      </c>
      <c r="G130" s="103" t="s">
        <v>3170</v>
      </c>
      <c r="H130" s="91" t="s">
        <v>2549</v>
      </c>
    </row>
    <row r="131" spans="1:8">
      <c r="A131" t="s">
        <v>2423</v>
      </c>
      <c r="B131" t="s">
        <v>2578</v>
      </c>
      <c r="C131" s="3">
        <v>5239</v>
      </c>
      <c r="D131" t="s">
        <v>1988</v>
      </c>
      <c r="E131" s="103">
        <v>0.63380000000000003</v>
      </c>
      <c r="F131" s="175" t="s">
        <v>2548</v>
      </c>
      <c r="G131" s="103" t="s">
        <v>3170</v>
      </c>
      <c r="H131" s="91" t="s">
        <v>2548</v>
      </c>
    </row>
    <row r="132" spans="1:8">
      <c r="A132" t="s">
        <v>2423</v>
      </c>
      <c r="B132" t="s">
        <v>2578</v>
      </c>
      <c r="C132" s="3">
        <v>2066</v>
      </c>
      <c r="D132" t="s">
        <v>1970</v>
      </c>
      <c r="E132" s="103">
        <v>0.3548</v>
      </c>
      <c r="F132" s="175" t="s">
        <v>2549</v>
      </c>
      <c r="G132" s="103" t="s">
        <v>3170</v>
      </c>
      <c r="H132" s="91" t="s">
        <v>2549</v>
      </c>
    </row>
    <row r="133" spans="1:8">
      <c r="A133" t="s">
        <v>2423</v>
      </c>
      <c r="B133" t="s">
        <v>2578</v>
      </c>
      <c r="C133" s="3">
        <v>2262</v>
      </c>
      <c r="D133" t="s">
        <v>1974</v>
      </c>
      <c r="E133" s="103">
        <v>0.24890000000000001</v>
      </c>
      <c r="F133" s="175" t="s">
        <v>2939</v>
      </c>
      <c r="G133" s="103" t="s">
        <v>3170</v>
      </c>
      <c r="H133" s="91" t="s">
        <v>2549</v>
      </c>
    </row>
    <row r="134" spans="1:8">
      <c r="A134" t="s">
        <v>2423</v>
      </c>
      <c r="B134" t="s">
        <v>2578</v>
      </c>
      <c r="C134" s="3">
        <v>3134</v>
      </c>
      <c r="D134" t="s">
        <v>1979</v>
      </c>
      <c r="E134" s="103">
        <v>0.33550000000000002</v>
      </c>
      <c r="F134" s="175" t="s">
        <v>2549</v>
      </c>
      <c r="G134" s="103" t="s">
        <v>3170</v>
      </c>
      <c r="H134" s="91" t="s">
        <v>2549</v>
      </c>
    </row>
    <row r="135" spans="1:8">
      <c r="A135" t="s">
        <v>2423</v>
      </c>
      <c r="B135" t="s">
        <v>2578</v>
      </c>
      <c r="C135" s="3">
        <v>4442</v>
      </c>
      <c r="D135" t="s">
        <v>1984</v>
      </c>
      <c r="E135" s="103">
        <v>0.27679999999999999</v>
      </c>
      <c r="F135" s="175" t="s">
        <v>2939</v>
      </c>
      <c r="G135" s="103" t="s">
        <v>3170</v>
      </c>
      <c r="H135" s="91" t="s">
        <v>2549</v>
      </c>
    </row>
    <row r="136" spans="1:8">
      <c r="A136" t="s">
        <v>2423</v>
      </c>
      <c r="B136" t="s">
        <v>2578</v>
      </c>
      <c r="C136" s="3">
        <v>2225</v>
      </c>
      <c r="D136" t="s">
        <v>1973</v>
      </c>
      <c r="E136" s="103">
        <v>0.30170000000000002</v>
      </c>
      <c r="F136" s="175" t="s">
        <v>2939</v>
      </c>
      <c r="G136" s="103" t="s">
        <v>3170</v>
      </c>
      <c r="H136" s="91" t="s">
        <v>2549</v>
      </c>
    </row>
    <row r="137" spans="1:8">
      <c r="A137" t="s">
        <v>2423</v>
      </c>
      <c r="B137" t="s">
        <v>2578</v>
      </c>
      <c r="C137" s="3">
        <v>4571</v>
      </c>
      <c r="D137" t="s">
        <v>1986</v>
      </c>
      <c r="E137" s="103">
        <v>0.27879999999999999</v>
      </c>
      <c r="F137" s="175" t="s">
        <v>2549</v>
      </c>
      <c r="G137" s="103" t="s">
        <v>3170</v>
      </c>
      <c r="H137" s="91" t="s">
        <v>2549</v>
      </c>
    </row>
    <row r="138" spans="1:8">
      <c r="A138" t="s">
        <v>2423</v>
      </c>
      <c r="B138" t="s">
        <v>2578</v>
      </c>
      <c r="C138" s="3">
        <v>1647</v>
      </c>
      <c r="D138" t="s">
        <v>1968</v>
      </c>
      <c r="E138" s="103">
        <v>0.52800000000000002</v>
      </c>
      <c r="F138" s="175" t="s">
        <v>2548</v>
      </c>
      <c r="G138" s="103" t="s">
        <v>3170</v>
      </c>
      <c r="H138" s="91" t="s">
        <v>2548</v>
      </c>
    </row>
    <row r="139" spans="1:8">
      <c r="A139" t="s">
        <v>2423</v>
      </c>
      <c r="B139" t="s">
        <v>2578</v>
      </c>
      <c r="C139" s="3">
        <v>3202</v>
      </c>
      <c r="D139" t="s">
        <v>1982</v>
      </c>
      <c r="E139" s="103">
        <v>0.34089999999999998</v>
      </c>
      <c r="F139" s="175" t="s">
        <v>2939</v>
      </c>
      <c r="G139" s="103" t="s">
        <v>3170</v>
      </c>
      <c r="H139" s="91" t="s">
        <v>2549</v>
      </c>
    </row>
    <row r="140" spans="1:8">
      <c r="A140" t="s">
        <v>2423</v>
      </c>
      <c r="B140" t="s">
        <v>2578</v>
      </c>
      <c r="C140" s="3">
        <v>2067</v>
      </c>
      <c r="D140" t="s">
        <v>142</v>
      </c>
      <c r="E140" s="103">
        <v>0.44159999999999999</v>
      </c>
      <c r="F140" s="175" t="s">
        <v>2549</v>
      </c>
      <c r="G140" s="103" t="s">
        <v>3170</v>
      </c>
      <c r="H140" s="91" t="s">
        <v>2549</v>
      </c>
    </row>
    <row r="141" spans="1:8">
      <c r="A141" t="s">
        <v>2423</v>
      </c>
      <c r="B141" t="s">
        <v>2578</v>
      </c>
      <c r="C141" s="3">
        <v>3576</v>
      </c>
      <c r="D141" t="s">
        <v>1983</v>
      </c>
      <c r="E141" s="103">
        <v>0.2576</v>
      </c>
      <c r="F141" s="175" t="s">
        <v>2939</v>
      </c>
      <c r="G141" s="103" t="s">
        <v>3170</v>
      </c>
      <c r="H141" s="91" t="s">
        <v>2549</v>
      </c>
    </row>
    <row r="142" spans="1:8">
      <c r="A142" t="s">
        <v>2423</v>
      </c>
      <c r="B142" t="s">
        <v>2578</v>
      </c>
      <c r="C142" s="3">
        <v>3201</v>
      </c>
      <c r="D142" t="s">
        <v>1981</v>
      </c>
      <c r="E142" s="103">
        <v>0.51529999999999998</v>
      </c>
      <c r="F142" s="175" t="s">
        <v>2548</v>
      </c>
      <c r="G142" s="103" t="s">
        <v>3170</v>
      </c>
      <c r="H142" s="91" t="s">
        <v>2548</v>
      </c>
    </row>
    <row r="143" spans="1:8">
      <c r="A143" t="s">
        <v>2423</v>
      </c>
      <c r="B143" t="s">
        <v>2578</v>
      </c>
      <c r="C143" s="3">
        <v>2175</v>
      </c>
      <c r="D143" t="s">
        <v>1972</v>
      </c>
      <c r="E143" s="103">
        <v>0.15260000000000001</v>
      </c>
      <c r="F143" s="175" t="s">
        <v>2939</v>
      </c>
      <c r="G143" s="103" t="s">
        <v>3170</v>
      </c>
      <c r="H143" s="91" t="s">
        <v>2549</v>
      </c>
    </row>
    <row r="144" spans="1:8">
      <c r="A144" t="s">
        <v>2423</v>
      </c>
      <c r="B144" t="s">
        <v>2578</v>
      </c>
      <c r="C144" s="3">
        <v>4515</v>
      </c>
      <c r="D144" t="s">
        <v>1985</v>
      </c>
      <c r="E144" s="103">
        <v>0.41310000000000002</v>
      </c>
      <c r="F144" s="175" t="s">
        <v>2549</v>
      </c>
      <c r="G144" s="103" t="s">
        <v>3170</v>
      </c>
      <c r="H144" s="91" t="s">
        <v>2549</v>
      </c>
    </row>
    <row r="145" spans="1:8">
      <c r="A145" t="s">
        <v>2423</v>
      </c>
      <c r="B145" t="s">
        <v>2578</v>
      </c>
      <c r="C145" s="3">
        <v>2387</v>
      </c>
      <c r="D145" t="s">
        <v>1975</v>
      </c>
      <c r="E145" s="103">
        <v>0.37940000000000002</v>
      </c>
      <c r="F145" s="175" t="s">
        <v>2549</v>
      </c>
      <c r="G145" s="103" t="s">
        <v>3170</v>
      </c>
      <c r="H145" s="91" t="s">
        <v>2549</v>
      </c>
    </row>
    <row r="146" spans="1:8">
      <c r="A146" t="s">
        <v>2423</v>
      </c>
      <c r="B146" t="s">
        <v>2578</v>
      </c>
      <c r="C146" s="3">
        <v>1799</v>
      </c>
      <c r="D146" t="s">
        <v>1969</v>
      </c>
      <c r="E146" s="103">
        <v>0.42949999999999999</v>
      </c>
      <c r="F146" s="175" t="s">
        <v>2939</v>
      </c>
      <c r="G146" s="103" t="s">
        <v>3170</v>
      </c>
      <c r="H146" s="91" t="s">
        <v>2549</v>
      </c>
    </row>
    <row r="147" spans="1:8">
      <c r="A147" t="s">
        <v>2423</v>
      </c>
      <c r="B147" t="s">
        <v>2578</v>
      </c>
      <c r="C147" s="3">
        <v>5125</v>
      </c>
      <c r="D147" t="s">
        <v>1987</v>
      </c>
      <c r="E147" s="103">
        <v>0.21110000000000001</v>
      </c>
      <c r="F147" s="175" t="s">
        <v>2939</v>
      </c>
      <c r="G147" s="103" t="s">
        <v>3170</v>
      </c>
      <c r="H147" s="91" t="s">
        <v>2549</v>
      </c>
    </row>
    <row r="148" spans="1:8">
      <c r="A148" t="s">
        <v>2423</v>
      </c>
      <c r="B148" t="s">
        <v>2578</v>
      </c>
      <c r="C148" s="3">
        <v>2075</v>
      </c>
      <c r="D148" t="s">
        <v>1971</v>
      </c>
      <c r="E148" s="103">
        <v>0.3891</v>
      </c>
      <c r="F148" s="175" t="s">
        <v>2549</v>
      </c>
      <c r="G148" s="103" t="s">
        <v>3170</v>
      </c>
      <c r="H148" s="91" t="s">
        <v>2549</v>
      </c>
    </row>
    <row r="149" spans="1:8">
      <c r="A149" s="137" t="s">
        <v>2156</v>
      </c>
      <c r="B149" t="s">
        <v>2579</v>
      </c>
      <c r="C149" s="3">
        <v>3142</v>
      </c>
      <c r="D149" t="s">
        <v>3</v>
      </c>
      <c r="E149" s="103">
        <v>0</v>
      </c>
      <c r="F149" s="175" t="s">
        <v>2939</v>
      </c>
      <c r="G149" s="103" t="s">
        <v>3170</v>
      </c>
      <c r="H149" s="91" t="s">
        <v>2549</v>
      </c>
    </row>
    <row r="150" spans="1:8">
      <c r="A150" t="s">
        <v>2345</v>
      </c>
      <c r="B150" t="s">
        <v>2580</v>
      </c>
      <c r="C150" s="3">
        <v>5372</v>
      </c>
      <c r="D150" t="s">
        <v>1420</v>
      </c>
      <c r="E150" s="103">
        <v>0.48230000000000001</v>
      </c>
      <c r="F150" s="175" t="s">
        <v>2549</v>
      </c>
      <c r="G150" s="103" t="s">
        <v>3170</v>
      </c>
      <c r="H150" s="91" t="s">
        <v>2549</v>
      </c>
    </row>
    <row r="151" spans="1:8">
      <c r="A151" t="s">
        <v>2345</v>
      </c>
      <c r="B151" t="s">
        <v>2580</v>
      </c>
      <c r="C151" s="3">
        <v>5471</v>
      </c>
      <c r="D151" t="s">
        <v>2512</v>
      </c>
      <c r="E151" s="103">
        <v>0.13139999999999999</v>
      </c>
      <c r="F151" s="175" t="s">
        <v>2939</v>
      </c>
      <c r="G151" s="103" t="s">
        <v>3170</v>
      </c>
      <c r="H151" s="91" t="s">
        <v>2549</v>
      </c>
    </row>
    <row r="152" spans="1:8">
      <c r="A152" t="s">
        <v>2345</v>
      </c>
      <c r="B152" t="s">
        <v>2580</v>
      </c>
      <c r="C152" s="3">
        <v>2807</v>
      </c>
      <c r="D152" t="s">
        <v>1401</v>
      </c>
      <c r="E152" s="103">
        <v>0.48320000000000002</v>
      </c>
      <c r="F152" s="175" t="s">
        <v>2549</v>
      </c>
      <c r="G152" s="103" t="s">
        <v>3170</v>
      </c>
      <c r="H152" s="91" t="s">
        <v>2549</v>
      </c>
    </row>
    <row r="153" spans="1:8">
      <c r="A153" t="s">
        <v>2345</v>
      </c>
      <c r="B153" t="s">
        <v>2580</v>
      </c>
      <c r="C153" s="3">
        <v>5665</v>
      </c>
      <c r="D153" t="s">
        <v>3176</v>
      </c>
      <c r="E153" s="103">
        <v>0.1409</v>
      </c>
      <c r="F153" s="175" t="s">
        <v>2549</v>
      </c>
      <c r="G153" s="103" t="s">
        <v>3170</v>
      </c>
      <c r="H153" s="91" t="s">
        <v>2549</v>
      </c>
    </row>
    <row r="154" spans="1:8">
      <c r="A154" t="s">
        <v>2345</v>
      </c>
      <c r="B154" t="s">
        <v>2580</v>
      </c>
      <c r="C154" s="3">
        <v>3250</v>
      </c>
      <c r="D154" t="s">
        <v>1403</v>
      </c>
      <c r="E154" s="103">
        <v>0.59889999999999999</v>
      </c>
      <c r="F154" s="175" t="s">
        <v>2548</v>
      </c>
      <c r="G154" s="103" t="s">
        <v>3170</v>
      </c>
      <c r="H154" s="91" t="s">
        <v>2548</v>
      </c>
    </row>
    <row r="155" spans="1:8">
      <c r="A155" t="s">
        <v>2345</v>
      </c>
      <c r="B155" t="s">
        <v>2580</v>
      </c>
      <c r="C155" s="3">
        <v>5633</v>
      </c>
      <c r="D155" t="s">
        <v>2950</v>
      </c>
      <c r="E155" s="103">
        <v>0.57530000000000003</v>
      </c>
      <c r="F155" s="175" t="s">
        <v>2939</v>
      </c>
      <c r="G155" s="103" t="s">
        <v>3170</v>
      </c>
      <c r="H155" s="91" t="s">
        <v>2548</v>
      </c>
    </row>
    <row r="156" spans="1:8">
      <c r="A156" t="s">
        <v>2345</v>
      </c>
      <c r="B156" t="s">
        <v>2580</v>
      </c>
      <c r="C156" s="3">
        <v>4296</v>
      </c>
      <c r="D156" t="s">
        <v>1411</v>
      </c>
      <c r="E156" s="103">
        <v>0.59299999999999997</v>
      </c>
      <c r="F156" s="175" t="s">
        <v>2548</v>
      </c>
      <c r="G156" s="103" t="s">
        <v>3170</v>
      </c>
      <c r="H156" s="91" t="s">
        <v>2548</v>
      </c>
    </row>
    <row r="157" spans="1:8">
      <c r="A157" t="s">
        <v>2345</v>
      </c>
      <c r="B157" t="s">
        <v>2580</v>
      </c>
      <c r="C157" s="3">
        <v>4186</v>
      </c>
      <c r="D157" t="s">
        <v>1409</v>
      </c>
      <c r="E157" s="103">
        <v>0.56799999999999995</v>
      </c>
      <c r="F157" s="175" t="s">
        <v>2548</v>
      </c>
      <c r="G157" s="103" t="s">
        <v>3170</v>
      </c>
      <c r="H157" s="91" t="s">
        <v>2548</v>
      </c>
    </row>
    <row r="158" spans="1:8">
      <c r="A158" t="s">
        <v>2345</v>
      </c>
      <c r="B158" t="s">
        <v>2580</v>
      </c>
      <c r="C158" s="3">
        <v>4331</v>
      </c>
      <c r="D158" t="s">
        <v>1413</v>
      </c>
      <c r="E158" s="103">
        <v>0.57340000000000002</v>
      </c>
      <c r="F158" s="175" t="s">
        <v>2548</v>
      </c>
      <c r="G158" s="103" t="s">
        <v>3170</v>
      </c>
      <c r="H158" s="91" t="s">
        <v>2548</v>
      </c>
    </row>
    <row r="159" spans="1:8">
      <c r="A159" t="s">
        <v>2345</v>
      </c>
      <c r="B159" t="s">
        <v>2580</v>
      </c>
      <c r="C159" s="3">
        <v>1510</v>
      </c>
      <c r="D159" t="s">
        <v>1396</v>
      </c>
      <c r="E159" s="103">
        <v>0.5917</v>
      </c>
      <c r="F159" s="175" t="s">
        <v>2548</v>
      </c>
      <c r="G159" s="103" t="s">
        <v>3170</v>
      </c>
      <c r="H159" s="91" t="s">
        <v>2548</v>
      </c>
    </row>
    <row r="160" spans="1:8">
      <c r="A160" t="s">
        <v>2345</v>
      </c>
      <c r="B160" t="s">
        <v>2580</v>
      </c>
      <c r="C160" s="3">
        <v>3649</v>
      </c>
      <c r="D160" t="s">
        <v>1404</v>
      </c>
      <c r="E160" s="103">
        <v>0.62019999999999997</v>
      </c>
      <c r="F160" s="175" t="s">
        <v>2548</v>
      </c>
      <c r="G160" s="103" t="s">
        <v>3170</v>
      </c>
      <c r="H160" s="91" t="s">
        <v>2548</v>
      </c>
    </row>
    <row r="161" spans="1:8">
      <c r="A161" t="s">
        <v>2345</v>
      </c>
      <c r="B161" t="s">
        <v>2580</v>
      </c>
      <c r="C161" s="3">
        <v>2576</v>
      </c>
      <c r="D161" t="s">
        <v>1399</v>
      </c>
      <c r="E161" s="103">
        <v>0.46079999999999999</v>
      </c>
      <c r="F161" s="175" t="s">
        <v>2549</v>
      </c>
      <c r="G161" s="103" t="s">
        <v>3170</v>
      </c>
      <c r="H161" s="91" t="s">
        <v>2549</v>
      </c>
    </row>
    <row r="162" spans="1:8">
      <c r="A162" t="s">
        <v>2345</v>
      </c>
      <c r="B162" t="s">
        <v>2580</v>
      </c>
      <c r="C162" s="3">
        <v>4578</v>
      </c>
      <c r="D162" t="s">
        <v>1416</v>
      </c>
      <c r="E162" s="103">
        <v>0.49559999999999998</v>
      </c>
      <c r="F162" s="175" t="s">
        <v>2549</v>
      </c>
      <c r="G162" s="103" t="s">
        <v>3170</v>
      </c>
      <c r="H162" s="91" t="s">
        <v>2549</v>
      </c>
    </row>
    <row r="163" spans="1:8">
      <c r="A163" t="s">
        <v>2345</v>
      </c>
      <c r="B163" t="s">
        <v>2580</v>
      </c>
      <c r="C163" s="3">
        <v>2877</v>
      </c>
      <c r="D163" t="s">
        <v>1402</v>
      </c>
      <c r="E163" s="103">
        <v>0.35189999999999999</v>
      </c>
      <c r="F163" s="175" t="s">
        <v>2939</v>
      </c>
      <c r="G163" s="103" t="s">
        <v>2549</v>
      </c>
      <c r="H163" s="91" t="s">
        <v>2549</v>
      </c>
    </row>
    <row r="164" spans="1:8">
      <c r="A164" t="s">
        <v>2345</v>
      </c>
      <c r="B164" t="s">
        <v>2580</v>
      </c>
      <c r="C164" s="3">
        <v>4099</v>
      </c>
      <c r="D164" t="s">
        <v>1370</v>
      </c>
      <c r="E164" s="103">
        <v>0.59570000000000001</v>
      </c>
      <c r="F164" s="175" t="s">
        <v>2548</v>
      </c>
      <c r="G164" s="103" t="s">
        <v>3170</v>
      </c>
      <c r="H164" s="91" t="s">
        <v>2548</v>
      </c>
    </row>
    <row r="165" spans="1:8">
      <c r="A165" s="137" t="s">
        <v>2345</v>
      </c>
      <c r="B165" t="s">
        <v>2580</v>
      </c>
      <c r="C165" s="3">
        <v>5757</v>
      </c>
      <c r="D165" t="s">
        <v>3277</v>
      </c>
      <c r="E165" s="103">
        <v>0.44340000000000002</v>
      </c>
      <c r="F165" s="175" t="s">
        <v>2549</v>
      </c>
      <c r="G165" s="103" t="s">
        <v>3170</v>
      </c>
      <c r="H165" s="91" t="s">
        <v>2549</v>
      </c>
    </row>
    <row r="166" spans="1:8">
      <c r="A166" t="s">
        <v>2345</v>
      </c>
      <c r="B166" t="s">
        <v>2580</v>
      </c>
      <c r="C166" s="3">
        <v>5159</v>
      </c>
      <c r="D166" t="s">
        <v>1418</v>
      </c>
      <c r="E166" s="103">
        <v>0.50949999999999995</v>
      </c>
      <c r="F166" s="175" t="s">
        <v>2939</v>
      </c>
      <c r="G166" s="103" t="s">
        <v>2548</v>
      </c>
      <c r="H166" s="91" t="s">
        <v>2548</v>
      </c>
    </row>
    <row r="167" spans="1:8">
      <c r="A167" t="s">
        <v>2345</v>
      </c>
      <c r="B167" t="s">
        <v>2580</v>
      </c>
      <c r="C167" s="3">
        <v>4407</v>
      </c>
      <c r="D167" t="s">
        <v>239</v>
      </c>
      <c r="E167" s="103">
        <v>0.42920000000000003</v>
      </c>
      <c r="F167" s="175" t="s">
        <v>2549</v>
      </c>
      <c r="G167" s="103" t="s">
        <v>3170</v>
      </c>
      <c r="H167" s="91" t="s">
        <v>2549</v>
      </c>
    </row>
    <row r="168" spans="1:8">
      <c r="A168" t="s">
        <v>2345</v>
      </c>
      <c r="B168" t="s">
        <v>2580</v>
      </c>
      <c r="C168" s="3">
        <v>4297</v>
      </c>
      <c r="D168" t="s">
        <v>1412</v>
      </c>
      <c r="E168" s="103">
        <v>0.44640000000000002</v>
      </c>
      <c r="F168" s="175" t="s">
        <v>2939</v>
      </c>
      <c r="G168" s="103" t="s">
        <v>2549</v>
      </c>
      <c r="H168" s="91" t="s">
        <v>2549</v>
      </c>
    </row>
    <row r="169" spans="1:8">
      <c r="A169" t="s">
        <v>2345</v>
      </c>
      <c r="B169" t="s">
        <v>2580</v>
      </c>
      <c r="C169" s="3">
        <v>5033</v>
      </c>
      <c r="D169" t="s">
        <v>1417</v>
      </c>
      <c r="E169" s="103">
        <v>0.44140000000000001</v>
      </c>
      <c r="F169" s="175" t="s">
        <v>2549</v>
      </c>
      <c r="G169" s="103" t="s">
        <v>3170</v>
      </c>
      <c r="H169" s="91" t="s">
        <v>2549</v>
      </c>
    </row>
    <row r="170" spans="1:8">
      <c r="A170" t="s">
        <v>2345</v>
      </c>
      <c r="B170" t="s">
        <v>2580</v>
      </c>
      <c r="C170" s="3">
        <v>2748</v>
      </c>
      <c r="D170" t="s">
        <v>1400</v>
      </c>
      <c r="E170" s="103">
        <v>0.4123</v>
      </c>
      <c r="F170" s="175" t="s">
        <v>2939</v>
      </c>
      <c r="G170" s="103" t="s">
        <v>2549</v>
      </c>
      <c r="H170" s="91" t="s">
        <v>2549</v>
      </c>
    </row>
    <row r="171" spans="1:8">
      <c r="A171" t="s">
        <v>2345</v>
      </c>
      <c r="B171" t="s">
        <v>2580</v>
      </c>
      <c r="C171" s="3">
        <v>5635</v>
      </c>
      <c r="D171" t="s">
        <v>3059</v>
      </c>
      <c r="E171" s="103">
        <v>0.4491</v>
      </c>
      <c r="F171" s="175" t="s">
        <v>2549</v>
      </c>
      <c r="G171" s="103" t="s">
        <v>3170</v>
      </c>
      <c r="H171" s="91" t="s">
        <v>2549</v>
      </c>
    </row>
    <row r="172" spans="1:8">
      <c r="A172" t="s">
        <v>2345</v>
      </c>
      <c r="B172" t="s">
        <v>2580</v>
      </c>
      <c r="C172" s="3">
        <v>5206</v>
      </c>
      <c r="D172" t="s">
        <v>255</v>
      </c>
      <c r="E172" s="103">
        <v>0.51449999999999996</v>
      </c>
      <c r="F172" s="175" t="s">
        <v>2548</v>
      </c>
      <c r="G172" s="103" t="s">
        <v>3170</v>
      </c>
      <c r="H172" s="91" t="s">
        <v>2548</v>
      </c>
    </row>
    <row r="173" spans="1:8">
      <c r="A173" t="s">
        <v>2345</v>
      </c>
      <c r="B173" t="s">
        <v>2580</v>
      </c>
      <c r="C173" s="3">
        <v>4102</v>
      </c>
      <c r="D173" t="s">
        <v>1406</v>
      </c>
      <c r="E173" s="103">
        <v>0.52049999999999996</v>
      </c>
      <c r="F173" s="175" t="s">
        <v>2549</v>
      </c>
      <c r="G173" s="103" t="s">
        <v>3170</v>
      </c>
      <c r="H173" s="91" t="s">
        <v>2548</v>
      </c>
    </row>
    <row r="174" spans="1:8">
      <c r="A174" t="s">
        <v>2345</v>
      </c>
      <c r="B174" t="s">
        <v>2580</v>
      </c>
      <c r="C174" s="3">
        <v>5160</v>
      </c>
      <c r="D174" t="s">
        <v>1419</v>
      </c>
      <c r="E174" s="103">
        <v>0.42159999999999997</v>
      </c>
      <c r="F174" s="175" t="s">
        <v>2939</v>
      </c>
      <c r="G174" s="103" t="s">
        <v>2549</v>
      </c>
      <c r="H174" s="91" t="s">
        <v>2549</v>
      </c>
    </row>
    <row r="175" spans="1:8">
      <c r="A175" t="s">
        <v>2345</v>
      </c>
      <c r="B175" t="s">
        <v>2580</v>
      </c>
      <c r="C175" s="3">
        <v>4538</v>
      </c>
      <c r="D175" t="s">
        <v>1415</v>
      </c>
      <c r="E175" s="103">
        <v>0.45050000000000001</v>
      </c>
      <c r="F175" s="175" t="s">
        <v>2939</v>
      </c>
      <c r="G175" s="103" t="s">
        <v>2549</v>
      </c>
      <c r="H175" s="91" t="s">
        <v>2549</v>
      </c>
    </row>
    <row r="176" spans="1:8">
      <c r="A176" t="s">
        <v>2345</v>
      </c>
      <c r="B176" t="s">
        <v>2580</v>
      </c>
      <c r="C176" s="3">
        <v>5961</v>
      </c>
      <c r="D176" t="s">
        <v>1421</v>
      </c>
      <c r="E176" s="103">
        <v>0.1206</v>
      </c>
      <c r="F176" s="175" t="s">
        <v>2939</v>
      </c>
      <c r="G176" s="103" t="s">
        <v>3170</v>
      </c>
      <c r="H176" s="91" t="s">
        <v>2549</v>
      </c>
    </row>
    <row r="177" spans="1:8">
      <c r="A177" t="s">
        <v>2345</v>
      </c>
      <c r="B177" t="s">
        <v>2580</v>
      </c>
      <c r="C177" s="3">
        <v>4381</v>
      </c>
      <c r="D177" t="s">
        <v>1414</v>
      </c>
      <c r="E177" s="103">
        <v>0.49809999999999999</v>
      </c>
      <c r="F177" s="175" t="s">
        <v>2939</v>
      </c>
      <c r="G177" s="103" t="s">
        <v>2548</v>
      </c>
      <c r="H177" s="91" t="s">
        <v>2548</v>
      </c>
    </row>
    <row r="178" spans="1:8">
      <c r="A178" t="s">
        <v>2345</v>
      </c>
      <c r="B178" t="s">
        <v>2580</v>
      </c>
      <c r="C178" s="3">
        <v>4227</v>
      </c>
      <c r="D178" t="s">
        <v>1410</v>
      </c>
      <c r="E178" s="103">
        <v>0.51739999999999997</v>
      </c>
      <c r="F178" s="175" t="s">
        <v>2549</v>
      </c>
      <c r="G178" s="103" t="s">
        <v>3170</v>
      </c>
      <c r="H178" s="91" t="s">
        <v>2548</v>
      </c>
    </row>
    <row r="179" spans="1:8">
      <c r="A179" t="s">
        <v>2345</v>
      </c>
      <c r="B179" t="s">
        <v>2580</v>
      </c>
      <c r="C179" s="3">
        <v>2543</v>
      </c>
      <c r="D179" t="s">
        <v>1398</v>
      </c>
      <c r="E179" s="103">
        <v>0.49380000000000002</v>
      </c>
      <c r="F179" s="175" t="s">
        <v>2548</v>
      </c>
      <c r="G179" s="103" t="s">
        <v>3170</v>
      </c>
      <c r="H179" s="91" t="s">
        <v>2548</v>
      </c>
    </row>
    <row r="180" spans="1:8">
      <c r="A180" t="s">
        <v>2345</v>
      </c>
      <c r="B180" t="s">
        <v>2580</v>
      </c>
      <c r="C180" s="3">
        <v>4103</v>
      </c>
      <c r="D180" t="s">
        <v>1407</v>
      </c>
      <c r="E180" s="103">
        <v>0.55940000000000001</v>
      </c>
      <c r="F180" s="175" t="s">
        <v>2548</v>
      </c>
      <c r="G180" s="103" t="s">
        <v>3170</v>
      </c>
      <c r="H180" s="91" t="s">
        <v>2548</v>
      </c>
    </row>
    <row r="181" spans="1:8">
      <c r="A181" t="s">
        <v>2345</v>
      </c>
      <c r="B181" t="s">
        <v>2580</v>
      </c>
      <c r="C181" s="3">
        <v>2399</v>
      </c>
      <c r="D181" t="s">
        <v>1397</v>
      </c>
      <c r="E181" s="103">
        <v>0.63119999999999998</v>
      </c>
      <c r="F181" s="175" t="s">
        <v>2548</v>
      </c>
      <c r="G181" s="103" t="s">
        <v>3170</v>
      </c>
      <c r="H181" s="91" t="s">
        <v>2548</v>
      </c>
    </row>
    <row r="182" spans="1:8">
      <c r="A182" t="s">
        <v>2345</v>
      </c>
      <c r="B182" t="s">
        <v>2580</v>
      </c>
      <c r="C182" s="3">
        <v>4158</v>
      </c>
      <c r="D182" t="s">
        <v>1408</v>
      </c>
      <c r="E182" s="103">
        <v>0.56779999999999997</v>
      </c>
      <c r="F182" s="175" t="s">
        <v>2548</v>
      </c>
      <c r="G182" s="103" t="s">
        <v>3170</v>
      </c>
      <c r="H182" s="91" t="s">
        <v>2548</v>
      </c>
    </row>
    <row r="183" spans="1:8">
      <c r="A183" t="s">
        <v>2345</v>
      </c>
      <c r="B183" t="s">
        <v>2580</v>
      </c>
      <c r="C183" s="3">
        <v>3751</v>
      </c>
      <c r="D183" t="s">
        <v>1405</v>
      </c>
      <c r="E183" s="103">
        <v>0.64070000000000005</v>
      </c>
      <c r="F183" s="175" t="s">
        <v>2548</v>
      </c>
      <c r="G183" s="103" t="s">
        <v>3170</v>
      </c>
      <c r="H183" s="91" t="s">
        <v>2548</v>
      </c>
    </row>
    <row r="184" spans="1:8">
      <c r="A184" t="s">
        <v>2345</v>
      </c>
      <c r="B184" t="s">
        <v>2580</v>
      </c>
      <c r="C184" s="3">
        <v>1560</v>
      </c>
      <c r="D184" t="s">
        <v>3060</v>
      </c>
      <c r="E184" s="103">
        <v>0.2414</v>
      </c>
      <c r="F184" s="175" t="s">
        <v>2549</v>
      </c>
      <c r="G184" s="103" t="s">
        <v>3170</v>
      </c>
      <c r="H184" s="91" t="s">
        <v>2549</v>
      </c>
    </row>
    <row r="185" spans="1:8">
      <c r="A185" t="s">
        <v>2345</v>
      </c>
      <c r="B185" t="s">
        <v>2580</v>
      </c>
      <c r="C185" s="3">
        <v>5754</v>
      </c>
      <c r="D185" t="s">
        <v>3137</v>
      </c>
      <c r="E185" s="103">
        <v>0.49869999999999998</v>
      </c>
      <c r="F185" s="175" t="s">
        <v>2939</v>
      </c>
      <c r="G185" s="103" t="s">
        <v>3170</v>
      </c>
      <c r="H185" s="91" t="s">
        <v>2549</v>
      </c>
    </row>
    <row r="186" spans="1:8">
      <c r="A186" t="s">
        <v>2280</v>
      </c>
      <c r="B186" t="s">
        <v>2581</v>
      </c>
      <c r="C186" s="3">
        <v>3392</v>
      </c>
      <c r="D186" t="s">
        <v>1081</v>
      </c>
      <c r="E186" s="103">
        <v>0.1026</v>
      </c>
      <c r="F186" s="175" t="s">
        <v>2939</v>
      </c>
      <c r="G186" s="103" t="s">
        <v>3170</v>
      </c>
      <c r="H186" s="91" t="s">
        <v>2549</v>
      </c>
    </row>
    <row r="187" spans="1:8">
      <c r="A187" t="s">
        <v>2425</v>
      </c>
      <c r="B187" t="s">
        <v>2582</v>
      </c>
      <c r="C187" s="3">
        <v>2713</v>
      </c>
      <c r="D187" t="s">
        <v>2000</v>
      </c>
      <c r="E187" s="103">
        <v>0.48170000000000002</v>
      </c>
      <c r="F187" s="175" t="s">
        <v>2939</v>
      </c>
      <c r="G187" s="103" t="s">
        <v>2548</v>
      </c>
      <c r="H187" s="91" t="s">
        <v>2548</v>
      </c>
    </row>
    <row r="188" spans="1:8">
      <c r="A188" t="s">
        <v>2425</v>
      </c>
      <c r="B188" t="s">
        <v>2582</v>
      </c>
      <c r="C188" s="3">
        <v>3136</v>
      </c>
      <c r="D188" t="s">
        <v>2001</v>
      </c>
      <c r="E188" s="103">
        <v>0.40970000000000001</v>
      </c>
      <c r="F188" s="175" t="s">
        <v>2939</v>
      </c>
      <c r="G188" s="103" t="s">
        <v>3170</v>
      </c>
      <c r="H188" s="91" t="s">
        <v>2549</v>
      </c>
    </row>
    <row r="189" spans="1:8">
      <c r="A189" t="s">
        <v>2425</v>
      </c>
      <c r="B189" t="s">
        <v>2582</v>
      </c>
      <c r="C189" s="3">
        <v>5021</v>
      </c>
      <c r="D189" t="s">
        <v>3177</v>
      </c>
      <c r="E189" s="103">
        <v>0.4103</v>
      </c>
      <c r="F189" s="175" t="s">
        <v>2939</v>
      </c>
      <c r="G189" s="103" t="s">
        <v>3170</v>
      </c>
      <c r="H189" s="91" t="s">
        <v>2549</v>
      </c>
    </row>
    <row r="190" spans="1:8">
      <c r="A190" t="s">
        <v>2425</v>
      </c>
      <c r="B190" t="s">
        <v>2582</v>
      </c>
      <c r="C190" s="3">
        <v>3796</v>
      </c>
      <c r="D190" t="s">
        <v>2002</v>
      </c>
      <c r="E190" s="103">
        <v>0.46910000000000002</v>
      </c>
      <c r="F190" s="175" t="s">
        <v>2939</v>
      </c>
      <c r="G190" s="103" t="s">
        <v>3170</v>
      </c>
      <c r="H190" s="91" t="s">
        <v>2549</v>
      </c>
    </row>
    <row r="191" spans="1:8">
      <c r="A191" t="s">
        <v>2425</v>
      </c>
      <c r="B191" t="s">
        <v>2582</v>
      </c>
      <c r="C191" s="3">
        <v>4476</v>
      </c>
      <c r="D191" t="s">
        <v>2004</v>
      </c>
      <c r="E191" s="103">
        <v>0.45839999999999997</v>
      </c>
      <c r="F191" s="175" t="s">
        <v>2939</v>
      </c>
      <c r="G191" s="103" t="s">
        <v>2548</v>
      </c>
      <c r="H191" s="91" t="s">
        <v>2548</v>
      </c>
    </row>
    <row r="192" spans="1:8">
      <c r="A192" t="s">
        <v>2425</v>
      </c>
      <c r="B192" t="s">
        <v>2582</v>
      </c>
      <c r="C192" s="3">
        <v>5465</v>
      </c>
      <c r="D192" t="s">
        <v>2513</v>
      </c>
      <c r="E192" s="103">
        <v>0.68130000000000002</v>
      </c>
      <c r="F192" s="175" t="s">
        <v>2939</v>
      </c>
      <c r="G192" s="103" t="s">
        <v>3170</v>
      </c>
      <c r="H192" s="91" t="s">
        <v>2548</v>
      </c>
    </row>
    <row r="193" spans="1:8">
      <c r="A193" t="s">
        <v>2425</v>
      </c>
      <c r="B193" t="s">
        <v>2582</v>
      </c>
      <c r="C193" s="3">
        <v>4459</v>
      </c>
      <c r="D193" t="s">
        <v>2003</v>
      </c>
      <c r="E193" s="103">
        <v>0.3619</v>
      </c>
      <c r="F193" s="175" t="s">
        <v>2939</v>
      </c>
      <c r="G193" s="103" t="s">
        <v>3170</v>
      </c>
      <c r="H193" s="91" t="s">
        <v>2549</v>
      </c>
    </row>
    <row r="194" spans="1:8">
      <c r="A194" t="s">
        <v>2295</v>
      </c>
      <c r="B194" t="s">
        <v>2583</v>
      </c>
      <c r="C194" s="3">
        <v>2516</v>
      </c>
      <c r="D194" t="s">
        <v>1127</v>
      </c>
      <c r="E194" s="103">
        <v>0.36609999999999998</v>
      </c>
      <c r="F194" s="175" t="s">
        <v>2939</v>
      </c>
      <c r="G194" s="103" t="s">
        <v>2548</v>
      </c>
      <c r="H194" s="91" t="s">
        <v>2548</v>
      </c>
    </row>
    <row r="195" spans="1:8">
      <c r="A195" t="s">
        <v>2295</v>
      </c>
      <c r="B195" t="s">
        <v>2583</v>
      </c>
      <c r="C195" s="3">
        <v>5748</v>
      </c>
      <c r="D195" t="s">
        <v>3178</v>
      </c>
      <c r="E195" s="103">
        <v>9.2999999999999992E-3</v>
      </c>
      <c r="F195" s="175" t="s">
        <v>2939</v>
      </c>
      <c r="G195" s="103" t="s">
        <v>3170</v>
      </c>
      <c r="H195" s="91" t="s">
        <v>2549</v>
      </c>
    </row>
    <row r="196" spans="1:8">
      <c r="A196" t="s">
        <v>2267</v>
      </c>
      <c r="B196" t="s">
        <v>2584</v>
      </c>
      <c r="C196" s="3">
        <v>3641</v>
      </c>
      <c r="D196" t="s">
        <v>1001</v>
      </c>
      <c r="E196" s="103">
        <v>0.64419999999999999</v>
      </c>
      <c r="F196" s="175" t="s">
        <v>2548</v>
      </c>
      <c r="G196" s="103" t="s">
        <v>3170</v>
      </c>
      <c r="H196" s="91" t="s">
        <v>2548</v>
      </c>
    </row>
    <row r="197" spans="1:8">
      <c r="A197" t="s">
        <v>2267</v>
      </c>
      <c r="B197" t="s">
        <v>2584</v>
      </c>
      <c r="C197" s="3">
        <v>3109</v>
      </c>
      <c r="D197" t="s">
        <v>999</v>
      </c>
      <c r="E197" s="103">
        <v>0.56220000000000003</v>
      </c>
      <c r="F197" s="175" t="s">
        <v>2548</v>
      </c>
      <c r="G197" s="103" t="s">
        <v>3170</v>
      </c>
      <c r="H197" s="91" t="s">
        <v>2548</v>
      </c>
    </row>
    <row r="198" spans="1:8">
      <c r="A198" t="s">
        <v>2267</v>
      </c>
      <c r="B198" t="s">
        <v>2584</v>
      </c>
      <c r="C198" s="3">
        <v>1749</v>
      </c>
      <c r="D198" t="s">
        <v>996</v>
      </c>
      <c r="E198" s="103">
        <v>0.33129999999999998</v>
      </c>
      <c r="F198" s="175" t="s">
        <v>2939</v>
      </c>
      <c r="G198" s="103" t="s">
        <v>3170</v>
      </c>
      <c r="H198" s="91" t="s">
        <v>2549</v>
      </c>
    </row>
    <row r="199" spans="1:8">
      <c r="A199" t="s">
        <v>2267</v>
      </c>
      <c r="B199" t="s">
        <v>2584</v>
      </c>
      <c r="C199" s="3">
        <v>3108</v>
      </c>
      <c r="D199" t="s">
        <v>998</v>
      </c>
      <c r="E199" s="103">
        <v>0.52470000000000006</v>
      </c>
      <c r="F199" s="175" t="s">
        <v>2548</v>
      </c>
      <c r="G199" s="103" t="s">
        <v>3170</v>
      </c>
      <c r="H199" s="91" t="s">
        <v>2548</v>
      </c>
    </row>
    <row r="200" spans="1:8">
      <c r="A200" t="s">
        <v>2267</v>
      </c>
      <c r="B200" t="s">
        <v>2584</v>
      </c>
      <c r="C200" s="3">
        <v>4421</v>
      </c>
      <c r="D200" t="s">
        <v>1002</v>
      </c>
      <c r="E200" s="103">
        <v>0.4037</v>
      </c>
      <c r="F200" s="175" t="s">
        <v>2549</v>
      </c>
      <c r="G200" s="103" t="s">
        <v>3170</v>
      </c>
      <c r="H200" s="91" t="s">
        <v>2549</v>
      </c>
    </row>
    <row r="201" spans="1:8">
      <c r="A201" t="s">
        <v>2267</v>
      </c>
      <c r="B201" t="s">
        <v>2584</v>
      </c>
      <c r="C201" s="3">
        <v>4441</v>
      </c>
      <c r="D201" t="s">
        <v>1003</v>
      </c>
      <c r="E201" s="103">
        <v>0.60870000000000002</v>
      </c>
      <c r="F201" s="175" t="s">
        <v>2548</v>
      </c>
      <c r="G201" s="103" t="s">
        <v>3170</v>
      </c>
      <c r="H201" s="91" t="s">
        <v>2548</v>
      </c>
    </row>
    <row r="202" spans="1:8">
      <c r="A202" t="s">
        <v>2267</v>
      </c>
      <c r="B202" t="s">
        <v>2584</v>
      </c>
      <c r="C202" s="3">
        <v>3171</v>
      </c>
      <c r="D202" t="s">
        <v>1000</v>
      </c>
      <c r="E202" s="103">
        <v>0.62739999999999996</v>
      </c>
      <c r="F202" s="175" t="s">
        <v>2548</v>
      </c>
      <c r="G202" s="103" t="s">
        <v>3170</v>
      </c>
      <c r="H202" s="91" t="s">
        <v>2548</v>
      </c>
    </row>
    <row r="203" spans="1:8">
      <c r="A203" t="s">
        <v>2267</v>
      </c>
      <c r="B203" t="s">
        <v>2584</v>
      </c>
      <c r="C203" s="3">
        <v>1737</v>
      </c>
      <c r="D203" t="s">
        <v>995</v>
      </c>
      <c r="E203" s="103">
        <v>0.67979999999999996</v>
      </c>
      <c r="F203" s="175" t="s">
        <v>2548</v>
      </c>
      <c r="G203" s="103" t="s">
        <v>3170</v>
      </c>
      <c r="H203" s="91" t="s">
        <v>2548</v>
      </c>
    </row>
    <row r="204" spans="1:8">
      <c r="A204" s="137" t="s">
        <v>2267</v>
      </c>
      <c r="B204" t="s">
        <v>2584</v>
      </c>
      <c r="C204" s="3">
        <v>5161</v>
      </c>
      <c r="D204" t="s">
        <v>27</v>
      </c>
      <c r="E204" s="103">
        <v>0.5</v>
      </c>
      <c r="F204" s="175" t="s">
        <v>2939</v>
      </c>
      <c r="G204" s="103" t="s">
        <v>3170</v>
      </c>
      <c r="H204" s="91" t="s">
        <v>2548</v>
      </c>
    </row>
    <row r="205" spans="1:8">
      <c r="A205" t="s">
        <v>2267</v>
      </c>
      <c r="B205" t="s">
        <v>2584</v>
      </c>
      <c r="C205" s="3">
        <v>2853</v>
      </c>
      <c r="D205" t="s">
        <v>2951</v>
      </c>
      <c r="E205" s="103">
        <v>0.56720000000000004</v>
      </c>
      <c r="F205" s="175" t="s">
        <v>2548</v>
      </c>
      <c r="G205" s="103" t="s">
        <v>3170</v>
      </c>
      <c r="H205" s="91" t="s">
        <v>2548</v>
      </c>
    </row>
    <row r="206" spans="1:8">
      <c r="A206" t="s">
        <v>2267</v>
      </c>
      <c r="B206" t="s">
        <v>2584</v>
      </c>
      <c r="C206" s="3">
        <v>2613</v>
      </c>
      <c r="D206" t="s">
        <v>997</v>
      </c>
      <c r="E206" s="103">
        <v>0.63829999999999998</v>
      </c>
      <c r="F206" s="175" t="s">
        <v>2548</v>
      </c>
      <c r="G206" s="103" t="s">
        <v>3170</v>
      </c>
      <c r="H206" s="91" t="s">
        <v>2548</v>
      </c>
    </row>
    <row r="207" spans="1:8">
      <c r="A207" t="s">
        <v>2267</v>
      </c>
      <c r="B207" t="s">
        <v>2584</v>
      </c>
      <c r="C207" s="3">
        <v>4038</v>
      </c>
      <c r="D207" t="s">
        <v>2514</v>
      </c>
      <c r="E207" s="103">
        <v>0.27379999999999999</v>
      </c>
      <c r="F207" s="175" t="s">
        <v>2939</v>
      </c>
      <c r="G207" s="103" t="s">
        <v>3170</v>
      </c>
      <c r="H207" s="91" t="s">
        <v>2549</v>
      </c>
    </row>
    <row r="208" spans="1:8">
      <c r="A208" t="s">
        <v>2320</v>
      </c>
      <c r="B208" t="s">
        <v>2585</v>
      </c>
      <c r="C208" s="3">
        <v>5272</v>
      </c>
      <c r="D208" t="s">
        <v>1217</v>
      </c>
      <c r="E208" s="103">
        <v>0.86750000000000005</v>
      </c>
      <c r="F208" s="175" t="s">
        <v>2939</v>
      </c>
      <c r="G208" s="103" t="s">
        <v>3170</v>
      </c>
      <c r="H208" s="91" t="s">
        <v>2548</v>
      </c>
    </row>
    <row r="209" spans="1:8">
      <c r="A209" t="s">
        <v>2320</v>
      </c>
      <c r="B209" t="s">
        <v>2585</v>
      </c>
      <c r="C209" s="3">
        <v>3293</v>
      </c>
      <c r="D209" t="s">
        <v>1215</v>
      </c>
      <c r="E209" s="103">
        <v>0.89039999999999997</v>
      </c>
      <c r="F209" s="175" t="s">
        <v>2548</v>
      </c>
      <c r="G209" s="103" t="s">
        <v>3170</v>
      </c>
      <c r="H209" s="91" t="s">
        <v>2548</v>
      </c>
    </row>
    <row r="210" spans="1:8">
      <c r="A210" t="s">
        <v>2320</v>
      </c>
      <c r="B210" t="s">
        <v>2585</v>
      </c>
      <c r="C210" s="3">
        <v>2800</v>
      </c>
      <c r="D210" t="s">
        <v>1214</v>
      </c>
      <c r="E210" s="103">
        <v>0.8579</v>
      </c>
      <c r="F210" s="175" t="s">
        <v>2548</v>
      </c>
      <c r="G210" s="103" t="s">
        <v>3170</v>
      </c>
      <c r="H210" s="91" t="s">
        <v>2548</v>
      </c>
    </row>
    <row r="211" spans="1:8">
      <c r="A211" t="s">
        <v>2320</v>
      </c>
      <c r="B211" t="s">
        <v>2585</v>
      </c>
      <c r="C211" s="3">
        <v>4223</v>
      </c>
      <c r="D211" t="s">
        <v>1216</v>
      </c>
      <c r="E211" s="103">
        <v>0.89710000000000001</v>
      </c>
      <c r="F211" s="175" t="s">
        <v>2939</v>
      </c>
      <c r="G211" s="103" t="s">
        <v>3170</v>
      </c>
      <c r="H211" s="91" t="s">
        <v>2548</v>
      </c>
    </row>
    <row r="212" spans="1:8">
      <c r="A212" t="s">
        <v>2199</v>
      </c>
      <c r="B212" t="s">
        <v>2586</v>
      </c>
      <c r="C212" s="3">
        <v>1900</v>
      </c>
      <c r="D212" t="s">
        <v>333</v>
      </c>
      <c r="E212" s="103">
        <v>0.91439999999999999</v>
      </c>
      <c r="F212" s="175" t="s">
        <v>2939</v>
      </c>
      <c r="G212" s="103" t="s">
        <v>3170</v>
      </c>
      <c r="H212" s="91" t="s">
        <v>2548</v>
      </c>
    </row>
    <row r="213" spans="1:8">
      <c r="A213" t="s">
        <v>2199</v>
      </c>
      <c r="B213" t="s">
        <v>2586</v>
      </c>
      <c r="C213" s="3">
        <v>2562</v>
      </c>
      <c r="D213" t="s">
        <v>334</v>
      </c>
      <c r="E213" s="103">
        <v>0.88880000000000003</v>
      </c>
      <c r="F213" s="175" t="s">
        <v>2548</v>
      </c>
      <c r="G213" s="103" t="s">
        <v>3170</v>
      </c>
      <c r="H213" s="91" t="s">
        <v>2548</v>
      </c>
    </row>
    <row r="214" spans="1:8">
      <c r="A214" t="s">
        <v>2199</v>
      </c>
      <c r="B214" t="s">
        <v>2586</v>
      </c>
      <c r="C214" s="3">
        <v>2788</v>
      </c>
      <c r="D214" t="s">
        <v>335</v>
      </c>
      <c r="E214" s="103">
        <v>0.92849999999999999</v>
      </c>
      <c r="F214" s="175" t="s">
        <v>2548</v>
      </c>
      <c r="G214" s="103" t="s">
        <v>3170</v>
      </c>
      <c r="H214" s="91" t="s">
        <v>2548</v>
      </c>
    </row>
    <row r="215" spans="1:8">
      <c r="A215" t="s">
        <v>2199</v>
      </c>
      <c r="B215" t="s">
        <v>2586</v>
      </c>
      <c r="C215" s="3">
        <v>4213</v>
      </c>
      <c r="D215" t="s">
        <v>336</v>
      </c>
      <c r="E215" s="103">
        <v>0.89939999999999998</v>
      </c>
      <c r="F215" s="175" t="s">
        <v>2548</v>
      </c>
      <c r="G215" s="103" t="s">
        <v>3170</v>
      </c>
      <c r="H215" s="91" t="s">
        <v>2548</v>
      </c>
    </row>
    <row r="216" spans="1:8">
      <c r="A216" t="s">
        <v>2241</v>
      </c>
      <c r="B216" t="s">
        <v>2587</v>
      </c>
      <c r="C216" s="3">
        <v>2836</v>
      </c>
      <c r="D216" t="s">
        <v>524</v>
      </c>
      <c r="E216" s="103">
        <v>0.72240000000000004</v>
      </c>
      <c r="F216" s="175" t="s">
        <v>2548</v>
      </c>
      <c r="G216" s="103" t="s">
        <v>3170</v>
      </c>
      <c r="H216" s="91" t="s">
        <v>2548</v>
      </c>
    </row>
    <row r="217" spans="1:8">
      <c r="A217" t="s">
        <v>2355</v>
      </c>
      <c r="B217" t="s">
        <v>2588</v>
      </c>
      <c r="C217" s="3">
        <v>3603</v>
      </c>
      <c r="D217" t="s">
        <v>1470</v>
      </c>
      <c r="E217" s="103">
        <v>0.76480000000000004</v>
      </c>
      <c r="F217" s="175" t="s">
        <v>2548</v>
      </c>
      <c r="G217" s="103" t="s">
        <v>3170</v>
      </c>
      <c r="H217" s="91" t="s">
        <v>2548</v>
      </c>
    </row>
    <row r="218" spans="1:8">
      <c r="A218" t="s">
        <v>2355</v>
      </c>
      <c r="B218" t="s">
        <v>2588</v>
      </c>
      <c r="C218" s="3">
        <v>4412</v>
      </c>
      <c r="D218" t="s">
        <v>1471</v>
      </c>
      <c r="E218" s="103">
        <v>0.46760000000000002</v>
      </c>
      <c r="F218" s="175" t="s">
        <v>2549</v>
      </c>
      <c r="G218" s="103" t="s">
        <v>3170</v>
      </c>
      <c r="H218" s="91" t="s">
        <v>2549</v>
      </c>
    </row>
    <row r="219" spans="1:8">
      <c r="A219" t="s">
        <v>2355</v>
      </c>
      <c r="B219" t="s">
        <v>2588</v>
      </c>
      <c r="C219" s="3">
        <v>2362</v>
      </c>
      <c r="D219" t="s">
        <v>1466</v>
      </c>
      <c r="E219" s="103">
        <v>0.53659999999999997</v>
      </c>
      <c r="F219" s="175" t="s">
        <v>2549</v>
      </c>
      <c r="G219" s="103" t="s">
        <v>3170</v>
      </c>
      <c r="H219" s="91" t="s">
        <v>2548</v>
      </c>
    </row>
    <row r="220" spans="1:8">
      <c r="A220" t="s">
        <v>2355</v>
      </c>
      <c r="B220" t="s">
        <v>2588</v>
      </c>
      <c r="C220" s="3">
        <v>1928</v>
      </c>
      <c r="D220" t="s">
        <v>1465</v>
      </c>
      <c r="E220" s="103">
        <v>0.75490000000000002</v>
      </c>
      <c r="F220" s="175" t="s">
        <v>2939</v>
      </c>
      <c r="G220" s="103" t="s">
        <v>3170</v>
      </c>
      <c r="H220" s="91" t="s">
        <v>2548</v>
      </c>
    </row>
    <row r="221" spans="1:8">
      <c r="A221" t="s">
        <v>2355</v>
      </c>
      <c r="B221" t="s">
        <v>2588</v>
      </c>
      <c r="C221" s="3">
        <v>2379</v>
      </c>
      <c r="D221" t="s">
        <v>1467</v>
      </c>
      <c r="E221" s="103">
        <v>0.34339999999999998</v>
      </c>
      <c r="F221" s="175" t="s">
        <v>2549</v>
      </c>
      <c r="G221" s="103" t="s">
        <v>3170</v>
      </c>
      <c r="H221" s="91" t="s">
        <v>2549</v>
      </c>
    </row>
    <row r="222" spans="1:8">
      <c r="A222" t="s">
        <v>2355</v>
      </c>
      <c r="B222" t="s">
        <v>2588</v>
      </c>
      <c r="C222" s="3">
        <v>3251</v>
      </c>
      <c r="D222" t="s">
        <v>1469</v>
      </c>
      <c r="E222" s="103">
        <v>0.66830000000000001</v>
      </c>
      <c r="F222" s="175" t="s">
        <v>2548</v>
      </c>
      <c r="G222" s="103" t="s">
        <v>3170</v>
      </c>
      <c r="H222" s="91" t="s">
        <v>2548</v>
      </c>
    </row>
    <row r="223" spans="1:8">
      <c r="A223" t="s">
        <v>2355</v>
      </c>
      <c r="B223" t="s">
        <v>2588</v>
      </c>
      <c r="C223" s="3">
        <v>5525</v>
      </c>
      <c r="D223" t="s">
        <v>2911</v>
      </c>
      <c r="E223" s="103">
        <v>0.62560000000000004</v>
      </c>
      <c r="F223" s="175" t="s">
        <v>2939</v>
      </c>
      <c r="G223" s="103" t="s">
        <v>3170</v>
      </c>
      <c r="H223" s="91" t="s">
        <v>2548</v>
      </c>
    </row>
    <row r="224" spans="1:8">
      <c r="A224" t="s">
        <v>2355</v>
      </c>
      <c r="B224" t="s">
        <v>2588</v>
      </c>
      <c r="C224" s="3">
        <v>2946</v>
      </c>
      <c r="D224" t="s">
        <v>1468</v>
      </c>
      <c r="E224" s="103">
        <v>0.67789999999999995</v>
      </c>
      <c r="F224" s="175" t="s">
        <v>2548</v>
      </c>
      <c r="G224" s="103" t="s">
        <v>3170</v>
      </c>
      <c r="H224" s="91" t="s">
        <v>2548</v>
      </c>
    </row>
    <row r="225" spans="1:8">
      <c r="A225" t="s">
        <v>2187</v>
      </c>
      <c r="B225" t="s">
        <v>2589</v>
      </c>
      <c r="C225" s="3">
        <v>5702</v>
      </c>
      <c r="D225" t="s">
        <v>3061</v>
      </c>
      <c r="E225" s="103">
        <v>0.30409999999999998</v>
      </c>
      <c r="F225" s="175" t="s">
        <v>2939</v>
      </c>
      <c r="G225" s="103" t="s">
        <v>3170</v>
      </c>
      <c r="H225" s="91" t="s">
        <v>2549</v>
      </c>
    </row>
    <row r="226" spans="1:8">
      <c r="A226" t="s">
        <v>2187</v>
      </c>
      <c r="B226" t="s">
        <v>2589</v>
      </c>
      <c r="C226" s="3">
        <v>4567</v>
      </c>
      <c r="D226" t="s">
        <v>254</v>
      </c>
      <c r="E226" s="103">
        <v>0.14979999999999999</v>
      </c>
      <c r="F226" s="175" t="s">
        <v>2939</v>
      </c>
      <c r="G226" s="103" t="s">
        <v>3170</v>
      </c>
      <c r="H226" s="91" t="s">
        <v>2549</v>
      </c>
    </row>
    <row r="227" spans="1:8">
      <c r="A227" t="s">
        <v>2187</v>
      </c>
      <c r="B227" t="s">
        <v>2589</v>
      </c>
      <c r="C227" s="3">
        <v>5532</v>
      </c>
      <c r="D227" t="s">
        <v>2909</v>
      </c>
      <c r="E227" s="103">
        <v>0.33329999999999999</v>
      </c>
      <c r="F227" s="175" t="s">
        <v>2939</v>
      </c>
      <c r="G227" s="103" t="s">
        <v>3170</v>
      </c>
      <c r="H227" s="91" t="s">
        <v>2549</v>
      </c>
    </row>
    <row r="228" spans="1:8">
      <c r="A228" t="s">
        <v>2187</v>
      </c>
      <c r="B228" t="s">
        <v>2589</v>
      </c>
      <c r="C228" s="3">
        <v>5533</v>
      </c>
      <c r="D228" t="s">
        <v>302</v>
      </c>
      <c r="E228" s="103">
        <v>0.14829999999999999</v>
      </c>
      <c r="F228" s="175" t="s">
        <v>2939</v>
      </c>
      <c r="G228" s="103" t="s">
        <v>3170</v>
      </c>
      <c r="H228" s="91" t="s">
        <v>2549</v>
      </c>
    </row>
    <row r="229" spans="1:8">
      <c r="A229" t="s">
        <v>2187</v>
      </c>
      <c r="B229" t="s">
        <v>2589</v>
      </c>
      <c r="C229" s="3">
        <v>4182</v>
      </c>
      <c r="D229" t="s">
        <v>251</v>
      </c>
      <c r="E229" s="103">
        <v>0.1404</v>
      </c>
      <c r="F229" s="175" t="s">
        <v>2939</v>
      </c>
      <c r="G229" s="103" t="s">
        <v>3170</v>
      </c>
      <c r="H229" s="91" t="s">
        <v>2549</v>
      </c>
    </row>
    <row r="230" spans="1:8">
      <c r="A230" t="s">
        <v>2187</v>
      </c>
      <c r="B230" t="s">
        <v>2589</v>
      </c>
      <c r="C230" s="3">
        <v>5158</v>
      </c>
      <c r="D230" t="s">
        <v>257</v>
      </c>
      <c r="E230" s="103">
        <v>0.1399</v>
      </c>
      <c r="F230" s="175" t="s">
        <v>2939</v>
      </c>
      <c r="G230" s="103" t="s">
        <v>3170</v>
      </c>
      <c r="H230" s="91" t="s">
        <v>2549</v>
      </c>
    </row>
    <row r="231" spans="1:8">
      <c r="A231" t="s">
        <v>2187</v>
      </c>
      <c r="B231" t="s">
        <v>2589</v>
      </c>
      <c r="C231" s="3">
        <v>5104</v>
      </c>
      <c r="D231" t="s">
        <v>256</v>
      </c>
      <c r="E231" s="103">
        <v>0.3155</v>
      </c>
      <c r="F231" s="175" t="s">
        <v>2939</v>
      </c>
      <c r="G231" s="103" t="s">
        <v>3170</v>
      </c>
      <c r="H231" s="91" t="s">
        <v>2549</v>
      </c>
    </row>
    <row r="232" spans="1:8">
      <c r="A232" t="s">
        <v>2187</v>
      </c>
      <c r="B232" t="s">
        <v>2589</v>
      </c>
      <c r="C232" s="3">
        <v>2725</v>
      </c>
      <c r="D232" t="s">
        <v>250</v>
      </c>
      <c r="E232" s="103">
        <v>0.20080000000000001</v>
      </c>
      <c r="F232" s="175" t="s">
        <v>2939</v>
      </c>
      <c r="G232" s="103" t="s">
        <v>3170</v>
      </c>
      <c r="H232" s="91" t="s">
        <v>2549</v>
      </c>
    </row>
    <row r="233" spans="1:8">
      <c r="A233" t="s">
        <v>2187</v>
      </c>
      <c r="B233" t="s">
        <v>2589</v>
      </c>
      <c r="C233" s="3">
        <v>3474</v>
      </c>
      <c r="D233" t="s">
        <v>2590</v>
      </c>
      <c r="E233" s="103">
        <v>0.20610000000000001</v>
      </c>
      <c r="F233" s="175" t="s">
        <v>2939</v>
      </c>
      <c r="G233" s="103" t="s">
        <v>3170</v>
      </c>
      <c r="H233" s="91" t="s">
        <v>2549</v>
      </c>
    </row>
    <row r="234" spans="1:8">
      <c r="A234" t="s">
        <v>2187</v>
      </c>
      <c r="B234" t="s">
        <v>2589</v>
      </c>
      <c r="C234" s="3">
        <v>5054</v>
      </c>
      <c r="D234" t="s">
        <v>255</v>
      </c>
      <c r="E234" s="103">
        <v>0.2369</v>
      </c>
      <c r="F234" s="175" t="s">
        <v>2939</v>
      </c>
      <c r="G234" s="103" t="s">
        <v>3170</v>
      </c>
      <c r="H234" s="91" t="s">
        <v>2549</v>
      </c>
    </row>
    <row r="235" spans="1:8">
      <c r="A235" t="s">
        <v>2187</v>
      </c>
      <c r="B235" t="s">
        <v>2589</v>
      </c>
      <c r="C235" s="3">
        <v>5534</v>
      </c>
      <c r="D235" t="s">
        <v>2952</v>
      </c>
      <c r="E235" s="103">
        <v>0.1502</v>
      </c>
      <c r="F235" s="175" t="s">
        <v>2939</v>
      </c>
      <c r="G235" s="103" t="s">
        <v>3170</v>
      </c>
      <c r="H235" s="91" t="s">
        <v>2549</v>
      </c>
    </row>
    <row r="236" spans="1:8">
      <c r="A236" t="s">
        <v>2187</v>
      </c>
      <c r="B236" t="s">
        <v>2589</v>
      </c>
      <c r="C236" s="3">
        <v>4563</v>
      </c>
      <c r="D236" t="s">
        <v>253</v>
      </c>
      <c r="E236" s="103">
        <v>0.13880000000000001</v>
      </c>
      <c r="F236" s="175" t="s">
        <v>2939</v>
      </c>
      <c r="G236" s="103" t="s">
        <v>3170</v>
      </c>
      <c r="H236" s="91" t="s">
        <v>2549</v>
      </c>
    </row>
    <row r="237" spans="1:8">
      <c r="A237" t="s">
        <v>2187</v>
      </c>
      <c r="B237" t="s">
        <v>2589</v>
      </c>
      <c r="C237" s="3">
        <v>4508</v>
      </c>
      <c r="D237" t="s">
        <v>252</v>
      </c>
      <c r="E237" s="103">
        <v>0.1328</v>
      </c>
      <c r="F237" s="175" t="s">
        <v>2939</v>
      </c>
      <c r="G237" s="103" t="s">
        <v>3170</v>
      </c>
      <c r="H237" s="91" t="s">
        <v>2549</v>
      </c>
    </row>
    <row r="238" spans="1:8">
      <c r="A238" t="s">
        <v>2187</v>
      </c>
      <c r="B238" t="s">
        <v>2589</v>
      </c>
      <c r="C238" s="3">
        <v>5309</v>
      </c>
      <c r="D238" t="s">
        <v>258</v>
      </c>
      <c r="E238" s="103">
        <v>0.21729999999999999</v>
      </c>
      <c r="F238" s="175" t="s">
        <v>2939</v>
      </c>
      <c r="G238" s="103" t="s">
        <v>3170</v>
      </c>
      <c r="H238" s="91" t="s">
        <v>2549</v>
      </c>
    </row>
    <row r="239" spans="1:8">
      <c r="A239" t="s">
        <v>2178</v>
      </c>
      <c r="B239" t="s">
        <v>2591</v>
      </c>
      <c r="C239" s="3">
        <v>3422</v>
      </c>
      <c r="D239" t="s">
        <v>154</v>
      </c>
      <c r="E239" s="103">
        <v>0.6895</v>
      </c>
      <c r="F239" s="175" t="s">
        <v>2548</v>
      </c>
      <c r="G239" s="103" t="s">
        <v>3170</v>
      </c>
      <c r="H239" s="91" t="s">
        <v>2548</v>
      </c>
    </row>
    <row r="240" spans="1:8">
      <c r="A240" t="s">
        <v>2178</v>
      </c>
      <c r="B240" t="s">
        <v>2591</v>
      </c>
      <c r="C240" s="3">
        <v>2594</v>
      </c>
      <c r="D240" t="s">
        <v>152</v>
      </c>
      <c r="E240" s="103">
        <v>0.79410000000000003</v>
      </c>
      <c r="F240" s="175" t="s">
        <v>2548</v>
      </c>
      <c r="G240" s="103" t="s">
        <v>3170</v>
      </c>
      <c r="H240" s="91" t="s">
        <v>2548</v>
      </c>
    </row>
    <row r="241" spans="1:8">
      <c r="A241" t="s">
        <v>2178</v>
      </c>
      <c r="B241" t="s">
        <v>2591</v>
      </c>
      <c r="C241" s="3">
        <v>3145</v>
      </c>
      <c r="D241" t="s">
        <v>153</v>
      </c>
      <c r="E241" s="103">
        <v>0.79159999999999997</v>
      </c>
      <c r="F241" s="175" t="s">
        <v>2548</v>
      </c>
      <c r="G241" s="103" t="s">
        <v>3170</v>
      </c>
      <c r="H241" s="91" t="s">
        <v>2548</v>
      </c>
    </row>
    <row r="242" spans="1:8">
      <c r="A242" t="s">
        <v>2337</v>
      </c>
      <c r="B242" t="s">
        <v>2592</v>
      </c>
      <c r="C242" s="3">
        <v>2466</v>
      </c>
      <c r="D242" t="s">
        <v>1309</v>
      </c>
      <c r="E242" s="103">
        <v>0.29370000000000002</v>
      </c>
      <c r="F242" s="175" t="s">
        <v>2939</v>
      </c>
      <c r="G242" s="103" t="s">
        <v>2549</v>
      </c>
      <c r="H242" s="91" t="s">
        <v>2549</v>
      </c>
    </row>
    <row r="243" spans="1:8">
      <c r="A243" t="s">
        <v>2173</v>
      </c>
      <c r="B243" t="s">
        <v>2593</v>
      </c>
      <c r="C243" s="3">
        <v>2827</v>
      </c>
      <c r="D243" t="s">
        <v>2594</v>
      </c>
      <c r="E243" s="103">
        <v>0.46820000000000001</v>
      </c>
      <c r="F243" s="175" t="s">
        <v>2939</v>
      </c>
      <c r="G243" s="103" t="s">
        <v>2549</v>
      </c>
      <c r="H243" s="91" t="s">
        <v>2549</v>
      </c>
    </row>
    <row r="244" spans="1:8">
      <c r="A244" t="s">
        <v>2173</v>
      </c>
      <c r="B244" t="s">
        <v>2593</v>
      </c>
      <c r="C244" s="3">
        <v>4566</v>
      </c>
      <c r="D244" t="s">
        <v>117</v>
      </c>
      <c r="E244" s="103">
        <v>0.27489999999999998</v>
      </c>
      <c r="F244" s="175" t="s">
        <v>2939</v>
      </c>
      <c r="G244" s="103" t="s">
        <v>3170</v>
      </c>
      <c r="H244" s="91" t="s">
        <v>2549</v>
      </c>
    </row>
    <row r="245" spans="1:8">
      <c r="A245" t="s">
        <v>2173</v>
      </c>
      <c r="B245" t="s">
        <v>2593</v>
      </c>
      <c r="C245" s="3">
        <v>3564</v>
      </c>
      <c r="D245" t="s">
        <v>115</v>
      </c>
      <c r="E245" s="103">
        <v>0.45129999999999998</v>
      </c>
      <c r="F245" s="175" t="s">
        <v>2939</v>
      </c>
      <c r="G245" s="103" t="s">
        <v>3170</v>
      </c>
      <c r="H245" s="91" t="s">
        <v>2549</v>
      </c>
    </row>
    <row r="246" spans="1:8">
      <c r="A246" t="s">
        <v>2173</v>
      </c>
      <c r="B246" t="s">
        <v>2593</v>
      </c>
      <c r="C246" s="3">
        <v>5418</v>
      </c>
      <c r="D246" t="s">
        <v>118</v>
      </c>
      <c r="E246" s="103">
        <v>0.46029999999999999</v>
      </c>
      <c r="F246" s="175" t="s">
        <v>2939</v>
      </c>
      <c r="G246" s="103" t="s">
        <v>3170</v>
      </c>
      <c r="H246" s="91" t="s">
        <v>2549</v>
      </c>
    </row>
    <row r="247" spans="1:8">
      <c r="A247" t="s">
        <v>2173</v>
      </c>
      <c r="B247" t="s">
        <v>2593</v>
      </c>
      <c r="C247" s="3">
        <v>4403</v>
      </c>
      <c r="D247" t="s">
        <v>116</v>
      </c>
      <c r="E247" s="103">
        <v>0.44690000000000002</v>
      </c>
      <c r="F247" s="175" t="s">
        <v>2939</v>
      </c>
      <c r="G247" s="103" t="s">
        <v>3170</v>
      </c>
      <c r="H247" s="91" t="s">
        <v>2549</v>
      </c>
    </row>
    <row r="248" spans="1:8">
      <c r="A248" t="s">
        <v>2173</v>
      </c>
      <c r="B248" t="s">
        <v>2593</v>
      </c>
      <c r="C248" s="3">
        <v>5640</v>
      </c>
      <c r="D248" t="s">
        <v>2953</v>
      </c>
      <c r="E248" s="103">
        <v>0.3095</v>
      </c>
      <c r="F248" s="175" t="s">
        <v>2939</v>
      </c>
      <c r="G248" s="103" t="s">
        <v>3170</v>
      </c>
      <c r="H248" s="91" t="s">
        <v>2549</v>
      </c>
    </row>
    <row r="249" spans="1:8">
      <c r="A249" t="s">
        <v>2173</v>
      </c>
      <c r="B249" t="s">
        <v>2593</v>
      </c>
      <c r="C249" s="3">
        <v>2760</v>
      </c>
      <c r="D249" t="s">
        <v>114</v>
      </c>
      <c r="E249" s="103">
        <v>0.41070000000000001</v>
      </c>
      <c r="F249" s="175" t="s">
        <v>2939</v>
      </c>
      <c r="G249" s="103" t="s">
        <v>2549</v>
      </c>
      <c r="H249" s="91" t="s">
        <v>2549</v>
      </c>
    </row>
    <row r="250" spans="1:8">
      <c r="A250" t="s">
        <v>2172</v>
      </c>
      <c r="B250" t="s">
        <v>2595</v>
      </c>
      <c r="C250" s="3">
        <v>3268</v>
      </c>
      <c r="D250" t="s">
        <v>112</v>
      </c>
      <c r="E250" s="103">
        <v>0.43409999999999999</v>
      </c>
      <c r="F250" s="175" t="s">
        <v>2939</v>
      </c>
      <c r="G250" s="103" t="s">
        <v>3170</v>
      </c>
      <c r="H250" s="91" t="s">
        <v>2549</v>
      </c>
    </row>
    <row r="251" spans="1:8">
      <c r="A251" t="s">
        <v>2172</v>
      </c>
      <c r="B251" t="s">
        <v>2595</v>
      </c>
      <c r="C251" s="3">
        <v>2315</v>
      </c>
      <c r="D251" t="s">
        <v>110</v>
      </c>
      <c r="E251" s="103">
        <v>0.46489999999999998</v>
      </c>
      <c r="F251" s="175" t="s">
        <v>2939</v>
      </c>
      <c r="G251" s="103" t="s">
        <v>3170</v>
      </c>
      <c r="H251" s="91" t="s">
        <v>2549</v>
      </c>
    </row>
    <row r="252" spans="1:8">
      <c r="A252" t="s">
        <v>2172</v>
      </c>
      <c r="B252" t="s">
        <v>2595</v>
      </c>
      <c r="C252" s="3">
        <v>2787</v>
      </c>
      <c r="D252" t="s">
        <v>111</v>
      </c>
      <c r="E252" s="103">
        <v>0.46560000000000001</v>
      </c>
      <c r="F252" s="175" t="s">
        <v>2939</v>
      </c>
      <c r="G252" s="103" t="s">
        <v>2549</v>
      </c>
      <c r="H252" s="91" t="s">
        <v>2549</v>
      </c>
    </row>
    <row r="253" spans="1:8">
      <c r="A253" t="s">
        <v>2194</v>
      </c>
      <c r="B253" t="s">
        <v>2596</v>
      </c>
      <c r="C253" s="3">
        <v>2762</v>
      </c>
      <c r="D253" t="s">
        <v>309</v>
      </c>
      <c r="E253" s="103">
        <v>0.55920000000000003</v>
      </c>
      <c r="F253" s="175" t="s">
        <v>2548</v>
      </c>
      <c r="G253" s="103" t="s">
        <v>3170</v>
      </c>
      <c r="H253" s="91" t="s">
        <v>2548</v>
      </c>
    </row>
    <row r="254" spans="1:8">
      <c r="A254" t="s">
        <v>2194</v>
      </c>
      <c r="B254" t="s">
        <v>2596</v>
      </c>
      <c r="C254" s="3">
        <v>2281</v>
      </c>
      <c r="D254" t="s">
        <v>308</v>
      </c>
      <c r="E254" s="103">
        <v>0.4768</v>
      </c>
      <c r="F254" s="175" t="s">
        <v>2549</v>
      </c>
      <c r="G254" s="103" t="s">
        <v>3170</v>
      </c>
      <c r="H254" s="91" t="s">
        <v>2549</v>
      </c>
    </row>
    <row r="255" spans="1:8">
      <c r="A255" t="s">
        <v>2194</v>
      </c>
      <c r="B255" t="s">
        <v>2596</v>
      </c>
      <c r="C255" s="3">
        <v>3969</v>
      </c>
      <c r="D255" t="s">
        <v>310</v>
      </c>
      <c r="E255" s="103">
        <v>0.53839999999999999</v>
      </c>
      <c r="F255" s="175" t="s">
        <v>2549</v>
      </c>
      <c r="G255" s="103" t="s">
        <v>3170</v>
      </c>
      <c r="H255" s="91" t="s">
        <v>2548</v>
      </c>
    </row>
    <row r="256" spans="1:8">
      <c r="A256" t="s">
        <v>2194</v>
      </c>
      <c r="B256" t="s">
        <v>2596</v>
      </c>
      <c r="C256" s="3">
        <v>5666</v>
      </c>
      <c r="D256" t="s">
        <v>3062</v>
      </c>
      <c r="E256" s="103">
        <v>0.58009999999999995</v>
      </c>
      <c r="F256" s="175" t="s">
        <v>2939</v>
      </c>
      <c r="G256" s="103" t="s">
        <v>3170</v>
      </c>
      <c r="H256" s="91" t="s">
        <v>2548</v>
      </c>
    </row>
    <row r="257" spans="1:8">
      <c r="A257" t="s">
        <v>2943</v>
      </c>
      <c r="B257" t="s">
        <v>2954</v>
      </c>
      <c r="C257" s="3">
        <v>5607</v>
      </c>
      <c r="D257" t="s">
        <v>2955</v>
      </c>
      <c r="E257" s="103">
        <v>0.4194</v>
      </c>
      <c r="F257" s="175" t="s">
        <v>2939</v>
      </c>
      <c r="G257" s="103" t="s">
        <v>2549</v>
      </c>
      <c r="H257" s="91" t="s">
        <v>2549</v>
      </c>
    </row>
    <row r="258" spans="1:8">
      <c r="A258" t="s">
        <v>2281</v>
      </c>
      <c r="B258" t="s">
        <v>2597</v>
      </c>
      <c r="C258" s="3">
        <v>2251</v>
      </c>
      <c r="D258" t="s">
        <v>1083</v>
      </c>
      <c r="E258" s="103">
        <v>0.34760000000000002</v>
      </c>
      <c r="F258" s="175" t="s">
        <v>2939</v>
      </c>
      <c r="G258" s="103" t="s">
        <v>3170</v>
      </c>
      <c r="H258" s="91" t="s">
        <v>2549</v>
      </c>
    </row>
    <row r="259" spans="1:8">
      <c r="A259" t="s">
        <v>2270</v>
      </c>
      <c r="B259" t="s">
        <v>2598</v>
      </c>
      <c r="C259" s="3">
        <v>5472</v>
      </c>
      <c r="D259" t="s">
        <v>2515</v>
      </c>
      <c r="E259" s="103">
        <v>0.4531</v>
      </c>
      <c r="F259" s="175" t="s">
        <v>2549</v>
      </c>
      <c r="G259" s="103" t="s">
        <v>3170</v>
      </c>
      <c r="H259" s="91" t="s">
        <v>2549</v>
      </c>
    </row>
    <row r="260" spans="1:8">
      <c r="A260" t="s">
        <v>2270</v>
      </c>
      <c r="B260" t="s">
        <v>2598</v>
      </c>
      <c r="C260" s="3">
        <v>2994</v>
      </c>
      <c r="D260" t="s">
        <v>1027</v>
      </c>
      <c r="E260" s="103">
        <v>0.29470000000000002</v>
      </c>
      <c r="F260" s="175" t="s">
        <v>2939</v>
      </c>
      <c r="G260" s="103" t="s">
        <v>3170</v>
      </c>
      <c r="H260" s="91" t="s">
        <v>2549</v>
      </c>
    </row>
    <row r="261" spans="1:8">
      <c r="A261" t="s">
        <v>2270</v>
      </c>
      <c r="B261" t="s">
        <v>2598</v>
      </c>
      <c r="C261" s="3">
        <v>2615</v>
      </c>
      <c r="D261" t="s">
        <v>1026</v>
      </c>
      <c r="E261" s="103">
        <v>0.30609999999999998</v>
      </c>
      <c r="F261" s="175" t="s">
        <v>2939</v>
      </c>
      <c r="G261" s="103" t="s">
        <v>3170</v>
      </c>
      <c r="H261" s="91" t="s">
        <v>2549</v>
      </c>
    </row>
    <row r="262" spans="1:8">
      <c r="A262" t="s">
        <v>2270</v>
      </c>
      <c r="B262" t="s">
        <v>2598</v>
      </c>
      <c r="C262" s="3">
        <v>3237</v>
      </c>
      <c r="D262" t="s">
        <v>1028</v>
      </c>
      <c r="E262" s="103">
        <v>0.32879999999999998</v>
      </c>
      <c r="F262" s="175" t="s">
        <v>2939</v>
      </c>
      <c r="G262" s="103" t="s">
        <v>3170</v>
      </c>
      <c r="H262" s="91" t="s">
        <v>2549</v>
      </c>
    </row>
    <row r="263" spans="1:8">
      <c r="A263" t="s">
        <v>2270</v>
      </c>
      <c r="B263" t="s">
        <v>2598</v>
      </c>
      <c r="C263" s="3">
        <v>4016</v>
      </c>
      <c r="D263" t="s">
        <v>1032</v>
      </c>
      <c r="E263" s="103">
        <v>0.47249999999999998</v>
      </c>
      <c r="F263" s="175" t="s">
        <v>2939</v>
      </c>
      <c r="G263" s="103" t="s">
        <v>2548</v>
      </c>
      <c r="H263" s="91" t="s">
        <v>2548</v>
      </c>
    </row>
    <row r="264" spans="1:8">
      <c r="A264" t="s">
        <v>2270</v>
      </c>
      <c r="B264" t="s">
        <v>2598</v>
      </c>
      <c r="C264" s="3">
        <v>4014</v>
      </c>
      <c r="D264" t="s">
        <v>1030</v>
      </c>
      <c r="E264" s="103">
        <v>0.43219999999999997</v>
      </c>
      <c r="F264" s="175" t="s">
        <v>2939</v>
      </c>
      <c r="G264" s="103" t="s">
        <v>2549</v>
      </c>
      <c r="H264" s="91" t="s">
        <v>2549</v>
      </c>
    </row>
    <row r="265" spans="1:8">
      <c r="A265" t="s">
        <v>2270</v>
      </c>
      <c r="B265" t="s">
        <v>2598</v>
      </c>
      <c r="C265" s="3">
        <v>4341</v>
      </c>
      <c r="D265" t="s">
        <v>1037</v>
      </c>
      <c r="E265" s="103">
        <v>0.33660000000000001</v>
      </c>
      <c r="F265" s="175" t="s">
        <v>2939</v>
      </c>
      <c r="G265" s="103" t="s">
        <v>2549</v>
      </c>
      <c r="H265" s="91" t="s">
        <v>2549</v>
      </c>
    </row>
    <row r="266" spans="1:8">
      <c r="A266" t="s">
        <v>2270</v>
      </c>
      <c r="B266" t="s">
        <v>2598</v>
      </c>
      <c r="C266" s="3">
        <v>4444</v>
      </c>
      <c r="D266" t="s">
        <v>1040</v>
      </c>
      <c r="E266" s="103">
        <v>0.2913</v>
      </c>
      <c r="F266" s="175" t="s">
        <v>2939</v>
      </c>
      <c r="G266" s="103" t="s">
        <v>3170</v>
      </c>
      <c r="H266" s="91" t="s">
        <v>2549</v>
      </c>
    </row>
    <row r="267" spans="1:8">
      <c r="A267" t="s">
        <v>2270</v>
      </c>
      <c r="B267" t="s">
        <v>2598</v>
      </c>
      <c r="C267" s="3">
        <v>4015</v>
      </c>
      <c r="D267" t="s">
        <v>1031</v>
      </c>
      <c r="E267" s="103">
        <v>0.5655</v>
      </c>
      <c r="F267" s="175" t="s">
        <v>2549</v>
      </c>
      <c r="G267" s="103" t="s">
        <v>3170</v>
      </c>
      <c r="H267" s="91" t="s">
        <v>2548</v>
      </c>
    </row>
    <row r="268" spans="1:8">
      <c r="A268" t="s">
        <v>2270</v>
      </c>
      <c r="B268" t="s">
        <v>2598</v>
      </c>
      <c r="C268" s="3">
        <v>3791</v>
      </c>
      <c r="D268" t="s">
        <v>1029</v>
      </c>
      <c r="E268" s="103">
        <v>0.51919999999999999</v>
      </c>
      <c r="F268" s="175" t="s">
        <v>2548</v>
      </c>
      <c r="G268" s="103" t="s">
        <v>3170</v>
      </c>
      <c r="H268" s="91" t="s">
        <v>2548</v>
      </c>
    </row>
    <row r="269" spans="1:8">
      <c r="A269" t="s">
        <v>2270</v>
      </c>
      <c r="B269" t="s">
        <v>2598</v>
      </c>
      <c r="C269" s="3">
        <v>4393</v>
      </c>
      <c r="D269" t="s">
        <v>1039</v>
      </c>
      <c r="E269" s="103">
        <v>0.37930000000000003</v>
      </c>
      <c r="F269" s="175" t="s">
        <v>2939</v>
      </c>
      <c r="G269" s="103" t="s">
        <v>2549</v>
      </c>
      <c r="H269" s="91" t="s">
        <v>2549</v>
      </c>
    </row>
    <row r="270" spans="1:8">
      <c r="A270" t="s">
        <v>2270</v>
      </c>
      <c r="B270" t="s">
        <v>2598</v>
      </c>
      <c r="C270" s="3">
        <v>3594</v>
      </c>
      <c r="D270" t="s">
        <v>2956</v>
      </c>
      <c r="E270" s="103">
        <v>0.3745</v>
      </c>
      <c r="F270" s="175" t="s">
        <v>2939</v>
      </c>
      <c r="G270" s="103" t="s">
        <v>2549</v>
      </c>
      <c r="H270" s="91" t="s">
        <v>2549</v>
      </c>
    </row>
    <row r="271" spans="1:8">
      <c r="A271" t="s">
        <v>2270</v>
      </c>
      <c r="B271" t="s">
        <v>2598</v>
      </c>
      <c r="C271" s="3">
        <v>4509</v>
      </c>
      <c r="D271" t="s">
        <v>1041</v>
      </c>
      <c r="E271" s="103">
        <v>0.30359999999999998</v>
      </c>
      <c r="F271" s="175" t="s">
        <v>2939</v>
      </c>
      <c r="G271" s="103" t="s">
        <v>3170</v>
      </c>
      <c r="H271" s="91" t="s">
        <v>2549</v>
      </c>
    </row>
    <row r="272" spans="1:8">
      <c r="A272" t="s">
        <v>2270</v>
      </c>
      <c r="B272" t="s">
        <v>2598</v>
      </c>
      <c r="C272" s="3">
        <v>4100</v>
      </c>
      <c r="D272" t="s">
        <v>1033</v>
      </c>
      <c r="E272" s="103">
        <v>0.4657</v>
      </c>
      <c r="F272" s="175" t="s">
        <v>2939</v>
      </c>
      <c r="G272" s="103" t="s">
        <v>3170</v>
      </c>
      <c r="H272" s="91" t="s">
        <v>2549</v>
      </c>
    </row>
    <row r="273" spans="1:8">
      <c r="A273" t="s">
        <v>2270</v>
      </c>
      <c r="B273" t="s">
        <v>2598</v>
      </c>
      <c r="C273" s="3">
        <v>4527</v>
      </c>
      <c r="D273" t="s">
        <v>1042</v>
      </c>
      <c r="E273" s="103">
        <v>0.47520000000000001</v>
      </c>
      <c r="F273" s="175" t="s">
        <v>2549</v>
      </c>
      <c r="G273" s="103" t="s">
        <v>3170</v>
      </c>
      <c r="H273" s="91" t="s">
        <v>2549</v>
      </c>
    </row>
    <row r="274" spans="1:8">
      <c r="A274" t="s">
        <v>2270</v>
      </c>
      <c r="B274" t="s">
        <v>2598</v>
      </c>
      <c r="C274" s="3">
        <v>4249</v>
      </c>
      <c r="D274" t="s">
        <v>1036</v>
      </c>
      <c r="E274" s="103">
        <v>0.37780000000000002</v>
      </c>
      <c r="F274" s="175" t="s">
        <v>2939</v>
      </c>
      <c r="G274" s="103" t="s">
        <v>3170</v>
      </c>
      <c r="H274" s="91" t="s">
        <v>2549</v>
      </c>
    </row>
    <row r="275" spans="1:8">
      <c r="A275" t="s">
        <v>2270</v>
      </c>
      <c r="B275" t="s">
        <v>2598</v>
      </c>
      <c r="C275" s="3">
        <v>4372</v>
      </c>
      <c r="D275" t="s">
        <v>1038</v>
      </c>
      <c r="E275" s="103">
        <v>0.32969999999999999</v>
      </c>
      <c r="F275" s="175" t="s">
        <v>2939</v>
      </c>
      <c r="G275" s="103" t="s">
        <v>2549</v>
      </c>
      <c r="H275" s="91" t="s">
        <v>2549</v>
      </c>
    </row>
    <row r="276" spans="1:8">
      <c r="A276" t="s">
        <v>2270</v>
      </c>
      <c r="B276" t="s">
        <v>2598</v>
      </c>
      <c r="C276" s="3">
        <v>4101</v>
      </c>
      <c r="D276" t="s">
        <v>1034</v>
      </c>
      <c r="E276" s="103">
        <v>0.33129999999999998</v>
      </c>
      <c r="F276" s="175" t="s">
        <v>2939</v>
      </c>
      <c r="G276" s="103" t="s">
        <v>3170</v>
      </c>
      <c r="H276" s="91" t="s">
        <v>2549</v>
      </c>
    </row>
    <row r="277" spans="1:8">
      <c r="A277" t="s">
        <v>2270</v>
      </c>
      <c r="B277" t="s">
        <v>2598</v>
      </c>
      <c r="C277" s="3">
        <v>4135</v>
      </c>
      <c r="D277" t="s">
        <v>1035</v>
      </c>
      <c r="E277" s="103">
        <v>0.51190000000000002</v>
      </c>
      <c r="F277" s="175" t="s">
        <v>2548</v>
      </c>
      <c r="G277" s="103" t="s">
        <v>3170</v>
      </c>
      <c r="H277" s="91" t="s">
        <v>2548</v>
      </c>
    </row>
    <row r="278" spans="1:8">
      <c r="A278" t="s">
        <v>2385</v>
      </c>
      <c r="B278" t="s">
        <v>2599</v>
      </c>
      <c r="C278" s="3">
        <v>3259</v>
      </c>
      <c r="D278" t="s">
        <v>1700</v>
      </c>
      <c r="E278" s="103">
        <v>0.54800000000000004</v>
      </c>
      <c r="F278" s="175" t="s">
        <v>2548</v>
      </c>
      <c r="G278" s="103" t="s">
        <v>3170</v>
      </c>
      <c r="H278" s="91" t="s">
        <v>2548</v>
      </c>
    </row>
    <row r="279" spans="1:8">
      <c r="A279" t="s">
        <v>2385</v>
      </c>
      <c r="B279" t="s">
        <v>2599</v>
      </c>
      <c r="C279" s="3">
        <v>3260</v>
      </c>
      <c r="D279" t="s">
        <v>1766</v>
      </c>
      <c r="E279" s="103">
        <v>0.63449999999999995</v>
      </c>
      <c r="F279" s="175" t="s">
        <v>2548</v>
      </c>
      <c r="G279" s="103" t="s">
        <v>3170</v>
      </c>
      <c r="H279" s="91" t="s">
        <v>2548</v>
      </c>
    </row>
    <row r="280" spans="1:8">
      <c r="A280" t="s">
        <v>2385</v>
      </c>
      <c r="B280" t="s">
        <v>2599</v>
      </c>
      <c r="C280" s="3">
        <v>2892</v>
      </c>
      <c r="D280" t="s">
        <v>1761</v>
      </c>
      <c r="E280" s="103">
        <v>0.66</v>
      </c>
      <c r="F280" s="175" t="s">
        <v>2548</v>
      </c>
      <c r="G280" s="103" t="s">
        <v>3170</v>
      </c>
      <c r="H280" s="91" t="s">
        <v>2548</v>
      </c>
    </row>
    <row r="281" spans="1:8">
      <c r="A281" t="s">
        <v>2385</v>
      </c>
      <c r="B281" t="s">
        <v>2599</v>
      </c>
      <c r="C281" s="3">
        <v>3065</v>
      </c>
      <c r="D281" t="s">
        <v>1764</v>
      </c>
      <c r="E281" s="103">
        <v>0.42399999999999999</v>
      </c>
      <c r="F281" s="175" t="s">
        <v>2939</v>
      </c>
      <c r="G281" s="103" t="s">
        <v>3170</v>
      </c>
      <c r="H281" s="91" t="s">
        <v>2549</v>
      </c>
    </row>
    <row r="282" spans="1:8">
      <c r="A282" t="s">
        <v>2385</v>
      </c>
      <c r="B282" t="s">
        <v>2599</v>
      </c>
      <c r="C282" s="3">
        <v>5667</v>
      </c>
      <c r="D282" t="s">
        <v>3063</v>
      </c>
      <c r="E282" s="103">
        <v>0.57720000000000005</v>
      </c>
      <c r="F282" s="175" t="s">
        <v>2939</v>
      </c>
      <c r="G282" s="103" t="s">
        <v>3170</v>
      </c>
      <c r="H282" s="91" t="s">
        <v>2548</v>
      </c>
    </row>
    <row r="283" spans="1:8">
      <c r="A283" s="137" t="s">
        <v>2385</v>
      </c>
      <c r="B283" t="s">
        <v>2599</v>
      </c>
      <c r="C283" s="3">
        <v>5764</v>
      </c>
      <c r="D283" t="s">
        <v>3278</v>
      </c>
      <c r="E283" s="103">
        <v>0.57410000000000005</v>
      </c>
      <c r="F283" s="175" t="s">
        <v>2939</v>
      </c>
      <c r="G283" s="103" t="s">
        <v>3170</v>
      </c>
      <c r="H283" s="91" t="s">
        <v>2548</v>
      </c>
    </row>
    <row r="284" spans="1:8">
      <c r="A284" t="s">
        <v>2385</v>
      </c>
      <c r="B284" t="s">
        <v>2599</v>
      </c>
      <c r="C284" s="3">
        <v>3929</v>
      </c>
      <c r="D284" t="s">
        <v>1772</v>
      </c>
      <c r="E284" s="103">
        <v>0.28160000000000002</v>
      </c>
      <c r="F284" s="175" t="s">
        <v>2939</v>
      </c>
      <c r="G284" s="103" t="s">
        <v>3170</v>
      </c>
      <c r="H284" s="91" t="s">
        <v>2549</v>
      </c>
    </row>
    <row r="285" spans="1:8">
      <c r="A285" t="s">
        <v>2385</v>
      </c>
      <c r="B285" t="s">
        <v>2599</v>
      </c>
      <c r="C285" s="3">
        <v>5328</v>
      </c>
      <c r="D285" t="s">
        <v>1777</v>
      </c>
      <c r="E285" s="103">
        <v>0.4279</v>
      </c>
      <c r="F285" s="175" t="s">
        <v>2939</v>
      </c>
      <c r="G285" s="103" t="s">
        <v>3170</v>
      </c>
      <c r="H285" s="91" t="s">
        <v>2549</v>
      </c>
    </row>
    <row r="286" spans="1:8">
      <c r="A286" t="s">
        <v>2385</v>
      </c>
      <c r="B286" t="s">
        <v>2599</v>
      </c>
      <c r="C286" s="3">
        <v>3890</v>
      </c>
      <c r="D286" t="s">
        <v>904</v>
      </c>
      <c r="E286" s="103">
        <v>0.37259999999999999</v>
      </c>
      <c r="F286" s="175" t="s">
        <v>2939</v>
      </c>
      <c r="G286" s="103" t="s">
        <v>3170</v>
      </c>
      <c r="H286" s="91" t="s">
        <v>2549</v>
      </c>
    </row>
    <row r="287" spans="1:8">
      <c r="A287" t="s">
        <v>2385</v>
      </c>
      <c r="B287" t="s">
        <v>2599</v>
      </c>
      <c r="C287" s="3">
        <v>2157</v>
      </c>
      <c r="D287" t="s">
        <v>1759</v>
      </c>
      <c r="E287" s="103">
        <v>0.50729999999999997</v>
      </c>
      <c r="F287" s="175" t="s">
        <v>2549</v>
      </c>
      <c r="G287" s="103" t="s">
        <v>3170</v>
      </c>
      <c r="H287" s="91" t="s">
        <v>2548</v>
      </c>
    </row>
    <row r="288" spans="1:8">
      <c r="A288" t="s">
        <v>2385</v>
      </c>
      <c r="B288" t="s">
        <v>2599</v>
      </c>
      <c r="C288" s="3">
        <v>3573</v>
      </c>
      <c r="D288" t="s">
        <v>1770</v>
      </c>
      <c r="E288" s="103">
        <v>0.41639999999999999</v>
      </c>
      <c r="F288" s="175" t="s">
        <v>2549</v>
      </c>
      <c r="G288" s="103" t="s">
        <v>3170</v>
      </c>
      <c r="H288" s="91" t="s">
        <v>2549</v>
      </c>
    </row>
    <row r="289" spans="1:8">
      <c r="A289" t="s">
        <v>2385</v>
      </c>
      <c r="B289" t="s">
        <v>2599</v>
      </c>
      <c r="C289" s="3">
        <v>4185</v>
      </c>
      <c r="D289" t="s">
        <v>1774</v>
      </c>
      <c r="E289" s="103">
        <v>0.35580000000000001</v>
      </c>
      <c r="F289" s="175" t="s">
        <v>2939</v>
      </c>
      <c r="G289" s="103" t="s">
        <v>3170</v>
      </c>
      <c r="H289" s="91" t="s">
        <v>2549</v>
      </c>
    </row>
    <row r="290" spans="1:8">
      <c r="A290" t="s">
        <v>2385</v>
      </c>
      <c r="B290" t="s">
        <v>2599</v>
      </c>
      <c r="C290" s="3">
        <v>5507</v>
      </c>
      <c r="D290" t="s">
        <v>2516</v>
      </c>
      <c r="E290" s="103">
        <v>0.245</v>
      </c>
      <c r="F290" s="175" t="s">
        <v>2939</v>
      </c>
      <c r="G290" s="103" t="s">
        <v>3170</v>
      </c>
      <c r="H290" s="91" t="s">
        <v>2549</v>
      </c>
    </row>
    <row r="291" spans="1:8">
      <c r="A291" t="s">
        <v>2385</v>
      </c>
      <c r="B291" t="s">
        <v>2599</v>
      </c>
      <c r="C291" s="3">
        <v>4529</v>
      </c>
      <c r="D291" t="s">
        <v>1775</v>
      </c>
      <c r="E291" s="103">
        <v>0.28120000000000001</v>
      </c>
      <c r="F291" s="175" t="s">
        <v>2939</v>
      </c>
      <c r="G291" s="103" t="s">
        <v>3170</v>
      </c>
      <c r="H291" s="91" t="s">
        <v>2549</v>
      </c>
    </row>
    <row r="292" spans="1:8">
      <c r="A292" t="s">
        <v>2385</v>
      </c>
      <c r="B292" t="s">
        <v>2599</v>
      </c>
      <c r="C292" s="3">
        <v>3127</v>
      </c>
      <c r="D292" t="s">
        <v>1765</v>
      </c>
      <c r="E292" s="103">
        <v>0.53879999999999995</v>
      </c>
      <c r="F292" s="175" t="s">
        <v>2548</v>
      </c>
      <c r="G292" s="103" t="s">
        <v>3170</v>
      </c>
      <c r="H292" s="91" t="s">
        <v>2548</v>
      </c>
    </row>
    <row r="293" spans="1:8">
      <c r="A293" t="s">
        <v>2385</v>
      </c>
      <c r="B293" t="s">
        <v>2599</v>
      </c>
      <c r="C293" s="3">
        <v>3918</v>
      </c>
      <c r="D293" t="s">
        <v>1771</v>
      </c>
      <c r="E293" s="103">
        <v>0.59960000000000002</v>
      </c>
      <c r="F293" s="175" t="s">
        <v>2548</v>
      </c>
      <c r="G293" s="103" t="s">
        <v>3170</v>
      </c>
      <c r="H293" s="91" t="s">
        <v>2548</v>
      </c>
    </row>
    <row r="294" spans="1:8">
      <c r="A294" t="s">
        <v>2385</v>
      </c>
      <c r="B294" t="s">
        <v>2599</v>
      </c>
      <c r="C294" s="3">
        <v>2776</v>
      </c>
      <c r="D294" t="s">
        <v>1760</v>
      </c>
      <c r="E294" s="103">
        <v>0.74170000000000003</v>
      </c>
      <c r="F294" s="175" t="s">
        <v>2548</v>
      </c>
      <c r="G294" s="103" t="s">
        <v>3170</v>
      </c>
      <c r="H294" s="91" t="s">
        <v>2548</v>
      </c>
    </row>
    <row r="295" spans="1:8">
      <c r="A295" t="s">
        <v>2385</v>
      </c>
      <c r="B295" t="s">
        <v>2599</v>
      </c>
      <c r="C295" s="3">
        <v>2113</v>
      </c>
      <c r="D295" t="s">
        <v>1758</v>
      </c>
      <c r="E295" s="103">
        <v>0.66679999999999995</v>
      </c>
      <c r="F295" s="175" t="s">
        <v>2548</v>
      </c>
      <c r="G295" s="103" t="s">
        <v>3170</v>
      </c>
      <c r="H295" s="91" t="s">
        <v>2548</v>
      </c>
    </row>
    <row r="296" spans="1:8">
      <c r="A296" t="s">
        <v>2385</v>
      </c>
      <c r="B296" t="s">
        <v>2599</v>
      </c>
      <c r="C296" s="3">
        <v>4098</v>
      </c>
      <c r="D296" t="s">
        <v>1773</v>
      </c>
      <c r="E296" s="103">
        <v>0.39660000000000001</v>
      </c>
      <c r="F296" s="175" t="s">
        <v>2549</v>
      </c>
      <c r="G296" s="103" t="s">
        <v>3170</v>
      </c>
      <c r="H296" s="91" t="s">
        <v>2549</v>
      </c>
    </row>
    <row r="297" spans="1:8">
      <c r="A297" t="s">
        <v>2385</v>
      </c>
      <c r="B297" t="s">
        <v>2599</v>
      </c>
      <c r="C297" s="3">
        <v>2953</v>
      </c>
      <c r="D297" t="s">
        <v>1762</v>
      </c>
      <c r="E297" s="103">
        <v>0.6855</v>
      </c>
      <c r="F297" s="175" t="s">
        <v>2548</v>
      </c>
      <c r="G297" s="103" t="s">
        <v>3170</v>
      </c>
      <c r="H297" s="91" t="s">
        <v>2548</v>
      </c>
    </row>
    <row r="298" spans="1:8">
      <c r="A298" t="s">
        <v>2385</v>
      </c>
      <c r="B298" t="s">
        <v>2599</v>
      </c>
      <c r="C298" s="3">
        <v>5660</v>
      </c>
      <c r="D298" t="s">
        <v>3064</v>
      </c>
      <c r="E298" s="103">
        <v>0.31440000000000001</v>
      </c>
      <c r="F298" s="175" t="s">
        <v>2939</v>
      </c>
      <c r="G298" s="103" t="s">
        <v>3170</v>
      </c>
      <c r="H298" s="91" t="s">
        <v>2549</v>
      </c>
    </row>
    <row r="299" spans="1:8">
      <c r="A299" t="s">
        <v>2385</v>
      </c>
      <c r="B299" t="s">
        <v>2599</v>
      </c>
      <c r="C299" s="3">
        <v>5541</v>
      </c>
      <c r="D299" t="s">
        <v>2957</v>
      </c>
      <c r="E299" s="103">
        <v>0.38279999999999997</v>
      </c>
      <c r="F299" s="175" t="s">
        <v>2549</v>
      </c>
      <c r="G299" s="103" t="s">
        <v>3170</v>
      </c>
      <c r="H299" s="91" t="s">
        <v>2549</v>
      </c>
    </row>
    <row r="300" spans="1:8">
      <c r="A300" t="s">
        <v>2385</v>
      </c>
      <c r="B300" t="s">
        <v>2599</v>
      </c>
      <c r="C300" s="3">
        <v>5003</v>
      </c>
      <c r="D300" t="s">
        <v>1776</v>
      </c>
      <c r="E300" s="103">
        <v>0.67</v>
      </c>
      <c r="F300" s="175" t="s">
        <v>2939</v>
      </c>
      <c r="G300" s="103" t="s">
        <v>3170</v>
      </c>
      <c r="H300" s="91" t="s">
        <v>2548</v>
      </c>
    </row>
    <row r="301" spans="1:8">
      <c r="A301" t="s">
        <v>2385</v>
      </c>
      <c r="B301" t="s">
        <v>2599</v>
      </c>
      <c r="C301" s="3">
        <v>5552</v>
      </c>
      <c r="D301" t="s">
        <v>1260</v>
      </c>
      <c r="E301" s="103">
        <v>0.36480000000000001</v>
      </c>
      <c r="F301" s="175" t="s">
        <v>2939</v>
      </c>
      <c r="G301" s="103" t="s">
        <v>3170</v>
      </c>
      <c r="H301" s="91" t="s">
        <v>2549</v>
      </c>
    </row>
    <row r="302" spans="1:8">
      <c r="A302" t="s">
        <v>2385</v>
      </c>
      <c r="B302" t="s">
        <v>2599</v>
      </c>
      <c r="C302" s="3">
        <v>3307</v>
      </c>
      <c r="D302" t="s">
        <v>1767</v>
      </c>
      <c r="E302" s="103">
        <v>0.53180000000000005</v>
      </c>
      <c r="F302" s="175" t="s">
        <v>2549</v>
      </c>
      <c r="G302" s="103" t="s">
        <v>3170</v>
      </c>
      <c r="H302" s="91" t="s">
        <v>2548</v>
      </c>
    </row>
    <row r="303" spans="1:8">
      <c r="A303" t="s">
        <v>2385</v>
      </c>
      <c r="B303" t="s">
        <v>2599</v>
      </c>
      <c r="C303" s="3">
        <v>5278</v>
      </c>
      <c r="D303" t="s">
        <v>2517</v>
      </c>
      <c r="E303" s="103">
        <v>2.3800000000000002E-2</v>
      </c>
      <c r="F303" s="175" t="s">
        <v>2939</v>
      </c>
      <c r="G303" s="103" t="s">
        <v>3170</v>
      </c>
      <c r="H303" s="91" t="s">
        <v>2549</v>
      </c>
    </row>
    <row r="304" spans="1:8">
      <c r="A304" t="s">
        <v>2385</v>
      </c>
      <c r="B304" t="s">
        <v>2599</v>
      </c>
      <c r="C304" s="3">
        <v>5542</v>
      </c>
      <c r="D304" t="s">
        <v>3179</v>
      </c>
      <c r="E304" s="103">
        <v>0.25080000000000002</v>
      </c>
      <c r="F304" s="175" t="s">
        <v>2939</v>
      </c>
      <c r="G304" s="103" t="s">
        <v>3170</v>
      </c>
      <c r="H304" s="91" t="s">
        <v>2549</v>
      </c>
    </row>
    <row r="305" spans="1:8">
      <c r="A305" t="s">
        <v>2385</v>
      </c>
      <c r="B305" t="s">
        <v>2599</v>
      </c>
      <c r="C305" s="3">
        <v>3465</v>
      </c>
      <c r="D305" t="s">
        <v>1769</v>
      </c>
      <c r="E305" s="103">
        <v>0.35470000000000002</v>
      </c>
      <c r="F305" s="175" t="s">
        <v>2939</v>
      </c>
      <c r="G305" s="103" t="s">
        <v>3170</v>
      </c>
      <c r="H305" s="91" t="s">
        <v>2549</v>
      </c>
    </row>
    <row r="306" spans="1:8">
      <c r="A306" t="s">
        <v>2385</v>
      </c>
      <c r="B306" t="s">
        <v>2599</v>
      </c>
      <c r="C306" s="3">
        <v>4160</v>
      </c>
      <c r="D306" t="s">
        <v>680</v>
      </c>
      <c r="E306" s="103">
        <v>0.23669999999999999</v>
      </c>
      <c r="F306" s="175" t="s">
        <v>2939</v>
      </c>
      <c r="G306" s="103" t="s">
        <v>3170</v>
      </c>
      <c r="H306" s="91" t="s">
        <v>2549</v>
      </c>
    </row>
    <row r="307" spans="1:8">
      <c r="A307" t="s">
        <v>2385</v>
      </c>
      <c r="B307" t="s">
        <v>2599</v>
      </c>
      <c r="C307" s="3">
        <v>3064</v>
      </c>
      <c r="D307" t="s">
        <v>1763</v>
      </c>
      <c r="E307" s="103">
        <v>0.59519999999999995</v>
      </c>
      <c r="F307" s="175" t="s">
        <v>2549</v>
      </c>
      <c r="G307" s="103" t="s">
        <v>3170</v>
      </c>
      <c r="H307" s="91" t="s">
        <v>2548</v>
      </c>
    </row>
    <row r="308" spans="1:8">
      <c r="A308" t="s">
        <v>2385</v>
      </c>
      <c r="B308" t="s">
        <v>2599</v>
      </c>
      <c r="C308" s="3">
        <v>3415</v>
      </c>
      <c r="D308" t="s">
        <v>1768</v>
      </c>
      <c r="E308" s="103">
        <v>0.44679999999999997</v>
      </c>
      <c r="F308" s="175" t="s">
        <v>2939</v>
      </c>
      <c r="G308" s="103" t="s">
        <v>3170</v>
      </c>
      <c r="H308" s="91" t="s">
        <v>2549</v>
      </c>
    </row>
    <row r="309" spans="1:8">
      <c r="A309" t="s">
        <v>2301</v>
      </c>
      <c r="B309" t="s">
        <v>2600</v>
      </c>
      <c r="C309" s="3">
        <v>2166</v>
      </c>
      <c r="D309" t="s">
        <v>1147</v>
      </c>
      <c r="E309" s="103">
        <v>0.66490000000000005</v>
      </c>
      <c r="F309" s="175" t="s">
        <v>2548</v>
      </c>
      <c r="G309" s="103" t="s">
        <v>3170</v>
      </c>
      <c r="H309" s="91" t="s">
        <v>2548</v>
      </c>
    </row>
    <row r="310" spans="1:8">
      <c r="A310" t="s">
        <v>2301</v>
      </c>
      <c r="B310" t="s">
        <v>2600</v>
      </c>
      <c r="C310" s="3">
        <v>3240</v>
      </c>
      <c r="D310" t="s">
        <v>1152</v>
      </c>
      <c r="E310" s="103">
        <v>0.73680000000000001</v>
      </c>
      <c r="F310" s="175" t="s">
        <v>2548</v>
      </c>
      <c r="G310" s="103" t="s">
        <v>3170</v>
      </c>
      <c r="H310" s="91" t="s">
        <v>2548</v>
      </c>
    </row>
    <row r="311" spans="1:8">
      <c r="A311" t="s">
        <v>2301</v>
      </c>
      <c r="B311" t="s">
        <v>2600</v>
      </c>
      <c r="C311" s="3">
        <v>2244</v>
      </c>
      <c r="D311" t="s">
        <v>1148</v>
      </c>
      <c r="E311" s="103">
        <v>0.7177</v>
      </c>
      <c r="F311" s="175" t="s">
        <v>2548</v>
      </c>
      <c r="G311" s="103" t="s">
        <v>3170</v>
      </c>
      <c r="H311" s="91" t="s">
        <v>2548</v>
      </c>
    </row>
    <row r="312" spans="1:8">
      <c r="A312" t="s">
        <v>2301</v>
      </c>
      <c r="B312" t="s">
        <v>2600</v>
      </c>
      <c r="C312" s="3">
        <v>2704</v>
      </c>
      <c r="D312" t="s">
        <v>1150</v>
      </c>
      <c r="E312" s="103">
        <v>0.75249999999999995</v>
      </c>
      <c r="F312" s="175" t="s">
        <v>2548</v>
      </c>
      <c r="G312" s="103" t="s">
        <v>3170</v>
      </c>
      <c r="H312" s="91" t="s">
        <v>2548</v>
      </c>
    </row>
    <row r="313" spans="1:8">
      <c r="A313" t="s">
        <v>2301</v>
      </c>
      <c r="B313" t="s">
        <v>2600</v>
      </c>
      <c r="C313" s="3">
        <v>5359</v>
      </c>
      <c r="D313" t="s">
        <v>1153</v>
      </c>
      <c r="E313" s="103">
        <v>0.74480000000000002</v>
      </c>
      <c r="F313" s="175" t="s">
        <v>2548</v>
      </c>
      <c r="G313" s="103" t="s">
        <v>3170</v>
      </c>
      <c r="H313" s="91" t="s">
        <v>2548</v>
      </c>
    </row>
    <row r="314" spans="1:8">
      <c r="A314" t="s">
        <v>2301</v>
      </c>
      <c r="B314" t="s">
        <v>2600</v>
      </c>
      <c r="C314" s="3">
        <v>3172</v>
      </c>
      <c r="D314" t="s">
        <v>1151</v>
      </c>
      <c r="E314" s="103">
        <v>0.79520000000000002</v>
      </c>
      <c r="F314" s="175" t="s">
        <v>2548</v>
      </c>
      <c r="G314" s="103" t="s">
        <v>3170</v>
      </c>
      <c r="H314" s="91" t="s">
        <v>2548</v>
      </c>
    </row>
    <row r="315" spans="1:8">
      <c r="A315" t="s">
        <v>2301</v>
      </c>
      <c r="B315" t="s">
        <v>2600</v>
      </c>
      <c r="C315" s="3">
        <v>2291</v>
      </c>
      <c r="D315" t="s">
        <v>1149</v>
      </c>
      <c r="E315" s="103">
        <v>0.8236</v>
      </c>
      <c r="F315" s="175" t="s">
        <v>2548</v>
      </c>
      <c r="G315" s="103" t="s">
        <v>3170</v>
      </c>
      <c r="H315" s="91" t="s">
        <v>2548</v>
      </c>
    </row>
    <row r="316" spans="1:8">
      <c r="A316" t="s">
        <v>2301</v>
      </c>
      <c r="B316" t="s">
        <v>2600</v>
      </c>
      <c r="C316" s="3">
        <v>2768</v>
      </c>
      <c r="D316" t="s">
        <v>40</v>
      </c>
      <c r="E316" s="103">
        <v>0.72499999999999998</v>
      </c>
      <c r="F316" s="175" t="s">
        <v>2548</v>
      </c>
      <c r="G316" s="103" t="s">
        <v>3170</v>
      </c>
      <c r="H316" s="91" t="s">
        <v>2548</v>
      </c>
    </row>
    <row r="317" spans="1:8">
      <c r="A317" t="s">
        <v>2299</v>
      </c>
      <c r="B317" t="s">
        <v>2601</v>
      </c>
      <c r="C317" s="3">
        <v>4311</v>
      </c>
      <c r="D317" t="s">
        <v>1141</v>
      </c>
      <c r="E317" s="103">
        <v>0.49209999999999998</v>
      </c>
      <c r="F317" s="175" t="s">
        <v>2549</v>
      </c>
      <c r="G317" s="103" t="s">
        <v>3170</v>
      </c>
      <c r="H317" s="91" t="s">
        <v>2549</v>
      </c>
    </row>
    <row r="318" spans="1:8">
      <c r="A318" t="s">
        <v>2299</v>
      </c>
      <c r="B318" t="s">
        <v>2601</v>
      </c>
      <c r="C318" s="3">
        <v>5509</v>
      </c>
      <c r="D318" t="s">
        <v>2892</v>
      </c>
      <c r="E318" s="103">
        <v>0.49769999999999998</v>
      </c>
      <c r="F318" s="175" t="s">
        <v>2549</v>
      </c>
      <c r="G318" s="103" t="s">
        <v>3170</v>
      </c>
      <c r="H318" s="91" t="s">
        <v>2549</v>
      </c>
    </row>
    <row r="319" spans="1:8">
      <c r="A319" t="s">
        <v>2299</v>
      </c>
      <c r="B319" t="s">
        <v>2601</v>
      </c>
      <c r="C319" s="3">
        <v>5369</v>
      </c>
      <c r="D319" t="s">
        <v>1142</v>
      </c>
      <c r="E319" s="103">
        <v>0.73929999999999996</v>
      </c>
      <c r="F319" s="175" t="s">
        <v>2548</v>
      </c>
      <c r="G319" s="103" t="s">
        <v>3170</v>
      </c>
      <c r="H319" s="91" t="s">
        <v>2548</v>
      </c>
    </row>
    <row r="320" spans="1:8">
      <c r="A320" t="s">
        <v>2299</v>
      </c>
      <c r="B320" t="s">
        <v>2601</v>
      </c>
      <c r="C320" s="3">
        <v>5510</v>
      </c>
      <c r="D320" t="s">
        <v>2893</v>
      </c>
      <c r="E320" s="103">
        <v>0.53029999999999999</v>
      </c>
      <c r="F320" s="175" t="s">
        <v>2548</v>
      </c>
      <c r="G320" s="103" t="s">
        <v>3170</v>
      </c>
      <c r="H320" s="91" t="s">
        <v>2548</v>
      </c>
    </row>
    <row r="321" spans="1:8">
      <c r="A321" t="s">
        <v>2299</v>
      </c>
      <c r="B321" t="s">
        <v>2601</v>
      </c>
      <c r="C321" s="3">
        <v>2799</v>
      </c>
      <c r="D321" t="s">
        <v>1140</v>
      </c>
      <c r="E321" s="103">
        <v>0.50570000000000004</v>
      </c>
      <c r="F321" s="175" t="s">
        <v>2939</v>
      </c>
      <c r="G321" s="103" t="s">
        <v>3170</v>
      </c>
      <c r="H321" s="91" t="s">
        <v>2548</v>
      </c>
    </row>
    <row r="322" spans="1:8">
      <c r="A322" t="s">
        <v>2387</v>
      </c>
      <c r="B322" t="s">
        <v>2602</v>
      </c>
      <c r="C322" s="3">
        <v>2954</v>
      </c>
      <c r="D322" t="s">
        <v>1785</v>
      </c>
      <c r="E322" s="103">
        <v>0.55679999999999996</v>
      </c>
      <c r="F322" s="175" t="s">
        <v>2549</v>
      </c>
      <c r="G322" s="103" t="s">
        <v>3170</v>
      </c>
      <c r="H322" s="91" t="s">
        <v>2548</v>
      </c>
    </row>
    <row r="323" spans="1:8">
      <c r="A323" t="s">
        <v>2387</v>
      </c>
      <c r="B323" t="s">
        <v>2602</v>
      </c>
      <c r="C323" s="3">
        <v>3610</v>
      </c>
      <c r="D323" t="s">
        <v>1787</v>
      </c>
      <c r="E323" s="103">
        <v>0.47370000000000001</v>
      </c>
      <c r="F323" s="175" t="s">
        <v>2549</v>
      </c>
      <c r="G323" s="103" t="s">
        <v>3170</v>
      </c>
      <c r="H323" s="91" t="s">
        <v>2549</v>
      </c>
    </row>
    <row r="324" spans="1:8">
      <c r="A324" t="s">
        <v>2387</v>
      </c>
      <c r="B324" t="s">
        <v>2602</v>
      </c>
      <c r="C324" s="3">
        <v>2447</v>
      </c>
      <c r="D324" t="s">
        <v>1784</v>
      </c>
      <c r="E324" s="103">
        <v>0.53039999999999998</v>
      </c>
      <c r="F324" s="175" t="s">
        <v>2549</v>
      </c>
      <c r="G324" s="103" t="s">
        <v>3170</v>
      </c>
      <c r="H324" s="91" t="s">
        <v>2548</v>
      </c>
    </row>
    <row r="325" spans="1:8">
      <c r="A325" t="s">
        <v>2387</v>
      </c>
      <c r="B325" t="s">
        <v>2602</v>
      </c>
      <c r="C325" s="3">
        <v>5396</v>
      </c>
      <c r="D325" t="s">
        <v>1792</v>
      </c>
      <c r="E325" s="103">
        <v>0.6381</v>
      </c>
      <c r="F325" s="175" t="s">
        <v>2939</v>
      </c>
      <c r="G325" s="103" t="s">
        <v>3170</v>
      </c>
      <c r="H325" s="91" t="s">
        <v>2548</v>
      </c>
    </row>
    <row r="326" spans="1:8">
      <c r="A326" t="s">
        <v>2387</v>
      </c>
      <c r="B326" t="s">
        <v>2602</v>
      </c>
      <c r="C326" s="3">
        <v>5035</v>
      </c>
      <c r="D326" t="s">
        <v>1789</v>
      </c>
      <c r="E326" s="103">
        <v>0.48859999999999998</v>
      </c>
      <c r="F326" s="175" t="s">
        <v>2939</v>
      </c>
      <c r="G326" s="103" t="s">
        <v>3170</v>
      </c>
      <c r="H326" s="91" t="s">
        <v>2549</v>
      </c>
    </row>
    <row r="327" spans="1:8">
      <c r="A327" t="s">
        <v>2387</v>
      </c>
      <c r="B327" t="s">
        <v>2602</v>
      </c>
      <c r="C327" s="3">
        <v>5294</v>
      </c>
      <c r="D327" t="s">
        <v>1791</v>
      </c>
      <c r="E327" s="103">
        <v>0.46279999999999999</v>
      </c>
      <c r="F327" s="175" t="s">
        <v>2549</v>
      </c>
      <c r="G327" s="103" t="s">
        <v>3170</v>
      </c>
      <c r="H327" s="91" t="s">
        <v>2549</v>
      </c>
    </row>
    <row r="328" spans="1:8">
      <c r="A328" t="s">
        <v>2387</v>
      </c>
      <c r="B328" t="s">
        <v>2602</v>
      </c>
      <c r="C328" s="3">
        <v>3761</v>
      </c>
      <c r="D328" t="s">
        <v>1788</v>
      </c>
      <c r="E328" s="103">
        <v>0.52080000000000004</v>
      </c>
      <c r="F328" s="175" t="s">
        <v>2548</v>
      </c>
      <c r="G328" s="103" t="s">
        <v>3170</v>
      </c>
      <c r="H328" s="91" t="s">
        <v>2548</v>
      </c>
    </row>
    <row r="329" spans="1:8">
      <c r="A329" t="s">
        <v>2387</v>
      </c>
      <c r="B329" t="s">
        <v>2602</v>
      </c>
      <c r="C329" s="3">
        <v>2814</v>
      </c>
      <c r="D329" t="s">
        <v>830</v>
      </c>
      <c r="E329" s="103">
        <v>0.69410000000000005</v>
      </c>
      <c r="F329" s="175" t="s">
        <v>2548</v>
      </c>
      <c r="G329" s="103" t="s">
        <v>3170</v>
      </c>
      <c r="H329" s="91" t="s">
        <v>2548</v>
      </c>
    </row>
    <row r="330" spans="1:8">
      <c r="A330" t="s">
        <v>2387</v>
      </c>
      <c r="B330" t="s">
        <v>2602</v>
      </c>
      <c r="C330" s="3">
        <v>1769</v>
      </c>
      <c r="D330" t="s">
        <v>1783</v>
      </c>
      <c r="E330" s="103">
        <v>0.74129999999999996</v>
      </c>
      <c r="F330" s="175" t="s">
        <v>2548</v>
      </c>
      <c r="G330" s="103" t="s">
        <v>3170</v>
      </c>
      <c r="H330" s="91" t="s">
        <v>2548</v>
      </c>
    </row>
    <row r="331" spans="1:8">
      <c r="A331" t="s">
        <v>2387</v>
      </c>
      <c r="B331" t="s">
        <v>2602</v>
      </c>
      <c r="C331" s="3">
        <v>5269</v>
      </c>
      <c r="D331" t="s">
        <v>1790</v>
      </c>
      <c r="E331" s="103">
        <v>0.56520000000000004</v>
      </c>
      <c r="F331" s="175" t="s">
        <v>2548</v>
      </c>
      <c r="G331" s="103" t="s">
        <v>3170</v>
      </c>
      <c r="H331" s="91" t="s">
        <v>2548</v>
      </c>
    </row>
    <row r="332" spans="1:8">
      <c r="A332" t="s">
        <v>2387</v>
      </c>
      <c r="B332" t="s">
        <v>2602</v>
      </c>
      <c r="C332" s="3">
        <v>5750</v>
      </c>
      <c r="D332" t="s">
        <v>3138</v>
      </c>
      <c r="E332" s="103">
        <v>0.71579999999999999</v>
      </c>
      <c r="F332" s="175" t="s">
        <v>2939</v>
      </c>
      <c r="G332" s="103" t="s">
        <v>3170</v>
      </c>
      <c r="H332" s="91" t="s">
        <v>2548</v>
      </c>
    </row>
    <row r="333" spans="1:8">
      <c r="A333" t="s">
        <v>2387</v>
      </c>
      <c r="B333" t="s">
        <v>2602</v>
      </c>
      <c r="C333" s="3">
        <v>3309</v>
      </c>
      <c r="D333" t="s">
        <v>1786</v>
      </c>
      <c r="E333" s="103">
        <v>0.3836</v>
      </c>
      <c r="F333" s="175" t="s">
        <v>2549</v>
      </c>
      <c r="G333" s="103" t="s">
        <v>3170</v>
      </c>
      <c r="H333" s="91" t="s">
        <v>2549</v>
      </c>
    </row>
    <row r="334" spans="1:8">
      <c r="A334" t="s">
        <v>2396</v>
      </c>
      <c r="B334" t="s">
        <v>2603</v>
      </c>
      <c r="C334" s="3">
        <v>5523</v>
      </c>
      <c r="D334" t="s">
        <v>2894</v>
      </c>
      <c r="E334" s="103">
        <v>0.73670000000000002</v>
      </c>
      <c r="F334" s="175" t="s">
        <v>2548</v>
      </c>
      <c r="G334" s="103" t="s">
        <v>3170</v>
      </c>
      <c r="H334" s="91" t="s">
        <v>2548</v>
      </c>
    </row>
    <row r="335" spans="1:8">
      <c r="A335" t="s">
        <v>2396</v>
      </c>
      <c r="B335" t="s">
        <v>2603</v>
      </c>
      <c r="C335" s="3">
        <v>2664</v>
      </c>
      <c r="D335" t="s">
        <v>1833</v>
      </c>
      <c r="E335" s="103">
        <v>0.55679999999999996</v>
      </c>
      <c r="F335" s="175" t="s">
        <v>2548</v>
      </c>
      <c r="G335" s="103" t="s">
        <v>3170</v>
      </c>
      <c r="H335" s="91" t="s">
        <v>2548</v>
      </c>
    </row>
    <row r="336" spans="1:8">
      <c r="A336" t="s">
        <v>2396</v>
      </c>
      <c r="B336" t="s">
        <v>2603</v>
      </c>
      <c r="C336" s="3">
        <v>2404</v>
      </c>
      <c r="D336" t="s">
        <v>1832</v>
      </c>
      <c r="E336" s="103">
        <v>0.4945</v>
      </c>
      <c r="F336" s="175" t="s">
        <v>2548</v>
      </c>
      <c r="G336" s="103" t="s">
        <v>3170</v>
      </c>
      <c r="H336" s="91" t="s">
        <v>2548</v>
      </c>
    </row>
    <row r="337" spans="1:8">
      <c r="A337" t="s">
        <v>2396</v>
      </c>
      <c r="B337" t="s">
        <v>2603</v>
      </c>
      <c r="C337" s="3">
        <v>1763</v>
      </c>
      <c r="D337" t="s">
        <v>2958</v>
      </c>
      <c r="E337" s="103">
        <v>0.6502</v>
      </c>
      <c r="F337" s="175" t="s">
        <v>2548</v>
      </c>
      <c r="G337" s="103" t="s">
        <v>3170</v>
      </c>
      <c r="H337" s="91" t="s">
        <v>2548</v>
      </c>
    </row>
    <row r="338" spans="1:8">
      <c r="A338" t="s">
        <v>2556</v>
      </c>
      <c r="B338" t="s">
        <v>2557</v>
      </c>
      <c r="C338" s="3">
        <v>5549</v>
      </c>
      <c r="D338" t="s">
        <v>1289</v>
      </c>
      <c r="E338" s="103">
        <v>0.58389999999999997</v>
      </c>
      <c r="F338" s="175" t="s">
        <v>2548</v>
      </c>
      <c r="G338" s="103" t="s">
        <v>3170</v>
      </c>
      <c r="H338" s="91" t="s">
        <v>2548</v>
      </c>
    </row>
    <row r="339" spans="1:8">
      <c r="A339" t="s">
        <v>2243</v>
      </c>
      <c r="B339" t="s">
        <v>2604</v>
      </c>
      <c r="C339" s="3">
        <v>4552</v>
      </c>
      <c r="D339" t="s">
        <v>531</v>
      </c>
      <c r="E339" s="103">
        <v>0.53820000000000001</v>
      </c>
      <c r="F339" s="175" t="s">
        <v>2548</v>
      </c>
      <c r="G339" s="103" t="s">
        <v>3170</v>
      </c>
      <c r="H339" s="91" t="s">
        <v>2548</v>
      </c>
    </row>
    <row r="340" spans="1:8">
      <c r="A340" t="s">
        <v>2243</v>
      </c>
      <c r="B340" t="s">
        <v>2604</v>
      </c>
      <c r="C340" s="3">
        <v>2697</v>
      </c>
      <c r="D340" t="s">
        <v>530</v>
      </c>
      <c r="E340" s="103">
        <v>0.60709999999999997</v>
      </c>
      <c r="F340" s="175" t="s">
        <v>2548</v>
      </c>
      <c r="G340" s="103" t="s">
        <v>3170</v>
      </c>
      <c r="H340" s="91" t="s">
        <v>2548</v>
      </c>
    </row>
    <row r="341" spans="1:8">
      <c r="A341" t="s">
        <v>2243</v>
      </c>
      <c r="B341" t="s">
        <v>2604</v>
      </c>
      <c r="C341" s="3">
        <v>3275</v>
      </c>
      <c r="D341" t="s">
        <v>2959</v>
      </c>
      <c r="E341" s="103">
        <v>0.51149999999999995</v>
      </c>
      <c r="F341" s="175" t="s">
        <v>2549</v>
      </c>
      <c r="G341" s="103" t="s">
        <v>3170</v>
      </c>
      <c r="H341" s="91" t="s">
        <v>2548</v>
      </c>
    </row>
    <row r="342" spans="1:8">
      <c r="A342" t="s">
        <v>2243</v>
      </c>
      <c r="B342" t="s">
        <v>2604</v>
      </c>
      <c r="C342" s="3">
        <v>1724</v>
      </c>
      <c r="D342" t="s">
        <v>529</v>
      </c>
      <c r="E342" s="103">
        <v>0.62290000000000001</v>
      </c>
      <c r="F342" s="175" t="s">
        <v>2939</v>
      </c>
      <c r="G342" s="103" t="s">
        <v>3170</v>
      </c>
      <c r="H342" s="91" t="s">
        <v>2548</v>
      </c>
    </row>
    <row r="343" spans="1:8">
      <c r="A343" t="s">
        <v>2160</v>
      </c>
      <c r="B343" t="s">
        <v>2605</v>
      </c>
      <c r="C343" s="3">
        <v>2299</v>
      </c>
      <c r="D343" t="s">
        <v>22</v>
      </c>
      <c r="E343" s="103">
        <v>0.44569999999999999</v>
      </c>
      <c r="F343" s="175" t="s">
        <v>2549</v>
      </c>
      <c r="G343" s="103" t="s">
        <v>3170</v>
      </c>
      <c r="H343" s="91" t="s">
        <v>2549</v>
      </c>
    </row>
    <row r="344" spans="1:8">
      <c r="A344" t="s">
        <v>2160</v>
      </c>
      <c r="B344" t="s">
        <v>2605</v>
      </c>
      <c r="C344" s="3">
        <v>5644</v>
      </c>
      <c r="D344" t="s">
        <v>3180</v>
      </c>
      <c r="E344" s="103">
        <v>0.36899999999999999</v>
      </c>
      <c r="F344" s="175" t="s">
        <v>2939</v>
      </c>
      <c r="G344" s="103" t="s">
        <v>3170</v>
      </c>
      <c r="H344" s="91" t="s">
        <v>2549</v>
      </c>
    </row>
    <row r="345" spans="1:8">
      <c r="A345" t="s">
        <v>2160</v>
      </c>
      <c r="B345" t="s">
        <v>2605</v>
      </c>
      <c r="C345" s="3">
        <v>1617</v>
      </c>
      <c r="D345" t="s">
        <v>21</v>
      </c>
      <c r="E345" s="103">
        <v>0.74670000000000003</v>
      </c>
      <c r="F345" s="175" t="s">
        <v>2548</v>
      </c>
      <c r="G345" s="103" t="s">
        <v>3170</v>
      </c>
      <c r="H345" s="91" t="s">
        <v>2548</v>
      </c>
    </row>
    <row r="346" spans="1:8">
      <c r="A346" t="s">
        <v>2160</v>
      </c>
      <c r="B346" t="s">
        <v>2605</v>
      </c>
      <c r="C346" s="3">
        <v>5413</v>
      </c>
      <c r="D346" t="s">
        <v>29</v>
      </c>
      <c r="E346" s="103">
        <v>0.48149999999999998</v>
      </c>
      <c r="F346" s="175" t="s">
        <v>2549</v>
      </c>
      <c r="G346" s="103" t="s">
        <v>3170</v>
      </c>
      <c r="H346" s="91" t="s">
        <v>2549</v>
      </c>
    </row>
    <row r="347" spans="1:8">
      <c r="A347" t="s">
        <v>2160</v>
      </c>
      <c r="B347" t="s">
        <v>2605</v>
      </c>
      <c r="C347" s="3">
        <v>2962</v>
      </c>
      <c r="D347" t="s">
        <v>25</v>
      </c>
      <c r="E347" s="103">
        <v>0.79869999999999997</v>
      </c>
      <c r="F347" s="175" t="s">
        <v>2548</v>
      </c>
      <c r="G347" s="103" t="s">
        <v>3170</v>
      </c>
      <c r="H347" s="91" t="s">
        <v>2548</v>
      </c>
    </row>
    <row r="348" spans="1:8">
      <c r="A348" t="s">
        <v>2160</v>
      </c>
      <c r="B348" t="s">
        <v>2605</v>
      </c>
      <c r="C348" s="3">
        <v>4384</v>
      </c>
      <c r="D348" t="s">
        <v>28</v>
      </c>
      <c r="E348" s="103">
        <v>0.36919999999999997</v>
      </c>
      <c r="F348" s="175" t="s">
        <v>2549</v>
      </c>
      <c r="G348" s="103" t="s">
        <v>3170</v>
      </c>
      <c r="H348" s="91" t="s">
        <v>2549</v>
      </c>
    </row>
    <row r="349" spans="1:8">
      <c r="A349" t="s">
        <v>2160</v>
      </c>
      <c r="B349" t="s">
        <v>2605</v>
      </c>
      <c r="C349" s="3">
        <v>3266</v>
      </c>
      <c r="D349" t="s">
        <v>26</v>
      </c>
      <c r="E349" s="103">
        <v>0.61539999999999995</v>
      </c>
      <c r="F349" s="175" t="s">
        <v>2548</v>
      </c>
      <c r="G349" s="103" t="s">
        <v>3170</v>
      </c>
      <c r="H349" s="91" t="s">
        <v>2548</v>
      </c>
    </row>
    <row r="350" spans="1:8">
      <c r="A350" t="s">
        <v>2160</v>
      </c>
      <c r="B350" t="s">
        <v>2605</v>
      </c>
      <c r="C350" s="3">
        <v>2501</v>
      </c>
      <c r="D350" t="s">
        <v>23</v>
      </c>
      <c r="E350" s="103">
        <v>0.54420000000000002</v>
      </c>
      <c r="F350" s="175" t="s">
        <v>2548</v>
      </c>
      <c r="G350" s="103" t="s">
        <v>3170</v>
      </c>
      <c r="H350" s="91" t="s">
        <v>2548</v>
      </c>
    </row>
    <row r="351" spans="1:8">
      <c r="A351" t="s">
        <v>2160</v>
      </c>
      <c r="B351" t="s">
        <v>2605</v>
      </c>
      <c r="C351" s="3">
        <v>2823</v>
      </c>
      <c r="D351" t="s">
        <v>24</v>
      </c>
      <c r="E351" s="103">
        <v>0.56179999999999997</v>
      </c>
      <c r="F351" s="175" t="s">
        <v>2548</v>
      </c>
      <c r="G351" s="103" t="s">
        <v>3170</v>
      </c>
      <c r="H351" s="91" t="s">
        <v>2548</v>
      </c>
    </row>
    <row r="352" spans="1:8">
      <c r="A352" t="s">
        <v>2160</v>
      </c>
      <c r="B352" t="s">
        <v>2605</v>
      </c>
      <c r="C352" s="3">
        <v>3616</v>
      </c>
      <c r="D352" t="s">
        <v>27</v>
      </c>
      <c r="E352" s="103">
        <v>0.38850000000000001</v>
      </c>
      <c r="F352" s="175" t="s">
        <v>2939</v>
      </c>
      <c r="G352" s="103" t="s">
        <v>3170</v>
      </c>
      <c r="H352" s="91" t="s">
        <v>2549</v>
      </c>
    </row>
    <row r="353" spans="1:8">
      <c r="A353" t="s">
        <v>2278</v>
      </c>
      <c r="B353" t="s">
        <v>2606</v>
      </c>
      <c r="C353" s="3">
        <v>2328</v>
      </c>
      <c r="D353" t="s">
        <v>1075</v>
      </c>
      <c r="E353" s="103">
        <v>0.33400000000000002</v>
      </c>
      <c r="F353" s="175" t="s">
        <v>2939</v>
      </c>
      <c r="G353" s="103" t="s">
        <v>2549</v>
      </c>
      <c r="H353" s="91" t="s">
        <v>2549</v>
      </c>
    </row>
    <row r="354" spans="1:8">
      <c r="A354" t="s">
        <v>2278</v>
      </c>
      <c r="B354" t="s">
        <v>2606</v>
      </c>
      <c r="C354" s="3">
        <v>2329</v>
      </c>
      <c r="D354" t="s">
        <v>1076</v>
      </c>
      <c r="E354" s="103">
        <v>0.36509999999999998</v>
      </c>
      <c r="F354" s="175" t="s">
        <v>2939</v>
      </c>
      <c r="G354" s="103" t="s">
        <v>3170</v>
      </c>
      <c r="H354" s="91" t="s">
        <v>2549</v>
      </c>
    </row>
    <row r="355" spans="1:8">
      <c r="A355" t="s">
        <v>2278</v>
      </c>
      <c r="B355" t="s">
        <v>2606</v>
      </c>
      <c r="C355" s="3">
        <v>1987</v>
      </c>
      <c r="D355" t="s">
        <v>1074</v>
      </c>
      <c r="E355" s="103">
        <v>0.62490000000000001</v>
      </c>
      <c r="F355" s="175" t="s">
        <v>2548</v>
      </c>
      <c r="G355" s="103" t="s">
        <v>3170</v>
      </c>
      <c r="H355" s="91" t="s">
        <v>2548</v>
      </c>
    </row>
    <row r="356" spans="1:8">
      <c r="A356" t="s">
        <v>2278</v>
      </c>
      <c r="B356" t="s">
        <v>2606</v>
      </c>
      <c r="C356" s="3">
        <v>2570</v>
      </c>
      <c r="D356" t="s">
        <v>1077</v>
      </c>
      <c r="E356" s="103">
        <v>0.38969999999999999</v>
      </c>
      <c r="F356" s="175" t="s">
        <v>2939</v>
      </c>
      <c r="G356" s="103" t="s">
        <v>3170</v>
      </c>
      <c r="H356" s="91" t="s">
        <v>2549</v>
      </c>
    </row>
    <row r="357" spans="1:8">
      <c r="A357" t="s">
        <v>2342</v>
      </c>
      <c r="B357" t="s">
        <v>2607</v>
      </c>
      <c r="C357" s="3">
        <v>1825</v>
      </c>
      <c r="D357" t="s">
        <v>1341</v>
      </c>
      <c r="E357" s="103">
        <v>0.64249999999999996</v>
      </c>
      <c r="F357" s="175" t="s">
        <v>2939</v>
      </c>
      <c r="G357" s="103" t="s">
        <v>3170</v>
      </c>
      <c r="H357" s="91" t="s">
        <v>2548</v>
      </c>
    </row>
    <row r="358" spans="1:8">
      <c r="A358" t="s">
        <v>2342</v>
      </c>
      <c r="B358" t="s">
        <v>2607</v>
      </c>
      <c r="C358" s="3">
        <v>3454</v>
      </c>
      <c r="D358" t="s">
        <v>1353</v>
      </c>
      <c r="E358" s="103">
        <v>0.43480000000000002</v>
      </c>
      <c r="F358" s="175" t="s">
        <v>2549</v>
      </c>
      <c r="G358" s="103" t="s">
        <v>3170</v>
      </c>
      <c r="H358" s="91" t="s">
        <v>2549</v>
      </c>
    </row>
    <row r="359" spans="1:8">
      <c r="A359" t="s">
        <v>2342</v>
      </c>
      <c r="B359" t="s">
        <v>2607</v>
      </c>
      <c r="C359" s="3">
        <v>3457</v>
      </c>
      <c r="D359" t="s">
        <v>1356</v>
      </c>
      <c r="E359" s="103">
        <v>0.4219</v>
      </c>
      <c r="F359" s="175" t="s">
        <v>2549</v>
      </c>
      <c r="G359" s="103" t="s">
        <v>3170</v>
      </c>
      <c r="H359" s="91" t="s">
        <v>2549</v>
      </c>
    </row>
    <row r="360" spans="1:8">
      <c r="A360" t="s">
        <v>2342</v>
      </c>
      <c r="B360" t="s">
        <v>2607</v>
      </c>
      <c r="C360" s="3">
        <v>5386</v>
      </c>
      <c r="D360" t="s">
        <v>3114</v>
      </c>
      <c r="E360" s="103">
        <v>0.33329999999999999</v>
      </c>
      <c r="F360" s="175" t="s">
        <v>2549</v>
      </c>
      <c r="G360" s="103" t="s">
        <v>3170</v>
      </c>
      <c r="H360" s="91" t="s">
        <v>2549</v>
      </c>
    </row>
    <row r="361" spans="1:8">
      <c r="A361" t="s">
        <v>2342</v>
      </c>
      <c r="B361" t="s">
        <v>2607</v>
      </c>
      <c r="C361" s="3">
        <v>2425</v>
      </c>
      <c r="D361" t="s">
        <v>1344</v>
      </c>
      <c r="E361" s="103">
        <v>0.76390000000000002</v>
      </c>
      <c r="F361" s="175" t="s">
        <v>2548</v>
      </c>
      <c r="G361" s="103" t="s">
        <v>3170</v>
      </c>
      <c r="H361" s="91" t="s">
        <v>2548</v>
      </c>
    </row>
    <row r="362" spans="1:8">
      <c r="A362" t="s">
        <v>2342</v>
      </c>
      <c r="B362" t="s">
        <v>2607</v>
      </c>
      <c r="C362" s="3">
        <v>5411</v>
      </c>
      <c r="D362" t="s">
        <v>1364</v>
      </c>
      <c r="E362" s="103">
        <v>0.79720000000000002</v>
      </c>
      <c r="F362" s="175" t="s">
        <v>2548</v>
      </c>
      <c r="G362" s="103" t="s">
        <v>3170</v>
      </c>
      <c r="H362" s="91" t="s">
        <v>2548</v>
      </c>
    </row>
    <row r="363" spans="1:8">
      <c r="A363" t="s">
        <v>2342</v>
      </c>
      <c r="B363" t="s">
        <v>2607</v>
      </c>
      <c r="C363" s="3">
        <v>2943</v>
      </c>
      <c r="D363" t="s">
        <v>1347</v>
      </c>
      <c r="E363" s="103">
        <v>0.73380000000000001</v>
      </c>
      <c r="F363" s="175" t="s">
        <v>2548</v>
      </c>
      <c r="G363" s="103" t="s">
        <v>3170</v>
      </c>
      <c r="H363" s="91" t="s">
        <v>2548</v>
      </c>
    </row>
    <row r="364" spans="1:8">
      <c r="A364" t="s">
        <v>2342</v>
      </c>
      <c r="B364" t="s">
        <v>2607</v>
      </c>
      <c r="C364" s="3">
        <v>3455</v>
      </c>
      <c r="D364" t="s">
        <v>1354</v>
      </c>
      <c r="E364" s="103">
        <v>0.7228</v>
      </c>
      <c r="F364" s="175" t="s">
        <v>2548</v>
      </c>
      <c r="G364" s="103" t="s">
        <v>3170</v>
      </c>
      <c r="H364" s="91" t="s">
        <v>2548</v>
      </c>
    </row>
    <row r="365" spans="1:8">
      <c r="A365" t="s">
        <v>2342</v>
      </c>
      <c r="B365" t="s">
        <v>2607</v>
      </c>
      <c r="C365" s="3">
        <v>4396</v>
      </c>
      <c r="D365" t="s">
        <v>1182</v>
      </c>
      <c r="E365" s="103">
        <v>0.55220000000000002</v>
      </c>
      <c r="F365" s="175" t="s">
        <v>2549</v>
      </c>
      <c r="G365" s="103" t="s">
        <v>3170</v>
      </c>
      <c r="H365" s="91" t="s">
        <v>2548</v>
      </c>
    </row>
    <row r="366" spans="1:8">
      <c r="A366" t="s">
        <v>2342</v>
      </c>
      <c r="B366" t="s">
        <v>2607</v>
      </c>
      <c r="C366" s="3">
        <v>5387</v>
      </c>
      <c r="D366" t="s">
        <v>1363</v>
      </c>
      <c r="E366" s="103">
        <v>0.82889999999999997</v>
      </c>
      <c r="F366" s="175" t="s">
        <v>2548</v>
      </c>
      <c r="G366" s="103" t="s">
        <v>3170</v>
      </c>
      <c r="H366" s="91" t="s">
        <v>2548</v>
      </c>
    </row>
    <row r="367" spans="1:8">
      <c r="A367" t="s">
        <v>2342</v>
      </c>
      <c r="B367" t="s">
        <v>2607</v>
      </c>
      <c r="C367" s="3">
        <v>5751</v>
      </c>
      <c r="D367" t="s">
        <v>3139</v>
      </c>
      <c r="E367" s="103">
        <v>0.69989999999999997</v>
      </c>
      <c r="F367" s="175" t="s">
        <v>2939</v>
      </c>
      <c r="G367" s="103" t="s">
        <v>3170</v>
      </c>
      <c r="H367" s="91" t="s">
        <v>2548</v>
      </c>
    </row>
    <row r="368" spans="1:8">
      <c r="A368" t="s">
        <v>2342</v>
      </c>
      <c r="B368" t="s">
        <v>2607</v>
      </c>
      <c r="C368" s="3">
        <v>5027</v>
      </c>
      <c r="D368" t="s">
        <v>1359</v>
      </c>
      <c r="E368" s="103">
        <v>0.60860000000000003</v>
      </c>
      <c r="F368" s="175" t="s">
        <v>2548</v>
      </c>
      <c r="G368" s="103" t="s">
        <v>3170</v>
      </c>
      <c r="H368" s="91" t="s">
        <v>2548</v>
      </c>
    </row>
    <row r="369" spans="1:8">
      <c r="A369" t="s">
        <v>2342</v>
      </c>
      <c r="B369" t="s">
        <v>2607</v>
      </c>
      <c r="C369" s="3">
        <v>3298</v>
      </c>
      <c r="D369" t="s">
        <v>1351</v>
      </c>
      <c r="E369" s="103">
        <v>0.62019999999999997</v>
      </c>
      <c r="F369" s="175" t="s">
        <v>2548</v>
      </c>
      <c r="G369" s="103" t="s">
        <v>3170</v>
      </c>
      <c r="H369" s="91" t="s">
        <v>2548</v>
      </c>
    </row>
    <row r="370" spans="1:8">
      <c r="A370" t="s">
        <v>2342</v>
      </c>
      <c r="B370" t="s">
        <v>2607</v>
      </c>
      <c r="C370" s="3">
        <v>3248</v>
      </c>
      <c r="D370" t="s">
        <v>1349</v>
      </c>
      <c r="E370" s="103">
        <v>0.71560000000000001</v>
      </c>
      <c r="F370" s="175" t="s">
        <v>2548</v>
      </c>
      <c r="G370" s="103" t="s">
        <v>3170</v>
      </c>
      <c r="H370" s="91" t="s">
        <v>2548</v>
      </c>
    </row>
    <row r="371" spans="1:8">
      <c r="A371" t="s">
        <v>2342</v>
      </c>
      <c r="B371" t="s">
        <v>2607</v>
      </c>
      <c r="C371" s="3">
        <v>3117</v>
      </c>
      <c r="D371" t="s">
        <v>1348</v>
      </c>
      <c r="E371" s="103">
        <v>0.44469999999999998</v>
      </c>
      <c r="F371" s="175" t="s">
        <v>2549</v>
      </c>
      <c r="G371" s="103" t="s">
        <v>3170</v>
      </c>
      <c r="H371" s="91" t="s">
        <v>2549</v>
      </c>
    </row>
    <row r="372" spans="1:8">
      <c r="A372" t="s">
        <v>2342</v>
      </c>
      <c r="B372" t="s">
        <v>2607</v>
      </c>
      <c r="C372" s="3">
        <v>3351</v>
      </c>
      <c r="D372" t="s">
        <v>1352</v>
      </c>
      <c r="E372" s="103">
        <v>0.64570000000000005</v>
      </c>
      <c r="F372" s="175" t="s">
        <v>2548</v>
      </c>
      <c r="G372" s="103" t="s">
        <v>3170</v>
      </c>
      <c r="H372" s="91" t="s">
        <v>2548</v>
      </c>
    </row>
    <row r="373" spans="1:8">
      <c r="A373" t="s">
        <v>2342</v>
      </c>
      <c r="B373" t="s">
        <v>2607</v>
      </c>
      <c r="C373" s="3">
        <v>3456</v>
      </c>
      <c r="D373" t="s">
        <v>1355</v>
      </c>
      <c r="E373" s="103">
        <v>0.51419999999999999</v>
      </c>
      <c r="F373" s="175" t="s">
        <v>2549</v>
      </c>
      <c r="G373" s="103" t="s">
        <v>3170</v>
      </c>
      <c r="H373" s="91" t="s">
        <v>2548</v>
      </c>
    </row>
    <row r="374" spans="1:8">
      <c r="A374" t="s">
        <v>2342</v>
      </c>
      <c r="B374" t="s">
        <v>2607</v>
      </c>
      <c r="C374" s="3">
        <v>2652</v>
      </c>
      <c r="D374" t="s">
        <v>1346</v>
      </c>
      <c r="E374" s="103">
        <v>0.79079999999999995</v>
      </c>
      <c r="F374" s="175" t="s">
        <v>2548</v>
      </c>
      <c r="G374" s="103" t="s">
        <v>3170</v>
      </c>
      <c r="H374" s="91" t="s">
        <v>2548</v>
      </c>
    </row>
    <row r="375" spans="1:8">
      <c r="A375" t="s">
        <v>2342</v>
      </c>
      <c r="B375" t="s">
        <v>2607</v>
      </c>
      <c r="C375" s="3">
        <v>3602</v>
      </c>
      <c r="D375" t="s">
        <v>1357</v>
      </c>
      <c r="E375" s="103">
        <v>0.80720000000000003</v>
      </c>
      <c r="F375" s="175" t="s">
        <v>2548</v>
      </c>
      <c r="G375" s="103" t="s">
        <v>3170</v>
      </c>
      <c r="H375" s="91" t="s">
        <v>2548</v>
      </c>
    </row>
    <row r="376" spans="1:8">
      <c r="A376" t="s">
        <v>2342</v>
      </c>
      <c r="B376" t="s">
        <v>2607</v>
      </c>
      <c r="C376" s="3">
        <v>5364</v>
      </c>
      <c r="D376" t="s">
        <v>1361</v>
      </c>
      <c r="E376" s="103">
        <v>0.35730000000000001</v>
      </c>
      <c r="F376" s="175" t="s">
        <v>2549</v>
      </c>
      <c r="G376" s="103" t="s">
        <v>3170</v>
      </c>
      <c r="H376" s="91" t="s">
        <v>2549</v>
      </c>
    </row>
    <row r="377" spans="1:8">
      <c r="A377" t="s">
        <v>2342</v>
      </c>
      <c r="B377" t="s">
        <v>2607</v>
      </c>
      <c r="C377" s="3">
        <v>3763</v>
      </c>
      <c r="D377" t="s">
        <v>1358</v>
      </c>
      <c r="E377" s="103">
        <v>0.54690000000000005</v>
      </c>
      <c r="F377" s="175" t="s">
        <v>2549</v>
      </c>
      <c r="G377" s="103" t="s">
        <v>3170</v>
      </c>
      <c r="H377" s="91" t="s">
        <v>2548</v>
      </c>
    </row>
    <row r="378" spans="1:8">
      <c r="A378" t="s">
        <v>2342</v>
      </c>
      <c r="B378" t="s">
        <v>2607</v>
      </c>
      <c r="C378" s="3">
        <v>2189</v>
      </c>
      <c r="D378" t="s">
        <v>1343</v>
      </c>
      <c r="E378" s="103">
        <v>0.80779999999999996</v>
      </c>
      <c r="F378" s="175" t="s">
        <v>2548</v>
      </c>
      <c r="G378" s="103" t="s">
        <v>3170</v>
      </c>
      <c r="H378" s="91" t="s">
        <v>2548</v>
      </c>
    </row>
    <row r="379" spans="1:8">
      <c r="A379" t="s">
        <v>2342</v>
      </c>
      <c r="B379" t="s">
        <v>2607</v>
      </c>
      <c r="C379" s="3">
        <v>5365</v>
      </c>
      <c r="D379" t="s">
        <v>1362</v>
      </c>
      <c r="E379" s="103">
        <v>0.4824</v>
      </c>
      <c r="F379" s="175" t="s">
        <v>2549</v>
      </c>
      <c r="G379" s="103" t="s">
        <v>3170</v>
      </c>
      <c r="H379" s="91" t="s">
        <v>2549</v>
      </c>
    </row>
    <row r="380" spans="1:8">
      <c r="A380" t="s">
        <v>2342</v>
      </c>
      <c r="B380" t="s">
        <v>2607</v>
      </c>
      <c r="C380" s="3">
        <v>1880</v>
      </c>
      <c r="D380" t="s">
        <v>2608</v>
      </c>
      <c r="E380" s="103">
        <v>0.6</v>
      </c>
      <c r="F380" s="175" t="s">
        <v>2939</v>
      </c>
      <c r="G380" s="103" t="s">
        <v>3170</v>
      </c>
      <c r="H380" s="91" t="s">
        <v>2548</v>
      </c>
    </row>
    <row r="381" spans="1:8">
      <c r="A381" s="137" t="s">
        <v>2342</v>
      </c>
      <c r="B381" t="s">
        <v>2607</v>
      </c>
      <c r="C381" s="3">
        <v>1882</v>
      </c>
      <c r="D381" t="s">
        <v>1342</v>
      </c>
      <c r="E381" s="103">
        <v>0.42499999999999999</v>
      </c>
      <c r="F381" s="175" t="s">
        <v>2939</v>
      </c>
      <c r="G381" s="103" t="s">
        <v>3170</v>
      </c>
      <c r="H381" s="91" t="s">
        <v>2549</v>
      </c>
    </row>
    <row r="382" spans="1:8">
      <c r="A382" t="s">
        <v>2342</v>
      </c>
      <c r="B382" t="s">
        <v>2607</v>
      </c>
      <c r="C382" s="3">
        <v>3500</v>
      </c>
      <c r="D382" t="s">
        <v>2960</v>
      </c>
      <c r="E382" s="103">
        <v>0.60209999999999997</v>
      </c>
      <c r="F382" s="175" t="s">
        <v>2548</v>
      </c>
      <c r="G382" s="103" t="s">
        <v>3170</v>
      </c>
      <c r="H382" s="91" t="s">
        <v>2548</v>
      </c>
    </row>
    <row r="383" spans="1:8">
      <c r="A383" t="s">
        <v>2342</v>
      </c>
      <c r="B383" t="s">
        <v>2607</v>
      </c>
      <c r="C383" s="3">
        <v>2651</v>
      </c>
      <c r="D383" t="s">
        <v>1345</v>
      </c>
      <c r="E383" s="103">
        <v>0.79259999999999997</v>
      </c>
      <c r="F383" s="175" t="s">
        <v>2548</v>
      </c>
      <c r="G383" s="103" t="s">
        <v>3170</v>
      </c>
      <c r="H383" s="91" t="s">
        <v>2548</v>
      </c>
    </row>
    <row r="384" spans="1:8">
      <c r="A384" t="s">
        <v>2342</v>
      </c>
      <c r="B384" t="s">
        <v>2607</v>
      </c>
      <c r="C384" s="3">
        <v>5297</v>
      </c>
      <c r="D384" t="s">
        <v>1360</v>
      </c>
      <c r="E384" s="103">
        <v>0.52780000000000005</v>
      </c>
      <c r="F384" s="175" t="s">
        <v>2939</v>
      </c>
      <c r="G384" s="103" t="s">
        <v>3170</v>
      </c>
      <c r="H384" s="91" t="s">
        <v>2548</v>
      </c>
    </row>
    <row r="385" spans="1:8">
      <c r="A385" t="s">
        <v>2342</v>
      </c>
      <c r="B385" t="s">
        <v>2607</v>
      </c>
      <c r="C385" s="3">
        <v>3249</v>
      </c>
      <c r="D385" t="s">
        <v>1350</v>
      </c>
      <c r="E385" s="103">
        <v>0.81259999999999999</v>
      </c>
      <c r="F385" s="175" t="s">
        <v>2548</v>
      </c>
      <c r="G385" s="103" t="s">
        <v>3170</v>
      </c>
      <c r="H385" s="91" t="s">
        <v>2548</v>
      </c>
    </row>
    <row r="386" spans="1:8">
      <c r="A386" t="s">
        <v>2435</v>
      </c>
      <c r="B386" t="s">
        <v>2609</v>
      </c>
      <c r="C386" s="3">
        <v>3366</v>
      </c>
      <c r="D386" t="s">
        <v>2044</v>
      </c>
      <c r="E386" s="103">
        <v>0.28820000000000001</v>
      </c>
      <c r="F386" s="175" t="s">
        <v>2939</v>
      </c>
      <c r="G386" s="103" t="s">
        <v>3170</v>
      </c>
      <c r="H386" s="91" t="s">
        <v>2549</v>
      </c>
    </row>
    <row r="387" spans="1:8">
      <c r="A387" t="s">
        <v>2435</v>
      </c>
      <c r="B387" t="s">
        <v>2609</v>
      </c>
      <c r="C387" s="3">
        <v>2894</v>
      </c>
      <c r="D387" t="s">
        <v>2043</v>
      </c>
      <c r="E387" s="103">
        <v>0.36030000000000001</v>
      </c>
      <c r="F387" s="175" t="s">
        <v>2939</v>
      </c>
      <c r="G387" s="103" t="s">
        <v>2549</v>
      </c>
      <c r="H387" s="91" t="s">
        <v>2549</v>
      </c>
    </row>
    <row r="388" spans="1:8">
      <c r="A388" t="s">
        <v>2418</v>
      </c>
      <c r="B388" t="s">
        <v>2610</v>
      </c>
      <c r="C388" s="3">
        <v>5362</v>
      </c>
      <c r="D388" t="s">
        <v>1956</v>
      </c>
      <c r="E388" s="103">
        <v>0.51419999999999999</v>
      </c>
      <c r="F388" s="175" t="s">
        <v>2548</v>
      </c>
      <c r="G388" s="103" t="s">
        <v>3170</v>
      </c>
      <c r="H388" s="91" t="s">
        <v>2548</v>
      </c>
    </row>
    <row r="389" spans="1:8">
      <c r="A389" t="s">
        <v>2418</v>
      </c>
      <c r="B389" t="s">
        <v>2610</v>
      </c>
      <c r="C389" s="3">
        <v>5575</v>
      </c>
      <c r="D389" t="s">
        <v>2931</v>
      </c>
      <c r="E389" s="103">
        <v>0.72650000000000003</v>
      </c>
      <c r="F389" s="175" t="s">
        <v>2939</v>
      </c>
      <c r="G389" s="103" t="s">
        <v>3170</v>
      </c>
      <c r="H389" s="91" t="s">
        <v>2548</v>
      </c>
    </row>
    <row r="390" spans="1:8">
      <c r="A390" t="s">
        <v>2418</v>
      </c>
      <c r="B390" t="s">
        <v>2610</v>
      </c>
      <c r="C390" s="3">
        <v>2114</v>
      </c>
      <c r="D390" t="s">
        <v>1954</v>
      </c>
      <c r="E390" s="103">
        <v>0.53369999999999995</v>
      </c>
      <c r="F390" s="175" t="s">
        <v>2548</v>
      </c>
      <c r="G390" s="103" t="s">
        <v>3170</v>
      </c>
      <c r="H390" s="91" t="s">
        <v>2548</v>
      </c>
    </row>
    <row r="391" spans="1:8">
      <c r="A391" t="s">
        <v>2418</v>
      </c>
      <c r="B391" t="s">
        <v>2610</v>
      </c>
      <c r="C391" s="3">
        <v>3541</v>
      </c>
      <c r="D391" t="s">
        <v>1955</v>
      </c>
      <c r="E391" s="103">
        <v>0.50749999999999995</v>
      </c>
      <c r="F391" s="175" t="s">
        <v>2548</v>
      </c>
      <c r="G391" s="103" t="s">
        <v>3170</v>
      </c>
      <c r="H391" s="91" t="s">
        <v>2548</v>
      </c>
    </row>
    <row r="392" spans="1:8">
      <c r="A392" t="s">
        <v>2439</v>
      </c>
      <c r="B392" t="s">
        <v>2611</v>
      </c>
      <c r="C392" s="3">
        <v>2588</v>
      </c>
      <c r="D392" t="s">
        <v>2055</v>
      </c>
      <c r="E392" s="103">
        <v>0.31480000000000002</v>
      </c>
      <c r="F392" s="175" t="s">
        <v>2939</v>
      </c>
      <c r="G392" s="103" t="s">
        <v>2549</v>
      </c>
      <c r="H392" s="91" t="s">
        <v>2549</v>
      </c>
    </row>
    <row r="393" spans="1:8">
      <c r="A393" t="s">
        <v>2403</v>
      </c>
      <c r="B393" t="s">
        <v>2612</v>
      </c>
      <c r="C393" s="3">
        <v>3508</v>
      </c>
      <c r="D393" t="s">
        <v>1856</v>
      </c>
      <c r="E393" s="103">
        <v>0.72519999999999996</v>
      </c>
      <c r="F393" s="175" t="s">
        <v>2548</v>
      </c>
      <c r="G393" s="103" t="s">
        <v>3170</v>
      </c>
      <c r="H393" s="91" t="s">
        <v>2548</v>
      </c>
    </row>
    <row r="394" spans="1:8">
      <c r="A394" t="s">
        <v>2420</v>
      </c>
      <c r="B394" t="s">
        <v>2613</v>
      </c>
      <c r="C394" s="3">
        <v>3613</v>
      </c>
      <c r="D394" t="s">
        <v>1554</v>
      </c>
      <c r="E394" s="103">
        <v>0.54920000000000002</v>
      </c>
      <c r="F394" s="175" t="s">
        <v>2548</v>
      </c>
      <c r="G394" s="103" t="s">
        <v>3170</v>
      </c>
      <c r="H394" s="91" t="s">
        <v>2548</v>
      </c>
    </row>
    <row r="395" spans="1:8">
      <c r="A395" t="s">
        <v>2420</v>
      </c>
      <c r="B395" t="s">
        <v>2613</v>
      </c>
      <c r="C395" s="3">
        <v>4049</v>
      </c>
      <c r="D395" t="s">
        <v>1098</v>
      </c>
      <c r="E395" s="103">
        <v>0.55820000000000003</v>
      </c>
      <c r="F395" s="175" t="s">
        <v>2548</v>
      </c>
      <c r="G395" s="103" t="s">
        <v>3170</v>
      </c>
      <c r="H395" s="91" t="s">
        <v>2548</v>
      </c>
    </row>
    <row r="396" spans="1:8">
      <c r="A396" t="s">
        <v>2420</v>
      </c>
      <c r="B396" t="s">
        <v>2613</v>
      </c>
      <c r="C396" s="3">
        <v>3012</v>
      </c>
      <c r="D396" t="s">
        <v>1960</v>
      </c>
      <c r="E396" s="103">
        <v>0.58450000000000002</v>
      </c>
      <c r="F396" s="175" t="s">
        <v>2548</v>
      </c>
      <c r="G396" s="103" t="s">
        <v>3170</v>
      </c>
      <c r="H396" s="91" t="s">
        <v>2548</v>
      </c>
    </row>
    <row r="397" spans="1:8">
      <c r="A397" t="s">
        <v>2399</v>
      </c>
      <c r="B397" t="s">
        <v>2614</v>
      </c>
      <c r="C397" s="3">
        <v>5604</v>
      </c>
      <c r="D397" t="s">
        <v>3140</v>
      </c>
      <c r="E397" s="103">
        <v>0</v>
      </c>
      <c r="F397" s="175" t="s">
        <v>2939</v>
      </c>
      <c r="G397" s="103" t="s">
        <v>3170</v>
      </c>
      <c r="H397" s="91" t="s">
        <v>2549</v>
      </c>
    </row>
    <row r="398" spans="1:8">
      <c r="A398" t="s">
        <v>2399</v>
      </c>
      <c r="B398" t="s">
        <v>2614</v>
      </c>
      <c r="C398" s="3">
        <v>3831</v>
      </c>
      <c r="D398" t="s">
        <v>1846</v>
      </c>
      <c r="E398" s="103">
        <v>0.63829999999999998</v>
      </c>
      <c r="F398" s="175" t="s">
        <v>2548</v>
      </c>
      <c r="G398" s="103" t="s">
        <v>3170</v>
      </c>
      <c r="H398" s="91" t="s">
        <v>2548</v>
      </c>
    </row>
    <row r="399" spans="1:8">
      <c r="A399" t="s">
        <v>2399</v>
      </c>
      <c r="B399" t="s">
        <v>2614</v>
      </c>
      <c r="C399" s="3">
        <v>3310</v>
      </c>
      <c r="D399" t="s">
        <v>1845</v>
      </c>
      <c r="E399" s="103">
        <v>0.53469999999999995</v>
      </c>
      <c r="F399" s="175" t="s">
        <v>2549</v>
      </c>
      <c r="G399" s="103" t="s">
        <v>3170</v>
      </c>
      <c r="H399" s="91" t="s">
        <v>2548</v>
      </c>
    </row>
    <row r="400" spans="1:8">
      <c r="A400" t="s">
        <v>2399</v>
      </c>
      <c r="B400" t="s">
        <v>2614</v>
      </c>
      <c r="C400" s="3">
        <v>4180</v>
      </c>
      <c r="D400" t="s">
        <v>1847</v>
      </c>
      <c r="E400" s="103">
        <v>0.68510000000000004</v>
      </c>
      <c r="F400" s="175" t="s">
        <v>2548</v>
      </c>
      <c r="G400" s="103" t="s">
        <v>3170</v>
      </c>
      <c r="H400" s="91" t="s">
        <v>2548</v>
      </c>
    </row>
    <row r="401" spans="1:8">
      <c r="A401" t="s">
        <v>2399</v>
      </c>
      <c r="B401" t="s">
        <v>2614</v>
      </c>
      <c r="C401" s="3">
        <v>2957</v>
      </c>
      <c r="D401" t="s">
        <v>1844</v>
      </c>
      <c r="E401" s="103">
        <v>0.63229999999999997</v>
      </c>
      <c r="F401" s="175" t="s">
        <v>2548</v>
      </c>
      <c r="G401" s="103" t="s">
        <v>3170</v>
      </c>
      <c r="H401" s="91" t="s">
        <v>2548</v>
      </c>
    </row>
    <row r="402" spans="1:8">
      <c r="A402" t="s">
        <v>2399</v>
      </c>
      <c r="B402" t="s">
        <v>2614</v>
      </c>
      <c r="C402" s="3">
        <v>1594</v>
      </c>
      <c r="D402" t="s">
        <v>1843</v>
      </c>
      <c r="E402" s="103">
        <v>0.72419999999999995</v>
      </c>
      <c r="F402" s="175" t="s">
        <v>2548</v>
      </c>
      <c r="G402" s="103" t="s">
        <v>3170</v>
      </c>
      <c r="H402" s="91" t="s">
        <v>2548</v>
      </c>
    </row>
    <row r="403" spans="1:8">
      <c r="A403" t="s">
        <v>2354</v>
      </c>
      <c r="B403" t="s">
        <v>2615</v>
      </c>
      <c r="C403" s="3">
        <v>2577</v>
      </c>
      <c r="D403" t="s">
        <v>1462</v>
      </c>
      <c r="E403" s="103">
        <v>0.53690000000000004</v>
      </c>
      <c r="F403" s="175" t="s">
        <v>2548</v>
      </c>
      <c r="G403" s="103" t="s">
        <v>3170</v>
      </c>
      <c r="H403" s="91" t="s">
        <v>2548</v>
      </c>
    </row>
    <row r="404" spans="1:8">
      <c r="A404" t="s">
        <v>2354</v>
      </c>
      <c r="B404" t="s">
        <v>2615</v>
      </c>
      <c r="C404" s="3">
        <v>2810</v>
      </c>
      <c r="D404" t="s">
        <v>1463</v>
      </c>
      <c r="E404" s="103">
        <v>0.65310000000000001</v>
      </c>
      <c r="F404" s="175" t="s">
        <v>2548</v>
      </c>
      <c r="G404" s="103" t="s">
        <v>3170</v>
      </c>
      <c r="H404" s="91" t="s">
        <v>2548</v>
      </c>
    </row>
    <row r="405" spans="1:8">
      <c r="A405" t="s">
        <v>2359</v>
      </c>
      <c r="B405" t="s">
        <v>2616</v>
      </c>
      <c r="C405" s="3">
        <v>2578</v>
      </c>
      <c r="D405" t="s">
        <v>1492</v>
      </c>
      <c r="E405" s="103">
        <v>0.28420000000000001</v>
      </c>
      <c r="F405" s="175" t="s">
        <v>2939</v>
      </c>
      <c r="G405" s="103" t="s">
        <v>3170</v>
      </c>
      <c r="H405" s="91" t="s">
        <v>2549</v>
      </c>
    </row>
    <row r="406" spans="1:8">
      <c r="A406" t="s">
        <v>2232</v>
      </c>
      <c r="B406" t="s">
        <v>2617</v>
      </c>
      <c r="C406" s="3">
        <v>3326</v>
      </c>
      <c r="D406" t="s">
        <v>492</v>
      </c>
      <c r="E406" s="103">
        <v>0.47049999999999997</v>
      </c>
      <c r="F406" s="175" t="s">
        <v>2939</v>
      </c>
      <c r="G406" s="103" t="s">
        <v>2548</v>
      </c>
      <c r="H406" s="91" t="s">
        <v>2548</v>
      </c>
    </row>
    <row r="407" spans="1:8">
      <c r="A407" t="s">
        <v>2217</v>
      </c>
      <c r="B407" t="s">
        <v>2618</v>
      </c>
      <c r="C407" s="3">
        <v>2968</v>
      </c>
      <c r="D407" t="s">
        <v>420</v>
      </c>
      <c r="E407" s="103">
        <v>0.39939999999999998</v>
      </c>
      <c r="F407" s="175" t="s">
        <v>2939</v>
      </c>
      <c r="G407" s="103" t="s">
        <v>3170</v>
      </c>
      <c r="H407" s="91" t="s">
        <v>2549</v>
      </c>
    </row>
    <row r="408" spans="1:8">
      <c r="A408" t="s">
        <v>2217</v>
      </c>
      <c r="B408" t="s">
        <v>2618</v>
      </c>
      <c r="C408" s="3">
        <v>2693</v>
      </c>
      <c r="D408" t="s">
        <v>419</v>
      </c>
      <c r="E408" s="103">
        <v>0.47899999999999998</v>
      </c>
      <c r="F408" s="175" t="s">
        <v>2549</v>
      </c>
      <c r="G408" s="103" t="s">
        <v>3170</v>
      </c>
      <c r="H408" s="91" t="s">
        <v>2549</v>
      </c>
    </row>
    <row r="409" spans="1:8">
      <c r="A409" t="s">
        <v>2238</v>
      </c>
      <c r="B409" t="s">
        <v>2619</v>
      </c>
      <c r="C409" s="3">
        <v>3664</v>
      </c>
      <c r="D409" t="s">
        <v>513</v>
      </c>
      <c r="E409" s="103">
        <v>0.45200000000000001</v>
      </c>
      <c r="F409" s="175" t="s">
        <v>2939</v>
      </c>
      <c r="G409" s="103" t="s">
        <v>2549</v>
      </c>
      <c r="H409" s="91" t="s">
        <v>2549</v>
      </c>
    </row>
    <row r="410" spans="1:8">
      <c r="A410" t="s">
        <v>2238</v>
      </c>
      <c r="B410" t="s">
        <v>2619</v>
      </c>
      <c r="C410" s="3">
        <v>2625</v>
      </c>
      <c r="D410" t="s">
        <v>512</v>
      </c>
      <c r="E410" s="103">
        <v>0.34620000000000001</v>
      </c>
      <c r="F410" s="175" t="s">
        <v>2939</v>
      </c>
      <c r="G410" s="103" t="s">
        <v>3170</v>
      </c>
      <c r="H410" s="91" t="s">
        <v>2549</v>
      </c>
    </row>
    <row r="411" spans="1:8">
      <c r="A411" t="s">
        <v>2238</v>
      </c>
      <c r="B411" t="s">
        <v>2619</v>
      </c>
      <c r="C411" s="3">
        <v>4004</v>
      </c>
      <c r="D411" t="s">
        <v>514</v>
      </c>
      <c r="E411" s="103">
        <v>0.40479999999999999</v>
      </c>
      <c r="F411" s="175" t="s">
        <v>2939</v>
      </c>
      <c r="G411" s="103" t="s">
        <v>3170</v>
      </c>
      <c r="H411" s="91" t="s">
        <v>2549</v>
      </c>
    </row>
    <row r="412" spans="1:8">
      <c r="A412" t="s">
        <v>2238</v>
      </c>
      <c r="B412" t="s">
        <v>2619</v>
      </c>
      <c r="C412" s="3">
        <v>5412</v>
      </c>
      <c r="D412" t="s">
        <v>515</v>
      </c>
      <c r="E412" s="103">
        <v>0.34050000000000002</v>
      </c>
      <c r="F412" s="175" t="s">
        <v>2939</v>
      </c>
      <c r="G412" s="103" t="s">
        <v>3170</v>
      </c>
      <c r="H412" s="91" t="s">
        <v>2549</v>
      </c>
    </row>
    <row r="413" spans="1:8">
      <c r="A413" t="s">
        <v>2176</v>
      </c>
      <c r="B413" t="s">
        <v>2620</v>
      </c>
      <c r="C413" s="3">
        <v>3473</v>
      </c>
      <c r="D413" t="s">
        <v>144</v>
      </c>
      <c r="E413" s="103">
        <v>0.54600000000000004</v>
      </c>
      <c r="F413" s="175" t="s">
        <v>2939</v>
      </c>
      <c r="G413" s="103" t="s">
        <v>2548</v>
      </c>
      <c r="H413" s="91" t="s">
        <v>2548</v>
      </c>
    </row>
    <row r="414" spans="1:8">
      <c r="A414" t="s">
        <v>2176</v>
      </c>
      <c r="B414" t="s">
        <v>2620</v>
      </c>
      <c r="C414" s="3">
        <v>5030</v>
      </c>
      <c r="D414" t="s">
        <v>145</v>
      </c>
      <c r="E414" s="103">
        <v>0.43440000000000001</v>
      </c>
      <c r="F414" s="175" t="s">
        <v>2939</v>
      </c>
      <c r="G414" s="103" t="s">
        <v>3170</v>
      </c>
      <c r="H414" s="91" t="s">
        <v>2549</v>
      </c>
    </row>
    <row r="415" spans="1:8">
      <c r="A415" t="s">
        <v>2305</v>
      </c>
      <c r="B415" t="s">
        <v>2621</v>
      </c>
      <c r="C415" s="3">
        <v>2862</v>
      </c>
      <c r="D415" t="s">
        <v>1163</v>
      </c>
      <c r="E415" s="103">
        <v>0.56240000000000001</v>
      </c>
      <c r="F415" s="175" t="s">
        <v>2548</v>
      </c>
      <c r="G415" s="103" t="s">
        <v>3170</v>
      </c>
      <c r="H415" s="91" t="s">
        <v>2548</v>
      </c>
    </row>
    <row r="416" spans="1:8">
      <c r="A416" t="s">
        <v>2305</v>
      </c>
      <c r="B416" t="s">
        <v>2621</v>
      </c>
      <c r="C416" s="3">
        <v>2863</v>
      </c>
      <c r="D416" t="s">
        <v>1164</v>
      </c>
      <c r="E416" s="103">
        <v>0.48559999999999998</v>
      </c>
      <c r="F416" s="175" t="s">
        <v>2939</v>
      </c>
      <c r="G416" s="103" t="s">
        <v>3170</v>
      </c>
      <c r="H416" s="91" t="s">
        <v>2549</v>
      </c>
    </row>
    <row r="417" spans="1:8">
      <c r="A417" t="s">
        <v>2205</v>
      </c>
      <c r="B417" t="s">
        <v>2622</v>
      </c>
      <c r="C417" s="3">
        <v>2006</v>
      </c>
      <c r="D417" t="s">
        <v>354</v>
      </c>
      <c r="E417" s="103">
        <v>0.57569999999999999</v>
      </c>
      <c r="F417" s="175" t="s">
        <v>2548</v>
      </c>
      <c r="G417" s="103" t="s">
        <v>3170</v>
      </c>
      <c r="H417" s="91" t="s">
        <v>2548</v>
      </c>
    </row>
    <row r="418" spans="1:8">
      <c r="A418" t="s">
        <v>2205</v>
      </c>
      <c r="B418" t="s">
        <v>2622</v>
      </c>
      <c r="C418" s="3">
        <v>5530</v>
      </c>
      <c r="D418" t="s">
        <v>2623</v>
      </c>
      <c r="E418" s="103">
        <v>0.30719999999999997</v>
      </c>
      <c r="F418" s="175" t="s">
        <v>2939</v>
      </c>
      <c r="G418" s="103" t="s">
        <v>3170</v>
      </c>
      <c r="H418" s="91" t="s">
        <v>2549</v>
      </c>
    </row>
    <row r="419" spans="1:8">
      <c r="A419" t="s">
        <v>2332</v>
      </c>
      <c r="B419" t="s">
        <v>2624</v>
      </c>
      <c r="C419" s="3">
        <v>2770</v>
      </c>
      <c r="D419" t="s">
        <v>1257</v>
      </c>
      <c r="E419" s="103">
        <v>0.70069999999999999</v>
      </c>
      <c r="F419" s="175" t="s">
        <v>2548</v>
      </c>
      <c r="G419" s="103" t="s">
        <v>3170</v>
      </c>
      <c r="H419" s="91" t="s">
        <v>2548</v>
      </c>
    </row>
    <row r="420" spans="1:8">
      <c r="A420" t="s">
        <v>2332</v>
      </c>
      <c r="B420" t="s">
        <v>2624</v>
      </c>
      <c r="C420" s="3">
        <v>2423</v>
      </c>
      <c r="D420" t="s">
        <v>1256</v>
      </c>
      <c r="E420" s="103">
        <v>0.76300000000000001</v>
      </c>
      <c r="F420" s="175" t="s">
        <v>2548</v>
      </c>
      <c r="G420" s="103" t="s">
        <v>3170</v>
      </c>
      <c r="H420" s="91" t="s">
        <v>2548</v>
      </c>
    </row>
    <row r="421" spans="1:8">
      <c r="A421" t="s">
        <v>2332</v>
      </c>
      <c r="B421" t="s">
        <v>2624</v>
      </c>
      <c r="C421" s="3">
        <v>5538</v>
      </c>
      <c r="D421" t="s">
        <v>2895</v>
      </c>
      <c r="E421" s="103">
        <v>0.55110000000000003</v>
      </c>
      <c r="F421" s="175" t="s">
        <v>2939</v>
      </c>
      <c r="G421" s="103" t="s">
        <v>3170</v>
      </c>
      <c r="H421" s="91" t="s">
        <v>2548</v>
      </c>
    </row>
    <row r="422" spans="1:8">
      <c r="A422" t="s">
        <v>2273</v>
      </c>
      <c r="B422" t="s">
        <v>2625</v>
      </c>
      <c r="C422" s="3">
        <v>2077</v>
      </c>
      <c r="D422" t="s">
        <v>1059</v>
      </c>
      <c r="E422" s="103">
        <v>0</v>
      </c>
      <c r="F422" s="175" t="s">
        <v>2939</v>
      </c>
      <c r="G422" s="103" t="s">
        <v>3170</v>
      </c>
      <c r="H422" s="91" t="s">
        <v>2549</v>
      </c>
    </row>
    <row r="423" spans="1:8">
      <c r="A423" t="s">
        <v>2376</v>
      </c>
      <c r="B423" t="s">
        <v>2626</v>
      </c>
      <c r="C423" s="3">
        <v>3609</v>
      </c>
      <c r="D423" t="s">
        <v>1667</v>
      </c>
      <c r="E423" s="103">
        <v>0.55020000000000002</v>
      </c>
      <c r="F423" s="175" t="s">
        <v>2548</v>
      </c>
      <c r="G423" s="103" t="s">
        <v>3170</v>
      </c>
      <c r="H423" s="91" t="s">
        <v>2548</v>
      </c>
    </row>
    <row r="424" spans="1:8">
      <c r="A424" t="s">
        <v>2376</v>
      </c>
      <c r="B424" t="s">
        <v>2626</v>
      </c>
      <c r="C424" s="3">
        <v>3188</v>
      </c>
      <c r="D424" t="s">
        <v>2961</v>
      </c>
      <c r="E424" s="103">
        <v>0.4521</v>
      </c>
      <c r="F424" s="175" t="s">
        <v>2549</v>
      </c>
      <c r="G424" s="103" t="s">
        <v>3170</v>
      </c>
      <c r="H424" s="91" t="s">
        <v>2549</v>
      </c>
    </row>
    <row r="425" spans="1:8">
      <c r="A425" t="s">
        <v>2309</v>
      </c>
      <c r="B425" t="s">
        <v>2627</v>
      </c>
      <c r="C425" s="3">
        <v>2668</v>
      </c>
      <c r="D425" t="s">
        <v>1175</v>
      </c>
      <c r="E425" s="103">
        <v>0.52739999999999998</v>
      </c>
      <c r="F425" s="175" t="s">
        <v>2939</v>
      </c>
      <c r="G425" s="103" t="s">
        <v>2548</v>
      </c>
      <c r="H425" s="91" t="s">
        <v>2548</v>
      </c>
    </row>
    <row r="426" spans="1:8">
      <c r="A426" t="s">
        <v>2309</v>
      </c>
      <c r="B426" t="s">
        <v>2627</v>
      </c>
      <c r="C426" s="3">
        <v>3173</v>
      </c>
      <c r="D426" t="s">
        <v>1176</v>
      </c>
      <c r="E426" s="103">
        <v>0.50829999999999997</v>
      </c>
      <c r="F426" s="175" t="s">
        <v>2939</v>
      </c>
      <c r="G426" s="103" t="s">
        <v>3170</v>
      </c>
      <c r="H426" s="91" t="s">
        <v>2548</v>
      </c>
    </row>
    <row r="427" spans="1:8">
      <c r="A427" t="s">
        <v>2309</v>
      </c>
      <c r="B427" t="s">
        <v>2627</v>
      </c>
      <c r="C427" s="3">
        <v>5728</v>
      </c>
      <c r="D427" t="s">
        <v>3181</v>
      </c>
      <c r="E427" s="103">
        <v>0.63890000000000002</v>
      </c>
      <c r="F427" s="175" t="s">
        <v>2939</v>
      </c>
      <c r="G427" s="103" t="s">
        <v>3170</v>
      </c>
      <c r="H427" s="91" t="s">
        <v>2548</v>
      </c>
    </row>
    <row r="428" spans="1:8">
      <c r="A428" t="s">
        <v>2309</v>
      </c>
      <c r="B428" t="s">
        <v>2627</v>
      </c>
      <c r="C428" s="3">
        <v>5643</v>
      </c>
      <c r="D428" t="s">
        <v>3065</v>
      </c>
      <c r="E428" s="103">
        <v>0.36670000000000003</v>
      </c>
      <c r="F428" s="175" t="s">
        <v>2939</v>
      </c>
      <c r="G428" s="103" t="s">
        <v>3170</v>
      </c>
      <c r="H428" s="91" t="s">
        <v>2549</v>
      </c>
    </row>
    <row r="429" spans="1:8">
      <c r="A429" t="s">
        <v>2190</v>
      </c>
      <c r="B429" t="s">
        <v>2628</v>
      </c>
      <c r="C429" s="3">
        <v>2830</v>
      </c>
      <c r="D429" t="s">
        <v>285</v>
      </c>
      <c r="E429" s="103">
        <v>0.52200000000000002</v>
      </c>
      <c r="F429" s="175" t="s">
        <v>2548</v>
      </c>
      <c r="G429" s="103" t="s">
        <v>3170</v>
      </c>
      <c r="H429" s="91" t="s">
        <v>2548</v>
      </c>
    </row>
    <row r="430" spans="1:8">
      <c r="A430" t="s">
        <v>2190</v>
      </c>
      <c r="B430" t="s">
        <v>2628</v>
      </c>
      <c r="C430" s="3">
        <v>2302</v>
      </c>
      <c r="D430" t="s">
        <v>284</v>
      </c>
      <c r="E430" s="103">
        <v>0.45279999999999998</v>
      </c>
      <c r="F430" s="175" t="s">
        <v>2548</v>
      </c>
      <c r="G430" s="103" t="s">
        <v>3170</v>
      </c>
      <c r="H430" s="91" t="s">
        <v>2548</v>
      </c>
    </row>
    <row r="431" spans="1:8">
      <c r="A431" t="s">
        <v>2190</v>
      </c>
      <c r="B431" t="s">
        <v>2628</v>
      </c>
      <c r="C431" s="3">
        <v>4011</v>
      </c>
      <c r="D431" t="s">
        <v>286</v>
      </c>
      <c r="E431" s="103">
        <v>0.52880000000000005</v>
      </c>
      <c r="F431" s="175" t="s">
        <v>2548</v>
      </c>
      <c r="G431" s="103" t="s">
        <v>3170</v>
      </c>
      <c r="H431" s="91" t="s">
        <v>2548</v>
      </c>
    </row>
    <row r="432" spans="1:8">
      <c r="A432" t="s">
        <v>2190</v>
      </c>
      <c r="B432" t="s">
        <v>2628</v>
      </c>
      <c r="C432" s="3">
        <v>5617</v>
      </c>
      <c r="D432" t="s">
        <v>2962</v>
      </c>
      <c r="E432" s="103">
        <v>0.82050000000000001</v>
      </c>
      <c r="F432" s="175" t="s">
        <v>2939</v>
      </c>
      <c r="G432" s="103" t="s">
        <v>3170</v>
      </c>
      <c r="H432" s="91" t="s">
        <v>2548</v>
      </c>
    </row>
    <row r="433" spans="1:8">
      <c r="A433" t="s">
        <v>2391</v>
      </c>
      <c r="B433" t="s">
        <v>2629</v>
      </c>
      <c r="C433" s="3">
        <v>2173</v>
      </c>
      <c r="D433" t="s">
        <v>1817</v>
      </c>
      <c r="E433" s="103">
        <v>0.51370000000000005</v>
      </c>
      <c r="F433" s="175" t="s">
        <v>2548</v>
      </c>
      <c r="G433" s="103" t="s">
        <v>2548</v>
      </c>
      <c r="H433" s="91" t="s">
        <v>2548</v>
      </c>
    </row>
    <row r="434" spans="1:8">
      <c r="A434" t="s">
        <v>2391</v>
      </c>
      <c r="B434" t="s">
        <v>2629</v>
      </c>
      <c r="C434" s="3">
        <v>5734</v>
      </c>
      <c r="D434" t="s">
        <v>3141</v>
      </c>
      <c r="E434" s="103">
        <v>0.6129</v>
      </c>
      <c r="F434" s="175" t="s">
        <v>2548</v>
      </c>
      <c r="G434" s="103" t="s">
        <v>3170</v>
      </c>
      <c r="H434" s="91" t="s">
        <v>2548</v>
      </c>
    </row>
    <row r="435" spans="1:8">
      <c r="A435" t="s">
        <v>2391</v>
      </c>
      <c r="B435" t="s">
        <v>2629</v>
      </c>
      <c r="C435" s="3">
        <v>5270</v>
      </c>
      <c r="D435" t="s">
        <v>3142</v>
      </c>
      <c r="E435" s="103">
        <v>0</v>
      </c>
      <c r="F435" s="175" t="s">
        <v>2549</v>
      </c>
      <c r="G435" s="103" t="s">
        <v>3170</v>
      </c>
      <c r="H435" s="91" t="s">
        <v>2549</v>
      </c>
    </row>
    <row r="436" spans="1:8">
      <c r="A436" t="s">
        <v>2391</v>
      </c>
      <c r="B436" t="s">
        <v>2629</v>
      </c>
      <c r="C436" s="3">
        <v>2430</v>
      </c>
      <c r="D436" t="s">
        <v>1818</v>
      </c>
      <c r="E436" s="103">
        <v>0.55420000000000003</v>
      </c>
      <c r="F436" s="175" t="s">
        <v>2548</v>
      </c>
      <c r="G436" s="103" t="s">
        <v>3170</v>
      </c>
      <c r="H436" s="91" t="s">
        <v>2548</v>
      </c>
    </row>
    <row r="437" spans="1:8">
      <c r="A437" t="s">
        <v>2391</v>
      </c>
      <c r="B437" t="s">
        <v>2629</v>
      </c>
      <c r="C437" s="3">
        <v>4123</v>
      </c>
      <c r="D437" t="s">
        <v>1820</v>
      </c>
      <c r="E437" s="103">
        <v>0.48320000000000002</v>
      </c>
      <c r="F437" s="175" t="s">
        <v>2939</v>
      </c>
      <c r="G437" s="103" t="s">
        <v>3170</v>
      </c>
      <c r="H437" s="91" t="s">
        <v>2549</v>
      </c>
    </row>
    <row r="438" spans="1:8">
      <c r="A438" t="s">
        <v>2391</v>
      </c>
      <c r="B438" t="s">
        <v>2629</v>
      </c>
      <c r="C438" s="3">
        <v>1852</v>
      </c>
      <c r="D438" t="s">
        <v>1816</v>
      </c>
      <c r="E438" s="103">
        <v>0.46050000000000002</v>
      </c>
      <c r="F438" s="175" t="s">
        <v>2939</v>
      </c>
      <c r="G438" s="103" t="s">
        <v>3170</v>
      </c>
      <c r="H438" s="91" t="s">
        <v>2549</v>
      </c>
    </row>
    <row r="439" spans="1:8">
      <c r="A439" t="s">
        <v>2391</v>
      </c>
      <c r="B439" t="s">
        <v>2629</v>
      </c>
      <c r="C439" s="3">
        <v>3261</v>
      </c>
      <c r="D439" t="s">
        <v>1819</v>
      </c>
      <c r="E439" s="103">
        <v>0.52510000000000001</v>
      </c>
      <c r="F439" s="175" t="s">
        <v>2548</v>
      </c>
      <c r="G439" s="103" t="s">
        <v>3170</v>
      </c>
      <c r="H439" s="91" t="s">
        <v>2548</v>
      </c>
    </row>
    <row r="440" spans="1:8">
      <c r="A440" t="s">
        <v>2340</v>
      </c>
      <c r="B440" t="s">
        <v>2630</v>
      </c>
      <c r="C440" s="3">
        <v>4548</v>
      </c>
      <c r="D440" t="s">
        <v>1335</v>
      </c>
      <c r="E440" s="103">
        <v>0.1883</v>
      </c>
      <c r="F440" s="175" t="s">
        <v>2939</v>
      </c>
      <c r="G440" s="103" t="s">
        <v>3170</v>
      </c>
      <c r="H440" s="91" t="s">
        <v>2549</v>
      </c>
    </row>
    <row r="441" spans="1:8">
      <c r="A441" t="s">
        <v>2340</v>
      </c>
      <c r="B441" t="s">
        <v>2630</v>
      </c>
      <c r="C441" s="3">
        <v>3683</v>
      </c>
      <c r="D441" t="s">
        <v>1333</v>
      </c>
      <c r="E441" s="103">
        <v>0.20699999999999999</v>
      </c>
      <c r="F441" s="175" t="s">
        <v>2939</v>
      </c>
      <c r="G441" s="103" t="s">
        <v>3170</v>
      </c>
      <c r="H441" s="91" t="s">
        <v>2549</v>
      </c>
    </row>
    <row r="442" spans="1:8">
      <c r="A442" t="s">
        <v>2340</v>
      </c>
      <c r="B442" t="s">
        <v>2630</v>
      </c>
      <c r="C442" s="3">
        <v>4416</v>
      </c>
      <c r="D442" t="s">
        <v>1334</v>
      </c>
      <c r="E442" s="103">
        <v>0.214</v>
      </c>
      <c r="F442" s="175" t="s">
        <v>2939</v>
      </c>
      <c r="G442" s="103" t="s">
        <v>3170</v>
      </c>
      <c r="H442" s="91" t="s">
        <v>2549</v>
      </c>
    </row>
    <row r="443" spans="1:8">
      <c r="A443" t="s">
        <v>2416</v>
      </c>
      <c r="B443" t="s">
        <v>2631</v>
      </c>
      <c r="C443" s="3">
        <v>2278</v>
      </c>
      <c r="D443" t="s">
        <v>1944</v>
      </c>
      <c r="E443" s="103">
        <v>0.52639999999999998</v>
      </c>
      <c r="F443" s="175" t="s">
        <v>2548</v>
      </c>
      <c r="G443" s="103" t="s">
        <v>2548</v>
      </c>
      <c r="H443" s="91" t="s">
        <v>2548</v>
      </c>
    </row>
    <row r="444" spans="1:8">
      <c r="A444" t="s">
        <v>2388</v>
      </c>
      <c r="B444" t="s">
        <v>2632</v>
      </c>
      <c r="C444" s="3">
        <v>1712</v>
      </c>
      <c r="D444" t="s">
        <v>1794</v>
      </c>
      <c r="E444" s="103">
        <v>0.32369999999999999</v>
      </c>
      <c r="F444" s="175" t="s">
        <v>2549</v>
      </c>
      <c r="G444" s="103" t="s">
        <v>3170</v>
      </c>
      <c r="H444" s="91" t="s">
        <v>2549</v>
      </c>
    </row>
    <row r="445" spans="1:8">
      <c r="A445" t="s">
        <v>2388</v>
      </c>
      <c r="B445" t="s">
        <v>2632</v>
      </c>
      <c r="C445" s="3">
        <v>4097</v>
      </c>
      <c r="D445" t="s">
        <v>2963</v>
      </c>
      <c r="E445" s="103">
        <v>0.6079</v>
      </c>
      <c r="F445" s="175" t="s">
        <v>2548</v>
      </c>
      <c r="G445" s="103" t="s">
        <v>3170</v>
      </c>
      <c r="H445" s="91" t="s">
        <v>2548</v>
      </c>
    </row>
    <row r="446" spans="1:8">
      <c r="A446" t="s">
        <v>2388</v>
      </c>
      <c r="B446" t="s">
        <v>2632</v>
      </c>
      <c r="C446" s="3">
        <v>3360</v>
      </c>
      <c r="D446" t="s">
        <v>1798</v>
      </c>
      <c r="E446" s="103">
        <v>0.58340000000000003</v>
      </c>
      <c r="F446" s="175" t="s">
        <v>2549</v>
      </c>
      <c r="G446" s="103" t="s">
        <v>3170</v>
      </c>
      <c r="H446" s="91" t="s">
        <v>2548</v>
      </c>
    </row>
    <row r="447" spans="1:8">
      <c r="A447" t="s">
        <v>2388</v>
      </c>
      <c r="B447" t="s">
        <v>2632</v>
      </c>
      <c r="C447" s="3">
        <v>5346</v>
      </c>
      <c r="D447" t="s">
        <v>1799</v>
      </c>
      <c r="E447" s="103">
        <v>0.68079999999999996</v>
      </c>
      <c r="F447" s="175" t="s">
        <v>2548</v>
      </c>
      <c r="G447" s="103" t="s">
        <v>3170</v>
      </c>
      <c r="H447" s="91" t="s">
        <v>2548</v>
      </c>
    </row>
    <row r="448" spans="1:8">
      <c r="A448" t="s">
        <v>2388</v>
      </c>
      <c r="B448" t="s">
        <v>2632</v>
      </c>
      <c r="C448" s="3">
        <v>5432</v>
      </c>
      <c r="D448" t="s">
        <v>1800</v>
      </c>
      <c r="E448" s="103">
        <v>0.54549999999999998</v>
      </c>
      <c r="F448" s="175" t="s">
        <v>2939</v>
      </c>
      <c r="G448" s="103" t="s">
        <v>3170</v>
      </c>
      <c r="H448" s="91" t="s">
        <v>2548</v>
      </c>
    </row>
    <row r="449" spans="1:8">
      <c r="A449" t="s">
        <v>2388</v>
      </c>
      <c r="B449" t="s">
        <v>2632</v>
      </c>
      <c r="C449" s="3">
        <v>5433</v>
      </c>
      <c r="D449" t="s">
        <v>1801</v>
      </c>
      <c r="E449" s="103">
        <v>0.48480000000000001</v>
      </c>
      <c r="F449" s="175" t="s">
        <v>2549</v>
      </c>
      <c r="G449" s="103" t="s">
        <v>3170</v>
      </c>
      <c r="H449" s="91" t="s">
        <v>2549</v>
      </c>
    </row>
    <row r="450" spans="1:8">
      <c r="A450" t="s">
        <v>2388</v>
      </c>
      <c r="B450" t="s">
        <v>2632</v>
      </c>
      <c r="C450" s="3">
        <v>2955</v>
      </c>
      <c r="D450" t="s">
        <v>1796</v>
      </c>
      <c r="E450" s="103">
        <v>0.62150000000000005</v>
      </c>
      <c r="F450" s="175" t="s">
        <v>2548</v>
      </c>
      <c r="G450" s="103" t="s">
        <v>3170</v>
      </c>
      <c r="H450" s="91" t="s">
        <v>2548</v>
      </c>
    </row>
    <row r="451" spans="1:8">
      <c r="A451" t="s">
        <v>2388</v>
      </c>
      <c r="B451" t="s">
        <v>2632</v>
      </c>
      <c r="C451" s="3">
        <v>2653</v>
      </c>
      <c r="D451" t="s">
        <v>1795</v>
      </c>
      <c r="E451" s="103">
        <v>0.81020000000000003</v>
      </c>
      <c r="F451" s="175" t="s">
        <v>2548</v>
      </c>
      <c r="G451" s="103" t="s">
        <v>3170</v>
      </c>
      <c r="H451" s="91" t="s">
        <v>2548</v>
      </c>
    </row>
    <row r="452" spans="1:8">
      <c r="A452" t="s">
        <v>2388</v>
      </c>
      <c r="B452" t="s">
        <v>2632</v>
      </c>
      <c r="C452" s="3">
        <v>3128</v>
      </c>
      <c r="D452" t="s">
        <v>1797</v>
      </c>
      <c r="E452" s="103">
        <v>0.60250000000000004</v>
      </c>
      <c r="F452" s="175" t="s">
        <v>2548</v>
      </c>
      <c r="G452" s="103" t="s">
        <v>3170</v>
      </c>
      <c r="H452" s="91" t="s">
        <v>2548</v>
      </c>
    </row>
    <row r="453" spans="1:8">
      <c r="A453" t="s">
        <v>2447</v>
      </c>
      <c r="B453" t="s">
        <v>2633</v>
      </c>
      <c r="C453" s="3">
        <v>4055</v>
      </c>
      <c r="D453" t="s">
        <v>2094</v>
      </c>
      <c r="E453" s="103">
        <v>0.63759999999999994</v>
      </c>
      <c r="F453" s="175" t="s">
        <v>2548</v>
      </c>
      <c r="G453" s="103" t="s">
        <v>3170</v>
      </c>
      <c r="H453" s="91" t="s">
        <v>2548</v>
      </c>
    </row>
    <row r="454" spans="1:8">
      <c r="A454" t="s">
        <v>2447</v>
      </c>
      <c r="B454" t="s">
        <v>2633</v>
      </c>
      <c r="C454" s="3">
        <v>4487</v>
      </c>
      <c r="D454" t="s">
        <v>2095</v>
      </c>
      <c r="E454" s="103">
        <v>0.62160000000000004</v>
      </c>
      <c r="F454" s="175" t="s">
        <v>2548</v>
      </c>
      <c r="G454" s="103" t="s">
        <v>3170</v>
      </c>
      <c r="H454" s="91" t="s">
        <v>2548</v>
      </c>
    </row>
    <row r="455" spans="1:8">
      <c r="A455" t="s">
        <v>2447</v>
      </c>
      <c r="B455" t="s">
        <v>2633</v>
      </c>
      <c r="C455" s="3">
        <v>2344</v>
      </c>
      <c r="D455" t="s">
        <v>1798</v>
      </c>
      <c r="E455" s="103">
        <v>0.60129999999999995</v>
      </c>
      <c r="F455" s="175" t="s">
        <v>2548</v>
      </c>
      <c r="G455" s="103" t="s">
        <v>3170</v>
      </c>
      <c r="H455" s="91" t="s">
        <v>2548</v>
      </c>
    </row>
    <row r="456" spans="1:8">
      <c r="A456" t="s">
        <v>2447</v>
      </c>
      <c r="B456" t="s">
        <v>2633</v>
      </c>
      <c r="C456" s="3">
        <v>2530</v>
      </c>
      <c r="D456" t="s">
        <v>2092</v>
      </c>
      <c r="E456" s="103">
        <v>0.60360000000000003</v>
      </c>
      <c r="F456" s="175" t="s">
        <v>2548</v>
      </c>
      <c r="G456" s="103" t="s">
        <v>3170</v>
      </c>
      <c r="H456" s="91" t="s">
        <v>2548</v>
      </c>
    </row>
    <row r="457" spans="1:8">
      <c r="A457" t="s">
        <v>2447</v>
      </c>
      <c r="B457" t="s">
        <v>2633</v>
      </c>
      <c r="C457" s="3">
        <v>2821</v>
      </c>
      <c r="D457" t="s">
        <v>2093</v>
      </c>
      <c r="E457" s="103">
        <v>0.62809999999999999</v>
      </c>
      <c r="F457" s="175" t="s">
        <v>2548</v>
      </c>
      <c r="G457" s="103" t="s">
        <v>3170</v>
      </c>
      <c r="H457" s="91" t="s">
        <v>2548</v>
      </c>
    </row>
    <row r="458" spans="1:8">
      <c r="A458" t="s">
        <v>2201</v>
      </c>
      <c r="B458" t="s">
        <v>2634</v>
      </c>
      <c r="C458" s="3">
        <v>3659</v>
      </c>
      <c r="D458" t="s">
        <v>345</v>
      </c>
      <c r="E458" s="103">
        <v>0.54669999999999996</v>
      </c>
      <c r="F458" s="175" t="s">
        <v>2549</v>
      </c>
      <c r="G458" s="103" t="s">
        <v>3170</v>
      </c>
      <c r="H458" s="91" t="s">
        <v>2548</v>
      </c>
    </row>
    <row r="459" spans="1:8">
      <c r="A459" t="s">
        <v>2201</v>
      </c>
      <c r="B459" t="s">
        <v>2634</v>
      </c>
      <c r="C459" s="3">
        <v>5700</v>
      </c>
      <c r="D459" t="s">
        <v>3066</v>
      </c>
      <c r="E459" s="103">
        <v>0.63270000000000004</v>
      </c>
      <c r="F459" s="175" t="s">
        <v>2548</v>
      </c>
      <c r="G459" s="103" t="s">
        <v>3170</v>
      </c>
      <c r="H459" s="91" t="s">
        <v>2548</v>
      </c>
    </row>
    <row r="460" spans="1:8">
      <c r="A460" t="s">
        <v>2201</v>
      </c>
      <c r="B460" t="s">
        <v>2634</v>
      </c>
      <c r="C460" s="3">
        <v>5668</v>
      </c>
      <c r="D460" t="s">
        <v>3067</v>
      </c>
      <c r="E460" s="103">
        <v>0.56459999999999999</v>
      </c>
      <c r="F460" s="175" t="s">
        <v>2939</v>
      </c>
      <c r="G460" s="103" t="s">
        <v>3170</v>
      </c>
      <c r="H460" s="91" t="s">
        <v>2548</v>
      </c>
    </row>
    <row r="461" spans="1:8">
      <c r="A461" t="s">
        <v>2201</v>
      </c>
      <c r="B461" t="s">
        <v>2634</v>
      </c>
      <c r="C461" s="3">
        <v>3372</v>
      </c>
      <c r="D461" t="s">
        <v>344</v>
      </c>
      <c r="E461" s="103">
        <v>0.66559999999999997</v>
      </c>
      <c r="F461" s="175" t="s">
        <v>2548</v>
      </c>
      <c r="G461" s="103" t="s">
        <v>3170</v>
      </c>
      <c r="H461" s="91" t="s">
        <v>2548</v>
      </c>
    </row>
    <row r="462" spans="1:8">
      <c r="A462" s="137" t="s">
        <v>2201</v>
      </c>
      <c r="B462" t="s">
        <v>2634</v>
      </c>
      <c r="C462" s="3">
        <v>5130</v>
      </c>
      <c r="D462" t="s">
        <v>3279</v>
      </c>
      <c r="E462" s="103">
        <v>0</v>
      </c>
      <c r="F462" s="175" t="s">
        <v>2939</v>
      </c>
      <c r="G462" s="103" t="s">
        <v>3170</v>
      </c>
      <c r="H462" s="91" t="s">
        <v>2549</v>
      </c>
    </row>
    <row r="463" spans="1:8">
      <c r="A463" t="s">
        <v>2201</v>
      </c>
      <c r="B463" t="s">
        <v>2634</v>
      </c>
      <c r="C463" s="3">
        <v>2727</v>
      </c>
      <c r="D463" t="s">
        <v>341</v>
      </c>
      <c r="E463" s="103">
        <v>0.59740000000000004</v>
      </c>
      <c r="F463" s="175" t="s">
        <v>2548</v>
      </c>
      <c r="G463" s="103" t="s">
        <v>3170</v>
      </c>
      <c r="H463" s="91" t="s">
        <v>2548</v>
      </c>
    </row>
    <row r="464" spans="1:8">
      <c r="A464" t="s">
        <v>2201</v>
      </c>
      <c r="B464" t="s">
        <v>2634</v>
      </c>
      <c r="C464" s="3">
        <v>2966</v>
      </c>
      <c r="D464" t="s">
        <v>342</v>
      </c>
      <c r="E464" s="103">
        <v>0.626</v>
      </c>
      <c r="F464" s="175" t="s">
        <v>2548</v>
      </c>
      <c r="G464" s="103" t="s">
        <v>3170</v>
      </c>
      <c r="H464" s="91" t="s">
        <v>2548</v>
      </c>
    </row>
    <row r="465" spans="1:8">
      <c r="A465" t="s">
        <v>2201</v>
      </c>
      <c r="B465" t="s">
        <v>2634</v>
      </c>
      <c r="C465" s="3">
        <v>3212</v>
      </c>
      <c r="D465" t="s">
        <v>343</v>
      </c>
      <c r="E465" s="103">
        <v>0.6956</v>
      </c>
      <c r="F465" s="175" t="s">
        <v>2548</v>
      </c>
      <c r="G465" s="103" t="s">
        <v>3170</v>
      </c>
      <c r="H465" s="91" t="s">
        <v>2548</v>
      </c>
    </row>
    <row r="466" spans="1:8">
      <c r="A466" t="s">
        <v>2201</v>
      </c>
      <c r="B466" t="s">
        <v>2634</v>
      </c>
      <c r="C466" s="3">
        <v>3083</v>
      </c>
      <c r="D466" t="s">
        <v>2964</v>
      </c>
      <c r="E466" s="103">
        <v>0.64490000000000003</v>
      </c>
      <c r="F466" s="175" t="s">
        <v>2548</v>
      </c>
      <c r="G466" s="103" t="s">
        <v>3170</v>
      </c>
      <c r="H466" s="91" t="s">
        <v>2548</v>
      </c>
    </row>
    <row r="467" spans="1:8">
      <c r="A467" t="s">
        <v>2201</v>
      </c>
      <c r="B467" t="s">
        <v>2634</v>
      </c>
      <c r="C467" s="3">
        <v>2563</v>
      </c>
      <c r="D467" t="s">
        <v>340</v>
      </c>
      <c r="E467" s="103">
        <v>0.78920000000000001</v>
      </c>
      <c r="F467" s="175" t="s">
        <v>2548</v>
      </c>
      <c r="G467" s="103" t="s">
        <v>3170</v>
      </c>
      <c r="H467" s="91" t="s">
        <v>2548</v>
      </c>
    </row>
    <row r="468" spans="1:8">
      <c r="A468" t="s">
        <v>2201</v>
      </c>
      <c r="B468" t="s">
        <v>2634</v>
      </c>
      <c r="C468" s="3">
        <v>5701</v>
      </c>
      <c r="D468" t="s">
        <v>3182</v>
      </c>
      <c r="E468" s="103">
        <v>0.58030000000000004</v>
      </c>
      <c r="F468" s="175" t="s">
        <v>2548</v>
      </c>
      <c r="G468" s="103" t="s">
        <v>3170</v>
      </c>
      <c r="H468" s="91" t="s">
        <v>2548</v>
      </c>
    </row>
    <row r="469" spans="1:8">
      <c r="A469" t="s">
        <v>2274</v>
      </c>
      <c r="B469" t="s">
        <v>2635</v>
      </c>
      <c r="C469" s="3">
        <v>3554</v>
      </c>
      <c r="D469" t="s">
        <v>1061</v>
      </c>
      <c r="E469" s="103">
        <v>0.68959999999999999</v>
      </c>
      <c r="F469" s="175" t="s">
        <v>2548</v>
      </c>
      <c r="G469" s="103" t="s">
        <v>2548</v>
      </c>
      <c r="H469" s="91" t="s">
        <v>2548</v>
      </c>
    </row>
    <row r="470" spans="1:8">
      <c r="A470" t="s">
        <v>2346</v>
      </c>
      <c r="B470" t="s">
        <v>2636</v>
      </c>
      <c r="C470" s="3">
        <v>2808</v>
      </c>
      <c r="D470" t="s">
        <v>1426</v>
      </c>
      <c r="E470" s="103">
        <v>0.59379999999999999</v>
      </c>
      <c r="F470" s="175" t="s">
        <v>2548</v>
      </c>
      <c r="G470" s="103" t="s">
        <v>3170</v>
      </c>
      <c r="H470" s="91" t="s">
        <v>2548</v>
      </c>
    </row>
    <row r="471" spans="1:8">
      <c r="A471" t="s">
        <v>2346</v>
      </c>
      <c r="B471" t="s">
        <v>2636</v>
      </c>
      <c r="C471" s="3">
        <v>2205</v>
      </c>
      <c r="D471" t="s">
        <v>1423</v>
      </c>
      <c r="E471" s="103">
        <v>0.43269999999999997</v>
      </c>
      <c r="F471" s="175" t="s">
        <v>2939</v>
      </c>
      <c r="G471" s="103" t="s">
        <v>2549</v>
      </c>
      <c r="H471" s="91" t="s">
        <v>2549</v>
      </c>
    </row>
    <row r="472" spans="1:8">
      <c r="A472" t="s">
        <v>2346</v>
      </c>
      <c r="B472" t="s">
        <v>2636</v>
      </c>
      <c r="C472" s="3">
        <v>2206</v>
      </c>
      <c r="D472" t="s">
        <v>1424</v>
      </c>
      <c r="E472" s="103">
        <v>0.39629999999999999</v>
      </c>
      <c r="F472" s="175" t="s">
        <v>2939</v>
      </c>
      <c r="G472" s="103" t="s">
        <v>3170</v>
      </c>
      <c r="H472" s="91" t="s">
        <v>2549</v>
      </c>
    </row>
    <row r="473" spans="1:8">
      <c r="A473" t="s">
        <v>2346</v>
      </c>
      <c r="B473" t="s">
        <v>2636</v>
      </c>
      <c r="C473" s="3">
        <v>4230</v>
      </c>
      <c r="D473" t="s">
        <v>1427</v>
      </c>
      <c r="E473" s="103">
        <v>0.43530000000000002</v>
      </c>
      <c r="F473" s="175" t="s">
        <v>2939</v>
      </c>
      <c r="G473" s="103" t="s">
        <v>3170</v>
      </c>
      <c r="H473" s="91" t="s">
        <v>2549</v>
      </c>
    </row>
    <row r="474" spans="1:8">
      <c r="A474" s="137" t="s">
        <v>2346</v>
      </c>
      <c r="B474" t="s">
        <v>2636</v>
      </c>
      <c r="C474" s="3">
        <v>5531</v>
      </c>
      <c r="D474" t="s">
        <v>2896</v>
      </c>
      <c r="E474" s="103">
        <v>0.54169999999999996</v>
      </c>
      <c r="F474" s="175" t="s">
        <v>2939</v>
      </c>
      <c r="G474" s="103" t="s">
        <v>3170</v>
      </c>
      <c r="H474" s="91" t="s">
        <v>2548</v>
      </c>
    </row>
    <row r="475" spans="1:8">
      <c r="A475" t="s">
        <v>2346</v>
      </c>
      <c r="B475" t="s">
        <v>2636</v>
      </c>
      <c r="C475" s="3">
        <v>5332</v>
      </c>
      <c r="D475" t="s">
        <v>1428</v>
      </c>
      <c r="E475" s="103">
        <v>0.47899999999999998</v>
      </c>
      <c r="F475" s="175" t="s">
        <v>2939</v>
      </c>
      <c r="G475" s="103" t="s">
        <v>3170</v>
      </c>
      <c r="H475" s="91" t="s">
        <v>2549</v>
      </c>
    </row>
    <row r="476" spans="1:8">
      <c r="A476" t="s">
        <v>2346</v>
      </c>
      <c r="B476" t="s">
        <v>2636</v>
      </c>
      <c r="C476" s="3">
        <v>2361</v>
      </c>
      <c r="D476" t="s">
        <v>1425</v>
      </c>
      <c r="E476" s="103">
        <v>0.3765</v>
      </c>
      <c r="F476" s="175" t="s">
        <v>2939</v>
      </c>
      <c r="G476" s="103" t="s">
        <v>2549</v>
      </c>
      <c r="H476" s="91" t="s">
        <v>2549</v>
      </c>
    </row>
    <row r="477" spans="1:8">
      <c r="A477" t="s">
        <v>2368</v>
      </c>
      <c r="B477" t="s">
        <v>2637</v>
      </c>
      <c r="C477" s="3">
        <v>3560</v>
      </c>
      <c r="D477" t="s">
        <v>1586</v>
      </c>
      <c r="E477" s="103">
        <v>0.53090000000000004</v>
      </c>
      <c r="F477" s="175" t="s">
        <v>2549</v>
      </c>
      <c r="G477" s="103" t="s">
        <v>3170</v>
      </c>
      <c r="H477" s="91" t="s">
        <v>2548</v>
      </c>
    </row>
    <row r="478" spans="1:8">
      <c r="A478" t="s">
        <v>2368</v>
      </c>
      <c r="B478" t="s">
        <v>2637</v>
      </c>
      <c r="C478" s="3">
        <v>3302</v>
      </c>
      <c r="D478" t="s">
        <v>1574</v>
      </c>
      <c r="E478" s="103">
        <v>0.46039999999999998</v>
      </c>
      <c r="F478" s="175" t="s">
        <v>2939</v>
      </c>
      <c r="G478" s="103" t="s">
        <v>2549</v>
      </c>
      <c r="H478" s="91" t="s">
        <v>2549</v>
      </c>
    </row>
    <row r="479" spans="1:8">
      <c r="A479" t="s">
        <v>2368</v>
      </c>
      <c r="B479" t="s">
        <v>2637</v>
      </c>
      <c r="C479" s="3">
        <v>3536</v>
      </c>
      <c r="D479" t="s">
        <v>1585</v>
      </c>
      <c r="E479" s="103">
        <v>0.20630000000000001</v>
      </c>
      <c r="F479" s="175" t="s">
        <v>2939</v>
      </c>
      <c r="G479" s="103" t="s">
        <v>3170</v>
      </c>
      <c r="H479" s="91" t="s">
        <v>2549</v>
      </c>
    </row>
    <row r="480" spans="1:8">
      <c r="A480" t="s">
        <v>2368</v>
      </c>
      <c r="B480" t="s">
        <v>2637</v>
      </c>
      <c r="C480" s="3">
        <v>3650</v>
      </c>
      <c r="D480" t="s">
        <v>1591</v>
      </c>
      <c r="E480" s="103">
        <v>0.33100000000000002</v>
      </c>
      <c r="F480" s="175" t="s">
        <v>2939</v>
      </c>
      <c r="G480" s="103" t="s">
        <v>3170</v>
      </c>
      <c r="H480" s="91" t="s">
        <v>2549</v>
      </c>
    </row>
    <row r="481" spans="1:8">
      <c r="A481" t="s">
        <v>2368</v>
      </c>
      <c r="B481" t="s">
        <v>2637</v>
      </c>
      <c r="C481" s="3">
        <v>3409</v>
      </c>
      <c r="D481" t="s">
        <v>1578</v>
      </c>
      <c r="E481" s="103">
        <v>0.69310000000000005</v>
      </c>
      <c r="F481" s="175" t="s">
        <v>2548</v>
      </c>
      <c r="G481" s="103" t="s">
        <v>3170</v>
      </c>
      <c r="H481" s="91" t="s">
        <v>2548</v>
      </c>
    </row>
    <row r="482" spans="1:8">
      <c r="A482" t="s">
        <v>2368</v>
      </c>
      <c r="B482" t="s">
        <v>2637</v>
      </c>
      <c r="C482" s="3">
        <v>3304</v>
      </c>
      <c r="D482" t="s">
        <v>1576</v>
      </c>
      <c r="E482" s="103">
        <v>0.57079999999999997</v>
      </c>
      <c r="F482" s="175" t="s">
        <v>2549</v>
      </c>
      <c r="G482" s="103" t="s">
        <v>3170</v>
      </c>
      <c r="H482" s="91" t="s">
        <v>2548</v>
      </c>
    </row>
    <row r="483" spans="1:8">
      <c r="A483" t="s">
        <v>2368</v>
      </c>
      <c r="B483" t="s">
        <v>2637</v>
      </c>
      <c r="C483" s="3">
        <v>1520</v>
      </c>
      <c r="D483" t="s">
        <v>1564</v>
      </c>
      <c r="E483" s="103">
        <v>0.10970000000000001</v>
      </c>
      <c r="F483" s="175" t="s">
        <v>2939</v>
      </c>
      <c r="G483" s="103" t="s">
        <v>3170</v>
      </c>
      <c r="H483" s="91" t="s">
        <v>2549</v>
      </c>
    </row>
    <row r="484" spans="1:8">
      <c r="A484" t="s">
        <v>2368</v>
      </c>
      <c r="B484" t="s">
        <v>2637</v>
      </c>
      <c r="C484" s="3">
        <v>3534</v>
      </c>
      <c r="D484" t="s">
        <v>1584</v>
      </c>
      <c r="E484" s="103">
        <v>0.54530000000000001</v>
      </c>
      <c r="F484" s="175" t="s">
        <v>2548</v>
      </c>
      <c r="G484" s="103" t="s">
        <v>3170</v>
      </c>
      <c r="H484" s="91" t="s">
        <v>2548</v>
      </c>
    </row>
    <row r="485" spans="1:8">
      <c r="A485" t="s">
        <v>2368</v>
      </c>
      <c r="B485" t="s">
        <v>2637</v>
      </c>
      <c r="C485" s="3">
        <v>3691</v>
      </c>
      <c r="D485" t="s">
        <v>1592</v>
      </c>
      <c r="E485" s="103">
        <v>0.70409999999999995</v>
      </c>
      <c r="F485" s="175" t="s">
        <v>2548</v>
      </c>
      <c r="G485" s="103" t="s">
        <v>3170</v>
      </c>
      <c r="H485" s="91" t="s">
        <v>2548</v>
      </c>
    </row>
    <row r="486" spans="1:8">
      <c r="A486" t="s">
        <v>2368</v>
      </c>
      <c r="B486" t="s">
        <v>2637</v>
      </c>
      <c r="C486" s="3">
        <v>3754</v>
      </c>
      <c r="D486" t="s">
        <v>1593</v>
      </c>
      <c r="E486" s="103">
        <v>0.50360000000000005</v>
      </c>
      <c r="F486" s="175" t="s">
        <v>2549</v>
      </c>
      <c r="G486" s="103" t="s">
        <v>3170</v>
      </c>
      <c r="H486" s="91" t="s">
        <v>2548</v>
      </c>
    </row>
    <row r="487" spans="1:8">
      <c r="A487" t="s">
        <v>2368</v>
      </c>
      <c r="B487" t="s">
        <v>2637</v>
      </c>
      <c r="C487" s="3">
        <v>1830</v>
      </c>
      <c r="D487" t="s">
        <v>1566</v>
      </c>
      <c r="E487" s="103">
        <v>0.3584</v>
      </c>
      <c r="F487" s="175" t="s">
        <v>2939</v>
      </c>
      <c r="G487" s="103" t="s">
        <v>3170</v>
      </c>
      <c r="H487" s="91" t="s">
        <v>2549</v>
      </c>
    </row>
    <row r="488" spans="1:8">
      <c r="A488" t="s">
        <v>2368</v>
      </c>
      <c r="B488" t="s">
        <v>2637</v>
      </c>
      <c r="C488" s="3">
        <v>5358</v>
      </c>
      <c r="D488" t="s">
        <v>1596</v>
      </c>
      <c r="E488" s="103">
        <v>0.40010000000000001</v>
      </c>
      <c r="F488" s="175" t="s">
        <v>2939</v>
      </c>
      <c r="G488" s="103" t="s">
        <v>3170</v>
      </c>
      <c r="H488" s="91" t="s">
        <v>2549</v>
      </c>
    </row>
    <row r="489" spans="1:8">
      <c r="A489" t="s">
        <v>2368</v>
      </c>
      <c r="B489" t="s">
        <v>2637</v>
      </c>
      <c r="C489" s="3">
        <v>1519</v>
      </c>
      <c r="D489" t="s">
        <v>1563</v>
      </c>
      <c r="E489" s="103">
        <v>0.52610000000000001</v>
      </c>
      <c r="F489" s="175" t="s">
        <v>2939</v>
      </c>
      <c r="G489" s="103" t="s">
        <v>3170</v>
      </c>
      <c r="H489" s="91" t="s">
        <v>2548</v>
      </c>
    </row>
    <row r="490" spans="1:8">
      <c r="A490" t="s">
        <v>2368</v>
      </c>
      <c r="B490" t="s">
        <v>2637</v>
      </c>
      <c r="C490" s="3">
        <v>3606</v>
      </c>
      <c r="D490" t="s">
        <v>1588</v>
      </c>
      <c r="E490" s="103">
        <v>0.15179999999999999</v>
      </c>
      <c r="F490" s="175" t="s">
        <v>2939</v>
      </c>
      <c r="G490" s="103" t="s">
        <v>3170</v>
      </c>
      <c r="H490" s="91" t="s">
        <v>2549</v>
      </c>
    </row>
    <row r="491" spans="1:8">
      <c r="A491" t="s">
        <v>2368</v>
      </c>
      <c r="B491" t="s">
        <v>2637</v>
      </c>
      <c r="C491" s="3">
        <v>1966</v>
      </c>
      <c r="D491" t="s">
        <v>1567</v>
      </c>
      <c r="E491" s="103">
        <v>0.23419999999999999</v>
      </c>
      <c r="F491" s="175" t="s">
        <v>2939</v>
      </c>
      <c r="G491" s="103" t="s">
        <v>3170</v>
      </c>
      <c r="H491" s="91" t="s">
        <v>2549</v>
      </c>
    </row>
    <row r="492" spans="1:8">
      <c r="A492" t="s">
        <v>2368</v>
      </c>
      <c r="B492" t="s">
        <v>2637</v>
      </c>
      <c r="C492" s="3">
        <v>3123</v>
      </c>
      <c r="D492" t="s">
        <v>1571</v>
      </c>
      <c r="E492" s="103">
        <v>0.35749999999999998</v>
      </c>
      <c r="F492" s="175" t="s">
        <v>2939</v>
      </c>
      <c r="G492" s="103" t="s">
        <v>3170</v>
      </c>
      <c r="H492" s="91" t="s">
        <v>2549</v>
      </c>
    </row>
    <row r="493" spans="1:8">
      <c r="A493" t="s">
        <v>2368</v>
      </c>
      <c r="B493" t="s">
        <v>2637</v>
      </c>
      <c r="C493" s="3">
        <v>3607</v>
      </c>
      <c r="D493" t="s">
        <v>1589</v>
      </c>
      <c r="E493" s="103">
        <v>0.42459999999999998</v>
      </c>
      <c r="F493" s="175" t="s">
        <v>2939</v>
      </c>
      <c r="G493" s="103" t="s">
        <v>2549</v>
      </c>
      <c r="H493" s="91" t="s">
        <v>2549</v>
      </c>
    </row>
    <row r="494" spans="1:8">
      <c r="A494" t="s">
        <v>2368</v>
      </c>
      <c r="B494" t="s">
        <v>2637</v>
      </c>
      <c r="C494" s="3">
        <v>3689</v>
      </c>
      <c r="D494" t="s">
        <v>705</v>
      </c>
      <c r="E494" s="103">
        <v>0.1719</v>
      </c>
      <c r="F494" s="175" t="s">
        <v>2939</v>
      </c>
      <c r="G494" s="103" t="s">
        <v>3170</v>
      </c>
      <c r="H494" s="91" t="s">
        <v>2549</v>
      </c>
    </row>
    <row r="495" spans="1:8">
      <c r="A495" t="s">
        <v>2368</v>
      </c>
      <c r="B495" t="s">
        <v>2637</v>
      </c>
      <c r="C495" s="3">
        <v>3122</v>
      </c>
      <c r="D495" t="s">
        <v>1570</v>
      </c>
      <c r="E495" s="103">
        <v>0.53080000000000005</v>
      </c>
      <c r="F495" s="175" t="s">
        <v>2549</v>
      </c>
      <c r="G495" s="103" t="s">
        <v>3170</v>
      </c>
      <c r="H495" s="91" t="s">
        <v>2548</v>
      </c>
    </row>
    <row r="496" spans="1:8">
      <c r="A496" t="s">
        <v>2368</v>
      </c>
      <c r="B496" t="s">
        <v>2637</v>
      </c>
      <c r="C496" s="3">
        <v>3503</v>
      </c>
      <c r="D496" t="s">
        <v>1582</v>
      </c>
      <c r="E496" s="103">
        <v>0.48559999999999998</v>
      </c>
      <c r="F496" s="175" t="s">
        <v>2939</v>
      </c>
      <c r="G496" s="103" t="s">
        <v>2549</v>
      </c>
      <c r="H496" s="91" t="s">
        <v>2549</v>
      </c>
    </row>
    <row r="497" spans="1:8">
      <c r="A497" t="s">
        <v>2368</v>
      </c>
      <c r="B497" t="s">
        <v>2637</v>
      </c>
      <c r="C497" s="3">
        <v>3755</v>
      </c>
      <c r="D497" t="s">
        <v>1594</v>
      </c>
      <c r="E497" s="103">
        <v>0.47710000000000002</v>
      </c>
      <c r="F497" s="175" t="s">
        <v>2549</v>
      </c>
      <c r="G497" s="103" t="s">
        <v>3170</v>
      </c>
      <c r="H497" s="91" t="s">
        <v>2549</v>
      </c>
    </row>
    <row r="498" spans="1:8">
      <c r="A498" t="s">
        <v>2368</v>
      </c>
      <c r="B498" t="s">
        <v>2637</v>
      </c>
      <c r="C498" s="3">
        <v>3463</v>
      </c>
      <c r="D498" t="s">
        <v>2965</v>
      </c>
      <c r="E498" s="103">
        <v>0.159</v>
      </c>
      <c r="F498" s="175" t="s">
        <v>2939</v>
      </c>
      <c r="G498" s="103" t="s">
        <v>3170</v>
      </c>
      <c r="H498" s="91" t="s">
        <v>2549</v>
      </c>
    </row>
    <row r="499" spans="1:8">
      <c r="A499" t="s">
        <v>2368</v>
      </c>
      <c r="B499" t="s">
        <v>2637</v>
      </c>
      <c r="C499" s="3">
        <v>1685</v>
      </c>
      <c r="D499" t="s">
        <v>1565</v>
      </c>
      <c r="E499" s="103">
        <v>0.14990000000000001</v>
      </c>
      <c r="F499" s="175" t="s">
        <v>2939</v>
      </c>
      <c r="G499" s="103" t="s">
        <v>3170</v>
      </c>
      <c r="H499" s="91" t="s">
        <v>2549</v>
      </c>
    </row>
    <row r="500" spans="1:8">
      <c r="A500" t="s">
        <v>2368</v>
      </c>
      <c r="B500" t="s">
        <v>2637</v>
      </c>
      <c r="C500" s="3">
        <v>2887</v>
      </c>
      <c r="D500" t="s">
        <v>1568</v>
      </c>
      <c r="E500" s="103">
        <v>0.48470000000000002</v>
      </c>
      <c r="F500" s="175" t="s">
        <v>2939</v>
      </c>
      <c r="G500" s="103" t="s">
        <v>2549</v>
      </c>
      <c r="H500" s="91" t="s">
        <v>2549</v>
      </c>
    </row>
    <row r="501" spans="1:8">
      <c r="A501" t="s">
        <v>2368</v>
      </c>
      <c r="B501" t="s">
        <v>2637</v>
      </c>
      <c r="C501" s="3">
        <v>3504</v>
      </c>
      <c r="D501" t="s">
        <v>1583</v>
      </c>
      <c r="E501" s="103">
        <v>0.45929999999999999</v>
      </c>
      <c r="F501" s="175" t="s">
        <v>2939</v>
      </c>
      <c r="G501" s="103" t="s">
        <v>2549</v>
      </c>
      <c r="H501" s="91" t="s">
        <v>2549</v>
      </c>
    </row>
    <row r="502" spans="1:8">
      <c r="A502" t="s">
        <v>2368</v>
      </c>
      <c r="B502" t="s">
        <v>2637</v>
      </c>
      <c r="C502" s="3">
        <v>3464</v>
      </c>
      <c r="D502" t="s">
        <v>1581</v>
      </c>
      <c r="E502" s="103">
        <v>0.4345</v>
      </c>
      <c r="F502" s="175" t="s">
        <v>2939</v>
      </c>
      <c r="G502" s="103" t="s">
        <v>3170</v>
      </c>
      <c r="H502" s="91" t="s">
        <v>2549</v>
      </c>
    </row>
    <row r="503" spans="1:8">
      <c r="A503" t="s">
        <v>2368</v>
      </c>
      <c r="B503" t="s">
        <v>2637</v>
      </c>
      <c r="C503" s="3">
        <v>3353</v>
      </c>
      <c r="D503" t="s">
        <v>1577</v>
      </c>
      <c r="E503" s="103">
        <v>0.48259999999999997</v>
      </c>
      <c r="F503" s="175" t="s">
        <v>2939</v>
      </c>
      <c r="G503" s="103" t="s">
        <v>3170</v>
      </c>
      <c r="H503" s="91" t="s">
        <v>2549</v>
      </c>
    </row>
    <row r="504" spans="1:8">
      <c r="A504" t="s">
        <v>2368</v>
      </c>
      <c r="B504" t="s">
        <v>2637</v>
      </c>
      <c r="C504" s="3">
        <v>3254</v>
      </c>
      <c r="D504" t="s">
        <v>1573</v>
      </c>
      <c r="E504" s="103">
        <v>0.53069999999999995</v>
      </c>
      <c r="F504" s="175" t="s">
        <v>2548</v>
      </c>
      <c r="G504" s="103" t="s">
        <v>2548</v>
      </c>
      <c r="H504" s="91" t="s">
        <v>2548</v>
      </c>
    </row>
    <row r="505" spans="1:8">
      <c r="A505" t="s">
        <v>2368</v>
      </c>
      <c r="B505" t="s">
        <v>2637</v>
      </c>
      <c r="C505" s="3">
        <v>3303</v>
      </c>
      <c r="D505" t="s">
        <v>1575</v>
      </c>
      <c r="E505" s="103">
        <v>0.33260000000000001</v>
      </c>
      <c r="F505" s="175" t="s">
        <v>2939</v>
      </c>
      <c r="G505" s="103" t="s">
        <v>3170</v>
      </c>
      <c r="H505" s="91" t="s">
        <v>2549</v>
      </c>
    </row>
    <row r="506" spans="1:8">
      <c r="A506" t="s">
        <v>2368</v>
      </c>
      <c r="B506" t="s">
        <v>2637</v>
      </c>
      <c r="C506" s="3">
        <v>3608</v>
      </c>
      <c r="D506" t="s">
        <v>1590</v>
      </c>
      <c r="E506" s="103">
        <v>0.43569999999999998</v>
      </c>
      <c r="F506" s="175" t="s">
        <v>2939</v>
      </c>
      <c r="G506" s="103" t="s">
        <v>2549</v>
      </c>
      <c r="H506" s="91" t="s">
        <v>2549</v>
      </c>
    </row>
    <row r="507" spans="1:8">
      <c r="A507" t="s">
        <v>2368</v>
      </c>
      <c r="B507" t="s">
        <v>2637</v>
      </c>
      <c r="C507" s="3">
        <v>3854</v>
      </c>
      <c r="D507" t="s">
        <v>1595</v>
      </c>
      <c r="E507" s="103">
        <v>0.59050000000000002</v>
      </c>
      <c r="F507" s="175" t="s">
        <v>2548</v>
      </c>
      <c r="G507" s="103" t="s">
        <v>3170</v>
      </c>
      <c r="H507" s="91" t="s">
        <v>2548</v>
      </c>
    </row>
    <row r="508" spans="1:8">
      <c r="A508" t="s">
        <v>2368</v>
      </c>
      <c r="B508" t="s">
        <v>2637</v>
      </c>
      <c r="C508" s="3">
        <v>3461</v>
      </c>
      <c r="D508" t="s">
        <v>1580</v>
      </c>
      <c r="E508" s="103">
        <v>0.2046</v>
      </c>
      <c r="F508" s="175" t="s">
        <v>2939</v>
      </c>
      <c r="G508" s="103" t="s">
        <v>3170</v>
      </c>
      <c r="H508" s="91" t="s">
        <v>2549</v>
      </c>
    </row>
    <row r="509" spans="1:8">
      <c r="A509" t="s">
        <v>2368</v>
      </c>
      <c r="B509" t="s">
        <v>2637</v>
      </c>
      <c r="C509" s="3">
        <v>3605</v>
      </c>
      <c r="D509" t="s">
        <v>1587</v>
      </c>
      <c r="E509" s="103">
        <v>0.20580000000000001</v>
      </c>
      <c r="F509" s="175" t="s">
        <v>2939</v>
      </c>
      <c r="G509" s="103" t="s">
        <v>3170</v>
      </c>
      <c r="H509" s="91" t="s">
        <v>2549</v>
      </c>
    </row>
    <row r="510" spans="1:8">
      <c r="A510" t="s">
        <v>2368</v>
      </c>
      <c r="B510" t="s">
        <v>2637</v>
      </c>
      <c r="C510" s="3">
        <v>3410</v>
      </c>
      <c r="D510" t="s">
        <v>1579</v>
      </c>
      <c r="E510" s="103">
        <v>0.6099</v>
      </c>
      <c r="F510" s="175" t="s">
        <v>2548</v>
      </c>
      <c r="G510" s="103" t="s">
        <v>2548</v>
      </c>
      <c r="H510" s="91" t="s">
        <v>2548</v>
      </c>
    </row>
    <row r="511" spans="1:8">
      <c r="A511" t="s">
        <v>2368</v>
      </c>
      <c r="B511" t="s">
        <v>2637</v>
      </c>
      <c r="C511" s="3">
        <v>2888</v>
      </c>
      <c r="D511" t="s">
        <v>1569</v>
      </c>
      <c r="E511" s="103">
        <v>0.30769999999999997</v>
      </c>
      <c r="F511" s="175" t="s">
        <v>2939</v>
      </c>
      <c r="G511" s="103" t="s">
        <v>3170</v>
      </c>
      <c r="H511" s="91" t="s">
        <v>2549</v>
      </c>
    </row>
    <row r="512" spans="1:8">
      <c r="A512" t="s">
        <v>2368</v>
      </c>
      <c r="B512" t="s">
        <v>2637</v>
      </c>
      <c r="C512" s="3">
        <v>3186</v>
      </c>
      <c r="D512" t="s">
        <v>1572</v>
      </c>
      <c r="E512" s="103">
        <v>0.35220000000000001</v>
      </c>
      <c r="F512" s="175" t="s">
        <v>2939</v>
      </c>
      <c r="G512" s="103" t="s">
        <v>2549</v>
      </c>
      <c r="H512" s="91" t="s">
        <v>2549</v>
      </c>
    </row>
    <row r="513" spans="1:8">
      <c r="A513" t="s">
        <v>2276</v>
      </c>
      <c r="B513" t="s">
        <v>2638</v>
      </c>
      <c r="C513" s="3">
        <v>2996</v>
      </c>
      <c r="D513" t="s">
        <v>1066</v>
      </c>
      <c r="E513" s="103">
        <v>0.36880000000000002</v>
      </c>
      <c r="F513" s="175" t="s">
        <v>2939</v>
      </c>
      <c r="G513" s="103" t="s">
        <v>3170</v>
      </c>
      <c r="H513" s="91" t="s">
        <v>2549</v>
      </c>
    </row>
    <row r="514" spans="1:8">
      <c r="A514" s="137" t="s">
        <v>2276</v>
      </c>
      <c r="B514" t="s">
        <v>2638</v>
      </c>
      <c r="C514" s="3">
        <v>5959</v>
      </c>
      <c r="D514" t="s">
        <v>3280</v>
      </c>
      <c r="E514" s="103">
        <v>0.84209999999999996</v>
      </c>
      <c r="F514" s="175" t="s">
        <v>2939</v>
      </c>
      <c r="G514" s="103" t="s">
        <v>3170</v>
      </c>
      <c r="H514" s="91" t="s">
        <v>2548</v>
      </c>
    </row>
    <row r="515" spans="1:8">
      <c r="A515" t="s">
        <v>2276</v>
      </c>
      <c r="B515" t="s">
        <v>2638</v>
      </c>
      <c r="C515" s="3">
        <v>5718</v>
      </c>
      <c r="D515" t="s">
        <v>3068</v>
      </c>
      <c r="E515" s="103">
        <v>0.52810000000000001</v>
      </c>
      <c r="F515" s="175" t="s">
        <v>2549</v>
      </c>
      <c r="G515" s="103" t="s">
        <v>3170</v>
      </c>
      <c r="H515" s="91" t="s">
        <v>2548</v>
      </c>
    </row>
    <row r="516" spans="1:8">
      <c r="A516" t="s">
        <v>2276</v>
      </c>
      <c r="B516" t="s">
        <v>2638</v>
      </c>
      <c r="C516" s="3">
        <v>5097</v>
      </c>
      <c r="D516" t="s">
        <v>1069</v>
      </c>
      <c r="E516" s="103">
        <v>0.59989999999999999</v>
      </c>
      <c r="F516" s="175" t="s">
        <v>2548</v>
      </c>
      <c r="G516" s="103" t="s">
        <v>3170</v>
      </c>
      <c r="H516" s="91" t="s">
        <v>2548</v>
      </c>
    </row>
    <row r="517" spans="1:8">
      <c r="A517" t="s">
        <v>2276</v>
      </c>
      <c r="B517" t="s">
        <v>2638</v>
      </c>
      <c r="C517" s="3">
        <v>2741</v>
      </c>
      <c r="D517" t="s">
        <v>467</v>
      </c>
      <c r="E517" s="103">
        <v>0.40949999999999998</v>
      </c>
      <c r="F517" s="175" t="s">
        <v>2549</v>
      </c>
      <c r="G517" s="103" t="s">
        <v>3170</v>
      </c>
      <c r="H517" s="91" t="s">
        <v>2549</v>
      </c>
    </row>
    <row r="518" spans="1:8">
      <c r="A518" t="s">
        <v>2276</v>
      </c>
      <c r="B518" t="s">
        <v>2638</v>
      </c>
      <c r="C518" s="3">
        <v>2453</v>
      </c>
      <c r="D518" t="s">
        <v>1065</v>
      </c>
      <c r="E518" s="103">
        <v>0.51119999999999999</v>
      </c>
      <c r="F518" s="175" t="s">
        <v>2939</v>
      </c>
      <c r="G518" s="103" t="s">
        <v>3170</v>
      </c>
      <c r="H518" s="91" t="s">
        <v>2548</v>
      </c>
    </row>
    <row r="519" spans="1:8">
      <c r="A519" t="s">
        <v>2276</v>
      </c>
      <c r="B519" t="s">
        <v>2638</v>
      </c>
      <c r="C519" s="3">
        <v>3596</v>
      </c>
      <c r="D519" t="s">
        <v>1067</v>
      </c>
      <c r="E519" s="103">
        <v>0.48180000000000001</v>
      </c>
      <c r="F519" s="175" t="s">
        <v>2548</v>
      </c>
      <c r="G519" s="103" t="s">
        <v>3170</v>
      </c>
      <c r="H519" s="91" t="s">
        <v>2548</v>
      </c>
    </row>
    <row r="520" spans="1:8">
      <c r="A520" t="s">
        <v>2276</v>
      </c>
      <c r="B520" t="s">
        <v>2638</v>
      </c>
      <c r="C520" s="3">
        <v>4411</v>
      </c>
      <c r="D520" t="s">
        <v>1068</v>
      </c>
      <c r="E520" s="103">
        <v>0.31469999999999998</v>
      </c>
      <c r="F520" s="175" t="s">
        <v>2939</v>
      </c>
      <c r="G520" s="103" t="s">
        <v>3170</v>
      </c>
      <c r="H520" s="91" t="s">
        <v>2549</v>
      </c>
    </row>
    <row r="521" spans="1:8">
      <c r="A521" t="s">
        <v>2229</v>
      </c>
      <c r="B521" t="s">
        <v>2639</v>
      </c>
      <c r="C521" s="3">
        <v>5715</v>
      </c>
      <c r="D521" t="s">
        <v>3183</v>
      </c>
      <c r="E521" s="103">
        <v>0.76259999999999994</v>
      </c>
      <c r="F521" s="175" t="s">
        <v>2939</v>
      </c>
      <c r="G521" s="103" t="s">
        <v>3170</v>
      </c>
      <c r="H521" s="91" t="s">
        <v>2548</v>
      </c>
    </row>
    <row r="522" spans="1:8">
      <c r="A522" t="s">
        <v>2229</v>
      </c>
      <c r="B522" t="s">
        <v>2639</v>
      </c>
      <c r="C522" s="3">
        <v>1629</v>
      </c>
      <c r="D522" t="s">
        <v>482</v>
      </c>
      <c r="E522" s="103">
        <v>0.67130000000000001</v>
      </c>
      <c r="F522" s="175" t="s">
        <v>2939</v>
      </c>
      <c r="G522" s="103" t="s">
        <v>3170</v>
      </c>
      <c r="H522" s="91" t="s">
        <v>2548</v>
      </c>
    </row>
    <row r="523" spans="1:8">
      <c r="A523" t="s">
        <v>2229</v>
      </c>
      <c r="B523" t="s">
        <v>2639</v>
      </c>
      <c r="C523" s="3">
        <v>5416</v>
      </c>
      <c r="D523" t="s">
        <v>486</v>
      </c>
      <c r="E523" s="103">
        <v>0.75049999999999994</v>
      </c>
      <c r="F523" s="175" t="s">
        <v>2939</v>
      </c>
      <c r="G523" s="103" t="s">
        <v>3170</v>
      </c>
      <c r="H523" s="91" t="s">
        <v>2548</v>
      </c>
    </row>
    <row r="524" spans="1:8">
      <c r="A524" t="s">
        <v>2229</v>
      </c>
      <c r="B524" t="s">
        <v>2639</v>
      </c>
      <c r="C524" s="3">
        <v>3217</v>
      </c>
      <c r="D524" t="s">
        <v>484</v>
      </c>
      <c r="E524" s="103">
        <v>0.67369999999999997</v>
      </c>
      <c r="F524" s="175" t="s">
        <v>2548</v>
      </c>
      <c r="G524" s="103" t="s">
        <v>3170</v>
      </c>
      <c r="H524" s="91" t="s">
        <v>2548</v>
      </c>
    </row>
    <row r="525" spans="1:8">
      <c r="A525" t="s">
        <v>2229</v>
      </c>
      <c r="B525" t="s">
        <v>2639</v>
      </c>
      <c r="C525" s="3">
        <v>2137</v>
      </c>
      <c r="D525" t="s">
        <v>483</v>
      </c>
      <c r="E525" s="103">
        <v>0.67210000000000003</v>
      </c>
      <c r="F525" s="175" t="s">
        <v>2548</v>
      </c>
      <c r="G525" s="103" t="s">
        <v>3170</v>
      </c>
      <c r="H525" s="91" t="s">
        <v>2548</v>
      </c>
    </row>
    <row r="526" spans="1:8">
      <c r="A526" t="s">
        <v>2229</v>
      </c>
      <c r="B526" t="s">
        <v>2639</v>
      </c>
      <c r="C526" s="3">
        <v>4245</v>
      </c>
      <c r="D526" t="s">
        <v>485</v>
      </c>
      <c r="E526" s="103">
        <v>0.73050000000000004</v>
      </c>
      <c r="F526" s="175" t="s">
        <v>2548</v>
      </c>
      <c r="G526" s="103" t="s">
        <v>3170</v>
      </c>
      <c r="H526" s="91" t="s">
        <v>2548</v>
      </c>
    </row>
    <row r="527" spans="1:8">
      <c r="A527" t="s">
        <v>2440</v>
      </c>
      <c r="B527" t="s">
        <v>2640</v>
      </c>
      <c r="C527" s="3">
        <v>2207</v>
      </c>
      <c r="D527" t="s">
        <v>2057</v>
      </c>
      <c r="E527" s="103">
        <v>0.63539999999999996</v>
      </c>
      <c r="F527" s="175" t="s">
        <v>2548</v>
      </c>
      <c r="G527" s="103" t="s">
        <v>3170</v>
      </c>
      <c r="H527" s="91" t="s">
        <v>2548</v>
      </c>
    </row>
    <row r="528" spans="1:8">
      <c r="A528" t="s">
        <v>2170</v>
      </c>
      <c r="B528" t="s">
        <v>2641</v>
      </c>
      <c r="C528" s="3">
        <v>3317</v>
      </c>
      <c r="D528" t="s">
        <v>102</v>
      </c>
      <c r="E528" s="103">
        <v>0.65969999999999995</v>
      </c>
      <c r="F528" s="175" t="s">
        <v>2548</v>
      </c>
      <c r="G528" s="103" t="s">
        <v>3170</v>
      </c>
      <c r="H528" s="91" t="s">
        <v>2548</v>
      </c>
    </row>
    <row r="529" spans="1:8">
      <c r="A529" t="s">
        <v>2170</v>
      </c>
      <c r="B529" t="s">
        <v>2641</v>
      </c>
      <c r="C529" s="3">
        <v>2688</v>
      </c>
      <c r="D529" t="s">
        <v>101</v>
      </c>
      <c r="E529" s="103">
        <v>0.72489999999999999</v>
      </c>
      <c r="F529" s="175" t="s">
        <v>2548</v>
      </c>
      <c r="G529" s="103" t="s">
        <v>3170</v>
      </c>
      <c r="H529" s="91" t="s">
        <v>2548</v>
      </c>
    </row>
    <row r="530" spans="1:8">
      <c r="A530" t="s">
        <v>2247</v>
      </c>
      <c r="B530" t="s">
        <v>2642</v>
      </c>
      <c r="C530" s="3">
        <v>3430</v>
      </c>
      <c r="D530" t="s">
        <v>676</v>
      </c>
      <c r="E530" s="103">
        <v>0.25800000000000001</v>
      </c>
      <c r="F530" s="175" t="s">
        <v>2939</v>
      </c>
      <c r="G530" s="103" t="s">
        <v>3170</v>
      </c>
      <c r="H530" s="91" t="s">
        <v>2549</v>
      </c>
    </row>
    <row r="531" spans="1:8">
      <c r="A531" t="s">
        <v>2247</v>
      </c>
      <c r="B531" t="s">
        <v>2642</v>
      </c>
      <c r="C531" s="3">
        <v>2980</v>
      </c>
      <c r="D531" t="s">
        <v>674</v>
      </c>
      <c r="E531" s="103">
        <v>0.3463</v>
      </c>
      <c r="F531" s="175" t="s">
        <v>2939</v>
      </c>
      <c r="G531" s="103" t="s">
        <v>2549</v>
      </c>
      <c r="H531" s="91" t="s">
        <v>2549</v>
      </c>
    </row>
    <row r="532" spans="1:8">
      <c r="A532" t="s">
        <v>2247</v>
      </c>
      <c r="B532" t="s">
        <v>2642</v>
      </c>
      <c r="C532" s="3">
        <v>4210</v>
      </c>
      <c r="D532" t="s">
        <v>679</v>
      </c>
      <c r="E532" s="103">
        <v>0.34820000000000001</v>
      </c>
      <c r="F532" s="175" t="s">
        <v>2939</v>
      </c>
      <c r="G532" s="103" t="s">
        <v>3170</v>
      </c>
      <c r="H532" s="91" t="s">
        <v>2549</v>
      </c>
    </row>
    <row r="533" spans="1:8">
      <c r="A533" t="s">
        <v>2247</v>
      </c>
      <c r="B533" t="s">
        <v>2642</v>
      </c>
      <c r="C533" s="3">
        <v>3330</v>
      </c>
      <c r="D533" t="s">
        <v>675</v>
      </c>
      <c r="E533" s="103">
        <v>0.27789999999999998</v>
      </c>
      <c r="F533" s="175" t="s">
        <v>2939</v>
      </c>
      <c r="G533" s="103" t="s">
        <v>3170</v>
      </c>
      <c r="H533" s="91" t="s">
        <v>2549</v>
      </c>
    </row>
    <row r="534" spans="1:8">
      <c r="A534" t="s">
        <v>2247</v>
      </c>
      <c r="B534" t="s">
        <v>2642</v>
      </c>
      <c r="C534" s="3">
        <v>5491</v>
      </c>
      <c r="D534" t="s">
        <v>3069</v>
      </c>
      <c r="E534" s="103">
        <v>0.1857</v>
      </c>
      <c r="F534" s="175" t="s">
        <v>2549</v>
      </c>
      <c r="G534" s="103" t="s">
        <v>3170</v>
      </c>
      <c r="H534" s="91" t="s">
        <v>2549</v>
      </c>
    </row>
    <row r="535" spans="1:8">
      <c r="A535" t="s">
        <v>2247</v>
      </c>
      <c r="B535" t="s">
        <v>2642</v>
      </c>
      <c r="C535" s="3">
        <v>3739</v>
      </c>
      <c r="D535" t="s">
        <v>678</v>
      </c>
      <c r="E535" s="103">
        <v>0.34620000000000001</v>
      </c>
      <c r="F535" s="175" t="s">
        <v>2939</v>
      </c>
      <c r="G535" s="103" t="s">
        <v>3170</v>
      </c>
      <c r="H535" s="91" t="s">
        <v>2549</v>
      </c>
    </row>
    <row r="536" spans="1:8">
      <c r="A536" t="s">
        <v>2247</v>
      </c>
      <c r="B536" t="s">
        <v>2642</v>
      </c>
      <c r="C536" s="3">
        <v>4289</v>
      </c>
      <c r="D536" t="s">
        <v>680</v>
      </c>
      <c r="E536" s="103">
        <v>0.32529999999999998</v>
      </c>
      <c r="F536" s="175" t="s">
        <v>2939</v>
      </c>
      <c r="G536" s="103" t="s">
        <v>2549</v>
      </c>
      <c r="H536" s="91" t="s">
        <v>2549</v>
      </c>
    </row>
    <row r="537" spans="1:8">
      <c r="A537" t="s">
        <v>2247</v>
      </c>
      <c r="B537" t="s">
        <v>2642</v>
      </c>
      <c r="C537" s="3">
        <v>4550</v>
      </c>
      <c r="D537" t="s">
        <v>681</v>
      </c>
      <c r="E537" s="103">
        <v>0.27810000000000001</v>
      </c>
      <c r="F537" s="175" t="s">
        <v>2939</v>
      </c>
      <c r="G537" s="103" t="s">
        <v>3170</v>
      </c>
      <c r="H537" s="91" t="s">
        <v>2549</v>
      </c>
    </row>
    <row r="538" spans="1:8">
      <c r="A538" t="s">
        <v>2247</v>
      </c>
      <c r="B538" t="s">
        <v>2642</v>
      </c>
      <c r="C538" s="3">
        <v>3585</v>
      </c>
      <c r="D538" t="s">
        <v>677</v>
      </c>
      <c r="E538" s="103">
        <v>0.22209999999999999</v>
      </c>
      <c r="F538" s="175" t="s">
        <v>2939</v>
      </c>
      <c r="G538" s="103" t="s">
        <v>3170</v>
      </c>
      <c r="H538" s="91" t="s">
        <v>2549</v>
      </c>
    </row>
    <row r="539" spans="1:8">
      <c r="A539" t="s">
        <v>2221</v>
      </c>
      <c r="B539" t="s">
        <v>2643</v>
      </c>
      <c r="C539" s="3">
        <v>4229</v>
      </c>
      <c r="D539" t="s">
        <v>449</v>
      </c>
      <c r="E539" s="103">
        <v>0.3795</v>
      </c>
      <c r="F539" s="175" t="s">
        <v>2939</v>
      </c>
      <c r="G539" s="103" t="s">
        <v>3170</v>
      </c>
      <c r="H539" s="91" t="s">
        <v>2549</v>
      </c>
    </row>
    <row r="540" spans="1:8">
      <c r="A540" t="s">
        <v>2221</v>
      </c>
      <c r="B540" t="s">
        <v>2643</v>
      </c>
      <c r="C540" s="3">
        <v>2793</v>
      </c>
      <c r="D540" t="s">
        <v>445</v>
      </c>
      <c r="E540" s="103">
        <v>0.58189999999999997</v>
      </c>
      <c r="F540" s="175" t="s">
        <v>2548</v>
      </c>
      <c r="G540" s="103" t="s">
        <v>3170</v>
      </c>
      <c r="H540" s="91" t="s">
        <v>2548</v>
      </c>
    </row>
    <row r="541" spans="1:8">
      <c r="A541" t="s">
        <v>2221</v>
      </c>
      <c r="B541" t="s">
        <v>2643</v>
      </c>
      <c r="C541" s="3">
        <v>2920</v>
      </c>
      <c r="D541" t="s">
        <v>446</v>
      </c>
      <c r="E541" s="103">
        <v>0.56630000000000003</v>
      </c>
      <c r="F541" s="175" t="s">
        <v>2549</v>
      </c>
      <c r="G541" s="103" t="s">
        <v>3170</v>
      </c>
      <c r="H541" s="91" t="s">
        <v>2548</v>
      </c>
    </row>
    <row r="542" spans="1:8">
      <c r="A542" t="s">
        <v>2221</v>
      </c>
      <c r="B542" t="s">
        <v>2643</v>
      </c>
      <c r="C542" s="3">
        <v>3373</v>
      </c>
      <c r="D542" t="s">
        <v>448</v>
      </c>
      <c r="E542" s="103">
        <v>0.58440000000000003</v>
      </c>
      <c r="F542" s="175" t="s">
        <v>2548</v>
      </c>
      <c r="G542" s="103" t="s">
        <v>3170</v>
      </c>
      <c r="H542" s="91" t="s">
        <v>2548</v>
      </c>
    </row>
    <row r="543" spans="1:8">
      <c r="A543" t="s">
        <v>2221</v>
      </c>
      <c r="B543" t="s">
        <v>2643</v>
      </c>
      <c r="C543" s="3">
        <v>3092</v>
      </c>
      <c r="D543" t="s">
        <v>447</v>
      </c>
      <c r="E543" s="103">
        <v>0.61739999999999995</v>
      </c>
      <c r="F543" s="175" t="s">
        <v>2548</v>
      </c>
      <c r="G543" s="103" t="s">
        <v>3170</v>
      </c>
      <c r="H543" s="91" t="s">
        <v>2548</v>
      </c>
    </row>
    <row r="544" spans="1:8">
      <c r="A544" t="s">
        <v>2221</v>
      </c>
      <c r="B544" t="s">
        <v>2643</v>
      </c>
      <c r="C544" s="3">
        <v>2695</v>
      </c>
      <c r="D544" t="s">
        <v>444</v>
      </c>
      <c r="E544" s="103">
        <v>0.59960000000000002</v>
      </c>
      <c r="F544" s="175" t="s">
        <v>2548</v>
      </c>
      <c r="G544" s="103" t="s">
        <v>3170</v>
      </c>
      <c r="H544" s="91" t="s">
        <v>2548</v>
      </c>
    </row>
    <row r="545" spans="1:8">
      <c r="A545" t="s">
        <v>2221</v>
      </c>
      <c r="B545" t="s">
        <v>2643</v>
      </c>
      <c r="C545" s="3">
        <v>5497</v>
      </c>
      <c r="D545" t="s">
        <v>2644</v>
      </c>
      <c r="E545" s="103">
        <v>0.77690000000000003</v>
      </c>
      <c r="F545" s="175" t="s">
        <v>2939</v>
      </c>
      <c r="G545" s="103" t="s">
        <v>3170</v>
      </c>
      <c r="H545" s="91" t="s">
        <v>2548</v>
      </c>
    </row>
    <row r="546" spans="1:8">
      <c r="A546" t="s">
        <v>2290</v>
      </c>
      <c r="B546" t="s">
        <v>2645</v>
      </c>
      <c r="C546" s="3">
        <v>2355</v>
      </c>
      <c r="D546" t="s">
        <v>1111</v>
      </c>
      <c r="E546" s="103">
        <v>0.51770000000000005</v>
      </c>
      <c r="F546" s="175" t="s">
        <v>2939</v>
      </c>
      <c r="G546" s="103" t="s">
        <v>3170</v>
      </c>
      <c r="H546" s="91" t="s">
        <v>2548</v>
      </c>
    </row>
    <row r="547" spans="1:8">
      <c r="A547" t="s">
        <v>2365</v>
      </c>
      <c r="B547" t="s">
        <v>2646</v>
      </c>
      <c r="C547" s="3">
        <v>3407</v>
      </c>
      <c r="D547" t="s">
        <v>115</v>
      </c>
      <c r="E547" s="103">
        <v>0.54869999999999997</v>
      </c>
      <c r="F547" s="175" t="s">
        <v>2548</v>
      </c>
      <c r="G547" s="103" t="s">
        <v>3170</v>
      </c>
      <c r="H547" s="91" t="s">
        <v>2548</v>
      </c>
    </row>
    <row r="548" spans="1:8">
      <c r="A548" t="s">
        <v>2365</v>
      </c>
      <c r="B548" t="s">
        <v>2646</v>
      </c>
      <c r="C548" s="3">
        <v>4382</v>
      </c>
      <c r="D548" t="s">
        <v>1529</v>
      </c>
      <c r="E548" s="103">
        <v>0.18579999999999999</v>
      </c>
      <c r="F548" s="175" t="s">
        <v>2939</v>
      </c>
      <c r="G548" s="103" t="s">
        <v>3170</v>
      </c>
      <c r="H548" s="91" t="s">
        <v>2549</v>
      </c>
    </row>
    <row r="549" spans="1:8">
      <c r="A549" t="s">
        <v>2365</v>
      </c>
      <c r="B549" t="s">
        <v>2646</v>
      </c>
      <c r="C549" s="3">
        <v>3752</v>
      </c>
      <c r="D549" t="s">
        <v>1523</v>
      </c>
      <c r="E549" s="103">
        <v>0.52490000000000003</v>
      </c>
      <c r="F549" s="175" t="s">
        <v>2549</v>
      </c>
      <c r="G549" s="103" t="s">
        <v>3170</v>
      </c>
      <c r="H549" s="91" t="s">
        <v>2548</v>
      </c>
    </row>
    <row r="550" spans="1:8">
      <c r="A550" t="s">
        <v>2365</v>
      </c>
      <c r="B550" t="s">
        <v>2646</v>
      </c>
      <c r="C550" s="3">
        <v>3184</v>
      </c>
      <c r="D550" t="s">
        <v>553</v>
      </c>
      <c r="E550" s="103">
        <v>0.69750000000000001</v>
      </c>
      <c r="F550" s="175" t="s">
        <v>2548</v>
      </c>
      <c r="G550" s="103" t="s">
        <v>3170</v>
      </c>
      <c r="H550" s="91" t="s">
        <v>2548</v>
      </c>
    </row>
    <row r="551" spans="1:8">
      <c r="A551" t="s">
        <v>2365</v>
      </c>
      <c r="B551" t="s">
        <v>2646</v>
      </c>
      <c r="C551" s="3">
        <v>2126</v>
      </c>
      <c r="D551" t="s">
        <v>1515</v>
      </c>
      <c r="E551" s="103">
        <v>0.56059999999999999</v>
      </c>
      <c r="F551" s="175" t="s">
        <v>2548</v>
      </c>
      <c r="G551" s="103" t="s">
        <v>3170</v>
      </c>
      <c r="H551" s="91" t="s">
        <v>2548</v>
      </c>
    </row>
    <row r="552" spans="1:8">
      <c r="A552" t="s">
        <v>2365</v>
      </c>
      <c r="B552" t="s">
        <v>2646</v>
      </c>
      <c r="C552" s="3">
        <v>5330</v>
      </c>
      <c r="D552" t="s">
        <v>1534</v>
      </c>
      <c r="E552" s="103">
        <v>0.58830000000000005</v>
      </c>
      <c r="F552" s="175" t="s">
        <v>2939</v>
      </c>
      <c r="G552" s="103" t="s">
        <v>3170</v>
      </c>
      <c r="H552" s="91" t="s">
        <v>2548</v>
      </c>
    </row>
    <row r="553" spans="1:8">
      <c r="A553" t="s">
        <v>2365</v>
      </c>
      <c r="B553" t="s">
        <v>2646</v>
      </c>
      <c r="C553" s="3">
        <v>5735</v>
      </c>
      <c r="D553" t="s">
        <v>3070</v>
      </c>
      <c r="E553" s="103">
        <v>0.84789999999999999</v>
      </c>
      <c r="F553" s="175" t="s">
        <v>2939</v>
      </c>
      <c r="G553" s="103" t="s">
        <v>3170</v>
      </c>
      <c r="H553" s="91" t="s">
        <v>2548</v>
      </c>
    </row>
    <row r="554" spans="1:8">
      <c r="A554" t="s">
        <v>2365</v>
      </c>
      <c r="B554" t="s">
        <v>2646</v>
      </c>
      <c r="C554" s="3">
        <v>3253</v>
      </c>
      <c r="D554" t="s">
        <v>904</v>
      </c>
      <c r="E554" s="103">
        <v>0.64059999999999995</v>
      </c>
      <c r="F554" s="175" t="s">
        <v>2548</v>
      </c>
      <c r="G554" s="103" t="s">
        <v>3170</v>
      </c>
      <c r="H554" s="91" t="s">
        <v>2548</v>
      </c>
    </row>
    <row r="555" spans="1:8">
      <c r="A555" t="s">
        <v>2365</v>
      </c>
      <c r="B555" t="s">
        <v>2646</v>
      </c>
      <c r="C555" s="3">
        <v>5091</v>
      </c>
      <c r="D555" t="s">
        <v>1533</v>
      </c>
      <c r="E555" s="103">
        <v>0.1231</v>
      </c>
      <c r="F555" s="175" t="s">
        <v>2939</v>
      </c>
      <c r="G555" s="103" t="s">
        <v>3170</v>
      </c>
      <c r="H555" s="91" t="s">
        <v>2549</v>
      </c>
    </row>
    <row r="556" spans="1:8">
      <c r="A556" t="s">
        <v>2365</v>
      </c>
      <c r="B556" t="s">
        <v>2646</v>
      </c>
      <c r="C556" s="3">
        <v>2065</v>
      </c>
      <c r="D556" t="s">
        <v>1514</v>
      </c>
      <c r="E556" s="103">
        <v>0.6583</v>
      </c>
      <c r="F556" s="175" t="s">
        <v>2548</v>
      </c>
      <c r="G556" s="103" t="s">
        <v>3170</v>
      </c>
      <c r="H556" s="91" t="s">
        <v>2548</v>
      </c>
    </row>
    <row r="557" spans="1:8">
      <c r="A557" t="s">
        <v>2365</v>
      </c>
      <c r="B557" t="s">
        <v>2646</v>
      </c>
      <c r="C557" s="3">
        <v>4437</v>
      </c>
      <c r="D557" t="s">
        <v>1530</v>
      </c>
      <c r="E557" s="103">
        <v>0.16289999999999999</v>
      </c>
      <c r="F557" s="175" t="s">
        <v>2939</v>
      </c>
      <c r="G557" s="103" t="s">
        <v>3170</v>
      </c>
      <c r="H557" s="91" t="s">
        <v>2549</v>
      </c>
    </row>
    <row r="558" spans="1:8">
      <c r="A558" t="s">
        <v>2365</v>
      </c>
      <c r="B558" t="s">
        <v>2646</v>
      </c>
      <c r="C558" s="3">
        <v>2883</v>
      </c>
      <c r="D558" t="s">
        <v>1520</v>
      </c>
      <c r="E558" s="103">
        <v>0.78310000000000002</v>
      </c>
      <c r="F558" s="175" t="s">
        <v>2548</v>
      </c>
      <c r="G558" s="103" t="s">
        <v>3170</v>
      </c>
      <c r="H558" s="91" t="s">
        <v>2548</v>
      </c>
    </row>
    <row r="559" spans="1:8">
      <c r="A559" t="s">
        <v>2365</v>
      </c>
      <c r="B559" t="s">
        <v>2646</v>
      </c>
      <c r="C559" s="3">
        <v>4334</v>
      </c>
      <c r="D559" t="s">
        <v>1528</v>
      </c>
      <c r="E559" s="103">
        <v>0.3155</v>
      </c>
      <c r="F559" s="175" t="s">
        <v>2939</v>
      </c>
      <c r="G559" s="103" t="s">
        <v>3170</v>
      </c>
      <c r="H559" s="91" t="s">
        <v>2549</v>
      </c>
    </row>
    <row r="560" spans="1:8">
      <c r="A560" t="s">
        <v>2365</v>
      </c>
      <c r="B560" t="s">
        <v>2646</v>
      </c>
      <c r="C560" s="3">
        <v>4438</v>
      </c>
      <c r="D560" t="s">
        <v>1531</v>
      </c>
      <c r="E560" s="103">
        <v>0.24049999999999999</v>
      </c>
      <c r="F560" s="175" t="s">
        <v>2939</v>
      </c>
      <c r="G560" s="103" t="s">
        <v>3170</v>
      </c>
      <c r="H560" s="91" t="s">
        <v>2549</v>
      </c>
    </row>
    <row r="561" spans="1:8">
      <c r="A561" t="s">
        <v>2365</v>
      </c>
      <c r="B561" t="s">
        <v>2646</v>
      </c>
      <c r="C561" s="3">
        <v>2751</v>
      </c>
      <c r="D561" t="s">
        <v>1518</v>
      </c>
      <c r="E561" s="103">
        <v>0.61180000000000001</v>
      </c>
      <c r="F561" s="175" t="s">
        <v>2548</v>
      </c>
      <c r="G561" s="103" t="s">
        <v>3170</v>
      </c>
      <c r="H561" s="91" t="s">
        <v>2548</v>
      </c>
    </row>
    <row r="562" spans="1:8">
      <c r="A562" t="s">
        <v>2365</v>
      </c>
      <c r="B562" t="s">
        <v>2646</v>
      </c>
      <c r="C562" s="3">
        <v>3533</v>
      </c>
      <c r="D562" t="s">
        <v>77</v>
      </c>
      <c r="E562" s="103">
        <v>0.46010000000000001</v>
      </c>
      <c r="F562" s="175" t="s">
        <v>2549</v>
      </c>
      <c r="G562" s="103" t="s">
        <v>3170</v>
      </c>
      <c r="H562" s="91" t="s">
        <v>2549</v>
      </c>
    </row>
    <row r="563" spans="1:8">
      <c r="A563" t="s">
        <v>2365</v>
      </c>
      <c r="B563" t="s">
        <v>2646</v>
      </c>
      <c r="C563" s="3">
        <v>2811</v>
      </c>
      <c r="D563" t="s">
        <v>1519</v>
      </c>
      <c r="E563" s="103">
        <v>0.63470000000000004</v>
      </c>
      <c r="F563" s="175" t="s">
        <v>2548</v>
      </c>
      <c r="G563" s="103" t="s">
        <v>3170</v>
      </c>
      <c r="H563" s="91" t="s">
        <v>2548</v>
      </c>
    </row>
    <row r="564" spans="1:8">
      <c r="A564" t="s">
        <v>2365</v>
      </c>
      <c r="B564" t="s">
        <v>2646</v>
      </c>
      <c r="C564" s="3">
        <v>2669</v>
      </c>
      <c r="D564" t="s">
        <v>1495</v>
      </c>
      <c r="E564" s="103">
        <v>0.68959999999999999</v>
      </c>
      <c r="F564" s="175" t="s">
        <v>2548</v>
      </c>
      <c r="G564" s="103" t="s">
        <v>3170</v>
      </c>
      <c r="H564" s="91" t="s">
        <v>2548</v>
      </c>
    </row>
    <row r="565" spans="1:8">
      <c r="A565" t="s">
        <v>2365</v>
      </c>
      <c r="B565" t="s">
        <v>2646</v>
      </c>
      <c r="C565" s="3">
        <v>4316</v>
      </c>
      <c r="D565" t="s">
        <v>1527</v>
      </c>
      <c r="E565" s="103">
        <v>0.253</v>
      </c>
      <c r="F565" s="175" t="s">
        <v>2939</v>
      </c>
      <c r="G565" s="103" t="s">
        <v>3170</v>
      </c>
      <c r="H565" s="91" t="s">
        <v>2549</v>
      </c>
    </row>
    <row r="566" spans="1:8">
      <c r="A566" t="s">
        <v>2365</v>
      </c>
      <c r="B566" t="s">
        <v>2646</v>
      </c>
      <c r="C566" s="3">
        <v>3686</v>
      </c>
      <c r="D566" t="s">
        <v>1522</v>
      </c>
      <c r="E566" s="103">
        <v>0.52869999999999995</v>
      </c>
      <c r="F566" s="175" t="s">
        <v>2549</v>
      </c>
      <c r="G566" s="103" t="s">
        <v>3170</v>
      </c>
      <c r="H566" s="91" t="s">
        <v>2548</v>
      </c>
    </row>
    <row r="567" spans="1:8">
      <c r="A567" t="s">
        <v>2365</v>
      </c>
      <c r="B567" t="s">
        <v>2646</v>
      </c>
      <c r="C567" s="3">
        <v>2364</v>
      </c>
      <c r="D567" t="s">
        <v>1516</v>
      </c>
      <c r="E567" s="103">
        <v>0.60370000000000001</v>
      </c>
      <c r="F567" s="175" t="s">
        <v>2548</v>
      </c>
      <c r="G567" s="103" t="s">
        <v>3170</v>
      </c>
      <c r="H567" s="91" t="s">
        <v>2548</v>
      </c>
    </row>
    <row r="568" spans="1:8">
      <c r="A568" t="s">
        <v>2365</v>
      </c>
      <c r="B568" t="s">
        <v>2646</v>
      </c>
      <c r="C568" s="3">
        <v>1663</v>
      </c>
      <c r="D568" t="s">
        <v>1512</v>
      </c>
      <c r="E568" s="103">
        <v>0.83330000000000004</v>
      </c>
      <c r="F568" s="175" t="s">
        <v>2939</v>
      </c>
      <c r="G568" s="103" t="s">
        <v>3170</v>
      </c>
      <c r="H568" s="91" t="s">
        <v>2548</v>
      </c>
    </row>
    <row r="569" spans="1:8">
      <c r="A569" t="s">
        <v>2365</v>
      </c>
      <c r="B569" t="s">
        <v>2646</v>
      </c>
      <c r="C569" s="3">
        <v>4530</v>
      </c>
      <c r="D569" t="s">
        <v>1532</v>
      </c>
      <c r="E569" s="103">
        <v>0.33100000000000002</v>
      </c>
      <c r="F569" s="175" t="s">
        <v>2549</v>
      </c>
      <c r="G569" s="103" t="s">
        <v>3170</v>
      </c>
      <c r="H569" s="91" t="s">
        <v>2549</v>
      </c>
    </row>
    <row r="570" spans="1:8">
      <c r="A570" t="s">
        <v>2365</v>
      </c>
      <c r="B570" t="s">
        <v>2646</v>
      </c>
      <c r="C570" s="3">
        <v>1907</v>
      </c>
      <c r="D570" t="s">
        <v>1513</v>
      </c>
      <c r="E570" s="103">
        <v>0.37940000000000002</v>
      </c>
      <c r="F570" s="175" t="s">
        <v>2939</v>
      </c>
      <c r="G570" s="103" t="s">
        <v>3170</v>
      </c>
      <c r="H570" s="91" t="s">
        <v>2549</v>
      </c>
    </row>
    <row r="571" spans="1:8">
      <c r="A571" t="s">
        <v>2365</v>
      </c>
      <c r="B571" t="s">
        <v>2646</v>
      </c>
      <c r="C571" s="3">
        <v>4137</v>
      </c>
      <c r="D571" t="s">
        <v>1525</v>
      </c>
      <c r="E571" s="103">
        <v>0.59909999999999997</v>
      </c>
      <c r="F571" s="175" t="s">
        <v>2548</v>
      </c>
      <c r="G571" s="103" t="s">
        <v>3170</v>
      </c>
      <c r="H571" s="91" t="s">
        <v>2548</v>
      </c>
    </row>
    <row r="572" spans="1:8">
      <c r="A572" t="s">
        <v>2365</v>
      </c>
      <c r="B572" t="s">
        <v>2646</v>
      </c>
      <c r="C572" s="3">
        <v>4298</v>
      </c>
      <c r="D572" t="s">
        <v>1526</v>
      </c>
      <c r="E572" s="103">
        <v>0.17849999999999999</v>
      </c>
      <c r="F572" s="175" t="s">
        <v>2939</v>
      </c>
      <c r="G572" s="103" t="s">
        <v>3170</v>
      </c>
      <c r="H572" s="91" t="s">
        <v>2549</v>
      </c>
    </row>
    <row r="573" spans="1:8">
      <c r="A573" t="s">
        <v>2365</v>
      </c>
      <c r="B573" t="s">
        <v>2646</v>
      </c>
      <c r="C573" s="3">
        <v>2545</v>
      </c>
      <c r="D573" t="s">
        <v>1517</v>
      </c>
      <c r="E573" s="103">
        <v>0.62760000000000005</v>
      </c>
      <c r="F573" s="175" t="s">
        <v>2549</v>
      </c>
      <c r="G573" s="103" t="s">
        <v>3170</v>
      </c>
      <c r="H573" s="91" t="s">
        <v>2548</v>
      </c>
    </row>
    <row r="574" spans="1:8">
      <c r="A574" t="s">
        <v>2365</v>
      </c>
      <c r="B574" t="s">
        <v>2646</v>
      </c>
      <c r="C574" s="3">
        <v>3903</v>
      </c>
      <c r="D574" t="s">
        <v>27</v>
      </c>
      <c r="E574" s="103">
        <v>0.39989999999999998</v>
      </c>
      <c r="F574" s="175" t="s">
        <v>2939</v>
      </c>
      <c r="G574" s="103" t="s">
        <v>3170</v>
      </c>
      <c r="H574" s="91" t="s">
        <v>2549</v>
      </c>
    </row>
    <row r="575" spans="1:8">
      <c r="A575" t="s">
        <v>2365</v>
      </c>
      <c r="B575" t="s">
        <v>2646</v>
      </c>
      <c r="C575" s="3">
        <v>5570</v>
      </c>
      <c r="D575" t="s">
        <v>2926</v>
      </c>
      <c r="E575" s="103">
        <v>8.9899999999999994E-2</v>
      </c>
      <c r="F575" s="175" t="s">
        <v>2939</v>
      </c>
      <c r="G575" s="103" t="s">
        <v>3170</v>
      </c>
      <c r="H575" s="91" t="s">
        <v>2549</v>
      </c>
    </row>
    <row r="576" spans="1:8">
      <c r="A576" t="s">
        <v>2365</v>
      </c>
      <c r="B576" t="s">
        <v>2646</v>
      </c>
      <c r="C576" s="3">
        <v>3002</v>
      </c>
      <c r="D576" t="s">
        <v>1521</v>
      </c>
      <c r="E576" s="103">
        <v>0.5534</v>
      </c>
      <c r="F576" s="175" t="s">
        <v>2549</v>
      </c>
      <c r="G576" s="103" t="s">
        <v>3170</v>
      </c>
      <c r="H576" s="91" t="s">
        <v>2548</v>
      </c>
    </row>
    <row r="577" spans="1:8">
      <c r="A577" t="s">
        <v>2365</v>
      </c>
      <c r="B577" t="s">
        <v>2646</v>
      </c>
      <c r="C577" s="3">
        <v>2752</v>
      </c>
      <c r="D577" t="s">
        <v>375</v>
      </c>
      <c r="E577" s="103">
        <v>0.438</v>
      </c>
      <c r="F577" s="175" t="s">
        <v>2549</v>
      </c>
      <c r="G577" s="103" t="s">
        <v>3170</v>
      </c>
      <c r="H577" s="91" t="s">
        <v>2549</v>
      </c>
    </row>
    <row r="578" spans="1:8">
      <c r="A578" t="s">
        <v>2365</v>
      </c>
      <c r="B578" t="s">
        <v>2646</v>
      </c>
      <c r="C578" s="3">
        <v>4125</v>
      </c>
      <c r="D578" t="s">
        <v>1524</v>
      </c>
      <c r="E578" s="103">
        <v>0.44650000000000001</v>
      </c>
      <c r="F578" s="175" t="s">
        <v>2549</v>
      </c>
      <c r="G578" s="103" t="s">
        <v>3170</v>
      </c>
      <c r="H578" s="91" t="s">
        <v>2549</v>
      </c>
    </row>
    <row r="579" spans="1:8">
      <c r="A579" t="s">
        <v>2186</v>
      </c>
      <c r="B579" t="s">
        <v>2647</v>
      </c>
      <c r="C579" s="3">
        <v>4299</v>
      </c>
      <c r="D579" t="s">
        <v>236</v>
      </c>
      <c r="E579" s="103">
        <v>0.54379999999999995</v>
      </c>
      <c r="F579" s="175" t="s">
        <v>2548</v>
      </c>
      <c r="G579" s="103" t="s">
        <v>3170</v>
      </c>
      <c r="H579" s="91" t="s">
        <v>2548</v>
      </c>
    </row>
    <row r="580" spans="1:8">
      <c r="A580" t="s">
        <v>2186</v>
      </c>
      <c r="B580" t="s">
        <v>2647</v>
      </c>
      <c r="C580" s="3">
        <v>3736</v>
      </c>
      <c r="D580" t="s">
        <v>224</v>
      </c>
      <c r="E580" s="103">
        <v>0.63100000000000001</v>
      </c>
      <c r="F580" s="175" t="s">
        <v>2548</v>
      </c>
      <c r="G580" s="103" t="s">
        <v>3170</v>
      </c>
      <c r="H580" s="91" t="s">
        <v>2548</v>
      </c>
    </row>
    <row r="581" spans="1:8">
      <c r="A581" t="s">
        <v>2186</v>
      </c>
      <c r="B581" t="s">
        <v>2647</v>
      </c>
      <c r="C581" s="3">
        <v>3785</v>
      </c>
      <c r="D581" t="s">
        <v>225</v>
      </c>
      <c r="E581" s="103">
        <v>0.63970000000000005</v>
      </c>
      <c r="F581" s="175" t="s">
        <v>2548</v>
      </c>
      <c r="G581" s="103" t="s">
        <v>3170</v>
      </c>
      <c r="H581" s="91" t="s">
        <v>2548</v>
      </c>
    </row>
    <row r="582" spans="1:8">
      <c r="A582" t="s">
        <v>2186</v>
      </c>
      <c r="B582" t="s">
        <v>2647</v>
      </c>
      <c r="C582" s="3">
        <v>4203</v>
      </c>
      <c r="D582" t="s">
        <v>2648</v>
      </c>
      <c r="E582" s="103">
        <v>0.58609999999999995</v>
      </c>
      <c r="F582" s="175" t="s">
        <v>2939</v>
      </c>
      <c r="G582" s="103" t="s">
        <v>3170</v>
      </c>
      <c r="H582" s="91" t="s">
        <v>2548</v>
      </c>
    </row>
    <row r="583" spans="1:8">
      <c r="A583" t="s">
        <v>2186</v>
      </c>
      <c r="B583" t="s">
        <v>2647</v>
      </c>
      <c r="C583" s="3">
        <v>4587</v>
      </c>
      <c r="D583" t="s">
        <v>245</v>
      </c>
      <c r="E583" s="103">
        <v>0.45739999999999997</v>
      </c>
      <c r="F583" s="175" t="s">
        <v>2549</v>
      </c>
      <c r="G583" s="103" t="s">
        <v>3170</v>
      </c>
      <c r="H583" s="91" t="s">
        <v>2549</v>
      </c>
    </row>
    <row r="584" spans="1:8">
      <c r="A584" t="s">
        <v>2186</v>
      </c>
      <c r="B584" t="s">
        <v>2647</v>
      </c>
      <c r="C584" s="3">
        <v>3320</v>
      </c>
      <c r="D584" t="s">
        <v>222</v>
      </c>
      <c r="E584" s="103">
        <v>0.63290000000000002</v>
      </c>
      <c r="F584" s="175" t="s">
        <v>2548</v>
      </c>
      <c r="G584" s="103" t="s">
        <v>3170</v>
      </c>
      <c r="H584" s="91" t="s">
        <v>2548</v>
      </c>
    </row>
    <row r="585" spans="1:8">
      <c r="A585" t="s">
        <v>2186</v>
      </c>
      <c r="B585" t="s">
        <v>2647</v>
      </c>
      <c r="C585" s="3">
        <v>3822</v>
      </c>
      <c r="D585" t="s">
        <v>226</v>
      </c>
      <c r="E585" s="103">
        <v>0.58860000000000001</v>
      </c>
      <c r="F585" s="175" t="s">
        <v>2548</v>
      </c>
      <c r="G585" s="103" t="s">
        <v>3170</v>
      </c>
      <c r="H585" s="91" t="s">
        <v>2548</v>
      </c>
    </row>
    <row r="586" spans="1:8">
      <c r="A586" t="s">
        <v>2186</v>
      </c>
      <c r="B586" t="s">
        <v>2647</v>
      </c>
      <c r="C586" s="3">
        <v>3148</v>
      </c>
      <c r="D586" t="s">
        <v>220</v>
      </c>
      <c r="E586" s="103">
        <v>0.59279999999999999</v>
      </c>
      <c r="F586" s="175" t="s">
        <v>2548</v>
      </c>
      <c r="G586" s="103" t="s">
        <v>3170</v>
      </c>
      <c r="H586" s="91" t="s">
        <v>2548</v>
      </c>
    </row>
    <row r="587" spans="1:8">
      <c r="A587" t="s">
        <v>2186</v>
      </c>
      <c r="B587" t="s">
        <v>2647</v>
      </c>
      <c r="C587" s="3">
        <v>5612</v>
      </c>
      <c r="D587" t="s">
        <v>2966</v>
      </c>
      <c r="E587" s="103">
        <v>0.39500000000000002</v>
      </c>
      <c r="F587" s="175" t="s">
        <v>2549</v>
      </c>
      <c r="G587" s="103" t="s">
        <v>3170</v>
      </c>
      <c r="H587" s="91" t="s">
        <v>2549</v>
      </c>
    </row>
    <row r="588" spans="1:8">
      <c r="A588" t="s">
        <v>2186</v>
      </c>
      <c r="B588" t="s">
        <v>2647</v>
      </c>
      <c r="C588" s="3">
        <v>5136</v>
      </c>
      <c r="D588" t="s">
        <v>247</v>
      </c>
      <c r="E588" s="103">
        <v>0.65629999999999999</v>
      </c>
      <c r="F588" s="175" t="s">
        <v>2548</v>
      </c>
      <c r="G588" s="103" t="s">
        <v>3170</v>
      </c>
      <c r="H588" s="91" t="s">
        <v>2548</v>
      </c>
    </row>
    <row r="589" spans="1:8">
      <c r="A589" t="s">
        <v>2186</v>
      </c>
      <c r="B589" t="s">
        <v>2647</v>
      </c>
      <c r="C589" s="3">
        <v>2724</v>
      </c>
      <c r="D589" t="s">
        <v>217</v>
      </c>
      <c r="E589" s="103">
        <v>0.55320000000000003</v>
      </c>
      <c r="F589" s="175" t="s">
        <v>2548</v>
      </c>
      <c r="G589" s="103" t="s">
        <v>3170</v>
      </c>
      <c r="H589" s="91" t="s">
        <v>2548</v>
      </c>
    </row>
    <row r="590" spans="1:8">
      <c r="A590" t="s">
        <v>2186</v>
      </c>
      <c r="B590" t="s">
        <v>2647</v>
      </c>
      <c r="C590" s="3">
        <v>3971</v>
      </c>
      <c r="D590" t="s">
        <v>229</v>
      </c>
      <c r="E590" s="103">
        <v>0.70609999999999995</v>
      </c>
      <c r="F590" s="175" t="s">
        <v>2548</v>
      </c>
      <c r="G590" s="103" t="s">
        <v>3170</v>
      </c>
      <c r="H590" s="91" t="s">
        <v>2548</v>
      </c>
    </row>
    <row r="591" spans="1:8">
      <c r="A591" t="s">
        <v>2186</v>
      </c>
      <c r="B591" t="s">
        <v>2647</v>
      </c>
      <c r="C591" s="3">
        <v>4499</v>
      </c>
      <c r="D591" t="s">
        <v>240</v>
      </c>
      <c r="E591" s="103">
        <v>0.20669999999999999</v>
      </c>
      <c r="F591" s="175" t="s">
        <v>2549</v>
      </c>
      <c r="G591" s="103" t="s">
        <v>3170</v>
      </c>
      <c r="H591" s="91" t="s">
        <v>2549</v>
      </c>
    </row>
    <row r="592" spans="1:8">
      <c r="A592" t="s">
        <v>2186</v>
      </c>
      <c r="B592" t="s">
        <v>2647</v>
      </c>
      <c r="C592" s="3">
        <v>4498</v>
      </c>
      <c r="D592" t="s">
        <v>239</v>
      </c>
      <c r="E592" s="103">
        <v>0.4965</v>
      </c>
      <c r="F592" s="175" t="s">
        <v>2548</v>
      </c>
      <c r="G592" s="103" t="s">
        <v>3170</v>
      </c>
      <c r="H592" s="91" t="s">
        <v>2548</v>
      </c>
    </row>
    <row r="593" spans="1:8">
      <c r="A593" t="s">
        <v>2186</v>
      </c>
      <c r="B593" t="s">
        <v>2647</v>
      </c>
      <c r="C593" s="3">
        <v>4380</v>
      </c>
      <c r="D593" t="s">
        <v>237</v>
      </c>
      <c r="E593" s="103">
        <v>0.38369999999999999</v>
      </c>
      <c r="F593" s="175" t="s">
        <v>2549</v>
      </c>
      <c r="G593" s="103" t="s">
        <v>3170</v>
      </c>
      <c r="H593" s="91" t="s">
        <v>2549</v>
      </c>
    </row>
    <row r="594" spans="1:8">
      <c r="A594" t="s">
        <v>2186</v>
      </c>
      <c r="B594" t="s">
        <v>2647</v>
      </c>
      <c r="C594" s="3">
        <v>4163</v>
      </c>
      <c r="D594" t="s">
        <v>234</v>
      </c>
      <c r="E594" s="103">
        <v>0.56699999999999995</v>
      </c>
      <c r="F594" s="175" t="s">
        <v>2548</v>
      </c>
      <c r="G594" s="103" t="s">
        <v>3170</v>
      </c>
      <c r="H594" s="91" t="s">
        <v>2548</v>
      </c>
    </row>
    <row r="595" spans="1:8">
      <c r="A595" t="s">
        <v>2186</v>
      </c>
      <c r="B595" t="s">
        <v>2647</v>
      </c>
      <c r="C595" s="3">
        <v>5310</v>
      </c>
      <c r="D595" t="s">
        <v>2967</v>
      </c>
      <c r="E595" s="103">
        <v>0.44540000000000002</v>
      </c>
      <c r="F595" s="175" t="s">
        <v>2549</v>
      </c>
      <c r="G595" s="103" t="s">
        <v>3170</v>
      </c>
      <c r="H595" s="91" t="s">
        <v>2549</v>
      </c>
    </row>
    <row r="596" spans="1:8">
      <c r="A596" t="s">
        <v>2186</v>
      </c>
      <c r="B596" t="s">
        <v>2647</v>
      </c>
      <c r="C596" s="3">
        <v>4523</v>
      </c>
      <c r="D596" t="s">
        <v>241</v>
      </c>
      <c r="E596" s="103">
        <v>0.57040000000000002</v>
      </c>
      <c r="F596" s="175" t="s">
        <v>2548</v>
      </c>
      <c r="G596" s="103" t="s">
        <v>3170</v>
      </c>
      <c r="H596" s="91" t="s">
        <v>2548</v>
      </c>
    </row>
    <row r="597" spans="1:8">
      <c r="A597" t="s">
        <v>2186</v>
      </c>
      <c r="B597" t="s">
        <v>2647</v>
      </c>
      <c r="C597" s="3">
        <v>1646</v>
      </c>
      <c r="D597" t="s">
        <v>3184</v>
      </c>
      <c r="E597" s="103">
        <v>0.57669999999999999</v>
      </c>
      <c r="F597" s="175" t="s">
        <v>2548</v>
      </c>
      <c r="G597" s="103" t="s">
        <v>3170</v>
      </c>
      <c r="H597" s="91" t="s">
        <v>2548</v>
      </c>
    </row>
    <row r="598" spans="1:8">
      <c r="A598" t="s">
        <v>2186</v>
      </c>
      <c r="B598" t="s">
        <v>2647</v>
      </c>
      <c r="C598" s="3">
        <v>1926</v>
      </c>
      <c r="D598" t="s">
        <v>216</v>
      </c>
      <c r="E598" s="103">
        <v>0.52849999999999997</v>
      </c>
      <c r="F598" s="175" t="s">
        <v>2549</v>
      </c>
      <c r="G598" s="103" t="s">
        <v>3170</v>
      </c>
      <c r="H598" s="91" t="s">
        <v>2548</v>
      </c>
    </row>
    <row r="599" spans="1:8">
      <c r="A599" t="s">
        <v>2186</v>
      </c>
      <c r="B599" t="s">
        <v>2647</v>
      </c>
      <c r="C599" s="3">
        <v>4560</v>
      </c>
      <c r="D599" t="s">
        <v>242</v>
      </c>
      <c r="E599" s="103">
        <v>0.24629999999999999</v>
      </c>
      <c r="F599" s="175" t="s">
        <v>2549</v>
      </c>
      <c r="G599" s="103" t="s">
        <v>3170</v>
      </c>
      <c r="H599" s="91" t="s">
        <v>2549</v>
      </c>
    </row>
    <row r="600" spans="1:8">
      <c r="A600" t="s">
        <v>2186</v>
      </c>
      <c r="B600" t="s">
        <v>2647</v>
      </c>
      <c r="C600" s="3">
        <v>3994</v>
      </c>
      <c r="D600" t="s">
        <v>230</v>
      </c>
      <c r="E600" s="103">
        <v>0.63029999999999997</v>
      </c>
      <c r="F600" s="175" t="s">
        <v>2548</v>
      </c>
      <c r="G600" s="103" t="s">
        <v>3170</v>
      </c>
      <c r="H600" s="91" t="s">
        <v>2548</v>
      </c>
    </row>
    <row r="601" spans="1:8">
      <c r="A601" t="s">
        <v>2186</v>
      </c>
      <c r="B601" t="s">
        <v>2647</v>
      </c>
      <c r="C601" s="3">
        <v>4042</v>
      </c>
      <c r="D601" t="s">
        <v>34</v>
      </c>
      <c r="E601" s="103">
        <v>0.57740000000000002</v>
      </c>
      <c r="F601" s="175" t="s">
        <v>2548</v>
      </c>
      <c r="G601" s="103" t="s">
        <v>3170</v>
      </c>
      <c r="H601" s="91" t="s">
        <v>2548</v>
      </c>
    </row>
    <row r="602" spans="1:8">
      <c r="A602" t="s">
        <v>2186</v>
      </c>
      <c r="B602" t="s">
        <v>2647</v>
      </c>
      <c r="C602" s="3">
        <v>3618</v>
      </c>
      <c r="D602" t="s">
        <v>223</v>
      </c>
      <c r="E602" s="103">
        <v>0.54059999999999997</v>
      </c>
      <c r="F602" s="175" t="s">
        <v>2548</v>
      </c>
      <c r="G602" s="103" t="s">
        <v>3170</v>
      </c>
      <c r="H602" s="91" t="s">
        <v>2548</v>
      </c>
    </row>
    <row r="603" spans="1:8">
      <c r="A603" t="s">
        <v>2186</v>
      </c>
      <c r="B603" t="s">
        <v>2647</v>
      </c>
      <c r="C603" s="3">
        <v>2829</v>
      </c>
      <c r="D603" t="s">
        <v>218</v>
      </c>
      <c r="E603" s="103">
        <v>0.62209999999999999</v>
      </c>
      <c r="F603" s="175" t="s">
        <v>2548</v>
      </c>
      <c r="G603" s="103" t="s">
        <v>3170</v>
      </c>
      <c r="H603" s="91" t="s">
        <v>2548</v>
      </c>
    </row>
    <row r="604" spans="1:8">
      <c r="A604" t="s">
        <v>2186</v>
      </c>
      <c r="B604" t="s">
        <v>2647</v>
      </c>
      <c r="C604" s="3">
        <v>4162</v>
      </c>
      <c r="D604" t="s">
        <v>233</v>
      </c>
      <c r="E604" s="103">
        <v>0.45639999999999997</v>
      </c>
      <c r="F604" s="175" t="s">
        <v>2549</v>
      </c>
      <c r="G604" s="103" t="s">
        <v>3170</v>
      </c>
      <c r="H604" s="91" t="s">
        <v>2549</v>
      </c>
    </row>
    <row r="605" spans="1:8">
      <c r="A605" t="s">
        <v>2186</v>
      </c>
      <c r="B605" t="s">
        <v>2647</v>
      </c>
      <c r="C605" s="3">
        <v>5435</v>
      </c>
      <c r="D605" t="s">
        <v>248</v>
      </c>
      <c r="E605" s="103">
        <v>0.6048</v>
      </c>
      <c r="F605" s="175" t="s">
        <v>2939</v>
      </c>
      <c r="G605" s="103" t="s">
        <v>3170</v>
      </c>
      <c r="H605" s="91" t="s">
        <v>2548</v>
      </c>
    </row>
    <row r="606" spans="1:8">
      <c r="A606" t="s">
        <v>2186</v>
      </c>
      <c r="B606" t="s">
        <v>2647</v>
      </c>
      <c r="C606" s="3">
        <v>2912</v>
      </c>
      <c r="D606" t="s">
        <v>219</v>
      </c>
      <c r="E606" s="103">
        <v>0.68259999999999998</v>
      </c>
      <c r="F606" s="175" t="s">
        <v>2548</v>
      </c>
      <c r="G606" s="103" t="s">
        <v>3170</v>
      </c>
      <c r="H606" s="91" t="s">
        <v>2548</v>
      </c>
    </row>
    <row r="607" spans="1:8">
      <c r="A607" t="s">
        <v>2186</v>
      </c>
      <c r="B607" t="s">
        <v>2647</v>
      </c>
      <c r="C607" s="3">
        <v>4209</v>
      </c>
      <c r="D607" t="s">
        <v>235</v>
      </c>
      <c r="E607" s="103">
        <v>0.41499999999999998</v>
      </c>
      <c r="F607" s="175" t="s">
        <v>2549</v>
      </c>
      <c r="G607" s="103" t="s">
        <v>3170</v>
      </c>
      <c r="H607" s="91" t="s">
        <v>2549</v>
      </c>
    </row>
    <row r="608" spans="1:8">
      <c r="A608" t="s">
        <v>2186</v>
      </c>
      <c r="B608" t="s">
        <v>2647</v>
      </c>
      <c r="C608" s="3">
        <v>4445</v>
      </c>
      <c r="D608" t="s">
        <v>238</v>
      </c>
      <c r="E608" s="103">
        <v>0.46210000000000001</v>
      </c>
      <c r="F608" s="175" t="s">
        <v>2549</v>
      </c>
      <c r="G608" s="103" t="s">
        <v>3170</v>
      </c>
      <c r="H608" s="91" t="s">
        <v>2549</v>
      </c>
    </row>
    <row r="609" spans="1:8">
      <c r="A609" t="s">
        <v>2186</v>
      </c>
      <c r="B609" t="s">
        <v>2647</v>
      </c>
      <c r="C609" s="3">
        <v>3995</v>
      </c>
      <c r="D609" t="s">
        <v>231</v>
      </c>
      <c r="E609" s="103">
        <v>0.47060000000000002</v>
      </c>
      <c r="F609" s="175" t="s">
        <v>2549</v>
      </c>
      <c r="G609" s="103" t="s">
        <v>3170</v>
      </c>
      <c r="H609" s="91" t="s">
        <v>2549</v>
      </c>
    </row>
    <row r="610" spans="1:8">
      <c r="A610" t="s">
        <v>2186</v>
      </c>
      <c r="B610" t="s">
        <v>2647</v>
      </c>
      <c r="C610" s="3">
        <v>4561</v>
      </c>
      <c r="D610" t="s">
        <v>243</v>
      </c>
      <c r="E610" s="103">
        <v>0.35360000000000003</v>
      </c>
      <c r="F610" s="175" t="s">
        <v>2549</v>
      </c>
      <c r="G610" s="103" t="s">
        <v>3170</v>
      </c>
      <c r="H610" s="91" t="s">
        <v>2549</v>
      </c>
    </row>
    <row r="611" spans="1:8">
      <c r="A611" t="s">
        <v>2186</v>
      </c>
      <c r="B611" t="s">
        <v>2647</v>
      </c>
      <c r="C611" s="3">
        <v>3149</v>
      </c>
      <c r="D611" t="s">
        <v>221</v>
      </c>
      <c r="E611" s="103">
        <v>0.53700000000000003</v>
      </c>
      <c r="F611" s="175" t="s">
        <v>2548</v>
      </c>
      <c r="G611" s="103" t="s">
        <v>3170</v>
      </c>
      <c r="H611" s="91" t="s">
        <v>2548</v>
      </c>
    </row>
    <row r="612" spans="1:8">
      <c r="A612" t="s">
        <v>2186</v>
      </c>
      <c r="B612" t="s">
        <v>2647</v>
      </c>
      <c r="C612" s="3">
        <v>3823</v>
      </c>
      <c r="D612" t="s">
        <v>227</v>
      </c>
      <c r="E612" s="103">
        <v>0.62590000000000001</v>
      </c>
      <c r="F612" s="175" t="s">
        <v>2548</v>
      </c>
      <c r="G612" s="103" t="s">
        <v>3170</v>
      </c>
      <c r="H612" s="91" t="s">
        <v>2548</v>
      </c>
    </row>
    <row r="613" spans="1:8">
      <c r="A613" t="s">
        <v>2186</v>
      </c>
      <c r="B613" t="s">
        <v>2647</v>
      </c>
      <c r="C613" s="3">
        <v>3970</v>
      </c>
      <c r="D613" t="s">
        <v>228</v>
      </c>
      <c r="E613" s="103">
        <v>0.55769999999999997</v>
      </c>
      <c r="F613" s="175" t="s">
        <v>2548</v>
      </c>
      <c r="G613" s="103" t="s">
        <v>3170</v>
      </c>
      <c r="H613" s="91" t="s">
        <v>2548</v>
      </c>
    </row>
    <row r="614" spans="1:8">
      <c r="A614" t="s">
        <v>2186</v>
      </c>
      <c r="B614" t="s">
        <v>2647</v>
      </c>
      <c r="C614" s="3">
        <v>5111</v>
      </c>
      <c r="D614" t="s">
        <v>246</v>
      </c>
      <c r="E614" s="103">
        <v>0.32429999999999998</v>
      </c>
      <c r="F614" s="175" t="s">
        <v>2549</v>
      </c>
      <c r="G614" s="103" t="s">
        <v>3170</v>
      </c>
      <c r="H614" s="91" t="s">
        <v>2549</v>
      </c>
    </row>
    <row r="615" spans="1:8">
      <c r="A615" t="s">
        <v>2186</v>
      </c>
      <c r="B615" t="s">
        <v>2647</v>
      </c>
      <c r="C615" s="3">
        <v>4051</v>
      </c>
      <c r="D615" t="s">
        <v>232</v>
      </c>
      <c r="E615" s="103">
        <v>0.58030000000000004</v>
      </c>
      <c r="F615" s="175" t="s">
        <v>2548</v>
      </c>
      <c r="G615" s="103" t="s">
        <v>3170</v>
      </c>
      <c r="H615" s="91" t="s">
        <v>2548</v>
      </c>
    </row>
    <row r="616" spans="1:8">
      <c r="A616" t="s">
        <v>2186</v>
      </c>
      <c r="B616" t="s">
        <v>2647</v>
      </c>
      <c r="C616" s="3">
        <v>4579</v>
      </c>
      <c r="D616" t="s">
        <v>244</v>
      </c>
      <c r="E616" s="103">
        <v>0.43169999999999997</v>
      </c>
      <c r="F616" s="175" t="s">
        <v>2549</v>
      </c>
      <c r="G616" s="103" t="s">
        <v>3170</v>
      </c>
      <c r="H616" s="91" t="s">
        <v>2549</v>
      </c>
    </row>
    <row r="617" spans="1:8">
      <c r="A617" t="s">
        <v>2402</v>
      </c>
      <c r="B617" t="s">
        <v>2649</v>
      </c>
      <c r="C617" s="3">
        <v>3197</v>
      </c>
      <c r="D617" t="s">
        <v>1854</v>
      </c>
      <c r="E617" s="103">
        <v>0.87070000000000003</v>
      </c>
      <c r="F617" s="175" t="s">
        <v>2939</v>
      </c>
      <c r="G617" s="103" t="s">
        <v>2548</v>
      </c>
      <c r="H617" s="91" t="s">
        <v>2548</v>
      </c>
    </row>
    <row r="618" spans="1:8">
      <c r="A618" t="s">
        <v>2246</v>
      </c>
      <c r="B618" t="s">
        <v>2650</v>
      </c>
      <c r="C618" s="3">
        <v>3519</v>
      </c>
      <c r="D618" t="s">
        <v>645</v>
      </c>
      <c r="E618" s="103">
        <v>0.71550000000000002</v>
      </c>
      <c r="F618" s="175" t="s">
        <v>2548</v>
      </c>
      <c r="G618" s="103" t="s">
        <v>3170</v>
      </c>
      <c r="H618" s="91" t="s">
        <v>2548</v>
      </c>
    </row>
    <row r="619" spans="1:8">
      <c r="A619" t="s">
        <v>2246</v>
      </c>
      <c r="B619" t="s">
        <v>2650</v>
      </c>
      <c r="C619" s="3">
        <v>3700</v>
      </c>
      <c r="D619" t="s">
        <v>656</v>
      </c>
      <c r="E619" s="103">
        <v>0.64049999999999996</v>
      </c>
      <c r="F619" s="175" t="s">
        <v>2548</v>
      </c>
      <c r="G619" s="103" t="s">
        <v>3170</v>
      </c>
      <c r="H619" s="91" t="s">
        <v>2548</v>
      </c>
    </row>
    <row r="620" spans="1:8">
      <c r="A620" t="s">
        <v>2246</v>
      </c>
      <c r="B620" t="s">
        <v>2650</v>
      </c>
      <c r="C620" s="3">
        <v>3547</v>
      </c>
      <c r="D620" t="s">
        <v>646</v>
      </c>
      <c r="E620" s="103">
        <v>0.67130000000000001</v>
      </c>
      <c r="F620" s="175" t="s">
        <v>2548</v>
      </c>
      <c r="G620" s="103" t="s">
        <v>3170</v>
      </c>
      <c r="H620" s="91" t="s">
        <v>2548</v>
      </c>
    </row>
    <row r="621" spans="1:8">
      <c r="A621" t="s">
        <v>2246</v>
      </c>
      <c r="B621" t="s">
        <v>2650</v>
      </c>
      <c r="C621" s="3">
        <v>5163</v>
      </c>
      <c r="D621" t="s">
        <v>669</v>
      </c>
      <c r="E621" s="103">
        <v>0.75529999999999997</v>
      </c>
      <c r="F621" s="175" t="s">
        <v>2548</v>
      </c>
      <c r="G621" s="103" t="s">
        <v>3170</v>
      </c>
      <c r="H621" s="91" t="s">
        <v>2548</v>
      </c>
    </row>
    <row r="622" spans="1:8">
      <c r="A622" t="s">
        <v>2246</v>
      </c>
      <c r="B622" t="s">
        <v>2650</v>
      </c>
      <c r="C622" s="3">
        <v>3766</v>
      </c>
      <c r="D622" t="s">
        <v>659</v>
      </c>
      <c r="E622" s="103">
        <v>0.62319999999999998</v>
      </c>
      <c r="F622" s="175" t="s">
        <v>2548</v>
      </c>
      <c r="G622" s="103" t="s">
        <v>3170</v>
      </c>
      <c r="H622" s="91" t="s">
        <v>2548</v>
      </c>
    </row>
    <row r="623" spans="1:8">
      <c r="A623" t="s">
        <v>2246</v>
      </c>
      <c r="B623" t="s">
        <v>2650</v>
      </c>
      <c r="C623" s="3">
        <v>1950</v>
      </c>
      <c r="D623" t="s">
        <v>635</v>
      </c>
      <c r="E623" s="103">
        <v>0.73270000000000002</v>
      </c>
      <c r="F623" s="175" t="s">
        <v>2548</v>
      </c>
      <c r="G623" s="103" t="s">
        <v>3170</v>
      </c>
      <c r="H623" s="91" t="s">
        <v>2548</v>
      </c>
    </row>
    <row r="624" spans="1:8">
      <c r="A624" t="s">
        <v>2246</v>
      </c>
      <c r="B624" t="s">
        <v>2650</v>
      </c>
      <c r="C624" s="3">
        <v>4470</v>
      </c>
      <c r="D624" t="s">
        <v>664</v>
      </c>
      <c r="E624" s="103">
        <v>0.67989999999999995</v>
      </c>
      <c r="F624" s="175" t="s">
        <v>2548</v>
      </c>
      <c r="G624" s="103" t="s">
        <v>3170</v>
      </c>
      <c r="H624" s="91" t="s">
        <v>2548</v>
      </c>
    </row>
    <row r="625" spans="1:8">
      <c r="A625" t="s">
        <v>2246</v>
      </c>
      <c r="B625" t="s">
        <v>2650</v>
      </c>
      <c r="C625" s="3">
        <v>3431</v>
      </c>
      <c r="D625" t="s">
        <v>904</v>
      </c>
      <c r="E625" s="103">
        <v>0.80879999999999996</v>
      </c>
      <c r="F625" s="175" t="s">
        <v>2548</v>
      </c>
      <c r="G625" s="103" t="s">
        <v>3170</v>
      </c>
      <c r="H625" s="91" t="s">
        <v>2548</v>
      </c>
    </row>
    <row r="626" spans="1:8">
      <c r="A626" t="s">
        <v>2246</v>
      </c>
      <c r="B626" t="s">
        <v>2650</v>
      </c>
      <c r="C626" s="3">
        <v>2417</v>
      </c>
      <c r="D626" t="s">
        <v>637</v>
      </c>
      <c r="E626" s="103">
        <v>0.72</v>
      </c>
      <c r="F626" s="175" t="s">
        <v>2548</v>
      </c>
      <c r="G626" s="103" t="s">
        <v>3170</v>
      </c>
      <c r="H626" s="91" t="s">
        <v>2548</v>
      </c>
    </row>
    <row r="627" spans="1:8">
      <c r="A627" t="s">
        <v>2246</v>
      </c>
      <c r="B627" t="s">
        <v>2650</v>
      </c>
      <c r="C627" s="3">
        <v>1789</v>
      </c>
      <c r="D627" t="s">
        <v>634</v>
      </c>
      <c r="E627" s="103">
        <v>0.4244</v>
      </c>
      <c r="F627" s="175" t="s">
        <v>2549</v>
      </c>
      <c r="G627" s="103" t="s">
        <v>3170</v>
      </c>
      <c r="H627" s="91" t="s">
        <v>2549</v>
      </c>
    </row>
    <row r="628" spans="1:8">
      <c r="A628" t="s">
        <v>2246</v>
      </c>
      <c r="B628" t="s">
        <v>2650</v>
      </c>
      <c r="C628" s="3">
        <v>5107</v>
      </c>
      <c r="D628" t="s">
        <v>668</v>
      </c>
      <c r="E628" s="103">
        <v>0.18729999999999999</v>
      </c>
      <c r="F628" s="175" t="s">
        <v>2939</v>
      </c>
      <c r="G628" s="103" t="s">
        <v>3170</v>
      </c>
      <c r="H628" s="91" t="s">
        <v>2549</v>
      </c>
    </row>
    <row r="629" spans="1:8">
      <c r="A629" t="s">
        <v>2246</v>
      </c>
      <c r="B629" t="s">
        <v>2650</v>
      </c>
      <c r="C629" s="3">
        <v>5255</v>
      </c>
      <c r="D629" t="s">
        <v>670</v>
      </c>
      <c r="E629" s="103">
        <v>0.72729999999999995</v>
      </c>
      <c r="F629" s="175" t="s">
        <v>2939</v>
      </c>
      <c r="G629" s="103" t="s">
        <v>3170</v>
      </c>
      <c r="H629" s="91" t="s">
        <v>2548</v>
      </c>
    </row>
    <row r="630" spans="1:8">
      <c r="A630" t="s">
        <v>2246</v>
      </c>
      <c r="B630" t="s">
        <v>2650</v>
      </c>
      <c r="C630" s="3">
        <v>4426</v>
      </c>
      <c r="D630" t="s">
        <v>663</v>
      </c>
      <c r="E630" s="103">
        <v>0.59330000000000005</v>
      </c>
      <c r="F630" s="175" t="s">
        <v>2549</v>
      </c>
      <c r="G630" s="103" t="s">
        <v>3170</v>
      </c>
      <c r="H630" s="91" t="s">
        <v>2548</v>
      </c>
    </row>
    <row r="631" spans="1:8">
      <c r="A631" t="s">
        <v>2246</v>
      </c>
      <c r="B631" t="s">
        <v>2650</v>
      </c>
      <c r="C631" s="3">
        <v>3898</v>
      </c>
      <c r="D631" t="s">
        <v>660</v>
      </c>
      <c r="E631" s="103">
        <v>0.75419999999999998</v>
      </c>
      <c r="F631" s="175" t="s">
        <v>2548</v>
      </c>
      <c r="G631" s="103" t="s">
        <v>3170</v>
      </c>
      <c r="H631" s="91" t="s">
        <v>2548</v>
      </c>
    </row>
    <row r="632" spans="1:8">
      <c r="A632" t="s">
        <v>2246</v>
      </c>
      <c r="B632" t="s">
        <v>2650</v>
      </c>
      <c r="C632" s="3">
        <v>1759</v>
      </c>
      <c r="D632" t="s">
        <v>633</v>
      </c>
      <c r="E632" s="103">
        <v>0.60629999999999995</v>
      </c>
      <c r="F632" s="175" t="s">
        <v>2939</v>
      </c>
      <c r="G632" s="103" t="s">
        <v>3170</v>
      </c>
      <c r="H632" s="91" t="s">
        <v>2548</v>
      </c>
    </row>
    <row r="633" spans="1:8">
      <c r="A633" t="s">
        <v>2246</v>
      </c>
      <c r="B633" t="s">
        <v>2650</v>
      </c>
      <c r="C633" s="3">
        <v>3701</v>
      </c>
      <c r="D633" t="s">
        <v>657</v>
      </c>
      <c r="E633" s="103">
        <v>0.73939999999999995</v>
      </c>
      <c r="F633" s="175" t="s">
        <v>2548</v>
      </c>
      <c r="G633" s="103" t="s">
        <v>3170</v>
      </c>
      <c r="H633" s="91" t="s">
        <v>2548</v>
      </c>
    </row>
    <row r="634" spans="1:8">
      <c r="A634" t="s">
        <v>2246</v>
      </c>
      <c r="B634" t="s">
        <v>2650</v>
      </c>
      <c r="C634" s="3">
        <v>3738</v>
      </c>
      <c r="D634" t="s">
        <v>658</v>
      </c>
      <c r="E634" s="103">
        <v>0.81850000000000001</v>
      </c>
      <c r="F634" s="175" t="s">
        <v>2548</v>
      </c>
      <c r="G634" s="103" t="s">
        <v>3170</v>
      </c>
      <c r="H634" s="91" t="s">
        <v>2548</v>
      </c>
    </row>
    <row r="635" spans="1:8">
      <c r="A635" t="s">
        <v>2246</v>
      </c>
      <c r="B635" t="s">
        <v>2650</v>
      </c>
      <c r="C635" s="3">
        <v>3568</v>
      </c>
      <c r="D635" t="s">
        <v>648</v>
      </c>
      <c r="E635" s="103">
        <v>0.74350000000000005</v>
      </c>
      <c r="F635" s="175" t="s">
        <v>2548</v>
      </c>
      <c r="G635" s="103" t="s">
        <v>3170</v>
      </c>
      <c r="H635" s="91" t="s">
        <v>2548</v>
      </c>
    </row>
    <row r="636" spans="1:8">
      <c r="A636" t="s">
        <v>2246</v>
      </c>
      <c r="B636" t="s">
        <v>2650</v>
      </c>
      <c r="C636" s="3">
        <v>2841</v>
      </c>
      <c r="D636" t="s">
        <v>638</v>
      </c>
      <c r="E636" s="103">
        <v>0.60240000000000005</v>
      </c>
      <c r="F636" s="175" t="s">
        <v>2548</v>
      </c>
      <c r="G636" s="103" t="s">
        <v>3170</v>
      </c>
      <c r="H636" s="91" t="s">
        <v>2548</v>
      </c>
    </row>
    <row r="637" spans="1:8">
      <c r="A637" t="s">
        <v>2246</v>
      </c>
      <c r="B637" t="s">
        <v>2650</v>
      </c>
      <c r="C637" s="3">
        <v>3381</v>
      </c>
      <c r="D637" t="s">
        <v>643</v>
      </c>
      <c r="E637" s="103">
        <v>0.68440000000000001</v>
      </c>
      <c r="F637" s="175" t="s">
        <v>2548</v>
      </c>
      <c r="G637" s="103" t="s">
        <v>3170</v>
      </c>
      <c r="H637" s="91" t="s">
        <v>2548</v>
      </c>
    </row>
    <row r="638" spans="1:8">
      <c r="A638" t="s">
        <v>2246</v>
      </c>
      <c r="B638" t="s">
        <v>2650</v>
      </c>
      <c r="C638" s="3">
        <v>3627</v>
      </c>
      <c r="D638" t="s">
        <v>654</v>
      </c>
      <c r="E638" s="103">
        <v>0.91569999999999996</v>
      </c>
      <c r="F638" s="175" t="s">
        <v>2548</v>
      </c>
      <c r="G638" s="103" t="s">
        <v>3170</v>
      </c>
      <c r="H638" s="91" t="s">
        <v>2548</v>
      </c>
    </row>
    <row r="639" spans="1:8">
      <c r="A639" t="s">
        <v>2246</v>
      </c>
      <c r="B639" t="s">
        <v>2650</v>
      </c>
      <c r="C639" s="3">
        <v>4480</v>
      </c>
      <c r="D639" t="s">
        <v>665</v>
      </c>
      <c r="E639" s="103">
        <v>0.6462</v>
      </c>
      <c r="F639" s="175" t="s">
        <v>2549</v>
      </c>
      <c r="G639" s="103" t="s">
        <v>3170</v>
      </c>
      <c r="H639" s="91" t="s">
        <v>2548</v>
      </c>
    </row>
    <row r="640" spans="1:8">
      <c r="A640" t="s">
        <v>2246</v>
      </c>
      <c r="B640" t="s">
        <v>2650</v>
      </c>
      <c r="C640" s="3">
        <v>3159</v>
      </c>
      <c r="D640" t="s">
        <v>639</v>
      </c>
      <c r="E640" s="103">
        <v>0.83420000000000005</v>
      </c>
      <c r="F640" s="175" t="s">
        <v>2548</v>
      </c>
      <c r="G640" s="103" t="s">
        <v>3170</v>
      </c>
      <c r="H640" s="91" t="s">
        <v>2548</v>
      </c>
    </row>
    <row r="641" spans="1:8">
      <c r="A641" t="s">
        <v>2246</v>
      </c>
      <c r="B641" t="s">
        <v>2650</v>
      </c>
      <c r="C641" s="3">
        <v>3625</v>
      </c>
      <c r="D641" t="s">
        <v>652</v>
      </c>
      <c r="E641" s="103">
        <v>0.63170000000000004</v>
      </c>
      <c r="F641" s="175" t="s">
        <v>2548</v>
      </c>
      <c r="G641" s="103" t="s">
        <v>3170</v>
      </c>
      <c r="H641" s="91" t="s">
        <v>2548</v>
      </c>
    </row>
    <row r="642" spans="1:8">
      <c r="A642" t="s">
        <v>2246</v>
      </c>
      <c r="B642" t="s">
        <v>2650</v>
      </c>
      <c r="C642" s="3">
        <v>3432</v>
      </c>
      <c r="D642" t="s">
        <v>569</v>
      </c>
      <c r="E642" s="103">
        <v>0.81389999999999996</v>
      </c>
      <c r="F642" s="175" t="s">
        <v>2548</v>
      </c>
      <c r="G642" s="103" t="s">
        <v>3170</v>
      </c>
      <c r="H642" s="91" t="s">
        <v>2548</v>
      </c>
    </row>
    <row r="643" spans="1:8">
      <c r="A643" t="s">
        <v>2246</v>
      </c>
      <c r="B643" t="s">
        <v>2650</v>
      </c>
      <c r="C643" s="3">
        <v>5348</v>
      </c>
      <c r="D643" t="s">
        <v>671</v>
      </c>
      <c r="E643" s="103">
        <v>0.80830000000000002</v>
      </c>
      <c r="F643" s="175" t="s">
        <v>2548</v>
      </c>
      <c r="G643" s="103" t="s">
        <v>3170</v>
      </c>
      <c r="H643" s="91" t="s">
        <v>2548</v>
      </c>
    </row>
    <row r="644" spans="1:8">
      <c r="A644" t="s">
        <v>2246</v>
      </c>
      <c r="B644" t="s">
        <v>2650</v>
      </c>
      <c r="C644" s="3">
        <v>3329</v>
      </c>
      <c r="D644" t="s">
        <v>642</v>
      </c>
      <c r="E644" s="103">
        <v>0.8306</v>
      </c>
      <c r="F644" s="175" t="s">
        <v>2548</v>
      </c>
      <c r="G644" s="103" t="s">
        <v>3170</v>
      </c>
      <c r="H644" s="91" t="s">
        <v>2548</v>
      </c>
    </row>
    <row r="645" spans="1:8">
      <c r="A645" t="s">
        <v>2246</v>
      </c>
      <c r="B645" t="s">
        <v>2650</v>
      </c>
      <c r="C645" s="3">
        <v>4422</v>
      </c>
      <c r="D645" t="s">
        <v>603</v>
      </c>
      <c r="E645" s="103">
        <v>0.81189999999999996</v>
      </c>
      <c r="F645" s="175" t="s">
        <v>2548</v>
      </c>
      <c r="G645" s="103" t="s">
        <v>3170</v>
      </c>
      <c r="H645" s="91" t="s">
        <v>2548</v>
      </c>
    </row>
    <row r="646" spans="1:8">
      <c r="A646" t="s">
        <v>2246</v>
      </c>
      <c r="B646" t="s">
        <v>2650</v>
      </c>
      <c r="C646" s="3">
        <v>3626</v>
      </c>
      <c r="D646" t="s">
        <v>653</v>
      </c>
      <c r="E646" s="103">
        <v>0.78010000000000002</v>
      </c>
      <c r="F646" s="175" t="s">
        <v>2548</v>
      </c>
      <c r="G646" s="103" t="s">
        <v>3170</v>
      </c>
      <c r="H646" s="91" t="s">
        <v>2548</v>
      </c>
    </row>
    <row r="647" spans="1:8">
      <c r="A647" t="s">
        <v>2246</v>
      </c>
      <c r="B647" t="s">
        <v>2650</v>
      </c>
      <c r="C647" s="3">
        <v>5029</v>
      </c>
      <c r="D647" t="s">
        <v>667</v>
      </c>
      <c r="E647" s="103">
        <v>0.77429999999999999</v>
      </c>
      <c r="F647" s="175" t="s">
        <v>2548</v>
      </c>
      <c r="G647" s="103" t="s">
        <v>3170</v>
      </c>
      <c r="H647" s="91" t="s">
        <v>2548</v>
      </c>
    </row>
    <row r="648" spans="1:8">
      <c r="A648" t="s">
        <v>2246</v>
      </c>
      <c r="B648" t="s">
        <v>2650</v>
      </c>
      <c r="C648" s="3">
        <v>4374</v>
      </c>
      <c r="D648" t="s">
        <v>662</v>
      </c>
      <c r="E648" s="103">
        <v>0.64239999999999997</v>
      </c>
      <c r="F648" s="175" t="s">
        <v>2548</v>
      </c>
      <c r="G648" s="103" t="s">
        <v>3170</v>
      </c>
      <c r="H648" s="91" t="s">
        <v>2548</v>
      </c>
    </row>
    <row r="649" spans="1:8">
      <c r="A649" t="s">
        <v>2246</v>
      </c>
      <c r="B649" t="s">
        <v>2650</v>
      </c>
      <c r="C649" s="3">
        <v>4343</v>
      </c>
      <c r="D649" t="s">
        <v>661</v>
      </c>
      <c r="E649" s="103">
        <v>0.76339999999999997</v>
      </c>
      <c r="F649" s="175" t="s">
        <v>2548</v>
      </c>
      <c r="G649" s="103" t="s">
        <v>3170</v>
      </c>
      <c r="H649" s="91" t="s">
        <v>2548</v>
      </c>
    </row>
    <row r="650" spans="1:8">
      <c r="A650" t="s">
        <v>2246</v>
      </c>
      <c r="B650" t="s">
        <v>2650</v>
      </c>
      <c r="C650" s="3">
        <v>3160</v>
      </c>
      <c r="D650" t="s">
        <v>640</v>
      </c>
      <c r="E650" s="103">
        <v>0.74750000000000005</v>
      </c>
      <c r="F650" s="175" t="s">
        <v>2548</v>
      </c>
      <c r="G650" s="103" t="s">
        <v>3170</v>
      </c>
      <c r="H650" s="91" t="s">
        <v>2548</v>
      </c>
    </row>
    <row r="651" spans="1:8">
      <c r="A651" t="s">
        <v>2246</v>
      </c>
      <c r="B651" t="s">
        <v>2650</v>
      </c>
      <c r="C651" s="3">
        <v>3567</v>
      </c>
      <c r="D651" t="s">
        <v>647</v>
      </c>
      <c r="E651" s="103">
        <v>0.7954</v>
      </c>
      <c r="F651" s="175" t="s">
        <v>2548</v>
      </c>
      <c r="G651" s="103" t="s">
        <v>3170</v>
      </c>
      <c r="H651" s="91" t="s">
        <v>2548</v>
      </c>
    </row>
    <row r="652" spans="1:8">
      <c r="A652" t="s">
        <v>2246</v>
      </c>
      <c r="B652" t="s">
        <v>2650</v>
      </c>
      <c r="C652" s="3">
        <v>1951</v>
      </c>
      <c r="D652" t="s">
        <v>636</v>
      </c>
      <c r="E652" s="103">
        <v>0.52659999999999996</v>
      </c>
      <c r="F652" s="175" t="s">
        <v>2939</v>
      </c>
      <c r="G652" s="103" t="s">
        <v>3170</v>
      </c>
      <c r="H652" s="91" t="s">
        <v>2548</v>
      </c>
    </row>
    <row r="653" spans="1:8">
      <c r="A653" t="s">
        <v>2246</v>
      </c>
      <c r="B653" t="s">
        <v>2650</v>
      </c>
      <c r="C653" s="3">
        <v>5473</v>
      </c>
      <c r="D653" t="s">
        <v>2518</v>
      </c>
      <c r="E653" s="103">
        <v>0.73219999999999996</v>
      </c>
      <c r="F653" s="175" t="s">
        <v>2548</v>
      </c>
      <c r="G653" s="103" t="s">
        <v>3170</v>
      </c>
      <c r="H653" s="91" t="s">
        <v>2548</v>
      </c>
    </row>
    <row r="654" spans="1:8">
      <c r="A654" t="s">
        <v>2246</v>
      </c>
      <c r="B654" t="s">
        <v>2650</v>
      </c>
      <c r="C654" s="3">
        <v>3584</v>
      </c>
      <c r="D654" t="s">
        <v>651</v>
      </c>
      <c r="E654" s="103">
        <v>0.69889999999999997</v>
      </c>
      <c r="F654" s="175" t="s">
        <v>2548</v>
      </c>
      <c r="G654" s="103" t="s">
        <v>3170</v>
      </c>
      <c r="H654" s="91" t="s">
        <v>2548</v>
      </c>
    </row>
    <row r="655" spans="1:8">
      <c r="A655" t="s">
        <v>2246</v>
      </c>
      <c r="B655" t="s">
        <v>2650</v>
      </c>
      <c r="C655" s="3">
        <v>4570</v>
      </c>
      <c r="D655" t="s">
        <v>666</v>
      </c>
      <c r="E655" s="103">
        <v>0.72929999999999995</v>
      </c>
      <c r="F655" s="175" t="s">
        <v>2548</v>
      </c>
      <c r="G655" s="103" t="s">
        <v>3170</v>
      </c>
      <c r="H655" s="91" t="s">
        <v>2548</v>
      </c>
    </row>
    <row r="656" spans="1:8">
      <c r="A656" t="s">
        <v>2246</v>
      </c>
      <c r="B656" t="s">
        <v>2650</v>
      </c>
      <c r="C656" s="3">
        <v>3628</v>
      </c>
      <c r="D656" t="s">
        <v>655</v>
      </c>
      <c r="E656" s="103">
        <v>0.69099999999999995</v>
      </c>
      <c r="F656" s="175" t="s">
        <v>2548</v>
      </c>
      <c r="G656" s="103" t="s">
        <v>3170</v>
      </c>
      <c r="H656" s="91" t="s">
        <v>2548</v>
      </c>
    </row>
    <row r="657" spans="1:8">
      <c r="A657" t="s">
        <v>2246</v>
      </c>
      <c r="B657" t="s">
        <v>2650</v>
      </c>
      <c r="C657" s="3">
        <v>3582</v>
      </c>
      <c r="D657" t="s">
        <v>649</v>
      </c>
      <c r="E657" s="103">
        <v>0.72809999999999997</v>
      </c>
      <c r="F657" s="175" t="s">
        <v>2548</v>
      </c>
      <c r="G657" s="103" t="s">
        <v>3170</v>
      </c>
      <c r="H657" s="91" t="s">
        <v>2548</v>
      </c>
    </row>
    <row r="658" spans="1:8">
      <c r="A658" t="s">
        <v>2246</v>
      </c>
      <c r="B658" t="s">
        <v>2650</v>
      </c>
      <c r="C658" s="3">
        <v>3583</v>
      </c>
      <c r="D658" t="s">
        <v>650</v>
      </c>
      <c r="E658" s="103">
        <v>0.80300000000000005</v>
      </c>
      <c r="F658" s="175" t="s">
        <v>2548</v>
      </c>
      <c r="G658" s="103" t="s">
        <v>3170</v>
      </c>
      <c r="H658" s="91" t="s">
        <v>2548</v>
      </c>
    </row>
    <row r="659" spans="1:8">
      <c r="A659" t="s">
        <v>2246</v>
      </c>
      <c r="B659" t="s">
        <v>2650</v>
      </c>
      <c r="C659" s="3">
        <v>3328</v>
      </c>
      <c r="D659" t="s">
        <v>641</v>
      </c>
      <c r="E659" s="103">
        <v>0.63470000000000004</v>
      </c>
      <c r="F659" s="175" t="s">
        <v>2548</v>
      </c>
      <c r="G659" s="103" t="s">
        <v>3170</v>
      </c>
      <c r="H659" s="91" t="s">
        <v>2548</v>
      </c>
    </row>
    <row r="660" spans="1:8">
      <c r="A660" t="s">
        <v>2424</v>
      </c>
      <c r="B660" t="s">
        <v>2651</v>
      </c>
      <c r="C660" s="3">
        <v>2263</v>
      </c>
      <c r="D660" t="s">
        <v>1992</v>
      </c>
      <c r="E660" s="103">
        <v>0.58989999999999998</v>
      </c>
      <c r="F660" s="175" t="s">
        <v>2549</v>
      </c>
      <c r="G660" s="103" t="s">
        <v>3170</v>
      </c>
      <c r="H660" s="91" t="s">
        <v>2548</v>
      </c>
    </row>
    <row r="661" spans="1:8">
      <c r="A661" t="s">
        <v>2424</v>
      </c>
      <c r="B661" t="s">
        <v>2651</v>
      </c>
      <c r="C661" s="3">
        <v>5207</v>
      </c>
      <c r="D661" t="s">
        <v>628</v>
      </c>
      <c r="E661" s="103">
        <v>0.56369999999999998</v>
      </c>
      <c r="F661" s="175" t="s">
        <v>2548</v>
      </c>
      <c r="G661" s="103" t="s">
        <v>3170</v>
      </c>
      <c r="H661" s="91" t="s">
        <v>2548</v>
      </c>
    </row>
    <row r="662" spans="1:8">
      <c r="A662" t="s">
        <v>2424</v>
      </c>
      <c r="B662" t="s">
        <v>2651</v>
      </c>
      <c r="C662" s="3">
        <v>2458</v>
      </c>
      <c r="D662" t="s">
        <v>1642</v>
      </c>
      <c r="E662" s="103">
        <v>0.59019999999999995</v>
      </c>
      <c r="F662" s="175" t="s">
        <v>2548</v>
      </c>
      <c r="G662" s="103" t="s">
        <v>3170</v>
      </c>
      <c r="H662" s="91" t="s">
        <v>2548</v>
      </c>
    </row>
    <row r="663" spans="1:8">
      <c r="A663" t="s">
        <v>2424</v>
      </c>
      <c r="B663" t="s">
        <v>2651</v>
      </c>
      <c r="C663" s="3">
        <v>2607</v>
      </c>
      <c r="D663" t="s">
        <v>1994</v>
      </c>
      <c r="E663" s="103">
        <v>0.49220000000000003</v>
      </c>
      <c r="F663" s="175" t="s">
        <v>2549</v>
      </c>
      <c r="G663" s="103" t="s">
        <v>3170</v>
      </c>
      <c r="H663" s="91" t="s">
        <v>2549</v>
      </c>
    </row>
    <row r="664" spans="1:8">
      <c r="A664" t="s">
        <v>2424</v>
      </c>
      <c r="B664" t="s">
        <v>2651</v>
      </c>
      <c r="C664" s="3">
        <v>4482</v>
      </c>
      <c r="D664" t="s">
        <v>1997</v>
      </c>
      <c r="E664" s="103">
        <v>0.56269999999999998</v>
      </c>
      <c r="F664" s="175" t="s">
        <v>2548</v>
      </c>
      <c r="G664" s="103" t="s">
        <v>3170</v>
      </c>
      <c r="H664" s="91" t="s">
        <v>2548</v>
      </c>
    </row>
    <row r="665" spans="1:8">
      <c r="A665" t="s">
        <v>2424</v>
      </c>
      <c r="B665" t="s">
        <v>2651</v>
      </c>
      <c r="C665" s="3">
        <v>2488</v>
      </c>
      <c r="D665" t="s">
        <v>1993</v>
      </c>
      <c r="E665" s="103">
        <v>0.44879999999999998</v>
      </c>
      <c r="F665" s="175" t="s">
        <v>2549</v>
      </c>
      <c r="G665" s="103" t="s">
        <v>3170</v>
      </c>
      <c r="H665" s="91" t="s">
        <v>2549</v>
      </c>
    </row>
    <row r="666" spans="1:8">
      <c r="A666" t="s">
        <v>2424</v>
      </c>
      <c r="B666" t="s">
        <v>2651</v>
      </c>
      <c r="C666" s="3">
        <v>5464</v>
      </c>
      <c r="D666" t="s">
        <v>1998</v>
      </c>
      <c r="E666" s="103">
        <v>0.61050000000000004</v>
      </c>
      <c r="F666" s="175" t="s">
        <v>2939</v>
      </c>
      <c r="G666" s="103" t="s">
        <v>3170</v>
      </c>
      <c r="H666" s="91" t="s">
        <v>2548</v>
      </c>
    </row>
    <row r="667" spans="1:8">
      <c r="A667" t="s">
        <v>2424</v>
      </c>
      <c r="B667" t="s">
        <v>2651</v>
      </c>
      <c r="C667" s="3">
        <v>5084</v>
      </c>
      <c r="D667" t="s">
        <v>3115</v>
      </c>
      <c r="E667" s="103">
        <v>0.24440000000000001</v>
      </c>
      <c r="F667" s="175" t="s">
        <v>2939</v>
      </c>
      <c r="G667" s="103" t="s">
        <v>3170</v>
      </c>
      <c r="H667" s="91" t="s">
        <v>2549</v>
      </c>
    </row>
    <row r="668" spans="1:8">
      <c r="A668" t="s">
        <v>2424</v>
      </c>
      <c r="B668" t="s">
        <v>2651</v>
      </c>
      <c r="C668" s="3">
        <v>5579</v>
      </c>
      <c r="D668" t="s">
        <v>2928</v>
      </c>
      <c r="E668" s="103">
        <v>0.54149999999999998</v>
      </c>
      <c r="F668" s="175" t="s">
        <v>2939</v>
      </c>
      <c r="G668" s="103" t="s">
        <v>3170</v>
      </c>
      <c r="H668" s="91" t="s">
        <v>2548</v>
      </c>
    </row>
    <row r="669" spans="1:8">
      <c r="A669" t="s">
        <v>2424</v>
      </c>
      <c r="B669" t="s">
        <v>2651</v>
      </c>
      <c r="C669" s="3">
        <v>4554</v>
      </c>
      <c r="D669" t="s">
        <v>1774</v>
      </c>
      <c r="E669" s="103">
        <v>0.55330000000000001</v>
      </c>
      <c r="F669" s="175" t="s">
        <v>2548</v>
      </c>
      <c r="G669" s="103" t="s">
        <v>3170</v>
      </c>
      <c r="H669" s="91" t="s">
        <v>2548</v>
      </c>
    </row>
    <row r="670" spans="1:8">
      <c r="A670" s="137" t="s">
        <v>2424</v>
      </c>
      <c r="B670" t="s">
        <v>2651</v>
      </c>
      <c r="C670" s="3">
        <v>5747</v>
      </c>
      <c r="D670" t="s">
        <v>410</v>
      </c>
      <c r="E670" s="103">
        <v>0.53849999999999998</v>
      </c>
      <c r="F670" s="175" t="s">
        <v>2549</v>
      </c>
      <c r="G670" s="103" t="s">
        <v>3170</v>
      </c>
      <c r="H670" s="91" t="s">
        <v>2548</v>
      </c>
    </row>
    <row r="671" spans="1:8">
      <c r="A671" t="s">
        <v>2424</v>
      </c>
      <c r="B671" t="s">
        <v>2651</v>
      </c>
      <c r="C671" s="3">
        <v>4130</v>
      </c>
      <c r="D671" t="s">
        <v>1996</v>
      </c>
      <c r="E671" s="103">
        <v>0.53249999999999997</v>
      </c>
      <c r="F671" s="175" t="s">
        <v>2549</v>
      </c>
      <c r="G671" s="103" t="s">
        <v>3170</v>
      </c>
      <c r="H671" s="91" t="s">
        <v>2548</v>
      </c>
    </row>
    <row r="672" spans="1:8">
      <c r="A672" t="s">
        <v>2424</v>
      </c>
      <c r="B672" t="s">
        <v>2651</v>
      </c>
      <c r="C672" s="3">
        <v>3762</v>
      </c>
      <c r="D672" t="s">
        <v>1995</v>
      </c>
      <c r="E672" s="103">
        <v>0.5454</v>
      </c>
      <c r="F672" s="175" t="s">
        <v>2549</v>
      </c>
      <c r="G672" s="103" t="s">
        <v>3170</v>
      </c>
      <c r="H672" s="91" t="s">
        <v>2548</v>
      </c>
    </row>
    <row r="673" spans="1:8">
      <c r="A673" t="s">
        <v>2348</v>
      </c>
      <c r="B673" t="s">
        <v>2652</v>
      </c>
      <c r="C673" s="3">
        <v>4582</v>
      </c>
      <c r="D673" t="s">
        <v>1442</v>
      </c>
      <c r="E673" s="103">
        <v>0.49940000000000001</v>
      </c>
      <c r="F673" s="175" t="s">
        <v>2939</v>
      </c>
      <c r="G673" s="103" t="s">
        <v>3170</v>
      </c>
      <c r="H673" s="91" t="s">
        <v>2549</v>
      </c>
    </row>
    <row r="674" spans="1:8">
      <c r="A674" t="s">
        <v>2348</v>
      </c>
      <c r="B674" t="s">
        <v>2652</v>
      </c>
      <c r="C674" s="3">
        <v>2878</v>
      </c>
      <c r="D674" t="s">
        <v>1439</v>
      </c>
      <c r="E674" s="103">
        <v>0.42609999999999998</v>
      </c>
      <c r="F674" s="175" t="s">
        <v>2939</v>
      </c>
      <c r="G674" s="103" t="s">
        <v>2549</v>
      </c>
      <c r="H674" s="91" t="s">
        <v>2549</v>
      </c>
    </row>
    <row r="675" spans="1:8">
      <c r="A675" t="s">
        <v>2348</v>
      </c>
      <c r="B675" t="s">
        <v>2652</v>
      </c>
      <c r="C675" s="3">
        <v>5671</v>
      </c>
      <c r="D675" t="s">
        <v>3071</v>
      </c>
      <c r="E675" s="103">
        <v>0.5484</v>
      </c>
      <c r="F675" s="175" t="s">
        <v>2548</v>
      </c>
      <c r="G675" s="103" t="s">
        <v>2548</v>
      </c>
      <c r="H675" s="91" t="s">
        <v>2548</v>
      </c>
    </row>
    <row r="676" spans="1:8">
      <c r="A676" t="s">
        <v>2348</v>
      </c>
      <c r="B676" t="s">
        <v>2652</v>
      </c>
      <c r="C676" s="3">
        <v>2773</v>
      </c>
      <c r="D676" t="s">
        <v>1438</v>
      </c>
      <c r="E676" s="103">
        <v>0.45679999999999998</v>
      </c>
      <c r="F676" s="175" t="s">
        <v>2939</v>
      </c>
      <c r="G676" s="103" t="s">
        <v>3170</v>
      </c>
      <c r="H676" s="91" t="s">
        <v>2549</v>
      </c>
    </row>
    <row r="677" spans="1:8">
      <c r="A677" t="s">
        <v>2348</v>
      </c>
      <c r="B677" t="s">
        <v>2652</v>
      </c>
      <c r="C677" s="3">
        <v>5582</v>
      </c>
      <c r="D677" t="s">
        <v>2923</v>
      </c>
      <c r="E677" s="103">
        <v>0.58840000000000003</v>
      </c>
      <c r="F677" s="175" t="s">
        <v>2939</v>
      </c>
      <c r="G677" s="103" t="s">
        <v>3170</v>
      </c>
      <c r="H677" s="91" t="s">
        <v>2548</v>
      </c>
    </row>
    <row r="678" spans="1:8">
      <c r="A678" t="s">
        <v>2348</v>
      </c>
      <c r="B678" t="s">
        <v>2652</v>
      </c>
      <c r="C678" s="3">
        <v>4557</v>
      </c>
      <c r="D678" t="s">
        <v>1441</v>
      </c>
      <c r="E678" s="103">
        <v>0.48530000000000001</v>
      </c>
      <c r="F678" s="175" t="s">
        <v>2939</v>
      </c>
      <c r="G678" s="103" t="s">
        <v>2549</v>
      </c>
      <c r="H678" s="91" t="s">
        <v>2549</v>
      </c>
    </row>
    <row r="679" spans="1:8">
      <c r="A679" t="s">
        <v>2348</v>
      </c>
      <c r="B679" t="s">
        <v>2652</v>
      </c>
      <c r="C679" s="3">
        <v>3798</v>
      </c>
      <c r="D679" t="s">
        <v>1440</v>
      </c>
      <c r="E679" s="103">
        <v>0.52890000000000004</v>
      </c>
      <c r="F679" s="175" t="s">
        <v>2548</v>
      </c>
      <c r="G679" s="103" t="s">
        <v>3170</v>
      </c>
      <c r="H679" s="91" t="s">
        <v>2548</v>
      </c>
    </row>
    <row r="680" spans="1:8">
      <c r="A680" t="s">
        <v>2165</v>
      </c>
      <c r="B680" t="s">
        <v>2653</v>
      </c>
      <c r="C680" s="3">
        <v>3078</v>
      </c>
      <c r="D680" t="s">
        <v>67</v>
      </c>
      <c r="E680" s="103">
        <v>0.72119999999999995</v>
      </c>
      <c r="F680" s="175" t="s">
        <v>2548</v>
      </c>
      <c r="G680" s="103" t="s">
        <v>3170</v>
      </c>
      <c r="H680" s="91" t="s">
        <v>2548</v>
      </c>
    </row>
    <row r="681" spans="1:8">
      <c r="A681" t="s">
        <v>2165</v>
      </c>
      <c r="B681" t="s">
        <v>2653</v>
      </c>
      <c r="C681" s="3">
        <v>4031</v>
      </c>
      <c r="D681" t="s">
        <v>68</v>
      </c>
      <c r="E681" s="103">
        <v>0.72150000000000003</v>
      </c>
      <c r="F681" s="175" t="s">
        <v>2548</v>
      </c>
      <c r="G681" s="103" t="s">
        <v>3170</v>
      </c>
      <c r="H681" s="91" t="s">
        <v>2548</v>
      </c>
    </row>
    <row r="682" spans="1:8">
      <c r="A682" t="s">
        <v>2165</v>
      </c>
      <c r="B682" t="s">
        <v>2653</v>
      </c>
      <c r="C682" s="3">
        <v>2367</v>
      </c>
      <c r="D682" t="s">
        <v>66</v>
      </c>
      <c r="E682" s="103">
        <v>0.71809999999999996</v>
      </c>
      <c r="F682" s="175" t="s">
        <v>2548</v>
      </c>
      <c r="G682" s="103" t="s">
        <v>3170</v>
      </c>
      <c r="H682" s="91" t="s">
        <v>2548</v>
      </c>
    </row>
    <row r="683" spans="1:8">
      <c r="A683" t="s">
        <v>2344</v>
      </c>
      <c r="B683" t="s">
        <v>2654</v>
      </c>
      <c r="C683" s="3">
        <v>3180</v>
      </c>
      <c r="D683" t="s">
        <v>1388</v>
      </c>
      <c r="E683" s="103">
        <v>0.61499999999999999</v>
      </c>
      <c r="F683" s="175" t="s">
        <v>2548</v>
      </c>
      <c r="G683" s="103" t="s">
        <v>3170</v>
      </c>
      <c r="H683" s="91" t="s">
        <v>2548</v>
      </c>
    </row>
    <row r="684" spans="1:8">
      <c r="A684" t="s">
        <v>2344</v>
      </c>
      <c r="B684" t="s">
        <v>2654</v>
      </c>
      <c r="C684" s="3">
        <v>2398</v>
      </c>
      <c r="D684" t="s">
        <v>1384</v>
      </c>
      <c r="E684" s="103">
        <v>0.50009999999999999</v>
      </c>
      <c r="F684" s="175" t="s">
        <v>2548</v>
      </c>
      <c r="G684" s="103" t="s">
        <v>3170</v>
      </c>
      <c r="H684" s="91" t="s">
        <v>2548</v>
      </c>
    </row>
    <row r="685" spans="1:8">
      <c r="A685" t="s">
        <v>2344</v>
      </c>
      <c r="B685" t="s">
        <v>2654</v>
      </c>
      <c r="C685" s="3">
        <v>3301</v>
      </c>
      <c r="D685" t="s">
        <v>1390</v>
      </c>
      <c r="E685" s="103">
        <v>0.65959999999999996</v>
      </c>
      <c r="F685" s="175" t="s">
        <v>2548</v>
      </c>
      <c r="G685" s="103" t="s">
        <v>3170</v>
      </c>
      <c r="H685" s="91" t="s">
        <v>2548</v>
      </c>
    </row>
    <row r="686" spans="1:8">
      <c r="A686" t="s">
        <v>2344</v>
      </c>
      <c r="B686" t="s">
        <v>2654</v>
      </c>
      <c r="C686" s="3">
        <v>2257</v>
      </c>
      <c r="D686" t="s">
        <v>1382</v>
      </c>
      <c r="E686" s="103">
        <v>0.48130000000000001</v>
      </c>
      <c r="F686" s="175" t="s">
        <v>2548</v>
      </c>
      <c r="G686" s="103" t="s">
        <v>3170</v>
      </c>
      <c r="H686" s="91" t="s">
        <v>2548</v>
      </c>
    </row>
    <row r="687" spans="1:8">
      <c r="A687" t="s">
        <v>2344</v>
      </c>
      <c r="B687" t="s">
        <v>2654</v>
      </c>
      <c r="C687" s="3">
        <v>3532</v>
      </c>
      <c r="D687" t="s">
        <v>1392</v>
      </c>
      <c r="E687" s="103">
        <v>0.60499999999999998</v>
      </c>
      <c r="F687" s="175" t="s">
        <v>2548</v>
      </c>
      <c r="G687" s="103" t="s">
        <v>3170</v>
      </c>
      <c r="H687" s="91" t="s">
        <v>2548</v>
      </c>
    </row>
    <row r="688" spans="1:8">
      <c r="A688" t="s">
        <v>2344</v>
      </c>
      <c r="B688" t="s">
        <v>2654</v>
      </c>
      <c r="C688" s="3">
        <v>2876</v>
      </c>
      <c r="D688" t="s">
        <v>1385</v>
      </c>
      <c r="E688" s="103">
        <v>0.56879999999999997</v>
      </c>
      <c r="F688" s="175" t="s">
        <v>2548</v>
      </c>
      <c r="G688" s="103" t="s">
        <v>3170</v>
      </c>
      <c r="H688" s="91" t="s">
        <v>2548</v>
      </c>
    </row>
    <row r="689" spans="1:8">
      <c r="A689" t="s">
        <v>2344</v>
      </c>
      <c r="B689" t="s">
        <v>2654</v>
      </c>
      <c r="C689" s="3">
        <v>4063</v>
      </c>
      <c r="D689" t="s">
        <v>1394</v>
      </c>
      <c r="E689" s="103">
        <v>0.68969999999999998</v>
      </c>
      <c r="F689" s="175" t="s">
        <v>2548</v>
      </c>
      <c r="G689" s="103" t="s">
        <v>3170</v>
      </c>
      <c r="H689" s="91" t="s">
        <v>2548</v>
      </c>
    </row>
    <row r="690" spans="1:8">
      <c r="A690" t="s">
        <v>2344</v>
      </c>
      <c r="B690" t="s">
        <v>2654</v>
      </c>
      <c r="C690" s="3">
        <v>3000</v>
      </c>
      <c r="D690" t="s">
        <v>1387</v>
      </c>
      <c r="E690" s="103">
        <v>0.66449999999999998</v>
      </c>
      <c r="F690" s="175" t="s">
        <v>2548</v>
      </c>
      <c r="G690" s="103" t="s">
        <v>3170</v>
      </c>
      <c r="H690" s="91" t="s">
        <v>2548</v>
      </c>
    </row>
    <row r="691" spans="1:8">
      <c r="A691" t="s">
        <v>2344</v>
      </c>
      <c r="B691" t="s">
        <v>2654</v>
      </c>
      <c r="C691" s="3">
        <v>2945</v>
      </c>
      <c r="D691" t="s">
        <v>1386</v>
      </c>
      <c r="E691" s="103">
        <v>0.62780000000000002</v>
      </c>
      <c r="F691" s="175" t="s">
        <v>2548</v>
      </c>
      <c r="G691" s="103" t="s">
        <v>3170</v>
      </c>
      <c r="H691" s="91" t="s">
        <v>2548</v>
      </c>
    </row>
    <row r="692" spans="1:8">
      <c r="A692" t="s">
        <v>2344</v>
      </c>
      <c r="B692" t="s">
        <v>2654</v>
      </c>
      <c r="C692" s="3">
        <v>2340</v>
      </c>
      <c r="D692" t="s">
        <v>1383</v>
      </c>
      <c r="E692" s="103">
        <v>0.64480000000000004</v>
      </c>
      <c r="F692" s="175" t="s">
        <v>2548</v>
      </c>
      <c r="G692" s="103" t="s">
        <v>3170</v>
      </c>
      <c r="H692" s="91" t="s">
        <v>2548</v>
      </c>
    </row>
    <row r="693" spans="1:8">
      <c r="A693" t="s">
        <v>2344</v>
      </c>
      <c r="B693" t="s">
        <v>2654</v>
      </c>
      <c r="C693" s="3">
        <v>3300</v>
      </c>
      <c r="D693" t="s">
        <v>1389</v>
      </c>
      <c r="E693" s="103">
        <v>0.60150000000000003</v>
      </c>
      <c r="F693" s="175" t="s">
        <v>2548</v>
      </c>
      <c r="G693" s="103" t="s">
        <v>3170</v>
      </c>
      <c r="H693" s="91" t="s">
        <v>2548</v>
      </c>
    </row>
    <row r="694" spans="1:8">
      <c r="A694" t="s">
        <v>2344</v>
      </c>
      <c r="B694" t="s">
        <v>2654</v>
      </c>
      <c r="C694" s="3">
        <v>3401</v>
      </c>
      <c r="D694" t="s">
        <v>1391</v>
      </c>
      <c r="E694" s="103">
        <v>0.64910000000000001</v>
      </c>
      <c r="F694" s="175" t="s">
        <v>2548</v>
      </c>
      <c r="G694" s="103" t="s">
        <v>3170</v>
      </c>
      <c r="H694" s="91" t="s">
        <v>2548</v>
      </c>
    </row>
    <row r="695" spans="1:8">
      <c r="A695" t="s">
        <v>2344</v>
      </c>
      <c r="B695" t="s">
        <v>2654</v>
      </c>
      <c r="C695" s="3">
        <v>3648</v>
      </c>
      <c r="D695" t="s">
        <v>1393</v>
      </c>
      <c r="E695" s="103">
        <v>0.62590000000000001</v>
      </c>
      <c r="F695" s="175" t="s">
        <v>2548</v>
      </c>
      <c r="G695" s="103" t="s">
        <v>3170</v>
      </c>
      <c r="H695" s="91" t="s">
        <v>2548</v>
      </c>
    </row>
    <row r="696" spans="1:8">
      <c r="A696" t="s">
        <v>2386</v>
      </c>
      <c r="B696" t="s">
        <v>2655</v>
      </c>
      <c r="C696" s="3">
        <v>3794</v>
      </c>
      <c r="D696" t="s">
        <v>1780</v>
      </c>
      <c r="E696" s="103">
        <v>0.21529999999999999</v>
      </c>
      <c r="F696" s="175" t="s">
        <v>2939</v>
      </c>
      <c r="G696" s="103" t="s">
        <v>3170</v>
      </c>
      <c r="H696" s="91" t="s">
        <v>2549</v>
      </c>
    </row>
    <row r="697" spans="1:8">
      <c r="A697" t="s">
        <v>2386</v>
      </c>
      <c r="B697" t="s">
        <v>2655</v>
      </c>
      <c r="C697" s="3">
        <v>3192</v>
      </c>
      <c r="D697" t="s">
        <v>1779</v>
      </c>
      <c r="E697" s="103">
        <v>0.21290000000000001</v>
      </c>
      <c r="F697" s="175" t="s">
        <v>2939</v>
      </c>
      <c r="G697" s="103" t="s">
        <v>3170</v>
      </c>
      <c r="H697" s="91" t="s">
        <v>2549</v>
      </c>
    </row>
    <row r="698" spans="1:8">
      <c r="A698" t="s">
        <v>2386</v>
      </c>
      <c r="B698" t="s">
        <v>2655</v>
      </c>
      <c r="C698" s="3">
        <v>4593</v>
      </c>
      <c r="D698" t="s">
        <v>1781</v>
      </c>
      <c r="E698" s="103">
        <v>0.24440000000000001</v>
      </c>
      <c r="F698" s="175" t="s">
        <v>2939</v>
      </c>
      <c r="G698" s="103" t="s">
        <v>3170</v>
      </c>
      <c r="H698" s="91" t="s">
        <v>2549</v>
      </c>
    </row>
    <row r="699" spans="1:8">
      <c r="A699" t="s">
        <v>2437</v>
      </c>
      <c r="B699" t="s">
        <v>2656</v>
      </c>
      <c r="C699" s="3">
        <v>1962</v>
      </c>
      <c r="D699" t="s">
        <v>2050</v>
      </c>
      <c r="E699" s="103">
        <v>0.54730000000000001</v>
      </c>
      <c r="F699" s="175" t="s">
        <v>2939</v>
      </c>
      <c r="G699" s="103" t="s">
        <v>3170</v>
      </c>
      <c r="H699" s="91" t="s">
        <v>2548</v>
      </c>
    </row>
    <row r="700" spans="1:8">
      <c r="A700" t="s">
        <v>2437</v>
      </c>
      <c r="B700" t="s">
        <v>2656</v>
      </c>
      <c r="C700" s="3">
        <v>2895</v>
      </c>
      <c r="D700" t="s">
        <v>1724</v>
      </c>
      <c r="E700" s="103">
        <v>0.70089999999999997</v>
      </c>
      <c r="F700" s="175" t="s">
        <v>2548</v>
      </c>
      <c r="G700" s="103" t="s">
        <v>3170</v>
      </c>
      <c r="H700" s="91" t="s">
        <v>2548</v>
      </c>
    </row>
    <row r="701" spans="1:8">
      <c r="A701" t="s">
        <v>2437</v>
      </c>
      <c r="B701" t="s">
        <v>2656</v>
      </c>
      <c r="C701" s="3">
        <v>2896</v>
      </c>
      <c r="D701" t="s">
        <v>2051</v>
      </c>
      <c r="E701" s="103">
        <v>0.48459999999999998</v>
      </c>
      <c r="F701" s="175" t="s">
        <v>2939</v>
      </c>
      <c r="G701" s="103" t="s">
        <v>3170</v>
      </c>
      <c r="H701" s="91" t="s">
        <v>2549</v>
      </c>
    </row>
    <row r="702" spans="1:8">
      <c r="A702" t="s">
        <v>2283</v>
      </c>
      <c r="B702" t="s">
        <v>2657</v>
      </c>
      <c r="C702" s="3">
        <v>3047</v>
      </c>
      <c r="D702" t="s">
        <v>1088</v>
      </c>
      <c r="E702" s="103">
        <v>0.4864</v>
      </c>
      <c r="F702" s="175" t="s">
        <v>2939</v>
      </c>
      <c r="G702" s="103" t="s">
        <v>3170</v>
      </c>
      <c r="H702" s="91" t="s">
        <v>2549</v>
      </c>
    </row>
    <row r="703" spans="1:8">
      <c r="A703" t="s">
        <v>2283</v>
      </c>
      <c r="B703" t="s">
        <v>2657</v>
      </c>
      <c r="C703" s="3">
        <v>3048</v>
      </c>
      <c r="D703" t="s">
        <v>1089</v>
      </c>
      <c r="E703" s="103">
        <v>0.48159999999999997</v>
      </c>
      <c r="F703" s="175" t="s">
        <v>2549</v>
      </c>
      <c r="G703" s="103" t="s">
        <v>3170</v>
      </c>
      <c r="H703" s="91" t="s">
        <v>2549</v>
      </c>
    </row>
    <row r="704" spans="1:8">
      <c r="A704" t="s">
        <v>2286</v>
      </c>
      <c r="B704" t="s">
        <v>2658</v>
      </c>
      <c r="C704" s="3">
        <v>2856</v>
      </c>
      <c r="D704" t="s">
        <v>1095</v>
      </c>
      <c r="E704" s="103">
        <v>0.60670000000000002</v>
      </c>
      <c r="F704" s="175" t="s">
        <v>2549</v>
      </c>
      <c r="G704" s="103" t="s">
        <v>3170</v>
      </c>
      <c r="H704" s="91" t="s">
        <v>2548</v>
      </c>
    </row>
    <row r="705" spans="1:8">
      <c r="A705" t="s">
        <v>2286</v>
      </c>
      <c r="B705" t="s">
        <v>2658</v>
      </c>
      <c r="C705" s="3">
        <v>3393</v>
      </c>
      <c r="D705" t="s">
        <v>1096</v>
      </c>
      <c r="E705" s="103">
        <v>0.70150000000000001</v>
      </c>
      <c r="F705" s="175" t="s">
        <v>2548</v>
      </c>
      <c r="G705" s="103" t="s">
        <v>3170</v>
      </c>
      <c r="H705" s="91" t="s">
        <v>2548</v>
      </c>
    </row>
    <row r="706" spans="1:8">
      <c r="A706" t="s">
        <v>2286</v>
      </c>
      <c r="B706" t="s">
        <v>2658</v>
      </c>
      <c r="C706" s="3">
        <v>2677</v>
      </c>
      <c r="D706" t="s">
        <v>1094</v>
      </c>
      <c r="E706" s="103">
        <v>0.61880000000000002</v>
      </c>
      <c r="F706" s="175" t="s">
        <v>2548</v>
      </c>
      <c r="G706" s="103" t="s">
        <v>3170</v>
      </c>
      <c r="H706" s="91" t="s">
        <v>2548</v>
      </c>
    </row>
    <row r="707" spans="1:8">
      <c r="A707" t="s">
        <v>2286</v>
      </c>
      <c r="B707" t="s">
        <v>2658</v>
      </c>
      <c r="C707" s="3">
        <v>5618</v>
      </c>
      <c r="D707" t="s">
        <v>2968</v>
      </c>
      <c r="E707" s="103">
        <v>0.39939999999999998</v>
      </c>
      <c r="F707" s="175" t="s">
        <v>2939</v>
      </c>
      <c r="G707" s="103" t="s">
        <v>3170</v>
      </c>
      <c r="H707" s="91" t="s">
        <v>2549</v>
      </c>
    </row>
    <row r="708" spans="1:8">
      <c r="A708" t="s">
        <v>2223</v>
      </c>
      <c r="B708" t="s">
        <v>2659</v>
      </c>
      <c r="C708" s="3">
        <v>5336</v>
      </c>
      <c r="D708" t="s">
        <v>2897</v>
      </c>
      <c r="E708" s="103">
        <v>0.73680000000000001</v>
      </c>
      <c r="F708" s="175" t="s">
        <v>2939</v>
      </c>
      <c r="G708" s="103" t="s">
        <v>3170</v>
      </c>
      <c r="H708" s="91" t="s">
        <v>2548</v>
      </c>
    </row>
    <row r="709" spans="1:8">
      <c r="A709" t="s">
        <v>2223</v>
      </c>
      <c r="B709" t="s">
        <v>2659</v>
      </c>
      <c r="C709" s="3">
        <v>2802</v>
      </c>
      <c r="D709" t="s">
        <v>455</v>
      </c>
      <c r="E709" s="103">
        <v>0.66520000000000001</v>
      </c>
      <c r="F709" s="175" t="s">
        <v>2548</v>
      </c>
      <c r="G709" s="103" t="s">
        <v>3170</v>
      </c>
      <c r="H709" s="91" t="s">
        <v>2548</v>
      </c>
    </row>
    <row r="710" spans="1:8">
      <c r="A710" t="s">
        <v>2223</v>
      </c>
      <c r="B710" t="s">
        <v>2659</v>
      </c>
      <c r="C710" s="3">
        <v>2801</v>
      </c>
      <c r="D710" t="s">
        <v>454</v>
      </c>
      <c r="E710" s="103">
        <v>0.65700000000000003</v>
      </c>
      <c r="F710" s="175" t="s">
        <v>2548</v>
      </c>
      <c r="G710" s="103" t="s">
        <v>3170</v>
      </c>
      <c r="H710" s="91" t="s">
        <v>2548</v>
      </c>
    </row>
    <row r="711" spans="1:8">
      <c r="A711" t="s">
        <v>2450</v>
      </c>
      <c r="B711" t="s">
        <v>2660</v>
      </c>
      <c r="C711" s="3">
        <v>1776</v>
      </c>
      <c r="D711" t="s">
        <v>2106</v>
      </c>
      <c r="E711" s="103">
        <v>0.96020000000000005</v>
      </c>
      <c r="F711" s="175" t="s">
        <v>2548</v>
      </c>
      <c r="G711" s="103" t="s">
        <v>3170</v>
      </c>
      <c r="H711" s="91" t="s">
        <v>2548</v>
      </c>
    </row>
    <row r="712" spans="1:8">
      <c r="A712" t="s">
        <v>2450</v>
      </c>
      <c r="B712" t="s">
        <v>2660</v>
      </c>
      <c r="C712" s="3">
        <v>2555</v>
      </c>
      <c r="D712" t="s">
        <v>2108</v>
      </c>
      <c r="E712" s="103">
        <v>0.85450000000000004</v>
      </c>
      <c r="F712" s="175" t="s">
        <v>2548</v>
      </c>
      <c r="G712" s="103" t="s">
        <v>3170</v>
      </c>
      <c r="H712" s="91" t="s">
        <v>2548</v>
      </c>
    </row>
    <row r="713" spans="1:8">
      <c r="A713" t="s">
        <v>2450</v>
      </c>
      <c r="B713" t="s">
        <v>2660</v>
      </c>
      <c r="C713" s="3">
        <v>3071</v>
      </c>
      <c r="D713" t="s">
        <v>2111</v>
      </c>
      <c r="E713" s="103">
        <v>0.88859999999999995</v>
      </c>
      <c r="F713" s="175" t="s">
        <v>2548</v>
      </c>
      <c r="G713" s="103" t="s">
        <v>3170</v>
      </c>
      <c r="H713" s="91" t="s">
        <v>2548</v>
      </c>
    </row>
    <row r="714" spans="1:8">
      <c r="A714" t="s">
        <v>2450</v>
      </c>
      <c r="B714" t="s">
        <v>2660</v>
      </c>
      <c r="C714" s="3">
        <v>2345</v>
      </c>
      <c r="D714" t="s">
        <v>2107</v>
      </c>
      <c r="E714" s="103">
        <v>0.88029999999999997</v>
      </c>
      <c r="F714" s="175" t="s">
        <v>2548</v>
      </c>
      <c r="G714" s="103" t="s">
        <v>3170</v>
      </c>
      <c r="H714" s="91" t="s">
        <v>2548</v>
      </c>
    </row>
    <row r="715" spans="1:8">
      <c r="A715" t="s">
        <v>2450</v>
      </c>
      <c r="B715" t="s">
        <v>2660</v>
      </c>
      <c r="C715" s="3">
        <v>3013</v>
      </c>
      <c r="D715" t="s">
        <v>2110</v>
      </c>
      <c r="E715" s="103">
        <v>0.88429999999999997</v>
      </c>
      <c r="F715" s="175" t="s">
        <v>2548</v>
      </c>
      <c r="G715" s="103" t="s">
        <v>3170</v>
      </c>
      <c r="H715" s="91" t="s">
        <v>2548</v>
      </c>
    </row>
    <row r="716" spans="1:8">
      <c r="A716" t="s">
        <v>2450</v>
      </c>
      <c r="B716" t="s">
        <v>2660</v>
      </c>
      <c r="C716" s="3">
        <v>5399</v>
      </c>
      <c r="D716" t="s">
        <v>2112</v>
      </c>
      <c r="E716" s="103">
        <v>0.8</v>
      </c>
      <c r="F716" s="175" t="s">
        <v>2939</v>
      </c>
      <c r="G716" s="103" t="s">
        <v>3170</v>
      </c>
      <c r="H716" s="91" t="s">
        <v>2548</v>
      </c>
    </row>
    <row r="717" spans="1:8">
      <c r="A717" t="s">
        <v>2450</v>
      </c>
      <c r="B717" t="s">
        <v>2660</v>
      </c>
      <c r="C717" s="3">
        <v>2756</v>
      </c>
      <c r="D717" t="s">
        <v>2109</v>
      </c>
      <c r="E717" s="103">
        <v>0.84840000000000004</v>
      </c>
      <c r="F717" s="175" t="s">
        <v>2548</v>
      </c>
      <c r="G717" s="103" t="s">
        <v>3170</v>
      </c>
      <c r="H717" s="91" t="s">
        <v>2548</v>
      </c>
    </row>
    <row r="718" spans="1:8">
      <c r="A718" t="s">
        <v>2454</v>
      </c>
      <c r="B718" t="s">
        <v>2661</v>
      </c>
      <c r="C718" s="3">
        <v>3314</v>
      </c>
      <c r="D718" t="s">
        <v>2133</v>
      </c>
      <c r="E718" s="103">
        <v>0.91439999999999999</v>
      </c>
      <c r="F718" s="175" t="s">
        <v>2548</v>
      </c>
      <c r="G718" s="103" t="s">
        <v>3170</v>
      </c>
      <c r="H718" s="91" t="s">
        <v>2548</v>
      </c>
    </row>
    <row r="719" spans="1:8">
      <c r="A719" t="s">
        <v>2454</v>
      </c>
      <c r="B719" t="s">
        <v>2661</v>
      </c>
      <c r="C719" s="3">
        <v>2531</v>
      </c>
      <c r="D719" t="s">
        <v>2132</v>
      </c>
      <c r="E719" s="103">
        <v>0.93320000000000003</v>
      </c>
      <c r="F719" s="175" t="s">
        <v>2548</v>
      </c>
      <c r="G719" s="103" t="s">
        <v>3170</v>
      </c>
      <c r="H719" s="91" t="s">
        <v>2548</v>
      </c>
    </row>
    <row r="720" spans="1:8">
      <c r="A720" t="s">
        <v>2454</v>
      </c>
      <c r="B720" t="s">
        <v>2661</v>
      </c>
      <c r="C720" s="3">
        <v>4535</v>
      </c>
      <c r="D720" t="s">
        <v>1693</v>
      </c>
      <c r="E720" s="103">
        <v>0.85660000000000003</v>
      </c>
      <c r="F720" s="175" t="s">
        <v>2548</v>
      </c>
      <c r="G720" s="103" t="s">
        <v>3170</v>
      </c>
      <c r="H720" s="91" t="s">
        <v>2548</v>
      </c>
    </row>
    <row r="721" spans="1:8">
      <c r="A721" t="s">
        <v>2377</v>
      </c>
      <c r="B721" t="s">
        <v>2662</v>
      </c>
      <c r="C721" s="3">
        <v>5171</v>
      </c>
      <c r="D721" t="s">
        <v>1673</v>
      </c>
      <c r="E721" s="103">
        <v>0.55479999999999996</v>
      </c>
      <c r="F721" s="175" t="s">
        <v>2548</v>
      </c>
      <c r="G721" s="103" t="s">
        <v>3170</v>
      </c>
      <c r="H721" s="91" t="s">
        <v>2548</v>
      </c>
    </row>
    <row r="722" spans="1:8">
      <c r="A722" t="s">
        <v>2377</v>
      </c>
      <c r="B722" t="s">
        <v>2662</v>
      </c>
      <c r="C722" s="3">
        <v>2580</v>
      </c>
      <c r="D722" t="s">
        <v>1669</v>
      </c>
      <c r="E722" s="103">
        <v>0.38529999999999998</v>
      </c>
      <c r="F722" s="175" t="s">
        <v>2939</v>
      </c>
      <c r="G722" s="103" t="s">
        <v>3170</v>
      </c>
      <c r="H722" s="91" t="s">
        <v>2549</v>
      </c>
    </row>
    <row r="723" spans="1:8">
      <c r="A723" t="s">
        <v>2377</v>
      </c>
      <c r="B723" t="s">
        <v>2662</v>
      </c>
      <c r="C723" s="3">
        <v>4113</v>
      </c>
      <c r="D723" t="s">
        <v>1670</v>
      </c>
      <c r="E723" s="103">
        <v>0.45429999999999998</v>
      </c>
      <c r="F723" s="175" t="s">
        <v>2549</v>
      </c>
      <c r="G723" s="103" t="s">
        <v>3170</v>
      </c>
      <c r="H723" s="91" t="s">
        <v>2549</v>
      </c>
    </row>
    <row r="724" spans="1:8">
      <c r="A724" t="s">
        <v>2377</v>
      </c>
      <c r="B724" t="s">
        <v>2662</v>
      </c>
      <c r="C724" s="3">
        <v>5349</v>
      </c>
      <c r="D724" t="s">
        <v>1674</v>
      </c>
      <c r="E724" s="103">
        <v>0.76800000000000002</v>
      </c>
      <c r="F724" s="175" t="s">
        <v>2548</v>
      </c>
      <c r="G724" s="103" t="s">
        <v>3170</v>
      </c>
      <c r="H724" s="91" t="s">
        <v>2548</v>
      </c>
    </row>
    <row r="725" spans="1:8">
      <c r="A725" t="s">
        <v>2377</v>
      </c>
      <c r="B725" t="s">
        <v>2662</v>
      </c>
      <c r="C725" s="3">
        <v>4479</v>
      </c>
      <c r="D725" t="s">
        <v>1672</v>
      </c>
      <c r="E725" s="103">
        <v>0.44090000000000001</v>
      </c>
      <c r="F725" s="175" t="s">
        <v>2939</v>
      </c>
      <c r="G725" s="103" t="s">
        <v>2549</v>
      </c>
      <c r="H725" s="91" t="s">
        <v>2549</v>
      </c>
    </row>
    <row r="726" spans="1:8">
      <c r="A726" t="s">
        <v>2377</v>
      </c>
      <c r="B726" t="s">
        <v>2662</v>
      </c>
      <c r="C726" s="3">
        <v>4330</v>
      </c>
      <c r="D726" t="s">
        <v>1671</v>
      </c>
      <c r="E726" s="103">
        <v>0.42609999999999998</v>
      </c>
      <c r="F726" s="175" t="s">
        <v>2939</v>
      </c>
      <c r="G726" s="103" t="s">
        <v>2549</v>
      </c>
      <c r="H726" s="91" t="s">
        <v>2549</v>
      </c>
    </row>
    <row r="727" spans="1:8">
      <c r="A727" t="s">
        <v>2311</v>
      </c>
      <c r="B727" t="s">
        <v>2663</v>
      </c>
      <c r="C727" s="3">
        <v>2145</v>
      </c>
      <c r="D727" t="s">
        <v>1180</v>
      </c>
      <c r="E727" s="103">
        <v>0.48680000000000001</v>
      </c>
      <c r="F727" s="175" t="s">
        <v>2939</v>
      </c>
      <c r="G727" s="103" t="s">
        <v>2549</v>
      </c>
      <c r="H727" s="91" t="s">
        <v>2549</v>
      </c>
    </row>
    <row r="728" spans="1:8">
      <c r="A728" t="s">
        <v>2381</v>
      </c>
      <c r="B728" t="s">
        <v>2664</v>
      </c>
      <c r="C728" s="3">
        <v>2097</v>
      </c>
      <c r="D728" t="s">
        <v>1736</v>
      </c>
      <c r="E728" s="103">
        <v>0.5111</v>
      </c>
      <c r="F728" s="175" t="s">
        <v>2939</v>
      </c>
      <c r="G728" s="103" t="s">
        <v>3170</v>
      </c>
      <c r="H728" s="91" t="s">
        <v>2548</v>
      </c>
    </row>
    <row r="729" spans="1:8">
      <c r="A729" t="s">
        <v>2184</v>
      </c>
      <c r="B729" t="s">
        <v>2665</v>
      </c>
      <c r="C729" s="3">
        <v>2484</v>
      </c>
      <c r="D729" t="s">
        <v>207</v>
      </c>
      <c r="E729" s="103">
        <v>0.2969</v>
      </c>
      <c r="F729" s="175" t="s">
        <v>2939</v>
      </c>
      <c r="G729" s="103" t="s">
        <v>3170</v>
      </c>
      <c r="H729" s="91" t="s">
        <v>2549</v>
      </c>
    </row>
    <row r="730" spans="1:8">
      <c r="A730" t="s">
        <v>2412</v>
      </c>
      <c r="B730" t="s">
        <v>2666</v>
      </c>
      <c r="C730" s="3">
        <v>2406</v>
      </c>
      <c r="D730" t="s">
        <v>1929</v>
      </c>
      <c r="E730" s="103">
        <v>0.25059999999999999</v>
      </c>
      <c r="F730" s="175" t="s">
        <v>2939</v>
      </c>
      <c r="G730" s="103" t="s">
        <v>3170</v>
      </c>
      <c r="H730" s="91" t="s">
        <v>2549</v>
      </c>
    </row>
    <row r="731" spans="1:8">
      <c r="A731" t="s">
        <v>2308</v>
      </c>
      <c r="B731" t="s">
        <v>2667</v>
      </c>
      <c r="C731" s="3">
        <v>2743</v>
      </c>
      <c r="D731" t="s">
        <v>1172</v>
      </c>
      <c r="E731" s="103">
        <v>0.53190000000000004</v>
      </c>
      <c r="F731" s="175" t="s">
        <v>2548</v>
      </c>
      <c r="G731" s="103" t="s">
        <v>3170</v>
      </c>
      <c r="H731" s="91" t="s">
        <v>2548</v>
      </c>
    </row>
    <row r="732" spans="1:8">
      <c r="A732" t="s">
        <v>2308</v>
      </c>
      <c r="B732" t="s">
        <v>2667</v>
      </c>
      <c r="C732" s="3">
        <v>3113</v>
      </c>
      <c r="D732" t="s">
        <v>1173</v>
      </c>
      <c r="E732" s="103">
        <v>0.51480000000000004</v>
      </c>
      <c r="F732" s="175" t="s">
        <v>2548</v>
      </c>
      <c r="G732" s="103" t="s">
        <v>3170</v>
      </c>
      <c r="H732" s="91" t="s">
        <v>2548</v>
      </c>
    </row>
    <row r="733" spans="1:8">
      <c r="A733" t="s">
        <v>2453</v>
      </c>
      <c r="B733" t="s">
        <v>2668</v>
      </c>
      <c r="C733" s="3">
        <v>4559</v>
      </c>
      <c r="D733" t="s">
        <v>2130</v>
      </c>
      <c r="E733" s="103">
        <v>0.72260000000000002</v>
      </c>
      <c r="F733" s="175" t="s">
        <v>2548</v>
      </c>
      <c r="G733" s="103" t="s">
        <v>3170</v>
      </c>
      <c r="H733" s="91" t="s">
        <v>2548</v>
      </c>
    </row>
    <row r="734" spans="1:8">
      <c r="A734" t="s">
        <v>2453</v>
      </c>
      <c r="B734" t="s">
        <v>2668</v>
      </c>
      <c r="C734" s="3">
        <v>2718</v>
      </c>
      <c r="D734" t="s">
        <v>752</v>
      </c>
      <c r="E734" s="103">
        <v>0.79200000000000004</v>
      </c>
      <c r="F734" s="175" t="s">
        <v>2548</v>
      </c>
      <c r="G734" s="103" t="s">
        <v>3170</v>
      </c>
      <c r="H734" s="91" t="s">
        <v>2548</v>
      </c>
    </row>
    <row r="735" spans="1:8">
      <c r="A735" t="s">
        <v>2453</v>
      </c>
      <c r="B735" t="s">
        <v>2668</v>
      </c>
      <c r="C735" s="3">
        <v>3072</v>
      </c>
      <c r="D735" t="s">
        <v>2129</v>
      </c>
      <c r="E735" s="103">
        <v>0.67989999999999995</v>
      </c>
      <c r="F735" s="175" t="s">
        <v>2548</v>
      </c>
      <c r="G735" s="103" t="s">
        <v>3170</v>
      </c>
      <c r="H735" s="91" t="s">
        <v>2548</v>
      </c>
    </row>
    <row r="736" spans="1:8">
      <c r="A736" t="s">
        <v>2453</v>
      </c>
      <c r="B736" t="s">
        <v>2668</v>
      </c>
      <c r="C736" s="3">
        <v>3073</v>
      </c>
      <c r="D736" t="s">
        <v>3185</v>
      </c>
      <c r="E736" s="103">
        <v>0.78249999999999997</v>
      </c>
      <c r="F736" s="175" t="s">
        <v>2548</v>
      </c>
      <c r="G736" s="103" t="s">
        <v>3170</v>
      </c>
      <c r="H736" s="91" t="s">
        <v>2548</v>
      </c>
    </row>
    <row r="737" spans="1:8">
      <c r="A737" t="s">
        <v>2249</v>
      </c>
      <c r="B737" t="s">
        <v>2669</v>
      </c>
      <c r="C737" s="3">
        <v>2765</v>
      </c>
      <c r="D737" t="s">
        <v>697</v>
      </c>
      <c r="E737" s="103">
        <v>0.72509999999999997</v>
      </c>
      <c r="F737" s="175" t="s">
        <v>2548</v>
      </c>
      <c r="G737" s="103" t="s">
        <v>3170</v>
      </c>
      <c r="H737" s="91" t="s">
        <v>2548</v>
      </c>
    </row>
    <row r="738" spans="1:8">
      <c r="A738" t="s">
        <v>2249</v>
      </c>
      <c r="B738" t="s">
        <v>2669</v>
      </c>
      <c r="C738" s="3">
        <v>5028</v>
      </c>
      <c r="D738" t="s">
        <v>711</v>
      </c>
      <c r="E738" s="103">
        <v>0.48580000000000001</v>
      </c>
      <c r="F738" s="175" t="s">
        <v>2548</v>
      </c>
      <c r="G738" s="103" t="s">
        <v>3170</v>
      </c>
      <c r="H738" s="91" t="s">
        <v>2548</v>
      </c>
    </row>
    <row r="739" spans="1:8">
      <c r="A739" t="s">
        <v>2249</v>
      </c>
      <c r="B739" t="s">
        <v>2669</v>
      </c>
      <c r="C739" s="3">
        <v>2982</v>
      </c>
      <c r="D739" t="s">
        <v>702</v>
      </c>
      <c r="E739" s="103">
        <v>0.76470000000000005</v>
      </c>
      <c r="F739" s="175" t="s">
        <v>2548</v>
      </c>
      <c r="G739" s="103" t="s">
        <v>3170</v>
      </c>
      <c r="H739" s="91" t="s">
        <v>2548</v>
      </c>
    </row>
    <row r="740" spans="1:8">
      <c r="A740" t="s">
        <v>2249</v>
      </c>
      <c r="B740" t="s">
        <v>2669</v>
      </c>
      <c r="C740" s="3">
        <v>3163</v>
      </c>
      <c r="D740" t="s">
        <v>225</v>
      </c>
      <c r="E740" s="103">
        <v>0.73480000000000001</v>
      </c>
      <c r="F740" s="175" t="s">
        <v>2548</v>
      </c>
      <c r="G740" s="103" t="s">
        <v>3170</v>
      </c>
      <c r="H740" s="91" t="s">
        <v>2548</v>
      </c>
    </row>
    <row r="741" spans="1:8">
      <c r="A741" t="s">
        <v>2249</v>
      </c>
      <c r="B741" t="s">
        <v>2669</v>
      </c>
      <c r="C741" s="3">
        <v>2926</v>
      </c>
      <c r="D741" t="s">
        <v>700</v>
      </c>
      <c r="E741" s="103">
        <v>0.67100000000000004</v>
      </c>
      <c r="F741" s="175" t="s">
        <v>2548</v>
      </c>
      <c r="G741" s="103" t="s">
        <v>3170</v>
      </c>
      <c r="H741" s="91" t="s">
        <v>2548</v>
      </c>
    </row>
    <row r="742" spans="1:8">
      <c r="A742" t="s">
        <v>2249</v>
      </c>
      <c r="B742" t="s">
        <v>2669</v>
      </c>
      <c r="C742" s="3">
        <v>3098</v>
      </c>
      <c r="D742" t="s">
        <v>59</v>
      </c>
      <c r="E742" s="103">
        <v>0.72060000000000002</v>
      </c>
      <c r="F742" s="175" t="s">
        <v>2548</v>
      </c>
      <c r="G742" s="103" t="s">
        <v>3170</v>
      </c>
      <c r="H742" s="91" t="s">
        <v>2548</v>
      </c>
    </row>
    <row r="743" spans="1:8">
      <c r="A743" t="s">
        <v>2249</v>
      </c>
      <c r="B743" t="s">
        <v>2669</v>
      </c>
      <c r="C743" s="3">
        <v>1539</v>
      </c>
      <c r="D743" t="s">
        <v>690</v>
      </c>
      <c r="E743" s="103">
        <v>0.46229999999999999</v>
      </c>
      <c r="F743" s="175" t="s">
        <v>2939</v>
      </c>
      <c r="G743" s="103" t="s">
        <v>3170</v>
      </c>
      <c r="H743" s="91" t="s">
        <v>2549</v>
      </c>
    </row>
    <row r="744" spans="1:8">
      <c r="A744" t="s">
        <v>2249</v>
      </c>
      <c r="B744" t="s">
        <v>2669</v>
      </c>
      <c r="C744" s="3">
        <v>2418</v>
      </c>
      <c r="D744" t="s">
        <v>693</v>
      </c>
      <c r="E744" s="103">
        <v>0.5877</v>
      </c>
      <c r="F744" s="175" t="s">
        <v>2548</v>
      </c>
      <c r="G744" s="103" t="s">
        <v>3170</v>
      </c>
      <c r="H744" s="91" t="s">
        <v>2548</v>
      </c>
    </row>
    <row r="745" spans="1:8">
      <c r="A745" t="s">
        <v>2249</v>
      </c>
      <c r="B745" t="s">
        <v>2669</v>
      </c>
      <c r="C745" s="3">
        <v>3099</v>
      </c>
      <c r="D745" t="s">
        <v>217</v>
      </c>
      <c r="E745" s="103">
        <v>0.69869999999999999</v>
      </c>
      <c r="F745" s="175" t="s">
        <v>2548</v>
      </c>
      <c r="G745" s="103" t="s">
        <v>3170</v>
      </c>
      <c r="H745" s="91" t="s">
        <v>2548</v>
      </c>
    </row>
    <row r="746" spans="1:8">
      <c r="A746" t="s">
        <v>2249</v>
      </c>
      <c r="B746" t="s">
        <v>2669</v>
      </c>
      <c r="C746" s="3">
        <v>5551</v>
      </c>
      <c r="D746" t="s">
        <v>1431</v>
      </c>
      <c r="E746" s="103">
        <v>0.73060000000000003</v>
      </c>
      <c r="F746" s="175" t="s">
        <v>2548</v>
      </c>
      <c r="G746" s="103" t="s">
        <v>3170</v>
      </c>
      <c r="H746" s="91" t="s">
        <v>2548</v>
      </c>
    </row>
    <row r="747" spans="1:8">
      <c r="A747" t="s">
        <v>2249</v>
      </c>
      <c r="B747" t="s">
        <v>2669</v>
      </c>
      <c r="C747" s="3">
        <v>2844</v>
      </c>
      <c r="D747" t="s">
        <v>699</v>
      </c>
      <c r="E747" s="103">
        <v>0.47199999999999998</v>
      </c>
      <c r="F747" s="175" t="s">
        <v>2549</v>
      </c>
      <c r="G747" s="103" t="s">
        <v>3170</v>
      </c>
      <c r="H747" s="91" t="s">
        <v>2549</v>
      </c>
    </row>
    <row r="748" spans="1:8">
      <c r="A748" t="s">
        <v>2249</v>
      </c>
      <c r="B748" t="s">
        <v>2669</v>
      </c>
      <c r="C748" s="3">
        <v>2699</v>
      </c>
      <c r="D748" t="s">
        <v>695</v>
      </c>
      <c r="E748" s="103">
        <v>0.65129999999999999</v>
      </c>
      <c r="F748" s="175" t="s">
        <v>2548</v>
      </c>
      <c r="G748" s="103" t="s">
        <v>3170</v>
      </c>
      <c r="H748" s="91" t="s">
        <v>2548</v>
      </c>
    </row>
    <row r="749" spans="1:8">
      <c r="A749" t="s">
        <v>2249</v>
      </c>
      <c r="B749" t="s">
        <v>2669</v>
      </c>
      <c r="C749" s="3">
        <v>2325</v>
      </c>
      <c r="D749" t="s">
        <v>692</v>
      </c>
      <c r="E749" s="103">
        <v>0.65900000000000003</v>
      </c>
      <c r="F749" s="175" t="s">
        <v>2548</v>
      </c>
      <c r="G749" s="103" t="s">
        <v>3170</v>
      </c>
      <c r="H749" s="91" t="s">
        <v>2548</v>
      </c>
    </row>
    <row r="750" spans="1:8">
      <c r="A750" t="s">
        <v>2249</v>
      </c>
      <c r="B750" t="s">
        <v>2669</v>
      </c>
      <c r="C750" s="3">
        <v>5371</v>
      </c>
      <c r="D750" t="s">
        <v>713</v>
      </c>
      <c r="E750" s="103">
        <v>0.1</v>
      </c>
      <c r="F750" s="175" t="s">
        <v>2939</v>
      </c>
      <c r="G750" s="103" t="s">
        <v>3170</v>
      </c>
      <c r="H750" s="91" t="s">
        <v>2549</v>
      </c>
    </row>
    <row r="751" spans="1:8">
      <c r="A751" t="s">
        <v>2249</v>
      </c>
      <c r="B751" t="s">
        <v>2669</v>
      </c>
      <c r="C751" s="3">
        <v>5370</v>
      </c>
      <c r="D751" t="s">
        <v>712</v>
      </c>
      <c r="E751" s="103">
        <v>0.49569999999999997</v>
      </c>
      <c r="F751" s="175" t="s">
        <v>2939</v>
      </c>
      <c r="G751" s="103" t="s">
        <v>3170</v>
      </c>
      <c r="H751" s="91" t="s">
        <v>2549</v>
      </c>
    </row>
    <row r="752" spans="1:8">
      <c r="A752" t="s">
        <v>2249</v>
      </c>
      <c r="B752" t="s">
        <v>2669</v>
      </c>
      <c r="C752" s="3">
        <v>5622</v>
      </c>
      <c r="D752" t="s">
        <v>3072</v>
      </c>
      <c r="E752" s="103">
        <v>0.77739999999999998</v>
      </c>
      <c r="F752" s="175" t="s">
        <v>2939</v>
      </c>
      <c r="G752" s="103" t="s">
        <v>3170</v>
      </c>
      <c r="H752" s="91" t="s">
        <v>2548</v>
      </c>
    </row>
    <row r="753" spans="1:8">
      <c r="A753" t="s">
        <v>2249</v>
      </c>
      <c r="B753" t="s">
        <v>2669</v>
      </c>
      <c r="C753" s="3">
        <v>3165</v>
      </c>
      <c r="D753" t="s">
        <v>705</v>
      </c>
      <c r="E753" s="103">
        <v>0.72719999999999996</v>
      </c>
      <c r="F753" s="175" t="s">
        <v>2548</v>
      </c>
      <c r="G753" s="103" t="s">
        <v>3170</v>
      </c>
      <c r="H753" s="91" t="s">
        <v>2548</v>
      </c>
    </row>
    <row r="754" spans="1:8">
      <c r="A754" t="s">
        <v>2249</v>
      </c>
      <c r="B754" t="s">
        <v>2669</v>
      </c>
      <c r="C754" s="3">
        <v>1972</v>
      </c>
      <c r="D754" t="s">
        <v>3186</v>
      </c>
      <c r="E754" s="103">
        <v>0.76859999999999995</v>
      </c>
      <c r="F754" s="175" t="s">
        <v>2548</v>
      </c>
      <c r="G754" s="103" t="s">
        <v>3170</v>
      </c>
      <c r="H754" s="91" t="s">
        <v>2548</v>
      </c>
    </row>
    <row r="755" spans="1:8">
      <c r="A755" t="s">
        <v>2249</v>
      </c>
      <c r="B755" t="s">
        <v>2669</v>
      </c>
      <c r="C755" s="3">
        <v>3278</v>
      </c>
      <c r="D755" t="s">
        <v>706</v>
      </c>
      <c r="E755" s="103">
        <v>0.74670000000000003</v>
      </c>
      <c r="F755" s="175" t="s">
        <v>2548</v>
      </c>
      <c r="G755" s="103" t="s">
        <v>3170</v>
      </c>
      <c r="H755" s="91" t="s">
        <v>2548</v>
      </c>
    </row>
    <row r="756" spans="1:8">
      <c r="A756" t="s">
        <v>2249</v>
      </c>
      <c r="B756" t="s">
        <v>2669</v>
      </c>
      <c r="C756" s="3">
        <v>5672</v>
      </c>
      <c r="D756" t="s">
        <v>3073</v>
      </c>
      <c r="E756" s="103">
        <v>0.35089999999999999</v>
      </c>
      <c r="F756" s="175" t="s">
        <v>2939</v>
      </c>
      <c r="G756" s="103" t="s">
        <v>3170</v>
      </c>
      <c r="H756" s="91" t="s">
        <v>2549</v>
      </c>
    </row>
    <row r="757" spans="1:8">
      <c r="A757" t="s">
        <v>2249</v>
      </c>
      <c r="B757" t="s">
        <v>2669</v>
      </c>
      <c r="C757" s="3">
        <v>3097</v>
      </c>
      <c r="D757" t="s">
        <v>704</v>
      </c>
      <c r="E757" s="103">
        <v>0.35959999999999998</v>
      </c>
      <c r="F757" s="175" t="s">
        <v>2549</v>
      </c>
      <c r="G757" s="103" t="s">
        <v>3170</v>
      </c>
      <c r="H757" s="91" t="s">
        <v>2549</v>
      </c>
    </row>
    <row r="758" spans="1:8">
      <c r="A758" t="s">
        <v>2249</v>
      </c>
      <c r="B758" t="s">
        <v>2669</v>
      </c>
      <c r="C758" s="3">
        <v>2734</v>
      </c>
      <c r="D758" t="s">
        <v>696</v>
      </c>
      <c r="E758" s="103">
        <v>0.73550000000000004</v>
      </c>
      <c r="F758" s="175" t="s">
        <v>2548</v>
      </c>
      <c r="G758" s="103" t="s">
        <v>3170</v>
      </c>
      <c r="H758" s="91" t="s">
        <v>2548</v>
      </c>
    </row>
    <row r="759" spans="1:8">
      <c r="A759" t="s">
        <v>2249</v>
      </c>
      <c r="B759" t="s">
        <v>2669</v>
      </c>
      <c r="C759" s="3">
        <v>2984</v>
      </c>
      <c r="D759" t="s">
        <v>433</v>
      </c>
      <c r="E759" s="103">
        <v>0.77790000000000004</v>
      </c>
      <c r="F759" s="175" t="s">
        <v>2548</v>
      </c>
      <c r="G759" s="103" t="s">
        <v>3170</v>
      </c>
      <c r="H759" s="91" t="s">
        <v>2548</v>
      </c>
    </row>
    <row r="760" spans="1:8">
      <c r="A760" t="s">
        <v>2249</v>
      </c>
      <c r="B760" t="s">
        <v>2669</v>
      </c>
      <c r="C760" s="3">
        <v>3279</v>
      </c>
      <c r="D760" t="s">
        <v>707</v>
      </c>
      <c r="E760" s="103">
        <v>0.57230000000000003</v>
      </c>
      <c r="F760" s="175" t="s">
        <v>2548</v>
      </c>
      <c r="G760" s="103" t="s">
        <v>3170</v>
      </c>
      <c r="H760" s="91" t="s">
        <v>2548</v>
      </c>
    </row>
    <row r="761" spans="1:8">
      <c r="A761" t="s">
        <v>2249</v>
      </c>
      <c r="B761" t="s">
        <v>2669</v>
      </c>
      <c r="C761" s="3">
        <v>2144</v>
      </c>
      <c r="D761" t="s">
        <v>691</v>
      </c>
      <c r="E761" s="103">
        <v>0.64800000000000002</v>
      </c>
      <c r="F761" s="175" t="s">
        <v>2548</v>
      </c>
      <c r="G761" s="103" t="s">
        <v>3170</v>
      </c>
      <c r="H761" s="91" t="s">
        <v>2548</v>
      </c>
    </row>
    <row r="762" spans="1:8">
      <c r="A762" t="s">
        <v>2249</v>
      </c>
      <c r="B762" t="s">
        <v>2669</v>
      </c>
      <c r="C762" s="3">
        <v>2983</v>
      </c>
      <c r="D762" t="s">
        <v>703</v>
      </c>
      <c r="E762" s="103">
        <v>0.41270000000000001</v>
      </c>
      <c r="F762" s="175" t="s">
        <v>2549</v>
      </c>
      <c r="G762" s="103" t="s">
        <v>3170</v>
      </c>
      <c r="H762" s="91" t="s">
        <v>2549</v>
      </c>
    </row>
    <row r="763" spans="1:8">
      <c r="A763" t="s">
        <v>2249</v>
      </c>
      <c r="B763" t="s">
        <v>2669</v>
      </c>
      <c r="C763" s="3">
        <v>3333</v>
      </c>
      <c r="D763" t="s">
        <v>235</v>
      </c>
      <c r="E763" s="103">
        <v>0.75680000000000003</v>
      </c>
      <c r="F763" s="175" t="s">
        <v>2548</v>
      </c>
      <c r="G763" s="103" t="s">
        <v>3170</v>
      </c>
      <c r="H763" s="91" t="s">
        <v>2548</v>
      </c>
    </row>
    <row r="764" spans="1:8">
      <c r="A764" t="s">
        <v>2249</v>
      </c>
      <c r="B764" t="s">
        <v>2669</v>
      </c>
      <c r="C764" s="3">
        <v>3335</v>
      </c>
      <c r="D764" t="s">
        <v>708</v>
      </c>
      <c r="E764" s="103">
        <v>0.77480000000000004</v>
      </c>
      <c r="F764" s="175" t="s">
        <v>2548</v>
      </c>
      <c r="G764" s="103" t="s">
        <v>3170</v>
      </c>
      <c r="H764" s="91" t="s">
        <v>2548</v>
      </c>
    </row>
    <row r="765" spans="1:8">
      <c r="A765" s="137" t="s">
        <v>2249</v>
      </c>
      <c r="B765" t="s">
        <v>2669</v>
      </c>
      <c r="C765" s="3">
        <v>2270</v>
      </c>
      <c r="D765" t="s">
        <v>2670</v>
      </c>
      <c r="E765" s="103">
        <v>0.75</v>
      </c>
      <c r="F765" s="175" t="s">
        <v>2549</v>
      </c>
      <c r="G765" s="103" t="s">
        <v>3170</v>
      </c>
      <c r="H765" s="91" t="s">
        <v>2548</v>
      </c>
    </row>
    <row r="766" spans="1:8">
      <c r="A766" t="s">
        <v>2249</v>
      </c>
      <c r="B766" t="s">
        <v>2669</v>
      </c>
      <c r="C766" s="3">
        <v>3553</v>
      </c>
      <c r="D766" t="s">
        <v>710</v>
      </c>
      <c r="E766" s="103">
        <v>0.2989</v>
      </c>
      <c r="F766" s="175" t="s">
        <v>2549</v>
      </c>
      <c r="G766" s="103" t="s">
        <v>3170</v>
      </c>
      <c r="H766" s="91" t="s">
        <v>2549</v>
      </c>
    </row>
    <row r="767" spans="1:8">
      <c r="A767" t="s">
        <v>2249</v>
      </c>
      <c r="B767" t="s">
        <v>2669</v>
      </c>
      <c r="C767" s="3">
        <v>3382</v>
      </c>
      <c r="D767" t="s">
        <v>709</v>
      </c>
      <c r="E767" s="103">
        <v>0.62060000000000004</v>
      </c>
      <c r="F767" s="175" t="s">
        <v>2548</v>
      </c>
      <c r="G767" s="103" t="s">
        <v>3170</v>
      </c>
      <c r="H767" s="91" t="s">
        <v>2548</v>
      </c>
    </row>
    <row r="768" spans="1:8">
      <c r="A768" t="s">
        <v>2249</v>
      </c>
      <c r="B768" t="s">
        <v>2669</v>
      </c>
      <c r="C768" s="3">
        <v>2842</v>
      </c>
      <c r="D768" t="s">
        <v>698</v>
      </c>
      <c r="E768" s="103">
        <v>0.53390000000000004</v>
      </c>
      <c r="F768" s="175" t="s">
        <v>2548</v>
      </c>
      <c r="G768" s="103" t="s">
        <v>3170</v>
      </c>
      <c r="H768" s="91" t="s">
        <v>2548</v>
      </c>
    </row>
    <row r="769" spans="1:8">
      <c r="A769" t="s">
        <v>2249</v>
      </c>
      <c r="B769" t="s">
        <v>2669</v>
      </c>
      <c r="C769" s="3">
        <v>2927</v>
      </c>
      <c r="D769" t="s">
        <v>701</v>
      </c>
      <c r="E769" s="103">
        <v>0.4738</v>
      </c>
      <c r="F769" s="175" t="s">
        <v>2549</v>
      </c>
      <c r="G769" s="103" t="s">
        <v>3170</v>
      </c>
      <c r="H769" s="91" t="s">
        <v>2549</v>
      </c>
    </row>
    <row r="770" spans="1:8">
      <c r="A770" t="s">
        <v>2249</v>
      </c>
      <c r="B770" t="s">
        <v>2669</v>
      </c>
      <c r="C770" s="3">
        <v>3483</v>
      </c>
      <c r="D770" t="s">
        <v>2520</v>
      </c>
      <c r="E770" s="103">
        <v>0.74519999999999997</v>
      </c>
      <c r="F770" s="175" t="s">
        <v>2548</v>
      </c>
      <c r="G770" s="103" t="s">
        <v>3170</v>
      </c>
      <c r="H770" s="91" t="s">
        <v>2548</v>
      </c>
    </row>
    <row r="771" spans="1:8">
      <c r="A771" t="s">
        <v>2249</v>
      </c>
      <c r="B771" t="s">
        <v>2669</v>
      </c>
      <c r="C771" s="3">
        <v>2639</v>
      </c>
      <c r="D771" t="s">
        <v>694</v>
      </c>
      <c r="E771" s="103">
        <v>0.69030000000000002</v>
      </c>
      <c r="F771" s="175" t="s">
        <v>2548</v>
      </c>
      <c r="G771" s="103" t="s">
        <v>3170</v>
      </c>
      <c r="H771" s="91" t="s">
        <v>2548</v>
      </c>
    </row>
    <row r="772" spans="1:8">
      <c r="A772" t="s">
        <v>2182</v>
      </c>
      <c r="B772" t="s">
        <v>2672</v>
      </c>
      <c r="C772" s="3">
        <v>5311</v>
      </c>
      <c r="D772" t="s">
        <v>201</v>
      </c>
      <c r="E772" s="103">
        <v>0.26960000000000001</v>
      </c>
      <c r="F772" s="175" t="s">
        <v>2939</v>
      </c>
      <c r="G772" s="103" t="s">
        <v>3170</v>
      </c>
      <c r="H772" s="91" t="s">
        <v>2549</v>
      </c>
    </row>
    <row r="773" spans="1:8">
      <c r="A773" t="s">
        <v>2182</v>
      </c>
      <c r="B773" t="s">
        <v>2672</v>
      </c>
      <c r="C773" s="3">
        <v>4568</v>
      </c>
      <c r="D773" t="s">
        <v>200</v>
      </c>
      <c r="E773" s="103">
        <v>0.20519999999999999</v>
      </c>
      <c r="F773" s="175" t="s">
        <v>2939</v>
      </c>
      <c r="G773" s="103" t="s">
        <v>3170</v>
      </c>
      <c r="H773" s="91" t="s">
        <v>2549</v>
      </c>
    </row>
    <row r="774" spans="1:8">
      <c r="A774" t="s">
        <v>2182</v>
      </c>
      <c r="B774" t="s">
        <v>2672</v>
      </c>
      <c r="C774" s="3">
        <v>3319</v>
      </c>
      <c r="D774" t="s">
        <v>199</v>
      </c>
      <c r="E774" s="103">
        <v>0.2611</v>
      </c>
      <c r="F774" s="175" t="s">
        <v>2939</v>
      </c>
      <c r="G774" s="103" t="s">
        <v>3170</v>
      </c>
      <c r="H774" s="91" t="s">
        <v>2549</v>
      </c>
    </row>
    <row r="775" spans="1:8">
      <c r="A775" t="s">
        <v>2316</v>
      </c>
      <c r="B775" t="s">
        <v>2673</v>
      </c>
      <c r="C775" s="3">
        <v>2310</v>
      </c>
      <c r="D775" t="s">
        <v>2674</v>
      </c>
      <c r="E775" s="103">
        <v>0.76319999999999999</v>
      </c>
      <c r="F775" s="175" t="s">
        <v>2548</v>
      </c>
      <c r="G775" s="103" t="s">
        <v>3170</v>
      </c>
      <c r="H775" s="91" t="s">
        <v>2548</v>
      </c>
    </row>
    <row r="776" spans="1:8">
      <c r="A776" t="s">
        <v>2225</v>
      </c>
      <c r="B776" t="s">
        <v>2675</v>
      </c>
      <c r="C776" s="3">
        <v>2972</v>
      </c>
      <c r="D776" t="s">
        <v>466</v>
      </c>
      <c r="E776" s="103">
        <v>0.73660000000000003</v>
      </c>
      <c r="F776" s="175" t="s">
        <v>2548</v>
      </c>
      <c r="G776" s="103" t="s">
        <v>3170</v>
      </c>
      <c r="H776" s="91" t="s">
        <v>2548</v>
      </c>
    </row>
    <row r="777" spans="1:8">
      <c r="A777" t="s">
        <v>2225</v>
      </c>
      <c r="B777" t="s">
        <v>2675</v>
      </c>
      <c r="C777" s="3">
        <v>2268</v>
      </c>
      <c r="D777" t="s">
        <v>368</v>
      </c>
      <c r="E777" s="103">
        <v>0.66969999999999996</v>
      </c>
      <c r="F777" s="175" t="s">
        <v>2548</v>
      </c>
      <c r="G777" s="103" t="s">
        <v>3170</v>
      </c>
      <c r="H777" s="91" t="s">
        <v>2548</v>
      </c>
    </row>
    <row r="778" spans="1:8">
      <c r="A778" t="s">
        <v>2225</v>
      </c>
      <c r="B778" t="s">
        <v>2675</v>
      </c>
      <c r="C778" s="3">
        <v>3622</v>
      </c>
      <c r="D778" t="s">
        <v>468</v>
      </c>
      <c r="E778" s="103">
        <v>0.63370000000000004</v>
      </c>
      <c r="F778" s="175" t="s">
        <v>2548</v>
      </c>
      <c r="G778" s="103" t="s">
        <v>3170</v>
      </c>
      <c r="H778" s="91" t="s">
        <v>2548</v>
      </c>
    </row>
    <row r="779" spans="1:8">
      <c r="A779" t="s">
        <v>2225</v>
      </c>
      <c r="B779" t="s">
        <v>2675</v>
      </c>
      <c r="C779" s="3">
        <v>5191</v>
      </c>
      <c r="D779" t="s">
        <v>469</v>
      </c>
      <c r="E779" s="103">
        <v>0.67230000000000001</v>
      </c>
      <c r="F779" s="175" t="s">
        <v>2548</v>
      </c>
      <c r="G779" s="103" t="s">
        <v>3170</v>
      </c>
      <c r="H779" s="91" t="s">
        <v>2548</v>
      </c>
    </row>
    <row r="780" spans="1:8">
      <c r="A780" t="s">
        <v>2225</v>
      </c>
      <c r="B780" t="s">
        <v>2675</v>
      </c>
      <c r="C780" s="3">
        <v>2391</v>
      </c>
      <c r="D780" t="s">
        <v>465</v>
      </c>
      <c r="E780" s="103">
        <v>0.67879999999999996</v>
      </c>
      <c r="F780" s="175" t="s">
        <v>2548</v>
      </c>
      <c r="G780" s="103" t="s">
        <v>3170</v>
      </c>
      <c r="H780" s="91" t="s">
        <v>2548</v>
      </c>
    </row>
    <row r="781" spans="1:8">
      <c r="A781" t="s">
        <v>2225</v>
      </c>
      <c r="B781" t="s">
        <v>2675</v>
      </c>
      <c r="C781" s="3">
        <v>3621</v>
      </c>
      <c r="D781" t="s">
        <v>467</v>
      </c>
      <c r="E781" s="103">
        <v>0.73460000000000003</v>
      </c>
      <c r="F781" s="175" t="s">
        <v>2548</v>
      </c>
      <c r="G781" s="103" t="s">
        <v>3170</v>
      </c>
      <c r="H781" s="91" t="s">
        <v>2548</v>
      </c>
    </row>
    <row r="782" spans="1:8">
      <c r="A782" t="s">
        <v>3122</v>
      </c>
      <c r="B782" t="s">
        <v>3143</v>
      </c>
      <c r="C782" s="3">
        <v>5736</v>
      </c>
      <c r="D782" t="s">
        <v>3144</v>
      </c>
      <c r="E782" s="103">
        <v>0.57609999999999995</v>
      </c>
      <c r="F782" s="175" t="s">
        <v>2548</v>
      </c>
      <c r="G782" s="103" t="s">
        <v>3170</v>
      </c>
      <c r="H782" s="91" t="s">
        <v>2548</v>
      </c>
    </row>
    <row r="783" spans="1:8">
      <c r="A783" t="s">
        <v>3028</v>
      </c>
      <c r="B783" t="s">
        <v>3145</v>
      </c>
      <c r="C783" s="3">
        <v>5661</v>
      </c>
      <c r="D783" t="s">
        <v>3130</v>
      </c>
      <c r="E783" s="103">
        <v>0.63</v>
      </c>
      <c r="F783" s="175" t="s">
        <v>2548</v>
      </c>
      <c r="G783" s="103" t="s">
        <v>3170</v>
      </c>
      <c r="H783" s="91" t="s">
        <v>2548</v>
      </c>
    </row>
    <row r="784" spans="1:8">
      <c r="A784" t="s">
        <v>2507</v>
      </c>
      <c r="B784" t="s">
        <v>2969</v>
      </c>
      <c r="C784" s="3">
        <v>5517</v>
      </c>
      <c r="D784" t="s">
        <v>2970</v>
      </c>
      <c r="E784" s="103">
        <v>0.65259999999999996</v>
      </c>
      <c r="F784" s="175" t="s">
        <v>2548</v>
      </c>
      <c r="G784" s="103" t="s">
        <v>3170</v>
      </c>
      <c r="H784" s="91" t="s">
        <v>2548</v>
      </c>
    </row>
    <row r="785" spans="1:8">
      <c r="A785" t="s">
        <v>2940</v>
      </c>
      <c r="B785" t="s">
        <v>2971</v>
      </c>
      <c r="C785" s="3">
        <v>5608</v>
      </c>
      <c r="D785" t="s">
        <v>2972</v>
      </c>
      <c r="E785" s="103">
        <v>0.58840000000000003</v>
      </c>
      <c r="F785" s="175" t="s">
        <v>2548</v>
      </c>
      <c r="G785" s="103" t="s">
        <v>3170</v>
      </c>
      <c r="H785" s="91" t="s">
        <v>2548</v>
      </c>
    </row>
    <row r="786" spans="1:8">
      <c r="A786" t="s">
        <v>2207</v>
      </c>
      <c r="B786" t="s">
        <v>2676</v>
      </c>
      <c r="C786" s="3">
        <v>4215</v>
      </c>
      <c r="D786" t="s">
        <v>359</v>
      </c>
      <c r="E786" s="103">
        <v>0.74150000000000005</v>
      </c>
      <c r="F786" s="175" t="s">
        <v>2939</v>
      </c>
      <c r="G786" s="103" t="s">
        <v>3170</v>
      </c>
      <c r="H786" s="91" t="s">
        <v>2548</v>
      </c>
    </row>
    <row r="787" spans="1:8">
      <c r="A787" t="s">
        <v>2207</v>
      </c>
      <c r="B787" t="s">
        <v>2676</v>
      </c>
      <c r="C787" s="3">
        <v>2603</v>
      </c>
      <c r="D787" t="s">
        <v>357</v>
      </c>
      <c r="E787" s="103">
        <v>0.76049999999999995</v>
      </c>
      <c r="F787" s="175" t="s">
        <v>2548</v>
      </c>
      <c r="G787" s="103" t="s">
        <v>3170</v>
      </c>
      <c r="H787" s="91" t="s">
        <v>2548</v>
      </c>
    </row>
    <row r="788" spans="1:8">
      <c r="A788" t="s">
        <v>2207</v>
      </c>
      <c r="B788" t="s">
        <v>2676</v>
      </c>
      <c r="C788" s="3">
        <v>4214</v>
      </c>
      <c r="D788" t="s">
        <v>358</v>
      </c>
      <c r="E788" s="103">
        <v>0.79700000000000004</v>
      </c>
      <c r="F788" s="175" t="s">
        <v>2939</v>
      </c>
      <c r="G788" s="103" t="s">
        <v>3170</v>
      </c>
      <c r="H788" s="91" t="s">
        <v>2548</v>
      </c>
    </row>
    <row r="789" spans="1:8">
      <c r="A789" t="s">
        <v>2371</v>
      </c>
      <c r="B789" t="s">
        <v>2677</v>
      </c>
      <c r="C789" s="3">
        <v>2948</v>
      </c>
      <c r="D789" t="s">
        <v>1625</v>
      </c>
      <c r="E789" s="103">
        <v>0.46239999999999998</v>
      </c>
      <c r="F789" s="175" t="s">
        <v>2939</v>
      </c>
      <c r="G789" s="103" t="s">
        <v>3170</v>
      </c>
      <c r="H789" s="91" t="s">
        <v>2549</v>
      </c>
    </row>
    <row r="790" spans="1:8">
      <c r="A790" t="s">
        <v>2394</v>
      </c>
      <c r="B790" s="78" t="s">
        <v>3281</v>
      </c>
      <c r="C790" s="3">
        <v>5339</v>
      </c>
      <c r="D790" t="s">
        <v>2988</v>
      </c>
      <c r="E790" s="103">
        <v>0.45250000000000001</v>
      </c>
      <c r="F790" s="175" t="s">
        <v>2548</v>
      </c>
      <c r="G790" s="103" t="s">
        <v>3170</v>
      </c>
      <c r="H790" s="91" t="s">
        <v>2548</v>
      </c>
    </row>
    <row r="791" spans="1:8">
      <c r="A791" t="s">
        <v>2259</v>
      </c>
      <c r="B791" t="s">
        <v>2678</v>
      </c>
      <c r="C791" s="3">
        <v>3746</v>
      </c>
      <c r="D791" t="s">
        <v>837</v>
      </c>
      <c r="E791" s="103">
        <v>0.1628</v>
      </c>
      <c r="F791" s="175" t="s">
        <v>2939</v>
      </c>
      <c r="G791" s="103" t="s">
        <v>3170</v>
      </c>
      <c r="H791" s="91" t="s">
        <v>2549</v>
      </c>
    </row>
    <row r="792" spans="1:8">
      <c r="A792" t="s">
        <v>2259</v>
      </c>
      <c r="B792" t="s">
        <v>2678</v>
      </c>
      <c r="C792" s="3">
        <v>4460</v>
      </c>
      <c r="D792" t="s">
        <v>843</v>
      </c>
      <c r="E792" s="103">
        <v>8.6999999999999994E-2</v>
      </c>
      <c r="F792" s="175" t="s">
        <v>2939</v>
      </c>
      <c r="G792" s="103" t="s">
        <v>3170</v>
      </c>
      <c r="H792" s="91" t="s">
        <v>2549</v>
      </c>
    </row>
    <row r="793" spans="1:8">
      <c r="A793" t="s">
        <v>2259</v>
      </c>
      <c r="B793" t="s">
        <v>2678</v>
      </c>
      <c r="C793" s="3">
        <v>3440</v>
      </c>
      <c r="D793" t="s">
        <v>833</v>
      </c>
      <c r="E793" s="103">
        <v>0.12039999999999999</v>
      </c>
      <c r="F793" s="175" t="s">
        <v>2939</v>
      </c>
      <c r="G793" s="103" t="s">
        <v>3170</v>
      </c>
      <c r="H793" s="91" t="s">
        <v>2549</v>
      </c>
    </row>
    <row r="794" spans="1:8">
      <c r="A794" t="s">
        <v>2259</v>
      </c>
      <c r="B794" t="s">
        <v>2678</v>
      </c>
      <c r="C794" s="3">
        <v>4565</v>
      </c>
      <c r="D794" t="s">
        <v>845</v>
      </c>
      <c r="E794" s="103">
        <v>3.0800000000000001E-2</v>
      </c>
      <c r="F794" s="175" t="s">
        <v>2939</v>
      </c>
      <c r="G794" s="103" t="s">
        <v>3170</v>
      </c>
      <c r="H794" s="91" t="s">
        <v>2549</v>
      </c>
    </row>
    <row r="795" spans="1:8">
      <c r="A795" t="s">
        <v>2259</v>
      </c>
      <c r="B795" t="s">
        <v>2678</v>
      </c>
      <c r="C795" s="3">
        <v>5673</v>
      </c>
      <c r="D795" t="s">
        <v>3187</v>
      </c>
      <c r="E795" s="103">
        <v>0.1484</v>
      </c>
      <c r="F795" s="175" t="s">
        <v>2939</v>
      </c>
      <c r="G795" s="103" t="s">
        <v>3170</v>
      </c>
      <c r="H795" s="91" t="s">
        <v>2549</v>
      </c>
    </row>
    <row r="796" spans="1:8">
      <c r="A796" t="s">
        <v>2259</v>
      </c>
      <c r="B796" t="s">
        <v>2678</v>
      </c>
      <c r="C796" s="3">
        <v>4300</v>
      </c>
      <c r="D796" t="s">
        <v>840</v>
      </c>
      <c r="E796" s="103">
        <v>0.16569999999999999</v>
      </c>
      <c r="F796" s="175" t="s">
        <v>2939</v>
      </c>
      <c r="G796" s="103" t="s">
        <v>3170</v>
      </c>
      <c r="H796" s="91" t="s">
        <v>2549</v>
      </c>
    </row>
    <row r="797" spans="1:8">
      <c r="A797" t="s">
        <v>2259</v>
      </c>
      <c r="B797" t="s">
        <v>2678</v>
      </c>
      <c r="C797" s="3">
        <v>2738</v>
      </c>
      <c r="D797" t="s">
        <v>828</v>
      </c>
      <c r="E797" s="103">
        <v>0.27229999999999999</v>
      </c>
      <c r="F797" s="175" t="s">
        <v>2939</v>
      </c>
      <c r="G797" s="103" t="s">
        <v>3170</v>
      </c>
      <c r="H797" s="91" t="s">
        <v>2549</v>
      </c>
    </row>
    <row r="798" spans="1:8">
      <c r="A798" t="s">
        <v>2259</v>
      </c>
      <c r="B798" t="s">
        <v>2678</v>
      </c>
      <c r="C798" s="3">
        <v>5674</v>
      </c>
      <c r="D798" t="s">
        <v>1416</v>
      </c>
      <c r="E798" s="103">
        <v>0.1111</v>
      </c>
      <c r="F798" s="175" t="s">
        <v>2939</v>
      </c>
      <c r="G798" s="103" t="s">
        <v>3170</v>
      </c>
      <c r="H798" s="91" t="s">
        <v>2549</v>
      </c>
    </row>
    <row r="799" spans="1:8">
      <c r="A799" t="s">
        <v>2259</v>
      </c>
      <c r="B799" t="s">
        <v>2678</v>
      </c>
      <c r="C799" s="3">
        <v>4375</v>
      </c>
      <c r="D799" t="s">
        <v>841</v>
      </c>
      <c r="E799" s="103">
        <v>9.3700000000000006E-2</v>
      </c>
      <c r="F799" s="175" t="s">
        <v>2939</v>
      </c>
      <c r="G799" s="103" t="s">
        <v>3170</v>
      </c>
      <c r="H799" s="91" t="s">
        <v>2549</v>
      </c>
    </row>
    <row r="800" spans="1:8">
      <c r="A800" t="s">
        <v>2259</v>
      </c>
      <c r="B800" t="s">
        <v>2678</v>
      </c>
      <c r="C800" s="3">
        <v>5201</v>
      </c>
      <c r="D800" t="s">
        <v>849</v>
      </c>
      <c r="E800" s="103">
        <v>3.0700000000000002E-2</v>
      </c>
      <c r="F800" s="175" t="s">
        <v>2939</v>
      </c>
      <c r="G800" s="103" t="s">
        <v>3170</v>
      </c>
      <c r="H800" s="91" t="s">
        <v>2549</v>
      </c>
    </row>
    <row r="801" spans="1:8">
      <c r="A801" t="s">
        <v>2259</v>
      </c>
      <c r="B801" t="s">
        <v>2678</v>
      </c>
      <c r="C801" s="3">
        <v>4376</v>
      </c>
      <c r="D801" t="s">
        <v>842</v>
      </c>
      <c r="E801" s="103">
        <v>3.9100000000000003E-2</v>
      </c>
      <c r="F801" s="175" t="s">
        <v>2939</v>
      </c>
      <c r="G801" s="103" t="s">
        <v>3170</v>
      </c>
      <c r="H801" s="91" t="s">
        <v>2549</v>
      </c>
    </row>
    <row r="802" spans="1:8">
      <c r="A802" t="s">
        <v>2259</v>
      </c>
      <c r="B802" t="s">
        <v>2678</v>
      </c>
      <c r="C802" s="3">
        <v>4493</v>
      </c>
      <c r="D802" t="s">
        <v>247</v>
      </c>
      <c r="E802" s="103">
        <v>8.5099999999999995E-2</v>
      </c>
      <c r="F802" s="175" t="s">
        <v>2939</v>
      </c>
      <c r="G802" s="103" t="s">
        <v>3170</v>
      </c>
      <c r="H802" s="91" t="s">
        <v>2549</v>
      </c>
    </row>
    <row r="803" spans="1:8">
      <c r="A803" t="s">
        <v>2259</v>
      </c>
      <c r="B803" t="s">
        <v>2678</v>
      </c>
      <c r="C803" s="3">
        <v>5437</v>
      </c>
      <c r="D803" t="s">
        <v>850</v>
      </c>
      <c r="E803" s="103">
        <v>0.13370000000000001</v>
      </c>
      <c r="F803" s="175" t="s">
        <v>2939</v>
      </c>
      <c r="G803" s="103" t="s">
        <v>3170</v>
      </c>
      <c r="H803" s="91" t="s">
        <v>2549</v>
      </c>
    </row>
    <row r="804" spans="1:8">
      <c r="A804" t="s">
        <v>2259</v>
      </c>
      <c r="B804" t="s">
        <v>2678</v>
      </c>
      <c r="C804" s="3">
        <v>5056</v>
      </c>
      <c r="D804" t="s">
        <v>847</v>
      </c>
      <c r="E804" s="103">
        <v>6.83E-2</v>
      </c>
      <c r="F804" s="175" t="s">
        <v>2939</v>
      </c>
      <c r="G804" s="103" t="s">
        <v>3170</v>
      </c>
      <c r="H804" s="91" t="s">
        <v>2549</v>
      </c>
    </row>
    <row r="805" spans="1:8">
      <c r="A805" t="s">
        <v>2259</v>
      </c>
      <c r="B805" t="s">
        <v>2678</v>
      </c>
      <c r="C805" s="3">
        <v>3385</v>
      </c>
      <c r="D805" t="s">
        <v>831</v>
      </c>
      <c r="E805" s="103">
        <v>0.14119999999999999</v>
      </c>
      <c r="F805" s="175" t="s">
        <v>2939</v>
      </c>
      <c r="G805" s="103" t="s">
        <v>3170</v>
      </c>
      <c r="H805" s="91" t="s">
        <v>2549</v>
      </c>
    </row>
    <row r="806" spans="1:8">
      <c r="A806" t="s">
        <v>2259</v>
      </c>
      <c r="B806" t="s">
        <v>2678</v>
      </c>
      <c r="C806" s="3">
        <v>3038</v>
      </c>
      <c r="D806" t="s">
        <v>829</v>
      </c>
      <c r="E806" s="103">
        <v>0.251</v>
      </c>
      <c r="F806" s="175" t="s">
        <v>2939</v>
      </c>
      <c r="G806" s="103" t="s">
        <v>3170</v>
      </c>
      <c r="H806" s="91" t="s">
        <v>2549</v>
      </c>
    </row>
    <row r="807" spans="1:8">
      <c r="A807" s="137" t="s">
        <v>2259</v>
      </c>
      <c r="B807" t="s">
        <v>2678</v>
      </c>
      <c r="C807" s="3">
        <v>5577</v>
      </c>
      <c r="D807" t="s">
        <v>3282</v>
      </c>
      <c r="E807" s="103">
        <v>1</v>
      </c>
      <c r="F807" s="175" t="s">
        <v>2939</v>
      </c>
      <c r="G807" s="103" t="s">
        <v>3170</v>
      </c>
      <c r="H807" s="91" t="s">
        <v>2548</v>
      </c>
    </row>
    <row r="808" spans="1:8">
      <c r="A808" t="s">
        <v>2259</v>
      </c>
      <c r="B808" t="s">
        <v>2678</v>
      </c>
      <c r="C808" s="3">
        <v>5062</v>
      </c>
      <c r="D808" t="s">
        <v>3188</v>
      </c>
      <c r="E808" s="103">
        <v>0</v>
      </c>
      <c r="F808" s="175" t="s">
        <v>2939</v>
      </c>
      <c r="G808" s="103" t="s">
        <v>3170</v>
      </c>
      <c r="H808" s="91" t="s">
        <v>2549</v>
      </c>
    </row>
    <row r="809" spans="1:8">
      <c r="A809" t="s">
        <v>2259</v>
      </c>
      <c r="B809" t="s">
        <v>2678</v>
      </c>
      <c r="C809" s="3">
        <v>1624</v>
      </c>
      <c r="D809" t="s">
        <v>827</v>
      </c>
      <c r="E809" s="103">
        <v>0.22439999999999999</v>
      </c>
      <c r="F809" s="175" t="s">
        <v>2939</v>
      </c>
      <c r="G809" s="103" t="s">
        <v>3170</v>
      </c>
      <c r="H809" s="91" t="s">
        <v>2549</v>
      </c>
    </row>
    <row r="810" spans="1:8">
      <c r="A810" t="s">
        <v>2259</v>
      </c>
      <c r="B810" t="s">
        <v>2678</v>
      </c>
      <c r="C810" s="3">
        <v>3673</v>
      </c>
      <c r="D810" t="s">
        <v>836</v>
      </c>
      <c r="E810" s="103">
        <v>0.23780000000000001</v>
      </c>
      <c r="F810" s="175" t="s">
        <v>2939</v>
      </c>
      <c r="G810" s="103" t="s">
        <v>3170</v>
      </c>
      <c r="H810" s="91" t="s">
        <v>2549</v>
      </c>
    </row>
    <row r="811" spans="1:8">
      <c r="A811" t="s">
        <v>2259</v>
      </c>
      <c r="B811" t="s">
        <v>2678</v>
      </c>
      <c r="C811" s="3">
        <v>3962</v>
      </c>
      <c r="D811" t="s">
        <v>839</v>
      </c>
      <c r="E811" s="103">
        <v>0.16020000000000001</v>
      </c>
      <c r="F811" s="175" t="s">
        <v>2939</v>
      </c>
      <c r="G811" s="103" t="s">
        <v>3170</v>
      </c>
      <c r="H811" s="91" t="s">
        <v>2549</v>
      </c>
    </row>
    <row r="812" spans="1:8">
      <c r="A812" t="s">
        <v>2259</v>
      </c>
      <c r="B812" t="s">
        <v>2678</v>
      </c>
      <c r="C812" s="3">
        <v>3637</v>
      </c>
      <c r="D812" t="s">
        <v>835</v>
      </c>
      <c r="E812" s="103">
        <v>0.12540000000000001</v>
      </c>
      <c r="F812" s="175" t="s">
        <v>2939</v>
      </c>
      <c r="G812" s="103" t="s">
        <v>3170</v>
      </c>
      <c r="H812" s="91" t="s">
        <v>2549</v>
      </c>
    </row>
    <row r="813" spans="1:8">
      <c r="A813" t="s">
        <v>2259</v>
      </c>
      <c r="B813" t="s">
        <v>2678</v>
      </c>
      <c r="C813" s="3">
        <v>3636</v>
      </c>
      <c r="D813" t="s">
        <v>834</v>
      </c>
      <c r="E813" s="103">
        <v>0.1656</v>
      </c>
      <c r="F813" s="175" t="s">
        <v>2939</v>
      </c>
      <c r="G813" s="103" t="s">
        <v>3170</v>
      </c>
      <c r="H813" s="91" t="s">
        <v>2549</v>
      </c>
    </row>
    <row r="814" spans="1:8">
      <c r="A814" t="s">
        <v>2259</v>
      </c>
      <c r="B814" t="s">
        <v>2678</v>
      </c>
      <c r="C814" s="3">
        <v>4592</v>
      </c>
      <c r="D814" t="s">
        <v>846</v>
      </c>
      <c r="E814" s="103">
        <v>0.1552</v>
      </c>
      <c r="F814" s="175" t="s">
        <v>2939</v>
      </c>
      <c r="G814" s="103" t="s">
        <v>3170</v>
      </c>
      <c r="H814" s="91" t="s">
        <v>2549</v>
      </c>
    </row>
    <row r="815" spans="1:8">
      <c r="A815" t="s">
        <v>2259</v>
      </c>
      <c r="B815" t="s">
        <v>2678</v>
      </c>
      <c r="C815" s="3">
        <v>5200</v>
      </c>
      <c r="D815" t="s">
        <v>848</v>
      </c>
      <c r="E815" s="103">
        <v>9.1499999999999998E-2</v>
      </c>
      <c r="F815" s="175" t="s">
        <v>2939</v>
      </c>
      <c r="G815" s="103" t="s">
        <v>3170</v>
      </c>
      <c r="H815" s="91" t="s">
        <v>2549</v>
      </c>
    </row>
    <row r="816" spans="1:8">
      <c r="A816" t="s">
        <v>2259</v>
      </c>
      <c r="B816" t="s">
        <v>2678</v>
      </c>
      <c r="C816" s="3">
        <v>3879</v>
      </c>
      <c r="D816" t="s">
        <v>838</v>
      </c>
      <c r="E816" s="103">
        <v>5.5E-2</v>
      </c>
      <c r="F816" s="175" t="s">
        <v>2939</v>
      </c>
      <c r="G816" s="103" t="s">
        <v>3170</v>
      </c>
      <c r="H816" s="91" t="s">
        <v>2549</v>
      </c>
    </row>
    <row r="817" spans="1:8">
      <c r="A817" t="s">
        <v>2259</v>
      </c>
      <c r="B817" t="s">
        <v>2678</v>
      </c>
      <c r="C817" s="3">
        <v>4495</v>
      </c>
      <c r="D817" t="s">
        <v>844</v>
      </c>
      <c r="E817" s="103">
        <v>7.2900000000000006E-2</v>
      </c>
      <c r="F817" s="175" t="s">
        <v>2939</v>
      </c>
      <c r="G817" s="103" t="s">
        <v>3170</v>
      </c>
      <c r="H817" s="91" t="s">
        <v>2549</v>
      </c>
    </row>
    <row r="818" spans="1:8">
      <c r="A818" t="s">
        <v>2259</v>
      </c>
      <c r="B818" t="s">
        <v>2678</v>
      </c>
      <c r="C818" s="3">
        <v>3386</v>
      </c>
      <c r="D818" t="s">
        <v>832</v>
      </c>
      <c r="E818" s="103">
        <v>9.2700000000000005E-2</v>
      </c>
      <c r="F818" s="175" t="s">
        <v>2939</v>
      </c>
      <c r="G818" s="103" t="s">
        <v>3170</v>
      </c>
      <c r="H818" s="91" t="s">
        <v>2549</v>
      </c>
    </row>
    <row r="819" spans="1:8">
      <c r="A819" t="s">
        <v>2259</v>
      </c>
      <c r="B819" t="s">
        <v>2678</v>
      </c>
      <c r="C819" s="3">
        <v>3228</v>
      </c>
      <c r="D819" t="s">
        <v>830</v>
      </c>
      <c r="E819" s="103">
        <v>0.1946</v>
      </c>
      <c r="F819" s="175" t="s">
        <v>2939</v>
      </c>
      <c r="G819" s="103" t="s">
        <v>3170</v>
      </c>
      <c r="H819" s="91" t="s">
        <v>2549</v>
      </c>
    </row>
    <row r="820" spans="1:8">
      <c r="A820" t="s">
        <v>2212</v>
      </c>
      <c r="B820" t="s">
        <v>2679</v>
      </c>
      <c r="C820" s="3">
        <v>3214</v>
      </c>
      <c r="D820" t="s">
        <v>397</v>
      </c>
      <c r="E820" s="103">
        <v>0.58320000000000005</v>
      </c>
      <c r="F820" s="175" t="s">
        <v>2548</v>
      </c>
      <c r="G820" s="103" t="s">
        <v>3170</v>
      </c>
      <c r="H820" s="91" t="s">
        <v>2548</v>
      </c>
    </row>
    <row r="821" spans="1:8">
      <c r="A821" t="s">
        <v>2195</v>
      </c>
      <c r="B821" t="s">
        <v>2680</v>
      </c>
      <c r="C821" s="3">
        <v>2915</v>
      </c>
      <c r="D821" t="s">
        <v>312</v>
      </c>
      <c r="E821" s="103">
        <v>0.35799999999999998</v>
      </c>
      <c r="F821" s="175" t="s">
        <v>2939</v>
      </c>
      <c r="G821" s="103" t="s">
        <v>2549</v>
      </c>
      <c r="H821" s="91" t="s">
        <v>2549</v>
      </c>
    </row>
    <row r="822" spans="1:8">
      <c r="A822" t="s">
        <v>2195</v>
      </c>
      <c r="B822" t="s">
        <v>2680</v>
      </c>
      <c r="C822" s="3">
        <v>5545</v>
      </c>
      <c r="D822" t="s">
        <v>2898</v>
      </c>
      <c r="E822" s="103">
        <v>0.35649999999999998</v>
      </c>
      <c r="F822" s="175" t="s">
        <v>2939</v>
      </c>
      <c r="G822" s="103" t="s">
        <v>3170</v>
      </c>
      <c r="H822" s="91" t="s">
        <v>2549</v>
      </c>
    </row>
    <row r="823" spans="1:8">
      <c r="A823" t="s">
        <v>2195</v>
      </c>
      <c r="B823" t="s">
        <v>2680</v>
      </c>
      <c r="C823" s="3">
        <v>2561</v>
      </c>
      <c r="D823" t="s">
        <v>2681</v>
      </c>
      <c r="E823" s="103">
        <v>0.38190000000000002</v>
      </c>
      <c r="F823" s="175" t="s">
        <v>2939</v>
      </c>
      <c r="G823" s="103" t="s">
        <v>3170</v>
      </c>
      <c r="H823" s="91" t="s">
        <v>2549</v>
      </c>
    </row>
    <row r="824" spans="1:8">
      <c r="A824" t="s">
        <v>2204</v>
      </c>
      <c r="B824" t="s">
        <v>2682</v>
      </c>
      <c r="C824" s="3">
        <v>2602</v>
      </c>
      <c r="D824" t="s">
        <v>352</v>
      </c>
      <c r="E824" s="103">
        <v>0.87729999999999997</v>
      </c>
      <c r="F824" s="175" t="s">
        <v>2548</v>
      </c>
      <c r="G824" s="103" t="s">
        <v>3170</v>
      </c>
      <c r="H824" s="91" t="s">
        <v>2548</v>
      </c>
    </row>
    <row r="825" spans="1:8">
      <c r="A825" t="s">
        <v>2197</v>
      </c>
      <c r="B825" t="s">
        <v>2683</v>
      </c>
      <c r="C825" s="3">
        <v>3323</v>
      </c>
      <c r="D825" t="s">
        <v>328</v>
      </c>
      <c r="E825" s="103">
        <v>0.80020000000000002</v>
      </c>
      <c r="F825" s="175" t="s">
        <v>2548</v>
      </c>
      <c r="G825" s="103" t="s">
        <v>3170</v>
      </c>
      <c r="H825" s="91" t="s">
        <v>2548</v>
      </c>
    </row>
    <row r="826" spans="1:8">
      <c r="A826" t="s">
        <v>2197</v>
      </c>
      <c r="B826" t="s">
        <v>2683</v>
      </c>
      <c r="C826" s="3">
        <v>3082</v>
      </c>
      <c r="D826" t="s">
        <v>326</v>
      </c>
      <c r="E826" s="103">
        <v>0.60660000000000003</v>
      </c>
      <c r="F826" s="175" t="s">
        <v>2548</v>
      </c>
      <c r="G826" s="103" t="s">
        <v>3170</v>
      </c>
      <c r="H826" s="91" t="s">
        <v>2548</v>
      </c>
    </row>
    <row r="827" spans="1:8">
      <c r="A827" t="s">
        <v>2197</v>
      </c>
      <c r="B827" t="s">
        <v>2683</v>
      </c>
      <c r="C827" s="3">
        <v>2913</v>
      </c>
      <c r="D827" t="s">
        <v>324</v>
      </c>
      <c r="E827" s="103">
        <v>0.49519999999999997</v>
      </c>
      <c r="F827" s="175" t="s">
        <v>2549</v>
      </c>
      <c r="G827" s="103" t="s">
        <v>3170</v>
      </c>
      <c r="H827" s="91" t="s">
        <v>2549</v>
      </c>
    </row>
    <row r="828" spans="1:8">
      <c r="A828" t="s">
        <v>2197</v>
      </c>
      <c r="B828" t="s">
        <v>2683</v>
      </c>
      <c r="C828" s="3">
        <v>3322</v>
      </c>
      <c r="D828" t="s">
        <v>327</v>
      </c>
      <c r="E828" s="103">
        <v>0.60029999999999994</v>
      </c>
      <c r="F828" s="175" t="s">
        <v>2548</v>
      </c>
      <c r="G828" s="103" t="s">
        <v>3170</v>
      </c>
      <c r="H828" s="91" t="s">
        <v>2548</v>
      </c>
    </row>
    <row r="829" spans="1:8">
      <c r="A829" t="s">
        <v>2197</v>
      </c>
      <c r="B829" t="s">
        <v>2683</v>
      </c>
      <c r="C829" s="3">
        <v>2916</v>
      </c>
      <c r="D829" t="s">
        <v>325</v>
      </c>
      <c r="E829" s="103">
        <v>0.67310000000000003</v>
      </c>
      <c r="F829" s="175" t="s">
        <v>2548</v>
      </c>
      <c r="G829" s="103" t="s">
        <v>3170</v>
      </c>
      <c r="H829" s="91" t="s">
        <v>2548</v>
      </c>
    </row>
    <row r="830" spans="1:8">
      <c r="A830" t="s">
        <v>2197</v>
      </c>
      <c r="B830" t="s">
        <v>2683</v>
      </c>
      <c r="C830" s="3">
        <v>5547</v>
      </c>
      <c r="D830" t="s">
        <v>2899</v>
      </c>
      <c r="E830" s="103">
        <v>0.74360000000000004</v>
      </c>
      <c r="F830" s="175" t="s">
        <v>2939</v>
      </c>
      <c r="G830" s="103" t="s">
        <v>3170</v>
      </c>
      <c r="H830" s="91" t="s">
        <v>2548</v>
      </c>
    </row>
    <row r="831" spans="1:8">
      <c r="A831" t="s">
        <v>2197</v>
      </c>
      <c r="B831" t="s">
        <v>2683</v>
      </c>
      <c r="C831" s="3">
        <v>2266</v>
      </c>
      <c r="D831" t="s">
        <v>321</v>
      </c>
      <c r="E831" s="103">
        <v>0.56120000000000003</v>
      </c>
      <c r="F831" s="175" t="s">
        <v>2548</v>
      </c>
      <c r="G831" s="103" t="s">
        <v>3170</v>
      </c>
      <c r="H831" s="91" t="s">
        <v>2548</v>
      </c>
    </row>
    <row r="832" spans="1:8">
      <c r="A832" t="s">
        <v>2197</v>
      </c>
      <c r="B832" t="s">
        <v>2683</v>
      </c>
      <c r="C832" s="3">
        <v>5194</v>
      </c>
      <c r="D832" t="s">
        <v>329</v>
      </c>
      <c r="E832" s="103">
        <v>0.62539999999999996</v>
      </c>
      <c r="F832" s="175" t="s">
        <v>2939</v>
      </c>
      <c r="G832" s="103" t="s">
        <v>3170</v>
      </c>
      <c r="H832" s="91" t="s">
        <v>2548</v>
      </c>
    </row>
    <row r="833" spans="1:8">
      <c r="A833" t="s">
        <v>2197</v>
      </c>
      <c r="B833" t="s">
        <v>2683</v>
      </c>
      <c r="C833" s="3">
        <v>5675</v>
      </c>
      <c r="D833" t="s">
        <v>3074</v>
      </c>
      <c r="E833" s="103">
        <v>0.62209999999999999</v>
      </c>
      <c r="F833" s="175" t="s">
        <v>2548</v>
      </c>
      <c r="G833" s="103" t="s">
        <v>3170</v>
      </c>
      <c r="H833" s="91" t="s">
        <v>2548</v>
      </c>
    </row>
    <row r="834" spans="1:8">
      <c r="A834" t="s">
        <v>2197</v>
      </c>
      <c r="B834" t="s">
        <v>2683</v>
      </c>
      <c r="C834" s="3">
        <v>1934</v>
      </c>
      <c r="D834" t="s">
        <v>320</v>
      </c>
      <c r="E834" s="103">
        <v>0.85119999999999996</v>
      </c>
      <c r="F834" s="175" t="s">
        <v>2939</v>
      </c>
      <c r="G834" s="103" t="s">
        <v>3170</v>
      </c>
      <c r="H834" s="91" t="s">
        <v>2548</v>
      </c>
    </row>
    <row r="835" spans="1:8">
      <c r="A835" t="s">
        <v>2197</v>
      </c>
      <c r="B835" t="s">
        <v>2683</v>
      </c>
      <c r="C835" s="3">
        <v>2596</v>
      </c>
      <c r="D835" t="s">
        <v>322</v>
      </c>
      <c r="E835" s="103">
        <v>0.43290000000000001</v>
      </c>
      <c r="F835" s="175" t="s">
        <v>2549</v>
      </c>
      <c r="G835" s="103" t="s">
        <v>3170</v>
      </c>
      <c r="H835" s="91" t="s">
        <v>2549</v>
      </c>
    </row>
    <row r="836" spans="1:8">
      <c r="A836" t="s">
        <v>2197</v>
      </c>
      <c r="B836" t="s">
        <v>2683</v>
      </c>
      <c r="C836" s="3">
        <v>5076</v>
      </c>
      <c r="D836" t="s">
        <v>135</v>
      </c>
      <c r="E836" s="103">
        <v>0.33329999999999999</v>
      </c>
      <c r="F836" s="175" t="s">
        <v>2939</v>
      </c>
      <c r="G836" s="103" t="s">
        <v>3170</v>
      </c>
      <c r="H836" s="91" t="s">
        <v>2549</v>
      </c>
    </row>
    <row r="837" spans="1:8">
      <c r="A837" t="s">
        <v>2197</v>
      </c>
      <c r="B837" t="s">
        <v>2683</v>
      </c>
      <c r="C837" s="3">
        <v>2624</v>
      </c>
      <c r="D837" t="s">
        <v>323</v>
      </c>
      <c r="E837" s="103">
        <v>0.82889999999999997</v>
      </c>
      <c r="F837" s="175" t="s">
        <v>2548</v>
      </c>
      <c r="G837" s="103" t="s">
        <v>3170</v>
      </c>
      <c r="H837" s="91" t="s">
        <v>2548</v>
      </c>
    </row>
    <row r="838" spans="1:8">
      <c r="A838" t="s">
        <v>2162</v>
      </c>
      <c r="B838" t="s">
        <v>2684</v>
      </c>
      <c r="C838" s="3">
        <v>4418</v>
      </c>
      <c r="D838" t="s">
        <v>52</v>
      </c>
      <c r="E838" s="103">
        <v>0.91749999999999998</v>
      </c>
      <c r="F838" s="175" t="s">
        <v>2548</v>
      </c>
      <c r="G838" s="103" t="s">
        <v>3170</v>
      </c>
      <c r="H838" s="91" t="s">
        <v>2548</v>
      </c>
    </row>
    <row r="839" spans="1:8">
      <c r="A839" t="s">
        <v>2162</v>
      </c>
      <c r="B839" t="s">
        <v>2684</v>
      </c>
      <c r="C839" s="3">
        <v>5520</v>
      </c>
      <c r="D839" t="s">
        <v>2889</v>
      </c>
      <c r="E839" s="103">
        <v>0.2397</v>
      </c>
      <c r="F839" s="175" t="s">
        <v>2549</v>
      </c>
      <c r="G839" s="103" t="s">
        <v>3170</v>
      </c>
      <c r="H839" s="91" t="s">
        <v>2549</v>
      </c>
    </row>
    <row r="840" spans="1:8">
      <c r="A840" t="s">
        <v>2162</v>
      </c>
      <c r="B840" t="s">
        <v>2684</v>
      </c>
      <c r="C840" s="3">
        <v>4072</v>
      </c>
      <c r="D840" t="s">
        <v>47</v>
      </c>
      <c r="E840" s="103">
        <v>0.63219999999999998</v>
      </c>
      <c r="F840" s="175" t="s">
        <v>2548</v>
      </c>
      <c r="G840" s="103" t="s">
        <v>3170</v>
      </c>
      <c r="H840" s="91" t="s">
        <v>2548</v>
      </c>
    </row>
    <row r="841" spans="1:8">
      <c r="A841" t="s">
        <v>2162</v>
      </c>
      <c r="B841" t="s">
        <v>2684</v>
      </c>
      <c r="C841" s="3">
        <v>4202</v>
      </c>
      <c r="D841" t="s">
        <v>51</v>
      </c>
      <c r="E841" s="103">
        <v>0.5776</v>
      </c>
      <c r="F841" s="175" t="s">
        <v>2549</v>
      </c>
      <c r="G841" s="103" t="s">
        <v>3170</v>
      </c>
      <c r="H841" s="91" t="s">
        <v>2548</v>
      </c>
    </row>
    <row r="842" spans="1:8">
      <c r="A842" t="s">
        <v>2162</v>
      </c>
      <c r="B842" t="s">
        <v>2684</v>
      </c>
      <c r="C842" s="3">
        <v>5439</v>
      </c>
      <c r="D842" t="s">
        <v>59</v>
      </c>
      <c r="E842" s="103">
        <v>0.4864</v>
      </c>
      <c r="F842" s="175" t="s">
        <v>2548</v>
      </c>
      <c r="G842" s="103" t="s">
        <v>3170</v>
      </c>
      <c r="H842" s="91" t="s">
        <v>2548</v>
      </c>
    </row>
    <row r="843" spans="1:8">
      <c r="A843" t="s">
        <v>2162</v>
      </c>
      <c r="B843" t="s">
        <v>2684</v>
      </c>
      <c r="C843" s="3">
        <v>5220</v>
      </c>
      <c r="D843" t="s">
        <v>57</v>
      </c>
      <c r="E843" s="103">
        <v>0.21790000000000001</v>
      </c>
      <c r="F843" s="175" t="s">
        <v>2549</v>
      </c>
      <c r="G843" s="103" t="s">
        <v>3170</v>
      </c>
      <c r="H843" s="91" t="s">
        <v>2549</v>
      </c>
    </row>
    <row r="844" spans="1:8">
      <c r="A844" t="s">
        <v>2162</v>
      </c>
      <c r="B844" t="s">
        <v>2684</v>
      </c>
      <c r="C844" s="3">
        <v>4028</v>
      </c>
      <c r="D844" t="s">
        <v>46</v>
      </c>
      <c r="E844" s="103">
        <v>0.27429999999999999</v>
      </c>
      <c r="F844" s="175" t="s">
        <v>2549</v>
      </c>
      <c r="G844" s="103" t="s">
        <v>3170</v>
      </c>
      <c r="H844" s="91" t="s">
        <v>2549</v>
      </c>
    </row>
    <row r="845" spans="1:8">
      <c r="A845" t="s">
        <v>2162</v>
      </c>
      <c r="B845" t="s">
        <v>2684</v>
      </c>
      <c r="C845" s="3">
        <v>2824</v>
      </c>
      <c r="D845" t="s">
        <v>36</v>
      </c>
      <c r="E845" s="103">
        <v>0.83409999999999995</v>
      </c>
      <c r="F845" s="175" t="s">
        <v>2548</v>
      </c>
      <c r="G845" s="103" t="s">
        <v>3170</v>
      </c>
      <c r="H845" s="91" t="s">
        <v>2548</v>
      </c>
    </row>
    <row r="846" spans="1:8">
      <c r="A846" t="s">
        <v>2162</v>
      </c>
      <c r="B846" t="s">
        <v>2684</v>
      </c>
      <c r="C846" s="3">
        <v>3315</v>
      </c>
      <c r="D846" t="s">
        <v>42</v>
      </c>
      <c r="E846" s="103">
        <v>0.79190000000000005</v>
      </c>
      <c r="F846" s="175" t="s">
        <v>2548</v>
      </c>
      <c r="G846" s="103" t="s">
        <v>3170</v>
      </c>
      <c r="H846" s="91" t="s">
        <v>2548</v>
      </c>
    </row>
    <row r="847" spans="1:8">
      <c r="A847" t="s">
        <v>2162</v>
      </c>
      <c r="B847" t="s">
        <v>2684</v>
      </c>
      <c r="C847" s="3">
        <v>5727</v>
      </c>
      <c r="D847" t="s">
        <v>3075</v>
      </c>
      <c r="E847" s="103">
        <v>0.56889999999999996</v>
      </c>
      <c r="F847" s="175" t="s">
        <v>2939</v>
      </c>
      <c r="G847" s="103" t="s">
        <v>3170</v>
      </c>
      <c r="H847" s="91" t="s">
        <v>2548</v>
      </c>
    </row>
    <row r="848" spans="1:8">
      <c r="A848" t="s">
        <v>2162</v>
      </c>
      <c r="B848" t="s">
        <v>2684</v>
      </c>
      <c r="C848" s="3">
        <v>5521</v>
      </c>
      <c r="D848" t="s">
        <v>2890</v>
      </c>
      <c r="E848" s="103">
        <v>0.68400000000000005</v>
      </c>
      <c r="F848" s="175" t="s">
        <v>2548</v>
      </c>
      <c r="G848" s="103" t="s">
        <v>3170</v>
      </c>
      <c r="H848" s="91" t="s">
        <v>2548</v>
      </c>
    </row>
    <row r="849" spans="1:8">
      <c r="A849" t="s">
        <v>2162</v>
      </c>
      <c r="B849" t="s">
        <v>2684</v>
      </c>
      <c r="C849" s="3">
        <v>3077</v>
      </c>
      <c r="D849" t="s">
        <v>39</v>
      </c>
      <c r="E849" s="103">
        <v>0.76910000000000001</v>
      </c>
      <c r="F849" s="175" t="s">
        <v>2548</v>
      </c>
      <c r="G849" s="103" t="s">
        <v>3170</v>
      </c>
      <c r="H849" s="91" t="s">
        <v>2548</v>
      </c>
    </row>
    <row r="850" spans="1:8">
      <c r="A850" t="s">
        <v>2162</v>
      </c>
      <c r="B850" t="s">
        <v>2684</v>
      </c>
      <c r="C850" s="3">
        <v>3267</v>
      </c>
      <c r="D850" t="s">
        <v>41</v>
      </c>
      <c r="E850" s="103">
        <v>0.80549999999999999</v>
      </c>
      <c r="F850" s="175" t="s">
        <v>2548</v>
      </c>
      <c r="G850" s="103" t="s">
        <v>3170</v>
      </c>
      <c r="H850" s="91" t="s">
        <v>2548</v>
      </c>
    </row>
    <row r="851" spans="1:8">
      <c r="A851" t="s">
        <v>2162</v>
      </c>
      <c r="B851" t="s">
        <v>2684</v>
      </c>
      <c r="C851" s="3">
        <v>4429</v>
      </c>
      <c r="D851" t="s">
        <v>53</v>
      </c>
      <c r="E851" s="103">
        <v>0.5958</v>
      </c>
      <c r="F851" s="175" t="s">
        <v>2548</v>
      </c>
      <c r="G851" s="103" t="s">
        <v>3170</v>
      </c>
      <c r="H851" s="91" t="s">
        <v>2548</v>
      </c>
    </row>
    <row r="852" spans="1:8">
      <c r="A852" t="s">
        <v>2162</v>
      </c>
      <c r="B852" t="s">
        <v>2684</v>
      </c>
      <c r="C852" s="3">
        <v>3731</v>
      </c>
      <c r="D852" t="s">
        <v>45</v>
      </c>
      <c r="E852" s="103">
        <v>0.41389999999999999</v>
      </c>
      <c r="F852" s="175" t="s">
        <v>2549</v>
      </c>
      <c r="G852" s="103" t="s">
        <v>3170</v>
      </c>
      <c r="H852" s="91" t="s">
        <v>2549</v>
      </c>
    </row>
    <row r="853" spans="1:8">
      <c r="A853" t="s">
        <v>2162</v>
      </c>
      <c r="B853" t="s">
        <v>2684</v>
      </c>
      <c r="C853" s="3">
        <v>2826</v>
      </c>
      <c r="D853" t="s">
        <v>38</v>
      </c>
      <c r="E853" s="103">
        <v>0.6673</v>
      </c>
      <c r="F853" s="175" t="s">
        <v>2548</v>
      </c>
      <c r="G853" s="103" t="s">
        <v>3170</v>
      </c>
      <c r="H853" s="91" t="s">
        <v>2548</v>
      </c>
    </row>
    <row r="854" spans="1:8">
      <c r="A854" t="s">
        <v>2162</v>
      </c>
      <c r="B854" t="s">
        <v>2684</v>
      </c>
      <c r="C854" s="3">
        <v>1884</v>
      </c>
      <c r="D854" t="s">
        <v>34</v>
      </c>
      <c r="E854" s="103">
        <v>0.65690000000000004</v>
      </c>
      <c r="F854" s="175" t="s">
        <v>2548</v>
      </c>
      <c r="G854" s="103" t="s">
        <v>3170</v>
      </c>
      <c r="H854" s="91" t="s">
        <v>2548</v>
      </c>
    </row>
    <row r="855" spans="1:8">
      <c r="A855" t="s">
        <v>2162</v>
      </c>
      <c r="B855" t="s">
        <v>2684</v>
      </c>
      <c r="C855" s="3">
        <v>4181</v>
      </c>
      <c r="D855" t="s">
        <v>50</v>
      </c>
      <c r="E855" s="103">
        <v>0.57540000000000002</v>
      </c>
      <c r="F855" s="175" t="s">
        <v>2548</v>
      </c>
      <c r="G855" s="103" t="s">
        <v>3170</v>
      </c>
      <c r="H855" s="91" t="s">
        <v>2548</v>
      </c>
    </row>
    <row r="856" spans="1:8">
      <c r="A856" t="s">
        <v>2162</v>
      </c>
      <c r="B856" t="s">
        <v>2684</v>
      </c>
      <c r="C856" s="3">
        <v>1941</v>
      </c>
      <c r="D856" t="s">
        <v>35</v>
      </c>
      <c r="E856" s="103">
        <v>0.32900000000000001</v>
      </c>
      <c r="F856" s="175" t="s">
        <v>2549</v>
      </c>
      <c r="G856" s="103" t="s">
        <v>3170</v>
      </c>
      <c r="H856" s="91" t="s">
        <v>2549</v>
      </c>
    </row>
    <row r="857" spans="1:8">
      <c r="A857" t="s">
        <v>2162</v>
      </c>
      <c r="B857" t="s">
        <v>2684</v>
      </c>
      <c r="C857" s="3">
        <v>3472</v>
      </c>
      <c r="D857" t="s">
        <v>44</v>
      </c>
      <c r="E857" s="103">
        <v>0.88</v>
      </c>
      <c r="F857" s="175" t="s">
        <v>2548</v>
      </c>
      <c r="G857" s="103" t="s">
        <v>3170</v>
      </c>
      <c r="H857" s="91" t="s">
        <v>2548</v>
      </c>
    </row>
    <row r="858" spans="1:8">
      <c r="A858" t="s">
        <v>2162</v>
      </c>
      <c r="B858" t="s">
        <v>2684</v>
      </c>
      <c r="C858" s="3">
        <v>5106</v>
      </c>
      <c r="D858" t="s">
        <v>56</v>
      </c>
      <c r="E858" s="103">
        <v>0.61799999999999999</v>
      </c>
      <c r="F858" s="175" t="s">
        <v>2548</v>
      </c>
      <c r="G858" s="103" t="s">
        <v>3170</v>
      </c>
      <c r="H858" s="91" t="s">
        <v>2548</v>
      </c>
    </row>
    <row r="859" spans="1:8">
      <c r="A859" t="s">
        <v>2162</v>
      </c>
      <c r="B859" t="s">
        <v>2684</v>
      </c>
      <c r="C859" s="3">
        <v>4446</v>
      </c>
      <c r="D859" t="s">
        <v>54</v>
      </c>
      <c r="E859" s="103">
        <v>0.33579999999999999</v>
      </c>
      <c r="F859" s="175" t="s">
        <v>2549</v>
      </c>
      <c r="G859" s="103" t="s">
        <v>3170</v>
      </c>
      <c r="H859" s="91" t="s">
        <v>2549</v>
      </c>
    </row>
    <row r="860" spans="1:8">
      <c r="A860" t="s">
        <v>2162</v>
      </c>
      <c r="B860" t="s">
        <v>2684</v>
      </c>
      <c r="C860" s="3">
        <v>5438</v>
      </c>
      <c r="D860" t="s">
        <v>58</v>
      </c>
      <c r="E860" s="103">
        <v>0.35039999999999999</v>
      </c>
      <c r="F860" s="175" t="s">
        <v>2549</v>
      </c>
      <c r="G860" s="103" t="s">
        <v>3170</v>
      </c>
      <c r="H860" s="91" t="s">
        <v>2549</v>
      </c>
    </row>
    <row r="861" spans="1:8">
      <c r="A861" t="s">
        <v>2162</v>
      </c>
      <c r="B861" t="s">
        <v>2684</v>
      </c>
      <c r="C861" s="3">
        <v>4073</v>
      </c>
      <c r="D861" t="s">
        <v>48</v>
      </c>
      <c r="E861" s="103">
        <v>0.60950000000000004</v>
      </c>
      <c r="F861" s="175" t="s">
        <v>2548</v>
      </c>
      <c r="G861" s="103" t="s">
        <v>3170</v>
      </c>
      <c r="H861" s="91" t="s">
        <v>2548</v>
      </c>
    </row>
    <row r="862" spans="1:8">
      <c r="A862" t="s">
        <v>2162</v>
      </c>
      <c r="B862" t="s">
        <v>2684</v>
      </c>
      <c r="C862" s="3">
        <v>4484</v>
      </c>
      <c r="D862" t="s">
        <v>55</v>
      </c>
      <c r="E862" s="103">
        <v>0.55179999999999996</v>
      </c>
      <c r="F862" s="175" t="s">
        <v>2548</v>
      </c>
      <c r="G862" s="103" t="s">
        <v>3170</v>
      </c>
      <c r="H862" s="91" t="s">
        <v>2548</v>
      </c>
    </row>
    <row r="863" spans="1:8">
      <c r="A863" t="s">
        <v>2162</v>
      </c>
      <c r="B863" t="s">
        <v>2684</v>
      </c>
      <c r="C863" s="3">
        <v>4136</v>
      </c>
      <c r="D863" t="s">
        <v>49</v>
      </c>
      <c r="E863" s="103">
        <v>0.57320000000000004</v>
      </c>
      <c r="F863" s="175" t="s">
        <v>2548</v>
      </c>
      <c r="G863" s="103" t="s">
        <v>3170</v>
      </c>
      <c r="H863" s="91" t="s">
        <v>2548</v>
      </c>
    </row>
    <row r="864" spans="1:8">
      <c r="A864" t="s">
        <v>2162</v>
      </c>
      <c r="B864" t="s">
        <v>2684</v>
      </c>
      <c r="C864" s="3">
        <v>4118</v>
      </c>
      <c r="D864" t="s">
        <v>2685</v>
      </c>
      <c r="E864" s="103">
        <v>0.30730000000000002</v>
      </c>
      <c r="F864" s="175" t="s">
        <v>2549</v>
      </c>
      <c r="G864" s="103" t="s">
        <v>3170</v>
      </c>
      <c r="H864" s="91" t="s">
        <v>2549</v>
      </c>
    </row>
    <row r="865" spans="1:8">
      <c r="A865" t="s">
        <v>2162</v>
      </c>
      <c r="B865" t="s">
        <v>2684</v>
      </c>
      <c r="C865" s="3">
        <v>3369</v>
      </c>
      <c r="D865" t="s">
        <v>43</v>
      </c>
      <c r="E865" s="103">
        <v>0.67090000000000005</v>
      </c>
      <c r="F865" s="175" t="s">
        <v>2548</v>
      </c>
      <c r="G865" s="103" t="s">
        <v>3170</v>
      </c>
      <c r="H865" s="91" t="s">
        <v>2548</v>
      </c>
    </row>
    <row r="866" spans="1:8">
      <c r="A866" t="s">
        <v>2162</v>
      </c>
      <c r="B866" t="s">
        <v>2684</v>
      </c>
      <c r="C866" s="3">
        <v>3144</v>
      </c>
      <c r="D866" t="s">
        <v>40</v>
      </c>
      <c r="E866" s="103">
        <v>0.74490000000000001</v>
      </c>
      <c r="F866" s="175" t="s">
        <v>2548</v>
      </c>
      <c r="G866" s="103" t="s">
        <v>3170</v>
      </c>
      <c r="H866" s="91" t="s">
        <v>2548</v>
      </c>
    </row>
    <row r="867" spans="1:8">
      <c r="A867" t="s">
        <v>2162</v>
      </c>
      <c r="B867" t="s">
        <v>2684</v>
      </c>
      <c r="C867" s="3">
        <v>2825</v>
      </c>
      <c r="D867" t="s">
        <v>37</v>
      </c>
      <c r="E867" s="103">
        <v>0.84509999999999996</v>
      </c>
      <c r="F867" s="175" t="s">
        <v>2548</v>
      </c>
      <c r="G867" s="103" t="s">
        <v>3170</v>
      </c>
      <c r="H867" s="91" t="s">
        <v>2548</v>
      </c>
    </row>
    <row r="868" spans="1:8">
      <c r="A868" t="s">
        <v>2262</v>
      </c>
      <c r="B868" t="s">
        <v>2686</v>
      </c>
      <c r="C868" s="3">
        <v>5738</v>
      </c>
      <c r="D868" t="s">
        <v>3146</v>
      </c>
      <c r="E868" s="103">
        <v>0.6966</v>
      </c>
      <c r="F868" s="175"/>
      <c r="G868" s="103" t="s">
        <v>3170</v>
      </c>
      <c r="H868" s="91" t="s">
        <v>2548</v>
      </c>
    </row>
    <row r="869" spans="1:8">
      <c r="A869" t="s">
        <v>2262</v>
      </c>
      <c r="B869" t="s">
        <v>2686</v>
      </c>
      <c r="C869" s="3">
        <v>4353</v>
      </c>
      <c r="D869" t="s">
        <v>942</v>
      </c>
      <c r="E869" s="103">
        <v>0.30099999999999999</v>
      </c>
      <c r="F869" s="175"/>
      <c r="G869" s="103" t="s">
        <v>3170</v>
      </c>
      <c r="H869" s="91" t="s">
        <v>2549</v>
      </c>
    </row>
    <row r="870" spans="1:8">
      <c r="A870" t="s">
        <v>2262</v>
      </c>
      <c r="B870" t="s">
        <v>2686</v>
      </c>
      <c r="C870" s="3">
        <v>4440</v>
      </c>
      <c r="D870" t="s">
        <v>946</v>
      </c>
      <c r="E870" s="103">
        <v>0.49370000000000003</v>
      </c>
      <c r="F870" s="175"/>
      <c r="G870" s="103" t="s">
        <v>3170</v>
      </c>
      <c r="H870" s="91" t="s">
        <v>2549</v>
      </c>
    </row>
    <row r="871" spans="1:8">
      <c r="A871" t="s">
        <v>2262</v>
      </c>
      <c r="B871" t="s">
        <v>2686</v>
      </c>
      <c r="C871" s="3">
        <v>3676</v>
      </c>
      <c r="D871" t="s">
        <v>929</v>
      </c>
      <c r="E871" s="103">
        <v>0.4194</v>
      </c>
      <c r="F871" s="175"/>
      <c r="G871" s="103" t="s">
        <v>3170</v>
      </c>
      <c r="H871" s="91" t="s">
        <v>2549</v>
      </c>
    </row>
    <row r="872" spans="1:8">
      <c r="A872" t="s">
        <v>2262</v>
      </c>
      <c r="B872" t="s">
        <v>2686</v>
      </c>
      <c r="C872" s="3">
        <v>3388</v>
      </c>
      <c r="D872" t="s">
        <v>923</v>
      </c>
      <c r="E872" s="103">
        <v>0.52780000000000005</v>
      </c>
      <c r="F872" s="175" t="s">
        <v>2548</v>
      </c>
      <c r="G872" s="103" t="s">
        <v>3170</v>
      </c>
      <c r="H872" s="91" t="s">
        <v>2548</v>
      </c>
    </row>
    <row r="873" spans="1:8">
      <c r="A873" t="s">
        <v>2262</v>
      </c>
      <c r="B873" t="s">
        <v>2686</v>
      </c>
      <c r="C873" s="3">
        <v>4126</v>
      </c>
      <c r="D873" t="s">
        <v>935</v>
      </c>
      <c r="E873" s="103">
        <v>0.35970000000000002</v>
      </c>
      <c r="F873" s="175"/>
      <c r="G873" s="103" t="s">
        <v>3170</v>
      </c>
      <c r="H873" s="91" t="s">
        <v>2549</v>
      </c>
    </row>
    <row r="874" spans="1:8">
      <c r="A874" t="s">
        <v>2262</v>
      </c>
      <c r="B874" t="s">
        <v>2686</v>
      </c>
      <c r="C874" s="3">
        <v>2851</v>
      </c>
      <c r="D874" t="s">
        <v>921</v>
      </c>
      <c r="E874" s="103">
        <v>0.71740000000000004</v>
      </c>
      <c r="F874" s="175" t="s">
        <v>2548</v>
      </c>
      <c r="G874" s="103" t="s">
        <v>3170</v>
      </c>
      <c r="H874" s="91" t="s">
        <v>2548</v>
      </c>
    </row>
    <row r="875" spans="1:8">
      <c r="A875" t="s">
        <v>2262</v>
      </c>
      <c r="B875" t="s">
        <v>2686</v>
      </c>
      <c r="C875" s="3">
        <v>4545</v>
      </c>
      <c r="D875" t="s">
        <v>953</v>
      </c>
      <c r="E875" s="103">
        <v>0.53190000000000004</v>
      </c>
      <c r="F875" s="175" t="s">
        <v>2548</v>
      </c>
      <c r="G875" s="103" t="s">
        <v>2548</v>
      </c>
      <c r="H875" s="91" t="s">
        <v>2548</v>
      </c>
    </row>
    <row r="876" spans="1:8">
      <c r="A876" t="s">
        <v>2262</v>
      </c>
      <c r="B876" t="s">
        <v>2686</v>
      </c>
      <c r="C876" s="3">
        <v>3678</v>
      </c>
      <c r="D876" t="s">
        <v>931</v>
      </c>
      <c r="E876" s="103">
        <v>0.38400000000000001</v>
      </c>
      <c r="F876" s="175"/>
      <c r="G876" s="103" t="s">
        <v>3170</v>
      </c>
      <c r="H876" s="91" t="s">
        <v>2549</v>
      </c>
    </row>
    <row r="877" spans="1:8">
      <c r="A877" t="s">
        <v>2262</v>
      </c>
      <c r="B877" t="s">
        <v>2686</v>
      </c>
      <c r="C877" s="3">
        <v>4413</v>
      </c>
      <c r="D877" t="s">
        <v>944</v>
      </c>
      <c r="E877" s="103">
        <v>0.72719999999999996</v>
      </c>
      <c r="F877" s="175" t="s">
        <v>2548</v>
      </c>
      <c r="G877" s="103" t="s">
        <v>3170</v>
      </c>
      <c r="H877" s="91" t="s">
        <v>2548</v>
      </c>
    </row>
    <row r="878" spans="1:8">
      <c r="A878" t="s">
        <v>2262</v>
      </c>
      <c r="B878" t="s">
        <v>2686</v>
      </c>
      <c r="C878" s="3">
        <v>4489</v>
      </c>
      <c r="D878" t="s">
        <v>950</v>
      </c>
      <c r="E878" s="103">
        <v>0.4864</v>
      </c>
      <c r="F878" s="175" t="s">
        <v>2548</v>
      </c>
      <c r="G878" s="103" t="s">
        <v>3170</v>
      </c>
      <c r="H878" s="91" t="s">
        <v>2548</v>
      </c>
    </row>
    <row r="879" spans="1:8">
      <c r="A879" t="s">
        <v>2262</v>
      </c>
      <c r="B879" t="s">
        <v>2686</v>
      </c>
      <c r="C879" s="3">
        <v>3708</v>
      </c>
      <c r="D879" t="s">
        <v>933</v>
      </c>
      <c r="E879" s="103">
        <v>0.31040000000000001</v>
      </c>
      <c r="F879" s="175"/>
      <c r="G879" s="103" t="s">
        <v>3170</v>
      </c>
      <c r="H879" s="91" t="s">
        <v>2549</v>
      </c>
    </row>
    <row r="880" spans="1:8">
      <c r="A880" t="s">
        <v>2262</v>
      </c>
      <c r="B880" t="s">
        <v>2686</v>
      </c>
      <c r="C880" s="3">
        <v>4345</v>
      </c>
      <c r="D880" t="s">
        <v>941</v>
      </c>
      <c r="E880" s="103">
        <v>0.57120000000000004</v>
      </c>
      <c r="F880" s="175" t="s">
        <v>2548</v>
      </c>
      <c r="G880" s="103" t="s">
        <v>3170</v>
      </c>
      <c r="H880" s="91" t="s">
        <v>2548</v>
      </c>
    </row>
    <row r="881" spans="1:8">
      <c r="A881" t="s">
        <v>2262</v>
      </c>
      <c r="B881" t="s">
        <v>2686</v>
      </c>
      <c r="C881" s="3">
        <v>5275</v>
      </c>
      <c r="D881" t="s">
        <v>956</v>
      </c>
      <c r="E881" s="103">
        <v>0.63500000000000001</v>
      </c>
      <c r="F881" s="175" t="s">
        <v>2548</v>
      </c>
      <c r="G881" s="103" t="s">
        <v>3170</v>
      </c>
      <c r="H881" s="91" t="s">
        <v>2548</v>
      </c>
    </row>
    <row r="882" spans="1:8">
      <c r="A882" t="s">
        <v>2262</v>
      </c>
      <c r="B882" t="s">
        <v>2686</v>
      </c>
      <c r="C882" s="3">
        <v>4301</v>
      </c>
      <c r="D882" t="s">
        <v>940</v>
      </c>
      <c r="E882" s="103">
        <v>0.48530000000000001</v>
      </c>
      <c r="F882" s="175"/>
      <c r="G882" s="103" t="s">
        <v>3170</v>
      </c>
      <c r="H882" s="91" t="s">
        <v>2549</v>
      </c>
    </row>
    <row r="883" spans="1:8">
      <c r="A883" t="s">
        <v>2262</v>
      </c>
      <c r="B883" t="s">
        <v>2686</v>
      </c>
      <c r="C883" s="3">
        <v>4520</v>
      </c>
      <c r="D883" t="s">
        <v>952</v>
      </c>
      <c r="E883" s="103">
        <v>0.73770000000000002</v>
      </c>
      <c r="F883" s="175" t="s">
        <v>2548</v>
      </c>
      <c r="G883" s="103" t="s">
        <v>3170</v>
      </c>
      <c r="H883" s="91" t="s">
        <v>2548</v>
      </c>
    </row>
    <row r="884" spans="1:8">
      <c r="A884" t="s">
        <v>2262</v>
      </c>
      <c r="B884" t="s">
        <v>2686</v>
      </c>
      <c r="C884" s="3">
        <v>5676</v>
      </c>
      <c r="D884" t="s">
        <v>3076</v>
      </c>
      <c r="E884" s="103">
        <v>0.40820000000000001</v>
      </c>
      <c r="F884" s="175"/>
      <c r="G884" s="103" t="s">
        <v>3170</v>
      </c>
      <c r="H884" s="91" t="s">
        <v>2549</v>
      </c>
    </row>
    <row r="885" spans="1:8">
      <c r="A885" t="s">
        <v>2262</v>
      </c>
      <c r="B885" t="s">
        <v>2686</v>
      </c>
      <c r="C885" s="3">
        <v>5729</v>
      </c>
      <c r="D885" t="s">
        <v>3077</v>
      </c>
      <c r="E885" s="103">
        <v>0.59409999999999996</v>
      </c>
      <c r="F885" s="175" t="s">
        <v>2939</v>
      </c>
      <c r="G885" s="103" t="s">
        <v>3170</v>
      </c>
      <c r="H885" s="91" t="s">
        <v>2548</v>
      </c>
    </row>
    <row r="886" spans="1:8">
      <c r="A886" t="s">
        <v>2262</v>
      </c>
      <c r="B886" t="s">
        <v>2686</v>
      </c>
      <c r="C886" s="3">
        <v>4492</v>
      </c>
      <c r="D886" t="s">
        <v>951</v>
      </c>
      <c r="E886" s="103">
        <v>0.4839</v>
      </c>
      <c r="F886" s="175"/>
      <c r="G886" s="103" t="s">
        <v>3170</v>
      </c>
      <c r="H886" s="91" t="s">
        <v>2549</v>
      </c>
    </row>
    <row r="887" spans="1:8">
      <c r="A887" t="s">
        <v>2262</v>
      </c>
      <c r="B887" t="s">
        <v>2686</v>
      </c>
      <c r="C887" s="3">
        <v>2797</v>
      </c>
      <c r="D887" t="s">
        <v>920</v>
      </c>
      <c r="E887" s="103">
        <v>0.67720000000000002</v>
      </c>
      <c r="F887" s="175" t="s">
        <v>2548</v>
      </c>
      <c r="G887" s="103" t="s">
        <v>3170</v>
      </c>
      <c r="H887" s="91" t="s">
        <v>2548</v>
      </c>
    </row>
    <row r="888" spans="1:8">
      <c r="A888" t="s">
        <v>2262</v>
      </c>
      <c r="B888" t="s">
        <v>2686</v>
      </c>
      <c r="C888" s="3">
        <v>3640</v>
      </c>
      <c r="D888" t="s">
        <v>928</v>
      </c>
      <c r="E888" s="103">
        <v>0.39879999999999999</v>
      </c>
      <c r="F888" s="175" t="s">
        <v>2549</v>
      </c>
      <c r="G888" s="103" t="s">
        <v>3170</v>
      </c>
      <c r="H888" s="91" t="s">
        <v>2549</v>
      </c>
    </row>
    <row r="889" spans="1:8">
      <c r="A889" t="s">
        <v>2262</v>
      </c>
      <c r="B889" t="s">
        <v>2686</v>
      </c>
      <c r="C889" s="3">
        <v>4128</v>
      </c>
      <c r="D889" t="s">
        <v>937</v>
      </c>
      <c r="E889" s="103">
        <v>0.4703</v>
      </c>
      <c r="F889" s="175" t="s">
        <v>2549</v>
      </c>
      <c r="G889" s="103" t="s">
        <v>3170</v>
      </c>
      <c r="H889" s="91" t="s">
        <v>2549</v>
      </c>
    </row>
    <row r="890" spans="1:8">
      <c r="A890" t="s">
        <v>2262</v>
      </c>
      <c r="B890" t="s">
        <v>2686</v>
      </c>
      <c r="C890" s="3">
        <v>3550</v>
      </c>
      <c r="D890" t="s">
        <v>926</v>
      </c>
      <c r="E890" s="103">
        <v>0.31380000000000002</v>
      </c>
      <c r="F890" s="175"/>
      <c r="G890" s="103" t="s">
        <v>3170</v>
      </c>
      <c r="H890" s="91" t="s">
        <v>2549</v>
      </c>
    </row>
    <row r="891" spans="1:8">
      <c r="A891" t="s">
        <v>2262</v>
      </c>
      <c r="B891" t="s">
        <v>2686</v>
      </c>
      <c r="C891" s="3">
        <v>4294</v>
      </c>
      <c r="D891" t="s">
        <v>939</v>
      </c>
      <c r="E891" s="103">
        <v>0.51</v>
      </c>
      <c r="F891" s="175" t="s">
        <v>2548</v>
      </c>
      <c r="G891" s="103" t="s">
        <v>3170</v>
      </c>
      <c r="H891" s="91" t="s">
        <v>2548</v>
      </c>
    </row>
    <row r="892" spans="1:8">
      <c r="A892" t="s">
        <v>2262</v>
      </c>
      <c r="B892" t="s">
        <v>2686</v>
      </c>
      <c r="C892" s="3">
        <v>4127</v>
      </c>
      <c r="D892" t="s">
        <v>936</v>
      </c>
      <c r="E892" s="103">
        <v>0.46949999999999997</v>
      </c>
      <c r="F892" s="175"/>
      <c r="G892" s="103" t="s">
        <v>3170</v>
      </c>
      <c r="H892" s="91" t="s">
        <v>2549</v>
      </c>
    </row>
    <row r="893" spans="1:8">
      <c r="A893" t="s">
        <v>2262</v>
      </c>
      <c r="B893" t="s">
        <v>2686</v>
      </c>
      <c r="C893" s="3">
        <v>4465</v>
      </c>
      <c r="D893" t="s">
        <v>947</v>
      </c>
      <c r="E893" s="103">
        <v>0.66859999999999997</v>
      </c>
      <c r="F893" s="175" t="s">
        <v>2548</v>
      </c>
      <c r="G893" s="103" t="s">
        <v>3170</v>
      </c>
      <c r="H893" s="91" t="s">
        <v>2548</v>
      </c>
    </row>
    <row r="894" spans="1:8">
      <c r="A894" t="s">
        <v>2262</v>
      </c>
      <c r="B894" t="s">
        <v>2686</v>
      </c>
      <c r="C894" s="3">
        <v>3764</v>
      </c>
      <c r="D894" t="s">
        <v>934</v>
      </c>
      <c r="E894" s="103">
        <v>0.62260000000000004</v>
      </c>
      <c r="F894" s="175" t="s">
        <v>2548</v>
      </c>
      <c r="G894" s="103" t="s">
        <v>3170</v>
      </c>
      <c r="H894" s="91" t="s">
        <v>2548</v>
      </c>
    </row>
    <row r="895" spans="1:8">
      <c r="A895" t="s">
        <v>2262</v>
      </c>
      <c r="B895" t="s">
        <v>2686</v>
      </c>
      <c r="C895" s="3">
        <v>2565</v>
      </c>
      <c r="D895" t="s">
        <v>919</v>
      </c>
      <c r="E895" s="103">
        <v>0.3891</v>
      </c>
      <c r="F895" s="175"/>
      <c r="G895" s="103" t="s">
        <v>3170</v>
      </c>
      <c r="H895" s="91" t="s">
        <v>2549</v>
      </c>
    </row>
    <row r="896" spans="1:8">
      <c r="A896" t="s">
        <v>2262</v>
      </c>
      <c r="B896" t="s">
        <v>2686</v>
      </c>
      <c r="C896" s="3">
        <v>3233</v>
      </c>
      <c r="D896" t="s">
        <v>922</v>
      </c>
      <c r="E896" s="103">
        <v>0.58620000000000005</v>
      </c>
      <c r="F896" s="175" t="s">
        <v>2548</v>
      </c>
      <c r="G896" s="103" t="s">
        <v>3170</v>
      </c>
      <c r="H896" s="91" t="s">
        <v>2548</v>
      </c>
    </row>
    <row r="897" spans="1:8">
      <c r="A897" t="s">
        <v>2262</v>
      </c>
      <c r="B897" t="s">
        <v>2686</v>
      </c>
      <c r="C897" s="3">
        <v>5016</v>
      </c>
      <c r="D897" t="s">
        <v>955</v>
      </c>
      <c r="E897" s="103">
        <v>0.72860000000000003</v>
      </c>
      <c r="F897" s="175" t="s">
        <v>2548</v>
      </c>
      <c r="G897" s="103" t="s">
        <v>3170</v>
      </c>
      <c r="H897" s="91" t="s">
        <v>2548</v>
      </c>
    </row>
    <row r="898" spans="1:8">
      <c r="A898" t="s">
        <v>2262</v>
      </c>
      <c r="B898" t="s">
        <v>2686</v>
      </c>
      <c r="C898" s="3">
        <v>4581</v>
      </c>
      <c r="D898" t="s">
        <v>954</v>
      </c>
      <c r="E898" s="103">
        <v>0.66839999999999999</v>
      </c>
      <c r="F898" s="175" t="s">
        <v>2548</v>
      </c>
      <c r="G898" s="103" t="s">
        <v>3170</v>
      </c>
      <c r="H898" s="91" t="s">
        <v>2548</v>
      </c>
    </row>
    <row r="899" spans="1:8">
      <c r="A899" t="s">
        <v>2262</v>
      </c>
      <c r="B899" t="s">
        <v>2686</v>
      </c>
      <c r="C899" s="3">
        <v>4356</v>
      </c>
      <c r="D899" t="s">
        <v>943</v>
      </c>
      <c r="E899" s="103">
        <v>0.64129999999999998</v>
      </c>
      <c r="F899" s="175" t="s">
        <v>2548</v>
      </c>
      <c r="G899" s="103" t="s">
        <v>3170</v>
      </c>
      <c r="H899" s="91" t="s">
        <v>2548</v>
      </c>
    </row>
    <row r="900" spans="1:8">
      <c r="A900" t="s">
        <v>2262</v>
      </c>
      <c r="B900" t="s">
        <v>2686</v>
      </c>
      <c r="C900" s="3">
        <v>4485</v>
      </c>
      <c r="D900" t="s">
        <v>949</v>
      </c>
      <c r="E900" s="103">
        <v>0.31</v>
      </c>
      <c r="F900" s="175"/>
      <c r="G900" s="103" t="s">
        <v>3170</v>
      </c>
      <c r="H900" s="91" t="s">
        <v>2549</v>
      </c>
    </row>
    <row r="901" spans="1:8">
      <c r="A901" t="s">
        <v>2262</v>
      </c>
      <c r="B901" t="s">
        <v>2686</v>
      </c>
      <c r="C901" s="3">
        <v>5178</v>
      </c>
      <c r="D901" t="s">
        <v>642</v>
      </c>
      <c r="E901" s="103">
        <v>0.65039999999999998</v>
      </c>
      <c r="F901" s="175" t="s">
        <v>2548</v>
      </c>
      <c r="G901" s="103" t="s">
        <v>3170</v>
      </c>
      <c r="H901" s="91" t="s">
        <v>2548</v>
      </c>
    </row>
    <row r="902" spans="1:8">
      <c r="A902" t="s">
        <v>2262</v>
      </c>
      <c r="B902" t="s">
        <v>2686</v>
      </c>
      <c r="C902" s="3">
        <v>3491</v>
      </c>
      <c r="D902" t="s">
        <v>925</v>
      </c>
      <c r="E902" s="103">
        <v>0.69850000000000001</v>
      </c>
      <c r="F902" s="175" t="s">
        <v>2548</v>
      </c>
      <c r="G902" s="103" t="s">
        <v>3170</v>
      </c>
      <c r="H902" s="91" t="s">
        <v>2548</v>
      </c>
    </row>
    <row r="903" spans="1:8">
      <c r="A903" t="s">
        <v>2262</v>
      </c>
      <c r="B903" t="s">
        <v>2686</v>
      </c>
      <c r="C903" s="3">
        <v>3593</v>
      </c>
      <c r="D903" t="s">
        <v>927</v>
      </c>
      <c r="E903" s="103">
        <v>0.7319</v>
      </c>
      <c r="F903" s="175" t="s">
        <v>2548</v>
      </c>
      <c r="G903" s="103" t="s">
        <v>3170</v>
      </c>
      <c r="H903" s="91" t="s">
        <v>2548</v>
      </c>
    </row>
    <row r="904" spans="1:8">
      <c r="A904" t="s">
        <v>2262</v>
      </c>
      <c r="B904" t="s">
        <v>2686</v>
      </c>
      <c r="C904" s="3">
        <v>4293</v>
      </c>
      <c r="D904" t="s">
        <v>938</v>
      </c>
      <c r="E904" s="103">
        <v>0.1925</v>
      </c>
      <c r="F904" s="175"/>
      <c r="G904" s="103" t="s">
        <v>3170</v>
      </c>
      <c r="H904" s="91" t="s">
        <v>2549</v>
      </c>
    </row>
    <row r="905" spans="1:8">
      <c r="A905" t="s">
        <v>2262</v>
      </c>
      <c r="B905" t="s">
        <v>2686</v>
      </c>
      <c r="C905" s="3">
        <v>5677</v>
      </c>
      <c r="D905" t="s">
        <v>3078</v>
      </c>
      <c r="E905" s="103">
        <v>0.72219999999999995</v>
      </c>
      <c r="F905" s="175"/>
      <c r="G905" s="103" t="s">
        <v>3170</v>
      </c>
      <c r="H905" s="91" t="s">
        <v>2548</v>
      </c>
    </row>
    <row r="906" spans="1:8">
      <c r="A906" t="s">
        <v>2262</v>
      </c>
      <c r="B906" t="s">
        <v>2686</v>
      </c>
      <c r="C906" s="3">
        <v>4466</v>
      </c>
      <c r="D906" t="s">
        <v>948</v>
      </c>
      <c r="E906" s="103">
        <v>0.27050000000000002</v>
      </c>
      <c r="F906" s="175"/>
      <c r="G906" s="103" t="s">
        <v>3170</v>
      </c>
      <c r="H906" s="91" t="s">
        <v>2549</v>
      </c>
    </row>
    <row r="907" spans="1:8">
      <c r="A907" t="s">
        <v>2262</v>
      </c>
      <c r="B907" t="s">
        <v>2686</v>
      </c>
      <c r="C907" s="3">
        <v>3389</v>
      </c>
      <c r="D907" t="s">
        <v>924</v>
      </c>
      <c r="E907" s="103">
        <v>0.67579999999999996</v>
      </c>
      <c r="F907" s="175" t="s">
        <v>2548</v>
      </c>
      <c r="G907" s="103" t="s">
        <v>3170</v>
      </c>
      <c r="H907" s="91" t="s">
        <v>2548</v>
      </c>
    </row>
    <row r="908" spans="1:8">
      <c r="A908" t="s">
        <v>2262</v>
      </c>
      <c r="B908" t="s">
        <v>2686</v>
      </c>
      <c r="C908" s="3">
        <v>3707</v>
      </c>
      <c r="D908" t="s">
        <v>932</v>
      </c>
      <c r="E908" s="103">
        <v>0.44419999999999998</v>
      </c>
      <c r="F908" s="175" t="s">
        <v>2549</v>
      </c>
      <c r="G908" s="103" t="s">
        <v>2549</v>
      </c>
      <c r="H908" s="91" t="s">
        <v>2549</v>
      </c>
    </row>
    <row r="909" spans="1:8">
      <c r="A909" t="s">
        <v>2262</v>
      </c>
      <c r="B909" t="s">
        <v>2686</v>
      </c>
      <c r="C909" s="3">
        <v>3677</v>
      </c>
      <c r="D909" t="s">
        <v>930</v>
      </c>
      <c r="E909" s="103">
        <v>0.66039999999999999</v>
      </c>
      <c r="F909" s="175" t="s">
        <v>2548</v>
      </c>
      <c r="G909" s="103" t="s">
        <v>3170</v>
      </c>
      <c r="H909" s="91" t="s">
        <v>2548</v>
      </c>
    </row>
    <row r="910" spans="1:8">
      <c r="A910" t="s">
        <v>2262</v>
      </c>
      <c r="B910" t="s">
        <v>2686</v>
      </c>
      <c r="C910" s="3">
        <v>4420</v>
      </c>
      <c r="D910" t="s">
        <v>945</v>
      </c>
      <c r="E910" s="103">
        <v>0.39269999999999999</v>
      </c>
      <c r="F910" s="175"/>
      <c r="G910" s="103" t="s">
        <v>3170</v>
      </c>
      <c r="H910" s="91" t="s">
        <v>2549</v>
      </c>
    </row>
    <row r="911" spans="1:8">
      <c r="A911" t="s">
        <v>2262</v>
      </c>
      <c r="B911" t="s">
        <v>2686</v>
      </c>
      <c r="C911" s="3">
        <v>5440</v>
      </c>
      <c r="D911" t="s">
        <v>957</v>
      </c>
      <c r="E911" s="103">
        <v>0.7127</v>
      </c>
      <c r="F911" s="175" t="s">
        <v>2548</v>
      </c>
      <c r="G911" s="103" t="s">
        <v>3170</v>
      </c>
      <c r="H911" s="91" t="s">
        <v>2548</v>
      </c>
    </row>
    <row r="912" spans="1:8">
      <c r="A912" t="s">
        <v>2406</v>
      </c>
      <c r="B912" t="s">
        <v>2687</v>
      </c>
      <c r="C912" s="3">
        <v>5180</v>
      </c>
      <c r="D912" t="s">
        <v>1869</v>
      </c>
      <c r="E912" s="103">
        <v>0.25850000000000001</v>
      </c>
      <c r="F912" s="175" t="s">
        <v>2939</v>
      </c>
      <c r="G912" s="103" t="s">
        <v>3170</v>
      </c>
      <c r="H912" s="91" t="s">
        <v>2549</v>
      </c>
    </row>
    <row r="913" spans="1:8">
      <c r="A913" s="137" t="s">
        <v>2406</v>
      </c>
      <c r="B913" t="s">
        <v>2687</v>
      </c>
      <c r="C913" s="3">
        <v>5516</v>
      </c>
      <c r="D913" t="s">
        <v>3283</v>
      </c>
      <c r="E913" s="103">
        <v>0.25</v>
      </c>
      <c r="F913" s="175" t="s">
        <v>2939</v>
      </c>
      <c r="G913" s="103" t="s">
        <v>3170</v>
      </c>
      <c r="H913" s="91" t="s">
        <v>2549</v>
      </c>
    </row>
    <row r="914" spans="1:8">
      <c r="A914" t="s">
        <v>2406</v>
      </c>
      <c r="B914" t="s">
        <v>2687</v>
      </c>
      <c r="C914" s="3">
        <v>2385</v>
      </c>
      <c r="D914" t="s">
        <v>1866</v>
      </c>
      <c r="E914" s="103">
        <v>0.59399999999999997</v>
      </c>
      <c r="F914" s="175" t="s">
        <v>2548</v>
      </c>
      <c r="G914" s="103" t="s">
        <v>3170</v>
      </c>
      <c r="H914" s="91" t="s">
        <v>2548</v>
      </c>
    </row>
    <row r="915" spans="1:8">
      <c r="A915" t="s">
        <v>2406</v>
      </c>
      <c r="B915" t="s">
        <v>2687</v>
      </c>
      <c r="C915" s="3">
        <v>4206</v>
      </c>
      <c r="D915" t="s">
        <v>1868</v>
      </c>
      <c r="E915" s="103">
        <v>0.60440000000000005</v>
      </c>
      <c r="F915" s="175" t="s">
        <v>2548</v>
      </c>
      <c r="G915" s="103" t="s">
        <v>3170</v>
      </c>
      <c r="H915" s="91" t="s">
        <v>2548</v>
      </c>
    </row>
    <row r="916" spans="1:8">
      <c r="A916" t="s">
        <v>2406</v>
      </c>
      <c r="B916" t="s">
        <v>2687</v>
      </c>
      <c r="C916" s="3">
        <v>3198</v>
      </c>
      <c r="D916" t="s">
        <v>1867</v>
      </c>
      <c r="E916" s="103">
        <v>0.63470000000000004</v>
      </c>
      <c r="F916" s="175" t="s">
        <v>2548</v>
      </c>
      <c r="G916" s="103" t="s">
        <v>3170</v>
      </c>
      <c r="H916" s="91" t="s">
        <v>2548</v>
      </c>
    </row>
    <row r="917" spans="1:8">
      <c r="A917" t="s">
        <v>2164</v>
      </c>
      <c r="B917" t="s">
        <v>2688</v>
      </c>
      <c r="C917" s="3">
        <v>5719</v>
      </c>
      <c r="D917" t="s">
        <v>3079</v>
      </c>
      <c r="E917" s="103">
        <v>0.62880000000000003</v>
      </c>
      <c r="F917" s="175" t="s">
        <v>2939</v>
      </c>
      <c r="G917" s="103" t="s">
        <v>3170</v>
      </c>
      <c r="H917" s="91" t="s">
        <v>2548</v>
      </c>
    </row>
    <row r="918" spans="1:8">
      <c r="A918" t="s">
        <v>2164</v>
      </c>
      <c r="B918" t="s">
        <v>2688</v>
      </c>
      <c r="C918" s="3">
        <v>2904</v>
      </c>
      <c r="D918" t="s">
        <v>63</v>
      </c>
      <c r="E918" s="103">
        <v>0.61219999999999997</v>
      </c>
      <c r="F918" s="175" t="s">
        <v>2548</v>
      </c>
      <c r="G918" s="103" t="s">
        <v>3170</v>
      </c>
      <c r="H918" s="91" t="s">
        <v>2548</v>
      </c>
    </row>
    <row r="919" spans="1:8">
      <c r="A919" t="s">
        <v>2164</v>
      </c>
      <c r="B919" t="s">
        <v>2688</v>
      </c>
      <c r="C919" s="3">
        <v>3961</v>
      </c>
      <c r="D919" t="s">
        <v>64</v>
      </c>
      <c r="E919" s="103">
        <v>0.52729999999999999</v>
      </c>
      <c r="F919" s="175" t="s">
        <v>2548</v>
      </c>
      <c r="G919" s="103" t="s">
        <v>3170</v>
      </c>
      <c r="H919" s="91" t="s">
        <v>2548</v>
      </c>
    </row>
    <row r="920" spans="1:8">
      <c r="A920" t="s">
        <v>2277</v>
      </c>
      <c r="B920" t="s">
        <v>2689</v>
      </c>
      <c r="C920" s="3">
        <v>2569</v>
      </c>
      <c r="D920" t="s">
        <v>1071</v>
      </c>
      <c r="E920" s="103">
        <v>0.49730000000000002</v>
      </c>
      <c r="F920" s="175" t="s">
        <v>2939</v>
      </c>
      <c r="G920" s="103" t="s">
        <v>2549</v>
      </c>
      <c r="H920" s="91" t="s">
        <v>2549</v>
      </c>
    </row>
    <row r="921" spans="1:8">
      <c r="A921" t="s">
        <v>2277</v>
      </c>
      <c r="B921" t="s">
        <v>2689</v>
      </c>
      <c r="C921" s="3">
        <v>2766</v>
      </c>
      <c r="D921" t="s">
        <v>1072</v>
      </c>
      <c r="E921" s="103">
        <v>0.55169999999999997</v>
      </c>
      <c r="F921" s="175" t="s">
        <v>2939</v>
      </c>
      <c r="G921" s="103" t="s">
        <v>3170</v>
      </c>
      <c r="H921" s="91" t="s">
        <v>2548</v>
      </c>
    </row>
    <row r="922" spans="1:8">
      <c r="A922" t="s">
        <v>2284</v>
      </c>
      <c r="B922" t="s">
        <v>2690</v>
      </c>
      <c r="C922" s="3">
        <v>3494</v>
      </c>
      <c r="D922" t="s">
        <v>1091</v>
      </c>
      <c r="E922" s="103">
        <v>0.36709999999999998</v>
      </c>
      <c r="F922" s="175" t="s">
        <v>2549</v>
      </c>
      <c r="G922" s="103" t="s">
        <v>3170</v>
      </c>
      <c r="H922" s="91" t="s">
        <v>2549</v>
      </c>
    </row>
    <row r="923" spans="1:8">
      <c r="A923" t="s">
        <v>2358</v>
      </c>
      <c r="B923" t="s">
        <v>2691</v>
      </c>
      <c r="C923" s="3">
        <v>2522</v>
      </c>
      <c r="D923" t="s">
        <v>1489</v>
      </c>
      <c r="E923" s="103">
        <v>0.54820000000000002</v>
      </c>
      <c r="F923" s="175" t="s">
        <v>2548</v>
      </c>
      <c r="G923" s="103" t="s">
        <v>3170</v>
      </c>
      <c r="H923" s="91" t="s">
        <v>2548</v>
      </c>
    </row>
    <row r="924" spans="1:8">
      <c r="A924" t="s">
        <v>2358</v>
      </c>
      <c r="B924" t="s">
        <v>2691</v>
      </c>
      <c r="C924" s="3">
        <v>2276</v>
      </c>
      <c r="D924" t="s">
        <v>1488</v>
      </c>
      <c r="E924" s="103">
        <v>0.67549999999999999</v>
      </c>
      <c r="F924" s="175" t="s">
        <v>2549</v>
      </c>
      <c r="G924" s="103" t="s">
        <v>3170</v>
      </c>
      <c r="H924" s="91" t="s">
        <v>2548</v>
      </c>
    </row>
    <row r="925" spans="1:8">
      <c r="A925" t="s">
        <v>2358</v>
      </c>
      <c r="B925" t="s">
        <v>2691</v>
      </c>
      <c r="C925" s="3">
        <v>3900</v>
      </c>
      <c r="D925" t="s">
        <v>1490</v>
      </c>
      <c r="E925" s="103">
        <v>0.60629999999999995</v>
      </c>
      <c r="F925" s="175" t="s">
        <v>2548</v>
      </c>
      <c r="G925" s="103" t="s">
        <v>3170</v>
      </c>
      <c r="H925" s="91" t="s">
        <v>2548</v>
      </c>
    </row>
    <row r="926" spans="1:8">
      <c r="A926" t="s">
        <v>2183</v>
      </c>
      <c r="B926" t="s">
        <v>2692</v>
      </c>
      <c r="C926" s="3">
        <v>5326</v>
      </c>
      <c r="D926" t="s">
        <v>3189</v>
      </c>
      <c r="E926" s="103">
        <v>0.28599999999999998</v>
      </c>
      <c r="F926" s="175" t="s">
        <v>2939</v>
      </c>
      <c r="G926" s="103" t="s">
        <v>3170</v>
      </c>
      <c r="H926" s="91" t="s">
        <v>2549</v>
      </c>
    </row>
    <row r="927" spans="1:8">
      <c r="A927" t="s">
        <v>2183</v>
      </c>
      <c r="B927" t="s">
        <v>2692</v>
      </c>
      <c r="C927" s="3">
        <v>2558</v>
      </c>
      <c r="D927" t="s">
        <v>203</v>
      </c>
      <c r="E927" s="103">
        <v>0.29110000000000003</v>
      </c>
      <c r="F927" s="175" t="s">
        <v>2939</v>
      </c>
      <c r="G927" s="103" t="s">
        <v>3170</v>
      </c>
      <c r="H927" s="91" t="s">
        <v>2549</v>
      </c>
    </row>
    <row r="928" spans="1:8">
      <c r="A928" t="s">
        <v>2183</v>
      </c>
      <c r="B928" t="s">
        <v>2692</v>
      </c>
      <c r="C928" s="3">
        <v>4431</v>
      </c>
      <c r="D928" t="s">
        <v>205</v>
      </c>
      <c r="E928" s="103">
        <v>0.26769999999999999</v>
      </c>
      <c r="F928" s="175" t="s">
        <v>2939</v>
      </c>
      <c r="G928" s="103" t="s">
        <v>3170</v>
      </c>
      <c r="H928" s="91" t="s">
        <v>2549</v>
      </c>
    </row>
    <row r="929" spans="1:8">
      <c r="A929" t="s">
        <v>2183</v>
      </c>
      <c r="B929" t="s">
        <v>2692</v>
      </c>
      <c r="C929" s="3">
        <v>3371</v>
      </c>
      <c r="D929" t="s">
        <v>204</v>
      </c>
      <c r="E929" s="103">
        <v>0.3039</v>
      </c>
      <c r="F929" s="175" t="s">
        <v>2939</v>
      </c>
      <c r="G929" s="103" t="s">
        <v>3170</v>
      </c>
      <c r="H929" s="91" t="s">
        <v>2549</v>
      </c>
    </row>
    <row r="930" spans="1:8">
      <c r="A930" t="s">
        <v>2431</v>
      </c>
      <c r="B930" t="s">
        <v>2693</v>
      </c>
      <c r="C930" s="3">
        <v>2087</v>
      </c>
      <c r="D930" t="s">
        <v>2033</v>
      </c>
      <c r="E930" s="103">
        <v>0.57789999999999997</v>
      </c>
      <c r="F930" s="175" t="s">
        <v>2939</v>
      </c>
      <c r="G930" s="103" t="s">
        <v>3170</v>
      </c>
      <c r="H930" s="91" t="s">
        <v>2548</v>
      </c>
    </row>
    <row r="931" spans="1:8">
      <c r="A931" t="s">
        <v>2431</v>
      </c>
      <c r="B931" t="s">
        <v>2693</v>
      </c>
      <c r="C931" s="3">
        <v>2088</v>
      </c>
      <c r="D931" t="s">
        <v>2034</v>
      </c>
      <c r="E931" s="103">
        <v>0.3987</v>
      </c>
      <c r="F931" s="175" t="s">
        <v>2939</v>
      </c>
      <c r="G931" s="103" t="s">
        <v>3170</v>
      </c>
      <c r="H931" s="91" t="s">
        <v>2549</v>
      </c>
    </row>
    <row r="932" spans="1:8">
      <c r="A932" t="s">
        <v>2171</v>
      </c>
      <c r="B932" t="s">
        <v>2694</v>
      </c>
      <c r="C932" s="3">
        <v>4260</v>
      </c>
      <c r="D932" t="s">
        <v>108</v>
      </c>
      <c r="E932" s="103">
        <v>0.58950000000000002</v>
      </c>
      <c r="F932" s="175" t="s">
        <v>2548</v>
      </c>
      <c r="G932" s="103" t="s">
        <v>3170</v>
      </c>
      <c r="H932" s="91" t="s">
        <v>2548</v>
      </c>
    </row>
    <row r="933" spans="1:8">
      <c r="A933" t="s">
        <v>2171</v>
      </c>
      <c r="B933" t="s">
        <v>2694</v>
      </c>
      <c r="C933" s="3">
        <v>2317</v>
      </c>
      <c r="D933" t="s">
        <v>105</v>
      </c>
      <c r="E933" s="103">
        <v>0.61199999999999999</v>
      </c>
      <c r="F933" s="175" t="s">
        <v>2548</v>
      </c>
      <c r="G933" s="103" t="s">
        <v>3170</v>
      </c>
      <c r="H933" s="91" t="s">
        <v>2548</v>
      </c>
    </row>
    <row r="934" spans="1:8">
      <c r="A934" t="s">
        <v>2171</v>
      </c>
      <c r="B934" t="s">
        <v>2694</v>
      </c>
      <c r="C934" s="3">
        <v>1940</v>
      </c>
      <c r="D934" t="s">
        <v>104</v>
      </c>
      <c r="E934" s="103">
        <v>0.69910000000000005</v>
      </c>
      <c r="F934" s="175" t="s">
        <v>2548</v>
      </c>
      <c r="G934" s="103" t="s">
        <v>3170</v>
      </c>
      <c r="H934" s="91" t="s">
        <v>2548</v>
      </c>
    </row>
    <row r="935" spans="1:8">
      <c r="A935" t="s">
        <v>2171</v>
      </c>
      <c r="B935" t="s">
        <v>2694</v>
      </c>
      <c r="C935" s="3">
        <v>3861</v>
      </c>
      <c r="D935" t="s">
        <v>107</v>
      </c>
      <c r="E935" s="103">
        <v>0</v>
      </c>
      <c r="F935" s="175" t="s">
        <v>2939</v>
      </c>
      <c r="G935" s="103" t="s">
        <v>3170</v>
      </c>
      <c r="H935" s="91" t="s">
        <v>2549</v>
      </c>
    </row>
    <row r="936" spans="1:8">
      <c r="A936" t="s">
        <v>2171</v>
      </c>
      <c r="B936" t="s">
        <v>2694</v>
      </c>
      <c r="C936" s="3">
        <v>2689</v>
      </c>
      <c r="D936" t="s">
        <v>106</v>
      </c>
      <c r="E936" s="103">
        <v>0.5655</v>
      </c>
      <c r="F936" s="175" t="s">
        <v>2548</v>
      </c>
      <c r="G936" s="103" t="s">
        <v>3170</v>
      </c>
      <c r="H936" s="91" t="s">
        <v>2548</v>
      </c>
    </row>
    <row r="937" spans="1:8">
      <c r="A937" t="s">
        <v>2366</v>
      </c>
      <c r="B937" t="s">
        <v>2695</v>
      </c>
      <c r="C937" s="3">
        <v>5099</v>
      </c>
      <c r="D937" t="s">
        <v>1543</v>
      </c>
      <c r="E937" s="103">
        <v>0.31019999999999998</v>
      </c>
      <c r="F937" s="175" t="s">
        <v>2939</v>
      </c>
      <c r="G937" s="103" t="s">
        <v>3170</v>
      </c>
      <c r="H937" s="91" t="s">
        <v>2549</v>
      </c>
    </row>
    <row r="938" spans="1:8">
      <c r="A938" t="s">
        <v>2366</v>
      </c>
      <c r="B938" t="s">
        <v>2695</v>
      </c>
      <c r="C938" s="3">
        <v>4391</v>
      </c>
      <c r="D938" t="s">
        <v>1088</v>
      </c>
      <c r="E938" s="103">
        <v>0.2382</v>
      </c>
      <c r="F938" s="175" t="s">
        <v>2939</v>
      </c>
      <c r="G938" s="103" t="s">
        <v>3170</v>
      </c>
      <c r="H938" s="91" t="s">
        <v>2549</v>
      </c>
    </row>
    <row r="939" spans="1:8">
      <c r="A939" t="s">
        <v>2366</v>
      </c>
      <c r="B939" t="s">
        <v>2695</v>
      </c>
      <c r="C939" s="3">
        <v>4534</v>
      </c>
      <c r="D939" t="s">
        <v>26</v>
      </c>
      <c r="E939" s="103">
        <v>0.24460000000000001</v>
      </c>
      <c r="F939" s="175" t="s">
        <v>2939</v>
      </c>
      <c r="G939" s="103" t="s">
        <v>3170</v>
      </c>
      <c r="H939" s="91" t="s">
        <v>2549</v>
      </c>
    </row>
    <row r="940" spans="1:8">
      <c r="A940" t="s">
        <v>2366</v>
      </c>
      <c r="B940" t="s">
        <v>2695</v>
      </c>
      <c r="C940" s="3">
        <v>2885</v>
      </c>
      <c r="D940" t="s">
        <v>1539</v>
      </c>
      <c r="E940" s="103">
        <v>0.25929999999999997</v>
      </c>
      <c r="F940" s="175" t="s">
        <v>2939</v>
      </c>
      <c r="G940" s="103" t="s">
        <v>3170</v>
      </c>
      <c r="H940" s="91" t="s">
        <v>2549</v>
      </c>
    </row>
    <row r="941" spans="1:8">
      <c r="A941" t="s">
        <v>2366</v>
      </c>
      <c r="B941" t="s">
        <v>2695</v>
      </c>
      <c r="C941" s="3">
        <v>1753</v>
      </c>
      <c r="D941" t="s">
        <v>1536</v>
      </c>
      <c r="E941" s="103">
        <v>0.19539999999999999</v>
      </c>
      <c r="F941" s="175" t="s">
        <v>2939</v>
      </c>
      <c r="G941" s="103" t="s">
        <v>3170</v>
      </c>
      <c r="H941" s="91" t="s">
        <v>2549</v>
      </c>
    </row>
    <row r="942" spans="1:8">
      <c r="A942" t="s">
        <v>2366</v>
      </c>
      <c r="B942" t="s">
        <v>2695</v>
      </c>
      <c r="C942" s="3">
        <v>3408</v>
      </c>
      <c r="D942" t="s">
        <v>1540</v>
      </c>
      <c r="E942" s="103">
        <v>0.30520000000000003</v>
      </c>
      <c r="F942" s="175" t="s">
        <v>2939</v>
      </c>
      <c r="G942" s="103" t="s">
        <v>3170</v>
      </c>
      <c r="H942" s="91" t="s">
        <v>2549</v>
      </c>
    </row>
    <row r="943" spans="1:8">
      <c r="A943" t="s">
        <v>2366</v>
      </c>
      <c r="B943" t="s">
        <v>2695</v>
      </c>
      <c r="C943" s="3">
        <v>2426</v>
      </c>
      <c r="D943" t="s">
        <v>1537</v>
      </c>
      <c r="E943" s="103">
        <v>0.29680000000000001</v>
      </c>
      <c r="F943" s="175" t="s">
        <v>2939</v>
      </c>
      <c r="G943" s="103" t="s">
        <v>3170</v>
      </c>
      <c r="H943" s="91" t="s">
        <v>2549</v>
      </c>
    </row>
    <row r="944" spans="1:8">
      <c r="A944" s="137" t="s">
        <v>2366</v>
      </c>
      <c r="B944" t="s">
        <v>2695</v>
      </c>
      <c r="C944" s="3">
        <v>5742</v>
      </c>
      <c r="D944" t="s">
        <v>3147</v>
      </c>
      <c r="E944" s="103">
        <v>0.1333</v>
      </c>
      <c r="F944" s="175" t="s">
        <v>2939</v>
      </c>
      <c r="G944" s="103" t="s">
        <v>3170</v>
      </c>
      <c r="H944" s="91" t="s">
        <v>2549</v>
      </c>
    </row>
    <row r="945" spans="1:8">
      <c r="A945" t="s">
        <v>2366</v>
      </c>
      <c r="B945" t="s">
        <v>2695</v>
      </c>
      <c r="C945" s="3">
        <v>2884</v>
      </c>
      <c r="D945" t="s">
        <v>1538</v>
      </c>
      <c r="E945" s="103">
        <v>0.3125</v>
      </c>
      <c r="F945" s="175" t="s">
        <v>2939</v>
      </c>
      <c r="G945" s="103" t="s">
        <v>3170</v>
      </c>
      <c r="H945" s="91" t="s">
        <v>2549</v>
      </c>
    </row>
    <row r="946" spans="1:8">
      <c r="A946" t="s">
        <v>2366</v>
      </c>
      <c r="B946" t="s">
        <v>2695</v>
      </c>
      <c r="C946" s="3">
        <v>4139</v>
      </c>
      <c r="D946" t="s">
        <v>1541</v>
      </c>
      <c r="E946" s="103">
        <v>0.29139999999999999</v>
      </c>
      <c r="F946" s="175" t="s">
        <v>2939</v>
      </c>
      <c r="G946" s="103" t="s">
        <v>3170</v>
      </c>
      <c r="H946" s="91" t="s">
        <v>2549</v>
      </c>
    </row>
    <row r="947" spans="1:8">
      <c r="A947" t="s">
        <v>2366</v>
      </c>
      <c r="B947" t="s">
        <v>2695</v>
      </c>
      <c r="C947" s="3">
        <v>4392</v>
      </c>
      <c r="D947" t="s">
        <v>1542</v>
      </c>
      <c r="E947" s="103">
        <v>0.32069999999999999</v>
      </c>
      <c r="F947" s="175" t="s">
        <v>2939</v>
      </c>
      <c r="G947" s="103" t="s">
        <v>3170</v>
      </c>
      <c r="H947" s="91" t="s">
        <v>2549</v>
      </c>
    </row>
    <row r="948" spans="1:8">
      <c r="A948" t="s">
        <v>2366</v>
      </c>
      <c r="B948" t="s">
        <v>2695</v>
      </c>
      <c r="C948" s="3">
        <v>5477</v>
      </c>
      <c r="D948" t="s">
        <v>2900</v>
      </c>
      <c r="E948" s="103">
        <v>0.3291</v>
      </c>
      <c r="F948" s="175" t="s">
        <v>2939</v>
      </c>
      <c r="G948" s="103" t="s">
        <v>3170</v>
      </c>
      <c r="H948" s="91" t="s">
        <v>2549</v>
      </c>
    </row>
    <row r="949" spans="1:8">
      <c r="A949" t="s">
        <v>2366</v>
      </c>
      <c r="B949" t="s">
        <v>2695</v>
      </c>
      <c r="C949" s="3">
        <v>3753</v>
      </c>
      <c r="D949" t="s">
        <v>647</v>
      </c>
      <c r="E949" s="103">
        <v>0.2656</v>
      </c>
      <c r="F949" s="175" t="s">
        <v>2939</v>
      </c>
      <c r="G949" s="103" t="s">
        <v>3170</v>
      </c>
      <c r="H949" s="91" t="s">
        <v>2549</v>
      </c>
    </row>
    <row r="950" spans="1:8">
      <c r="A950" t="s">
        <v>2261</v>
      </c>
      <c r="B950" t="s">
        <v>2696</v>
      </c>
      <c r="C950" s="3">
        <v>4256</v>
      </c>
      <c r="D950" t="s">
        <v>906</v>
      </c>
      <c r="E950" s="103">
        <v>4.65E-2</v>
      </c>
      <c r="F950" s="175" t="s">
        <v>2939</v>
      </c>
      <c r="G950" s="103" t="s">
        <v>3170</v>
      </c>
      <c r="H950" s="91" t="s">
        <v>2549</v>
      </c>
    </row>
    <row r="951" spans="1:8">
      <c r="A951" t="s">
        <v>2261</v>
      </c>
      <c r="B951" t="s">
        <v>2696</v>
      </c>
      <c r="C951" s="3">
        <v>3548</v>
      </c>
      <c r="D951" t="s">
        <v>887</v>
      </c>
      <c r="E951" s="103">
        <v>6.8699999999999997E-2</v>
      </c>
      <c r="F951" s="175" t="s">
        <v>2939</v>
      </c>
      <c r="G951" s="103" t="s">
        <v>3170</v>
      </c>
      <c r="H951" s="91" t="s">
        <v>2549</v>
      </c>
    </row>
    <row r="952" spans="1:8">
      <c r="A952" t="s">
        <v>2261</v>
      </c>
      <c r="B952" t="s">
        <v>2696</v>
      </c>
      <c r="C952" s="3">
        <v>3592</v>
      </c>
      <c r="D952" t="s">
        <v>889</v>
      </c>
      <c r="E952" s="103">
        <v>0.27129999999999999</v>
      </c>
      <c r="F952" s="175" t="s">
        <v>2939</v>
      </c>
      <c r="G952" s="103" t="s">
        <v>3170</v>
      </c>
      <c r="H952" s="91" t="s">
        <v>2549</v>
      </c>
    </row>
    <row r="953" spans="1:8">
      <c r="A953" t="s">
        <v>2261</v>
      </c>
      <c r="B953" t="s">
        <v>2696</v>
      </c>
      <c r="C953" s="3">
        <v>4532</v>
      </c>
      <c r="D953" t="s">
        <v>913</v>
      </c>
      <c r="E953" s="103">
        <v>4.1000000000000002E-2</v>
      </c>
      <c r="F953" s="175" t="s">
        <v>2939</v>
      </c>
      <c r="G953" s="103" t="s">
        <v>3170</v>
      </c>
      <c r="H953" s="91" t="s">
        <v>2549</v>
      </c>
    </row>
    <row r="954" spans="1:8">
      <c r="A954" t="s">
        <v>2261</v>
      </c>
      <c r="B954" t="s">
        <v>2696</v>
      </c>
      <c r="C954" s="3">
        <v>5139</v>
      </c>
      <c r="D954" t="s">
        <v>916</v>
      </c>
      <c r="E954" s="103">
        <v>2.0899999999999998E-2</v>
      </c>
      <c r="F954" s="175" t="s">
        <v>2939</v>
      </c>
      <c r="G954" s="103" t="s">
        <v>3170</v>
      </c>
      <c r="H954" s="91" t="s">
        <v>2549</v>
      </c>
    </row>
    <row r="955" spans="1:8">
      <c r="A955" t="s">
        <v>2261</v>
      </c>
      <c r="B955" t="s">
        <v>2696</v>
      </c>
      <c r="C955" s="3">
        <v>5511</v>
      </c>
      <c r="D955" t="s">
        <v>2901</v>
      </c>
      <c r="E955" s="103">
        <v>0.15540000000000001</v>
      </c>
      <c r="F955" s="175" t="s">
        <v>2939</v>
      </c>
      <c r="G955" s="103" t="s">
        <v>3170</v>
      </c>
      <c r="H955" s="91" t="s">
        <v>2549</v>
      </c>
    </row>
    <row r="956" spans="1:8">
      <c r="A956" t="s">
        <v>2261</v>
      </c>
      <c r="B956" t="s">
        <v>2696</v>
      </c>
      <c r="C956" s="3">
        <v>3856</v>
      </c>
      <c r="D956" t="s">
        <v>898</v>
      </c>
      <c r="E956" s="103">
        <v>9.2499999999999999E-2</v>
      </c>
      <c r="F956" s="175" t="s">
        <v>2939</v>
      </c>
      <c r="G956" s="103" t="s">
        <v>3170</v>
      </c>
      <c r="H956" s="91" t="s">
        <v>2549</v>
      </c>
    </row>
    <row r="957" spans="1:8">
      <c r="A957" t="s">
        <v>2261</v>
      </c>
      <c r="B957" t="s">
        <v>2696</v>
      </c>
      <c r="C957" s="3">
        <v>1649</v>
      </c>
      <c r="D957" t="s">
        <v>869</v>
      </c>
      <c r="E957" s="103">
        <v>0.34439999999999998</v>
      </c>
      <c r="F957" s="175" t="s">
        <v>2939</v>
      </c>
      <c r="G957" s="103" t="s">
        <v>3170</v>
      </c>
      <c r="H957" s="91" t="s">
        <v>2549</v>
      </c>
    </row>
    <row r="958" spans="1:8">
      <c r="A958" t="s">
        <v>2261</v>
      </c>
      <c r="B958" t="s">
        <v>2696</v>
      </c>
      <c r="C958" s="3">
        <v>4018</v>
      </c>
      <c r="D958" t="s">
        <v>901</v>
      </c>
      <c r="E958" s="103">
        <v>0.1258</v>
      </c>
      <c r="F958" s="175" t="s">
        <v>2939</v>
      </c>
      <c r="G958" s="103" t="s">
        <v>3170</v>
      </c>
      <c r="H958" s="91" t="s">
        <v>2549</v>
      </c>
    </row>
    <row r="959" spans="1:8">
      <c r="A959" t="s">
        <v>2261</v>
      </c>
      <c r="B959" t="s">
        <v>2696</v>
      </c>
      <c r="C959" s="3">
        <v>1658</v>
      </c>
      <c r="D959" t="s">
        <v>870</v>
      </c>
      <c r="E959" s="103">
        <v>6.13E-2</v>
      </c>
      <c r="F959" s="175" t="s">
        <v>2939</v>
      </c>
      <c r="G959" s="103" t="s">
        <v>3170</v>
      </c>
      <c r="H959" s="91" t="s">
        <v>2549</v>
      </c>
    </row>
    <row r="960" spans="1:8">
      <c r="A960" t="s">
        <v>2261</v>
      </c>
      <c r="B960" t="s">
        <v>2696</v>
      </c>
      <c r="C960" s="3">
        <v>4439</v>
      </c>
      <c r="D960" t="s">
        <v>912</v>
      </c>
      <c r="E960" s="103">
        <v>5.5100000000000003E-2</v>
      </c>
      <c r="F960" s="175" t="s">
        <v>2939</v>
      </c>
      <c r="G960" s="103" t="s">
        <v>3170</v>
      </c>
      <c r="H960" s="91" t="s">
        <v>2549</v>
      </c>
    </row>
    <row r="961" spans="1:8">
      <c r="A961" t="s">
        <v>2261</v>
      </c>
      <c r="B961" t="s">
        <v>2696</v>
      </c>
      <c r="C961" s="3">
        <v>4424</v>
      </c>
      <c r="D961" t="s">
        <v>911</v>
      </c>
      <c r="E961" s="103">
        <v>0.17449999999999999</v>
      </c>
      <c r="F961" s="175" t="s">
        <v>2939</v>
      </c>
      <c r="G961" s="103" t="s">
        <v>3170</v>
      </c>
      <c r="H961" s="91" t="s">
        <v>2549</v>
      </c>
    </row>
    <row r="962" spans="1:8">
      <c r="A962" t="s">
        <v>2261</v>
      </c>
      <c r="B962" t="s">
        <v>2696</v>
      </c>
      <c r="C962" s="3">
        <v>5512</v>
      </c>
      <c r="D962" t="s">
        <v>2902</v>
      </c>
      <c r="E962" s="103">
        <v>0.14230000000000001</v>
      </c>
      <c r="F962" s="175" t="s">
        <v>2939</v>
      </c>
      <c r="G962" s="103" t="s">
        <v>3170</v>
      </c>
      <c r="H962" s="91" t="s">
        <v>2549</v>
      </c>
    </row>
    <row r="963" spans="1:8">
      <c r="A963" t="s">
        <v>2261</v>
      </c>
      <c r="B963" t="s">
        <v>2696</v>
      </c>
      <c r="C963" s="3">
        <v>3855</v>
      </c>
      <c r="D963" t="s">
        <v>897</v>
      </c>
      <c r="E963" s="103">
        <v>0.31659999999999999</v>
      </c>
      <c r="F963" s="175" t="s">
        <v>2939</v>
      </c>
      <c r="G963" s="103" t="s">
        <v>3170</v>
      </c>
      <c r="H963" s="91" t="s">
        <v>2549</v>
      </c>
    </row>
    <row r="964" spans="1:8">
      <c r="A964" t="s">
        <v>2261</v>
      </c>
      <c r="B964" t="s">
        <v>2696</v>
      </c>
      <c r="C964" s="3">
        <v>1688</v>
      </c>
      <c r="D964" t="s">
        <v>872</v>
      </c>
      <c r="E964" s="103">
        <v>0.13250000000000001</v>
      </c>
      <c r="F964" s="175" t="s">
        <v>2939</v>
      </c>
      <c r="G964" s="103" t="s">
        <v>3170</v>
      </c>
      <c r="H964" s="91" t="s">
        <v>2549</v>
      </c>
    </row>
    <row r="965" spans="1:8">
      <c r="A965" t="s">
        <v>2261</v>
      </c>
      <c r="B965" t="s">
        <v>2696</v>
      </c>
      <c r="C965" s="3">
        <v>1800</v>
      </c>
      <c r="D965" t="s">
        <v>874</v>
      </c>
      <c r="E965" s="103">
        <v>4.7500000000000001E-2</v>
      </c>
      <c r="F965" s="175" t="s">
        <v>2939</v>
      </c>
      <c r="G965" s="103" t="s">
        <v>3170</v>
      </c>
      <c r="H965" s="91" t="s">
        <v>2549</v>
      </c>
    </row>
    <row r="966" spans="1:8">
      <c r="A966" t="s">
        <v>2261</v>
      </c>
      <c r="B966" t="s">
        <v>2696</v>
      </c>
      <c r="C966" s="3">
        <v>4148</v>
      </c>
      <c r="D966" t="s">
        <v>904</v>
      </c>
      <c r="E966" s="103">
        <v>8.43E-2</v>
      </c>
      <c r="F966" s="175" t="s">
        <v>2939</v>
      </c>
      <c r="G966" s="103" t="s">
        <v>3170</v>
      </c>
      <c r="H966" s="91" t="s">
        <v>2549</v>
      </c>
    </row>
    <row r="967" spans="1:8">
      <c r="A967" t="s">
        <v>2261</v>
      </c>
      <c r="B967" t="s">
        <v>2696</v>
      </c>
      <c r="C967" s="3">
        <v>1687</v>
      </c>
      <c r="D967" t="s">
        <v>871</v>
      </c>
      <c r="E967" s="103">
        <v>1.5100000000000001E-2</v>
      </c>
      <c r="F967" s="175" t="s">
        <v>2939</v>
      </c>
      <c r="G967" s="103" t="s">
        <v>3170</v>
      </c>
      <c r="H967" s="91" t="s">
        <v>2549</v>
      </c>
    </row>
    <row r="968" spans="1:8">
      <c r="A968" t="s">
        <v>2261</v>
      </c>
      <c r="B968" t="s">
        <v>2696</v>
      </c>
      <c r="C968" s="3">
        <v>3590</v>
      </c>
      <c r="D968" t="s">
        <v>888</v>
      </c>
      <c r="E968" s="103">
        <v>0.2213</v>
      </c>
      <c r="F968" s="175" t="s">
        <v>2939</v>
      </c>
      <c r="G968" s="103" t="s">
        <v>3170</v>
      </c>
      <c r="H968" s="91" t="s">
        <v>2549</v>
      </c>
    </row>
    <row r="969" spans="1:8">
      <c r="A969" t="s">
        <v>2261</v>
      </c>
      <c r="B969" t="s">
        <v>2696</v>
      </c>
      <c r="C969" s="3">
        <v>3591</v>
      </c>
      <c r="D969" t="s">
        <v>137</v>
      </c>
      <c r="E969" s="103">
        <v>8.14E-2</v>
      </c>
      <c r="F969" s="175" t="s">
        <v>2939</v>
      </c>
      <c r="G969" s="103" t="s">
        <v>3170</v>
      </c>
      <c r="H969" s="91" t="s">
        <v>2549</v>
      </c>
    </row>
    <row r="970" spans="1:8">
      <c r="A970" t="s">
        <v>2261</v>
      </c>
      <c r="B970" t="s">
        <v>2696</v>
      </c>
      <c r="C970" s="3">
        <v>3675</v>
      </c>
      <c r="D970" t="s">
        <v>890</v>
      </c>
      <c r="E970" s="103">
        <v>0.33210000000000001</v>
      </c>
      <c r="F970" s="175" t="s">
        <v>2939</v>
      </c>
      <c r="G970" s="103" t="s">
        <v>2549</v>
      </c>
      <c r="H970" s="91" t="s">
        <v>2549</v>
      </c>
    </row>
    <row r="971" spans="1:8">
      <c r="A971" t="s">
        <v>2261</v>
      </c>
      <c r="B971" t="s">
        <v>2696</v>
      </c>
      <c r="C971" s="3">
        <v>4386</v>
      </c>
      <c r="D971" t="s">
        <v>910</v>
      </c>
      <c r="E971" s="103">
        <v>4.3499999999999997E-2</v>
      </c>
      <c r="F971" s="175" t="s">
        <v>2939</v>
      </c>
      <c r="G971" s="103" t="s">
        <v>3170</v>
      </c>
      <c r="H971" s="91" t="s">
        <v>2549</v>
      </c>
    </row>
    <row r="972" spans="1:8">
      <c r="A972" t="s">
        <v>2261</v>
      </c>
      <c r="B972" t="s">
        <v>2696</v>
      </c>
      <c r="C972" s="3">
        <v>1706</v>
      </c>
      <c r="D972" t="s">
        <v>873</v>
      </c>
      <c r="E972" s="103">
        <v>3.2399999999999998E-2</v>
      </c>
      <c r="F972" s="175" t="s">
        <v>2939</v>
      </c>
      <c r="G972" s="103" t="s">
        <v>3170</v>
      </c>
      <c r="H972" s="91" t="s">
        <v>2549</v>
      </c>
    </row>
    <row r="973" spans="1:8">
      <c r="A973" t="s">
        <v>2261</v>
      </c>
      <c r="B973" t="s">
        <v>2696</v>
      </c>
      <c r="C973" s="3">
        <v>2796</v>
      </c>
      <c r="D973" t="s">
        <v>879</v>
      </c>
      <c r="E973" s="103">
        <v>0.24959999999999999</v>
      </c>
      <c r="F973" s="175" t="s">
        <v>2939</v>
      </c>
      <c r="G973" s="103" t="s">
        <v>3170</v>
      </c>
      <c r="H973" s="91" t="s">
        <v>2549</v>
      </c>
    </row>
    <row r="974" spans="1:8">
      <c r="A974" t="s">
        <v>2261</v>
      </c>
      <c r="B974" t="s">
        <v>2696</v>
      </c>
      <c r="C974" s="3">
        <v>3771</v>
      </c>
      <c r="D974" t="s">
        <v>896</v>
      </c>
      <c r="E974" s="103">
        <v>0.25750000000000001</v>
      </c>
      <c r="F974" s="175" t="s">
        <v>2939</v>
      </c>
      <c r="G974" s="103" t="s">
        <v>3170</v>
      </c>
      <c r="H974" s="91" t="s">
        <v>2549</v>
      </c>
    </row>
    <row r="975" spans="1:8">
      <c r="A975" t="s">
        <v>2261</v>
      </c>
      <c r="B975" t="s">
        <v>2696</v>
      </c>
      <c r="C975" s="3">
        <v>3922</v>
      </c>
      <c r="D975" t="s">
        <v>899</v>
      </c>
      <c r="E975" s="103">
        <v>0.29659999999999997</v>
      </c>
      <c r="F975" s="175" t="s">
        <v>2939</v>
      </c>
      <c r="G975" s="103" t="s">
        <v>3170</v>
      </c>
      <c r="H975" s="91" t="s">
        <v>2549</v>
      </c>
    </row>
    <row r="976" spans="1:8">
      <c r="A976" t="s">
        <v>2261</v>
      </c>
      <c r="B976" t="s">
        <v>2696</v>
      </c>
      <c r="C976" s="3">
        <v>3704</v>
      </c>
      <c r="D976" t="s">
        <v>892</v>
      </c>
      <c r="E976" s="103">
        <v>0.2676</v>
      </c>
      <c r="F976" s="175" t="s">
        <v>2939</v>
      </c>
      <c r="G976" s="103" t="s">
        <v>3170</v>
      </c>
      <c r="H976" s="91" t="s">
        <v>2549</v>
      </c>
    </row>
    <row r="977" spans="1:8">
      <c r="A977" t="s">
        <v>2261</v>
      </c>
      <c r="B977" t="s">
        <v>2696</v>
      </c>
      <c r="C977" s="3">
        <v>3941</v>
      </c>
      <c r="D977" t="s">
        <v>900</v>
      </c>
      <c r="E977" s="103">
        <v>5.96E-2</v>
      </c>
      <c r="F977" s="175" t="s">
        <v>2939</v>
      </c>
      <c r="G977" s="103" t="s">
        <v>3170</v>
      </c>
      <c r="H977" s="91" t="s">
        <v>2549</v>
      </c>
    </row>
    <row r="978" spans="1:8">
      <c r="A978" t="s">
        <v>2261</v>
      </c>
      <c r="B978" t="s">
        <v>2696</v>
      </c>
      <c r="C978" s="3">
        <v>2308</v>
      </c>
      <c r="D978" t="s">
        <v>877</v>
      </c>
      <c r="E978" s="103">
        <v>0.1193</v>
      </c>
      <c r="F978" s="175" t="s">
        <v>2939</v>
      </c>
      <c r="G978" s="103" t="s">
        <v>3170</v>
      </c>
      <c r="H978" s="91" t="s">
        <v>2549</v>
      </c>
    </row>
    <row r="979" spans="1:8">
      <c r="A979" t="s">
        <v>2261</v>
      </c>
      <c r="B979" t="s">
        <v>2696</v>
      </c>
      <c r="C979" s="3">
        <v>2739</v>
      </c>
      <c r="D979" t="s">
        <v>878</v>
      </c>
      <c r="E979" s="103">
        <v>0.14430000000000001</v>
      </c>
      <c r="F979" s="175" t="s">
        <v>2939</v>
      </c>
      <c r="G979" s="103" t="s">
        <v>3170</v>
      </c>
      <c r="H979" s="91" t="s">
        <v>2549</v>
      </c>
    </row>
    <row r="980" spans="1:8">
      <c r="A980" t="s">
        <v>2261</v>
      </c>
      <c r="B980" t="s">
        <v>2696</v>
      </c>
      <c r="C980" s="3">
        <v>3041</v>
      </c>
      <c r="D980" t="s">
        <v>881</v>
      </c>
      <c r="E980" s="103">
        <v>0.13289999999999999</v>
      </c>
      <c r="F980" s="175" t="s">
        <v>2939</v>
      </c>
      <c r="G980" s="103" t="s">
        <v>3170</v>
      </c>
      <c r="H980" s="91" t="s">
        <v>2549</v>
      </c>
    </row>
    <row r="981" spans="1:8">
      <c r="A981" t="s">
        <v>2261</v>
      </c>
      <c r="B981" t="s">
        <v>2696</v>
      </c>
      <c r="C981" s="3">
        <v>3529</v>
      </c>
      <c r="D981" t="s">
        <v>886</v>
      </c>
      <c r="E981" s="103">
        <v>5.1799999999999999E-2</v>
      </c>
      <c r="F981" s="175" t="s">
        <v>2939</v>
      </c>
      <c r="G981" s="103" t="s">
        <v>3170</v>
      </c>
      <c r="H981" s="91" t="s">
        <v>2549</v>
      </c>
    </row>
    <row r="982" spans="1:8">
      <c r="A982" t="s">
        <v>2261</v>
      </c>
      <c r="B982" t="s">
        <v>2696</v>
      </c>
      <c r="C982" s="3">
        <v>4354</v>
      </c>
      <c r="D982" t="s">
        <v>909</v>
      </c>
      <c r="E982" s="103">
        <v>1.5100000000000001E-2</v>
      </c>
      <c r="F982" s="175" t="s">
        <v>2939</v>
      </c>
      <c r="G982" s="103" t="s">
        <v>3170</v>
      </c>
      <c r="H982" s="91" t="s">
        <v>2549</v>
      </c>
    </row>
    <row r="983" spans="1:8">
      <c r="A983" t="s">
        <v>2261</v>
      </c>
      <c r="B983" t="s">
        <v>2696</v>
      </c>
      <c r="C983" s="3">
        <v>4096</v>
      </c>
      <c r="D983" t="s">
        <v>902</v>
      </c>
      <c r="E983" s="103">
        <v>4.1799999999999997E-2</v>
      </c>
      <c r="F983" s="175" t="s">
        <v>2939</v>
      </c>
      <c r="G983" s="103" t="s">
        <v>3170</v>
      </c>
      <c r="H983" s="91" t="s">
        <v>2549</v>
      </c>
    </row>
    <row r="984" spans="1:8">
      <c r="A984" t="s">
        <v>2261</v>
      </c>
      <c r="B984" t="s">
        <v>2696</v>
      </c>
      <c r="C984" s="3">
        <v>3748</v>
      </c>
      <c r="D984" t="s">
        <v>895</v>
      </c>
      <c r="E984" s="103">
        <v>0.27900000000000003</v>
      </c>
      <c r="F984" s="175" t="s">
        <v>2939</v>
      </c>
      <c r="G984" s="103" t="s">
        <v>3170</v>
      </c>
      <c r="H984" s="91" t="s">
        <v>2549</v>
      </c>
    </row>
    <row r="985" spans="1:8">
      <c r="A985" t="s">
        <v>2261</v>
      </c>
      <c r="B985" t="s">
        <v>2696</v>
      </c>
      <c r="C985" s="3">
        <v>4167</v>
      </c>
      <c r="D985" t="s">
        <v>905</v>
      </c>
      <c r="E985" s="103">
        <v>2.2700000000000001E-2</v>
      </c>
      <c r="F985" s="175" t="s">
        <v>2939</v>
      </c>
      <c r="G985" s="103" t="s">
        <v>3170</v>
      </c>
      <c r="H985" s="91" t="s">
        <v>2549</v>
      </c>
    </row>
    <row r="986" spans="1:8">
      <c r="A986" t="s">
        <v>2261</v>
      </c>
      <c r="B986" t="s">
        <v>2696</v>
      </c>
      <c r="C986" s="3">
        <v>2289</v>
      </c>
      <c r="D986" t="s">
        <v>876</v>
      </c>
      <c r="E986" s="103">
        <v>0.24759999999999999</v>
      </c>
      <c r="F986" s="175" t="s">
        <v>2939</v>
      </c>
      <c r="G986" s="103" t="s">
        <v>3170</v>
      </c>
      <c r="H986" s="91" t="s">
        <v>2549</v>
      </c>
    </row>
    <row r="987" spans="1:8">
      <c r="A987" t="s">
        <v>2261</v>
      </c>
      <c r="B987" t="s">
        <v>2696</v>
      </c>
      <c r="C987" s="3">
        <v>3528</v>
      </c>
      <c r="D987" t="s">
        <v>885</v>
      </c>
      <c r="E987" s="103">
        <v>0.14349999999999999</v>
      </c>
      <c r="F987" s="175" t="s">
        <v>2939</v>
      </c>
      <c r="G987" s="103" t="s">
        <v>3170</v>
      </c>
      <c r="H987" s="91" t="s">
        <v>2549</v>
      </c>
    </row>
    <row r="988" spans="1:8">
      <c r="A988" t="s">
        <v>2261</v>
      </c>
      <c r="B988" t="s">
        <v>2696</v>
      </c>
      <c r="C988" s="3">
        <v>3232</v>
      </c>
      <c r="D988" t="s">
        <v>882</v>
      </c>
      <c r="E988" s="103">
        <v>0.1646</v>
      </c>
      <c r="F988" s="175" t="s">
        <v>2939</v>
      </c>
      <c r="G988" s="103" t="s">
        <v>3170</v>
      </c>
      <c r="H988" s="91" t="s">
        <v>2549</v>
      </c>
    </row>
    <row r="989" spans="1:8">
      <c r="A989" t="s">
        <v>2261</v>
      </c>
      <c r="B989" t="s">
        <v>2696</v>
      </c>
      <c r="C989" s="3">
        <v>5057</v>
      </c>
      <c r="D989" t="s">
        <v>915</v>
      </c>
      <c r="E989" s="103">
        <v>6.3500000000000001E-2</v>
      </c>
      <c r="F989" s="175" t="s">
        <v>2939</v>
      </c>
      <c r="G989" s="103" t="s">
        <v>3170</v>
      </c>
      <c r="H989" s="91" t="s">
        <v>2549</v>
      </c>
    </row>
    <row r="990" spans="1:8">
      <c r="A990" t="s">
        <v>2261</v>
      </c>
      <c r="B990" t="s">
        <v>2696</v>
      </c>
      <c r="C990" s="3">
        <v>4147</v>
      </c>
      <c r="D990" t="s">
        <v>903</v>
      </c>
      <c r="E990" s="103">
        <v>7.0499999999999993E-2</v>
      </c>
      <c r="F990" s="175" t="s">
        <v>2939</v>
      </c>
      <c r="G990" s="103" t="s">
        <v>3170</v>
      </c>
      <c r="H990" s="91" t="s">
        <v>2549</v>
      </c>
    </row>
    <row r="991" spans="1:8">
      <c r="A991" t="s">
        <v>2261</v>
      </c>
      <c r="B991" t="s">
        <v>2696</v>
      </c>
      <c r="C991" s="3">
        <v>5053</v>
      </c>
      <c r="D991" t="s">
        <v>914</v>
      </c>
      <c r="E991" s="103">
        <v>5.2200000000000003E-2</v>
      </c>
      <c r="F991" s="175" t="s">
        <v>2939</v>
      </c>
      <c r="G991" s="103" t="s">
        <v>3170</v>
      </c>
      <c r="H991" s="91" t="s">
        <v>2549</v>
      </c>
    </row>
    <row r="992" spans="1:8">
      <c r="A992" t="s">
        <v>2261</v>
      </c>
      <c r="B992" t="s">
        <v>2696</v>
      </c>
      <c r="C992" s="3">
        <v>2992</v>
      </c>
      <c r="D992" t="s">
        <v>880</v>
      </c>
      <c r="E992" s="103">
        <v>0.1515</v>
      </c>
      <c r="F992" s="175" t="s">
        <v>2939</v>
      </c>
      <c r="G992" s="103" t="s">
        <v>3170</v>
      </c>
      <c r="H992" s="91" t="s">
        <v>2549</v>
      </c>
    </row>
    <row r="993" spans="1:8">
      <c r="A993" t="s">
        <v>2261</v>
      </c>
      <c r="B993" t="s">
        <v>2696</v>
      </c>
      <c r="C993" s="3">
        <v>3706</v>
      </c>
      <c r="D993" t="s">
        <v>893</v>
      </c>
      <c r="E993" s="103">
        <v>0.156</v>
      </c>
      <c r="F993" s="175" t="s">
        <v>2939</v>
      </c>
      <c r="G993" s="103" t="s">
        <v>3170</v>
      </c>
      <c r="H993" s="91" t="s">
        <v>2549</v>
      </c>
    </row>
    <row r="994" spans="1:8">
      <c r="A994" t="s">
        <v>2261</v>
      </c>
      <c r="B994" t="s">
        <v>2696</v>
      </c>
      <c r="C994" s="3">
        <v>3703</v>
      </c>
      <c r="D994" t="s">
        <v>891</v>
      </c>
      <c r="E994" s="103">
        <v>7.1800000000000003E-2</v>
      </c>
      <c r="F994" s="175" t="s">
        <v>2939</v>
      </c>
      <c r="G994" s="103" t="s">
        <v>3170</v>
      </c>
      <c r="H994" s="91" t="s">
        <v>2549</v>
      </c>
    </row>
    <row r="995" spans="1:8">
      <c r="A995" t="s">
        <v>2261</v>
      </c>
      <c r="B995" t="s">
        <v>2696</v>
      </c>
      <c r="C995" s="3">
        <v>3747</v>
      </c>
      <c r="D995" t="s">
        <v>894</v>
      </c>
      <c r="E995" s="103">
        <v>9.0399999999999994E-2</v>
      </c>
      <c r="F995" s="175" t="s">
        <v>2939</v>
      </c>
      <c r="G995" s="103" t="s">
        <v>3170</v>
      </c>
      <c r="H995" s="91" t="s">
        <v>2549</v>
      </c>
    </row>
    <row r="996" spans="1:8">
      <c r="A996" t="s">
        <v>2261</v>
      </c>
      <c r="B996" t="s">
        <v>2696</v>
      </c>
      <c r="C996" s="3">
        <v>4302</v>
      </c>
      <c r="D996" t="s">
        <v>907</v>
      </c>
      <c r="E996" s="103">
        <v>2.3599999999999999E-2</v>
      </c>
      <c r="F996" s="175" t="s">
        <v>2939</v>
      </c>
      <c r="G996" s="103" t="s">
        <v>3170</v>
      </c>
      <c r="H996" s="91" t="s">
        <v>2549</v>
      </c>
    </row>
    <row r="997" spans="1:8">
      <c r="A997" t="s">
        <v>2261</v>
      </c>
      <c r="B997" t="s">
        <v>2696</v>
      </c>
      <c r="C997" s="3">
        <v>1975</v>
      </c>
      <c r="D997" t="s">
        <v>875</v>
      </c>
      <c r="E997" s="103">
        <v>3.6999999999999998E-2</v>
      </c>
      <c r="F997" s="175" t="s">
        <v>2939</v>
      </c>
      <c r="G997" s="103" t="s">
        <v>3170</v>
      </c>
      <c r="H997" s="91" t="s">
        <v>2549</v>
      </c>
    </row>
    <row r="998" spans="1:8">
      <c r="A998" t="s">
        <v>2261</v>
      </c>
      <c r="B998" t="s">
        <v>2696</v>
      </c>
      <c r="C998" s="3">
        <v>5265</v>
      </c>
      <c r="D998" t="s">
        <v>917</v>
      </c>
      <c r="E998" s="103">
        <v>2.1999999999999999E-2</v>
      </c>
      <c r="F998" s="175" t="s">
        <v>2939</v>
      </c>
      <c r="G998" s="103" t="s">
        <v>3170</v>
      </c>
      <c r="H998" s="91" t="s">
        <v>2549</v>
      </c>
    </row>
    <row r="999" spans="1:8">
      <c r="A999" t="s">
        <v>2261</v>
      </c>
      <c r="B999" t="s">
        <v>2696</v>
      </c>
      <c r="C999" s="3">
        <v>3490</v>
      </c>
      <c r="D999" t="s">
        <v>884</v>
      </c>
      <c r="E999" s="103">
        <v>0.12859999999999999</v>
      </c>
      <c r="F999" s="175" t="s">
        <v>2939</v>
      </c>
      <c r="G999" s="103" t="s">
        <v>3170</v>
      </c>
      <c r="H999" s="91" t="s">
        <v>2549</v>
      </c>
    </row>
    <row r="1000" spans="1:8">
      <c r="A1000" t="s">
        <v>2261</v>
      </c>
      <c r="B1000" t="s">
        <v>2696</v>
      </c>
      <c r="C1000" s="3">
        <v>5597</v>
      </c>
      <c r="D1000" t="s">
        <v>2919</v>
      </c>
      <c r="E1000" s="103">
        <v>8.4400000000000003E-2</v>
      </c>
      <c r="F1000" s="175" t="s">
        <v>2939</v>
      </c>
      <c r="G1000" s="103" t="s">
        <v>3170</v>
      </c>
      <c r="H1000" s="91" t="s">
        <v>2549</v>
      </c>
    </row>
    <row r="1001" spans="1:8">
      <c r="A1001" t="s">
        <v>2261</v>
      </c>
      <c r="B1001" t="s">
        <v>2696</v>
      </c>
      <c r="C1001" s="3">
        <v>3441</v>
      </c>
      <c r="D1001" t="s">
        <v>883</v>
      </c>
      <c r="E1001" s="103">
        <v>0.1573</v>
      </c>
      <c r="F1001" s="175" t="s">
        <v>2939</v>
      </c>
      <c r="G1001" s="103" t="s">
        <v>3170</v>
      </c>
      <c r="H1001" s="91" t="s">
        <v>2549</v>
      </c>
    </row>
    <row r="1002" spans="1:8">
      <c r="A1002" t="s">
        <v>2261</v>
      </c>
      <c r="B1002" t="s">
        <v>2696</v>
      </c>
      <c r="C1002" s="3">
        <v>5958</v>
      </c>
      <c r="D1002" t="s">
        <v>3190</v>
      </c>
      <c r="E1002" s="103">
        <v>1.1900000000000001E-2</v>
      </c>
      <c r="F1002" s="175" t="s">
        <v>2939</v>
      </c>
      <c r="G1002" s="103" t="s">
        <v>3170</v>
      </c>
      <c r="H1002" s="91" t="s">
        <v>2549</v>
      </c>
    </row>
    <row r="1003" spans="1:8">
      <c r="A1003" t="s">
        <v>2261</v>
      </c>
      <c r="B1003" t="s">
        <v>2696</v>
      </c>
      <c r="C1003" s="3">
        <v>4336</v>
      </c>
      <c r="D1003" t="s">
        <v>908</v>
      </c>
      <c r="E1003" s="103">
        <v>4.99E-2</v>
      </c>
      <c r="F1003" s="175" t="s">
        <v>2939</v>
      </c>
      <c r="G1003" s="103" t="s">
        <v>3170</v>
      </c>
      <c r="H1003" s="91" t="s">
        <v>2549</v>
      </c>
    </row>
    <row r="1004" spans="1:8">
      <c r="A1004" t="s">
        <v>2374</v>
      </c>
      <c r="B1004" t="s">
        <v>2697</v>
      </c>
      <c r="C1004" s="3">
        <v>4576</v>
      </c>
      <c r="D1004" t="s">
        <v>1659</v>
      </c>
      <c r="E1004" s="103">
        <v>0.4269</v>
      </c>
      <c r="F1004" s="175" t="s">
        <v>2549</v>
      </c>
      <c r="G1004" s="103" t="s">
        <v>3170</v>
      </c>
      <c r="H1004" s="91" t="s">
        <v>2549</v>
      </c>
    </row>
    <row r="1005" spans="1:8">
      <c r="A1005" t="s">
        <v>2374</v>
      </c>
      <c r="B1005" t="s">
        <v>2697</v>
      </c>
      <c r="C1005" s="3">
        <v>4477</v>
      </c>
      <c r="D1005" t="s">
        <v>1658</v>
      </c>
      <c r="E1005" s="103">
        <v>0.48420000000000002</v>
      </c>
      <c r="F1005" s="175" t="s">
        <v>2549</v>
      </c>
      <c r="G1005" s="103" t="s">
        <v>3170</v>
      </c>
      <c r="H1005" s="91" t="s">
        <v>2549</v>
      </c>
    </row>
    <row r="1006" spans="1:8">
      <c r="A1006" t="s">
        <v>2374</v>
      </c>
      <c r="B1006" t="s">
        <v>2697</v>
      </c>
      <c r="C1006" s="3">
        <v>3255</v>
      </c>
      <c r="D1006" t="s">
        <v>1655</v>
      </c>
      <c r="E1006" s="103">
        <v>0.50409999999999999</v>
      </c>
      <c r="F1006" s="175" t="s">
        <v>2549</v>
      </c>
      <c r="G1006" s="103" t="s">
        <v>3170</v>
      </c>
      <c r="H1006" s="91" t="s">
        <v>2548</v>
      </c>
    </row>
    <row r="1007" spans="1:8">
      <c r="A1007" t="s">
        <v>2374</v>
      </c>
      <c r="B1007" t="s">
        <v>2697</v>
      </c>
      <c r="C1007" s="3">
        <v>4204</v>
      </c>
      <c r="D1007" t="s">
        <v>1657</v>
      </c>
      <c r="E1007" s="103">
        <v>0.4108</v>
      </c>
      <c r="F1007" s="175" t="s">
        <v>2939</v>
      </c>
      <c r="G1007" s="103" t="s">
        <v>3170</v>
      </c>
      <c r="H1007" s="91" t="s">
        <v>2549</v>
      </c>
    </row>
    <row r="1008" spans="1:8">
      <c r="A1008" t="s">
        <v>2374</v>
      </c>
      <c r="B1008" t="s">
        <v>2697</v>
      </c>
      <c r="C1008" s="3">
        <v>3893</v>
      </c>
      <c r="D1008" t="s">
        <v>1656</v>
      </c>
      <c r="E1008" s="103">
        <v>0.48149999999999998</v>
      </c>
      <c r="F1008" s="175" t="s">
        <v>2939</v>
      </c>
      <c r="G1008" s="103" t="s">
        <v>3170</v>
      </c>
      <c r="H1008" s="91" t="s">
        <v>2549</v>
      </c>
    </row>
    <row r="1009" spans="1:8">
      <c r="A1009" t="s">
        <v>2432</v>
      </c>
      <c r="B1009" t="s">
        <v>2698</v>
      </c>
      <c r="C1009" s="3">
        <v>3137</v>
      </c>
      <c r="D1009" t="s">
        <v>2036</v>
      </c>
      <c r="E1009" s="103">
        <v>0.64600000000000002</v>
      </c>
      <c r="F1009" s="175" t="s">
        <v>2548</v>
      </c>
      <c r="G1009" s="103" t="s">
        <v>3170</v>
      </c>
      <c r="H1009" s="91" t="s">
        <v>2548</v>
      </c>
    </row>
    <row r="1010" spans="1:8">
      <c r="A1010" t="s">
        <v>2389</v>
      </c>
      <c r="B1010" t="s">
        <v>2699</v>
      </c>
      <c r="C1010" s="3">
        <v>3416</v>
      </c>
      <c r="D1010" t="s">
        <v>1803</v>
      </c>
      <c r="E1010" s="103">
        <v>0.39279999999999998</v>
      </c>
      <c r="F1010" s="175" t="s">
        <v>2939</v>
      </c>
      <c r="G1010" s="103" t="s">
        <v>3170</v>
      </c>
      <c r="H1010" s="91" t="s">
        <v>2549</v>
      </c>
    </row>
    <row r="1011" spans="1:8">
      <c r="A1011" t="s">
        <v>2389</v>
      </c>
      <c r="B1011" t="s">
        <v>2699</v>
      </c>
      <c r="C1011" s="3">
        <v>4226</v>
      </c>
      <c r="D1011" t="s">
        <v>1804</v>
      </c>
      <c r="E1011" s="103">
        <v>0.38790000000000002</v>
      </c>
      <c r="F1011" s="175" t="s">
        <v>2939</v>
      </c>
      <c r="G1011" s="103" t="s">
        <v>2549</v>
      </c>
      <c r="H1011" s="91" t="s">
        <v>2549</v>
      </c>
    </row>
    <row r="1012" spans="1:8">
      <c r="A1012" t="s">
        <v>2158</v>
      </c>
      <c r="B1012" t="s">
        <v>2700</v>
      </c>
      <c r="C1012" s="3">
        <v>3421</v>
      </c>
      <c r="D1012" t="s">
        <v>14</v>
      </c>
      <c r="E1012" s="103">
        <v>0.66849999999999998</v>
      </c>
      <c r="F1012" s="175" t="s">
        <v>2548</v>
      </c>
      <c r="G1012" s="103" t="s">
        <v>3170</v>
      </c>
      <c r="H1012" s="91" t="s">
        <v>2548</v>
      </c>
    </row>
    <row r="1013" spans="1:8">
      <c r="A1013" t="s">
        <v>2158</v>
      </c>
      <c r="B1013" t="s">
        <v>2700</v>
      </c>
      <c r="C1013" s="3">
        <v>2903</v>
      </c>
      <c r="D1013" t="s">
        <v>13</v>
      </c>
      <c r="E1013" s="103">
        <v>0.83450000000000002</v>
      </c>
      <c r="F1013" s="175" t="s">
        <v>2548</v>
      </c>
      <c r="G1013" s="103" t="s">
        <v>3170</v>
      </c>
      <c r="H1013" s="91" t="s">
        <v>2548</v>
      </c>
    </row>
    <row r="1014" spans="1:8">
      <c r="A1014" t="s">
        <v>2158</v>
      </c>
      <c r="B1014" t="s">
        <v>2700</v>
      </c>
      <c r="C1014" s="3">
        <v>5293</v>
      </c>
      <c r="D1014" t="s">
        <v>15</v>
      </c>
      <c r="E1014" s="103">
        <v>0.76300000000000001</v>
      </c>
      <c r="F1014" s="175" t="s">
        <v>2548</v>
      </c>
      <c r="G1014" s="103" t="s">
        <v>3170</v>
      </c>
      <c r="H1014" s="91" t="s">
        <v>2548</v>
      </c>
    </row>
    <row r="1015" spans="1:8">
      <c r="A1015" t="s">
        <v>2192</v>
      </c>
      <c r="B1015" t="s">
        <v>2701</v>
      </c>
      <c r="C1015" s="3">
        <v>2665</v>
      </c>
      <c r="D1015" t="s">
        <v>3080</v>
      </c>
      <c r="E1015" s="103">
        <v>0.45669999999999999</v>
      </c>
      <c r="F1015" s="175" t="s">
        <v>2549</v>
      </c>
      <c r="G1015" s="103" t="s">
        <v>3170</v>
      </c>
      <c r="H1015" s="91" t="s">
        <v>2549</v>
      </c>
    </row>
    <row r="1016" spans="1:8">
      <c r="A1016" t="s">
        <v>2192</v>
      </c>
      <c r="B1016" t="s">
        <v>2701</v>
      </c>
      <c r="C1016" s="3">
        <v>3475</v>
      </c>
      <c r="D1016" t="s">
        <v>225</v>
      </c>
      <c r="E1016" s="103">
        <v>0.62219999999999998</v>
      </c>
      <c r="F1016" s="175" t="s">
        <v>2548</v>
      </c>
      <c r="G1016" s="103" t="s">
        <v>3170</v>
      </c>
      <c r="H1016" s="91" t="s">
        <v>2548</v>
      </c>
    </row>
    <row r="1017" spans="1:8">
      <c r="A1017" t="s">
        <v>2192</v>
      </c>
      <c r="B1017" t="s">
        <v>2701</v>
      </c>
      <c r="C1017" s="3">
        <v>3211</v>
      </c>
      <c r="D1017" t="s">
        <v>299</v>
      </c>
      <c r="E1017" s="103">
        <v>0.58169999999999999</v>
      </c>
      <c r="F1017" s="175" t="s">
        <v>2548</v>
      </c>
      <c r="G1017" s="103" t="s">
        <v>3170</v>
      </c>
      <c r="H1017" s="91" t="s">
        <v>2548</v>
      </c>
    </row>
    <row r="1018" spans="1:8">
      <c r="A1018" t="s">
        <v>2192</v>
      </c>
      <c r="B1018" t="s">
        <v>2701</v>
      </c>
      <c r="C1018" s="3">
        <v>2369</v>
      </c>
      <c r="D1018" t="s">
        <v>291</v>
      </c>
      <c r="E1018" s="103">
        <v>0.52669999999999995</v>
      </c>
      <c r="F1018" s="175" t="s">
        <v>2549</v>
      </c>
      <c r="G1018" s="103" t="s">
        <v>3170</v>
      </c>
      <c r="H1018" s="91" t="s">
        <v>2548</v>
      </c>
    </row>
    <row r="1019" spans="1:8">
      <c r="A1019" t="s">
        <v>2192</v>
      </c>
      <c r="B1019" t="s">
        <v>2701</v>
      </c>
      <c r="C1019" s="3">
        <v>5312</v>
      </c>
      <c r="D1019" t="s">
        <v>302</v>
      </c>
      <c r="E1019" s="103">
        <v>0.73309999999999997</v>
      </c>
      <c r="F1019" s="175" t="s">
        <v>2939</v>
      </c>
      <c r="G1019" s="103" t="s">
        <v>3170</v>
      </c>
      <c r="H1019" s="91" t="s">
        <v>2548</v>
      </c>
    </row>
    <row r="1020" spans="1:8">
      <c r="A1020" t="s">
        <v>2192</v>
      </c>
      <c r="B1020" t="s">
        <v>2701</v>
      </c>
      <c r="C1020" s="3">
        <v>5400</v>
      </c>
      <c r="D1020" t="s">
        <v>303</v>
      </c>
      <c r="E1020" s="103">
        <v>0.81110000000000004</v>
      </c>
      <c r="F1020" s="175" t="s">
        <v>2939</v>
      </c>
      <c r="G1020" s="103" t="s">
        <v>3170</v>
      </c>
      <c r="H1020" s="91" t="s">
        <v>2548</v>
      </c>
    </row>
    <row r="1021" spans="1:8">
      <c r="A1021" t="s">
        <v>2192</v>
      </c>
      <c r="B1021" t="s">
        <v>2701</v>
      </c>
      <c r="C1021" s="3">
        <v>2319</v>
      </c>
      <c r="D1021" t="s">
        <v>290</v>
      </c>
      <c r="E1021" s="103">
        <v>0.80210000000000004</v>
      </c>
      <c r="F1021" s="175" t="s">
        <v>2548</v>
      </c>
      <c r="G1021" s="103" t="s">
        <v>3170</v>
      </c>
      <c r="H1021" s="91" t="s">
        <v>2548</v>
      </c>
    </row>
    <row r="1022" spans="1:8">
      <c r="A1022" t="s">
        <v>2192</v>
      </c>
      <c r="B1022" t="s">
        <v>2701</v>
      </c>
      <c r="C1022" s="3">
        <v>5614</v>
      </c>
      <c r="D1022" t="s">
        <v>2973</v>
      </c>
      <c r="E1022" s="103">
        <v>0.71020000000000005</v>
      </c>
      <c r="F1022" s="175" t="s">
        <v>2939</v>
      </c>
      <c r="G1022" s="103" t="s">
        <v>3170</v>
      </c>
      <c r="H1022" s="91" t="s">
        <v>2548</v>
      </c>
    </row>
    <row r="1023" spans="1:8">
      <c r="A1023" t="s">
        <v>2192</v>
      </c>
      <c r="B1023" t="s">
        <v>2701</v>
      </c>
      <c r="C1023" s="3">
        <v>3151</v>
      </c>
      <c r="D1023" t="s">
        <v>298</v>
      </c>
      <c r="E1023" s="103">
        <v>0.51319999999999999</v>
      </c>
      <c r="F1023" s="175" t="s">
        <v>2549</v>
      </c>
      <c r="G1023" s="103" t="s">
        <v>3170</v>
      </c>
      <c r="H1023" s="91" t="s">
        <v>2548</v>
      </c>
    </row>
    <row r="1024" spans="1:8">
      <c r="A1024" t="s">
        <v>2192</v>
      </c>
      <c r="B1024" t="s">
        <v>2701</v>
      </c>
      <c r="C1024" s="3">
        <v>3658</v>
      </c>
      <c r="D1024" t="s">
        <v>300</v>
      </c>
      <c r="E1024" s="103">
        <v>0.73380000000000001</v>
      </c>
      <c r="F1024" s="175" t="s">
        <v>2548</v>
      </c>
      <c r="G1024" s="103" t="s">
        <v>3170</v>
      </c>
      <c r="H1024" s="91" t="s">
        <v>2548</v>
      </c>
    </row>
    <row r="1025" spans="1:8">
      <c r="A1025" t="s">
        <v>2192</v>
      </c>
      <c r="B1025" t="s">
        <v>2701</v>
      </c>
      <c r="C1025" s="3">
        <v>2831</v>
      </c>
      <c r="D1025" t="s">
        <v>295</v>
      </c>
      <c r="E1025" s="103">
        <v>0.75800000000000001</v>
      </c>
      <c r="F1025" s="175" t="s">
        <v>2548</v>
      </c>
      <c r="G1025" s="103" t="s">
        <v>3170</v>
      </c>
      <c r="H1025" s="91" t="s">
        <v>2548</v>
      </c>
    </row>
    <row r="1026" spans="1:8">
      <c r="A1026" t="s">
        <v>2192</v>
      </c>
      <c r="B1026" t="s">
        <v>2701</v>
      </c>
      <c r="C1026" s="3">
        <v>4574</v>
      </c>
      <c r="D1026" t="s">
        <v>301</v>
      </c>
      <c r="E1026" s="103">
        <v>0.5554</v>
      </c>
      <c r="F1026" s="175" t="s">
        <v>2548</v>
      </c>
      <c r="G1026" s="103" t="s">
        <v>3170</v>
      </c>
      <c r="H1026" s="91" t="s">
        <v>2548</v>
      </c>
    </row>
    <row r="1027" spans="1:8">
      <c r="A1027" t="s">
        <v>2192</v>
      </c>
      <c r="B1027" t="s">
        <v>2701</v>
      </c>
      <c r="C1027" s="3">
        <v>2914</v>
      </c>
      <c r="D1027" t="s">
        <v>296</v>
      </c>
      <c r="E1027" s="103">
        <v>0.7137</v>
      </c>
      <c r="F1027" s="175" t="s">
        <v>2548</v>
      </c>
      <c r="G1027" s="103" t="s">
        <v>3170</v>
      </c>
      <c r="H1027" s="91" t="s">
        <v>2548</v>
      </c>
    </row>
    <row r="1028" spans="1:8">
      <c r="A1028" t="s">
        <v>2192</v>
      </c>
      <c r="B1028" t="s">
        <v>2701</v>
      </c>
      <c r="C1028" s="3">
        <v>2726</v>
      </c>
      <c r="D1028" t="s">
        <v>294</v>
      </c>
      <c r="E1028" s="103">
        <v>0.74209999999999998</v>
      </c>
      <c r="F1028" s="175" t="s">
        <v>2548</v>
      </c>
      <c r="G1028" s="103" t="s">
        <v>3170</v>
      </c>
      <c r="H1028" s="91" t="s">
        <v>2548</v>
      </c>
    </row>
    <row r="1029" spans="1:8">
      <c r="A1029" t="s">
        <v>2192</v>
      </c>
      <c r="B1029" t="s">
        <v>2701</v>
      </c>
      <c r="C1029" s="3">
        <v>2416</v>
      </c>
      <c r="D1029" t="s">
        <v>293</v>
      </c>
      <c r="E1029" s="103">
        <v>0.65149999999999997</v>
      </c>
      <c r="F1029" s="175" t="s">
        <v>2548</v>
      </c>
      <c r="G1029" s="103" t="s">
        <v>3170</v>
      </c>
      <c r="H1029" s="91" t="s">
        <v>2548</v>
      </c>
    </row>
    <row r="1030" spans="1:8">
      <c r="A1030" t="s">
        <v>2192</v>
      </c>
      <c r="B1030" t="s">
        <v>2701</v>
      </c>
      <c r="C1030" s="3">
        <v>3019</v>
      </c>
      <c r="D1030" t="s">
        <v>297</v>
      </c>
      <c r="E1030" s="103">
        <v>0.50109999999999999</v>
      </c>
      <c r="F1030" s="175" t="s">
        <v>2549</v>
      </c>
      <c r="G1030" s="103" t="s">
        <v>3170</v>
      </c>
      <c r="H1030" s="91" t="s">
        <v>2548</v>
      </c>
    </row>
    <row r="1031" spans="1:8">
      <c r="A1031" t="s">
        <v>2192</v>
      </c>
      <c r="B1031" t="s">
        <v>2701</v>
      </c>
      <c r="C1031" s="3">
        <v>2370</v>
      </c>
      <c r="D1031" t="s">
        <v>292</v>
      </c>
      <c r="E1031" s="103">
        <v>0.88300000000000001</v>
      </c>
      <c r="F1031" s="175" t="s">
        <v>2548</v>
      </c>
      <c r="G1031" s="103" t="s">
        <v>3170</v>
      </c>
      <c r="H1031" s="91" t="s">
        <v>2548</v>
      </c>
    </row>
    <row r="1032" spans="1:8">
      <c r="A1032" t="s">
        <v>2400</v>
      </c>
      <c r="B1032" t="s">
        <v>2702</v>
      </c>
      <c r="C1032" s="3">
        <v>2480</v>
      </c>
      <c r="D1032" t="s">
        <v>1850</v>
      </c>
      <c r="E1032" s="103">
        <v>0.77529999999999999</v>
      </c>
      <c r="F1032" s="175" t="s">
        <v>2548</v>
      </c>
      <c r="G1032" s="103" t="s">
        <v>3170</v>
      </c>
      <c r="H1032" s="91" t="s">
        <v>2548</v>
      </c>
    </row>
    <row r="1033" spans="1:8">
      <c r="A1033" t="s">
        <v>2400</v>
      </c>
      <c r="B1033" t="s">
        <v>2702</v>
      </c>
      <c r="C1033" s="3">
        <v>1922</v>
      </c>
      <c r="D1033" t="s">
        <v>1849</v>
      </c>
      <c r="E1033" s="103">
        <v>0.36059999999999998</v>
      </c>
      <c r="F1033" s="175" t="s">
        <v>2939</v>
      </c>
      <c r="G1033" s="103" t="s">
        <v>3170</v>
      </c>
      <c r="H1033" s="91" t="s">
        <v>2549</v>
      </c>
    </row>
    <row r="1034" spans="1:8">
      <c r="A1034" t="s">
        <v>2352</v>
      </c>
      <c r="B1034" t="s">
        <v>2703</v>
      </c>
      <c r="C1034" s="3">
        <v>4178</v>
      </c>
      <c r="D1034" t="s">
        <v>1455</v>
      </c>
      <c r="E1034" s="103">
        <v>0.73329999999999995</v>
      </c>
      <c r="F1034" s="175" t="s">
        <v>2939</v>
      </c>
      <c r="G1034" s="103" t="s">
        <v>3170</v>
      </c>
      <c r="H1034" s="91" t="s">
        <v>2548</v>
      </c>
    </row>
    <row r="1035" spans="1:8">
      <c r="A1035" t="s">
        <v>2352</v>
      </c>
      <c r="B1035" t="s">
        <v>2703</v>
      </c>
      <c r="C1035" s="3">
        <v>4107</v>
      </c>
      <c r="D1035" t="s">
        <v>1454</v>
      </c>
      <c r="E1035" s="103">
        <v>0.53120000000000001</v>
      </c>
      <c r="F1035" s="175" t="s">
        <v>2939</v>
      </c>
      <c r="G1035" s="103" t="s">
        <v>2548</v>
      </c>
      <c r="H1035" s="91" t="s">
        <v>2548</v>
      </c>
    </row>
    <row r="1036" spans="1:8">
      <c r="A1036" t="s">
        <v>2352</v>
      </c>
      <c r="B1036" t="s">
        <v>2703</v>
      </c>
      <c r="C1036" s="3">
        <v>2632</v>
      </c>
      <c r="D1036" t="s">
        <v>1453</v>
      </c>
      <c r="E1036" s="103">
        <v>0.62509999999999999</v>
      </c>
      <c r="F1036" s="175" t="s">
        <v>2939</v>
      </c>
      <c r="G1036" s="103" t="s">
        <v>3170</v>
      </c>
      <c r="H1036" s="91" t="s">
        <v>2548</v>
      </c>
    </row>
    <row r="1037" spans="1:8">
      <c r="A1037" t="s">
        <v>2944</v>
      </c>
      <c r="B1037" t="s">
        <v>2974</v>
      </c>
      <c r="C1037" s="3">
        <v>5609</v>
      </c>
      <c r="D1037" t="s">
        <v>2975</v>
      </c>
      <c r="E1037" s="103">
        <v>0.86799999999999999</v>
      </c>
      <c r="F1037" s="175" t="s">
        <v>2548</v>
      </c>
      <c r="G1037" s="103" t="s">
        <v>3170</v>
      </c>
      <c r="H1037" s="91" t="s">
        <v>2548</v>
      </c>
    </row>
    <row r="1038" spans="1:8">
      <c r="A1038" t="s">
        <v>2430</v>
      </c>
      <c r="B1038" t="s">
        <v>2704</v>
      </c>
      <c r="C1038" s="3">
        <v>5373</v>
      </c>
      <c r="D1038" t="s">
        <v>2031</v>
      </c>
      <c r="E1038" s="103">
        <v>0.39760000000000001</v>
      </c>
      <c r="F1038" s="175" t="s">
        <v>2548</v>
      </c>
      <c r="G1038" s="103" t="s">
        <v>3170</v>
      </c>
      <c r="H1038" s="91" t="s">
        <v>2548</v>
      </c>
    </row>
    <row r="1039" spans="1:8">
      <c r="A1039" t="s">
        <v>2288</v>
      </c>
      <c r="B1039" t="s">
        <v>2705</v>
      </c>
      <c r="C1039" s="3">
        <v>3049</v>
      </c>
      <c r="D1039" t="s">
        <v>1104</v>
      </c>
      <c r="E1039" s="103">
        <v>0.71009999999999995</v>
      </c>
      <c r="F1039" s="175" t="s">
        <v>2548</v>
      </c>
      <c r="G1039" s="103" t="s">
        <v>3170</v>
      </c>
      <c r="H1039" s="91" t="s">
        <v>2548</v>
      </c>
    </row>
    <row r="1040" spans="1:8">
      <c r="A1040" t="s">
        <v>2288</v>
      </c>
      <c r="B1040" t="s">
        <v>2705</v>
      </c>
      <c r="C1040" s="3">
        <v>3111</v>
      </c>
      <c r="D1040" t="s">
        <v>1105</v>
      </c>
      <c r="E1040" s="103">
        <v>0.63849999999999996</v>
      </c>
      <c r="F1040" s="175" t="s">
        <v>2548</v>
      </c>
      <c r="G1040" s="103" t="s">
        <v>3170</v>
      </c>
      <c r="H1040" s="91" t="s">
        <v>2548</v>
      </c>
    </row>
    <row r="1041" spans="1:8">
      <c r="A1041" t="s">
        <v>2288</v>
      </c>
      <c r="B1041" t="s">
        <v>2705</v>
      </c>
      <c r="C1041" s="3">
        <v>3643</v>
      </c>
      <c r="D1041" t="s">
        <v>1106</v>
      </c>
      <c r="E1041" s="103">
        <v>0.79990000000000006</v>
      </c>
      <c r="F1041" s="175" t="s">
        <v>2939</v>
      </c>
      <c r="G1041" s="103" t="s">
        <v>3170</v>
      </c>
      <c r="H1041" s="91" t="s">
        <v>2548</v>
      </c>
    </row>
    <row r="1042" spans="1:8">
      <c r="A1042" t="s">
        <v>2426</v>
      </c>
      <c r="B1042" t="s">
        <v>2706</v>
      </c>
      <c r="C1042" s="3">
        <v>3417</v>
      </c>
      <c r="D1042" t="s">
        <v>2008</v>
      </c>
      <c r="E1042" s="103">
        <v>0.48559999999999998</v>
      </c>
      <c r="F1042" s="175" t="s">
        <v>2939</v>
      </c>
      <c r="G1042" s="103" t="s">
        <v>2549</v>
      </c>
      <c r="H1042" s="91" t="s">
        <v>2549</v>
      </c>
    </row>
    <row r="1043" spans="1:8">
      <c r="A1043" t="s">
        <v>2426</v>
      </c>
      <c r="B1043" t="s">
        <v>2706</v>
      </c>
      <c r="C1043" s="3">
        <v>5466</v>
      </c>
      <c r="D1043" t="s">
        <v>2707</v>
      </c>
      <c r="E1043" s="103">
        <v>0</v>
      </c>
      <c r="F1043" s="175" t="s">
        <v>2939</v>
      </c>
      <c r="G1043" s="103" t="s">
        <v>3170</v>
      </c>
      <c r="H1043" s="91" t="s">
        <v>2549</v>
      </c>
    </row>
    <row r="1044" spans="1:8">
      <c r="A1044" t="s">
        <v>2426</v>
      </c>
      <c r="B1044" t="s">
        <v>2706</v>
      </c>
      <c r="C1044" s="3">
        <v>4324</v>
      </c>
      <c r="D1044" t="s">
        <v>2010</v>
      </c>
      <c r="E1044" s="103">
        <v>0.42720000000000002</v>
      </c>
      <c r="F1044" s="175" t="s">
        <v>2939</v>
      </c>
      <c r="G1044" s="103" t="s">
        <v>2549</v>
      </c>
      <c r="H1044" s="91" t="s">
        <v>2549</v>
      </c>
    </row>
    <row r="1045" spans="1:8">
      <c r="A1045" t="s">
        <v>2426</v>
      </c>
      <c r="B1045" t="s">
        <v>2706</v>
      </c>
      <c r="C1045" s="3">
        <v>1983</v>
      </c>
      <c r="D1045" t="s">
        <v>2006</v>
      </c>
      <c r="E1045" s="103">
        <v>4.1200000000000001E-2</v>
      </c>
      <c r="F1045" s="175" t="s">
        <v>2939</v>
      </c>
      <c r="G1045" s="103" t="s">
        <v>3170</v>
      </c>
      <c r="H1045" s="91" t="s">
        <v>2549</v>
      </c>
    </row>
    <row r="1046" spans="1:8">
      <c r="A1046" t="s">
        <v>2426</v>
      </c>
      <c r="B1046" t="s">
        <v>2706</v>
      </c>
      <c r="C1046" s="3">
        <v>4201</v>
      </c>
      <c r="D1046" t="s">
        <v>2009</v>
      </c>
      <c r="E1046" s="103">
        <v>0.377</v>
      </c>
      <c r="F1046" s="175" t="s">
        <v>2939</v>
      </c>
      <c r="G1046" s="103" t="s">
        <v>3170</v>
      </c>
      <c r="H1046" s="91" t="s">
        <v>2549</v>
      </c>
    </row>
    <row r="1047" spans="1:8">
      <c r="A1047" t="s">
        <v>2426</v>
      </c>
      <c r="B1047" t="s">
        <v>2706</v>
      </c>
      <c r="C1047" s="3">
        <v>2219</v>
      </c>
      <c r="D1047" t="s">
        <v>2007</v>
      </c>
      <c r="E1047" s="103">
        <v>0.45100000000000001</v>
      </c>
      <c r="F1047" s="175" t="s">
        <v>2939</v>
      </c>
      <c r="G1047" s="103" t="s">
        <v>3170</v>
      </c>
      <c r="H1047" s="91" t="s">
        <v>2549</v>
      </c>
    </row>
    <row r="1048" spans="1:8">
      <c r="A1048" t="s">
        <v>2426</v>
      </c>
      <c r="B1048" t="s">
        <v>2706</v>
      </c>
      <c r="C1048" s="3">
        <v>4517</v>
      </c>
      <c r="D1048" t="s">
        <v>2011</v>
      </c>
      <c r="E1048" s="103">
        <v>0.47260000000000002</v>
      </c>
      <c r="F1048" s="175" t="s">
        <v>2939</v>
      </c>
      <c r="G1048" s="103" t="s">
        <v>2549</v>
      </c>
      <c r="H1048" s="91" t="s">
        <v>2549</v>
      </c>
    </row>
    <row r="1049" spans="1:8">
      <c r="A1049" t="s">
        <v>2449</v>
      </c>
      <c r="B1049" t="s">
        <v>2708</v>
      </c>
      <c r="C1049" s="3">
        <v>3070</v>
      </c>
      <c r="D1049" t="s">
        <v>2103</v>
      </c>
      <c r="E1049" s="103">
        <v>0.84419999999999995</v>
      </c>
      <c r="F1049" s="175" t="s">
        <v>2548</v>
      </c>
      <c r="G1049" s="103" t="s">
        <v>3170</v>
      </c>
      <c r="H1049" s="91" t="s">
        <v>2548</v>
      </c>
    </row>
    <row r="1050" spans="1:8">
      <c r="A1050" t="s">
        <v>2449</v>
      </c>
      <c r="B1050" t="s">
        <v>2708</v>
      </c>
      <c r="C1050" s="3">
        <v>5289</v>
      </c>
      <c r="D1050" t="s">
        <v>2104</v>
      </c>
      <c r="E1050" s="103">
        <v>0.91020000000000001</v>
      </c>
      <c r="F1050" s="175" t="s">
        <v>2548</v>
      </c>
      <c r="G1050" s="103" t="s">
        <v>3170</v>
      </c>
      <c r="H1050" s="91" t="s">
        <v>2548</v>
      </c>
    </row>
    <row r="1051" spans="1:8">
      <c r="A1051" t="s">
        <v>2449</v>
      </c>
      <c r="B1051" t="s">
        <v>2708</v>
      </c>
      <c r="C1051" s="3">
        <v>5443</v>
      </c>
      <c r="D1051" t="s">
        <v>2709</v>
      </c>
      <c r="E1051" s="103">
        <v>0.85</v>
      </c>
      <c r="F1051" s="175" t="s">
        <v>2939</v>
      </c>
      <c r="G1051" s="103" t="s">
        <v>3170</v>
      </c>
      <c r="H1051" s="91" t="s">
        <v>2548</v>
      </c>
    </row>
    <row r="1052" spans="1:8">
      <c r="A1052" t="s">
        <v>2202</v>
      </c>
      <c r="B1052" t="s">
        <v>2710</v>
      </c>
      <c r="C1052" s="3">
        <v>2233</v>
      </c>
      <c r="D1052" t="s">
        <v>347</v>
      </c>
      <c r="E1052" s="103">
        <v>0.6381</v>
      </c>
      <c r="F1052" s="175" t="s">
        <v>2939</v>
      </c>
      <c r="G1052" s="103" t="s">
        <v>2548</v>
      </c>
      <c r="H1052" s="91" t="s">
        <v>2548</v>
      </c>
    </row>
    <row r="1053" spans="1:8">
      <c r="A1053" t="s">
        <v>2168</v>
      </c>
      <c r="B1053" t="s">
        <v>2711</v>
      </c>
      <c r="C1053" s="3">
        <v>2196</v>
      </c>
      <c r="D1053" t="s">
        <v>95</v>
      </c>
      <c r="E1053" s="103">
        <v>0.60940000000000005</v>
      </c>
      <c r="F1053" s="175" t="s">
        <v>2548</v>
      </c>
      <c r="G1053" s="103" t="s">
        <v>3170</v>
      </c>
      <c r="H1053" s="91" t="s">
        <v>2548</v>
      </c>
    </row>
    <row r="1054" spans="1:8">
      <c r="A1054" t="s">
        <v>2168</v>
      </c>
      <c r="B1054" t="s">
        <v>2711</v>
      </c>
      <c r="C1054" s="3">
        <v>2623</v>
      </c>
      <c r="D1054" t="s">
        <v>96</v>
      </c>
      <c r="E1054" s="103">
        <v>0.61770000000000003</v>
      </c>
      <c r="F1054" s="175" t="s">
        <v>2548</v>
      </c>
      <c r="G1054" s="103" t="s">
        <v>3170</v>
      </c>
      <c r="H1054" s="91" t="s">
        <v>2548</v>
      </c>
    </row>
    <row r="1055" spans="1:8">
      <c r="A1055" t="s">
        <v>2168</v>
      </c>
      <c r="B1055" t="s">
        <v>2711</v>
      </c>
      <c r="C1055" s="3">
        <v>5286</v>
      </c>
      <c r="D1055" t="s">
        <v>97</v>
      </c>
      <c r="E1055" s="103">
        <v>0.65149999999999997</v>
      </c>
      <c r="F1055" s="175" t="s">
        <v>2548</v>
      </c>
      <c r="G1055" s="103" t="s">
        <v>3170</v>
      </c>
      <c r="H1055" s="91" t="s">
        <v>2548</v>
      </c>
    </row>
    <row r="1056" spans="1:8">
      <c r="A1056" t="s">
        <v>2313</v>
      </c>
      <c r="B1056" t="s">
        <v>2712</v>
      </c>
      <c r="C1056" s="3">
        <v>5444</v>
      </c>
      <c r="D1056" t="s">
        <v>1187</v>
      </c>
      <c r="E1056" s="103">
        <v>0.65229999999999999</v>
      </c>
      <c r="F1056" s="175" t="s">
        <v>2548</v>
      </c>
      <c r="G1056" s="103" t="s">
        <v>3170</v>
      </c>
      <c r="H1056" s="91" t="s">
        <v>2548</v>
      </c>
    </row>
    <row r="1057" spans="1:8">
      <c r="A1057" t="s">
        <v>2313</v>
      </c>
      <c r="B1057" t="s">
        <v>2712</v>
      </c>
      <c r="C1057" s="3">
        <v>5445</v>
      </c>
      <c r="D1057" t="s">
        <v>3191</v>
      </c>
      <c r="E1057" s="103">
        <v>0.25469999999999998</v>
      </c>
      <c r="F1057" s="175" t="s">
        <v>2939</v>
      </c>
      <c r="G1057" s="103" t="s">
        <v>3170</v>
      </c>
      <c r="H1057" s="91" t="s">
        <v>2549</v>
      </c>
    </row>
    <row r="1058" spans="1:8">
      <c r="A1058" t="s">
        <v>2404</v>
      </c>
      <c r="B1058" t="s">
        <v>2713</v>
      </c>
      <c r="C1058" s="3">
        <v>5446</v>
      </c>
      <c r="D1058" t="s">
        <v>2976</v>
      </c>
      <c r="E1058" s="103">
        <v>0.63090000000000002</v>
      </c>
      <c r="F1058" s="175" t="s">
        <v>2939</v>
      </c>
      <c r="G1058" s="103" t="s">
        <v>3170</v>
      </c>
      <c r="H1058" s="91" t="s">
        <v>2548</v>
      </c>
    </row>
    <row r="1059" spans="1:8">
      <c r="A1059" t="s">
        <v>2404</v>
      </c>
      <c r="B1059" t="s">
        <v>2713</v>
      </c>
      <c r="C1059" s="3">
        <v>3311</v>
      </c>
      <c r="D1059" t="s">
        <v>1859</v>
      </c>
      <c r="E1059" s="103">
        <v>0.57450000000000001</v>
      </c>
      <c r="F1059" s="175" t="s">
        <v>2548</v>
      </c>
      <c r="G1059" s="103" t="s">
        <v>3170</v>
      </c>
      <c r="H1059" s="91" t="s">
        <v>2548</v>
      </c>
    </row>
    <row r="1060" spans="1:8">
      <c r="A1060" t="s">
        <v>2404</v>
      </c>
      <c r="B1060" t="s">
        <v>2713</v>
      </c>
      <c r="C1060" s="3">
        <v>2297</v>
      </c>
      <c r="D1060" t="s">
        <v>1858</v>
      </c>
      <c r="E1060" s="103">
        <v>0.63229999999999997</v>
      </c>
      <c r="F1060" s="175" t="s">
        <v>2548</v>
      </c>
      <c r="G1060" s="103" t="s">
        <v>3170</v>
      </c>
      <c r="H1060" s="91" t="s">
        <v>2548</v>
      </c>
    </row>
    <row r="1061" spans="1:8">
      <c r="A1061" t="s">
        <v>2404</v>
      </c>
      <c r="B1061" t="s">
        <v>2713</v>
      </c>
      <c r="C1061" s="3">
        <v>3894</v>
      </c>
      <c r="D1061" t="s">
        <v>1860</v>
      </c>
      <c r="E1061" s="103">
        <v>0.64549999999999996</v>
      </c>
      <c r="F1061" s="175" t="s">
        <v>2548</v>
      </c>
      <c r="G1061" s="103" t="s">
        <v>3170</v>
      </c>
      <c r="H1061" s="91" t="s">
        <v>2548</v>
      </c>
    </row>
    <row r="1062" spans="1:8">
      <c r="A1062" t="s">
        <v>2370</v>
      </c>
      <c r="B1062" t="s">
        <v>2714</v>
      </c>
      <c r="C1062" s="3">
        <v>1656</v>
      </c>
      <c r="D1062" t="s">
        <v>1606</v>
      </c>
      <c r="E1062" s="103">
        <v>0.34310000000000002</v>
      </c>
      <c r="F1062" s="175" t="s">
        <v>2549</v>
      </c>
      <c r="G1062" s="103" t="s">
        <v>3170</v>
      </c>
      <c r="H1062" s="91" t="s">
        <v>2549</v>
      </c>
    </row>
    <row r="1063" spans="1:8">
      <c r="A1063" t="s">
        <v>2370</v>
      </c>
      <c r="B1063" t="s">
        <v>2714</v>
      </c>
      <c r="C1063" s="3">
        <v>4454</v>
      </c>
      <c r="D1063" t="s">
        <v>1619</v>
      </c>
      <c r="E1063" s="103">
        <v>0.44529999999999997</v>
      </c>
      <c r="F1063" s="175" t="s">
        <v>2549</v>
      </c>
      <c r="G1063" s="103" t="s">
        <v>3170</v>
      </c>
      <c r="H1063" s="91" t="s">
        <v>2549</v>
      </c>
    </row>
    <row r="1064" spans="1:8">
      <c r="A1064" t="s">
        <v>2370</v>
      </c>
      <c r="B1064" t="s">
        <v>2714</v>
      </c>
      <c r="C1064" s="3">
        <v>3059</v>
      </c>
      <c r="D1064" t="s">
        <v>345</v>
      </c>
      <c r="E1064" s="103">
        <v>0.52159999999999995</v>
      </c>
      <c r="F1064" s="175" t="s">
        <v>2548</v>
      </c>
      <c r="G1064" s="103" t="s">
        <v>3170</v>
      </c>
      <c r="H1064" s="91" t="s">
        <v>2548</v>
      </c>
    </row>
    <row r="1065" spans="1:8">
      <c r="A1065" t="s">
        <v>2370</v>
      </c>
      <c r="B1065" t="s">
        <v>2714</v>
      </c>
      <c r="C1065" s="3">
        <v>4357</v>
      </c>
      <c r="D1065" t="s">
        <v>1618</v>
      </c>
      <c r="E1065" s="103">
        <v>0.46899999999999997</v>
      </c>
      <c r="F1065" s="175" t="s">
        <v>2548</v>
      </c>
      <c r="G1065" s="103" t="s">
        <v>3170</v>
      </c>
      <c r="H1065" s="91" t="s">
        <v>2548</v>
      </c>
    </row>
    <row r="1066" spans="1:8">
      <c r="A1066" t="s">
        <v>2370</v>
      </c>
      <c r="B1066" t="s">
        <v>2714</v>
      </c>
      <c r="C1066" s="3">
        <v>5123</v>
      </c>
      <c r="D1066" t="s">
        <v>1620</v>
      </c>
      <c r="E1066" s="103">
        <v>0.43869999999999998</v>
      </c>
      <c r="F1066" s="175" t="s">
        <v>2549</v>
      </c>
      <c r="G1066" s="103" t="s">
        <v>3170</v>
      </c>
      <c r="H1066" s="91" t="s">
        <v>2549</v>
      </c>
    </row>
    <row r="1067" spans="1:8">
      <c r="A1067" t="s">
        <v>2370</v>
      </c>
      <c r="B1067" t="s">
        <v>2714</v>
      </c>
      <c r="C1067" s="3">
        <v>1657</v>
      </c>
      <c r="D1067" t="s">
        <v>1607</v>
      </c>
      <c r="E1067" s="103">
        <v>0.83089999999999997</v>
      </c>
      <c r="F1067" s="175" t="s">
        <v>2548</v>
      </c>
      <c r="G1067" s="103" t="s">
        <v>3170</v>
      </c>
      <c r="H1067" s="91" t="s">
        <v>2548</v>
      </c>
    </row>
    <row r="1068" spans="1:8">
      <c r="A1068" t="s">
        <v>2370</v>
      </c>
      <c r="B1068" t="s">
        <v>2714</v>
      </c>
      <c r="C1068" s="3">
        <v>4323</v>
      </c>
      <c r="D1068" t="s">
        <v>1617</v>
      </c>
      <c r="E1068" s="103">
        <v>0.51259999999999994</v>
      </c>
      <c r="F1068" s="175" t="s">
        <v>2548</v>
      </c>
      <c r="G1068" s="103" t="s">
        <v>3170</v>
      </c>
      <c r="H1068" s="91" t="s">
        <v>2548</v>
      </c>
    </row>
    <row r="1069" spans="1:8">
      <c r="A1069" t="s">
        <v>2370</v>
      </c>
      <c r="B1069" t="s">
        <v>2714</v>
      </c>
      <c r="C1069" s="3">
        <v>1927</v>
      </c>
      <c r="D1069" t="s">
        <v>34</v>
      </c>
      <c r="E1069" s="103">
        <v>0.57420000000000004</v>
      </c>
      <c r="F1069" s="175" t="s">
        <v>2548</v>
      </c>
      <c r="G1069" s="103" t="s">
        <v>3170</v>
      </c>
      <c r="H1069" s="91" t="s">
        <v>2548</v>
      </c>
    </row>
    <row r="1070" spans="1:8">
      <c r="A1070" t="s">
        <v>2370</v>
      </c>
      <c r="B1070" t="s">
        <v>2714</v>
      </c>
      <c r="C1070" s="3">
        <v>3964</v>
      </c>
      <c r="D1070" t="s">
        <v>1615</v>
      </c>
      <c r="E1070" s="103">
        <v>0.63519999999999999</v>
      </c>
      <c r="F1070" s="175" t="s">
        <v>2548</v>
      </c>
      <c r="G1070" s="103" t="s">
        <v>3170</v>
      </c>
      <c r="H1070" s="91" t="s">
        <v>2548</v>
      </c>
    </row>
    <row r="1071" spans="1:8">
      <c r="A1071" t="s">
        <v>2370</v>
      </c>
      <c r="B1071" t="s">
        <v>2714</v>
      </c>
      <c r="C1071" s="3">
        <v>4150</v>
      </c>
      <c r="D1071" t="s">
        <v>1616</v>
      </c>
      <c r="E1071" s="103">
        <v>0.58499999999999996</v>
      </c>
      <c r="F1071" s="175" t="s">
        <v>2548</v>
      </c>
      <c r="G1071" s="103" t="s">
        <v>3170</v>
      </c>
      <c r="H1071" s="91" t="s">
        <v>2548</v>
      </c>
    </row>
    <row r="1072" spans="1:8">
      <c r="A1072" t="s">
        <v>2370</v>
      </c>
      <c r="B1072" t="s">
        <v>2714</v>
      </c>
      <c r="C1072" s="3">
        <v>1862</v>
      </c>
      <c r="D1072" t="s">
        <v>1609</v>
      </c>
      <c r="E1072" s="103">
        <v>0.23499999999999999</v>
      </c>
      <c r="F1072" s="175" t="s">
        <v>2549</v>
      </c>
      <c r="G1072" s="103" t="s">
        <v>3170</v>
      </c>
      <c r="H1072" s="91" t="s">
        <v>2549</v>
      </c>
    </row>
    <row r="1073" spans="1:8">
      <c r="A1073" t="s">
        <v>2370</v>
      </c>
      <c r="B1073" t="s">
        <v>2714</v>
      </c>
      <c r="C1073" s="3">
        <v>5478</v>
      </c>
      <c r="D1073" t="s">
        <v>2521</v>
      </c>
      <c r="E1073" s="103">
        <v>0.42609999999999998</v>
      </c>
      <c r="F1073" s="175" t="s">
        <v>2549</v>
      </c>
      <c r="G1073" s="103" t="s">
        <v>3170</v>
      </c>
      <c r="H1073" s="91" t="s">
        <v>2549</v>
      </c>
    </row>
    <row r="1074" spans="1:8">
      <c r="A1074" t="s">
        <v>2370</v>
      </c>
      <c r="B1074" t="s">
        <v>2714</v>
      </c>
      <c r="C1074" s="3">
        <v>3355</v>
      </c>
      <c r="D1074" t="s">
        <v>1612</v>
      </c>
      <c r="E1074" s="103">
        <v>0.59770000000000001</v>
      </c>
      <c r="F1074" s="175" t="s">
        <v>2548</v>
      </c>
      <c r="G1074" s="103" t="s">
        <v>3170</v>
      </c>
      <c r="H1074" s="91" t="s">
        <v>2548</v>
      </c>
    </row>
    <row r="1075" spans="1:8">
      <c r="A1075" t="s">
        <v>2370</v>
      </c>
      <c r="B1075" t="s">
        <v>2714</v>
      </c>
      <c r="C1075" s="3">
        <v>5402</v>
      </c>
      <c r="D1075" t="s">
        <v>1623</v>
      </c>
      <c r="E1075" s="103">
        <v>0.62170000000000003</v>
      </c>
      <c r="F1075" s="175" t="s">
        <v>2939</v>
      </c>
      <c r="G1075" s="103" t="s">
        <v>3170</v>
      </c>
      <c r="H1075" s="91" t="s">
        <v>2548</v>
      </c>
    </row>
    <row r="1076" spans="1:8">
      <c r="A1076" t="s">
        <v>2370</v>
      </c>
      <c r="B1076" t="s">
        <v>2714</v>
      </c>
      <c r="C1076" s="3">
        <v>5731</v>
      </c>
      <c r="D1076" t="s">
        <v>3081</v>
      </c>
      <c r="E1076" s="103">
        <v>0.1618</v>
      </c>
      <c r="F1076" s="175" t="s">
        <v>2939</v>
      </c>
      <c r="G1076" s="103" t="s">
        <v>3170</v>
      </c>
      <c r="H1076" s="91" t="s">
        <v>2549</v>
      </c>
    </row>
    <row r="1077" spans="1:8">
      <c r="A1077" t="s">
        <v>2370</v>
      </c>
      <c r="B1077" t="s">
        <v>2714</v>
      </c>
      <c r="C1077" s="3">
        <v>5213</v>
      </c>
      <c r="D1077" t="s">
        <v>1621</v>
      </c>
      <c r="E1077" s="103">
        <v>0.55010000000000003</v>
      </c>
      <c r="F1077" s="175" t="s">
        <v>2548</v>
      </c>
      <c r="G1077" s="103" t="s">
        <v>3170</v>
      </c>
      <c r="H1077" s="91" t="s">
        <v>2548</v>
      </c>
    </row>
    <row r="1078" spans="1:8">
      <c r="A1078" t="s">
        <v>2370</v>
      </c>
      <c r="B1078" t="s">
        <v>2714</v>
      </c>
      <c r="C1078" s="3">
        <v>1910</v>
      </c>
      <c r="D1078" t="s">
        <v>1610</v>
      </c>
      <c r="E1078" s="103">
        <v>0.42559999999999998</v>
      </c>
      <c r="F1078" s="175" t="s">
        <v>2939</v>
      </c>
      <c r="G1078" s="103" t="s">
        <v>3170</v>
      </c>
      <c r="H1078" s="91" t="s">
        <v>2549</v>
      </c>
    </row>
    <row r="1079" spans="1:8">
      <c r="A1079" t="s">
        <v>2370</v>
      </c>
      <c r="B1079" t="s">
        <v>2714</v>
      </c>
      <c r="C1079" s="3">
        <v>3651</v>
      </c>
      <c r="D1079" t="s">
        <v>1614</v>
      </c>
      <c r="E1079" s="103">
        <v>0.50409999999999999</v>
      </c>
      <c r="F1079" s="175" t="s">
        <v>2549</v>
      </c>
      <c r="G1079" s="103" t="s">
        <v>3170</v>
      </c>
      <c r="H1079" s="91" t="s">
        <v>2548</v>
      </c>
    </row>
    <row r="1080" spans="1:8">
      <c r="A1080" t="s">
        <v>2370</v>
      </c>
      <c r="B1080" t="s">
        <v>2714</v>
      </c>
      <c r="C1080" s="3">
        <v>5350</v>
      </c>
      <c r="D1080" t="s">
        <v>1622</v>
      </c>
      <c r="E1080" s="103">
        <v>0.62749999999999995</v>
      </c>
      <c r="F1080" s="175" t="s">
        <v>2548</v>
      </c>
      <c r="G1080" s="103" t="s">
        <v>3170</v>
      </c>
      <c r="H1080" s="91" t="s">
        <v>2548</v>
      </c>
    </row>
    <row r="1081" spans="1:8">
      <c r="A1081" t="s">
        <v>2370</v>
      </c>
      <c r="B1081" t="s">
        <v>2714</v>
      </c>
      <c r="C1081" s="3">
        <v>1744</v>
      </c>
      <c r="D1081" t="s">
        <v>1608</v>
      </c>
      <c r="E1081" s="103">
        <v>0.44009999999999999</v>
      </c>
      <c r="F1081" s="175" t="s">
        <v>2939</v>
      </c>
      <c r="G1081" s="103" t="s">
        <v>3170</v>
      </c>
      <c r="H1081" s="91" t="s">
        <v>2549</v>
      </c>
    </row>
    <row r="1082" spans="1:8">
      <c r="A1082" t="s">
        <v>2370</v>
      </c>
      <c r="B1082" t="s">
        <v>2714</v>
      </c>
      <c r="C1082" s="3">
        <v>3187</v>
      </c>
      <c r="D1082" t="s">
        <v>1611</v>
      </c>
      <c r="E1082" s="103">
        <v>0.52339999999999998</v>
      </c>
      <c r="F1082" s="175" t="s">
        <v>2548</v>
      </c>
      <c r="G1082" s="103" t="s">
        <v>3170</v>
      </c>
      <c r="H1082" s="91" t="s">
        <v>2548</v>
      </c>
    </row>
    <row r="1083" spans="1:8">
      <c r="A1083" t="s">
        <v>2370</v>
      </c>
      <c r="B1083" t="s">
        <v>2714</v>
      </c>
      <c r="C1083" s="3">
        <v>3537</v>
      </c>
      <c r="D1083" t="s">
        <v>1613</v>
      </c>
      <c r="E1083" s="103">
        <v>0.36919999999999997</v>
      </c>
      <c r="F1083" s="175" t="s">
        <v>2549</v>
      </c>
      <c r="G1083" s="103" t="s">
        <v>3170</v>
      </c>
      <c r="H1083" s="91" t="s">
        <v>2549</v>
      </c>
    </row>
    <row r="1084" spans="1:8">
      <c r="A1084" t="s">
        <v>2370</v>
      </c>
      <c r="B1084" t="s">
        <v>2714</v>
      </c>
      <c r="C1084" s="3">
        <v>2813</v>
      </c>
      <c r="D1084" t="s">
        <v>644</v>
      </c>
      <c r="E1084" s="103">
        <v>0.65529999999999999</v>
      </c>
      <c r="F1084" s="175" t="s">
        <v>2548</v>
      </c>
      <c r="G1084" s="103" t="s">
        <v>3170</v>
      </c>
      <c r="H1084" s="91" t="s">
        <v>2548</v>
      </c>
    </row>
    <row r="1085" spans="1:8">
      <c r="A1085" t="s">
        <v>2227</v>
      </c>
      <c r="B1085" t="s">
        <v>2715</v>
      </c>
      <c r="C1085" s="3">
        <v>2835</v>
      </c>
      <c r="D1085" t="s">
        <v>476</v>
      </c>
      <c r="E1085" s="103">
        <v>0.53979999999999995</v>
      </c>
      <c r="F1085" s="175" t="s">
        <v>2939</v>
      </c>
      <c r="G1085" s="103" t="s">
        <v>2548</v>
      </c>
      <c r="H1085" s="91" t="s">
        <v>2548</v>
      </c>
    </row>
    <row r="1086" spans="1:8">
      <c r="A1086" t="s">
        <v>2384</v>
      </c>
      <c r="B1086" t="s">
        <v>2716</v>
      </c>
      <c r="C1086" s="3">
        <v>3693</v>
      </c>
      <c r="D1086" t="s">
        <v>1750</v>
      </c>
      <c r="E1086" s="103">
        <v>0.37190000000000001</v>
      </c>
      <c r="F1086" s="175" t="s">
        <v>2939</v>
      </c>
      <c r="G1086" s="103" t="s">
        <v>2549</v>
      </c>
      <c r="H1086" s="91" t="s">
        <v>2549</v>
      </c>
    </row>
    <row r="1087" spans="1:8">
      <c r="A1087" t="s">
        <v>2384</v>
      </c>
      <c r="B1087" t="s">
        <v>2716</v>
      </c>
      <c r="C1087" s="3">
        <v>3562</v>
      </c>
      <c r="D1087" t="s">
        <v>1749</v>
      </c>
      <c r="E1087" s="103">
        <v>0.30530000000000002</v>
      </c>
      <c r="F1087" s="175" t="s">
        <v>2939</v>
      </c>
      <c r="G1087" s="103" t="s">
        <v>2549</v>
      </c>
      <c r="H1087" s="91" t="s">
        <v>2549</v>
      </c>
    </row>
    <row r="1088" spans="1:8">
      <c r="A1088" t="s">
        <v>2384</v>
      </c>
      <c r="B1088" t="s">
        <v>2716</v>
      </c>
      <c r="C1088" s="3">
        <v>5572</v>
      </c>
      <c r="D1088" t="s">
        <v>2977</v>
      </c>
      <c r="E1088" s="103">
        <v>0.52429999999999999</v>
      </c>
      <c r="F1088" s="175" t="s">
        <v>2549</v>
      </c>
      <c r="G1088" s="103" t="s">
        <v>3170</v>
      </c>
      <c r="H1088" s="91" t="s">
        <v>2548</v>
      </c>
    </row>
    <row r="1089" spans="1:8">
      <c r="A1089" t="s">
        <v>2384</v>
      </c>
      <c r="B1089" t="s">
        <v>2716</v>
      </c>
      <c r="C1089" s="3">
        <v>3414</v>
      </c>
      <c r="D1089" t="s">
        <v>1182</v>
      </c>
      <c r="E1089" s="103">
        <v>0.46820000000000001</v>
      </c>
      <c r="F1089" s="175" t="s">
        <v>2549</v>
      </c>
      <c r="G1089" s="103" t="s">
        <v>3170</v>
      </c>
      <c r="H1089" s="91" t="s">
        <v>2549</v>
      </c>
    </row>
    <row r="1090" spans="1:8">
      <c r="A1090" t="s">
        <v>2384</v>
      </c>
      <c r="B1090" t="s">
        <v>2716</v>
      </c>
      <c r="C1090" s="3">
        <v>3759</v>
      </c>
      <c r="D1090" t="s">
        <v>1751</v>
      </c>
      <c r="E1090" s="103">
        <v>0.4138</v>
      </c>
      <c r="F1090" s="175" t="s">
        <v>2549</v>
      </c>
      <c r="G1090" s="103" t="s">
        <v>3170</v>
      </c>
      <c r="H1090" s="91" t="s">
        <v>2549</v>
      </c>
    </row>
    <row r="1091" spans="1:8">
      <c r="A1091" t="s">
        <v>2384</v>
      </c>
      <c r="B1091" t="s">
        <v>2716</v>
      </c>
      <c r="C1091" s="3">
        <v>5571</v>
      </c>
      <c r="D1091" t="s">
        <v>752</v>
      </c>
      <c r="E1091" s="103">
        <v>0.27450000000000002</v>
      </c>
      <c r="F1091" s="175" t="s">
        <v>2939</v>
      </c>
      <c r="G1091" s="103" t="s">
        <v>3170</v>
      </c>
      <c r="H1091" s="91" t="s">
        <v>2549</v>
      </c>
    </row>
    <row r="1092" spans="1:8">
      <c r="A1092" t="s">
        <v>2384</v>
      </c>
      <c r="B1092" t="s">
        <v>2716</v>
      </c>
      <c r="C1092" s="3">
        <v>1858</v>
      </c>
      <c r="D1092" t="s">
        <v>3192</v>
      </c>
      <c r="E1092" s="103">
        <v>0.31290000000000001</v>
      </c>
      <c r="F1092" s="175" t="s">
        <v>2939</v>
      </c>
      <c r="G1092" s="103" t="s">
        <v>2549</v>
      </c>
      <c r="H1092" s="91" t="s">
        <v>2549</v>
      </c>
    </row>
    <row r="1093" spans="1:8">
      <c r="A1093" t="s">
        <v>2384</v>
      </c>
      <c r="B1093" t="s">
        <v>2716</v>
      </c>
      <c r="C1093" s="3">
        <v>5401</v>
      </c>
      <c r="D1093" t="s">
        <v>1756</v>
      </c>
      <c r="E1093" s="103">
        <v>2.5600000000000001E-2</v>
      </c>
      <c r="F1093" s="175" t="s">
        <v>2939</v>
      </c>
      <c r="G1093" s="103" t="s">
        <v>3170</v>
      </c>
      <c r="H1093" s="91" t="s">
        <v>2549</v>
      </c>
    </row>
    <row r="1094" spans="1:8">
      <c r="A1094" t="s">
        <v>2384</v>
      </c>
      <c r="B1094" t="s">
        <v>2716</v>
      </c>
      <c r="C1094" s="3">
        <v>2402</v>
      </c>
      <c r="D1094" t="s">
        <v>1747</v>
      </c>
      <c r="E1094" s="103">
        <v>0.27110000000000001</v>
      </c>
      <c r="F1094" s="175" t="s">
        <v>2939</v>
      </c>
      <c r="G1094" s="103" t="s">
        <v>3170</v>
      </c>
      <c r="H1094" s="91" t="s">
        <v>2549</v>
      </c>
    </row>
    <row r="1095" spans="1:8">
      <c r="A1095" t="s">
        <v>2384</v>
      </c>
      <c r="B1095" t="s">
        <v>2716</v>
      </c>
      <c r="C1095" s="3">
        <v>4400</v>
      </c>
      <c r="D1095" t="s">
        <v>1753</v>
      </c>
      <c r="E1095" s="103">
        <v>0.27850000000000003</v>
      </c>
      <c r="F1095" s="175" t="s">
        <v>2939</v>
      </c>
      <c r="G1095" s="103" t="s">
        <v>3170</v>
      </c>
      <c r="H1095" s="91" t="s">
        <v>2549</v>
      </c>
    </row>
    <row r="1096" spans="1:8">
      <c r="A1096" t="s">
        <v>2384</v>
      </c>
      <c r="B1096" t="s">
        <v>2716</v>
      </c>
      <c r="C1096" s="3">
        <v>4133</v>
      </c>
      <c r="D1096" t="s">
        <v>433</v>
      </c>
      <c r="E1096" s="103">
        <v>0.23680000000000001</v>
      </c>
      <c r="F1096" s="175" t="s">
        <v>2939</v>
      </c>
      <c r="G1096" s="103" t="s">
        <v>3170</v>
      </c>
      <c r="H1096" s="91" t="s">
        <v>2549</v>
      </c>
    </row>
    <row r="1097" spans="1:8">
      <c r="A1097" t="s">
        <v>2384</v>
      </c>
      <c r="B1097" t="s">
        <v>2716</v>
      </c>
      <c r="C1097" s="3">
        <v>3191</v>
      </c>
      <c r="D1097" t="s">
        <v>1748</v>
      </c>
      <c r="E1097" s="103">
        <v>0.39800000000000002</v>
      </c>
      <c r="F1097" s="175" t="s">
        <v>2549</v>
      </c>
      <c r="G1097" s="103" t="s">
        <v>3170</v>
      </c>
      <c r="H1097" s="91" t="s">
        <v>2549</v>
      </c>
    </row>
    <row r="1098" spans="1:8">
      <c r="A1098" t="s">
        <v>2384</v>
      </c>
      <c r="B1098" t="s">
        <v>2716</v>
      </c>
      <c r="C1098" s="3">
        <v>4491</v>
      </c>
      <c r="D1098" t="s">
        <v>1754</v>
      </c>
      <c r="E1098" s="103">
        <v>0.31019999999999998</v>
      </c>
      <c r="F1098" s="175" t="s">
        <v>2939</v>
      </c>
      <c r="G1098" s="103" t="s">
        <v>3170</v>
      </c>
      <c r="H1098" s="91" t="s">
        <v>2549</v>
      </c>
    </row>
    <row r="1099" spans="1:8">
      <c r="A1099" t="s">
        <v>2384</v>
      </c>
      <c r="B1099" t="s">
        <v>2716</v>
      </c>
      <c r="C1099" s="3">
        <v>3851</v>
      </c>
      <c r="D1099" t="s">
        <v>949</v>
      </c>
      <c r="E1099" s="103">
        <v>0.31230000000000002</v>
      </c>
      <c r="F1099" s="175" t="s">
        <v>2939</v>
      </c>
      <c r="G1099" s="103" t="s">
        <v>3170</v>
      </c>
      <c r="H1099" s="91" t="s">
        <v>2549</v>
      </c>
    </row>
    <row r="1100" spans="1:8">
      <c r="A1100" t="s">
        <v>2384</v>
      </c>
      <c r="B1100" t="s">
        <v>2716</v>
      </c>
      <c r="C1100" s="3">
        <v>5094</v>
      </c>
      <c r="D1100" t="s">
        <v>1755</v>
      </c>
      <c r="E1100" s="103">
        <v>0.247</v>
      </c>
      <c r="F1100" s="175" t="s">
        <v>2939</v>
      </c>
      <c r="G1100" s="103" t="s">
        <v>3170</v>
      </c>
      <c r="H1100" s="91" t="s">
        <v>2549</v>
      </c>
    </row>
    <row r="1101" spans="1:8">
      <c r="A1101" t="s">
        <v>2384</v>
      </c>
      <c r="B1101" t="s">
        <v>2716</v>
      </c>
      <c r="C1101" s="3">
        <v>4134</v>
      </c>
      <c r="D1101" t="s">
        <v>1752</v>
      </c>
      <c r="E1101" s="103">
        <v>0.66359999999999997</v>
      </c>
      <c r="F1101" s="175" t="s">
        <v>2548</v>
      </c>
      <c r="G1101" s="103" t="s">
        <v>3170</v>
      </c>
      <c r="H1101" s="91" t="s">
        <v>2548</v>
      </c>
    </row>
    <row r="1102" spans="1:8">
      <c r="A1102" t="s">
        <v>2384</v>
      </c>
      <c r="B1102" t="s">
        <v>2716</v>
      </c>
      <c r="C1102" s="3">
        <v>5658</v>
      </c>
      <c r="D1102" t="s">
        <v>1542</v>
      </c>
      <c r="E1102" s="103">
        <v>0.15190000000000001</v>
      </c>
      <c r="F1102" s="175" t="s">
        <v>2939</v>
      </c>
      <c r="G1102" s="103" t="s">
        <v>3170</v>
      </c>
      <c r="H1102" s="91" t="s">
        <v>2549</v>
      </c>
    </row>
    <row r="1103" spans="1:8">
      <c r="A1103" t="s">
        <v>2383</v>
      </c>
      <c r="B1103" t="s">
        <v>2717</v>
      </c>
      <c r="C1103" s="3">
        <v>4483</v>
      </c>
      <c r="D1103" t="s">
        <v>3193</v>
      </c>
      <c r="E1103" s="103">
        <v>0.46300000000000002</v>
      </c>
      <c r="F1103" s="175" t="s">
        <v>2939</v>
      </c>
      <c r="G1103" s="103" t="s">
        <v>2549</v>
      </c>
      <c r="H1103" s="91" t="s">
        <v>2549</v>
      </c>
    </row>
    <row r="1104" spans="1:8">
      <c r="A1104" t="s">
        <v>2383</v>
      </c>
      <c r="B1104" t="s">
        <v>2717</v>
      </c>
      <c r="C1104" s="3">
        <v>2890</v>
      </c>
      <c r="D1104" t="s">
        <v>1744</v>
      </c>
      <c r="E1104" s="103">
        <v>0.36280000000000001</v>
      </c>
      <c r="F1104" s="175" t="s">
        <v>2939</v>
      </c>
      <c r="G1104" s="103" t="s">
        <v>3170</v>
      </c>
      <c r="H1104" s="91" t="s">
        <v>2549</v>
      </c>
    </row>
    <row r="1105" spans="1:8">
      <c r="A1105" t="s">
        <v>2383</v>
      </c>
      <c r="B1105" t="s">
        <v>2717</v>
      </c>
      <c r="C1105" s="3">
        <v>3965</v>
      </c>
      <c r="D1105" t="s">
        <v>1745</v>
      </c>
      <c r="E1105" s="103">
        <v>0.43169999999999997</v>
      </c>
      <c r="F1105" s="175" t="s">
        <v>2939</v>
      </c>
      <c r="G1105" s="103" t="s">
        <v>3170</v>
      </c>
      <c r="H1105" s="91" t="s">
        <v>2549</v>
      </c>
    </row>
    <row r="1106" spans="1:8">
      <c r="A1106" t="s">
        <v>2383</v>
      </c>
      <c r="B1106" t="s">
        <v>2717</v>
      </c>
      <c r="C1106" s="3">
        <v>4577</v>
      </c>
      <c r="D1106" t="s">
        <v>3194</v>
      </c>
      <c r="E1106" s="103">
        <v>0.31519999999999998</v>
      </c>
      <c r="F1106" s="175" t="s">
        <v>2939</v>
      </c>
      <c r="G1106" s="103" t="s">
        <v>2549</v>
      </c>
      <c r="H1106" s="91" t="s">
        <v>2549</v>
      </c>
    </row>
    <row r="1107" spans="1:8">
      <c r="A1107" t="s">
        <v>2248</v>
      </c>
      <c r="B1107" t="s">
        <v>2718</v>
      </c>
      <c r="C1107" s="3">
        <v>3162</v>
      </c>
      <c r="D1107" t="s">
        <v>685</v>
      </c>
      <c r="E1107" s="103">
        <v>1.6299999999999999E-2</v>
      </c>
      <c r="F1107" s="175" t="s">
        <v>2939</v>
      </c>
      <c r="G1107" s="103" t="s">
        <v>3170</v>
      </c>
      <c r="H1107" s="91" t="s">
        <v>2549</v>
      </c>
    </row>
    <row r="1108" spans="1:8">
      <c r="A1108" t="s">
        <v>2248</v>
      </c>
      <c r="B1108" t="s">
        <v>2718</v>
      </c>
      <c r="C1108" s="3">
        <v>3219</v>
      </c>
      <c r="D1108" t="s">
        <v>686</v>
      </c>
      <c r="E1108" s="103">
        <v>6.0299999999999999E-2</v>
      </c>
      <c r="F1108" s="175" t="s">
        <v>2939</v>
      </c>
      <c r="G1108" s="103" t="s">
        <v>3170</v>
      </c>
      <c r="H1108" s="91" t="s">
        <v>2549</v>
      </c>
    </row>
    <row r="1109" spans="1:8">
      <c r="A1109" t="s">
        <v>2248</v>
      </c>
      <c r="B1109" t="s">
        <v>2718</v>
      </c>
      <c r="C1109" s="3">
        <v>2981</v>
      </c>
      <c r="D1109" t="s">
        <v>683</v>
      </c>
      <c r="E1109" s="103">
        <v>2.8299999999999999E-2</v>
      </c>
      <c r="F1109" s="175" t="s">
        <v>2939</v>
      </c>
      <c r="G1109" s="103" t="s">
        <v>3170</v>
      </c>
      <c r="H1109" s="91" t="s">
        <v>2549</v>
      </c>
    </row>
    <row r="1110" spans="1:8">
      <c r="A1110" t="s">
        <v>2248</v>
      </c>
      <c r="B1110" t="s">
        <v>2718</v>
      </c>
      <c r="C1110" s="3">
        <v>3029</v>
      </c>
      <c r="D1110" t="s">
        <v>684</v>
      </c>
      <c r="E1110" s="103">
        <v>6.3100000000000003E-2</v>
      </c>
      <c r="F1110" s="175" t="s">
        <v>2939</v>
      </c>
      <c r="G1110" s="103" t="s">
        <v>3170</v>
      </c>
      <c r="H1110" s="91" t="s">
        <v>2549</v>
      </c>
    </row>
    <row r="1111" spans="1:8">
      <c r="A1111" t="s">
        <v>2248</v>
      </c>
      <c r="B1111" t="s">
        <v>2718</v>
      </c>
      <c r="C1111" s="3">
        <v>5447</v>
      </c>
      <c r="D1111" t="s">
        <v>688</v>
      </c>
      <c r="E1111" s="103">
        <v>7.9100000000000004E-2</v>
      </c>
      <c r="F1111" s="175" t="s">
        <v>2939</v>
      </c>
      <c r="G1111" s="103" t="s">
        <v>3170</v>
      </c>
      <c r="H1111" s="91" t="s">
        <v>2549</v>
      </c>
    </row>
    <row r="1112" spans="1:8">
      <c r="A1112" t="s">
        <v>2248</v>
      </c>
      <c r="B1112" t="s">
        <v>2718</v>
      </c>
      <c r="C1112" s="3">
        <v>3433</v>
      </c>
      <c r="D1112" t="s">
        <v>687</v>
      </c>
      <c r="E1112" s="103">
        <v>7.1300000000000002E-2</v>
      </c>
      <c r="F1112" s="175" t="s">
        <v>2939</v>
      </c>
      <c r="G1112" s="103" t="s">
        <v>3170</v>
      </c>
      <c r="H1112" s="91" t="s">
        <v>2549</v>
      </c>
    </row>
    <row r="1113" spans="1:8">
      <c r="A1113" t="s">
        <v>2427</v>
      </c>
      <c r="B1113" t="s">
        <v>2719</v>
      </c>
      <c r="C1113" s="3">
        <v>2584</v>
      </c>
      <c r="D1113" t="s">
        <v>2014</v>
      </c>
      <c r="E1113" s="103">
        <v>0.36930000000000002</v>
      </c>
      <c r="F1113" s="175" t="s">
        <v>2939</v>
      </c>
      <c r="G1113" s="103" t="s">
        <v>2549</v>
      </c>
      <c r="H1113" s="91" t="s">
        <v>2549</v>
      </c>
    </row>
    <row r="1114" spans="1:8">
      <c r="A1114" t="s">
        <v>2427</v>
      </c>
      <c r="B1114" t="s">
        <v>2719</v>
      </c>
      <c r="C1114" s="3">
        <v>2554</v>
      </c>
      <c r="D1114" t="s">
        <v>2013</v>
      </c>
      <c r="E1114" s="103">
        <v>0.26979999999999998</v>
      </c>
      <c r="F1114" s="175" t="s">
        <v>2939</v>
      </c>
      <c r="G1114" s="103" t="s">
        <v>3170</v>
      </c>
      <c r="H1114" s="91" t="s">
        <v>2549</v>
      </c>
    </row>
    <row r="1115" spans="1:8">
      <c r="A1115" t="s">
        <v>2427</v>
      </c>
      <c r="B1115" t="s">
        <v>2719</v>
      </c>
      <c r="C1115" s="3">
        <v>5448</v>
      </c>
      <c r="D1115" t="s">
        <v>2016</v>
      </c>
      <c r="E1115" s="103">
        <v>0.31940000000000002</v>
      </c>
      <c r="F1115" s="175" t="s">
        <v>2939</v>
      </c>
      <c r="G1115" s="103" t="s">
        <v>3170</v>
      </c>
      <c r="H1115" s="91" t="s">
        <v>2549</v>
      </c>
    </row>
    <row r="1116" spans="1:8">
      <c r="A1116" t="s">
        <v>2427</v>
      </c>
      <c r="B1116" t="s">
        <v>2719</v>
      </c>
      <c r="C1116" s="3">
        <v>3930</v>
      </c>
      <c r="D1116" t="s">
        <v>922</v>
      </c>
      <c r="E1116" s="103">
        <v>0.3644</v>
      </c>
      <c r="F1116" s="175" t="s">
        <v>2939</v>
      </c>
      <c r="G1116" s="103" t="s">
        <v>3170</v>
      </c>
      <c r="H1116" s="91" t="s">
        <v>2549</v>
      </c>
    </row>
    <row r="1117" spans="1:8">
      <c r="A1117" t="s">
        <v>2427</v>
      </c>
      <c r="B1117" t="s">
        <v>2719</v>
      </c>
      <c r="C1117" s="3">
        <v>5047</v>
      </c>
      <c r="D1117" t="s">
        <v>2015</v>
      </c>
      <c r="E1117" s="103">
        <v>0.13020000000000001</v>
      </c>
      <c r="F1117" s="175" t="s">
        <v>2939</v>
      </c>
      <c r="G1117" s="103" t="s">
        <v>3170</v>
      </c>
      <c r="H1117" s="91" t="s">
        <v>2549</v>
      </c>
    </row>
    <row r="1118" spans="1:8">
      <c r="A1118" t="s">
        <v>2427</v>
      </c>
      <c r="B1118" t="s">
        <v>2719</v>
      </c>
      <c r="C1118" s="3">
        <v>1743</v>
      </c>
      <c r="D1118" t="s">
        <v>3148</v>
      </c>
      <c r="E1118" s="103">
        <v>0</v>
      </c>
      <c r="F1118" s="175" t="s">
        <v>2939</v>
      </c>
      <c r="G1118" s="103" t="s">
        <v>3170</v>
      </c>
      <c r="H1118" s="91" t="s">
        <v>2549</v>
      </c>
    </row>
    <row r="1119" spans="1:8">
      <c r="A1119" t="s">
        <v>2322</v>
      </c>
      <c r="B1119" t="s">
        <v>2720</v>
      </c>
      <c r="C1119" s="3">
        <v>1845</v>
      </c>
      <c r="D1119" t="s">
        <v>1222</v>
      </c>
      <c r="E1119" s="103">
        <v>0.4083</v>
      </c>
      <c r="F1119" s="175" t="s">
        <v>2939</v>
      </c>
      <c r="G1119" s="103" t="s">
        <v>3170</v>
      </c>
      <c r="H1119" s="91" t="s">
        <v>2549</v>
      </c>
    </row>
    <row r="1120" spans="1:8">
      <c r="A1120" t="s">
        <v>2322</v>
      </c>
      <c r="B1120" t="s">
        <v>2720</v>
      </c>
      <c r="C1120" s="3">
        <v>2146</v>
      </c>
      <c r="D1120" t="s">
        <v>1223</v>
      </c>
      <c r="E1120" s="103">
        <v>0.36919999999999997</v>
      </c>
      <c r="F1120" s="175" t="s">
        <v>2939</v>
      </c>
      <c r="G1120" s="103" t="s">
        <v>3170</v>
      </c>
      <c r="H1120" s="91" t="s">
        <v>2549</v>
      </c>
    </row>
    <row r="1121" spans="1:8">
      <c r="A1121" t="s">
        <v>2322</v>
      </c>
      <c r="B1121" t="s">
        <v>2720</v>
      </c>
      <c r="C1121" s="3">
        <v>4501</v>
      </c>
      <c r="D1121" t="s">
        <v>1224</v>
      </c>
      <c r="E1121" s="103">
        <v>0.35470000000000002</v>
      </c>
      <c r="F1121" s="175" t="s">
        <v>2939</v>
      </c>
      <c r="G1121" s="103" t="s">
        <v>2549</v>
      </c>
      <c r="H1121" s="91" t="s">
        <v>2549</v>
      </c>
    </row>
    <row r="1122" spans="1:8">
      <c r="A1122" t="s">
        <v>2322</v>
      </c>
      <c r="B1122" t="s">
        <v>2720</v>
      </c>
      <c r="C1122" s="3">
        <v>1621</v>
      </c>
      <c r="D1122" t="s">
        <v>3195</v>
      </c>
      <c r="E1122" s="103">
        <v>0.5595</v>
      </c>
      <c r="F1122" s="175" t="s">
        <v>2939</v>
      </c>
      <c r="G1122" s="103" t="s">
        <v>3170</v>
      </c>
      <c r="H1122" s="91" t="s">
        <v>2548</v>
      </c>
    </row>
    <row r="1123" spans="1:8">
      <c r="A1123" t="s">
        <v>2363</v>
      </c>
      <c r="B1123" t="s">
        <v>2721</v>
      </c>
      <c r="C1123" s="3">
        <v>3406</v>
      </c>
      <c r="D1123" t="s">
        <v>1507</v>
      </c>
      <c r="E1123" s="103">
        <v>0.34739999999999999</v>
      </c>
      <c r="F1123" s="175" t="s">
        <v>2939</v>
      </c>
      <c r="G1123" s="103" t="s">
        <v>3170</v>
      </c>
      <c r="H1123" s="91" t="s">
        <v>2549</v>
      </c>
    </row>
    <row r="1124" spans="1:8">
      <c r="A1124" t="s">
        <v>2363</v>
      </c>
      <c r="B1124" t="s">
        <v>2721</v>
      </c>
      <c r="C1124" s="3">
        <v>5480</v>
      </c>
      <c r="D1124" t="s">
        <v>2522</v>
      </c>
      <c r="E1124" s="103">
        <v>0.22919999999999999</v>
      </c>
      <c r="F1124" s="175" t="s">
        <v>2939</v>
      </c>
      <c r="G1124" s="103" t="s">
        <v>3170</v>
      </c>
      <c r="H1124" s="91" t="s">
        <v>2549</v>
      </c>
    </row>
    <row r="1125" spans="1:8">
      <c r="A1125" t="s">
        <v>2372</v>
      </c>
      <c r="B1125" t="s">
        <v>2722</v>
      </c>
      <c r="C1125" s="3">
        <v>4362</v>
      </c>
      <c r="D1125" t="s">
        <v>1633</v>
      </c>
      <c r="E1125" s="103">
        <v>0.1812</v>
      </c>
      <c r="F1125" s="175" t="s">
        <v>2939</v>
      </c>
      <c r="G1125" s="103" t="s">
        <v>3170</v>
      </c>
      <c r="H1125" s="91" t="s">
        <v>2549</v>
      </c>
    </row>
    <row r="1126" spans="1:8">
      <c r="A1126" t="s">
        <v>2372</v>
      </c>
      <c r="B1126" t="s">
        <v>2722</v>
      </c>
      <c r="C1126" s="3">
        <v>3060</v>
      </c>
      <c r="D1126" t="s">
        <v>1631</v>
      </c>
      <c r="E1126" s="103">
        <v>0.67479999999999996</v>
      </c>
      <c r="F1126" s="175" t="s">
        <v>2548</v>
      </c>
      <c r="G1126" s="103" t="s">
        <v>3170</v>
      </c>
      <c r="H1126" s="91" t="s">
        <v>2548</v>
      </c>
    </row>
    <row r="1127" spans="1:8">
      <c r="A1127" t="s">
        <v>2372</v>
      </c>
      <c r="B1127" t="s">
        <v>2722</v>
      </c>
      <c r="C1127" s="3">
        <v>4594</v>
      </c>
      <c r="D1127" t="s">
        <v>1636</v>
      </c>
      <c r="E1127" s="103">
        <v>0.41799999999999998</v>
      </c>
      <c r="F1127" s="175" t="s">
        <v>2939</v>
      </c>
      <c r="G1127" s="103" t="s">
        <v>2549</v>
      </c>
      <c r="H1127" s="91" t="s">
        <v>2549</v>
      </c>
    </row>
    <row r="1128" spans="1:8">
      <c r="A1128" t="s">
        <v>2372</v>
      </c>
      <c r="B1128" t="s">
        <v>2722</v>
      </c>
      <c r="C1128" s="3">
        <v>4544</v>
      </c>
      <c r="D1128" t="s">
        <v>1635</v>
      </c>
      <c r="E1128" s="103">
        <v>0.34610000000000002</v>
      </c>
      <c r="F1128" s="175" t="s">
        <v>2939</v>
      </c>
      <c r="G1128" s="103" t="s">
        <v>3170</v>
      </c>
      <c r="H1128" s="91" t="s">
        <v>2549</v>
      </c>
    </row>
    <row r="1129" spans="1:8">
      <c r="A1129" t="s">
        <v>2372</v>
      </c>
      <c r="B1129" t="s">
        <v>2722</v>
      </c>
      <c r="C1129" s="3">
        <v>1806</v>
      </c>
      <c r="D1129" t="s">
        <v>1629</v>
      </c>
      <c r="E1129" s="103">
        <v>0.60470000000000002</v>
      </c>
      <c r="F1129" s="175" t="s">
        <v>2548</v>
      </c>
      <c r="G1129" s="103" t="s">
        <v>3170</v>
      </c>
      <c r="H1129" s="91" t="s">
        <v>2548</v>
      </c>
    </row>
    <row r="1130" spans="1:8">
      <c r="A1130" t="s">
        <v>2372</v>
      </c>
      <c r="B1130" t="s">
        <v>2722</v>
      </c>
      <c r="C1130" s="3">
        <v>2546</v>
      </c>
      <c r="D1130" t="s">
        <v>1630</v>
      </c>
      <c r="E1130" s="103">
        <v>0.2238</v>
      </c>
      <c r="F1130" s="175" t="s">
        <v>2939</v>
      </c>
      <c r="G1130" s="103" t="s">
        <v>3170</v>
      </c>
      <c r="H1130" s="91" t="s">
        <v>2549</v>
      </c>
    </row>
    <row r="1131" spans="1:8">
      <c r="A1131" t="s">
        <v>2372</v>
      </c>
      <c r="B1131" t="s">
        <v>2722</v>
      </c>
      <c r="C1131" s="3">
        <v>4528</v>
      </c>
      <c r="D1131" t="s">
        <v>1634</v>
      </c>
      <c r="E1131" s="103">
        <v>0.37069999999999997</v>
      </c>
      <c r="F1131" s="175" t="s">
        <v>2939</v>
      </c>
      <c r="G1131" s="103" t="s">
        <v>3170</v>
      </c>
      <c r="H1131" s="91" t="s">
        <v>2549</v>
      </c>
    </row>
    <row r="1132" spans="1:8">
      <c r="A1132" t="s">
        <v>2372</v>
      </c>
      <c r="B1132" t="s">
        <v>2722</v>
      </c>
      <c r="C1132" s="3">
        <v>1570</v>
      </c>
      <c r="D1132" t="s">
        <v>2936</v>
      </c>
      <c r="E1132" s="103">
        <v>0</v>
      </c>
      <c r="F1132" s="175" t="s">
        <v>2939</v>
      </c>
      <c r="G1132" s="103" t="s">
        <v>3170</v>
      </c>
      <c r="H1132" s="91" t="s">
        <v>2549</v>
      </c>
    </row>
    <row r="1133" spans="1:8">
      <c r="A1133" t="s">
        <v>2372</v>
      </c>
      <c r="B1133" t="s">
        <v>2722</v>
      </c>
      <c r="C1133" s="3">
        <v>1643</v>
      </c>
      <c r="D1133" t="s">
        <v>1627</v>
      </c>
      <c r="E1133" s="103">
        <v>0.41260000000000002</v>
      </c>
      <c r="F1133" s="175" t="s">
        <v>2939</v>
      </c>
      <c r="G1133" s="103" t="s">
        <v>3170</v>
      </c>
      <c r="H1133" s="91" t="s">
        <v>2549</v>
      </c>
    </row>
    <row r="1134" spans="1:8">
      <c r="A1134" t="s">
        <v>2372</v>
      </c>
      <c r="B1134" t="s">
        <v>2722</v>
      </c>
      <c r="C1134" s="3">
        <v>5040</v>
      </c>
      <c r="D1134" t="s">
        <v>1637</v>
      </c>
      <c r="E1134" s="103">
        <v>0.42920000000000003</v>
      </c>
      <c r="F1134" s="175" t="s">
        <v>2939</v>
      </c>
      <c r="G1134" s="103" t="s">
        <v>3170</v>
      </c>
      <c r="H1134" s="91" t="s">
        <v>2549</v>
      </c>
    </row>
    <row r="1135" spans="1:8">
      <c r="A1135" t="s">
        <v>2372</v>
      </c>
      <c r="B1135" t="s">
        <v>2722</v>
      </c>
      <c r="C1135" s="3">
        <v>4159</v>
      </c>
      <c r="D1135" t="s">
        <v>1632</v>
      </c>
      <c r="E1135" s="103">
        <v>0.2525</v>
      </c>
      <c r="F1135" s="175" t="s">
        <v>2939</v>
      </c>
      <c r="G1135" s="103" t="s">
        <v>3170</v>
      </c>
      <c r="H1135" s="91" t="s">
        <v>2549</v>
      </c>
    </row>
    <row r="1136" spans="1:8">
      <c r="A1136" t="s">
        <v>2372</v>
      </c>
      <c r="B1136" t="s">
        <v>2722</v>
      </c>
      <c r="C1136" s="3">
        <v>1777</v>
      </c>
      <c r="D1136" t="s">
        <v>1628</v>
      </c>
      <c r="E1136" s="103">
        <v>0.1822</v>
      </c>
      <c r="F1136" s="175" t="s">
        <v>2939</v>
      </c>
      <c r="G1136" s="103" t="s">
        <v>3170</v>
      </c>
      <c r="H1136" s="91" t="s">
        <v>2549</v>
      </c>
    </row>
    <row r="1137" spans="1:8">
      <c r="A1137" t="s">
        <v>2228</v>
      </c>
      <c r="B1137" t="s">
        <v>2723</v>
      </c>
      <c r="C1137" s="3">
        <v>3661</v>
      </c>
      <c r="D1137" t="s">
        <v>480</v>
      </c>
      <c r="E1137" s="103">
        <v>0.41089999999999999</v>
      </c>
      <c r="F1137" s="175" t="s">
        <v>2939</v>
      </c>
      <c r="G1137" s="103" t="s">
        <v>2549</v>
      </c>
      <c r="H1137" s="91" t="s">
        <v>2549</v>
      </c>
    </row>
    <row r="1138" spans="1:8">
      <c r="A1138" t="s">
        <v>2228</v>
      </c>
      <c r="B1138" t="s">
        <v>2723</v>
      </c>
      <c r="C1138" s="3">
        <v>2180</v>
      </c>
      <c r="D1138" t="s">
        <v>478</v>
      </c>
      <c r="E1138" s="103">
        <v>0.35639999999999999</v>
      </c>
      <c r="F1138" s="175" t="s">
        <v>2939</v>
      </c>
      <c r="G1138" s="103" t="s">
        <v>3170</v>
      </c>
      <c r="H1138" s="91" t="s">
        <v>2549</v>
      </c>
    </row>
    <row r="1139" spans="1:8">
      <c r="A1139" t="s">
        <v>2228</v>
      </c>
      <c r="B1139" t="s">
        <v>2723</v>
      </c>
      <c r="C1139" s="3">
        <v>3374</v>
      </c>
      <c r="D1139" t="s">
        <v>479</v>
      </c>
      <c r="E1139" s="103">
        <v>0.39789999999999998</v>
      </c>
      <c r="F1139" s="175" t="s">
        <v>2939</v>
      </c>
      <c r="G1139" s="103" t="s">
        <v>2549</v>
      </c>
      <c r="H1139" s="91" t="s">
        <v>2549</v>
      </c>
    </row>
    <row r="1140" spans="1:8">
      <c r="A1140" t="s">
        <v>2292</v>
      </c>
      <c r="B1140" t="s">
        <v>2724</v>
      </c>
      <c r="C1140" s="3">
        <v>2678</v>
      </c>
      <c r="D1140" t="s">
        <v>1117</v>
      </c>
      <c r="E1140" s="103">
        <v>0.55630000000000002</v>
      </c>
      <c r="F1140" s="175" t="s">
        <v>2548</v>
      </c>
      <c r="G1140" s="103" t="s">
        <v>3170</v>
      </c>
      <c r="H1140" s="91" t="s">
        <v>2548</v>
      </c>
    </row>
    <row r="1141" spans="1:8">
      <c r="A1141" t="s">
        <v>2292</v>
      </c>
      <c r="B1141" t="s">
        <v>2724</v>
      </c>
      <c r="C1141" s="3">
        <v>3112</v>
      </c>
      <c r="D1141" t="s">
        <v>1118</v>
      </c>
      <c r="E1141" s="103">
        <v>0.58089999999999997</v>
      </c>
      <c r="F1141" s="175" t="s">
        <v>2548</v>
      </c>
      <c r="G1141" s="103" t="s">
        <v>3170</v>
      </c>
      <c r="H1141" s="91" t="s">
        <v>2548</v>
      </c>
    </row>
    <row r="1142" spans="1:8">
      <c r="A1142" t="s">
        <v>2220</v>
      </c>
      <c r="B1142" t="s">
        <v>2725</v>
      </c>
      <c r="C1142" s="3">
        <v>5273</v>
      </c>
      <c r="D1142" t="s">
        <v>441</v>
      </c>
      <c r="E1142" s="103">
        <v>9.4100000000000003E-2</v>
      </c>
      <c r="F1142" s="175" t="s">
        <v>2549</v>
      </c>
      <c r="G1142" s="103" t="s">
        <v>3170</v>
      </c>
      <c r="H1142" s="91" t="s">
        <v>2549</v>
      </c>
    </row>
    <row r="1143" spans="1:8">
      <c r="A1143" t="s">
        <v>2220</v>
      </c>
      <c r="B1143" t="s">
        <v>2725</v>
      </c>
      <c r="C1143" s="3">
        <v>3022</v>
      </c>
      <c r="D1143" t="s">
        <v>1960</v>
      </c>
      <c r="E1143" s="103">
        <v>0.58099999999999996</v>
      </c>
      <c r="F1143" s="175" t="s">
        <v>2548</v>
      </c>
      <c r="G1143" s="103" t="s">
        <v>3170</v>
      </c>
      <c r="H1143" s="91" t="s">
        <v>2548</v>
      </c>
    </row>
    <row r="1144" spans="1:8">
      <c r="A1144" t="s">
        <v>2220</v>
      </c>
      <c r="B1144" t="s">
        <v>2725</v>
      </c>
      <c r="C1144" s="3">
        <v>5679</v>
      </c>
      <c r="D1144" t="s">
        <v>3082</v>
      </c>
      <c r="E1144" s="103">
        <v>0.64900000000000002</v>
      </c>
      <c r="F1144" s="175" t="s">
        <v>2939</v>
      </c>
      <c r="G1144" s="103" t="s">
        <v>3170</v>
      </c>
      <c r="H1144" s="91" t="s">
        <v>2548</v>
      </c>
    </row>
    <row r="1145" spans="1:8">
      <c r="A1145" t="s">
        <v>2220</v>
      </c>
      <c r="B1145" t="s">
        <v>2725</v>
      </c>
      <c r="C1145" s="3">
        <v>5354</v>
      </c>
      <c r="D1145" t="s">
        <v>442</v>
      </c>
      <c r="E1145" s="103">
        <v>0.87839999999999996</v>
      </c>
      <c r="F1145" s="175" t="s">
        <v>2548</v>
      </c>
      <c r="G1145" s="103" t="s">
        <v>3170</v>
      </c>
      <c r="H1145" s="91" t="s">
        <v>2548</v>
      </c>
    </row>
    <row r="1146" spans="1:8">
      <c r="A1146" t="s">
        <v>2220</v>
      </c>
      <c r="B1146" t="s">
        <v>2725</v>
      </c>
      <c r="C1146" s="3">
        <v>2673</v>
      </c>
      <c r="D1146" t="s">
        <v>239</v>
      </c>
      <c r="E1146" s="103">
        <v>0.64559999999999995</v>
      </c>
      <c r="F1146" s="175" t="s">
        <v>2548</v>
      </c>
      <c r="G1146" s="103" t="s">
        <v>3170</v>
      </c>
      <c r="H1146" s="91" t="s">
        <v>2548</v>
      </c>
    </row>
    <row r="1147" spans="1:8">
      <c r="A1147" t="s">
        <v>2220</v>
      </c>
      <c r="B1147" t="s">
        <v>2725</v>
      </c>
      <c r="C1147" s="3">
        <v>3091</v>
      </c>
      <c r="D1147" t="s">
        <v>435</v>
      </c>
      <c r="E1147" s="103">
        <v>0.54139999999999999</v>
      </c>
      <c r="F1147" s="175" t="s">
        <v>2548</v>
      </c>
      <c r="G1147" s="103" t="s">
        <v>3170</v>
      </c>
      <c r="H1147" s="91" t="s">
        <v>2548</v>
      </c>
    </row>
    <row r="1148" spans="1:8">
      <c r="A1148" t="s">
        <v>2220</v>
      </c>
      <c r="B1148" t="s">
        <v>2725</v>
      </c>
      <c r="C1148" s="3">
        <v>5680</v>
      </c>
      <c r="D1148" t="s">
        <v>3196</v>
      </c>
      <c r="E1148" s="103">
        <v>0.48770000000000002</v>
      </c>
      <c r="F1148" s="175" t="s">
        <v>2549</v>
      </c>
      <c r="G1148" s="103" t="s">
        <v>3170</v>
      </c>
      <c r="H1148" s="91" t="s">
        <v>2549</v>
      </c>
    </row>
    <row r="1149" spans="1:8">
      <c r="A1149" t="s">
        <v>2220</v>
      </c>
      <c r="B1149" t="s">
        <v>2725</v>
      </c>
      <c r="C1149" s="3">
        <v>2833</v>
      </c>
      <c r="D1149" t="s">
        <v>431</v>
      </c>
      <c r="E1149" s="103">
        <v>0.70909999999999995</v>
      </c>
      <c r="F1149" s="175" t="s">
        <v>2548</v>
      </c>
      <c r="G1149" s="103" t="s">
        <v>3170</v>
      </c>
      <c r="H1149" s="91" t="s">
        <v>2548</v>
      </c>
    </row>
    <row r="1150" spans="1:8">
      <c r="A1150" t="s">
        <v>2220</v>
      </c>
      <c r="B1150" t="s">
        <v>2725</v>
      </c>
      <c r="C1150" s="3">
        <v>2969</v>
      </c>
      <c r="D1150" t="s">
        <v>432</v>
      </c>
      <c r="E1150" s="103">
        <v>0.67649999999999999</v>
      </c>
      <c r="F1150" s="175" t="s">
        <v>2548</v>
      </c>
      <c r="G1150" s="103" t="s">
        <v>3170</v>
      </c>
      <c r="H1150" s="91" t="s">
        <v>2548</v>
      </c>
    </row>
    <row r="1151" spans="1:8">
      <c r="A1151" t="s">
        <v>2220</v>
      </c>
      <c r="B1151" t="s">
        <v>2725</v>
      </c>
      <c r="C1151" s="3">
        <v>3021</v>
      </c>
      <c r="D1151" t="s">
        <v>434</v>
      </c>
      <c r="E1151" s="103">
        <v>0.78879999999999995</v>
      </c>
      <c r="F1151" s="175" t="s">
        <v>2548</v>
      </c>
      <c r="G1151" s="103" t="s">
        <v>3170</v>
      </c>
      <c r="H1151" s="91" t="s">
        <v>2548</v>
      </c>
    </row>
    <row r="1152" spans="1:8">
      <c r="A1152" t="s">
        <v>2220</v>
      </c>
      <c r="B1152" t="s">
        <v>2725</v>
      </c>
      <c r="C1152" s="3">
        <v>3153</v>
      </c>
      <c r="D1152" t="s">
        <v>436</v>
      </c>
      <c r="E1152" s="103">
        <v>0.64780000000000004</v>
      </c>
      <c r="F1152" s="175" t="s">
        <v>2548</v>
      </c>
      <c r="G1152" s="103" t="s">
        <v>3170</v>
      </c>
      <c r="H1152" s="91" t="s">
        <v>2548</v>
      </c>
    </row>
    <row r="1153" spans="1:8">
      <c r="A1153" t="s">
        <v>2220</v>
      </c>
      <c r="B1153" t="s">
        <v>2725</v>
      </c>
      <c r="C1153" s="3">
        <v>2970</v>
      </c>
      <c r="D1153" t="s">
        <v>433</v>
      </c>
      <c r="E1153" s="103">
        <v>0.75129999999999997</v>
      </c>
      <c r="F1153" s="175" t="s">
        <v>2548</v>
      </c>
      <c r="G1153" s="103" t="s">
        <v>3170</v>
      </c>
      <c r="H1153" s="91" t="s">
        <v>2548</v>
      </c>
    </row>
    <row r="1154" spans="1:8">
      <c r="A1154" t="s">
        <v>2220</v>
      </c>
      <c r="B1154" t="s">
        <v>2725</v>
      </c>
      <c r="C1154" s="3">
        <v>5323</v>
      </c>
      <c r="D1154" t="s">
        <v>3197</v>
      </c>
      <c r="E1154" s="103">
        <v>0.77669999999999995</v>
      </c>
      <c r="F1154" s="175" t="s">
        <v>2939</v>
      </c>
      <c r="G1154" s="103" t="s">
        <v>3170</v>
      </c>
      <c r="H1154" s="91" t="s">
        <v>2548</v>
      </c>
    </row>
    <row r="1155" spans="1:8">
      <c r="A1155" t="s">
        <v>2220</v>
      </c>
      <c r="B1155" t="s">
        <v>2725</v>
      </c>
      <c r="C1155" s="3">
        <v>3215</v>
      </c>
      <c r="D1155" t="s">
        <v>437</v>
      </c>
      <c r="E1155" s="103">
        <v>0.57899999999999996</v>
      </c>
      <c r="F1155" s="175" t="s">
        <v>2548</v>
      </c>
      <c r="G1155" s="103" t="s">
        <v>3170</v>
      </c>
      <c r="H1155" s="91" t="s">
        <v>2548</v>
      </c>
    </row>
    <row r="1156" spans="1:8">
      <c r="A1156" t="s">
        <v>2220</v>
      </c>
      <c r="B1156" t="s">
        <v>2725</v>
      </c>
      <c r="C1156" s="3">
        <v>3779</v>
      </c>
      <c r="D1156" t="s">
        <v>438</v>
      </c>
      <c r="E1156" s="103">
        <v>0.82830000000000004</v>
      </c>
      <c r="F1156" s="175" t="s">
        <v>2548</v>
      </c>
      <c r="G1156" s="103" t="s">
        <v>3170</v>
      </c>
      <c r="H1156" s="91" t="s">
        <v>2548</v>
      </c>
    </row>
    <row r="1157" spans="1:8">
      <c r="A1157" t="s">
        <v>2220</v>
      </c>
      <c r="B1157" t="s">
        <v>2725</v>
      </c>
      <c r="C1157" s="3">
        <v>5251</v>
      </c>
      <c r="D1157" t="s">
        <v>440</v>
      </c>
      <c r="E1157" s="103">
        <v>0.62680000000000002</v>
      </c>
      <c r="F1157" s="175" t="s">
        <v>2548</v>
      </c>
      <c r="G1157" s="103" t="s">
        <v>3170</v>
      </c>
      <c r="H1157" s="91" t="s">
        <v>2548</v>
      </c>
    </row>
    <row r="1158" spans="1:8">
      <c r="A1158" t="s">
        <v>2220</v>
      </c>
      <c r="B1158" t="s">
        <v>2725</v>
      </c>
      <c r="C1158" s="3">
        <v>2832</v>
      </c>
      <c r="D1158" t="s">
        <v>430</v>
      </c>
      <c r="E1158" s="103">
        <v>0.5444</v>
      </c>
      <c r="F1158" s="175" t="s">
        <v>2548</v>
      </c>
      <c r="G1158" s="103" t="s">
        <v>3170</v>
      </c>
      <c r="H1158" s="91" t="s">
        <v>2548</v>
      </c>
    </row>
    <row r="1159" spans="1:8">
      <c r="A1159" t="s">
        <v>2220</v>
      </c>
      <c r="B1159" t="s">
        <v>2725</v>
      </c>
      <c r="C1159" s="3">
        <v>5173</v>
      </c>
      <c r="D1159" t="s">
        <v>439</v>
      </c>
      <c r="E1159" s="103">
        <v>0.3574</v>
      </c>
      <c r="F1159" s="175" t="s">
        <v>2549</v>
      </c>
      <c r="G1159" s="103" t="s">
        <v>3170</v>
      </c>
      <c r="H1159" s="91" t="s">
        <v>2549</v>
      </c>
    </row>
    <row r="1160" spans="1:8">
      <c r="A1160" t="s">
        <v>2220</v>
      </c>
      <c r="B1160" t="s">
        <v>2725</v>
      </c>
      <c r="C1160" s="3">
        <v>5726</v>
      </c>
      <c r="D1160" t="s">
        <v>3083</v>
      </c>
      <c r="E1160" s="103">
        <v>0.62770000000000004</v>
      </c>
      <c r="F1160" s="175" t="s">
        <v>2549</v>
      </c>
      <c r="G1160" s="103" t="s">
        <v>3170</v>
      </c>
      <c r="H1160" s="91" t="s">
        <v>2548</v>
      </c>
    </row>
    <row r="1161" spans="1:8">
      <c r="A1161" t="s">
        <v>2291</v>
      </c>
      <c r="B1161" t="s">
        <v>2726</v>
      </c>
      <c r="C1161" s="3">
        <v>5415</v>
      </c>
      <c r="D1161" t="s">
        <v>1115</v>
      </c>
      <c r="E1161" s="103">
        <v>0.89319999999999999</v>
      </c>
      <c r="F1161" s="175" t="s">
        <v>2548</v>
      </c>
      <c r="G1161" s="103" t="s">
        <v>3170</v>
      </c>
      <c r="H1161" s="91" t="s">
        <v>2548</v>
      </c>
    </row>
    <row r="1162" spans="1:8">
      <c r="A1162" t="s">
        <v>2291</v>
      </c>
      <c r="B1162" t="s">
        <v>2726</v>
      </c>
      <c r="C1162" s="3">
        <v>2572</v>
      </c>
      <c r="D1162" t="s">
        <v>1113</v>
      </c>
      <c r="E1162" s="103">
        <v>0.60660000000000003</v>
      </c>
      <c r="F1162" s="175" t="s">
        <v>2548</v>
      </c>
      <c r="G1162" s="103" t="s">
        <v>3170</v>
      </c>
      <c r="H1162" s="91" t="s">
        <v>2548</v>
      </c>
    </row>
    <row r="1163" spans="1:8">
      <c r="A1163" t="s">
        <v>2291</v>
      </c>
      <c r="B1163" t="s">
        <v>2726</v>
      </c>
      <c r="C1163" s="3">
        <v>3238</v>
      </c>
      <c r="D1163" t="s">
        <v>1114</v>
      </c>
      <c r="E1163" s="103">
        <v>0.59899999999999998</v>
      </c>
      <c r="F1163" s="175" t="s">
        <v>2548</v>
      </c>
      <c r="G1163" s="103" t="s">
        <v>3170</v>
      </c>
      <c r="H1163" s="91" t="s">
        <v>2548</v>
      </c>
    </row>
    <row r="1164" spans="1:8">
      <c r="A1164" t="s">
        <v>2458</v>
      </c>
      <c r="B1164" t="s">
        <v>2727</v>
      </c>
      <c r="C1164" s="3">
        <v>2506</v>
      </c>
      <c r="D1164" t="s">
        <v>2153</v>
      </c>
      <c r="E1164" s="103">
        <v>0.85460000000000003</v>
      </c>
      <c r="F1164" s="175" t="s">
        <v>2548</v>
      </c>
      <c r="G1164" s="103" t="s">
        <v>3170</v>
      </c>
      <c r="H1164" s="91" t="s">
        <v>2548</v>
      </c>
    </row>
    <row r="1165" spans="1:8">
      <c r="A1165" t="s">
        <v>2458</v>
      </c>
      <c r="B1165" t="s">
        <v>2727</v>
      </c>
      <c r="C1165" s="3">
        <v>2389</v>
      </c>
      <c r="D1165" t="s">
        <v>2152</v>
      </c>
      <c r="E1165" s="103">
        <v>0.95889999999999997</v>
      </c>
      <c r="F1165" s="175" t="s">
        <v>2548</v>
      </c>
      <c r="G1165" s="103" t="s">
        <v>3170</v>
      </c>
      <c r="H1165" s="91" t="s">
        <v>2548</v>
      </c>
    </row>
    <row r="1166" spans="1:8">
      <c r="A1166" t="s">
        <v>2458</v>
      </c>
      <c r="B1166" t="s">
        <v>2727</v>
      </c>
      <c r="C1166" s="3">
        <v>2532</v>
      </c>
      <c r="D1166" t="s">
        <v>2154</v>
      </c>
      <c r="E1166" s="103">
        <v>0.95489999999999997</v>
      </c>
      <c r="F1166" s="175" t="s">
        <v>2548</v>
      </c>
      <c r="G1166" s="103" t="s">
        <v>3170</v>
      </c>
      <c r="H1166" s="91" t="s">
        <v>2548</v>
      </c>
    </row>
    <row r="1167" spans="1:8">
      <c r="A1167" t="s">
        <v>2429</v>
      </c>
      <c r="B1167" t="s">
        <v>2728</v>
      </c>
      <c r="C1167" s="3">
        <v>2585</v>
      </c>
      <c r="D1167" t="s">
        <v>2025</v>
      </c>
      <c r="E1167" s="103">
        <v>0.51180000000000003</v>
      </c>
      <c r="F1167" s="175" t="s">
        <v>2548</v>
      </c>
      <c r="G1167" s="103" t="s">
        <v>3170</v>
      </c>
      <c r="H1167" s="91" t="s">
        <v>2548</v>
      </c>
    </row>
    <row r="1168" spans="1:8">
      <c r="A1168" t="s">
        <v>2429</v>
      </c>
      <c r="B1168" t="s">
        <v>2728</v>
      </c>
      <c r="C1168" s="3">
        <v>3365</v>
      </c>
      <c r="D1168" t="s">
        <v>2027</v>
      </c>
      <c r="E1168" s="103">
        <v>0.40910000000000002</v>
      </c>
      <c r="F1168" s="175" t="s">
        <v>2549</v>
      </c>
      <c r="G1168" s="103" t="s">
        <v>3170</v>
      </c>
      <c r="H1168" s="91" t="s">
        <v>2549</v>
      </c>
    </row>
    <row r="1169" spans="1:8">
      <c r="A1169" t="s">
        <v>2429</v>
      </c>
      <c r="B1169" t="s">
        <v>2728</v>
      </c>
      <c r="C1169" s="3">
        <v>4533</v>
      </c>
      <c r="D1169" t="s">
        <v>2028</v>
      </c>
      <c r="E1169" s="103">
        <v>0.6804</v>
      </c>
      <c r="F1169" s="175" t="s">
        <v>2548</v>
      </c>
      <c r="G1169" s="103" t="s">
        <v>3170</v>
      </c>
      <c r="H1169" s="91" t="s">
        <v>2548</v>
      </c>
    </row>
    <row r="1170" spans="1:8">
      <c r="A1170" t="s">
        <v>2429</v>
      </c>
      <c r="B1170" t="s">
        <v>2728</v>
      </c>
      <c r="C1170" s="3">
        <v>5112</v>
      </c>
      <c r="D1170" t="s">
        <v>2029</v>
      </c>
      <c r="E1170" s="103">
        <v>0.58550000000000002</v>
      </c>
      <c r="F1170" s="175" t="s">
        <v>2939</v>
      </c>
      <c r="G1170" s="103" t="s">
        <v>3170</v>
      </c>
      <c r="H1170" s="91" t="s">
        <v>2548</v>
      </c>
    </row>
    <row r="1171" spans="1:8">
      <c r="A1171" t="s">
        <v>2429</v>
      </c>
      <c r="B1171" t="s">
        <v>2728</v>
      </c>
      <c r="C1171" s="3">
        <v>3003</v>
      </c>
      <c r="D1171" t="s">
        <v>2026</v>
      </c>
      <c r="E1171" s="103">
        <v>0.54530000000000001</v>
      </c>
      <c r="F1171" s="175" t="s">
        <v>2548</v>
      </c>
      <c r="G1171" s="103" t="s">
        <v>3170</v>
      </c>
      <c r="H1171" s="91" t="s">
        <v>2548</v>
      </c>
    </row>
    <row r="1172" spans="1:8">
      <c r="A1172" t="s">
        <v>2429</v>
      </c>
      <c r="B1172" t="s">
        <v>2728</v>
      </c>
      <c r="C1172" s="3">
        <v>2343</v>
      </c>
      <c r="D1172" t="s">
        <v>2024</v>
      </c>
      <c r="E1172" s="103">
        <v>0.45579999999999998</v>
      </c>
      <c r="F1172" s="175" t="s">
        <v>2549</v>
      </c>
      <c r="G1172" s="103" t="s">
        <v>3170</v>
      </c>
      <c r="H1172" s="91" t="s">
        <v>2549</v>
      </c>
    </row>
    <row r="1173" spans="1:8">
      <c r="A1173" t="s">
        <v>2362</v>
      </c>
      <c r="B1173" t="s">
        <v>2729</v>
      </c>
      <c r="C1173" s="3">
        <v>3459</v>
      </c>
      <c r="D1173" t="s">
        <v>1505</v>
      </c>
      <c r="E1173" s="103">
        <v>0.3226</v>
      </c>
      <c r="F1173" s="175" t="s">
        <v>2939</v>
      </c>
      <c r="G1173" s="103" t="s">
        <v>3170</v>
      </c>
      <c r="H1173" s="91" t="s">
        <v>2549</v>
      </c>
    </row>
    <row r="1174" spans="1:8">
      <c r="A1174" t="s">
        <v>2360</v>
      </c>
      <c r="B1174" t="s">
        <v>2730</v>
      </c>
      <c r="C1174" s="3">
        <v>5625</v>
      </c>
      <c r="D1174" t="s">
        <v>2978</v>
      </c>
      <c r="E1174" s="103">
        <v>0.68600000000000005</v>
      </c>
      <c r="F1174" s="175" t="s">
        <v>2548</v>
      </c>
      <c r="G1174" s="103" t="s">
        <v>3170</v>
      </c>
      <c r="H1174" s="91" t="s">
        <v>2548</v>
      </c>
    </row>
    <row r="1175" spans="1:8">
      <c r="A1175" t="s">
        <v>2360</v>
      </c>
      <c r="B1175" t="s">
        <v>2730</v>
      </c>
      <c r="C1175" s="3">
        <v>4329</v>
      </c>
      <c r="D1175" t="s">
        <v>2979</v>
      </c>
      <c r="E1175" s="103">
        <v>0.72360000000000002</v>
      </c>
      <c r="F1175" s="175" t="s">
        <v>2548</v>
      </c>
      <c r="G1175" s="103" t="s">
        <v>3170</v>
      </c>
      <c r="H1175" s="91" t="s">
        <v>2548</v>
      </c>
    </row>
    <row r="1176" spans="1:8">
      <c r="A1176" t="s">
        <v>2360</v>
      </c>
      <c r="B1176" t="s">
        <v>2730</v>
      </c>
      <c r="C1176" s="3">
        <v>5589</v>
      </c>
      <c r="D1176" t="s">
        <v>2925</v>
      </c>
      <c r="E1176" s="103">
        <v>0.66210000000000002</v>
      </c>
      <c r="F1176" s="175" t="s">
        <v>2548</v>
      </c>
      <c r="G1176" s="103" t="s">
        <v>3170</v>
      </c>
      <c r="H1176" s="91" t="s">
        <v>2548</v>
      </c>
    </row>
    <row r="1177" spans="1:8">
      <c r="A1177" t="s">
        <v>2360</v>
      </c>
      <c r="B1177" t="s">
        <v>2730</v>
      </c>
      <c r="C1177" s="3">
        <v>3183</v>
      </c>
      <c r="D1177" t="s">
        <v>77</v>
      </c>
      <c r="E1177" s="103">
        <v>0.61370000000000002</v>
      </c>
      <c r="F1177" s="175" t="s">
        <v>2548</v>
      </c>
      <c r="G1177" s="103" t="s">
        <v>3170</v>
      </c>
      <c r="H1177" s="91" t="s">
        <v>2548</v>
      </c>
    </row>
    <row r="1178" spans="1:8">
      <c r="A1178" t="s">
        <v>2360</v>
      </c>
      <c r="B1178" t="s">
        <v>2730</v>
      </c>
      <c r="C1178" s="3">
        <v>3821</v>
      </c>
      <c r="D1178" t="s">
        <v>1496</v>
      </c>
      <c r="E1178" s="103">
        <v>0.71889999999999998</v>
      </c>
      <c r="F1178" s="175" t="s">
        <v>2548</v>
      </c>
      <c r="G1178" s="103" t="s">
        <v>3170</v>
      </c>
      <c r="H1178" s="91" t="s">
        <v>2548</v>
      </c>
    </row>
    <row r="1179" spans="1:8">
      <c r="A1179" t="s">
        <v>2360</v>
      </c>
      <c r="B1179" t="s">
        <v>2730</v>
      </c>
      <c r="C1179" s="3">
        <v>4013</v>
      </c>
      <c r="D1179" t="s">
        <v>1498</v>
      </c>
      <c r="E1179" s="103">
        <v>0.63190000000000002</v>
      </c>
      <c r="F1179" s="175" t="s">
        <v>2548</v>
      </c>
      <c r="G1179" s="103" t="s">
        <v>3170</v>
      </c>
      <c r="H1179" s="91" t="s">
        <v>2548</v>
      </c>
    </row>
    <row r="1180" spans="1:8">
      <c r="A1180" t="s">
        <v>2360</v>
      </c>
      <c r="B1180" t="s">
        <v>2730</v>
      </c>
      <c r="C1180" s="3">
        <v>3001</v>
      </c>
      <c r="D1180" t="s">
        <v>1495</v>
      </c>
      <c r="E1180" s="103">
        <v>0.5897</v>
      </c>
      <c r="F1180" s="175" t="s">
        <v>2548</v>
      </c>
      <c r="G1180" s="103" t="s">
        <v>3170</v>
      </c>
      <c r="H1180" s="91" t="s">
        <v>2548</v>
      </c>
    </row>
    <row r="1181" spans="1:8">
      <c r="A1181" t="s">
        <v>2360</v>
      </c>
      <c r="B1181" t="s">
        <v>2730</v>
      </c>
      <c r="C1181" s="3">
        <v>4511</v>
      </c>
      <c r="D1181" t="s">
        <v>1499</v>
      </c>
      <c r="E1181" s="103">
        <v>0.72170000000000001</v>
      </c>
      <c r="F1181" s="175" t="s">
        <v>2548</v>
      </c>
      <c r="G1181" s="103" t="s">
        <v>3170</v>
      </c>
      <c r="H1181" s="91" t="s">
        <v>2548</v>
      </c>
    </row>
    <row r="1182" spans="1:8">
      <c r="A1182" t="s">
        <v>2360</v>
      </c>
      <c r="B1182" t="s">
        <v>2730</v>
      </c>
      <c r="C1182" s="3">
        <v>2295</v>
      </c>
      <c r="D1182" t="s">
        <v>1494</v>
      </c>
      <c r="E1182" s="103">
        <v>0.63160000000000005</v>
      </c>
      <c r="F1182" s="175" t="s">
        <v>2548</v>
      </c>
      <c r="G1182" s="103" t="s">
        <v>3170</v>
      </c>
      <c r="H1182" s="91" t="s">
        <v>2548</v>
      </c>
    </row>
    <row r="1183" spans="1:8">
      <c r="A1183" t="s">
        <v>2360</v>
      </c>
      <c r="B1183" t="s">
        <v>2730</v>
      </c>
      <c r="C1183" s="3">
        <v>5449</v>
      </c>
      <c r="D1183" t="s">
        <v>1500</v>
      </c>
      <c r="E1183" s="103">
        <v>0.57379999999999998</v>
      </c>
      <c r="F1183" s="175" t="s">
        <v>2939</v>
      </c>
      <c r="G1183" s="103" t="s">
        <v>3170</v>
      </c>
      <c r="H1183" s="91" t="s">
        <v>2548</v>
      </c>
    </row>
    <row r="1184" spans="1:8">
      <c r="A1184" t="s">
        <v>2360</v>
      </c>
      <c r="B1184" t="s">
        <v>2730</v>
      </c>
      <c r="C1184" s="3">
        <v>3829</v>
      </c>
      <c r="D1184" t="s">
        <v>1497</v>
      </c>
      <c r="E1184" s="103">
        <v>0.56569999999999998</v>
      </c>
      <c r="F1184" s="175" t="s">
        <v>2939</v>
      </c>
      <c r="G1184" s="103" t="s">
        <v>3170</v>
      </c>
      <c r="H1184" s="91" t="s">
        <v>2548</v>
      </c>
    </row>
    <row r="1185" spans="1:8">
      <c r="A1185" t="s">
        <v>2360</v>
      </c>
      <c r="B1185" t="s">
        <v>2730</v>
      </c>
      <c r="C1185" s="3">
        <v>5960</v>
      </c>
      <c r="D1185" t="s">
        <v>1501</v>
      </c>
      <c r="E1185" s="103">
        <v>0.25659999999999999</v>
      </c>
      <c r="F1185" s="175" t="s">
        <v>2939</v>
      </c>
      <c r="G1185" s="103" t="s">
        <v>3170</v>
      </c>
      <c r="H1185" s="91" t="s">
        <v>2549</v>
      </c>
    </row>
    <row r="1186" spans="1:8">
      <c r="A1186" t="s">
        <v>2360</v>
      </c>
      <c r="B1186" t="s">
        <v>2730</v>
      </c>
      <c r="C1186" s="3">
        <v>1992</v>
      </c>
      <c r="D1186" t="s">
        <v>2731</v>
      </c>
      <c r="E1186" s="103">
        <v>0.34110000000000001</v>
      </c>
      <c r="F1186" s="175" t="s">
        <v>2939</v>
      </c>
      <c r="G1186" s="103" t="s">
        <v>3170</v>
      </c>
      <c r="H1186" s="91" t="s">
        <v>2549</v>
      </c>
    </row>
    <row r="1187" spans="1:8">
      <c r="A1187" t="s">
        <v>2360</v>
      </c>
      <c r="B1187" t="s">
        <v>2730</v>
      </c>
      <c r="C1187" s="3">
        <v>2880</v>
      </c>
      <c r="D1187" t="s">
        <v>40</v>
      </c>
      <c r="E1187" s="103">
        <v>0.72589999999999999</v>
      </c>
      <c r="F1187" s="175" t="s">
        <v>2548</v>
      </c>
      <c r="G1187" s="103" t="s">
        <v>3170</v>
      </c>
      <c r="H1187" s="91" t="s">
        <v>2548</v>
      </c>
    </row>
    <row r="1188" spans="1:8">
      <c r="A1188" t="s">
        <v>2265</v>
      </c>
      <c r="B1188" t="s">
        <v>2732</v>
      </c>
      <c r="C1188" s="3">
        <v>1986</v>
      </c>
      <c r="D1188" t="s">
        <v>991</v>
      </c>
      <c r="E1188" s="103">
        <v>0.69769999999999999</v>
      </c>
      <c r="F1188" s="175" t="s">
        <v>2939</v>
      </c>
      <c r="G1188" s="103" t="s">
        <v>3170</v>
      </c>
      <c r="H1188" s="91" t="s">
        <v>2548</v>
      </c>
    </row>
    <row r="1189" spans="1:8">
      <c r="A1189" t="s">
        <v>2367</v>
      </c>
      <c r="B1189" t="s">
        <v>2733</v>
      </c>
      <c r="C1189" s="3">
        <v>4247</v>
      </c>
      <c r="D1189" t="s">
        <v>1553</v>
      </c>
      <c r="E1189" s="103">
        <v>0.70069999999999999</v>
      </c>
      <c r="F1189" s="175" t="s">
        <v>2548</v>
      </c>
      <c r="G1189" s="103" t="s">
        <v>3170</v>
      </c>
      <c r="H1189" s="91" t="s">
        <v>2548</v>
      </c>
    </row>
    <row r="1190" spans="1:8">
      <c r="A1190" t="s">
        <v>2367</v>
      </c>
      <c r="B1190" t="s">
        <v>2733</v>
      </c>
      <c r="C1190" s="3">
        <v>4303</v>
      </c>
      <c r="D1190" t="s">
        <v>840</v>
      </c>
      <c r="E1190" s="103">
        <v>0.66059999999999997</v>
      </c>
      <c r="F1190" s="175" t="s">
        <v>2548</v>
      </c>
      <c r="G1190" s="103" t="s">
        <v>3170</v>
      </c>
      <c r="H1190" s="91" t="s">
        <v>2548</v>
      </c>
    </row>
    <row r="1191" spans="1:8">
      <c r="A1191" t="s">
        <v>2367</v>
      </c>
      <c r="B1191" t="s">
        <v>2733</v>
      </c>
      <c r="C1191" s="3">
        <v>4342</v>
      </c>
      <c r="D1191" t="s">
        <v>1554</v>
      </c>
      <c r="E1191" s="103">
        <v>0.30599999999999999</v>
      </c>
      <c r="F1191" s="175" t="s">
        <v>2549</v>
      </c>
      <c r="G1191" s="103" t="s">
        <v>3170</v>
      </c>
      <c r="H1191" s="91" t="s">
        <v>2549</v>
      </c>
    </row>
    <row r="1192" spans="1:8">
      <c r="A1192" t="s">
        <v>2367</v>
      </c>
      <c r="B1192" t="s">
        <v>2733</v>
      </c>
      <c r="C1192" s="3">
        <v>4304</v>
      </c>
      <c r="D1192" t="s">
        <v>842</v>
      </c>
      <c r="E1192" s="103">
        <v>0.60270000000000001</v>
      </c>
      <c r="F1192" s="175" t="s">
        <v>2548</v>
      </c>
      <c r="G1192" s="103" t="s">
        <v>3170</v>
      </c>
      <c r="H1192" s="91" t="s">
        <v>2548</v>
      </c>
    </row>
    <row r="1193" spans="1:8">
      <c r="A1193" t="s">
        <v>2367</v>
      </c>
      <c r="B1193" t="s">
        <v>2733</v>
      </c>
      <c r="C1193" s="3">
        <v>4469</v>
      </c>
      <c r="D1193" t="s">
        <v>1559</v>
      </c>
      <c r="E1193" s="103">
        <v>0.2102</v>
      </c>
      <c r="F1193" s="175" t="s">
        <v>2549</v>
      </c>
      <c r="G1193" s="103" t="s">
        <v>3170</v>
      </c>
      <c r="H1193" s="91" t="s">
        <v>2549</v>
      </c>
    </row>
    <row r="1194" spans="1:8">
      <c r="A1194" t="s">
        <v>2367</v>
      </c>
      <c r="B1194" t="s">
        <v>2733</v>
      </c>
      <c r="C1194" s="3">
        <v>4231</v>
      </c>
      <c r="D1194" t="s">
        <v>1552</v>
      </c>
      <c r="E1194" s="103">
        <v>0.62390000000000001</v>
      </c>
      <c r="F1194" s="175" t="s">
        <v>2548</v>
      </c>
      <c r="G1194" s="103" t="s">
        <v>3170</v>
      </c>
      <c r="H1194" s="91" t="s">
        <v>2548</v>
      </c>
    </row>
    <row r="1195" spans="1:8">
      <c r="A1195" t="s">
        <v>2367</v>
      </c>
      <c r="B1195" t="s">
        <v>2733</v>
      </c>
      <c r="C1195" s="3">
        <v>2886</v>
      </c>
      <c r="D1195" t="s">
        <v>1545</v>
      </c>
      <c r="E1195" s="103">
        <v>0.61160000000000003</v>
      </c>
      <c r="F1195" s="175" t="s">
        <v>2548</v>
      </c>
      <c r="G1195" s="103" t="s">
        <v>3170</v>
      </c>
      <c r="H1195" s="91" t="s">
        <v>2548</v>
      </c>
    </row>
    <row r="1196" spans="1:8">
      <c r="A1196" t="s">
        <v>2367</v>
      </c>
      <c r="B1196" t="s">
        <v>2733</v>
      </c>
      <c r="C1196" s="3">
        <v>4430</v>
      </c>
      <c r="D1196" t="s">
        <v>1557</v>
      </c>
      <c r="E1196" s="103">
        <v>0.33729999999999999</v>
      </c>
      <c r="F1196" s="175" t="s">
        <v>2549</v>
      </c>
      <c r="G1196" s="103" t="s">
        <v>3170</v>
      </c>
      <c r="H1196" s="91" t="s">
        <v>2549</v>
      </c>
    </row>
    <row r="1197" spans="1:8">
      <c r="A1197" t="s">
        <v>2367</v>
      </c>
      <c r="B1197" t="s">
        <v>2733</v>
      </c>
      <c r="C1197" s="3">
        <v>4344</v>
      </c>
      <c r="D1197" t="s">
        <v>1555</v>
      </c>
      <c r="E1197" s="103">
        <v>0.70099999999999996</v>
      </c>
      <c r="F1197" s="175" t="s">
        <v>2548</v>
      </c>
      <c r="G1197" s="103" t="s">
        <v>3170</v>
      </c>
      <c r="H1197" s="91" t="s">
        <v>2548</v>
      </c>
    </row>
    <row r="1198" spans="1:8">
      <c r="A1198" t="s">
        <v>2367</v>
      </c>
      <c r="B1198" t="s">
        <v>2733</v>
      </c>
      <c r="C1198" s="3">
        <v>4433</v>
      </c>
      <c r="D1198" t="s">
        <v>1558</v>
      </c>
      <c r="E1198" s="103">
        <v>0.3473</v>
      </c>
      <c r="F1198" s="175" t="s">
        <v>2549</v>
      </c>
      <c r="G1198" s="103" t="s">
        <v>3170</v>
      </c>
      <c r="H1198" s="91" t="s">
        <v>2549</v>
      </c>
    </row>
    <row r="1199" spans="1:8">
      <c r="A1199" t="s">
        <v>2367</v>
      </c>
      <c r="B1199" t="s">
        <v>2733</v>
      </c>
      <c r="C1199" s="3">
        <v>5450</v>
      </c>
      <c r="D1199" t="s">
        <v>1561</v>
      </c>
      <c r="E1199" s="103">
        <v>0.58450000000000002</v>
      </c>
      <c r="F1199" s="175" t="s">
        <v>2548</v>
      </c>
      <c r="G1199" s="103" t="s">
        <v>3170</v>
      </c>
      <c r="H1199" s="91" t="s">
        <v>2548</v>
      </c>
    </row>
    <row r="1200" spans="1:8">
      <c r="A1200" t="s">
        <v>2367</v>
      </c>
      <c r="B1200" t="s">
        <v>2733</v>
      </c>
      <c r="C1200" s="3">
        <v>3688</v>
      </c>
      <c r="D1200" t="s">
        <v>1549</v>
      </c>
      <c r="E1200" s="103">
        <v>0.60170000000000001</v>
      </c>
      <c r="F1200" s="175" t="s">
        <v>2548</v>
      </c>
      <c r="G1200" s="103" t="s">
        <v>3170</v>
      </c>
      <c r="H1200" s="91" t="s">
        <v>2548</v>
      </c>
    </row>
    <row r="1201" spans="1:8">
      <c r="A1201" t="s">
        <v>2367</v>
      </c>
      <c r="B1201" t="s">
        <v>2733</v>
      </c>
      <c r="C1201" s="3">
        <v>4164</v>
      </c>
      <c r="D1201" t="s">
        <v>1550</v>
      </c>
      <c r="E1201" s="103">
        <v>0.1938</v>
      </c>
      <c r="F1201" s="175" t="s">
        <v>2549</v>
      </c>
      <c r="G1201" s="103" t="s">
        <v>3170</v>
      </c>
      <c r="H1201" s="91" t="s">
        <v>2549</v>
      </c>
    </row>
    <row r="1202" spans="1:8">
      <c r="A1202" t="s">
        <v>2367</v>
      </c>
      <c r="B1202" t="s">
        <v>2733</v>
      </c>
      <c r="C1202" s="3">
        <v>5498</v>
      </c>
      <c r="D1202" t="s">
        <v>2523</v>
      </c>
      <c r="E1202" s="103">
        <v>0.67330000000000001</v>
      </c>
      <c r="F1202" s="175" t="s">
        <v>2939</v>
      </c>
      <c r="G1202" s="103" t="s">
        <v>3170</v>
      </c>
      <c r="H1202" s="91" t="s">
        <v>2548</v>
      </c>
    </row>
    <row r="1203" spans="1:8">
      <c r="A1203" t="s">
        <v>2367</v>
      </c>
      <c r="B1203" t="s">
        <v>2733</v>
      </c>
      <c r="C1203" s="3">
        <v>4583</v>
      </c>
      <c r="D1203" t="s">
        <v>1560</v>
      </c>
      <c r="E1203" s="103">
        <v>0.57479999999999998</v>
      </c>
      <c r="F1203" s="175" t="s">
        <v>2548</v>
      </c>
      <c r="G1203" s="103" t="s">
        <v>3170</v>
      </c>
      <c r="H1203" s="91" t="s">
        <v>2548</v>
      </c>
    </row>
    <row r="1204" spans="1:8">
      <c r="A1204" t="s">
        <v>2367</v>
      </c>
      <c r="B1204" t="s">
        <v>2733</v>
      </c>
      <c r="C1204" s="3">
        <v>3121</v>
      </c>
      <c r="D1204" t="s">
        <v>1547</v>
      </c>
      <c r="E1204" s="103">
        <v>0.67549999999999999</v>
      </c>
      <c r="F1204" s="175" t="s">
        <v>2548</v>
      </c>
      <c r="G1204" s="103" t="s">
        <v>3170</v>
      </c>
      <c r="H1204" s="91" t="s">
        <v>2548</v>
      </c>
    </row>
    <row r="1205" spans="1:8">
      <c r="A1205" t="s">
        <v>2367</v>
      </c>
      <c r="B1205" t="s">
        <v>2733</v>
      </c>
      <c r="C1205" s="3">
        <v>3120</v>
      </c>
      <c r="D1205" t="s">
        <v>1546</v>
      </c>
      <c r="E1205" s="103">
        <v>0.45700000000000002</v>
      </c>
      <c r="F1205" s="175" t="s">
        <v>2549</v>
      </c>
      <c r="G1205" s="103" t="s">
        <v>3170</v>
      </c>
      <c r="H1205" s="91" t="s">
        <v>2549</v>
      </c>
    </row>
    <row r="1206" spans="1:8">
      <c r="A1206" t="s">
        <v>2367</v>
      </c>
      <c r="B1206" t="s">
        <v>2733</v>
      </c>
      <c r="C1206" s="3">
        <v>5482</v>
      </c>
      <c r="D1206" t="s">
        <v>2524</v>
      </c>
      <c r="E1206" s="103">
        <v>0.49590000000000001</v>
      </c>
      <c r="F1206" s="175" t="s">
        <v>2548</v>
      </c>
      <c r="G1206" s="103" t="s">
        <v>3170</v>
      </c>
      <c r="H1206" s="91" t="s">
        <v>2548</v>
      </c>
    </row>
    <row r="1207" spans="1:8">
      <c r="A1207" t="s">
        <v>2367</v>
      </c>
      <c r="B1207" t="s">
        <v>2733</v>
      </c>
      <c r="C1207" s="3">
        <v>4165</v>
      </c>
      <c r="D1207" t="s">
        <v>1551</v>
      </c>
      <c r="E1207" s="103">
        <v>0.29659999999999997</v>
      </c>
      <c r="F1207" s="175" t="s">
        <v>2549</v>
      </c>
      <c r="G1207" s="103" t="s">
        <v>3170</v>
      </c>
      <c r="H1207" s="91" t="s">
        <v>2549</v>
      </c>
    </row>
    <row r="1208" spans="1:8">
      <c r="A1208" t="s">
        <v>2367</v>
      </c>
      <c r="B1208" t="s">
        <v>2733</v>
      </c>
      <c r="C1208" s="3">
        <v>3687</v>
      </c>
      <c r="D1208" t="s">
        <v>1548</v>
      </c>
      <c r="E1208" s="103">
        <v>0.4758</v>
      </c>
      <c r="F1208" s="175" t="s">
        <v>2549</v>
      </c>
      <c r="G1208" s="103" t="s">
        <v>3170</v>
      </c>
      <c r="H1208" s="91" t="s">
        <v>2549</v>
      </c>
    </row>
    <row r="1209" spans="1:8">
      <c r="A1209" t="s">
        <v>2367</v>
      </c>
      <c r="B1209" t="s">
        <v>2733</v>
      </c>
      <c r="C1209" s="3">
        <v>1848</v>
      </c>
      <c r="D1209" t="s">
        <v>27</v>
      </c>
      <c r="E1209" s="103">
        <v>0.39929999999999999</v>
      </c>
      <c r="F1209" s="175" t="s">
        <v>2939</v>
      </c>
      <c r="G1209" s="103" t="s">
        <v>3170</v>
      </c>
      <c r="H1209" s="91" t="s">
        <v>2549</v>
      </c>
    </row>
    <row r="1210" spans="1:8">
      <c r="A1210" t="s">
        <v>2367</v>
      </c>
      <c r="B1210" t="s">
        <v>2733</v>
      </c>
      <c r="C1210" s="3">
        <v>4425</v>
      </c>
      <c r="D1210" t="s">
        <v>1556</v>
      </c>
      <c r="E1210" s="103">
        <v>0.60509999999999997</v>
      </c>
      <c r="F1210" s="175" t="s">
        <v>2548</v>
      </c>
      <c r="G1210" s="103" t="s">
        <v>3170</v>
      </c>
      <c r="H1210" s="91" t="s">
        <v>2548</v>
      </c>
    </row>
    <row r="1211" spans="1:8">
      <c r="A1211" t="s">
        <v>2445</v>
      </c>
      <c r="B1211" t="s">
        <v>2734</v>
      </c>
      <c r="C1211" s="3">
        <v>5451</v>
      </c>
      <c r="D1211" t="s">
        <v>2071</v>
      </c>
      <c r="E1211" s="103">
        <v>0.54459999999999997</v>
      </c>
      <c r="F1211" s="175" t="s">
        <v>2548</v>
      </c>
      <c r="G1211" s="103" t="s">
        <v>3170</v>
      </c>
      <c r="H1211" s="91" t="s">
        <v>2548</v>
      </c>
    </row>
    <row r="1212" spans="1:8">
      <c r="A1212" t="s">
        <v>2445</v>
      </c>
      <c r="B1212" t="s">
        <v>2734</v>
      </c>
      <c r="C1212" s="3">
        <v>5580</v>
      </c>
      <c r="D1212" t="s">
        <v>3198</v>
      </c>
      <c r="E1212" s="103">
        <v>0.66669999999999996</v>
      </c>
      <c r="F1212" s="175" t="s">
        <v>2939</v>
      </c>
      <c r="G1212" s="103" t="s">
        <v>3170</v>
      </c>
      <c r="H1212" s="91" t="s">
        <v>2548</v>
      </c>
    </row>
    <row r="1213" spans="1:8">
      <c r="A1213" t="s">
        <v>2445</v>
      </c>
      <c r="B1213" t="s">
        <v>2734</v>
      </c>
      <c r="C1213" s="3">
        <v>2591</v>
      </c>
      <c r="D1213" t="s">
        <v>2069</v>
      </c>
      <c r="E1213" s="103">
        <v>0.50549999999999995</v>
      </c>
      <c r="F1213" s="175" t="s">
        <v>2548</v>
      </c>
      <c r="G1213" s="103" t="s">
        <v>3170</v>
      </c>
      <c r="H1213" s="91" t="s">
        <v>2548</v>
      </c>
    </row>
    <row r="1214" spans="1:8">
      <c r="A1214" t="s">
        <v>2445</v>
      </c>
      <c r="B1214" t="s">
        <v>2734</v>
      </c>
      <c r="C1214" s="3">
        <v>2898</v>
      </c>
      <c r="D1214" t="s">
        <v>2070</v>
      </c>
      <c r="E1214" s="103">
        <v>0.5464</v>
      </c>
      <c r="F1214" s="175" t="s">
        <v>2548</v>
      </c>
      <c r="G1214" s="103" t="s">
        <v>3170</v>
      </c>
      <c r="H1214" s="91" t="s">
        <v>2548</v>
      </c>
    </row>
    <row r="1215" spans="1:8">
      <c r="A1215" t="s">
        <v>2289</v>
      </c>
      <c r="B1215" t="s">
        <v>2735</v>
      </c>
      <c r="C1215" s="3">
        <v>3288</v>
      </c>
      <c r="D1215" t="s">
        <v>1109</v>
      </c>
      <c r="E1215" s="103">
        <v>0.43090000000000001</v>
      </c>
      <c r="F1215" s="175" t="s">
        <v>2939</v>
      </c>
      <c r="G1215" s="103" t="s">
        <v>2549</v>
      </c>
      <c r="H1215" s="91" t="s">
        <v>2549</v>
      </c>
    </row>
    <row r="1216" spans="1:8">
      <c r="A1216" t="s">
        <v>2289</v>
      </c>
      <c r="B1216" t="s">
        <v>2735</v>
      </c>
      <c r="C1216" s="3">
        <v>2273</v>
      </c>
      <c r="D1216" t="s">
        <v>1108</v>
      </c>
      <c r="E1216" s="103">
        <v>0.4304</v>
      </c>
      <c r="F1216" s="175" t="s">
        <v>2939</v>
      </c>
      <c r="G1216" s="103" t="s">
        <v>3170</v>
      </c>
      <c r="H1216" s="91" t="s">
        <v>2549</v>
      </c>
    </row>
    <row r="1217" spans="1:8">
      <c r="A1217" t="s">
        <v>2328</v>
      </c>
      <c r="B1217" t="s">
        <v>2736</v>
      </c>
      <c r="C1217" s="3">
        <v>2868</v>
      </c>
      <c r="D1217" t="s">
        <v>1243</v>
      </c>
      <c r="E1217" s="103">
        <v>0.54730000000000001</v>
      </c>
      <c r="F1217" s="175" t="s">
        <v>2548</v>
      </c>
      <c r="G1217" s="103" t="s">
        <v>3170</v>
      </c>
      <c r="H1217" s="91" t="s">
        <v>2548</v>
      </c>
    </row>
    <row r="1218" spans="1:8">
      <c r="A1218" t="s">
        <v>2328</v>
      </c>
      <c r="B1218" t="s">
        <v>2736</v>
      </c>
      <c r="C1218" s="3">
        <v>3295</v>
      </c>
      <c r="D1218" t="s">
        <v>1244</v>
      </c>
      <c r="E1218" s="103">
        <v>0.53549999999999998</v>
      </c>
      <c r="F1218" s="175" t="s">
        <v>2548</v>
      </c>
      <c r="G1218" s="103" t="s">
        <v>3170</v>
      </c>
      <c r="H1218" s="91" t="s">
        <v>2548</v>
      </c>
    </row>
    <row r="1219" spans="1:8">
      <c r="A1219" t="s">
        <v>2317</v>
      </c>
      <c r="B1219" t="s">
        <v>2737</v>
      </c>
      <c r="C1219" s="3">
        <v>2494</v>
      </c>
      <c r="D1219" t="s">
        <v>1198</v>
      </c>
      <c r="E1219" s="103">
        <v>0.99729999999999996</v>
      </c>
      <c r="F1219" s="175" t="s">
        <v>2548</v>
      </c>
      <c r="G1219" s="103" t="s">
        <v>3170</v>
      </c>
      <c r="H1219" s="91" t="s">
        <v>2548</v>
      </c>
    </row>
    <row r="1220" spans="1:8">
      <c r="A1220" t="s">
        <v>2317</v>
      </c>
      <c r="B1220" t="s">
        <v>2737</v>
      </c>
      <c r="C1220" s="3">
        <v>5740</v>
      </c>
      <c r="D1220" t="s">
        <v>3149</v>
      </c>
      <c r="E1220" s="103">
        <v>1</v>
      </c>
      <c r="F1220" s="175" t="s">
        <v>2549</v>
      </c>
      <c r="G1220" s="103" t="s">
        <v>3170</v>
      </c>
      <c r="H1220" s="91" t="s">
        <v>2548</v>
      </c>
    </row>
    <row r="1221" spans="1:8">
      <c r="A1221" t="s">
        <v>2331</v>
      </c>
      <c r="B1221" t="s">
        <v>2738</v>
      </c>
      <c r="C1221" s="3">
        <v>2518</v>
      </c>
      <c r="D1221" t="s">
        <v>1251</v>
      </c>
      <c r="E1221" s="103">
        <v>0.52039999999999997</v>
      </c>
      <c r="F1221" s="175" t="s">
        <v>2548</v>
      </c>
      <c r="G1221" s="103" t="s">
        <v>3170</v>
      </c>
      <c r="H1221" s="91" t="s">
        <v>2548</v>
      </c>
    </row>
    <row r="1222" spans="1:8">
      <c r="A1222" t="s">
        <v>2331</v>
      </c>
      <c r="B1222" t="s">
        <v>2738</v>
      </c>
      <c r="C1222" s="3">
        <v>5681</v>
      </c>
      <c r="D1222" t="s">
        <v>3084</v>
      </c>
      <c r="E1222" s="103">
        <v>0.51170000000000004</v>
      </c>
      <c r="F1222" s="175" t="s">
        <v>2939</v>
      </c>
      <c r="G1222" s="103" t="s">
        <v>3170</v>
      </c>
      <c r="H1222" s="91" t="s">
        <v>2548</v>
      </c>
    </row>
    <row r="1223" spans="1:8">
      <c r="A1223" t="s">
        <v>2331</v>
      </c>
      <c r="B1223" t="s">
        <v>2738</v>
      </c>
      <c r="C1223" s="3">
        <v>5118</v>
      </c>
      <c r="D1223" t="s">
        <v>1254</v>
      </c>
      <c r="E1223" s="103">
        <v>0.67079999999999995</v>
      </c>
      <c r="F1223" s="175" t="s">
        <v>2939</v>
      </c>
      <c r="G1223" s="103" t="s">
        <v>3170</v>
      </c>
      <c r="H1223" s="91" t="s">
        <v>2548</v>
      </c>
    </row>
    <row r="1224" spans="1:8">
      <c r="A1224" t="s">
        <v>2331</v>
      </c>
      <c r="B1224" t="s">
        <v>2738</v>
      </c>
      <c r="C1224" s="3">
        <v>3968</v>
      </c>
      <c r="D1224" t="s">
        <v>1252</v>
      </c>
      <c r="E1224" s="103">
        <v>0.61450000000000005</v>
      </c>
      <c r="F1224" s="175" t="s">
        <v>2548</v>
      </c>
      <c r="G1224" s="103" t="s">
        <v>3170</v>
      </c>
      <c r="H1224" s="91" t="s">
        <v>2548</v>
      </c>
    </row>
    <row r="1225" spans="1:8">
      <c r="A1225" t="s">
        <v>2331</v>
      </c>
      <c r="B1225" t="s">
        <v>2738</v>
      </c>
      <c r="C1225" s="3">
        <v>4478</v>
      </c>
      <c r="D1225" t="s">
        <v>1253</v>
      </c>
      <c r="E1225" s="103">
        <v>0.64880000000000004</v>
      </c>
      <c r="F1225" s="175" t="s">
        <v>2548</v>
      </c>
      <c r="G1225" s="103" t="s">
        <v>3170</v>
      </c>
      <c r="H1225" s="91" t="s">
        <v>2548</v>
      </c>
    </row>
    <row r="1226" spans="1:8">
      <c r="A1226" t="s">
        <v>2382</v>
      </c>
      <c r="B1226" t="s">
        <v>2739</v>
      </c>
      <c r="C1226" s="3">
        <v>4036</v>
      </c>
      <c r="D1226" t="s">
        <v>1739</v>
      </c>
      <c r="E1226" s="103">
        <v>0.3695</v>
      </c>
      <c r="F1226" s="175" t="s">
        <v>2939</v>
      </c>
      <c r="G1226" s="103" t="s">
        <v>2549</v>
      </c>
      <c r="H1226" s="91" t="s">
        <v>2549</v>
      </c>
    </row>
    <row r="1227" spans="1:8">
      <c r="A1227" t="s">
        <v>2382</v>
      </c>
      <c r="B1227" t="s">
        <v>2739</v>
      </c>
      <c r="C1227" s="3">
        <v>4333</v>
      </c>
      <c r="D1227" t="s">
        <v>1740</v>
      </c>
      <c r="E1227" s="103">
        <v>0.27260000000000001</v>
      </c>
      <c r="F1227" s="175" t="s">
        <v>2939</v>
      </c>
      <c r="G1227" s="103" t="s">
        <v>3170</v>
      </c>
      <c r="H1227" s="91" t="s">
        <v>2549</v>
      </c>
    </row>
    <row r="1228" spans="1:8">
      <c r="A1228" t="s">
        <v>2382</v>
      </c>
      <c r="B1228" t="s">
        <v>2739</v>
      </c>
      <c r="C1228" s="3">
        <v>4521</v>
      </c>
      <c r="D1228" t="s">
        <v>1741</v>
      </c>
      <c r="E1228" s="103">
        <v>0.32879999999999998</v>
      </c>
      <c r="F1228" s="175" t="s">
        <v>2939</v>
      </c>
      <c r="G1228" s="103" t="s">
        <v>3170</v>
      </c>
      <c r="H1228" s="91" t="s">
        <v>2549</v>
      </c>
    </row>
    <row r="1229" spans="1:8">
      <c r="A1229" t="s">
        <v>2382</v>
      </c>
      <c r="B1229" t="s">
        <v>2739</v>
      </c>
      <c r="C1229" s="3">
        <v>2341</v>
      </c>
      <c r="D1229" t="s">
        <v>1738</v>
      </c>
      <c r="E1229" s="103">
        <v>0.3014</v>
      </c>
      <c r="F1229" s="175" t="s">
        <v>2939</v>
      </c>
      <c r="G1229" s="103" t="s">
        <v>2549</v>
      </c>
      <c r="H1229" s="91" t="s">
        <v>2549</v>
      </c>
    </row>
    <row r="1230" spans="1:8">
      <c r="A1230" t="s">
        <v>2382</v>
      </c>
      <c r="B1230" t="s">
        <v>2739</v>
      </c>
      <c r="C1230" s="3">
        <v>5752</v>
      </c>
      <c r="D1230" t="s">
        <v>3150</v>
      </c>
      <c r="E1230" s="103">
        <v>0.2087</v>
      </c>
      <c r="F1230" s="175" t="s">
        <v>2939</v>
      </c>
      <c r="G1230" s="103" t="s">
        <v>3170</v>
      </c>
      <c r="H1230" s="91" t="s">
        <v>2549</v>
      </c>
    </row>
    <row r="1231" spans="1:8">
      <c r="A1231" t="s">
        <v>2382</v>
      </c>
      <c r="B1231" t="s">
        <v>2739</v>
      </c>
      <c r="C1231" s="3">
        <v>5417</v>
      </c>
      <c r="D1231" t="s">
        <v>1742</v>
      </c>
      <c r="E1231" s="103">
        <v>0.64449999999999996</v>
      </c>
      <c r="F1231" s="175" t="s">
        <v>2939</v>
      </c>
      <c r="G1231" s="103" t="s">
        <v>3170</v>
      </c>
      <c r="H1231" s="91" t="s">
        <v>2548</v>
      </c>
    </row>
    <row r="1232" spans="1:8">
      <c r="A1232" t="s">
        <v>2428</v>
      </c>
      <c r="B1232" t="s">
        <v>2740</v>
      </c>
      <c r="C1232" s="3">
        <v>4428</v>
      </c>
      <c r="D1232" t="s">
        <v>2021</v>
      </c>
      <c r="E1232" s="103">
        <v>0.53380000000000005</v>
      </c>
      <c r="F1232" s="175" t="s">
        <v>2548</v>
      </c>
      <c r="G1232" s="103" t="s">
        <v>3170</v>
      </c>
      <c r="H1232" s="91" t="s">
        <v>2548</v>
      </c>
    </row>
    <row r="1233" spans="1:8">
      <c r="A1233" t="s">
        <v>2428</v>
      </c>
      <c r="B1233" t="s">
        <v>2740</v>
      </c>
      <c r="C1233" s="3">
        <v>4525</v>
      </c>
      <c r="D1233" t="s">
        <v>2022</v>
      </c>
      <c r="E1233" s="103">
        <v>0.5252</v>
      </c>
      <c r="F1233" s="175" t="s">
        <v>2549</v>
      </c>
      <c r="G1233" s="103" t="s">
        <v>3170</v>
      </c>
      <c r="H1233" s="91" t="s">
        <v>2548</v>
      </c>
    </row>
    <row r="1234" spans="1:8">
      <c r="A1234" t="s">
        <v>2428</v>
      </c>
      <c r="B1234" t="s">
        <v>2740</v>
      </c>
      <c r="C1234" s="3">
        <v>5554</v>
      </c>
      <c r="D1234" t="s">
        <v>2932</v>
      </c>
      <c r="E1234" s="103">
        <v>0.66469999999999996</v>
      </c>
      <c r="F1234" s="175" t="s">
        <v>2939</v>
      </c>
      <c r="G1234" s="103" t="s">
        <v>3170</v>
      </c>
      <c r="H1234" s="91" t="s">
        <v>2548</v>
      </c>
    </row>
    <row r="1235" spans="1:8">
      <c r="A1235" t="s">
        <v>2428</v>
      </c>
      <c r="B1235" t="s">
        <v>2740</v>
      </c>
      <c r="C1235" s="3">
        <v>2459</v>
      </c>
      <c r="D1235" t="s">
        <v>2018</v>
      </c>
      <c r="E1235" s="103">
        <v>0.50870000000000004</v>
      </c>
      <c r="F1235" s="175" t="s">
        <v>2548</v>
      </c>
      <c r="G1235" s="103" t="s">
        <v>3170</v>
      </c>
      <c r="H1235" s="91" t="s">
        <v>2548</v>
      </c>
    </row>
    <row r="1236" spans="1:8">
      <c r="A1236" t="s">
        <v>2428</v>
      </c>
      <c r="B1236" t="s">
        <v>2740</v>
      </c>
      <c r="C1236" s="3">
        <v>2687</v>
      </c>
      <c r="D1236" t="s">
        <v>2020</v>
      </c>
      <c r="E1236" s="103">
        <v>0.52690000000000003</v>
      </c>
      <c r="F1236" s="175" t="s">
        <v>2548</v>
      </c>
      <c r="G1236" s="103" t="s">
        <v>3170</v>
      </c>
      <c r="H1236" s="91" t="s">
        <v>2548</v>
      </c>
    </row>
    <row r="1237" spans="1:8">
      <c r="A1237" t="s">
        <v>2428</v>
      </c>
      <c r="B1237" t="s">
        <v>2740</v>
      </c>
      <c r="C1237" s="3">
        <v>2489</v>
      </c>
      <c r="D1237" t="s">
        <v>2019</v>
      </c>
      <c r="E1237" s="103">
        <v>0.57210000000000005</v>
      </c>
      <c r="F1237" s="175" t="s">
        <v>2548</v>
      </c>
      <c r="G1237" s="103" t="s">
        <v>3170</v>
      </c>
      <c r="H1237" s="91" t="s">
        <v>2548</v>
      </c>
    </row>
    <row r="1238" spans="1:8">
      <c r="A1238" t="s">
        <v>2226</v>
      </c>
      <c r="B1238" t="s">
        <v>2741</v>
      </c>
      <c r="C1238" s="3">
        <v>3788</v>
      </c>
      <c r="D1238" t="s">
        <v>474</v>
      </c>
      <c r="E1238" s="103">
        <v>0.73140000000000005</v>
      </c>
      <c r="F1238" s="175" t="s">
        <v>2548</v>
      </c>
      <c r="G1238" s="103" t="s">
        <v>3170</v>
      </c>
      <c r="H1238" s="91" t="s">
        <v>2548</v>
      </c>
    </row>
    <row r="1239" spans="1:8">
      <c r="A1239" t="s">
        <v>2226</v>
      </c>
      <c r="B1239" t="s">
        <v>2741</v>
      </c>
      <c r="C1239" s="3">
        <v>2728</v>
      </c>
      <c r="D1239" t="s">
        <v>471</v>
      </c>
      <c r="E1239" s="103">
        <v>0.56950000000000001</v>
      </c>
      <c r="F1239" s="175" t="s">
        <v>2548</v>
      </c>
      <c r="G1239" s="103" t="s">
        <v>3170</v>
      </c>
      <c r="H1239" s="91" t="s">
        <v>2548</v>
      </c>
    </row>
    <row r="1240" spans="1:8">
      <c r="A1240" t="s">
        <v>2226</v>
      </c>
      <c r="B1240" t="s">
        <v>2741</v>
      </c>
      <c r="C1240" s="3">
        <v>3787</v>
      </c>
      <c r="D1240" t="s">
        <v>473</v>
      </c>
      <c r="E1240" s="103">
        <v>0.66400000000000003</v>
      </c>
      <c r="F1240" s="175" t="s">
        <v>2548</v>
      </c>
      <c r="G1240" s="103" t="s">
        <v>3170</v>
      </c>
      <c r="H1240" s="91" t="s">
        <v>2548</v>
      </c>
    </row>
    <row r="1241" spans="1:8">
      <c r="A1241" t="s">
        <v>2226</v>
      </c>
      <c r="B1241" t="s">
        <v>2741</v>
      </c>
      <c r="C1241" s="3">
        <v>3155</v>
      </c>
      <c r="D1241" t="s">
        <v>472</v>
      </c>
      <c r="E1241" s="103">
        <v>0.78349999999999997</v>
      </c>
      <c r="F1241" s="175" t="s">
        <v>2548</v>
      </c>
      <c r="G1241" s="103" t="s">
        <v>3170</v>
      </c>
      <c r="H1241" s="91" t="s">
        <v>2548</v>
      </c>
    </row>
    <row r="1242" spans="1:8">
      <c r="A1242" t="s">
        <v>2210</v>
      </c>
      <c r="B1242" t="s">
        <v>2742</v>
      </c>
      <c r="C1242" s="3">
        <v>3325</v>
      </c>
      <c r="D1242" t="s">
        <v>392</v>
      </c>
      <c r="E1242" s="103">
        <v>0.6956</v>
      </c>
      <c r="F1242" s="175" t="s">
        <v>2548</v>
      </c>
      <c r="G1242" s="103" t="s">
        <v>3170</v>
      </c>
      <c r="H1242" s="91" t="s">
        <v>2548</v>
      </c>
    </row>
    <row r="1243" spans="1:8">
      <c r="A1243" t="s">
        <v>2210</v>
      </c>
      <c r="B1243" t="s">
        <v>2742</v>
      </c>
      <c r="C1243" s="3">
        <v>2918</v>
      </c>
      <c r="D1243" t="s">
        <v>389</v>
      </c>
      <c r="E1243" s="103">
        <v>0.7157</v>
      </c>
      <c r="F1243" s="175" t="s">
        <v>2548</v>
      </c>
      <c r="G1243" s="103" t="s">
        <v>3170</v>
      </c>
      <c r="H1243" s="91" t="s">
        <v>2548</v>
      </c>
    </row>
    <row r="1244" spans="1:8">
      <c r="A1244" t="s">
        <v>2210</v>
      </c>
      <c r="B1244" t="s">
        <v>2742</v>
      </c>
      <c r="C1244" s="3">
        <v>3272</v>
      </c>
      <c r="D1244" t="s">
        <v>391</v>
      </c>
      <c r="E1244" s="103">
        <v>0.70630000000000004</v>
      </c>
      <c r="F1244" s="175" t="s">
        <v>2548</v>
      </c>
      <c r="G1244" s="103" t="s">
        <v>3170</v>
      </c>
      <c r="H1244" s="91" t="s">
        <v>2548</v>
      </c>
    </row>
    <row r="1245" spans="1:8">
      <c r="A1245" t="s">
        <v>2210</v>
      </c>
      <c r="B1245" t="s">
        <v>2742</v>
      </c>
      <c r="C1245" s="3">
        <v>5499</v>
      </c>
      <c r="D1245" t="s">
        <v>2525</v>
      </c>
      <c r="E1245" s="103">
        <v>0</v>
      </c>
      <c r="F1245" s="175" t="s">
        <v>2939</v>
      </c>
      <c r="G1245" s="103" t="s">
        <v>3170</v>
      </c>
      <c r="H1245" s="91" t="s">
        <v>2549</v>
      </c>
    </row>
    <row r="1246" spans="1:8">
      <c r="A1246" t="s">
        <v>2210</v>
      </c>
      <c r="B1246" t="s">
        <v>2742</v>
      </c>
      <c r="C1246" s="3">
        <v>3086</v>
      </c>
      <c r="D1246" t="s">
        <v>390</v>
      </c>
      <c r="E1246" s="103">
        <v>0.65869999999999995</v>
      </c>
      <c r="F1246" s="175" t="s">
        <v>2548</v>
      </c>
      <c r="G1246" s="103" t="s">
        <v>3170</v>
      </c>
      <c r="H1246" s="91" t="s">
        <v>2548</v>
      </c>
    </row>
    <row r="1247" spans="1:8">
      <c r="A1247" t="s">
        <v>2210</v>
      </c>
      <c r="B1247" t="s">
        <v>2742</v>
      </c>
      <c r="C1247" s="3">
        <v>5653</v>
      </c>
      <c r="D1247" t="s">
        <v>393</v>
      </c>
      <c r="E1247" s="103">
        <v>0.67679999999999996</v>
      </c>
      <c r="F1247" s="175" t="s">
        <v>2939</v>
      </c>
      <c r="G1247" s="103" t="s">
        <v>3170</v>
      </c>
      <c r="H1247" s="91" t="s">
        <v>2548</v>
      </c>
    </row>
    <row r="1248" spans="1:8">
      <c r="A1248" t="s">
        <v>2210</v>
      </c>
      <c r="B1248" t="s">
        <v>2742</v>
      </c>
      <c r="C1248" s="3">
        <v>1754</v>
      </c>
      <c r="D1248" t="s">
        <v>387</v>
      </c>
      <c r="E1248" s="103">
        <v>0.70909999999999995</v>
      </c>
      <c r="F1248" s="175" t="s">
        <v>2548</v>
      </c>
      <c r="G1248" s="103" t="s">
        <v>3170</v>
      </c>
      <c r="H1248" s="91" t="s">
        <v>2548</v>
      </c>
    </row>
    <row r="1249" spans="1:8">
      <c r="A1249" t="s">
        <v>2210</v>
      </c>
      <c r="B1249" t="s">
        <v>2742</v>
      </c>
      <c r="C1249" s="3">
        <v>2198</v>
      </c>
      <c r="D1249" t="s">
        <v>388</v>
      </c>
      <c r="E1249" s="103">
        <v>0.75660000000000005</v>
      </c>
      <c r="F1249" s="175" t="s">
        <v>2548</v>
      </c>
      <c r="G1249" s="103" t="s">
        <v>3170</v>
      </c>
      <c r="H1249" s="91" t="s">
        <v>2548</v>
      </c>
    </row>
    <row r="1250" spans="1:8">
      <c r="A1250" t="s">
        <v>2269</v>
      </c>
      <c r="B1250" t="s">
        <v>2743</v>
      </c>
      <c r="C1250" s="3">
        <v>5546</v>
      </c>
      <c r="D1250" t="s">
        <v>690</v>
      </c>
      <c r="E1250" s="103">
        <v>0.51429999999999998</v>
      </c>
      <c r="F1250" s="175" t="s">
        <v>2939</v>
      </c>
      <c r="G1250" s="103" t="s">
        <v>3170</v>
      </c>
      <c r="H1250" s="91" t="s">
        <v>2548</v>
      </c>
    </row>
    <row r="1251" spans="1:8">
      <c r="A1251" t="s">
        <v>2269</v>
      </c>
      <c r="B1251" t="s">
        <v>2743</v>
      </c>
      <c r="C1251" s="3">
        <v>2798</v>
      </c>
      <c r="D1251" t="s">
        <v>1017</v>
      </c>
      <c r="E1251" s="103">
        <v>0.57310000000000005</v>
      </c>
      <c r="F1251" s="175" t="s">
        <v>2939</v>
      </c>
      <c r="G1251" s="103" t="s">
        <v>2548</v>
      </c>
      <c r="H1251" s="91" t="s">
        <v>2548</v>
      </c>
    </row>
    <row r="1252" spans="1:8">
      <c r="A1252" t="s">
        <v>2269</v>
      </c>
      <c r="B1252" t="s">
        <v>2743</v>
      </c>
      <c r="C1252" s="3">
        <v>1677</v>
      </c>
      <c r="D1252" t="s">
        <v>3199</v>
      </c>
      <c r="E1252" s="103">
        <v>0.36670000000000003</v>
      </c>
      <c r="F1252" s="175" t="s">
        <v>2939</v>
      </c>
      <c r="G1252" s="103" t="s">
        <v>3170</v>
      </c>
      <c r="H1252" s="91" t="s">
        <v>2549</v>
      </c>
    </row>
    <row r="1253" spans="1:8">
      <c r="A1253" t="s">
        <v>2269</v>
      </c>
      <c r="B1253" t="s">
        <v>2743</v>
      </c>
      <c r="C1253" s="3">
        <v>2854</v>
      </c>
      <c r="D1253" t="s">
        <v>1018</v>
      </c>
      <c r="E1253" s="103">
        <v>0.32079999999999997</v>
      </c>
      <c r="F1253" s="175" t="s">
        <v>2939</v>
      </c>
      <c r="G1253" s="103" t="s">
        <v>2549</v>
      </c>
      <c r="H1253" s="91" t="s">
        <v>2549</v>
      </c>
    </row>
    <row r="1254" spans="1:8">
      <c r="A1254" t="s">
        <v>2269</v>
      </c>
      <c r="B1254" t="s">
        <v>2743</v>
      </c>
      <c r="C1254" s="3">
        <v>5085</v>
      </c>
      <c r="D1254" t="s">
        <v>1024</v>
      </c>
      <c r="E1254" s="103">
        <v>0.41120000000000001</v>
      </c>
      <c r="F1254" s="175" t="s">
        <v>2939</v>
      </c>
      <c r="G1254" s="103" t="s">
        <v>3170</v>
      </c>
      <c r="H1254" s="91" t="s">
        <v>2549</v>
      </c>
    </row>
    <row r="1255" spans="1:8">
      <c r="A1255" t="s">
        <v>2269</v>
      </c>
      <c r="B1255" t="s">
        <v>2743</v>
      </c>
      <c r="C1255" s="3">
        <v>4359</v>
      </c>
      <c r="D1255" t="s">
        <v>1021</v>
      </c>
      <c r="E1255" s="103">
        <v>0.45789999999999997</v>
      </c>
      <c r="F1255" s="175" t="s">
        <v>2939</v>
      </c>
      <c r="G1255" s="103" t="s">
        <v>3170</v>
      </c>
      <c r="H1255" s="91" t="s">
        <v>2549</v>
      </c>
    </row>
    <row r="1256" spans="1:8">
      <c r="A1256" t="s">
        <v>2269</v>
      </c>
      <c r="B1256" t="s">
        <v>2743</v>
      </c>
      <c r="C1256" s="3">
        <v>1733</v>
      </c>
      <c r="D1256" t="s">
        <v>3200</v>
      </c>
      <c r="E1256" s="103">
        <v>0.39279999999999998</v>
      </c>
      <c r="F1256" s="175" t="s">
        <v>2939</v>
      </c>
      <c r="G1256" s="103" t="s">
        <v>3170</v>
      </c>
      <c r="H1256" s="91" t="s">
        <v>2549</v>
      </c>
    </row>
    <row r="1257" spans="1:8">
      <c r="A1257" t="s">
        <v>2269</v>
      </c>
      <c r="B1257" t="s">
        <v>2743</v>
      </c>
      <c r="C1257" s="3">
        <v>3236</v>
      </c>
      <c r="D1257" t="s">
        <v>1019</v>
      </c>
      <c r="E1257" s="103">
        <v>0.27400000000000002</v>
      </c>
      <c r="F1257" s="175" t="s">
        <v>2939</v>
      </c>
      <c r="G1257" s="103" t="s">
        <v>3170</v>
      </c>
      <c r="H1257" s="91" t="s">
        <v>2549</v>
      </c>
    </row>
    <row r="1258" spans="1:8">
      <c r="A1258" t="s">
        <v>2269</v>
      </c>
      <c r="B1258" t="s">
        <v>2743</v>
      </c>
      <c r="C1258" s="3">
        <v>5646</v>
      </c>
      <c r="D1258" t="s">
        <v>2980</v>
      </c>
      <c r="E1258" s="103">
        <v>0.30559999999999998</v>
      </c>
      <c r="F1258" s="175" t="s">
        <v>2939</v>
      </c>
      <c r="G1258" s="103" t="s">
        <v>3170</v>
      </c>
      <c r="H1258" s="91" t="s">
        <v>2549</v>
      </c>
    </row>
    <row r="1259" spans="1:8">
      <c r="A1259" t="s">
        <v>2269</v>
      </c>
      <c r="B1259" t="s">
        <v>2743</v>
      </c>
      <c r="C1259" s="3">
        <v>2026</v>
      </c>
      <c r="D1259" t="s">
        <v>1015</v>
      </c>
      <c r="E1259" s="103">
        <v>0.25169999999999998</v>
      </c>
      <c r="F1259" s="175" t="s">
        <v>2939</v>
      </c>
      <c r="G1259" s="103" t="s">
        <v>3170</v>
      </c>
      <c r="H1259" s="91" t="s">
        <v>2549</v>
      </c>
    </row>
    <row r="1260" spans="1:8">
      <c r="A1260" t="s">
        <v>2269</v>
      </c>
      <c r="B1260" t="s">
        <v>2743</v>
      </c>
      <c r="C1260" s="3">
        <v>2476</v>
      </c>
      <c r="D1260" t="s">
        <v>1016</v>
      </c>
      <c r="E1260" s="103">
        <v>0.30840000000000001</v>
      </c>
      <c r="F1260" s="175" t="s">
        <v>2939</v>
      </c>
      <c r="G1260" s="103" t="s">
        <v>3170</v>
      </c>
      <c r="H1260" s="91" t="s">
        <v>2549</v>
      </c>
    </row>
    <row r="1261" spans="1:8">
      <c r="A1261" t="s">
        <v>2269</v>
      </c>
      <c r="B1261" t="s">
        <v>2743</v>
      </c>
      <c r="C1261" s="3">
        <v>4467</v>
      </c>
      <c r="D1261" t="s">
        <v>1023</v>
      </c>
      <c r="E1261" s="103">
        <v>0.36959999999999998</v>
      </c>
      <c r="F1261" s="175" t="s">
        <v>2939</v>
      </c>
      <c r="G1261" s="103" t="s">
        <v>2549</v>
      </c>
      <c r="H1261" s="91" t="s">
        <v>2549</v>
      </c>
    </row>
    <row r="1262" spans="1:8">
      <c r="A1262" t="s">
        <v>2269</v>
      </c>
      <c r="B1262" t="s">
        <v>2743</v>
      </c>
      <c r="C1262" s="3">
        <v>3391</v>
      </c>
      <c r="D1262" t="s">
        <v>1020</v>
      </c>
      <c r="E1262" s="103">
        <v>0.4955</v>
      </c>
      <c r="F1262" s="175" t="s">
        <v>2939</v>
      </c>
      <c r="G1262" s="103" t="s">
        <v>2549</v>
      </c>
      <c r="H1262" s="91" t="s">
        <v>2549</v>
      </c>
    </row>
    <row r="1263" spans="1:8">
      <c r="A1263" t="s">
        <v>2269</v>
      </c>
      <c r="B1263" t="s">
        <v>2743</v>
      </c>
      <c r="C1263" s="3">
        <v>4461</v>
      </c>
      <c r="D1263" t="s">
        <v>1022</v>
      </c>
      <c r="E1263" s="103">
        <v>0.31140000000000001</v>
      </c>
      <c r="F1263" s="175" t="s">
        <v>2939</v>
      </c>
      <c r="G1263" s="103" t="s">
        <v>2549</v>
      </c>
      <c r="H1263" s="91" t="s">
        <v>2549</v>
      </c>
    </row>
    <row r="1264" spans="1:8">
      <c r="A1264" t="s">
        <v>2315</v>
      </c>
      <c r="B1264" t="s">
        <v>2744</v>
      </c>
      <c r="C1264" s="3">
        <v>2662</v>
      </c>
      <c r="D1264" t="s">
        <v>1192</v>
      </c>
      <c r="E1264" s="103">
        <v>0.3992</v>
      </c>
      <c r="F1264" s="175" t="s">
        <v>2548</v>
      </c>
      <c r="G1264" s="103" t="s">
        <v>3170</v>
      </c>
      <c r="H1264" s="91" t="s">
        <v>2548</v>
      </c>
    </row>
    <row r="1265" spans="1:8">
      <c r="A1265" t="s">
        <v>2315</v>
      </c>
      <c r="B1265" t="s">
        <v>2744</v>
      </c>
      <c r="C1265" s="3">
        <v>3174</v>
      </c>
      <c r="D1265" t="s">
        <v>1193</v>
      </c>
      <c r="E1265" s="103">
        <v>0.45329999999999998</v>
      </c>
      <c r="F1265" s="175" t="s">
        <v>2548</v>
      </c>
      <c r="G1265" s="103" t="s">
        <v>3170</v>
      </c>
      <c r="H1265" s="91" t="s">
        <v>2548</v>
      </c>
    </row>
    <row r="1266" spans="1:8">
      <c r="A1266" t="s">
        <v>2315</v>
      </c>
      <c r="B1266" t="s">
        <v>2744</v>
      </c>
      <c r="C1266" s="3">
        <v>1680</v>
      </c>
      <c r="D1266" t="s">
        <v>1190</v>
      </c>
      <c r="E1266" s="103">
        <v>0.46870000000000001</v>
      </c>
      <c r="F1266" s="175" t="s">
        <v>2548</v>
      </c>
      <c r="G1266" s="103" t="s">
        <v>3170</v>
      </c>
      <c r="H1266" s="91" t="s">
        <v>2548</v>
      </c>
    </row>
    <row r="1267" spans="1:8">
      <c r="A1267" t="s">
        <v>2315</v>
      </c>
      <c r="B1267" t="s">
        <v>2744</v>
      </c>
      <c r="C1267" s="3">
        <v>5513</v>
      </c>
      <c r="D1267" t="s">
        <v>3116</v>
      </c>
      <c r="E1267" s="103">
        <v>0.1399</v>
      </c>
      <c r="F1267" s="175" t="s">
        <v>2549</v>
      </c>
      <c r="G1267" s="103" t="s">
        <v>3170</v>
      </c>
      <c r="H1267" s="91" t="s">
        <v>2549</v>
      </c>
    </row>
    <row r="1268" spans="1:8">
      <c r="A1268" t="s">
        <v>2315</v>
      </c>
      <c r="B1268" t="s">
        <v>2744</v>
      </c>
      <c r="C1268" s="3">
        <v>1861</v>
      </c>
      <c r="D1268" t="s">
        <v>1191</v>
      </c>
      <c r="E1268" s="103">
        <v>0.47210000000000002</v>
      </c>
      <c r="F1268" s="175" t="s">
        <v>2939</v>
      </c>
      <c r="G1268" s="103" t="s">
        <v>3170</v>
      </c>
      <c r="H1268" s="91" t="s">
        <v>2549</v>
      </c>
    </row>
    <row r="1269" spans="1:8">
      <c r="A1269" t="s">
        <v>2315</v>
      </c>
      <c r="B1269" t="s">
        <v>2744</v>
      </c>
      <c r="C1269" s="3">
        <v>3175</v>
      </c>
      <c r="D1269" t="s">
        <v>1194</v>
      </c>
      <c r="E1269" s="103">
        <v>0.37219999999999998</v>
      </c>
      <c r="F1269" s="175" t="s">
        <v>2549</v>
      </c>
      <c r="G1269" s="103" t="s">
        <v>3170</v>
      </c>
      <c r="H1269" s="91" t="s">
        <v>2549</v>
      </c>
    </row>
    <row r="1270" spans="1:8">
      <c r="A1270" t="s">
        <v>2315</v>
      </c>
      <c r="B1270" t="s">
        <v>2744</v>
      </c>
      <c r="C1270" s="3">
        <v>4320</v>
      </c>
      <c r="D1270" t="s">
        <v>1195</v>
      </c>
      <c r="E1270" s="103">
        <v>0.48049999999999998</v>
      </c>
      <c r="F1270" s="175" t="s">
        <v>2548</v>
      </c>
      <c r="G1270" s="103" t="s">
        <v>3170</v>
      </c>
      <c r="H1270" s="91" t="s">
        <v>2548</v>
      </c>
    </row>
    <row r="1271" spans="1:8">
      <c r="A1271" t="s">
        <v>2330</v>
      </c>
      <c r="B1271" t="s">
        <v>2745</v>
      </c>
      <c r="C1271" s="3">
        <v>2292</v>
      </c>
      <c r="D1271" t="s">
        <v>1249</v>
      </c>
      <c r="E1271" s="103">
        <v>0.65659999999999996</v>
      </c>
      <c r="F1271" s="175" t="s">
        <v>2548</v>
      </c>
      <c r="G1271" s="103" t="s">
        <v>3170</v>
      </c>
      <c r="H1271" s="91" t="s">
        <v>2548</v>
      </c>
    </row>
    <row r="1272" spans="1:8">
      <c r="A1272" t="s">
        <v>2408</v>
      </c>
      <c r="B1272" t="s">
        <v>2746</v>
      </c>
      <c r="C1272" s="3">
        <v>5168</v>
      </c>
      <c r="D1272" t="s">
        <v>1898</v>
      </c>
      <c r="E1272" s="103">
        <v>0.31019999999999998</v>
      </c>
      <c r="F1272" s="175" t="s">
        <v>2939</v>
      </c>
      <c r="G1272" s="103" t="s">
        <v>3170</v>
      </c>
      <c r="H1272" s="91" t="s">
        <v>2549</v>
      </c>
    </row>
    <row r="1273" spans="1:8">
      <c r="A1273" t="s">
        <v>2408</v>
      </c>
      <c r="B1273" t="s">
        <v>2746</v>
      </c>
      <c r="C1273" s="3">
        <v>5167</v>
      </c>
      <c r="D1273" t="s">
        <v>1897</v>
      </c>
      <c r="E1273" s="103">
        <v>0.51939999999999997</v>
      </c>
      <c r="F1273" s="175" t="s">
        <v>2548</v>
      </c>
      <c r="G1273" s="103" t="s">
        <v>3170</v>
      </c>
      <c r="H1273" s="91" t="s">
        <v>2548</v>
      </c>
    </row>
    <row r="1274" spans="1:8">
      <c r="A1274" t="s">
        <v>2408</v>
      </c>
      <c r="B1274" t="s">
        <v>2746</v>
      </c>
      <c r="C1274" s="3">
        <v>3361</v>
      </c>
      <c r="D1274" t="s">
        <v>59</v>
      </c>
      <c r="E1274" s="103">
        <v>0.51080000000000003</v>
      </c>
      <c r="F1274" s="175" t="s">
        <v>2549</v>
      </c>
      <c r="G1274" s="103" t="s">
        <v>3170</v>
      </c>
      <c r="H1274" s="91" t="s">
        <v>2548</v>
      </c>
    </row>
    <row r="1275" spans="1:8">
      <c r="A1275" t="s">
        <v>2408</v>
      </c>
      <c r="B1275" t="s">
        <v>2746</v>
      </c>
      <c r="C1275" s="3">
        <v>5654</v>
      </c>
      <c r="D1275" t="s">
        <v>2981</v>
      </c>
      <c r="E1275" s="103">
        <v>0.58709999999999996</v>
      </c>
      <c r="F1275" s="175" t="s">
        <v>2548</v>
      </c>
      <c r="G1275" s="103" t="s">
        <v>3170</v>
      </c>
      <c r="H1275" s="91" t="s">
        <v>2548</v>
      </c>
    </row>
    <row r="1276" spans="1:8">
      <c r="A1276" t="s">
        <v>2408</v>
      </c>
      <c r="B1276" t="s">
        <v>2746</v>
      </c>
      <c r="C1276" s="3">
        <v>4058</v>
      </c>
      <c r="D1276" t="s">
        <v>1890</v>
      </c>
      <c r="E1276" s="103">
        <v>0.40639999999999998</v>
      </c>
      <c r="F1276" s="175" t="s">
        <v>2939</v>
      </c>
      <c r="G1276" s="103" t="s">
        <v>2549</v>
      </c>
      <c r="H1276" s="91" t="s">
        <v>2549</v>
      </c>
    </row>
    <row r="1277" spans="1:8">
      <c r="A1277" t="s">
        <v>2408</v>
      </c>
      <c r="B1277" t="s">
        <v>2746</v>
      </c>
      <c r="C1277" s="3">
        <v>4408</v>
      </c>
      <c r="D1277" t="s">
        <v>1894</v>
      </c>
      <c r="E1277" s="103">
        <v>0.35099999999999998</v>
      </c>
      <c r="F1277" s="175" t="s">
        <v>2939</v>
      </c>
      <c r="G1277" s="103" t="s">
        <v>2549</v>
      </c>
      <c r="H1277" s="91" t="s">
        <v>2549</v>
      </c>
    </row>
    <row r="1278" spans="1:8">
      <c r="A1278" t="s">
        <v>2408</v>
      </c>
      <c r="B1278" t="s">
        <v>2746</v>
      </c>
      <c r="C1278" s="3">
        <v>5682</v>
      </c>
      <c r="D1278" t="s">
        <v>3085</v>
      </c>
      <c r="E1278" s="103">
        <v>0.18049999999999999</v>
      </c>
      <c r="F1278" s="175" t="s">
        <v>2939</v>
      </c>
      <c r="G1278" s="103" t="s">
        <v>3170</v>
      </c>
      <c r="H1278" s="91" t="s">
        <v>2549</v>
      </c>
    </row>
    <row r="1279" spans="1:8">
      <c r="A1279" t="s">
        <v>2408</v>
      </c>
      <c r="B1279" t="s">
        <v>2746</v>
      </c>
      <c r="C1279" s="3">
        <v>4409</v>
      </c>
      <c r="D1279" t="s">
        <v>1895</v>
      </c>
      <c r="E1279" s="103">
        <v>0.46989999999999998</v>
      </c>
      <c r="F1279" s="175" t="s">
        <v>2549</v>
      </c>
      <c r="G1279" s="103" t="s">
        <v>3170</v>
      </c>
      <c r="H1279" s="91" t="s">
        <v>2549</v>
      </c>
    </row>
    <row r="1280" spans="1:8">
      <c r="A1280" t="s">
        <v>2408</v>
      </c>
      <c r="B1280" t="s">
        <v>2746</v>
      </c>
      <c r="C1280" s="3">
        <v>3653</v>
      </c>
      <c r="D1280" t="s">
        <v>1887</v>
      </c>
      <c r="E1280" s="103">
        <v>0.60319999999999996</v>
      </c>
      <c r="F1280" s="175" t="s">
        <v>2548</v>
      </c>
      <c r="G1280" s="103" t="s">
        <v>3170</v>
      </c>
      <c r="H1280" s="91" t="s">
        <v>2548</v>
      </c>
    </row>
    <row r="1281" spans="1:8">
      <c r="A1281" t="s">
        <v>2408</v>
      </c>
      <c r="B1281" t="s">
        <v>2746</v>
      </c>
      <c r="C1281" s="3">
        <v>3539</v>
      </c>
      <c r="D1281" t="s">
        <v>1885</v>
      </c>
      <c r="E1281" s="103">
        <v>0.3901</v>
      </c>
      <c r="F1281" s="175" t="s">
        <v>2939</v>
      </c>
      <c r="G1281" s="103" t="s">
        <v>2549</v>
      </c>
      <c r="H1281" s="91" t="s">
        <v>2549</v>
      </c>
    </row>
    <row r="1282" spans="1:8">
      <c r="A1282" t="s">
        <v>2408</v>
      </c>
      <c r="B1282" t="s">
        <v>2746</v>
      </c>
      <c r="C1282" s="3">
        <v>3262</v>
      </c>
      <c r="D1282" t="s">
        <v>1884</v>
      </c>
      <c r="E1282" s="103">
        <v>0.64549999999999996</v>
      </c>
      <c r="F1282" s="175" t="s">
        <v>2548</v>
      </c>
      <c r="G1282" s="103" t="s">
        <v>3170</v>
      </c>
      <c r="H1282" s="91" t="s">
        <v>2548</v>
      </c>
    </row>
    <row r="1283" spans="1:8">
      <c r="A1283" t="s">
        <v>2408</v>
      </c>
      <c r="B1283" t="s">
        <v>2746</v>
      </c>
      <c r="C1283" s="3">
        <v>4255</v>
      </c>
      <c r="D1283" t="s">
        <v>1891</v>
      </c>
      <c r="E1283" s="103">
        <v>0.34510000000000002</v>
      </c>
      <c r="F1283" s="175" t="s">
        <v>2939</v>
      </c>
      <c r="G1283" s="103" t="s">
        <v>2549</v>
      </c>
      <c r="H1283" s="91" t="s">
        <v>2549</v>
      </c>
    </row>
    <row r="1284" spans="1:8">
      <c r="A1284" t="s">
        <v>2408</v>
      </c>
      <c r="B1284" t="s">
        <v>2746</v>
      </c>
      <c r="C1284" s="3">
        <v>3130</v>
      </c>
      <c r="D1284" t="s">
        <v>410</v>
      </c>
      <c r="E1284" s="103">
        <v>0.60750000000000004</v>
      </c>
      <c r="F1284" s="175" t="s">
        <v>2548</v>
      </c>
      <c r="G1284" s="103" t="s">
        <v>3170</v>
      </c>
      <c r="H1284" s="91" t="s">
        <v>2548</v>
      </c>
    </row>
    <row r="1285" spans="1:8">
      <c r="A1285" t="s">
        <v>2408</v>
      </c>
      <c r="B1285" t="s">
        <v>2746</v>
      </c>
      <c r="C1285" s="3">
        <v>3611</v>
      </c>
      <c r="D1285" t="s">
        <v>1886</v>
      </c>
      <c r="E1285" s="103">
        <v>0.50039999999999996</v>
      </c>
      <c r="F1285" s="175" t="s">
        <v>2548</v>
      </c>
      <c r="G1285" s="103" t="s">
        <v>3170</v>
      </c>
      <c r="H1285" s="91" t="s">
        <v>2548</v>
      </c>
    </row>
    <row r="1286" spans="1:8">
      <c r="A1286" t="s">
        <v>2408</v>
      </c>
      <c r="B1286" t="s">
        <v>2746</v>
      </c>
      <c r="C1286" s="3">
        <v>3010</v>
      </c>
      <c r="D1286" t="s">
        <v>1883</v>
      </c>
      <c r="E1286" s="103">
        <v>0.46229999999999999</v>
      </c>
      <c r="F1286" s="175" t="s">
        <v>2939</v>
      </c>
      <c r="G1286" s="103" t="s">
        <v>3170</v>
      </c>
      <c r="H1286" s="91" t="s">
        <v>2549</v>
      </c>
    </row>
    <row r="1287" spans="1:8">
      <c r="A1287" t="s">
        <v>2408</v>
      </c>
      <c r="B1287" t="s">
        <v>2746</v>
      </c>
      <c r="C1287" s="3">
        <v>3709</v>
      </c>
      <c r="D1287" t="s">
        <v>1888</v>
      </c>
      <c r="E1287" s="103">
        <v>0.42249999999999999</v>
      </c>
      <c r="F1287" s="175" t="s">
        <v>2939</v>
      </c>
      <c r="G1287" s="103" t="s">
        <v>2549</v>
      </c>
      <c r="H1287" s="91" t="s">
        <v>2549</v>
      </c>
    </row>
    <row r="1288" spans="1:8">
      <c r="A1288" t="s">
        <v>2408</v>
      </c>
      <c r="B1288" t="s">
        <v>2746</v>
      </c>
      <c r="C1288" s="3">
        <v>4271</v>
      </c>
      <c r="D1288" t="s">
        <v>1892</v>
      </c>
      <c r="E1288" s="103">
        <v>0.45660000000000001</v>
      </c>
      <c r="F1288" s="175" t="s">
        <v>2548</v>
      </c>
      <c r="G1288" s="103" t="s">
        <v>3170</v>
      </c>
      <c r="H1288" s="91" t="s">
        <v>2548</v>
      </c>
    </row>
    <row r="1289" spans="1:8">
      <c r="A1289" t="s">
        <v>2408</v>
      </c>
      <c r="B1289" t="s">
        <v>2746</v>
      </c>
      <c r="C1289" s="3">
        <v>4427</v>
      </c>
      <c r="D1289" t="s">
        <v>1896</v>
      </c>
      <c r="E1289" s="103">
        <v>0.42649999999999999</v>
      </c>
      <c r="F1289" s="175" t="s">
        <v>2939</v>
      </c>
      <c r="G1289" s="103" t="s">
        <v>3170</v>
      </c>
      <c r="H1289" s="91" t="s">
        <v>2549</v>
      </c>
    </row>
    <row r="1290" spans="1:8">
      <c r="A1290" t="s">
        <v>2408</v>
      </c>
      <c r="B1290" t="s">
        <v>2746</v>
      </c>
      <c r="C1290" s="3">
        <v>5452</v>
      </c>
      <c r="D1290" t="s">
        <v>1899</v>
      </c>
      <c r="E1290" s="103">
        <v>0.46189999999999998</v>
      </c>
      <c r="F1290" s="175" t="s">
        <v>2939</v>
      </c>
      <c r="G1290" s="103" t="s">
        <v>3170</v>
      </c>
      <c r="H1290" s="91" t="s">
        <v>2549</v>
      </c>
    </row>
    <row r="1291" spans="1:8">
      <c r="A1291" t="s">
        <v>2408</v>
      </c>
      <c r="B1291" t="s">
        <v>2746</v>
      </c>
      <c r="C1291" s="3">
        <v>4368</v>
      </c>
      <c r="D1291" t="s">
        <v>1893</v>
      </c>
      <c r="E1291" s="103">
        <v>0.4864</v>
      </c>
      <c r="F1291" s="175" t="s">
        <v>2939</v>
      </c>
      <c r="G1291" s="103" t="s">
        <v>2549</v>
      </c>
      <c r="H1291" s="91" t="s">
        <v>2549</v>
      </c>
    </row>
    <row r="1292" spans="1:8">
      <c r="A1292" t="s">
        <v>2408</v>
      </c>
      <c r="B1292" t="s">
        <v>2746</v>
      </c>
      <c r="C1292" s="3">
        <v>2754</v>
      </c>
      <c r="D1292" t="s">
        <v>1882</v>
      </c>
      <c r="E1292" s="103">
        <v>0.37340000000000001</v>
      </c>
      <c r="F1292" s="175" t="s">
        <v>2939</v>
      </c>
      <c r="G1292" s="103" t="s">
        <v>2549</v>
      </c>
      <c r="H1292" s="91" t="s">
        <v>2549</v>
      </c>
    </row>
    <row r="1293" spans="1:8">
      <c r="A1293" t="s">
        <v>2408</v>
      </c>
      <c r="B1293" t="s">
        <v>2746</v>
      </c>
      <c r="C1293" s="3">
        <v>5683</v>
      </c>
      <c r="D1293" t="s">
        <v>3086</v>
      </c>
      <c r="E1293" s="103">
        <v>0.52639999999999998</v>
      </c>
      <c r="F1293" s="175" t="s">
        <v>2939</v>
      </c>
      <c r="G1293" s="103" t="s">
        <v>3170</v>
      </c>
      <c r="H1293" s="91" t="s">
        <v>2548</v>
      </c>
    </row>
    <row r="1294" spans="1:8">
      <c r="A1294" t="s">
        <v>2408</v>
      </c>
      <c r="B1294" t="s">
        <v>2746</v>
      </c>
      <c r="C1294" s="3">
        <v>3710</v>
      </c>
      <c r="D1294" t="s">
        <v>1889</v>
      </c>
      <c r="E1294" s="103">
        <v>0.35780000000000001</v>
      </c>
      <c r="F1294" s="175" t="s">
        <v>2939</v>
      </c>
      <c r="G1294" s="103" t="s">
        <v>3170</v>
      </c>
      <c r="H1294" s="91" t="s">
        <v>2549</v>
      </c>
    </row>
    <row r="1295" spans="1:8">
      <c r="A1295" t="s">
        <v>2408</v>
      </c>
      <c r="B1295" t="s">
        <v>2746</v>
      </c>
      <c r="C1295" s="3">
        <v>4122</v>
      </c>
      <c r="D1295" t="s">
        <v>1277</v>
      </c>
      <c r="E1295" s="103">
        <v>0.39960000000000001</v>
      </c>
      <c r="F1295" s="175" t="s">
        <v>2939</v>
      </c>
      <c r="G1295" s="103" t="s">
        <v>2549</v>
      </c>
      <c r="H1295" s="91" t="s">
        <v>2549</v>
      </c>
    </row>
    <row r="1296" spans="1:8">
      <c r="A1296" t="s">
        <v>2405</v>
      </c>
      <c r="B1296" t="s">
        <v>2747</v>
      </c>
      <c r="C1296" s="3">
        <v>2062</v>
      </c>
      <c r="D1296" t="s">
        <v>1862</v>
      </c>
      <c r="E1296" s="103">
        <v>0.73070000000000002</v>
      </c>
      <c r="F1296" s="175" t="s">
        <v>2548</v>
      </c>
      <c r="G1296" s="103" t="s">
        <v>3170</v>
      </c>
      <c r="H1296" s="91" t="s">
        <v>2548</v>
      </c>
    </row>
    <row r="1297" spans="1:8">
      <c r="A1297" t="s">
        <v>2405</v>
      </c>
      <c r="B1297" t="s">
        <v>2747</v>
      </c>
      <c r="C1297" s="3">
        <v>2958</v>
      </c>
      <c r="D1297" t="s">
        <v>1863</v>
      </c>
      <c r="E1297" s="103">
        <v>0.63160000000000005</v>
      </c>
      <c r="F1297" s="175" t="s">
        <v>2548</v>
      </c>
      <c r="G1297" s="103" t="s">
        <v>3170</v>
      </c>
      <c r="H1297" s="91" t="s">
        <v>2548</v>
      </c>
    </row>
    <row r="1298" spans="1:8">
      <c r="A1298" t="s">
        <v>2405</v>
      </c>
      <c r="B1298" t="s">
        <v>2747</v>
      </c>
      <c r="C1298" s="3">
        <v>5252</v>
      </c>
      <c r="D1298" t="s">
        <v>1864</v>
      </c>
      <c r="E1298" s="103">
        <v>0.25929999999999997</v>
      </c>
      <c r="F1298" s="175" t="s">
        <v>2939</v>
      </c>
      <c r="G1298" s="103" t="s">
        <v>3170</v>
      </c>
      <c r="H1298" s="91" t="s">
        <v>2549</v>
      </c>
    </row>
    <row r="1299" spans="1:8">
      <c r="A1299" t="s">
        <v>2263</v>
      </c>
      <c r="B1299" t="s">
        <v>2748</v>
      </c>
      <c r="C1299" s="3">
        <v>3107</v>
      </c>
      <c r="D1299" t="s">
        <v>963</v>
      </c>
      <c r="E1299" s="103">
        <v>0.2026</v>
      </c>
      <c r="F1299" s="175" t="s">
        <v>2939</v>
      </c>
      <c r="G1299" s="103" t="s">
        <v>3170</v>
      </c>
      <c r="H1299" s="91" t="s">
        <v>2549</v>
      </c>
    </row>
    <row r="1300" spans="1:8">
      <c r="A1300" t="s">
        <v>2263</v>
      </c>
      <c r="B1300" t="s">
        <v>2748</v>
      </c>
      <c r="C1300" s="3">
        <v>3106</v>
      </c>
      <c r="D1300" t="s">
        <v>962</v>
      </c>
      <c r="E1300" s="103">
        <v>0.22040000000000001</v>
      </c>
      <c r="F1300" s="175" t="s">
        <v>2939</v>
      </c>
      <c r="G1300" s="103" t="s">
        <v>3170</v>
      </c>
      <c r="H1300" s="91" t="s">
        <v>2549</v>
      </c>
    </row>
    <row r="1301" spans="1:8">
      <c r="A1301" t="s">
        <v>2263</v>
      </c>
      <c r="B1301" t="s">
        <v>2748</v>
      </c>
      <c r="C1301" s="3">
        <v>4017</v>
      </c>
      <c r="D1301" t="s">
        <v>976</v>
      </c>
      <c r="E1301" s="103">
        <v>0.1429</v>
      </c>
      <c r="F1301" s="175" t="s">
        <v>2939</v>
      </c>
      <c r="G1301" s="103" t="s">
        <v>3170</v>
      </c>
      <c r="H1301" s="91" t="s">
        <v>2549</v>
      </c>
    </row>
    <row r="1302" spans="1:8">
      <c r="A1302" t="s">
        <v>2263</v>
      </c>
      <c r="B1302" t="s">
        <v>2748</v>
      </c>
      <c r="C1302" s="3">
        <v>3493</v>
      </c>
      <c r="D1302" t="s">
        <v>971</v>
      </c>
      <c r="E1302" s="103">
        <v>0.1948</v>
      </c>
      <c r="F1302" s="175" t="s">
        <v>2939</v>
      </c>
      <c r="G1302" s="103" t="s">
        <v>3170</v>
      </c>
      <c r="H1302" s="91" t="s">
        <v>2549</v>
      </c>
    </row>
    <row r="1303" spans="1:8">
      <c r="A1303" t="s">
        <v>2263</v>
      </c>
      <c r="B1303" t="s">
        <v>2748</v>
      </c>
      <c r="C1303" s="3">
        <v>3234</v>
      </c>
      <c r="D1303" t="s">
        <v>964</v>
      </c>
      <c r="E1303" s="103">
        <v>0.11990000000000001</v>
      </c>
      <c r="F1303" s="175" t="s">
        <v>2939</v>
      </c>
      <c r="G1303" s="103" t="s">
        <v>3170</v>
      </c>
      <c r="H1303" s="91" t="s">
        <v>2549</v>
      </c>
    </row>
    <row r="1304" spans="1:8">
      <c r="A1304" t="s">
        <v>2263</v>
      </c>
      <c r="B1304" t="s">
        <v>2748</v>
      </c>
      <c r="C1304" s="3">
        <v>3105</v>
      </c>
      <c r="D1304" t="s">
        <v>961</v>
      </c>
      <c r="E1304" s="103">
        <v>0.314</v>
      </c>
      <c r="F1304" s="175" t="s">
        <v>2939</v>
      </c>
      <c r="G1304" s="103" t="s">
        <v>2549</v>
      </c>
      <c r="H1304" s="91" t="s">
        <v>2549</v>
      </c>
    </row>
    <row r="1305" spans="1:8">
      <c r="A1305" t="s">
        <v>2263</v>
      </c>
      <c r="B1305" t="s">
        <v>2748</v>
      </c>
      <c r="C1305" s="3">
        <v>4379</v>
      </c>
      <c r="D1305" t="s">
        <v>985</v>
      </c>
      <c r="E1305" s="103">
        <v>7.7399999999999997E-2</v>
      </c>
      <c r="F1305" s="175" t="s">
        <v>2939</v>
      </c>
      <c r="G1305" s="103" t="s">
        <v>3170</v>
      </c>
      <c r="H1305" s="91" t="s">
        <v>2549</v>
      </c>
    </row>
    <row r="1306" spans="1:8">
      <c r="A1306" t="s">
        <v>2263</v>
      </c>
      <c r="B1306" t="s">
        <v>2748</v>
      </c>
      <c r="C1306" s="3">
        <v>4306</v>
      </c>
      <c r="D1306" t="s">
        <v>981</v>
      </c>
      <c r="E1306" s="103">
        <v>4.7199999999999999E-2</v>
      </c>
      <c r="F1306" s="175" t="s">
        <v>2939</v>
      </c>
      <c r="G1306" s="103" t="s">
        <v>3170</v>
      </c>
      <c r="H1306" s="91" t="s">
        <v>2549</v>
      </c>
    </row>
    <row r="1307" spans="1:8">
      <c r="A1307" t="s">
        <v>2263</v>
      </c>
      <c r="B1307" t="s">
        <v>2748</v>
      </c>
      <c r="C1307" s="3">
        <v>4355</v>
      </c>
      <c r="D1307" t="s">
        <v>982</v>
      </c>
      <c r="E1307" s="103">
        <v>0.21959999999999999</v>
      </c>
      <c r="F1307" s="175" t="s">
        <v>2939</v>
      </c>
      <c r="G1307" s="103" t="s">
        <v>3170</v>
      </c>
      <c r="H1307" s="91" t="s">
        <v>2549</v>
      </c>
    </row>
    <row r="1308" spans="1:8">
      <c r="A1308" t="s">
        <v>2263</v>
      </c>
      <c r="B1308" t="s">
        <v>2748</v>
      </c>
      <c r="C1308" s="3">
        <v>4124</v>
      </c>
      <c r="D1308" t="s">
        <v>979</v>
      </c>
      <c r="E1308" s="103">
        <v>0.16769999999999999</v>
      </c>
      <c r="F1308" s="175" t="s">
        <v>2939</v>
      </c>
      <c r="G1308" s="103" t="s">
        <v>3170</v>
      </c>
      <c r="H1308" s="91" t="s">
        <v>2549</v>
      </c>
    </row>
    <row r="1309" spans="1:8">
      <c r="A1309" t="s">
        <v>2263</v>
      </c>
      <c r="B1309" t="s">
        <v>2748</v>
      </c>
      <c r="C1309" s="3">
        <v>3492</v>
      </c>
      <c r="D1309" t="s">
        <v>970</v>
      </c>
      <c r="E1309" s="103">
        <v>0.1966</v>
      </c>
      <c r="F1309" s="175" t="s">
        <v>2939</v>
      </c>
      <c r="G1309" s="103" t="s">
        <v>3170</v>
      </c>
      <c r="H1309" s="91" t="s">
        <v>2549</v>
      </c>
    </row>
    <row r="1310" spans="1:8">
      <c r="A1310" t="s">
        <v>2263</v>
      </c>
      <c r="B1310" t="s">
        <v>2748</v>
      </c>
      <c r="C1310" s="3">
        <v>5606</v>
      </c>
      <c r="D1310" t="s">
        <v>2982</v>
      </c>
      <c r="E1310" s="103">
        <v>0.1222</v>
      </c>
      <c r="F1310" s="175" t="s">
        <v>2939</v>
      </c>
      <c r="G1310" s="103" t="s">
        <v>3170</v>
      </c>
      <c r="H1310" s="91" t="s">
        <v>2549</v>
      </c>
    </row>
    <row r="1311" spans="1:8">
      <c r="A1311" t="s">
        <v>2263</v>
      </c>
      <c r="B1311" t="s">
        <v>2748</v>
      </c>
      <c r="C1311" s="3">
        <v>2993</v>
      </c>
      <c r="D1311" t="s">
        <v>960</v>
      </c>
      <c r="E1311" s="103">
        <v>0.37869999999999998</v>
      </c>
      <c r="F1311" s="175" t="s">
        <v>2939</v>
      </c>
      <c r="G1311" s="103" t="s">
        <v>2549</v>
      </c>
      <c r="H1311" s="91" t="s">
        <v>2549</v>
      </c>
    </row>
    <row r="1312" spans="1:8">
      <c r="A1312" t="s">
        <v>2263</v>
      </c>
      <c r="B1312" t="s">
        <v>2748</v>
      </c>
      <c r="C1312" s="3">
        <v>3345</v>
      </c>
      <c r="D1312" t="s">
        <v>967</v>
      </c>
      <c r="E1312" s="103">
        <v>0.2505</v>
      </c>
      <c r="F1312" s="175" t="s">
        <v>2939</v>
      </c>
      <c r="G1312" s="103" t="s">
        <v>3170</v>
      </c>
      <c r="H1312" s="91" t="s">
        <v>2549</v>
      </c>
    </row>
    <row r="1313" spans="1:8">
      <c r="A1313" t="s">
        <v>2263</v>
      </c>
      <c r="B1313" t="s">
        <v>2748</v>
      </c>
      <c r="C1313" s="3">
        <v>4455</v>
      </c>
      <c r="D1313" t="s">
        <v>986</v>
      </c>
      <c r="E1313" s="103">
        <v>4.9200000000000001E-2</v>
      </c>
      <c r="F1313" s="175" t="s">
        <v>2939</v>
      </c>
      <c r="G1313" s="103" t="s">
        <v>3170</v>
      </c>
      <c r="H1313" s="91" t="s">
        <v>2549</v>
      </c>
    </row>
    <row r="1314" spans="1:8">
      <c r="A1314" t="s">
        <v>2263</v>
      </c>
      <c r="B1314" t="s">
        <v>2748</v>
      </c>
      <c r="C1314" s="3">
        <v>3790</v>
      </c>
      <c r="D1314" t="s">
        <v>974</v>
      </c>
      <c r="E1314" s="103">
        <v>0.15390000000000001</v>
      </c>
      <c r="F1314" s="175" t="s">
        <v>2939</v>
      </c>
      <c r="G1314" s="103" t="s">
        <v>3170</v>
      </c>
      <c r="H1314" s="91" t="s">
        <v>2549</v>
      </c>
    </row>
    <row r="1315" spans="1:8">
      <c r="A1315" t="s">
        <v>2263</v>
      </c>
      <c r="B1315" t="s">
        <v>2748</v>
      </c>
      <c r="C1315" s="3">
        <v>3390</v>
      </c>
      <c r="D1315" t="s">
        <v>968</v>
      </c>
      <c r="E1315" s="103">
        <v>0.1275</v>
      </c>
      <c r="F1315" s="175" t="s">
        <v>2939</v>
      </c>
      <c r="G1315" s="103" t="s">
        <v>3170</v>
      </c>
      <c r="H1315" s="91" t="s">
        <v>2549</v>
      </c>
    </row>
    <row r="1316" spans="1:8">
      <c r="A1316" t="s">
        <v>2263</v>
      </c>
      <c r="B1316" t="s">
        <v>2748</v>
      </c>
      <c r="C1316" s="3">
        <v>3344</v>
      </c>
      <c r="D1316" t="s">
        <v>966</v>
      </c>
      <c r="E1316" s="103">
        <v>0.22</v>
      </c>
      <c r="F1316" s="175" t="s">
        <v>2939</v>
      </c>
      <c r="G1316" s="103" t="s">
        <v>3170</v>
      </c>
      <c r="H1316" s="91" t="s">
        <v>2549</v>
      </c>
    </row>
    <row r="1317" spans="1:8">
      <c r="A1317" t="s">
        <v>2263</v>
      </c>
      <c r="B1317" t="s">
        <v>2748</v>
      </c>
      <c r="C1317" s="3">
        <v>3442</v>
      </c>
      <c r="D1317" t="s">
        <v>969</v>
      </c>
      <c r="E1317" s="103">
        <v>7.4800000000000005E-2</v>
      </c>
      <c r="F1317" s="175" t="s">
        <v>2939</v>
      </c>
      <c r="G1317" s="103" t="s">
        <v>3170</v>
      </c>
      <c r="H1317" s="91" t="s">
        <v>2549</v>
      </c>
    </row>
    <row r="1318" spans="1:8">
      <c r="A1318" t="s">
        <v>2263</v>
      </c>
      <c r="B1318" t="s">
        <v>2748</v>
      </c>
      <c r="C1318" s="3">
        <v>5481</v>
      </c>
      <c r="D1318" t="s">
        <v>2526</v>
      </c>
      <c r="E1318" s="103">
        <v>0.16900000000000001</v>
      </c>
      <c r="F1318" s="175" t="s">
        <v>2939</v>
      </c>
      <c r="G1318" s="103" t="s">
        <v>3170</v>
      </c>
      <c r="H1318" s="91" t="s">
        <v>2549</v>
      </c>
    </row>
    <row r="1319" spans="1:8">
      <c r="A1319" t="s">
        <v>2263</v>
      </c>
      <c r="B1319" t="s">
        <v>2748</v>
      </c>
      <c r="C1319" s="3">
        <v>5753</v>
      </c>
      <c r="D1319" t="s">
        <v>3151</v>
      </c>
      <c r="E1319" s="103">
        <v>0.16350000000000001</v>
      </c>
      <c r="F1319" s="175" t="s">
        <v>2939</v>
      </c>
      <c r="G1319" s="103" t="s">
        <v>3170</v>
      </c>
      <c r="H1319" s="91" t="s">
        <v>2549</v>
      </c>
    </row>
    <row r="1320" spans="1:8">
      <c r="A1320" t="s">
        <v>2263</v>
      </c>
      <c r="B1320" t="s">
        <v>2748</v>
      </c>
      <c r="C1320" s="3">
        <v>4021</v>
      </c>
      <c r="D1320" t="s">
        <v>977</v>
      </c>
      <c r="E1320" s="103">
        <v>0.19670000000000001</v>
      </c>
      <c r="F1320" s="175" t="s">
        <v>2939</v>
      </c>
      <c r="G1320" s="103" t="s">
        <v>3170</v>
      </c>
      <c r="H1320" s="91" t="s">
        <v>2549</v>
      </c>
    </row>
    <row r="1321" spans="1:8">
      <c r="A1321" t="s">
        <v>2263</v>
      </c>
      <c r="B1321" t="s">
        <v>2748</v>
      </c>
      <c r="C1321" s="3">
        <v>5331</v>
      </c>
      <c r="D1321" t="s">
        <v>988</v>
      </c>
      <c r="E1321" s="103">
        <v>0.16669999999999999</v>
      </c>
      <c r="F1321" s="175" t="s">
        <v>2939</v>
      </c>
      <c r="G1321" s="103" t="s">
        <v>3170</v>
      </c>
      <c r="H1321" s="91" t="s">
        <v>2549</v>
      </c>
    </row>
    <row r="1322" spans="1:8">
      <c r="A1322" t="s">
        <v>2263</v>
      </c>
      <c r="B1322" t="s">
        <v>2748</v>
      </c>
      <c r="C1322" s="3">
        <v>1815</v>
      </c>
      <c r="D1322" t="s">
        <v>959</v>
      </c>
      <c r="E1322" s="103">
        <v>0.2261</v>
      </c>
      <c r="F1322" s="175" t="s">
        <v>2939</v>
      </c>
      <c r="G1322" s="103" t="s">
        <v>3170</v>
      </c>
      <c r="H1322" s="91" t="s">
        <v>2549</v>
      </c>
    </row>
    <row r="1323" spans="1:8">
      <c r="A1323" t="s">
        <v>2263</v>
      </c>
      <c r="B1323" t="s">
        <v>2748</v>
      </c>
      <c r="C1323" s="3">
        <v>5605</v>
      </c>
      <c r="D1323" t="s">
        <v>2983</v>
      </c>
      <c r="E1323" s="103">
        <v>0.10539999999999999</v>
      </c>
      <c r="F1323" s="175" t="s">
        <v>2939</v>
      </c>
      <c r="G1323" s="103" t="s">
        <v>3170</v>
      </c>
      <c r="H1323" s="91" t="s">
        <v>2549</v>
      </c>
    </row>
    <row r="1324" spans="1:8">
      <c r="A1324" t="s">
        <v>2263</v>
      </c>
      <c r="B1324" t="s">
        <v>2748</v>
      </c>
      <c r="C1324" s="3">
        <v>3811</v>
      </c>
      <c r="D1324" t="s">
        <v>975</v>
      </c>
      <c r="E1324" s="103">
        <v>0.40720000000000001</v>
      </c>
      <c r="F1324" s="175" t="s">
        <v>2939</v>
      </c>
      <c r="G1324" s="103" t="s">
        <v>3170</v>
      </c>
      <c r="H1324" s="91" t="s">
        <v>2549</v>
      </c>
    </row>
    <row r="1325" spans="1:8">
      <c r="A1325" t="s">
        <v>2263</v>
      </c>
      <c r="B1325" t="s">
        <v>2748</v>
      </c>
      <c r="C1325" s="3">
        <v>3679</v>
      </c>
      <c r="D1325" t="s">
        <v>972</v>
      </c>
      <c r="E1325" s="103">
        <v>0.1578</v>
      </c>
      <c r="F1325" s="175" t="s">
        <v>2939</v>
      </c>
      <c r="G1325" s="103" t="s">
        <v>3170</v>
      </c>
      <c r="H1325" s="91" t="s">
        <v>2549</v>
      </c>
    </row>
    <row r="1326" spans="1:8">
      <c r="A1326" t="s">
        <v>2263</v>
      </c>
      <c r="B1326" t="s">
        <v>2748</v>
      </c>
      <c r="C1326" s="3">
        <v>4371</v>
      </c>
      <c r="D1326" t="s">
        <v>983</v>
      </c>
      <c r="E1326" s="103">
        <v>0.16389999999999999</v>
      </c>
      <c r="F1326" s="175" t="s">
        <v>2939</v>
      </c>
      <c r="G1326" s="103" t="s">
        <v>3170</v>
      </c>
      <c r="H1326" s="91" t="s">
        <v>2549</v>
      </c>
    </row>
    <row r="1327" spans="1:8">
      <c r="A1327" t="s">
        <v>2263</v>
      </c>
      <c r="B1327" t="s">
        <v>2748</v>
      </c>
      <c r="C1327" s="3">
        <v>4187</v>
      </c>
      <c r="D1327" t="s">
        <v>680</v>
      </c>
      <c r="E1327" s="103">
        <v>4.8899999999999999E-2</v>
      </c>
      <c r="F1327" s="175" t="s">
        <v>2939</v>
      </c>
      <c r="G1327" s="103" t="s">
        <v>3170</v>
      </c>
      <c r="H1327" s="91" t="s">
        <v>2549</v>
      </c>
    </row>
    <row r="1328" spans="1:8">
      <c r="A1328" t="s">
        <v>2263</v>
      </c>
      <c r="B1328" t="s">
        <v>2748</v>
      </c>
      <c r="C1328" s="3">
        <v>4516</v>
      </c>
      <c r="D1328" t="s">
        <v>987</v>
      </c>
      <c r="E1328" s="103">
        <v>7.8399999999999997E-2</v>
      </c>
      <c r="F1328" s="175" t="s">
        <v>2939</v>
      </c>
      <c r="G1328" s="103" t="s">
        <v>3170</v>
      </c>
      <c r="H1328" s="91" t="s">
        <v>2549</v>
      </c>
    </row>
    <row r="1329" spans="1:8">
      <c r="A1329" t="s">
        <v>2263</v>
      </c>
      <c r="B1329" t="s">
        <v>2748</v>
      </c>
      <c r="C1329" s="3">
        <v>4069</v>
      </c>
      <c r="D1329" t="s">
        <v>978</v>
      </c>
      <c r="E1329" s="103">
        <v>0.11849999999999999</v>
      </c>
      <c r="F1329" s="175" t="s">
        <v>2939</v>
      </c>
      <c r="G1329" s="103" t="s">
        <v>3170</v>
      </c>
      <c r="H1329" s="91" t="s">
        <v>2549</v>
      </c>
    </row>
    <row r="1330" spans="1:8">
      <c r="A1330" t="s">
        <v>2263</v>
      </c>
      <c r="B1330" t="s">
        <v>2748</v>
      </c>
      <c r="C1330" s="3">
        <v>3287</v>
      </c>
      <c r="D1330" t="s">
        <v>965</v>
      </c>
      <c r="E1330" s="103">
        <v>0.16550000000000001</v>
      </c>
      <c r="F1330" s="175" t="s">
        <v>2939</v>
      </c>
      <c r="G1330" s="103" t="s">
        <v>3170</v>
      </c>
      <c r="H1330" s="91" t="s">
        <v>2549</v>
      </c>
    </row>
    <row r="1331" spans="1:8">
      <c r="A1331" t="s">
        <v>2263</v>
      </c>
      <c r="B1331" t="s">
        <v>2748</v>
      </c>
      <c r="C1331" s="3">
        <v>3749</v>
      </c>
      <c r="D1331" t="s">
        <v>973</v>
      </c>
      <c r="E1331" s="103">
        <v>0.28349999999999997</v>
      </c>
      <c r="F1331" s="175" t="s">
        <v>2939</v>
      </c>
      <c r="G1331" s="103" t="s">
        <v>3170</v>
      </c>
      <c r="H1331" s="91" t="s">
        <v>2549</v>
      </c>
    </row>
    <row r="1332" spans="1:8">
      <c r="A1332" t="s">
        <v>2263</v>
      </c>
      <c r="B1332" t="s">
        <v>2748</v>
      </c>
      <c r="C1332" s="3">
        <v>4208</v>
      </c>
      <c r="D1332" t="s">
        <v>980</v>
      </c>
      <c r="E1332" s="103">
        <v>0.1245</v>
      </c>
      <c r="F1332" s="175" t="s">
        <v>2939</v>
      </c>
      <c r="G1332" s="103" t="s">
        <v>3170</v>
      </c>
      <c r="H1332" s="91" t="s">
        <v>2549</v>
      </c>
    </row>
    <row r="1333" spans="1:8">
      <c r="A1333" t="s">
        <v>2263</v>
      </c>
      <c r="B1333" t="s">
        <v>2748</v>
      </c>
      <c r="C1333" s="3">
        <v>4377</v>
      </c>
      <c r="D1333" t="s">
        <v>984</v>
      </c>
      <c r="E1333" s="103">
        <v>0.29920000000000002</v>
      </c>
      <c r="F1333" s="175" t="s">
        <v>2939</v>
      </c>
      <c r="G1333" s="103" t="s">
        <v>2549</v>
      </c>
      <c r="H1333" s="91" t="s">
        <v>2549</v>
      </c>
    </row>
    <row r="1334" spans="1:8">
      <c r="A1334" t="s">
        <v>2237</v>
      </c>
      <c r="B1334" t="s">
        <v>2749</v>
      </c>
      <c r="C1334" s="3">
        <v>3477</v>
      </c>
      <c r="D1334" t="s">
        <v>3201</v>
      </c>
      <c r="E1334" s="103">
        <v>0.45450000000000002</v>
      </c>
      <c r="F1334" s="175" t="s">
        <v>2939</v>
      </c>
      <c r="G1334" s="103" t="s">
        <v>2549</v>
      </c>
      <c r="H1334" s="91" t="s">
        <v>2549</v>
      </c>
    </row>
    <row r="1335" spans="1:8">
      <c r="A1335" t="s">
        <v>2237</v>
      </c>
      <c r="B1335" t="s">
        <v>2749</v>
      </c>
      <c r="C1335" s="3">
        <v>3377</v>
      </c>
      <c r="D1335" t="s">
        <v>506</v>
      </c>
      <c r="E1335" s="103">
        <v>0.52470000000000006</v>
      </c>
      <c r="F1335" s="175" t="s">
        <v>2939</v>
      </c>
      <c r="G1335" s="103" t="s">
        <v>2548</v>
      </c>
      <c r="H1335" s="91" t="s">
        <v>2548</v>
      </c>
    </row>
    <row r="1336" spans="1:8">
      <c r="A1336" t="s">
        <v>2237</v>
      </c>
      <c r="B1336" t="s">
        <v>2749</v>
      </c>
      <c r="C1336" s="3">
        <v>4328</v>
      </c>
      <c r="D1336" t="s">
        <v>509</v>
      </c>
      <c r="E1336" s="103">
        <v>0.30309999999999998</v>
      </c>
      <c r="F1336" s="175" t="s">
        <v>2939</v>
      </c>
      <c r="G1336" s="103" t="s">
        <v>2549</v>
      </c>
      <c r="H1336" s="91" t="s">
        <v>2549</v>
      </c>
    </row>
    <row r="1337" spans="1:8">
      <c r="A1337" t="s">
        <v>2237</v>
      </c>
      <c r="B1337" t="s">
        <v>2749</v>
      </c>
      <c r="C1337" s="3">
        <v>1758</v>
      </c>
      <c r="D1337" t="s">
        <v>145</v>
      </c>
      <c r="E1337" s="103">
        <v>0.27689999999999998</v>
      </c>
      <c r="F1337" s="175" t="s">
        <v>2939</v>
      </c>
      <c r="G1337" s="103" t="s">
        <v>2549</v>
      </c>
      <c r="H1337" s="91" t="s">
        <v>2549</v>
      </c>
    </row>
    <row r="1338" spans="1:8">
      <c r="A1338" t="s">
        <v>2237</v>
      </c>
      <c r="B1338" t="s">
        <v>2749</v>
      </c>
      <c r="C1338" s="3">
        <v>5343</v>
      </c>
      <c r="D1338" t="s">
        <v>510</v>
      </c>
      <c r="E1338" s="103">
        <v>0.60450000000000004</v>
      </c>
      <c r="F1338" s="175" t="s">
        <v>2939</v>
      </c>
      <c r="G1338" s="103" t="s">
        <v>3170</v>
      </c>
      <c r="H1338" s="91" t="s">
        <v>2548</v>
      </c>
    </row>
    <row r="1339" spans="1:8">
      <c r="A1339" t="s">
        <v>2237</v>
      </c>
      <c r="B1339" t="s">
        <v>2749</v>
      </c>
      <c r="C1339" s="3">
        <v>3939</v>
      </c>
      <c r="D1339" t="s">
        <v>508</v>
      </c>
      <c r="E1339" s="103">
        <v>0.41839999999999999</v>
      </c>
      <c r="F1339" s="175" t="s">
        <v>2939</v>
      </c>
      <c r="G1339" s="103" t="s">
        <v>3170</v>
      </c>
      <c r="H1339" s="91" t="s">
        <v>2549</v>
      </c>
    </row>
    <row r="1340" spans="1:8">
      <c r="A1340" t="s">
        <v>2237</v>
      </c>
      <c r="B1340" t="s">
        <v>2749</v>
      </c>
      <c r="C1340" s="3">
        <v>2696</v>
      </c>
      <c r="D1340" t="s">
        <v>504</v>
      </c>
      <c r="E1340" s="103">
        <v>0.43780000000000002</v>
      </c>
      <c r="F1340" s="175" t="s">
        <v>2939</v>
      </c>
      <c r="G1340" s="103" t="s">
        <v>2549</v>
      </c>
      <c r="H1340" s="91" t="s">
        <v>2549</v>
      </c>
    </row>
    <row r="1341" spans="1:8">
      <c r="A1341" t="s">
        <v>2237</v>
      </c>
      <c r="B1341" t="s">
        <v>2749</v>
      </c>
      <c r="C1341" s="3">
        <v>2974</v>
      </c>
      <c r="D1341" t="s">
        <v>505</v>
      </c>
      <c r="E1341" s="103">
        <v>0.36299999999999999</v>
      </c>
      <c r="F1341" s="175" t="s">
        <v>2939</v>
      </c>
      <c r="G1341" s="103" t="s">
        <v>3170</v>
      </c>
      <c r="H1341" s="91" t="s">
        <v>2549</v>
      </c>
    </row>
    <row r="1342" spans="1:8">
      <c r="A1342" t="s">
        <v>2237</v>
      </c>
      <c r="B1342" t="s">
        <v>2749</v>
      </c>
      <c r="C1342" s="3">
        <v>3274</v>
      </c>
      <c r="D1342" t="s">
        <v>2527</v>
      </c>
      <c r="E1342" s="103">
        <v>0.45119999999999999</v>
      </c>
      <c r="F1342" s="175" t="s">
        <v>2939</v>
      </c>
      <c r="G1342" s="103" t="s">
        <v>3170</v>
      </c>
      <c r="H1342" s="91" t="s">
        <v>2549</v>
      </c>
    </row>
    <row r="1343" spans="1:8">
      <c r="A1343" t="s">
        <v>2237</v>
      </c>
      <c r="B1343" t="s">
        <v>2749</v>
      </c>
      <c r="C1343" s="3">
        <v>5626</v>
      </c>
      <c r="D1343" t="s">
        <v>2984</v>
      </c>
      <c r="E1343" s="103">
        <v>0.28539999999999999</v>
      </c>
      <c r="F1343" s="175" t="s">
        <v>2939</v>
      </c>
      <c r="G1343" s="103" t="s">
        <v>3170</v>
      </c>
      <c r="H1343" s="91" t="s">
        <v>2549</v>
      </c>
    </row>
    <row r="1344" spans="1:8">
      <c r="A1344" t="s">
        <v>2237</v>
      </c>
      <c r="B1344" t="s">
        <v>2749</v>
      </c>
      <c r="C1344" s="3">
        <v>3566</v>
      </c>
      <c r="D1344" t="s">
        <v>507</v>
      </c>
      <c r="E1344" s="103">
        <v>0.55600000000000005</v>
      </c>
      <c r="F1344" s="175" t="s">
        <v>2939</v>
      </c>
      <c r="G1344" s="103" t="s">
        <v>2548</v>
      </c>
      <c r="H1344" s="91" t="s">
        <v>2548</v>
      </c>
    </row>
    <row r="1345" spans="1:8">
      <c r="A1345" t="s">
        <v>2443</v>
      </c>
      <c r="B1345" t="s">
        <v>2751</v>
      </c>
      <c r="C1345" s="3">
        <v>3205</v>
      </c>
      <c r="D1345" t="s">
        <v>2065</v>
      </c>
      <c r="E1345" s="103">
        <v>0.36630000000000001</v>
      </c>
      <c r="F1345" s="175" t="s">
        <v>2939</v>
      </c>
      <c r="G1345" s="103" t="s">
        <v>2549</v>
      </c>
      <c r="H1345" s="91" t="s">
        <v>2549</v>
      </c>
    </row>
    <row r="1346" spans="1:8">
      <c r="A1346" t="s">
        <v>2443</v>
      </c>
      <c r="B1346" t="s">
        <v>2751</v>
      </c>
      <c r="C1346" s="3">
        <v>2432</v>
      </c>
      <c r="D1346" t="s">
        <v>2064</v>
      </c>
      <c r="E1346" s="103">
        <v>0.38269999999999998</v>
      </c>
      <c r="F1346" s="175" t="s">
        <v>2939</v>
      </c>
      <c r="G1346" s="103" t="s">
        <v>3170</v>
      </c>
      <c r="H1346" s="91" t="s">
        <v>2549</v>
      </c>
    </row>
    <row r="1347" spans="1:8">
      <c r="A1347" t="s">
        <v>2236</v>
      </c>
      <c r="B1347" t="s">
        <v>2752</v>
      </c>
      <c r="C1347" s="3">
        <v>2922</v>
      </c>
      <c r="D1347" t="s">
        <v>502</v>
      </c>
      <c r="E1347" s="103">
        <v>0.56620000000000004</v>
      </c>
      <c r="F1347" s="175" t="s">
        <v>2548</v>
      </c>
      <c r="G1347" s="103" t="s">
        <v>3170</v>
      </c>
      <c r="H1347" s="91" t="s">
        <v>2548</v>
      </c>
    </row>
    <row r="1348" spans="1:8">
      <c r="A1348" t="s">
        <v>2236</v>
      </c>
      <c r="B1348" t="s">
        <v>2752</v>
      </c>
      <c r="C1348" s="3">
        <v>2283</v>
      </c>
      <c r="D1348" t="s">
        <v>501</v>
      </c>
      <c r="E1348" s="103">
        <v>0.62180000000000002</v>
      </c>
      <c r="F1348" s="175" t="s">
        <v>2548</v>
      </c>
      <c r="G1348" s="103" t="s">
        <v>3170</v>
      </c>
      <c r="H1348" s="91" t="s">
        <v>2548</v>
      </c>
    </row>
    <row r="1349" spans="1:8">
      <c r="A1349" t="s">
        <v>2236</v>
      </c>
      <c r="B1349" t="s">
        <v>2752</v>
      </c>
      <c r="C1349" s="3">
        <v>5584</v>
      </c>
      <c r="D1349" t="s">
        <v>2917</v>
      </c>
      <c r="E1349" s="103">
        <v>0.76219999999999999</v>
      </c>
      <c r="F1349" s="175" t="s">
        <v>2939</v>
      </c>
      <c r="G1349" s="103" t="s">
        <v>3170</v>
      </c>
      <c r="H1349" s="91" t="s">
        <v>2548</v>
      </c>
    </row>
    <row r="1350" spans="1:8">
      <c r="A1350" t="s">
        <v>2325</v>
      </c>
      <c r="B1350" t="s">
        <v>2753</v>
      </c>
      <c r="C1350" s="3">
        <v>2517</v>
      </c>
      <c r="D1350" t="s">
        <v>1233</v>
      </c>
      <c r="E1350" s="103">
        <v>0.64990000000000003</v>
      </c>
      <c r="F1350" s="175" t="s">
        <v>2548</v>
      </c>
      <c r="G1350" s="103" t="s">
        <v>3170</v>
      </c>
      <c r="H1350" s="91" t="s">
        <v>2548</v>
      </c>
    </row>
    <row r="1351" spans="1:8">
      <c r="A1351" t="s">
        <v>2325</v>
      </c>
      <c r="B1351" t="s">
        <v>2753</v>
      </c>
      <c r="C1351" s="3">
        <v>4220</v>
      </c>
      <c r="D1351" t="s">
        <v>1236</v>
      </c>
      <c r="E1351" s="103">
        <v>0.5635</v>
      </c>
      <c r="F1351" s="175" t="s">
        <v>2548</v>
      </c>
      <c r="G1351" s="103" t="s">
        <v>3170</v>
      </c>
      <c r="H1351" s="91" t="s">
        <v>2548</v>
      </c>
    </row>
    <row r="1352" spans="1:8">
      <c r="A1352" t="s">
        <v>2325</v>
      </c>
      <c r="B1352" t="s">
        <v>2753</v>
      </c>
      <c r="C1352" s="3">
        <v>3531</v>
      </c>
      <c r="D1352" t="s">
        <v>1234</v>
      </c>
      <c r="E1352" s="103">
        <v>0.62539999999999996</v>
      </c>
      <c r="F1352" s="175" t="s">
        <v>2548</v>
      </c>
      <c r="G1352" s="103" t="s">
        <v>3170</v>
      </c>
      <c r="H1352" s="91" t="s">
        <v>2548</v>
      </c>
    </row>
    <row r="1353" spans="1:8">
      <c r="A1353" s="137" t="s">
        <v>2325</v>
      </c>
      <c r="B1353" t="s">
        <v>2753</v>
      </c>
      <c r="C1353" s="3">
        <v>5179</v>
      </c>
      <c r="D1353" t="s">
        <v>2937</v>
      </c>
      <c r="E1353" s="103">
        <v>0</v>
      </c>
      <c r="F1353" s="175" t="s">
        <v>2549</v>
      </c>
      <c r="G1353" s="103" t="s">
        <v>3170</v>
      </c>
      <c r="H1353" s="91" t="s">
        <v>2549</v>
      </c>
    </row>
    <row r="1354" spans="1:8">
      <c r="A1354" t="s">
        <v>2325</v>
      </c>
      <c r="B1354" t="s">
        <v>2753</v>
      </c>
      <c r="C1354" s="3">
        <v>5647</v>
      </c>
      <c r="D1354" t="s">
        <v>3202</v>
      </c>
      <c r="E1354" s="103">
        <v>0.63870000000000005</v>
      </c>
      <c r="F1354" s="175" t="s">
        <v>2939</v>
      </c>
      <c r="G1354" s="103" t="s">
        <v>3170</v>
      </c>
      <c r="H1354" s="91" t="s">
        <v>2548</v>
      </c>
    </row>
    <row r="1355" spans="1:8">
      <c r="A1355" t="s">
        <v>2325</v>
      </c>
      <c r="B1355" t="s">
        <v>2753</v>
      </c>
      <c r="C1355" s="3">
        <v>4039</v>
      </c>
      <c r="D1355" t="s">
        <v>1235</v>
      </c>
      <c r="E1355" s="103">
        <v>0.68210000000000004</v>
      </c>
      <c r="F1355" s="175" t="s">
        <v>2548</v>
      </c>
      <c r="G1355" s="103" t="s">
        <v>3170</v>
      </c>
      <c r="H1355" s="91" t="s">
        <v>2548</v>
      </c>
    </row>
    <row r="1356" spans="1:8">
      <c r="A1356" t="s">
        <v>2235</v>
      </c>
      <c r="B1356" t="s">
        <v>2754</v>
      </c>
      <c r="C1356" s="3">
        <v>5708</v>
      </c>
      <c r="D1356" t="s">
        <v>3087</v>
      </c>
      <c r="E1356" s="103">
        <v>0.84989999999999999</v>
      </c>
      <c r="F1356" s="175" t="s">
        <v>2939</v>
      </c>
      <c r="G1356" s="103" t="s">
        <v>3170</v>
      </c>
      <c r="H1356" s="91" t="s">
        <v>2548</v>
      </c>
    </row>
    <row r="1357" spans="1:8">
      <c r="A1357" t="s">
        <v>2235</v>
      </c>
      <c r="B1357" t="s">
        <v>2754</v>
      </c>
      <c r="C1357" s="3">
        <v>3025</v>
      </c>
      <c r="D1357" t="s">
        <v>499</v>
      </c>
      <c r="E1357" s="103">
        <v>0.69889999999999997</v>
      </c>
      <c r="F1357" s="175" t="s">
        <v>2548</v>
      </c>
      <c r="G1357" s="103" t="s">
        <v>3170</v>
      </c>
      <c r="H1357" s="91" t="s">
        <v>2548</v>
      </c>
    </row>
    <row r="1358" spans="1:8">
      <c r="A1358" t="s">
        <v>2235</v>
      </c>
      <c r="B1358" t="s">
        <v>2754</v>
      </c>
      <c r="C1358" s="3">
        <v>3024</v>
      </c>
      <c r="D1358" t="s">
        <v>498</v>
      </c>
      <c r="E1358" s="103">
        <v>0.63539999999999996</v>
      </c>
      <c r="F1358" s="175" t="s">
        <v>2548</v>
      </c>
      <c r="G1358" s="103" t="s">
        <v>3170</v>
      </c>
      <c r="H1358" s="91" t="s">
        <v>2548</v>
      </c>
    </row>
    <row r="1359" spans="1:8">
      <c r="A1359" t="s">
        <v>2306</v>
      </c>
      <c r="B1359" t="s">
        <v>2755</v>
      </c>
      <c r="C1359" s="3">
        <v>2443</v>
      </c>
      <c r="D1359" t="s">
        <v>1166</v>
      </c>
      <c r="E1359" s="103">
        <v>0.56659999999999999</v>
      </c>
      <c r="F1359" s="175" t="s">
        <v>2939</v>
      </c>
      <c r="G1359" s="103" t="s">
        <v>3170</v>
      </c>
      <c r="H1359" s="91" t="s">
        <v>2548</v>
      </c>
    </row>
    <row r="1360" spans="1:8">
      <c r="A1360" t="s">
        <v>2306</v>
      </c>
      <c r="B1360" t="s">
        <v>2755</v>
      </c>
      <c r="C1360" s="3">
        <v>2769</v>
      </c>
      <c r="D1360" t="s">
        <v>1167</v>
      </c>
      <c r="E1360" s="103">
        <v>0.49349999999999999</v>
      </c>
      <c r="F1360" s="175" t="s">
        <v>2939</v>
      </c>
      <c r="G1360" s="103" t="s">
        <v>2548</v>
      </c>
      <c r="H1360" s="91" t="s">
        <v>2548</v>
      </c>
    </row>
    <row r="1361" spans="1:8">
      <c r="A1361" t="s">
        <v>2319</v>
      </c>
      <c r="B1361" t="s">
        <v>2756</v>
      </c>
      <c r="C1361" s="3">
        <v>2539</v>
      </c>
      <c r="D1361" t="s">
        <v>1211</v>
      </c>
      <c r="E1361" s="103">
        <v>0.66710000000000003</v>
      </c>
      <c r="F1361" s="175" t="s">
        <v>2548</v>
      </c>
      <c r="G1361" s="103" t="s">
        <v>3170</v>
      </c>
      <c r="H1361" s="91" t="s">
        <v>2548</v>
      </c>
    </row>
    <row r="1362" spans="1:8">
      <c r="A1362" t="s">
        <v>2319</v>
      </c>
      <c r="B1362" t="s">
        <v>2756</v>
      </c>
      <c r="C1362" s="3">
        <v>1980</v>
      </c>
      <c r="D1362" t="s">
        <v>1208</v>
      </c>
      <c r="E1362" s="103">
        <v>0.76270000000000004</v>
      </c>
      <c r="F1362" s="175" t="s">
        <v>2548</v>
      </c>
      <c r="G1362" s="103" t="s">
        <v>3170</v>
      </c>
      <c r="H1362" s="91" t="s">
        <v>2548</v>
      </c>
    </row>
    <row r="1363" spans="1:8">
      <c r="A1363" t="s">
        <v>2319</v>
      </c>
      <c r="B1363" t="s">
        <v>2756</v>
      </c>
      <c r="C1363" s="3">
        <v>2246</v>
      </c>
      <c r="D1363" t="s">
        <v>1210</v>
      </c>
      <c r="E1363" s="103">
        <v>0.62660000000000005</v>
      </c>
      <c r="F1363" s="175" t="s">
        <v>2549</v>
      </c>
      <c r="G1363" s="103" t="s">
        <v>3170</v>
      </c>
      <c r="H1363" s="91" t="s">
        <v>2548</v>
      </c>
    </row>
    <row r="1364" spans="1:8">
      <c r="A1364" t="s">
        <v>2319</v>
      </c>
      <c r="B1364" t="s">
        <v>2756</v>
      </c>
      <c r="C1364" s="3">
        <v>2245</v>
      </c>
      <c r="D1364" t="s">
        <v>1209</v>
      </c>
      <c r="E1364" s="103">
        <v>0.66600000000000004</v>
      </c>
      <c r="F1364" s="175" t="s">
        <v>2548</v>
      </c>
      <c r="G1364" s="103" t="s">
        <v>3170</v>
      </c>
      <c r="H1364" s="91" t="s">
        <v>2548</v>
      </c>
    </row>
    <row r="1365" spans="1:8">
      <c r="A1365" t="s">
        <v>2319</v>
      </c>
      <c r="B1365" t="s">
        <v>2756</v>
      </c>
      <c r="C1365" s="3">
        <v>5151</v>
      </c>
      <c r="D1365" t="s">
        <v>1212</v>
      </c>
      <c r="E1365" s="103">
        <v>0.80079999999999996</v>
      </c>
      <c r="F1365" s="175" t="s">
        <v>2548</v>
      </c>
      <c r="G1365" s="103" t="s">
        <v>3170</v>
      </c>
      <c r="H1365" s="91" t="s">
        <v>2548</v>
      </c>
    </row>
    <row r="1366" spans="1:8">
      <c r="A1366" t="s">
        <v>2410</v>
      </c>
      <c r="B1366" t="s">
        <v>2757</v>
      </c>
      <c r="C1366" s="3">
        <v>1768</v>
      </c>
      <c r="D1366" t="s">
        <v>1913</v>
      </c>
      <c r="E1366" s="103">
        <v>0.33079999999999998</v>
      </c>
      <c r="F1366" s="175" t="s">
        <v>2939</v>
      </c>
      <c r="G1366" s="103" t="s">
        <v>3170</v>
      </c>
      <c r="H1366" s="91" t="s">
        <v>2549</v>
      </c>
    </row>
    <row r="1367" spans="1:8">
      <c r="A1367" t="s">
        <v>2410</v>
      </c>
      <c r="B1367" t="s">
        <v>2757</v>
      </c>
      <c r="C1367" s="3">
        <v>2487</v>
      </c>
      <c r="D1367" t="s">
        <v>1914</v>
      </c>
      <c r="E1367" s="103">
        <v>0.1726</v>
      </c>
      <c r="F1367" s="175" t="s">
        <v>2939</v>
      </c>
      <c r="G1367" s="103" t="s">
        <v>3170</v>
      </c>
      <c r="H1367" s="91" t="s">
        <v>2549</v>
      </c>
    </row>
    <row r="1368" spans="1:8">
      <c r="A1368" t="s">
        <v>2410</v>
      </c>
      <c r="B1368" t="s">
        <v>2757</v>
      </c>
      <c r="C1368" s="3">
        <v>3960</v>
      </c>
      <c r="D1368" t="s">
        <v>1920</v>
      </c>
      <c r="E1368" s="103">
        <v>0.37009999999999998</v>
      </c>
      <c r="F1368" s="175" t="s">
        <v>2939</v>
      </c>
      <c r="G1368" s="103" t="s">
        <v>3170</v>
      </c>
      <c r="H1368" s="91" t="s">
        <v>2549</v>
      </c>
    </row>
    <row r="1369" spans="1:8">
      <c r="A1369" t="s">
        <v>2410</v>
      </c>
      <c r="B1369" t="s">
        <v>2757</v>
      </c>
      <c r="C1369" s="3">
        <v>4367</v>
      </c>
      <c r="D1369" t="s">
        <v>1921</v>
      </c>
      <c r="E1369" s="103">
        <v>0.1837</v>
      </c>
      <c r="F1369" s="175" t="s">
        <v>2939</v>
      </c>
      <c r="G1369" s="103" t="s">
        <v>3170</v>
      </c>
      <c r="H1369" s="91" t="s">
        <v>2549</v>
      </c>
    </row>
    <row r="1370" spans="1:8">
      <c r="A1370" t="s">
        <v>2410</v>
      </c>
      <c r="B1370" t="s">
        <v>2757</v>
      </c>
      <c r="C1370" s="3">
        <v>2448</v>
      </c>
      <c r="D1370" t="s">
        <v>1514</v>
      </c>
      <c r="E1370" s="103">
        <v>0.59370000000000001</v>
      </c>
      <c r="F1370" s="175" t="s">
        <v>2548</v>
      </c>
      <c r="G1370" s="103" t="s">
        <v>3170</v>
      </c>
      <c r="H1370" s="91" t="s">
        <v>2548</v>
      </c>
    </row>
    <row r="1371" spans="1:8">
      <c r="A1371" t="s">
        <v>2410</v>
      </c>
      <c r="B1371" t="s">
        <v>2757</v>
      </c>
      <c r="C1371" s="3">
        <v>3133</v>
      </c>
      <c r="D1371" t="s">
        <v>194</v>
      </c>
      <c r="E1371" s="103">
        <v>0.47870000000000001</v>
      </c>
      <c r="F1371" s="175" t="s">
        <v>2549</v>
      </c>
      <c r="G1371" s="103" t="s">
        <v>3170</v>
      </c>
      <c r="H1371" s="91" t="s">
        <v>2549</v>
      </c>
    </row>
    <row r="1372" spans="1:8">
      <c r="A1372" t="s">
        <v>2410</v>
      </c>
      <c r="B1372" t="s">
        <v>2757</v>
      </c>
      <c r="C1372" s="3">
        <v>4472</v>
      </c>
      <c r="D1372" t="s">
        <v>1923</v>
      </c>
      <c r="E1372" s="103">
        <v>0.46600000000000003</v>
      </c>
      <c r="F1372" s="175" t="s">
        <v>2549</v>
      </c>
      <c r="G1372" s="103" t="s">
        <v>3170</v>
      </c>
      <c r="H1372" s="91" t="s">
        <v>2549</v>
      </c>
    </row>
    <row r="1373" spans="1:8">
      <c r="A1373" t="s">
        <v>2410</v>
      </c>
      <c r="B1373" t="s">
        <v>2757</v>
      </c>
      <c r="C1373" s="3">
        <v>3540</v>
      </c>
      <c r="D1373" t="s">
        <v>1918</v>
      </c>
      <c r="E1373" s="103">
        <v>0.55910000000000004</v>
      </c>
      <c r="F1373" s="175" t="s">
        <v>2548</v>
      </c>
      <c r="G1373" s="103" t="s">
        <v>3170</v>
      </c>
      <c r="H1373" s="91" t="s">
        <v>2548</v>
      </c>
    </row>
    <row r="1374" spans="1:8">
      <c r="A1374" t="s">
        <v>2410</v>
      </c>
      <c r="B1374" t="s">
        <v>2757</v>
      </c>
      <c r="C1374" s="3">
        <v>2342</v>
      </c>
      <c r="D1374" t="s">
        <v>50</v>
      </c>
      <c r="E1374" s="103">
        <v>0.28000000000000003</v>
      </c>
      <c r="F1374" s="175" t="s">
        <v>2939</v>
      </c>
      <c r="G1374" s="103" t="s">
        <v>3170</v>
      </c>
      <c r="H1374" s="91" t="s">
        <v>2549</v>
      </c>
    </row>
    <row r="1375" spans="1:8">
      <c r="A1375" t="s">
        <v>2410</v>
      </c>
      <c r="B1375" t="s">
        <v>2757</v>
      </c>
      <c r="C1375" s="3">
        <v>3066</v>
      </c>
      <c r="D1375" t="s">
        <v>1916</v>
      </c>
      <c r="E1375" s="103">
        <v>0.43340000000000001</v>
      </c>
      <c r="F1375" s="175" t="s">
        <v>2939</v>
      </c>
      <c r="G1375" s="103" t="s">
        <v>2549</v>
      </c>
      <c r="H1375" s="91" t="s">
        <v>2549</v>
      </c>
    </row>
    <row r="1376" spans="1:8">
      <c r="A1376" t="s">
        <v>2410</v>
      </c>
      <c r="B1376" t="s">
        <v>2757</v>
      </c>
      <c r="C1376" s="3">
        <v>4458</v>
      </c>
      <c r="D1376" t="s">
        <v>1922</v>
      </c>
      <c r="E1376" s="103">
        <v>0.2631</v>
      </c>
      <c r="F1376" s="175" t="s">
        <v>2939</v>
      </c>
      <c r="G1376" s="103" t="s">
        <v>3170</v>
      </c>
      <c r="H1376" s="91" t="s">
        <v>2549</v>
      </c>
    </row>
    <row r="1377" spans="1:8">
      <c r="A1377" t="s">
        <v>2410</v>
      </c>
      <c r="B1377" t="s">
        <v>2757</v>
      </c>
      <c r="C1377" s="3">
        <v>2621</v>
      </c>
      <c r="D1377" t="s">
        <v>1915</v>
      </c>
      <c r="E1377" s="103">
        <v>0.34760000000000002</v>
      </c>
      <c r="F1377" s="175" t="s">
        <v>2939</v>
      </c>
      <c r="G1377" s="103" t="s">
        <v>2549</v>
      </c>
      <c r="H1377" s="91" t="s">
        <v>2549</v>
      </c>
    </row>
    <row r="1378" spans="1:8">
      <c r="A1378" t="s">
        <v>2410</v>
      </c>
      <c r="B1378" t="s">
        <v>2757</v>
      </c>
      <c r="C1378" s="3">
        <v>3132</v>
      </c>
      <c r="D1378" t="s">
        <v>1917</v>
      </c>
      <c r="E1378" s="103">
        <v>0.20860000000000001</v>
      </c>
      <c r="F1378" s="175" t="s">
        <v>2939</v>
      </c>
      <c r="G1378" s="103" t="s">
        <v>3170</v>
      </c>
      <c r="H1378" s="91" t="s">
        <v>2549</v>
      </c>
    </row>
    <row r="1379" spans="1:8">
      <c r="A1379" t="s">
        <v>2410</v>
      </c>
      <c r="B1379" t="s">
        <v>2757</v>
      </c>
      <c r="C1379" s="3">
        <v>5078</v>
      </c>
      <c r="D1379" t="s">
        <v>1925</v>
      </c>
      <c r="E1379" s="103">
        <v>0.2838</v>
      </c>
      <c r="F1379" s="175" t="s">
        <v>2939</v>
      </c>
      <c r="G1379" s="103" t="s">
        <v>3170</v>
      </c>
      <c r="H1379" s="91" t="s">
        <v>2549</v>
      </c>
    </row>
    <row r="1380" spans="1:8">
      <c r="A1380" t="s">
        <v>2410</v>
      </c>
      <c r="B1380" t="s">
        <v>2757</v>
      </c>
      <c r="C1380" s="3">
        <v>3697</v>
      </c>
      <c r="D1380" t="s">
        <v>238</v>
      </c>
      <c r="E1380" s="103">
        <v>0.17519999999999999</v>
      </c>
      <c r="F1380" s="175" t="s">
        <v>2939</v>
      </c>
      <c r="G1380" s="103" t="s">
        <v>3170</v>
      </c>
      <c r="H1380" s="91" t="s">
        <v>2549</v>
      </c>
    </row>
    <row r="1381" spans="1:8">
      <c r="A1381" t="s">
        <v>2410</v>
      </c>
      <c r="B1381" t="s">
        <v>2757</v>
      </c>
      <c r="C1381" s="3">
        <v>3696</v>
      </c>
      <c r="D1381" t="s">
        <v>1919</v>
      </c>
      <c r="E1381" s="103">
        <v>0.35649999999999998</v>
      </c>
      <c r="F1381" s="175" t="s">
        <v>2939</v>
      </c>
      <c r="G1381" s="103" t="s">
        <v>3170</v>
      </c>
      <c r="H1381" s="91" t="s">
        <v>2549</v>
      </c>
    </row>
    <row r="1382" spans="1:8">
      <c r="A1382" t="s">
        <v>2410</v>
      </c>
      <c r="B1382" t="s">
        <v>2757</v>
      </c>
      <c r="C1382" s="3">
        <v>2778</v>
      </c>
      <c r="D1382" t="s">
        <v>142</v>
      </c>
      <c r="E1382" s="103">
        <v>0.33979999999999999</v>
      </c>
      <c r="F1382" s="175" t="s">
        <v>2939</v>
      </c>
      <c r="G1382" s="103" t="s">
        <v>2549</v>
      </c>
      <c r="H1382" s="91" t="s">
        <v>2549</v>
      </c>
    </row>
    <row r="1383" spans="1:8">
      <c r="A1383" t="s">
        <v>2410</v>
      </c>
      <c r="B1383" t="s">
        <v>2757</v>
      </c>
      <c r="C1383" s="3">
        <v>4473</v>
      </c>
      <c r="D1383" t="s">
        <v>1924</v>
      </c>
      <c r="E1383" s="103">
        <v>0.47110000000000002</v>
      </c>
      <c r="F1383" s="175" t="s">
        <v>2939</v>
      </c>
      <c r="G1383" s="103" t="s">
        <v>3170</v>
      </c>
      <c r="H1383" s="91" t="s">
        <v>2549</v>
      </c>
    </row>
    <row r="1384" spans="1:8">
      <c r="A1384" t="s">
        <v>2410</v>
      </c>
      <c r="B1384" t="s">
        <v>2757</v>
      </c>
      <c r="C1384" s="3">
        <v>3711</v>
      </c>
      <c r="D1384" t="s">
        <v>618</v>
      </c>
      <c r="E1384" s="103">
        <v>0.2084</v>
      </c>
      <c r="F1384" s="175" t="s">
        <v>2939</v>
      </c>
      <c r="G1384" s="103" t="s">
        <v>3170</v>
      </c>
      <c r="H1384" s="91" t="s">
        <v>2549</v>
      </c>
    </row>
    <row r="1385" spans="1:8">
      <c r="A1385" t="s">
        <v>2318</v>
      </c>
      <c r="B1385" t="s">
        <v>2758</v>
      </c>
      <c r="C1385" s="3">
        <v>3051</v>
      </c>
      <c r="D1385" t="s">
        <v>1202</v>
      </c>
      <c r="E1385" s="103">
        <v>0.78849999999999998</v>
      </c>
      <c r="F1385" s="175" t="s">
        <v>2548</v>
      </c>
      <c r="G1385" s="103" t="s">
        <v>3170</v>
      </c>
      <c r="H1385" s="91" t="s">
        <v>2548</v>
      </c>
    </row>
    <row r="1386" spans="1:8">
      <c r="A1386" t="s">
        <v>2318</v>
      </c>
      <c r="B1386" t="s">
        <v>2758</v>
      </c>
      <c r="C1386" s="3">
        <v>5746</v>
      </c>
      <c r="D1386" t="s">
        <v>3152</v>
      </c>
      <c r="E1386" s="103">
        <v>0.80130000000000001</v>
      </c>
      <c r="F1386" s="175" t="s">
        <v>2939</v>
      </c>
      <c r="G1386" s="103" t="s">
        <v>3170</v>
      </c>
      <c r="H1386" s="91" t="s">
        <v>2548</v>
      </c>
    </row>
    <row r="1387" spans="1:8">
      <c r="A1387" t="s">
        <v>2318</v>
      </c>
      <c r="B1387" t="s">
        <v>2758</v>
      </c>
      <c r="C1387" s="3">
        <v>2999</v>
      </c>
      <c r="D1387" t="s">
        <v>1201</v>
      </c>
      <c r="E1387" s="103">
        <v>0.75160000000000005</v>
      </c>
      <c r="F1387" s="175" t="s">
        <v>2548</v>
      </c>
      <c r="G1387" s="103" t="s">
        <v>3170</v>
      </c>
      <c r="H1387" s="91" t="s">
        <v>2548</v>
      </c>
    </row>
    <row r="1388" spans="1:8">
      <c r="A1388" t="s">
        <v>2318</v>
      </c>
      <c r="B1388" t="s">
        <v>2758</v>
      </c>
      <c r="C1388" s="3">
        <v>2031</v>
      </c>
      <c r="D1388" t="s">
        <v>1200</v>
      </c>
      <c r="E1388" s="103">
        <v>0.71099999999999997</v>
      </c>
      <c r="F1388" s="175" t="s">
        <v>2548</v>
      </c>
      <c r="G1388" s="103" t="s">
        <v>3170</v>
      </c>
      <c r="H1388" s="91" t="s">
        <v>2548</v>
      </c>
    </row>
    <row r="1389" spans="1:8">
      <c r="A1389" t="s">
        <v>2318</v>
      </c>
      <c r="B1389" t="s">
        <v>2758</v>
      </c>
      <c r="C1389" s="3">
        <v>4237</v>
      </c>
      <c r="D1389" t="s">
        <v>1203</v>
      </c>
      <c r="E1389" s="103">
        <v>0.76290000000000002</v>
      </c>
      <c r="F1389" s="175" t="s">
        <v>2548</v>
      </c>
      <c r="G1389" s="103" t="s">
        <v>3170</v>
      </c>
      <c r="H1389" s="91" t="s">
        <v>2548</v>
      </c>
    </row>
    <row r="1390" spans="1:8">
      <c r="A1390" t="s">
        <v>2318</v>
      </c>
      <c r="B1390" t="s">
        <v>2758</v>
      </c>
      <c r="C1390" s="3">
        <v>5195</v>
      </c>
      <c r="D1390" t="s">
        <v>1204</v>
      </c>
      <c r="E1390" s="103">
        <v>0.59860000000000002</v>
      </c>
      <c r="F1390" s="175" t="s">
        <v>2939</v>
      </c>
      <c r="G1390" s="103" t="s">
        <v>3170</v>
      </c>
      <c r="H1390" s="91" t="s">
        <v>2548</v>
      </c>
    </row>
    <row r="1391" spans="1:8">
      <c r="A1391" t="s">
        <v>2318</v>
      </c>
      <c r="B1391" t="s">
        <v>2758</v>
      </c>
      <c r="C1391" s="3">
        <v>5197</v>
      </c>
      <c r="D1391" t="s">
        <v>1206</v>
      </c>
      <c r="E1391" s="103">
        <v>0.55700000000000005</v>
      </c>
      <c r="F1391" s="175" t="s">
        <v>2939</v>
      </c>
      <c r="G1391" s="103" t="s">
        <v>3170</v>
      </c>
      <c r="H1391" s="91" t="s">
        <v>2548</v>
      </c>
    </row>
    <row r="1392" spans="1:8">
      <c r="A1392" t="s">
        <v>2318</v>
      </c>
      <c r="B1392" t="s">
        <v>2758</v>
      </c>
      <c r="C1392" s="3">
        <v>5196</v>
      </c>
      <c r="D1392" t="s">
        <v>1205</v>
      </c>
      <c r="E1392" s="103">
        <v>0.60350000000000004</v>
      </c>
      <c r="F1392" s="175" t="s">
        <v>2939</v>
      </c>
      <c r="G1392" s="103" t="s">
        <v>3170</v>
      </c>
      <c r="H1392" s="91" t="s">
        <v>2548</v>
      </c>
    </row>
    <row r="1393" spans="1:8">
      <c r="A1393" t="s">
        <v>2297</v>
      </c>
      <c r="B1393" t="s">
        <v>2759</v>
      </c>
      <c r="C1393" s="3">
        <v>3239</v>
      </c>
      <c r="D1393" t="s">
        <v>1135</v>
      </c>
      <c r="E1393" s="103">
        <v>0.51980000000000004</v>
      </c>
      <c r="F1393" s="175" t="s">
        <v>2548</v>
      </c>
      <c r="G1393" s="103" t="s">
        <v>3170</v>
      </c>
      <c r="H1393" s="91" t="s">
        <v>2548</v>
      </c>
    </row>
    <row r="1394" spans="1:8">
      <c r="A1394" t="s">
        <v>2297</v>
      </c>
      <c r="B1394" t="s">
        <v>2759</v>
      </c>
      <c r="C1394" s="3">
        <v>2331</v>
      </c>
      <c r="D1394" t="s">
        <v>1134</v>
      </c>
      <c r="E1394" s="103">
        <v>0.49509999999999998</v>
      </c>
      <c r="F1394" s="175" t="s">
        <v>2548</v>
      </c>
      <c r="G1394" s="103" t="s">
        <v>3170</v>
      </c>
      <c r="H1394" s="91" t="s">
        <v>2548</v>
      </c>
    </row>
    <row r="1395" spans="1:8">
      <c r="A1395" t="s">
        <v>2297</v>
      </c>
      <c r="B1395" t="s">
        <v>2759</v>
      </c>
      <c r="C1395" s="3">
        <v>4335</v>
      </c>
      <c r="D1395" t="s">
        <v>1136</v>
      </c>
      <c r="E1395" s="103">
        <v>0.53959999999999997</v>
      </c>
      <c r="F1395" s="175" t="s">
        <v>2548</v>
      </c>
      <c r="G1395" s="103" t="s">
        <v>3170</v>
      </c>
      <c r="H1395" s="91" t="s">
        <v>2548</v>
      </c>
    </row>
    <row r="1396" spans="1:8">
      <c r="A1396" t="s">
        <v>2395</v>
      </c>
      <c r="B1396" t="s">
        <v>2760</v>
      </c>
      <c r="C1396" s="3">
        <v>2049</v>
      </c>
      <c r="D1396" t="s">
        <v>1830</v>
      </c>
      <c r="E1396" s="103">
        <v>0.71619999999999995</v>
      </c>
      <c r="F1396" s="175" t="s">
        <v>2548</v>
      </c>
      <c r="G1396" s="103" t="s">
        <v>3170</v>
      </c>
      <c r="H1396" s="91" t="s">
        <v>2548</v>
      </c>
    </row>
    <row r="1397" spans="1:8">
      <c r="A1397" t="s">
        <v>2351</v>
      </c>
      <c r="B1397" t="s">
        <v>2761</v>
      </c>
      <c r="C1397" s="3">
        <v>1892</v>
      </c>
      <c r="D1397" t="s">
        <v>1447</v>
      </c>
      <c r="E1397" s="103">
        <v>5.2600000000000001E-2</v>
      </c>
      <c r="F1397" s="175" t="s">
        <v>2939</v>
      </c>
      <c r="G1397" s="103" t="s">
        <v>3170</v>
      </c>
      <c r="H1397" s="91" t="s">
        <v>2549</v>
      </c>
    </row>
    <row r="1398" spans="1:8">
      <c r="A1398" t="s">
        <v>2351</v>
      </c>
      <c r="B1398" t="s">
        <v>2761</v>
      </c>
      <c r="C1398" s="3">
        <v>2749</v>
      </c>
      <c r="D1398" t="s">
        <v>1448</v>
      </c>
      <c r="E1398" s="103">
        <v>0.39279999999999998</v>
      </c>
      <c r="F1398" s="175" t="s">
        <v>2939</v>
      </c>
      <c r="G1398" s="103" t="s">
        <v>2549</v>
      </c>
      <c r="H1398" s="91" t="s">
        <v>2549</v>
      </c>
    </row>
    <row r="1399" spans="1:8">
      <c r="A1399" t="s">
        <v>2351</v>
      </c>
      <c r="B1399" t="s">
        <v>2761</v>
      </c>
      <c r="C1399" s="3">
        <v>2750</v>
      </c>
      <c r="D1399" t="s">
        <v>1449</v>
      </c>
      <c r="E1399" s="103">
        <v>0.48249999999999998</v>
      </c>
      <c r="F1399" s="175" t="s">
        <v>2939</v>
      </c>
      <c r="G1399" s="103" t="s">
        <v>3170</v>
      </c>
      <c r="H1399" s="91" t="s">
        <v>2549</v>
      </c>
    </row>
    <row r="1400" spans="1:8">
      <c r="A1400" t="s">
        <v>2351</v>
      </c>
      <c r="B1400" t="s">
        <v>2761</v>
      </c>
      <c r="C1400" s="3">
        <v>4558</v>
      </c>
      <c r="D1400" t="s">
        <v>1451</v>
      </c>
      <c r="E1400" s="103">
        <v>0.40920000000000001</v>
      </c>
      <c r="F1400" s="175" t="s">
        <v>2939</v>
      </c>
      <c r="G1400" s="103" t="s">
        <v>3170</v>
      </c>
      <c r="H1400" s="91" t="s">
        <v>2549</v>
      </c>
    </row>
    <row r="1401" spans="1:8">
      <c r="A1401" t="s">
        <v>2351</v>
      </c>
      <c r="B1401" t="s">
        <v>2761</v>
      </c>
      <c r="C1401" s="3">
        <v>5555</v>
      </c>
      <c r="D1401" t="s">
        <v>2924</v>
      </c>
      <c r="E1401" s="103">
        <v>0.43690000000000001</v>
      </c>
      <c r="F1401" s="175" t="s">
        <v>2939</v>
      </c>
      <c r="G1401" s="103" t="s">
        <v>3170</v>
      </c>
      <c r="H1401" s="91" t="s">
        <v>2549</v>
      </c>
    </row>
    <row r="1402" spans="1:8">
      <c r="A1402" t="s">
        <v>2351</v>
      </c>
      <c r="B1402" t="s">
        <v>2761</v>
      </c>
      <c r="C1402" s="3">
        <v>3808</v>
      </c>
      <c r="D1402" t="s">
        <v>1450</v>
      </c>
      <c r="E1402" s="103">
        <v>0</v>
      </c>
      <c r="F1402" s="175" t="s">
        <v>2939</v>
      </c>
      <c r="G1402" s="103" t="s">
        <v>3170</v>
      </c>
      <c r="H1402" s="91" t="s">
        <v>2549</v>
      </c>
    </row>
    <row r="1403" spans="1:8">
      <c r="A1403" t="s">
        <v>2380</v>
      </c>
      <c r="B1403" t="s">
        <v>2762</v>
      </c>
      <c r="C1403" s="3">
        <v>3723</v>
      </c>
      <c r="D1403" t="s">
        <v>1734</v>
      </c>
      <c r="E1403" s="103">
        <v>3.5999999999999997E-2</v>
      </c>
      <c r="F1403" s="175" t="s">
        <v>2939</v>
      </c>
      <c r="G1403" s="103" t="s">
        <v>3170</v>
      </c>
      <c r="H1403" s="91" t="s">
        <v>2549</v>
      </c>
    </row>
    <row r="1404" spans="1:8">
      <c r="A1404" t="s">
        <v>2206</v>
      </c>
      <c r="B1404" t="s">
        <v>2763</v>
      </c>
      <c r="C1404" s="3">
        <v>2136</v>
      </c>
      <c r="D1404" t="s">
        <v>2985</v>
      </c>
      <c r="E1404" s="103">
        <v>0.53920000000000001</v>
      </c>
      <c r="F1404" s="175" t="s">
        <v>2548</v>
      </c>
      <c r="G1404" s="103" t="s">
        <v>3170</v>
      </c>
      <c r="H1404" s="91" t="s">
        <v>2548</v>
      </c>
    </row>
    <row r="1405" spans="1:8">
      <c r="A1405" t="s">
        <v>2198</v>
      </c>
      <c r="B1405" t="s">
        <v>2764</v>
      </c>
      <c r="C1405" s="3">
        <v>2666</v>
      </c>
      <c r="D1405" t="s">
        <v>331</v>
      </c>
      <c r="E1405" s="103">
        <v>0.8165</v>
      </c>
      <c r="F1405" s="175" t="s">
        <v>2548</v>
      </c>
      <c r="G1405" s="103" t="s">
        <v>3170</v>
      </c>
      <c r="H1405" s="91" t="s">
        <v>2548</v>
      </c>
    </row>
    <row r="1406" spans="1:8">
      <c r="A1406" t="s">
        <v>2324</v>
      </c>
      <c r="B1406" t="s">
        <v>2765</v>
      </c>
      <c r="C1406" s="3">
        <v>2422</v>
      </c>
      <c r="D1406" t="s">
        <v>1230</v>
      </c>
      <c r="E1406" s="103">
        <v>0.66979999999999995</v>
      </c>
      <c r="F1406" s="175" t="s">
        <v>2548</v>
      </c>
      <c r="G1406" s="103" t="s">
        <v>3170</v>
      </c>
      <c r="H1406" s="91" t="s">
        <v>2548</v>
      </c>
    </row>
    <row r="1407" spans="1:8">
      <c r="A1407" t="s">
        <v>2324</v>
      </c>
      <c r="B1407" t="s">
        <v>2765</v>
      </c>
      <c r="C1407" s="3">
        <v>2706</v>
      </c>
      <c r="D1407" t="s">
        <v>1231</v>
      </c>
      <c r="E1407" s="103">
        <v>0.69679999999999997</v>
      </c>
      <c r="F1407" s="175" t="s">
        <v>2548</v>
      </c>
      <c r="G1407" s="103" t="s">
        <v>3170</v>
      </c>
      <c r="H1407" s="91" t="s">
        <v>2548</v>
      </c>
    </row>
    <row r="1408" spans="1:8">
      <c r="A1408" t="s">
        <v>2341</v>
      </c>
      <c r="B1408" t="s">
        <v>2766</v>
      </c>
      <c r="C1408" s="3">
        <v>2360</v>
      </c>
      <c r="D1408" t="s">
        <v>3203</v>
      </c>
      <c r="E1408" s="103">
        <v>0.3251</v>
      </c>
      <c r="F1408" s="175" t="s">
        <v>2939</v>
      </c>
      <c r="G1408" s="103" t="s">
        <v>2549</v>
      </c>
      <c r="H1408" s="91" t="s">
        <v>2549</v>
      </c>
    </row>
    <row r="1409" spans="1:8">
      <c r="A1409" t="s">
        <v>2341</v>
      </c>
      <c r="B1409" t="s">
        <v>2766</v>
      </c>
      <c r="C1409" s="3">
        <v>2942</v>
      </c>
      <c r="D1409" t="s">
        <v>1337</v>
      </c>
      <c r="E1409" s="103">
        <v>0.31730000000000003</v>
      </c>
      <c r="F1409" s="175" t="s">
        <v>2939</v>
      </c>
      <c r="G1409" s="103" t="s">
        <v>3170</v>
      </c>
      <c r="H1409" s="91" t="s">
        <v>2549</v>
      </c>
    </row>
    <row r="1410" spans="1:8">
      <c r="A1410" t="s">
        <v>2341</v>
      </c>
      <c r="B1410" t="s">
        <v>2766</v>
      </c>
      <c r="C1410" s="3">
        <v>4262</v>
      </c>
      <c r="D1410" t="s">
        <v>1338</v>
      </c>
      <c r="E1410" s="103">
        <v>0.35580000000000001</v>
      </c>
      <c r="F1410" s="175" t="s">
        <v>2939</v>
      </c>
      <c r="G1410" s="103" t="s">
        <v>3170</v>
      </c>
      <c r="H1410" s="91" t="s">
        <v>2549</v>
      </c>
    </row>
    <row r="1411" spans="1:8">
      <c r="A1411" t="s">
        <v>2341</v>
      </c>
      <c r="B1411" t="s">
        <v>2766</v>
      </c>
      <c r="C1411" s="3">
        <v>5011</v>
      </c>
      <c r="D1411" t="s">
        <v>2938</v>
      </c>
      <c r="E1411" s="103">
        <v>0.20630000000000001</v>
      </c>
      <c r="F1411" s="175" t="s">
        <v>2939</v>
      </c>
      <c r="G1411" s="103" t="s">
        <v>3170</v>
      </c>
      <c r="H1411" s="91" t="s">
        <v>2549</v>
      </c>
    </row>
    <row r="1412" spans="1:8">
      <c r="A1412" t="s">
        <v>2341</v>
      </c>
      <c r="B1412" t="s">
        <v>2766</v>
      </c>
      <c r="C1412" s="3">
        <v>4547</v>
      </c>
      <c r="D1412" t="s">
        <v>1339</v>
      </c>
      <c r="E1412" s="103">
        <v>0.32379999999999998</v>
      </c>
      <c r="F1412" s="175" t="s">
        <v>2939</v>
      </c>
      <c r="G1412" s="103" t="s">
        <v>3170</v>
      </c>
      <c r="H1412" s="91" t="s">
        <v>2549</v>
      </c>
    </row>
    <row r="1413" spans="1:8">
      <c r="A1413" t="s">
        <v>2157</v>
      </c>
      <c r="B1413" t="s">
        <v>2767</v>
      </c>
      <c r="C1413" s="3">
        <v>5367</v>
      </c>
      <c r="D1413" t="s">
        <v>11</v>
      </c>
      <c r="E1413" s="103">
        <v>0.91679999999999995</v>
      </c>
      <c r="F1413" s="175" t="s">
        <v>2548</v>
      </c>
      <c r="G1413" s="103" t="s">
        <v>3170</v>
      </c>
      <c r="H1413" s="91" t="s">
        <v>2548</v>
      </c>
    </row>
    <row r="1414" spans="1:8">
      <c r="A1414" t="s">
        <v>2157</v>
      </c>
      <c r="B1414" t="s">
        <v>2767</v>
      </c>
      <c r="C1414" s="3">
        <v>5528</v>
      </c>
      <c r="D1414" t="s">
        <v>3046</v>
      </c>
      <c r="E1414" s="103">
        <v>0.69089999999999996</v>
      </c>
      <c r="F1414" s="175" t="s">
        <v>2548</v>
      </c>
      <c r="G1414" s="103" t="s">
        <v>3170</v>
      </c>
      <c r="H1414" s="91" t="s">
        <v>2548</v>
      </c>
    </row>
    <row r="1415" spans="1:8">
      <c r="A1415" t="s">
        <v>2157</v>
      </c>
      <c r="B1415" t="s">
        <v>2767</v>
      </c>
      <c r="C1415" s="3">
        <v>2961</v>
      </c>
      <c r="D1415" t="s">
        <v>6</v>
      </c>
      <c r="E1415" s="103">
        <v>0.80359999999999998</v>
      </c>
      <c r="F1415" s="175" t="s">
        <v>2548</v>
      </c>
      <c r="G1415" s="103" t="s">
        <v>3170</v>
      </c>
      <c r="H1415" s="91" t="s">
        <v>2548</v>
      </c>
    </row>
    <row r="1416" spans="1:8">
      <c r="A1416" t="s">
        <v>2157</v>
      </c>
      <c r="B1416" t="s">
        <v>2767</v>
      </c>
      <c r="C1416" s="3">
        <v>2902</v>
      </c>
      <c r="D1416" t="s">
        <v>5</v>
      </c>
      <c r="E1416" s="103">
        <v>0.80449999999999999</v>
      </c>
      <c r="F1416" s="175" t="s">
        <v>2548</v>
      </c>
      <c r="G1416" s="103" t="s">
        <v>3170</v>
      </c>
      <c r="H1416" s="91" t="s">
        <v>2548</v>
      </c>
    </row>
    <row r="1417" spans="1:8">
      <c r="A1417" t="s">
        <v>2157</v>
      </c>
      <c r="B1417" t="s">
        <v>2767</v>
      </c>
      <c r="C1417" s="3">
        <v>3471</v>
      </c>
      <c r="D1417" t="s">
        <v>8</v>
      </c>
      <c r="E1417" s="103">
        <v>0.82340000000000002</v>
      </c>
      <c r="F1417" s="175" t="s">
        <v>2548</v>
      </c>
      <c r="G1417" s="103" t="s">
        <v>3170</v>
      </c>
      <c r="H1417" s="91" t="s">
        <v>2548</v>
      </c>
    </row>
    <row r="1418" spans="1:8">
      <c r="A1418" t="s">
        <v>2157</v>
      </c>
      <c r="B1418" t="s">
        <v>2767</v>
      </c>
      <c r="C1418" s="3">
        <v>5634</v>
      </c>
      <c r="D1418" t="s">
        <v>3037</v>
      </c>
      <c r="E1418" s="103">
        <v>0.82169999999999999</v>
      </c>
      <c r="F1418" s="175" t="s">
        <v>2939</v>
      </c>
      <c r="G1418" s="103" t="s">
        <v>3170</v>
      </c>
      <c r="H1418" s="91" t="s">
        <v>2548</v>
      </c>
    </row>
    <row r="1419" spans="1:8">
      <c r="A1419" t="s">
        <v>2157</v>
      </c>
      <c r="B1419" t="s">
        <v>2767</v>
      </c>
      <c r="C1419" s="3">
        <v>3015</v>
      </c>
      <c r="D1419" t="s">
        <v>7</v>
      </c>
      <c r="E1419" s="103">
        <v>0.79910000000000003</v>
      </c>
      <c r="F1419" s="175" t="s">
        <v>2548</v>
      </c>
      <c r="G1419" s="103" t="s">
        <v>3170</v>
      </c>
      <c r="H1419" s="91" t="s">
        <v>2548</v>
      </c>
    </row>
    <row r="1420" spans="1:8">
      <c r="A1420" t="s">
        <v>2157</v>
      </c>
      <c r="B1420" t="s">
        <v>2767</v>
      </c>
      <c r="C1420" s="3">
        <v>3730</v>
      </c>
      <c r="D1420" t="s">
        <v>9</v>
      </c>
      <c r="E1420" s="103">
        <v>0.76719999999999999</v>
      </c>
      <c r="F1420" s="175" t="s">
        <v>2548</v>
      </c>
      <c r="G1420" s="103" t="s">
        <v>3170</v>
      </c>
      <c r="H1420" s="91" t="s">
        <v>2548</v>
      </c>
    </row>
    <row r="1421" spans="1:8">
      <c r="A1421" t="s">
        <v>2157</v>
      </c>
      <c r="B1421" t="s">
        <v>2767</v>
      </c>
      <c r="C1421" s="3">
        <v>5285</v>
      </c>
      <c r="D1421" t="s">
        <v>10</v>
      </c>
      <c r="E1421" s="103">
        <v>0.79890000000000005</v>
      </c>
      <c r="F1421" s="175" t="s">
        <v>2548</v>
      </c>
      <c r="G1421" s="103" t="s">
        <v>3170</v>
      </c>
      <c r="H1421" s="91" t="s">
        <v>2548</v>
      </c>
    </row>
    <row r="1422" spans="1:8">
      <c r="A1422" t="s">
        <v>2200</v>
      </c>
      <c r="B1422" t="s">
        <v>2768</v>
      </c>
      <c r="C1422" s="3">
        <v>2502</v>
      </c>
      <c r="D1422" t="s">
        <v>338</v>
      </c>
      <c r="E1422" s="103">
        <v>0.63239999999999996</v>
      </c>
      <c r="F1422" s="175" t="s">
        <v>2548</v>
      </c>
      <c r="G1422" s="103" t="s">
        <v>3170</v>
      </c>
      <c r="H1422" s="91" t="s">
        <v>2548</v>
      </c>
    </row>
    <row r="1423" spans="1:8">
      <c r="A1423" t="s">
        <v>2436</v>
      </c>
      <c r="B1423" t="s">
        <v>2769</v>
      </c>
      <c r="C1423" s="3">
        <v>1961</v>
      </c>
      <c r="D1423" t="s">
        <v>2046</v>
      </c>
      <c r="E1423" s="103">
        <v>0.35299999999999998</v>
      </c>
      <c r="F1423" s="175" t="s">
        <v>2939</v>
      </c>
      <c r="G1423" s="103" t="s">
        <v>3170</v>
      </c>
      <c r="H1423" s="91" t="s">
        <v>2549</v>
      </c>
    </row>
    <row r="1424" spans="1:8">
      <c r="A1424" t="s">
        <v>2436</v>
      </c>
      <c r="B1424" t="s">
        <v>2769</v>
      </c>
      <c r="C1424" s="3">
        <v>2622</v>
      </c>
      <c r="D1424" t="s">
        <v>2047</v>
      </c>
      <c r="E1424" s="103">
        <v>0.44629999999999997</v>
      </c>
      <c r="F1424" s="175" t="s">
        <v>2939</v>
      </c>
      <c r="G1424" s="103" t="s">
        <v>2549</v>
      </c>
      <c r="H1424" s="91" t="s">
        <v>2549</v>
      </c>
    </row>
    <row r="1425" spans="1:8">
      <c r="A1425" t="s">
        <v>2436</v>
      </c>
      <c r="B1425" t="s">
        <v>2769</v>
      </c>
      <c r="C1425" s="3">
        <v>2634</v>
      </c>
      <c r="D1425" t="s">
        <v>2048</v>
      </c>
      <c r="E1425" s="103">
        <v>0.36670000000000003</v>
      </c>
      <c r="F1425" s="175" t="s">
        <v>2939</v>
      </c>
      <c r="G1425" s="103" t="s">
        <v>3170</v>
      </c>
      <c r="H1425" s="91" t="s">
        <v>2549</v>
      </c>
    </row>
    <row r="1426" spans="1:8">
      <c r="A1426" s="174" t="s">
        <v>3153</v>
      </c>
      <c r="B1426" s="2" t="s">
        <v>3126</v>
      </c>
      <c r="C1426" s="3">
        <v>5756</v>
      </c>
      <c r="D1426" t="s">
        <v>3204</v>
      </c>
      <c r="E1426" s="103">
        <v>0.74280000000000002</v>
      </c>
      <c r="F1426" s="175" t="s">
        <v>2548</v>
      </c>
      <c r="G1426" s="103" t="s">
        <v>3170</v>
      </c>
      <c r="H1426" s="91" t="s">
        <v>2548</v>
      </c>
    </row>
    <row r="1427" spans="1:8">
      <c r="A1427" t="s">
        <v>2209</v>
      </c>
      <c r="B1427" t="s">
        <v>2770</v>
      </c>
      <c r="C1427" s="3">
        <v>5391</v>
      </c>
      <c r="D1427" t="s">
        <v>382</v>
      </c>
      <c r="E1427" s="103">
        <v>0.61319999999999997</v>
      </c>
      <c r="F1427" s="175" t="s">
        <v>2548</v>
      </c>
      <c r="G1427" s="103" t="s">
        <v>3170</v>
      </c>
      <c r="H1427" s="91" t="s">
        <v>2548</v>
      </c>
    </row>
    <row r="1428" spans="1:8">
      <c r="A1428" t="s">
        <v>2209</v>
      </c>
      <c r="B1428" t="s">
        <v>2770</v>
      </c>
      <c r="C1428" s="3">
        <v>5392</v>
      </c>
      <c r="D1428" t="s">
        <v>383</v>
      </c>
      <c r="E1428" s="103">
        <v>0.94830000000000003</v>
      </c>
      <c r="F1428" s="175" t="s">
        <v>2548</v>
      </c>
      <c r="G1428" s="103" t="s">
        <v>3170</v>
      </c>
      <c r="H1428" s="91" t="s">
        <v>2548</v>
      </c>
    </row>
    <row r="1429" spans="1:8">
      <c r="A1429" t="s">
        <v>2209</v>
      </c>
      <c r="B1429" t="s">
        <v>2770</v>
      </c>
      <c r="C1429" s="3">
        <v>5164</v>
      </c>
      <c r="D1429" t="s">
        <v>380</v>
      </c>
      <c r="E1429" s="103">
        <v>0.65629999999999999</v>
      </c>
      <c r="F1429" s="175" t="s">
        <v>2548</v>
      </c>
      <c r="G1429" s="103" t="s">
        <v>3170</v>
      </c>
      <c r="H1429" s="91" t="s">
        <v>2548</v>
      </c>
    </row>
    <row r="1430" spans="1:8">
      <c r="A1430" t="s">
        <v>2209</v>
      </c>
      <c r="B1430" t="s">
        <v>2770</v>
      </c>
      <c r="C1430" s="3">
        <v>5623</v>
      </c>
      <c r="D1430" t="s">
        <v>2986</v>
      </c>
      <c r="E1430" s="103">
        <v>0.55620000000000003</v>
      </c>
      <c r="F1430" s="175" t="s">
        <v>2549</v>
      </c>
      <c r="G1430" s="103" t="s">
        <v>3170</v>
      </c>
      <c r="H1430" s="91" t="s">
        <v>2548</v>
      </c>
    </row>
    <row r="1431" spans="1:8">
      <c r="A1431" t="s">
        <v>2209</v>
      </c>
      <c r="B1431" t="s">
        <v>2770</v>
      </c>
      <c r="C1431" s="3">
        <v>3425</v>
      </c>
      <c r="D1431" t="s">
        <v>370</v>
      </c>
      <c r="E1431" s="103">
        <v>0.56999999999999995</v>
      </c>
      <c r="F1431" s="175" t="s">
        <v>2549</v>
      </c>
      <c r="G1431" s="103" t="s">
        <v>3170</v>
      </c>
      <c r="H1431" s="91" t="s">
        <v>2548</v>
      </c>
    </row>
    <row r="1432" spans="1:8">
      <c r="A1432" t="s">
        <v>2209</v>
      </c>
      <c r="B1432" t="s">
        <v>2770</v>
      </c>
      <c r="C1432" s="3">
        <v>4564</v>
      </c>
      <c r="D1432" t="s">
        <v>377</v>
      </c>
      <c r="E1432" s="103">
        <v>0.94389999999999996</v>
      </c>
      <c r="F1432" s="175" t="s">
        <v>2548</v>
      </c>
      <c r="G1432" s="103" t="s">
        <v>3170</v>
      </c>
      <c r="H1432" s="91" t="s">
        <v>2548</v>
      </c>
    </row>
    <row r="1433" spans="1:8">
      <c r="A1433" t="s">
        <v>2209</v>
      </c>
      <c r="B1433" t="s">
        <v>2770</v>
      </c>
      <c r="C1433" s="3">
        <v>2967</v>
      </c>
      <c r="D1433" t="s">
        <v>368</v>
      </c>
      <c r="E1433" s="103">
        <v>0.92049999999999998</v>
      </c>
      <c r="F1433" s="175" t="s">
        <v>2548</v>
      </c>
      <c r="G1433" s="103" t="s">
        <v>3170</v>
      </c>
      <c r="H1433" s="91" t="s">
        <v>2548</v>
      </c>
    </row>
    <row r="1434" spans="1:8">
      <c r="A1434" t="s">
        <v>2209</v>
      </c>
      <c r="B1434" t="s">
        <v>2770</v>
      </c>
      <c r="C1434" s="3">
        <v>5393</v>
      </c>
      <c r="D1434" t="s">
        <v>384</v>
      </c>
      <c r="E1434" s="103">
        <v>0.55859999999999999</v>
      </c>
      <c r="F1434" s="175" t="s">
        <v>2939</v>
      </c>
      <c r="G1434" s="103" t="s">
        <v>3170</v>
      </c>
      <c r="H1434" s="91" t="s">
        <v>2548</v>
      </c>
    </row>
    <row r="1435" spans="1:8">
      <c r="A1435" t="s">
        <v>2209</v>
      </c>
      <c r="B1435" t="s">
        <v>2770</v>
      </c>
      <c r="C1435" s="3">
        <v>4155</v>
      </c>
      <c r="D1435" t="s">
        <v>374</v>
      </c>
      <c r="E1435" s="103">
        <v>0.56669999999999998</v>
      </c>
      <c r="F1435" s="175" t="s">
        <v>2548</v>
      </c>
      <c r="G1435" s="103" t="s">
        <v>3170</v>
      </c>
      <c r="H1435" s="91" t="s">
        <v>2548</v>
      </c>
    </row>
    <row r="1436" spans="1:8">
      <c r="A1436" t="s">
        <v>2209</v>
      </c>
      <c r="B1436" t="s">
        <v>2770</v>
      </c>
      <c r="C1436" s="3">
        <v>2790</v>
      </c>
      <c r="D1436" t="s">
        <v>366</v>
      </c>
      <c r="E1436" s="103">
        <v>0.95220000000000005</v>
      </c>
      <c r="F1436" s="175" t="s">
        <v>2548</v>
      </c>
      <c r="G1436" s="103" t="s">
        <v>3170</v>
      </c>
      <c r="H1436" s="91" t="s">
        <v>2548</v>
      </c>
    </row>
    <row r="1437" spans="1:8">
      <c r="A1437" t="s">
        <v>2209</v>
      </c>
      <c r="B1437" t="s">
        <v>2770</v>
      </c>
      <c r="C1437" s="3">
        <v>5394</v>
      </c>
      <c r="D1437" t="s">
        <v>385</v>
      </c>
      <c r="E1437" s="103">
        <v>0.94120000000000004</v>
      </c>
      <c r="F1437" s="175" t="s">
        <v>2548</v>
      </c>
      <c r="G1437" s="103" t="s">
        <v>3170</v>
      </c>
      <c r="H1437" s="91" t="s">
        <v>2548</v>
      </c>
    </row>
    <row r="1438" spans="1:8">
      <c r="A1438" t="s">
        <v>2209</v>
      </c>
      <c r="B1438" t="s">
        <v>2770</v>
      </c>
      <c r="C1438" s="3">
        <v>3085</v>
      </c>
      <c r="D1438" t="s">
        <v>369</v>
      </c>
      <c r="E1438" s="103">
        <v>0.69240000000000002</v>
      </c>
      <c r="F1438" s="175" t="s">
        <v>2548</v>
      </c>
      <c r="G1438" s="103" t="s">
        <v>3170</v>
      </c>
      <c r="H1438" s="91" t="s">
        <v>2548</v>
      </c>
    </row>
    <row r="1439" spans="1:8">
      <c r="A1439" t="s">
        <v>2209</v>
      </c>
      <c r="B1439" t="s">
        <v>2770</v>
      </c>
      <c r="C1439" s="3">
        <v>4595</v>
      </c>
      <c r="D1439" t="s">
        <v>378</v>
      </c>
      <c r="E1439" s="103">
        <v>0.60829999999999995</v>
      </c>
      <c r="F1439" s="175" t="s">
        <v>2548</v>
      </c>
      <c r="G1439" s="103" t="s">
        <v>3170</v>
      </c>
      <c r="H1439" s="91" t="s">
        <v>2548</v>
      </c>
    </row>
    <row r="1440" spans="1:8">
      <c r="A1440" t="s">
        <v>2209</v>
      </c>
      <c r="B1440" t="s">
        <v>2770</v>
      </c>
      <c r="C1440" s="3">
        <v>2267</v>
      </c>
      <c r="D1440" t="s">
        <v>177</v>
      </c>
      <c r="E1440" s="103">
        <v>0.62890000000000001</v>
      </c>
      <c r="F1440" s="175" t="s">
        <v>2548</v>
      </c>
      <c r="G1440" s="103" t="s">
        <v>3170</v>
      </c>
      <c r="H1440" s="91" t="s">
        <v>2548</v>
      </c>
    </row>
    <row r="1441" spans="1:8">
      <c r="A1441" t="s">
        <v>2209</v>
      </c>
      <c r="B1441" t="s">
        <v>2770</v>
      </c>
      <c r="C1441" s="3">
        <v>3912</v>
      </c>
      <c r="D1441" t="s">
        <v>372</v>
      </c>
      <c r="E1441" s="103">
        <v>0.82920000000000005</v>
      </c>
      <c r="F1441" s="175" t="s">
        <v>2548</v>
      </c>
      <c r="G1441" s="103" t="s">
        <v>3170</v>
      </c>
      <c r="H1441" s="91" t="s">
        <v>2548</v>
      </c>
    </row>
    <row r="1442" spans="1:8">
      <c r="A1442" t="s">
        <v>2209</v>
      </c>
      <c r="B1442" t="s">
        <v>2770</v>
      </c>
      <c r="C1442" s="3">
        <v>1970</v>
      </c>
      <c r="D1442" t="s">
        <v>2528</v>
      </c>
      <c r="E1442" s="103">
        <v>0.5595</v>
      </c>
      <c r="F1442" s="175" t="s">
        <v>2939</v>
      </c>
      <c r="G1442" s="103" t="s">
        <v>3170</v>
      </c>
      <c r="H1442" s="91" t="s">
        <v>2548</v>
      </c>
    </row>
    <row r="1443" spans="1:8">
      <c r="A1443" t="s">
        <v>2209</v>
      </c>
      <c r="B1443" t="s">
        <v>2770</v>
      </c>
      <c r="C1443" s="3">
        <v>5711</v>
      </c>
      <c r="D1443" t="s">
        <v>3088</v>
      </c>
      <c r="E1443" s="103">
        <v>0.7571</v>
      </c>
      <c r="F1443" s="175" t="s">
        <v>2939</v>
      </c>
      <c r="G1443" s="103" t="s">
        <v>3170</v>
      </c>
      <c r="H1443" s="91" t="s">
        <v>2548</v>
      </c>
    </row>
    <row r="1444" spans="1:8">
      <c r="A1444" t="s">
        <v>2209</v>
      </c>
      <c r="B1444" t="s">
        <v>2770</v>
      </c>
      <c r="C1444" s="3">
        <v>2917</v>
      </c>
      <c r="D1444" t="s">
        <v>367</v>
      </c>
      <c r="E1444" s="103">
        <v>0.76929999999999998</v>
      </c>
      <c r="F1444" s="175" t="s">
        <v>2548</v>
      </c>
      <c r="G1444" s="103" t="s">
        <v>3170</v>
      </c>
      <c r="H1444" s="91" t="s">
        <v>2548</v>
      </c>
    </row>
    <row r="1445" spans="1:8">
      <c r="A1445" t="s">
        <v>2209</v>
      </c>
      <c r="B1445" t="s">
        <v>2770</v>
      </c>
      <c r="C1445" s="3">
        <v>5624</v>
      </c>
      <c r="D1445" t="s">
        <v>2987</v>
      </c>
      <c r="E1445" s="103">
        <v>0.55600000000000005</v>
      </c>
      <c r="F1445" s="175" t="s">
        <v>2548</v>
      </c>
      <c r="G1445" s="103" t="s">
        <v>3170</v>
      </c>
      <c r="H1445" s="91" t="s">
        <v>2548</v>
      </c>
    </row>
    <row r="1446" spans="1:8">
      <c r="A1446" t="s">
        <v>2209</v>
      </c>
      <c r="B1446" t="s">
        <v>2770</v>
      </c>
      <c r="C1446" s="3">
        <v>3515</v>
      </c>
      <c r="D1446" t="s">
        <v>371</v>
      </c>
      <c r="E1446" s="103">
        <v>0.92479999999999996</v>
      </c>
      <c r="F1446" s="175" t="s">
        <v>2548</v>
      </c>
      <c r="G1446" s="103" t="s">
        <v>3170</v>
      </c>
      <c r="H1446" s="91" t="s">
        <v>2548</v>
      </c>
    </row>
    <row r="1447" spans="1:8">
      <c r="A1447" t="s">
        <v>2209</v>
      </c>
      <c r="B1447" t="s">
        <v>2770</v>
      </c>
      <c r="C1447" s="3">
        <v>5345</v>
      </c>
      <c r="D1447" t="s">
        <v>381</v>
      </c>
      <c r="E1447" s="103">
        <v>0.49909999999999999</v>
      </c>
      <c r="F1447" s="175" t="s">
        <v>2549</v>
      </c>
      <c r="G1447" s="103" t="s">
        <v>3170</v>
      </c>
      <c r="H1447" s="91" t="s">
        <v>2549</v>
      </c>
    </row>
    <row r="1448" spans="1:8">
      <c r="A1448" t="s">
        <v>2209</v>
      </c>
      <c r="B1448" t="s">
        <v>2770</v>
      </c>
      <c r="C1448" s="3">
        <v>4555</v>
      </c>
      <c r="D1448" t="s">
        <v>376</v>
      </c>
      <c r="E1448" s="103">
        <v>0.92700000000000005</v>
      </c>
      <c r="F1448" s="175" t="s">
        <v>2548</v>
      </c>
      <c r="G1448" s="103" t="s">
        <v>3170</v>
      </c>
      <c r="H1448" s="91" t="s">
        <v>2548</v>
      </c>
    </row>
    <row r="1449" spans="1:8">
      <c r="A1449" t="s">
        <v>2209</v>
      </c>
      <c r="B1449" t="s">
        <v>2770</v>
      </c>
      <c r="C1449" s="3">
        <v>4041</v>
      </c>
      <c r="D1449" t="s">
        <v>373</v>
      </c>
      <c r="E1449" s="103">
        <v>0.48430000000000001</v>
      </c>
      <c r="F1449" s="175" t="s">
        <v>2549</v>
      </c>
      <c r="G1449" s="103" t="s">
        <v>3170</v>
      </c>
      <c r="H1449" s="91" t="s">
        <v>2549</v>
      </c>
    </row>
    <row r="1450" spans="1:8">
      <c r="A1450" t="s">
        <v>2209</v>
      </c>
      <c r="B1450" t="s">
        <v>2770</v>
      </c>
      <c r="C1450" s="3">
        <v>3324</v>
      </c>
      <c r="D1450" t="s">
        <v>139</v>
      </c>
      <c r="E1450" s="103">
        <v>0.94369999999999998</v>
      </c>
      <c r="F1450" s="175" t="s">
        <v>2548</v>
      </c>
      <c r="G1450" s="103" t="s">
        <v>3170</v>
      </c>
      <c r="H1450" s="91" t="s">
        <v>2548</v>
      </c>
    </row>
    <row r="1451" spans="1:8">
      <c r="A1451" t="s">
        <v>2209</v>
      </c>
      <c r="B1451" t="s">
        <v>2770</v>
      </c>
      <c r="C1451" s="3">
        <v>5556</v>
      </c>
      <c r="D1451" t="s">
        <v>2915</v>
      </c>
      <c r="E1451" s="103">
        <v>0.69140000000000001</v>
      </c>
      <c r="F1451" s="175" t="s">
        <v>2548</v>
      </c>
      <c r="G1451" s="103" t="s">
        <v>3170</v>
      </c>
      <c r="H1451" s="91" t="s">
        <v>2548</v>
      </c>
    </row>
    <row r="1452" spans="1:8">
      <c r="A1452" t="s">
        <v>2209</v>
      </c>
      <c r="B1452" t="s">
        <v>2770</v>
      </c>
      <c r="C1452" s="3">
        <v>5020</v>
      </c>
      <c r="D1452" t="s">
        <v>379</v>
      </c>
      <c r="E1452" s="103">
        <v>0.92910000000000004</v>
      </c>
      <c r="F1452" s="175" t="s">
        <v>2548</v>
      </c>
      <c r="G1452" s="103" t="s">
        <v>3170</v>
      </c>
      <c r="H1452" s="91" t="s">
        <v>2548</v>
      </c>
    </row>
    <row r="1453" spans="1:8">
      <c r="A1453" t="s">
        <v>2209</v>
      </c>
      <c r="B1453" t="s">
        <v>2770</v>
      </c>
      <c r="C1453" s="3">
        <v>4526</v>
      </c>
      <c r="D1453" t="s">
        <v>375</v>
      </c>
      <c r="E1453" s="103">
        <v>0.91449999999999998</v>
      </c>
      <c r="F1453" s="175" t="s">
        <v>2548</v>
      </c>
      <c r="G1453" s="103" t="s">
        <v>3170</v>
      </c>
      <c r="H1453" s="91" t="s">
        <v>2548</v>
      </c>
    </row>
    <row r="1454" spans="1:8">
      <c r="A1454" t="s">
        <v>2321</v>
      </c>
      <c r="B1454" t="s">
        <v>2771</v>
      </c>
      <c r="C1454" s="3">
        <v>2396</v>
      </c>
      <c r="D1454" t="s">
        <v>1219</v>
      </c>
      <c r="E1454" s="103">
        <v>0.65880000000000005</v>
      </c>
      <c r="F1454" s="175" t="s">
        <v>2548</v>
      </c>
      <c r="G1454" s="103" t="s">
        <v>3170</v>
      </c>
      <c r="H1454" s="91" t="s">
        <v>2548</v>
      </c>
    </row>
    <row r="1455" spans="1:8">
      <c r="A1455" t="s">
        <v>2321</v>
      </c>
      <c r="B1455" t="s">
        <v>2771</v>
      </c>
      <c r="C1455" s="3">
        <v>2397</v>
      </c>
      <c r="D1455" t="s">
        <v>1220</v>
      </c>
      <c r="E1455" s="103">
        <v>0.69169999999999998</v>
      </c>
      <c r="F1455" s="175" t="s">
        <v>2548</v>
      </c>
      <c r="G1455" s="103" t="s">
        <v>3170</v>
      </c>
      <c r="H1455" s="91" t="s">
        <v>2548</v>
      </c>
    </row>
    <row r="1456" spans="1:8">
      <c r="A1456" t="s">
        <v>2163</v>
      </c>
      <c r="B1456" t="s">
        <v>2772</v>
      </c>
      <c r="C1456" s="3">
        <v>2133</v>
      </c>
      <c r="D1456" t="s">
        <v>61</v>
      </c>
      <c r="E1456" s="103">
        <v>0.73580000000000001</v>
      </c>
      <c r="F1456" s="175" t="s">
        <v>2939</v>
      </c>
      <c r="G1456" s="103" t="s">
        <v>2548</v>
      </c>
      <c r="H1456" s="91" t="s">
        <v>2548</v>
      </c>
    </row>
    <row r="1457" spans="1:8">
      <c r="A1457" t="s">
        <v>2298</v>
      </c>
      <c r="B1457" t="s">
        <v>2773</v>
      </c>
      <c r="C1457" s="3">
        <v>2858</v>
      </c>
      <c r="D1457" t="s">
        <v>1138</v>
      </c>
      <c r="E1457" s="103">
        <v>0.57569999999999999</v>
      </c>
      <c r="F1457" s="175" t="s">
        <v>2548</v>
      </c>
      <c r="G1457" s="103" t="s">
        <v>3170</v>
      </c>
      <c r="H1457" s="91" t="s">
        <v>2548</v>
      </c>
    </row>
    <row r="1458" spans="1:8">
      <c r="A1458" t="s">
        <v>2343</v>
      </c>
      <c r="B1458" t="s">
        <v>2774</v>
      </c>
      <c r="C1458" s="3">
        <v>3299</v>
      </c>
      <c r="D1458" t="s">
        <v>1372</v>
      </c>
      <c r="E1458" s="103">
        <v>0.1472</v>
      </c>
      <c r="F1458" s="175" t="s">
        <v>2939</v>
      </c>
      <c r="G1458" s="103" t="s">
        <v>3170</v>
      </c>
      <c r="H1458" s="91" t="s">
        <v>2549</v>
      </c>
    </row>
    <row r="1459" spans="1:8">
      <c r="A1459" t="s">
        <v>2343</v>
      </c>
      <c r="B1459" t="s">
        <v>2774</v>
      </c>
      <c r="C1459" s="3">
        <v>4080</v>
      </c>
      <c r="D1459" t="s">
        <v>1374</v>
      </c>
      <c r="E1459" s="103">
        <v>0.19220000000000001</v>
      </c>
      <c r="F1459" s="175" t="s">
        <v>2939</v>
      </c>
      <c r="G1459" s="103" t="s">
        <v>3170</v>
      </c>
      <c r="H1459" s="91" t="s">
        <v>2549</v>
      </c>
    </row>
    <row r="1460" spans="1:8">
      <c r="A1460" t="s">
        <v>2343</v>
      </c>
      <c r="B1460" t="s">
        <v>2774</v>
      </c>
      <c r="C1460" s="3">
        <v>3055</v>
      </c>
      <c r="D1460" t="s">
        <v>1370</v>
      </c>
      <c r="E1460" s="103">
        <v>0.55189999999999995</v>
      </c>
      <c r="F1460" s="175" t="s">
        <v>2939</v>
      </c>
      <c r="G1460" s="103" t="s">
        <v>2548</v>
      </c>
      <c r="H1460" s="91" t="s">
        <v>2548</v>
      </c>
    </row>
    <row r="1461" spans="1:8">
      <c r="A1461" t="s">
        <v>2343</v>
      </c>
      <c r="B1461" t="s">
        <v>2774</v>
      </c>
      <c r="C1461" s="3">
        <v>4081</v>
      </c>
      <c r="D1461" t="s">
        <v>1375</v>
      </c>
      <c r="E1461" s="103">
        <v>0.1391</v>
      </c>
      <c r="F1461" s="175" t="s">
        <v>2939</v>
      </c>
      <c r="G1461" s="103" t="s">
        <v>3170</v>
      </c>
      <c r="H1461" s="91" t="s">
        <v>2549</v>
      </c>
    </row>
    <row r="1462" spans="1:8">
      <c r="A1462" t="s">
        <v>2343</v>
      </c>
      <c r="B1462" t="s">
        <v>2774</v>
      </c>
      <c r="C1462" s="3">
        <v>2294</v>
      </c>
      <c r="D1462" t="s">
        <v>1367</v>
      </c>
      <c r="E1462" s="103">
        <v>0.19500000000000001</v>
      </c>
      <c r="F1462" s="175" t="s">
        <v>2939</v>
      </c>
      <c r="G1462" s="103" t="s">
        <v>3170</v>
      </c>
      <c r="H1462" s="91" t="s">
        <v>2549</v>
      </c>
    </row>
    <row r="1463" spans="1:8">
      <c r="A1463" t="s">
        <v>2343</v>
      </c>
      <c r="B1463" t="s">
        <v>2774</v>
      </c>
      <c r="C1463" s="3">
        <v>2944</v>
      </c>
      <c r="D1463" t="s">
        <v>1369</v>
      </c>
      <c r="E1463" s="103">
        <v>0.18729999999999999</v>
      </c>
      <c r="F1463" s="175" t="s">
        <v>2939</v>
      </c>
      <c r="G1463" s="103" t="s">
        <v>3170</v>
      </c>
      <c r="H1463" s="91" t="s">
        <v>2549</v>
      </c>
    </row>
    <row r="1464" spans="1:8">
      <c r="A1464" t="s">
        <v>2343</v>
      </c>
      <c r="B1464" t="s">
        <v>2774</v>
      </c>
      <c r="C1464" s="3">
        <v>4387</v>
      </c>
      <c r="D1464" t="s">
        <v>1380</v>
      </c>
      <c r="E1464" s="103">
        <v>0.1759</v>
      </c>
      <c r="F1464" s="175" t="s">
        <v>2939</v>
      </c>
      <c r="G1464" s="103" t="s">
        <v>3170</v>
      </c>
      <c r="H1464" s="91" t="s">
        <v>2549</v>
      </c>
    </row>
    <row r="1465" spans="1:8">
      <c r="A1465" t="s">
        <v>2343</v>
      </c>
      <c r="B1465" t="s">
        <v>2774</v>
      </c>
      <c r="C1465" s="3">
        <v>1516</v>
      </c>
      <c r="D1465" t="s">
        <v>1366</v>
      </c>
      <c r="E1465" s="103">
        <v>0.44729999999999998</v>
      </c>
      <c r="F1465" s="175" t="s">
        <v>2939</v>
      </c>
      <c r="G1465" s="103" t="s">
        <v>3170</v>
      </c>
      <c r="H1465" s="91" t="s">
        <v>2549</v>
      </c>
    </row>
    <row r="1466" spans="1:8">
      <c r="A1466" t="s">
        <v>2343</v>
      </c>
      <c r="B1466" t="s">
        <v>2774</v>
      </c>
      <c r="C1466" s="3">
        <v>4156</v>
      </c>
      <c r="D1466" t="s">
        <v>1376</v>
      </c>
      <c r="E1466" s="103">
        <v>0.39360000000000001</v>
      </c>
      <c r="F1466" s="175" t="s">
        <v>2939</v>
      </c>
      <c r="G1466" s="103" t="s">
        <v>3170</v>
      </c>
      <c r="H1466" s="91" t="s">
        <v>2549</v>
      </c>
    </row>
    <row r="1467" spans="1:8">
      <c r="A1467" t="s">
        <v>2343</v>
      </c>
      <c r="B1467" t="s">
        <v>2774</v>
      </c>
      <c r="C1467" s="3">
        <v>4219</v>
      </c>
      <c r="D1467" t="s">
        <v>1378</v>
      </c>
      <c r="E1467" s="103">
        <v>0.1648</v>
      </c>
      <c r="F1467" s="175" t="s">
        <v>2939</v>
      </c>
      <c r="G1467" s="103" t="s">
        <v>3170</v>
      </c>
      <c r="H1467" s="91" t="s">
        <v>2549</v>
      </c>
    </row>
    <row r="1468" spans="1:8">
      <c r="A1468" t="s">
        <v>2343</v>
      </c>
      <c r="B1468" t="s">
        <v>2774</v>
      </c>
      <c r="C1468" s="3">
        <v>4189</v>
      </c>
      <c r="D1468" t="s">
        <v>1377</v>
      </c>
      <c r="E1468" s="103">
        <v>0.38329999999999997</v>
      </c>
      <c r="F1468" s="175" t="s">
        <v>2939</v>
      </c>
      <c r="G1468" s="103" t="s">
        <v>2549</v>
      </c>
      <c r="H1468" s="91" t="s">
        <v>2549</v>
      </c>
    </row>
    <row r="1469" spans="1:8">
      <c r="A1469" t="s">
        <v>2343</v>
      </c>
      <c r="B1469" t="s">
        <v>2774</v>
      </c>
      <c r="C1469" s="3">
        <v>2681</v>
      </c>
      <c r="D1469" t="s">
        <v>1368</v>
      </c>
      <c r="E1469" s="103">
        <v>0.25940000000000002</v>
      </c>
      <c r="F1469" s="175" t="s">
        <v>2939</v>
      </c>
      <c r="G1469" s="103" t="s">
        <v>3170</v>
      </c>
      <c r="H1469" s="91" t="s">
        <v>2549</v>
      </c>
    </row>
    <row r="1470" spans="1:8">
      <c r="A1470" t="s">
        <v>2343</v>
      </c>
      <c r="B1470" t="s">
        <v>2774</v>
      </c>
      <c r="C1470" s="3">
        <v>5631</v>
      </c>
      <c r="D1470" t="s">
        <v>238</v>
      </c>
      <c r="E1470" s="103">
        <v>0.1171</v>
      </c>
      <c r="F1470" s="175" t="s">
        <v>2939</v>
      </c>
      <c r="G1470" s="103" t="s">
        <v>3170</v>
      </c>
      <c r="H1470" s="91" t="s">
        <v>2549</v>
      </c>
    </row>
    <row r="1471" spans="1:8">
      <c r="A1471" t="s">
        <v>2343</v>
      </c>
      <c r="B1471" t="s">
        <v>2774</v>
      </c>
      <c r="C1471" s="3">
        <v>3685</v>
      </c>
      <c r="D1471" t="s">
        <v>1373</v>
      </c>
      <c r="E1471" s="103">
        <v>0.2014</v>
      </c>
      <c r="F1471" s="175" t="s">
        <v>2939</v>
      </c>
      <c r="G1471" s="103" t="s">
        <v>3170</v>
      </c>
      <c r="H1471" s="91" t="s">
        <v>2549</v>
      </c>
    </row>
    <row r="1472" spans="1:8">
      <c r="A1472" t="s">
        <v>2343</v>
      </c>
      <c r="B1472" t="s">
        <v>2774</v>
      </c>
      <c r="C1472" s="3">
        <v>5685</v>
      </c>
      <c r="D1472" t="s">
        <v>3090</v>
      </c>
      <c r="E1472" s="103">
        <v>0.1234</v>
      </c>
      <c r="F1472" s="175" t="s">
        <v>2939</v>
      </c>
      <c r="G1472" s="103" t="s">
        <v>3170</v>
      </c>
      <c r="H1472" s="91" t="s">
        <v>2549</v>
      </c>
    </row>
    <row r="1473" spans="1:8">
      <c r="A1473" t="s">
        <v>2343</v>
      </c>
      <c r="B1473" t="s">
        <v>2774</v>
      </c>
      <c r="C1473" s="3">
        <v>3056</v>
      </c>
      <c r="D1473" t="s">
        <v>1371</v>
      </c>
      <c r="E1473" s="103">
        <v>0.4133</v>
      </c>
      <c r="F1473" s="175" t="s">
        <v>2939</v>
      </c>
      <c r="G1473" s="103" t="s">
        <v>2549</v>
      </c>
      <c r="H1473" s="91" t="s">
        <v>2549</v>
      </c>
    </row>
    <row r="1474" spans="1:8">
      <c r="A1474" t="s">
        <v>2343</v>
      </c>
      <c r="B1474" t="s">
        <v>2774</v>
      </c>
      <c r="C1474" s="3">
        <v>4307</v>
      </c>
      <c r="D1474" t="s">
        <v>1379</v>
      </c>
      <c r="E1474" s="103">
        <v>0.1123</v>
      </c>
      <c r="F1474" s="175" t="s">
        <v>2939</v>
      </c>
      <c r="G1474" s="103" t="s">
        <v>3170</v>
      </c>
      <c r="H1474" s="91" t="s">
        <v>2549</v>
      </c>
    </row>
    <row r="1475" spans="1:8">
      <c r="A1475" t="s">
        <v>3029</v>
      </c>
      <c r="B1475" t="s">
        <v>3091</v>
      </c>
      <c r="C1475" s="3">
        <v>5686</v>
      </c>
      <c r="D1475" t="s">
        <v>3127</v>
      </c>
      <c r="E1475" s="103">
        <v>0.48180000000000001</v>
      </c>
      <c r="F1475" s="175" t="s">
        <v>2549</v>
      </c>
      <c r="G1475" s="103" t="s">
        <v>3170</v>
      </c>
      <c r="H1475" s="91" t="s">
        <v>2549</v>
      </c>
    </row>
    <row r="1476" spans="1:8">
      <c r="A1476" t="s">
        <v>2314</v>
      </c>
      <c r="B1476" t="s">
        <v>2775</v>
      </c>
      <c r="C1476" s="3">
        <v>4463</v>
      </c>
      <c r="D1476" t="s">
        <v>238</v>
      </c>
      <c r="E1476" s="103">
        <v>0.56220000000000003</v>
      </c>
      <c r="F1476" s="175" t="s">
        <v>2548</v>
      </c>
      <c r="G1476" s="103" t="s">
        <v>3170</v>
      </c>
      <c r="H1476" s="91" t="s">
        <v>2548</v>
      </c>
    </row>
    <row r="1477" spans="1:8">
      <c r="A1477" t="s">
        <v>2314</v>
      </c>
      <c r="B1477" t="s">
        <v>2775</v>
      </c>
      <c r="C1477" s="3">
        <v>2865</v>
      </c>
      <c r="D1477" t="s">
        <v>128</v>
      </c>
      <c r="E1477" s="103">
        <v>0.59950000000000003</v>
      </c>
      <c r="F1477" s="175" t="s">
        <v>2548</v>
      </c>
      <c r="G1477" s="103" t="s">
        <v>3170</v>
      </c>
      <c r="H1477" s="91" t="s">
        <v>2548</v>
      </c>
    </row>
    <row r="1478" spans="1:8">
      <c r="A1478" t="s">
        <v>2213</v>
      </c>
      <c r="B1478" t="s">
        <v>2776</v>
      </c>
      <c r="C1478" s="3">
        <v>3087</v>
      </c>
      <c r="D1478" t="s">
        <v>400</v>
      </c>
      <c r="E1478" s="103">
        <v>0.4728</v>
      </c>
      <c r="F1478" s="175" t="s">
        <v>2549</v>
      </c>
      <c r="G1478" s="103" t="s">
        <v>3170</v>
      </c>
      <c r="H1478" s="91" t="s">
        <v>2549</v>
      </c>
    </row>
    <row r="1479" spans="1:8">
      <c r="A1479" t="s">
        <v>2213</v>
      </c>
      <c r="B1479" t="s">
        <v>2776</v>
      </c>
      <c r="C1479" s="3">
        <v>2241</v>
      </c>
      <c r="D1479" t="s">
        <v>399</v>
      </c>
      <c r="E1479" s="103">
        <v>0.48149999999999998</v>
      </c>
      <c r="F1479" s="175" t="s">
        <v>2548</v>
      </c>
      <c r="G1479" s="103" t="s">
        <v>3170</v>
      </c>
      <c r="H1479" s="91" t="s">
        <v>2548</v>
      </c>
    </row>
    <row r="1480" spans="1:8">
      <c r="A1480" t="s">
        <v>2175</v>
      </c>
      <c r="B1480" t="s">
        <v>2777</v>
      </c>
      <c r="C1480" s="3">
        <v>4494</v>
      </c>
      <c r="D1480" t="s">
        <v>141</v>
      </c>
      <c r="E1480" s="103">
        <v>0.61809999999999998</v>
      </c>
      <c r="F1480" s="175" t="s">
        <v>2548</v>
      </c>
      <c r="G1480" s="103" t="s">
        <v>3170</v>
      </c>
      <c r="H1480" s="91" t="s">
        <v>2548</v>
      </c>
    </row>
    <row r="1481" spans="1:8">
      <c r="A1481" t="s">
        <v>2175</v>
      </c>
      <c r="B1481" t="s">
        <v>2777</v>
      </c>
      <c r="C1481" s="3">
        <v>2909</v>
      </c>
      <c r="D1481" t="s">
        <v>137</v>
      </c>
      <c r="E1481" s="103">
        <v>0.56210000000000004</v>
      </c>
      <c r="F1481" s="175" t="s">
        <v>2548</v>
      </c>
      <c r="G1481" s="103" t="s">
        <v>3170</v>
      </c>
      <c r="H1481" s="91" t="s">
        <v>2548</v>
      </c>
    </row>
    <row r="1482" spans="1:8">
      <c r="A1482" t="s">
        <v>2175</v>
      </c>
      <c r="B1482" t="s">
        <v>2777</v>
      </c>
      <c r="C1482" s="3">
        <v>3079</v>
      </c>
      <c r="D1482" t="s">
        <v>138</v>
      </c>
      <c r="E1482" s="103">
        <v>0.56320000000000003</v>
      </c>
      <c r="F1482" s="175" t="s">
        <v>2548</v>
      </c>
      <c r="G1482" s="103" t="s">
        <v>3170</v>
      </c>
      <c r="H1482" s="91" t="s">
        <v>2548</v>
      </c>
    </row>
    <row r="1483" spans="1:8">
      <c r="A1483" t="s">
        <v>2175</v>
      </c>
      <c r="B1483" t="s">
        <v>2777</v>
      </c>
      <c r="C1483" s="3">
        <v>2368</v>
      </c>
      <c r="D1483" t="s">
        <v>77</v>
      </c>
      <c r="E1483" s="103">
        <v>0.61509999999999998</v>
      </c>
      <c r="F1483" s="175" t="s">
        <v>2548</v>
      </c>
      <c r="G1483" s="103" t="s">
        <v>3170</v>
      </c>
      <c r="H1483" s="91" t="s">
        <v>2548</v>
      </c>
    </row>
    <row r="1484" spans="1:8">
      <c r="A1484" t="s">
        <v>2175</v>
      </c>
      <c r="B1484" t="s">
        <v>2777</v>
      </c>
      <c r="C1484" s="3">
        <v>4003</v>
      </c>
      <c r="D1484" t="s">
        <v>140</v>
      </c>
      <c r="E1484" s="103">
        <v>0.76700000000000002</v>
      </c>
      <c r="F1484" s="175" t="s">
        <v>2548</v>
      </c>
      <c r="G1484" s="103" t="s">
        <v>3170</v>
      </c>
      <c r="H1484" s="91" t="s">
        <v>2548</v>
      </c>
    </row>
    <row r="1485" spans="1:8">
      <c r="A1485" t="s">
        <v>2175</v>
      </c>
      <c r="B1485" t="s">
        <v>2777</v>
      </c>
      <c r="C1485" s="3">
        <v>2908</v>
      </c>
      <c r="D1485" t="s">
        <v>136</v>
      </c>
      <c r="E1485" s="103">
        <v>0.51519999999999999</v>
      </c>
      <c r="F1485" s="175" t="s">
        <v>2549</v>
      </c>
      <c r="G1485" s="103" t="s">
        <v>3170</v>
      </c>
      <c r="H1485" s="91" t="s">
        <v>2548</v>
      </c>
    </row>
    <row r="1486" spans="1:8">
      <c r="A1486" t="s">
        <v>2175</v>
      </c>
      <c r="B1486" t="s">
        <v>2777</v>
      </c>
      <c r="C1486" s="3">
        <v>5115</v>
      </c>
      <c r="D1486" t="s">
        <v>142</v>
      </c>
      <c r="E1486" s="103">
        <v>0.59530000000000005</v>
      </c>
      <c r="F1486" s="175" t="s">
        <v>2548</v>
      </c>
      <c r="G1486" s="103" t="s">
        <v>3170</v>
      </c>
      <c r="H1486" s="91" t="s">
        <v>2548</v>
      </c>
    </row>
    <row r="1487" spans="1:8">
      <c r="A1487" t="s">
        <v>2175</v>
      </c>
      <c r="B1487" t="s">
        <v>2777</v>
      </c>
      <c r="C1487" s="3">
        <v>5611</v>
      </c>
      <c r="D1487" t="s">
        <v>3205</v>
      </c>
      <c r="E1487" s="103">
        <v>0.66569999999999996</v>
      </c>
      <c r="F1487" s="175" t="s">
        <v>2939</v>
      </c>
      <c r="G1487" s="103" t="s">
        <v>3170</v>
      </c>
      <c r="H1487" s="91" t="s">
        <v>2548</v>
      </c>
    </row>
    <row r="1488" spans="1:8">
      <c r="A1488" t="s">
        <v>2175</v>
      </c>
      <c r="B1488" t="s">
        <v>2777</v>
      </c>
      <c r="C1488" s="3">
        <v>1897</v>
      </c>
      <c r="D1488" t="s">
        <v>135</v>
      </c>
      <c r="E1488" s="103">
        <v>0.14680000000000001</v>
      </c>
      <c r="F1488" s="175" t="s">
        <v>2939</v>
      </c>
      <c r="G1488" s="103" t="s">
        <v>3170</v>
      </c>
      <c r="H1488" s="91" t="s">
        <v>2549</v>
      </c>
    </row>
    <row r="1489" spans="1:8">
      <c r="A1489" t="s">
        <v>2175</v>
      </c>
      <c r="B1489" t="s">
        <v>2777</v>
      </c>
      <c r="C1489" s="3">
        <v>3318</v>
      </c>
      <c r="D1489" t="s">
        <v>139</v>
      </c>
      <c r="E1489" s="103">
        <v>0.57489999999999997</v>
      </c>
      <c r="F1489" s="175" t="s">
        <v>2548</v>
      </c>
      <c r="G1489" s="103" t="s">
        <v>3170</v>
      </c>
      <c r="H1489" s="91" t="s">
        <v>2548</v>
      </c>
    </row>
    <row r="1490" spans="1:8">
      <c r="A1490" t="s">
        <v>2244</v>
      </c>
      <c r="B1490" t="s">
        <v>2778</v>
      </c>
      <c r="C1490" s="3">
        <v>4475</v>
      </c>
      <c r="D1490" t="s">
        <v>535</v>
      </c>
      <c r="E1490" s="103">
        <v>0.45810000000000001</v>
      </c>
      <c r="F1490" s="175" t="s">
        <v>2939</v>
      </c>
      <c r="G1490" s="103" t="s">
        <v>3170</v>
      </c>
      <c r="H1490" s="91" t="s">
        <v>2549</v>
      </c>
    </row>
    <row r="1491" spans="1:8">
      <c r="A1491" t="s">
        <v>2244</v>
      </c>
      <c r="B1491" t="s">
        <v>2778</v>
      </c>
      <c r="C1491" s="3">
        <v>1798</v>
      </c>
      <c r="D1491" t="s">
        <v>533</v>
      </c>
      <c r="E1491" s="103">
        <v>0.5534</v>
      </c>
      <c r="F1491" s="175" t="s">
        <v>2548</v>
      </c>
      <c r="G1491" s="103" t="s">
        <v>2548</v>
      </c>
      <c r="H1491" s="91" t="s">
        <v>2548</v>
      </c>
    </row>
    <row r="1492" spans="1:8">
      <c r="A1492" t="s">
        <v>2244</v>
      </c>
      <c r="B1492" t="s">
        <v>2778</v>
      </c>
      <c r="C1492" s="3">
        <v>2503</v>
      </c>
      <c r="D1492" t="s">
        <v>534</v>
      </c>
      <c r="E1492" s="103">
        <v>0.42509999999999998</v>
      </c>
      <c r="F1492" s="175" t="s">
        <v>2939</v>
      </c>
      <c r="G1492" s="103" t="s">
        <v>3170</v>
      </c>
      <c r="H1492" s="91" t="s">
        <v>2549</v>
      </c>
    </row>
    <row r="1493" spans="1:8">
      <c r="A1493" t="s">
        <v>2244</v>
      </c>
      <c r="B1493" t="s">
        <v>2778</v>
      </c>
      <c r="C1493" s="3">
        <v>3094</v>
      </c>
      <c r="D1493" t="s">
        <v>2779</v>
      </c>
      <c r="E1493" s="103">
        <v>0.45100000000000001</v>
      </c>
      <c r="F1493" s="175" t="s">
        <v>2939</v>
      </c>
      <c r="G1493" s="103" t="s">
        <v>2548</v>
      </c>
      <c r="H1493" s="91" t="s">
        <v>2548</v>
      </c>
    </row>
    <row r="1494" spans="1:8">
      <c r="A1494" t="s">
        <v>2422</v>
      </c>
      <c r="B1494" t="s">
        <v>2780</v>
      </c>
      <c r="C1494" s="3">
        <v>3574</v>
      </c>
      <c r="D1494" t="s">
        <v>1966</v>
      </c>
      <c r="E1494" s="103">
        <v>0.62639999999999996</v>
      </c>
      <c r="F1494" s="175" t="s">
        <v>2548</v>
      </c>
      <c r="G1494" s="103" t="s">
        <v>3170</v>
      </c>
      <c r="H1494" s="91" t="s">
        <v>2548</v>
      </c>
    </row>
    <row r="1495" spans="1:8">
      <c r="A1495" t="s">
        <v>2422</v>
      </c>
      <c r="B1495" t="s">
        <v>2780</v>
      </c>
      <c r="C1495" s="3">
        <v>3575</v>
      </c>
      <c r="D1495" t="s">
        <v>3206</v>
      </c>
      <c r="E1495" s="103">
        <v>0.67510000000000003</v>
      </c>
      <c r="F1495" s="175" t="s">
        <v>2548</v>
      </c>
      <c r="G1495" s="103" t="s">
        <v>3170</v>
      </c>
      <c r="H1495" s="91" t="s">
        <v>2548</v>
      </c>
    </row>
    <row r="1496" spans="1:8">
      <c r="A1496" t="s">
        <v>2422</v>
      </c>
      <c r="B1496" t="s">
        <v>2780</v>
      </c>
      <c r="C1496" s="3">
        <v>5687</v>
      </c>
      <c r="D1496" t="s">
        <v>3092</v>
      </c>
      <c r="E1496" s="103">
        <v>0.6542</v>
      </c>
      <c r="F1496" s="175" t="s">
        <v>2939</v>
      </c>
      <c r="G1496" s="103" t="s">
        <v>3170</v>
      </c>
      <c r="H1496" s="91" t="s">
        <v>2548</v>
      </c>
    </row>
    <row r="1497" spans="1:8">
      <c r="A1497" t="s">
        <v>2166</v>
      </c>
      <c r="B1497" t="s">
        <v>2781</v>
      </c>
      <c r="C1497" s="3">
        <v>2906</v>
      </c>
      <c r="D1497" t="s">
        <v>73</v>
      </c>
      <c r="E1497" s="103">
        <v>0.78610000000000002</v>
      </c>
      <c r="F1497" s="175" t="s">
        <v>2548</v>
      </c>
      <c r="G1497" s="103" t="s">
        <v>3170</v>
      </c>
      <c r="H1497" s="91" t="s">
        <v>2548</v>
      </c>
    </row>
    <row r="1498" spans="1:8">
      <c r="A1498" t="s">
        <v>2166</v>
      </c>
      <c r="B1498" t="s">
        <v>2781</v>
      </c>
      <c r="C1498" s="3">
        <v>2195</v>
      </c>
      <c r="D1498" t="s">
        <v>70</v>
      </c>
      <c r="E1498" s="103">
        <v>0.71030000000000004</v>
      </c>
      <c r="F1498" s="175" t="s">
        <v>2548</v>
      </c>
      <c r="G1498" s="103" t="s">
        <v>3170</v>
      </c>
      <c r="H1498" s="91" t="s">
        <v>2548</v>
      </c>
    </row>
    <row r="1499" spans="1:8">
      <c r="A1499" t="s">
        <v>2166</v>
      </c>
      <c r="B1499" t="s">
        <v>2781</v>
      </c>
      <c r="C1499" s="3">
        <v>3316</v>
      </c>
      <c r="D1499" t="s">
        <v>74</v>
      </c>
      <c r="E1499" s="103">
        <v>0.74790000000000001</v>
      </c>
      <c r="F1499" s="175" t="s">
        <v>2548</v>
      </c>
      <c r="G1499" s="103" t="s">
        <v>3170</v>
      </c>
      <c r="H1499" s="91" t="s">
        <v>2548</v>
      </c>
    </row>
    <row r="1500" spans="1:8">
      <c r="A1500" t="s">
        <v>2166</v>
      </c>
      <c r="B1500" t="s">
        <v>2781</v>
      </c>
      <c r="C1500" s="3">
        <v>2508</v>
      </c>
      <c r="D1500" t="s">
        <v>71</v>
      </c>
      <c r="E1500" s="103">
        <v>0.73270000000000002</v>
      </c>
      <c r="F1500" s="175" t="s">
        <v>2548</v>
      </c>
      <c r="G1500" s="103" t="s">
        <v>3170</v>
      </c>
      <c r="H1500" s="91" t="s">
        <v>2548</v>
      </c>
    </row>
    <row r="1501" spans="1:8">
      <c r="A1501" t="s">
        <v>2166</v>
      </c>
      <c r="B1501" t="s">
        <v>2781</v>
      </c>
      <c r="C1501" s="3">
        <v>5537</v>
      </c>
      <c r="D1501" t="s">
        <v>2989</v>
      </c>
      <c r="E1501" s="103">
        <v>0.87980000000000003</v>
      </c>
      <c r="F1501" s="175" t="s">
        <v>2939</v>
      </c>
      <c r="G1501" s="103" t="s">
        <v>3170</v>
      </c>
      <c r="H1501" s="91" t="s">
        <v>2548</v>
      </c>
    </row>
    <row r="1502" spans="1:8">
      <c r="A1502" t="s">
        <v>2166</v>
      </c>
      <c r="B1502" t="s">
        <v>2781</v>
      </c>
      <c r="C1502" s="3">
        <v>2905</v>
      </c>
      <c r="D1502" t="s">
        <v>72</v>
      </c>
      <c r="E1502" s="103">
        <v>0.72699999999999998</v>
      </c>
      <c r="F1502" s="175" t="s">
        <v>2548</v>
      </c>
      <c r="G1502" s="103" t="s">
        <v>3170</v>
      </c>
      <c r="H1502" s="91" t="s">
        <v>2548</v>
      </c>
    </row>
    <row r="1503" spans="1:8">
      <c r="A1503" t="s">
        <v>2434</v>
      </c>
      <c r="B1503" t="s">
        <v>2782</v>
      </c>
      <c r="C1503" s="3">
        <v>2587</v>
      </c>
      <c r="D1503" t="s">
        <v>137</v>
      </c>
      <c r="E1503" s="103">
        <v>0.27039999999999997</v>
      </c>
      <c r="F1503" s="175" t="s">
        <v>2939</v>
      </c>
      <c r="G1503" s="103" t="s">
        <v>3170</v>
      </c>
      <c r="H1503" s="91" t="s">
        <v>2549</v>
      </c>
    </row>
    <row r="1504" spans="1:8">
      <c r="A1504" t="s">
        <v>2434</v>
      </c>
      <c r="B1504" t="s">
        <v>2782</v>
      </c>
      <c r="C1504" s="3">
        <v>3203</v>
      </c>
      <c r="D1504" t="s">
        <v>77</v>
      </c>
      <c r="E1504" s="103">
        <v>0.55759999999999998</v>
      </c>
      <c r="F1504" s="175" t="s">
        <v>2548</v>
      </c>
      <c r="G1504" s="103" t="s">
        <v>3170</v>
      </c>
      <c r="H1504" s="91" t="s">
        <v>2548</v>
      </c>
    </row>
    <row r="1505" spans="1:8">
      <c r="A1505" t="s">
        <v>2434</v>
      </c>
      <c r="B1505" t="s">
        <v>2782</v>
      </c>
      <c r="C1505" s="3">
        <v>5574</v>
      </c>
      <c r="D1505" t="s">
        <v>2990</v>
      </c>
      <c r="E1505" s="103">
        <v>0.49740000000000001</v>
      </c>
      <c r="F1505" s="175" t="s">
        <v>2549</v>
      </c>
      <c r="G1505" s="103" t="s">
        <v>3170</v>
      </c>
      <c r="H1505" s="91" t="s">
        <v>2549</v>
      </c>
    </row>
    <row r="1506" spans="1:8">
      <c r="A1506" t="s">
        <v>2434</v>
      </c>
      <c r="B1506" t="s">
        <v>2782</v>
      </c>
      <c r="C1506" s="3">
        <v>3419</v>
      </c>
      <c r="D1506" t="s">
        <v>23</v>
      </c>
      <c r="E1506" s="103">
        <v>0.3574</v>
      </c>
      <c r="F1506" s="175" t="s">
        <v>2939</v>
      </c>
      <c r="G1506" s="103" t="s">
        <v>3170</v>
      </c>
      <c r="H1506" s="91" t="s">
        <v>2549</v>
      </c>
    </row>
    <row r="1507" spans="1:8">
      <c r="A1507" t="s">
        <v>2434</v>
      </c>
      <c r="B1507" t="s">
        <v>2782</v>
      </c>
      <c r="C1507" s="3">
        <v>2499</v>
      </c>
      <c r="D1507" t="s">
        <v>2041</v>
      </c>
      <c r="E1507" s="103">
        <v>0.31040000000000001</v>
      </c>
      <c r="F1507" s="175" t="s">
        <v>2939</v>
      </c>
      <c r="G1507" s="103" t="s">
        <v>3170</v>
      </c>
      <c r="H1507" s="91" t="s">
        <v>2549</v>
      </c>
    </row>
    <row r="1508" spans="1:8">
      <c r="A1508" t="s">
        <v>2434</v>
      </c>
      <c r="B1508" t="s">
        <v>2782</v>
      </c>
      <c r="C1508" s="3">
        <v>3614</v>
      </c>
      <c r="D1508" t="s">
        <v>1613</v>
      </c>
      <c r="E1508" s="103">
        <v>0.2051</v>
      </c>
      <c r="F1508" s="175" t="s">
        <v>2939</v>
      </c>
      <c r="G1508" s="103" t="s">
        <v>3170</v>
      </c>
      <c r="H1508" s="91" t="s">
        <v>2549</v>
      </c>
    </row>
    <row r="1509" spans="1:8">
      <c r="A1509" t="s">
        <v>2335</v>
      </c>
      <c r="B1509" t="s">
        <v>2783</v>
      </c>
      <c r="C1509" s="3">
        <v>3447</v>
      </c>
      <c r="D1509" t="s">
        <v>1281</v>
      </c>
      <c r="E1509" s="103">
        <v>0.42470000000000002</v>
      </c>
      <c r="F1509" s="175" t="s">
        <v>2939</v>
      </c>
      <c r="G1509" s="103" t="s">
        <v>3170</v>
      </c>
      <c r="H1509" s="91" t="s">
        <v>2549</v>
      </c>
    </row>
    <row r="1510" spans="1:8">
      <c r="A1510" t="s">
        <v>2335</v>
      </c>
      <c r="B1510" t="s">
        <v>2783</v>
      </c>
      <c r="C1510" s="3">
        <v>3750</v>
      </c>
      <c r="D1510" t="s">
        <v>1286</v>
      </c>
      <c r="E1510" s="103">
        <v>0.4758</v>
      </c>
      <c r="F1510" s="175" t="s">
        <v>2939</v>
      </c>
      <c r="G1510" s="103" t="s">
        <v>3170</v>
      </c>
      <c r="H1510" s="91" t="s">
        <v>2549</v>
      </c>
    </row>
    <row r="1511" spans="1:8">
      <c r="A1511" t="s">
        <v>2335</v>
      </c>
      <c r="B1511" t="s">
        <v>2783</v>
      </c>
      <c r="C1511" s="3">
        <v>4361</v>
      </c>
      <c r="D1511" t="s">
        <v>1292</v>
      </c>
      <c r="E1511" s="103">
        <v>0.37609999999999999</v>
      </c>
      <c r="F1511" s="175" t="s">
        <v>2939</v>
      </c>
      <c r="G1511" s="103" t="s">
        <v>2549</v>
      </c>
      <c r="H1511" s="91" t="s">
        <v>2549</v>
      </c>
    </row>
    <row r="1512" spans="1:8">
      <c r="A1512" t="s">
        <v>2335</v>
      </c>
      <c r="B1512" t="s">
        <v>2783</v>
      </c>
      <c r="C1512" s="3">
        <v>5088</v>
      </c>
      <c r="D1512" t="s">
        <v>916</v>
      </c>
      <c r="E1512" s="103">
        <v>0.4622</v>
      </c>
      <c r="F1512" s="175" t="s">
        <v>2939</v>
      </c>
      <c r="G1512" s="103" t="s">
        <v>2549</v>
      </c>
      <c r="H1512" s="91" t="s">
        <v>2549</v>
      </c>
    </row>
    <row r="1513" spans="1:8">
      <c r="A1513" t="s">
        <v>2335</v>
      </c>
      <c r="B1513" t="s">
        <v>2783</v>
      </c>
      <c r="C1513" s="3">
        <v>5557</v>
      </c>
      <c r="D1513" t="s">
        <v>2991</v>
      </c>
      <c r="E1513" s="103">
        <v>0.42149999999999999</v>
      </c>
      <c r="F1513" s="175" t="s">
        <v>2939</v>
      </c>
      <c r="G1513" s="103" t="s">
        <v>2549</v>
      </c>
      <c r="H1513" s="91" t="s">
        <v>2549</v>
      </c>
    </row>
    <row r="1514" spans="1:8">
      <c r="A1514" t="s">
        <v>2335</v>
      </c>
      <c r="B1514" t="s">
        <v>2783</v>
      </c>
      <c r="C1514" s="3">
        <v>2575</v>
      </c>
      <c r="D1514" t="s">
        <v>1278</v>
      </c>
      <c r="E1514" s="103">
        <v>0.39900000000000002</v>
      </c>
      <c r="F1514" s="175" t="s">
        <v>2939</v>
      </c>
      <c r="G1514" s="103" t="s">
        <v>3170</v>
      </c>
      <c r="H1514" s="91" t="s">
        <v>2549</v>
      </c>
    </row>
    <row r="1515" spans="1:8">
      <c r="A1515" t="s">
        <v>2335</v>
      </c>
      <c r="B1515" t="s">
        <v>2783</v>
      </c>
      <c r="C1515" s="3">
        <v>5093</v>
      </c>
      <c r="D1515" t="s">
        <v>1297</v>
      </c>
      <c r="E1515" s="103">
        <v>0.31659999999999999</v>
      </c>
      <c r="F1515" s="175" t="s">
        <v>2939</v>
      </c>
      <c r="G1515" s="103" t="s">
        <v>2549</v>
      </c>
      <c r="H1515" s="91" t="s">
        <v>2549</v>
      </c>
    </row>
    <row r="1516" spans="1:8">
      <c r="A1516" t="s">
        <v>2335</v>
      </c>
      <c r="B1516" t="s">
        <v>2783</v>
      </c>
      <c r="C1516" s="3">
        <v>4540</v>
      </c>
      <c r="D1516" t="s">
        <v>1296</v>
      </c>
      <c r="E1516" s="103">
        <v>0.38669999999999999</v>
      </c>
      <c r="F1516" s="175" t="s">
        <v>2939</v>
      </c>
      <c r="G1516" s="103" t="s">
        <v>3170</v>
      </c>
      <c r="H1516" s="91" t="s">
        <v>2549</v>
      </c>
    </row>
    <row r="1517" spans="1:8">
      <c r="A1517" t="s">
        <v>2335</v>
      </c>
      <c r="B1517" t="s">
        <v>2783</v>
      </c>
      <c r="C1517" s="3">
        <v>4183</v>
      </c>
      <c r="D1517" t="s">
        <v>1291</v>
      </c>
      <c r="E1517" s="103">
        <v>0.48620000000000002</v>
      </c>
      <c r="F1517" s="175" t="s">
        <v>2939</v>
      </c>
      <c r="G1517" s="103" t="s">
        <v>3170</v>
      </c>
      <c r="H1517" s="91" t="s">
        <v>2549</v>
      </c>
    </row>
    <row r="1518" spans="1:8">
      <c r="A1518" t="s">
        <v>2335</v>
      </c>
      <c r="B1518" t="s">
        <v>2783</v>
      </c>
      <c r="C1518" s="3">
        <v>2496</v>
      </c>
      <c r="D1518" t="s">
        <v>1274</v>
      </c>
      <c r="E1518" s="103">
        <v>0.63749999999999996</v>
      </c>
      <c r="F1518" s="175" t="s">
        <v>2548</v>
      </c>
      <c r="G1518" s="103" t="s">
        <v>3170</v>
      </c>
      <c r="H1518" s="91" t="s">
        <v>2548</v>
      </c>
    </row>
    <row r="1519" spans="1:8">
      <c r="A1519" t="s">
        <v>2335</v>
      </c>
      <c r="B1519" t="s">
        <v>2783</v>
      </c>
      <c r="C1519" s="3">
        <v>3557</v>
      </c>
      <c r="D1519" t="s">
        <v>1282</v>
      </c>
      <c r="E1519" s="103">
        <v>0.26250000000000001</v>
      </c>
      <c r="F1519" s="175" t="s">
        <v>2939</v>
      </c>
      <c r="G1519" s="103" t="s">
        <v>3170</v>
      </c>
      <c r="H1519" s="91" t="s">
        <v>2549</v>
      </c>
    </row>
    <row r="1520" spans="1:8">
      <c r="A1520" t="s">
        <v>2335</v>
      </c>
      <c r="B1520" t="s">
        <v>2783</v>
      </c>
      <c r="C1520" s="3">
        <v>5142</v>
      </c>
      <c r="D1520" t="s">
        <v>1298</v>
      </c>
      <c r="E1520" s="103">
        <v>0.39140000000000003</v>
      </c>
      <c r="F1520" s="175" t="s">
        <v>2939</v>
      </c>
      <c r="G1520" s="103" t="s">
        <v>3170</v>
      </c>
      <c r="H1520" s="91" t="s">
        <v>2549</v>
      </c>
    </row>
    <row r="1521" spans="1:8">
      <c r="A1521" t="s">
        <v>2335</v>
      </c>
      <c r="B1521" t="s">
        <v>2783</v>
      </c>
      <c r="C1521" s="3">
        <v>4360</v>
      </c>
      <c r="D1521" t="s">
        <v>2992</v>
      </c>
      <c r="E1521" s="103">
        <v>0.43440000000000001</v>
      </c>
      <c r="F1521" s="175" t="s">
        <v>2939</v>
      </c>
      <c r="G1521" s="103" t="s">
        <v>2549</v>
      </c>
      <c r="H1521" s="91" t="s">
        <v>2549</v>
      </c>
    </row>
    <row r="1522" spans="1:8">
      <c r="A1522" t="s">
        <v>2335</v>
      </c>
      <c r="B1522" t="s">
        <v>2783</v>
      </c>
      <c r="C1522" s="3">
        <v>3052</v>
      </c>
      <c r="D1522" t="s">
        <v>1280</v>
      </c>
      <c r="E1522" s="103">
        <v>0.39729999999999999</v>
      </c>
      <c r="F1522" s="175" t="s">
        <v>2939</v>
      </c>
      <c r="G1522" s="103" t="s">
        <v>3170</v>
      </c>
      <c r="H1522" s="91" t="s">
        <v>2549</v>
      </c>
    </row>
    <row r="1523" spans="1:8">
      <c r="A1523" t="s">
        <v>2335</v>
      </c>
      <c r="B1523" t="s">
        <v>2783</v>
      </c>
      <c r="C1523" s="3">
        <v>2870</v>
      </c>
      <c r="D1523" t="s">
        <v>1279</v>
      </c>
      <c r="E1523" s="103">
        <v>0.49359999999999998</v>
      </c>
      <c r="F1523" s="175" t="s">
        <v>2939</v>
      </c>
      <c r="G1523" s="103" t="s">
        <v>2548</v>
      </c>
      <c r="H1523" s="91" t="s">
        <v>2548</v>
      </c>
    </row>
    <row r="1524" spans="1:8">
      <c r="A1524" t="s">
        <v>2335</v>
      </c>
      <c r="B1524" t="s">
        <v>2783</v>
      </c>
      <c r="C1524" s="3">
        <v>2498</v>
      </c>
      <c r="D1524" t="s">
        <v>1276</v>
      </c>
      <c r="E1524" s="103">
        <v>0.33529999999999999</v>
      </c>
      <c r="F1524" s="175" t="s">
        <v>2939</v>
      </c>
      <c r="G1524" s="103" t="s">
        <v>2549</v>
      </c>
      <c r="H1524" s="91" t="s">
        <v>2549</v>
      </c>
    </row>
    <row r="1525" spans="1:8">
      <c r="A1525" t="s">
        <v>2335</v>
      </c>
      <c r="B1525" t="s">
        <v>2783</v>
      </c>
      <c r="C1525" s="3">
        <v>2334</v>
      </c>
      <c r="D1525" t="s">
        <v>1272</v>
      </c>
      <c r="E1525" s="103">
        <v>0.46379999999999999</v>
      </c>
      <c r="F1525" s="175" t="s">
        <v>2939</v>
      </c>
      <c r="G1525" s="103" t="s">
        <v>2549</v>
      </c>
      <c r="H1525" s="91" t="s">
        <v>2549</v>
      </c>
    </row>
    <row r="1526" spans="1:8">
      <c r="A1526" t="s">
        <v>2335</v>
      </c>
      <c r="B1526" t="s">
        <v>2783</v>
      </c>
      <c r="C1526" s="3">
        <v>3572</v>
      </c>
      <c r="D1526" t="s">
        <v>1284</v>
      </c>
      <c r="E1526" s="103">
        <v>0.36530000000000001</v>
      </c>
      <c r="F1526" s="175" t="s">
        <v>2939</v>
      </c>
      <c r="G1526" s="103" t="s">
        <v>2549</v>
      </c>
      <c r="H1526" s="91" t="s">
        <v>2549</v>
      </c>
    </row>
    <row r="1527" spans="1:8">
      <c r="A1527" t="s">
        <v>2335</v>
      </c>
      <c r="B1527" t="s">
        <v>2783</v>
      </c>
      <c r="C1527" s="3">
        <v>3927</v>
      </c>
      <c r="D1527" t="s">
        <v>1287</v>
      </c>
      <c r="E1527" s="103">
        <v>0.37959999999999999</v>
      </c>
      <c r="F1527" s="175" t="s">
        <v>2939</v>
      </c>
      <c r="G1527" s="103" t="s">
        <v>2549</v>
      </c>
      <c r="H1527" s="91" t="s">
        <v>2549</v>
      </c>
    </row>
    <row r="1528" spans="1:8">
      <c r="A1528" t="s">
        <v>2335</v>
      </c>
      <c r="B1528" t="s">
        <v>2783</v>
      </c>
      <c r="C1528" s="3">
        <v>4146</v>
      </c>
      <c r="D1528" t="s">
        <v>1290</v>
      </c>
      <c r="E1528" s="103">
        <v>0.45340000000000003</v>
      </c>
      <c r="F1528" s="175" t="s">
        <v>2939</v>
      </c>
      <c r="G1528" s="103" t="s">
        <v>2549</v>
      </c>
      <c r="H1528" s="91" t="s">
        <v>2549</v>
      </c>
    </row>
    <row r="1529" spans="1:8">
      <c r="A1529" t="s">
        <v>2335</v>
      </c>
      <c r="B1529" t="s">
        <v>2783</v>
      </c>
      <c r="C1529" s="3">
        <v>2125</v>
      </c>
      <c r="D1529" t="s">
        <v>1270</v>
      </c>
      <c r="E1529" s="103">
        <v>0.3604</v>
      </c>
      <c r="F1529" s="175" t="s">
        <v>2939</v>
      </c>
      <c r="G1529" s="103" t="s">
        <v>3170</v>
      </c>
      <c r="H1529" s="91" t="s">
        <v>2549</v>
      </c>
    </row>
    <row r="1530" spans="1:8">
      <c r="A1530" t="s">
        <v>2335</v>
      </c>
      <c r="B1530" t="s">
        <v>2783</v>
      </c>
      <c r="C1530" s="3">
        <v>1640</v>
      </c>
      <c r="D1530" t="s">
        <v>2993</v>
      </c>
      <c r="E1530" s="103">
        <v>0.51639999999999997</v>
      </c>
      <c r="F1530" s="175" t="s">
        <v>2939</v>
      </c>
      <c r="G1530" s="103" t="s">
        <v>3170</v>
      </c>
      <c r="H1530" s="91" t="s">
        <v>2548</v>
      </c>
    </row>
    <row r="1531" spans="1:8">
      <c r="A1531" t="s">
        <v>2335</v>
      </c>
      <c r="B1531" t="s">
        <v>2783</v>
      </c>
      <c r="C1531" s="3">
        <v>5321</v>
      </c>
      <c r="D1531" t="s">
        <v>2994</v>
      </c>
      <c r="E1531" s="103">
        <v>0.625</v>
      </c>
      <c r="F1531" s="175" t="s">
        <v>2939</v>
      </c>
      <c r="G1531" s="103" t="s">
        <v>3170</v>
      </c>
      <c r="H1531" s="91" t="s">
        <v>2548</v>
      </c>
    </row>
    <row r="1532" spans="1:8">
      <c r="A1532" t="s">
        <v>2335</v>
      </c>
      <c r="B1532" t="s">
        <v>2783</v>
      </c>
      <c r="C1532" s="3">
        <v>5322</v>
      </c>
      <c r="D1532" t="s">
        <v>1299</v>
      </c>
      <c r="E1532" s="103">
        <v>0.49990000000000001</v>
      </c>
      <c r="F1532" s="175" t="s">
        <v>2939</v>
      </c>
      <c r="G1532" s="103" t="s">
        <v>3170</v>
      </c>
      <c r="H1532" s="91" t="s">
        <v>2549</v>
      </c>
    </row>
    <row r="1533" spans="1:8">
      <c r="A1533" t="s">
        <v>2335</v>
      </c>
      <c r="B1533" t="s">
        <v>2783</v>
      </c>
      <c r="C1533" s="3">
        <v>4121</v>
      </c>
      <c r="D1533" t="s">
        <v>856</v>
      </c>
      <c r="E1533" s="103">
        <v>0.44429999999999997</v>
      </c>
      <c r="F1533" s="175" t="s">
        <v>2939</v>
      </c>
      <c r="G1533" s="103" t="s">
        <v>2549</v>
      </c>
      <c r="H1533" s="91" t="s">
        <v>2549</v>
      </c>
    </row>
    <row r="1534" spans="1:8">
      <c r="A1534" t="s">
        <v>2335</v>
      </c>
      <c r="B1534" t="s">
        <v>2783</v>
      </c>
      <c r="C1534" s="3">
        <v>3645</v>
      </c>
      <c r="D1534" t="s">
        <v>1285</v>
      </c>
      <c r="E1534" s="103">
        <v>0.41089999999999999</v>
      </c>
      <c r="F1534" s="175" t="s">
        <v>2939</v>
      </c>
      <c r="G1534" s="103" t="s">
        <v>3170</v>
      </c>
      <c r="H1534" s="91" t="s">
        <v>2549</v>
      </c>
    </row>
    <row r="1535" spans="1:8">
      <c r="A1535" t="s">
        <v>2335</v>
      </c>
      <c r="B1535" t="s">
        <v>2783</v>
      </c>
      <c r="C1535" s="3">
        <v>4414</v>
      </c>
      <c r="D1535" t="s">
        <v>1293</v>
      </c>
      <c r="E1535" s="103">
        <v>0.30690000000000001</v>
      </c>
      <c r="F1535" s="175" t="s">
        <v>2939</v>
      </c>
      <c r="G1535" s="103" t="s">
        <v>2549</v>
      </c>
      <c r="H1535" s="91" t="s">
        <v>2549</v>
      </c>
    </row>
    <row r="1536" spans="1:8">
      <c r="A1536" t="s">
        <v>2335</v>
      </c>
      <c r="B1536" t="s">
        <v>2783</v>
      </c>
      <c r="C1536" s="3">
        <v>2497</v>
      </c>
      <c r="D1536" t="s">
        <v>1275</v>
      </c>
      <c r="E1536" s="103">
        <v>0.47989999999999999</v>
      </c>
      <c r="F1536" s="175" t="s">
        <v>2549</v>
      </c>
      <c r="G1536" s="103" t="s">
        <v>3170</v>
      </c>
      <c r="H1536" s="91" t="s">
        <v>2549</v>
      </c>
    </row>
    <row r="1537" spans="1:8">
      <c r="A1537" t="s">
        <v>2335</v>
      </c>
      <c r="B1537" t="s">
        <v>2783</v>
      </c>
      <c r="C1537" s="3">
        <v>4443</v>
      </c>
      <c r="D1537" t="s">
        <v>1294</v>
      </c>
      <c r="E1537" s="103">
        <v>0.44640000000000002</v>
      </c>
      <c r="F1537" s="175" t="s">
        <v>2939</v>
      </c>
      <c r="G1537" s="103" t="s">
        <v>3170</v>
      </c>
      <c r="H1537" s="91" t="s">
        <v>2549</v>
      </c>
    </row>
    <row r="1538" spans="1:8">
      <c r="A1538" t="s">
        <v>2335</v>
      </c>
      <c r="B1538" t="s">
        <v>2783</v>
      </c>
      <c r="C1538" s="3">
        <v>2311</v>
      </c>
      <c r="D1538" t="s">
        <v>1271</v>
      </c>
      <c r="E1538" s="103">
        <v>0.58120000000000005</v>
      </c>
      <c r="F1538" s="175" t="s">
        <v>2548</v>
      </c>
      <c r="G1538" s="103" t="s">
        <v>3170</v>
      </c>
      <c r="H1538" s="91" t="s">
        <v>2548</v>
      </c>
    </row>
    <row r="1539" spans="1:8">
      <c r="A1539" t="s">
        <v>2335</v>
      </c>
      <c r="B1539" t="s">
        <v>2783</v>
      </c>
      <c r="C1539" s="3">
        <v>3896</v>
      </c>
      <c r="D1539" t="s">
        <v>680</v>
      </c>
      <c r="E1539" s="103">
        <v>0.50690000000000002</v>
      </c>
      <c r="F1539" s="175" t="s">
        <v>2549</v>
      </c>
      <c r="G1539" s="103" t="s">
        <v>3170</v>
      </c>
      <c r="H1539" s="91" t="s">
        <v>2548</v>
      </c>
    </row>
    <row r="1540" spans="1:8">
      <c r="A1540" t="s">
        <v>2335</v>
      </c>
      <c r="B1540" t="s">
        <v>2783</v>
      </c>
      <c r="C1540" s="3">
        <v>3972</v>
      </c>
      <c r="D1540" t="s">
        <v>1288</v>
      </c>
      <c r="E1540" s="103">
        <v>0.58009999999999995</v>
      </c>
      <c r="F1540" s="175" t="s">
        <v>2548</v>
      </c>
      <c r="G1540" s="103" t="s">
        <v>3170</v>
      </c>
      <c r="H1540" s="91" t="s">
        <v>2548</v>
      </c>
    </row>
    <row r="1541" spans="1:8">
      <c r="A1541" t="s">
        <v>2335</v>
      </c>
      <c r="B1541" t="s">
        <v>2783</v>
      </c>
      <c r="C1541" s="3">
        <v>2495</v>
      </c>
      <c r="D1541" t="s">
        <v>1273</v>
      </c>
      <c r="E1541" s="103">
        <v>0.54630000000000001</v>
      </c>
      <c r="F1541" s="175" t="s">
        <v>2548</v>
      </c>
      <c r="G1541" s="103" t="s">
        <v>3170</v>
      </c>
      <c r="H1541" s="91" t="s">
        <v>2548</v>
      </c>
    </row>
    <row r="1542" spans="1:8">
      <c r="A1542" t="s">
        <v>2335</v>
      </c>
      <c r="B1542" t="s">
        <v>2783</v>
      </c>
      <c r="C1542" s="3">
        <v>3558</v>
      </c>
      <c r="D1542" t="s">
        <v>1283</v>
      </c>
      <c r="E1542" s="103">
        <v>0.59540000000000004</v>
      </c>
      <c r="F1542" s="175" t="s">
        <v>2548</v>
      </c>
      <c r="G1542" s="103" t="s">
        <v>3170</v>
      </c>
      <c r="H1542" s="91" t="s">
        <v>2548</v>
      </c>
    </row>
    <row r="1543" spans="1:8">
      <c r="A1543" t="s">
        <v>2335</v>
      </c>
      <c r="B1543" t="s">
        <v>2783</v>
      </c>
      <c r="C1543" s="3">
        <v>2519</v>
      </c>
      <c r="D1543" t="s">
        <v>1277</v>
      </c>
      <c r="E1543" s="103">
        <v>0.45739999999999997</v>
      </c>
      <c r="F1543" s="175" t="s">
        <v>2939</v>
      </c>
      <c r="G1543" s="103" t="s">
        <v>2549</v>
      </c>
      <c r="H1543" s="91" t="s">
        <v>2549</v>
      </c>
    </row>
    <row r="1544" spans="1:8">
      <c r="A1544" t="s">
        <v>2335</v>
      </c>
      <c r="B1544" t="s">
        <v>2783</v>
      </c>
      <c r="C1544" s="3">
        <v>4496</v>
      </c>
      <c r="D1544" t="s">
        <v>1295</v>
      </c>
      <c r="E1544" s="103">
        <v>0.5091</v>
      </c>
      <c r="F1544" s="175" t="s">
        <v>2939</v>
      </c>
      <c r="G1544" s="103" t="s">
        <v>2548</v>
      </c>
      <c r="H1544" s="91" t="s">
        <v>2548</v>
      </c>
    </row>
    <row r="1545" spans="1:8">
      <c r="A1545" t="s">
        <v>2240</v>
      </c>
      <c r="B1545" t="s">
        <v>2784</v>
      </c>
      <c r="C1545" s="3">
        <v>2491</v>
      </c>
      <c r="D1545" t="s">
        <v>522</v>
      </c>
      <c r="E1545" s="103">
        <v>0.81699999999999995</v>
      </c>
      <c r="F1545" s="175" t="s">
        <v>2549</v>
      </c>
      <c r="G1545" s="103" t="s">
        <v>3170</v>
      </c>
      <c r="H1545" s="91" t="s">
        <v>2548</v>
      </c>
    </row>
    <row r="1546" spans="1:8">
      <c r="A1546" t="s">
        <v>2242</v>
      </c>
      <c r="B1546" t="s">
        <v>2785</v>
      </c>
      <c r="C1546" s="3">
        <v>5236</v>
      </c>
      <c r="D1546" t="s">
        <v>527</v>
      </c>
      <c r="E1546" s="103">
        <v>0.25650000000000001</v>
      </c>
      <c r="F1546" s="175" t="s">
        <v>2939</v>
      </c>
      <c r="G1546" s="103" t="s">
        <v>3170</v>
      </c>
      <c r="H1546" s="91" t="s">
        <v>2549</v>
      </c>
    </row>
    <row r="1547" spans="1:8">
      <c r="A1547" t="s">
        <v>2242</v>
      </c>
      <c r="B1547" t="s">
        <v>2785</v>
      </c>
      <c r="C1547" s="3">
        <v>2474</v>
      </c>
      <c r="D1547" t="s">
        <v>526</v>
      </c>
      <c r="E1547" s="103">
        <v>0.61350000000000005</v>
      </c>
      <c r="F1547" s="175" t="s">
        <v>2548</v>
      </c>
      <c r="G1547" s="103" t="s">
        <v>3170</v>
      </c>
      <c r="H1547" s="91" t="s">
        <v>2548</v>
      </c>
    </row>
    <row r="1548" spans="1:8">
      <c r="A1548" t="s">
        <v>2180</v>
      </c>
      <c r="B1548" t="s">
        <v>2786</v>
      </c>
      <c r="C1548" s="3">
        <v>5430</v>
      </c>
      <c r="D1548" t="s">
        <v>160</v>
      </c>
      <c r="E1548" s="103">
        <v>0.7117</v>
      </c>
      <c r="F1548" s="175" t="s">
        <v>2548</v>
      </c>
      <c r="G1548" s="103" t="s">
        <v>3170</v>
      </c>
      <c r="H1548" s="91" t="s">
        <v>2548</v>
      </c>
    </row>
    <row r="1549" spans="1:8">
      <c r="A1549" t="s">
        <v>2179</v>
      </c>
      <c r="B1549" t="s">
        <v>2787</v>
      </c>
      <c r="C1549" s="3">
        <v>1671</v>
      </c>
      <c r="D1549" t="s">
        <v>156</v>
      </c>
      <c r="E1549" s="103">
        <v>0.70679999999999998</v>
      </c>
      <c r="F1549" s="175" t="s">
        <v>2939</v>
      </c>
      <c r="G1549" s="103" t="s">
        <v>3170</v>
      </c>
      <c r="H1549" s="91" t="s">
        <v>2548</v>
      </c>
    </row>
    <row r="1550" spans="1:8">
      <c r="A1550" t="s">
        <v>2179</v>
      </c>
      <c r="B1550" t="s">
        <v>2787</v>
      </c>
      <c r="C1550" s="3">
        <v>3737</v>
      </c>
      <c r="D1550" t="s">
        <v>157</v>
      </c>
      <c r="E1550" s="103">
        <v>0.57369999999999999</v>
      </c>
      <c r="F1550" s="175" t="s">
        <v>2548</v>
      </c>
      <c r="G1550" s="103" t="s">
        <v>3170</v>
      </c>
      <c r="H1550" s="91" t="s">
        <v>2548</v>
      </c>
    </row>
    <row r="1551" spans="1:8">
      <c r="A1551" t="s">
        <v>2179</v>
      </c>
      <c r="B1551" t="s">
        <v>2787</v>
      </c>
      <c r="C1551" s="3">
        <v>2349</v>
      </c>
      <c r="D1551" t="s">
        <v>3207</v>
      </c>
      <c r="E1551" s="103">
        <v>0.55110000000000003</v>
      </c>
      <c r="F1551" s="175" t="s">
        <v>2548</v>
      </c>
      <c r="G1551" s="103" t="s">
        <v>3170</v>
      </c>
      <c r="H1551" s="91" t="s">
        <v>2548</v>
      </c>
    </row>
    <row r="1552" spans="1:8">
      <c r="A1552" t="s">
        <v>2179</v>
      </c>
      <c r="B1552" t="s">
        <v>2787</v>
      </c>
      <c r="C1552" s="3">
        <v>2609</v>
      </c>
      <c r="D1552" t="s">
        <v>2995</v>
      </c>
      <c r="E1552" s="103">
        <v>0.63880000000000003</v>
      </c>
      <c r="F1552" s="175" t="s">
        <v>2549</v>
      </c>
      <c r="G1552" s="103" t="s">
        <v>3170</v>
      </c>
      <c r="H1552" s="91" t="s">
        <v>2548</v>
      </c>
    </row>
    <row r="1553" spans="1:8">
      <c r="A1553" t="s">
        <v>2179</v>
      </c>
      <c r="B1553" t="s">
        <v>2787</v>
      </c>
      <c r="C1553" s="3">
        <v>5529</v>
      </c>
      <c r="D1553" t="s">
        <v>2903</v>
      </c>
      <c r="E1553" s="103">
        <v>0.70830000000000004</v>
      </c>
      <c r="F1553" s="175" t="s">
        <v>2939</v>
      </c>
      <c r="G1553" s="103" t="s">
        <v>3170</v>
      </c>
      <c r="H1553" s="91" t="s">
        <v>2548</v>
      </c>
    </row>
    <row r="1554" spans="1:8">
      <c r="A1554" t="s">
        <v>2179</v>
      </c>
      <c r="B1554" t="s">
        <v>2787</v>
      </c>
      <c r="C1554" s="3">
        <v>5071</v>
      </c>
      <c r="D1554" t="s">
        <v>158</v>
      </c>
      <c r="E1554" s="103">
        <v>0.64949999999999997</v>
      </c>
      <c r="F1554" s="175" t="s">
        <v>2939</v>
      </c>
      <c r="G1554" s="103" t="s">
        <v>3170</v>
      </c>
      <c r="H1554" s="91" t="s">
        <v>2548</v>
      </c>
    </row>
    <row r="1555" spans="1:8">
      <c r="A1555" t="s">
        <v>2231</v>
      </c>
      <c r="B1555" t="s">
        <v>2788</v>
      </c>
      <c r="C1555" s="3">
        <v>2921</v>
      </c>
      <c r="D1555" t="s">
        <v>2789</v>
      </c>
      <c r="E1555" s="103">
        <v>0.98380000000000001</v>
      </c>
      <c r="F1555" s="175" t="s">
        <v>2548</v>
      </c>
      <c r="G1555" s="103" t="s">
        <v>3170</v>
      </c>
      <c r="H1555" s="91" t="s">
        <v>2548</v>
      </c>
    </row>
    <row r="1556" spans="1:8">
      <c r="A1556" t="s">
        <v>2215</v>
      </c>
      <c r="B1556" t="s">
        <v>2790</v>
      </c>
      <c r="C1556" s="3">
        <v>5585</v>
      </c>
      <c r="D1556" t="s">
        <v>2916</v>
      </c>
      <c r="E1556" s="103">
        <v>0.71150000000000002</v>
      </c>
      <c r="F1556" s="175" t="s">
        <v>2548</v>
      </c>
      <c r="G1556" s="103" t="s">
        <v>3170</v>
      </c>
      <c r="H1556" s="91" t="s">
        <v>2548</v>
      </c>
    </row>
    <row r="1557" spans="1:8">
      <c r="A1557" t="s">
        <v>2215</v>
      </c>
      <c r="B1557" t="s">
        <v>2790</v>
      </c>
      <c r="C1557" s="3">
        <v>3426</v>
      </c>
      <c r="D1557" t="s">
        <v>412</v>
      </c>
      <c r="E1557" s="103">
        <v>0.79690000000000005</v>
      </c>
      <c r="F1557" s="175" t="s">
        <v>2548</v>
      </c>
      <c r="G1557" s="103" t="s">
        <v>3170</v>
      </c>
      <c r="H1557" s="91" t="s">
        <v>2548</v>
      </c>
    </row>
    <row r="1558" spans="1:8">
      <c r="A1558" t="s">
        <v>2215</v>
      </c>
      <c r="B1558" t="s">
        <v>2790</v>
      </c>
      <c r="C1558" s="3">
        <v>4536</v>
      </c>
      <c r="D1558" t="s">
        <v>413</v>
      </c>
      <c r="E1558" s="103">
        <v>0.6704</v>
      </c>
      <c r="F1558" s="175" t="s">
        <v>2548</v>
      </c>
      <c r="G1558" s="103" t="s">
        <v>3170</v>
      </c>
      <c r="H1558" s="91" t="s">
        <v>2548</v>
      </c>
    </row>
    <row r="1559" spans="1:8">
      <c r="A1559" t="s">
        <v>2215</v>
      </c>
      <c r="B1559" t="s">
        <v>2790</v>
      </c>
      <c r="C1559" s="3">
        <v>3020</v>
      </c>
      <c r="D1559" t="s">
        <v>410</v>
      </c>
      <c r="E1559" s="103">
        <v>0.78190000000000004</v>
      </c>
      <c r="F1559" s="175" t="s">
        <v>2548</v>
      </c>
      <c r="G1559" s="103" t="s">
        <v>3170</v>
      </c>
      <c r="H1559" s="91" t="s">
        <v>2548</v>
      </c>
    </row>
    <row r="1560" spans="1:8">
      <c r="A1560" t="s">
        <v>2215</v>
      </c>
      <c r="B1560" t="s">
        <v>2790</v>
      </c>
      <c r="C1560" s="3">
        <v>2919</v>
      </c>
      <c r="D1560" t="s">
        <v>409</v>
      </c>
      <c r="E1560" s="103">
        <v>0.84689999999999999</v>
      </c>
      <c r="F1560" s="175" t="s">
        <v>2548</v>
      </c>
      <c r="G1560" s="103" t="s">
        <v>3170</v>
      </c>
      <c r="H1560" s="91" t="s">
        <v>2548</v>
      </c>
    </row>
    <row r="1561" spans="1:8">
      <c r="A1561" t="s">
        <v>2215</v>
      </c>
      <c r="B1561" t="s">
        <v>2790</v>
      </c>
      <c r="C1561" s="3">
        <v>3088</v>
      </c>
      <c r="D1561" t="s">
        <v>411</v>
      </c>
      <c r="E1561" s="103">
        <v>0.79830000000000001</v>
      </c>
      <c r="F1561" s="175" t="s">
        <v>2548</v>
      </c>
      <c r="G1561" s="103" t="s">
        <v>3170</v>
      </c>
      <c r="H1561" s="91" t="s">
        <v>2548</v>
      </c>
    </row>
    <row r="1562" spans="1:8">
      <c r="A1562" t="s">
        <v>2215</v>
      </c>
      <c r="B1562" t="s">
        <v>2790</v>
      </c>
      <c r="C1562" s="3">
        <v>5648</v>
      </c>
      <c r="D1562" t="s">
        <v>2996</v>
      </c>
      <c r="E1562" s="103">
        <v>0.79159999999999997</v>
      </c>
      <c r="F1562" s="175" t="s">
        <v>2548</v>
      </c>
      <c r="G1562" s="103" t="s">
        <v>3170</v>
      </c>
      <c r="H1562" s="91" t="s">
        <v>2548</v>
      </c>
    </row>
    <row r="1563" spans="1:8">
      <c r="A1563" t="s">
        <v>2215</v>
      </c>
      <c r="B1563" t="s">
        <v>2790</v>
      </c>
      <c r="C1563" s="3">
        <v>5650</v>
      </c>
      <c r="D1563" t="s">
        <v>3038</v>
      </c>
      <c r="E1563" s="103">
        <v>0.60619999999999996</v>
      </c>
      <c r="F1563" s="175" t="s">
        <v>2939</v>
      </c>
      <c r="G1563" s="103" t="s">
        <v>3170</v>
      </c>
      <c r="H1563" s="91" t="s">
        <v>2548</v>
      </c>
    </row>
    <row r="1564" spans="1:8">
      <c r="A1564" t="s">
        <v>2215</v>
      </c>
      <c r="B1564" t="s">
        <v>2790</v>
      </c>
      <c r="C1564" s="3">
        <v>2510</v>
      </c>
      <c r="D1564" t="s">
        <v>2997</v>
      </c>
      <c r="E1564" s="103">
        <v>0.78849999999999998</v>
      </c>
      <c r="F1564" s="175" t="s">
        <v>2548</v>
      </c>
      <c r="G1564" s="103" t="s">
        <v>3170</v>
      </c>
      <c r="H1564" s="91" t="s">
        <v>2548</v>
      </c>
    </row>
    <row r="1565" spans="1:8">
      <c r="A1565" t="s">
        <v>2411</v>
      </c>
      <c r="B1565" t="s">
        <v>2791</v>
      </c>
      <c r="C1565" s="3">
        <v>4486</v>
      </c>
      <c r="D1565" t="s">
        <v>1362</v>
      </c>
      <c r="E1565" s="103">
        <v>0.43509999999999999</v>
      </c>
      <c r="F1565" s="175" t="s">
        <v>2939</v>
      </c>
      <c r="G1565" s="103" t="s">
        <v>2549</v>
      </c>
      <c r="H1565" s="91" t="s">
        <v>2549</v>
      </c>
    </row>
    <row r="1566" spans="1:8">
      <c r="A1566" t="s">
        <v>2411</v>
      </c>
      <c r="B1566" t="s">
        <v>2791</v>
      </c>
      <c r="C1566" s="3">
        <v>2158</v>
      </c>
      <c r="D1566" t="s">
        <v>800</v>
      </c>
      <c r="E1566" s="103">
        <v>0.4546</v>
      </c>
      <c r="F1566" s="175" t="s">
        <v>2939</v>
      </c>
      <c r="G1566" s="103" t="s">
        <v>3170</v>
      </c>
      <c r="H1566" s="91" t="s">
        <v>2549</v>
      </c>
    </row>
    <row r="1567" spans="1:8">
      <c r="A1567" t="s">
        <v>2411</v>
      </c>
      <c r="B1567" t="s">
        <v>2791</v>
      </c>
      <c r="C1567" s="3">
        <v>2468</v>
      </c>
      <c r="D1567" t="s">
        <v>1927</v>
      </c>
      <c r="E1567" s="103">
        <v>0.44340000000000002</v>
      </c>
      <c r="F1567" s="175" t="s">
        <v>2939</v>
      </c>
      <c r="G1567" s="103" t="s">
        <v>3170</v>
      </c>
      <c r="H1567" s="91" t="s">
        <v>2549</v>
      </c>
    </row>
    <row r="1568" spans="1:8">
      <c r="A1568" t="s">
        <v>2266</v>
      </c>
      <c r="B1568" t="s">
        <v>2792</v>
      </c>
      <c r="C1568" s="3">
        <v>5380</v>
      </c>
      <c r="D1568" t="s">
        <v>993</v>
      </c>
      <c r="E1568" s="103">
        <v>0.62190000000000001</v>
      </c>
      <c r="F1568" s="175" t="s">
        <v>2548</v>
      </c>
      <c r="G1568" s="103" t="s">
        <v>3170</v>
      </c>
      <c r="H1568" s="91" t="s">
        <v>2548</v>
      </c>
    </row>
    <row r="1569" spans="1:8">
      <c r="A1569" t="s">
        <v>2479</v>
      </c>
      <c r="B1569" t="s">
        <v>2998</v>
      </c>
      <c r="C1569" s="3">
        <v>5468</v>
      </c>
      <c r="D1569" t="s">
        <v>2519</v>
      </c>
      <c r="E1569" s="103">
        <v>0.63500000000000001</v>
      </c>
      <c r="F1569" s="175" t="s">
        <v>2548</v>
      </c>
      <c r="G1569" s="103" t="s">
        <v>3170</v>
      </c>
      <c r="H1569" s="91" t="s">
        <v>2548</v>
      </c>
    </row>
    <row r="1570" spans="1:8">
      <c r="A1570" t="s">
        <v>2326</v>
      </c>
      <c r="B1570" t="s">
        <v>2793</v>
      </c>
      <c r="C1570" s="3">
        <v>2803</v>
      </c>
      <c r="D1570" t="s">
        <v>1239</v>
      </c>
      <c r="E1570" s="103">
        <v>0.67979999999999996</v>
      </c>
      <c r="F1570" s="175" t="s">
        <v>2548</v>
      </c>
      <c r="G1570" s="103" t="s">
        <v>3170</v>
      </c>
      <c r="H1570" s="91" t="s">
        <v>2548</v>
      </c>
    </row>
    <row r="1571" spans="1:8">
      <c r="A1571" t="s">
        <v>2326</v>
      </c>
      <c r="B1571" t="s">
        <v>2793</v>
      </c>
      <c r="C1571" s="3">
        <v>2357</v>
      </c>
      <c r="D1571" t="s">
        <v>1238</v>
      </c>
      <c r="E1571" s="103">
        <v>0.67989999999999995</v>
      </c>
      <c r="F1571" s="175" t="s">
        <v>2548</v>
      </c>
      <c r="G1571" s="103" t="s">
        <v>3170</v>
      </c>
      <c r="H1571" s="91" t="s">
        <v>2548</v>
      </c>
    </row>
    <row r="1572" spans="1:8">
      <c r="A1572" t="s">
        <v>2303</v>
      </c>
      <c r="B1572" t="s">
        <v>2794</v>
      </c>
      <c r="C1572" s="3">
        <v>2864</v>
      </c>
      <c r="D1572" t="s">
        <v>1159</v>
      </c>
      <c r="E1572" s="103">
        <v>0.47260000000000002</v>
      </c>
      <c r="F1572" s="175" t="s">
        <v>2939</v>
      </c>
      <c r="G1572" s="103" t="s">
        <v>2548</v>
      </c>
      <c r="H1572" s="91" t="s">
        <v>2548</v>
      </c>
    </row>
    <row r="1573" spans="1:8">
      <c r="A1573" t="s">
        <v>2303</v>
      </c>
      <c r="B1573" t="s">
        <v>2794</v>
      </c>
      <c r="C1573" s="3">
        <v>2478</v>
      </c>
      <c r="D1573" t="s">
        <v>1158</v>
      </c>
      <c r="E1573" s="103">
        <v>0.43619999999999998</v>
      </c>
      <c r="F1573" s="175" t="s">
        <v>2939</v>
      </c>
      <c r="G1573" s="103" t="s">
        <v>3170</v>
      </c>
      <c r="H1573" s="91" t="s">
        <v>2549</v>
      </c>
    </row>
    <row r="1574" spans="1:8">
      <c r="A1574" t="s">
        <v>2303</v>
      </c>
      <c r="B1574" t="s">
        <v>2794</v>
      </c>
      <c r="C1574" s="3">
        <v>5688</v>
      </c>
      <c r="D1574" t="s">
        <v>3093</v>
      </c>
      <c r="E1574" s="103">
        <v>0.39279999999999998</v>
      </c>
      <c r="F1574" s="175" t="s">
        <v>2939</v>
      </c>
      <c r="G1574" s="103" t="s">
        <v>3170</v>
      </c>
      <c r="H1574" s="91" t="s">
        <v>2549</v>
      </c>
    </row>
    <row r="1575" spans="1:8">
      <c r="A1575" t="s">
        <v>2251</v>
      </c>
      <c r="B1575" t="s">
        <v>2795</v>
      </c>
      <c r="C1575" s="3">
        <v>3587</v>
      </c>
      <c r="D1575" t="s">
        <v>734</v>
      </c>
      <c r="E1575" s="103">
        <v>0.41410000000000002</v>
      </c>
      <c r="F1575" s="175" t="s">
        <v>2549</v>
      </c>
      <c r="G1575" s="103" t="s">
        <v>3170</v>
      </c>
      <c r="H1575" s="91" t="s">
        <v>2549</v>
      </c>
    </row>
    <row r="1576" spans="1:8">
      <c r="A1576" t="s">
        <v>2251</v>
      </c>
      <c r="B1576" t="s">
        <v>2795</v>
      </c>
      <c r="C1576" s="3">
        <v>2439</v>
      </c>
      <c r="D1576" t="s">
        <v>723</v>
      </c>
      <c r="E1576" s="103">
        <v>0.53459999999999996</v>
      </c>
      <c r="F1576" s="175" t="s">
        <v>2548</v>
      </c>
      <c r="G1576" s="103" t="s">
        <v>3170</v>
      </c>
      <c r="H1576" s="91" t="s">
        <v>2548</v>
      </c>
    </row>
    <row r="1577" spans="1:8">
      <c r="A1577" t="s">
        <v>2251</v>
      </c>
      <c r="B1577" t="s">
        <v>2795</v>
      </c>
      <c r="C1577" s="3">
        <v>3034</v>
      </c>
      <c r="D1577" t="s">
        <v>727</v>
      </c>
      <c r="E1577" s="103">
        <v>0.64929999999999999</v>
      </c>
      <c r="F1577" s="175" t="s">
        <v>2548</v>
      </c>
      <c r="G1577" s="103" t="s">
        <v>3170</v>
      </c>
      <c r="H1577" s="91" t="s">
        <v>2548</v>
      </c>
    </row>
    <row r="1578" spans="1:8">
      <c r="A1578" t="s">
        <v>2251</v>
      </c>
      <c r="B1578" t="s">
        <v>2795</v>
      </c>
      <c r="C1578" s="3">
        <v>3337</v>
      </c>
      <c r="D1578" t="s">
        <v>51</v>
      </c>
      <c r="E1578" s="103">
        <v>0.53759999999999997</v>
      </c>
      <c r="F1578" s="175" t="s">
        <v>2548</v>
      </c>
      <c r="G1578" s="103" t="s">
        <v>3170</v>
      </c>
      <c r="H1578" s="91" t="s">
        <v>2548</v>
      </c>
    </row>
    <row r="1579" spans="1:8">
      <c r="A1579" t="s">
        <v>2251</v>
      </c>
      <c r="B1579" t="s">
        <v>2795</v>
      </c>
      <c r="C1579" s="3">
        <v>3280</v>
      </c>
      <c r="D1579" t="s">
        <v>729</v>
      </c>
      <c r="E1579" s="103">
        <v>0.62419999999999998</v>
      </c>
      <c r="F1579" s="175" t="s">
        <v>2548</v>
      </c>
      <c r="G1579" s="103" t="s">
        <v>3170</v>
      </c>
      <c r="H1579" s="91" t="s">
        <v>2548</v>
      </c>
    </row>
    <row r="1580" spans="1:8">
      <c r="A1580" t="s">
        <v>2251</v>
      </c>
      <c r="B1580" t="s">
        <v>2795</v>
      </c>
      <c r="C1580" s="3">
        <v>1534</v>
      </c>
      <c r="D1580" t="s">
        <v>721</v>
      </c>
      <c r="E1580" s="103">
        <v>0.55559999999999998</v>
      </c>
      <c r="F1580" s="175" t="s">
        <v>2939</v>
      </c>
      <c r="G1580" s="103" t="s">
        <v>3170</v>
      </c>
      <c r="H1580" s="91" t="s">
        <v>2548</v>
      </c>
    </row>
    <row r="1581" spans="1:8">
      <c r="A1581" t="s">
        <v>2251</v>
      </c>
      <c r="B1581" t="s">
        <v>2795</v>
      </c>
      <c r="C1581" s="3">
        <v>1784</v>
      </c>
      <c r="D1581" t="s">
        <v>2529</v>
      </c>
      <c r="E1581" s="103">
        <v>0.1976</v>
      </c>
      <c r="F1581" s="175" t="s">
        <v>2939</v>
      </c>
      <c r="G1581" s="103" t="s">
        <v>3170</v>
      </c>
      <c r="H1581" s="91" t="s">
        <v>2549</v>
      </c>
    </row>
    <row r="1582" spans="1:8">
      <c r="A1582" t="s">
        <v>2251</v>
      </c>
      <c r="B1582" t="s">
        <v>2795</v>
      </c>
      <c r="C1582" s="3">
        <v>3485</v>
      </c>
      <c r="D1582" t="s">
        <v>731</v>
      </c>
      <c r="E1582" s="103">
        <v>0.17799999999999999</v>
      </c>
      <c r="F1582" s="175" t="s">
        <v>2549</v>
      </c>
      <c r="G1582" s="103" t="s">
        <v>3170</v>
      </c>
      <c r="H1582" s="91" t="s">
        <v>2549</v>
      </c>
    </row>
    <row r="1583" spans="1:8">
      <c r="A1583" t="s">
        <v>2251</v>
      </c>
      <c r="B1583" t="s">
        <v>2795</v>
      </c>
      <c r="C1583" s="3">
        <v>3630</v>
      </c>
      <c r="D1583" t="s">
        <v>735</v>
      </c>
      <c r="E1583" s="103">
        <v>0.36430000000000001</v>
      </c>
      <c r="F1583" s="175" t="s">
        <v>2939</v>
      </c>
      <c r="G1583" s="103" t="s">
        <v>3170</v>
      </c>
      <c r="H1583" s="91" t="s">
        <v>2549</v>
      </c>
    </row>
    <row r="1584" spans="1:8">
      <c r="A1584" t="s">
        <v>2251</v>
      </c>
      <c r="B1584" t="s">
        <v>2795</v>
      </c>
      <c r="C1584" s="3">
        <v>2640</v>
      </c>
      <c r="D1584" t="s">
        <v>726</v>
      </c>
      <c r="E1584" s="103">
        <v>0.64670000000000005</v>
      </c>
      <c r="F1584" s="175" t="s">
        <v>2548</v>
      </c>
      <c r="G1584" s="103" t="s">
        <v>3170</v>
      </c>
      <c r="H1584" s="91" t="s">
        <v>2548</v>
      </c>
    </row>
    <row r="1585" spans="1:8">
      <c r="A1585" t="s">
        <v>2251</v>
      </c>
      <c r="B1585" t="s">
        <v>2795</v>
      </c>
      <c r="C1585" s="3">
        <v>5741</v>
      </c>
      <c r="D1585" t="s">
        <v>3208</v>
      </c>
      <c r="E1585" s="103">
        <v>0.40410000000000001</v>
      </c>
      <c r="F1585" s="175" t="s">
        <v>2549</v>
      </c>
      <c r="G1585" s="103" t="s">
        <v>3170</v>
      </c>
      <c r="H1585" s="91" t="s">
        <v>2549</v>
      </c>
    </row>
    <row r="1586" spans="1:8">
      <c r="A1586" t="s">
        <v>2251</v>
      </c>
      <c r="B1586" t="s">
        <v>2795</v>
      </c>
      <c r="C1586" s="3">
        <v>5229</v>
      </c>
      <c r="D1586" t="s">
        <v>741</v>
      </c>
      <c r="E1586" s="103">
        <v>0.61529999999999996</v>
      </c>
      <c r="F1586" s="175" t="s">
        <v>2548</v>
      </c>
      <c r="G1586" s="103" t="s">
        <v>3170</v>
      </c>
      <c r="H1586" s="91" t="s">
        <v>2548</v>
      </c>
    </row>
    <row r="1587" spans="1:8">
      <c r="A1587" t="s">
        <v>2251</v>
      </c>
      <c r="B1587" t="s">
        <v>2795</v>
      </c>
      <c r="C1587" s="3">
        <v>2597</v>
      </c>
      <c r="D1587" t="s">
        <v>725</v>
      </c>
      <c r="E1587" s="103">
        <v>0.33279999999999998</v>
      </c>
      <c r="F1587" s="175" t="s">
        <v>2549</v>
      </c>
      <c r="G1587" s="103" t="s">
        <v>3170</v>
      </c>
      <c r="H1587" s="91" t="s">
        <v>2549</v>
      </c>
    </row>
    <row r="1588" spans="1:8">
      <c r="A1588" t="s">
        <v>2251</v>
      </c>
      <c r="B1588" t="s">
        <v>2795</v>
      </c>
      <c r="C1588" s="3">
        <v>2929</v>
      </c>
      <c r="D1588" t="s">
        <v>683</v>
      </c>
      <c r="E1588" s="103">
        <v>0.6653</v>
      </c>
      <c r="F1588" s="175" t="s">
        <v>2548</v>
      </c>
      <c r="G1588" s="103" t="s">
        <v>3170</v>
      </c>
      <c r="H1588" s="91" t="s">
        <v>2548</v>
      </c>
    </row>
    <row r="1589" spans="1:8">
      <c r="A1589" t="s">
        <v>2251</v>
      </c>
      <c r="B1589" t="s">
        <v>2795</v>
      </c>
      <c r="C1589" s="3">
        <v>3741</v>
      </c>
      <c r="D1589" t="s">
        <v>739</v>
      </c>
      <c r="E1589" s="103">
        <v>0.50109999999999999</v>
      </c>
      <c r="F1589" s="175" t="s">
        <v>2548</v>
      </c>
      <c r="G1589" s="103" t="s">
        <v>3170</v>
      </c>
      <c r="H1589" s="91" t="s">
        <v>2548</v>
      </c>
    </row>
    <row r="1590" spans="1:8">
      <c r="A1590" t="s">
        <v>2251</v>
      </c>
      <c r="B1590" t="s">
        <v>2795</v>
      </c>
      <c r="C1590" s="3">
        <v>3586</v>
      </c>
      <c r="D1590" t="s">
        <v>733</v>
      </c>
      <c r="E1590" s="103">
        <v>0.18559999999999999</v>
      </c>
      <c r="F1590" s="175" t="s">
        <v>2549</v>
      </c>
      <c r="G1590" s="103" t="s">
        <v>3170</v>
      </c>
      <c r="H1590" s="91" t="s">
        <v>2549</v>
      </c>
    </row>
    <row r="1591" spans="1:8">
      <c r="A1591" t="s">
        <v>2251</v>
      </c>
      <c r="B1591" t="s">
        <v>2795</v>
      </c>
      <c r="C1591" s="3">
        <v>3035</v>
      </c>
      <c r="D1591" t="s">
        <v>728</v>
      </c>
      <c r="E1591" s="103">
        <v>0.4763</v>
      </c>
      <c r="F1591" s="175" t="s">
        <v>2549</v>
      </c>
      <c r="G1591" s="103" t="s">
        <v>3170</v>
      </c>
      <c r="H1591" s="91" t="s">
        <v>2549</v>
      </c>
    </row>
    <row r="1592" spans="1:8">
      <c r="A1592" t="s">
        <v>2251</v>
      </c>
      <c r="B1592" t="s">
        <v>2795</v>
      </c>
      <c r="C1592" s="3">
        <v>3434</v>
      </c>
      <c r="D1592" t="s">
        <v>730</v>
      </c>
      <c r="E1592" s="103">
        <v>0.55249999999999999</v>
      </c>
      <c r="F1592" s="175" t="s">
        <v>2548</v>
      </c>
      <c r="G1592" s="103" t="s">
        <v>3170</v>
      </c>
      <c r="H1592" s="91" t="s">
        <v>2548</v>
      </c>
    </row>
    <row r="1593" spans="1:8">
      <c r="A1593" t="s">
        <v>2251</v>
      </c>
      <c r="B1593" t="s">
        <v>2795</v>
      </c>
      <c r="C1593" s="3">
        <v>5335</v>
      </c>
      <c r="D1593" t="s">
        <v>743</v>
      </c>
      <c r="E1593" s="103">
        <v>0.64059999999999995</v>
      </c>
      <c r="F1593" s="175" t="s">
        <v>2939</v>
      </c>
      <c r="G1593" s="103" t="s">
        <v>3170</v>
      </c>
      <c r="H1593" s="91" t="s">
        <v>2548</v>
      </c>
    </row>
    <row r="1594" spans="1:8">
      <c r="A1594" t="s">
        <v>2251</v>
      </c>
      <c r="B1594" t="s">
        <v>2795</v>
      </c>
      <c r="C1594" s="3">
        <v>1648</v>
      </c>
      <c r="D1594" t="s">
        <v>722</v>
      </c>
      <c r="E1594" s="103">
        <v>0.31940000000000002</v>
      </c>
      <c r="F1594" s="175" t="s">
        <v>2939</v>
      </c>
      <c r="G1594" s="103" t="s">
        <v>3170</v>
      </c>
      <c r="H1594" s="91" t="s">
        <v>2549</v>
      </c>
    </row>
    <row r="1595" spans="1:8">
      <c r="A1595" t="s">
        <v>2251</v>
      </c>
      <c r="B1595" t="s">
        <v>2795</v>
      </c>
      <c r="C1595" s="3">
        <v>5070</v>
      </c>
      <c r="D1595" t="s">
        <v>740</v>
      </c>
      <c r="E1595" s="103">
        <v>0.58189999999999997</v>
      </c>
      <c r="F1595" s="175" t="s">
        <v>2548</v>
      </c>
      <c r="G1595" s="103" t="s">
        <v>3170</v>
      </c>
      <c r="H1595" s="91" t="s">
        <v>2548</v>
      </c>
    </row>
    <row r="1596" spans="1:8">
      <c r="A1596" t="s">
        <v>2251</v>
      </c>
      <c r="B1596" t="s">
        <v>2795</v>
      </c>
      <c r="C1596" s="3">
        <v>3521</v>
      </c>
      <c r="D1596" t="s">
        <v>732</v>
      </c>
      <c r="E1596" s="103">
        <v>0.63</v>
      </c>
      <c r="F1596" s="175" t="s">
        <v>2548</v>
      </c>
      <c r="G1596" s="103" t="s">
        <v>3170</v>
      </c>
      <c r="H1596" s="91" t="s">
        <v>2548</v>
      </c>
    </row>
    <row r="1597" spans="1:8">
      <c r="A1597" t="s">
        <v>2251</v>
      </c>
      <c r="B1597" t="s">
        <v>2795</v>
      </c>
      <c r="C1597" s="3">
        <v>2475</v>
      </c>
      <c r="D1597" t="s">
        <v>724</v>
      </c>
      <c r="E1597" s="103">
        <v>0.61809999999999998</v>
      </c>
      <c r="F1597" s="175" t="s">
        <v>2548</v>
      </c>
      <c r="G1597" s="103" t="s">
        <v>3170</v>
      </c>
      <c r="H1597" s="91" t="s">
        <v>2548</v>
      </c>
    </row>
    <row r="1598" spans="1:8">
      <c r="A1598" t="s">
        <v>2251</v>
      </c>
      <c r="B1598" t="s">
        <v>2795</v>
      </c>
      <c r="C1598" s="3">
        <v>5484</v>
      </c>
      <c r="D1598" t="s">
        <v>2530</v>
      </c>
      <c r="E1598" s="103">
        <v>0.37880000000000003</v>
      </c>
      <c r="F1598" s="175" t="s">
        <v>2939</v>
      </c>
      <c r="G1598" s="103" t="s">
        <v>3170</v>
      </c>
      <c r="H1598" s="91" t="s">
        <v>2549</v>
      </c>
    </row>
    <row r="1599" spans="1:8">
      <c r="A1599" t="s">
        <v>2251</v>
      </c>
      <c r="B1599" t="s">
        <v>2795</v>
      </c>
      <c r="C1599" s="3">
        <v>5519</v>
      </c>
      <c r="D1599" t="s">
        <v>2904</v>
      </c>
      <c r="E1599" s="103">
        <v>0.29530000000000001</v>
      </c>
      <c r="F1599" s="175" t="s">
        <v>2549</v>
      </c>
      <c r="G1599" s="103" t="s">
        <v>3170</v>
      </c>
      <c r="H1599" s="91" t="s">
        <v>2549</v>
      </c>
    </row>
    <row r="1600" spans="1:8">
      <c r="A1600" t="s">
        <v>2251</v>
      </c>
      <c r="B1600" t="s">
        <v>2795</v>
      </c>
      <c r="C1600" s="3">
        <v>3668</v>
      </c>
      <c r="D1600" t="s">
        <v>736</v>
      </c>
      <c r="E1600" s="103">
        <v>0.48480000000000001</v>
      </c>
      <c r="F1600" s="175" t="s">
        <v>2549</v>
      </c>
      <c r="G1600" s="103" t="s">
        <v>3170</v>
      </c>
      <c r="H1600" s="91" t="s">
        <v>2549</v>
      </c>
    </row>
    <row r="1601" spans="1:8">
      <c r="A1601" t="s">
        <v>2251</v>
      </c>
      <c r="B1601" t="s">
        <v>2795</v>
      </c>
      <c r="C1601" s="3">
        <v>3740</v>
      </c>
      <c r="D1601" t="s">
        <v>738</v>
      </c>
      <c r="E1601" s="103">
        <v>0.439</v>
      </c>
      <c r="F1601" s="175" t="s">
        <v>2549</v>
      </c>
      <c r="G1601" s="103" t="s">
        <v>3170</v>
      </c>
      <c r="H1601" s="91" t="s">
        <v>2549</v>
      </c>
    </row>
    <row r="1602" spans="1:8">
      <c r="A1602" t="s">
        <v>2251</v>
      </c>
      <c r="B1602" t="s">
        <v>2795</v>
      </c>
      <c r="C1602" s="3">
        <v>5282</v>
      </c>
      <c r="D1602" t="s">
        <v>742</v>
      </c>
      <c r="E1602" s="103">
        <v>0.63949999999999996</v>
      </c>
      <c r="F1602" s="175" t="s">
        <v>2548</v>
      </c>
      <c r="G1602" s="103" t="s">
        <v>3170</v>
      </c>
      <c r="H1602" s="91" t="s">
        <v>2548</v>
      </c>
    </row>
    <row r="1603" spans="1:8">
      <c r="A1603" t="s">
        <v>2251</v>
      </c>
      <c r="B1603" t="s">
        <v>2795</v>
      </c>
      <c r="C1603" s="3">
        <v>3702</v>
      </c>
      <c r="D1603" t="s">
        <v>737</v>
      </c>
      <c r="E1603" s="103">
        <v>0.55379999999999996</v>
      </c>
      <c r="F1603" s="175" t="s">
        <v>2548</v>
      </c>
      <c r="G1603" s="103" t="s">
        <v>3170</v>
      </c>
      <c r="H1603" s="91" t="s">
        <v>2548</v>
      </c>
    </row>
    <row r="1604" spans="1:8">
      <c r="A1604" t="s">
        <v>2208</v>
      </c>
      <c r="B1604" t="s">
        <v>2796</v>
      </c>
      <c r="C1604" s="3">
        <v>2789</v>
      </c>
      <c r="D1604" t="s">
        <v>362</v>
      </c>
      <c r="E1604" s="103">
        <v>0.65539999999999998</v>
      </c>
      <c r="F1604" s="175" t="s">
        <v>2548</v>
      </c>
      <c r="G1604" s="103" t="s">
        <v>3170</v>
      </c>
      <c r="H1604" s="91" t="s">
        <v>2548</v>
      </c>
    </row>
    <row r="1605" spans="1:8">
      <c r="A1605" t="s">
        <v>2208</v>
      </c>
      <c r="B1605" t="s">
        <v>2796</v>
      </c>
      <c r="C1605" s="3">
        <v>3559</v>
      </c>
      <c r="D1605" t="s">
        <v>363</v>
      </c>
      <c r="E1605" s="103">
        <v>0.62239999999999995</v>
      </c>
      <c r="F1605" s="175" t="s">
        <v>2548</v>
      </c>
      <c r="G1605" s="103" t="s">
        <v>3170</v>
      </c>
      <c r="H1605" s="91" t="s">
        <v>2548</v>
      </c>
    </row>
    <row r="1606" spans="1:8">
      <c r="A1606" t="s">
        <v>2208</v>
      </c>
      <c r="B1606" t="s">
        <v>2796</v>
      </c>
      <c r="C1606" s="3">
        <v>1898</v>
      </c>
      <c r="D1606" t="s">
        <v>361</v>
      </c>
      <c r="E1606" s="103">
        <v>0.15260000000000001</v>
      </c>
      <c r="F1606" s="175" t="s">
        <v>2939</v>
      </c>
      <c r="G1606" s="103" t="s">
        <v>3170</v>
      </c>
      <c r="H1606" s="91" t="s">
        <v>2549</v>
      </c>
    </row>
    <row r="1607" spans="1:8">
      <c r="A1607" t="s">
        <v>2208</v>
      </c>
      <c r="B1607" t="s">
        <v>2796</v>
      </c>
      <c r="C1607" s="3">
        <v>3579</v>
      </c>
      <c r="D1607" t="s">
        <v>364</v>
      </c>
      <c r="E1607" s="103">
        <v>0.60619999999999996</v>
      </c>
      <c r="F1607" s="175" t="s">
        <v>2548</v>
      </c>
      <c r="G1607" s="103" t="s">
        <v>3170</v>
      </c>
      <c r="H1607" s="91" t="s">
        <v>2548</v>
      </c>
    </row>
    <row r="1608" spans="1:8">
      <c r="A1608" t="s">
        <v>2167</v>
      </c>
      <c r="B1608" t="s">
        <v>2797</v>
      </c>
      <c r="C1608" s="3">
        <v>4060</v>
      </c>
      <c r="D1608" t="s">
        <v>88</v>
      </c>
      <c r="E1608" s="103">
        <v>0.36320000000000002</v>
      </c>
      <c r="F1608" s="175" t="s">
        <v>2549</v>
      </c>
      <c r="G1608" s="103" t="s">
        <v>3170</v>
      </c>
      <c r="H1608" s="91" t="s">
        <v>2549</v>
      </c>
    </row>
    <row r="1609" spans="1:8">
      <c r="A1609" t="s">
        <v>2167</v>
      </c>
      <c r="B1609" t="s">
        <v>2797</v>
      </c>
      <c r="C1609" s="3">
        <v>2721</v>
      </c>
      <c r="D1609" t="s">
        <v>80</v>
      </c>
      <c r="E1609" s="103">
        <v>0.51329999999999998</v>
      </c>
      <c r="F1609" s="175" t="s">
        <v>2549</v>
      </c>
      <c r="G1609" s="103" t="s">
        <v>3170</v>
      </c>
      <c r="H1609" s="91" t="s">
        <v>2548</v>
      </c>
    </row>
    <row r="1610" spans="1:8">
      <c r="A1610" t="s">
        <v>2167</v>
      </c>
      <c r="B1610" t="s">
        <v>2797</v>
      </c>
      <c r="C1610" s="3">
        <v>2785</v>
      </c>
      <c r="D1610" t="s">
        <v>81</v>
      </c>
      <c r="E1610" s="103">
        <v>0.59889999999999999</v>
      </c>
      <c r="F1610" s="175" t="s">
        <v>2549</v>
      </c>
      <c r="G1610" s="103" t="s">
        <v>3170</v>
      </c>
      <c r="H1610" s="91" t="s">
        <v>2548</v>
      </c>
    </row>
    <row r="1611" spans="1:8">
      <c r="A1611" t="s">
        <v>2167</v>
      </c>
      <c r="B1611" t="s">
        <v>2797</v>
      </c>
      <c r="C1611" s="3">
        <v>5732</v>
      </c>
      <c r="D1611" t="s">
        <v>3094</v>
      </c>
      <c r="E1611" s="103">
        <v>0.1933</v>
      </c>
      <c r="F1611" s="175" t="s">
        <v>2939</v>
      </c>
      <c r="G1611" s="103" t="s">
        <v>3170</v>
      </c>
      <c r="H1611" s="91" t="s">
        <v>2549</v>
      </c>
    </row>
    <row r="1612" spans="1:8">
      <c r="A1612" t="s">
        <v>2167</v>
      </c>
      <c r="B1612" t="s">
        <v>2797</v>
      </c>
      <c r="C1612" s="3">
        <v>3926</v>
      </c>
      <c r="D1612" t="s">
        <v>86</v>
      </c>
      <c r="E1612" s="103">
        <v>0.34139999999999998</v>
      </c>
      <c r="F1612" s="175" t="s">
        <v>2549</v>
      </c>
      <c r="G1612" s="103" t="s">
        <v>3170</v>
      </c>
      <c r="H1612" s="91" t="s">
        <v>2549</v>
      </c>
    </row>
    <row r="1613" spans="1:8">
      <c r="A1613" t="s">
        <v>2167</v>
      </c>
      <c r="B1613" t="s">
        <v>2797</v>
      </c>
      <c r="C1613" s="3">
        <v>3833</v>
      </c>
      <c r="D1613" t="s">
        <v>85</v>
      </c>
      <c r="E1613" s="103">
        <v>0.36030000000000001</v>
      </c>
      <c r="F1613" s="175" t="s">
        <v>2939</v>
      </c>
      <c r="G1613" s="103" t="s">
        <v>3170</v>
      </c>
      <c r="H1613" s="91" t="s">
        <v>2549</v>
      </c>
    </row>
    <row r="1614" spans="1:8">
      <c r="A1614" t="s">
        <v>2167</v>
      </c>
      <c r="B1614" t="s">
        <v>2797</v>
      </c>
      <c r="C1614" s="3">
        <v>2786</v>
      </c>
      <c r="D1614" t="s">
        <v>82</v>
      </c>
      <c r="E1614" s="103">
        <v>0.58879999999999999</v>
      </c>
      <c r="F1614" s="175" t="s">
        <v>2548</v>
      </c>
      <c r="G1614" s="103" t="s">
        <v>3170</v>
      </c>
      <c r="H1614" s="91" t="s">
        <v>2548</v>
      </c>
    </row>
    <row r="1615" spans="1:8">
      <c r="A1615" t="s">
        <v>2167</v>
      </c>
      <c r="B1615" t="s">
        <v>2797</v>
      </c>
      <c r="C1615" s="3">
        <v>2642</v>
      </c>
      <c r="D1615" t="s">
        <v>77</v>
      </c>
      <c r="E1615" s="103">
        <v>0.62760000000000005</v>
      </c>
      <c r="F1615" s="175" t="s">
        <v>2548</v>
      </c>
      <c r="G1615" s="103" t="s">
        <v>3170</v>
      </c>
      <c r="H1615" s="91" t="s">
        <v>2548</v>
      </c>
    </row>
    <row r="1616" spans="1:8">
      <c r="A1616" t="s">
        <v>2167</v>
      </c>
      <c r="B1616" t="s">
        <v>2797</v>
      </c>
      <c r="C1616" s="3">
        <v>5493</v>
      </c>
      <c r="D1616" t="s">
        <v>2531</v>
      </c>
      <c r="E1616" s="103">
        <v>0.22109999999999999</v>
      </c>
      <c r="F1616" s="175" t="s">
        <v>2939</v>
      </c>
      <c r="G1616" s="103" t="s">
        <v>3170</v>
      </c>
      <c r="H1616" s="91" t="s">
        <v>2549</v>
      </c>
    </row>
    <row r="1617" spans="1:8">
      <c r="A1617" t="s">
        <v>2167</v>
      </c>
      <c r="B1617" t="s">
        <v>2797</v>
      </c>
      <c r="C1617" s="3">
        <v>2657</v>
      </c>
      <c r="D1617" t="s">
        <v>79</v>
      </c>
      <c r="E1617" s="103">
        <v>0.57879999999999998</v>
      </c>
      <c r="F1617" s="175" t="s">
        <v>2548</v>
      </c>
      <c r="G1617" s="103" t="s">
        <v>3170</v>
      </c>
      <c r="H1617" s="91" t="s">
        <v>2548</v>
      </c>
    </row>
    <row r="1618" spans="1:8">
      <c r="A1618" t="s">
        <v>2167</v>
      </c>
      <c r="B1618" t="s">
        <v>2797</v>
      </c>
      <c r="C1618" s="3">
        <v>2656</v>
      </c>
      <c r="D1618" t="s">
        <v>78</v>
      </c>
      <c r="E1618" s="103">
        <v>0.62029999999999996</v>
      </c>
      <c r="F1618" s="175" t="s">
        <v>2548</v>
      </c>
      <c r="G1618" s="103" t="s">
        <v>3170</v>
      </c>
      <c r="H1618" s="91" t="s">
        <v>2548</v>
      </c>
    </row>
    <row r="1619" spans="1:8">
      <c r="A1619" t="s">
        <v>2167</v>
      </c>
      <c r="B1619" t="s">
        <v>2797</v>
      </c>
      <c r="C1619" s="3">
        <v>5419</v>
      </c>
      <c r="D1619" t="s">
        <v>93</v>
      </c>
      <c r="E1619" s="103">
        <v>0.24490000000000001</v>
      </c>
      <c r="F1619" s="175" t="s">
        <v>2939</v>
      </c>
      <c r="G1619" s="103" t="s">
        <v>3170</v>
      </c>
      <c r="H1619" s="91" t="s">
        <v>2549</v>
      </c>
    </row>
    <row r="1620" spans="1:8">
      <c r="A1620" t="s">
        <v>2167</v>
      </c>
      <c r="B1620" t="s">
        <v>2797</v>
      </c>
      <c r="C1620" s="3">
        <v>5689</v>
      </c>
      <c r="D1620" t="s">
        <v>3095</v>
      </c>
      <c r="E1620" s="103">
        <v>0.54890000000000005</v>
      </c>
      <c r="F1620" s="175" t="s">
        <v>2939</v>
      </c>
      <c r="G1620" s="103" t="s">
        <v>3170</v>
      </c>
      <c r="H1620" s="91" t="s">
        <v>2548</v>
      </c>
    </row>
    <row r="1621" spans="1:8">
      <c r="A1621" t="s">
        <v>2167</v>
      </c>
      <c r="B1621" t="s">
        <v>2797</v>
      </c>
      <c r="C1621" s="3">
        <v>3511</v>
      </c>
      <c r="D1621" t="s">
        <v>83</v>
      </c>
      <c r="E1621" s="103">
        <v>0.37380000000000002</v>
      </c>
      <c r="F1621" s="175" t="s">
        <v>2939</v>
      </c>
      <c r="G1621" s="103" t="s">
        <v>3170</v>
      </c>
      <c r="H1621" s="91" t="s">
        <v>2549</v>
      </c>
    </row>
    <row r="1622" spans="1:8">
      <c r="A1622" t="s">
        <v>2167</v>
      </c>
      <c r="B1622" t="s">
        <v>2797</v>
      </c>
      <c r="C1622" s="3">
        <v>4295</v>
      </c>
      <c r="D1622" t="s">
        <v>89</v>
      </c>
      <c r="E1622" s="103">
        <v>0.63009999999999999</v>
      </c>
      <c r="F1622" s="175" t="s">
        <v>2548</v>
      </c>
      <c r="G1622" s="103" t="s">
        <v>3170</v>
      </c>
      <c r="H1622" s="91" t="s">
        <v>2548</v>
      </c>
    </row>
    <row r="1623" spans="1:8">
      <c r="A1623" t="s">
        <v>2167</v>
      </c>
      <c r="B1623" t="s">
        <v>2797</v>
      </c>
      <c r="C1623" s="3">
        <v>3732</v>
      </c>
      <c r="D1623" t="s">
        <v>84</v>
      </c>
      <c r="E1623" s="103">
        <v>0.49740000000000001</v>
      </c>
      <c r="F1623" s="175" t="s">
        <v>2549</v>
      </c>
      <c r="G1623" s="103" t="s">
        <v>3170</v>
      </c>
      <c r="H1623" s="91" t="s">
        <v>2549</v>
      </c>
    </row>
    <row r="1624" spans="1:8">
      <c r="A1624" t="s">
        <v>2167</v>
      </c>
      <c r="B1624" t="s">
        <v>2797</v>
      </c>
      <c r="C1624" s="3">
        <v>2001</v>
      </c>
      <c r="D1624" t="s">
        <v>76</v>
      </c>
      <c r="E1624" s="103">
        <v>0.21060000000000001</v>
      </c>
      <c r="F1624" s="175" t="s">
        <v>2939</v>
      </c>
      <c r="G1624" s="103" t="s">
        <v>3170</v>
      </c>
      <c r="H1624" s="91" t="s">
        <v>2549</v>
      </c>
    </row>
    <row r="1625" spans="1:8">
      <c r="A1625" t="s">
        <v>2167</v>
      </c>
      <c r="B1625" t="s">
        <v>2797</v>
      </c>
      <c r="C1625" s="3">
        <v>4059</v>
      </c>
      <c r="D1625" t="s">
        <v>87</v>
      </c>
      <c r="E1625" s="103">
        <v>0.56020000000000003</v>
      </c>
      <c r="F1625" s="175" t="s">
        <v>2549</v>
      </c>
      <c r="G1625" s="103" t="s">
        <v>3170</v>
      </c>
      <c r="H1625" s="91" t="s">
        <v>2548</v>
      </c>
    </row>
    <row r="1626" spans="1:8">
      <c r="A1626" t="s">
        <v>2167</v>
      </c>
      <c r="B1626" t="s">
        <v>2797</v>
      </c>
      <c r="C1626" s="3">
        <v>5165</v>
      </c>
      <c r="D1626" t="s">
        <v>92</v>
      </c>
      <c r="E1626" s="103">
        <v>0.21679999999999999</v>
      </c>
      <c r="F1626" s="175" t="s">
        <v>2939</v>
      </c>
      <c r="G1626" s="103" t="s">
        <v>3170</v>
      </c>
      <c r="H1626" s="91" t="s">
        <v>2549</v>
      </c>
    </row>
    <row r="1627" spans="1:8">
      <c r="A1627" t="s">
        <v>2167</v>
      </c>
      <c r="B1627" t="s">
        <v>2797</v>
      </c>
      <c r="C1627" s="3">
        <v>5092</v>
      </c>
      <c r="D1627" t="s">
        <v>91</v>
      </c>
      <c r="E1627" s="103">
        <v>0.27100000000000002</v>
      </c>
      <c r="F1627" s="175" t="s">
        <v>2939</v>
      </c>
      <c r="G1627" s="103" t="s">
        <v>3170</v>
      </c>
      <c r="H1627" s="91" t="s">
        <v>2549</v>
      </c>
    </row>
    <row r="1628" spans="1:8">
      <c r="A1628" t="s">
        <v>2167</v>
      </c>
      <c r="B1628" t="s">
        <v>2797</v>
      </c>
      <c r="C1628" s="3">
        <v>4543</v>
      </c>
      <c r="D1628" t="s">
        <v>90</v>
      </c>
      <c r="E1628" s="103">
        <v>0.27589999999999998</v>
      </c>
      <c r="F1628" s="175" t="s">
        <v>2549</v>
      </c>
      <c r="G1628" s="103" t="s">
        <v>3170</v>
      </c>
      <c r="H1628" s="91" t="s">
        <v>2549</v>
      </c>
    </row>
    <row r="1629" spans="1:8">
      <c r="A1629" t="s">
        <v>2189</v>
      </c>
      <c r="B1629" t="s">
        <v>2798</v>
      </c>
      <c r="C1629" s="3">
        <v>2390</v>
      </c>
      <c r="D1629" t="s">
        <v>279</v>
      </c>
      <c r="E1629" s="103">
        <v>0.2475</v>
      </c>
      <c r="F1629" s="175" t="s">
        <v>2939</v>
      </c>
      <c r="G1629" s="103" t="s">
        <v>3170</v>
      </c>
      <c r="H1629" s="91" t="s">
        <v>2549</v>
      </c>
    </row>
    <row r="1630" spans="1:8">
      <c r="A1630" t="s">
        <v>2189</v>
      </c>
      <c r="B1630" t="s">
        <v>2798</v>
      </c>
      <c r="C1630" s="3">
        <v>3321</v>
      </c>
      <c r="D1630" t="s">
        <v>280</v>
      </c>
      <c r="E1630" s="103">
        <v>0.27360000000000001</v>
      </c>
      <c r="F1630" s="175" t="s">
        <v>2939</v>
      </c>
      <c r="G1630" s="103" t="s">
        <v>3170</v>
      </c>
      <c r="H1630" s="91" t="s">
        <v>2549</v>
      </c>
    </row>
    <row r="1631" spans="1:8">
      <c r="A1631" t="s">
        <v>2189</v>
      </c>
      <c r="B1631" t="s">
        <v>2798</v>
      </c>
      <c r="C1631" s="3">
        <v>5518</v>
      </c>
      <c r="D1631" t="s">
        <v>2905</v>
      </c>
      <c r="E1631" s="103">
        <v>0.25729999999999997</v>
      </c>
      <c r="F1631" s="175" t="s">
        <v>2939</v>
      </c>
      <c r="G1631" s="103" t="s">
        <v>3170</v>
      </c>
      <c r="H1631" s="91" t="s">
        <v>2549</v>
      </c>
    </row>
    <row r="1632" spans="1:8">
      <c r="A1632" t="s">
        <v>2189</v>
      </c>
      <c r="B1632" t="s">
        <v>2798</v>
      </c>
      <c r="C1632" s="3">
        <v>3786</v>
      </c>
      <c r="D1632" t="s">
        <v>281</v>
      </c>
      <c r="E1632" s="103">
        <v>0.23280000000000001</v>
      </c>
      <c r="F1632" s="175" t="s">
        <v>2939</v>
      </c>
      <c r="G1632" s="103" t="s">
        <v>3170</v>
      </c>
      <c r="H1632" s="91" t="s">
        <v>2549</v>
      </c>
    </row>
    <row r="1633" spans="1:8">
      <c r="A1633" t="s">
        <v>2189</v>
      </c>
      <c r="B1633" t="s">
        <v>2798</v>
      </c>
      <c r="C1633" s="3">
        <v>3891</v>
      </c>
      <c r="D1633" t="s">
        <v>282</v>
      </c>
      <c r="E1633" s="103">
        <v>0.255</v>
      </c>
      <c r="F1633" s="175" t="s">
        <v>2939</v>
      </c>
      <c r="G1633" s="103" t="s">
        <v>3170</v>
      </c>
      <c r="H1633" s="91" t="s">
        <v>2549</v>
      </c>
    </row>
    <row r="1634" spans="1:8">
      <c r="A1634" t="s">
        <v>2189</v>
      </c>
      <c r="B1634" t="s">
        <v>2798</v>
      </c>
      <c r="C1634" s="3">
        <v>5690</v>
      </c>
      <c r="D1634" t="s">
        <v>3096</v>
      </c>
      <c r="E1634" s="103">
        <v>0.29930000000000001</v>
      </c>
      <c r="F1634" s="175" t="s">
        <v>2939</v>
      </c>
      <c r="G1634" s="103" t="s">
        <v>3170</v>
      </c>
      <c r="H1634" s="91" t="s">
        <v>2549</v>
      </c>
    </row>
    <row r="1635" spans="1:8">
      <c r="A1635" t="s">
        <v>2159</v>
      </c>
      <c r="B1635" t="s">
        <v>2799</v>
      </c>
      <c r="C1635" s="3">
        <v>5303</v>
      </c>
      <c r="D1635" t="s">
        <v>19</v>
      </c>
      <c r="E1635" s="103">
        <v>0.43209999999999998</v>
      </c>
      <c r="F1635" s="175" t="s">
        <v>2549</v>
      </c>
      <c r="G1635" s="103" t="s">
        <v>3170</v>
      </c>
      <c r="H1635" s="91" t="s">
        <v>2549</v>
      </c>
    </row>
    <row r="1636" spans="1:8">
      <c r="A1636" t="s">
        <v>2159</v>
      </c>
      <c r="B1636" t="s">
        <v>2799</v>
      </c>
      <c r="C1636" s="3">
        <v>2719</v>
      </c>
      <c r="D1636" t="s">
        <v>18</v>
      </c>
      <c r="E1636" s="103">
        <v>0.52569999999999995</v>
      </c>
      <c r="F1636" s="175" t="s">
        <v>2939</v>
      </c>
      <c r="G1636" s="103" t="s">
        <v>2548</v>
      </c>
      <c r="H1636" s="91" t="s">
        <v>2548</v>
      </c>
    </row>
    <row r="1637" spans="1:8">
      <c r="A1637" t="s">
        <v>2159</v>
      </c>
      <c r="B1637" t="s">
        <v>2799</v>
      </c>
      <c r="C1637" s="3">
        <v>2132</v>
      </c>
      <c r="D1637" t="s">
        <v>17</v>
      </c>
      <c r="E1637" s="103">
        <v>0.40679999999999999</v>
      </c>
      <c r="F1637" s="175" t="s">
        <v>2549</v>
      </c>
      <c r="G1637" s="103" t="s">
        <v>3170</v>
      </c>
      <c r="H1637" s="91" t="s">
        <v>2549</v>
      </c>
    </row>
    <row r="1638" spans="1:8">
      <c r="A1638" t="s">
        <v>2392</v>
      </c>
      <c r="B1638" t="s">
        <v>2800</v>
      </c>
      <c r="C1638" s="3">
        <v>2525</v>
      </c>
      <c r="D1638" t="s">
        <v>1823</v>
      </c>
      <c r="E1638" s="103">
        <v>0.50209999999999999</v>
      </c>
      <c r="F1638" s="175" t="s">
        <v>2549</v>
      </c>
      <c r="G1638" s="103" t="s">
        <v>3170</v>
      </c>
      <c r="H1638" s="91" t="s">
        <v>2548</v>
      </c>
    </row>
    <row r="1639" spans="1:8">
      <c r="A1639" t="s">
        <v>2392</v>
      </c>
      <c r="B1639" t="s">
        <v>2800</v>
      </c>
      <c r="C1639" s="3">
        <v>1919</v>
      </c>
      <c r="D1639" t="s">
        <v>1822</v>
      </c>
      <c r="E1639" s="103">
        <v>0.47539999999999999</v>
      </c>
      <c r="F1639" s="175" t="s">
        <v>2939</v>
      </c>
      <c r="G1639" s="103" t="s">
        <v>2548</v>
      </c>
      <c r="H1639" s="91" t="s">
        <v>2548</v>
      </c>
    </row>
    <row r="1640" spans="1:8">
      <c r="A1640" t="s">
        <v>2392</v>
      </c>
      <c r="B1640" t="s">
        <v>2800</v>
      </c>
      <c r="C1640" s="3">
        <v>4033</v>
      </c>
      <c r="D1640" t="s">
        <v>1825</v>
      </c>
      <c r="E1640" s="103">
        <v>0.54269999999999996</v>
      </c>
      <c r="F1640" s="175" t="s">
        <v>2548</v>
      </c>
      <c r="G1640" s="103" t="s">
        <v>3170</v>
      </c>
      <c r="H1640" s="91" t="s">
        <v>2548</v>
      </c>
    </row>
    <row r="1641" spans="1:8">
      <c r="A1641" t="s">
        <v>2392</v>
      </c>
      <c r="B1641" t="s">
        <v>2800</v>
      </c>
      <c r="C1641" s="3">
        <v>4228</v>
      </c>
      <c r="D1641" t="s">
        <v>1826</v>
      </c>
      <c r="E1641" s="103">
        <v>0.44450000000000001</v>
      </c>
      <c r="F1641" s="175" t="s">
        <v>2549</v>
      </c>
      <c r="G1641" s="103" t="s">
        <v>3170</v>
      </c>
      <c r="H1641" s="91" t="s">
        <v>2549</v>
      </c>
    </row>
    <row r="1642" spans="1:8">
      <c r="A1642" t="s">
        <v>2392</v>
      </c>
      <c r="B1642" t="s">
        <v>2800</v>
      </c>
      <c r="C1642" s="3">
        <v>3466</v>
      </c>
      <c r="D1642" t="s">
        <v>1824</v>
      </c>
      <c r="E1642" s="103">
        <v>0.53590000000000004</v>
      </c>
      <c r="F1642" s="175" t="s">
        <v>2549</v>
      </c>
      <c r="G1642" s="103" t="s">
        <v>3170</v>
      </c>
      <c r="H1642" s="91" t="s">
        <v>2548</v>
      </c>
    </row>
    <row r="1643" spans="1:8">
      <c r="A1643" t="s">
        <v>2255</v>
      </c>
      <c r="B1643" t="s">
        <v>2801</v>
      </c>
      <c r="C1643" s="3">
        <v>2485</v>
      </c>
      <c r="D1643" t="s">
        <v>784</v>
      </c>
      <c r="E1643" s="103">
        <v>0.22800000000000001</v>
      </c>
      <c r="F1643" s="175" t="s">
        <v>2939</v>
      </c>
      <c r="G1643" s="103" t="s">
        <v>3170</v>
      </c>
      <c r="H1643" s="91" t="s">
        <v>2549</v>
      </c>
    </row>
    <row r="1644" spans="1:8">
      <c r="A1644" t="s">
        <v>2255</v>
      </c>
      <c r="B1644" t="s">
        <v>2801</v>
      </c>
      <c r="C1644" s="3">
        <v>3524</v>
      </c>
      <c r="D1644" t="s">
        <v>786</v>
      </c>
      <c r="E1644" s="103">
        <v>0.15260000000000001</v>
      </c>
      <c r="F1644" s="175" t="s">
        <v>2939</v>
      </c>
      <c r="G1644" s="103" t="s">
        <v>3170</v>
      </c>
      <c r="H1644" s="91" t="s">
        <v>2549</v>
      </c>
    </row>
    <row r="1645" spans="1:8">
      <c r="A1645" t="s">
        <v>2255</v>
      </c>
      <c r="B1645" t="s">
        <v>2801</v>
      </c>
      <c r="C1645" s="3">
        <v>3101</v>
      </c>
      <c r="D1645" t="s">
        <v>785</v>
      </c>
      <c r="E1645" s="103">
        <v>0.1426</v>
      </c>
      <c r="F1645" s="175" t="s">
        <v>2939</v>
      </c>
      <c r="G1645" s="103" t="s">
        <v>3170</v>
      </c>
      <c r="H1645" s="91" t="s">
        <v>2549</v>
      </c>
    </row>
    <row r="1646" spans="1:8">
      <c r="A1646" t="s">
        <v>2255</v>
      </c>
      <c r="B1646" t="s">
        <v>2801</v>
      </c>
      <c r="C1646" s="3">
        <v>1756</v>
      </c>
      <c r="D1646" t="s">
        <v>782</v>
      </c>
      <c r="E1646" s="103">
        <v>0.1827</v>
      </c>
      <c r="F1646" s="175" t="s">
        <v>2939</v>
      </c>
      <c r="G1646" s="103" t="s">
        <v>3170</v>
      </c>
      <c r="H1646" s="91" t="s">
        <v>2549</v>
      </c>
    </row>
    <row r="1647" spans="1:8">
      <c r="A1647" t="s">
        <v>2255</v>
      </c>
      <c r="B1647" t="s">
        <v>2801</v>
      </c>
      <c r="C1647" s="3">
        <v>1854</v>
      </c>
      <c r="D1647" t="s">
        <v>783</v>
      </c>
      <c r="E1647" s="103">
        <v>0.17019999999999999</v>
      </c>
      <c r="F1647" s="175" t="s">
        <v>2939</v>
      </c>
      <c r="G1647" s="103" t="s">
        <v>3170</v>
      </c>
      <c r="H1647" s="91" t="s">
        <v>2549</v>
      </c>
    </row>
    <row r="1648" spans="1:8">
      <c r="A1648" t="s">
        <v>2255</v>
      </c>
      <c r="B1648" t="s">
        <v>2801</v>
      </c>
      <c r="C1648" s="3">
        <v>4332</v>
      </c>
      <c r="D1648" t="s">
        <v>788</v>
      </c>
      <c r="E1648" s="103">
        <v>0.20419999999999999</v>
      </c>
      <c r="F1648" s="175" t="s">
        <v>2939</v>
      </c>
      <c r="G1648" s="103" t="s">
        <v>3170</v>
      </c>
      <c r="H1648" s="91" t="s">
        <v>2549</v>
      </c>
    </row>
    <row r="1649" spans="1:8">
      <c r="A1649" t="s">
        <v>2255</v>
      </c>
      <c r="B1649" t="s">
        <v>2801</v>
      </c>
      <c r="C1649" s="3">
        <v>4318</v>
      </c>
      <c r="D1649" t="s">
        <v>787</v>
      </c>
      <c r="E1649" s="103">
        <v>0.19139999999999999</v>
      </c>
      <c r="F1649" s="175" t="s">
        <v>2939</v>
      </c>
      <c r="G1649" s="103" t="s">
        <v>3170</v>
      </c>
      <c r="H1649" s="91" t="s">
        <v>2549</v>
      </c>
    </row>
    <row r="1650" spans="1:8">
      <c r="A1650" t="s">
        <v>2413</v>
      </c>
      <c r="B1650" t="s">
        <v>2802</v>
      </c>
      <c r="C1650" s="3">
        <v>3801</v>
      </c>
      <c r="D1650" t="s">
        <v>1934</v>
      </c>
      <c r="E1650" s="103">
        <v>0.6512</v>
      </c>
      <c r="F1650" s="175" t="s">
        <v>2548</v>
      </c>
      <c r="G1650" s="103" t="s">
        <v>3170</v>
      </c>
      <c r="H1650" s="91" t="s">
        <v>2548</v>
      </c>
    </row>
    <row r="1651" spans="1:8">
      <c r="A1651" t="s">
        <v>2413</v>
      </c>
      <c r="B1651" t="s">
        <v>2802</v>
      </c>
      <c r="C1651" s="3">
        <v>1735</v>
      </c>
      <c r="D1651" t="s">
        <v>1931</v>
      </c>
      <c r="E1651" s="103">
        <v>0.62909999999999999</v>
      </c>
      <c r="F1651" s="175" t="s">
        <v>2548</v>
      </c>
      <c r="G1651" s="103" t="s">
        <v>3170</v>
      </c>
      <c r="H1651" s="91" t="s">
        <v>2548</v>
      </c>
    </row>
    <row r="1652" spans="1:8">
      <c r="A1652" t="s">
        <v>2413</v>
      </c>
      <c r="B1652" t="s">
        <v>2802</v>
      </c>
      <c r="C1652" s="3">
        <v>4326</v>
      </c>
      <c r="D1652" t="s">
        <v>1935</v>
      </c>
      <c r="E1652" s="103">
        <v>0.51170000000000004</v>
      </c>
      <c r="F1652" s="175" t="s">
        <v>2939</v>
      </c>
      <c r="G1652" s="103" t="s">
        <v>3170</v>
      </c>
      <c r="H1652" s="91" t="s">
        <v>2548</v>
      </c>
    </row>
    <row r="1653" spans="1:8">
      <c r="A1653" t="s">
        <v>2413</v>
      </c>
      <c r="B1653" t="s">
        <v>2802</v>
      </c>
      <c r="C1653" s="3">
        <v>3067</v>
      </c>
      <c r="D1653" t="s">
        <v>1933</v>
      </c>
      <c r="E1653" s="103">
        <v>0.60350000000000004</v>
      </c>
      <c r="F1653" s="175" t="s">
        <v>2939</v>
      </c>
      <c r="G1653" s="103" t="s">
        <v>3170</v>
      </c>
      <c r="H1653" s="91" t="s">
        <v>2548</v>
      </c>
    </row>
    <row r="1654" spans="1:8">
      <c r="A1654" t="s">
        <v>2413</v>
      </c>
      <c r="B1654" t="s">
        <v>2802</v>
      </c>
      <c r="C1654" s="3">
        <v>2527</v>
      </c>
      <c r="D1654" t="s">
        <v>1932</v>
      </c>
      <c r="E1654" s="103">
        <v>0.63229999999999997</v>
      </c>
      <c r="F1654" s="175" t="s">
        <v>2549</v>
      </c>
      <c r="G1654" s="103" t="s">
        <v>3170</v>
      </c>
      <c r="H1654" s="91" t="s">
        <v>2548</v>
      </c>
    </row>
    <row r="1655" spans="1:8">
      <c r="A1655" t="s">
        <v>2285</v>
      </c>
      <c r="B1655" t="s">
        <v>1302</v>
      </c>
      <c r="C1655" s="3">
        <v>3530</v>
      </c>
      <c r="D1655" t="s">
        <v>142</v>
      </c>
      <c r="E1655" s="103">
        <v>0.31230000000000002</v>
      </c>
      <c r="F1655" s="175" t="s">
        <v>2939</v>
      </c>
      <c r="G1655" s="103" t="s">
        <v>3170</v>
      </c>
      <c r="H1655" s="91" t="s">
        <v>2549</v>
      </c>
    </row>
    <row r="1656" spans="1:8">
      <c r="A1656" t="s">
        <v>3124</v>
      </c>
      <c r="B1656" t="s">
        <v>3154</v>
      </c>
      <c r="C1656" s="3">
        <v>5755</v>
      </c>
      <c r="D1656" t="s">
        <v>3209</v>
      </c>
      <c r="E1656" s="103">
        <v>0.58050000000000002</v>
      </c>
      <c r="F1656" s="175" t="s">
        <v>2939</v>
      </c>
      <c r="G1656" s="103" t="s">
        <v>3170</v>
      </c>
      <c r="H1656" s="91" t="s">
        <v>2548</v>
      </c>
    </row>
    <row r="1657" spans="1:8">
      <c r="A1657" t="s">
        <v>2441</v>
      </c>
      <c r="B1657" t="s">
        <v>2803</v>
      </c>
      <c r="C1657" s="3">
        <v>3204</v>
      </c>
      <c r="D1657" t="s">
        <v>2059</v>
      </c>
      <c r="E1657" s="103">
        <v>0.57279999999999998</v>
      </c>
      <c r="F1657" s="175" t="s">
        <v>2548</v>
      </c>
      <c r="G1657" s="103" t="s">
        <v>3170</v>
      </c>
      <c r="H1657" s="91" t="s">
        <v>2548</v>
      </c>
    </row>
    <row r="1658" spans="1:8">
      <c r="A1658" t="s">
        <v>2219</v>
      </c>
      <c r="B1658" t="s">
        <v>2804</v>
      </c>
      <c r="C1658" s="3">
        <v>3090</v>
      </c>
      <c r="D1658" t="s">
        <v>425</v>
      </c>
      <c r="E1658" s="103">
        <v>0.68179999999999996</v>
      </c>
      <c r="F1658" s="175" t="s">
        <v>2548</v>
      </c>
      <c r="G1658" s="103" t="s">
        <v>3170</v>
      </c>
      <c r="H1658" s="91" t="s">
        <v>2548</v>
      </c>
    </row>
    <row r="1659" spans="1:8">
      <c r="A1659" t="s">
        <v>2219</v>
      </c>
      <c r="B1659" t="s">
        <v>2804</v>
      </c>
      <c r="C1659" s="3">
        <v>3516</v>
      </c>
      <c r="D1659" t="s">
        <v>426</v>
      </c>
      <c r="E1659" s="103">
        <v>0.73829999999999996</v>
      </c>
      <c r="F1659" s="175" t="s">
        <v>2548</v>
      </c>
      <c r="G1659" s="103" t="s">
        <v>3170</v>
      </c>
      <c r="H1659" s="91" t="s">
        <v>2548</v>
      </c>
    </row>
    <row r="1660" spans="1:8">
      <c r="A1660" t="s">
        <v>2219</v>
      </c>
      <c r="B1660" t="s">
        <v>2804</v>
      </c>
      <c r="C1660" s="3">
        <v>5388</v>
      </c>
      <c r="D1660" t="s">
        <v>428</v>
      </c>
      <c r="E1660" s="103">
        <v>0.69230000000000003</v>
      </c>
      <c r="F1660" s="175" t="s">
        <v>2548</v>
      </c>
      <c r="G1660" s="103" t="s">
        <v>3170</v>
      </c>
      <c r="H1660" s="91" t="s">
        <v>2548</v>
      </c>
    </row>
    <row r="1661" spans="1:8">
      <c r="A1661" t="s">
        <v>2219</v>
      </c>
      <c r="B1661" t="s">
        <v>2804</v>
      </c>
      <c r="C1661" s="3">
        <v>3620</v>
      </c>
      <c r="D1661" t="s">
        <v>427</v>
      </c>
      <c r="E1661" s="103">
        <v>0.73280000000000001</v>
      </c>
      <c r="F1661" s="175" t="s">
        <v>2548</v>
      </c>
      <c r="G1661" s="103" t="s">
        <v>3170</v>
      </c>
      <c r="H1661" s="91" t="s">
        <v>2548</v>
      </c>
    </row>
    <row r="1662" spans="1:8">
      <c r="A1662" t="s">
        <v>2353</v>
      </c>
      <c r="B1662" t="s">
        <v>2805</v>
      </c>
      <c r="C1662" s="3">
        <v>2520</v>
      </c>
      <c r="D1662" t="s">
        <v>1458</v>
      </c>
      <c r="E1662" s="103">
        <v>0.37419999999999998</v>
      </c>
      <c r="F1662" s="175" t="s">
        <v>2939</v>
      </c>
      <c r="G1662" s="103" t="s">
        <v>2549</v>
      </c>
      <c r="H1662" s="91" t="s">
        <v>2549</v>
      </c>
    </row>
    <row r="1663" spans="1:8">
      <c r="A1663" t="s">
        <v>2353</v>
      </c>
      <c r="B1663" t="s">
        <v>2805</v>
      </c>
      <c r="C1663" s="3">
        <v>2879</v>
      </c>
      <c r="D1663" t="s">
        <v>1459</v>
      </c>
      <c r="E1663" s="103">
        <v>0.38900000000000001</v>
      </c>
      <c r="F1663" s="175" t="s">
        <v>2939</v>
      </c>
      <c r="G1663" s="103" t="s">
        <v>3170</v>
      </c>
      <c r="H1663" s="91" t="s">
        <v>2549</v>
      </c>
    </row>
    <row r="1664" spans="1:8">
      <c r="A1664" t="s">
        <v>2353</v>
      </c>
      <c r="B1664" t="s">
        <v>2805</v>
      </c>
      <c r="C1664" s="3">
        <v>3011</v>
      </c>
      <c r="D1664" t="s">
        <v>1460</v>
      </c>
      <c r="E1664" s="103">
        <v>0.44309999999999999</v>
      </c>
      <c r="F1664" s="175" t="s">
        <v>2939</v>
      </c>
      <c r="G1664" s="103" t="s">
        <v>3170</v>
      </c>
      <c r="H1664" s="91" t="s">
        <v>2549</v>
      </c>
    </row>
    <row r="1665" spans="1:8">
      <c r="A1665" t="s">
        <v>2353</v>
      </c>
      <c r="B1665" t="s">
        <v>2805</v>
      </c>
      <c r="C1665" s="3">
        <v>1963</v>
      </c>
      <c r="D1665" t="s">
        <v>1457</v>
      </c>
      <c r="E1665" s="103">
        <v>0.34860000000000002</v>
      </c>
      <c r="F1665" s="175" t="s">
        <v>2939</v>
      </c>
      <c r="G1665" s="103" t="s">
        <v>3170</v>
      </c>
      <c r="H1665" s="91" t="s">
        <v>2549</v>
      </c>
    </row>
    <row r="1666" spans="1:8">
      <c r="A1666" t="s">
        <v>2353</v>
      </c>
      <c r="B1666" t="s">
        <v>2805</v>
      </c>
      <c r="C1666" s="3">
        <v>5559</v>
      </c>
      <c r="D1666" t="s">
        <v>2999</v>
      </c>
      <c r="E1666" s="103">
        <v>0.16669999999999999</v>
      </c>
      <c r="F1666" s="175" t="s">
        <v>2939</v>
      </c>
      <c r="G1666" s="103" t="s">
        <v>3170</v>
      </c>
      <c r="H1666" s="91" t="s">
        <v>2549</v>
      </c>
    </row>
    <row r="1667" spans="1:8">
      <c r="A1667" s="137" t="s">
        <v>2353</v>
      </c>
      <c r="B1667" t="s">
        <v>2805</v>
      </c>
      <c r="C1667" s="3">
        <v>5761</v>
      </c>
      <c r="D1667" t="s">
        <v>3285</v>
      </c>
      <c r="E1667" s="103">
        <v>0.33329999999999999</v>
      </c>
      <c r="F1667" s="175" t="s">
        <v>2939</v>
      </c>
      <c r="G1667" s="103" t="s">
        <v>3170</v>
      </c>
      <c r="H1667" s="91" t="s">
        <v>2549</v>
      </c>
    </row>
    <row r="1668" spans="1:8">
      <c r="A1668" t="s">
        <v>2233</v>
      </c>
      <c r="B1668" t="s">
        <v>2806</v>
      </c>
      <c r="C1668" s="3">
        <v>2010</v>
      </c>
      <c r="D1668" t="s">
        <v>494</v>
      </c>
      <c r="E1668" s="103">
        <v>0.49430000000000002</v>
      </c>
      <c r="F1668" s="175" t="s">
        <v>2939</v>
      </c>
      <c r="G1668" s="103" t="s">
        <v>2548</v>
      </c>
      <c r="H1668" s="91" t="s">
        <v>2548</v>
      </c>
    </row>
    <row r="1669" spans="1:8">
      <c r="A1669" t="s">
        <v>2245</v>
      </c>
      <c r="B1669" t="s">
        <v>2807</v>
      </c>
      <c r="C1669" s="3">
        <v>2138</v>
      </c>
      <c r="D1669" t="s">
        <v>556</v>
      </c>
      <c r="E1669" s="103">
        <v>0.12429999999999999</v>
      </c>
      <c r="F1669" s="175" t="s">
        <v>2939</v>
      </c>
      <c r="G1669" s="103" t="s">
        <v>3170</v>
      </c>
      <c r="H1669" s="91" t="s">
        <v>2549</v>
      </c>
    </row>
    <row r="1670" spans="1:8">
      <c r="A1670" t="s">
        <v>2245</v>
      </c>
      <c r="B1670" t="s">
        <v>2807</v>
      </c>
      <c r="C1670" s="3">
        <v>3774</v>
      </c>
      <c r="D1670" t="s">
        <v>613</v>
      </c>
      <c r="E1670" s="103">
        <v>0.43590000000000001</v>
      </c>
      <c r="F1670" s="175" t="s">
        <v>2548</v>
      </c>
      <c r="G1670" s="103" t="s">
        <v>3170</v>
      </c>
      <c r="H1670" s="91" t="s">
        <v>2548</v>
      </c>
    </row>
    <row r="1671" spans="1:8">
      <c r="A1671" t="s">
        <v>2245</v>
      </c>
      <c r="B1671" t="s">
        <v>2807</v>
      </c>
      <c r="C1671" s="3">
        <v>3778</v>
      </c>
      <c r="D1671" t="s">
        <v>3210</v>
      </c>
      <c r="E1671" s="103">
        <v>0.56910000000000005</v>
      </c>
      <c r="F1671" s="175" t="s">
        <v>2548</v>
      </c>
      <c r="G1671" s="103" t="s">
        <v>3170</v>
      </c>
      <c r="H1671" s="91" t="s">
        <v>2548</v>
      </c>
    </row>
    <row r="1672" spans="1:8">
      <c r="A1672" t="s">
        <v>2245</v>
      </c>
      <c r="B1672" t="s">
        <v>2807</v>
      </c>
      <c r="C1672" s="3">
        <v>2181</v>
      </c>
      <c r="D1672" t="s">
        <v>561</v>
      </c>
      <c r="E1672" s="103">
        <v>0.1066</v>
      </c>
      <c r="F1672" s="175" t="s">
        <v>2939</v>
      </c>
      <c r="G1672" s="103" t="s">
        <v>3170</v>
      </c>
      <c r="H1672" s="91" t="s">
        <v>2549</v>
      </c>
    </row>
    <row r="1673" spans="1:8">
      <c r="A1673" t="s">
        <v>2245</v>
      </c>
      <c r="B1673" t="s">
        <v>2807</v>
      </c>
      <c r="C1673" s="3">
        <v>2730</v>
      </c>
      <c r="D1673" t="s">
        <v>587</v>
      </c>
      <c r="E1673" s="103">
        <v>0.1704</v>
      </c>
      <c r="F1673" s="175" t="s">
        <v>2939</v>
      </c>
      <c r="G1673" s="103" t="s">
        <v>3170</v>
      </c>
      <c r="H1673" s="91" t="s">
        <v>2549</v>
      </c>
    </row>
    <row r="1674" spans="1:8">
      <c r="A1674" t="s">
        <v>2245</v>
      </c>
      <c r="B1674" t="s">
        <v>2807</v>
      </c>
      <c r="C1674" s="3">
        <v>3717</v>
      </c>
      <c r="D1674" t="s">
        <v>612</v>
      </c>
      <c r="E1674" s="103">
        <v>0.12920000000000001</v>
      </c>
      <c r="F1674" s="175" t="s">
        <v>2939</v>
      </c>
      <c r="G1674" s="103" t="s">
        <v>3170</v>
      </c>
      <c r="H1674" s="91" t="s">
        <v>2549</v>
      </c>
    </row>
    <row r="1675" spans="1:8">
      <c r="A1675" t="s">
        <v>2245</v>
      </c>
      <c r="B1675" t="s">
        <v>2807</v>
      </c>
      <c r="C1675" s="3">
        <v>2307</v>
      </c>
      <c r="D1675" t="s">
        <v>573</v>
      </c>
      <c r="E1675" s="103">
        <v>0.63770000000000004</v>
      </c>
      <c r="F1675" s="175" t="s">
        <v>2548</v>
      </c>
      <c r="G1675" s="103" t="s">
        <v>3170</v>
      </c>
      <c r="H1675" s="91" t="s">
        <v>2548</v>
      </c>
    </row>
    <row r="1676" spans="1:8">
      <c r="A1676" t="s">
        <v>2245</v>
      </c>
      <c r="B1676" t="s">
        <v>2807</v>
      </c>
      <c r="C1676" s="3">
        <v>2220</v>
      </c>
      <c r="D1676" t="s">
        <v>567</v>
      </c>
      <c r="E1676" s="103">
        <v>0.1036</v>
      </c>
      <c r="F1676" s="175" t="s">
        <v>2939</v>
      </c>
      <c r="G1676" s="103" t="s">
        <v>3170</v>
      </c>
      <c r="H1676" s="91" t="s">
        <v>2549</v>
      </c>
    </row>
    <row r="1677" spans="1:8">
      <c r="A1677" t="s">
        <v>2245</v>
      </c>
      <c r="B1677" t="s">
        <v>2807</v>
      </c>
      <c r="C1677" s="3">
        <v>2070</v>
      </c>
      <c r="D1677" t="s">
        <v>548</v>
      </c>
      <c r="E1677" s="103">
        <v>0.41660000000000003</v>
      </c>
      <c r="F1677" s="175" t="s">
        <v>2939</v>
      </c>
      <c r="G1677" s="103" t="s">
        <v>2548</v>
      </c>
      <c r="H1677" s="91" t="s">
        <v>2548</v>
      </c>
    </row>
    <row r="1678" spans="1:8">
      <c r="A1678" t="s">
        <v>2245</v>
      </c>
      <c r="B1678" t="s">
        <v>2807</v>
      </c>
      <c r="C1678" s="3">
        <v>5406</v>
      </c>
      <c r="D1678" t="s">
        <v>631</v>
      </c>
      <c r="E1678" s="103">
        <v>0.3987</v>
      </c>
      <c r="F1678" s="175" t="s">
        <v>2549</v>
      </c>
      <c r="G1678" s="103" t="s">
        <v>3170</v>
      </c>
      <c r="H1678" s="91" t="s">
        <v>2549</v>
      </c>
    </row>
    <row r="1679" spans="1:8">
      <c r="A1679" t="s">
        <v>2245</v>
      </c>
      <c r="B1679" t="s">
        <v>2807</v>
      </c>
      <c r="C1679" s="3">
        <v>2209</v>
      </c>
      <c r="D1679" t="s">
        <v>566</v>
      </c>
      <c r="E1679" s="103">
        <v>0.44900000000000001</v>
      </c>
      <c r="F1679" s="175" t="s">
        <v>2548</v>
      </c>
      <c r="G1679" s="103" t="s">
        <v>3170</v>
      </c>
      <c r="H1679" s="91" t="s">
        <v>2548</v>
      </c>
    </row>
    <row r="1680" spans="1:8">
      <c r="A1680" t="s">
        <v>2245</v>
      </c>
      <c r="B1680" t="s">
        <v>2807</v>
      </c>
      <c r="C1680" s="3">
        <v>2372</v>
      </c>
      <c r="D1680" t="s">
        <v>578</v>
      </c>
      <c r="E1680" s="103">
        <v>3.9600000000000003E-2</v>
      </c>
      <c r="F1680" s="175" t="s">
        <v>2939</v>
      </c>
      <c r="G1680" s="103" t="s">
        <v>3170</v>
      </c>
      <c r="H1680" s="91" t="s">
        <v>2549</v>
      </c>
    </row>
    <row r="1681" spans="1:8">
      <c r="A1681" t="s">
        <v>2245</v>
      </c>
      <c r="B1681" t="s">
        <v>2807</v>
      </c>
      <c r="C1681" s="3">
        <v>1751</v>
      </c>
      <c r="D1681" t="s">
        <v>542</v>
      </c>
      <c r="E1681" s="103">
        <v>0.3871</v>
      </c>
      <c r="F1681" s="175" t="s">
        <v>2939</v>
      </c>
      <c r="G1681" s="103" t="s">
        <v>2549</v>
      </c>
      <c r="H1681" s="91" t="s">
        <v>2549</v>
      </c>
    </row>
    <row r="1682" spans="1:8">
      <c r="A1682" t="s">
        <v>2245</v>
      </c>
      <c r="B1682" t="s">
        <v>2807</v>
      </c>
      <c r="C1682" s="3">
        <v>5292</v>
      </c>
      <c r="D1682" t="s">
        <v>628</v>
      </c>
      <c r="E1682" s="103">
        <v>5.96E-2</v>
      </c>
      <c r="F1682" s="175" t="s">
        <v>2939</v>
      </c>
      <c r="G1682" s="103" t="s">
        <v>3170</v>
      </c>
      <c r="H1682" s="91" t="s">
        <v>2549</v>
      </c>
    </row>
    <row r="1683" spans="1:8">
      <c r="A1683" t="s">
        <v>2245</v>
      </c>
      <c r="B1683" t="s">
        <v>2807</v>
      </c>
      <c r="C1683" s="3">
        <v>2838</v>
      </c>
      <c r="D1683" t="s">
        <v>589</v>
      </c>
      <c r="E1683" s="103">
        <v>5.8299999999999998E-2</v>
      </c>
      <c r="F1683" s="175" t="s">
        <v>2939</v>
      </c>
      <c r="G1683" s="103" t="s">
        <v>3170</v>
      </c>
      <c r="H1683" s="91" t="s">
        <v>2549</v>
      </c>
    </row>
    <row r="1684" spans="1:8">
      <c r="A1684" t="s">
        <v>2245</v>
      </c>
      <c r="B1684" t="s">
        <v>2807</v>
      </c>
      <c r="C1684" s="3">
        <v>5487</v>
      </c>
      <c r="D1684" t="s">
        <v>2532</v>
      </c>
      <c r="E1684" s="103">
        <v>0.21690000000000001</v>
      </c>
      <c r="F1684" s="175" t="s">
        <v>2939</v>
      </c>
      <c r="G1684" s="103" t="s">
        <v>3170</v>
      </c>
      <c r="H1684" s="91" t="s">
        <v>2549</v>
      </c>
    </row>
    <row r="1685" spans="1:8">
      <c r="A1685" t="s">
        <v>2245</v>
      </c>
      <c r="B1685" t="s">
        <v>2807</v>
      </c>
      <c r="C1685" s="3">
        <v>3096</v>
      </c>
      <c r="D1685" t="s">
        <v>596</v>
      </c>
      <c r="E1685" s="103">
        <v>0.47570000000000001</v>
      </c>
      <c r="F1685" s="175" t="s">
        <v>2548</v>
      </c>
      <c r="G1685" s="103" t="s">
        <v>3170</v>
      </c>
      <c r="H1685" s="91" t="s">
        <v>2548</v>
      </c>
    </row>
    <row r="1686" spans="1:8">
      <c r="A1686" t="s">
        <v>2245</v>
      </c>
      <c r="B1686" t="s">
        <v>2807</v>
      </c>
      <c r="C1686" s="3">
        <v>2392</v>
      </c>
      <c r="D1686" t="s">
        <v>579</v>
      </c>
      <c r="E1686" s="103">
        <v>0.43490000000000001</v>
      </c>
      <c r="F1686" s="175" t="s">
        <v>2548</v>
      </c>
      <c r="G1686" s="103" t="s">
        <v>3170</v>
      </c>
      <c r="H1686" s="91" t="s">
        <v>2548</v>
      </c>
    </row>
    <row r="1687" spans="1:8">
      <c r="A1687" t="s">
        <v>2245</v>
      </c>
      <c r="B1687" t="s">
        <v>2807</v>
      </c>
      <c r="C1687" s="3">
        <v>2199</v>
      </c>
      <c r="D1687" t="s">
        <v>564</v>
      </c>
      <c r="E1687" s="103">
        <v>0.45789999999999997</v>
      </c>
      <c r="F1687" s="175" t="s">
        <v>2548</v>
      </c>
      <c r="G1687" s="103" t="s">
        <v>3170</v>
      </c>
      <c r="H1687" s="91" t="s">
        <v>2548</v>
      </c>
    </row>
    <row r="1688" spans="1:8">
      <c r="A1688" t="s">
        <v>2245</v>
      </c>
      <c r="B1688" t="s">
        <v>2807</v>
      </c>
      <c r="C1688" s="3">
        <v>2450</v>
      </c>
      <c r="D1688" t="s">
        <v>582</v>
      </c>
      <c r="E1688" s="103">
        <v>0.1855</v>
      </c>
      <c r="F1688" s="175" t="s">
        <v>2939</v>
      </c>
      <c r="G1688" s="103" t="s">
        <v>3170</v>
      </c>
      <c r="H1688" s="91" t="s">
        <v>2549</v>
      </c>
    </row>
    <row r="1689" spans="1:8">
      <c r="A1689" t="s">
        <v>2245</v>
      </c>
      <c r="B1689" t="s">
        <v>2807</v>
      </c>
      <c r="C1689" s="3">
        <v>2839</v>
      </c>
      <c r="D1689" t="s">
        <v>590</v>
      </c>
      <c r="E1689" s="103">
        <v>0.49490000000000001</v>
      </c>
      <c r="F1689" s="175" t="s">
        <v>2548</v>
      </c>
      <c r="G1689" s="103" t="s">
        <v>3170</v>
      </c>
      <c r="H1689" s="91" t="s">
        <v>2548</v>
      </c>
    </row>
    <row r="1690" spans="1:8">
      <c r="A1690" t="s">
        <v>2245</v>
      </c>
      <c r="B1690" t="s">
        <v>2807</v>
      </c>
      <c r="C1690" s="3">
        <v>3803</v>
      </c>
      <c r="D1690" t="s">
        <v>614</v>
      </c>
      <c r="E1690" s="103">
        <v>0.37619999999999998</v>
      </c>
      <c r="F1690" s="175" t="s">
        <v>2548</v>
      </c>
      <c r="G1690" s="103" t="s">
        <v>3170</v>
      </c>
      <c r="H1690" s="91" t="s">
        <v>2548</v>
      </c>
    </row>
    <row r="1691" spans="1:8">
      <c r="A1691" t="s">
        <v>2245</v>
      </c>
      <c r="B1691" t="s">
        <v>2807</v>
      </c>
      <c r="C1691" s="3">
        <v>5488</v>
      </c>
      <c r="D1691" t="s">
        <v>2533</v>
      </c>
      <c r="E1691" s="103">
        <v>4.9799999999999997E-2</v>
      </c>
      <c r="F1691" s="175" t="s">
        <v>2939</v>
      </c>
      <c r="G1691" s="103" t="s">
        <v>3170</v>
      </c>
      <c r="H1691" s="91" t="s">
        <v>2549</v>
      </c>
    </row>
    <row r="1692" spans="1:8">
      <c r="A1692" t="s">
        <v>2245</v>
      </c>
      <c r="B1692" t="s">
        <v>2807</v>
      </c>
      <c r="C1692" s="3">
        <v>2321</v>
      </c>
      <c r="D1692" t="s">
        <v>574</v>
      </c>
      <c r="E1692" s="103">
        <v>0.60840000000000005</v>
      </c>
      <c r="F1692" s="175" t="s">
        <v>2548</v>
      </c>
      <c r="G1692" s="103" t="s">
        <v>3170</v>
      </c>
      <c r="H1692" s="91" t="s">
        <v>2548</v>
      </c>
    </row>
    <row r="1693" spans="1:8">
      <c r="A1693" t="s">
        <v>2245</v>
      </c>
      <c r="B1693" t="s">
        <v>2807</v>
      </c>
      <c r="C1693" s="3">
        <v>2729</v>
      </c>
      <c r="D1693" t="s">
        <v>586</v>
      </c>
      <c r="E1693" s="103">
        <v>0.13420000000000001</v>
      </c>
      <c r="F1693" s="175" t="s">
        <v>2939</v>
      </c>
      <c r="G1693" s="103" t="s">
        <v>3170</v>
      </c>
      <c r="H1693" s="91" t="s">
        <v>2549</v>
      </c>
    </row>
    <row r="1694" spans="1:8">
      <c r="A1694" t="s">
        <v>2245</v>
      </c>
      <c r="B1694" t="s">
        <v>2807</v>
      </c>
      <c r="C1694" s="3">
        <v>2118</v>
      </c>
      <c r="D1694" t="s">
        <v>553</v>
      </c>
      <c r="E1694" s="103">
        <v>0.57669999999999999</v>
      </c>
      <c r="F1694" s="175" t="s">
        <v>2548</v>
      </c>
      <c r="G1694" s="103" t="s">
        <v>3170</v>
      </c>
      <c r="H1694" s="91" t="s">
        <v>2548</v>
      </c>
    </row>
    <row r="1695" spans="1:8">
      <c r="A1695" t="s">
        <v>2245</v>
      </c>
      <c r="B1695" t="s">
        <v>2807</v>
      </c>
      <c r="C1695" s="3">
        <v>3518</v>
      </c>
      <c r="D1695" t="s">
        <v>608</v>
      </c>
      <c r="E1695" s="103">
        <v>0.1628</v>
      </c>
      <c r="F1695" s="175" t="s">
        <v>2939</v>
      </c>
      <c r="G1695" s="103" t="s">
        <v>3170</v>
      </c>
      <c r="H1695" s="91" t="s">
        <v>2549</v>
      </c>
    </row>
    <row r="1696" spans="1:8">
      <c r="A1696" t="s">
        <v>2245</v>
      </c>
      <c r="B1696" t="s">
        <v>2807</v>
      </c>
      <c r="C1696" s="3">
        <v>2182</v>
      </c>
      <c r="D1696" t="s">
        <v>562</v>
      </c>
      <c r="E1696" s="103">
        <v>0.50849999999999995</v>
      </c>
      <c r="F1696" s="175" t="s">
        <v>2548</v>
      </c>
      <c r="G1696" s="103" t="s">
        <v>3170</v>
      </c>
      <c r="H1696" s="91" t="s">
        <v>2548</v>
      </c>
    </row>
    <row r="1697" spans="1:8">
      <c r="A1697" t="s">
        <v>2245</v>
      </c>
      <c r="B1697" t="s">
        <v>2807</v>
      </c>
      <c r="C1697" s="3">
        <v>2090</v>
      </c>
      <c r="D1697" t="s">
        <v>551</v>
      </c>
      <c r="E1697" s="103">
        <v>8.6800000000000002E-2</v>
      </c>
      <c r="F1697" s="175" t="s">
        <v>2939</v>
      </c>
      <c r="G1697" s="103" t="s">
        <v>3170</v>
      </c>
      <c r="H1697" s="91" t="s">
        <v>2549</v>
      </c>
    </row>
    <row r="1698" spans="1:8">
      <c r="A1698" t="s">
        <v>2245</v>
      </c>
      <c r="B1698" t="s">
        <v>2807</v>
      </c>
      <c r="C1698" s="3">
        <v>2306</v>
      </c>
      <c r="D1698" t="s">
        <v>572</v>
      </c>
      <c r="E1698" s="103">
        <v>0.3458</v>
      </c>
      <c r="F1698" s="175" t="s">
        <v>2549</v>
      </c>
      <c r="G1698" s="103" t="s">
        <v>3170</v>
      </c>
      <c r="H1698" s="91" t="s">
        <v>2549</v>
      </c>
    </row>
    <row r="1699" spans="1:8">
      <c r="A1699" t="s">
        <v>2245</v>
      </c>
      <c r="B1699" t="s">
        <v>2807</v>
      </c>
      <c r="C1699" s="3">
        <v>2139</v>
      </c>
      <c r="D1699" t="s">
        <v>557</v>
      </c>
      <c r="E1699" s="103">
        <v>0.1128</v>
      </c>
      <c r="F1699" s="175" t="s">
        <v>2939</v>
      </c>
      <c r="G1699" s="103" t="s">
        <v>3170</v>
      </c>
      <c r="H1699" s="91" t="s">
        <v>2549</v>
      </c>
    </row>
    <row r="1700" spans="1:8">
      <c r="A1700" t="s">
        <v>2245</v>
      </c>
      <c r="B1700" t="s">
        <v>2807</v>
      </c>
      <c r="C1700" s="3">
        <v>3429</v>
      </c>
      <c r="D1700" t="s">
        <v>604</v>
      </c>
      <c r="E1700" s="103">
        <v>7.4999999999999997E-2</v>
      </c>
      <c r="F1700" s="175" t="s">
        <v>2939</v>
      </c>
      <c r="G1700" s="103" t="s">
        <v>3170</v>
      </c>
      <c r="H1700" s="91" t="s">
        <v>2549</v>
      </c>
    </row>
    <row r="1701" spans="1:8">
      <c r="A1701" t="s">
        <v>2245</v>
      </c>
      <c r="B1701" t="s">
        <v>2807</v>
      </c>
      <c r="C1701" s="3">
        <v>3378</v>
      </c>
      <c r="D1701" t="s">
        <v>602</v>
      </c>
      <c r="E1701" s="103">
        <v>0.37259999999999999</v>
      </c>
      <c r="F1701" s="175" t="s">
        <v>2548</v>
      </c>
      <c r="G1701" s="103" t="s">
        <v>3170</v>
      </c>
      <c r="H1701" s="91" t="s">
        <v>2548</v>
      </c>
    </row>
    <row r="1702" spans="1:8">
      <c r="A1702" t="s">
        <v>2245</v>
      </c>
      <c r="B1702" t="s">
        <v>2807</v>
      </c>
      <c r="C1702" s="3">
        <v>2061</v>
      </c>
      <c r="D1702" t="s">
        <v>545</v>
      </c>
      <c r="E1702" s="103">
        <v>0.23719999999999999</v>
      </c>
      <c r="F1702" s="175" t="s">
        <v>2939</v>
      </c>
      <c r="G1702" s="103" t="s">
        <v>3170</v>
      </c>
      <c r="H1702" s="91" t="s">
        <v>2549</v>
      </c>
    </row>
    <row r="1703" spans="1:8">
      <c r="A1703" t="s">
        <v>2245</v>
      </c>
      <c r="B1703" t="s">
        <v>2807</v>
      </c>
      <c r="C1703" s="3">
        <v>2123</v>
      </c>
      <c r="D1703" t="s">
        <v>555</v>
      </c>
      <c r="E1703" s="103">
        <v>6.8699999999999997E-2</v>
      </c>
      <c r="F1703" s="175" t="s">
        <v>2939</v>
      </c>
      <c r="G1703" s="103" t="s">
        <v>3170</v>
      </c>
      <c r="H1703" s="91" t="s">
        <v>2549</v>
      </c>
    </row>
    <row r="1704" spans="1:8">
      <c r="A1704" t="s">
        <v>2245</v>
      </c>
      <c r="B1704" t="s">
        <v>2807</v>
      </c>
      <c r="C1704" s="3">
        <v>2371</v>
      </c>
      <c r="D1704" t="s">
        <v>577</v>
      </c>
      <c r="E1704" s="103">
        <v>9.9500000000000005E-2</v>
      </c>
      <c r="F1704" s="175" t="s">
        <v>2939</v>
      </c>
      <c r="G1704" s="103" t="s">
        <v>3170</v>
      </c>
      <c r="H1704" s="91" t="s">
        <v>2549</v>
      </c>
    </row>
    <row r="1705" spans="1:8">
      <c r="A1705" t="s">
        <v>2245</v>
      </c>
      <c r="B1705" t="s">
        <v>2807</v>
      </c>
      <c r="C1705" s="3">
        <v>4248</v>
      </c>
      <c r="D1705" t="s">
        <v>621</v>
      </c>
      <c r="E1705" s="103">
        <v>0.2334</v>
      </c>
      <c r="F1705" s="175" t="s">
        <v>2939</v>
      </c>
      <c r="G1705" s="103" t="s">
        <v>3170</v>
      </c>
      <c r="H1705" s="91" t="s">
        <v>2549</v>
      </c>
    </row>
    <row r="1706" spans="1:8">
      <c r="A1706" t="s">
        <v>2245</v>
      </c>
      <c r="B1706" t="s">
        <v>2807</v>
      </c>
      <c r="C1706" s="3">
        <v>5175</v>
      </c>
      <c r="D1706" t="s">
        <v>623</v>
      </c>
      <c r="E1706" s="103">
        <v>0.19350000000000001</v>
      </c>
      <c r="F1706" s="175" t="s">
        <v>2939</v>
      </c>
      <c r="G1706" s="103" t="s">
        <v>3170</v>
      </c>
      <c r="H1706" s="91" t="s">
        <v>2549</v>
      </c>
    </row>
    <row r="1707" spans="1:8">
      <c r="A1707" t="s">
        <v>2245</v>
      </c>
      <c r="B1707" t="s">
        <v>2807</v>
      </c>
      <c r="C1707" s="3">
        <v>2269</v>
      </c>
      <c r="D1707" t="s">
        <v>570</v>
      </c>
      <c r="E1707" s="103">
        <v>0.4385</v>
      </c>
      <c r="F1707" s="175" t="s">
        <v>2548</v>
      </c>
      <c r="G1707" s="103" t="s">
        <v>3170</v>
      </c>
      <c r="H1707" s="91" t="s">
        <v>2548</v>
      </c>
    </row>
    <row r="1708" spans="1:8">
      <c r="A1708" t="s">
        <v>2245</v>
      </c>
      <c r="B1708" t="s">
        <v>2807</v>
      </c>
      <c r="C1708" s="3">
        <v>3276</v>
      </c>
      <c r="D1708" t="s">
        <v>599</v>
      </c>
      <c r="E1708" s="103">
        <v>0.27029999999999998</v>
      </c>
      <c r="F1708" s="175" t="s">
        <v>2939</v>
      </c>
      <c r="G1708" s="103" t="s">
        <v>3170</v>
      </c>
      <c r="H1708" s="91" t="s">
        <v>2549</v>
      </c>
    </row>
    <row r="1709" spans="1:8">
      <c r="A1709" t="s">
        <v>2245</v>
      </c>
      <c r="B1709" t="s">
        <v>2807</v>
      </c>
      <c r="C1709" s="3">
        <v>5405</v>
      </c>
      <c r="D1709" t="s">
        <v>630</v>
      </c>
      <c r="E1709" s="103">
        <v>0.40429999999999999</v>
      </c>
      <c r="F1709" s="175" t="s">
        <v>2548</v>
      </c>
      <c r="G1709" s="103" t="s">
        <v>3170</v>
      </c>
      <c r="H1709" s="91" t="s">
        <v>2548</v>
      </c>
    </row>
    <row r="1710" spans="1:8">
      <c r="A1710" t="s">
        <v>2245</v>
      </c>
      <c r="B1710" t="s">
        <v>2807</v>
      </c>
      <c r="C1710" s="3">
        <v>1635</v>
      </c>
      <c r="D1710" t="s">
        <v>541</v>
      </c>
      <c r="E1710" s="103">
        <v>0.62760000000000005</v>
      </c>
      <c r="F1710" s="175" t="s">
        <v>2548</v>
      </c>
      <c r="G1710" s="103" t="s">
        <v>3170</v>
      </c>
      <c r="H1710" s="91" t="s">
        <v>2548</v>
      </c>
    </row>
    <row r="1711" spans="1:8">
      <c r="A1711" t="s">
        <v>2245</v>
      </c>
      <c r="B1711" t="s">
        <v>2807</v>
      </c>
      <c r="C1711" s="3">
        <v>3027</v>
      </c>
      <c r="D1711" t="s">
        <v>3211</v>
      </c>
      <c r="E1711" s="103">
        <v>0.4098</v>
      </c>
      <c r="F1711" s="175" t="s">
        <v>2548</v>
      </c>
      <c r="G1711" s="103" t="s">
        <v>3170</v>
      </c>
      <c r="H1711" s="91" t="s">
        <v>2548</v>
      </c>
    </row>
    <row r="1712" spans="1:8">
      <c r="A1712" t="s">
        <v>2245</v>
      </c>
      <c r="B1712" t="s">
        <v>2807</v>
      </c>
      <c r="C1712" s="3">
        <v>5351</v>
      </c>
      <c r="D1712" t="s">
        <v>629</v>
      </c>
      <c r="E1712" s="103">
        <v>0.32140000000000002</v>
      </c>
      <c r="F1712" s="175" t="s">
        <v>2939</v>
      </c>
      <c r="G1712" s="103" t="s">
        <v>3170</v>
      </c>
      <c r="H1712" s="91" t="s">
        <v>2549</v>
      </c>
    </row>
    <row r="1713" spans="1:8">
      <c r="A1713" t="s">
        <v>2245</v>
      </c>
      <c r="B1713" t="s">
        <v>2807</v>
      </c>
      <c r="C1713" s="3">
        <v>2063</v>
      </c>
      <c r="D1713" t="s">
        <v>546</v>
      </c>
      <c r="E1713" s="103">
        <v>0.22370000000000001</v>
      </c>
      <c r="F1713" s="175" t="s">
        <v>2939</v>
      </c>
      <c r="G1713" s="103" t="s">
        <v>3170</v>
      </c>
      <c r="H1713" s="91" t="s">
        <v>2549</v>
      </c>
    </row>
    <row r="1714" spans="1:8">
      <c r="A1714" t="s">
        <v>2245</v>
      </c>
      <c r="B1714" t="s">
        <v>2807</v>
      </c>
      <c r="C1714" s="3">
        <v>2143</v>
      </c>
      <c r="D1714" t="s">
        <v>560</v>
      </c>
      <c r="E1714" s="103">
        <v>0.47370000000000001</v>
      </c>
      <c r="F1714" s="175" t="s">
        <v>2548</v>
      </c>
      <c r="G1714" s="103" t="s">
        <v>3170</v>
      </c>
      <c r="H1714" s="91" t="s">
        <v>2548</v>
      </c>
    </row>
    <row r="1715" spans="1:8">
      <c r="A1715" t="s">
        <v>2245</v>
      </c>
      <c r="B1715" t="s">
        <v>2807</v>
      </c>
      <c r="C1715" s="3">
        <v>2975</v>
      </c>
      <c r="D1715" t="s">
        <v>591</v>
      </c>
      <c r="E1715" s="103">
        <v>0.38640000000000002</v>
      </c>
      <c r="F1715" s="175" t="s">
        <v>2939</v>
      </c>
      <c r="G1715" s="103" t="s">
        <v>2549</v>
      </c>
      <c r="H1715" s="91" t="s">
        <v>2549</v>
      </c>
    </row>
    <row r="1716" spans="1:8">
      <c r="A1716" t="s">
        <v>2245</v>
      </c>
      <c r="B1716" t="s">
        <v>2807</v>
      </c>
      <c r="C1716" s="3">
        <v>2081</v>
      </c>
      <c r="D1716" t="s">
        <v>549</v>
      </c>
      <c r="E1716" s="103">
        <v>6.8699999999999997E-2</v>
      </c>
      <c r="F1716" s="175" t="s">
        <v>2939</v>
      </c>
      <c r="G1716" s="103" t="s">
        <v>3170</v>
      </c>
      <c r="H1716" s="91" t="s">
        <v>2549</v>
      </c>
    </row>
    <row r="1717" spans="1:8">
      <c r="A1717" t="s">
        <v>2245</v>
      </c>
      <c r="B1717" t="s">
        <v>2807</v>
      </c>
      <c r="C1717" s="3">
        <v>3478</v>
      </c>
      <c r="D1717" t="s">
        <v>605</v>
      </c>
      <c r="E1717" s="103">
        <v>0.3387</v>
      </c>
      <c r="F1717" s="175" t="s">
        <v>2549</v>
      </c>
      <c r="G1717" s="103" t="s">
        <v>3170</v>
      </c>
      <c r="H1717" s="91" t="s">
        <v>2549</v>
      </c>
    </row>
    <row r="1718" spans="1:8">
      <c r="A1718" t="s">
        <v>2245</v>
      </c>
      <c r="B1718" t="s">
        <v>2807</v>
      </c>
      <c r="C1718" s="3">
        <v>2733</v>
      </c>
      <c r="D1718" t="s">
        <v>588</v>
      </c>
      <c r="E1718" s="103">
        <v>0.1221</v>
      </c>
      <c r="F1718" s="175" t="s">
        <v>2939</v>
      </c>
      <c r="G1718" s="103" t="s">
        <v>3170</v>
      </c>
      <c r="H1718" s="91" t="s">
        <v>2549</v>
      </c>
    </row>
    <row r="1719" spans="1:8">
      <c r="A1719" t="s">
        <v>2245</v>
      </c>
      <c r="B1719" t="s">
        <v>2807</v>
      </c>
      <c r="C1719" s="3">
        <v>2437</v>
      </c>
      <c r="D1719" t="s">
        <v>581</v>
      </c>
      <c r="E1719" s="103">
        <v>0.26590000000000003</v>
      </c>
      <c r="F1719" s="175" t="s">
        <v>2939</v>
      </c>
      <c r="G1719" s="103" t="s">
        <v>2549</v>
      </c>
      <c r="H1719" s="91" t="s">
        <v>2549</v>
      </c>
    </row>
    <row r="1720" spans="1:8">
      <c r="A1720" t="s">
        <v>2245</v>
      </c>
      <c r="B1720" t="s">
        <v>2807</v>
      </c>
      <c r="C1720" s="3">
        <v>2183</v>
      </c>
      <c r="D1720" t="s">
        <v>563</v>
      </c>
      <c r="E1720" s="103">
        <v>7.8200000000000006E-2</v>
      </c>
      <c r="F1720" s="175" t="s">
        <v>2939</v>
      </c>
      <c r="G1720" s="103" t="s">
        <v>3170</v>
      </c>
      <c r="H1720" s="91" t="s">
        <v>2549</v>
      </c>
    </row>
    <row r="1721" spans="1:8">
      <c r="A1721" t="s">
        <v>2245</v>
      </c>
      <c r="B1721" t="s">
        <v>2807</v>
      </c>
      <c r="C1721" s="3">
        <v>2121</v>
      </c>
      <c r="D1721" t="s">
        <v>554</v>
      </c>
      <c r="E1721" s="103">
        <v>0.40129999999999999</v>
      </c>
      <c r="F1721" s="175" t="s">
        <v>2549</v>
      </c>
      <c r="G1721" s="103" t="s">
        <v>3170</v>
      </c>
      <c r="H1721" s="91" t="s">
        <v>2549</v>
      </c>
    </row>
    <row r="1722" spans="1:8">
      <c r="A1722" t="s">
        <v>2245</v>
      </c>
      <c r="B1722" t="s">
        <v>2807</v>
      </c>
      <c r="C1722" s="3">
        <v>3874</v>
      </c>
      <c r="D1722" t="s">
        <v>616</v>
      </c>
      <c r="E1722" s="103">
        <v>0.30809999999999998</v>
      </c>
      <c r="F1722" s="175" t="s">
        <v>2548</v>
      </c>
      <c r="G1722" s="103" t="s">
        <v>3170</v>
      </c>
      <c r="H1722" s="91" t="s">
        <v>2548</v>
      </c>
    </row>
    <row r="1723" spans="1:8">
      <c r="A1723" t="s">
        <v>2245</v>
      </c>
      <c r="B1723" t="s">
        <v>2807</v>
      </c>
      <c r="C1723" s="3">
        <v>5566</v>
      </c>
      <c r="D1723" t="s">
        <v>140</v>
      </c>
      <c r="E1723" s="103">
        <v>9.4799999999999995E-2</v>
      </c>
      <c r="F1723" s="175" t="s">
        <v>2939</v>
      </c>
      <c r="G1723" s="103" t="s">
        <v>3170</v>
      </c>
      <c r="H1723" s="91" t="s">
        <v>2549</v>
      </c>
    </row>
    <row r="1724" spans="1:8">
      <c r="A1724" t="s">
        <v>2245</v>
      </c>
      <c r="B1724" t="s">
        <v>2807</v>
      </c>
      <c r="C1724" s="3">
        <v>5276</v>
      </c>
      <c r="D1724" t="s">
        <v>627</v>
      </c>
      <c r="E1724" s="103">
        <v>0.316</v>
      </c>
      <c r="F1724" s="175" t="s">
        <v>2939</v>
      </c>
      <c r="G1724" s="103" t="s">
        <v>2549</v>
      </c>
      <c r="H1724" s="91" t="s">
        <v>2549</v>
      </c>
    </row>
    <row r="1725" spans="1:8">
      <c r="A1725" t="s">
        <v>2245</v>
      </c>
      <c r="B1725" t="s">
        <v>2807</v>
      </c>
      <c r="C1725" s="3">
        <v>3714</v>
      </c>
      <c r="D1725" t="s">
        <v>611</v>
      </c>
      <c r="E1725" s="103">
        <v>0.5575</v>
      </c>
      <c r="F1725" s="175" t="s">
        <v>2548</v>
      </c>
      <c r="G1725" s="103" t="s">
        <v>3170</v>
      </c>
      <c r="H1725" s="91" t="s">
        <v>2548</v>
      </c>
    </row>
    <row r="1726" spans="1:8">
      <c r="A1726" t="s">
        <v>2245</v>
      </c>
      <c r="B1726" t="s">
        <v>2807</v>
      </c>
      <c r="C1726" s="3">
        <v>2462</v>
      </c>
      <c r="D1726" t="s">
        <v>583</v>
      </c>
      <c r="E1726" s="103">
        <v>8.4599999999999995E-2</v>
      </c>
      <c r="F1726" s="175" t="s">
        <v>2939</v>
      </c>
      <c r="G1726" s="103" t="s">
        <v>3170</v>
      </c>
      <c r="H1726" s="91" t="s">
        <v>2549</v>
      </c>
    </row>
    <row r="1727" spans="1:8">
      <c r="A1727" t="s">
        <v>2245</v>
      </c>
      <c r="B1727" t="s">
        <v>2807</v>
      </c>
      <c r="C1727" s="3">
        <v>2435</v>
      </c>
      <c r="D1727" t="s">
        <v>580</v>
      </c>
      <c r="E1727" s="103">
        <v>0.14779999999999999</v>
      </c>
      <c r="F1727" s="175" t="s">
        <v>2939</v>
      </c>
      <c r="G1727" s="103" t="s">
        <v>3170</v>
      </c>
      <c r="H1727" s="91" t="s">
        <v>2549</v>
      </c>
    </row>
    <row r="1728" spans="1:8">
      <c r="A1728" t="s">
        <v>2245</v>
      </c>
      <c r="B1728" t="s">
        <v>2807</v>
      </c>
      <c r="C1728" s="3">
        <v>2069</v>
      </c>
      <c r="D1728" t="s">
        <v>547</v>
      </c>
      <c r="E1728" s="103">
        <v>0.37330000000000002</v>
      </c>
      <c r="F1728" s="175" t="s">
        <v>2549</v>
      </c>
      <c r="G1728" s="103" t="s">
        <v>3170</v>
      </c>
      <c r="H1728" s="91" t="s">
        <v>2549</v>
      </c>
    </row>
    <row r="1729" spans="1:8">
      <c r="A1729" t="s">
        <v>2245</v>
      </c>
      <c r="B1729" t="s">
        <v>2807</v>
      </c>
      <c r="C1729" s="3">
        <v>5565</v>
      </c>
      <c r="D1729" t="s">
        <v>3000</v>
      </c>
      <c r="E1729" s="103">
        <v>0.10050000000000001</v>
      </c>
      <c r="F1729" s="175" t="s">
        <v>2939</v>
      </c>
      <c r="G1729" s="103" t="s">
        <v>3170</v>
      </c>
      <c r="H1729" s="91" t="s">
        <v>2549</v>
      </c>
    </row>
    <row r="1730" spans="1:8">
      <c r="A1730" t="s">
        <v>2245</v>
      </c>
      <c r="B1730" t="s">
        <v>2807</v>
      </c>
      <c r="C1730" s="3">
        <v>2353</v>
      </c>
      <c r="D1730" t="s">
        <v>576</v>
      </c>
      <c r="E1730" s="103">
        <v>0.37030000000000002</v>
      </c>
      <c r="F1730" s="175" t="s">
        <v>2549</v>
      </c>
      <c r="G1730" s="103" t="s">
        <v>3170</v>
      </c>
      <c r="H1730" s="91" t="s">
        <v>2549</v>
      </c>
    </row>
    <row r="1731" spans="1:8">
      <c r="A1731" t="s">
        <v>2245</v>
      </c>
      <c r="B1731" t="s">
        <v>2807</v>
      </c>
      <c r="C1731" s="3">
        <v>2089</v>
      </c>
      <c r="D1731" t="s">
        <v>550</v>
      </c>
      <c r="E1731" s="103">
        <v>0.56510000000000005</v>
      </c>
      <c r="F1731" s="175" t="s">
        <v>2548</v>
      </c>
      <c r="G1731" s="103" t="s">
        <v>3170</v>
      </c>
      <c r="H1731" s="91" t="s">
        <v>2548</v>
      </c>
    </row>
    <row r="1732" spans="1:8">
      <c r="A1732" t="s">
        <v>2245</v>
      </c>
      <c r="B1732" t="s">
        <v>2807</v>
      </c>
      <c r="C1732" s="3">
        <v>3517</v>
      </c>
      <c r="D1732" t="s">
        <v>607</v>
      </c>
      <c r="E1732" s="103">
        <v>0.17960000000000001</v>
      </c>
      <c r="F1732" s="175" t="s">
        <v>2939</v>
      </c>
      <c r="G1732" s="103" t="s">
        <v>3170</v>
      </c>
      <c r="H1732" s="91" t="s">
        <v>2549</v>
      </c>
    </row>
    <row r="1733" spans="1:8">
      <c r="A1733" t="s">
        <v>2245</v>
      </c>
      <c r="B1733" t="s">
        <v>2807</v>
      </c>
      <c r="C1733" s="3">
        <v>5203</v>
      </c>
      <c r="D1733" t="s">
        <v>624</v>
      </c>
      <c r="E1733" s="103">
        <v>4.8099999999999997E-2</v>
      </c>
      <c r="F1733" s="175" t="s">
        <v>2939</v>
      </c>
      <c r="G1733" s="103" t="s">
        <v>3170</v>
      </c>
      <c r="H1733" s="91" t="s">
        <v>2549</v>
      </c>
    </row>
    <row r="1734" spans="1:8">
      <c r="A1734" t="s">
        <v>2245</v>
      </c>
      <c r="B1734" t="s">
        <v>2807</v>
      </c>
      <c r="C1734" s="3">
        <v>2201</v>
      </c>
      <c r="D1734" t="s">
        <v>565</v>
      </c>
      <c r="E1734" s="103">
        <v>7.8799999999999995E-2</v>
      </c>
      <c r="F1734" s="175" t="s">
        <v>2939</v>
      </c>
      <c r="G1734" s="103" t="s">
        <v>3170</v>
      </c>
      <c r="H1734" s="91" t="s">
        <v>2549</v>
      </c>
    </row>
    <row r="1735" spans="1:8">
      <c r="A1735" t="s">
        <v>2245</v>
      </c>
      <c r="B1735" t="s">
        <v>2807</v>
      </c>
      <c r="C1735" s="3">
        <v>5485</v>
      </c>
      <c r="D1735" t="s">
        <v>2534</v>
      </c>
      <c r="E1735" s="103">
        <v>0.43319999999999997</v>
      </c>
      <c r="F1735" s="175" t="s">
        <v>2549</v>
      </c>
      <c r="G1735" s="103" t="s">
        <v>3170</v>
      </c>
      <c r="H1735" s="91" t="s">
        <v>2549</v>
      </c>
    </row>
    <row r="1736" spans="1:8">
      <c r="A1736" t="s">
        <v>2245</v>
      </c>
      <c r="B1736" t="s">
        <v>2807</v>
      </c>
      <c r="C1736" s="3">
        <v>3095</v>
      </c>
      <c r="D1736" t="s">
        <v>595</v>
      </c>
      <c r="E1736" s="103">
        <v>0.50590000000000002</v>
      </c>
      <c r="F1736" s="175" t="s">
        <v>2548</v>
      </c>
      <c r="G1736" s="103" t="s">
        <v>3170</v>
      </c>
      <c r="H1736" s="91" t="s">
        <v>2548</v>
      </c>
    </row>
    <row r="1737" spans="1:8">
      <c r="A1737" t="s">
        <v>2245</v>
      </c>
      <c r="B1737" t="s">
        <v>2807</v>
      </c>
      <c r="C1737" s="3">
        <v>1547</v>
      </c>
      <c r="D1737" t="s">
        <v>537</v>
      </c>
      <c r="E1737" s="103">
        <v>0.39850000000000002</v>
      </c>
      <c r="F1737" s="175" t="s">
        <v>2549</v>
      </c>
      <c r="G1737" s="103" t="s">
        <v>3170</v>
      </c>
      <c r="H1737" s="91" t="s">
        <v>2549</v>
      </c>
    </row>
    <row r="1738" spans="1:8">
      <c r="A1738" t="s">
        <v>2245</v>
      </c>
      <c r="B1738" t="s">
        <v>2807</v>
      </c>
      <c r="C1738" s="3">
        <v>2322</v>
      </c>
      <c r="D1738" t="s">
        <v>575</v>
      </c>
      <c r="E1738" s="103">
        <v>8.0199999999999994E-2</v>
      </c>
      <c r="F1738" s="175" t="s">
        <v>2939</v>
      </c>
      <c r="G1738" s="103" t="s">
        <v>3170</v>
      </c>
      <c r="H1738" s="91" t="s">
        <v>2549</v>
      </c>
    </row>
    <row r="1739" spans="1:8">
      <c r="A1739" t="s">
        <v>2245</v>
      </c>
      <c r="B1739" t="s">
        <v>2807</v>
      </c>
      <c r="C1739" s="3">
        <v>3479</v>
      </c>
      <c r="D1739" t="s">
        <v>606</v>
      </c>
      <c r="E1739" s="103">
        <v>0.33639999999999998</v>
      </c>
      <c r="F1739" s="175" t="s">
        <v>2939</v>
      </c>
      <c r="G1739" s="103" t="s">
        <v>3170</v>
      </c>
      <c r="H1739" s="91" t="s">
        <v>2549</v>
      </c>
    </row>
    <row r="1740" spans="1:8">
      <c r="A1740" t="s">
        <v>2245</v>
      </c>
      <c r="B1740" t="s">
        <v>2807</v>
      </c>
      <c r="C1740" s="3">
        <v>3218</v>
      </c>
      <c r="D1740" t="s">
        <v>598</v>
      </c>
      <c r="E1740" s="103">
        <v>0.10879999999999999</v>
      </c>
      <c r="F1740" s="175" t="s">
        <v>2939</v>
      </c>
      <c r="G1740" s="103" t="s">
        <v>3170</v>
      </c>
      <c r="H1740" s="91" t="s">
        <v>2549</v>
      </c>
    </row>
    <row r="1741" spans="1:8">
      <c r="A1741" t="s">
        <v>2245</v>
      </c>
      <c r="B1741" t="s">
        <v>2807</v>
      </c>
      <c r="C1741" s="3">
        <v>3868</v>
      </c>
      <c r="D1741" t="s">
        <v>615</v>
      </c>
      <c r="E1741" s="103">
        <v>0.26519999999999999</v>
      </c>
      <c r="F1741" s="175" t="s">
        <v>2939</v>
      </c>
      <c r="G1741" s="103" t="s">
        <v>3170</v>
      </c>
      <c r="H1741" s="91" t="s">
        <v>2549</v>
      </c>
    </row>
    <row r="1742" spans="1:8">
      <c r="A1742" t="s">
        <v>2245</v>
      </c>
      <c r="B1742" t="s">
        <v>2807</v>
      </c>
      <c r="C1742" s="3">
        <v>2976</v>
      </c>
      <c r="D1742" t="s">
        <v>592</v>
      </c>
      <c r="E1742" s="103">
        <v>0.40860000000000002</v>
      </c>
      <c r="F1742" s="175" t="s">
        <v>2548</v>
      </c>
      <c r="G1742" s="103" t="s">
        <v>3170</v>
      </c>
      <c r="H1742" s="91" t="s">
        <v>2548</v>
      </c>
    </row>
    <row r="1743" spans="1:8">
      <c r="A1743" t="s">
        <v>2245</v>
      </c>
      <c r="B1743" t="s">
        <v>2807</v>
      </c>
      <c r="C1743" s="3">
        <v>2256</v>
      </c>
      <c r="D1743" t="s">
        <v>569</v>
      </c>
      <c r="E1743" s="103">
        <v>0.29399999999999998</v>
      </c>
      <c r="F1743" s="175" t="s">
        <v>2549</v>
      </c>
      <c r="G1743" s="103" t="s">
        <v>3170</v>
      </c>
      <c r="H1743" s="91" t="s">
        <v>2549</v>
      </c>
    </row>
    <row r="1744" spans="1:8">
      <c r="A1744" t="s">
        <v>2245</v>
      </c>
      <c r="B1744" t="s">
        <v>2807</v>
      </c>
      <c r="C1744" s="3">
        <v>4065</v>
      </c>
      <c r="D1744" t="s">
        <v>619</v>
      </c>
      <c r="E1744" s="103">
        <v>0.33200000000000002</v>
      </c>
      <c r="F1744" s="175" t="s">
        <v>2549</v>
      </c>
      <c r="G1744" s="103" t="s">
        <v>3170</v>
      </c>
      <c r="H1744" s="91" t="s">
        <v>2549</v>
      </c>
    </row>
    <row r="1745" spans="1:8">
      <c r="A1745" t="s">
        <v>2245</v>
      </c>
      <c r="B1745" t="s">
        <v>2807</v>
      </c>
      <c r="C1745" s="3">
        <v>1620</v>
      </c>
      <c r="D1745" t="s">
        <v>540</v>
      </c>
      <c r="E1745" s="103">
        <v>0.13170000000000001</v>
      </c>
      <c r="F1745" s="175" t="s">
        <v>2939</v>
      </c>
      <c r="G1745" s="103" t="s">
        <v>3170</v>
      </c>
      <c r="H1745" s="91" t="s">
        <v>2549</v>
      </c>
    </row>
    <row r="1746" spans="1:8">
      <c r="A1746" t="s">
        <v>2245</v>
      </c>
      <c r="B1746" t="s">
        <v>2807</v>
      </c>
      <c r="C1746" s="3">
        <v>5046</v>
      </c>
      <c r="D1746" t="s">
        <v>622</v>
      </c>
      <c r="E1746" s="103">
        <v>0.17560000000000001</v>
      </c>
      <c r="F1746" s="175" t="s">
        <v>2939</v>
      </c>
      <c r="G1746" s="103" t="s">
        <v>3170</v>
      </c>
      <c r="H1746" s="91" t="s">
        <v>2549</v>
      </c>
    </row>
    <row r="1747" spans="1:8">
      <c r="A1747" t="s">
        <v>2245</v>
      </c>
      <c r="B1747" t="s">
        <v>2807</v>
      </c>
      <c r="C1747" s="3">
        <v>5204</v>
      </c>
      <c r="D1747" t="s">
        <v>625</v>
      </c>
      <c r="E1747" s="103">
        <v>0.1119</v>
      </c>
      <c r="F1747" s="175" t="s">
        <v>2939</v>
      </c>
      <c r="G1747" s="103" t="s">
        <v>3170</v>
      </c>
      <c r="H1747" s="91" t="s">
        <v>2549</v>
      </c>
    </row>
    <row r="1748" spans="1:8">
      <c r="A1748" t="s">
        <v>2245</v>
      </c>
      <c r="B1748" t="s">
        <v>2807</v>
      </c>
      <c r="C1748" s="3">
        <v>3327</v>
      </c>
      <c r="D1748" t="s">
        <v>601</v>
      </c>
      <c r="E1748" s="103">
        <v>0.61550000000000005</v>
      </c>
      <c r="F1748" s="175" t="s">
        <v>2548</v>
      </c>
      <c r="G1748" s="103" t="s">
        <v>3170</v>
      </c>
      <c r="H1748" s="91" t="s">
        <v>2548</v>
      </c>
    </row>
    <row r="1749" spans="1:8">
      <c r="A1749" t="s">
        <v>2245</v>
      </c>
      <c r="B1749" t="s">
        <v>2807</v>
      </c>
      <c r="C1749" s="3">
        <v>3380</v>
      </c>
      <c r="D1749" t="s">
        <v>603</v>
      </c>
      <c r="E1749" s="103">
        <v>0.46239999999999998</v>
      </c>
      <c r="F1749" s="175" t="s">
        <v>2548</v>
      </c>
      <c r="G1749" s="103" t="s">
        <v>3170</v>
      </c>
      <c r="H1749" s="91" t="s">
        <v>2548</v>
      </c>
    </row>
    <row r="1750" spans="1:8">
      <c r="A1750" t="s">
        <v>2245</v>
      </c>
      <c r="B1750" t="s">
        <v>2807</v>
      </c>
      <c r="C1750" s="3">
        <v>2120</v>
      </c>
      <c r="D1750" t="s">
        <v>3001</v>
      </c>
      <c r="E1750" s="103">
        <v>0.56230000000000002</v>
      </c>
      <c r="F1750" s="175" t="s">
        <v>2548</v>
      </c>
      <c r="G1750" s="103" t="s">
        <v>3170</v>
      </c>
      <c r="H1750" s="91" t="s">
        <v>2548</v>
      </c>
    </row>
    <row r="1751" spans="1:8">
      <c r="A1751" t="s">
        <v>2245</v>
      </c>
      <c r="B1751" t="s">
        <v>2807</v>
      </c>
      <c r="C1751" s="3">
        <v>5486</v>
      </c>
      <c r="D1751" t="s">
        <v>2535</v>
      </c>
      <c r="E1751" s="103">
        <v>0.26790000000000003</v>
      </c>
      <c r="F1751" s="175" t="s">
        <v>2939</v>
      </c>
      <c r="G1751" s="103" t="s">
        <v>3170</v>
      </c>
      <c r="H1751" s="91" t="s">
        <v>2549</v>
      </c>
    </row>
    <row r="1752" spans="1:8">
      <c r="A1752" t="s">
        <v>2245</v>
      </c>
      <c r="B1752" t="s">
        <v>2807</v>
      </c>
      <c r="C1752" s="3">
        <v>2285</v>
      </c>
      <c r="D1752" t="s">
        <v>571</v>
      </c>
      <c r="E1752" s="103">
        <v>0.14360000000000001</v>
      </c>
      <c r="F1752" s="175" t="s">
        <v>2939</v>
      </c>
      <c r="G1752" s="103" t="s">
        <v>3170</v>
      </c>
      <c r="H1752" s="91" t="s">
        <v>2549</v>
      </c>
    </row>
    <row r="1753" spans="1:8">
      <c r="A1753" t="s">
        <v>2245</v>
      </c>
      <c r="B1753" t="s">
        <v>2807</v>
      </c>
      <c r="C1753" s="3">
        <v>3157</v>
      </c>
      <c r="D1753" t="s">
        <v>597</v>
      </c>
      <c r="E1753" s="103">
        <v>0.50529999999999997</v>
      </c>
      <c r="F1753" s="175" t="s">
        <v>2548</v>
      </c>
      <c r="G1753" s="103" t="s">
        <v>3170</v>
      </c>
      <c r="H1753" s="91" t="s">
        <v>2548</v>
      </c>
    </row>
    <row r="1754" spans="1:8">
      <c r="A1754" t="s">
        <v>2245</v>
      </c>
      <c r="B1754" t="s">
        <v>2807</v>
      </c>
      <c r="C1754" s="3">
        <v>3028</v>
      </c>
      <c r="D1754" t="s">
        <v>188</v>
      </c>
      <c r="E1754" s="103">
        <v>0.25009999999999999</v>
      </c>
      <c r="F1754" s="175" t="s">
        <v>2939</v>
      </c>
      <c r="G1754" s="103" t="s">
        <v>2549</v>
      </c>
      <c r="H1754" s="91" t="s">
        <v>2549</v>
      </c>
    </row>
    <row r="1755" spans="1:8">
      <c r="A1755" t="s">
        <v>2245</v>
      </c>
      <c r="B1755" t="s">
        <v>2807</v>
      </c>
      <c r="C1755" s="3">
        <v>1796</v>
      </c>
      <c r="D1755" t="s">
        <v>543</v>
      </c>
      <c r="E1755" s="103">
        <v>8.9499999999999996E-2</v>
      </c>
      <c r="F1755" s="175" t="s">
        <v>2939</v>
      </c>
      <c r="G1755" s="103" t="s">
        <v>3170</v>
      </c>
      <c r="H1755" s="91" t="s">
        <v>2549</v>
      </c>
    </row>
    <row r="1756" spans="1:8">
      <c r="A1756" t="s">
        <v>2245</v>
      </c>
      <c r="B1756" t="s">
        <v>2807</v>
      </c>
      <c r="C1756" s="3">
        <v>5205</v>
      </c>
      <c r="D1756" t="s">
        <v>626</v>
      </c>
      <c r="E1756" s="103">
        <v>0.4254</v>
      </c>
      <c r="F1756" s="175" t="s">
        <v>2549</v>
      </c>
      <c r="G1756" s="103" t="s">
        <v>3170</v>
      </c>
      <c r="H1756" s="91" t="s">
        <v>2549</v>
      </c>
    </row>
    <row r="1757" spans="1:8">
      <c r="A1757" t="s">
        <v>2245</v>
      </c>
      <c r="B1757" t="s">
        <v>2807</v>
      </c>
      <c r="C1757" s="3">
        <v>3665</v>
      </c>
      <c r="D1757" t="s">
        <v>610</v>
      </c>
      <c r="E1757" s="103">
        <v>0.5242</v>
      </c>
      <c r="F1757" s="175" t="s">
        <v>2548</v>
      </c>
      <c r="G1757" s="103" t="s">
        <v>3170</v>
      </c>
      <c r="H1757" s="91" t="s">
        <v>2548</v>
      </c>
    </row>
    <row r="1758" spans="1:8">
      <c r="A1758" t="s">
        <v>2245</v>
      </c>
      <c r="B1758" t="s">
        <v>2807</v>
      </c>
      <c r="C1758" s="3">
        <v>1596</v>
      </c>
      <c r="D1758" t="s">
        <v>539</v>
      </c>
      <c r="E1758" s="103">
        <v>0.62549999999999994</v>
      </c>
      <c r="F1758" s="175" t="s">
        <v>2548</v>
      </c>
      <c r="G1758" s="103" t="s">
        <v>3170</v>
      </c>
      <c r="H1758" s="91" t="s">
        <v>2548</v>
      </c>
    </row>
    <row r="1759" spans="1:8">
      <c r="A1759" t="s">
        <v>2245</v>
      </c>
      <c r="B1759" t="s">
        <v>2807</v>
      </c>
      <c r="C1759" s="3">
        <v>4218</v>
      </c>
      <c r="D1759" t="s">
        <v>620</v>
      </c>
      <c r="E1759" s="103">
        <v>0.58099999999999996</v>
      </c>
      <c r="F1759" s="175" t="s">
        <v>2548</v>
      </c>
      <c r="G1759" s="103" t="s">
        <v>3170</v>
      </c>
      <c r="H1759" s="91" t="s">
        <v>2548</v>
      </c>
    </row>
    <row r="1760" spans="1:8">
      <c r="A1760" t="s">
        <v>2245</v>
      </c>
      <c r="B1760" t="s">
        <v>2807</v>
      </c>
      <c r="C1760" s="3">
        <v>2080</v>
      </c>
      <c r="D1760" t="s">
        <v>460</v>
      </c>
      <c r="E1760" s="103">
        <v>0.27800000000000002</v>
      </c>
      <c r="F1760" s="175" t="s">
        <v>2939</v>
      </c>
      <c r="G1760" s="103" t="s">
        <v>3170</v>
      </c>
      <c r="H1760" s="91" t="s">
        <v>2549</v>
      </c>
    </row>
    <row r="1761" spans="1:8">
      <c r="A1761" t="s">
        <v>2245</v>
      </c>
      <c r="B1761" t="s">
        <v>2807</v>
      </c>
      <c r="C1761" s="3">
        <v>1856</v>
      </c>
      <c r="D1761" t="s">
        <v>544</v>
      </c>
      <c r="E1761" s="103">
        <v>0.15820000000000001</v>
      </c>
      <c r="F1761" s="175" t="s">
        <v>2939</v>
      </c>
      <c r="G1761" s="103" t="s">
        <v>3170</v>
      </c>
      <c r="H1761" s="91" t="s">
        <v>2549</v>
      </c>
    </row>
    <row r="1762" spans="1:8">
      <c r="A1762" t="s">
        <v>2245</v>
      </c>
      <c r="B1762" t="s">
        <v>2807</v>
      </c>
      <c r="C1762" s="3">
        <v>3974</v>
      </c>
      <c r="D1762" t="s">
        <v>617</v>
      </c>
      <c r="E1762" s="103">
        <v>0.1101</v>
      </c>
      <c r="F1762" s="175" t="s">
        <v>2939</v>
      </c>
      <c r="G1762" s="103" t="s">
        <v>3170</v>
      </c>
      <c r="H1762" s="91" t="s">
        <v>2549</v>
      </c>
    </row>
    <row r="1763" spans="1:8">
      <c r="A1763" t="s">
        <v>2245</v>
      </c>
      <c r="B1763" t="s">
        <v>2807</v>
      </c>
      <c r="C1763" s="3">
        <v>2141</v>
      </c>
      <c r="D1763" t="s">
        <v>558</v>
      </c>
      <c r="E1763" s="103">
        <v>0.30070000000000002</v>
      </c>
      <c r="F1763" s="175" t="s">
        <v>2549</v>
      </c>
      <c r="G1763" s="103" t="s">
        <v>3170</v>
      </c>
      <c r="H1763" s="91" t="s">
        <v>2549</v>
      </c>
    </row>
    <row r="1764" spans="1:8">
      <c r="A1764" t="s">
        <v>2245</v>
      </c>
      <c r="B1764" t="s">
        <v>2807</v>
      </c>
      <c r="C1764" s="3">
        <v>1579</v>
      </c>
      <c r="D1764" t="s">
        <v>538</v>
      </c>
      <c r="E1764" s="103">
        <v>0.2626</v>
      </c>
      <c r="F1764" s="175" t="s">
        <v>2939</v>
      </c>
      <c r="G1764" s="103" t="s">
        <v>3170</v>
      </c>
      <c r="H1764" s="91" t="s">
        <v>2549</v>
      </c>
    </row>
    <row r="1765" spans="1:8">
      <c r="A1765" t="s">
        <v>2245</v>
      </c>
      <c r="B1765" t="s">
        <v>2807</v>
      </c>
      <c r="C1765" s="3">
        <v>2667</v>
      </c>
      <c r="D1765" t="s">
        <v>585</v>
      </c>
      <c r="E1765" s="103">
        <v>9.7799999999999998E-2</v>
      </c>
      <c r="F1765" s="175" t="s">
        <v>2939</v>
      </c>
      <c r="G1765" s="103" t="s">
        <v>3170</v>
      </c>
      <c r="H1765" s="91" t="s">
        <v>2549</v>
      </c>
    </row>
    <row r="1766" spans="1:8">
      <c r="A1766" t="s">
        <v>2245</v>
      </c>
      <c r="B1766" t="s">
        <v>2807</v>
      </c>
      <c r="C1766" s="3">
        <v>2977</v>
      </c>
      <c r="D1766" t="s">
        <v>593</v>
      </c>
      <c r="E1766" s="103">
        <v>0.27560000000000001</v>
      </c>
      <c r="F1766" s="175" t="s">
        <v>2549</v>
      </c>
      <c r="G1766" s="103" t="s">
        <v>3170</v>
      </c>
      <c r="H1766" s="91" t="s">
        <v>2549</v>
      </c>
    </row>
    <row r="1767" spans="1:8">
      <c r="A1767" t="s">
        <v>2245</v>
      </c>
      <c r="B1767" t="s">
        <v>2807</v>
      </c>
      <c r="C1767" s="3">
        <v>4064</v>
      </c>
      <c r="D1767" t="s">
        <v>618</v>
      </c>
      <c r="E1767" s="103">
        <v>0.52810000000000001</v>
      </c>
      <c r="F1767" s="175" t="s">
        <v>2549</v>
      </c>
      <c r="G1767" s="103" t="s">
        <v>3170</v>
      </c>
      <c r="H1767" s="91" t="s">
        <v>2548</v>
      </c>
    </row>
    <row r="1768" spans="1:8">
      <c r="A1768" t="s">
        <v>2245</v>
      </c>
      <c r="B1768" t="s">
        <v>2807</v>
      </c>
      <c r="C1768" s="3">
        <v>3026</v>
      </c>
      <c r="D1768" t="s">
        <v>594</v>
      </c>
      <c r="E1768" s="103">
        <v>8.2699999999999996E-2</v>
      </c>
      <c r="F1768" s="175" t="s">
        <v>2939</v>
      </c>
      <c r="G1768" s="103" t="s">
        <v>3170</v>
      </c>
      <c r="H1768" s="91" t="s">
        <v>2549</v>
      </c>
    </row>
    <row r="1769" spans="1:8">
      <c r="A1769" t="s">
        <v>2245</v>
      </c>
      <c r="B1769" t="s">
        <v>2807</v>
      </c>
      <c r="C1769" s="3">
        <v>2645</v>
      </c>
      <c r="D1769" t="s">
        <v>584</v>
      </c>
      <c r="E1769" s="103">
        <v>0.6976</v>
      </c>
      <c r="F1769" s="175" t="s">
        <v>2548</v>
      </c>
      <c r="G1769" s="103" t="s">
        <v>3170</v>
      </c>
      <c r="H1769" s="91" t="s">
        <v>2548</v>
      </c>
    </row>
    <row r="1770" spans="1:8">
      <c r="A1770" t="s">
        <v>2245</v>
      </c>
      <c r="B1770" t="s">
        <v>2807</v>
      </c>
      <c r="C1770" s="3">
        <v>2234</v>
      </c>
      <c r="D1770" t="s">
        <v>568</v>
      </c>
      <c r="E1770" s="103">
        <v>0.155</v>
      </c>
      <c r="F1770" s="175" t="s">
        <v>2939</v>
      </c>
      <c r="G1770" s="103" t="s">
        <v>3170</v>
      </c>
      <c r="H1770" s="91" t="s">
        <v>2549</v>
      </c>
    </row>
    <row r="1771" spans="1:8">
      <c r="A1771" t="s">
        <v>2245</v>
      </c>
      <c r="B1771" t="s">
        <v>2807</v>
      </c>
      <c r="C1771" s="3">
        <v>2142</v>
      </c>
      <c r="D1771" t="s">
        <v>559</v>
      </c>
      <c r="E1771" s="103">
        <v>6.5699999999999995E-2</v>
      </c>
      <c r="F1771" s="175" t="s">
        <v>2939</v>
      </c>
      <c r="G1771" s="103" t="s">
        <v>3170</v>
      </c>
      <c r="H1771" s="91" t="s">
        <v>2549</v>
      </c>
    </row>
    <row r="1772" spans="1:8">
      <c r="A1772" t="s">
        <v>2245</v>
      </c>
      <c r="B1772" t="s">
        <v>2807</v>
      </c>
      <c r="C1772" s="3">
        <v>3277</v>
      </c>
      <c r="D1772" t="s">
        <v>600</v>
      </c>
      <c r="E1772" s="103">
        <v>0.13350000000000001</v>
      </c>
      <c r="F1772" s="175" t="s">
        <v>2939</v>
      </c>
      <c r="G1772" s="103" t="s">
        <v>3170</v>
      </c>
      <c r="H1772" s="91" t="s">
        <v>2549</v>
      </c>
    </row>
    <row r="1773" spans="1:8">
      <c r="A1773" t="s">
        <v>2245</v>
      </c>
      <c r="B1773" t="s">
        <v>2807</v>
      </c>
      <c r="C1773" s="3">
        <v>2092</v>
      </c>
      <c r="D1773" t="s">
        <v>552</v>
      </c>
      <c r="E1773" s="103">
        <v>6.8400000000000002E-2</v>
      </c>
      <c r="F1773" s="175" t="s">
        <v>2939</v>
      </c>
      <c r="G1773" s="103" t="s">
        <v>3170</v>
      </c>
      <c r="H1773" s="91" t="s">
        <v>2549</v>
      </c>
    </row>
    <row r="1774" spans="1:8">
      <c r="A1774" t="s">
        <v>2245</v>
      </c>
      <c r="B1774" t="s">
        <v>2807</v>
      </c>
      <c r="C1774" s="3">
        <v>3581</v>
      </c>
      <c r="D1774" t="s">
        <v>609</v>
      </c>
      <c r="E1774" s="103">
        <v>0.58509999999999995</v>
      </c>
      <c r="F1774" s="175" t="s">
        <v>2548</v>
      </c>
      <c r="G1774" s="103" t="s">
        <v>3170</v>
      </c>
      <c r="H1774" s="91" t="s">
        <v>2548</v>
      </c>
    </row>
    <row r="1775" spans="1:8">
      <c r="A1775" t="s">
        <v>2356</v>
      </c>
      <c r="B1775" t="s">
        <v>2808</v>
      </c>
      <c r="C1775" s="3">
        <v>2521</v>
      </c>
      <c r="D1775" t="s">
        <v>1475</v>
      </c>
      <c r="E1775" s="103">
        <v>0.25030000000000002</v>
      </c>
      <c r="F1775" s="175" t="s">
        <v>2549</v>
      </c>
      <c r="G1775" s="103" t="s">
        <v>3170</v>
      </c>
      <c r="H1775" s="91" t="s">
        <v>2549</v>
      </c>
    </row>
    <row r="1776" spans="1:8">
      <c r="A1776" t="s">
        <v>2356</v>
      </c>
      <c r="B1776" t="s">
        <v>2808</v>
      </c>
      <c r="C1776" s="3">
        <v>3181</v>
      </c>
      <c r="D1776" t="s">
        <v>225</v>
      </c>
      <c r="E1776" s="103">
        <v>0.52690000000000003</v>
      </c>
      <c r="F1776" s="175" t="s">
        <v>2548</v>
      </c>
      <c r="G1776" s="103" t="s">
        <v>3170</v>
      </c>
      <c r="H1776" s="91" t="s">
        <v>2548</v>
      </c>
    </row>
    <row r="1777" spans="1:8">
      <c r="A1777" t="s">
        <v>2356</v>
      </c>
      <c r="B1777" t="s">
        <v>2808</v>
      </c>
      <c r="C1777" s="3">
        <v>2380</v>
      </c>
      <c r="D1777" t="s">
        <v>466</v>
      </c>
      <c r="E1777" s="103">
        <v>0.53120000000000001</v>
      </c>
      <c r="F1777" s="175" t="s">
        <v>2548</v>
      </c>
      <c r="G1777" s="103" t="s">
        <v>3170</v>
      </c>
      <c r="H1777" s="91" t="s">
        <v>2548</v>
      </c>
    </row>
    <row r="1778" spans="1:8">
      <c r="A1778" t="s">
        <v>2356</v>
      </c>
      <c r="B1778" t="s">
        <v>2808</v>
      </c>
      <c r="C1778" s="3">
        <v>3403</v>
      </c>
      <c r="D1778" t="s">
        <v>1479</v>
      </c>
      <c r="E1778" s="103">
        <v>0.36399999999999999</v>
      </c>
      <c r="F1778" s="175" t="s">
        <v>2549</v>
      </c>
      <c r="G1778" s="103" t="s">
        <v>3170</v>
      </c>
      <c r="H1778" s="91" t="s">
        <v>2549</v>
      </c>
    </row>
    <row r="1779" spans="1:8">
      <c r="A1779" t="s">
        <v>2356</v>
      </c>
      <c r="B1779" t="s">
        <v>2808</v>
      </c>
      <c r="C1779" s="3">
        <v>3942</v>
      </c>
      <c r="D1779" t="s">
        <v>1182</v>
      </c>
      <c r="E1779" s="103">
        <v>0.54759999999999998</v>
      </c>
      <c r="F1779" s="175" t="s">
        <v>2548</v>
      </c>
      <c r="G1779" s="103" t="s">
        <v>3170</v>
      </c>
      <c r="H1779" s="91" t="s">
        <v>2548</v>
      </c>
    </row>
    <row r="1780" spans="1:8">
      <c r="A1780" t="s">
        <v>2356</v>
      </c>
      <c r="B1780" t="s">
        <v>2808</v>
      </c>
      <c r="C1780" s="3">
        <v>5058</v>
      </c>
      <c r="D1780" t="s">
        <v>3117</v>
      </c>
      <c r="E1780" s="103">
        <v>0.41670000000000001</v>
      </c>
      <c r="F1780" s="175" t="s">
        <v>2549</v>
      </c>
      <c r="G1780" s="103" t="s">
        <v>3170</v>
      </c>
      <c r="H1780" s="91" t="s">
        <v>2549</v>
      </c>
    </row>
    <row r="1781" spans="1:8">
      <c r="A1781" t="s">
        <v>2356</v>
      </c>
      <c r="B1781" t="s">
        <v>2808</v>
      </c>
      <c r="C1781" s="3">
        <v>2620</v>
      </c>
      <c r="D1781" t="s">
        <v>1476</v>
      </c>
      <c r="E1781" s="103">
        <v>0.43309999999999998</v>
      </c>
      <c r="F1781" s="175" t="s">
        <v>2549</v>
      </c>
      <c r="G1781" s="103" t="s">
        <v>3170</v>
      </c>
      <c r="H1781" s="91" t="s">
        <v>2549</v>
      </c>
    </row>
    <row r="1782" spans="1:8">
      <c r="A1782" t="s">
        <v>2356</v>
      </c>
      <c r="B1782" t="s">
        <v>2808</v>
      </c>
      <c r="C1782" s="3">
        <v>2774</v>
      </c>
      <c r="D1782" t="s">
        <v>1477</v>
      </c>
      <c r="E1782" s="103">
        <v>0.63959999999999995</v>
      </c>
      <c r="F1782" s="175" t="s">
        <v>2548</v>
      </c>
      <c r="G1782" s="103" t="s">
        <v>3170</v>
      </c>
      <c r="H1782" s="91" t="s">
        <v>2548</v>
      </c>
    </row>
    <row r="1783" spans="1:8">
      <c r="A1783" t="s">
        <v>2356</v>
      </c>
      <c r="B1783" t="s">
        <v>2808</v>
      </c>
      <c r="C1783" s="3">
        <v>3402</v>
      </c>
      <c r="D1783" t="s">
        <v>1478</v>
      </c>
      <c r="E1783" s="103">
        <v>0.45469999999999999</v>
      </c>
      <c r="F1783" s="175" t="s">
        <v>2549</v>
      </c>
      <c r="G1783" s="103" t="s">
        <v>3170</v>
      </c>
      <c r="H1783" s="91" t="s">
        <v>2549</v>
      </c>
    </row>
    <row r="1784" spans="1:8">
      <c r="A1784" t="s">
        <v>2356</v>
      </c>
      <c r="B1784" t="s">
        <v>2808</v>
      </c>
      <c r="C1784" s="3">
        <v>2150</v>
      </c>
      <c r="D1784" t="s">
        <v>1474</v>
      </c>
      <c r="E1784" s="103">
        <v>0.47089999999999999</v>
      </c>
      <c r="F1784" s="175" t="s">
        <v>2549</v>
      </c>
      <c r="G1784" s="103" t="s">
        <v>3170</v>
      </c>
      <c r="H1784" s="91" t="s">
        <v>2549</v>
      </c>
    </row>
    <row r="1785" spans="1:8">
      <c r="A1785" t="s">
        <v>2356</v>
      </c>
      <c r="B1785" t="s">
        <v>2808</v>
      </c>
      <c r="C1785" s="3">
        <v>1537</v>
      </c>
      <c r="D1785" t="s">
        <v>1473</v>
      </c>
      <c r="E1785" s="103">
        <v>0.64790000000000003</v>
      </c>
      <c r="F1785" s="175" t="s">
        <v>2548</v>
      </c>
      <c r="G1785" s="103" t="s">
        <v>3170</v>
      </c>
      <c r="H1785" s="91" t="s">
        <v>2548</v>
      </c>
    </row>
    <row r="1786" spans="1:8">
      <c r="A1786" t="s">
        <v>2448</v>
      </c>
      <c r="B1786" t="s">
        <v>2809</v>
      </c>
      <c r="C1786" s="3">
        <v>5383</v>
      </c>
      <c r="D1786" t="s">
        <v>2099</v>
      </c>
      <c r="E1786" s="103">
        <v>0.6421</v>
      </c>
      <c r="F1786" s="175" t="s">
        <v>2548</v>
      </c>
      <c r="G1786" s="103" t="s">
        <v>3170</v>
      </c>
      <c r="H1786" s="91" t="s">
        <v>2548</v>
      </c>
    </row>
    <row r="1787" spans="1:8">
      <c r="A1787" t="s">
        <v>2448</v>
      </c>
      <c r="B1787" t="s">
        <v>2809</v>
      </c>
      <c r="C1787" s="3">
        <v>5232</v>
      </c>
      <c r="D1787" t="s">
        <v>3002</v>
      </c>
      <c r="E1787" s="103">
        <v>0.53600000000000003</v>
      </c>
      <c r="F1787" s="175" t="s">
        <v>2548</v>
      </c>
      <c r="G1787" s="103" t="s">
        <v>3170</v>
      </c>
      <c r="H1787" s="91" t="s">
        <v>2548</v>
      </c>
    </row>
    <row r="1788" spans="1:8">
      <c r="A1788" t="s">
        <v>2448</v>
      </c>
      <c r="B1788" t="s">
        <v>2809</v>
      </c>
      <c r="C1788" s="3">
        <v>5560</v>
      </c>
      <c r="D1788" t="s">
        <v>2929</v>
      </c>
      <c r="E1788" s="103">
        <v>0.52</v>
      </c>
      <c r="F1788" s="175" t="s">
        <v>2939</v>
      </c>
      <c r="G1788" s="103" t="s">
        <v>3170</v>
      </c>
      <c r="H1788" s="91" t="s">
        <v>2548</v>
      </c>
    </row>
    <row r="1789" spans="1:8">
      <c r="A1789" t="s">
        <v>2448</v>
      </c>
      <c r="B1789" t="s">
        <v>2809</v>
      </c>
      <c r="C1789" s="3">
        <v>4272</v>
      </c>
      <c r="D1789" t="s">
        <v>3003</v>
      </c>
      <c r="E1789" s="103">
        <v>0.41830000000000001</v>
      </c>
      <c r="F1789" s="175" t="s">
        <v>2939</v>
      </c>
      <c r="G1789" s="103" t="s">
        <v>3170</v>
      </c>
      <c r="H1789" s="91" t="s">
        <v>2549</v>
      </c>
    </row>
    <row r="1790" spans="1:8">
      <c r="A1790" t="s">
        <v>2448</v>
      </c>
      <c r="B1790" t="s">
        <v>2809</v>
      </c>
      <c r="C1790" s="3">
        <v>2388</v>
      </c>
      <c r="D1790" t="s">
        <v>2097</v>
      </c>
      <c r="E1790" s="103">
        <v>0.56200000000000006</v>
      </c>
      <c r="F1790" s="175" t="s">
        <v>2549</v>
      </c>
      <c r="G1790" s="103" t="s">
        <v>3170</v>
      </c>
      <c r="H1790" s="91" t="s">
        <v>2548</v>
      </c>
    </row>
    <row r="1791" spans="1:8">
      <c r="A1791" t="s">
        <v>2448</v>
      </c>
      <c r="B1791" t="s">
        <v>2809</v>
      </c>
      <c r="C1791" s="3">
        <v>5231</v>
      </c>
      <c r="D1791" t="s">
        <v>2098</v>
      </c>
      <c r="E1791" s="103">
        <v>0.50900000000000001</v>
      </c>
      <c r="F1791" s="175" t="s">
        <v>2939</v>
      </c>
      <c r="G1791" s="103" t="s">
        <v>3170</v>
      </c>
      <c r="H1791" s="91" t="s">
        <v>2548</v>
      </c>
    </row>
    <row r="1792" spans="1:8">
      <c r="A1792" t="s">
        <v>2448</v>
      </c>
      <c r="B1792" t="s">
        <v>2809</v>
      </c>
      <c r="C1792" s="3">
        <v>5384</v>
      </c>
      <c r="D1792" t="s">
        <v>2100</v>
      </c>
      <c r="E1792" s="103">
        <v>0.63290000000000002</v>
      </c>
      <c r="F1792" s="175" t="s">
        <v>2548</v>
      </c>
      <c r="G1792" s="103" t="s">
        <v>3170</v>
      </c>
      <c r="H1792" s="91" t="s">
        <v>2548</v>
      </c>
    </row>
    <row r="1793" spans="1:8">
      <c r="A1793" t="s">
        <v>2448</v>
      </c>
      <c r="B1793" t="s">
        <v>2809</v>
      </c>
      <c r="C1793" s="3">
        <v>5385</v>
      </c>
      <c r="D1793" t="s">
        <v>2101</v>
      </c>
      <c r="E1793" s="103">
        <v>0.59419999999999995</v>
      </c>
      <c r="F1793" s="175" t="s">
        <v>2548</v>
      </c>
      <c r="G1793" s="103" t="s">
        <v>3170</v>
      </c>
      <c r="H1793" s="91" t="s">
        <v>2548</v>
      </c>
    </row>
    <row r="1794" spans="1:8">
      <c r="A1794" t="s">
        <v>2448</v>
      </c>
      <c r="B1794" t="s">
        <v>2809</v>
      </c>
      <c r="C1794" s="3">
        <v>5561</v>
      </c>
      <c r="D1794" t="s">
        <v>3212</v>
      </c>
      <c r="E1794" s="103">
        <v>0.89949999999999997</v>
      </c>
      <c r="F1794" s="175" t="s">
        <v>2939</v>
      </c>
      <c r="G1794" s="103" t="s">
        <v>3170</v>
      </c>
      <c r="H1794" s="91" t="s">
        <v>2548</v>
      </c>
    </row>
    <row r="1795" spans="1:8">
      <c r="A1795" t="s">
        <v>2333</v>
      </c>
      <c r="B1795" t="s">
        <v>2810</v>
      </c>
      <c r="C1795" s="3">
        <v>5075</v>
      </c>
      <c r="D1795" t="s">
        <v>1259</v>
      </c>
      <c r="E1795" s="103">
        <v>0.67710000000000004</v>
      </c>
      <c r="F1795" s="175" t="s">
        <v>2549</v>
      </c>
      <c r="G1795" s="103" t="s">
        <v>3170</v>
      </c>
      <c r="H1795" s="91" t="s">
        <v>2548</v>
      </c>
    </row>
    <row r="1796" spans="1:8">
      <c r="A1796" t="s">
        <v>2333</v>
      </c>
      <c r="B1796" t="s">
        <v>2810</v>
      </c>
      <c r="C1796" s="3">
        <v>5226</v>
      </c>
      <c r="D1796" t="s">
        <v>1261</v>
      </c>
      <c r="E1796" s="103">
        <v>0.53690000000000004</v>
      </c>
      <c r="F1796" s="175" t="s">
        <v>2549</v>
      </c>
      <c r="G1796" s="103" t="s">
        <v>3170</v>
      </c>
      <c r="H1796" s="91" t="s">
        <v>2548</v>
      </c>
    </row>
    <row r="1797" spans="1:8">
      <c r="A1797" t="s">
        <v>2333</v>
      </c>
      <c r="B1797" t="s">
        <v>2810</v>
      </c>
      <c r="C1797" s="3">
        <v>5225</v>
      </c>
      <c r="D1797" t="s">
        <v>1260</v>
      </c>
      <c r="E1797" s="103">
        <v>0.6673</v>
      </c>
      <c r="F1797" s="175" t="s">
        <v>2548</v>
      </c>
      <c r="G1797" s="103" t="s">
        <v>3170</v>
      </c>
      <c r="H1797" s="91" t="s">
        <v>2548</v>
      </c>
    </row>
    <row r="1798" spans="1:8">
      <c r="A1798" t="s">
        <v>2177</v>
      </c>
      <c r="B1798" t="s">
        <v>2811</v>
      </c>
      <c r="C1798" s="3">
        <v>5613</v>
      </c>
      <c r="D1798" t="s">
        <v>3004</v>
      </c>
      <c r="E1798" s="103">
        <v>0.4783</v>
      </c>
      <c r="F1798" s="175" t="s">
        <v>2939</v>
      </c>
      <c r="G1798" s="103" t="s">
        <v>3170</v>
      </c>
      <c r="H1798" s="91" t="s">
        <v>2549</v>
      </c>
    </row>
    <row r="1799" spans="1:8">
      <c r="A1799" t="s">
        <v>2177</v>
      </c>
      <c r="B1799" t="s">
        <v>2811</v>
      </c>
      <c r="C1799" s="3">
        <v>4378</v>
      </c>
      <c r="D1799" t="s">
        <v>149</v>
      </c>
      <c r="E1799" s="103">
        <v>0.45600000000000002</v>
      </c>
      <c r="F1799" s="175" t="s">
        <v>2549</v>
      </c>
      <c r="G1799" s="103" t="s">
        <v>3170</v>
      </c>
      <c r="H1799" s="91" t="s">
        <v>2549</v>
      </c>
    </row>
    <row r="1800" spans="1:8">
      <c r="A1800" t="s">
        <v>2177</v>
      </c>
      <c r="B1800" t="s">
        <v>2811</v>
      </c>
      <c r="C1800" s="3">
        <v>2722</v>
      </c>
      <c r="D1800" t="s">
        <v>148</v>
      </c>
      <c r="E1800" s="103">
        <v>0.57250000000000001</v>
      </c>
      <c r="F1800" s="175" t="s">
        <v>2549</v>
      </c>
      <c r="G1800" s="103" t="s">
        <v>3170</v>
      </c>
      <c r="H1800" s="91" t="s">
        <v>2548</v>
      </c>
    </row>
    <row r="1801" spans="1:8">
      <c r="A1801" t="s">
        <v>2177</v>
      </c>
      <c r="B1801" t="s">
        <v>2811</v>
      </c>
      <c r="C1801" s="3">
        <v>1708</v>
      </c>
      <c r="D1801" t="s">
        <v>3005</v>
      </c>
      <c r="E1801" s="103">
        <v>0.44490000000000002</v>
      </c>
      <c r="F1801" s="175" t="s">
        <v>2939</v>
      </c>
      <c r="G1801" s="103" t="s">
        <v>2549</v>
      </c>
      <c r="H1801" s="91" t="s">
        <v>2549</v>
      </c>
    </row>
    <row r="1802" spans="1:8">
      <c r="A1802" t="s">
        <v>2177</v>
      </c>
      <c r="B1802" t="s">
        <v>2811</v>
      </c>
      <c r="C1802" s="3">
        <v>4519</v>
      </c>
      <c r="D1802" t="s">
        <v>150</v>
      </c>
      <c r="E1802" s="103">
        <v>0.4864</v>
      </c>
      <c r="F1802" s="175" t="s">
        <v>2939</v>
      </c>
      <c r="G1802" s="103" t="s">
        <v>3170</v>
      </c>
      <c r="H1802" s="91" t="s">
        <v>2549</v>
      </c>
    </row>
    <row r="1803" spans="1:8">
      <c r="A1803" t="s">
        <v>2177</v>
      </c>
      <c r="B1803" t="s">
        <v>2811</v>
      </c>
      <c r="C1803" s="3">
        <v>2471</v>
      </c>
      <c r="D1803" t="s">
        <v>147</v>
      </c>
      <c r="E1803" s="103">
        <v>0.44950000000000001</v>
      </c>
      <c r="F1803" s="175" t="s">
        <v>2939</v>
      </c>
      <c r="G1803" s="103" t="s">
        <v>3170</v>
      </c>
      <c r="H1803" s="91" t="s">
        <v>2549</v>
      </c>
    </row>
    <row r="1804" spans="1:8">
      <c r="A1804" t="s">
        <v>2350</v>
      </c>
      <c r="B1804" t="s">
        <v>2812</v>
      </c>
      <c r="C1804" s="3">
        <v>3725</v>
      </c>
      <c r="D1804" t="s">
        <v>1445</v>
      </c>
      <c r="E1804" s="103">
        <v>0</v>
      </c>
      <c r="F1804" s="175" t="s">
        <v>2939</v>
      </c>
      <c r="G1804" s="103" t="s">
        <v>3170</v>
      </c>
      <c r="H1804" s="91" t="s">
        <v>2549</v>
      </c>
    </row>
    <row r="1805" spans="1:8">
      <c r="A1805" t="s">
        <v>2312</v>
      </c>
      <c r="B1805" t="s">
        <v>2813</v>
      </c>
      <c r="C1805" s="3">
        <v>3291</v>
      </c>
      <c r="D1805" t="s">
        <v>1184</v>
      </c>
      <c r="E1805" s="103">
        <v>0.58889999999999998</v>
      </c>
      <c r="F1805" s="175" t="s">
        <v>2548</v>
      </c>
      <c r="G1805" s="103" t="s">
        <v>3170</v>
      </c>
      <c r="H1805" s="91" t="s">
        <v>2548</v>
      </c>
    </row>
    <row r="1806" spans="1:8">
      <c r="A1806" t="s">
        <v>2312</v>
      </c>
      <c r="B1806" t="s">
        <v>2813</v>
      </c>
      <c r="C1806" s="3">
        <v>5621</v>
      </c>
      <c r="D1806" t="s">
        <v>3006</v>
      </c>
      <c r="E1806" s="103">
        <v>0.45179999999999998</v>
      </c>
      <c r="F1806" s="175" t="s">
        <v>2548</v>
      </c>
      <c r="G1806" s="103" t="s">
        <v>3170</v>
      </c>
      <c r="H1806" s="91" t="s">
        <v>2548</v>
      </c>
    </row>
    <row r="1807" spans="1:8">
      <c r="A1807" t="s">
        <v>2312</v>
      </c>
      <c r="B1807" t="s">
        <v>2813</v>
      </c>
      <c r="C1807" s="3">
        <v>4288</v>
      </c>
      <c r="D1807" t="s">
        <v>3007</v>
      </c>
      <c r="E1807" s="103">
        <v>0.54310000000000003</v>
      </c>
      <c r="F1807" s="175" t="s">
        <v>2548</v>
      </c>
      <c r="G1807" s="103" t="s">
        <v>3170</v>
      </c>
      <c r="H1807" s="91" t="s">
        <v>2548</v>
      </c>
    </row>
    <row r="1808" spans="1:8">
      <c r="A1808" t="s">
        <v>2312</v>
      </c>
      <c r="B1808" t="s">
        <v>2813</v>
      </c>
      <c r="C1808" s="3">
        <v>2745</v>
      </c>
      <c r="D1808" t="s">
        <v>1182</v>
      </c>
      <c r="E1808" s="103">
        <v>0.75970000000000004</v>
      </c>
      <c r="F1808" s="175" t="s">
        <v>2548</v>
      </c>
      <c r="G1808" s="103" t="s">
        <v>3170</v>
      </c>
      <c r="H1808" s="91" t="s">
        <v>2548</v>
      </c>
    </row>
    <row r="1809" spans="1:8">
      <c r="A1809" t="s">
        <v>2312</v>
      </c>
      <c r="B1809" t="s">
        <v>2813</v>
      </c>
      <c r="C1809" s="3">
        <v>3292</v>
      </c>
      <c r="D1809" t="s">
        <v>410</v>
      </c>
      <c r="E1809" s="103">
        <v>0.61699999999999999</v>
      </c>
      <c r="F1809" s="175" t="s">
        <v>2548</v>
      </c>
      <c r="G1809" s="103" t="s">
        <v>3170</v>
      </c>
      <c r="H1809" s="91" t="s">
        <v>2548</v>
      </c>
    </row>
    <row r="1810" spans="1:8">
      <c r="A1810" t="s">
        <v>2312</v>
      </c>
      <c r="B1810" t="s">
        <v>2813</v>
      </c>
      <c r="C1810" s="3">
        <v>4363</v>
      </c>
      <c r="D1810" t="s">
        <v>1185</v>
      </c>
      <c r="E1810" s="103">
        <v>0.64880000000000004</v>
      </c>
      <c r="F1810" s="175" t="s">
        <v>2548</v>
      </c>
      <c r="G1810" s="103" t="s">
        <v>3170</v>
      </c>
      <c r="H1810" s="91" t="s">
        <v>2548</v>
      </c>
    </row>
    <row r="1811" spans="1:8">
      <c r="A1811" t="s">
        <v>2312</v>
      </c>
      <c r="B1811" t="s">
        <v>2813</v>
      </c>
      <c r="C1811" s="3">
        <v>4586</v>
      </c>
      <c r="D1811" t="s">
        <v>794</v>
      </c>
      <c r="E1811" s="103">
        <v>0.69899999999999995</v>
      </c>
      <c r="F1811" s="175" t="s">
        <v>2548</v>
      </c>
      <c r="G1811" s="103" t="s">
        <v>3170</v>
      </c>
      <c r="H1811" s="91" t="s">
        <v>2548</v>
      </c>
    </row>
    <row r="1812" spans="1:8">
      <c r="A1812" t="s">
        <v>2312</v>
      </c>
      <c r="B1812" t="s">
        <v>2813</v>
      </c>
      <c r="C1812" s="3">
        <v>3241</v>
      </c>
      <c r="D1812" t="s">
        <v>1183</v>
      </c>
      <c r="E1812" s="103">
        <v>0.55289999999999995</v>
      </c>
      <c r="F1812" s="175" t="s">
        <v>2548</v>
      </c>
      <c r="G1812" s="103" t="s">
        <v>3170</v>
      </c>
      <c r="H1812" s="91" t="s">
        <v>2548</v>
      </c>
    </row>
    <row r="1813" spans="1:8">
      <c r="A1813" t="s">
        <v>2312</v>
      </c>
      <c r="B1813" t="s">
        <v>2813</v>
      </c>
      <c r="C1813" s="3">
        <v>5548</v>
      </c>
      <c r="D1813" t="s">
        <v>2906</v>
      </c>
      <c r="E1813" s="103">
        <v>0.42170000000000002</v>
      </c>
      <c r="F1813" s="175" t="s">
        <v>2939</v>
      </c>
      <c r="G1813" s="103" t="s">
        <v>3170</v>
      </c>
      <c r="H1813" s="91" t="s">
        <v>2549</v>
      </c>
    </row>
    <row r="1814" spans="1:8">
      <c r="A1814" t="s">
        <v>2260</v>
      </c>
      <c r="B1814" t="s">
        <v>2814</v>
      </c>
      <c r="C1814" s="3">
        <v>3674</v>
      </c>
      <c r="D1814" t="s">
        <v>865</v>
      </c>
      <c r="E1814" s="103">
        <v>0.2868</v>
      </c>
      <c r="F1814" s="175" t="s">
        <v>2939</v>
      </c>
      <c r="G1814" s="103" t="s">
        <v>3170</v>
      </c>
      <c r="H1814" s="91" t="s">
        <v>2549</v>
      </c>
    </row>
    <row r="1815" spans="1:8">
      <c r="A1815" t="s">
        <v>2260</v>
      </c>
      <c r="B1815" t="s">
        <v>2814</v>
      </c>
      <c r="C1815" s="3">
        <v>2990</v>
      </c>
      <c r="D1815" t="s">
        <v>857</v>
      </c>
      <c r="E1815" s="103">
        <v>0.3382</v>
      </c>
      <c r="F1815" s="175" t="s">
        <v>2939</v>
      </c>
      <c r="G1815" s="103" t="s">
        <v>2549</v>
      </c>
      <c r="H1815" s="91" t="s">
        <v>2549</v>
      </c>
    </row>
    <row r="1816" spans="1:8">
      <c r="A1816" t="s">
        <v>2260</v>
      </c>
      <c r="B1816" t="s">
        <v>2814</v>
      </c>
      <c r="C1816" s="3">
        <v>3230</v>
      </c>
      <c r="D1816" t="s">
        <v>859</v>
      </c>
      <c r="E1816" s="103">
        <v>0.24529999999999999</v>
      </c>
      <c r="F1816" s="175" t="s">
        <v>2939</v>
      </c>
      <c r="G1816" s="103" t="s">
        <v>3170</v>
      </c>
      <c r="H1816" s="91" t="s">
        <v>2549</v>
      </c>
    </row>
    <row r="1817" spans="1:8">
      <c r="A1817" t="s">
        <v>2260</v>
      </c>
      <c r="B1817" t="s">
        <v>2814</v>
      </c>
      <c r="C1817" s="3">
        <v>1942</v>
      </c>
      <c r="D1817" t="s">
        <v>854</v>
      </c>
      <c r="E1817" s="103">
        <v>0.16239999999999999</v>
      </c>
      <c r="F1817" s="175" t="s">
        <v>2939</v>
      </c>
      <c r="G1817" s="103" t="s">
        <v>3170</v>
      </c>
      <c r="H1817" s="91" t="s">
        <v>2549</v>
      </c>
    </row>
    <row r="1818" spans="1:8">
      <c r="A1818" t="s">
        <v>2260</v>
      </c>
      <c r="B1818" t="s">
        <v>2814</v>
      </c>
      <c r="C1818" s="3">
        <v>3104</v>
      </c>
      <c r="D1818" t="s">
        <v>858</v>
      </c>
      <c r="E1818" s="103">
        <v>0.39579999999999999</v>
      </c>
      <c r="F1818" s="175" t="s">
        <v>2939</v>
      </c>
      <c r="G1818" s="103" t="s">
        <v>2549</v>
      </c>
      <c r="H1818" s="91" t="s">
        <v>2549</v>
      </c>
    </row>
    <row r="1819" spans="1:8">
      <c r="A1819" t="s">
        <v>2260</v>
      </c>
      <c r="B1819" t="s">
        <v>2814</v>
      </c>
      <c r="C1819" s="3">
        <v>1667</v>
      </c>
      <c r="D1819" t="s">
        <v>852</v>
      </c>
      <c r="E1819" s="103">
        <v>0.26450000000000001</v>
      </c>
      <c r="F1819" s="175" t="s">
        <v>2939</v>
      </c>
      <c r="G1819" s="103" t="s">
        <v>3170</v>
      </c>
      <c r="H1819" s="91" t="s">
        <v>2549</v>
      </c>
    </row>
    <row r="1820" spans="1:8">
      <c r="A1820" t="s">
        <v>2260</v>
      </c>
      <c r="B1820" t="s">
        <v>2814</v>
      </c>
      <c r="C1820" s="3">
        <v>3231</v>
      </c>
      <c r="D1820" t="s">
        <v>860</v>
      </c>
      <c r="E1820" s="103">
        <v>0.1764</v>
      </c>
      <c r="F1820" s="175" t="s">
        <v>2939</v>
      </c>
      <c r="G1820" s="103" t="s">
        <v>3170</v>
      </c>
      <c r="H1820" s="91" t="s">
        <v>2549</v>
      </c>
    </row>
    <row r="1821" spans="1:8">
      <c r="A1821" t="s">
        <v>2260</v>
      </c>
      <c r="B1821" t="s">
        <v>2814</v>
      </c>
      <c r="C1821" s="3">
        <v>1771</v>
      </c>
      <c r="D1821" t="s">
        <v>853</v>
      </c>
      <c r="E1821" s="103">
        <v>0.12280000000000001</v>
      </c>
      <c r="F1821" s="175" t="s">
        <v>2939</v>
      </c>
      <c r="G1821" s="103" t="s">
        <v>3170</v>
      </c>
      <c r="H1821" s="91" t="s">
        <v>2549</v>
      </c>
    </row>
    <row r="1822" spans="1:8">
      <c r="A1822" t="s">
        <v>2260</v>
      </c>
      <c r="B1822" t="s">
        <v>2814</v>
      </c>
      <c r="C1822" s="3">
        <v>3387</v>
      </c>
      <c r="D1822" t="s">
        <v>862</v>
      </c>
      <c r="E1822" s="103">
        <v>0.33629999999999999</v>
      </c>
      <c r="F1822" s="175" t="s">
        <v>2939</v>
      </c>
      <c r="G1822" s="103" t="s">
        <v>3170</v>
      </c>
      <c r="H1822" s="91" t="s">
        <v>2549</v>
      </c>
    </row>
    <row r="1823" spans="1:8">
      <c r="A1823" t="s">
        <v>2260</v>
      </c>
      <c r="B1823" t="s">
        <v>2814</v>
      </c>
      <c r="C1823" s="3">
        <v>2185</v>
      </c>
      <c r="D1823" t="s">
        <v>855</v>
      </c>
      <c r="E1823" s="103">
        <v>0.26419999999999999</v>
      </c>
      <c r="F1823" s="175" t="s">
        <v>2939</v>
      </c>
      <c r="G1823" s="103" t="s">
        <v>3170</v>
      </c>
      <c r="H1823" s="91" t="s">
        <v>2549</v>
      </c>
    </row>
    <row r="1824" spans="1:8">
      <c r="A1824" t="s">
        <v>2260</v>
      </c>
      <c r="B1824" t="s">
        <v>2814</v>
      </c>
      <c r="C1824" s="3">
        <v>3527</v>
      </c>
      <c r="D1824" t="s">
        <v>864</v>
      </c>
      <c r="E1824" s="103">
        <v>0.14699999999999999</v>
      </c>
      <c r="F1824" s="175" t="s">
        <v>2939</v>
      </c>
      <c r="G1824" s="103" t="s">
        <v>3170</v>
      </c>
      <c r="H1824" s="91" t="s">
        <v>2549</v>
      </c>
    </row>
    <row r="1825" spans="1:8">
      <c r="A1825" t="s">
        <v>2260</v>
      </c>
      <c r="B1825" t="s">
        <v>2814</v>
      </c>
      <c r="C1825" s="3">
        <v>3958</v>
      </c>
      <c r="D1825" t="s">
        <v>867</v>
      </c>
      <c r="E1825" s="103">
        <v>0.33910000000000001</v>
      </c>
      <c r="F1825" s="175" t="s">
        <v>2939</v>
      </c>
      <c r="G1825" s="103" t="s">
        <v>2549</v>
      </c>
      <c r="H1825" s="91" t="s">
        <v>2549</v>
      </c>
    </row>
    <row r="1826" spans="1:8">
      <c r="A1826" t="s">
        <v>2260</v>
      </c>
      <c r="B1826" t="s">
        <v>2814</v>
      </c>
      <c r="C1826" s="3">
        <v>3489</v>
      </c>
      <c r="D1826" t="s">
        <v>863</v>
      </c>
      <c r="E1826" s="103">
        <v>0.38250000000000001</v>
      </c>
      <c r="F1826" s="175" t="s">
        <v>2939</v>
      </c>
      <c r="G1826" s="103" t="s">
        <v>2549</v>
      </c>
      <c r="H1826" s="91" t="s">
        <v>2549</v>
      </c>
    </row>
    <row r="1827" spans="1:8">
      <c r="A1827" t="s">
        <v>2260</v>
      </c>
      <c r="B1827" t="s">
        <v>2814</v>
      </c>
      <c r="C1827" s="3">
        <v>2703</v>
      </c>
      <c r="D1827" t="s">
        <v>856</v>
      </c>
      <c r="E1827" s="103">
        <v>0.4002</v>
      </c>
      <c r="F1827" s="175" t="s">
        <v>2549</v>
      </c>
      <c r="G1827" s="103" t="s">
        <v>3170</v>
      </c>
      <c r="H1827" s="91" t="s">
        <v>2549</v>
      </c>
    </row>
    <row r="1828" spans="1:8">
      <c r="A1828" t="s">
        <v>2260</v>
      </c>
      <c r="B1828" t="s">
        <v>2814</v>
      </c>
      <c r="C1828" s="3">
        <v>3343</v>
      </c>
      <c r="D1828" t="s">
        <v>861</v>
      </c>
      <c r="E1828" s="103">
        <v>0.29909999999999998</v>
      </c>
      <c r="F1828" s="175" t="s">
        <v>2939</v>
      </c>
      <c r="G1828" s="103" t="s">
        <v>3170</v>
      </c>
      <c r="H1828" s="91" t="s">
        <v>2549</v>
      </c>
    </row>
    <row r="1829" spans="1:8">
      <c r="A1829" t="s">
        <v>2260</v>
      </c>
      <c r="B1829" t="s">
        <v>2814</v>
      </c>
      <c r="C1829" s="3">
        <v>3921</v>
      </c>
      <c r="D1829" t="s">
        <v>866</v>
      </c>
      <c r="E1829" s="103">
        <v>0.28970000000000001</v>
      </c>
      <c r="F1829" s="175" t="s">
        <v>2939</v>
      </c>
      <c r="G1829" s="103" t="s">
        <v>3170</v>
      </c>
      <c r="H1829" s="91" t="s">
        <v>2549</v>
      </c>
    </row>
    <row r="1830" spans="1:8">
      <c r="A1830" t="s">
        <v>2361</v>
      </c>
      <c r="B1830" t="s">
        <v>2815</v>
      </c>
      <c r="C1830" s="3">
        <v>3405</v>
      </c>
      <c r="D1830" t="s">
        <v>1503</v>
      </c>
      <c r="E1830" s="103">
        <v>0.45269999999999999</v>
      </c>
      <c r="F1830" s="175" t="s">
        <v>2548</v>
      </c>
      <c r="G1830" s="103" t="s">
        <v>2548</v>
      </c>
      <c r="H1830" s="91" t="s">
        <v>2548</v>
      </c>
    </row>
    <row r="1831" spans="1:8">
      <c r="A1831" t="s">
        <v>2252</v>
      </c>
      <c r="B1831" t="s">
        <v>2816</v>
      </c>
      <c r="C1831" s="3">
        <v>2512</v>
      </c>
      <c r="D1831" t="s">
        <v>745</v>
      </c>
      <c r="E1831" s="103">
        <v>0.69869999999999999</v>
      </c>
      <c r="F1831" s="175" t="s">
        <v>2939</v>
      </c>
      <c r="G1831" s="103" t="s">
        <v>3170</v>
      </c>
      <c r="H1831" s="91" t="s">
        <v>2548</v>
      </c>
    </row>
    <row r="1832" spans="1:8">
      <c r="A1832" t="s">
        <v>2252</v>
      </c>
      <c r="B1832" t="s">
        <v>2816</v>
      </c>
      <c r="C1832" s="3">
        <v>2513</v>
      </c>
      <c r="D1832" t="s">
        <v>746</v>
      </c>
      <c r="E1832" s="103">
        <v>0.44619999999999999</v>
      </c>
      <c r="F1832" s="175" t="s">
        <v>2548</v>
      </c>
      <c r="G1832" s="103" t="s">
        <v>3170</v>
      </c>
      <c r="H1832" s="91" t="s">
        <v>2548</v>
      </c>
    </row>
    <row r="1833" spans="1:8">
      <c r="A1833" t="s">
        <v>2373</v>
      </c>
      <c r="B1833" t="s">
        <v>2817</v>
      </c>
      <c r="C1833" s="3">
        <v>4265</v>
      </c>
      <c r="D1833" t="s">
        <v>1649</v>
      </c>
      <c r="E1833" s="103">
        <v>0.37330000000000002</v>
      </c>
      <c r="F1833" s="175" t="s">
        <v>2939</v>
      </c>
      <c r="G1833" s="103" t="s">
        <v>3170</v>
      </c>
      <c r="H1833" s="91" t="s">
        <v>2549</v>
      </c>
    </row>
    <row r="1834" spans="1:8">
      <c r="A1834" t="s">
        <v>2373</v>
      </c>
      <c r="B1834" t="s">
        <v>2817</v>
      </c>
      <c r="C1834" s="3">
        <v>4366</v>
      </c>
      <c r="D1834" t="s">
        <v>778</v>
      </c>
      <c r="E1834" s="103">
        <v>0.2291</v>
      </c>
      <c r="F1834" s="175" t="s">
        <v>2939</v>
      </c>
      <c r="G1834" s="103" t="s">
        <v>3170</v>
      </c>
      <c r="H1834" s="91" t="s">
        <v>2549</v>
      </c>
    </row>
    <row r="1835" spans="1:8">
      <c r="A1835" t="s">
        <v>2373</v>
      </c>
      <c r="B1835" t="s">
        <v>2817</v>
      </c>
      <c r="C1835" s="3">
        <v>3305</v>
      </c>
      <c r="D1835" t="s">
        <v>1643</v>
      </c>
      <c r="E1835" s="103">
        <v>0.26629999999999998</v>
      </c>
      <c r="F1835" s="175" t="s">
        <v>2939</v>
      </c>
      <c r="G1835" s="103" t="s">
        <v>3170</v>
      </c>
      <c r="H1835" s="91" t="s">
        <v>2549</v>
      </c>
    </row>
    <row r="1836" spans="1:8">
      <c r="A1836" t="s">
        <v>2373</v>
      </c>
      <c r="B1836" t="s">
        <v>2817</v>
      </c>
      <c r="C1836" s="3">
        <v>4395</v>
      </c>
      <c r="D1836" t="s">
        <v>1651</v>
      </c>
      <c r="E1836" s="103">
        <v>0.26590000000000003</v>
      </c>
      <c r="F1836" s="175" t="s">
        <v>2939</v>
      </c>
      <c r="G1836" s="103" t="s">
        <v>3170</v>
      </c>
      <c r="H1836" s="91" t="s">
        <v>2549</v>
      </c>
    </row>
    <row r="1837" spans="1:8">
      <c r="A1837" t="s">
        <v>2373</v>
      </c>
      <c r="B1837" t="s">
        <v>2817</v>
      </c>
      <c r="C1837" s="3">
        <v>3005</v>
      </c>
      <c r="D1837" t="s">
        <v>3213</v>
      </c>
      <c r="E1837" s="103">
        <v>0.47589999999999999</v>
      </c>
      <c r="F1837" s="175" t="s">
        <v>2549</v>
      </c>
      <c r="G1837" s="103" t="s">
        <v>3170</v>
      </c>
      <c r="H1837" s="91" t="s">
        <v>2549</v>
      </c>
    </row>
    <row r="1838" spans="1:8">
      <c r="A1838" t="s">
        <v>2373</v>
      </c>
      <c r="B1838" t="s">
        <v>2817</v>
      </c>
      <c r="C1838" s="3">
        <v>5712</v>
      </c>
      <c r="D1838" t="s">
        <v>3155</v>
      </c>
      <c r="E1838" s="103">
        <v>1</v>
      </c>
      <c r="F1838" s="175" t="s">
        <v>2549</v>
      </c>
      <c r="G1838" s="103" t="s">
        <v>3170</v>
      </c>
      <c r="H1838" s="91" t="s">
        <v>2548</v>
      </c>
    </row>
    <row r="1839" spans="1:8">
      <c r="A1839" t="s">
        <v>2373</v>
      </c>
      <c r="B1839" t="s">
        <v>2817</v>
      </c>
      <c r="C1839" s="3">
        <v>4241</v>
      </c>
      <c r="D1839" t="s">
        <v>1648</v>
      </c>
      <c r="E1839" s="103">
        <v>0.184</v>
      </c>
      <c r="F1839" s="175" t="s">
        <v>2939</v>
      </c>
      <c r="G1839" s="103" t="s">
        <v>3170</v>
      </c>
      <c r="H1839" s="91" t="s">
        <v>2549</v>
      </c>
    </row>
    <row r="1840" spans="1:8">
      <c r="A1840" t="s">
        <v>2373</v>
      </c>
      <c r="B1840" t="s">
        <v>2817</v>
      </c>
      <c r="C1840" s="3">
        <v>5128</v>
      </c>
      <c r="D1840" t="s">
        <v>1653</v>
      </c>
      <c r="E1840" s="103">
        <v>0.1588</v>
      </c>
      <c r="F1840" s="175" t="s">
        <v>2939</v>
      </c>
      <c r="G1840" s="103" t="s">
        <v>3170</v>
      </c>
      <c r="H1840" s="91" t="s">
        <v>2549</v>
      </c>
    </row>
    <row r="1841" spans="1:8">
      <c r="A1841" t="s">
        <v>2373</v>
      </c>
      <c r="B1841" t="s">
        <v>2817</v>
      </c>
      <c r="C1841" s="3">
        <v>3981</v>
      </c>
      <c r="D1841" t="s">
        <v>1645</v>
      </c>
      <c r="E1841" s="103">
        <v>0.3417</v>
      </c>
      <c r="F1841" s="175" t="s">
        <v>2939</v>
      </c>
      <c r="G1841" s="103" t="s">
        <v>3170</v>
      </c>
      <c r="H1841" s="91" t="s">
        <v>2549</v>
      </c>
    </row>
    <row r="1842" spans="1:8">
      <c r="A1842" t="s">
        <v>2373</v>
      </c>
      <c r="B1842" t="s">
        <v>2817</v>
      </c>
      <c r="C1842" s="3">
        <v>5100</v>
      </c>
      <c r="D1842" t="s">
        <v>1652</v>
      </c>
      <c r="E1842" s="103">
        <v>0.13189999999999999</v>
      </c>
      <c r="F1842" s="175" t="s">
        <v>2939</v>
      </c>
      <c r="G1842" s="103" t="s">
        <v>3170</v>
      </c>
      <c r="H1842" s="91" t="s">
        <v>2549</v>
      </c>
    </row>
    <row r="1843" spans="1:8">
      <c r="A1843" t="s">
        <v>2373</v>
      </c>
      <c r="B1843" t="s">
        <v>2817</v>
      </c>
      <c r="C1843" s="3">
        <v>2073</v>
      </c>
      <c r="D1843" t="s">
        <v>1640</v>
      </c>
      <c r="E1843" s="103">
        <v>0.20150000000000001</v>
      </c>
      <c r="F1843" s="175" t="s">
        <v>2939</v>
      </c>
      <c r="G1843" s="103" t="s">
        <v>3170</v>
      </c>
      <c r="H1843" s="91" t="s">
        <v>2549</v>
      </c>
    </row>
    <row r="1844" spans="1:8">
      <c r="A1844" t="s">
        <v>2373</v>
      </c>
      <c r="B1844" t="s">
        <v>2817</v>
      </c>
      <c r="C1844" s="3">
        <v>1904</v>
      </c>
      <c r="D1844" t="s">
        <v>3008</v>
      </c>
      <c r="E1844" s="103">
        <v>0.1163</v>
      </c>
      <c r="F1844" s="175" t="s">
        <v>2939</v>
      </c>
      <c r="G1844" s="103" t="s">
        <v>3170</v>
      </c>
      <c r="H1844" s="91" t="s">
        <v>2549</v>
      </c>
    </row>
    <row r="1845" spans="1:8">
      <c r="A1845" t="s">
        <v>2373</v>
      </c>
      <c r="B1845" t="s">
        <v>2817</v>
      </c>
      <c r="C1845" s="3">
        <v>3561</v>
      </c>
      <c r="D1845" t="s">
        <v>1644</v>
      </c>
      <c r="E1845" s="103">
        <v>0.21840000000000001</v>
      </c>
      <c r="F1845" s="175" t="s">
        <v>2939</v>
      </c>
      <c r="G1845" s="103" t="s">
        <v>3170</v>
      </c>
      <c r="H1845" s="91" t="s">
        <v>2549</v>
      </c>
    </row>
    <row r="1846" spans="1:8">
      <c r="A1846" t="s">
        <v>2373</v>
      </c>
      <c r="B1846" t="s">
        <v>2817</v>
      </c>
      <c r="C1846" s="3">
        <v>4184</v>
      </c>
      <c r="D1846" t="s">
        <v>1647</v>
      </c>
      <c r="E1846" s="103">
        <v>0.17710000000000001</v>
      </c>
      <c r="F1846" s="175" t="s">
        <v>2939</v>
      </c>
      <c r="G1846" s="103" t="s">
        <v>3170</v>
      </c>
      <c r="H1846" s="91" t="s">
        <v>2549</v>
      </c>
    </row>
    <row r="1847" spans="1:8">
      <c r="A1847" t="s">
        <v>2373</v>
      </c>
      <c r="B1847" t="s">
        <v>2817</v>
      </c>
      <c r="C1847" s="3">
        <v>1730</v>
      </c>
      <c r="D1847" t="s">
        <v>1639</v>
      </c>
      <c r="E1847" s="103">
        <v>0.54169999999999996</v>
      </c>
      <c r="F1847" s="175" t="s">
        <v>2939</v>
      </c>
      <c r="G1847" s="103" t="s">
        <v>3170</v>
      </c>
      <c r="H1847" s="91" t="s">
        <v>2548</v>
      </c>
    </row>
    <row r="1848" spans="1:8">
      <c r="A1848" t="s">
        <v>2373</v>
      </c>
      <c r="B1848" t="s">
        <v>2817</v>
      </c>
      <c r="C1848" s="3">
        <v>2428</v>
      </c>
      <c r="D1848" t="s">
        <v>1641</v>
      </c>
      <c r="E1848" s="103">
        <v>0.2369</v>
      </c>
      <c r="F1848" s="175" t="s">
        <v>2939</v>
      </c>
      <c r="G1848" s="103" t="s">
        <v>3170</v>
      </c>
      <c r="H1848" s="91" t="s">
        <v>2549</v>
      </c>
    </row>
    <row r="1849" spans="1:8">
      <c r="A1849" t="s">
        <v>2373</v>
      </c>
      <c r="B1849" t="s">
        <v>2817</v>
      </c>
      <c r="C1849" s="3">
        <v>4383</v>
      </c>
      <c r="D1849" t="s">
        <v>1650</v>
      </c>
      <c r="E1849" s="103">
        <v>0.10050000000000001</v>
      </c>
      <c r="F1849" s="175" t="s">
        <v>2939</v>
      </c>
      <c r="G1849" s="103" t="s">
        <v>3170</v>
      </c>
      <c r="H1849" s="91" t="s">
        <v>2549</v>
      </c>
    </row>
    <row r="1850" spans="1:8">
      <c r="A1850" t="s">
        <v>2373</v>
      </c>
      <c r="B1850" t="s">
        <v>2817</v>
      </c>
      <c r="C1850" s="3">
        <v>4145</v>
      </c>
      <c r="D1850" t="s">
        <v>1646</v>
      </c>
      <c r="E1850" s="103">
        <v>0.18010000000000001</v>
      </c>
      <c r="F1850" s="175" t="s">
        <v>2939</v>
      </c>
      <c r="G1850" s="103" t="s">
        <v>3170</v>
      </c>
      <c r="H1850" s="91" t="s">
        <v>2549</v>
      </c>
    </row>
    <row r="1851" spans="1:8">
      <c r="A1851" t="s">
        <v>2258</v>
      </c>
      <c r="B1851" t="s">
        <v>2818</v>
      </c>
      <c r="C1851" s="3">
        <v>5015</v>
      </c>
      <c r="D1851" t="s">
        <v>821</v>
      </c>
      <c r="E1851" s="103">
        <v>2.4899999999999999E-2</v>
      </c>
      <c r="F1851" s="175" t="s">
        <v>2939</v>
      </c>
      <c r="G1851" s="103" t="s">
        <v>3170</v>
      </c>
      <c r="H1851" s="91" t="s">
        <v>2549</v>
      </c>
    </row>
    <row r="1852" spans="1:8">
      <c r="A1852" t="s">
        <v>2258</v>
      </c>
      <c r="B1852" t="s">
        <v>2818</v>
      </c>
      <c r="C1852" s="3">
        <v>4397</v>
      </c>
      <c r="D1852" t="s">
        <v>820</v>
      </c>
      <c r="E1852" s="103">
        <v>0.13730000000000001</v>
      </c>
      <c r="F1852" s="175" t="s">
        <v>2939</v>
      </c>
      <c r="G1852" s="103" t="s">
        <v>3170</v>
      </c>
      <c r="H1852" s="91" t="s">
        <v>2549</v>
      </c>
    </row>
    <row r="1853" spans="1:8">
      <c r="A1853" t="s">
        <v>2258</v>
      </c>
      <c r="B1853" t="s">
        <v>2818</v>
      </c>
      <c r="C1853" s="3">
        <v>4308</v>
      </c>
      <c r="D1853" t="s">
        <v>819</v>
      </c>
      <c r="E1853" s="103">
        <v>0.1172</v>
      </c>
      <c r="F1853" s="175" t="s">
        <v>2939</v>
      </c>
      <c r="G1853" s="103" t="s">
        <v>3170</v>
      </c>
      <c r="H1853" s="91" t="s">
        <v>2549</v>
      </c>
    </row>
    <row r="1854" spans="1:8">
      <c r="A1854" t="s">
        <v>2258</v>
      </c>
      <c r="B1854" t="s">
        <v>2818</v>
      </c>
      <c r="C1854" s="3">
        <v>2222</v>
      </c>
      <c r="D1854" t="s">
        <v>815</v>
      </c>
      <c r="E1854" s="103">
        <v>0.13539999999999999</v>
      </c>
      <c r="F1854" s="175" t="s">
        <v>2939</v>
      </c>
      <c r="G1854" s="103" t="s">
        <v>3170</v>
      </c>
      <c r="H1854" s="91" t="s">
        <v>2549</v>
      </c>
    </row>
    <row r="1855" spans="1:8">
      <c r="A1855" t="s">
        <v>2258</v>
      </c>
      <c r="B1855" t="s">
        <v>2818</v>
      </c>
      <c r="C1855" s="3">
        <v>2850</v>
      </c>
      <c r="D1855" t="s">
        <v>818</v>
      </c>
      <c r="E1855" s="103">
        <v>0.1186</v>
      </c>
      <c r="F1855" s="175" t="s">
        <v>2939</v>
      </c>
      <c r="G1855" s="103" t="s">
        <v>3170</v>
      </c>
      <c r="H1855" s="91" t="s">
        <v>2549</v>
      </c>
    </row>
    <row r="1856" spans="1:8">
      <c r="A1856" t="s">
        <v>2258</v>
      </c>
      <c r="B1856" t="s">
        <v>2818</v>
      </c>
      <c r="C1856" s="3">
        <v>2287</v>
      </c>
      <c r="D1856" t="s">
        <v>816</v>
      </c>
      <c r="E1856" s="103">
        <v>0.14599999999999999</v>
      </c>
      <c r="F1856" s="175" t="s">
        <v>2939</v>
      </c>
      <c r="G1856" s="103" t="s">
        <v>3170</v>
      </c>
      <c r="H1856" s="91" t="s">
        <v>2549</v>
      </c>
    </row>
    <row r="1857" spans="1:8">
      <c r="A1857" t="s">
        <v>2258</v>
      </c>
      <c r="B1857" t="s">
        <v>2818</v>
      </c>
      <c r="C1857" s="3">
        <v>5181</v>
      </c>
      <c r="D1857" t="s">
        <v>823</v>
      </c>
      <c r="E1857" s="103">
        <v>0.14180000000000001</v>
      </c>
      <c r="F1857" s="175" t="s">
        <v>2939</v>
      </c>
      <c r="G1857" s="103" t="s">
        <v>3170</v>
      </c>
      <c r="H1857" s="91" t="s">
        <v>2549</v>
      </c>
    </row>
    <row r="1858" spans="1:8">
      <c r="A1858" t="s">
        <v>2258</v>
      </c>
      <c r="B1858" t="s">
        <v>2818</v>
      </c>
      <c r="C1858" s="3">
        <v>2288</v>
      </c>
      <c r="D1858" t="s">
        <v>817</v>
      </c>
      <c r="E1858" s="103">
        <v>0.121</v>
      </c>
      <c r="F1858" s="175" t="s">
        <v>2939</v>
      </c>
      <c r="G1858" s="103" t="s">
        <v>3170</v>
      </c>
      <c r="H1858" s="91" t="s">
        <v>2549</v>
      </c>
    </row>
    <row r="1859" spans="1:8">
      <c r="A1859" t="s">
        <v>2258</v>
      </c>
      <c r="B1859" t="s">
        <v>2818</v>
      </c>
      <c r="C1859" s="3">
        <v>2124</v>
      </c>
      <c r="D1859" t="s">
        <v>2918</v>
      </c>
      <c r="E1859" s="103">
        <v>9.5000000000000001E-2</v>
      </c>
      <c r="F1859" s="175" t="s">
        <v>2939</v>
      </c>
      <c r="G1859" s="103" t="s">
        <v>3170</v>
      </c>
      <c r="H1859" s="91" t="s">
        <v>2549</v>
      </c>
    </row>
    <row r="1860" spans="1:8">
      <c r="A1860" t="s">
        <v>2258</v>
      </c>
      <c r="B1860" t="s">
        <v>2818</v>
      </c>
      <c r="C1860" s="3">
        <v>5296</v>
      </c>
      <c r="D1860" t="s">
        <v>824</v>
      </c>
      <c r="E1860" s="103">
        <v>0.1525</v>
      </c>
      <c r="F1860" s="175" t="s">
        <v>2939</v>
      </c>
      <c r="G1860" s="103" t="s">
        <v>3170</v>
      </c>
      <c r="H1860" s="91" t="s">
        <v>2549</v>
      </c>
    </row>
    <row r="1861" spans="1:8">
      <c r="A1861" t="s">
        <v>2258</v>
      </c>
      <c r="B1861" t="s">
        <v>2818</v>
      </c>
      <c r="C1861" s="3">
        <v>5457</v>
      </c>
      <c r="D1861" t="s">
        <v>825</v>
      </c>
      <c r="E1861" s="103">
        <v>0.1246</v>
      </c>
      <c r="F1861" s="175" t="s">
        <v>2939</v>
      </c>
      <c r="G1861" s="103" t="s">
        <v>3170</v>
      </c>
      <c r="H1861" s="91" t="s">
        <v>2549</v>
      </c>
    </row>
    <row r="1862" spans="1:8">
      <c r="A1862" t="s">
        <v>2258</v>
      </c>
      <c r="B1862" t="s">
        <v>2818</v>
      </c>
      <c r="C1862" s="3">
        <v>5135</v>
      </c>
      <c r="D1862" t="s">
        <v>822</v>
      </c>
      <c r="E1862" s="103">
        <v>0.16830000000000001</v>
      </c>
      <c r="F1862" s="175" t="s">
        <v>2939</v>
      </c>
      <c r="G1862" s="103" t="s">
        <v>3170</v>
      </c>
      <c r="H1862" s="91" t="s">
        <v>2549</v>
      </c>
    </row>
    <row r="1863" spans="1:8">
      <c r="A1863" t="s">
        <v>2258</v>
      </c>
      <c r="B1863" t="s">
        <v>2818</v>
      </c>
      <c r="C1863" s="3">
        <v>1502</v>
      </c>
      <c r="D1863" t="s">
        <v>814</v>
      </c>
      <c r="E1863" s="103">
        <v>0.2329</v>
      </c>
      <c r="F1863" s="175" t="s">
        <v>2939</v>
      </c>
      <c r="G1863" s="103" t="s">
        <v>3170</v>
      </c>
      <c r="H1863" s="91" t="s">
        <v>2549</v>
      </c>
    </row>
    <row r="1864" spans="1:8">
      <c r="A1864" t="s">
        <v>2218</v>
      </c>
      <c r="B1864" t="s">
        <v>2819</v>
      </c>
      <c r="C1864" s="3">
        <v>2694</v>
      </c>
      <c r="D1864" t="s">
        <v>422</v>
      </c>
      <c r="E1864" s="103">
        <v>0.75029999999999997</v>
      </c>
      <c r="F1864" s="175" t="s">
        <v>2548</v>
      </c>
      <c r="G1864" s="103" t="s">
        <v>3170</v>
      </c>
      <c r="H1864" s="91" t="s">
        <v>2548</v>
      </c>
    </row>
    <row r="1865" spans="1:8">
      <c r="A1865" t="s">
        <v>2218</v>
      </c>
      <c r="B1865" t="s">
        <v>2819</v>
      </c>
      <c r="C1865" s="3">
        <v>3089</v>
      </c>
      <c r="D1865" t="s">
        <v>423</v>
      </c>
      <c r="E1865" s="103">
        <v>0.81259999999999999</v>
      </c>
      <c r="F1865" s="175" t="s">
        <v>2548</v>
      </c>
      <c r="G1865" s="103" t="s">
        <v>3170</v>
      </c>
      <c r="H1865" s="91" t="s">
        <v>2548</v>
      </c>
    </row>
    <row r="1866" spans="1:8">
      <c r="A1866" s="137" t="s">
        <v>2327</v>
      </c>
      <c r="B1866" t="s">
        <v>2820</v>
      </c>
      <c r="C1866" s="3">
        <v>5766</v>
      </c>
      <c r="D1866" t="s">
        <v>3286</v>
      </c>
      <c r="E1866" s="103">
        <v>0.25559999999999999</v>
      </c>
      <c r="F1866" s="175" t="s">
        <v>2939</v>
      </c>
      <c r="G1866" s="103" t="s">
        <v>3170</v>
      </c>
      <c r="H1866" s="91" t="s">
        <v>2549</v>
      </c>
    </row>
    <row r="1867" spans="1:8">
      <c r="A1867" t="s">
        <v>2327</v>
      </c>
      <c r="B1867" t="s">
        <v>2820</v>
      </c>
      <c r="C1867" s="3">
        <v>2804</v>
      </c>
      <c r="D1867" t="s">
        <v>3009</v>
      </c>
      <c r="E1867" s="103">
        <v>0.66169999999999995</v>
      </c>
      <c r="F1867" s="175" t="s">
        <v>2548</v>
      </c>
      <c r="G1867" s="103" t="s">
        <v>3170</v>
      </c>
      <c r="H1867" s="91" t="s">
        <v>2548</v>
      </c>
    </row>
    <row r="1868" spans="1:8">
      <c r="A1868" t="s">
        <v>2327</v>
      </c>
      <c r="B1868" t="s">
        <v>2820</v>
      </c>
      <c r="C1868" s="3">
        <v>5243</v>
      </c>
      <c r="D1868" t="s">
        <v>3010</v>
      </c>
      <c r="E1868" s="103">
        <v>0.27060000000000001</v>
      </c>
      <c r="F1868" s="175" t="s">
        <v>2939</v>
      </c>
      <c r="G1868" s="103" t="s">
        <v>3170</v>
      </c>
      <c r="H1868" s="91" t="s">
        <v>2549</v>
      </c>
    </row>
    <row r="1869" spans="1:8">
      <c r="A1869" t="s">
        <v>2327</v>
      </c>
      <c r="B1869" t="s">
        <v>2820</v>
      </c>
      <c r="C1869" s="3">
        <v>2214</v>
      </c>
      <c r="D1869" t="s">
        <v>1241</v>
      </c>
      <c r="E1869" s="103">
        <v>0.68100000000000005</v>
      </c>
      <c r="F1869" s="175" t="s">
        <v>2548</v>
      </c>
      <c r="G1869" s="103" t="s">
        <v>3170</v>
      </c>
      <c r="H1869" s="91" t="s">
        <v>2548</v>
      </c>
    </row>
    <row r="1870" spans="1:8">
      <c r="A1870" s="137" t="s">
        <v>2327</v>
      </c>
      <c r="B1870" t="s">
        <v>2820</v>
      </c>
      <c r="C1870" s="3">
        <v>5765</v>
      </c>
      <c r="D1870" t="s">
        <v>3287</v>
      </c>
      <c r="E1870" s="103">
        <v>0.183</v>
      </c>
      <c r="F1870" s="175" t="s">
        <v>2939</v>
      </c>
      <c r="G1870" s="103" t="s">
        <v>3170</v>
      </c>
      <c r="H1870" s="91" t="s">
        <v>2549</v>
      </c>
    </row>
    <row r="1871" spans="1:8">
      <c r="A1871" t="s">
        <v>2271</v>
      </c>
      <c r="B1871" t="s">
        <v>2821</v>
      </c>
      <c r="C1871" s="3">
        <v>4029</v>
      </c>
      <c r="D1871" t="s">
        <v>1051</v>
      </c>
      <c r="E1871" s="103">
        <v>0.35260000000000002</v>
      </c>
      <c r="F1871" s="175" t="s">
        <v>2939</v>
      </c>
      <c r="G1871" s="103" t="s">
        <v>2549</v>
      </c>
      <c r="H1871" s="91" t="s">
        <v>2549</v>
      </c>
    </row>
    <row r="1872" spans="1:8">
      <c r="A1872" t="s">
        <v>2271</v>
      </c>
      <c r="B1872" t="s">
        <v>2821</v>
      </c>
      <c r="C1872" s="3">
        <v>3680</v>
      </c>
      <c r="D1872" t="s">
        <v>946</v>
      </c>
      <c r="E1872" s="103">
        <v>0.39560000000000001</v>
      </c>
      <c r="F1872" s="175" t="s">
        <v>2549</v>
      </c>
      <c r="G1872" s="103" t="s">
        <v>3170</v>
      </c>
      <c r="H1872" s="91" t="s">
        <v>2549</v>
      </c>
    </row>
    <row r="1873" spans="1:8">
      <c r="A1873" t="s">
        <v>2271</v>
      </c>
      <c r="B1873" t="s">
        <v>2821</v>
      </c>
      <c r="C1873" s="3">
        <v>3899</v>
      </c>
      <c r="D1873" t="s">
        <v>1050</v>
      </c>
      <c r="E1873" s="103">
        <v>0.62160000000000004</v>
      </c>
      <c r="F1873" s="175" t="s">
        <v>2548</v>
      </c>
      <c r="G1873" s="103" t="s">
        <v>3170</v>
      </c>
      <c r="H1873" s="91" t="s">
        <v>2548</v>
      </c>
    </row>
    <row r="1874" spans="1:8">
      <c r="A1874" t="s">
        <v>2271</v>
      </c>
      <c r="B1874" t="s">
        <v>2821</v>
      </c>
      <c r="C1874" s="3">
        <v>2641</v>
      </c>
      <c r="D1874" t="s">
        <v>1046</v>
      </c>
      <c r="E1874" s="103">
        <v>0.61629999999999996</v>
      </c>
      <c r="F1874" s="175" t="s">
        <v>2548</v>
      </c>
      <c r="G1874" s="103" t="s">
        <v>3170</v>
      </c>
      <c r="H1874" s="91" t="s">
        <v>2548</v>
      </c>
    </row>
    <row r="1875" spans="1:8">
      <c r="A1875" t="s">
        <v>2271</v>
      </c>
      <c r="B1875" t="s">
        <v>2821</v>
      </c>
      <c r="C1875" s="3">
        <v>1718</v>
      </c>
      <c r="D1875" t="s">
        <v>1044</v>
      </c>
      <c r="E1875" s="103">
        <v>0.41770000000000002</v>
      </c>
      <c r="F1875" s="175" t="s">
        <v>2939</v>
      </c>
      <c r="G1875" s="103" t="s">
        <v>3170</v>
      </c>
      <c r="H1875" s="91" t="s">
        <v>2549</v>
      </c>
    </row>
    <row r="1876" spans="1:8">
      <c r="A1876" t="s">
        <v>2271</v>
      </c>
      <c r="B1876" t="s">
        <v>2821</v>
      </c>
      <c r="C1876" s="3">
        <v>4348</v>
      </c>
      <c r="D1876" t="s">
        <v>1053</v>
      </c>
      <c r="E1876" s="103">
        <v>0.39810000000000001</v>
      </c>
      <c r="F1876" s="175" t="s">
        <v>2939</v>
      </c>
      <c r="G1876" s="103" t="s">
        <v>2549</v>
      </c>
      <c r="H1876" s="91" t="s">
        <v>2549</v>
      </c>
    </row>
    <row r="1877" spans="1:8">
      <c r="A1877" t="s">
        <v>2271</v>
      </c>
      <c r="B1877" t="s">
        <v>2821</v>
      </c>
      <c r="C1877" s="3">
        <v>4142</v>
      </c>
      <c r="D1877" t="s">
        <v>3011</v>
      </c>
      <c r="E1877" s="103">
        <v>0.32979999999999998</v>
      </c>
      <c r="F1877" s="175" t="s">
        <v>2939</v>
      </c>
      <c r="G1877" s="103" t="s">
        <v>3170</v>
      </c>
      <c r="H1877" s="91" t="s">
        <v>2549</v>
      </c>
    </row>
    <row r="1878" spans="1:8">
      <c r="A1878" t="s">
        <v>2271</v>
      </c>
      <c r="B1878" t="s">
        <v>2821</v>
      </c>
      <c r="C1878" s="3">
        <v>4079</v>
      </c>
      <c r="D1878" t="s">
        <v>1052</v>
      </c>
      <c r="E1878" s="103">
        <v>0.40239999999999998</v>
      </c>
      <c r="F1878" s="175" t="s">
        <v>2939</v>
      </c>
      <c r="G1878" s="103" t="s">
        <v>2549</v>
      </c>
      <c r="H1878" s="91" t="s">
        <v>2549</v>
      </c>
    </row>
    <row r="1879" spans="1:8">
      <c r="A1879" t="s">
        <v>2271</v>
      </c>
      <c r="B1879" t="s">
        <v>2821</v>
      </c>
      <c r="C1879" s="3">
        <v>3046</v>
      </c>
      <c r="D1879" t="s">
        <v>3012</v>
      </c>
      <c r="E1879" s="103">
        <v>0.53469999999999995</v>
      </c>
      <c r="F1879" s="175" t="s">
        <v>2548</v>
      </c>
      <c r="G1879" s="103" t="s">
        <v>3170</v>
      </c>
      <c r="H1879" s="91" t="s">
        <v>2548</v>
      </c>
    </row>
    <row r="1880" spans="1:8">
      <c r="A1880" t="s">
        <v>2271</v>
      </c>
      <c r="B1880" t="s">
        <v>2821</v>
      </c>
      <c r="C1880" s="3">
        <v>4350</v>
      </c>
      <c r="D1880" t="s">
        <v>1055</v>
      </c>
      <c r="E1880" s="103">
        <v>0.31380000000000002</v>
      </c>
      <c r="F1880" s="175" t="s">
        <v>2939</v>
      </c>
      <c r="G1880" s="103" t="s">
        <v>2549</v>
      </c>
      <c r="H1880" s="91" t="s">
        <v>2549</v>
      </c>
    </row>
    <row r="1881" spans="1:8">
      <c r="A1881" t="s">
        <v>2271</v>
      </c>
      <c r="B1881" t="s">
        <v>2821</v>
      </c>
      <c r="C1881" s="3">
        <v>2995</v>
      </c>
      <c r="D1881" t="s">
        <v>1048</v>
      </c>
      <c r="E1881" s="103">
        <v>0.34570000000000001</v>
      </c>
      <c r="F1881" s="175" t="s">
        <v>2939</v>
      </c>
      <c r="G1881" s="103" t="s">
        <v>2549</v>
      </c>
      <c r="H1881" s="91" t="s">
        <v>2549</v>
      </c>
    </row>
    <row r="1882" spans="1:8">
      <c r="A1882" t="s">
        <v>2271</v>
      </c>
      <c r="B1882" t="s">
        <v>2821</v>
      </c>
      <c r="C1882" s="3">
        <v>2650</v>
      </c>
      <c r="D1882" t="s">
        <v>1047</v>
      </c>
      <c r="E1882" s="103">
        <v>0.47699999999999998</v>
      </c>
      <c r="F1882" s="175" t="s">
        <v>2549</v>
      </c>
      <c r="G1882" s="103" t="s">
        <v>2549</v>
      </c>
      <c r="H1882" s="91" t="s">
        <v>2549</v>
      </c>
    </row>
    <row r="1883" spans="1:8">
      <c r="A1883" t="s">
        <v>2271</v>
      </c>
      <c r="B1883" t="s">
        <v>2821</v>
      </c>
      <c r="C1883" s="3">
        <v>4349</v>
      </c>
      <c r="D1883" t="s">
        <v>1054</v>
      </c>
      <c r="E1883" s="103">
        <v>0.4</v>
      </c>
      <c r="F1883" s="175" t="s">
        <v>2939</v>
      </c>
      <c r="G1883" s="103" t="s">
        <v>2549</v>
      </c>
      <c r="H1883" s="91" t="s">
        <v>2549</v>
      </c>
    </row>
    <row r="1884" spans="1:8">
      <c r="A1884" t="s">
        <v>2271</v>
      </c>
      <c r="B1884" t="s">
        <v>2821</v>
      </c>
      <c r="C1884" s="3">
        <v>3110</v>
      </c>
      <c r="D1884" t="s">
        <v>1049</v>
      </c>
      <c r="E1884" s="103">
        <v>0.27960000000000002</v>
      </c>
      <c r="F1884" s="175" t="s">
        <v>2939</v>
      </c>
      <c r="G1884" s="103" t="s">
        <v>2549</v>
      </c>
      <c r="H1884" s="91" t="s">
        <v>2549</v>
      </c>
    </row>
    <row r="1885" spans="1:8">
      <c r="A1885" t="s">
        <v>2271</v>
      </c>
      <c r="B1885" t="s">
        <v>2821</v>
      </c>
      <c r="C1885" s="3">
        <v>2272</v>
      </c>
      <c r="D1885" t="s">
        <v>1045</v>
      </c>
      <c r="E1885" s="103">
        <v>0.36820000000000003</v>
      </c>
      <c r="F1885" s="175" t="s">
        <v>2939</v>
      </c>
      <c r="G1885" s="103" t="s">
        <v>3170</v>
      </c>
      <c r="H1885" s="91" t="s">
        <v>2549</v>
      </c>
    </row>
    <row r="1886" spans="1:8">
      <c r="A1886" t="s">
        <v>2271</v>
      </c>
      <c r="B1886" t="s">
        <v>2821</v>
      </c>
      <c r="C1886" s="3">
        <v>4141</v>
      </c>
      <c r="D1886" t="s">
        <v>126</v>
      </c>
      <c r="E1886" s="103">
        <v>0.3226</v>
      </c>
      <c r="F1886" s="175" t="s">
        <v>2939</v>
      </c>
      <c r="G1886" s="103" t="s">
        <v>2549</v>
      </c>
      <c r="H1886" s="91" t="s">
        <v>2549</v>
      </c>
    </row>
    <row r="1887" spans="1:8">
      <c r="A1887" t="s">
        <v>2239</v>
      </c>
      <c r="B1887" t="s">
        <v>2822</v>
      </c>
      <c r="C1887" s="3">
        <v>1682</v>
      </c>
      <c r="D1887" t="s">
        <v>517</v>
      </c>
      <c r="E1887" s="103">
        <v>0.52270000000000005</v>
      </c>
      <c r="F1887" s="175" t="s">
        <v>2548</v>
      </c>
      <c r="G1887" s="103" t="s">
        <v>3170</v>
      </c>
      <c r="H1887" s="91" t="s">
        <v>2548</v>
      </c>
    </row>
    <row r="1888" spans="1:8">
      <c r="A1888" t="s">
        <v>2239</v>
      </c>
      <c r="B1888" t="s">
        <v>2822</v>
      </c>
      <c r="C1888" s="3">
        <v>4321</v>
      </c>
      <c r="D1888" t="s">
        <v>520</v>
      </c>
      <c r="E1888" s="103">
        <v>0.3327</v>
      </c>
      <c r="F1888" s="175" t="s">
        <v>2939</v>
      </c>
      <c r="G1888" s="103" t="s">
        <v>2549</v>
      </c>
      <c r="H1888" s="91" t="s">
        <v>2549</v>
      </c>
    </row>
    <row r="1889" spans="1:8">
      <c r="A1889" t="s">
        <v>2239</v>
      </c>
      <c r="B1889" t="s">
        <v>2822</v>
      </c>
      <c r="C1889" s="3">
        <v>4149</v>
      </c>
      <c r="D1889" t="s">
        <v>519</v>
      </c>
      <c r="E1889" s="103">
        <v>0.2989</v>
      </c>
      <c r="F1889" s="175" t="s">
        <v>2939</v>
      </c>
      <c r="G1889" s="103" t="s">
        <v>3170</v>
      </c>
      <c r="H1889" s="91" t="s">
        <v>2549</v>
      </c>
    </row>
    <row r="1890" spans="1:8">
      <c r="A1890" t="s">
        <v>2239</v>
      </c>
      <c r="B1890" t="s">
        <v>2822</v>
      </c>
      <c r="C1890" s="3">
        <v>2511</v>
      </c>
      <c r="D1890" t="s">
        <v>518</v>
      </c>
      <c r="E1890" s="103">
        <v>0.33610000000000001</v>
      </c>
      <c r="F1890" s="175" t="s">
        <v>2939</v>
      </c>
      <c r="G1890" s="103" t="s">
        <v>3170</v>
      </c>
      <c r="H1890" s="91" t="s">
        <v>2549</v>
      </c>
    </row>
    <row r="1891" spans="1:8">
      <c r="A1891" s="137" t="s">
        <v>2239</v>
      </c>
      <c r="B1891" t="s">
        <v>2822</v>
      </c>
      <c r="C1891" s="3">
        <v>1683</v>
      </c>
      <c r="D1891" t="s">
        <v>3118</v>
      </c>
      <c r="E1891" s="103">
        <v>0</v>
      </c>
      <c r="F1891" s="175" t="s">
        <v>2939</v>
      </c>
      <c r="G1891" s="103" t="s">
        <v>3170</v>
      </c>
      <c r="H1891" s="91" t="s">
        <v>2549</v>
      </c>
    </row>
    <row r="1892" spans="1:8">
      <c r="A1892" t="s">
        <v>2310</v>
      </c>
      <c r="B1892" t="s">
        <v>2823</v>
      </c>
      <c r="C1892" s="3">
        <v>2744</v>
      </c>
      <c r="D1892" t="s">
        <v>1178</v>
      </c>
      <c r="E1892" s="103">
        <v>0.44719999999999999</v>
      </c>
      <c r="F1892" s="175" t="s">
        <v>2939</v>
      </c>
      <c r="G1892" s="103" t="s">
        <v>2549</v>
      </c>
      <c r="H1892" s="91" t="s">
        <v>2549</v>
      </c>
    </row>
    <row r="1893" spans="1:8">
      <c r="A1893" t="s">
        <v>2379</v>
      </c>
      <c r="B1893" t="s">
        <v>2824</v>
      </c>
      <c r="C1893" s="3">
        <v>1533</v>
      </c>
      <c r="D1893" t="s">
        <v>1688</v>
      </c>
      <c r="E1893" s="103">
        <v>0.72889999999999999</v>
      </c>
      <c r="F1893" s="175" t="s">
        <v>2548</v>
      </c>
      <c r="G1893" s="103" t="s">
        <v>3170</v>
      </c>
      <c r="H1893" s="91" t="s">
        <v>2548</v>
      </c>
    </row>
    <row r="1894" spans="1:8">
      <c r="A1894" t="s">
        <v>2379</v>
      </c>
      <c r="B1894" t="s">
        <v>2824</v>
      </c>
      <c r="C1894" s="3">
        <v>2156</v>
      </c>
      <c r="D1894" t="s">
        <v>1700</v>
      </c>
      <c r="E1894" s="103">
        <v>0.69230000000000003</v>
      </c>
      <c r="F1894" s="175" t="s">
        <v>2548</v>
      </c>
      <c r="G1894" s="103" t="s">
        <v>3170</v>
      </c>
      <c r="H1894" s="91" t="s">
        <v>2548</v>
      </c>
    </row>
    <row r="1895" spans="1:8">
      <c r="A1895" t="s">
        <v>2379</v>
      </c>
      <c r="B1895" t="s">
        <v>2824</v>
      </c>
      <c r="C1895" s="3">
        <v>1604</v>
      </c>
      <c r="D1895" t="s">
        <v>1689</v>
      </c>
      <c r="E1895" s="103">
        <v>0.4259</v>
      </c>
      <c r="F1895" s="175" t="s">
        <v>2939</v>
      </c>
      <c r="G1895" s="103" t="s">
        <v>3170</v>
      </c>
      <c r="H1895" s="91" t="s">
        <v>2549</v>
      </c>
    </row>
    <row r="1896" spans="1:8">
      <c r="A1896" t="s">
        <v>2379</v>
      </c>
      <c r="B1896" t="s">
        <v>2824</v>
      </c>
      <c r="C1896" s="3">
        <v>2381</v>
      </c>
      <c r="D1896" t="s">
        <v>1707</v>
      </c>
      <c r="E1896" s="103">
        <v>0.80800000000000005</v>
      </c>
      <c r="F1896" s="175" t="s">
        <v>2548</v>
      </c>
      <c r="G1896" s="103" t="s">
        <v>3170</v>
      </c>
      <c r="H1896" s="91" t="s">
        <v>2548</v>
      </c>
    </row>
    <row r="1897" spans="1:8">
      <c r="A1897" t="s">
        <v>2379</v>
      </c>
      <c r="B1897" t="s">
        <v>2824</v>
      </c>
      <c r="C1897" s="3">
        <v>2128</v>
      </c>
      <c r="D1897" t="s">
        <v>887</v>
      </c>
      <c r="E1897" s="103">
        <v>0.85609999999999997</v>
      </c>
      <c r="F1897" s="175" t="s">
        <v>2548</v>
      </c>
      <c r="G1897" s="103" t="s">
        <v>3170</v>
      </c>
      <c r="H1897" s="91" t="s">
        <v>2548</v>
      </c>
    </row>
    <row r="1898" spans="1:8">
      <c r="A1898" t="s">
        <v>2379</v>
      </c>
      <c r="B1898" t="s">
        <v>2824</v>
      </c>
      <c r="C1898" s="3">
        <v>3357</v>
      </c>
      <c r="D1898" t="s">
        <v>1719</v>
      </c>
      <c r="E1898" s="103">
        <v>0.48659999999999998</v>
      </c>
      <c r="F1898" s="175" t="s">
        <v>2549</v>
      </c>
      <c r="G1898" s="103" t="s">
        <v>3170</v>
      </c>
      <c r="H1898" s="91" t="s">
        <v>2549</v>
      </c>
    </row>
    <row r="1899" spans="1:8">
      <c r="A1899" t="s">
        <v>2379</v>
      </c>
      <c r="B1899" t="s">
        <v>2824</v>
      </c>
      <c r="C1899" s="3">
        <v>2155</v>
      </c>
      <c r="D1899" t="s">
        <v>1699</v>
      </c>
      <c r="E1899" s="103">
        <v>0.84130000000000005</v>
      </c>
      <c r="F1899" s="175" t="s">
        <v>2548</v>
      </c>
      <c r="G1899" s="103" t="s">
        <v>3170</v>
      </c>
      <c r="H1899" s="91" t="s">
        <v>2548</v>
      </c>
    </row>
    <row r="1900" spans="1:8">
      <c r="A1900" t="s">
        <v>2379</v>
      </c>
      <c r="B1900" t="s">
        <v>2824</v>
      </c>
      <c r="C1900" s="3">
        <v>2218</v>
      </c>
      <c r="D1900" t="s">
        <v>1703</v>
      </c>
      <c r="E1900" s="103">
        <v>0.61119999999999997</v>
      </c>
      <c r="F1900" s="175" t="s">
        <v>2548</v>
      </c>
      <c r="G1900" s="103" t="s">
        <v>3170</v>
      </c>
      <c r="H1900" s="91" t="s">
        <v>2548</v>
      </c>
    </row>
    <row r="1901" spans="1:8">
      <c r="A1901" t="s">
        <v>2379</v>
      </c>
      <c r="B1901" t="s">
        <v>2824</v>
      </c>
      <c r="C1901" s="3">
        <v>3008</v>
      </c>
      <c r="D1901" t="s">
        <v>1713</v>
      </c>
      <c r="E1901" s="103">
        <v>0.39040000000000002</v>
      </c>
      <c r="F1901" s="175" t="s">
        <v>2549</v>
      </c>
      <c r="G1901" s="103" t="s">
        <v>3170</v>
      </c>
      <c r="H1901" s="91" t="s">
        <v>2549</v>
      </c>
    </row>
    <row r="1902" spans="1:8">
      <c r="A1902" t="s">
        <v>2379</v>
      </c>
      <c r="B1902" t="s">
        <v>2824</v>
      </c>
      <c r="C1902" s="3">
        <v>4457</v>
      </c>
      <c r="D1902" t="s">
        <v>1728</v>
      </c>
      <c r="E1902" s="103">
        <v>0.53010000000000002</v>
      </c>
      <c r="F1902" s="175" t="s">
        <v>2548</v>
      </c>
      <c r="G1902" s="103" t="s">
        <v>3170</v>
      </c>
      <c r="H1902" s="91" t="s">
        <v>2548</v>
      </c>
    </row>
    <row r="1903" spans="1:8">
      <c r="A1903" t="s">
        <v>2379</v>
      </c>
      <c r="B1903" t="s">
        <v>2824</v>
      </c>
      <c r="C1903" s="3">
        <v>2129</v>
      </c>
      <c r="D1903" t="s">
        <v>1698</v>
      </c>
      <c r="E1903" s="103">
        <v>0.72799999999999998</v>
      </c>
      <c r="F1903" s="175" t="s">
        <v>2548</v>
      </c>
      <c r="G1903" s="103" t="s">
        <v>3170</v>
      </c>
      <c r="H1903" s="91" t="s">
        <v>2548</v>
      </c>
    </row>
    <row r="1904" spans="1:8">
      <c r="A1904" t="s">
        <v>2379</v>
      </c>
      <c r="B1904" t="s">
        <v>2824</v>
      </c>
      <c r="C1904" s="3">
        <v>3412</v>
      </c>
      <c r="D1904" t="s">
        <v>1720</v>
      </c>
      <c r="E1904" s="103">
        <v>0.4521</v>
      </c>
      <c r="F1904" s="175" t="s">
        <v>2549</v>
      </c>
      <c r="G1904" s="103" t="s">
        <v>3170</v>
      </c>
      <c r="H1904" s="91" t="s">
        <v>2549</v>
      </c>
    </row>
    <row r="1905" spans="1:8">
      <c r="A1905" t="s">
        <v>2379</v>
      </c>
      <c r="B1905" t="s">
        <v>2824</v>
      </c>
      <c r="C1905" s="3">
        <v>2312</v>
      </c>
      <c r="D1905" t="s">
        <v>1706</v>
      </c>
      <c r="E1905" s="103">
        <v>0.57699999999999996</v>
      </c>
      <c r="F1905" s="175" t="s">
        <v>2549</v>
      </c>
      <c r="G1905" s="103" t="s">
        <v>3170</v>
      </c>
      <c r="H1905" s="91" t="s">
        <v>2548</v>
      </c>
    </row>
    <row r="1906" spans="1:8">
      <c r="A1906" t="s">
        <v>2379</v>
      </c>
      <c r="B1906" t="s">
        <v>2824</v>
      </c>
      <c r="C1906" s="3">
        <v>5693</v>
      </c>
      <c r="D1906" t="s">
        <v>3098</v>
      </c>
      <c r="E1906" s="103">
        <v>0.5948</v>
      </c>
      <c r="F1906" s="175" t="s">
        <v>2549</v>
      </c>
      <c r="G1906" s="103" t="s">
        <v>3170</v>
      </c>
      <c r="H1906" s="91" t="s">
        <v>2548</v>
      </c>
    </row>
    <row r="1907" spans="1:8">
      <c r="A1907" t="s">
        <v>2379</v>
      </c>
      <c r="B1907" t="s">
        <v>2824</v>
      </c>
      <c r="C1907" s="3">
        <v>2110</v>
      </c>
      <c r="D1907" t="s">
        <v>3214</v>
      </c>
      <c r="E1907" s="103">
        <v>0.79400000000000004</v>
      </c>
      <c r="F1907" s="175" t="s">
        <v>2548</v>
      </c>
      <c r="G1907" s="103" t="s">
        <v>3170</v>
      </c>
      <c r="H1907" s="91" t="s">
        <v>2548</v>
      </c>
    </row>
    <row r="1908" spans="1:8">
      <c r="A1908" t="s">
        <v>2379</v>
      </c>
      <c r="B1908" t="s">
        <v>2824</v>
      </c>
      <c r="C1908" s="3">
        <v>2127</v>
      </c>
      <c r="D1908" t="s">
        <v>137</v>
      </c>
      <c r="E1908" s="103">
        <v>0.50380000000000003</v>
      </c>
      <c r="F1908" s="175" t="s">
        <v>2549</v>
      </c>
      <c r="G1908" s="103" t="s">
        <v>3170</v>
      </c>
      <c r="H1908" s="91" t="s">
        <v>2548</v>
      </c>
    </row>
    <row r="1909" spans="1:8">
      <c r="A1909" t="s">
        <v>2379</v>
      </c>
      <c r="B1909" t="s">
        <v>2824</v>
      </c>
      <c r="C1909" s="3">
        <v>3727</v>
      </c>
      <c r="D1909" t="s">
        <v>1724</v>
      </c>
      <c r="E1909" s="103">
        <v>0.76959999999999995</v>
      </c>
      <c r="F1909" s="175" t="s">
        <v>2548</v>
      </c>
      <c r="G1909" s="103" t="s">
        <v>3170</v>
      </c>
      <c r="H1909" s="91" t="s">
        <v>2548</v>
      </c>
    </row>
    <row r="1910" spans="1:8">
      <c r="A1910" t="s">
        <v>2379</v>
      </c>
      <c r="B1910" t="s">
        <v>2824</v>
      </c>
      <c r="C1910" s="3">
        <v>3758</v>
      </c>
      <c r="D1910" t="s">
        <v>1725</v>
      </c>
      <c r="E1910" s="103">
        <v>0.84330000000000005</v>
      </c>
      <c r="F1910" s="175" t="s">
        <v>2548</v>
      </c>
      <c r="G1910" s="103" t="s">
        <v>3170</v>
      </c>
      <c r="H1910" s="91" t="s">
        <v>2548</v>
      </c>
    </row>
    <row r="1911" spans="1:8">
      <c r="A1911" t="s">
        <v>2379</v>
      </c>
      <c r="B1911" t="s">
        <v>2824</v>
      </c>
      <c r="C1911" s="3">
        <v>3258</v>
      </c>
      <c r="D1911" t="s">
        <v>1718</v>
      </c>
      <c r="E1911" s="103">
        <v>0.76219999999999999</v>
      </c>
      <c r="F1911" s="175" t="s">
        <v>2548</v>
      </c>
      <c r="G1911" s="103" t="s">
        <v>3170</v>
      </c>
      <c r="H1911" s="91" t="s">
        <v>2548</v>
      </c>
    </row>
    <row r="1912" spans="1:8">
      <c r="A1912" t="s">
        <v>2379</v>
      </c>
      <c r="B1912" t="s">
        <v>2824</v>
      </c>
      <c r="C1912" s="3">
        <v>3729</v>
      </c>
      <c r="D1912" t="s">
        <v>447</v>
      </c>
      <c r="E1912" s="103">
        <v>0.82440000000000002</v>
      </c>
      <c r="F1912" s="175" t="s">
        <v>2548</v>
      </c>
      <c r="G1912" s="103" t="s">
        <v>3170</v>
      </c>
      <c r="H1912" s="91" t="s">
        <v>2548</v>
      </c>
    </row>
    <row r="1913" spans="1:8">
      <c r="A1913" t="s">
        <v>2379</v>
      </c>
      <c r="B1913" t="s">
        <v>2824</v>
      </c>
      <c r="C1913" s="3">
        <v>3007</v>
      </c>
      <c r="D1913" t="s">
        <v>1712</v>
      </c>
      <c r="E1913" s="103">
        <v>0.3765</v>
      </c>
      <c r="F1913" s="175" t="s">
        <v>2549</v>
      </c>
      <c r="G1913" s="103" t="s">
        <v>3170</v>
      </c>
      <c r="H1913" s="91" t="s">
        <v>2549</v>
      </c>
    </row>
    <row r="1914" spans="1:8">
      <c r="A1914" t="s">
        <v>2379</v>
      </c>
      <c r="B1914" t="s">
        <v>2824</v>
      </c>
      <c r="C1914" s="3">
        <v>2056</v>
      </c>
      <c r="D1914" t="s">
        <v>1692</v>
      </c>
      <c r="E1914" s="103">
        <v>0.86929999999999996</v>
      </c>
      <c r="F1914" s="175" t="s">
        <v>2548</v>
      </c>
      <c r="G1914" s="103" t="s">
        <v>3170</v>
      </c>
      <c r="H1914" s="91" t="s">
        <v>2548</v>
      </c>
    </row>
    <row r="1915" spans="1:8">
      <c r="A1915" t="s">
        <v>2379</v>
      </c>
      <c r="B1915" t="s">
        <v>2824</v>
      </c>
      <c r="C1915" s="3">
        <v>2258</v>
      </c>
      <c r="D1915" t="s">
        <v>1704</v>
      </c>
      <c r="E1915" s="103">
        <v>0.25169999999999998</v>
      </c>
      <c r="F1915" s="175" t="s">
        <v>2549</v>
      </c>
      <c r="G1915" s="103" t="s">
        <v>3170</v>
      </c>
      <c r="H1915" s="91" t="s">
        <v>2549</v>
      </c>
    </row>
    <row r="1916" spans="1:8">
      <c r="A1916" t="s">
        <v>2379</v>
      </c>
      <c r="B1916" t="s">
        <v>2824</v>
      </c>
      <c r="C1916" s="3">
        <v>3506</v>
      </c>
      <c r="D1916" t="s">
        <v>1722</v>
      </c>
      <c r="E1916" s="103">
        <v>0.35639999999999999</v>
      </c>
      <c r="F1916" s="175" t="s">
        <v>2549</v>
      </c>
      <c r="G1916" s="103" t="s">
        <v>3170</v>
      </c>
      <c r="H1916" s="91" t="s">
        <v>2549</v>
      </c>
    </row>
    <row r="1917" spans="1:8">
      <c r="A1917" t="s">
        <v>2379</v>
      </c>
      <c r="B1917" t="s">
        <v>2824</v>
      </c>
      <c r="C1917" s="3">
        <v>2111</v>
      </c>
      <c r="D1917" t="s">
        <v>77</v>
      </c>
      <c r="E1917" s="103">
        <v>0.32669999999999999</v>
      </c>
      <c r="F1917" s="175" t="s">
        <v>2549</v>
      </c>
      <c r="G1917" s="103" t="s">
        <v>3170</v>
      </c>
      <c r="H1917" s="91" t="s">
        <v>2549</v>
      </c>
    </row>
    <row r="1918" spans="1:8">
      <c r="A1918" t="s">
        <v>2379</v>
      </c>
      <c r="B1918" t="s">
        <v>2824</v>
      </c>
      <c r="C1918" s="3">
        <v>2172</v>
      </c>
      <c r="D1918" t="s">
        <v>1701</v>
      </c>
      <c r="E1918" s="103">
        <v>0.34660000000000002</v>
      </c>
      <c r="F1918" s="175" t="s">
        <v>2549</v>
      </c>
      <c r="G1918" s="103" t="s">
        <v>3170</v>
      </c>
      <c r="H1918" s="91" t="s">
        <v>2549</v>
      </c>
    </row>
    <row r="1919" spans="1:8">
      <c r="A1919" t="s">
        <v>2379</v>
      </c>
      <c r="B1919" t="s">
        <v>2824</v>
      </c>
      <c r="C1919" s="3">
        <v>2401</v>
      </c>
      <c r="D1919" t="s">
        <v>1708</v>
      </c>
      <c r="E1919" s="103">
        <v>0.26700000000000002</v>
      </c>
      <c r="F1919" s="175" t="s">
        <v>2549</v>
      </c>
      <c r="G1919" s="103" t="s">
        <v>3170</v>
      </c>
      <c r="H1919" s="91" t="s">
        <v>2549</v>
      </c>
    </row>
    <row r="1920" spans="1:8">
      <c r="A1920" t="s">
        <v>2379</v>
      </c>
      <c r="B1920" t="s">
        <v>2824</v>
      </c>
      <c r="C1920" s="3">
        <v>2952</v>
      </c>
      <c r="D1920" t="s">
        <v>1711</v>
      </c>
      <c r="E1920" s="103">
        <v>0.85780000000000001</v>
      </c>
      <c r="F1920" s="175" t="s">
        <v>2548</v>
      </c>
      <c r="G1920" s="103" t="s">
        <v>3170</v>
      </c>
      <c r="H1920" s="91" t="s">
        <v>2548</v>
      </c>
    </row>
    <row r="1921" spans="1:8">
      <c r="A1921" t="s">
        <v>2379</v>
      </c>
      <c r="B1921" t="s">
        <v>2824</v>
      </c>
      <c r="C1921" s="3">
        <v>2951</v>
      </c>
      <c r="D1921" t="s">
        <v>1710</v>
      </c>
      <c r="E1921" s="103">
        <v>0.58050000000000002</v>
      </c>
      <c r="F1921" s="175" t="s">
        <v>2548</v>
      </c>
      <c r="G1921" s="103" t="s">
        <v>3170</v>
      </c>
      <c r="H1921" s="91" t="s">
        <v>2548</v>
      </c>
    </row>
    <row r="1922" spans="1:8">
      <c r="A1922" t="s">
        <v>2379</v>
      </c>
      <c r="B1922" t="s">
        <v>2824</v>
      </c>
      <c r="C1922" s="3">
        <v>3190</v>
      </c>
      <c r="D1922" t="s">
        <v>1716</v>
      </c>
      <c r="E1922" s="103">
        <v>0.72440000000000004</v>
      </c>
      <c r="F1922" s="175" t="s">
        <v>2548</v>
      </c>
      <c r="G1922" s="103" t="s">
        <v>3170</v>
      </c>
      <c r="H1922" s="91" t="s">
        <v>2548</v>
      </c>
    </row>
    <row r="1923" spans="1:8">
      <c r="A1923" t="s">
        <v>2379</v>
      </c>
      <c r="B1923" t="s">
        <v>2824</v>
      </c>
      <c r="C1923" s="3">
        <v>3719</v>
      </c>
      <c r="D1923" t="s">
        <v>1723</v>
      </c>
      <c r="E1923" s="103">
        <v>0.84970000000000001</v>
      </c>
      <c r="F1923" s="175" t="s">
        <v>2548</v>
      </c>
      <c r="G1923" s="103" t="s">
        <v>3170</v>
      </c>
      <c r="H1923" s="91" t="s">
        <v>2548</v>
      </c>
    </row>
    <row r="1924" spans="1:8">
      <c r="A1924" t="s">
        <v>2379</v>
      </c>
      <c r="B1924" t="s">
        <v>2824</v>
      </c>
      <c r="C1924" s="3">
        <v>3718</v>
      </c>
      <c r="D1924" t="s">
        <v>366</v>
      </c>
      <c r="E1924" s="103">
        <v>0.81259999999999999</v>
      </c>
      <c r="F1924" s="175" t="s">
        <v>2548</v>
      </c>
      <c r="G1924" s="103" t="s">
        <v>3170</v>
      </c>
      <c r="H1924" s="91" t="s">
        <v>2548</v>
      </c>
    </row>
    <row r="1925" spans="1:8">
      <c r="A1925" t="s">
        <v>2379</v>
      </c>
      <c r="B1925" t="s">
        <v>2824</v>
      </c>
      <c r="C1925" s="3">
        <v>2708</v>
      </c>
      <c r="D1925" t="s">
        <v>1495</v>
      </c>
      <c r="E1925" s="103">
        <v>0.70269999999999999</v>
      </c>
      <c r="F1925" s="175" t="s">
        <v>2548</v>
      </c>
      <c r="G1925" s="103" t="s">
        <v>3170</v>
      </c>
      <c r="H1925" s="91" t="s">
        <v>2548</v>
      </c>
    </row>
    <row r="1926" spans="1:8">
      <c r="A1926" t="s">
        <v>2379</v>
      </c>
      <c r="B1926" t="s">
        <v>2824</v>
      </c>
      <c r="C1926" s="3">
        <v>4389</v>
      </c>
      <c r="D1926" t="s">
        <v>1727</v>
      </c>
      <c r="E1926" s="103">
        <v>0.33160000000000001</v>
      </c>
      <c r="F1926" s="175" t="s">
        <v>2549</v>
      </c>
      <c r="G1926" s="103" t="s">
        <v>3170</v>
      </c>
      <c r="H1926" s="91" t="s">
        <v>2549</v>
      </c>
    </row>
    <row r="1927" spans="1:8">
      <c r="A1927" t="s">
        <v>2379</v>
      </c>
      <c r="B1927" t="s">
        <v>2824</v>
      </c>
      <c r="C1927" s="3">
        <v>4035</v>
      </c>
      <c r="D1927" t="s">
        <v>1726</v>
      </c>
      <c r="E1927" s="103">
        <v>0.3664</v>
      </c>
      <c r="F1927" s="175" t="s">
        <v>2549</v>
      </c>
      <c r="G1927" s="103" t="s">
        <v>3170</v>
      </c>
      <c r="H1927" s="91" t="s">
        <v>2549</v>
      </c>
    </row>
    <row r="1928" spans="1:8">
      <c r="A1928" t="s">
        <v>2379</v>
      </c>
      <c r="B1928" t="s">
        <v>2824</v>
      </c>
      <c r="C1928" s="3">
        <v>2106</v>
      </c>
      <c r="D1928" t="s">
        <v>1695</v>
      </c>
      <c r="E1928" s="103">
        <v>0.62390000000000001</v>
      </c>
      <c r="F1928" s="175" t="s">
        <v>2548</v>
      </c>
      <c r="G1928" s="103" t="s">
        <v>3170</v>
      </c>
      <c r="H1928" s="91" t="s">
        <v>2548</v>
      </c>
    </row>
    <row r="1929" spans="1:8">
      <c r="A1929" t="s">
        <v>2379</v>
      </c>
      <c r="B1929" t="s">
        <v>2824</v>
      </c>
      <c r="C1929" s="3">
        <v>5250</v>
      </c>
      <c r="D1929" t="s">
        <v>1729</v>
      </c>
      <c r="E1929" s="103">
        <v>0.73650000000000004</v>
      </c>
      <c r="F1929" s="175" t="s">
        <v>2548</v>
      </c>
      <c r="G1929" s="103" t="s">
        <v>3170</v>
      </c>
      <c r="H1929" s="91" t="s">
        <v>2548</v>
      </c>
    </row>
    <row r="1930" spans="1:8">
      <c r="A1930" t="s">
        <v>2379</v>
      </c>
      <c r="B1930" t="s">
        <v>2824</v>
      </c>
      <c r="C1930" s="3">
        <v>5344</v>
      </c>
      <c r="D1930" t="s">
        <v>1731</v>
      </c>
      <c r="E1930" s="103">
        <v>0.73219999999999996</v>
      </c>
      <c r="F1930" s="175" t="s">
        <v>2939</v>
      </c>
      <c r="G1930" s="103" t="s">
        <v>3170</v>
      </c>
      <c r="H1930" s="91" t="s">
        <v>2548</v>
      </c>
    </row>
    <row r="1931" spans="1:8">
      <c r="A1931" t="s">
        <v>2379</v>
      </c>
      <c r="B1931" t="s">
        <v>2824</v>
      </c>
      <c r="C1931" s="3">
        <v>5730</v>
      </c>
      <c r="D1931" t="s">
        <v>3156</v>
      </c>
      <c r="E1931" s="103">
        <v>0.43959999999999999</v>
      </c>
      <c r="F1931" s="175" t="s">
        <v>2549</v>
      </c>
      <c r="G1931" s="103" t="s">
        <v>3170</v>
      </c>
      <c r="H1931" s="91" t="s">
        <v>2549</v>
      </c>
    </row>
    <row r="1932" spans="1:8">
      <c r="A1932" t="s">
        <v>2379</v>
      </c>
      <c r="B1932" t="s">
        <v>2824</v>
      </c>
      <c r="C1932" s="3">
        <v>1567</v>
      </c>
      <c r="D1932" t="s">
        <v>3013</v>
      </c>
      <c r="E1932" s="103">
        <v>0.54790000000000005</v>
      </c>
      <c r="F1932" s="175" t="s">
        <v>2549</v>
      </c>
      <c r="G1932" s="103" t="s">
        <v>3170</v>
      </c>
      <c r="H1932" s="91" t="s">
        <v>2548</v>
      </c>
    </row>
    <row r="1933" spans="1:8">
      <c r="A1933" t="s">
        <v>2379</v>
      </c>
      <c r="B1933" t="s">
        <v>2824</v>
      </c>
      <c r="C1933" s="3">
        <v>2096</v>
      </c>
      <c r="D1933" t="s">
        <v>1694</v>
      </c>
      <c r="E1933" s="103">
        <v>0.83850000000000002</v>
      </c>
      <c r="F1933" s="175" t="s">
        <v>2548</v>
      </c>
      <c r="G1933" s="103" t="s">
        <v>3170</v>
      </c>
      <c r="H1933" s="91" t="s">
        <v>2548</v>
      </c>
    </row>
    <row r="1934" spans="1:8">
      <c r="A1934" t="s">
        <v>2379</v>
      </c>
      <c r="B1934" t="s">
        <v>2824</v>
      </c>
      <c r="C1934" s="3">
        <v>2950</v>
      </c>
      <c r="D1934" t="s">
        <v>1709</v>
      </c>
      <c r="E1934" s="103">
        <v>0.70569999999999999</v>
      </c>
      <c r="F1934" s="175" t="s">
        <v>2548</v>
      </c>
      <c r="G1934" s="103" t="s">
        <v>3170</v>
      </c>
      <c r="H1934" s="91" t="s">
        <v>2548</v>
      </c>
    </row>
    <row r="1935" spans="1:8">
      <c r="A1935" t="s">
        <v>2379</v>
      </c>
      <c r="B1935" t="s">
        <v>2824</v>
      </c>
      <c r="C1935" s="3">
        <v>2479</v>
      </c>
      <c r="D1935" t="s">
        <v>1285</v>
      </c>
      <c r="E1935" s="103">
        <v>0.78359999999999996</v>
      </c>
      <c r="F1935" s="175" t="s">
        <v>2548</v>
      </c>
      <c r="G1935" s="103" t="s">
        <v>3170</v>
      </c>
      <c r="H1935" s="91" t="s">
        <v>2548</v>
      </c>
    </row>
    <row r="1936" spans="1:8">
      <c r="A1936" t="s">
        <v>2379</v>
      </c>
      <c r="B1936" t="s">
        <v>2824</v>
      </c>
      <c r="C1936" s="3">
        <v>2086</v>
      </c>
      <c r="D1936" t="s">
        <v>1693</v>
      </c>
      <c r="E1936" s="103">
        <v>0.51959999999999995</v>
      </c>
      <c r="F1936" s="175" t="s">
        <v>2548</v>
      </c>
      <c r="G1936" s="103" t="s">
        <v>3170</v>
      </c>
      <c r="H1936" s="91" t="s">
        <v>2548</v>
      </c>
    </row>
    <row r="1937" spans="1:8">
      <c r="A1937" t="s">
        <v>2379</v>
      </c>
      <c r="B1937" t="s">
        <v>2824</v>
      </c>
      <c r="C1937" s="3">
        <v>3356</v>
      </c>
      <c r="D1937" t="s">
        <v>653</v>
      </c>
      <c r="E1937" s="103">
        <v>0.40379999999999999</v>
      </c>
      <c r="F1937" s="175" t="s">
        <v>2549</v>
      </c>
      <c r="G1937" s="103" t="s">
        <v>3170</v>
      </c>
      <c r="H1937" s="91" t="s">
        <v>2549</v>
      </c>
    </row>
    <row r="1938" spans="1:8">
      <c r="A1938" t="s">
        <v>2379</v>
      </c>
      <c r="B1938" t="s">
        <v>2824</v>
      </c>
      <c r="C1938" s="3">
        <v>3413</v>
      </c>
      <c r="D1938" t="s">
        <v>1721</v>
      </c>
      <c r="E1938" s="103">
        <v>0.6048</v>
      </c>
      <c r="F1938" s="175" t="s">
        <v>2548</v>
      </c>
      <c r="G1938" s="103" t="s">
        <v>3170</v>
      </c>
      <c r="H1938" s="91" t="s">
        <v>2548</v>
      </c>
    </row>
    <row r="1939" spans="1:8">
      <c r="A1939" t="s">
        <v>2379</v>
      </c>
      <c r="B1939" t="s">
        <v>2824</v>
      </c>
      <c r="C1939" s="3">
        <v>1698</v>
      </c>
      <c r="D1939" t="s">
        <v>1690</v>
      </c>
      <c r="E1939" s="103">
        <v>0.55130000000000001</v>
      </c>
      <c r="F1939" s="175" t="s">
        <v>2939</v>
      </c>
      <c r="G1939" s="103" t="s">
        <v>3170</v>
      </c>
      <c r="H1939" s="91" t="s">
        <v>2548</v>
      </c>
    </row>
    <row r="1940" spans="1:8">
      <c r="A1940" t="s">
        <v>2379</v>
      </c>
      <c r="B1940" t="s">
        <v>2824</v>
      </c>
      <c r="C1940" s="3">
        <v>3189</v>
      </c>
      <c r="D1940" t="s">
        <v>1715</v>
      </c>
      <c r="E1940" s="103">
        <v>0.55830000000000002</v>
      </c>
      <c r="F1940" s="175" t="s">
        <v>2548</v>
      </c>
      <c r="G1940" s="103" t="s">
        <v>3170</v>
      </c>
      <c r="H1940" s="91" t="s">
        <v>2548</v>
      </c>
    </row>
    <row r="1941" spans="1:8">
      <c r="A1941" t="s">
        <v>2379</v>
      </c>
      <c r="B1941" t="s">
        <v>2824</v>
      </c>
      <c r="C1941" s="3">
        <v>3257</v>
      </c>
      <c r="D1941" t="s">
        <v>1717</v>
      </c>
      <c r="E1941" s="103">
        <v>0.82730000000000004</v>
      </c>
      <c r="F1941" s="175" t="s">
        <v>2548</v>
      </c>
      <c r="G1941" s="103" t="s">
        <v>3170</v>
      </c>
      <c r="H1941" s="91" t="s">
        <v>2548</v>
      </c>
    </row>
    <row r="1942" spans="1:8">
      <c r="A1942" s="137" t="s">
        <v>2379</v>
      </c>
      <c r="B1942" t="s">
        <v>2824</v>
      </c>
      <c r="C1942" s="3">
        <v>4191</v>
      </c>
      <c r="D1942" t="s">
        <v>2825</v>
      </c>
      <c r="E1942" s="103">
        <v>0</v>
      </c>
      <c r="F1942" s="175" t="s">
        <v>2939</v>
      </c>
      <c r="G1942" s="103" t="s">
        <v>3170</v>
      </c>
      <c r="H1942" s="91" t="s">
        <v>2549</v>
      </c>
    </row>
    <row r="1943" spans="1:8">
      <c r="A1943" t="s">
        <v>2379</v>
      </c>
      <c r="B1943" t="s">
        <v>2824</v>
      </c>
      <c r="C1943" s="3">
        <v>5743</v>
      </c>
      <c r="D1943" t="s">
        <v>3157</v>
      </c>
      <c r="E1943" s="103">
        <v>0.26140000000000002</v>
      </c>
      <c r="F1943" s="175" t="s">
        <v>2549</v>
      </c>
      <c r="G1943" s="103" t="s">
        <v>3170</v>
      </c>
      <c r="H1943" s="91" t="s">
        <v>2549</v>
      </c>
    </row>
    <row r="1944" spans="1:8">
      <c r="A1944" t="s">
        <v>2379</v>
      </c>
      <c r="B1944" t="s">
        <v>2824</v>
      </c>
      <c r="C1944" s="3">
        <v>5361</v>
      </c>
      <c r="D1944" t="s">
        <v>1732</v>
      </c>
      <c r="E1944" s="103">
        <v>0.29270000000000002</v>
      </c>
      <c r="F1944" s="175" t="s">
        <v>2549</v>
      </c>
      <c r="G1944" s="103" t="s">
        <v>3170</v>
      </c>
      <c r="H1944" s="91" t="s">
        <v>2549</v>
      </c>
    </row>
    <row r="1945" spans="1:8">
      <c r="A1945" t="s">
        <v>2379</v>
      </c>
      <c r="B1945" t="s">
        <v>2824</v>
      </c>
      <c r="C1945" s="3">
        <v>5694</v>
      </c>
      <c r="D1945" t="s">
        <v>3099</v>
      </c>
      <c r="E1945" s="103">
        <v>0.40560000000000002</v>
      </c>
      <c r="F1945" s="175" t="s">
        <v>2939</v>
      </c>
      <c r="G1945" s="103" t="s">
        <v>3170</v>
      </c>
      <c r="H1945" s="91" t="s">
        <v>2549</v>
      </c>
    </row>
    <row r="1946" spans="1:8">
      <c r="A1946" t="s">
        <v>2379</v>
      </c>
      <c r="B1946" t="s">
        <v>2824</v>
      </c>
      <c r="C1946" s="3">
        <v>2108</v>
      </c>
      <c r="D1946" t="s">
        <v>1696</v>
      </c>
      <c r="E1946" s="103">
        <v>0.85370000000000001</v>
      </c>
      <c r="F1946" s="175" t="s">
        <v>2548</v>
      </c>
      <c r="G1946" s="103" t="s">
        <v>3170</v>
      </c>
      <c r="H1946" s="91" t="s">
        <v>2548</v>
      </c>
    </row>
    <row r="1947" spans="1:8">
      <c r="A1947" t="s">
        <v>2379</v>
      </c>
      <c r="B1947" t="s">
        <v>2824</v>
      </c>
      <c r="C1947" s="3">
        <v>5301</v>
      </c>
      <c r="D1947" t="s">
        <v>1730</v>
      </c>
      <c r="E1947" s="103">
        <v>0.52410000000000001</v>
      </c>
      <c r="F1947" s="175" t="s">
        <v>2549</v>
      </c>
      <c r="G1947" s="103" t="s">
        <v>3170</v>
      </c>
      <c r="H1947" s="91" t="s">
        <v>2548</v>
      </c>
    </row>
    <row r="1948" spans="1:8">
      <c r="A1948" s="137" t="s">
        <v>2379</v>
      </c>
      <c r="B1948" t="s">
        <v>2824</v>
      </c>
      <c r="C1948" s="3">
        <v>1767</v>
      </c>
      <c r="D1948" t="s">
        <v>1691</v>
      </c>
      <c r="E1948" s="103">
        <v>0.28000000000000003</v>
      </c>
      <c r="F1948" s="175" t="s">
        <v>2939</v>
      </c>
      <c r="G1948" s="103" t="s">
        <v>3170</v>
      </c>
      <c r="H1948" s="91" t="s">
        <v>2549</v>
      </c>
    </row>
    <row r="1949" spans="1:8">
      <c r="A1949" t="s">
        <v>2379</v>
      </c>
      <c r="B1949" t="s">
        <v>2824</v>
      </c>
      <c r="C1949" s="3">
        <v>3063</v>
      </c>
      <c r="D1949" t="s">
        <v>1714</v>
      </c>
      <c r="E1949" s="103">
        <v>0.67230000000000001</v>
      </c>
      <c r="F1949" s="175" t="s">
        <v>2548</v>
      </c>
      <c r="G1949" s="103" t="s">
        <v>3170</v>
      </c>
      <c r="H1949" s="91" t="s">
        <v>2548</v>
      </c>
    </row>
    <row r="1950" spans="1:8">
      <c r="A1950" t="s">
        <v>2379</v>
      </c>
      <c r="B1950" t="s">
        <v>2824</v>
      </c>
      <c r="C1950" s="3">
        <v>2191</v>
      </c>
      <c r="D1950" t="s">
        <v>1702</v>
      </c>
      <c r="E1950" s="103">
        <v>0.82689999999999997</v>
      </c>
      <c r="F1950" s="175" t="s">
        <v>2548</v>
      </c>
      <c r="G1950" s="103" t="s">
        <v>3170</v>
      </c>
      <c r="H1950" s="91" t="s">
        <v>2548</v>
      </c>
    </row>
    <row r="1951" spans="1:8">
      <c r="A1951" t="s">
        <v>2379</v>
      </c>
      <c r="B1951" t="s">
        <v>2824</v>
      </c>
      <c r="C1951" s="3">
        <v>2109</v>
      </c>
      <c r="D1951" t="s">
        <v>1697</v>
      </c>
      <c r="E1951" s="103">
        <v>0.76919999999999999</v>
      </c>
      <c r="F1951" s="175" t="s">
        <v>2548</v>
      </c>
      <c r="G1951" s="103" t="s">
        <v>3170</v>
      </c>
      <c r="H1951" s="91" t="s">
        <v>2548</v>
      </c>
    </row>
    <row r="1952" spans="1:8">
      <c r="A1952" t="s">
        <v>2379</v>
      </c>
      <c r="B1952" t="s">
        <v>2824</v>
      </c>
      <c r="C1952" s="3">
        <v>2296</v>
      </c>
      <c r="D1952" t="s">
        <v>1705</v>
      </c>
      <c r="E1952" s="103">
        <v>0.20219999999999999</v>
      </c>
      <c r="F1952" s="175" t="s">
        <v>2549</v>
      </c>
      <c r="G1952" s="103" t="s">
        <v>3170</v>
      </c>
      <c r="H1952" s="91" t="s">
        <v>2549</v>
      </c>
    </row>
    <row r="1953" spans="1:8">
      <c r="A1953" t="s">
        <v>2379</v>
      </c>
      <c r="B1953" t="s">
        <v>2824</v>
      </c>
      <c r="C1953" s="3">
        <v>4192</v>
      </c>
      <c r="D1953" t="s">
        <v>753</v>
      </c>
      <c r="E1953" s="103">
        <v>0.34570000000000001</v>
      </c>
      <c r="F1953" s="175" t="s">
        <v>2549</v>
      </c>
      <c r="G1953" s="103" t="s">
        <v>3170</v>
      </c>
      <c r="H1953" s="91" t="s">
        <v>2549</v>
      </c>
    </row>
    <row r="1954" spans="1:8">
      <c r="A1954" t="s">
        <v>2379</v>
      </c>
      <c r="B1954" t="s">
        <v>2824</v>
      </c>
      <c r="C1954" s="3">
        <v>5695</v>
      </c>
      <c r="D1954" t="s">
        <v>3100</v>
      </c>
      <c r="E1954" s="103">
        <v>0.86539999999999995</v>
      </c>
      <c r="F1954" s="175" t="s">
        <v>2549</v>
      </c>
      <c r="G1954" s="103" t="s">
        <v>3170</v>
      </c>
      <c r="H1954" s="91" t="s">
        <v>2548</v>
      </c>
    </row>
    <row r="1955" spans="1:8">
      <c r="A1955" t="s">
        <v>2393</v>
      </c>
      <c r="B1955" t="s">
        <v>2826</v>
      </c>
      <c r="C1955" s="3">
        <v>5381</v>
      </c>
      <c r="D1955" t="s">
        <v>1827</v>
      </c>
      <c r="E1955" s="103">
        <v>0.45200000000000001</v>
      </c>
      <c r="F1955" s="175" t="s">
        <v>2939</v>
      </c>
      <c r="G1955" s="103" t="s">
        <v>2548</v>
      </c>
      <c r="H1955" s="91" t="s">
        <v>2548</v>
      </c>
    </row>
    <row r="1956" spans="1:8">
      <c r="A1956" t="s">
        <v>2302</v>
      </c>
      <c r="B1956" t="s">
        <v>2827</v>
      </c>
      <c r="C1956" s="3">
        <v>3050</v>
      </c>
      <c r="D1956" t="s">
        <v>1156</v>
      </c>
      <c r="E1956" s="103">
        <v>0.73860000000000003</v>
      </c>
      <c r="F1956" s="175" t="s">
        <v>2548</v>
      </c>
      <c r="G1956" s="103" t="s">
        <v>3170</v>
      </c>
      <c r="H1956" s="91" t="s">
        <v>2548</v>
      </c>
    </row>
    <row r="1957" spans="1:8">
      <c r="A1957" t="s">
        <v>2302</v>
      </c>
      <c r="B1957" t="s">
        <v>2827</v>
      </c>
      <c r="C1957" s="3">
        <v>2186</v>
      </c>
      <c r="D1957" t="s">
        <v>1155</v>
      </c>
      <c r="E1957" s="103">
        <v>0.54859999999999998</v>
      </c>
      <c r="F1957" s="175" t="s">
        <v>2549</v>
      </c>
      <c r="G1957" s="103" t="s">
        <v>3170</v>
      </c>
      <c r="H1957" s="91" t="s">
        <v>2548</v>
      </c>
    </row>
    <row r="1958" spans="1:8">
      <c r="A1958" t="s">
        <v>2442</v>
      </c>
      <c r="B1958" t="s">
        <v>2828</v>
      </c>
      <c r="C1958" s="3">
        <v>3069</v>
      </c>
      <c r="D1958" t="s">
        <v>2062</v>
      </c>
      <c r="E1958" s="103">
        <v>0.3957</v>
      </c>
      <c r="F1958" s="175" t="s">
        <v>2939</v>
      </c>
      <c r="G1958" s="103" t="s">
        <v>2549</v>
      </c>
      <c r="H1958" s="91" t="s">
        <v>2549</v>
      </c>
    </row>
    <row r="1959" spans="1:8">
      <c r="A1959" t="s">
        <v>2442</v>
      </c>
      <c r="B1959" t="s">
        <v>2828</v>
      </c>
      <c r="C1959" s="3">
        <v>3068</v>
      </c>
      <c r="D1959" t="s">
        <v>2061</v>
      </c>
      <c r="E1959" s="103">
        <v>0.4803</v>
      </c>
      <c r="F1959" s="175" t="s">
        <v>2548</v>
      </c>
      <c r="G1959" s="103" t="s">
        <v>3170</v>
      </c>
      <c r="H1959" s="91" t="s">
        <v>2548</v>
      </c>
    </row>
    <row r="1960" spans="1:8">
      <c r="A1960" t="s">
        <v>2378</v>
      </c>
      <c r="B1960" t="s">
        <v>2829</v>
      </c>
      <c r="C1960" s="3">
        <v>4513</v>
      </c>
      <c r="D1960" t="s">
        <v>1682</v>
      </c>
      <c r="E1960" s="103">
        <v>0.26740000000000003</v>
      </c>
      <c r="F1960" s="175" t="s">
        <v>2939</v>
      </c>
      <c r="G1960" s="103" t="s">
        <v>3170</v>
      </c>
      <c r="H1960" s="91" t="s">
        <v>2549</v>
      </c>
    </row>
    <row r="1961" spans="1:8">
      <c r="A1961" t="s">
        <v>2378</v>
      </c>
      <c r="B1961" t="s">
        <v>2829</v>
      </c>
      <c r="C1961" s="3">
        <v>4553</v>
      </c>
      <c r="D1961" t="s">
        <v>1684</v>
      </c>
      <c r="E1961" s="103">
        <v>0.35360000000000003</v>
      </c>
      <c r="F1961" s="175" t="s">
        <v>2939</v>
      </c>
      <c r="G1961" s="103" t="s">
        <v>2549</v>
      </c>
      <c r="H1961" s="91" t="s">
        <v>2549</v>
      </c>
    </row>
    <row r="1962" spans="1:8">
      <c r="A1962" t="s">
        <v>2378</v>
      </c>
      <c r="B1962" t="s">
        <v>2829</v>
      </c>
      <c r="C1962" s="3">
        <v>5108</v>
      </c>
      <c r="D1962" t="s">
        <v>1686</v>
      </c>
      <c r="E1962" s="103">
        <v>0.5</v>
      </c>
      <c r="F1962" s="175" t="s">
        <v>2939</v>
      </c>
      <c r="G1962" s="103" t="s">
        <v>2548</v>
      </c>
      <c r="H1962" s="91" t="s">
        <v>2548</v>
      </c>
    </row>
    <row r="1963" spans="1:8">
      <c r="A1963" t="s">
        <v>2378</v>
      </c>
      <c r="B1963" t="s">
        <v>2829</v>
      </c>
      <c r="C1963" s="3">
        <v>1707</v>
      </c>
      <c r="D1963" t="s">
        <v>1676</v>
      </c>
      <c r="E1963" s="103">
        <v>0.46760000000000002</v>
      </c>
      <c r="F1963" s="175" t="s">
        <v>2939</v>
      </c>
      <c r="G1963" s="103" t="s">
        <v>2549</v>
      </c>
      <c r="H1963" s="91" t="s">
        <v>2549</v>
      </c>
    </row>
    <row r="1964" spans="1:8">
      <c r="A1964" t="s">
        <v>2378</v>
      </c>
      <c r="B1964" t="s">
        <v>2829</v>
      </c>
      <c r="C1964" s="3">
        <v>4512</v>
      </c>
      <c r="D1964" t="s">
        <v>1681</v>
      </c>
      <c r="E1964" s="103">
        <v>0.3024</v>
      </c>
      <c r="F1964" s="175" t="s">
        <v>2939</v>
      </c>
      <c r="G1964" s="103" t="s">
        <v>3170</v>
      </c>
      <c r="H1964" s="91" t="s">
        <v>2549</v>
      </c>
    </row>
    <row r="1965" spans="1:8">
      <c r="A1965" t="s">
        <v>2378</v>
      </c>
      <c r="B1965" t="s">
        <v>2829</v>
      </c>
      <c r="C1965" s="3">
        <v>5004</v>
      </c>
      <c r="D1965" t="s">
        <v>1685</v>
      </c>
      <c r="E1965" s="103">
        <v>0.25230000000000002</v>
      </c>
      <c r="F1965" s="175" t="s">
        <v>2939</v>
      </c>
      <c r="G1965" s="103" t="s">
        <v>2549</v>
      </c>
      <c r="H1965" s="91" t="s">
        <v>2549</v>
      </c>
    </row>
    <row r="1966" spans="1:8">
      <c r="A1966" t="s">
        <v>2378</v>
      </c>
      <c r="B1966" t="s">
        <v>2829</v>
      </c>
      <c r="C1966" s="3">
        <v>3125</v>
      </c>
      <c r="D1966" t="s">
        <v>1679</v>
      </c>
      <c r="E1966" s="103">
        <v>0.3523</v>
      </c>
      <c r="F1966" s="175" t="s">
        <v>2939</v>
      </c>
      <c r="G1966" s="103" t="s">
        <v>2549</v>
      </c>
      <c r="H1966" s="91" t="s">
        <v>2549</v>
      </c>
    </row>
    <row r="1967" spans="1:8">
      <c r="A1967" t="s">
        <v>2378</v>
      </c>
      <c r="B1967" t="s">
        <v>2829</v>
      </c>
      <c r="C1967" s="3">
        <v>2581</v>
      </c>
      <c r="D1967" t="s">
        <v>1678</v>
      </c>
      <c r="E1967" s="103">
        <v>0.28970000000000001</v>
      </c>
      <c r="F1967" s="175" t="s">
        <v>2939</v>
      </c>
      <c r="G1967" s="103" t="s">
        <v>3170</v>
      </c>
      <c r="H1967" s="91" t="s">
        <v>2549</v>
      </c>
    </row>
    <row r="1968" spans="1:8">
      <c r="A1968" t="s">
        <v>2378</v>
      </c>
      <c r="B1968" t="s">
        <v>2829</v>
      </c>
      <c r="C1968" s="3">
        <v>2400</v>
      </c>
      <c r="D1968" t="s">
        <v>1677</v>
      </c>
      <c r="E1968" s="103">
        <v>0.3614</v>
      </c>
      <c r="F1968" s="175" t="s">
        <v>2939</v>
      </c>
      <c r="G1968" s="103" t="s">
        <v>3170</v>
      </c>
      <c r="H1968" s="91" t="s">
        <v>2549</v>
      </c>
    </row>
    <row r="1969" spans="1:8">
      <c r="A1969" t="s">
        <v>2378</v>
      </c>
      <c r="B1969" t="s">
        <v>2829</v>
      </c>
      <c r="C1969" s="3">
        <v>4364</v>
      </c>
      <c r="D1969" t="s">
        <v>1680</v>
      </c>
      <c r="E1969" s="103">
        <v>0.2777</v>
      </c>
      <c r="F1969" s="175" t="s">
        <v>2939</v>
      </c>
      <c r="G1969" s="103" t="s">
        <v>3170</v>
      </c>
      <c r="H1969" s="91" t="s">
        <v>2549</v>
      </c>
    </row>
    <row r="1970" spans="1:8">
      <c r="A1970" t="s">
        <v>2378</v>
      </c>
      <c r="B1970" t="s">
        <v>2829</v>
      </c>
      <c r="C1970" s="3">
        <v>4551</v>
      </c>
      <c r="D1970" t="s">
        <v>1683</v>
      </c>
      <c r="E1970" s="103">
        <v>0.27239999999999998</v>
      </c>
      <c r="F1970" s="175" t="s">
        <v>2939</v>
      </c>
      <c r="G1970" s="103" t="s">
        <v>3170</v>
      </c>
      <c r="H1970" s="91" t="s">
        <v>2549</v>
      </c>
    </row>
    <row r="1971" spans="1:8">
      <c r="A1971" s="85" t="s">
        <v>2211</v>
      </c>
      <c r="B1971" s="85" t="s">
        <v>2830</v>
      </c>
      <c r="C1971" s="3">
        <v>2007</v>
      </c>
      <c r="D1971" s="74" t="s">
        <v>395</v>
      </c>
      <c r="E1971" s="103">
        <v>0</v>
      </c>
      <c r="F1971" s="175"/>
      <c r="G1971" s="103"/>
      <c r="H1971" s="91" t="s">
        <v>2549</v>
      </c>
    </row>
    <row r="1972" spans="1:8">
      <c r="A1972" t="s">
        <v>2191</v>
      </c>
      <c r="B1972" t="s">
        <v>2831</v>
      </c>
      <c r="C1972" s="3">
        <v>2135</v>
      </c>
      <c r="D1972" t="s">
        <v>288</v>
      </c>
      <c r="E1972" s="103">
        <v>0.2432</v>
      </c>
      <c r="F1972" s="175" t="s">
        <v>2548</v>
      </c>
      <c r="G1972" s="103" t="s">
        <v>3170</v>
      </c>
      <c r="H1972" s="91" t="s">
        <v>2548</v>
      </c>
    </row>
    <row r="1973" spans="1:8">
      <c r="A1973" t="s">
        <v>2191</v>
      </c>
      <c r="B1973" t="s">
        <v>2831</v>
      </c>
      <c r="C1973" s="3">
        <v>5696</v>
      </c>
      <c r="D1973" t="s">
        <v>3215</v>
      </c>
      <c r="E1973" s="103">
        <v>7.1300000000000002E-2</v>
      </c>
      <c r="F1973" s="175" t="s">
        <v>2939</v>
      </c>
      <c r="G1973" s="103" t="s">
        <v>3170</v>
      </c>
      <c r="H1973" s="91" t="s">
        <v>2549</v>
      </c>
    </row>
    <row r="1974" spans="1:8">
      <c r="A1974" t="s">
        <v>2169</v>
      </c>
      <c r="B1974" t="s">
        <v>2832</v>
      </c>
      <c r="C1974" s="3">
        <v>2265</v>
      </c>
      <c r="D1974" t="s">
        <v>99</v>
      </c>
      <c r="E1974" s="103">
        <v>0</v>
      </c>
      <c r="F1974" s="175" t="s">
        <v>2939</v>
      </c>
      <c r="G1974" s="103" t="s">
        <v>3170</v>
      </c>
      <c r="H1974" s="91" t="s">
        <v>2549</v>
      </c>
    </row>
    <row r="1975" spans="1:8">
      <c r="A1975" t="s">
        <v>2334</v>
      </c>
      <c r="B1975" t="s">
        <v>2833</v>
      </c>
      <c r="C1975" s="3">
        <v>2040</v>
      </c>
      <c r="D1975" t="s">
        <v>1263</v>
      </c>
      <c r="E1975" s="103">
        <v>0.60109999999999997</v>
      </c>
      <c r="F1975" s="175" t="s">
        <v>2939</v>
      </c>
      <c r="G1975" s="103" t="s">
        <v>2548</v>
      </c>
      <c r="H1975" s="91" t="s">
        <v>2548</v>
      </c>
    </row>
    <row r="1976" spans="1:8">
      <c r="A1976" t="s">
        <v>2334</v>
      </c>
      <c r="B1976" t="s">
        <v>2833</v>
      </c>
      <c r="C1976" s="3">
        <v>3446</v>
      </c>
      <c r="D1976" t="s">
        <v>1265</v>
      </c>
      <c r="E1976" s="103">
        <v>0.4037</v>
      </c>
      <c r="F1976" s="175" t="s">
        <v>2939</v>
      </c>
      <c r="G1976" s="103" t="s">
        <v>2549</v>
      </c>
      <c r="H1976" s="91" t="s">
        <v>2549</v>
      </c>
    </row>
    <row r="1977" spans="1:8">
      <c r="A1977" t="s">
        <v>2334</v>
      </c>
      <c r="B1977" t="s">
        <v>2833</v>
      </c>
      <c r="C1977" s="3">
        <v>4562</v>
      </c>
      <c r="D1977" t="s">
        <v>1268</v>
      </c>
      <c r="E1977" s="103">
        <v>0.1956</v>
      </c>
      <c r="F1977" s="175" t="s">
        <v>2939</v>
      </c>
      <c r="G1977" s="103" t="s">
        <v>3170</v>
      </c>
      <c r="H1977" s="91" t="s">
        <v>2549</v>
      </c>
    </row>
    <row r="1978" spans="1:8">
      <c r="A1978" t="s">
        <v>2334</v>
      </c>
      <c r="B1978" t="s">
        <v>2833</v>
      </c>
      <c r="C1978" s="3">
        <v>2237</v>
      </c>
      <c r="D1978" t="s">
        <v>1264</v>
      </c>
      <c r="E1978" s="103">
        <v>0.29609999999999997</v>
      </c>
      <c r="F1978" s="175" t="s">
        <v>2939</v>
      </c>
      <c r="G1978" s="103" t="s">
        <v>3170</v>
      </c>
      <c r="H1978" s="91" t="s">
        <v>2549</v>
      </c>
    </row>
    <row r="1979" spans="1:8">
      <c r="A1979" t="s">
        <v>2334</v>
      </c>
      <c r="B1979" t="s">
        <v>2833</v>
      </c>
      <c r="C1979" s="3">
        <v>3827</v>
      </c>
      <c r="D1979" t="s">
        <v>1266</v>
      </c>
      <c r="E1979" s="103">
        <v>0.29830000000000001</v>
      </c>
      <c r="F1979" s="175" t="s">
        <v>2939</v>
      </c>
      <c r="G1979" s="103" t="s">
        <v>3170</v>
      </c>
      <c r="H1979" s="91" t="s">
        <v>2549</v>
      </c>
    </row>
    <row r="1980" spans="1:8">
      <c r="A1980" t="s">
        <v>2334</v>
      </c>
      <c r="B1980" t="s">
        <v>2833</v>
      </c>
      <c r="C1980" s="3">
        <v>4131</v>
      </c>
      <c r="D1980" t="s">
        <v>1267</v>
      </c>
      <c r="E1980" s="103">
        <v>0.253</v>
      </c>
      <c r="F1980" s="175" t="s">
        <v>2939</v>
      </c>
      <c r="G1980" s="103" t="s">
        <v>3170</v>
      </c>
      <c r="H1980" s="91" t="s">
        <v>2549</v>
      </c>
    </row>
    <row r="1981" spans="1:8">
      <c r="A1981" t="s">
        <v>2438</v>
      </c>
      <c r="B1981" t="s">
        <v>2834</v>
      </c>
      <c r="C1981" s="3">
        <v>2115</v>
      </c>
      <c r="D1981" t="s">
        <v>2053</v>
      </c>
      <c r="E1981" s="103">
        <v>0</v>
      </c>
      <c r="F1981" s="175" t="s">
        <v>2939</v>
      </c>
      <c r="G1981" s="103" t="s">
        <v>3170</v>
      </c>
      <c r="H1981" s="91" t="s">
        <v>2549</v>
      </c>
    </row>
    <row r="1982" spans="1:8">
      <c r="A1982" s="137" t="s">
        <v>2364</v>
      </c>
      <c r="B1982" t="s">
        <v>2835</v>
      </c>
      <c r="C1982" s="3">
        <v>5762</v>
      </c>
      <c r="D1982" t="s">
        <v>3288</v>
      </c>
      <c r="E1982" s="103">
        <v>0.54110000000000003</v>
      </c>
      <c r="F1982" s="175" t="s">
        <v>2548</v>
      </c>
      <c r="G1982" s="103" t="s">
        <v>3170</v>
      </c>
      <c r="H1982" s="91" t="s">
        <v>2548</v>
      </c>
    </row>
    <row r="1983" spans="1:8">
      <c r="A1983" t="s">
        <v>2364</v>
      </c>
      <c r="B1983" t="s">
        <v>2835</v>
      </c>
      <c r="C1983" s="3">
        <v>3119</v>
      </c>
      <c r="D1983" t="s">
        <v>1509</v>
      </c>
      <c r="E1983" s="103">
        <v>0.50229999999999997</v>
      </c>
      <c r="F1983" s="175" t="s">
        <v>2548</v>
      </c>
      <c r="G1983" s="103" t="s">
        <v>3170</v>
      </c>
      <c r="H1983" s="91" t="s">
        <v>2548</v>
      </c>
    </row>
    <row r="1984" spans="1:8">
      <c r="A1984" t="s">
        <v>2364</v>
      </c>
      <c r="B1984" t="s">
        <v>2835</v>
      </c>
      <c r="C1984" s="3">
        <v>3800</v>
      </c>
      <c r="D1984" t="s">
        <v>1510</v>
      </c>
      <c r="E1984" s="103">
        <v>0.54659999999999997</v>
      </c>
      <c r="F1984" s="175" t="s">
        <v>2548</v>
      </c>
      <c r="G1984" s="103" t="s">
        <v>3170</v>
      </c>
      <c r="H1984" s="91" t="s">
        <v>2548</v>
      </c>
    </row>
    <row r="1985" spans="1:8">
      <c r="A1985" t="s">
        <v>2375</v>
      </c>
      <c r="B1985" t="s">
        <v>2836</v>
      </c>
      <c r="C1985" s="3">
        <v>4399</v>
      </c>
      <c r="D1985" t="s">
        <v>1664</v>
      </c>
      <c r="E1985" s="103">
        <v>0.58630000000000004</v>
      </c>
      <c r="F1985" s="175" t="s">
        <v>2939</v>
      </c>
      <c r="G1985" s="103" t="s">
        <v>2548</v>
      </c>
      <c r="H1985" s="91" t="s">
        <v>2548</v>
      </c>
    </row>
    <row r="1986" spans="1:8">
      <c r="A1986" t="s">
        <v>2375</v>
      </c>
      <c r="B1986" t="s">
        <v>2836</v>
      </c>
      <c r="C1986" s="3">
        <v>5329</v>
      </c>
      <c r="D1986" t="s">
        <v>1665</v>
      </c>
      <c r="E1986" s="103">
        <v>0.4118</v>
      </c>
      <c r="F1986" s="175" t="s">
        <v>2939</v>
      </c>
      <c r="G1986" s="103" t="s">
        <v>3170</v>
      </c>
      <c r="H1986" s="91" t="s">
        <v>2549</v>
      </c>
    </row>
    <row r="1987" spans="1:8">
      <c r="A1987" t="s">
        <v>2375</v>
      </c>
      <c r="B1987" t="s">
        <v>2836</v>
      </c>
      <c r="C1987" s="3">
        <v>5114</v>
      </c>
      <c r="D1987" t="s">
        <v>2536</v>
      </c>
      <c r="E1987" s="103">
        <v>0.33679999999999999</v>
      </c>
      <c r="F1987" s="175" t="s">
        <v>2939</v>
      </c>
      <c r="G1987" s="103" t="s">
        <v>3170</v>
      </c>
      <c r="H1987" s="91" t="s">
        <v>2549</v>
      </c>
    </row>
    <row r="1988" spans="1:8">
      <c r="A1988" t="s">
        <v>2375</v>
      </c>
      <c r="B1988" t="s">
        <v>2836</v>
      </c>
      <c r="C1988" s="3">
        <v>2229</v>
      </c>
      <c r="D1988" t="s">
        <v>1662</v>
      </c>
      <c r="E1988" s="103">
        <v>0.44290000000000002</v>
      </c>
      <c r="F1988" s="175" t="s">
        <v>2939</v>
      </c>
      <c r="G1988" s="103" t="s">
        <v>2548</v>
      </c>
      <c r="H1988" s="91" t="s">
        <v>2548</v>
      </c>
    </row>
    <row r="1989" spans="1:8">
      <c r="A1989" t="s">
        <v>2375</v>
      </c>
      <c r="B1989" t="s">
        <v>2836</v>
      </c>
      <c r="C1989" s="3">
        <v>2105</v>
      </c>
      <c r="D1989" t="s">
        <v>1661</v>
      </c>
      <c r="E1989" s="103">
        <v>0.54930000000000001</v>
      </c>
      <c r="F1989" s="175" t="s">
        <v>2939</v>
      </c>
      <c r="G1989" s="103" t="s">
        <v>3170</v>
      </c>
      <c r="H1989" s="91" t="s">
        <v>2548</v>
      </c>
    </row>
    <row r="1990" spans="1:8">
      <c r="A1990" t="s">
        <v>2375</v>
      </c>
      <c r="B1990" t="s">
        <v>2836</v>
      </c>
      <c r="C1990" s="3">
        <v>4274</v>
      </c>
      <c r="D1990" t="s">
        <v>1663</v>
      </c>
      <c r="E1990" s="103">
        <v>0.51880000000000004</v>
      </c>
      <c r="F1990" s="175" t="s">
        <v>2939</v>
      </c>
      <c r="G1990" s="103" t="s">
        <v>3170</v>
      </c>
      <c r="H1990" s="91" t="s">
        <v>2548</v>
      </c>
    </row>
    <row r="1991" spans="1:8">
      <c r="A1991" t="s">
        <v>2375</v>
      </c>
      <c r="B1991" t="s">
        <v>2836</v>
      </c>
      <c r="C1991" s="3">
        <v>5642</v>
      </c>
      <c r="D1991" t="s">
        <v>3014</v>
      </c>
      <c r="E1991" s="103">
        <v>0.3846</v>
      </c>
      <c r="F1991" s="175" t="s">
        <v>2939</v>
      </c>
      <c r="G1991" s="103" t="s">
        <v>3170</v>
      </c>
      <c r="H1991" s="91" t="s">
        <v>2549</v>
      </c>
    </row>
    <row r="1992" spans="1:8">
      <c r="A1992" t="s">
        <v>2477</v>
      </c>
      <c r="B1992" t="s">
        <v>2837</v>
      </c>
      <c r="C1992" s="3">
        <v>5469</v>
      </c>
      <c r="D1992" t="s">
        <v>2508</v>
      </c>
      <c r="E1992" s="103">
        <v>0.41210000000000002</v>
      </c>
      <c r="F1992" s="175" t="s">
        <v>2939</v>
      </c>
      <c r="G1992" s="103" t="s">
        <v>3170</v>
      </c>
      <c r="H1992" s="91" t="s">
        <v>2549</v>
      </c>
    </row>
    <row r="1993" spans="1:8">
      <c r="A1993" t="s">
        <v>2349</v>
      </c>
      <c r="B1993" t="s">
        <v>2838</v>
      </c>
      <c r="C1993" s="3">
        <v>5376</v>
      </c>
      <c r="D1993" t="s">
        <v>1443</v>
      </c>
      <c r="E1993" s="103">
        <v>0.55559999999999998</v>
      </c>
      <c r="F1993" s="175" t="s">
        <v>2548</v>
      </c>
      <c r="G1993" s="103" t="s">
        <v>3170</v>
      </c>
      <c r="H1993" s="91" t="s">
        <v>2548</v>
      </c>
    </row>
    <row r="1994" spans="1:8">
      <c r="A1994" t="s">
        <v>2264</v>
      </c>
      <c r="B1994" t="s">
        <v>2839</v>
      </c>
      <c r="C1994" s="3">
        <v>5375</v>
      </c>
      <c r="D1994" t="s">
        <v>989</v>
      </c>
      <c r="E1994" s="103">
        <v>0.3644</v>
      </c>
      <c r="F1994" s="175" t="s">
        <v>2939</v>
      </c>
      <c r="G1994" s="103" t="s">
        <v>3170</v>
      </c>
      <c r="H1994" s="91" t="s">
        <v>2549</v>
      </c>
    </row>
    <row r="1995" spans="1:8">
      <c r="A1995" t="s">
        <v>2401</v>
      </c>
      <c r="B1995" t="s">
        <v>2840</v>
      </c>
      <c r="C1995" s="3">
        <v>4394</v>
      </c>
      <c r="D1995" t="s">
        <v>1852</v>
      </c>
      <c r="E1995" s="103">
        <v>0.8659</v>
      </c>
      <c r="F1995" s="175" t="s">
        <v>2548</v>
      </c>
      <c r="G1995" s="103" t="s">
        <v>3170</v>
      </c>
      <c r="H1995" s="91" t="s">
        <v>2548</v>
      </c>
    </row>
    <row r="1996" spans="1:8">
      <c r="A1996" t="s">
        <v>2339</v>
      </c>
      <c r="B1996" t="s">
        <v>2841</v>
      </c>
      <c r="C1996" s="3">
        <v>3349</v>
      </c>
      <c r="D1996" t="s">
        <v>1322</v>
      </c>
      <c r="E1996" s="103">
        <v>0.34399999999999997</v>
      </c>
      <c r="F1996" s="175" t="s">
        <v>2939</v>
      </c>
      <c r="G1996" s="103" t="s">
        <v>2549</v>
      </c>
      <c r="H1996" s="91" t="s">
        <v>2549</v>
      </c>
    </row>
    <row r="1997" spans="1:8">
      <c r="A1997" t="s">
        <v>2339</v>
      </c>
      <c r="B1997" t="s">
        <v>2841</v>
      </c>
      <c r="C1997" s="3">
        <v>4585</v>
      </c>
      <c r="D1997" t="s">
        <v>1331</v>
      </c>
      <c r="E1997" s="103">
        <v>0.2923</v>
      </c>
      <c r="F1997" s="175" t="s">
        <v>2939</v>
      </c>
      <c r="G1997" s="103" t="s">
        <v>3170</v>
      </c>
      <c r="H1997" s="91" t="s">
        <v>2549</v>
      </c>
    </row>
    <row r="1998" spans="1:8">
      <c r="A1998" t="s">
        <v>2339</v>
      </c>
      <c r="B1998" t="s">
        <v>2841</v>
      </c>
      <c r="C1998" s="3">
        <v>4435</v>
      </c>
      <c r="D1998" t="s">
        <v>1329</v>
      </c>
      <c r="E1998" s="103">
        <v>0.3679</v>
      </c>
      <c r="F1998" s="175" t="s">
        <v>2939</v>
      </c>
      <c r="G1998" s="103" t="s">
        <v>2549</v>
      </c>
      <c r="H1998" s="91" t="s">
        <v>2549</v>
      </c>
    </row>
    <row r="1999" spans="1:8">
      <c r="A1999" t="s">
        <v>2339</v>
      </c>
      <c r="B1999" t="s">
        <v>2841</v>
      </c>
      <c r="C1999" s="3">
        <v>4541</v>
      </c>
      <c r="D1999" t="s">
        <v>1330</v>
      </c>
      <c r="E1999" s="103">
        <v>0.54669999999999996</v>
      </c>
      <c r="F1999" s="175" t="s">
        <v>2548</v>
      </c>
      <c r="G1999" s="103" t="s">
        <v>2548</v>
      </c>
      <c r="H1999" s="91" t="s">
        <v>2548</v>
      </c>
    </row>
    <row r="2000" spans="1:8">
      <c r="A2000" t="s">
        <v>2339</v>
      </c>
      <c r="B2000" t="s">
        <v>2841</v>
      </c>
      <c r="C2000" s="3">
        <v>3399</v>
      </c>
      <c r="D2000" t="s">
        <v>1323</v>
      </c>
      <c r="E2000" s="103">
        <v>0.20630000000000001</v>
      </c>
      <c r="F2000" s="175" t="s">
        <v>2939</v>
      </c>
      <c r="G2000" s="103" t="s">
        <v>3170</v>
      </c>
      <c r="H2000" s="91" t="s">
        <v>2549</v>
      </c>
    </row>
    <row r="2001" spans="1:8">
      <c r="A2001" t="s">
        <v>2339</v>
      </c>
      <c r="B2001" t="s">
        <v>2841</v>
      </c>
      <c r="C2001" s="3">
        <v>4250</v>
      </c>
      <c r="D2001" t="s">
        <v>1327</v>
      </c>
      <c r="E2001" s="103">
        <v>0.27950000000000003</v>
      </c>
      <c r="F2001" s="175" t="s">
        <v>2939</v>
      </c>
      <c r="G2001" s="103" t="s">
        <v>3170</v>
      </c>
      <c r="H2001" s="91" t="s">
        <v>2549</v>
      </c>
    </row>
    <row r="2002" spans="1:8">
      <c r="A2002" t="s">
        <v>2339</v>
      </c>
      <c r="B2002" t="s">
        <v>2841</v>
      </c>
      <c r="C2002" s="3">
        <v>4132</v>
      </c>
      <c r="D2002" t="s">
        <v>1325</v>
      </c>
      <c r="E2002" s="103">
        <v>0.3422</v>
      </c>
      <c r="F2002" s="175" t="s">
        <v>2939</v>
      </c>
      <c r="G2002" s="103" t="s">
        <v>3170</v>
      </c>
      <c r="H2002" s="91" t="s">
        <v>2549</v>
      </c>
    </row>
    <row r="2003" spans="1:8">
      <c r="A2003" t="s">
        <v>2339</v>
      </c>
      <c r="B2003" t="s">
        <v>2841</v>
      </c>
      <c r="C2003" s="3">
        <v>4402</v>
      </c>
      <c r="D2003" t="s">
        <v>1328</v>
      </c>
      <c r="E2003" s="103">
        <v>0.45710000000000001</v>
      </c>
      <c r="F2003" s="175" t="s">
        <v>2939</v>
      </c>
      <c r="G2003" s="103" t="s">
        <v>2549</v>
      </c>
      <c r="H2003" s="91" t="s">
        <v>2549</v>
      </c>
    </row>
    <row r="2004" spans="1:8">
      <c r="A2004" t="s">
        <v>2339</v>
      </c>
      <c r="B2004" t="s">
        <v>2841</v>
      </c>
      <c r="C2004" s="3">
        <v>2875</v>
      </c>
      <c r="D2004" t="s">
        <v>1320</v>
      </c>
      <c r="E2004" s="103">
        <v>0.3216</v>
      </c>
      <c r="F2004" s="175" t="s">
        <v>2939</v>
      </c>
      <c r="G2004" s="103" t="s">
        <v>2549</v>
      </c>
      <c r="H2004" s="91" t="s">
        <v>2549</v>
      </c>
    </row>
    <row r="2005" spans="1:8">
      <c r="A2005" t="s">
        <v>2339</v>
      </c>
      <c r="B2005" t="s">
        <v>2841</v>
      </c>
      <c r="C2005" s="3">
        <v>4502</v>
      </c>
      <c r="D2005" t="s">
        <v>1003</v>
      </c>
      <c r="E2005" s="103">
        <v>0.2747</v>
      </c>
      <c r="F2005" s="175" t="s">
        <v>2939</v>
      </c>
      <c r="G2005" s="103" t="s">
        <v>3170</v>
      </c>
      <c r="H2005" s="91" t="s">
        <v>2549</v>
      </c>
    </row>
    <row r="2006" spans="1:8">
      <c r="A2006" t="s">
        <v>2339</v>
      </c>
      <c r="B2006" t="s">
        <v>2841</v>
      </c>
      <c r="C2006" s="3">
        <v>3247</v>
      </c>
      <c r="D2006" t="s">
        <v>1321</v>
      </c>
      <c r="E2006" s="103">
        <v>0.3054</v>
      </c>
      <c r="F2006" s="175" t="s">
        <v>2939</v>
      </c>
      <c r="G2006" s="103" t="s">
        <v>3170</v>
      </c>
      <c r="H2006" s="91" t="s">
        <v>2549</v>
      </c>
    </row>
    <row r="2007" spans="1:8">
      <c r="A2007" t="s">
        <v>2339</v>
      </c>
      <c r="B2007" t="s">
        <v>2841</v>
      </c>
      <c r="C2007" s="3">
        <v>3499</v>
      </c>
      <c r="D2007" t="s">
        <v>1324</v>
      </c>
      <c r="E2007" s="103">
        <v>0.41610000000000003</v>
      </c>
      <c r="F2007" s="175" t="s">
        <v>2939</v>
      </c>
      <c r="G2007" s="103" t="s">
        <v>3170</v>
      </c>
      <c r="H2007" s="91" t="s">
        <v>2549</v>
      </c>
    </row>
    <row r="2008" spans="1:8">
      <c r="A2008" t="s">
        <v>2339</v>
      </c>
      <c r="B2008" t="s">
        <v>2841</v>
      </c>
      <c r="C2008" s="3">
        <v>1781</v>
      </c>
      <c r="D2008" t="s">
        <v>3119</v>
      </c>
      <c r="E2008" s="103">
        <v>0.22220000000000001</v>
      </c>
      <c r="F2008" s="175" t="s">
        <v>2939</v>
      </c>
      <c r="G2008" s="103" t="s">
        <v>3170</v>
      </c>
      <c r="H2008" s="91" t="s">
        <v>2549</v>
      </c>
    </row>
    <row r="2009" spans="1:8">
      <c r="A2009" t="s">
        <v>2339</v>
      </c>
      <c r="B2009" t="s">
        <v>2841</v>
      </c>
      <c r="C2009" s="3">
        <v>5524</v>
      </c>
      <c r="D2009" t="s">
        <v>3015</v>
      </c>
      <c r="E2009" s="103">
        <v>0.13639999999999999</v>
      </c>
      <c r="F2009" s="175" t="s">
        <v>2939</v>
      </c>
      <c r="G2009" s="103" t="s">
        <v>3170</v>
      </c>
      <c r="H2009" s="91" t="s">
        <v>2549</v>
      </c>
    </row>
    <row r="2010" spans="1:8">
      <c r="A2010" t="s">
        <v>2339</v>
      </c>
      <c r="B2010" t="s">
        <v>2841</v>
      </c>
      <c r="C2010" s="3">
        <v>4166</v>
      </c>
      <c r="D2010" t="s">
        <v>1326</v>
      </c>
      <c r="E2010" s="103">
        <v>0.27439999999999998</v>
      </c>
      <c r="F2010" s="175" t="s">
        <v>2939</v>
      </c>
      <c r="G2010" s="103" t="s">
        <v>3170</v>
      </c>
      <c r="H2010" s="91" t="s">
        <v>2549</v>
      </c>
    </row>
    <row r="2011" spans="1:8">
      <c r="A2011" t="s">
        <v>2451</v>
      </c>
      <c r="B2011" t="s">
        <v>2842</v>
      </c>
      <c r="C2011" s="3">
        <v>4000</v>
      </c>
      <c r="D2011" t="s">
        <v>2117</v>
      </c>
      <c r="E2011" s="103">
        <v>0.83620000000000005</v>
      </c>
      <c r="F2011" s="175" t="s">
        <v>2548</v>
      </c>
      <c r="G2011" s="103" t="s">
        <v>3170</v>
      </c>
      <c r="H2011" s="91" t="s">
        <v>2548</v>
      </c>
    </row>
    <row r="2012" spans="1:8">
      <c r="A2012" t="s">
        <v>2451</v>
      </c>
      <c r="B2012" t="s">
        <v>2842</v>
      </c>
      <c r="C2012" s="3">
        <v>3313</v>
      </c>
      <c r="D2012" t="s">
        <v>2116</v>
      </c>
      <c r="E2012" s="103">
        <v>0.80349999999999999</v>
      </c>
      <c r="F2012" s="175" t="s">
        <v>2548</v>
      </c>
      <c r="G2012" s="103" t="s">
        <v>3170</v>
      </c>
      <c r="H2012" s="91" t="s">
        <v>2548</v>
      </c>
    </row>
    <row r="2013" spans="1:8">
      <c r="A2013" t="s">
        <v>2451</v>
      </c>
      <c r="B2013" t="s">
        <v>2842</v>
      </c>
      <c r="C2013" s="3">
        <v>2469</v>
      </c>
      <c r="D2013" t="s">
        <v>2114</v>
      </c>
      <c r="E2013" s="103">
        <v>0.87180000000000002</v>
      </c>
      <c r="F2013" s="175" t="s">
        <v>2548</v>
      </c>
      <c r="G2013" s="103" t="s">
        <v>3170</v>
      </c>
      <c r="H2013" s="91" t="s">
        <v>2548</v>
      </c>
    </row>
    <row r="2014" spans="1:8">
      <c r="A2014" t="s">
        <v>2451</v>
      </c>
      <c r="B2014" t="s">
        <v>2842</v>
      </c>
      <c r="C2014" s="3">
        <v>4497</v>
      </c>
      <c r="D2014" t="s">
        <v>238</v>
      </c>
      <c r="E2014" s="103">
        <v>0.80710000000000004</v>
      </c>
      <c r="F2014" s="175" t="s">
        <v>2548</v>
      </c>
      <c r="G2014" s="103" t="s">
        <v>3170</v>
      </c>
      <c r="H2014" s="91" t="s">
        <v>2548</v>
      </c>
    </row>
    <row r="2015" spans="1:8">
      <c r="A2015" t="s">
        <v>2451</v>
      </c>
      <c r="B2015" t="s">
        <v>2842</v>
      </c>
      <c r="C2015" s="3">
        <v>5352</v>
      </c>
      <c r="D2015" t="s">
        <v>2120</v>
      </c>
      <c r="E2015" s="103">
        <v>1</v>
      </c>
      <c r="F2015" s="175" t="s">
        <v>2939</v>
      </c>
      <c r="G2015" s="103" t="s">
        <v>3170</v>
      </c>
      <c r="H2015" s="91" t="s">
        <v>2548</v>
      </c>
    </row>
    <row r="2016" spans="1:8">
      <c r="A2016" t="s">
        <v>2451</v>
      </c>
      <c r="B2016" t="s">
        <v>2842</v>
      </c>
      <c r="C2016" s="3">
        <v>5049</v>
      </c>
      <c r="D2016" t="s">
        <v>2118</v>
      </c>
      <c r="E2016" s="103">
        <v>0.85409999999999997</v>
      </c>
      <c r="F2016" s="175" t="s">
        <v>2548</v>
      </c>
      <c r="G2016" s="103" t="s">
        <v>3170</v>
      </c>
      <c r="H2016" s="91" t="s">
        <v>2548</v>
      </c>
    </row>
    <row r="2017" spans="1:8">
      <c r="A2017" t="s">
        <v>2451</v>
      </c>
      <c r="B2017" t="s">
        <v>2842</v>
      </c>
      <c r="C2017" s="3">
        <v>5137</v>
      </c>
      <c r="D2017" t="s">
        <v>2119</v>
      </c>
      <c r="E2017" s="103">
        <v>0.8024</v>
      </c>
      <c r="F2017" s="175" t="s">
        <v>2548</v>
      </c>
      <c r="G2017" s="103" t="s">
        <v>3170</v>
      </c>
      <c r="H2017" s="91" t="s">
        <v>2548</v>
      </c>
    </row>
    <row r="2018" spans="1:8">
      <c r="A2018" t="s">
        <v>2451</v>
      </c>
      <c r="B2018" t="s">
        <v>2842</v>
      </c>
      <c r="C2018" s="3">
        <v>2959</v>
      </c>
      <c r="D2018" t="s">
        <v>2115</v>
      </c>
      <c r="E2018" s="103">
        <v>0.80840000000000001</v>
      </c>
      <c r="F2018" s="175" t="s">
        <v>2548</v>
      </c>
      <c r="G2018" s="103" t="s">
        <v>3170</v>
      </c>
      <c r="H2018" s="91" t="s">
        <v>2548</v>
      </c>
    </row>
    <row r="2019" spans="1:8">
      <c r="A2019" t="s">
        <v>2451</v>
      </c>
      <c r="B2019" t="s">
        <v>2842</v>
      </c>
      <c r="C2019" s="3">
        <v>2717</v>
      </c>
      <c r="D2019" t="s">
        <v>182</v>
      </c>
      <c r="E2019" s="103">
        <v>0.80620000000000003</v>
      </c>
      <c r="F2019" s="175" t="s">
        <v>2548</v>
      </c>
      <c r="G2019" s="103" t="s">
        <v>3170</v>
      </c>
      <c r="H2019" s="91" t="s">
        <v>2548</v>
      </c>
    </row>
    <row r="2020" spans="1:8">
      <c r="A2020" t="s">
        <v>2272</v>
      </c>
      <c r="B2020" t="s">
        <v>2843</v>
      </c>
      <c r="C2020" s="3">
        <v>5319</v>
      </c>
      <c r="D2020" t="s">
        <v>1057</v>
      </c>
      <c r="E2020" s="103">
        <v>0.65759999999999996</v>
      </c>
      <c r="F2020" s="175" t="s">
        <v>2939</v>
      </c>
      <c r="G2020" s="103" t="s">
        <v>3170</v>
      </c>
      <c r="H2020" s="91" t="s">
        <v>2548</v>
      </c>
    </row>
    <row r="2021" spans="1:8">
      <c r="A2021" t="s">
        <v>2336</v>
      </c>
      <c r="B2021" t="s">
        <v>2844</v>
      </c>
      <c r="C2021" s="3">
        <v>4575</v>
      </c>
      <c r="D2021" t="s">
        <v>1305</v>
      </c>
      <c r="E2021" s="103">
        <v>0.73319999999999996</v>
      </c>
      <c r="F2021" s="175" t="s">
        <v>2548</v>
      </c>
      <c r="G2021" s="103" t="s">
        <v>3170</v>
      </c>
      <c r="H2021" s="91" t="s">
        <v>2548</v>
      </c>
    </row>
    <row r="2022" spans="1:8">
      <c r="A2022" t="s">
        <v>2336</v>
      </c>
      <c r="B2022" t="s">
        <v>2844</v>
      </c>
      <c r="C2022" s="3">
        <v>2940</v>
      </c>
      <c r="D2022" t="s">
        <v>3216</v>
      </c>
      <c r="E2022" s="103">
        <v>0.70579999999999998</v>
      </c>
      <c r="F2022" s="175" t="s">
        <v>2548</v>
      </c>
      <c r="G2022" s="103" t="s">
        <v>3170</v>
      </c>
      <c r="H2022" s="91" t="s">
        <v>2548</v>
      </c>
    </row>
    <row r="2023" spans="1:8">
      <c r="A2023" t="s">
        <v>2336</v>
      </c>
      <c r="B2023" t="s">
        <v>2844</v>
      </c>
      <c r="C2023" s="3">
        <v>3054</v>
      </c>
      <c r="D2023" t="s">
        <v>3217</v>
      </c>
      <c r="E2023" s="103">
        <v>0.72709999999999997</v>
      </c>
      <c r="F2023" s="175" t="s">
        <v>2548</v>
      </c>
      <c r="G2023" s="103" t="s">
        <v>3170</v>
      </c>
      <c r="H2023" s="91" t="s">
        <v>2548</v>
      </c>
    </row>
    <row r="2024" spans="1:8">
      <c r="A2024" t="s">
        <v>2336</v>
      </c>
      <c r="B2024" t="s">
        <v>2844</v>
      </c>
      <c r="C2024" s="3">
        <v>3449</v>
      </c>
      <c r="D2024" t="s">
        <v>3218</v>
      </c>
      <c r="E2024" s="103">
        <v>0.68679999999999997</v>
      </c>
      <c r="F2024" s="175" t="s">
        <v>2548</v>
      </c>
      <c r="G2024" s="103" t="s">
        <v>3170</v>
      </c>
      <c r="H2024" s="91" t="s">
        <v>2548</v>
      </c>
    </row>
    <row r="2025" spans="1:8">
      <c r="A2025" t="s">
        <v>2336</v>
      </c>
      <c r="B2025" t="s">
        <v>2844</v>
      </c>
      <c r="C2025" s="3">
        <v>2094</v>
      </c>
      <c r="D2025" t="s">
        <v>3219</v>
      </c>
      <c r="E2025" s="103">
        <v>0.67100000000000004</v>
      </c>
      <c r="F2025" s="175" t="s">
        <v>2548</v>
      </c>
      <c r="G2025" s="103" t="s">
        <v>3170</v>
      </c>
      <c r="H2025" s="91" t="s">
        <v>2548</v>
      </c>
    </row>
    <row r="2026" spans="1:8">
      <c r="A2026" t="s">
        <v>2336</v>
      </c>
      <c r="B2026" t="s">
        <v>2844</v>
      </c>
      <c r="C2026" s="3">
        <v>3646</v>
      </c>
      <c r="D2026" t="s">
        <v>3220</v>
      </c>
      <c r="E2026" s="103">
        <v>0.63300000000000001</v>
      </c>
      <c r="F2026" s="175" t="s">
        <v>2548</v>
      </c>
      <c r="G2026" s="103" t="s">
        <v>3170</v>
      </c>
      <c r="H2026" s="91" t="s">
        <v>2548</v>
      </c>
    </row>
    <row r="2027" spans="1:8">
      <c r="A2027" t="s">
        <v>2336</v>
      </c>
      <c r="B2027" t="s">
        <v>2844</v>
      </c>
      <c r="C2027" s="3">
        <v>2872</v>
      </c>
      <c r="D2027" t="s">
        <v>3221</v>
      </c>
      <c r="E2027" s="103">
        <v>0.1923</v>
      </c>
      <c r="F2027" s="175" t="s">
        <v>2549</v>
      </c>
      <c r="G2027" s="103" t="s">
        <v>3170</v>
      </c>
      <c r="H2027" s="91" t="s">
        <v>2549</v>
      </c>
    </row>
    <row r="2028" spans="1:8">
      <c r="A2028" t="s">
        <v>2336</v>
      </c>
      <c r="B2028" t="s">
        <v>2844</v>
      </c>
      <c r="C2028" s="3">
        <v>5627</v>
      </c>
      <c r="D2028" t="s">
        <v>3016</v>
      </c>
      <c r="E2028" s="103">
        <v>0.49220000000000003</v>
      </c>
      <c r="F2028" s="175" t="s">
        <v>2939</v>
      </c>
      <c r="G2028" s="103" t="s">
        <v>3170</v>
      </c>
      <c r="H2028" s="91" t="s">
        <v>2549</v>
      </c>
    </row>
    <row r="2029" spans="1:8">
      <c r="A2029" t="s">
        <v>2336</v>
      </c>
      <c r="B2029" t="s">
        <v>2844</v>
      </c>
      <c r="C2029" s="3">
        <v>3397</v>
      </c>
      <c r="D2029" t="s">
        <v>3222</v>
      </c>
      <c r="E2029" s="103">
        <v>0.44369999999999998</v>
      </c>
      <c r="F2029" s="175" t="s">
        <v>2549</v>
      </c>
      <c r="G2029" s="103" t="s">
        <v>3170</v>
      </c>
      <c r="H2029" s="91" t="s">
        <v>2549</v>
      </c>
    </row>
    <row r="2030" spans="1:8">
      <c r="A2030" t="s">
        <v>2336</v>
      </c>
      <c r="B2030" t="s">
        <v>2844</v>
      </c>
      <c r="C2030" s="3">
        <v>1585</v>
      </c>
      <c r="D2030" t="s">
        <v>2537</v>
      </c>
      <c r="E2030" s="103">
        <v>0.40860000000000002</v>
      </c>
      <c r="F2030" s="175" t="s">
        <v>2939</v>
      </c>
      <c r="G2030" s="103" t="s">
        <v>3170</v>
      </c>
      <c r="H2030" s="91" t="s">
        <v>2549</v>
      </c>
    </row>
    <row r="2031" spans="1:8">
      <c r="A2031" t="s">
        <v>2336</v>
      </c>
      <c r="B2031" t="s">
        <v>2844</v>
      </c>
      <c r="C2031" s="3">
        <v>4537</v>
      </c>
      <c r="D2031" t="s">
        <v>3223</v>
      </c>
      <c r="E2031" s="103">
        <v>0.3926</v>
      </c>
      <c r="F2031" s="175" t="s">
        <v>2549</v>
      </c>
      <c r="G2031" s="103" t="s">
        <v>3170</v>
      </c>
      <c r="H2031" s="91" t="s">
        <v>2549</v>
      </c>
    </row>
    <row r="2032" spans="1:8">
      <c r="A2032" t="s">
        <v>2336</v>
      </c>
      <c r="B2032" t="s">
        <v>2844</v>
      </c>
      <c r="C2032" s="3">
        <v>2939</v>
      </c>
      <c r="D2032" t="s">
        <v>3224</v>
      </c>
      <c r="E2032" s="103">
        <v>0.59699999999999998</v>
      </c>
      <c r="F2032" s="175" t="s">
        <v>2548</v>
      </c>
      <c r="G2032" s="103" t="s">
        <v>3170</v>
      </c>
      <c r="H2032" s="91" t="s">
        <v>2548</v>
      </c>
    </row>
    <row r="2033" spans="1:8">
      <c r="A2033" t="s">
        <v>2336</v>
      </c>
      <c r="B2033" t="s">
        <v>2844</v>
      </c>
      <c r="C2033" s="3">
        <v>2747</v>
      </c>
      <c r="D2033" t="s">
        <v>3225</v>
      </c>
      <c r="E2033" s="103">
        <v>0.46949999999999997</v>
      </c>
      <c r="F2033" s="175" t="s">
        <v>2549</v>
      </c>
      <c r="G2033" s="103" t="s">
        <v>3170</v>
      </c>
      <c r="H2033" s="91" t="s">
        <v>2549</v>
      </c>
    </row>
    <row r="2034" spans="1:8">
      <c r="A2034" t="s">
        <v>2336</v>
      </c>
      <c r="B2034" t="s">
        <v>2844</v>
      </c>
      <c r="C2034" s="3">
        <v>3246</v>
      </c>
      <c r="D2034" t="s">
        <v>3226</v>
      </c>
      <c r="E2034" s="103">
        <v>0.43090000000000001</v>
      </c>
      <c r="F2034" s="175" t="s">
        <v>2549</v>
      </c>
      <c r="G2034" s="103" t="s">
        <v>3170</v>
      </c>
      <c r="H2034" s="91" t="s">
        <v>2549</v>
      </c>
    </row>
    <row r="2035" spans="1:8">
      <c r="A2035" t="s">
        <v>2336</v>
      </c>
      <c r="B2035" t="s">
        <v>2844</v>
      </c>
      <c r="C2035" s="3">
        <v>2871</v>
      </c>
      <c r="D2035" t="s">
        <v>3227</v>
      </c>
      <c r="E2035" s="103">
        <v>0.7016</v>
      </c>
      <c r="F2035" s="175" t="s">
        <v>2548</v>
      </c>
      <c r="G2035" s="103" t="s">
        <v>3170</v>
      </c>
      <c r="H2035" s="91" t="s">
        <v>2548</v>
      </c>
    </row>
    <row r="2036" spans="1:8">
      <c r="A2036" t="s">
        <v>2336</v>
      </c>
      <c r="B2036" t="s">
        <v>2844</v>
      </c>
      <c r="C2036" s="3">
        <v>3453</v>
      </c>
      <c r="D2036" t="s">
        <v>3228</v>
      </c>
      <c r="E2036" s="103">
        <v>0.79849999999999999</v>
      </c>
      <c r="F2036" s="175" t="s">
        <v>2548</v>
      </c>
      <c r="G2036" s="103" t="s">
        <v>3170</v>
      </c>
      <c r="H2036" s="91" t="s">
        <v>2548</v>
      </c>
    </row>
    <row r="2037" spans="1:8">
      <c r="A2037" t="s">
        <v>2336</v>
      </c>
      <c r="B2037" t="s">
        <v>2844</v>
      </c>
      <c r="C2037" s="3">
        <v>2772</v>
      </c>
      <c r="D2037" t="s">
        <v>3229</v>
      </c>
      <c r="E2037" s="103">
        <v>0.62380000000000002</v>
      </c>
      <c r="F2037" s="175" t="s">
        <v>2548</v>
      </c>
      <c r="G2037" s="103" t="s">
        <v>3170</v>
      </c>
      <c r="H2037" s="91" t="s">
        <v>2548</v>
      </c>
    </row>
    <row r="2038" spans="1:8">
      <c r="A2038" t="s">
        <v>2336</v>
      </c>
      <c r="B2038" t="s">
        <v>2844</v>
      </c>
      <c r="C2038" s="3">
        <v>2167</v>
      </c>
      <c r="D2038" t="s">
        <v>3230</v>
      </c>
      <c r="E2038" s="103">
        <v>0.64080000000000004</v>
      </c>
      <c r="F2038" s="175" t="s">
        <v>2548</v>
      </c>
      <c r="G2038" s="103" t="s">
        <v>3170</v>
      </c>
      <c r="H2038" s="91" t="s">
        <v>2548</v>
      </c>
    </row>
    <row r="2039" spans="1:8">
      <c r="A2039" t="s">
        <v>2336</v>
      </c>
      <c r="B2039" t="s">
        <v>2844</v>
      </c>
      <c r="C2039" s="3">
        <v>5170</v>
      </c>
      <c r="D2039" t="s">
        <v>1307</v>
      </c>
      <c r="E2039" s="103">
        <v>0.79190000000000005</v>
      </c>
      <c r="F2039" s="175" t="s">
        <v>2548</v>
      </c>
      <c r="G2039" s="103" t="s">
        <v>3170</v>
      </c>
      <c r="H2039" s="91" t="s">
        <v>2548</v>
      </c>
    </row>
    <row r="2040" spans="1:8">
      <c r="A2040" t="s">
        <v>2336</v>
      </c>
      <c r="B2040" t="s">
        <v>2844</v>
      </c>
      <c r="C2040" s="3">
        <v>3880</v>
      </c>
      <c r="D2040" t="s">
        <v>3231</v>
      </c>
      <c r="E2040" s="103">
        <v>0.69179999999999997</v>
      </c>
      <c r="F2040" s="175" t="s">
        <v>2548</v>
      </c>
      <c r="G2040" s="103" t="s">
        <v>3170</v>
      </c>
      <c r="H2040" s="91" t="s">
        <v>2548</v>
      </c>
    </row>
    <row r="2041" spans="1:8">
      <c r="A2041" t="s">
        <v>2336</v>
      </c>
      <c r="B2041" t="s">
        <v>2844</v>
      </c>
      <c r="C2041" s="3">
        <v>2148</v>
      </c>
      <c r="D2041" t="s">
        <v>3232</v>
      </c>
      <c r="E2041" s="103">
        <v>0.6018</v>
      </c>
      <c r="F2041" s="175" t="s">
        <v>2548</v>
      </c>
      <c r="G2041" s="103" t="s">
        <v>3170</v>
      </c>
      <c r="H2041" s="91" t="s">
        <v>2548</v>
      </c>
    </row>
    <row r="2042" spans="1:8">
      <c r="A2042" t="s">
        <v>2336</v>
      </c>
      <c r="B2042" t="s">
        <v>2844</v>
      </c>
      <c r="C2042" s="3">
        <v>2746</v>
      </c>
      <c r="D2042" t="s">
        <v>3233</v>
      </c>
      <c r="E2042" s="103">
        <v>0.34079999999999999</v>
      </c>
      <c r="F2042" s="175" t="s">
        <v>2549</v>
      </c>
      <c r="G2042" s="103" t="s">
        <v>3170</v>
      </c>
      <c r="H2042" s="91" t="s">
        <v>2549</v>
      </c>
    </row>
    <row r="2043" spans="1:8">
      <c r="A2043" t="s">
        <v>2336</v>
      </c>
      <c r="B2043" t="s">
        <v>2844</v>
      </c>
      <c r="C2043" s="3">
        <v>3053</v>
      </c>
      <c r="D2043" t="s">
        <v>342</v>
      </c>
      <c r="E2043" s="103">
        <v>0.28260000000000002</v>
      </c>
      <c r="F2043" s="175" t="s">
        <v>2549</v>
      </c>
      <c r="G2043" s="103" t="s">
        <v>3170</v>
      </c>
      <c r="H2043" s="91" t="s">
        <v>2549</v>
      </c>
    </row>
    <row r="2044" spans="1:8">
      <c r="A2044" t="s">
        <v>2336</v>
      </c>
      <c r="B2044" t="s">
        <v>2844</v>
      </c>
      <c r="C2044" s="3">
        <v>2377</v>
      </c>
      <c r="D2044" t="s">
        <v>3234</v>
      </c>
      <c r="E2044" s="103">
        <v>0.75680000000000003</v>
      </c>
      <c r="F2044" s="175" t="s">
        <v>2548</v>
      </c>
      <c r="G2044" s="103" t="s">
        <v>3170</v>
      </c>
      <c r="H2044" s="91" t="s">
        <v>2548</v>
      </c>
    </row>
    <row r="2045" spans="1:8">
      <c r="A2045" t="s">
        <v>2336</v>
      </c>
      <c r="B2045" t="s">
        <v>2844</v>
      </c>
      <c r="C2045" s="3">
        <v>5066</v>
      </c>
      <c r="D2045" t="s">
        <v>3235</v>
      </c>
      <c r="E2045" s="103">
        <v>0.70389999999999997</v>
      </c>
      <c r="F2045" s="175" t="s">
        <v>2548</v>
      </c>
      <c r="G2045" s="103" t="s">
        <v>3170</v>
      </c>
      <c r="H2045" s="91" t="s">
        <v>2548</v>
      </c>
    </row>
    <row r="2046" spans="1:8">
      <c r="A2046" t="s">
        <v>2336</v>
      </c>
      <c r="B2046" t="s">
        <v>2844</v>
      </c>
      <c r="C2046" s="3">
        <v>2338</v>
      </c>
      <c r="D2046" t="s">
        <v>3236</v>
      </c>
      <c r="E2046" s="103">
        <v>0.60599999999999998</v>
      </c>
      <c r="F2046" s="175" t="s">
        <v>2548</v>
      </c>
      <c r="G2046" s="103" t="s">
        <v>3170</v>
      </c>
      <c r="H2046" s="91" t="s">
        <v>2548</v>
      </c>
    </row>
    <row r="2047" spans="1:8">
      <c r="A2047" t="s">
        <v>2336</v>
      </c>
      <c r="B2047" t="s">
        <v>2844</v>
      </c>
      <c r="C2047" s="3">
        <v>5697</v>
      </c>
      <c r="D2047" t="s">
        <v>3102</v>
      </c>
      <c r="E2047" s="103">
        <v>0.53110000000000002</v>
      </c>
      <c r="F2047" s="175" t="s">
        <v>2549</v>
      </c>
      <c r="G2047" s="103" t="s">
        <v>3170</v>
      </c>
      <c r="H2047" s="91" t="s">
        <v>2548</v>
      </c>
    </row>
    <row r="2048" spans="1:8">
      <c r="A2048" t="s">
        <v>2336</v>
      </c>
      <c r="B2048" t="s">
        <v>2844</v>
      </c>
      <c r="C2048" s="3">
        <v>5458</v>
      </c>
      <c r="D2048" t="s">
        <v>3237</v>
      </c>
      <c r="E2048" s="103">
        <v>0.46689999999999998</v>
      </c>
      <c r="F2048" s="175" t="s">
        <v>2549</v>
      </c>
      <c r="G2048" s="103" t="s">
        <v>3170</v>
      </c>
      <c r="H2048" s="91" t="s">
        <v>2549</v>
      </c>
    </row>
    <row r="2049" spans="1:8">
      <c r="A2049" t="s">
        <v>2336</v>
      </c>
      <c r="B2049" t="s">
        <v>2844</v>
      </c>
      <c r="C2049" s="3">
        <v>2103</v>
      </c>
      <c r="D2049" t="s">
        <v>3238</v>
      </c>
      <c r="E2049" s="103">
        <v>0.34789999999999999</v>
      </c>
      <c r="F2049" s="175" t="s">
        <v>2549</v>
      </c>
      <c r="G2049" s="103" t="s">
        <v>3170</v>
      </c>
      <c r="H2049" s="91" t="s">
        <v>2549</v>
      </c>
    </row>
    <row r="2050" spans="1:8">
      <c r="A2050" t="s">
        <v>2336</v>
      </c>
      <c r="B2050" t="s">
        <v>2844</v>
      </c>
      <c r="C2050" s="3">
        <v>2036</v>
      </c>
      <c r="D2050" t="s">
        <v>3239</v>
      </c>
      <c r="E2050" s="103">
        <v>0.68289999999999995</v>
      </c>
      <c r="F2050" s="175" t="s">
        <v>2548</v>
      </c>
      <c r="G2050" s="103" t="s">
        <v>3170</v>
      </c>
      <c r="H2050" s="91" t="s">
        <v>2548</v>
      </c>
    </row>
    <row r="2051" spans="1:8">
      <c r="A2051" t="s">
        <v>2336</v>
      </c>
      <c r="B2051" t="s">
        <v>2844</v>
      </c>
      <c r="C2051" s="3">
        <v>2215</v>
      </c>
      <c r="D2051" t="s">
        <v>140</v>
      </c>
      <c r="E2051" s="103">
        <v>0.7288</v>
      </c>
      <c r="F2051" s="175" t="s">
        <v>2548</v>
      </c>
      <c r="G2051" s="103" t="s">
        <v>3170</v>
      </c>
      <c r="H2051" s="91" t="s">
        <v>2548</v>
      </c>
    </row>
    <row r="2052" spans="1:8">
      <c r="A2052" t="s">
        <v>2336</v>
      </c>
      <c r="B2052" t="s">
        <v>2844</v>
      </c>
      <c r="C2052" s="3">
        <v>2771</v>
      </c>
      <c r="D2052" t="s">
        <v>3240</v>
      </c>
      <c r="E2052" s="103">
        <v>0.80759999999999998</v>
      </c>
      <c r="F2052" s="175" t="s">
        <v>2548</v>
      </c>
      <c r="G2052" s="103" t="s">
        <v>3170</v>
      </c>
      <c r="H2052" s="91" t="s">
        <v>2548</v>
      </c>
    </row>
    <row r="2053" spans="1:8">
      <c r="A2053" t="s">
        <v>2336</v>
      </c>
      <c r="B2053" t="s">
        <v>2844</v>
      </c>
      <c r="C2053" s="3">
        <v>2805</v>
      </c>
      <c r="D2053" t="s">
        <v>611</v>
      </c>
      <c r="E2053" s="103">
        <v>0.2515</v>
      </c>
      <c r="F2053" s="175" t="s">
        <v>2549</v>
      </c>
      <c r="G2053" s="103" t="s">
        <v>3170</v>
      </c>
      <c r="H2053" s="91" t="s">
        <v>2549</v>
      </c>
    </row>
    <row r="2054" spans="1:8">
      <c r="A2054" t="s">
        <v>2336</v>
      </c>
      <c r="B2054" t="s">
        <v>2844</v>
      </c>
      <c r="C2054" s="3">
        <v>2336</v>
      </c>
      <c r="D2054" t="s">
        <v>3241</v>
      </c>
      <c r="E2054" s="103">
        <v>0.63009999999999999</v>
      </c>
      <c r="F2054" s="175" t="s">
        <v>2548</v>
      </c>
      <c r="G2054" s="103" t="s">
        <v>3170</v>
      </c>
      <c r="H2054" s="91" t="s">
        <v>2548</v>
      </c>
    </row>
    <row r="2055" spans="1:8">
      <c r="A2055" t="s">
        <v>2336</v>
      </c>
      <c r="B2055" t="s">
        <v>2844</v>
      </c>
      <c r="C2055" s="3">
        <v>2252</v>
      </c>
      <c r="D2055" t="s">
        <v>3242</v>
      </c>
      <c r="E2055" s="103">
        <v>0.70399999999999996</v>
      </c>
      <c r="F2055" s="175" t="s">
        <v>2548</v>
      </c>
      <c r="G2055" s="103" t="s">
        <v>3170</v>
      </c>
      <c r="H2055" s="91" t="s">
        <v>2548</v>
      </c>
    </row>
    <row r="2056" spans="1:8">
      <c r="A2056" t="s">
        <v>2336</v>
      </c>
      <c r="B2056" t="s">
        <v>2844</v>
      </c>
      <c r="C2056" s="3">
        <v>2941</v>
      </c>
      <c r="D2056" t="s">
        <v>3243</v>
      </c>
      <c r="E2056" s="103">
        <v>0.62260000000000004</v>
      </c>
      <c r="F2056" s="175" t="s">
        <v>2548</v>
      </c>
      <c r="G2056" s="103" t="s">
        <v>3170</v>
      </c>
      <c r="H2056" s="91" t="s">
        <v>2548</v>
      </c>
    </row>
    <row r="2057" spans="1:8">
      <c r="A2057" t="s">
        <v>2336</v>
      </c>
      <c r="B2057" t="s">
        <v>2844</v>
      </c>
      <c r="C2057" s="3">
        <v>2376</v>
      </c>
      <c r="D2057" t="s">
        <v>3244</v>
      </c>
      <c r="E2057" s="103">
        <v>0.28739999999999999</v>
      </c>
      <c r="F2057" s="175" t="s">
        <v>2549</v>
      </c>
      <c r="G2057" s="103" t="s">
        <v>3170</v>
      </c>
      <c r="H2057" s="91" t="s">
        <v>2549</v>
      </c>
    </row>
    <row r="2058" spans="1:8">
      <c r="A2058" t="s">
        <v>2336</v>
      </c>
      <c r="B2058" t="s">
        <v>2844</v>
      </c>
      <c r="C2058" s="3">
        <v>3244</v>
      </c>
      <c r="D2058" t="s">
        <v>934</v>
      </c>
      <c r="E2058" s="103">
        <v>0.41489999999999999</v>
      </c>
      <c r="F2058" s="175" t="s">
        <v>2549</v>
      </c>
      <c r="G2058" s="103" t="s">
        <v>3170</v>
      </c>
      <c r="H2058" s="91" t="s">
        <v>2549</v>
      </c>
    </row>
    <row r="2059" spans="1:8">
      <c r="A2059" t="s">
        <v>2336</v>
      </c>
      <c r="B2059" t="s">
        <v>2844</v>
      </c>
      <c r="C2059" s="3">
        <v>3398</v>
      </c>
      <c r="D2059" t="s">
        <v>3245</v>
      </c>
      <c r="E2059" s="103">
        <v>0.68920000000000003</v>
      </c>
      <c r="F2059" s="175" t="s">
        <v>2548</v>
      </c>
      <c r="G2059" s="103" t="s">
        <v>3170</v>
      </c>
      <c r="H2059" s="91" t="s">
        <v>2548</v>
      </c>
    </row>
    <row r="2060" spans="1:8">
      <c r="A2060" t="s">
        <v>2336</v>
      </c>
      <c r="B2060" t="s">
        <v>2844</v>
      </c>
      <c r="C2060" s="3">
        <v>2247</v>
      </c>
      <c r="D2060" t="s">
        <v>3246</v>
      </c>
      <c r="E2060" s="103">
        <v>0.4849</v>
      </c>
      <c r="F2060" s="175" t="s">
        <v>2548</v>
      </c>
      <c r="G2060" s="103" t="s">
        <v>3170</v>
      </c>
      <c r="H2060" s="91" t="s">
        <v>2548</v>
      </c>
    </row>
    <row r="2061" spans="1:8">
      <c r="A2061" t="s">
        <v>2336</v>
      </c>
      <c r="B2061" t="s">
        <v>2844</v>
      </c>
      <c r="C2061" s="3">
        <v>4109</v>
      </c>
      <c r="D2061" t="s">
        <v>1304</v>
      </c>
      <c r="E2061" s="103">
        <v>0.81100000000000005</v>
      </c>
      <c r="F2061" s="175" t="s">
        <v>2548</v>
      </c>
      <c r="G2061" s="103" t="s">
        <v>3170</v>
      </c>
      <c r="H2061" s="91" t="s">
        <v>2548</v>
      </c>
    </row>
    <row r="2062" spans="1:8">
      <c r="A2062" t="s">
        <v>2336</v>
      </c>
      <c r="B2062" t="s">
        <v>2844</v>
      </c>
      <c r="C2062" s="3">
        <v>2169</v>
      </c>
      <c r="D2062" t="s">
        <v>3247</v>
      </c>
      <c r="E2062" s="103">
        <v>0.30220000000000002</v>
      </c>
      <c r="F2062" s="175" t="s">
        <v>2549</v>
      </c>
      <c r="G2062" s="103" t="s">
        <v>3170</v>
      </c>
      <c r="H2062" s="91" t="s">
        <v>2549</v>
      </c>
    </row>
    <row r="2063" spans="1:8">
      <c r="A2063" t="s">
        <v>2336</v>
      </c>
      <c r="B2063" t="s">
        <v>2844</v>
      </c>
      <c r="C2063" s="3">
        <v>2806</v>
      </c>
      <c r="D2063" t="s">
        <v>3248</v>
      </c>
      <c r="E2063" s="103">
        <v>0.69579999999999997</v>
      </c>
      <c r="F2063" s="175" t="s">
        <v>2548</v>
      </c>
      <c r="G2063" s="103" t="s">
        <v>3170</v>
      </c>
      <c r="H2063" s="91" t="s">
        <v>2548</v>
      </c>
    </row>
    <row r="2064" spans="1:8">
      <c r="A2064" t="s">
        <v>2336</v>
      </c>
      <c r="B2064" t="s">
        <v>2844</v>
      </c>
      <c r="C2064" s="3">
        <v>2275</v>
      </c>
      <c r="D2064" t="s">
        <v>142</v>
      </c>
      <c r="E2064" s="103">
        <v>0.74490000000000001</v>
      </c>
      <c r="F2064" s="175" t="s">
        <v>2548</v>
      </c>
      <c r="G2064" s="103" t="s">
        <v>3170</v>
      </c>
      <c r="H2064" s="91" t="s">
        <v>2548</v>
      </c>
    </row>
    <row r="2065" spans="1:8">
      <c r="A2065" t="s">
        <v>2336</v>
      </c>
      <c r="B2065" t="s">
        <v>2844</v>
      </c>
      <c r="C2065" s="3">
        <v>5169</v>
      </c>
      <c r="D2065" t="s">
        <v>1306</v>
      </c>
      <c r="E2065" s="103">
        <v>0.35949999999999999</v>
      </c>
      <c r="F2065" s="175" t="s">
        <v>2549</v>
      </c>
      <c r="G2065" s="103" t="s">
        <v>3170</v>
      </c>
      <c r="H2065" s="91" t="s">
        <v>2549</v>
      </c>
    </row>
    <row r="2066" spans="1:8">
      <c r="A2066" t="s">
        <v>2336</v>
      </c>
      <c r="B2066" t="s">
        <v>2844</v>
      </c>
      <c r="C2066" s="3">
        <v>2168</v>
      </c>
      <c r="D2066" t="s">
        <v>3249</v>
      </c>
      <c r="E2066" s="103">
        <v>0.65280000000000005</v>
      </c>
      <c r="F2066" s="175" t="s">
        <v>2548</v>
      </c>
      <c r="G2066" s="103" t="s">
        <v>3170</v>
      </c>
      <c r="H2066" s="91" t="s">
        <v>2548</v>
      </c>
    </row>
    <row r="2067" spans="1:8">
      <c r="A2067" t="s">
        <v>2336</v>
      </c>
      <c r="B2067" t="s">
        <v>2844</v>
      </c>
      <c r="C2067" s="3">
        <v>2938</v>
      </c>
      <c r="D2067" t="s">
        <v>3250</v>
      </c>
      <c r="E2067" s="103">
        <v>0.1613</v>
      </c>
      <c r="F2067" s="175" t="s">
        <v>2549</v>
      </c>
      <c r="G2067" s="103" t="s">
        <v>3170</v>
      </c>
      <c r="H2067" s="91" t="s">
        <v>2549</v>
      </c>
    </row>
    <row r="2068" spans="1:8">
      <c r="A2068" t="s">
        <v>2336</v>
      </c>
      <c r="B2068" t="s">
        <v>2844</v>
      </c>
      <c r="C2068" s="3">
        <v>3498</v>
      </c>
      <c r="D2068" t="s">
        <v>1996</v>
      </c>
      <c r="E2068" s="103">
        <v>0.51029999999999998</v>
      </c>
      <c r="F2068" s="175" t="s">
        <v>2548</v>
      </c>
      <c r="G2068" s="103" t="s">
        <v>3170</v>
      </c>
      <c r="H2068" s="91" t="s">
        <v>2548</v>
      </c>
    </row>
    <row r="2069" spans="1:8">
      <c r="A2069" t="s">
        <v>2336</v>
      </c>
      <c r="B2069" t="s">
        <v>2844</v>
      </c>
      <c r="C2069" s="3">
        <v>5192</v>
      </c>
      <c r="D2069" t="s">
        <v>27</v>
      </c>
      <c r="E2069" s="103">
        <v>0.27489999999999998</v>
      </c>
      <c r="F2069" s="175" t="s">
        <v>2939</v>
      </c>
      <c r="G2069" s="103" t="s">
        <v>3170</v>
      </c>
      <c r="H2069" s="91" t="s">
        <v>2549</v>
      </c>
    </row>
    <row r="2070" spans="1:8">
      <c r="A2070" t="s">
        <v>2336</v>
      </c>
      <c r="B2070" t="s">
        <v>2844</v>
      </c>
      <c r="C2070" s="3">
        <v>2084</v>
      </c>
      <c r="D2070" t="s">
        <v>3251</v>
      </c>
      <c r="E2070" s="103">
        <v>0.35659999999999997</v>
      </c>
      <c r="F2070" s="175" t="s">
        <v>2549</v>
      </c>
      <c r="G2070" s="103" t="s">
        <v>3170</v>
      </c>
      <c r="H2070" s="91" t="s">
        <v>2549</v>
      </c>
    </row>
    <row r="2071" spans="1:8">
      <c r="A2071" t="s">
        <v>2336</v>
      </c>
      <c r="B2071" t="s">
        <v>2844</v>
      </c>
      <c r="C2071" s="3">
        <v>2358</v>
      </c>
      <c r="D2071" t="s">
        <v>3252</v>
      </c>
      <c r="E2071" s="103">
        <v>0.64900000000000002</v>
      </c>
      <c r="F2071" s="175" t="s">
        <v>2548</v>
      </c>
      <c r="G2071" s="103" t="s">
        <v>3170</v>
      </c>
      <c r="H2071" s="91" t="s">
        <v>2548</v>
      </c>
    </row>
    <row r="2072" spans="1:8">
      <c r="A2072" t="s">
        <v>2336</v>
      </c>
      <c r="B2072" t="s">
        <v>2844</v>
      </c>
      <c r="C2072" s="3">
        <v>2359</v>
      </c>
      <c r="D2072" t="s">
        <v>3253</v>
      </c>
      <c r="E2072" s="103">
        <v>0.69799999999999995</v>
      </c>
      <c r="F2072" s="175" t="s">
        <v>2548</v>
      </c>
      <c r="G2072" s="103" t="s">
        <v>3170</v>
      </c>
      <c r="H2072" s="91" t="s">
        <v>2548</v>
      </c>
    </row>
    <row r="2073" spans="1:8">
      <c r="A2073" t="s">
        <v>2336</v>
      </c>
      <c r="B2073" t="s">
        <v>2844</v>
      </c>
      <c r="C2073" s="3">
        <v>5720</v>
      </c>
      <c r="D2073" t="s">
        <v>3254</v>
      </c>
      <c r="E2073" s="103">
        <v>0.64580000000000004</v>
      </c>
      <c r="F2073" s="175" t="s">
        <v>2548</v>
      </c>
      <c r="G2073" s="103" t="s">
        <v>3170</v>
      </c>
      <c r="H2073" s="91" t="s">
        <v>2548</v>
      </c>
    </row>
    <row r="2074" spans="1:8">
      <c r="A2074" t="s">
        <v>2336</v>
      </c>
      <c r="B2074" t="s">
        <v>2844</v>
      </c>
      <c r="C2074" s="3">
        <v>5722</v>
      </c>
      <c r="D2074" t="s">
        <v>3103</v>
      </c>
      <c r="E2074" s="103">
        <v>0.66520000000000001</v>
      </c>
      <c r="F2074" s="175" t="s">
        <v>2939</v>
      </c>
      <c r="G2074" s="103" t="s">
        <v>3170</v>
      </c>
      <c r="H2074" s="91" t="s">
        <v>2548</v>
      </c>
    </row>
    <row r="2075" spans="1:8">
      <c r="A2075" t="s">
        <v>2336</v>
      </c>
      <c r="B2075" t="s">
        <v>2844</v>
      </c>
      <c r="C2075" s="3">
        <v>5721</v>
      </c>
      <c r="D2075" t="s">
        <v>3104</v>
      </c>
      <c r="E2075" s="103">
        <v>0.71140000000000003</v>
      </c>
      <c r="F2075" s="175" t="s">
        <v>2939</v>
      </c>
      <c r="G2075" s="103" t="s">
        <v>3170</v>
      </c>
      <c r="H2075" s="91" t="s">
        <v>2548</v>
      </c>
    </row>
    <row r="2076" spans="1:8">
      <c r="A2076" t="s">
        <v>2336</v>
      </c>
      <c r="B2076" t="s">
        <v>2844</v>
      </c>
      <c r="C2076" s="3">
        <v>5307</v>
      </c>
      <c r="D2076" t="s">
        <v>3017</v>
      </c>
      <c r="E2076" s="103">
        <v>0.52280000000000004</v>
      </c>
      <c r="F2076" s="175" t="s">
        <v>2549</v>
      </c>
      <c r="G2076" s="103" t="s">
        <v>3170</v>
      </c>
      <c r="H2076" s="91" t="s">
        <v>2548</v>
      </c>
    </row>
    <row r="2077" spans="1:8">
      <c r="A2077" t="s">
        <v>2336</v>
      </c>
      <c r="B2077" t="s">
        <v>2844</v>
      </c>
      <c r="C2077" s="3">
        <v>1860</v>
      </c>
      <c r="D2077" t="s">
        <v>1301</v>
      </c>
      <c r="E2077" s="103">
        <v>0.47970000000000002</v>
      </c>
      <c r="F2077" s="175" t="s">
        <v>2549</v>
      </c>
      <c r="G2077" s="103" t="s">
        <v>3170</v>
      </c>
      <c r="H2077" s="91" t="s">
        <v>2549</v>
      </c>
    </row>
    <row r="2078" spans="1:8">
      <c r="A2078" t="s">
        <v>2336</v>
      </c>
      <c r="B2078" t="s">
        <v>2844</v>
      </c>
      <c r="C2078" s="3">
        <v>4283</v>
      </c>
      <c r="D2078" t="s">
        <v>3255</v>
      </c>
      <c r="E2078" s="103">
        <v>0.21929999999999999</v>
      </c>
      <c r="F2078" s="175" t="s">
        <v>2548</v>
      </c>
      <c r="G2078" s="103" t="s">
        <v>3170</v>
      </c>
      <c r="H2078" s="91" t="s">
        <v>2548</v>
      </c>
    </row>
    <row r="2079" spans="1:8">
      <c r="A2079" t="s">
        <v>2336</v>
      </c>
      <c r="B2079" t="s">
        <v>2844</v>
      </c>
      <c r="C2079" s="3">
        <v>3448</v>
      </c>
      <c r="D2079" t="s">
        <v>3256</v>
      </c>
      <c r="E2079" s="103">
        <v>0.4768</v>
      </c>
      <c r="F2079" s="175" t="s">
        <v>2548</v>
      </c>
      <c r="G2079" s="103" t="s">
        <v>3170</v>
      </c>
      <c r="H2079" s="91" t="s">
        <v>2548</v>
      </c>
    </row>
    <row r="2080" spans="1:8">
      <c r="A2080" t="s">
        <v>2336</v>
      </c>
      <c r="B2080" t="s">
        <v>2844</v>
      </c>
      <c r="C2080" s="3">
        <v>3116</v>
      </c>
      <c r="D2080" t="s">
        <v>3257</v>
      </c>
      <c r="E2080" s="103">
        <v>0.58440000000000003</v>
      </c>
      <c r="F2080" s="175" t="s">
        <v>2548</v>
      </c>
      <c r="G2080" s="103" t="s">
        <v>3170</v>
      </c>
      <c r="H2080" s="91" t="s">
        <v>2548</v>
      </c>
    </row>
    <row r="2081" spans="1:8">
      <c r="A2081" t="s">
        <v>2336</v>
      </c>
      <c r="B2081" t="s">
        <v>2844</v>
      </c>
      <c r="C2081" s="3">
        <v>2083</v>
      </c>
      <c r="D2081" t="s">
        <v>40</v>
      </c>
      <c r="E2081" s="103">
        <v>0.19450000000000001</v>
      </c>
      <c r="F2081" s="175" t="s">
        <v>2549</v>
      </c>
      <c r="G2081" s="103" t="s">
        <v>3170</v>
      </c>
      <c r="H2081" s="91" t="s">
        <v>2549</v>
      </c>
    </row>
    <row r="2082" spans="1:8">
      <c r="A2082" t="s">
        <v>2336</v>
      </c>
      <c r="B2082" t="s">
        <v>2844</v>
      </c>
      <c r="C2082" s="3">
        <v>2874</v>
      </c>
      <c r="D2082" t="s">
        <v>3258</v>
      </c>
      <c r="E2082" s="103">
        <v>0.68140000000000001</v>
      </c>
      <c r="F2082" s="175" t="s">
        <v>2548</v>
      </c>
      <c r="G2082" s="103" t="s">
        <v>3170</v>
      </c>
      <c r="H2082" s="91" t="s">
        <v>2548</v>
      </c>
    </row>
    <row r="2083" spans="1:8">
      <c r="A2083" t="s">
        <v>2336</v>
      </c>
      <c r="B2083" t="s">
        <v>2844</v>
      </c>
      <c r="C2083" s="3">
        <v>3452</v>
      </c>
      <c r="D2083" t="s">
        <v>552</v>
      </c>
      <c r="E2083" s="103">
        <v>0.50339999999999996</v>
      </c>
      <c r="F2083" s="175" t="s">
        <v>2549</v>
      </c>
      <c r="G2083" s="103" t="s">
        <v>3170</v>
      </c>
      <c r="H2083" s="91" t="s">
        <v>2548</v>
      </c>
    </row>
    <row r="2084" spans="1:8">
      <c r="A2084" t="s">
        <v>2230</v>
      </c>
      <c r="B2084" t="s">
        <v>2845</v>
      </c>
      <c r="C2084" s="3">
        <v>5032</v>
      </c>
      <c r="D2084" t="s">
        <v>489</v>
      </c>
      <c r="E2084" s="103">
        <v>0.73939999999999995</v>
      </c>
      <c r="F2084" s="175" t="s">
        <v>2939</v>
      </c>
      <c r="G2084" s="103" t="s">
        <v>3170</v>
      </c>
      <c r="H2084" s="91" t="s">
        <v>2548</v>
      </c>
    </row>
    <row r="2085" spans="1:8">
      <c r="A2085" t="s">
        <v>2230</v>
      </c>
      <c r="B2085" t="s">
        <v>2845</v>
      </c>
      <c r="C2085" s="3">
        <v>3580</v>
      </c>
      <c r="D2085" t="s">
        <v>488</v>
      </c>
      <c r="E2085" s="103">
        <v>0.6633</v>
      </c>
      <c r="F2085" s="175" t="s">
        <v>2548</v>
      </c>
      <c r="G2085" s="103" t="s">
        <v>3170</v>
      </c>
      <c r="H2085" s="91" t="s">
        <v>2548</v>
      </c>
    </row>
    <row r="2086" spans="1:8">
      <c r="A2086" t="s">
        <v>2257</v>
      </c>
      <c r="B2086" t="s">
        <v>2846</v>
      </c>
      <c r="C2086" s="3">
        <v>5489</v>
      </c>
      <c r="D2086" t="s">
        <v>2538</v>
      </c>
      <c r="E2086" s="103">
        <v>0.1278</v>
      </c>
      <c r="F2086" s="175" t="s">
        <v>2939</v>
      </c>
      <c r="G2086" s="103" t="s">
        <v>3170</v>
      </c>
      <c r="H2086" s="91" t="s">
        <v>2549</v>
      </c>
    </row>
    <row r="2087" spans="1:8">
      <c r="A2087" t="s">
        <v>2257</v>
      </c>
      <c r="B2087" t="s">
        <v>2846</v>
      </c>
      <c r="C2087" s="3">
        <v>4453</v>
      </c>
      <c r="D2087" t="s">
        <v>812</v>
      </c>
      <c r="E2087" s="103">
        <v>0.16639999999999999</v>
      </c>
      <c r="F2087" s="175" t="s">
        <v>2939</v>
      </c>
      <c r="G2087" s="103" t="s">
        <v>3170</v>
      </c>
      <c r="H2087" s="91" t="s">
        <v>2549</v>
      </c>
    </row>
    <row r="2088" spans="1:8">
      <c r="A2088" t="s">
        <v>2257</v>
      </c>
      <c r="B2088" t="s">
        <v>2846</v>
      </c>
      <c r="C2088" s="3">
        <v>3286</v>
      </c>
      <c r="D2088" t="s">
        <v>809</v>
      </c>
      <c r="E2088" s="103">
        <v>0.1865</v>
      </c>
      <c r="F2088" s="175" t="s">
        <v>2939</v>
      </c>
      <c r="G2088" s="103" t="s">
        <v>3170</v>
      </c>
      <c r="H2088" s="91" t="s">
        <v>2549</v>
      </c>
    </row>
    <row r="2089" spans="1:8">
      <c r="A2089" t="s">
        <v>2257</v>
      </c>
      <c r="B2089" t="s">
        <v>2846</v>
      </c>
      <c r="C2089" s="3">
        <v>3937</v>
      </c>
      <c r="D2089" t="s">
        <v>2539</v>
      </c>
      <c r="E2089" s="103">
        <v>0.22509999999999999</v>
      </c>
      <c r="F2089" s="175" t="s">
        <v>2939</v>
      </c>
      <c r="G2089" s="103" t="s">
        <v>3170</v>
      </c>
      <c r="H2089" s="91" t="s">
        <v>2549</v>
      </c>
    </row>
    <row r="2090" spans="1:8">
      <c r="A2090" t="s">
        <v>2257</v>
      </c>
      <c r="B2090" t="s">
        <v>2846</v>
      </c>
      <c r="C2090" s="3">
        <v>4415</v>
      </c>
      <c r="D2090" t="s">
        <v>811</v>
      </c>
      <c r="E2090" s="103">
        <v>0.151</v>
      </c>
      <c r="F2090" s="175" t="s">
        <v>2939</v>
      </c>
      <c r="G2090" s="103" t="s">
        <v>3170</v>
      </c>
      <c r="H2090" s="91" t="s">
        <v>2549</v>
      </c>
    </row>
    <row r="2091" spans="1:8">
      <c r="A2091" t="s">
        <v>2257</v>
      </c>
      <c r="B2091" t="s">
        <v>2846</v>
      </c>
      <c r="C2091" s="3">
        <v>3589</v>
      </c>
      <c r="D2091" t="s">
        <v>810</v>
      </c>
      <c r="E2091" s="103">
        <v>0.32950000000000002</v>
      </c>
      <c r="F2091" s="175" t="s">
        <v>2939</v>
      </c>
      <c r="G2091" s="103" t="s">
        <v>2549</v>
      </c>
      <c r="H2091" s="91" t="s">
        <v>2549</v>
      </c>
    </row>
    <row r="2092" spans="1:8">
      <c r="A2092" t="s">
        <v>2257</v>
      </c>
      <c r="B2092" t="s">
        <v>2846</v>
      </c>
      <c r="C2092" s="3">
        <v>3341</v>
      </c>
      <c r="D2092" t="s">
        <v>2540</v>
      </c>
      <c r="E2092" s="103">
        <v>0.1384</v>
      </c>
      <c r="F2092" s="175" t="s">
        <v>2939</v>
      </c>
      <c r="G2092" s="103" t="s">
        <v>3170</v>
      </c>
      <c r="H2092" s="91" t="s">
        <v>2549</v>
      </c>
    </row>
    <row r="2093" spans="1:8">
      <c r="A2093" t="s">
        <v>2257</v>
      </c>
      <c r="B2093" t="s">
        <v>2846</v>
      </c>
      <c r="C2093" s="3">
        <v>5490</v>
      </c>
      <c r="D2093" t="s">
        <v>2541</v>
      </c>
      <c r="E2093" s="103">
        <v>0.16700000000000001</v>
      </c>
      <c r="F2093" s="175" t="s">
        <v>2939</v>
      </c>
      <c r="G2093" s="103" t="s">
        <v>3170</v>
      </c>
      <c r="H2093" s="91" t="s">
        <v>2549</v>
      </c>
    </row>
    <row r="2094" spans="1:8">
      <c r="A2094" t="s">
        <v>2257</v>
      </c>
      <c r="B2094" t="s">
        <v>2846</v>
      </c>
      <c r="C2094" s="3">
        <v>5563</v>
      </c>
      <c r="D2094" t="s">
        <v>2930</v>
      </c>
      <c r="E2094" s="103">
        <v>0.32169999999999999</v>
      </c>
      <c r="F2094" s="175" t="s">
        <v>2939</v>
      </c>
      <c r="G2094" s="103" t="s">
        <v>3170</v>
      </c>
      <c r="H2094" s="91" t="s">
        <v>2549</v>
      </c>
    </row>
    <row r="2095" spans="1:8">
      <c r="A2095" t="s">
        <v>2257</v>
      </c>
      <c r="B2095" t="s">
        <v>2846</v>
      </c>
      <c r="C2095" s="3">
        <v>2849</v>
      </c>
      <c r="D2095" t="s">
        <v>808</v>
      </c>
      <c r="E2095" s="103">
        <v>0.17760000000000001</v>
      </c>
      <c r="F2095" s="175" t="s">
        <v>2939</v>
      </c>
      <c r="G2095" s="103" t="s">
        <v>3170</v>
      </c>
      <c r="H2095" s="91" t="s">
        <v>2549</v>
      </c>
    </row>
    <row r="2096" spans="1:8">
      <c r="A2096" t="s">
        <v>2433</v>
      </c>
      <c r="B2096" t="s">
        <v>2847</v>
      </c>
      <c r="C2096" s="3">
        <v>2052</v>
      </c>
      <c r="D2096" t="s">
        <v>2038</v>
      </c>
      <c r="E2096" s="103">
        <v>0.4481</v>
      </c>
      <c r="F2096" s="175" t="s">
        <v>2548</v>
      </c>
      <c r="G2096" s="103" t="s">
        <v>3170</v>
      </c>
      <c r="H2096" s="91" t="s">
        <v>2548</v>
      </c>
    </row>
    <row r="2097" spans="1:8">
      <c r="A2097" t="s">
        <v>2433</v>
      </c>
      <c r="B2097" t="s">
        <v>2847</v>
      </c>
      <c r="C2097" s="3">
        <v>3418</v>
      </c>
      <c r="D2097" t="s">
        <v>2039</v>
      </c>
      <c r="E2097" s="103">
        <v>0.6099</v>
      </c>
      <c r="F2097" s="175" t="s">
        <v>2548</v>
      </c>
      <c r="G2097" s="103" t="s">
        <v>3170</v>
      </c>
      <c r="H2097" s="91" t="s">
        <v>2548</v>
      </c>
    </row>
    <row r="2098" spans="1:8">
      <c r="A2098" t="s">
        <v>2414</v>
      </c>
      <c r="B2098" t="s">
        <v>2848</v>
      </c>
      <c r="C2098" s="3">
        <v>2457</v>
      </c>
      <c r="D2098" t="s">
        <v>708</v>
      </c>
      <c r="E2098" s="103">
        <v>0.4879</v>
      </c>
      <c r="F2098" s="175" t="s">
        <v>2548</v>
      </c>
      <c r="G2098" s="103" t="s">
        <v>2548</v>
      </c>
      <c r="H2098" s="91" t="s">
        <v>2548</v>
      </c>
    </row>
    <row r="2099" spans="1:8">
      <c r="A2099" t="s">
        <v>2414</v>
      </c>
      <c r="B2099" t="s">
        <v>2848</v>
      </c>
      <c r="C2099" s="3">
        <v>4238</v>
      </c>
      <c r="D2099" t="s">
        <v>1939</v>
      </c>
      <c r="E2099" s="103">
        <v>0.54769999999999996</v>
      </c>
      <c r="F2099" s="175" t="s">
        <v>2548</v>
      </c>
      <c r="G2099" s="103" t="s">
        <v>3170</v>
      </c>
      <c r="H2099" s="91" t="s">
        <v>2548</v>
      </c>
    </row>
    <row r="2100" spans="1:8">
      <c r="A2100" t="s">
        <v>2414</v>
      </c>
      <c r="B2100" t="s">
        <v>2848</v>
      </c>
      <c r="C2100" s="3">
        <v>3509</v>
      </c>
      <c r="D2100" t="s">
        <v>1937</v>
      </c>
      <c r="E2100" s="103">
        <v>0.43730000000000002</v>
      </c>
      <c r="F2100" s="175" t="s">
        <v>2939</v>
      </c>
      <c r="G2100" s="103" t="s">
        <v>3170</v>
      </c>
      <c r="H2100" s="91" t="s">
        <v>2549</v>
      </c>
    </row>
    <row r="2101" spans="1:8">
      <c r="A2101" t="s">
        <v>2414</v>
      </c>
      <c r="B2101" t="s">
        <v>2848</v>
      </c>
      <c r="C2101" s="3">
        <v>3795</v>
      </c>
      <c r="D2101" t="s">
        <v>1938</v>
      </c>
      <c r="E2101" s="103">
        <v>0.52510000000000001</v>
      </c>
      <c r="F2101" s="175" t="s">
        <v>2548</v>
      </c>
      <c r="G2101" s="103" t="s">
        <v>3170</v>
      </c>
      <c r="H2101" s="91" t="s">
        <v>2548</v>
      </c>
    </row>
    <row r="2102" spans="1:8">
      <c r="A2102" t="s">
        <v>2275</v>
      </c>
      <c r="B2102" t="s">
        <v>2849</v>
      </c>
      <c r="C2102" s="3">
        <v>2514</v>
      </c>
      <c r="D2102" t="s">
        <v>1063</v>
      </c>
      <c r="E2102" s="103">
        <v>0.4617</v>
      </c>
      <c r="F2102" s="175" t="s">
        <v>2939</v>
      </c>
      <c r="G2102" s="103" t="s">
        <v>2549</v>
      </c>
      <c r="H2102" s="91" t="s">
        <v>2549</v>
      </c>
    </row>
    <row r="2103" spans="1:8">
      <c r="A2103" t="s">
        <v>2296</v>
      </c>
      <c r="B2103" t="s">
        <v>2850</v>
      </c>
      <c r="C2103" s="3">
        <v>5190</v>
      </c>
      <c r="D2103" t="s">
        <v>1132</v>
      </c>
      <c r="E2103" s="103">
        <v>0.501</v>
      </c>
      <c r="F2103" s="175" t="s">
        <v>2548</v>
      </c>
      <c r="G2103" s="103" t="s">
        <v>3170</v>
      </c>
      <c r="H2103" s="91" t="s">
        <v>2548</v>
      </c>
    </row>
    <row r="2104" spans="1:8">
      <c r="A2104" t="s">
        <v>2296</v>
      </c>
      <c r="B2104" t="s">
        <v>2850</v>
      </c>
      <c r="C2104" s="3">
        <v>2998</v>
      </c>
      <c r="D2104" t="s">
        <v>1130</v>
      </c>
      <c r="E2104" s="103">
        <v>0.44230000000000003</v>
      </c>
      <c r="F2104" s="175" t="s">
        <v>2939</v>
      </c>
      <c r="G2104" s="103" t="s">
        <v>2548</v>
      </c>
      <c r="H2104" s="91" t="s">
        <v>2548</v>
      </c>
    </row>
    <row r="2105" spans="1:8">
      <c r="A2105" t="s">
        <v>2296</v>
      </c>
      <c r="B2105" t="s">
        <v>2850</v>
      </c>
      <c r="C2105" s="3">
        <v>2616</v>
      </c>
      <c r="D2105" t="s">
        <v>1129</v>
      </c>
      <c r="E2105" s="103">
        <v>0.40639999999999998</v>
      </c>
      <c r="F2105" s="175" t="s">
        <v>2549</v>
      </c>
      <c r="G2105" s="103" t="s">
        <v>3170</v>
      </c>
      <c r="H2105" s="91" t="s">
        <v>2549</v>
      </c>
    </row>
    <row r="2106" spans="1:8">
      <c r="A2106" t="s">
        <v>2296</v>
      </c>
      <c r="B2106" t="s">
        <v>2850</v>
      </c>
      <c r="C2106" s="3">
        <v>3977</v>
      </c>
      <c r="D2106" t="s">
        <v>1131</v>
      </c>
      <c r="E2106" s="103">
        <v>0.4385</v>
      </c>
      <c r="F2106" s="175" t="s">
        <v>2548</v>
      </c>
      <c r="G2106" s="103" t="s">
        <v>3170</v>
      </c>
      <c r="H2106" s="91" t="s">
        <v>2548</v>
      </c>
    </row>
    <row r="2107" spans="1:8">
      <c r="A2107" t="s">
        <v>2323</v>
      </c>
      <c r="B2107" t="s">
        <v>2851</v>
      </c>
      <c r="C2107" s="3">
        <v>5586</v>
      </c>
      <c r="D2107" t="s">
        <v>2920</v>
      </c>
      <c r="E2107" s="103">
        <v>0.80300000000000005</v>
      </c>
      <c r="F2107" s="175" t="s">
        <v>2548</v>
      </c>
      <c r="G2107" s="103" t="s">
        <v>3170</v>
      </c>
      <c r="H2107" s="91" t="s">
        <v>2548</v>
      </c>
    </row>
    <row r="2108" spans="1:8">
      <c r="A2108" t="s">
        <v>2323</v>
      </c>
      <c r="B2108" t="s">
        <v>2851</v>
      </c>
      <c r="C2108" s="3">
        <v>3176</v>
      </c>
      <c r="D2108" t="s">
        <v>1227</v>
      </c>
      <c r="E2108" s="103">
        <v>0.75639999999999996</v>
      </c>
      <c r="F2108" s="175" t="s">
        <v>2548</v>
      </c>
      <c r="G2108" s="103" t="s">
        <v>3170</v>
      </c>
      <c r="H2108" s="91" t="s">
        <v>2548</v>
      </c>
    </row>
    <row r="2109" spans="1:8">
      <c r="A2109" t="s">
        <v>2323</v>
      </c>
      <c r="B2109" t="s">
        <v>2851</v>
      </c>
      <c r="C2109" s="3">
        <v>2679</v>
      </c>
      <c r="D2109" t="s">
        <v>1226</v>
      </c>
      <c r="E2109" s="103">
        <v>0.73260000000000003</v>
      </c>
      <c r="F2109" s="175" t="s">
        <v>2548</v>
      </c>
      <c r="G2109" s="103" t="s">
        <v>3170</v>
      </c>
      <c r="H2109" s="91" t="s">
        <v>2548</v>
      </c>
    </row>
    <row r="2110" spans="1:8">
      <c r="A2110" t="s">
        <v>2323</v>
      </c>
      <c r="B2110" t="s">
        <v>2851</v>
      </c>
      <c r="C2110" s="3">
        <v>4196</v>
      </c>
      <c r="D2110" t="s">
        <v>1228</v>
      </c>
      <c r="E2110" s="103">
        <v>0.73919999999999997</v>
      </c>
      <c r="F2110" s="175" t="s">
        <v>2548</v>
      </c>
      <c r="G2110" s="103" t="s">
        <v>3170</v>
      </c>
      <c r="H2110" s="91" t="s">
        <v>2548</v>
      </c>
    </row>
    <row r="2111" spans="1:8">
      <c r="A2111" t="s">
        <v>2323</v>
      </c>
      <c r="B2111" t="s">
        <v>2851</v>
      </c>
      <c r="C2111" s="3">
        <v>5587</v>
      </c>
      <c r="D2111" t="s">
        <v>2921</v>
      </c>
      <c r="E2111" s="103">
        <v>0.74319999999999997</v>
      </c>
      <c r="F2111" s="175" t="s">
        <v>2548</v>
      </c>
      <c r="G2111" s="103" t="s">
        <v>3170</v>
      </c>
      <c r="H2111" s="91" t="s">
        <v>2548</v>
      </c>
    </row>
    <row r="2112" spans="1:8">
      <c r="A2112" t="s">
        <v>2452</v>
      </c>
      <c r="B2112" t="s">
        <v>2852</v>
      </c>
      <c r="C2112" s="3">
        <v>1508</v>
      </c>
      <c r="D2112" t="s">
        <v>2122</v>
      </c>
      <c r="E2112" s="103">
        <v>0.81279999999999997</v>
      </c>
      <c r="F2112" s="175" t="s">
        <v>2548</v>
      </c>
      <c r="G2112" s="103" t="s">
        <v>3170</v>
      </c>
      <c r="H2112" s="91" t="s">
        <v>2548</v>
      </c>
    </row>
    <row r="2113" spans="1:8">
      <c r="A2113" t="s">
        <v>2452</v>
      </c>
      <c r="B2113" t="s">
        <v>2852</v>
      </c>
      <c r="C2113" s="3">
        <v>2608</v>
      </c>
      <c r="D2113" t="s">
        <v>1514</v>
      </c>
      <c r="E2113" s="103">
        <v>0.8458</v>
      </c>
      <c r="F2113" s="175" t="s">
        <v>2548</v>
      </c>
      <c r="G2113" s="103" t="s">
        <v>3170</v>
      </c>
      <c r="H2113" s="91" t="s">
        <v>2548</v>
      </c>
    </row>
    <row r="2114" spans="1:8">
      <c r="A2114" t="s">
        <v>2452</v>
      </c>
      <c r="B2114" t="s">
        <v>2852</v>
      </c>
      <c r="C2114" s="3">
        <v>4106</v>
      </c>
      <c r="D2114" t="s">
        <v>2125</v>
      </c>
      <c r="E2114" s="103">
        <v>0.7893</v>
      </c>
      <c r="F2114" s="175" t="s">
        <v>2548</v>
      </c>
      <c r="G2114" s="103" t="s">
        <v>3170</v>
      </c>
      <c r="H2114" s="91" t="s">
        <v>2548</v>
      </c>
    </row>
    <row r="2115" spans="1:8">
      <c r="A2115" t="s">
        <v>2452</v>
      </c>
      <c r="B2115" t="s">
        <v>2852</v>
      </c>
      <c r="C2115" s="3">
        <v>2635</v>
      </c>
      <c r="D2115" t="s">
        <v>50</v>
      </c>
      <c r="E2115" s="103">
        <v>0.77039999999999997</v>
      </c>
      <c r="F2115" s="175" t="s">
        <v>2548</v>
      </c>
      <c r="G2115" s="103" t="s">
        <v>3170</v>
      </c>
      <c r="H2115" s="91" t="s">
        <v>2548</v>
      </c>
    </row>
    <row r="2116" spans="1:8">
      <c r="A2116" t="s">
        <v>2452</v>
      </c>
      <c r="B2116" t="s">
        <v>2852</v>
      </c>
      <c r="C2116" s="3">
        <v>5262</v>
      </c>
      <c r="D2116" t="s">
        <v>2127</v>
      </c>
      <c r="E2116" s="103">
        <v>0.32179999999999997</v>
      </c>
      <c r="F2116" s="175" t="s">
        <v>2939</v>
      </c>
      <c r="G2116" s="103" t="s">
        <v>3170</v>
      </c>
      <c r="H2116" s="91" t="s">
        <v>2549</v>
      </c>
    </row>
    <row r="2117" spans="1:8">
      <c r="A2117" t="s">
        <v>2452</v>
      </c>
      <c r="B2117" t="s">
        <v>2852</v>
      </c>
      <c r="C2117" s="3">
        <v>2900</v>
      </c>
      <c r="D2117" t="s">
        <v>2124</v>
      </c>
      <c r="E2117" s="103">
        <v>0.74639999999999995</v>
      </c>
      <c r="F2117" s="175" t="s">
        <v>2548</v>
      </c>
      <c r="G2117" s="103" t="s">
        <v>3170</v>
      </c>
      <c r="H2117" s="91" t="s">
        <v>2548</v>
      </c>
    </row>
    <row r="2118" spans="1:8">
      <c r="A2118" t="s">
        <v>2452</v>
      </c>
      <c r="B2118" t="s">
        <v>2852</v>
      </c>
      <c r="C2118" s="3">
        <v>2264</v>
      </c>
      <c r="D2118" t="s">
        <v>2123</v>
      </c>
      <c r="E2118" s="103">
        <v>0.78590000000000004</v>
      </c>
      <c r="F2118" s="175" t="s">
        <v>2548</v>
      </c>
      <c r="G2118" s="103" t="s">
        <v>3170</v>
      </c>
      <c r="H2118" s="91" t="s">
        <v>2548</v>
      </c>
    </row>
    <row r="2119" spans="1:8">
      <c r="A2119" t="s">
        <v>2452</v>
      </c>
      <c r="B2119" t="s">
        <v>2852</v>
      </c>
      <c r="C2119" s="3">
        <v>4588</v>
      </c>
      <c r="D2119" t="s">
        <v>2126</v>
      </c>
      <c r="E2119" s="103">
        <v>0.82289999999999996</v>
      </c>
      <c r="F2119" s="175" t="s">
        <v>2548</v>
      </c>
      <c r="G2119" s="103" t="s">
        <v>3170</v>
      </c>
      <c r="H2119" s="91" t="s">
        <v>2548</v>
      </c>
    </row>
    <row r="2120" spans="1:8">
      <c r="A2120" t="s">
        <v>2419</v>
      </c>
      <c r="B2120" t="s">
        <v>2853</v>
      </c>
      <c r="C2120" s="3">
        <v>2160</v>
      </c>
      <c r="D2120" t="s">
        <v>1958</v>
      </c>
      <c r="E2120" s="103">
        <v>0.51600000000000001</v>
      </c>
      <c r="F2120" s="175" t="s">
        <v>2939</v>
      </c>
      <c r="G2120" s="103" t="s">
        <v>2548</v>
      </c>
      <c r="H2120" s="91" t="s">
        <v>2548</v>
      </c>
    </row>
    <row r="2121" spans="1:8">
      <c r="A2121" t="s">
        <v>2193</v>
      </c>
      <c r="B2121" t="s">
        <v>2854</v>
      </c>
      <c r="C2121" s="3">
        <v>4264</v>
      </c>
      <c r="D2121" t="s">
        <v>306</v>
      </c>
      <c r="E2121" s="103">
        <v>0.45910000000000001</v>
      </c>
      <c r="F2121" s="175" t="s">
        <v>2939</v>
      </c>
      <c r="G2121" s="103" t="s">
        <v>2549</v>
      </c>
      <c r="H2121" s="91" t="s">
        <v>2549</v>
      </c>
    </row>
    <row r="2122" spans="1:8">
      <c r="A2122" t="s">
        <v>2193</v>
      </c>
      <c r="B2122" t="s">
        <v>2854</v>
      </c>
      <c r="C2122" s="3">
        <v>2560</v>
      </c>
      <c r="D2122" t="s">
        <v>305</v>
      </c>
      <c r="E2122" s="103">
        <v>0.4491</v>
      </c>
      <c r="F2122" s="175" t="s">
        <v>2939</v>
      </c>
      <c r="G2122" s="103" t="s">
        <v>3170</v>
      </c>
      <c r="H2122" s="91" t="s">
        <v>2549</v>
      </c>
    </row>
    <row r="2123" spans="1:8">
      <c r="A2123" t="s">
        <v>2282</v>
      </c>
      <c r="B2123" t="s">
        <v>2855</v>
      </c>
      <c r="C2123" s="3">
        <v>3062</v>
      </c>
      <c r="D2123" t="s">
        <v>1086</v>
      </c>
      <c r="E2123" s="103">
        <v>0.25829999999999997</v>
      </c>
      <c r="F2123" s="175" t="s">
        <v>2939</v>
      </c>
      <c r="G2123" s="103" t="s">
        <v>3170</v>
      </c>
      <c r="H2123" s="91" t="s">
        <v>2549</v>
      </c>
    </row>
    <row r="2124" spans="1:8">
      <c r="A2124" t="s">
        <v>2282</v>
      </c>
      <c r="B2124" t="s">
        <v>2855</v>
      </c>
      <c r="C2124" s="3">
        <v>2676</v>
      </c>
      <c r="D2124" t="s">
        <v>1085</v>
      </c>
      <c r="E2124" s="103">
        <v>0.38119999999999998</v>
      </c>
      <c r="F2124" s="175" t="s">
        <v>2939</v>
      </c>
      <c r="G2124" s="103" t="s">
        <v>3170</v>
      </c>
      <c r="H2124" s="91" t="s">
        <v>2549</v>
      </c>
    </row>
    <row r="2125" spans="1:8">
      <c r="A2125" t="s">
        <v>2254</v>
      </c>
      <c r="B2125" t="s">
        <v>2856</v>
      </c>
      <c r="C2125" s="3">
        <v>3226</v>
      </c>
      <c r="D2125" t="s">
        <v>778</v>
      </c>
      <c r="E2125" s="103">
        <v>0.76749999999999996</v>
      </c>
      <c r="F2125" s="175" t="s">
        <v>2548</v>
      </c>
      <c r="G2125" s="103" t="s">
        <v>3170</v>
      </c>
      <c r="H2125" s="91" t="s">
        <v>2548</v>
      </c>
    </row>
    <row r="2126" spans="1:8">
      <c r="A2126" t="s">
        <v>2254</v>
      </c>
      <c r="B2126" t="s">
        <v>2856</v>
      </c>
      <c r="C2126" s="3">
        <v>2848</v>
      </c>
      <c r="D2126" t="s">
        <v>777</v>
      </c>
      <c r="E2126" s="103">
        <v>0.72719999999999996</v>
      </c>
      <c r="F2126" s="175" t="s">
        <v>2548</v>
      </c>
      <c r="G2126" s="103" t="s">
        <v>3170</v>
      </c>
      <c r="H2126" s="91" t="s">
        <v>2548</v>
      </c>
    </row>
    <row r="2127" spans="1:8">
      <c r="A2127" t="s">
        <v>2254</v>
      </c>
      <c r="B2127" t="s">
        <v>2856</v>
      </c>
      <c r="C2127" s="3">
        <v>2564</v>
      </c>
      <c r="D2127" t="s">
        <v>776</v>
      </c>
      <c r="E2127" s="103">
        <v>0.77080000000000004</v>
      </c>
      <c r="F2127" s="175" t="s">
        <v>2548</v>
      </c>
      <c r="G2127" s="103" t="s">
        <v>3170</v>
      </c>
      <c r="H2127" s="91" t="s">
        <v>2548</v>
      </c>
    </row>
    <row r="2128" spans="1:8">
      <c r="A2128" t="s">
        <v>2254</v>
      </c>
      <c r="B2128" t="s">
        <v>2856</v>
      </c>
      <c r="C2128" s="3">
        <v>3635</v>
      </c>
      <c r="D2128" t="s">
        <v>780</v>
      </c>
      <c r="E2128" s="103">
        <v>0.78939999999999999</v>
      </c>
      <c r="F2128" s="175" t="s">
        <v>2548</v>
      </c>
      <c r="G2128" s="103" t="s">
        <v>3170</v>
      </c>
      <c r="H2128" s="91" t="s">
        <v>2548</v>
      </c>
    </row>
    <row r="2129" spans="1:8">
      <c r="A2129" t="s">
        <v>2254</v>
      </c>
      <c r="B2129" t="s">
        <v>2856</v>
      </c>
      <c r="C2129" s="3">
        <v>3488</v>
      </c>
      <c r="D2129" t="s">
        <v>779</v>
      </c>
      <c r="E2129" s="103">
        <v>0.63600000000000001</v>
      </c>
      <c r="F2129" s="175" t="s">
        <v>2548</v>
      </c>
      <c r="G2129" s="103" t="s">
        <v>3170</v>
      </c>
      <c r="H2129" s="91" t="s">
        <v>2548</v>
      </c>
    </row>
    <row r="2130" spans="1:8">
      <c r="A2130" t="s">
        <v>2409</v>
      </c>
      <c r="B2130" t="s">
        <v>2857</v>
      </c>
      <c r="C2130" s="3">
        <v>4500</v>
      </c>
      <c r="D2130" t="s">
        <v>1910</v>
      </c>
      <c r="E2130" s="103">
        <v>0.29980000000000001</v>
      </c>
      <c r="F2130" s="175" t="s">
        <v>2939</v>
      </c>
      <c r="G2130" s="103" t="s">
        <v>3170</v>
      </c>
      <c r="H2130" s="91" t="s">
        <v>2549</v>
      </c>
    </row>
    <row r="2131" spans="1:8">
      <c r="A2131" t="s">
        <v>2409</v>
      </c>
      <c r="B2131" t="s">
        <v>2857</v>
      </c>
      <c r="C2131" s="3">
        <v>4205</v>
      </c>
      <c r="D2131" t="s">
        <v>1907</v>
      </c>
      <c r="E2131" s="103">
        <v>0.26989999999999997</v>
      </c>
      <c r="F2131" s="175" t="s">
        <v>2939</v>
      </c>
      <c r="G2131" s="103" t="s">
        <v>3170</v>
      </c>
      <c r="H2131" s="91" t="s">
        <v>2549</v>
      </c>
    </row>
    <row r="2132" spans="1:8">
      <c r="A2132" t="s">
        <v>2409</v>
      </c>
      <c r="B2132" t="s">
        <v>2857</v>
      </c>
      <c r="C2132" s="3">
        <v>1713</v>
      </c>
      <c r="D2132" t="s">
        <v>3018</v>
      </c>
      <c r="E2132" s="103">
        <v>0.50080000000000002</v>
      </c>
      <c r="F2132" s="175" t="s">
        <v>2939</v>
      </c>
      <c r="G2132" s="103" t="s">
        <v>3170</v>
      </c>
      <c r="H2132" s="91" t="s">
        <v>2548</v>
      </c>
    </row>
    <row r="2133" spans="1:8">
      <c r="A2133" t="s">
        <v>2409</v>
      </c>
      <c r="B2133" t="s">
        <v>2857</v>
      </c>
      <c r="C2133" s="3">
        <v>4365</v>
      </c>
      <c r="D2133" t="s">
        <v>1908</v>
      </c>
      <c r="E2133" s="103">
        <v>0.29720000000000002</v>
      </c>
      <c r="F2133" s="175" t="s">
        <v>2939</v>
      </c>
      <c r="G2133" s="103" t="s">
        <v>2549</v>
      </c>
      <c r="H2133" s="91" t="s">
        <v>2549</v>
      </c>
    </row>
    <row r="2134" spans="1:8">
      <c r="A2134" t="s">
        <v>2409</v>
      </c>
      <c r="B2134" t="s">
        <v>2857</v>
      </c>
      <c r="C2134" s="3">
        <v>4452</v>
      </c>
      <c r="D2134" t="s">
        <v>3259</v>
      </c>
      <c r="E2134" s="103">
        <v>0.36409999999999998</v>
      </c>
      <c r="F2134" s="175" t="s">
        <v>2939</v>
      </c>
      <c r="G2134" s="103" t="s">
        <v>3170</v>
      </c>
      <c r="H2134" s="91" t="s">
        <v>2549</v>
      </c>
    </row>
    <row r="2135" spans="1:8">
      <c r="A2135" t="s">
        <v>2409</v>
      </c>
      <c r="B2135" t="s">
        <v>2857</v>
      </c>
      <c r="C2135" s="3">
        <v>2816</v>
      </c>
      <c r="D2135" t="s">
        <v>1903</v>
      </c>
      <c r="E2135" s="103">
        <v>0.35659999999999997</v>
      </c>
      <c r="F2135" s="175" t="s">
        <v>2939</v>
      </c>
      <c r="G2135" s="103" t="s">
        <v>2549</v>
      </c>
      <c r="H2135" s="91" t="s">
        <v>2549</v>
      </c>
    </row>
    <row r="2136" spans="1:8">
      <c r="A2136" t="s">
        <v>2409</v>
      </c>
      <c r="B2136" t="s">
        <v>2857</v>
      </c>
      <c r="C2136" s="3">
        <v>2552</v>
      </c>
      <c r="D2136" t="s">
        <v>1902</v>
      </c>
      <c r="E2136" s="103">
        <v>0.35870000000000002</v>
      </c>
      <c r="F2136" s="175" t="s">
        <v>2939</v>
      </c>
      <c r="G2136" s="103" t="s">
        <v>2549</v>
      </c>
      <c r="H2136" s="91" t="s">
        <v>2549</v>
      </c>
    </row>
    <row r="2137" spans="1:8">
      <c r="A2137" t="s">
        <v>2409</v>
      </c>
      <c r="B2137" t="s">
        <v>2857</v>
      </c>
      <c r="C2137" s="3">
        <v>5014</v>
      </c>
      <c r="D2137" t="s">
        <v>1911</v>
      </c>
      <c r="E2137" s="103">
        <v>0.34100000000000003</v>
      </c>
      <c r="F2137" s="175" t="s">
        <v>2939</v>
      </c>
      <c r="G2137" s="103" t="s">
        <v>3170</v>
      </c>
      <c r="H2137" s="91" t="s">
        <v>2549</v>
      </c>
    </row>
    <row r="2138" spans="1:8">
      <c r="A2138" t="s">
        <v>2409</v>
      </c>
      <c r="B2138" t="s">
        <v>2857</v>
      </c>
      <c r="C2138" s="3">
        <v>4225</v>
      </c>
      <c r="D2138" t="s">
        <v>2542</v>
      </c>
      <c r="E2138" s="103">
        <v>0.1222</v>
      </c>
      <c r="F2138" s="175" t="s">
        <v>2939</v>
      </c>
      <c r="G2138" s="103" t="s">
        <v>3170</v>
      </c>
      <c r="H2138" s="91" t="s">
        <v>2549</v>
      </c>
    </row>
    <row r="2139" spans="1:8">
      <c r="A2139" t="s">
        <v>2409</v>
      </c>
      <c r="B2139" t="s">
        <v>2857</v>
      </c>
      <c r="C2139" s="3">
        <v>3199</v>
      </c>
      <c r="D2139" t="s">
        <v>1904</v>
      </c>
      <c r="E2139" s="103">
        <v>0.4229</v>
      </c>
      <c r="F2139" s="175" t="s">
        <v>2939</v>
      </c>
      <c r="G2139" s="103" t="s">
        <v>2549</v>
      </c>
      <c r="H2139" s="91" t="s">
        <v>2549</v>
      </c>
    </row>
    <row r="2140" spans="1:8">
      <c r="A2140" t="s">
        <v>2409</v>
      </c>
      <c r="B2140" t="s">
        <v>2857</v>
      </c>
      <c r="C2140" s="3">
        <v>3362</v>
      </c>
      <c r="D2140" t="s">
        <v>1905</v>
      </c>
      <c r="E2140" s="103">
        <v>0.2908</v>
      </c>
      <c r="F2140" s="175" t="s">
        <v>2939</v>
      </c>
      <c r="G2140" s="103" t="s">
        <v>3170</v>
      </c>
      <c r="H2140" s="91" t="s">
        <v>2549</v>
      </c>
    </row>
    <row r="2141" spans="1:8">
      <c r="A2141" t="s">
        <v>2409</v>
      </c>
      <c r="B2141" t="s">
        <v>2857</v>
      </c>
      <c r="C2141" s="3">
        <v>4373</v>
      </c>
      <c r="D2141" t="s">
        <v>1909</v>
      </c>
      <c r="E2141" s="103">
        <v>0.32840000000000003</v>
      </c>
      <c r="F2141" s="175" t="s">
        <v>2939</v>
      </c>
      <c r="G2141" s="103" t="s">
        <v>2549</v>
      </c>
      <c r="H2141" s="91" t="s">
        <v>2549</v>
      </c>
    </row>
    <row r="2142" spans="1:8">
      <c r="A2142" t="s">
        <v>2409</v>
      </c>
      <c r="B2142" t="s">
        <v>2857</v>
      </c>
      <c r="C2142" s="3">
        <v>3612</v>
      </c>
      <c r="D2142" t="s">
        <v>1906</v>
      </c>
      <c r="E2142" s="103">
        <v>0.3155</v>
      </c>
      <c r="F2142" s="175" t="s">
        <v>2939</v>
      </c>
      <c r="G2142" s="103" t="s">
        <v>3170</v>
      </c>
      <c r="H2142" s="91" t="s">
        <v>2549</v>
      </c>
    </row>
    <row r="2143" spans="1:8">
      <c r="A2143" t="s">
        <v>2444</v>
      </c>
      <c r="B2143" t="s">
        <v>2858</v>
      </c>
      <c r="C2143" s="3">
        <v>2714</v>
      </c>
      <c r="D2143" t="s">
        <v>2067</v>
      </c>
      <c r="E2143" s="103">
        <v>0.84709999999999996</v>
      </c>
      <c r="F2143" s="175" t="s">
        <v>2548</v>
      </c>
      <c r="G2143" s="103" t="s">
        <v>3170</v>
      </c>
      <c r="H2143" s="91" t="s">
        <v>2548</v>
      </c>
    </row>
    <row r="2144" spans="1:8">
      <c r="A2144" t="s">
        <v>2338</v>
      </c>
      <c r="B2144" t="s">
        <v>2859</v>
      </c>
      <c r="C2144" s="3">
        <v>3792</v>
      </c>
      <c r="D2144" t="s">
        <v>1316</v>
      </c>
      <c r="E2144" s="103">
        <v>0.37240000000000001</v>
      </c>
      <c r="F2144" s="175" t="s">
        <v>2939</v>
      </c>
      <c r="G2144" s="103" t="s">
        <v>2549</v>
      </c>
      <c r="H2144" s="91" t="s">
        <v>2549</v>
      </c>
    </row>
    <row r="2145" spans="1:8">
      <c r="A2145" t="s">
        <v>2338</v>
      </c>
      <c r="B2145" t="s">
        <v>2859</v>
      </c>
      <c r="C2145" s="3">
        <v>3179</v>
      </c>
      <c r="D2145" t="s">
        <v>1312</v>
      </c>
      <c r="E2145" s="103">
        <v>0.3992</v>
      </c>
      <c r="F2145" s="175" t="s">
        <v>2939</v>
      </c>
      <c r="G2145" s="103" t="s">
        <v>3170</v>
      </c>
      <c r="H2145" s="91" t="s">
        <v>2549</v>
      </c>
    </row>
    <row r="2146" spans="1:8">
      <c r="A2146" t="s">
        <v>2338</v>
      </c>
      <c r="B2146" t="s">
        <v>2859</v>
      </c>
      <c r="C2146" s="3">
        <v>3600</v>
      </c>
      <c r="D2146" t="s">
        <v>1314</v>
      </c>
      <c r="E2146" s="103">
        <v>0.35599999999999998</v>
      </c>
      <c r="F2146" s="175" t="s">
        <v>2939</v>
      </c>
      <c r="G2146" s="103" t="s">
        <v>3170</v>
      </c>
      <c r="H2146" s="91" t="s">
        <v>2549</v>
      </c>
    </row>
    <row r="2147" spans="1:8">
      <c r="A2147" t="s">
        <v>2338</v>
      </c>
      <c r="B2147" t="s">
        <v>2859</v>
      </c>
      <c r="C2147" s="3">
        <v>4325</v>
      </c>
      <c r="D2147" t="s">
        <v>1317</v>
      </c>
      <c r="E2147" s="103">
        <v>0.43440000000000001</v>
      </c>
      <c r="F2147" s="175" t="s">
        <v>2939</v>
      </c>
      <c r="G2147" s="103" t="s">
        <v>3170</v>
      </c>
      <c r="H2147" s="91" t="s">
        <v>2549</v>
      </c>
    </row>
    <row r="2148" spans="1:8">
      <c r="A2148" t="s">
        <v>2338</v>
      </c>
      <c r="B2148" t="s">
        <v>2859</v>
      </c>
      <c r="C2148" s="3">
        <v>4447</v>
      </c>
      <c r="D2148" t="s">
        <v>1318</v>
      </c>
      <c r="E2148" s="103">
        <v>0.40260000000000001</v>
      </c>
      <c r="F2148" s="175" t="s">
        <v>2939</v>
      </c>
      <c r="G2148" s="103" t="s">
        <v>2549</v>
      </c>
      <c r="H2148" s="91" t="s">
        <v>2549</v>
      </c>
    </row>
    <row r="2149" spans="1:8">
      <c r="A2149" t="s">
        <v>2338</v>
      </c>
      <c r="B2149" t="s">
        <v>2859</v>
      </c>
      <c r="C2149" s="3">
        <v>3296</v>
      </c>
      <c r="D2149" t="s">
        <v>1313</v>
      </c>
      <c r="E2149" s="103">
        <v>0.41570000000000001</v>
      </c>
      <c r="F2149" s="175" t="s">
        <v>2939</v>
      </c>
      <c r="G2149" s="103" t="s">
        <v>3170</v>
      </c>
      <c r="H2149" s="91" t="s">
        <v>2549</v>
      </c>
    </row>
    <row r="2150" spans="1:8">
      <c r="A2150" t="s">
        <v>2338</v>
      </c>
      <c r="B2150" t="s">
        <v>2859</v>
      </c>
      <c r="C2150" s="3">
        <v>3601</v>
      </c>
      <c r="D2150" t="s">
        <v>1315</v>
      </c>
      <c r="E2150" s="103">
        <v>0.35580000000000001</v>
      </c>
      <c r="F2150" s="175" t="s">
        <v>2939</v>
      </c>
      <c r="G2150" s="103" t="s">
        <v>2549</v>
      </c>
      <c r="H2150" s="91" t="s">
        <v>2549</v>
      </c>
    </row>
    <row r="2151" spans="1:8">
      <c r="A2151" t="s">
        <v>2338</v>
      </c>
      <c r="B2151" t="s">
        <v>2859</v>
      </c>
      <c r="C2151" s="3">
        <v>2223</v>
      </c>
      <c r="D2151" t="s">
        <v>1311</v>
      </c>
      <c r="E2151" s="103">
        <v>0.38919999999999999</v>
      </c>
      <c r="F2151" s="175" t="s">
        <v>2939</v>
      </c>
      <c r="G2151" s="103" t="s">
        <v>2549</v>
      </c>
      <c r="H2151" s="91" t="s">
        <v>2549</v>
      </c>
    </row>
    <row r="2152" spans="1:8">
      <c r="A2152" t="s">
        <v>2398</v>
      </c>
      <c r="B2152" t="s">
        <v>2860</v>
      </c>
      <c r="C2152" s="3">
        <v>1932</v>
      </c>
      <c r="D2152" t="s">
        <v>1839</v>
      </c>
      <c r="E2152" s="103">
        <v>0.1709</v>
      </c>
      <c r="F2152" s="175" t="s">
        <v>2939</v>
      </c>
      <c r="G2152" s="103" t="s">
        <v>3170</v>
      </c>
      <c r="H2152" s="91" t="s">
        <v>2549</v>
      </c>
    </row>
    <row r="2153" spans="1:8">
      <c r="A2153" t="s">
        <v>2398</v>
      </c>
      <c r="B2153" t="s">
        <v>2860</v>
      </c>
      <c r="C2153" s="3">
        <v>5223</v>
      </c>
      <c r="D2153" t="s">
        <v>1841</v>
      </c>
      <c r="E2153" s="103">
        <v>0.61409999999999998</v>
      </c>
      <c r="F2153" s="175" t="s">
        <v>2548</v>
      </c>
      <c r="G2153" s="103" t="s">
        <v>3170</v>
      </c>
      <c r="H2153" s="91" t="s">
        <v>2548</v>
      </c>
    </row>
    <row r="2154" spans="1:8">
      <c r="A2154" t="s">
        <v>2398</v>
      </c>
      <c r="B2154" t="s">
        <v>2860</v>
      </c>
      <c r="C2154" s="3">
        <v>2405</v>
      </c>
      <c r="D2154" t="s">
        <v>1840</v>
      </c>
      <c r="E2154" s="103">
        <v>0.67730000000000001</v>
      </c>
      <c r="F2154" s="175" t="s">
        <v>2548</v>
      </c>
      <c r="G2154" s="103" t="s">
        <v>3170</v>
      </c>
      <c r="H2154" s="91" t="s">
        <v>2548</v>
      </c>
    </row>
    <row r="2155" spans="1:8">
      <c r="A2155" t="s">
        <v>2181</v>
      </c>
      <c r="B2155" t="s">
        <v>2861</v>
      </c>
      <c r="C2155" s="3">
        <v>4406</v>
      </c>
      <c r="D2155" t="s">
        <v>191</v>
      </c>
      <c r="E2155" s="103">
        <v>0.27829999999999999</v>
      </c>
      <c r="F2155" s="175" t="s">
        <v>2549</v>
      </c>
      <c r="G2155" s="103" t="s">
        <v>3170</v>
      </c>
      <c r="H2155" s="91" t="s">
        <v>2549</v>
      </c>
    </row>
    <row r="2156" spans="1:8">
      <c r="A2156" t="s">
        <v>2181</v>
      </c>
      <c r="B2156" t="s">
        <v>2861</v>
      </c>
      <c r="C2156" s="3">
        <v>3080</v>
      </c>
      <c r="D2156" t="s">
        <v>175</v>
      </c>
      <c r="E2156" s="103">
        <v>0.19</v>
      </c>
      <c r="F2156" s="175" t="s">
        <v>2549</v>
      </c>
      <c r="G2156" s="103" t="s">
        <v>3170</v>
      </c>
      <c r="H2156" s="91" t="s">
        <v>2549</v>
      </c>
    </row>
    <row r="2157" spans="1:8">
      <c r="A2157" t="s">
        <v>2181</v>
      </c>
      <c r="B2157" t="s">
        <v>2861</v>
      </c>
      <c r="C2157" s="3">
        <v>4405</v>
      </c>
      <c r="D2157" t="s">
        <v>190</v>
      </c>
      <c r="E2157" s="103">
        <v>0.29420000000000002</v>
      </c>
      <c r="F2157" s="175" t="s">
        <v>2549</v>
      </c>
      <c r="G2157" s="103" t="s">
        <v>3170</v>
      </c>
      <c r="H2157" s="91" t="s">
        <v>2549</v>
      </c>
    </row>
    <row r="2158" spans="1:8">
      <c r="A2158" t="s">
        <v>2181</v>
      </c>
      <c r="B2158" t="s">
        <v>2861</v>
      </c>
      <c r="C2158" s="3">
        <v>3423</v>
      </c>
      <c r="D2158" t="s">
        <v>178</v>
      </c>
      <c r="E2158" s="103">
        <v>0.27510000000000001</v>
      </c>
      <c r="F2158" s="175" t="s">
        <v>2549</v>
      </c>
      <c r="G2158" s="103" t="s">
        <v>3170</v>
      </c>
      <c r="H2158" s="91" t="s">
        <v>2549</v>
      </c>
    </row>
    <row r="2159" spans="1:8">
      <c r="A2159" t="s">
        <v>2181</v>
      </c>
      <c r="B2159" t="s">
        <v>2861</v>
      </c>
      <c r="C2159" s="3">
        <v>4503</v>
      </c>
      <c r="D2159" t="s">
        <v>192</v>
      </c>
      <c r="E2159" s="103">
        <v>0.66790000000000005</v>
      </c>
      <c r="F2159" s="175" t="s">
        <v>2548</v>
      </c>
      <c r="G2159" s="103" t="s">
        <v>3170</v>
      </c>
      <c r="H2159" s="91" t="s">
        <v>2548</v>
      </c>
    </row>
    <row r="2160" spans="1:8">
      <c r="A2160" t="s">
        <v>2181</v>
      </c>
      <c r="B2160" t="s">
        <v>2861</v>
      </c>
      <c r="C2160" s="3">
        <v>3733</v>
      </c>
      <c r="D2160" t="s">
        <v>183</v>
      </c>
      <c r="E2160" s="103">
        <v>0.432</v>
      </c>
      <c r="F2160" s="175" t="s">
        <v>2549</v>
      </c>
      <c r="G2160" s="103" t="s">
        <v>3170</v>
      </c>
      <c r="H2160" s="91" t="s">
        <v>2549</v>
      </c>
    </row>
    <row r="2161" spans="1:8">
      <c r="A2161" t="s">
        <v>2181</v>
      </c>
      <c r="B2161" t="s">
        <v>2861</v>
      </c>
      <c r="C2161" s="3">
        <v>2636</v>
      </c>
      <c r="D2161" t="s">
        <v>3120</v>
      </c>
      <c r="E2161" s="103">
        <v>0.33329999999999999</v>
      </c>
      <c r="F2161" s="175" t="s">
        <v>2939</v>
      </c>
      <c r="G2161" s="103" t="s">
        <v>3170</v>
      </c>
      <c r="H2161" s="91" t="s">
        <v>2549</v>
      </c>
    </row>
    <row r="2162" spans="1:8">
      <c r="A2162" t="s">
        <v>2181</v>
      </c>
      <c r="B2162" t="s">
        <v>2861</v>
      </c>
      <c r="C2162" s="3">
        <v>4075</v>
      </c>
      <c r="D2162" t="s">
        <v>189</v>
      </c>
      <c r="E2162" s="103">
        <v>0.13489999999999999</v>
      </c>
      <c r="F2162" s="175" t="s">
        <v>2549</v>
      </c>
      <c r="G2162" s="103" t="s">
        <v>3170</v>
      </c>
      <c r="H2162" s="91" t="s">
        <v>2549</v>
      </c>
    </row>
    <row r="2163" spans="1:8">
      <c r="A2163" t="s">
        <v>2181</v>
      </c>
      <c r="B2163" t="s">
        <v>2861</v>
      </c>
      <c r="C2163" s="3">
        <v>2179</v>
      </c>
      <c r="D2163" t="s">
        <v>164</v>
      </c>
      <c r="E2163" s="103">
        <v>0.66569999999999996</v>
      </c>
      <c r="F2163" s="175" t="s">
        <v>2548</v>
      </c>
      <c r="G2163" s="103" t="s">
        <v>3170</v>
      </c>
      <c r="H2163" s="91" t="s">
        <v>2548</v>
      </c>
    </row>
    <row r="2164" spans="1:8">
      <c r="A2164" t="s">
        <v>2181</v>
      </c>
      <c r="B2164" t="s">
        <v>2861</v>
      </c>
      <c r="C2164" s="3">
        <v>2637</v>
      </c>
      <c r="D2164" t="s">
        <v>166</v>
      </c>
      <c r="E2164" s="103">
        <v>0.73550000000000004</v>
      </c>
      <c r="F2164" s="175" t="s">
        <v>2548</v>
      </c>
      <c r="G2164" s="103" t="s">
        <v>3170</v>
      </c>
      <c r="H2164" s="91" t="s">
        <v>2548</v>
      </c>
    </row>
    <row r="2165" spans="1:8">
      <c r="A2165" t="s">
        <v>2181</v>
      </c>
      <c r="B2165" t="s">
        <v>2861</v>
      </c>
      <c r="C2165" s="3">
        <v>3902</v>
      </c>
      <c r="D2165" t="s">
        <v>186</v>
      </c>
      <c r="E2165" s="103">
        <v>0.60170000000000001</v>
      </c>
      <c r="F2165" s="175" t="s">
        <v>2548</v>
      </c>
      <c r="G2165" s="103" t="s">
        <v>3170</v>
      </c>
      <c r="H2165" s="91" t="s">
        <v>2548</v>
      </c>
    </row>
    <row r="2166" spans="1:8">
      <c r="A2166" t="s">
        <v>2181</v>
      </c>
      <c r="B2166" t="s">
        <v>2861</v>
      </c>
      <c r="C2166" s="3">
        <v>1738</v>
      </c>
      <c r="D2166" t="s">
        <v>163</v>
      </c>
      <c r="E2166" s="103">
        <v>0.53490000000000004</v>
      </c>
      <c r="F2166" s="175" t="s">
        <v>2548</v>
      </c>
      <c r="G2166" s="103" t="s">
        <v>3170</v>
      </c>
      <c r="H2166" s="91" t="s">
        <v>2548</v>
      </c>
    </row>
    <row r="2167" spans="1:8">
      <c r="A2167" t="s">
        <v>2181</v>
      </c>
      <c r="B2167" t="s">
        <v>2861</v>
      </c>
      <c r="C2167" s="3">
        <v>3424</v>
      </c>
      <c r="D2167" t="s">
        <v>179</v>
      </c>
      <c r="E2167" s="103">
        <v>0.60499999999999998</v>
      </c>
      <c r="F2167" s="175" t="s">
        <v>2548</v>
      </c>
      <c r="G2167" s="103" t="s">
        <v>3170</v>
      </c>
      <c r="H2167" s="91" t="s">
        <v>2548</v>
      </c>
    </row>
    <row r="2168" spans="1:8">
      <c r="A2168" t="s">
        <v>2181</v>
      </c>
      <c r="B2168" t="s">
        <v>2861</v>
      </c>
      <c r="C2168" s="3">
        <v>2643</v>
      </c>
      <c r="D2168" t="s">
        <v>167</v>
      </c>
      <c r="E2168" s="103">
        <v>0.61460000000000004</v>
      </c>
      <c r="F2168" s="175" t="s">
        <v>2548</v>
      </c>
      <c r="G2168" s="103" t="s">
        <v>3170</v>
      </c>
      <c r="H2168" s="91" t="s">
        <v>2548</v>
      </c>
    </row>
    <row r="2169" spans="1:8">
      <c r="A2169" t="s">
        <v>2181</v>
      </c>
      <c r="B2169" t="s">
        <v>2861</v>
      </c>
      <c r="C2169" s="3">
        <v>3735</v>
      </c>
      <c r="D2169" t="s">
        <v>185</v>
      </c>
      <c r="E2169" s="103">
        <v>0.60709999999999997</v>
      </c>
      <c r="F2169" s="175" t="s">
        <v>2548</v>
      </c>
      <c r="G2169" s="103" t="s">
        <v>3170</v>
      </c>
      <c r="H2169" s="91" t="s">
        <v>2548</v>
      </c>
    </row>
    <row r="2170" spans="1:8">
      <c r="A2170" t="s">
        <v>2181</v>
      </c>
      <c r="B2170" t="s">
        <v>2861</v>
      </c>
      <c r="C2170" s="3">
        <v>2690</v>
      </c>
      <c r="D2170" t="s">
        <v>169</v>
      </c>
      <c r="E2170" s="103">
        <v>0.58030000000000004</v>
      </c>
      <c r="F2170" s="175" t="s">
        <v>2548</v>
      </c>
      <c r="G2170" s="103" t="s">
        <v>3170</v>
      </c>
      <c r="H2170" s="91" t="s">
        <v>2548</v>
      </c>
    </row>
    <row r="2171" spans="1:8">
      <c r="A2171" t="s">
        <v>2181</v>
      </c>
      <c r="B2171" t="s">
        <v>2861</v>
      </c>
      <c r="C2171" s="3">
        <v>2610</v>
      </c>
      <c r="D2171" t="s">
        <v>165</v>
      </c>
      <c r="E2171" s="103">
        <v>0.56469999999999998</v>
      </c>
      <c r="F2171" s="175" t="s">
        <v>2549</v>
      </c>
      <c r="G2171" s="103" t="s">
        <v>3170</v>
      </c>
      <c r="H2171" s="91" t="s">
        <v>2548</v>
      </c>
    </row>
    <row r="2172" spans="1:8">
      <c r="A2172" t="s">
        <v>2181</v>
      </c>
      <c r="B2172" t="s">
        <v>2861</v>
      </c>
      <c r="C2172" s="3">
        <v>3081</v>
      </c>
      <c r="D2172" t="s">
        <v>176</v>
      </c>
      <c r="E2172" s="103">
        <v>0.56389999999999996</v>
      </c>
      <c r="F2172" s="175" t="s">
        <v>2548</v>
      </c>
      <c r="G2172" s="103" t="s">
        <v>3170</v>
      </c>
      <c r="H2172" s="91" t="s">
        <v>2548</v>
      </c>
    </row>
    <row r="2173" spans="1:8">
      <c r="A2173" t="s">
        <v>2181</v>
      </c>
      <c r="B2173" t="s">
        <v>2861</v>
      </c>
      <c r="C2173" s="3">
        <v>3543</v>
      </c>
      <c r="D2173" t="s">
        <v>180</v>
      </c>
      <c r="E2173" s="103">
        <v>0.47749999999999998</v>
      </c>
      <c r="F2173" s="175" t="s">
        <v>2548</v>
      </c>
      <c r="G2173" s="103" t="s">
        <v>3170</v>
      </c>
      <c r="H2173" s="91" t="s">
        <v>2548</v>
      </c>
    </row>
    <row r="2174" spans="1:8">
      <c r="A2174" t="s">
        <v>2181</v>
      </c>
      <c r="B2174" t="s">
        <v>2861</v>
      </c>
      <c r="C2174" s="3">
        <v>4591</v>
      </c>
      <c r="D2174" t="s">
        <v>194</v>
      </c>
      <c r="E2174" s="103">
        <v>0.31019999999999998</v>
      </c>
      <c r="F2174" s="175" t="s">
        <v>2549</v>
      </c>
      <c r="G2174" s="103" t="s">
        <v>3170</v>
      </c>
      <c r="H2174" s="91" t="s">
        <v>2549</v>
      </c>
    </row>
    <row r="2175" spans="1:8">
      <c r="A2175" t="s">
        <v>2181</v>
      </c>
      <c r="B2175" t="s">
        <v>2861</v>
      </c>
      <c r="C2175" s="3">
        <v>1574</v>
      </c>
      <c r="D2175" t="s">
        <v>3260</v>
      </c>
      <c r="E2175" s="103">
        <v>0.62949999999999995</v>
      </c>
      <c r="F2175" s="175" t="s">
        <v>2548</v>
      </c>
      <c r="G2175" s="103" t="s">
        <v>3170</v>
      </c>
      <c r="H2175" s="91" t="s">
        <v>2548</v>
      </c>
    </row>
    <row r="2176" spans="1:8">
      <c r="A2176" t="s">
        <v>2181</v>
      </c>
      <c r="B2176" t="s">
        <v>2861</v>
      </c>
      <c r="C2176" s="3">
        <v>3017</v>
      </c>
      <c r="D2176" t="s">
        <v>174</v>
      </c>
      <c r="E2176" s="103">
        <v>0.28539999999999999</v>
      </c>
      <c r="F2176" s="175" t="s">
        <v>2549</v>
      </c>
      <c r="G2176" s="103" t="s">
        <v>3170</v>
      </c>
      <c r="H2176" s="91" t="s">
        <v>2549</v>
      </c>
    </row>
    <row r="2177" spans="1:8">
      <c r="A2177" t="s">
        <v>2181</v>
      </c>
      <c r="B2177" t="s">
        <v>2861</v>
      </c>
      <c r="C2177" s="3">
        <v>3932</v>
      </c>
      <c r="D2177" t="s">
        <v>187</v>
      </c>
      <c r="E2177" s="103">
        <v>0.5</v>
      </c>
      <c r="F2177" s="175" t="s">
        <v>2549</v>
      </c>
      <c r="G2177" s="103" t="s">
        <v>3170</v>
      </c>
      <c r="H2177" s="91" t="s">
        <v>2548</v>
      </c>
    </row>
    <row r="2178" spans="1:8">
      <c r="A2178" t="s">
        <v>2181</v>
      </c>
      <c r="B2178" t="s">
        <v>2861</v>
      </c>
      <c r="C2178" s="3">
        <v>2318</v>
      </c>
      <c r="D2178" t="s">
        <v>50</v>
      </c>
      <c r="E2178" s="103">
        <v>0.54630000000000001</v>
      </c>
      <c r="F2178" s="175" t="s">
        <v>2548</v>
      </c>
      <c r="G2178" s="103" t="s">
        <v>3170</v>
      </c>
      <c r="H2178" s="91" t="s">
        <v>2548</v>
      </c>
    </row>
    <row r="2179" spans="1:8">
      <c r="A2179" t="s">
        <v>2181</v>
      </c>
      <c r="B2179" t="s">
        <v>2861</v>
      </c>
      <c r="C2179" s="3">
        <v>3734</v>
      </c>
      <c r="D2179" t="s">
        <v>184</v>
      </c>
      <c r="E2179" s="103">
        <v>0.68530000000000002</v>
      </c>
      <c r="F2179" s="175" t="s">
        <v>2548</v>
      </c>
      <c r="G2179" s="103" t="s">
        <v>3170</v>
      </c>
      <c r="H2179" s="91" t="s">
        <v>2548</v>
      </c>
    </row>
    <row r="2180" spans="1:8">
      <c r="A2180" t="s">
        <v>2181</v>
      </c>
      <c r="B2180" t="s">
        <v>2861</v>
      </c>
      <c r="C2180" s="3">
        <v>3146</v>
      </c>
      <c r="D2180" t="s">
        <v>177</v>
      </c>
      <c r="E2180" s="103">
        <v>0.75139999999999996</v>
      </c>
      <c r="F2180" s="175" t="s">
        <v>2548</v>
      </c>
      <c r="G2180" s="103" t="s">
        <v>3170</v>
      </c>
      <c r="H2180" s="91" t="s">
        <v>2548</v>
      </c>
    </row>
    <row r="2181" spans="1:8">
      <c r="A2181" t="s">
        <v>2181</v>
      </c>
      <c r="B2181" t="s">
        <v>2861</v>
      </c>
      <c r="C2181" s="3">
        <v>2723</v>
      </c>
      <c r="D2181" t="s">
        <v>170</v>
      </c>
      <c r="E2181" s="103">
        <v>0.53979999999999995</v>
      </c>
      <c r="F2181" s="175" t="s">
        <v>2548</v>
      </c>
      <c r="G2181" s="103" t="s">
        <v>3170</v>
      </c>
      <c r="H2181" s="91" t="s">
        <v>2548</v>
      </c>
    </row>
    <row r="2182" spans="1:8">
      <c r="A2182" t="s">
        <v>2181</v>
      </c>
      <c r="B2182" t="s">
        <v>2861</v>
      </c>
      <c r="C2182" s="3">
        <v>5342</v>
      </c>
      <c r="D2182" t="s">
        <v>197</v>
      </c>
      <c r="E2182" s="103">
        <v>0.65090000000000003</v>
      </c>
      <c r="F2182" s="175" t="s">
        <v>2939</v>
      </c>
      <c r="G2182" s="103" t="s">
        <v>3170</v>
      </c>
      <c r="H2182" s="91" t="s">
        <v>2548</v>
      </c>
    </row>
    <row r="2183" spans="1:8">
      <c r="A2183" t="s">
        <v>2181</v>
      </c>
      <c r="B2183" t="s">
        <v>2861</v>
      </c>
      <c r="C2183" s="3">
        <v>2644</v>
      </c>
      <c r="D2183" t="s">
        <v>168</v>
      </c>
      <c r="E2183" s="103">
        <v>0.65959999999999996</v>
      </c>
      <c r="F2183" s="175" t="s">
        <v>2548</v>
      </c>
      <c r="G2183" s="103" t="s">
        <v>3170</v>
      </c>
      <c r="H2183" s="91" t="s">
        <v>2548</v>
      </c>
    </row>
    <row r="2184" spans="1:8">
      <c r="A2184" t="s">
        <v>2181</v>
      </c>
      <c r="B2184" t="s">
        <v>2861</v>
      </c>
      <c r="C2184" s="3">
        <v>4410</v>
      </c>
      <c r="D2184" t="s">
        <v>142</v>
      </c>
      <c r="E2184" s="103">
        <v>0.75190000000000001</v>
      </c>
      <c r="F2184" s="175" t="s">
        <v>2548</v>
      </c>
      <c r="G2184" s="103" t="s">
        <v>3170</v>
      </c>
      <c r="H2184" s="91" t="s">
        <v>2548</v>
      </c>
    </row>
    <row r="2185" spans="1:8">
      <c r="A2185" t="s">
        <v>2181</v>
      </c>
      <c r="B2185" t="s">
        <v>2861</v>
      </c>
      <c r="C2185" s="3">
        <v>5744</v>
      </c>
      <c r="D2185" t="s">
        <v>3158</v>
      </c>
      <c r="E2185" s="103">
        <v>0.3952</v>
      </c>
      <c r="F2185" s="175" t="s">
        <v>2549</v>
      </c>
      <c r="G2185" s="103" t="s">
        <v>3170</v>
      </c>
      <c r="H2185" s="91" t="s">
        <v>2549</v>
      </c>
    </row>
    <row r="2186" spans="1:8">
      <c r="A2186" t="s">
        <v>2181</v>
      </c>
      <c r="B2186" t="s">
        <v>2861</v>
      </c>
      <c r="C2186" s="3">
        <v>4034</v>
      </c>
      <c r="D2186" t="s">
        <v>188</v>
      </c>
      <c r="E2186" s="103">
        <v>0.39140000000000003</v>
      </c>
      <c r="F2186" s="175" t="s">
        <v>2549</v>
      </c>
      <c r="G2186" s="103" t="s">
        <v>3170</v>
      </c>
      <c r="H2186" s="91" t="s">
        <v>2549</v>
      </c>
    </row>
    <row r="2187" spans="1:8">
      <c r="A2187" t="s">
        <v>2181</v>
      </c>
      <c r="B2187" t="s">
        <v>2861</v>
      </c>
      <c r="C2187" s="3">
        <v>2964</v>
      </c>
      <c r="D2187" t="s">
        <v>172</v>
      </c>
      <c r="E2187" s="103">
        <v>0.27150000000000002</v>
      </c>
      <c r="F2187" s="175" t="s">
        <v>2549</v>
      </c>
      <c r="G2187" s="103" t="s">
        <v>3170</v>
      </c>
      <c r="H2187" s="91" t="s">
        <v>2549</v>
      </c>
    </row>
    <row r="2188" spans="1:8">
      <c r="A2188" t="s">
        <v>2181</v>
      </c>
      <c r="B2188" t="s">
        <v>2861</v>
      </c>
      <c r="C2188" s="3">
        <v>3016</v>
      </c>
      <c r="D2188" t="s">
        <v>173</v>
      </c>
      <c r="E2188" s="103">
        <v>0.46539999999999998</v>
      </c>
      <c r="F2188" s="175" t="s">
        <v>2548</v>
      </c>
      <c r="G2188" s="103" t="s">
        <v>3170</v>
      </c>
      <c r="H2188" s="91" t="s">
        <v>2548</v>
      </c>
    </row>
    <row r="2189" spans="1:8">
      <c r="A2189" t="s">
        <v>2181</v>
      </c>
      <c r="B2189" t="s">
        <v>2861</v>
      </c>
      <c r="C2189" s="3">
        <v>4504</v>
      </c>
      <c r="D2189" t="s">
        <v>193</v>
      </c>
      <c r="E2189" s="103">
        <v>0.29199999999999998</v>
      </c>
      <c r="F2189" s="175" t="s">
        <v>2549</v>
      </c>
      <c r="G2189" s="103" t="s">
        <v>3170</v>
      </c>
      <c r="H2189" s="91" t="s">
        <v>2549</v>
      </c>
    </row>
    <row r="2190" spans="1:8">
      <c r="A2190" t="s">
        <v>2181</v>
      </c>
      <c r="B2190" t="s">
        <v>2861</v>
      </c>
      <c r="C2190" s="3">
        <v>3556</v>
      </c>
      <c r="D2190" t="s">
        <v>181</v>
      </c>
      <c r="E2190" s="103">
        <v>0.45069999999999999</v>
      </c>
      <c r="F2190" s="175" t="s">
        <v>2549</v>
      </c>
      <c r="G2190" s="103" t="s">
        <v>3170</v>
      </c>
      <c r="H2190" s="91" t="s">
        <v>2549</v>
      </c>
    </row>
    <row r="2191" spans="1:8">
      <c r="A2191" t="s">
        <v>2181</v>
      </c>
      <c r="B2191" t="s">
        <v>2861</v>
      </c>
      <c r="C2191" s="3">
        <v>5745</v>
      </c>
      <c r="D2191" t="s">
        <v>3159</v>
      </c>
      <c r="E2191" s="103">
        <v>0.28560000000000002</v>
      </c>
      <c r="F2191" s="175" t="s">
        <v>2549</v>
      </c>
      <c r="G2191" s="103" t="s">
        <v>3170</v>
      </c>
      <c r="H2191" s="91" t="s">
        <v>2549</v>
      </c>
    </row>
    <row r="2192" spans="1:8">
      <c r="A2192" t="s">
        <v>2181</v>
      </c>
      <c r="B2192" t="s">
        <v>2861</v>
      </c>
      <c r="C2192" s="3">
        <v>5716</v>
      </c>
      <c r="D2192" t="s">
        <v>3105</v>
      </c>
      <c r="E2192" s="103">
        <v>0.2424</v>
      </c>
      <c r="F2192" s="175" t="s">
        <v>2939</v>
      </c>
      <c r="G2192" s="103" t="s">
        <v>3170</v>
      </c>
      <c r="H2192" s="91" t="s">
        <v>2549</v>
      </c>
    </row>
    <row r="2193" spans="1:8">
      <c r="A2193" t="s">
        <v>2181</v>
      </c>
      <c r="B2193" t="s">
        <v>2861</v>
      </c>
      <c r="C2193" s="3">
        <v>5271</v>
      </c>
      <c r="D2193" t="s">
        <v>196</v>
      </c>
      <c r="E2193" s="103">
        <v>0.32619999999999999</v>
      </c>
      <c r="F2193" s="175" t="s">
        <v>2549</v>
      </c>
      <c r="G2193" s="103" t="s">
        <v>3170</v>
      </c>
      <c r="H2193" s="91" t="s">
        <v>2549</v>
      </c>
    </row>
    <row r="2194" spans="1:8">
      <c r="A2194" t="s">
        <v>2181</v>
      </c>
      <c r="B2194" t="s">
        <v>2861</v>
      </c>
      <c r="C2194" s="3">
        <v>1689</v>
      </c>
      <c r="D2194" t="s">
        <v>162</v>
      </c>
      <c r="E2194" s="103">
        <v>0.25819999999999999</v>
      </c>
      <c r="F2194" s="175" t="s">
        <v>2549</v>
      </c>
      <c r="G2194" s="103" t="s">
        <v>3170</v>
      </c>
      <c r="H2194" s="91" t="s">
        <v>2549</v>
      </c>
    </row>
    <row r="2195" spans="1:8">
      <c r="A2195" t="s">
        <v>2181</v>
      </c>
      <c r="B2195" t="s">
        <v>2861</v>
      </c>
      <c r="C2195" s="3">
        <v>5713</v>
      </c>
      <c r="D2195" t="s">
        <v>3261</v>
      </c>
      <c r="E2195" s="103">
        <v>0.74380000000000002</v>
      </c>
      <c r="F2195" s="175" t="s">
        <v>2548</v>
      </c>
      <c r="G2195" s="103" t="s">
        <v>3170</v>
      </c>
      <c r="H2195" s="91" t="s">
        <v>2548</v>
      </c>
    </row>
    <row r="2196" spans="1:8">
      <c r="A2196" t="s">
        <v>2181</v>
      </c>
      <c r="B2196" t="s">
        <v>2861</v>
      </c>
      <c r="C2196" s="3">
        <v>5149</v>
      </c>
      <c r="D2196" t="s">
        <v>195</v>
      </c>
      <c r="E2196" s="103">
        <v>0.58130000000000004</v>
      </c>
      <c r="F2196" s="175" t="s">
        <v>2939</v>
      </c>
      <c r="G2196" s="103" t="s">
        <v>3170</v>
      </c>
      <c r="H2196" s="91" t="s">
        <v>2548</v>
      </c>
    </row>
    <row r="2197" spans="1:8">
      <c r="A2197" t="s">
        <v>2181</v>
      </c>
      <c r="B2197" t="s">
        <v>2861</v>
      </c>
      <c r="C2197" s="3">
        <v>2828</v>
      </c>
      <c r="D2197" t="s">
        <v>171</v>
      </c>
      <c r="E2197" s="103">
        <v>0.52849999999999997</v>
      </c>
      <c r="F2197" s="175" t="s">
        <v>2548</v>
      </c>
      <c r="G2197" s="103" t="s">
        <v>3170</v>
      </c>
      <c r="H2197" s="91" t="s">
        <v>2548</v>
      </c>
    </row>
    <row r="2198" spans="1:8">
      <c r="A2198" t="s">
        <v>2181</v>
      </c>
      <c r="B2198" t="s">
        <v>2861</v>
      </c>
      <c r="C2198" s="3">
        <v>3565</v>
      </c>
      <c r="D2198" t="s">
        <v>182</v>
      </c>
      <c r="E2198" s="103">
        <v>0.70599999999999996</v>
      </c>
      <c r="F2198" s="175" t="s">
        <v>2548</v>
      </c>
      <c r="G2198" s="103" t="s">
        <v>3170</v>
      </c>
      <c r="H2198" s="91" t="s">
        <v>2548</v>
      </c>
    </row>
    <row r="2199" spans="1:8">
      <c r="A2199" t="s">
        <v>2250</v>
      </c>
      <c r="B2199" t="s">
        <v>2862</v>
      </c>
      <c r="C2199" s="3">
        <v>4468</v>
      </c>
      <c r="D2199" t="s">
        <v>719</v>
      </c>
      <c r="E2199" s="103">
        <v>0.2969</v>
      </c>
      <c r="F2199" s="175" t="s">
        <v>2939</v>
      </c>
      <c r="G2199" s="103" t="s">
        <v>2549</v>
      </c>
      <c r="H2199" s="91" t="s">
        <v>2549</v>
      </c>
    </row>
    <row r="2200" spans="1:8">
      <c r="A2200" t="s">
        <v>2250</v>
      </c>
      <c r="B2200" t="s">
        <v>2862</v>
      </c>
      <c r="C2200" s="3">
        <v>1822</v>
      </c>
      <c r="D2200" t="s">
        <v>715</v>
      </c>
      <c r="E2200" s="103">
        <v>0.2223</v>
      </c>
      <c r="F2200" s="175" t="s">
        <v>2939</v>
      </c>
      <c r="G2200" s="103" t="s">
        <v>3170</v>
      </c>
      <c r="H2200" s="91" t="s">
        <v>2549</v>
      </c>
    </row>
    <row r="2201" spans="1:8">
      <c r="A2201" t="s">
        <v>2250</v>
      </c>
      <c r="B2201" t="s">
        <v>2862</v>
      </c>
      <c r="C2201" s="3">
        <v>3667</v>
      </c>
      <c r="D2201" t="s">
        <v>718</v>
      </c>
      <c r="E2201" s="103">
        <v>0.23080000000000001</v>
      </c>
      <c r="F2201" s="175" t="s">
        <v>2939</v>
      </c>
      <c r="G2201" s="103" t="s">
        <v>3170</v>
      </c>
      <c r="H2201" s="91" t="s">
        <v>2549</v>
      </c>
    </row>
    <row r="2202" spans="1:8">
      <c r="A2202" t="s">
        <v>2250</v>
      </c>
      <c r="B2202" t="s">
        <v>2862</v>
      </c>
      <c r="C2202" s="3">
        <v>1938</v>
      </c>
      <c r="D2202" t="s">
        <v>716</v>
      </c>
      <c r="E2202" s="103">
        <v>0.50919999999999999</v>
      </c>
      <c r="F2202" s="175" t="s">
        <v>2939</v>
      </c>
      <c r="G2202" s="103" t="s">
        <v>3170</v>
      </c>
      <c r="H2202" s="91" t="s">
        <v>2548</v>
      </c>
    </row>
    <row r="2203" spans="1:8">
      <c r="A2203" t="s">
        <v>2250</v>
      </c>
      <c r="B2203" t="s">
        <v>2862</v>
      </c>
      <c r="C2203" s="3">
        <v>2419</v>
      </c>
      <c r="D2203" t="s">
        <v>717</v>
      </c>
      <c r="E2203" s="103">
        <v>0.23619999999999999</v>
      </c>
      <c r="F2203" s="175" t="s">
        <v>2939</v>
      </c>
      <c r="G2203" s="103" t="s">
        <v>3170</v>
      </c>
      <c r="H2203" s="91" t="s">
        <v>2549</v>
      </c>
    </row>
    <row r="2204" spans="1:8">
      <c r="A2204" t="s">
        <v>2509</v>
      </c>
      <c r="B2204" t="s">
        <v>2927</v>
      </c>
      <c r="C2204" s="3">
        <v>5496</v>
      </c>
      <c r="D2204" t="s">
        <v>1900</v>
      </c>
      <c r="E2204" s="103">
        <v>0.90990000000000004</v>
      </c>
      <c r="F2204" s="175" t="s">
        <v>2548</v>
      </c>
      <c r="G2204" s="103" t="s">
        <v>3170</v>
      </c>
      <c r="H2204" s="91" t="s">
        <v>2548</v>
      </c>
    </row>
    <row r="2205" spans="1:8">
      <c r="A2205" t="s">
        <v>2415</v>
      </c>
      <c r="B2205" t="s">
        <v>2863</v>
      </c>
      <c r="C2205" s="3">
        <v>2893</v>
      </c>
      <c r="D2205" t="s">
        <v>1941</v>
      </c>
      <c r="E2205" s="103">
        <v>0.55359999999999998</v>
      </c>
      <c r="F2205" s="175" t="s">
        <v>2548</v>
      </c>
      <c r="G2205" s="103" t="s">
        <v>3170</v>
      </c>
      <c r="H2205" s="91" t="s">
        <v>2548</v>
      </c>
    </row>
    <row r="2206" spans="1:8">
      <c r="A2206" t="s">
        <v>2415</v>
      </c>
      <c r="B2206" t="s">
        <v>2863</v>
      </c>
      <c r="C2206" s="3">
        <v>3467</v>
      </c>
      <c r="D2206" t="s">
        <v>1942</v>
      </c>
      <c r="E2206" s="103">
        <v>0.54490000000000005</v>
      </c>
      <c r="F2206" s="175" t="s">
        <v>2548</v>
      </c>
      <c r="G2206" s="103" t="s">
        <v>3170</v>
      </c>
      <c r="H2206" s="91" t="s">
        <v>2548</v>
      </c>
    </row>
    <row r="2207" spans="1:8">
      <c r="A2207" t="s">
        <v>2214</v>
      </c>
      <c r="B2207" t="s">
        <v>2864</v>
      </c>
      <c r="C2207" s="3">
        <v>3152</v>
      </c>
      <c r="D2207" t="s">
        <v>403</v>
      </c>
      <c r="E2207" s="103">
        <v>0.86360000000000003</v>
      </c>
      <c r="F2207" s="175" t="s">
        <v>2548</v>
      </c>
      <c r="G2207" s="103" t="s">
        <v>3170</v>
      </c>
      <c r="H2207" s="91" t="s">
        <v>2548</v>
      </c>
    </row>
    <row r="2208" spans="1:8">
      <c r="A2208" t="s">
        <v>2214</v>
      </c>
      <c r="B2208" t="s">
        <v>2864</v>
      </c>
      <c r="C2208" s="3">
        <v>4222</v>
      </c>
      <c r="D2208" t="s">
        <v>404</v>
      </c>
      <c r="E2208" s="103">
        <v>0.91869999999999996</v>
      </c>
      <c r="F2208" s="175" t="s">
        <v>2548</v>
      </c>
      <c r="G2208" s="103" t="s">
        <v>3170</v>
      </c>
      <c r="H2208" s="91" t="s">
        <v>2548</v>
      </c>
    </row>
    <row r="2209" spans="1:8">
      <c r="A2209" t="s">
        <v>2214</v>
      </c>
      <c r="B2209" t="s">
        <v>2864</v>
      </c>
      <c r="C2209" s="3">
        <v>4490</v>
      </c>
      <c r="D2209" t="s">
        <v>406</v>
      </c>
      <c r="E2209" s="103">
        <v>0.92459999999999998</v>
      </c>
      <c r="F2209" s="175" t="s">
        <v>2548</v>
      </c>
      <c r="G2209" s="103" t="s">
        <v>3170</v>
      </c>
      <c r="H2209" s="91" t="s">
        <v>2548</v>
      </c>
    </row>
    <row r="2210" spans="1:8">
      <c r="A2210" t="s">
        <v>2214</v>
      </c>
      <c r="B2210" t="s">
        <v>2864</v>
      </c>
      <c r="C2210" s="3">
        <v>1835</v>
      </c>
      <c r="D2210" t="s">
        <v>402</v>
      </c>
      <c r="E2210" s="103">
        <v>0.93520000000000003</v>
      </c>
      <c r="F2210" s="175" t="s">
        <v>2548</v>
      </c>
      <c r="G2210" s="103" t="s">
        <v>3170</v>
      </c>
      <c r="H2210" s="91" t="s">
        <v>2548</v>
      </c>
    </row>
    <row r="2211" spans="1:8">
      <c r="A2211" t="s">
        <v>2214</v>
      </c>
      <c r="B2211" t="s">
        <v>2864</v>
      </c>
      <c r="C2211" s="3">
        <v>4254</v>
      </c>
      <c r="D2211" t="s">
        <v>405</v>
      </c>
      <c r="E2211" s="103">
        <v>0.94299999999999995</v>
      </c>
      <c r="F2211" s="175" t="s">
        <v>2548</v>
      </c>
      <c r="G2211" s="103" t="s">
        <v>3170</v>
      </c>
      <c r="H2211" s="91" t="s">
        <v>2548</v>
      </c>
    </row>
    <row r="2212" spans="1:8">
      <c r="A2212" t="s">
        <v>2214</v>
      </c>
      <c r="B2212" t="s">
        <v>2864</v>
      </c>
      <c r="C2212" s="3">
        <v>5144</v>
      </c>
      <c r="D2212" t="s">
        <v>407</v>
      </c>
      <c r="E2212" s="103">
        <v>0.95640000000000003</v>
      </c>
      <c r="F2212" s="175" t="s">
        <v>2548</v>
      </c>
      <c r="G2212" s="103" t="s">
        <v>3170</v>
      </c>
      <c r="H2212" s="91" t="s">
        <v>2548</v>
      </c>
    </row>
    <row r="2213" spans="1:8">
      <c r="A2213" t="s">
        <v>2421</v>
      </c>
      <c r="B2213" t="s">
        <v>2865</v>
      </c>
      <c r="C2213" s="3">
        <v>2174</v>
      </c>
      <c r="D2213" t="s">
        <v>1962</v>
      </c>
      <c r="E2213" s="103">
        <v>0.42249999999999999</v>
      </c>
      <c r="F2213" s="175" t="s">
        <v>2548</v>
      </c>
      <c r="G2213" s="103" t="s">
        <v>3170</v>
      </c>
      <c r="H2213" s="91" t="s">
        <v>2548</v>
      </c>
    </row>
    <row r="2214" spans="1:8">
      <c r="A2214" t="s">
        <v>2421</v>
      </c>
      <c r="B2214" t="s">
        <v>2865</v>
      </c>
      <c r="C2214" s="3">
        <v>2712</v>
      </c>
      <c r="D2214" t="s">
        <v>1964</v>
      </c>
      <c r="E2214" s="103">
        <v>0.44679999999999997</v>
      </c>
      <c r="F2214" s="175" t="s">
        <v>2939</v>
      </c>
      <c r="G2214" s="103" t="s">
        <v>2548</v>
      </c>
      <c r="H2214" s="91" t="s">
        <v>2548</v>
      </c>
    </row>
    <row r="2215" spans="1:8">
      <c r="A2215" t="s">
        <v>2421</v>
      </c>
      <c r="B2215" t="s">
        <v>2865</v>
      </c>
      <c r="C2215" s="3">
        <v>2386</v>
      </c>
      <c r="D2215" t="s">
        <v>1963</v>
      </c>
      <c r="E2215" s="103">
        <v>0.43869999999999998</v>
      </c>
      <c r="F2215" s="175" t="s">
        <v>2939</v>
      </c>
      <c r="G2215" s="103" t="s">
        <v>3170</v>
      </c>
      <c r="H2215" s="91" t="s">
        <v>2549</v>
      </c>
    </row>
    <row r="2216" spans="1:8">
      <c r="A2216" t="s">
        <v>2417</v>
      </c>
      <c r="B2216" t="s">
        <v>2866</v>
      </c>
      <c r="C2216" s="3">
        <v>2074</v>
      </c>
      <c r="D2216" t="s">
        <v>1946</v>
      </c>
      <c r="E2216" s="103">
        <v>0.66069999999999995</v>
      </c>
      <c r="F2216" s="175" t="s">
        <v>2549</v>
      </c>
      <c r="G2216" s="103" t="s">
        <v>3170</v>
      </c>
      <c r="H2216" s="91" t="s">
        <v>2548</v>
      </c>
    </row>
    <row r="2217" spans="1:8">
      <c r="A2217" t="s">
        <v>2417</v>
      </c>
      <c r="B2217" t="s">
        <v>2866</v>
      </c>
      <c r="C2217" s="3">
        <v>2528</v>
      </c>
      <c r="D2217" t="s">
        <v>1949</v>
      </c>
      <c r="E2217" s="103">
        <v>0.70040000000000002</v>
      </c>
      <c r="F2217" s="175" t="s">
        <v>2548</v>
      </c>
      <c r="G2217" s="103" t="s">
        <v>3170</v>
      </c>
      <c r="H2217" s="91" t="s">
        <v>2548</v>
      </c>
    </row>
    <row r="2218" spans="1:8">
      <c r="A2218" t="s">
        <v>2417</v>
      </c>
      <c r="B2218" t="s">
        <v>2866</v>
      </c>
      <c r="C2218" s="3">
        <v>3510</v>
      </c>
      <c r="D2218" t="s">
        <v>1951</v>
      </c>
      <c r="E2218" s="103">
        <v>0.65900000000000003</v>
      </c>
      <c r="F2218" s="175" t="s">
        <v>2548</v>
      </c>
      <c r="G2218" s="103" t="s">
        <v>3170</v>
      </c>
      <c r="H2218" s="91" t="s">
        <v>2548</v>
      </c>
    </row>
    <row r="2219" spans="1:8">
      <c r="A2219" t="s">
        <v>2417</v>
      </c>
      <c r="B2219" t="s">
        <v>2866</v>
      </c>
      <c r="C2219" s="3">
        <v>2078</v>
      </c>
      <c r="D2219" t="s">
        <v>1947</v>
      </c>
      <c r="E2219" s="103">
        <v>0.75760000000000005</v>
      </c>
      <c r="F2219" s="175" t="s">
        <v>2548</v>
      </c>
      <c r="G2219" s="103" t="s">
        <v>3170</v>
      </c>
      <c r="H2219" s="91" t="s">
        <v>2548</v>
      </c>
    </row>
    <row r="2220" spans="1:8">
      <c r="A2220" t="s">
        <v>2417</v>
      </c>
      <c r="B2220" t="s">
        <v>2866</v>
      </c>
      <c r="C2220" s="3">
        <v>5187</v>
      </c>
      <c r="D2220" t="s">
        <v>3262</v>
      </c>
      <c r="E2220" s="103">
        <v>0.5</v>
      </c>
      <c r="F2220" s="175" t="s">
        <v>2939</v>
      </c>
      <c r="G2220" s="103" t="s">
        <v>3170</v>
      </c>
      <c r="H2220" s="91" t="s">
        <v>2548</v>
      </c>
    </row>
    <row r="2221" spans="1:8">
      <c r="A2221" t="s">
        <v>2417</v>
      </c>
      <c r="B2221" t="s">
        <v>2866</v>
      </c>
      <c r="C2221" s="3">
        <v>1772</v>
      </c>
      <c r="D2221" t="s">
        <v>1536</v>
      </c>
      <c r="E2221" s="103">
        <v>0.38540000000000002</v>
      </c>
      <c r="F2221" s="175" t="s">
        <v>2939</v>
      </c>
      <c r="G2221" s="103" t="s">
        <v>3170</v>
      </c>
      <c r="H2221" s="91" t="s">
        <v>2549</v>
      </c>
    </row>
    <row r="2222" spans="1:8">
      <c r="A2222" t="s">
        <v>2417</v>
      </c>
      <c r="B2222" t="s">
        <v>2866</v>
      </c>
      <c r="C2222" s="3">
        <v>4071</v>
      </c>
      <c r="D2222" t="s">
        <v>140</v>
      </c>
      <c r="E2222" s="103">
        <v>0.87670000000000003</v>
      </c>
      <c r="F2222" s="175" t="s">
        <v>2548</v>
      </c>
      <c r="G2222" s="103" t="s">
        <v>3170</v>
      </c>
      <c r="H2222" s="91" t="s">
        <v>2548</v>
      </c>
    </row>
    <row r="2223" spans="1:8">
      <c r="A2223" t="s">
        <v>2417</v>
      </c>
      <c r="B2223" t="s">
        <v>2866</v>
      </c>
      <c r="C2223" s="3">
        <v>2780</v>
      </c>
      <c r="D2223" t="s">
        <v>128</v>
      </c>
      <c r="E2223" s="103">
        <v>0.67030000000000001</v>
      </c>
      <c r="F2223" s="175" t="s">
        <v>2548</v>
      </c>
      <c r="G2223" s="103" t="s">
        <v>3170</v>
      </c>
      <c r="H2223" s="91" t="s">
        <v>2548</v>
      </c>
    </row>
    <row r="2224" spans="1:8">
      <c r="A2224" t="s">
        <v>2417</v>
      </c>
      <c r="B2224" t="s">
        <v>2866</v>
      </c>
      <c r="C2224" s="3">
        <v>2159</v>
      </c>
      <c r="D2224" t="s">
        <v>1948</v>
      </c>
      <c r="E2224" s="103">
        <v>0.50839999999999996</v>
      </c>
      <c r="F2224" s="175" t="s">
        <v>2549</v>
      </c>
      <c r="G2224" s="103" t="s">
        <v>3170</v>
      </c>
      <c r="H2224" s="91" t="s">
        <v>2548</v>
      </c>
    </row>
    <row r="2225" spans="1:8">
      <c r="A2225" t="s">
        <v>2417</v>
      </c>
      <c r="B2225" t="s">
        <v>2866</v>
      </c>
      <c r="C2225" s="3">
        <v>5337</v>
      </c>
      <c r="D2225" t="s">
        <v>2543</v>
      </c>
      <c r="E2225" s="103">
        <v>0.1129</v>
      </c>
      <c r="F2225" s="175" t="s">
        <v>2939</v>
      </c>
      <c r="G2225" s="103" t="s">
        <v>3170</v>
      </c>
      <c r="H2225" s="91" t="s">
        <v>2549</v>
      </c>
    </row>
    <row r="2226" spans="1:8">
      <c r="A2226" t="s">
        <v>2417</v>
      </c>
      <c r="B2226" t="s">
        <v>2866</v>
      </c>
      <c r="C2226" s="3">
        <v>3728</v>
      </c>
      <c r="D2226" t="s">
        <v>1952</v>
      </c>
      <c r="E2226" s="103">
        <v>0.77500000000000002</v>
      </c>
      <c r="F2226" s="175" t="s">
        <v>2548</v>
      </c>
      <c r="G2226" s="103" t="s">
        <v>3170</v>
      </c>
      <c r="H2226" s="91" t="s">
        <v>2548</v>
      </c>
    </row>
    <row r="2227" spans="1:8">
      <c r="A2227" t="s">
        <v>2417</v>
      </c>
      <c r="B2227" t="s">
        <v>2866</v>
      </c>
      <c r="C2227" s="3">
        <v>5616</v>
      </c>
      <c r="D2227" t="s">
        <v>3019</v>
      </c>
      <c r="E2227" s="103">
        <v>0.70520000000000005</v>
      </c>
      <c r="F2227" s="175" t="s">
        <v>2549</v>
      </c>
      <c r="G2227" s="103" t="s">
        <v>3170</v>
      </c>
      <c r="H2227" s="91" t="s">
        <v>2548</v>
      </c>
    </row>
    <row r="2228" spans="1:8">
      <c r="A2228" t="s">
        <v>2417</v>
      </c>
      <c r="B2228" t="s">
        <v>2866</v>
      </c>
      <c r="C2228" s="3">
        <v>3468</v>
      </c>
      <c r="D2228" t="s">
        <v>1950</v>
      </c>
      <c r="E2228" s="103">
        <v>0.5806</v>
      </c>
      <c r="F2228" s="175" t="s">
        <v>2549</v>
      </c>
      <c r="G2228" s="103" t="s">
        <v>3170</v>
      </c>
      <c r="H2228" s="91" t="s">
        <v>2548</v>
      </c>
    </row>
    <row r="2229" spans="1:8">
      <c r="A2229" t="s">
        <v>2417</v>
      </c>
      <c r="B2229" t="s">
        <v>2866</v>
      </c>
      <c r="C2229" s="3">
        <v>5636</v>
      </c>
      <c r="D2229" t="s">
        <v>3020</v>
      </c>
      <c r="E2229" s="103">
        <v>0.60919999999999996</v>
      </c>
      <c r="F2229" s="175" t="s">
        <v>2939</v>
      </c>
      <c r="G2229" s="103" t="s">
        <v>3170</v>
      </c>
      <c r="H2229" s="91" t="s">
        <v>2548</v>
      </c>
    </row>
    <row r="2230" spans="1:8">
      <c r="A2230" t="s">
        <v>2417</v>
      </c>
      <c r="B2230" t="s">
        <v>2866</v>
      </c>
      <c r="C2230" s="3">
        <v>5460</v>
      </c>
      <c r="D2230" t="s">
        <v>3021</v>
      </c>
      <c r="E2230" s="103">
        <v>0.82920000000000005</v>
      </c>
      <c r="F2230" s="175" t="s">
        <v>2548</v>
      </c>
      <c r="G2230" s="103" t="s">
        <v>3170</v>
      </c>
      <c r="H2230" s="91" t="s">
        <v>2548</v>
      </c>
    </row>
    <row r="2231" spans="1:8">
      <c r="A2231" t="s">
        <v>2456</v>
      </c>
      <c r="B2231" t="s">
        <v>2867</v>
      </c>
      <c r="C2231" s="3">
        <v>4518</v>
      </c>
      <c r="D2231" t="s">
        <v>1700</v>
      </c>
      <c r="E2231" s="103">
        <v>0.92549999999999999</v>
      </c>
      <c r="F2231" s="175" t="s">
        <v>2548</v>
      </c>
      <c r="G2231" s="103" t="s">
        <v>3170</v>
      </c>
      <c r="H2231" s="91" t="s">
        <v>2548</v>
      </c>
    </row>
    <row r="2232" spans="1:8">
      <c r="A2232" t="s">
        <v>2456</v>
      </c>
      <c r="B2232" t="s">
        <v>2867</v>
      </c>
      <c r="C2232" s="3">
        <v>5544</v>
      </c>
      <c r="D2232" t="s">
        <v>2142</v>
      </c>
      <c r="E2232" s="103">
        <v>0.73599999999999999</v>
      </c>
      <c r="F2232" s="175" t="s">
        <v>2548</v>
      </c>
      <c r="G2232" s="103" t="s">
        <v>3170</v>
      </c>
      <c r="H2232" s="91" t="s">
        <v>2548</v>
      </c>
    </row>
    <row r="2233" spans="1:8">
      <c r="A2233" t="s">
        <v>2456</v>
      </c>
      <c r="B2233" t="s">
        <v>2867</v>
      </c>
      <c r="C2233" s="3">
        <v>4022</v>
      </c>
      <c r="D2233" t="s">
        <v>2144</v>
      </c>
      <c r="E2233" s="103">
        <v>0.86270000000000002</v>
      </c>
      <c r="F2233" s="175" t="s">
        <v>2548</v>
      </c>
      <c r="G2233" s="103" t="s">
        <v>3170</v>
      </c>
      <c r="H2233" s="91" t="s">
        <v>2548</v>
      </c>
    </row>
    <row r="2234" spans="1:8">
      <c r="A2234" t="s">
        <v>2456</v>
      </c>
      <c r="B2234" t="s">
        <v>2867</v>
      </c>
      <c r="C2234" s="3">
        <v>2757</v>
      </c>
      <c r="D2234" t="s">
        <v>2141</v>
      </c>
      <c r="E2234" s="103">
        <v>0.8589</v>
      </c>
      <c r="F2234" s="175" t="s">
        <v>2548</v>
      </c>
      <c r="G2234" s="103" t="s">
        <v>3170</v>
      </c>
      <c r="H2234" s="91" t="s">
        <v>2548</v>
      </c>
    </row>
    <row r="2235" spans="1:8">
      <c r="A2235" t="s">
        <v>2456</v>
      </c>
      <c r="B2235" t="s">
        <v>2867</v>
      </c>
      <c r="C2235" s="3">
        <v>5543</v>
      </c>
      <c r="D2235" t="s">
        <v>3022</v>
      </c>
      <c r="E2235" s="103">
        <v>0.85470000000000002</v>
      </c>
      <c r="F2235" s="175" t="s">
        <v>2548</v>
      </c>
      <c r="G2235" s="103" t="s">
        <v>3170</v>
      </c>
      <c r="H2235" s="91" t="s">
        <v>2548</v>
      </c>
    </row>
    <row r="2236" spans="1:8">
      <c r="A2236" t="s">
        <v>2456</v>
      </c>
      <c r="B2236" t="s">
        <v>2867</v>
      </c>
      <c r="C2236" s="3">
        <v>3141</v>
      </c>
      <c r="D2236" t="s">
        <v>2143</v>
      </c>
      <c r="E2236" s="103">
        <v>0.85619999999999996</v>
      </c>
      <c r="F2236" s="175" t="s">
        <v>2548</v>
      </c>
      <c r="G2236" s="103" t="s">
        <v>3170</v>
      </c>
      <c r="H2236" s="91" t="s">
        <v>2548</v>
      </c>
    </row>
    <row r="2237" spans="1:8">
      <c r="A2237" t="s">
        <v>2456</v>
      </c>
      <c r="B2237" t="s">
        <v>2867</v>
      </c>
      <c r="C2237" s="3">
        <v>2131</v>
      </c>
      <c r="D2237" t="s">
        <v>2140</v>
      </c>
      <c r="E2237" s="103">
        <v>0.89629999999999999</v>
      </c>
      <c r="F2237" s="175" t="s">
        <v>2548</v>
      </c>
      <c r="G2237" s="103" t="s">
        <v>3170</v>
      </c>
      <c r="H2237" s="91" t="s">
        <v>2548</v>
      </c>
    </row>
    <row r="2238" spans="1:8">
      <c r="A2238" t="s">
        <v>2456</v>
      </c>
      <c r="B2238" t="s">
        <v>2867</v>
      </c>
      <c r="C2238" s="3">
        <v>5724</v>
      </c>
      <c r="D2238" t="s">
        <v>3106</v>
      </c>
      <c r="E2238" s="103">
        <v>0.80559999999999998</v>
      </c>
      <c r="F2238" s="175" t="s">
        <v>2939</v>
      </c>
      <c r="G2238" s="103" t="s">
        <v>3170</v>
      </c>
      <c r="H2238" s="91" t="s">
        <v>2548</v>
      </c>
    </row>
    <row r="2239" spans="1:8">
      <c r="A2239" t="s">
        <v>2456</v>
      </c>
      <c r="B2239" t="s">
        <v>2867</v>
      </c>
      <c r="C2239" s="3">
        <v>5725</v>
      </c>
      <c r="D2239" t="s">
        <v>3107</v>
      </c>
      <c r="E2239" s="103">
        <v>0.74819999999999998</v>
      </c>
      <c r="F2239" s="175" t="s">
        <v>2939</v>
      </c>
      <c r="G2239" s="103" t="s">
        <v>3170</v>
      </c>
      <c r="H2239" s="91" t="s">
        <v>2548</v>
      </c>
    </row>
    <row r="2240" spans="1:8">
      <c r="A2240" t="s">
        <v>2456</v>
      </c>
      <c r="B2240" t="s">
        <v>2867</v>
      </c>
      <c r="C2240" s="3">
        <v>5723</v>
      </c>
      <c r="D2240" t="s">
        <v>3108</v>
      </c>
      <c r="E2240" s="103">
        <v>0.86670000000000003</v>
      </c>
      <c r="F2240" s="175" t="s">
        <v>2939</v>
      </c>
      <c r="G2240" s="103" t="s">
        <v>3170</v>
      </c>
      <c r="H2240" s="91" t="s">
        <v>2548</v>
      </c>
    </row>
    <row r="2241" spans="1:8">
      <c r="A2241" t="s">
        <v>2216</v>
      </c>
      <c r="B2241" t="s">
        <v>2868</v>
      </c>
      <c r="C2241" s="3">
        <v>2792</v>
      </c>
      <c r="D2241" t="s">
        <v>415</v>
      </c>
      <c r="E2241" s="103">
        <v>0.84670000000000001</v>
      </c>
      <c r="F2241" s="175" t="s">
        <v>2548</v>
      </c>
      <c r="G2241" s="103" t="s">
        <v>3170</v>
      </c>
      <c r="H2241" s="91" t="s">
        <v>2548</v>
      </c>
    </row>
    <row r="2242" spans="1:8">
      <c r="A2242" t="s">
        <v>2216</v>
      </c>
      <c r="B2242" t="s">
        <v>2868</v>
      </c>
      <c r="C2242" s="3">
        <v>3273</v>
      </c>
      <c r="D2242" t="s">
        <v>416</v>
      </c>
      <c r="E2242" s="103">
        <v>0.75219999999999998</v>
      </c>
      <c r="F2242" s="175" t="s">
        <v>2548</v>
      </c>
      <c r="G2242" s="103" t="s">
        <v>3170</v>
      </c>
      <c r="H2242" s="91" t="s">
        <v>2548</v>
      </c>
    </row>
    <row r="2243" spans="1:8">
      <c r="A2243" t="s">
        <v>2216</v>
      </c>
      <c r="B2243" t="s">
        <v>2868</v>
      </c>
      <c r="C2243" s="3">
        <v>3909</v>
      </c>
      <c r="D2243" t="s">
        <v>417</v>
      </c>
      <c r="E2243" s="103">
        <v>0.83499999999999996</v>
      </c>
      <c r="F2243" s="175" t="s">
        <v>2548</v>
      </c>
      <c r="G2243" s="103" t="s">
        <v>3170</v>
      </c>
      <c r="H2243" s="91" t="s">
        <v>2548</v>
      </c>
    </row>
    <row r="2244" spans="1:8">
      <c r="A2244" t="s">
        <v>2185</v>
      </c>
      <c r="B2244" t="s">
        <v>2869</v>
      </c>
      <c r="C2244" s="3">
        <v>4549</v>
      </c>
      <c r="D2244" t="s">
        <v>214</v>
      </c>
      <c r="E2244" s="103">
        <v>0.26779999999999998</v>
      </c>
      <c r="F2244" s="175" t="s">
        <v>2939</v>
      </c>
      <c r="G2244" s="103" t="s">
        <v>3170</v>
      </c>
      <c r="H2244" s="91" t="s">
        <v>2549</v>
      </c>
    </row>
    <row r="2245" spans="1:8">
      <c r="A2245" t="s">
        <v>2185</v>
      </c>
      <c r="B2245" t="s">
        <v>2869</v>
      </c>
      <c r="C2245" s="3">
        <v>3270</v>
      </c>
      <c r="D2245" t="s">
        <v>212</v>
      </c>
      <c r="E2245" s="103">
        <v>0.28270000000000001</v>
      </c>
      <c r="F2245" s="175" t="s">
        <v>2939</v>
      </c>
      <c r="G2245" s="103" t="s">
        <v>3170</v>
      </c>
      <c r="H2245" s="91" t="s">
        <v>2549</v>
      </c>
    </row>
    <row r="2246" spans="1:8">
      <c r="A2246" t="s">
        <v>2185</v>
      </c>
      <c r="B2246" t="s">
        <v>2869</v>
      </c>
      <c r="C2246" s="3">
        <v>5494</v>
      </c>
      <c r="D2246" t="s">
        <v>2544</v>
      </c>
      <c r="E2246" s="103">
        <v>0.39879999999999999</v>
      </c>
      <c r="F2246" s="175" t="s">
        <v>2939</v>
      </c>
      <c r="G2246" s="103" t="s">
        <v>2549</v>
      </c>
      <c r="H2246" s="91" t="s">
        <v>2549</v>
      </c>
    </row>
    <row r="2247" spans="1:8">
      <c r="A2247" t="s">
        <v>2185</v>
      </c>
      <c r="B2247" t="s">
        <v>2869</v>
      </c>
      <c r="C2247" s="3">
        <v>2911</v>
      </c>
      <c r="D2247" t="s">
        <v>210</v>
      </c>
      <c r="E2247" s="103">
        <v>0.41449999999999998</v>
      </c>
      <c r="F2247" s="175" t="s">
        <v>2939</v>
      </c>
      <c r="G2247" s="103" t="s">
        <v>2549</v>
      </c>
      <c r="H2247" s="91" t="s">
        <v>2549</v>
      </c>
    </row>
    <row r="2248" spans="1:8">
      <c r="A2248" t="s">
        <v>2185</v>
      </c>
      <c r="B2248" t="s">
        <v>2869</v>
      </c>
      <c r="C2248" s="3">
        <v>2509</v>
      </c>
      <c r="D2248" t="s">
        <v>209</v>
      </c>
      <c r="E2248" s="103">
        <v>0.48530000000000001</v>
      </c>
      <c r="F2248" s="175" t="s">
        <v>2939</v>
      </c>
      <c r="G2248" s="103" t="s">
        <v>2549</v>
      </c>
      <c r="H2248" s="91" t="s">
        <v>2549</v>
      </c>
    </row>
    <row r="2249" spans="1:8">
      <c r="A2249" t="s">
        <v>2185</v>
      </c>
      <c r="B2249" t="s">
        <v>2869</v>
      </c>
      <c r="C2249" s="3">
        <v>4207</v>
      </c>
      <c r="D2249" t="s">
        <v>213</v>
      </c>
      <c r="E2249" s="103">
        <v>0.44640000000000002</v>
      </c>
      <c r="F2249" s="175" t="s">
        <v>2939</v>
      </c>
      <c r="G2249" s="103" t="s">
        <v>3170</v>
      </c>
      <c r="H2249" s="91" t="s">
        <v>2549</v>
      </c>
    </row>
    <row r="2250" spans="1:8">
      <c r="A2250" t="s">
        <v>2185</v>
      </c>
      <c r="B2250" t="s">
        <v>2869</v>
      </c>
      <c r="C2250" s="3">
        <v>3147</v>
      </c>
      <c r="D2250" t="s">
        <v>211</v>
      </c>
      <c r="E2250" s="103">
        <v>0.3659</v>
      </c>
      <c r="F2250" s="175" t="s">
        <v>2939</v>
      </c>
      <c r="G2250" s="103" t="s">
        <v>3170</v>
      </c>
      <c r="H2250" s="91" t="s">
        <v>2549</v>
      </c>
    </row>
    <row r="2251" spans="1:8">
      <c r="A2251" t="s">
        <v>2185</v>
      </c>
      <c r="B2251" t="s">
        <v>2869</v>
      </c>
      <c r="C2251" s="3">
        <v>5615</v>
      </c>
      <c r="D2251" t="s">
        <v>3023</v>
      </c>
      <c r="E2251" s="103">
        <v>0.42099999999999999</v>
      </c>
      <c r="F2251" s="175" t="s">
        <v>2939</v>
      </c>
      <c r="G2251" s="103" t="s">
        <v>3170</v>
      </c>
      <c r="H2251" s="91" t="s">
        <v>2549</v>
      </c>
    </row>
    <row r="2252" spans="1:8">
      <c r="A2252" t="s">
        <v>2185</v>
      </c>
      <c r="B2252" t="s">
        <v>2869</v>
      </c>
      <c r="C2252" s="3">
        <v>1899</v>
      </c>
      <c r="D2252" t="s">
        <v>3121</v>
      </c>
      <c r="E2252" s="103">
        <v>0.10829999999999999</v>
      </c>
      <c r="F2252" s="175" t="s">
        <v>2939</v>
      </c>
      <c r="G2252" s="103" t="s">
        <v>3170</v>
      </c>
      <c r="H2252" s="91" t="s">
        <v>2549</v>
      </c>
    </row>
    <row r="2253" spans="1:8">
      <c r="A2253" t="s">
        <v>2155</v>
      </c>
      <c r="B2253" t="s">
        <v>2870</v>
      </c>
      <c r="C2253" s="3">
        <v>3075</v>
      </c>
      <c r="D2253" t="s">
        <v>1</v>
      </c>
      <c r="E2253" s="103">
        <v>0.65969999999999995</v>
      </c>
      <c r="F2253" s="175" t="s">
        <v>2548</v>
      </c>
      <c r="G2253" s="103" t="s">
        <v>3170</v>
      </c>
      <c r="H2253" s="91" t="s">
        <v>2548</v>
      </c>
    </row>
    <row r="2254" spans="1:8">
      <c r="A2254" t="s">
        <v>2203</v>
      </c>
      <c r="B2254" t="s">
        <v>2871</v>
      </c>
      <c r="C2254" s="3">
        <v>2161</v>
      </c>
      <c r="D2254" t="s">
        <v>349</v>
      </c>
      <c r="E2254" s="103">
        <v>0.46660000000000001</v>
      </c>
      <c r="F2254" s="175" t="s">
        <v>2939</v>
      </c>
      <c r="G2254" s="103" t="s">
        <v>2548</v>
      </c>
      <c r="H2254" s="91" t="s">
        <v>2548</v>
      </c>
    </row>
    <row r="2255" spans="1:8">
      <c r="A2255" t="s">
        <v>2203</v>
      </c>
      <c r="B2255" t="s">
        <v>2871</v>
      </c>
      <c r="C2255" s="3">
        <v>2162</v>
      </c>
      <c r="D2255" t="s">
        <v>350</v>
      </c>
      <c r="E2255" s="103">
        <v>0.49759999999999999</v>
      </c>
      <c r="F2255" s="175" t="s">
        <v>2548</v>
      </c>
      <c r="G2255" s="103" t="s">
        <v>3170</v>
      </c>
      <c r="H2255" s="91" t="s">
        <v>2548</v>
      </c>
    </row>
    <row r="2256" spans="1:8">
      <c r="A2256" t="s">
        <v>2397</v>
      </c>
      <c r="B2256" t="s">
        <v>2872</v>
      </c>
      <c r="C2256" s="3">
        <v>2549</v>
      </c>
      <c r="D2256" t="s">
        <v>1835</v>
      </c>
      <c r="E2256" s="103">
        <v>0.90480000000000005</v>
      </c>
      <c r="F2256" s="175" t="s">
        <v>2548</v>
      </c>
      <c r="G2256" s="103" t="s">
        <v>3170</v>
      </c>
      <c r="H2256" s="91" t="s">
        <v>2548</v>
      </c>
    </row>
    <row r="2257" spans="1:8">
      <c r="A2257" t="s">
        <v>2397</v>
      </c>
      <c r="B2257" t="s">
        <v>2872</v>
      </c>
      <c r="C2257" s="3">
        <v>2550</v>
      </c>
      <c r="D2257" t="s">
        <v>1836</v>
      </c>
      <c r="E2257" s="103">
        <v>0.81610000000000005</v>
      </c>
      <c r="F2257" s="175" t="s">
        <v>2548</v>
      </c>
      <c r="G2257" s="103" t="s">
        <v>3170</v>
      </c>
      <c r="H2257" s="91" t="s">
        <v>2548</v>
      </c>
    </row>
    <row r="2258" spans="1:8">
      <c r="A2258" t="s">
        <v>2397</v>
      </c>
      <c r="B2258" t="s">
        <v>2872</v>
      </c>
      <c r="C2258" s="3">
        <v>4232</v>
      </c>
      <c r="D2258" t="s">
        <v>1837</v>
      </c>
      <c r="E2258" s="103">
        <v>0.88419999999999999</v>
      </c>
      <c r="F2258" s="175" t="s">
        <v>2548</v>
      </c>
      <c r="G2258" s="103" t="s">
        <v>3170</v>
      </c>
      <c r="H2258" s="91" t="s">
        <v>2548</v>
      </c>
    </row>
    <row r="2259" spans="1:8">
      <c r="A2259" t="s">
        <v>2397</v>
      </c>
      <c r="B2259" t="s">
        <v>2872</v>
      </c>
      <c r="C2259" s="3">
        <v>5461</v>
      </c>
      <c r="D2259" t="s">
        <v>3263</v>
      </c>
      <c r="E2259" s="103">
        <v>0.43909999999999999</v>
      </c>
      <c r="F2259" s="175" t="s">
        <v>2939</v>
      </c>
      <c r="G2259" s="103" t="s">
        <v>3170</v>
      </c>
      <c r="H2259" s="91" t="s">
        <v>2549</v>
      </c>
    </row>
    <row r="2260" spans="1:8">
      <c r="A2260" t="s">
        <v>2174</v>
      </c>
      <c r="B2260" t="s">
        <v>2873</v>
      </c>
      <c r="C2260" s="3">
        <v>3209</v>
      </c>
      <c r="D2260" t="s">
        <v>127</v>
      </c>
      <c r="E2260" s="103">
        <v>0.71020000000000005</v>
      </c>
      <c r="F2260" s="175" t="s">
        <v>2548</v>
      </c>
      <c r="G2260" s="103" t="s">
        <v>3170</v>
      </c>
      <c r="H2260" s="91" t="s">
        <v>2548</v>
      </c>
    </row>
    <row r="2261" spans="1:8">
      <c r="A2261" t="s">
        <v>2174</v>
      </c>
      <c r="B2261" t="s">
        <v>2873</v>
      </c>
      <c r="C2261" s="3">
        <v>3269</v>
      </c>
      <c r="D2261" t="s">
        <v>3024</v>
      </c>
      <c r="E2261" s="103">
        <v>0.2792</v>
      </c>
      <c r="F2261" s="175" t="s">
        <v>2939</v>
      </c>
      <c r="G2261" s="103" t="s">
        <v>3170</v>
      </c>
      <c r="H2261" s="91" t="s">
        <v>2549</v>
      </c>
    </row>
    <row r="2262" spans="1:8">
      <c r="A2262" t="s">
        <v>2174</v>
      </c>
      <c r="B2262" t="s">
        <v>2873</v>
      </c>
      <c r="C2262" s="3">
        <v>4432</v>
      </c>
      <c r="D2262" t="s">
        <v>132</v>
      </c>
      <c r="E2262" s="103">
        <v>0.52610000000000001</v>
      </c>
      <c r="F2262" s="175" t="s">
        <v>2549</v>
      </c>
      <c r="G2262" s="103" t="s">
        <v>3170</v>
      </c>
      <c r="H2262" s="91" t="s">
        <v>2548</v>
      </c>
    </row>
    <row r="2263" spans="1:8">
      <c r="A2263" t="s">
        <v>2174</v>
      </c>
      <c r="B2263" t="s">
        <v>2873</v>
      </c>
      <c r="C2263" s="3">
        <v>4423</v>
      </c>
      <c r="D2263" t="s">
        <v>131</v>
      </c>
      <c r="E2263" s="103">
        <v>0.51949999999999996</v>
      </c>
      <c r="F2263" s="175" t="s">
        <v>2548</v>
      </c>
      <c r="G2263" s="103" t="s">
        <v>3170</v>
      </c>
      <c r="H2263" s="91" t="s">
        <v>2548</v>
      </c>
    </row>
    <row r="2264" spans="1:8">
      <c r="A2264" t="s">
        <v>2174</v>
      </c>
      <c r="B2264" t="s">
        <v>2873</v>
      </c>
      <c r="C2264" s="3">
        <v>2279</v>
      </c>
      <c r="D2264" t="s">
        <v>123</v>
      </c>
      <c r="E2264" s="103">
        <v>0.67010000000000003</v>
      </c>
      <c r="F2264" s="175" t="s">
        <v>2548</v>
      </c>
      <c r="G2264" s="103" t="s">
        <v>3170</v>
      </c>
      <c r="H2264" s="91" t="s">
        <v>2548</v>
      </c>
    </row>
    <row r="2265" spans="1:8">
      <c r="A2265" t="s">
        <v>2174</v>
      </c>
      <c r="B2265" t="s">
        <v>2873</v>
      </c>
      <c r="C2265" s="3">
        <v>2347</v>
      </c>
      <c r="D2265" t="s">
        <v>125</v>
      </c>
      <c r="E2265" s="103">
        <v>0.71660000000000001</v>
      </c>
      <c r="F2265" s="175" t="s">
        <v>2548</v>
      </c>
      <c r="G2265" s="103" t="s">
        <v>3170</v>
      </c>
      <c r="H2265" s="91" t="s">
        <v>2548</v>
      </c>
    </row>
    <row r="2266" spans="1:8">
      <c r="A2266" t="s">
        <v>2174</v>
      </c>
      <c r="B2266" t="s">
        <v>2873</v>
      </c>
      <c r="C2266" s="3">
        <v>5316</v>
      </c>
      <c r="D2266" t="s">
        <v>133</v>
      </c>
      <c r="E2266" s="103">
        <v>0.71189999999999998</v>
      </c>
      <c r="F2266" s="175" t="s">
        <v>2939</v>
      </c>
      <c r="G2266" s="103" t="s">
        <v>3170</v>
      </c>
      <c r="H2266" s="91" t="s">
        <v>2548</v>
      </c>
    </row>
    <row r="2267" spans="1:8">
      <c r="A2267" t="s">
        <v>2174</v>
      </c>
      <c r="B2267" t="s">
        <v>2873</v>
      </c>
      <c r="C2267" s="3">
        <v>3370</v>
      </c>
      <c r="D2267" t="s">
        <v>129</v>
      </c>
      <c r="E2267" s="103">
        <v>0.73209999999999997</v>
      </c>
      <c r="F2267" s="175" t="s">
        <v>2548</v>
      </c>
      <c r="G2267" s="103" t="s">
        <v>3170</v>
      </c>
      <c r="H2267" s="91" t="s">
        <v>2548</v>
      </c>
    </row>
    <row r="2268" spans="1:8">
      <c r="A2268" t="s">
        <v>2174</v>
      </c>
      <c r="B2268" t="s">
        <v>2873</v>
      </c>
      <c r="C2268" s="3">
        <v>3210</v>
      </c>
      <c r="D2268" t="s">
        <v>128</v>
      </c>
      <c r="E2268" s="103">
        <v>0.68210000000000004</v>
      </c>
      <c r="F2268" s="175" t="s">
        <v>2548</v>
      </c>
      <c r="G2268" s="103" t="s">
        <v>3170</v>
      </c>
      <c r="H2268" s="91" t="s">
        <v>2548</v>
      </c>
    </row>
    <row r="2269" spans="1:8">
      <c r="A2269" t="s">
        <v>2174</v>
      </c>
      <c r="B2269" t="s">
        <v>2873</v>
      </c>
      <c r="C2269" s="3">
        <v>1612</v>
      </c>
      <c r="D2269" t="s">
        <v>120</v>
      </c>
      <c r="E2269" s="103">
        <v>0.94440000000000002</v>
      </c>
      <c r="F2269" s="175" t="s">
        <v>2939</v>
      </c>
      <c r="G2269" s="103" t="s">
        <v>3170</v>
      </c>
      <c r="H2269" s="91" t="s">
        <v>2548</v>
      </c>
    </row>
    <row r="2270" spans="1:8">
      <c r="A2270" t="s">
        <v>2174</v>
      </c>
      <c r="B2270" t="s">
        <v>2873</v>
      </c>
      <c r="C2270" s="3">
        <v>3208</v>
      </c>
      <c r="D2270" t="s">
        <v>126</v>
      </c>
      <c r="E2270" s="103">
        <v>0.23910000000000001</v>
      </c>
      <c r="F2270" s="175" t="s">
        <v>2549</v>
      </c>
      <c r="G2270" s="103" t="s">
        <v>3170</v>
      </c>
      <c r="H2270" s="91" t="s">
        <v>2549</v>
      </c>
    </row>
    <row r="2271" spans="1:8">
      <c r="A2271" t="s">
        <v>2174</v>
      </c>
      <c r="B2271" t="s">
        <v>2873</v>
      </c>
      <c r="C2271" s="3">
        <v>5569</v>
      </c>
      <c r="D2271" t="s">
        <v>2913</v>
      </c>
      <c r="E2271" s="103">
        <v>0.18179999999999999</v>
      </c>
      <c r="F2271" s="175" t="s">
        <v>2939</v>
      </c>
      <c r="G2271" s="103" t="s">
        <v>3170</v>
      </c>
      <c r="H2271" s="91" t="s">
        <v>2549</v>
      </c>
    </row>
    <row r="2272" spans="1:8">
      <c r="A2272" t="s">
        <v>2174</v>
      </c>
      <c r="B2272" t="s">
        <v>2873</v>
      </c>
      <c r="C2272" s="3">
        <v>5637</v>
      </c>
      <c r="D2272" t="s">
        <v>3264</v>
      </c>
      <c r="E2272" s="103">
        <v>0.66659999999999997</v>
      </c>
      <c r="F2272" s="175" t="s">
        <v>2939</v>
      </c>
      <c r="G2272" s="103" t="s">
        <v>3170</v>
      </c>
      <c r="H2272" s="91" t="s">
        <v>2548</v>
      </c>
    </row>
    <row r="2273" spans="1:8">
      <c r="A2273" t="s">
        <v>2174</v>
      </c>
      <c r="B2273" t="s">
        <v>2873</v>
      </c>
      <c r="C2273" s="3">
        <v>2907</v>
      </c>
      <c r="D2273" t="s">
        <v>40</v>
      </c>
      <c r="E2273" s="103">
        <v>0.45240000000000002</v>
      </c>
      <c r="F2273" s="175" t="s">
        <v>2549</v>
      </c>
      <c r="G2273" s="103" t="s">
        <v>3170</v>
      </c>
      <c r="H2273" s="91" t="s">
        <v>2549</v>
      </c>
    </row>
    <row r="2274" spans="1:8">
      <c r="A2274" t="s">
        <v>2174</v>
      </c>
      <c r="B2274" t="s">
        <v>2873</v>
      </c>
      <c r="C2274" s="3">
        <v>2134</v>
      </c>
      <c r="D2274" t="s">
        <v>122</v>
      </c>
      <c r="E2274" s="103">
        <v>0.54649999999999999</v>
      </c>
      <c r="F2274" s="175" t="s">
        <v>2548</v>
      </c>
      <c r="G2274" s="103" t="s">
        <v>3170</v>
      </c>
      <c r="H2274" s="91" t="s">
        <v>2548</v>
      </c>
    </row>
    <row r="2275" spans="1:8">
      <c r="A2275" t="s">
        <v>2174</v>
      </c>
      <c r="B2275" t="s">
        <v>2873</v>
      </c>
      <c r="C2275" s="3">
        <v>4105</v>
      </c>
      <c r="D2275" t="s">
        <v>130</v>
      </c>
      <c r="E2275" s="103">
        <v>0.29189999999999999</v>
      </c>
      <c r="F2275" s="175" t="s">
        <v>2939</v>
      </c>
      <c r="G2275" s="103" t="s">
        <v>3170</v>
      </c>
      <c r="H2275" s="91" t="s">
        <v>2549</v>
      </c>
    </row>
    <row r="2276" spans="1:8">
      <c r="A2276" t="s">
        <v>2174</v>
      </c>
      <c r="B2276" t="s">
        <v>2873</v>
      </c>
      <c r="C2276" s="3">
        <v>1613</v>
      </c>
      <c r="D2276" t="s">
        <v>121</v>
      </c>
      <c r="E2276" s="103">
        <v>0.66559999999999997</v>
      </c>
      <c r="F2276" s="175" t="s">
        <v>2548</v>
      </c>
      <c r="G2276" s="103" t="s">
        <v>3170</v>
      </c>
      <c r="H2276" s="91" t="s">
        <v>2548</v>
      </c>
    </row>
    <row r="2277" spans="1:8">
      <c r="A2277" t="s">
        <v>2390</v>
      </c>
      <c r="B2277" t="s">
        <v>2874</v>
      </c>
      <c r="C2277" s="3">
        <v>3538</v>
      </c>
      <c r="D2277" t="s">
        <v>1651</v>
      </c>
      <c r="E2277" s="103">
        <v>0.5343</v>
      </c>
      <c r="F2277" s="175" t="s">
        <v>2548</v>
      </c>
      <c r="G2277" s="103" t="s">
        <v>3170</v>
      </c>
      <c r="H2277" s="91" t="s">
        <v>2548</v>
      </c>
    </row>
    <row r="2278" spans="1:8">
      <c r="A2278" t="s">
        <v>2390</v>
      </c>
      <c r="B2278" t="s">
        <v>2874</v>
      </c>
      <c r="C2278" s="3">
        <v>1628</v>
      </c>
      <c r="D2278" t="s">
        <v>1806</v>
      </c>
      <c r="E2278" s="103">
        <v>0.71879999999999999</v>
      </c>
      <c r="F2278" s="175" t="s">
        <v>2548</v>
      </c>
      <c r="G2278" s="103" t="s">
        <v>3170</v>
      </c>
      <c r="H2278" s="91" t="s">
        <v>2548</v>
      </c>
    </row>
    <row r="2279" spans="1:8">
      <c r="A2279" t="s">
        <v>2390</v>
      </c>
      <c r="B2279" t="s">
        <v>2874</v>
      </c>
      <c r="C2279" s="3">
        <v>2711</v>
      </c>
      <c r="D2279" t="s">
        <v>1809</v>
      </c>
      <c r="E2279" s="103">
        <v>0.3881</v>
      </c>
      <c r="F2279" s="175" t="s">
        <v>2549</v>
      </c>
      <c r="G2279" s="103" t="s">
        <v>3170</v>
      </c>
      <c r="H2279" s="91" t="s">
        <v>2549</v>
      </c>
    </row>
    <row r="2280" spans="1:8">
      <c r="A2280" t="s">
        <v>2390</v>
      </c>
      <c r="B2280" t="s">
        <v>2874</v>
      </c>
      <c r="C2280" s="3">
        <v>3196</v>
      </c>
      <c r="D2280" t="s">
        <v>1814</v>
      </c>
      <c r="E2280" s="103">
        <v>0.68700000000000006</v>
      </c>
      <c r="F2280" s="175" t="s">
        <v>2548</v>
      </c>
      <c r="G2280" s="103" t="s">
        <v>3170</v>
      </c>
      <c r="H2280" s="91" t="s">
        <v>2548</v>
      </c>
    </row>
    <row r="2281" spans="1:8">
      <c r="A2281" t="s">
        <v>2390</v>
      </c>
      <c r="B2281" t="s">
        <v>2874</v>
      </c>
      <c r="C2281" s="3">
        <v>5356</v>
      </c>
      <c r="D2281" t="s">
        <v>3265</v>
      </c>
      <c r="E2281" s="103">
        <v>0.56940000000000002</v>
      </c>
      <c r="F2281" s="175" t="s">
        <v>2939</v>
      </c>
      <c r="G2281" s="103" t="s">
        <v>3170</v>
      </c>
      <c r="H2281" s="91" t="s">
        <v>2548</v>
      </c>
    </row>
    <row r="2282" spans="1:8">
      <c r="A2282" t="s">
        <v>2390</v>
      </c>
      <c r="B2282" t="s">
        <v>2874</v>
      </c>
      <c r="C2282" s="3">
        <v>3129</v>
      </c>
      <c r="D2282" t="s">
        <v>1811</v>
      </c>
      <c r="E2282" s="103">
        <v>0.6905</v>
      </c>
      <c r="F2282" s="175" t="s">
        <v>2548</v>
      </c>
      <c r="G2282" s="103" t="s">
        <v>3170</v>
      </c>
      <c r="H2282" s="91" t="s">
        <v>2548</v>
      </c>
    </row>
    <row r="2283" spans="1:8">
      <c r="A2283" t="s">
        <v>2390</v>
      </c>
      <c r="B2283" t="s">
        <v>2874</v>
      </c>
      <c r="C2283" s="3">
        <v>3194</v>
      </c>
      <c r="D2283" t="s">
        <v>1812</v>
      </c>
      <c r="E2283" s="103">
        <v>0.43190000000000001</v>
      </c>
      <c r="F2283" s="175" t="s">
        <v>2549</v>
      </c>
      <c r="G2283" s="103" t="s">
        <v>3170</v>
      </c>
      <c r="H2283" s="91" t="s">
        <v>2549</v>
      </c>
    </row>
    <row r="2284" spans="1:8">
      <c r="A2284" t="s">
        <v>2390</v>
      </c>
      <c r="B2284" t="s">
        <v>2874</v>
      </c>
      <c r="C2284" s="3">
        <v>2956</v>
      </c>
      <c r="D2284" t="s">
        <v>1810</v>
      </c>
      <c r="E2284" s="103">
        <v>0.62970000000000004</v>
      </c>
      <c r="F2284" s="175" t="s">
        <v>2548</v>
      </c>
      <c r="G2284" s="103" t="s">
        <v>3170</v>
      </c>
      <c r="H2284" s="91" t="s">
        <v>2548</v>
      </c>
    </row>
    <row r="2285" spans="1:8">
      <c r="A2285" t="s">
        <v>2390</v>
      </c>
      <c r="B2285" t="s">
        <v>2874</v>
      </c>
      <c r="C2285" s="3">
        <v>5645</v>
      </c>
      <c r="D2285" t="s">
        <v>1808</v>
      </c>
      <c r="E2285" s="103">
        <v>0.56110000000000004</v>
      </c>
      <c r="F2285" s="175" t="s">
        <v>2548</v>
      </c>
      <c r="G2285" s="103" t="s">
        <v>3170</v>
      </c>
      <c r="H2285" s="91" t="s">
        <v>2548</v>
      </c>
    </row>
    <row r="2286" spans="1:8">
      <c r="A2286" t="s">
        <v>2390</v>
      </c>
      <c r="B2286" t="s">
        <v>2874</v>
      </c>
      <c r="C2286" s="3">
        <v>1755</v>
      </c>
      <c r="D2286" t="s">
        <v>1807</v>
      </c>
      <c r="E2286" s="103">
        <v>0.45650000000000002</v>
      </c>
      <c r="F2286" s="175" t="s">
        <v>2549</v>
      </c>
      <c r="G2286" s="103" t="s">
        <v>3170</v>
      </c>
      <c r="H2286" s="91" t="s">
        <v>2549</v>
      </c>
    </row>
    <row r="2287" spans="1:8">
      <c r="A2287" t="s">
        <v>2390</v>
      </c>
      <c r="B2287" t="s">
        <v>2874</v>
      </c>
      <c r="C2287" s="3">
        <v>3195</v>
      </c>
      <c r="D2287" t="s">
        <v>1813</v>
      </c>
      <c r="E2287" s="103">
        <v>0.46550000000000002</v>
      </c>
      <c r="F2287" s="175" t="s">
        <v>2549</v>
      </c>
      <c r="G2287" s="103" t="s">
        <v>3170</v>
      </c>
      <c r="H2287" s="91" t="s">
        <v>2549</v>
      </c>
    </row>
    <row r="2288" spans="1:8">
      <c r="A2288" t="s">
        <v>2390</v>
      </c>
      <c r="B2288" t="s">
        <v>2874</v>
      </c>
      <c r="C2288" s="3">
        <v>5698</v>
      </c>
      <c r="D2288" t="s">
        <v>3109</v>
      </c>
      <c r="E2288" s="103">
        <v>0.66249999999999998</v>
      </c>
      <c r="F2288" s="175" t="s">
        <v>2939</v>
      </c>
      <c r="G2288" s="103" t="s">
        <v>3170</v>
      </c>
      <c r="H2288" s="91" t="s">
        <v>2548</v>
      </c>
    </row>
    <row r="2289" spans="1:8">
      <c r="A2289" t="s">
        <v>2457</v>
      </c>
      <c r="B2289" t="s">
        <v>2875</v>
      </c>
      <c r="C2289" s="3">
        <v>2822</v>
      </c>
      <c r="D2289" t="s">
        <v>2148</v>
      </c>
      <c r="E2289" s="103">
        <v>0.60419999999999996</v>
      </c>
      <c r="F2289" s="175" t="s">
        <v>2548</v>
      </c>
      <c r="G2289" s="103" t="s">
        <v>3170</v>
      </c>
      <c r="H2289" s="91" t="s">
        <v>2548</v>
      </c>
    </row>
    <row r="2290" spans="1:8">
      <c r="A2290" t="s">
        <v>2457</v>
      </c>
      <c r="B2290" t="s">
        <v>2875</v>
      </c>
      <c r="C2290" s="3">
        <v>3699</v>
      </c>
      <c r="D2290" t="s">
        <v>2150</v>
      </c>
      <c r="E2290" s="103">
        <v>0.3911</v>
      </c>
      <c r="F2290" s="175" t="s">
        <v>2939</v>
      </c>
      <c r="G2290" s="103" t="s">
        <v>2549</v>
      </c>
      <c r="H2290" s="91" t="s">
        <v>2549</v>
      </c>
    </row>
    <row r="2291" spans="1:8">
      <c r="A2291" s="137" t="s">
        <v>2457</v>
      </c>
      <c r="B2291" t="s">
        <v>2875</v>
      </c>
      <c r="C2291" s="3">
        <v>5096</v>
      </c>
      <c r="D2291" t="s">
        <v>3292</v>
      </c>
      <c r="E2291" s="103">
        <v>0</v>
      </c>
      <c r="F2291" s="175" t="s">
        <v>2939</v>
      </c>
      <c r="G2291" s="103" t="s">
        <v>3170</v>
      </c>
      <c r="H2291" s="91" t="s">
        <v>2549</v>
      </c>
    </row>
    <row r="2292" spans="1:8">
      <c r="A2292" t="s">
        <v>2457</v>
      </c>
      <c r="B2292" t="s">
        <v>2875</v>
      </c>
      <c r="C2292" s="3">
        <v>4448</v>
      </c>
      <c r="D2292" t="s">
        <v>1030</v>
      </c>
      <c r="E2292" s="103">
        <v>0.35749999999999998</v>
      </c>
      <c r="F2292" s="175" t="s">
        <v>2939</v>
      </c>
      <c r="G2292" s="103" t="s">
        <v>2549</v>
      </c>
      <c r="H2292" s="91" t="s">
        <v>2549</v>
      </c>
    </row>
    <row r="2293" spans="1:8">
      <c r="A2293" t="s">
        <v>2457</v>
      </c>
      <c r="B2293" t="s">
        <v>2875</v>
      </c>
      <c r="C2293" s="3">
        <v>2758</v>
      </c>
      <c r="D2293" t="s">
        <v>2147</v>
      </c>
      <c r="E2293" s="103">
        <v>0.52739999999999998</v>
      </c>
      <c r="F2293" s="175" t="s">
        <v>2548</v>
      </c>
      <c r="G2293" s="103" t="s">
        <v>3170</v>
      </c>
      <c r="H2293" s="91" t="s">
        <v>2548</v>
      </c>
    </row>
    <row r="2294" spans="1:8">
      <c r="A2294" t="s">
        <v>2457</v>
      </c>
      <c r="B2294" t="s">
        <v>2875</v>
      </c>
      <c r="C2294" s="3">
        <v>3207</v>
      </c>
      <c r="D2294" t="s">
        <v>2149</v>
      </c>
      <c r="E2294" s="103">
        <v>0.60540000000000005</v>
      </c>
      <c r="F2294" s="175" t="s">
        <v>2548</v>
      </c>
      <c r="G2294" s="103" t="s">
        <v>3170</v>
      </c>
      <c r="H2294" s="91" t="s">
        <v>2548</v>
      </c>
    </row>
    <row r="2295" spans="1:8">
      <c r="A2295" t="s">
        <v>2457</v>
      </c>
      <c r="B2295" t="s">
        <v>2875</v>
      </c>
      <c r="C2295" s="3">
        <v>3074</v>
      </c>
      <c r="D2295" t="s">
        <v>1813</v>
      </c>
      <c r="E2295" s="103">
        <v>0.45689999999999997</v>
      </c>
      <c r="F2295" s="175" t="s">
        <v>2939</v>
      </c>
      <c r="G2295" s="103" t="s">
        <v>3170</v>
      </c>
      <c r="H2295" s="91" t="s">
        <v>2549</v>
      </c>
    </row>
    <row r="2296" spans="1:8">
      <c r="A2296" t="s">
        <v>2457</v>
      </c>
      <c r="B2296" t="s">
        <v>2875</v>
      </c>
      <c r="C2296" s="3">
        <v>5699</v>
      </c>
      <c r="D2296" t="s">
        <v>3110</v>
      </c>
      <c r="E2296" s="103">
        <v>0.54349999999999998</v>
      </c>
      <c r="F2296" s="175" t="s">
        <v>2549</v>
      </c>
      <c r="G2296" s="103" t="s">
        <v>3170</v>
      </c>
      <c r="H2296" s="91" t="s">
        <v>2548</v>
      </c>
    </row>
    <row r="2297" spans="1:8">
      <c r="A2297" t="s">
        <v>2457</v>
      </c>
      <c r="B2297" t="s">
        <v>2875</v>
      </c>
      <c r="C2297" s="3">
        <v>4040</v>
      </c>
      <c r="D2297" t="s">
        <v>3266</v>
      </c>
      <c r="E2297" s="103">
        <v>0.50139999999999996</v>
      </c>
      <c r="F2297" s="175" t="s">
        <v>2549</v>
      </c>
      <c r="G2297" s="103" t="s">
        <v>3170</v>
      </c>
      <c r="H2297" s="91" t="s">
        <v>2548</v>
      </c>
    </row>
    <row r="2298" spans="1:8">
      <c r="A2298" t="s">
        <v>2457</v>
      </c>
      <c r="B2298" t="s">
        <v>2875</v>
      </c>
      <c r="C2298" s="3">
        <v>5540</v>
      </c>
      <c r="D2298" t="s">
        <v>2934</v>
      </c>
      <c r="E2298" s="103">
        <v>0.61209999999999998</v>
      </c>
      <c r="F2298" s="175" t="s">
        <v>2939</v>
      </c>
      <c r="G2298" s="103" t="s">
        <v>3170</v>
      </c>
      <c r="H2298" s="91" t="s">
        <v>2548</v>
      </c>
    </row>
    <row r="2299" spans="1:8">
      <c r="A2299" t="s">
        <v>2457</v>
      </c>
      <c r="B2299" t="s">
        <v>2875</v>
      </c>
      <c r="C2299" s="3">
        <v>5505</v>
      </c>
      <c r="D2299" t="s">
        <v>2545</v>
      </c>
      <c r="E2299" s="103">
        <v>0.50680000000000003</v>
      </c>
      <c r="F2299" s="175" t="s">
        <v>2939</v>
      </c>
      <c r="G2299" s="103" t="s">
        <v>3170</v>
      </c>
      <c r="H2299" s="91" t="s">
        <v>2548</v>
      </c>
    </row>
    <row r="2300" spans="1:8">
      <c r="A2300" t="s">
        <v>2457</v>
      </c>
      <c r="B2300" t="s">
        <v>2875</v>
      </c>
      <c r="C2300" s="3">
        <v>5506</v>
      </c>
      <c r="D2300" t="s">
        <v>2546</v>
      </c>
      <c r="E2300" s="103">
        <v>0.3196</v>
      </c>
      <c r="F2300" s="175" t="s">
        <v>2939</v>
      </c>
      <c r="G2300" s="103" t="s">
        <v>3170</v>
      </c>
      <c r="H2300" s="91" t="s">
        <v>2549</v>
      </c>
    </row>
    <row r="2301" spans="1:8">
      <c r="A2301" t="s">
        <v>2457</v>
      </c>
      <c r="B2301" t="s">
        <v>2875</v>
      </c>
      <c r="C2301" s="3">
        <v>5504</v>
      </c>
      <c r="D2301" t="s">
        <v>2547</v>
      </c>
      <c r="E2301" s="103">
        <v>0.51270000000000004</v>
      </c>
      <c r="F2301" s="175" t="s">
        <v>2939</v>
      </c>
      <c r="G2301" s="103" t="s">
        <v>3170</v>
      </c>
      <c r="H2301" s="91" t="s">
        <v>2548</v>
      </c>
    </row>
    <row r="2302" spans="1:8">
      <c r="A2302" t="s">
        <v>2457</v>
      </c>
      <c r="B2302" t="s">
        <v>2875</v>
      </c>
      <c r="C2302" s="3">
        <v>5620</v>
      </c>
      <c r="D2302" t="s">
        <v>3039</v>
      </c>
      <c r="E2302" s="103">
        <v>0.248</v>
      </c>
      <c r="F2302" s="175" t="s">
        <v>2939</v>
      </c>
      <c r="G2302" s="103" t="s">
        <v>3170</v>
      </c>
      <c r="H2302" s="91" t="s">
        <v>2549</v>
      </c>
    </row>
    <row r="2303" spans="1:8">
      <c r="A2303" t="s">
        <v>2457</v>
      </c>
      <c r="B2303" t="s">
        <v>2875</v>
      </c>
      <c r="C2303" s="3">
        <v>2505</v>
      </c>
      <c r="D2303" t="s">
        <v>2146</v>
      </c>
      <c r="E2303" s="103">
        <v>0.62809999999999999</v>
      </c>
      <c r="F2303" s="175" t="s">
        <v>2548</v>
      </c>
      <c r="G2303" s="103" t="s">
        <v>3170</v>
      </c>
      <c r="H2303" s="91" t="s">
        <v>2548</v>
      </c>
    </row>
    <row r="2304" spans="1:8">
      <c r="A2304" t="s">
        <v>2945</v>
      </c>
      <c r="B2304" t="s">
        <v>3111</v>
      </c>
      <c r="C2304" s="3">
        <v>5710</v>
      </c>
      <c r="D2304" t="s">
        <v>3036</v>
      </c>
      <c r="E2304" s="103">
        <v>0.36909999999999998</v>
      </c>
      <c r="F2304" s="175" t="s">
        <v>2939</v>
      </c>
      <c r="G2304" s="103" t="s">
        <v>3170</v>
      </c>
      <c r="H2304" s="91" t="s">
        <v>2549</v>
      </c>
    </row>
    <row r="2305" spans="1:8">
      <c r="A2305" t="s">
        <v>2300</v>
      </c>
      <c r="B2305" t="s">
        <v>2876</v>
      </c>
      <c r="C2305" s="3">
        <v>3555</v>
      </c>
      <c r="D2305" t="s">
        <v>1145</v>
      </c>
      <c r="E2305" s="103">
        <v>0.5716</v>
      </c>
      <c r="F2305" s="175" t="s">
        <v>2548</v>
      </c>
      <c r="G2305" s="103" t="s">
        <v>3170</v>
      </c>
      <c r="H2305" s="91" t="s">
        <v>2548</v>
      </c>
    </row>
    <row r="2306" spans="1:8">
      <c r="A2306" t="s">
        <v>2300</v>
      </c>
      <c r="B2306" t="s">
        <v>2876</v>
      </c>
      <c r="C2306" s="3">
        <v>2859</v>
      </c>
      <c r="D2306" t="s">
        <v>1144</v>
      </c>
      <c r="E2306" s="103">
        <v>0.63249999999999995</v>
      </c>
      <c r="F2306" s="175" t="s">
        <v>2548</v>
      </c>
      <c r="G2306" s="103" t="s">
        <v>3170</v>
      </c>
      <c r="H2306" s="91" t="s">
        <v>2548</v>
      </c>
    </row>
    <row r="2307" spans="1:8">
      <c r="A2307" t="s">
        <v>2347</v>
      </c>
      <c r="B2307" t="s">
        <v>2877</v>
      </c>
      <c r="C2307" s="3">
        <v>2190</v>
      </c>
      <c r="D2307" t="s">
        <v>1430</v>
      </c>
      <c r="E2307" s="103">
        <v>0.27710000000000001</v>
      </c>
      <c r="F2307" s="175" t="s">
        <v>2939</v>
      </c>
      <c r="G2307" s="103" t="s">
        <v>3170</v>
      </c>
      <c r="H2307" s="91" t="s">
        <v>2549</v>
      </c>
    </row>
    <row r="2308" spans="1:8">
      <c r="A2308" t="s">
        <v>2347</v>
      </c>
      <c r="B2308" t="s">
        <v>2877</v>
      </c>
      <c r="C2308" s="3">
        <v>4309</v>
      </c>
      <c r="D2308" t="s">
        <v>1433</v>
      </c>
      <c r="E2308" s="103">
        <v>0.47320000000000001</v>
      </c>
      <c r="F2308" s="175" t="s">
        <v>2939</v>
      </c>
      <c r="G2308" s="103" t="s">
        <v>2549</v>
      </c>
      <c r="H2308" s="91" t="s">
        <v>2549</v>
      </c>
    </row>
    <row r="2309" spans="1:8">
      <c r="A2309" t="s">
        <v>2347</v>
      </c>
      <c r="B2309" t="s">
        <v>2877</v>
      </c>
      <c r="C2309" s="3">
        <v>3458</v>
      </c>
      <c r="D2309" t="s">
        <v>1431</v>
      </c>
      <c r="E2309" s="103">
        <v>0.33789999999999998</v>
      </c>
      <c r="F2309" s="175" t="s">
        <v>2939</v>
      </c>
      <c r="G2309" s="103" t="s">
        <v>3170</v>
      </c>
      <c r="H2309" s="91" t="s">
        <v>2549</v>
      </c>
    </row>
    <row r="2310" spans="1:8">
      <c r="A2310" t="s">
        <v>2347</v>
      </c>
      <c r="B2310" t="s">
        <v>2877</v>
      </c>
      <c r="C2310" s="3">
        <v>4471</v>
      </c>
      <c r="D2310" t="s">
        <v>1434</v>
      </c>
      <c r="E2310" s="103">
        <v>0.23269999999999999</v>
      </c>
      <c r="F2310" s="175" t="s">
        <v>2939</v>
      </c>
      <c r="G2310" s="103" t="s">
        <v>3170</v>
      </c>
      <c r="H2310" s="91" t="s">
        <v>2549</v>
      </c>
    </row>
    <row r="2311" spans="1:8">
      <c r="A2311" t="s">
        <v>2347</v>
      </c>
      <c r="B2311" t="s">
        <v>2877</v>
      </c>
      <c r="C2311" s="3">
        <v>5564</v>
      </c>
      <c r="D2311" t="s">
        <v>2922</v>
      </c>
      <c r="E2311" s="103">
        <v>0.30299999999999999</v>
      </c>
      <c r="F2311" s="175" t="s">
        <v>2939</v>
      </c>
      <c r="G2311" s="103" t="s">
        <v>3170</v>
      </c>
      <c r="H2311" s="91" t="s">
        <v>2549</v>
      </c>
    </row>
    <row r="2312" spans="1:8">
      <c r="A2312" t="s">
        <v>2347</v>
      </c>
      <c r="B2312" t="s">
        <v>2877</v>
      </c>
      <c r="C2312" s="3">
        <v>4569</v>
      </c>
      <c r="D2312" t="s">
        <v>1435</v>
      </c>
      <c r="E2312" s="103">
        <v>0.29720000000000002</v>
      </c>
      <c r="F2312" s="175" t="s">
        <v>2939</v>
      </c>
      <c r="G2312" s="103" t="s">
        <v>3170</v>
      </c>
      <c r="H2312" s="91" t="s">
        <v>2549</v>
      </c>
    </row>
    <row r="2313" spans="1:8">
      <c r="A2313" t="s">
        <v>2347</v>
      </c>
      <c r="B2313" t="s">
        <v>2877</v>
      </c>
      <c r="C2313" s="3">
        <v>5338</v>
      </c>
      <c r="D2313" t="s">
        <v>1436</v>
      </c>
      <c r="E2313" s="103">
        <v>0.5877</v>
      </c>
      <c r="F2313" s="175" t="s">
        <v>2939</v>
      </c>
      <c r="G2313" s="103" t="s">
        <v>3170</v>
      </c>
      <c r="H2313" s="91" t="s">
        <v>2548</v>
      </c>
    </row>
    <row r="2314" spans="1:8">
      <c r="A2314" t="s">
        <v>2347</v>
      </c>
      <c r="B2314" t="s">
        <v>2877</v>
      </c>
      <c r="C2314" s="3">
        <v>4170</v>
      </c>
      <c r="D2314" t="s">
        <v>1432</v>
      </c>
      <c r="E2314" s="103">
        <v>0.27839999999999998</v>
      </c>
      <c r="F2314" s="175" t="s">
        <v>2939</v>
      </c>
      <c r="G2314" s="103" t="s">
        <v>3170</v>
      </c>
      <c r="H2314" s="91" t="s">
        <v>2549</v>
      </c>
    </row>
    <row r="2315" spans="1:8">
      <c r="A2315" t="s">
        <v>2287</v>
      </c>
      <c r="B2315" t="s">
        <v>2878</v>
      </c>
      <c r="C2315" s="3">
        <v>2330</v>
      </c>
      <c r="D2315" t="s">
        <v>1098</v>
      </c>
      <c r="E2315" s="103">
        <v>0.4224</v>
      </c>
      <c r="F2315" s="175" t="s">
        <v>2939</v>
      </c>
      <c r="G2315" s="103" t="s">
        <v>3170</v>
      </c>
      <c r="H2315" s="91" t="s">
        <v>2549</v>
      </c>
    </row>
    <row r="2316" spans="1:8">
      <c r="A2316" t="s">
        <v>2287</v>
      </c>
      <c r="B2316" t="s">
        <v>2878</v>
      </c>
      <c r="C2316" s="3">
        <v>2997</v>
      </c>
      <c r="D2316" t="s">
        <v>1099</v>
      </c>
      <c r="E2316" s="103">
        <v>0.46439999999999998</v>
      </c>
      <c r="F2316" s="175" t="s">
        <v>2939</v>
      </c>
      <c r="G2316" s="103" t="s">
        <v>2549</v>
      </c>
      <c r="H2316" s="91" t="s">
        <v>2549</v>
      </c>
    </row>
    <row r="2317" spans="1:8">
      <c r="A2317" t="s">
        <v>2287</v>
      </c>
      <c r="B2317" t="s">
        <v>2878</v>
      </c>
      <c r="C2317" s="3">
        <v>5368</v>
      </c>
      <c r="D2317" t="s">
        <v>1102</v>
      </c>
      <c r="E2317" s="103">
        <v>0.47949999999999998</v>
      </c>
      <c r="F2317" s="175" t="s">
        <v>2939</v>
      </c>
      <c r="G2317" s="103" t="s">
        <v>3170</v>
      </c>
      <c r="H2317" s="91" t="s">
        <v>2549</v>
      </c>
    </row>
    <row r="2318" spans="1:8">
      <c r="A2318" t="s">
        <v>2287</v>
      </c>
      <c r="B2318" t="s">
        <v>2878</v>
      </c>
      <c r="C2318" s="3">
        <v>3394</v>
      </c>
      <c r="D2318" t="s">
        <v>1100</v>
      </c>
      <c r="E2318" s="103">
        <v>0.4365</v>
      </c>
      <c r="F2318" s="175" t="s">
        <v>2939</v>
      </c>
      <c r="G2318" s="103" t="s">
        <v>3170</v>
      </c>
      <c r="H2318" s="91" t="s">
        <v>2549</v>
      </c>
    </row>
    <row r="2319" spans="1:8">
      <c r="A2319" t="s">
        <v>2287</v>
      </c>
      <c r="B2319" t="s">
        <v>2878</v>
      </c>
      <c r="C2319" s="3">
        <v>5077</v>
      </c>
      <c r="D2319" t="s">
        <v>1101</v>
      </c>
      <c r="E2319" s="103">
        <v>0.55779999999999996</v>
      </c>
      <c r="F2319" s="175" t="s">
        <v>2939</v>
      </c>
      <c r="G2319" s="103" t="s">
        <v>3170</v>
      </c>
      <c r="H2319" s="91" t="s">
        <v>2548</v>
      </c>
    </row>
    <row r="2320" spans="1:8">
      <c r="A2320" t="s">
        <v>2942</v>
      </c>
      <c r="B2320" t="s">
        <v>3112</v>
      </c>
      <c r="C2320" s="3">
        <v>5662</v>
      </c>
      <c r="D2320" t="s">
        <v>3033</v>
      </c>
      <c r="E2320" s="103">
        <v>0.64270000000000005</v>
      </c>
      <c r="F2320" s="175" t="s">
        <v>2548</v>
      </c>
      <c r="G2320" s="103" t="s">
        <v>3170</v>
      </c>
      <c r="H2320" s="91" t="s">
        <v>2548</v>
      </c>
    </row>
    <row r="2321" spans="1:8">
      <c r="A2321" t="s">
        <v>2307</v>
      </c>
      <c r="B2321" t="s">
        <v>2879</v>
      </c>
      <c r="C2321" s="3">
        <v>3290</v>
      </c>
      <c r="D2321" t="s">
        <v>1170</v>
      </c>
      <c r="E2321" s="103">
        <v>0.46870000000000001</v>
      </c>
      <c r="F2321" s="175" t="s">
        <v>2939</v>
      </c>
      <c r="G2321" s="103" t="s">
        <v>2548</v>
      </c>
      <c r="H2321" s="91" t="s">
        <v>2548</v>
      </c>
    </row>
    <row r="2322" spans="1:8">
      <c r="A2322" t="s">
        <v>2307</v>
      </c>
      <c r="B2322" t="s">
        <v>2879</v>
      </c>
      <c r="C2322" s="3">
        <v>3289</v>
      </c>
      <c r="D2322" t="s">
        <v>1169</v>
      </c>
      <c r="E2322" s="103">
        <v>0.45610000000000001</v>
      </c>
      <c r="F2322" s="175" t="s">
        <v>2939</v>
      </c>
      <c r="G2322" s="103" t="s">
        <v>3170</v>
      </c>
      <c r="H2322" s="91" t="s">
        <v>2549</v>
      </c>
    </row>
    <row r="2323" spans="1:8">
      <c r="A2323" t="s">
        <v>2329</v>
      </c>
      <c r="B2323" t="s">
        <v>2880</v>
      </c>
      <c r="C2323" s="3">
        <v>3444</v>
      </c>
      <c r="D2323" t="s">
        <v>1247</v>
      </c>
      <c r="E2323" s="103">
        <v>0.39179999999999998</v>
      </c>
      <c r="F2323" s="175" t="s">
        <v>2939</v>
      </c>
      <c r="G2323" s="103" t="s">
        <v>2549</v>
      </c>
      <c r="H2323" s="91" t="s">
        <v>2549</v>
      </c>
    </row>
    <row r="2324" spans="1:8">
      <c r="A2324" t="s">
        <v>2329</v>
      </c>
      <c r="B2324" t="s">
        <v>2880</v>
      </c>
      <c r="C2324" s="3">
        <v>2542</v>
      </c>
      <c r="D2324" t="s">
        <v>1246</v>
      </c>
      <c r="E2324" s="103">
        <v>0.38450000000000001</v>
      </c>
      <c r="F2324" s="175" t="s">
        <v>2939</v>
      </c>
      <c r="G2324" s="103" t="s">
        <v>3170</v>
      </c>
      <c r="H2324" s="91" t="s">
        <v>2549</v>
      </c>
    </row>
    <row r="2325" spans="1:8">
      <c r="A2325" t="s">
        <v>2222</v>
      </c>
      <c r="B2325" t="s">
        <v>2881</v>
      </c>
      <c r="C2325" s="3">
        <v>2472</v>
      </c>
      <c r="D2325" t="s">
        <v>451</v>
      </c>
      <c r="E2325" s="103">
        <v>0.72289999999999999</v>
      </c>
      <c r="F2325" s="175" t="s">
        <v>2548</v>
      </c>
      <c r="G2325" s="103" t="s">
        <v>3170</v>
      </c>
      <c r="H2325" s="91" t="s">
        <v>2548</v>
      </c>
    </row>
    <row r="2326" spans="1:8">
      <c r="A2326" t="s">
        <v>2222</v>
      </c>
      <c r="B2326" t="s">
        <v>2881</v>
      </c>
      <c r="C2326" s="3">
        <v>2473</v>
      </c>
      <c r="D2326" t="s">
        <v>452</v>
      </c>
      <c r="E2326" s="103">
        <v>0.50019999999999998</v>
      </c>
      <c r="F2326" s="175" t="s">
        <v>2548</v>
      </c>
      <c r="G2326" s="103" t="s">
        <v>3170</v>
      </c>
      <c r="H2326" s="91" t="s">
        <v>2548</v>
      </c>
    </row>
    <row r="2327" spans="1:8">
      <c r="A2327" t="s">
        <v>2294</v>
      </c>
      <c r="B2327" t="s">
        <v>2882</v>
      </c>
      <c r="C2327" s="3">
        <v>4369</v>
      </c>
      <c r="D2327" t="s">
        <v>1125</v>
      </c>
      <c r="E2327" s="103">
        <v>0.68769999999999998</v>
      </c>
      <c r="F2327" s="175" t="s">
        <v>2548</v>
      </c>
      <c r="G2327" s="103" t="s">
        <v>3170</v>
      </c>
      <c r="H2327" s="91" t="s">
        <v>2548</v>
      </c>
    </row>
    <row r="2328" spans="1:8">
      <c r="A2328" t="s">
        <v>2294</v>
      </c>
      <c r="B2328" t="s">
        <v>2882</v>
      </c>
      <c r="C2328" s="3">
        <v>2290</v>
      </c>
      <c r="D2328" t="s">
        <v>1123</v>
      </c>
      <c r="E2328" s="103">
        <v>0.61970000000000003</v>
      </c>
      <c r="F2328" s="175" t="s">
        <v>2548</v>
      </c>
      <c r="G2328" s="103" t="s">
        <v>3170</v>
      </c>
      <c r="H2328" s="91" t="s">
        <v>2548</v>
      </c>
    </row>
    <row r="2329" spans="1:8">
      <c r="A2329" t="s">
        <v>2294</v>
      </c>
      <c r="B2329" t="s">
        <v>2882</v>
      </c>
      <c r="C2329" s="3">
        <v>3597</v>
      </c>
      <c r="D2329" t="s">
        <v>1124</v>
      </c>
      <c r="E2329" s="103">
        <v>0.61739999999999995</v>
      </c>
      <c r="F2329" s="175" t="s">
        <v>2548</v>
      </c>
      <c r="G2329" s="103" t="s">
        <v>3170</v>
      </c>
      <c r="H2329" s="91" t="s">
        <v>2548</v>
      </c>
    </row>
    <row r="2330" spans="1:8">
      <c r="A2330" t="s">
        <v>2234</v>
      </c>
      <c r="B2330" t="s">
        <v>2883</v>
      </c>
      <c r="C2330" s="3">
        <v>3375</v>
      </c>
      <c r="D2330" t="s">
        <v>496</v>
      </c>
      <c r="E2330" s="103">
        <v>0.65329999999999999</v>
      </c>
      <c r="F2330" s="175" t="s">
        <v>2548</v>
      </c>
      <c r="G2330" s="103" t="s">
        <v>3170</v>
      </c>
      <c r="H2330" s="91" t="s">
        <v>2548</v>
      </c>
    </row>
    <row r="2331" spans="1:8">
      <c r="A2331" t="s">
        <v>2279</v>
      </c>
      <c r="B2331" t="s">
        <v>2884</v>
      </c>
      <c r="C2331" s="3">
        <v>2605</v>
      </c>
      <c r="D2331" t="s">
        <v>1079</v>
      </c>
      <c r="E2331" s="103">
        <v>0.85170000000000001</v>
      </c>
      <c r="F2331" s="175" t="s">
        <v>2548</v>
      </c>
      <c r="G2331" s="103" t="s">
        <v>3170</v>
      </c>
      <c r="H2331" s="91" t="s">
        <v>2548</v>
      </c>
    </row>
    <row r="2332" spans="1:8">
      <c r="A2332" t="s">
        <v>2196</v>
      </c>
      <c r="B2332" t="s">
        <v>2885</v>
      </c>
      <c r="C2332" s="3">
        <v>5599</v>
      </c>
      <c r="D2332" t="s">
        <v>124</v>
      </c>
      <c r="E2332" s="103">
        <v>0.51100000000000001</v>
      </c>
      <c r="F2332" s="175" t="s">
        <v>2548</v>
      </c>
      <c r="G2332" s="103" t="s">
        <v>2548</v>
      </c>
      <c r="H2332" s="91" t="s">
        <v>2548</v>
      </c>
    </row>
    <row r="2333" spans="1:8">
      <c r="A2333" t="s">
        <v>2196</v>
      </c>
      <c r="B2333" t="s">
        <v>2885</v>
      </c>
      <c r="C2333" s="3">
        <v>5246</v>
      </c>
      <c r="D2333" t="s">
        <v>317</v>
      </c>
      <c r="E2333" s="103">
        <v>0.36709999999999998</v>
      </c>
      <c r="F2333" s="175" t="s">
        <v>2939</v>
      </c>
      <c r="G2333" s="103" t="s">
        <v>3170</v>
      </c>
      <c r="H2333" s="91" t="s">
        <v>2549</v>
      </c>
    </row>
    <row r="2334" spans="1:8">
      <c r="A2334" t="s">
        <v>2196</v>
      </c>
      <c r="B2334" t="s">
        <v>2885</v>
      </c>
      <c r="C2334" s="3">
        <v>5600</v>
      </c>
      <c r="D2334" t="s">
        <v>3025</v>
      </c>
      <c r="E2334" s="103">
        <v>0.35120000000000001</v>
      </c>
      <c r="F2334" s="175" t="s">
        <v>2939</v>
      </c>
      <c r="G2334" s="103" t="s">
        <v>2549</v>
      </c>
      <c r="H2334" s="91" t="s">
        <v>2549</v>
      </c>
    </row>
    <row r="2335" spans="1:8">
      <c r="A2335" t="s">
        <v>2196</v>
      </c>
      <c r="B2335" t="s">
        <v>2885</v>
      </c>
      <c r="C2335" s="3">
        <v>1795</v>
      </c>
      <c r="D2335" t="s">
        <v>314</v>
      </c>
      <c r="E2335" s="103">
        <v>0.46379999999999999</v>
      </c>
      <c r="F2335" s="175" t="s">
        <v>2939</v>
      </c>
      <c r="G2335" s="103" t="s">
        <v>3170</v>
      </c>
      <c r="H2335" s="91" t="s">
        <v>2549</v>
      </c>
    </row>
    <row r="2336" spans="1:8">
      <c r="A2336" t="s">
        <v>2196</v>
      </c>
      <c r="B2336" t="s">
        <v>2885</v>
      </c>
      <c r="C2336" s="3">
        <v>3546</v>
      </c>
      <c r="D2336" t="s">
        <v>316</v>
      </c>
      <c r="E2336" s="103">
        <v>0.43640000000000001</v>
      </c>
      <c r="F2336" s="175" t="s">
        <v>2939</v>
      </c>
      <c r="G2336" s="103" t="s">
        <v>3170</v>
      </c>
      <c r="H2336" s="91" t="s">
        <v>2549</v>
      </c>
    </row>
    <row r="2337" spans="1:8">
      <c r="A2337" t="s">
        <v>2196</v>
      </c>
      <c r="B2337" t="s">
        <v>2885</v>
      </c>
      <c r="C2337" s="3">
        <v>5409</v>
      </c>
      <c r="D2337" t="s">
        <v>318</v>
      </c>
      <c r="E2337" s="103">
        <v>0.47710000000000002</v>
      </c>
      <c r="F2337" s="175" t="s">
        <v>2939</v>
      </c>
      <c r="G2337" s="103" t="s">
        <v>3170</v>
      </c>
      <c r="H2337" s="91" t="s">
        <v>2549</v>
      </c>
    </row>
    <row r="2338" spans="1:8">
      <c r="A2338" t="s">
        <v>2196</v>
      </c>
      <c r="B2338" t="s">
        <v>2885</v>
      </c>
      <c r="C2338" s="3">
        <v>3513</v>
      </c>
      <c r="D2338" t="s">
        <v>315</v>
      </c>
      <c r="E2338" s="103">
        <v>0.43070000000000003</v>
      </c>
      <c r="F2338" s="175" t="s">
        <v>2549</v>
      </c>
      <c r="G2338" s="103" t="s">
        <v>3170</v>
      </c>
      <c r="H2338" s="91" t="s">
        <v>2549</v>
      </c>
    </row>
    <row r="2339" spans="1:8">
      <c r="A2339" s="85" t="s">
        <v>2558</v>
      </c>
      <c r="B2339" s="85" t="s">
        <v>2559</v>
      </c>
      <c r="C2339" s="3">
        <v>5550</v>
      </c>
      <c r="D2339" s="74" t="s">
        <v>3328</v>
      </c>
      <c r="E2339" s="103">
        <v>0</v>
      </c>
      <c r="H2339" s="91" t="s">
        <v>2549</v>
      </c>
    </row>
    <row r="2340" spans="1:8">
      <c r="A2340" t="s">
        <v>2446</v>
      </c>
      <c r="B2340" t="s">
        <v>2886</v>
      </c>
      <c r="C2340" s="3">
        <v>2592</v>
      </c>
      <c r="D2340" t="s">
        <v>556</v>
      </c>
      <c r="E2340" s="103">
        <v>0.93200000000000005</v>
      </c>
      <c r="F2340" s="175" t="s">
        <v>2548</v>
      </c>
      <c r="G2340" s="103" t="s">
        <v>3170</v>
      </c>
      <c r="H2340" s="91" t="s">
        <v>2548</v>
      </c>
    </row>
    <row r="2341" spans="1:8">
      <c r="A2341" t="s">
        <v>2446</v>
      </c>
      <c r="B2341" t="s">
        <v>2886</v>
      </c>
      <c r="C2341" s="3">
        <v>3138</v>
      </c>
      <c r="D2341" t="s">
        <v>2080</v>
      </c>
      <c r="E2341" s="103">
        <v>0.94469999999999998</v>
      </c>
      <c r="F2341" s="175" t="s">
        <v>2548</v>
      </c>
      <c r="G2341" s="103" t="s">
        <v>3170</v>
      </c>
      <c r="H2341" s="91" t="s">
        <v>2548</v>
      </c>
    </row>
    <row r="2342" spans="1:8">
      <c r="A2342" t="s">
        <v>2446</v>
      </c>
      <c r="B2342" t="s">
        <v>2886</v>
      </c>
      <c r="C2342" s="3">
        <v>2116</v>
      </c>
      <c r="D2342" t="s">
        <v>2073</v>
      </c>
      <c r="E2342" s="103">
        <v>0.8306</v>
      </c>
      <c r="F2342" s="175" t="s">
        <v>2548</v>
      </c>
      <c r="G2342" s="103" t="s">
        <v>3170</v>
      </c>
      <c r="H2342" s="91" t="s">
        <v>2548</v>
      </c>
    </row>
    <row r="2343" spans="1:8">
      <c r="A2343" t="s">
        <v>2446</v>
      </c>
      <c r="B2343" t="s">
        <v>2886</v>
      </c>
      <c r="C2343" s="3">
        <v>3206</v>
      </c>
      <c r="D2343" t="s">
        <v>2081</v>
      </c>
      <c r="E2343" s="103">
        <v>0.77800000000000002</v>
      </c>
      <c r="F2343" s="175" t="s">
        <v>2548</v>
      </c>
      <c r="G2343" s="103" t="s">
        <v>3170</v>
      </c>
      <c r="H2343" s="91" t="s">
        <v>2548</v>
      </c>
    </row>
    <row r="2344" spans="1:8">
      <c r="A2344" t="s">
        <v>2446</v>
      </c>
      <c r="B2344" t="s">
        <v>2886</v>
      </c>
      <c r="C2344" s="3">
        <v>2410</v>
      </c>
      <c r="D2344" t="s">
        <v>2075</v>
      </c>
      <c r="E2344" s="103">
        <v>0.82579999999999998</v>
      </c>
      <c r="F2344" s="175" t="s">
        <v>2548</v>
      </c>
      <c r="G2344" s="103" t="s">
        <v>3170</v>
      </c>
      <c r="H2344" s="91" t="s">
        <v>2548</v>
      </c>
    </row>
    <row r="2345" spans="1:8">
      <c r="A2345" t="s">
        <v>2446</v>
      </c>
      <c r="B2345" t="s">
        <v>2886</v>
      </c>
      <c r="C2345" s="3">
        <v>2176</v>
      </c>
      <c r="D2345" t="s">
        <v>1514</v>
      </c>
      <c r="E2345" s="103">
        <v>0.91969999999999996</v>
      </c>
      <c r="F2345" s="175" t="s">
        <v>2548</v>
      </c>
      <c r="G2345" s="103" t="s">
        <v>3170</v>
      </c>
      <c r="H2345" s="91" t="s">
        <v>2548</v>
      </c>
    </row>
    <row r="2346" spans="1:8">
      <c r="A2346" t="s">
        <v>2446</v>
      </c>
      <c r="B2346" t="s">
        <v>2886</v>
      </c>
      <c r="C2346" s="3">
        <v>2818</v>
      </c>
      <c r="D2346" t="s">
        <v>2077</v>
      </c>
      <c r="E2346" s="103">
        <v>0.72509999999999997</v>
      </c>
      <c r="F2346" s="175" t="s">
        <v>2548</v>
      </c>
      <c r="G2346" s="103" t="s">
        <v>3170</v>
      </c>
      <c r="H2346" s="91" t="s">
        <v>2548</v>
      </c>
    </row>
    <row r="2347" spans="1:8">
      <c r="A2347" t="s">
        <v>2446</v>
      </c>
      <c r="B2347" t="s">
        <v>2886</v>
      </c>
      <c r="C2347" s="3">
        <v>2715</v>
      </c>
      <c r="D2347" t="s">
        <v>2076</v>
      </c>
      <c r="E2347" s="103">
        <v>0.91080000000000005</v>
      </c>
      <c r="F2347" s="175" t="s">
        <v>2939</v>
      </c>
      <c r="G2347" s="103" t="s">
        <v>3170</v>
      </c>
      <c r="H2347" s="91" t="s">
        <v>2548</v>
      </c>
    </row>
    <row r="2348" spans="1:8">
      <c r="A2348" t="s">
        <v>2446</v>
      </c>
      <c r="B2348" t="s">
        <v>2886</v>
      </c>
      <c r="C2348" s="3">
        <v>3023</v>
      </c>
      <c r="D2348" t="s">
        <v>3113</v>
      </c>
      <c r="E2348" s="103">
        <v>0.86150000000000004</v>
      </c>
      <c r="F2348" s="175" t="s">
        <v>2939</v>
      </c>
      <c r="G2348" s="103" t="s">
        <v>3170</v>
      </c>
      <c r="H2348" s="91" t="s">
        <v>2548</v>
      </c>
    </row>
    <row r="2349" spans="1:8">
      <c r="A2349" t="s">
        <v>2446</v>
      </c>
      <c r="B2349" t="s">
        <v>2886</v>
      </c>
      <c r="C2349" s="3">
        <v>3615</v>
      </c>
      <c r="D2349" t="s">
        <v>2085</v>
      </c>
      <c r="E2349" s="103">
        <v>0.89259999999999995</v>
      </c>
      <c r="F2349" s="175" t="s">
        <v>2939</v>
      </c>
      <c r="G2349" s="103" t="s">
        <v>3170</v>
      </c>
      <c r="H2349" s="91" t="s">
        <v>2548</v>
      </c>
    </row>
    <row r="2350" spans="1:8">
      <c r="A2350" t="s">
        <v>2446</v>
      </c>
      <c r="B2350" t="s">
        <v>2886</v>
      </c>
      <c r="C2350" s="3">
        <v>3817</v>
      </c>
      <c r="D2350" t="s">
        <v>2086</v>
      </c>
      <c r="E2350" s="103">
        <v>0.93230000000000002</v>
      </c>
      <c r="F2350" s="175" t="s">
        <v>2939</v>
      </c>
      <c r="G2350" s="103" t="s">
        <v>3170</v>
      </c>
      <c r="H2350" s="91" t="s">
        <v>2548</v>
      </c>
    </row>
    <row r="2351" spans="1:8">
      <c r="A2351" t="s">
        <v>2446</v>
      </c>
      <c r="B2351" t="s">
        <v>2886</v>
      </c>
      <c r="C2351" s="3">
        <v>2899</v>
      </c>
      <c r="D2351" t="s">
        <v>2079</v>
      </c>
      <c r="E2351" s="103">
        <v>0.81440000000000001</v>
      </c>
      <c r="F2351" s="175" t="s">
        <v>2939</v>
      </c>
      <c r="G2351" s="103" t="s">
        <v>3170</v>
      </c>
      <c r="H2351" s="91" t="s">
        <v>2548</v>
      </c>
    </row>
    <row r="2352" spans="1:8">
      <c r="A2352" t="s">
        <v>2446</v>
      </c>
      <c r="B2352" t="s">
        <v>2886</v>
      </c>
      <c r="C2352" s="3">
        <v>2177</v>
      </c>
      <c r="D2352" t="s">
        <v>2074</v>
      </c>
      <c r="E2352" s="103">
        <v>0.89290000000000003</v>
      </c>
      <c r="F2352" s="175" t="s">
        <v>2939</v>
      </c>
      <c r="G2352" s="103" t="s">
        <v>3170</v>
      </c>
      <c r="H2352" s="91" t="s">
        <v>2548</v>
      </c>
    </row>
    <row r="2353" spans="1:8">
      <c r="A2353" t="s">
        <v>2446</v>
      </c>
      <c r="B2353" t="s">
        <v>2886</v>
      </c>
      <c r="C2353" s="3">
        <v>2819</v>
      </c>
      <c r="D2353" t="s">
        <v>2078</v>
      </c>
      <c r="E2353" s="103">
        <v>0.66559999999999997</v>
      </c>
      <c r="F2353" s="175" t="s">
        <v>2939</v>
      </c>
      <c r="G2353" s="103" t="s">
        <v>3170</v>
      </c>
      <c r="H2353" s="91" t="s">
        <v>2548</v>
      </c>
    </row>
    <row r="2354" spans="1:8">
      <c r="A2354" t="s">
        <v>2446</v>
      </c>
      <c r="B2354" t="s">
        <v>2886</v>
      </c>
      <c r="C2354" s="3">
        <v>2433</v>
      </c>
      <c r="D2354" t="s">
        <v>1709</v>
      </c>
      <c r="E2354" s="103">
        <v>0.88590000000000002</v>
      </c>
      <c r="F2354" s="175" t="s">
        <v>2939</v>
      </c>
      <c r="G2354" s="103" t="s">
        <v>3170</v>
      </c>
      <c r="H2354" s="91" t="s">
        <v>2548</v>
      </c>
    </row>
    <row r="2355" spans="1:8">
      <c r="A2355" t="s">
        <v>2446</v>
      </c>
      <c r="B2355" t="s">
        <v>2886</v>
      </c>
      <c r="C2355" s="3">
        <v>3264</v>
      </c>
      <c r="D2355" t="s">
        <v>2082</v>
      </c>
      <c r="E2355" s="103">
        <v>0.82250000000000001</v>
      </c>
      <c r="F2355" s="175" t="s">
        <v>2939</v>
      </c>
      <c r="G2355" s="103" t="s">
        <v>3170</v>
      </c>
      <c r="H2355" s="91" t="s">
        <v>2548</v>
      </c>
    </row>
    <row r="2356" spans="1:8">
      <c r="A2356" t="s">
        <v>2446</v>
      </c>
      <c r="B2356" t="s">
        <v>2886</v>
      </c>
      <c r="C2356" s="3">
        <v>2529</v>
      </c>
      <c r="D2356" t="s">
        <v>142</v>
      </c>
      <c r="E2356" s="103">
        <v>0.88590000000000002</v>
      </c>
      <c r="F2356" s="175" t="s">
        <v>2939</v>
      </c>
      <c r="G2356" s="103" t="s">
        <v>3170</v>
      </c>
      <c r="H2356" s="91" t="s">
        <v>2548</v>
      </c>
    </row>
    <row r="2357" spans="1:8">
      <c r="A2357" t="s">
        <v>2446</v>
      </c>
      <c r="B2357" t="s">
        <v>2886</v>
      </c>
      <c r="C2357" s="3">
        <v>4093</v>
      </c>
      <c r="D2357" t="s">
        <v>2087</v>
      </c>
      <c r="E2357" s="103">
        <v>0.92479999999999996</v>
      </c>
      <c r="F2357" s="175" t="s">
        <v>2939</v>
      </c>
      <c r="G2357" s="103" t="s">
        <v>3170</v>
      </c>
      <c r="H2357" s="91" t="s">
        <v>2548</v>
      </c>
    </row>
    <row r="2358" spans="1:8">
      <c r="A2358" t="s">
        <v>2446</v>
      </c>
      <c r="B2358" t="s">
        <v>2886</v>
      </c>
      <c r="C2358" s="3">
        <v>2314</v>
      </c>
      <c r="D2358" t="s">
        <v>618</v>
      </c>
      <c r="E2358" s="103">
        <v>0.95389999999999997</v>
      </c>
      <c r="F2358" s="175" t="s">
        <v>2939</v>
      </c>
      <c r="G2358" s="103" t="s">
        <v>3170</v>
      </c>
      <c r="H2358" s="91" t="s">
        <v>2548</v>
      </c>
    </row>
    <row r="2359" spans="1:8">
      <c r="A2359" t="s">
        <v>2446</v>
      </c>
      <c r="B2359" t="s">
        <v>2886</v>
      </c>
      <c r="C2359" s="3">
        <v>3312</v>
      </c>
      <c r="D2359" t="s">
        <v>2083</v>
      </c>
      <c r="E2359" s="103">
        <v>0.7268</v>
      </c>
      <c r="F2359" s="175" t="s">
        <v>2939</v>
      </c>
      <c r="G2359" s="103" t="s">
        <v>3170</v>
      </c>
      <c r="H2359" s="91" t="s">
        <v>2548</v>
      </c>
    </row>
    <row r="2360" spans="1:8">
      <c r="A2360" t="s">
        <v>2446</v>
      </c>
      <c r="B2360" t="s">
        <v>2886</v>
      </c>
      <c r="C2360" s="3">
        <v>3368</v>
      </c>
      <c r="D2360" t="s">
        <v>2084</v>
      </c>
      <c r="E2360" s="103">
        <v>0.72740000000000005</v>
      </c>
      <c r="F2360" s="175" t="s">
        <v>2939</v>
      </c>
      <c r="G2360" s="103" t="s">
        <v>3170</v>
      </c>
      <c r="H2360" s="91" t="s">
        <v>2548</v>
      </c>
    </row>
    <row r="2361" spans="1:8">
      <c r="A2361" t="s">
        <v>2446</v>
      </c>
      <c r="B2361" t="s">
        <v>2886</v>
      </c>
      <c r="C2361" s="3">
        <v>5153</v>
      </c>
      <c r="D2361" t="s">
        <v>2088</v>
      </c>
      <c r="E2361" s="103">
        <v>0.82569999999999999</v>
      </c>
      <c r="F2361" s="175" t="s">
        <v>2939</v>
      </c>
      <c r="G2361" s="103" t="s">
        <v>3170</v>
      </c>
      <c r="H2361" s="91" t="s">
        <v>2548</v>
      </c>
    </row>
    <row r="2362" spans="1:8">
      <c r="A2362" t="s">
        <v>2446</v>
      </c>
      <c r="B2362" t="s">
        <v>2886</v>
      </c>
      <c r="C2362" s="3">
        <v>5355</v>
      </c>
      <c r="D2362" t="s">
        <v>2090</v>
      </c>
      <c r="E2362" s="103">
        <v>0.86339999999999995</v>
      </c>
      <c r="F2362" s="175" t="s">
        <v>2939</v>
      </c>
      <c r="G2362" s="103" t="s">
        <v>3170</v>
      </c>
      <c r="H2362" s="91" t="s">
        <v>2548</v>
      </c>
    </row>
    <row r="2363" spans="1:8">
      <c r="A2363" t="s">
        <v>2446</v>
      </c>
      <c r="B2363" t="s">
        <v>2886</v>
      </c>
      <c r="C2363" s="3">
        <v>5224</v>
      </c>
      <c r="D2363" t="s">
        <v>2089</v>
      </c>
      <c r="E2363" s="103">
        <v>0.58899999999999997</v>
      </c>
      <c r="F2363" s="175" t="s">
        <v>2939</v>
      </c>
      <c r="G2363" s="103" t="s">
        <v>3170</v>
      </c>
      <c r="H2363" s="91" t="s">
        <v>2548</v>
      </c>
    </row>
    <row r="2364" spans="1:8">
      <c r="A2364" t="s">
        <v>2446</v>
      </c>
      <c r="B2364" t="s">
        <v>2886</v>
      </c>
      <c r="C2364" s="3">
        <v>4020</v>
      </c>
      <c r="D2364" t="s">
        <v>3160</v>
      </c>
      <c r="E2364" s="103">
        <v>0</v>
      </c>
      <c r="F2364" s="175" t="s">
        <v>2939</v>
      </c>
      <c r="G2364" s="103" t="s">
        <v>3170</v>
      </c>
      <c r="H2364" s="91" t="s">
        <v>2549</v>
      </c>
    </row>
    <row r="2365" spans="1:8">
      <c r="A2365" t="s">
        <v>2407</v>
      </c>
      <c r="B2365" t="s">
        <v>2887</v>
      </c>
      <c r="C2365" s="3">
        <v>4346</v>
      </c>
      <c r="D2365" t="s">
        <v>1877</v>
      </c>
      <c r="E2365" s="103">
        <v>0.53890000000000005</v>
      </c>
      <c r="F2365" s="175" t="s">
        <v>2939</v>
      </c>
      <c r="G2365" s="103" t="s">
        <v>3170</v>
      </c>
      <c r="H2365" s="91" t="s">
        <v>2548</v>
      </c>
    </row>
    <row r="2366" spans="1:8">
      <c r="A2366" t="s">
        <v>2407</v>
      </c>
      <c r="B2366" t="s">
        <v>2887</v>
      </c>
      <c r="C2366" s="3">
        <v>5018</v>
      </c>
      <c r="D2366" t="s">
        <v>1879</v>
      </c>
      <c r="E2366" s="103">
        <v>0.46050000000000002</v>
      </c>
      <c r="F2366" s="175" t="s">
        <v>2939</v>
      </c>
      <c r="G2366" s="103" t="s">
        <v>2549</v>
      </c>
      <c r="H2366" s="91" t="s">
        <v>2549</v>
      </c>
    </row>
    <row r="2367" spans="1:8">
      <c r="A2367" t="s">
        <v>2407</v>
      </c>
      <c r="B2367" t="s">
        <v>2887</v>
      </c>
      <c r="C2367" s="3">
        <v>2260</v>
      </c>
      <c r="D2367" t="s">
        <v>1872</v>
      </c>
      <c r="E2367" s="103">
        <v>0.47610000000000002</v>
      </c>
      <c r="F2367" s="175" t="s">
        <v>2939</v>
      </c>
      <c r="G2367" s="103" t="s">
        <v>3170</v>
      </c>
      <c r="H2367" s="91" t="s">
        <v>2549</v>
      </c>
    </row>
    <row r="2368" spans="1:8">
      <c r="A2368" t="s">
        <v>2407</v>
      </c>
      <c r="B2368" t="s">
        <v>2887</v>
      </c>
      <c r="C2368" s="3">
        <v>4451</v>
      </c>
      <c r="D2368" t="s">
        <v>1878</v>
      </c>
      <c r="E2368" s="103">
        <v>0.47349999999999998</v>
      </c>
      <c r="F2368" s="175" t="s">
        <v>2939</v>
      </c>
      <c r="G2368" s="103" t="s">
        <v>3170</v>
      </c>
      <c r="H2368" s="91" t="s">
        <v>2549</v>
      </c>
    </row>
    <row r="2369" spans="1:8">
      <c r="A2369" t="s">
        <v>2407</v>
      </c>
      <c r="B2369" t="s">
        <v>2887</v>
      </c>
      <c r="C2369" s="3">
        <v>5052</v>
      </c>
      <c r="D2369" t="s">
        <v>1880</v>
      </c>
      <c r="E2369" s="103">
        <v>0.43830000000000002</v>
      </c>
      <c r="F2369" s="175" t="s">
        <v>2939</v>
      </c>
      <c r="G2369" s="103" t="s">
        <v>3170</v>
      </c>
      <c r="H2369" s="91" t="s">
        <v>2549</v>
      </c>
    </row>
    <row r="2370" spans="1:8">
      <c r="A2370" t="s">
        <v>2407</v>
      </c>
      <c r="B2370" t="s">
        <v>2887</v>
      </c>
      <c r="C2370" s="3">
        <v>3848</v>
      </c>
      <c r="D2370" t="s">
        <v>1875</v>
      </c>
      <c r="E2370" s="103">
        <v>0.4163</v>
      </c>
      <c r="F2370" s="175" t="s">
        <v>2939</v>
      </c>
      <c r="G2370" s="103" t="s">
        <v>2549</v>
      </c>
      <c r="H2370" s="91" t="s">
        <v>2549</v>
      </c>
    </row>
    <row r="2371" spans="1:8">
      <c r="A2371" t="s">
        <v>2407</v>
      </c>
      <c r="B2371" t="s">
        <v>2887</v>
      </c>
      <c r="C2371" s="3">
        <v>1627</v>
      </c>
      <c r="D2371" t="s">
        <v>1871</v>
      </c>
      <c r="E2371" s="103">
        <v>0.55879999999999996</v>
      </c>
      <c r="F2371" s="175" t="s">
        <v>2939</v>
      </c>
      <c r="G2371" s="103" t="s">
        <v>3170</v>
      </c>
      <c r="H2371" s="91" t="s">
        <v>2548</v>
      </c>
    </row>
    <row r="2372" spans="1:8">
      <c r="A2372" t="s">
        <v>2407</v>
      </c>
      <c r="B2372" t="s">
        <v>2887</v>
      </c>
      <c r="C2372" s="3">
        <v>2633</v>
      </c>
      <c r="D2372" t="s">
        <v>1874</v>
      </c>
      <c r="E2372" s="103">
        <v>0.40949999999999998</v>
      </c>
      <c r="F2372" s="175" t="s">
        <v>2939</v>
      </c>
      <c r="G2372" s="103" t="s">
        <v>3170</v>
      </c>
      <c r="H2372" s="91" t="s">
        <v>2549</v>
      </c>
    </row>
    <row r="2373" spans="1:8">
      <c r="A2373" t="s">
        <v>2407</v>
      </c>
      <c r="B2373" t="s">
        <v>2887</v>
      </c>
      <c r="C2373" s="3">
        <v>2481</v>
      </c>
      <c r="D2373" t="s">
        <v>1873</v>
      </c>
      <c r="E2373" s="103">
        <v>0.49120000000000003</v>
      </c>
      <c r="F2373" s="175" t="s">
        <v>2939</v>
      </c>
      <c r="G2373" s="103" t="s">
        <v>3170</v>
      </c>
      <c r="H2373" s="91" t="s">
        <v>2549</v>
      </c>
    </row>
    <row r="2374" spans="1:8">
      <c r="A2374" t="s">
        <v>2407</v>
      </c>
      <c r="B2374" t="s">
        <v>2887</v>
      </c>
      <c r="C2374" s="3">
        <v>4224</v>
      </c>
      <c r="D2374" t="s">
        <v>1876</v>
      </c>
      <c r="E2374" s="103">
        <v>0.4602</v>
      </c>
      <c r="F2374" s="175" t="s">
        <v>2939</v>
      </c>
      <c r="G2374" s="103" t="s">
        <v>3170</v>
      </c>
      <c r="H2374" s="91" t="s">
        <v>2549</v>
      </c>
    </row>
    <row r="2375" spans="1:8">
      <c r="A2375" t="s">
        <v>2455</v>
      </c>
      <c r="B2375" t="s">
        <v>2888</v>
      </c>
      <c r="C2375" s="3">
        <v>2783</v>
      </c>
      <c r="D2375" t="s">
        <v>2136</v>
      </c>
      <c r="E2375" s="103">
        <v>0.66590000000000005</v>
      </c>
      <c r="F2375" s="175" t="s">
        <v>2939</v>
      </c>
      <c r="G2375" s="103" t="s">
        <v>3170</v>
      </c>
      <c r="H2375" s="91" t="s">
        <v>2548</v>
      </c>
    </row>
    <row r="2376" spans="1:8">
      <c r="A2376" t="s">
        <v>2455</v>
      </c>
      <c r="B2376" t="s">
        <v>2888</v>
      </c>
      <c r="C2376" s="3">
        <v>2240</v>
      </c>
      <c r="D2376" t="s">
        <v>2135</v>
      </c>
      <c r="E2376" s="103">
        <v>0.65359999999999996</v>
      </c>
      <c r="F2376" s="175" t="s">
        <v>2939</v>
      </c>
      <c r="G2376" s="103" t="s">
        <v>3170</v>
      </c>
      <c r="H2376" s="91" t="s">
        <v>2548</v>
      </c>
    </row>
    <row r="2377" spans="1:8">
      <c r="A2377" t="s">
        <v>2455</v>
      </c>
      <c r="B2377" t="s">
        <v>2888</v>
      </c>
      <c r="C2377" s="3">
        <v>4221</v>
      </c>
      <c r="D2377" t="s">
        <v>2137</v>
      </c>
      <c r="E2377" s="103">
        <v>0.70599999999999996</v>
      </c>
      <c r="F2377" s="175" t="s">
        <v>2939</v>
      </c>
      <c r="G2377" s="103" t="s">
        <v>3170</v>
      </c>
      <c r="H2377" s="91" t="s">
        <v>2548</v>
      </c>
    </row>
    <row r="2378" spans="1:8">
      <c r="A2378" s="74" t="s">
        <v>2455</v>
      </c>
      <c r="B2378" t="s">
        <v>2888</v>
      </c>
      <c r="C2378" s="3">
        <v>4481</v>
      </c>
      <c r="D2378" t="s">
        <v>2138</v>
      </c>
      <c r="E2378" s="103">
        <v>0.69550000000000001</v>
      </c>
      <c r="F2378" s="175" t="s">
        <v>2939</v>
      </c>
      <c r="G2378" s="103" t="s">
        <v>3170</v>
      </c>
      <c r="H2378" s="91" t="s">
        <v>2548</v>
      </c>
    </row>
    <row r="2379" spans="1:8">
      <c r="C2379" s="3"/>
      <c r="E2379" s="113"/>
      <c r="F2379" s="163"/>
      <c r="G2379" s="3"/>
      <c r="H2379"/>
    </row>
    <row r="2380" spans="1:8">
      <c r="C2380" s="3"/>
      <c r="E2380" s="113"/>
      <c r="F2380" s="163"/>
      <c r="G2380" s="3"/>
      <c r="H2380"/>
    </row>
    <row r="2381" spans="1:8">
      <c r="C2381" s="3"/>
      <c r="E2381" s="113"/>
      <c r="F2381" s="163"/>
      <c r="G2381" s="3"/>
      <c r="H2381"/>
    </row>
    <row r="2382" spans="1:8">
      <c r="C2382" s="3"/>
      <c r="E2382" s="113"/>
      <c r="F2382" s="163"/>
      <c r="G2382" s="3"/>
      <c r="H2382"/>
    </row>
    <row r="2383" spans="1:8">
      <c r="C2383" s="3"/>
      <c r="E2383" s="113"/>
      <c r="F2383" s="163"/>
      <c r="G2383" s="3"/>
      <c r="H2383"/>
    </row>
    <row r="2384" spans="1:8">
      <c r="C2384" s="3"/>
      <c r="E2384" s="113"/>
      <c r="F2384" s="163"/>
      <c r="G2384" s="3"/>
      <c r="H2384"/>
    </row>
    <row r="2385" spans="3:8">
      <c r="C2385" s="3"/>
      <c r="E2385" s="113"/>
      <c r="F2385" s="163"/>
      <c r="G2385" s="3"/>
      <c r="H2385"/>
    </row>
    <row r="2386" spans="3:8">
      <c r="C2386" s="3"/>
      <c r="E2386" s="113"/>
      <c r="F2386" s="163"/>
      <c r="G2386" s="3"/>
      <c r="H2386"/>
    </row>
    <row r="2387" spans="3:8">
      <c r="C2387" s="3"/>
      <c r="E2387" s="113"/>
      <c r="F2387" s="163"/>
      <c r="G2387" s="3"/>
      <c r="H2387"/>
    </row>
    <row r="2388" spans="3:8">
      <c r="C2388" s="3"/>
      <c r="E2388" s="113"/>
      <c r="F2388" s="163"/>
      <c r="G2388" s="3"/>
      <c r="H2388"/>
    </row>
    <row r="2389" spans="3:8">
      <c r="C2389" s="3"/>
      <c r="E2389" s="113"/>
      <c r="F2389" s="163"/>
      <c r="G2389" s="3"/>
      <c r="H2389"/>
    </row>
    <row r="2390" spans="3:8">
      <c r="C2390" s="3"/>
      <c r="E2390" s="113"/>
      <c r="F2390" s="163"/>
      <c r="G2390" s="3"/>
      <c r="H2390"/>
    </row>
    <row r="2391" spans="3:8">
      <c r="C2391" s="3"/>
      <c r="E2391" s="113"/>
      <c r="F2391" s="163"/>
      <c r="G2391" s="3"/>
      <c r="H2391"/>
    </row>
    <row r="2392" spans="3:8">
      <c r="C2392" s="3"/>
      <c r="E2392" s="113"/>
      <c r="F2392" s="163"/>
      <c r="G2392" s="3"/>
      <c r="H2392"/>
    </row>
    <row r="2393" spans="3:8">
      <c r="C2393" s="3"/>
      <c r="E2393" s="113"/>
      <c r="F2393" s="163"/>
      <c r="G2393" s="3"/>
      <c r="H2393"/>
    </row>
    <row r="2394" spans="3:8">
      <c r="C2394" s="3"/>
      <c r="E2394" s="113"/>
      <c r="F2394" s="163"/>
      <c r="G2394" s="3"/>
      <c r="H2394"/>
    </row>
  </sheetData>
  <autoFilter ref="A3:H2394" xr:uid="{00000000-0009-0000-0000-000005000000}"/>
  <sortState xmlns:xlrd2="http://schemas.microsoft.com/office/spreadsheetml/2017/richdata2" ref="A4:H2344">
    <sortCondition ref="B4:B2344"/>
  </sortState>
  <conditionalFormatting sqref="G2379:G2394">
    <cfRule type="containsText" dxfId="2" priority="12" operator="containsText" text="Yes">
      <formula>NOT(ISERROR(SEARCH("Yes",G2379)))</formula>
    </cfRule>
    <cfRule type="containsText" dxfId="1" priority="13" operator="containsText" text="No">
      <formula>NOT(ISERROR(SEARCH("No",G2379)))</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249977111117893"/>
  </sheetPr>
  <dimension ref="A1:D323"/>
  <sheetViews>
    <sheetView workbookViewId="0"/>
  </sheetViews>
  <sheetFormatPr defaultColWidth="9.140625" defaultRowHeight="15"/>
  <cols>
    <col min="2" max="2" width="24.140625" bestFit="1" customWidth="1"/>
    <col min="3" max="3" width="29.7109375" style="3" customWidth="1"/>
    <col min="4" max="4" width="20.7109375" style="24" customWidth="1"/>
    <col min="5" max="16384" width="9.140625" style="24"/>
  </cols>
  <sheetData>
    <row r="1" spans="1:4" ht="15.75" thickBot="1">
      <c r="A1" s="124">
        <v>1</v>
      </c>
      <c r="B1" s="125">
        <f>1+A1</f>
        <v>2</v>
      </c>
      <c r="C1" s="125">
        <f>B1+1</f>
        <v>3</v>
      </c>
    </row>
    <row r="2" spans="1:4" ht="30.75" thickBot="1">
      <c r="A2" s="126" t="s">
        <v>2506</v>
      </c>
      <c r="B2" s="126" t="s">
        <v>2463</v>
      </c>
      <c r="C2" s="176" t="s">
        <v>3293</v>
      </c>
    </row>
    <row r="3" spans="1:4">
      <c r="A3" s="77" t="s">
        <v>2224</v>
      </c>
      <c r="B3" s="77" t="s">
        <v>2569</v>
      </c>
      <c r="C3" s="103">
        <v>0.68179999999999996</v>
      </c>
      <c r="D3" s="24" t="str">
        <f t="shared" ref="D3:D66" si="0">TEXT(A3, "00000")</f>
        <v>14005</v>
      </c>
    </row>
    <row r="4" spans="1:4">
      <c r="A4" s="77" t="s">
        <v>2293</v>
      </c>
      <c r="B4" s="77" t="s">
        <v>2570</v>
      </c>
      <c r="C4" s="103">
        <v>0.24879999999999999</v>
      </c>
      <c r="D4" s="24" t="str">
        <f t="shared" si="0"/>
        <v>21226</v>
      </c>
    </row>
    <row r="5" spans="1:4">
      <c r="A5" s="77" t="s">
        <v>2304</v>
      </c>
      <c r="B5" s="77" t="s">
        <v>2571</v>
      </c>
      <c r="C5" s="103">
        <v>0.42359999999999998</v>
      </c>
      <c r="D5" s="24" t="str">
        <f t="shared" si="0"/>
        <v>22017</v>
      </c>
    </row>
    <row r="6" spans="1:4">
      <c r="A6" s="77" t="s">
        <v>2357</v>
      </c>
      <c r="B6" s="77" t="s">
        <v>2572</v>
      </c>
      <c r="C6" s="103">
        <v>0.31340000000000001</v>
      </c>
      <c r="D6" s="24" t="str">
        <f t="shared" si="0"/>
        <v>29103</v>
      </c>
    </row>
    <row r="7" spans="1:4">
      <c r="A7" s="77" t="s">
        <v>2369</v>
      </c>
      <c r="B7" s="77" t="s">
        <v>1303</v>
      </c>
      <c r="C7" s="103">
        <v>0.38969999999999999</v>
      </c>
      <c r="D7" s="24" t="str">
        <f t="shared" si="0"/>
        <v>31016</v>
      </c>
    </row>
    <row r="8" spans="1:4">
      <c r="A8" s="177" t="s">
        <v>2161</v>
      </c>
      <c r="B8" s="77" t="s">
        <v>2573</v>
      </c>
      <c r="C8" s="103">
        <v>0.36849999999999999</v>
      </c>
      <c r="D8" s="24" t="str">
        <f t="shared" si="0"/>
        <v>02420</v>
      </c>
    </row>
    <row r="9" spans="1:4">
      <c r="A9" s="77" t="s">
        <v>2256</v>
      </c>
      <c r="B9" s="77" t="s">
        <v>2574</v>
      </c>
      <c r="C9" s="103">
        <v>0.56840000000000002</v>
      </c>
      <c r="D9" s="24" t="str">
        <f t="shared" si="0"/>
        <v>17408</v>
      </c>
    </row>
    <row r="10" spans="1:4">
      <c r="A10" s="77" t="s">
        <v>2268</v>
      </c>
      <c r="B10" s="77" t="s">
        <v>2575</v>
      </c>
      <c r="C10" s="103">
        <v>0.1114</v>
      </c>
      <c r="D10" s="24" t="str">
        <f t="shared" si="0"/>
        <v>18303</v>
      </c>
    </row>
    <row r="11" spans="1:4">
      <c r="A11" s="177" t="s">
        <v>2188</v>
      </c>
      <c r="B11" s="77" t="s">
        <v>2576</v>
      </c>
      <c r="C11" s="103">
        <v>0.39629999999999999</v>
      </c>
      <c r="D11" s="24" t="str">
        <f t="shared" si="0"/>
        <v>06119</v>
      </c>
    </row>
    <row r="12" spans="1:4">
      <c r="A12" s="77" t="s">
        <v>2253</v>
      </c>
      <c r="B12" s="77" t="s">
        <v>2577</v>
      </c>
      <c r="C12" s="103">
        <v>0.22339999999999999</v>
      </c>
      <c r="D12" s="24" t="str">
        <f t="shared" si="0"/>
        <v>17405</v>
      </c>
    </row>
    <row r="13" spans="1:4">
      <c r="A13" s="77" t="s">
        <v>2423</v>
      </c>
      <c r="B13" s="77" t="s">
        <v>2578</v>
      </c>
      <c r="C13" s="103">
        <v>0.38069999999999998</v>
      </c>
      <c r="D13" s="24" t="str">
        <f t="shared" si="0"/>
        <v>37501</v>
      </c>
    </row>
    <row r="14" spans="1:4">
      <c r="A14" s="177" t="s">
        <v>2156</v>
      </c>
      <c r="B14" s="77" t="s">
        <v>2579</v>
      </c>
      <c r="C14" s="103">
        <v>0</v>
      </c>
      <c r="D14" s="24" t="str">
        <f t="shared" si="0"/>
        <v>01122</v>
      </c>
    </row>
    <row r="15" spans="1:4">
      <c r="A15" s="77" t="s">
        <v>2345</v>
      </c>
      <c r="B15" s="77" t="s">
        <v>2580</v>
      </c>
      <c r="C15" s="103">
        <v>0.51290000000000002</v>
      </c>
      <c r="D15" s="24" t="str">
        <f t="shared" si="0"/>
        <v>27403</v>
      </c>
    </row>
    <row r="16" spans="1:4">
      <c r="A16" s="77" t="s">
        <v>2280</v>
      </c>
      <c r="B16" s="77" t="s">
        <v>2581</v>
      </c>
      <c r="C16" s="103">
        <v>0</v>
      </c>
      <c r="D16" s="24" t="str">
        <f t="shared" si="0"/>
        <v>20203</v>
      </c>
    </row>
    <row r="17" spans="1:4">
      <c r="A17" s="77" t="s">
        <v>2425</v>
      </c>
      <c r="B17" s="77" t="s">
        <v>2582</v>
      </c>
      <c r="C17" s="103">
        <v>0.47420000000000001</v>
      </c>
      <c r="D17" s="24" t="str">
        <f t="shared" si="0"/>
        <v>37503</v>
      </c>
    </row>
    <row r="18" spans="1:4">
      <c r="A18" s="77" t="s">
        <v>2295</v>
      </c>
      <c r="B18" s="77" t="s">
        <v>2583</v>
      </c>
      <c r="C18" s="103">
        <v>0.52629999999999999</v>
      </c>
      <c r="D18" s="24" t="str">
        <f t="shared" si="0"/>
        <v>21234</v>
      </c>
    </row>
    <row r="19" spans="1:4">
      <c r="A19" s="77" t="s">
        <v>2267</v>
      </c>
      <c r="B19" s="77" t="s">
        <v>2584</v>
      </c>
      <c r="C19" s="103">
        <v>0.62960000000000005</v>
      </c>
      <c r="D19" s="24" t="str">
        <f t="shared" si="0"/>
        <v>18100</v>
      </c>
    </row>
    <row r="20" spans="1:4">
      <c r="A20" s="77" t="s">
        <v>2320</v>
      </c>
      <c r="B20" s="77" t="s">
        <v>2585</v>
      </c>
      <c r="C20" s="103">
        <v>0.94989999999999997</v>
      </c>
      <c r="D20" s="24" t="str">
        <f t="shared" si="0"/>
        <v>24111</v>
      </c>
    </row>
    <row r="21" spans="1:4">
      <c r="A21" s="177" t="s">
        <v>2199</v>
      </c>
      <c r="B21" s="77" t="s">
        <v>2586</v>
      </c>
      <c r="C21" s="103">
        <v>0.90639999999999998</v>
      </c>
      <c r="D21" s="24" t="str">
        <f t="shared" si="0"/>
        <v>09075</v>
      </c>
    </row>
    <row r="22" spans="1:4">
      <c r="A22" s="77" t="s">
        <v>2241</v>
      </c>
      <c r="B22" s="77" t="s">
        <v>2587</v>
      </c>
      <c r="C22" s="103">
        <v>0.76119999999999999</v>
      </c>
      <c r="D22" s="24" t="str">
        <f t="shared" si="0"/>
        <v>16046</v>
      </c>
    </row>
    <row r="23" spans="1:4">
      <c r="A23" s="77" t="s">
        <v>2355</v>
      </c>
      <c r="B23" s="77" t="s">
        <v>2588</v>
      </c>
      <c r="C23" s="103">
        <v>0.5635</v>
      </c>
      <c r="D23" s="24" t="str">
        <f t="shared" si="0"/>
        <v>29100</v>
      </c>
    </row>
    <row r="24" spans="1:4">
      <c r="A24" s="177" t="s">
        <v>2187</v>
      </c>
      <c r="B24" s="77" t="s">
        <v>2589</v>
      </c>
      <c r="C24" s="103">
        <v>0.18279999999999999</v>
      </c>
      <c r="D24" s="24" t="str">
        <f t="shared" si="0"/>
        <v>06117</v>
      </c>
    </row>
    <row r="25" spans="1:4">
      <c r="A25" s="177" t="s">
        <v>2178</v>
      </c>
      <c r="B25" s="77" t="s">
        <v>2591</v>
      </c>
      <c r="C25" s="103">
        <v>0.73550000000000004</v>
      </c>
      <c r="D25" s="24" t="str">
        <f t="shared" si="0"/>
        <v>05401</v>
      </c>
    </row>
    <row r="26" spans="1:4">
      <c r="A26" s="77" t="s">
        <v>2337</v>
      </c>
      <c r="B26" s="77" t="s">
        <v>2592</v>
      </c>
      <c r="C26" s="103">
        <v>0.34089999999999998</v>
      </c>
      <c r="D26" s="24" t="str">
        <f t="shared" si="0"/>
        <v>27019</v>
      </c>
    </row>
    <row r="27" spans="1:4">
      <c r="A27" s="177" t="s">
        <v>2173</v>
      </c>
      <c r="B27" s="77" t="s">
        <v>2593</v>
      </c>
      <c r="C27" s="103">
        <v>0.45279999999999998</v>
      </c>
      <c r="D27" s="24" t="str">
        <f t="shared" si="0"/>
        <v>04228</v>
      </c>
    </row>
    <row r="28" spans="1:4">
      <c r="A28" s="177" t="s">
        <v>2172</v>
      </c>
      <c r="B28" s="77" t="s">
        <v>2595</v>
      </c>
      <c r="C28" s="103">
        <v>0.46350000000000002</v>
      </c>
      <c r="D28" s="24" t="str">
        <f t="shared" si="0"/>
        <v>04222</v>
      </c>
    </row>
    <row r="29" spans="1:4">
      <c r="A29" s="177" t="s">
        <v>2194</v>
      </c>
      <c r="B29" s="77" t="s">
        <v>2596</v>
      </c>
      <c r="C29" s="103">
        <v>0.51829999999999998</v>
      </c>
      <c r="D29" s="24" t="str">
        <f t="shared" si="0"/>
        <v>08401</v>
      </c>
    </row>
    <row r="30" spans="1:4">
      <c r="A30" s="77" t="s">
        <v>2943</v>
      </c>
      <c r="B30" s="77" t="s">
        <v>2954</v>
      </c>
      <c r="C30" s="103">
        <v>0.51339999999999997</v>
      </c>
      <c r="D30" s="24" t="str">
        <f t="shared" si="0"/>
        <v>18901</v>
      </c>
    </row>
    <row r="31" spans="1:4">
      <c r="A31" s="77" t="s">
        <v>2281</v>
      </c>
      <c r="B31" s="77" t="s">
        <v>2597</v>
      </c>
      <c r="C31" s="103">
        <v>0.38040000000000002</v>
      </c>
      <c r="D31" s="24" t="str">
        <f t="shared" si="0"/>
        <v>20215</v>
      </c>
    </row>
    <row r="32" spans="1:4">
      <c r="A32" s="77" t="s">
        <v>2270</v>
      </c>
      <c r="B32" s="77" t="s">
        <v>2598</v>
      </c>
      <c r="C32" s="103">
        <v>0.3916</v>
      </c>
      <c r="D32" s="24" t="str">
        <f t="shared" si="0"/>
        <v>18401</v>
      </c>
    </row>
    <row r="33" spans="1:4">
      <c r="A33" s="77" t="s">
        <v>2385</v>
      </c>
      <c r="B33" s="77" t="s">
        <v>2599</v>
      </c>
      <c r="C33" s="103">
        <v>0.43419999999999997</v>
      </c>
      <c r="D33" s="24" t="str">
        <f t="shared" si="0"/>
        <v>32356</v>
      </c>
    </row>
    <row r="34" spans="1:4">
      <c r="A34" s="77" t="s">
        <v>2301</v>
      </c>
      <c r="B34" s="77" t="s">
        <v>2600</v>
      </c>
      <c r="C34" s="103">
        <v>0.7198</v>
      </c>
      <c r="D34" s="24" t="str">
        <f t="shared" si="0"/>
        <v>21401</v>
      </c>
    </row>
    <row r="35" spans="1:4">
      <c r="A35" s="77" t="s">
        <v>2299</v>
      </c>
      <c r="B35" s="77" t="s">
        <v>2601</v>
      </c>
      <c r="C35" s="103">
        <v>0.53800000000000003</v>
      </c>
      <c r="D35" s="24" t="str">
        <f t="shared" si="0"/>
        <v>21302</v>
      </c>
    </row>
    <row r="36" spans="1:4">
      <c r="A36" s="77" t="s">
        <v>2387</v>
      </c>
      <c r="B36" s="77" t="s">
        <v>2602</v>
      </c>
      <c r="C36" s="103">
        <v>0.53800000000000003</v>
      </c>
      <c r="D36" s="24" t="str">
        <f t="shared" si="0"/>
        <v>32360</v>
      </c>
    </row>
    <row r="37" spans="1:4">
      <c r="A37" s="77" t="s">
        <v>2396</v>
      </c>
      <c r="B37" s="77" t="s">
        <v>2603</v>
      </c>
      <c r="C37" s="103">
        <v>0.58360000000000001</v>
      </c>
      <c r="D37" s="24" t="str">
        <f t="shared" si="0"/>
        <v>33036</v>
      </c>
    </row>
    <row r="38" spans="1:4">
      <c r="A38" s="77" t="s">
        <v>2556</v>
      </c>
      <c r="B38" s="77" t="s">
        <v>2557</v>
      </c>
      <c r="C38" s="103">
        <v>0.62350000000000005</v>
      </c>
      <c r="D38" s="24" t="str">
        <f t="shared" si="0"/>
        <v>27901</v>
      </c>
    </row>
    <row r="39" spans="1:4">
      <c r="A39" s="77" t="s">
        <v>2243</v>
      </c>
      <c r="B39" s="77" t="s">
        <v>2604</v>
      </c>
      <c r="C39" s="103">
        <v>0.53939999999999999</v>
      </c>
      <c r="D39" s="24" t="str">
        <f t="shared" si="0"/>
        <v>16049</v>
      </c>
    </row>
    <row r="40" spans="1:4">
      <c r="A40" s="177" t="s">
        <v>2160</v>
      </c>
      <c r="B40" s="77" t="s">
        <v>2605</v>
      </c>
      <c r="C40" s="103">
        <v>0.5544</v>
      </c>
      <c r="D40" s="24" t="str">
        <f t="shared" si="0"/>
        <v>02250</v>
      </c>
    </row>
    <row r="41" spans="1:4">
      <c r="A41" s="77" t="s">
        <v>2278</v>
      </c>
      <c r="B41" s="77" t="s">
        <v>2606</v>
      </c>
      <c r="C41" s="103">
        <v>0.42130000000000001</v>
      </c>
      <c r="D41" s="24" t="str">
        <f t="shared" si="0"/>
        <v>19404</v>
      </c>
    </row>
    <row r="42" spans="1:4">
      <c r="A42" s="77" t="s">
        <v>2342</v>
      </c>
      <c r="B42" s="77" t="s">
        <v>2607</v>
      </c>
      <c r="C42" s="103">
        <v>0.68879999999999997</v>
      </c>
      <c r="D42" s="24" t="str">
        <f t="shared" si="0"/>
        <v>27400</v>
      </c>
    </row>
    <row r="43" spans="1:4">
      <c r="A43" s="77" t="s">
        <v>2435</v>
      </c>
      <c r="B43" s="77" t="s">
        <v>2609</v>
      </c>
      <c r="C43" s="103">
        <v>0.32319999999999999</v>
      </c>
      <c r="D43" s="24" t="str">
        <f t="shared" si="0"/>
        <v>38300</v>
      </c>
    </row>
    <row r="44" spans="1:4">
      <c r="A44" s="77" t="s">
        <v>2418</v>
      </c>
      <c r="B44" s="77" t="s">
        <v>2610</v>
      </c>
      <c r="C44" s="103">
        <v>0.54490000000000005</v>
      </c>
      <c r="D44" s="24" t="str">
        <f t="shared" si="0"/>
        <v>36250</v>
      </c>
    </row>
    <row r="45" spans="1:4">
      <c r="A45" s="77" t="s">
        <v>2439</v>
      </c>
      <c r="B45" s="77" t="s">
        <v>2611</v>
      </c>
      <c r="C45" s="103">
        <v>0.31409999999999999</v>
      </c>
      <c r="D45" s="24" t="str">
        <f t="shared" si="0"/>
        <v>38306</v>
      </c>
    </row>
    <row r="46" spans="1:4">
      <c r="A46" s="77" t="s">
        <v>2403</v>
      </c>
      <c r="B46" s="77" t="s">
        <v>2612</v>
      </c>
      <c r="C46" s="103">
        <v>0.72550000000000003</v>
      </c>
      <c r="D46" s="24" t="str">
        <f t="shared" si="0"/>
        <v>33206</v>
      </c>
    </row>
    <row r="47" spans="1:4">
      <c r="A47" s="77" t="s">
        <v>2420</v>
      </c>
      <c r="B47" s="77" t="s">
        <v>2613</v>
      </c>
      <c r="C47" s="103">
        <v>0.55469999999999997</v>
      </c>
      <c r="D47" s="24" t="str">
        <f t="shared" si="0"/>
        <v>36400</v>
      </c>
    </row>
    <row r="48" spans="1:4">
      <c r="A48" s="77" t="s">
        <v>2399</v>
      </c>
      <c r="B48" s="77" t="s">
        <v>2614</v>
      </c>
      <c r="C48" s="103">
        <v>0.6119</v>
      </c>
      <c r="D48" s="24" t="str">
        <f t="shared" si="0"/>
        <v>33115</v>
      </c>
    </row>
    <row r="49" spans="1:4">
      <c r="A49" s="77" t="s">
        <v>2354</v>
      </c>
      <c r="B49" s="77" t="s">
        <v>2615</v>
      </c>
      <c r="C49" s="103">
        <v>0.66479999999999995</v>
      </c>
      <c r="D49" s="24" t="str">
        <f t="shared" si="0"/>
        <v>29011</v>
      </c>
    </row>
    <row r="50" spans="1:4">
      <c r="A50" s="77" t="s">
        <v>2359</v>
      </c>
      <c r="B50" s="77" t="s">
        <v>2616</v>
      </c>
      <c r="C50" s="103">
        <v>0.28270000000000001</v>
      </c>
      <c r="D50" s="24" t="str">
        <f t="shared" si="0"/>
        <v>29317</v>
      </c>
    </row>
    <row r="51" spans="1:4">
      <c r="A51" s="77" t="s">
        <v>2232</v>
      </c>
      <c r="B51" s="77" t="s">
        <v>2617</v>
      </c>
      <c r="C51" s="103">
        <v>0.50329999999999997</v>
      </c>
      <c r="D51" s="24" t="str">
        <f t="shared" si="0"/>
        <v>14099</v>
      </c>
    </row>
    <row r="52" spans="1:4">
      <c r="A52" s="77" t="s">
        <v>2217</v>
      </c>
      <c r="B52" s="77" t="s">
        <v>2618</v>
      </c>
      <c r="C52" s="103">
        <v>0.44769999999999999</v>
      </c>
      <c r="D52" s="24" t="str">
        <f t="shared" si="0"/>
        <v>13151</v>
      </c>
    </row>
    <row r="53" spans="1:4">
      <c r="A53" s="77" t="s">
        <v>2238</v>
      </c>
      <c r="B53" s="77" t="s">
        <v>2619</v>
      </c>
      <c r="C53" s="103">
        <v>0.4098</v>
      </c>
      <c r="D53" s="24" t="str">
        <f t="shared" si="0"/>
        <v>15204</v>
      </c>
    </row>
    <row r="54" spans="1:4">
      <c r="A54" s="177" t="s">
        <v>2176</v>
      </c>
      <c r="B54" s="77" t="s">
        <v>2620</v>
      </c>
      <c r="C54" s="103">
        <v>0.59550000000000003</v>
      </c>
      <c r="D54" s="24" t="str">
        <f t="shared" si="0"/>
        <v>05313</v>
      </c>
    </row>
    <row r="55" spans="1:4">
      <c r="A55" s="77" t="s">
        <v>2305</v>
      </c>
      <c r="B55" s="77" t="s">
        <v>2621</v>
      </c>
      <c r="C55" s="103">
        <v>0.49490000000000001</v>
      </c>
      <c r="D55" s="24" t="str">
        <f t="shared" si="0"/>
        <v>22073</v>
      </c>
    </row>
    <row r="56" spans="1:4">
      <c r="A56" s="77" t="s">
        <v>2205</v>
      </c>
      <c r="B56" s="77" t="s">
        <v>2622</v>
      </c>
      <c r="C56" s="103">
        <v>0.53210000000000002</v>
      </c>
      <c r="D56" s="24" t="str">
        <f t="shared" si="0"/>
        <v>10050</v>
      </c>
    </row>
    <row r="57" spans="1:4">
      <c r="A57" s="77" t="s">
        <v>2332</v>
      </c>
      <c r="B57" s="77" t="s">
        <v>2624</v>
      </c>
      <c r="C57" s="103">
        <v>0.65980000000000005</v>
      </c>
      <c r="D57" s="24" t="str">
        <f t="shared" si="0"/>
        <v>26059</v>
      </c>
    </row>
    <row r="58" spans="1:4">
      <c r="A58" s="77" t="s">
        <v>2273</v>
      </c>
      <c r="B58" s="77" t="s">
        <v>2625</v>
      </c>
      <c r="C58" s="103">
        <v>0</v>
      </c>
      <c r="D58" s="24" t="str">
        <f t="shared" si="0"/>
        <v>19007</v>
      </c>
    </row>
    <row r="59" spans="1:4">
      <c r="A59" s="77" t="s">
        <v>2376</v>
      </c>
      <c r="B59" s="77" t="s">
        <v>2626</v>
      </c>
      <c r="C59" s="103">
        <v>0.53480000000000005</v>
      </c>
      <c r="D59" s="24" t="str">
        <f t="shared" si="0"/>
        <v>31330</v>
      </c>
    </row>
    <row r="60" spans="1:4">
      <c r="A60" s="77" t="s">
        <v>2309</v>
      </c>
      <c r="B60" s="77" t="s">
        <v>2627</v>
      </c>
      <c r="C60" s="103">
        <v>0.55049999999999999</v>
      </c>
      <c r="D60" s="24" t="str">
        <f t="shared" si="0"/>
        <v>22207</v>
      </c>
    </row>
    <row r="61" spans="1:4">
      <c r="A61" s="177" t="s">
        <v>2190</v>
      </c>
      <c r="B61" s="77" t="s">
        <v>2628</v>
      </c>
      <c r="C61" s="103">
        <v>0.53320000000000001</v>
      </c>
      <c r="D61" s="24" t="str">
        <f t="shared" si="0"/>
        <v>07002</v>
      </c>
    </row>
    <row r="62" spans="1:4">
      <c r="A62" s="77" t="s">
        <v>2391</v>
      </c>
      <c r="B62" s="77" t="s">
        <v>2629</v>
      </c>
      <c r="C62" s="103">
        <v>0.51539999999999997</v>
      </c>
      <c r="D62" s="24" t="str">
        <f t="shared" si="0"/>
        <v>32414</v>
      </c>
    </row>
    <row r="63" spans="1:4">
      <c r="A63" s="77" t="s">
        <v>2340</v>
      </c>
      <c r="B63" s="77" t="s">
        <v>2630</v>
      </c>
      <c r="C63" s="103">
        <v>0.2223</v>
      </c>
      <c r="D63" s="24" t="str">
        <f t="shared" si="0"/>
        <v>27343</v>
      </c>
    </row>
    <row r="64" spans="1:4">
      <c r="A64" s="77" t="s">
        <v>2416</v>
      </c>
      <c r="B64" s="77" t="s">
        <v>2631</v>
      </c>
      <c r="C64" s="103">
        <v>1</v>
      </c>
      <c r="D64" s="24" t="str">
        <f t="shared" si="0"/>
        <v>36101</v>
      </c>
    </row>
    <row r="65" spans="1:4">
      <c r="A65" s="77" t="s">
        <v>2388</v>
      </c>
      <c r="B65" s="77" t="s">
        <v>2632</v>
      </c>
      <c r="C65" s="103">
        <v>0.54749999999999999</v>
      </c>
      <c r="D65" s="24" t="str">
        <f t="shared" si="0"/>
        <v>32361</v>
      </c>
    </row>
    <row r="66" spans="1:4">
      <c r="A66" s="77" t="s">
        <v>2447</v>
      </c>
      <c r="B66" s="77" t="s">
        <v>2633</v>
      </c>
      <c r="C66" s="103">
        <v>0.60550000000000004</v>
      </c>
      <c r="D66" s="24" t="str">
        <f t="shared" si="0"/>
        <v>39090</v>
      </c>
    </row>
    <row r="67" spans="1:4">
      <c r="A67" s="177" t="s">
        <v>2201</v>
      </c>
      <c r="B67" s="77" t="s">
        <v>2634</v>
      </c>
      <c r="C67" s="103">
        <v>0.58250000000000002</v>
      </c>
      <c r="D67" s="24" t="str">
        <f t="shared" ref="D67:D130" si="1">TEXT(A67, "00000")</f>
        <v>09206</v>
      </c>
    </row>
    <row r="68" spans="1:4">
      <c r="A68" s="77" t="s">
        <v>2274</v>
      </c>
      <c r="B68" s="77" t="s">
        <v>2635</v>
      </c>
      <c r="C68" s="103">
        <v>0.77780000000000005</v>
      </c>
      <c r="D68" s="24" t="str">
        <f t="shared" si="1"/>
        <v>19028</v>
      </c>
    </row>
    <row r="69" spans="1:4">
      <c r="A69" s="77" t="s">
        <v>2346</v>
      </c>
      <c r="B69" s="77" t="s">
        <v>2636</v>
      </c>
      <c r="C69" s="103">
        <v>0.43469999999999998</v>
      </c>
      <c r="D69" s="24" t="str">
        <f t="shared" si="1"/>
        <v>27404</v>
      </c>
    </row>
    <row r="70" spans="1:4">
      <c r="A70" s="77" t="s">
        <v>2368</v>
      </c>
      <c r="B70" s="77" t="s">
        <v>2637</v>
      </c>
      <c r="C70" s="103">
        <v>0.41420000000000001</v>
      </c>
      <c r="D70" s="24" t="str">
        <f t="shared" si="1"/>
        <v>31015</v>
      </c>
    </row>
    <row r="71" spans="1:4">
      <c r="A71" s="77" t="s">
        <v>2276</v>
      </c>
      <c r="B71" s="77" t="s">
        <v>2638</v>
      </c>
      <c r="C71" s="103">
        <v>0.45150000000000001</v>
      </c>
      <c r="D71" s="24" t="str">
        <f t="shared" si="1"/>
        <v>19401</v>
      </c>
    </row>
    <row r="72" spans="1:4">
      <c r="A72" s="77" t="s">
        <v>2229</v>
      </c>
      <c r="B72" s="77" t="s">
        <v>2639</v>
      </c>
      <c r="C72" s="103">
        <v>0.62009999999999998</v>
      </c>
      <c r="D72" s="24" t="str">
        <f t="shared" si="1"/>
        <v>14068</v>
      </c>
    </row>
    <row r="73" spans="1:4">
      <c r="A73" s="77" t="s">
        <v>2440</v>
      </c>
      <c r="B73" s="77" t="s">
        <v>2640</v>
      </c>
      <c r="C73" s="103">
        <v>0.66669999999999996</v>
      </c>
      <c r="D73" s="24" t="str">
        <f t="shared" si="1"/>
        <v>38308</v>
      </c>
    </row>
    <row r="74" spans="1:4">
      <c r="A74" s="177" t="s">
        <v>2170</v>
      </c>
      <c r="B74" s="77" t="s">
        <v>2641</v>
      </c>
      <c r="C74" s="103">
        <v>0.65780000000000005</v>
      </c>
      <c r="D74" s="24" t="str">
        <f t="shared" si="1"/>
        <v>04127</v>
      </c>
    </row>
    <row r="75" spans="1:4">
      <c r="A75" s="77" t="s">
        <v>2247</v>
      </c>
      <c r="B75" s="77" t="s">
        <v>2642</v>
      </c>
      <c r="C75" s="103">
        <v>0.30769999999999997</v>
      </c>
      <c r="D75" s="24" t="str">
        <f t="shared" si="1"/>
        <v>17216</v>
      </c>
    </row>
    <row r="76" spans="1:4">
      <c r="A76" s="77" t="s">
        <v>2221</v>
      </c>
      <c r="B76" s="77" t="s">
        <v>2643</v>
      </c>
      <c r="C76" s="103">
        <v>0.58709999999999996</v>
      </c>
      <c r="D76" s="24" t="str">
        <f t="shared" si="1"/>
        <v>13165</v>
      </c>
    </row>
    <row r="77" spans="1:4">
      <c r="A77" s="77" t="s">
        <v>2290</v>
      </c>
      <c r="B77" s="77" t="s">
        <v>2645</v>
      </c>
      <c r="C77" s="103">
        <v>0.5091</v>
      </c>
      <c r="D77" s="24" t="str">
        <f t="shared" si="1"/>
        <v>21036</v>
      </c>
    </row>
    <row r="78" spans="1:4">
      <c r="A78" s="77" t="s">
        <v>2365</v>
      </c>
      <c r="B78" s="77" t="s">
        <v>2646</v>
      </c>
      <c r="C78" s="103">
        <v>0.46110000000000001</v>
      </c>
      <c r="D78" s="24" t="str">
        <f t="shared" si="1"/>
        <v>31002</v>
      </c>
    </row>
    <row r="79" spans="1:4">
      <c r="A79" s="177" t="s">
        <v>2186</v>
      </c>
      <c r="B79" s="77" t="s">
        <v>2647</v>
      </c>
      <c r="C79" s="103">
        <v>0.53939999999999999</v>
      </c>
      <c r="D79" s="24" t="str">
        <f t="shared" si="1"/>
        <v>06114</v>
      </c>
    </row>
    <row r="80" spans="1:4">
      <c r="A80" s="77" t="s">
        <v>2402</v>
      </c>
      <c r="B80" s="77" t="s">
        <v>2649</v>
      </c>
      <c r="C80" s="103">
        <v>1</v>
      </c>
      <c r="D80" s="24" t="str">
        <f t="shared" si="1"/>
        <v>33205</v>
      </c>
    </row>
    <row r="81" spans="1:4">
      <c r="A81" s="77" t="s">
        <v>2246</v>
      </c>
      <c r="B81" s="77" t="s">
        <v>2650</v>
      </c>
      <c r="C81" s="103">
        <v>0.72289999999999999</v>
      </c>
      <c r="D81" s="24" t="str">
        <f t="shared" si="1"/>
        <v>17210</v>
      </c>
    </row>
    <row r="82" spans="1:4">
      <c r="A82" s="77" t="s">
        <v>2424</v>
      </c>
      <c r="B82" s="77" t="s">
        <v>2651</v>
      </c>
      <c r="C82" s="103">
        <v>0.51980000000000004</v>
      </c>
      <c r="D82" s="24" t="str">
        <f t="shared" si="1"/>
        <v>37502</v>
      </c>
    </row>
    <row r="83" spans="1:4">
      <c r="A83" s="77" t="s">
        <v>2348</v>
      </c>
      <c r="B83" s="77" t="s">
        <v>2652</v>
      </c>
      <c r="C83" s="103">
        <v>0.52390000000000003</v>
      </c>
      <c r="D83" s="24" t="str">
        <f t="shared" si="1"/>
        <v>27417</v>
      </c>
    </row>
    <row r="84" spans="1:4">
      <c r="A84" s="177" t="s">
        <v>2165</v>
      </c>
      <c r="B84" s="77" t="s">
        <v>2653</v>
      </c>
      <c r="C84" s="103">
        <v>0.72230000000000005</v>
      </c>
      <c r="D84" s="24" t="str">
        <f t="shared" si="1"/>
        <v>03053</v>
      </c>
    </row>
    <row r="85" spans="1:4">
      <c r="A85" s="77" t="s">
        <v>2344</v>
      </c>
      <c r="B85" s="77" t="s">
        <v>2654</v>
      </c>
      <c r="C85" s="103">
        <v>0.72230000000000005</v>
      </c>
      <c r="D85" s="24" t="str">
        <f t="shared" si="1"/>
        <v>27402</v>
      </c>
    </row>
    <row r="86" spans="1:4">
      <c r="A86" s="77" t="s">
        <v>2386</v>
      </c>
      <c r="B86" s="77" t="s">
        <v>2655</v>
      </c>
      <c r="C86" s="103">
        <v>0.21379999999999999</v>
      </c>
      <c r="D86" s="24" t="str">
        <f t="shared" si="1"/>
        <v>32358</v>
      </c>
    </row>
    <row r="87" spans="1:4">
      <c r="A87" s="77" t="s">
        <v>2437</v>
      </c>
      <c r="B87" s="77" t="s">
        <v>2656</v>
      </c>
      <c r="C87" s="103">
        <v>0.60660000000000003</v>
      </c>
      <c r="D87" s="24" t="str">
        <f t="shared" si="1"/>
        <v>38302</v>
      </c>
    </row>
    <row r="88" spans="1:4">
      <c r="A88" s="77" t="s">
        <v>2283</v>
      </c>
      <c r="B88" s="77" t="s">
        <v>2657</v>
      </c>
      <c r="C88" s="103">
        <v>0.55359999999999998</v>
      </c>
      <c r="D88" s="24" t="str">
        <f t="shared" si="1"/>
        <v>20401</v>
      </c>
    </row>
    <row r="89" spans="1:4">
      <c r="A89" s="77" t="s">
        <v>2286</v>
      </c>
      <c r="B89" s="77" t="s">
        <v>2658</v>
      </c>
      <c r="C89" s="103">
        <v>0.46629999999999999</v>
      </c>
      <c r="D89" s="24" t="str">
        <f t="shared" si="1"/>
        <v>20404</v>
      </c>
    </row>
    <row r="90" spans="1:4">
      <c r="A90" s="77" t="s">
        <v>2223</v>
      </c>
      <c r="B90" s="77" t="s">
        <v>2659</v>
      </c>
      <c r="C90" s="103">
        <v>0.73499999999999999</v>
      </c>
      <c r="D90" s="24" t="str">
        <f t="shared" si="1"/>
        <v>13301</v>
      </c>
    </row>
    <row r="91" spans="1:4">
      <c r="A91" s="77" t="s">
        <v>2450</v>
      </c>
      <c r="B91" s="77" t="s">
        <v>2660</v>
      </c>
      <c r="C91" s="103">
        <v>0.8538</v>
      </c>
      <c r="D91" s="24" t="str">
        <f t="shared" si="1"/>
        <v>39200</v>
      </c>
    </row>
    <row r="92" spans="1:4">
      <c r="A92" s="77" t="s">
        <v>2454</v>
      </c>
      <c r="B92" s="77" t="s">
        <v>2661</v>
      </c>
      <c r="C92" s="103">
        <v>0.90959999999999996</v>
      </c>
      <c r="D92" s="24" t="str">
        <f t="shared" si="1"/>
        <v>39204</v>
      </c>
    </row>
    <row r="93" spans="1:4">
      <c r="A93" s="77" t="s">
        <v>2377</v>
      </c>
      <c r="B93" s="77" t="s">
        <v>2662</v>
      </c>
      <c r="C93" s="103">
        <v>0.46089999999999998</v>
      </c>
      <c r="D93" s="24" t="str">
        <f t="shared" si="1"/>
        <v>31332</v>
      </c>
    </row>
    <row r="94" spans="1:4">
      <c r="A94" s="77" t="s">
        <v>2311</v>
      </c>
      <c r="B94" s="77" t="s">
        <v>2663</v>
      </c>
      <c r="C94" s="103">
        <v>0.49780000000000002</v>
      </c>
      <c r="D94" s="24" t="str">
        <f t="shared" si="1"/>
        <v>23054</v>
      </c>
    </row>
    <row r="95" spans="1:4">
      <c r="A95" s="77" t="s">
        <v>2381</v>
      </c>
      <c r="B95" s="77" t="s">
        <v>2664</v>
      </c>
      <c r="C95" s="103">
        <v>0.61360000000000003</v>
      </c>
      <c r="D95" s="24" t="str">
        <f t="shared" si="1"/>
        <v>32312</v>
      </c>
    </row>
    <row r="96" spans="1:4">
      <c r="A96" s="177" t="s">
        <v>2184</v>
      </c>
      <c r="B96" s="77" t="s">
        <v>2665</v>
      </c>
      <c r="C96" s="103">
        <v>0.2195</v>
      </c>
      <c r="D96" s="24" t="str">
        <f t="shared" si="1"/>
        <v>06103</v>
      </c>
    </row>
    <row r="97" spans="1:4">
      <c r="A97" s="77" t="s">
        <v>2412</v>
      </c>
      <c r="B97" s="77" t="s">
        <v>2666</v>
      </c>
      <c r="C97" s="103">
        <v>0.28989999999999999</v>
      </c>
      <c r="D97" s="24" t="str">
        <f t="shared" si="1"/>
        <v>34324</v>
      </c>
    </row>
    <row r="98" spans="1:4">
      <c r="A98" s="77" t="s">
        <v>2308</v>
      </c>
      <c r="B98" s="77" t="s">
        <v>2667</v>
      </c>
      <c r="C98" s="103">
        <v>0.57389999999999997</v>
      </c>
      <c r="D98" s="24" t="str">
        <f t="shared" si="1"/>
        <v>22204</v>
      </c>
    </row>
    <row r="99" spans="1:4">
      <c r="A99" s="77" t="s">
        <v>2453</v>
      </c>
      <c r="B99" s="77" t="s">
        <v>2668</v>
      </c>
      <c r="C99" s="103">
        <v>0.80530000000000002</v>
      </c>
      <c r="D99" s="24" t="str">
        <f t="shared" si="1"/>
        <v>39203</v>
      </c>
    </row>
    <row r="100" spans="1:4">
      <c r="A100" s="77" t="s">
        <v>2249</v>
      </c>
      <c r="B100" s="77" t="s">
        <v>2669</v>
      </c>
      <c r="C100" s="103">
        <v>0.70820000000000005</v>
      </c>
      <c r="D100" s="24" t="str">
        <f t="shared" si="1"/>
        <v>17401</v>
      </c>
    </row>
    <row r="101" spans="1:4">
      <c r="A101" s="177" t="s">
        <v>2182</v>
      </c>
      <c r="B101" s="77" t="s">
        <v>2672</v>
      </c>
      <c r="C101" s="103">
        <v>0.25729999999999997</v>
      </c>
      <c r="D101" s="24" t="str">
        <f t="shared" si="1"/>
        <v>06098</v>
      </c>
    </row>
    <row r="102" spans="1:4">
      <c r="A102" s="77" t="s">
        <v>2316</v>
      </c>
      <c r="B102" s="77" t="s">
        <v>2673</v>
      </c>
      <c r="C102" s="103">
        <v>0.753</v>
      </c>
      <c r="D102" s="24" t="str">
        <f t="shared" si="1"/>
        <v>23404</v>
      </c>
    </row>
    <row r="103" spans="1:4">
      <c r="A103" s="77" t="s">
        <v>2225</v>
      </c>
      <c r="B103" s="77" t="s">
        <v>2675</v>
      </c>
      <c r="C103" s="103">
        <v>0.73729999999999996</v>
      </c>
      <c r="D103" s="24" t="str">
        <f t="shared" si="1"/>
        <v>14028</v>
      </c>
    </row>
    <row r="104" spans="1:4">
      <c r="A104" s="178" t="s">
        <v>3122</v>
      </c>
      <c r="B104" s="78" t="s">
        <v>3143</v>
      </c>
      <c r="C104" s="103">
        <v>0.62619999999999998</v>
      </c>
      <c r="D104" s="24" t="str">
        <f t="shared" si="1"/>
        <v>17919</v>
      </c>
    </row>
    <row r="105" spans="1:4">
      <c r="A105" s="178" t="s">
        <v>3028</v>
      </c>
      <c r="B105" s="78" t="s">
        <v>3294</v>
      </c>
      <c r="C105" s="103">
        <v>0.62709999999999999</v>
      </c>
      <c r="D105" s="24" t="str">
        <f t="shared" si="1"/>
        <v>27902</v>
      </c>
    </row>
    <row r="106" spans="1:4">
      <c r="A106" s="77" t="s">
        <v>2507</v>
      </c>
      <c r="B106" s="77" t="s">
        <v>2969</v>
      </c>
      <c r="C106" s="103">
        <v>0.66469999999999996</v>
      </c>
      <c r="D106" s="24" t="str">
        <f t="shared" si="1"/>
        <v>17911</v>
      </c>
    </row>
    <row r="107" spans="1:4">
      <c r="A107" s="77" t="s">
        <v>2940</v>
      </c>
      <c r="B107" s="77" t="s">
        <v>2971</v>
      </c>
      <c r="C107" s="103">
        <v>0.62629999999999997</v>
      </c>
      <c r="D107" s="24" t="str">
        <f t="shared" si="1"/>
        <v>17916</v>
      </c>
    </row>
    <row r="108" spans="1:4">
      <c r="A108" s="77" t="s">
        <v>2207</v>
      </c>
      <c r="B108" s="77" t="s">
        <v>2676</v>
      </c>
      <c r="C108" s="103">
        <v>0.82379999999999998</v>
      </c>
      <c r="D108" s="24" t="str">
        <f t="shared" si="1"/>
        <v>10070</v>
      </c>
    </row>
    <row r="109" spans="1:4">
      <c r="A109" s="77" t="s">
        <v>2371</v>
      </c>
      <c r="B109" s="77" t="s">
        <v>2677</v>
      </c>
      <c r="C109" s="103">
        <v>0.47220000000000001</v>
      </c>
      <c r="D109" s="24" t="str">
        <f t="shared" si="1"/>
        <v>31063</v>
      </c>
    </row>
    <row r="110" spans="1:4">
      <c r="A110" s="77" t="s">
        <v>2394</v>
      </c>
      <c r="B110" s="78" t="s">
        <v>3281</v>
      </c>
      <c r="C110" s="103">
        <v>0.37869999999999998</v>
      </c>
      <c r="D110" s="24" t="str">
        <f t="shared" si="1"/>
        <v>32907</v>
      </c>
    </row>
    <row r="111" spans="1:4">
      <c r="A111" s="77" t="s">
        <v>2259</v>
      </c>
      <c r="B111" s="77" t="s">
        <v>2678</v>
      </c>
      <c r="C111" s="103">
        <v>0.14099999999999999</v>
      </c>
      <c r="D111" s="24" t="str">
        <f t="shared" si="1"/>
        <v>17411</v>
      </c>
    </row>
    <row r="112" spans="1:4">
      <c r="A112" s="77" t="s">
        <v>2212</v>
      </c>
      <c r="B112" s="77" t="s">
        <v>2679</v>
      </c>
      <c r="C112" s="103">
        <v>0.72729999999999995</v>
      </c>
      <c r="D112" s="24" t="str">
        <f t="shared" si="1"/>
        <v>11056</v>
      </c>
    </row>
    <row r="113" spans="1:4">
      <c r="A113" s="177" t="s">
        <v>2195</v>
      </c>
      <c r="B113" s="77" t="s">
        <v>2680</v>
      </c>
      <c r="C113" s="103">
        <v>0.36580000000000001</v>
      </c>
      <c r="D113" s="24" t="str">
        <f t="shared" si="1"/>
        <v>08402</v>
      </c>
    </row>
    <row r="114" spans="1:4">
      <c r="A114" s="77" t="s">
        <v>2204</v>
      </c>
      <c r="B114" s="77" t="s">
        <v>2682</v>
      </c>
      <c r="C114" s="103">
        <v>0.86839999999999995</v>
      </c>
      <c r="D114" s="24" t="str">
        <f t="shared" si="1"/>
        <v>10003</v>
      </c>
    </row>
    <row r="115" spans="1:4">
      <c r="A115" s="177" t="s">
        <v>2197</v>
      </c>
      <c r="B115" s="77" t="s">
        <v>2683</v>
      </c>
      <c r="C115" s="103">
        <v>0.61180000000000001</v>
      </c>
      <c r="D115" s="24" t="str">
        <f t="shared" si="1"/>
        <v>08458</v>
      </c>
    </row>
    <row r="116" spans="1:4">
      <c r="A116" s="177" t="s">
        <v>2162</v>
      </c>
      <c r="B116" s="77" t="s">
        <v>2684</v>
      </c>
      <c r="C116" s="103">
        <v>0.58799999999999997</v>
      </c>
      <c r="D116" s="24" t="str">
        <f t="shared" si="1"/>
        <v>03017</v>
      </c>
    </row>
    <row r="117" spans="1:4">
      <c r="A117" s="77" t="s">
        <v>2262</v>
      </c>
      <c r="B117" s="77" t="s">
        <v>2686</v>
      </c>
      <c r="C117" s="103">
        <v>0.56379999999999997</v>
      </c>
      <c r="D117" s="24" t="str">
        <f t="shared" si="1"/>
        <v>17415</v>
      </c>
    </row>
    <row r="118" spans="1:4">
      <c r="A118" s="77" t="s">
        <v>2406</v>
      </c>
      <c r="B118" s="77" t="s">
        <v>2687</v>
      </c>
      <c r="C118" s="103">
        <v>0.53800000000000003</v>
      </c>
      <c r="D118" s="24" t="str">
        <f t="shared" si="1"/>
        <v>33212</v>
      </c>
    </row>
    <row r="119" spans="1:4">
      <c r="A119" s="177" t="s">
        <v>2164</v>
      </c>
      <c r="B119" s="77" t="s">
        <v>2688</v>
      </c>
      <c r="C119" s="103">
        <v>0.70530000000000004</v>
      </c>
      <c r="D119" s="24" t="str">
        <f t="shared" si="1"/>
        <v>03052</v>
      </c>
    </row>
    <row r="120" spans="1:4">
      <c r="A120" s="77" t="s">
        <v>2277</v>
      </c>
      <c r="B120" s="77" t="s">
        <v>2689</v>
      </c>
      <c r="C120" s="103">
        <v>0.51829999999999998</v>
      </c>
      <c r="D120" s="24" t="str">
        <f t="shared" si="1"/>
        <v>19403</v>
      </c>
    </row>
    <row r="121" spans="1:4">
      <c r="A121" s="77" t="s">
        <v>2284</v>
      </c>
      <c r="B121" s="77" t="s">
        <v>2690</v>
      </c>
      <c r="C121" s="103">
        <v>0.54930000000000001</v>
      </c>
      <c r="D121" s="24" t="str">
        <f t="shared" si="1"/>
        <v>20402</v>
      </c>
    </row>
    <row r="122" spans="1:4">
      <c r="A122" s="77" t="s">
        <v>2358</v>
      </c>
      <c r="B122" s="77" t="s">
        <v>2691</v>
      </c>
      <c r="C122" s="103">
        <v>0.62829999999999997</v>
      </c>
      <c r="D122" s="24" t="str">
        <f t="shared" si="1"/>
        <v>29311</v>
      </c>
    </row>
    <row r="123" spans="1:4">
      <c r="A123" s="177" t="s">
        <v>2183</v>
      </c>
      <c r="B123" s="77" t="s">
        <v>2692</v>
      </c>
      <c r="C123" s="103">
        <v>0.29039999999999999</v>
      </c>
      <c r="D123" s="24" t="str">
        <f t="shared" si="1"/>
        <v>06101</v>
      </c>
    </row>
    <row r="124" spans="1:4">
      <c r="A124" s="77" t="s">
        <v>2431</v>
      </c>
      <c r="B124" s="77" t="s">
        <v>2693</v>
      </c>
      <c r="C124" s="103">
        <v>0.43240000000000001</v>
      </c>
      <c r="D124" s="24" t="str">
        <f t="shared" si="1"/>
        <v>38126</v>
      </c>
    </row>
    <row r="125" spans="1:4">
      <c r="A125" s="177" t="s">
        <v>2171</v>
      </c>
      <c r="B125" s="77" t="s">
        <v>2694</v>
      </c>
      <c r="C125" s="103">
        <v>0.58330000000000004</v>
      </c>
      <c r="D125" s="24" t="str">
        <f t="shared" si="1"/>
        <v>04129</v>
      </c>
    </row>
    <row r="126" spans="1:4">
      <c r="A126" s="77" t="s">
        <v>2366</v>
      </c>
      <c r="B126" s="77" t="s">
        <v>2695</v>
      </c>
      <c r="C126" s="103">
        <v>0.29320000000000002</v>
      </c>
      <c r="D126" s="24" t="str">
        <f t="shared" si="1"/>
        <v>31004</v>
      </c>
    </row>
    <row r="127" spans="1:4">
      <c r="A127" s="77" t="s">
        <v>2261</v>
      </c>
      <c r="B127" s="77" t="s">
        <v>2696</v>
      </c>
      <c r="C127" s="103">
        <v>0.12659999999999999</v>
      </c>
      <c r="D127" s="24" t="str">
        <f t="shared" si="1"/>
        <v>17414</v>
      </c>
    </row>
    <row r="128" spans="1:4">
      <c r="A128" s="77" t="s">
        <v>2374</v>
      </c>
      <c r="B128" s="77" t="s">
        <v>2697</v>
      </c>
      <c r="C128" s="103">
        <v>0.47199999999999998</v>
      </c>
      <c r="D128" s="24" t="str">
        <f t="shared" si="1"/>
        <v>31306</v>
      </c>
    </row>
    <row r="129" spans="1:4">
      <c r="A129" s="77" t="s">
        <v>2432</v>
      </c>
      <c r="B129" s="77" t="s">
        <v>2698</v>
      </c>
      <c r="C129" s="103">
        <v>0.59460000000000002</v>
      </c>
      <c r="D129" s="24" t="str">
        <f t="shared" si="1"/>
        <v>38264</v>
      </c>
    </row>
    <row r="130" spans="1:4">
      <c r="A130" s="77" t="s">
        <v>2389</v>
      </c>
      <c r="B130" s="77" t="s">
        <v>2699</v>
      </c>
      <c r="C130" s="103">
        <v>0.39529999999999998</v>
      </c>
      <c r="D130" s="24" t="str">
        <f t="shared" si="1"/>
        <v>32362</v>
      </c>
    </row>
    <row r="131" spans="1:4">
      <c r="A131" s="177" t="s">
        <v>2158</v>
      </c>
      <c r="B131" s="77" t="s">
        <v>2700</v>
      </c>
      <c r="C131" s="103">
        <v>0.73460000000000003</v>
      </c>
      <c r="D131" s="24" t="str">
        <f t="shared" ref="D131:D194" si="2">TEXT(A131, "00000")</f>
        <v>01158</v>
      </c>
    </row>
    <row r="132" spans="1:4">
      <c r="A132" s="177" t="s">
        <v>2192</v>
      </c>
      <c r="B132" s="77" t="s">
        <v>2701</v>
      </c>
      <c r="C132" s="103">
        <v>0.63329999999999997</v>
      </c>
      <c r="D132" s="24" t="str">
        <f t="shared" si="2"/>
        <v>08122</v>
      </c>
    </row>
    <row r="133" spans="1:4">
      <c r="A133" s="77" t="s">
        <v>2400</v>
      </c>
      <c r="B133" s="77" t="s">
        <v>2702</v>
      </c>
      <c r="C133" s="103">
        <v>0.53139999999999998</v>
      </c>
      <c r="D133" s="24" t="str">
        <f t="shared" si="2"/>
        <v>33183</v>
      </c>
    </row>
    <row r="134" spans="1:4">
      <c r="A134" s="77" t="s">
        <v>2352</v>
      </c>
      <c r="B134" s="77" t="s">
        <v>2703</v>
      </c>
      <c r="C134" s="103">
        <v>0.59740000000000004</v>
      </c>
      <c r="D134" s="24" t="str">
        <f t="shared" si="2"/>
        <v>28144</v>
      </c>
    </row>
    <row r="135" spans="1:4">
      <c r="A135" s="77" t="s">
        <v>2944</v>
      </c>
      <c r="B135" s="77" t="s">
        <v>2974</v>
      </c>
      <c r="C135" s="103">
        <v>0.87180000000000002</v>
      </c>
      <c r="D135" s="24" t="str">
        <f t="shared" si="2"/>
        <v>32903</v>
      </c>
    </row>
    <row r="136" spans="1:4">
      <c r="A136" s="77" t="s">
        <v>2430</v>
      </c>
      <c r="B136" s="77" t="s">
        <v>2704</v>
      </c>
      <c r="C136" s="103">
        <v>0.92859999999999998</v>
      </c>
      <c r="D136" s="24" t="str">
        <f t="shared" si="2"/>
        <v>37903</v>
      </c>
    </row>
    <row r="137" spans="1:4">
      <c r="A137" s="77" t="s">
        <v>2288</v>
      </c>
      <c r="B137" s="77" t="s">
        <v>2705</v>
      </c>
      <c r="C137" s="103">
        <v>0.71430000000000005</v>
      </c>
      <c r="D137" s="24" t="str">
        <f t="shared" si="2"/>
        <v>20406</v>
      </c>
    </row>
    <row r="138" spans="1:4">
      <c r="A138" s="77" t="s">
        <v>2426</v>
      </c>
      <c r="B138" s="77" t="s">
        <v>2706</v>
      </c>
      <c r="C138" s="103">
        <v>0.40889999999999999</v>
      </c>
      <c r="D138" s="24" t="str">
        <f t="shared" si="2"/>
        <v>37504</v>
      </c>
    </row>
    <row r="139" spans="1:4">
      <c r="A139" s="77" t="s">
        <v>2449</v>
      </c>
      <c r="B139" s="77" t="s">
        <v>2708</v>
      </c>
      <c r="C139" s="103">
        <v>0.99119999999999997</v>
      </c>
      <c r="D139" s="24" t="str">
        <f t="shared" si="2"/>
        <v>39120</v>
      </c>
    </row>
    <row r="140" spans="1:4">
      <c r="A140" s="177" t="s">
        <v>2202</v>
      </c>
      <c r="B140" s="77" t="s">
        <v>2710</v>
      </c>
      <c r="C140" s="103">
        <v>0.73629999999999995</v>
      </c>
      <c r="D140" s="24" t="str">
        <f t="shared" si="2"/>
        <v>09207</v>
      </c>
    </row>
    <row r="141" spans="1:4">
      <c r="A141" s="177" t="s">
        <v>2168</v>
      </c>
      <c r="B141" s="77" t="s">
        <v>2711</v>
      </c>
      <c r="C141" s="103">
        <v>0.65839999999999999</v>
      </c>
      <c r="D141" s="24" t="str">
        <f t="shared" si="2"/>
        <v>04019</v>
      </c>
    </row>
    <row r="142" spans="1:4">
      <c r="A142" s="77" t="s">
        <v>2313</v>
      </c>
      <c r="B142" s="77" t="s">
        <v>2712</v>
      </c>
      <c r="C142" s="103">
        <v>0.35560000000000003</v>
      </c>
      <c r="D142" s="24" t="str">
        <f t="shared" si="2"/>
        <v>23311</v>
      </c>
    </row>
    <row r="143" spans="1:4">
      <c r="A143" s="77" t="s">
        <v>2404</v>
      </c>
      <c r="B143" s="77" t="s">
        <v>2713</v>
      </c>
      <c r="C143" s="103">
        <v>0.78349999999999997</v>
      </c>
      <c r="D143" s="24" t="str">
        <f t="shared" si="2"/>
        <v>33207</v>
      </c>
    </row>
    <row r="144" spans="1:4">
      <c r="A144" s="77" t="s">
        <v>2370</v>
      </c>
      <c r="B144" s="77" t="s">
        <v>2714</v>
      </c>
      <c r="C144" s="103">
        <v>0.50609999999999999</v>
      </c>
      <c r="D144" s="24" t="str">
        <f t="shared" si="2"/>
        <v>31025</v>
      </c>
    </row>
    <row r="145" spans="1:4">
      <c r="A145" s="77" t="s">
        <v>2227</v>
      </c>
      <c r="B145" s="77" t="s">
        <v>2715</v>
      </c>
      <c r="C145" s="103">
        <v>0.62709999999999999</v>
      </c>
      <c r="D145" s="24" t="str">
        <f t="shared" si="2"/>
        <v>14065</v>
      </c>
    </row>
    <row r="146" spans="1:4">
      <c r="A146" s="77" t="s">
        <v>2384</v>
      </c>
      <c r="B146" s="77" t="s">
        <v>2716</v>
      </c>
      <c r="C146" s="103">
        <v>0.36309999999999998</v>
      </c>
      <c r="D146" s="24" t="str">
        <f t="shared" si="2"/>
        <v>32354</v>
      </c>
    </row>
    <row r="147" spans="1:4">
      <c r="A147" s="77" t="s">
        <v>2383</v>
      </c>
      <c r="B147" s="77" t="s">
        <v>2717</v>
      </c>
      <c r="C147" s="103">
        <v>0.40610000000000002</v>
      </c>
      <c r="D147" s="24" t="str">
        <f t="shared" si="2"/>
        <v>32326</v>
      </c>
    </row>
    <row r="148" spans="1:4">
      <c r="A148" s="77" t="s">
        <v>2248</v>
      </c>
      <c r="B148" s="77" t="s">
        <v>2718</v>
      </c>
      <c r="C148" s="103">
        <v>6.1899999999999997E-2</v>
      </c>
      <c r="D148" s="24" t="str">
        <f t="shared" si="2"/>
        <v>17400</v>
      </c>
    </row>
    <row r="149" spans="1:4">
      <c r="A149" s="77" t="s">
        <v>2427</v>
      </c>
      <c r="B149" s="77" t="s">
        <v>2719</v>
      </c>
      <c r="C149" s="103">
        <v>0.41060000000000002</v>
      </c>
      <c r="D149" s="24" t="str">
        <f t="shared" si="2"/>
        <v>37505</v>
      </c>
    </row>
    <row r="150" spans="1:4">
      <c r="A150" s="77" t="s">
        <v>2322</v>
      </c>
      <c r="B150" s="77" t="s">
        <v>2720</v>
      </c>
      <c r="C150" s="103">
        <v>0.39369999999999999</v>
      </c>
      <c r="D150" s="24" t="str">
        <f t="shared" si="2"/>
        <v>24350</v>
      </c>
    </row>
    <row r="151" spans="1:4">
      <c r="A151" s="77" t="s">
        <v>2363</v>
      </c>
      <c r="B151" s="77" t="s">
        <v>2721</v>
      </c>
      <c r="C151" s="103">
        <v>0.37680000000000002</v>
      </c>
      <c r="D151" s="24" t="str">
        <f t="shared" si="2"/>
        <v>30031</v>
      </c>
    </row>
    <row r="152" spans="1:4">
      <c r="A152" s="77" t="s">
        <v>2372</v>
      </c>
      <c r="B152" s="77" t="s">
        <v>2722</v>
      </c>
      <c r="C152" s="103">
        <v>0.36959999999999998</v>
      </c>
      <c r="D152" s="24" t="str">
        <f t="shared" si="2"/>
        <v>31103</v>
      </c>
    </row>
    <row r="153" spans="1:4">
      <c r="A153" s="77" t="s">
        <v>2228</v>
      </c>
      <c r="B153" s="77" t="s">
        <v>2723</v>
      </c>
      <c r="C153" s="103">
        <v>0.3931</v>
      </c>
      <c r="D153" s="24" t="str">
        <f t="shared" si="2"/>
        <v>14066</v>
      </c>
    </row>
    <row r="154" spans="1:4">
      <c r="A154" s="77" t="s">
        <v>2292</v>
      </c>
      <c r="B154" s="77" t="s">
        <v>2724</v>
      </c>
      <c r="C154" s="103">
        <v>0.55930000000000002</v>
      </c>
      <c r="D154" s="24" t="str">
        <f t="shared" si="2"/>
        <v>21214</v>
      </c>
    </row>
    <row r="155" spans="1:4">
      <c r="A155" s="77" t="s">
        <v>2220</v>
      </c>
      <c r="B155" s="77" t="s">
        <v>2725</v>
      </c>
      <c r="C155" s="103">
        <v>0.63390000000000002</v>
      </c>
      <c r="D155" s="24" t="str">
        <f t="shared" si="2"/>
        <v>13161</v>
      </c>
    </row>
    <row r="156" spans="1:4">
      <c r="A156" s="77" t="s">
        <v>2291</v>
      </c>
      <c r="B156" s="77" t="s">
        <v>2726</v>
      </c>
      <c r="C156" s="103">
        <v>0.62370000000000003</v>
      </c>
      <c r="D156" s="24" t="str">
        <f t="shared" si="2"/>
        <v>21206</v>
      </c>
    </row>
    <row r="157" spans="1:4">
      <c r="A157" s="77" t="s">
        <v>2458</v>
      </c>
      <c r="B157" s="77" t="s">
        <v>2727</v>
      </c>
      <c r="C157" s="103">
        <v>0.996</v>
      </c>
      <c r="D157" s="24" t="str">
        <f t="shared" si="2"/>
        <v>39209</v>
      </c>
    </row>
    <row r="158" spans="1:4">
      <c r="A158" s="77" t="s">
        <v>2429</v>
      </c>
      <c r="B158" s="77" t="s">
        <v>2728</v>
      </c>
      <c r="C158" s="103">
        <v>0.56589999999999996</v>
      </c>
      <c r="D158" s="24" t="str">
        <f t="shared" si="2"/>
        <v>37507</v>
      </c>
    </row>
    <row r="159" spans="1:4">
      <c r="A159" s="77" t="s">
        <v>2362</v>
      </c>
      <c r="B159" s="77" t="s">
        <v>2729</v>
      </c>
      <c r="C159" s="103">
        <v>0.28570000000000001</v>
      </c>
      <c r="D159" s="24" t="str">
        <f t="shared" si="2"/>
        <v>30029</v>
      </c>
    </row>
    <row r="160" spans="1:4">
      <c r="A160" s="77" t="s">
        <v>2360</v>
      </c>
      <c r="B160" s="77" t="s">
        <v>2730</v>
      </c>
      <c r="C160" s="103">
        <v>0.63229999999999997</v>
      </c>
      <c r="D160" s="24" t="str">
        <f t="shared" si="2"/>
        <v>29320</v>
      </c>
    </row>
    <row r="161" spans="1:4">
      <c r="A161" s="77" t="s">
        <v>2265</v>
      </c>
      <c r="B161" s="77" t="s">
        <v>2732</v>
      </c>
      <c r="C161" s="103">
        <v>0.65959999999999996</v>
      </c>
      <c r="D161" s="24" t="str">
        <f t="shared" si="2"/>
        <v>17903</v>
      </c>
    </row>
    <row r="162" spans="1:4">
      <c r="A162" s="77" t="s">
        <v>2367</v>
      </c>
      <c r="B162" s="77" t="s">
        <v>2733</v>
      </c>
      <c r="C162" s="103">
        <v>0.51219999999999999</v>
      </c>
      <c r="D162" s="24" t="str">
        <f t="shared" si="2"/>
        <v>31006</v>
      </c>
    </row>
    <row r="163" spans="1:4">
      <c r="A163" s="77" t="s">
        <v>2445</v>
      </c>
      <c r="B163" s="77" t="s">
        <v>2734</v>
      </c>
      <c r="C163" s="103">
        <v>0.52549999999999997</v>
      </c>
      <c r="D163" s="24" t="str">
        <f t="shared" si="2"/>
        <v>39003</v>
      </c>
    </row>
    <row r="164" spans="1:4">
      <c r="A164" s="77" t="s">
        <v>2289</v>
      </c>
      <c r="B164" s="77" t="s">
        <v>2735</v>
      </c>
      <c r="C164" s="103">
        <v>0.46410000000000001</v>
      </c>
      <c r="D164" s="24" t="str">
        <f t="shared" si="2"/>
        <v>21014</v>
      </c>
    </row>
    <row r="165" spans="1:4">
      <c r="A165" s="77" t="s">
        <v>2328</v>
      </c>
      <c r="B165" s="77" t="s">
        <v>2736</v>
      </c>
      <c r="C165" s="103">
        <v>0.58930000000000005</v>
      </c>
      <c r="D165" s="24" t="str">
        <f t="shared" si="2"/>
        <v>25155</v>
      </c>
    </row>
    <row r="166" spans="1:4">
      <c r="A166" s="77" t="s">
        <v>2317</v>
      </c>
      <c r="B166" s="77" t="s">
        <v>2737</v>
      </c>
      <c r="C166" s="103">
        <v>1</v>
      </c>
      <c r="D166" s="24" t="str">
        <f t="shared" si="2"/>
        <v>24014</v>
      </c>
    </row>
    <row r="167" spans="1:4">
      <c r="A167" s="77" t="s">
        <v>2331</v>
      </c>
      <c r="B167" s="77" t="s">
        <v>2738</v>
      </c>
      <c r="C167" s="103">
        <v>0.5978</v>
      </c>
      <c r="D167" s="24" t="str">
        <f t="shared" si="2"/>
        <v>26056</v>
      </c>
    </row>
    <row r="168" spans="1:4">
      <c r="A168" s="77" t="s">
        <v>2382</v>
      </c>
      <c r="B168" s="77" t="s">
        <v>2739</v>
      </c>
      <c r="C168" s="103">
        <v>0.32819999999999999</v>
      </c>
      <c r="D168" s="24" t="str">
        <f t="shared" si="2"/>
        <v>32325</v>
      </c>
    </row>
    <row r="169" spans="1:4">
      <c r="A169" s="77" t="s">
        <v>2428</v>
      </c>
      <c r="B169" s="77" t="s">
        <v>2740</v>
      </c>
      <c r="C169" s="103">
        <v>0.50629999999999997</v>
      </c>
      <c r="D169" s="24" t="str">
        <f t="shared" si="2"/>
        <v>37506</v>
      </c>
    </row>
    <row r="170" spans="1:4">
      <c r="A170" s="77" t="s">
        <v>2226</v>
      </c>
      <c r="B170" s="77" t="s">
        <v>2741</v>
      </c>
      <c r="C170" s="103">
        <v>0.73109999999999997</v>
      </c>
      <c r="D170" s="24" t="str">
        <f t="shared" si="2"/>
        <v>14064</v>
      </c>
    </row>
    <row r="171" spans="1:4">
      <c r="A171" s="77" t="s">
        <v>2210</v>
      </c>
      <c r="B171" s="77" t="s">
        <v>2742</v>
      </c>
      <c r="C171" s="103">
        <v>0.75470000000000004</v>
      </c>
      <c r="D171" s="24" t="str">
        <f t="shared" si="2"/>
        <v>11051</v>
      </c>
    </row>
    <row r="172" spans="1:4">
      <c r="A172" s="77" t="s">
        <v>2269</v>
      </c>
      <c r="B172" s="77" t="s">
        <v>2743</v>
      </c>
      <c r="C172" s="103">
        <v>0.35589999999999999</v>
      </c>
      <c r="D172" s="24" t="str">
        <f t="shared" si="2"/>
        <v>18400</v>
      </c>
    </row>
    <row r="173" spans="1:4">
      <c r="A173" s="77" t="s">
        <v>2315</v>
      </c>
      <c r="B173" s="77" t="s">
        <v>2744</v>
      </c>
      <c r="C173" s="103">
        <v>0.56899999999999995</v>
      </c>
      <c r="D173" s="24" t="str">
        <f t="shared" si="2"/>
        <v>23403</v>
      </c>
    </row>
    <row r="174" spans="1:4">
      <c r="A174" s="77" t="s">
        <v>2330</v>
      </c>
      <c r="B174" s="77" t="s">
        <v>2745</v>
      </c>
      <c r="C174" s="103">
        <v>0.59619999999999995</v>
      </c>
      <c r="D174" s="24" t="str">
        <f t="shared" si="2"/>
        <v>25200</v>
      </c>
    </row>
    <row r="175" spans="1:4">
      <c r="A175" s="77" t="s">
        <v>2408</v>
      </c>
      <c r="B175" s="77" t="s">
        <v>2746</v>
      </c>
      <c r="C175" s="103">
        <v>0.45739999999999997</v>
      </c>
      <c r="D175" s="24" t="str">
        <f t="shared" si="2"/>
        <v>34003</v>
      </c>
    </row>
    <row r="176" spans="1:4">
      <c r="A176" s="77" t="s">
        <v>2405</v>
      </c>
      <c r="B176" s="77" t="s">
        <v>2747</v>
      </c>
      <c r="C176" s="103">
        <v>0.6351</v>
      </c>
      <c r="D176" s="24" t="str">
        <f t="shared" si="2"/>
        <v>33211</v>
      </c>
    </row>
    <row r="177" spans="1:4">
      <c r="A177" s="77" t="s">
        <v>2263</v>
      </c>
      <c r="B177" s="77" t="s">
        <v>2748</v>
      </c>
      <c r="C177" s="103">
        <v>0.1767</v>
      </c>
      <c r="D177" s="24" t="str">
        <f t="shared" si="2"/>
        <v>17417</v>
      </c>
    </row>
    <row r="178" spans="1:4">
      <c r="A178" s="77" t="s">
        <v>2237</v>
      </c>
      <c r="B178" s="77" t="s">
        <v>2749</v>
      </c>
      <c r="C178" s="103">
        <v>0.41310000000000002</v>
      </c>
      <c r="D178" s="24" t="str">
        <f t="shared" si="2"/>
        <v>15201</v>
      </c>
    </row>
    <row r="179" spans="1:4">
      <c r="A179" s="77" t="s">
        <v>2443</v>
      </c>
      <c r="B179" s="77" t="s">
        <v>2751</v>
      </c>
      <c r="C179" s="103">
        <v>0.4113</v>
      </c>
      <c r="D179" s="24" t="str">
        <f t="shared" si="2"/>
        <v>38324</v>
      </c>
    </row>
    <row r="180" spans="1:4">
      <c r="A180" s="77" t="s">
        <v>2236</v>
      </c>
      <c r="B180" s="77" t="s">
        <v>2752</v>
      </c>
      <c r="C180" s="103">
        <v>0.749</v>
      </c>
      <c r="D180" s="24" t="str">
        <f t="shared" si="2"/>
        <v>14400</v>
      </c>
    </row>
    <row r="181" spans="1:4">
      <c r="A181" s="77" t="s">
        <v>2325</v>
      </c>
      <c r="B181" s="77" t="s">
        <v>2753</v>
      </c>
      <c r="C181" s="103">
        <v>0.63170000000000004</v>
      </c>
      <c r="D181" s="24" t="str">
        <f t="shared" si="2"/>
        <v>25101</v>
      </c>
    </row>
    <row r="182" spans="1:4">
      <c r="A182" s="77" t="s">
        <v>2235</v>
      </c>
      <c r="B182" s="77" t="s">
        <v>2754</v>
      </c>
      <c r="C182" s="103">
        <v>0.72160000000000002</v>
      </c>
      <c r="D182" s="24" t="str">
        <f t="shared" si="2"/>
        <v>14172</v>
      </c>
    </row>
    <row r="183" spans="1:4">
      <c r="A183" s="77" t="s">
        <v>2306</v>
      </c>
      <c r="B183" s="77" t="s">
        <v>2755</v>
      </c>
      <c r="C183" s="103">
        <v>0.53200000000000003</v>
      </c>
      <c r="D183" s="24" t="str">
        <f t="shared" si="2"/>
        <v>22105</v>
      </c>
    </row>
    <row r="184" spans="1:4">
      <c r="A184" s="77" t="s">
        <v>2319</v>
      </c>
      <c r="B184" s="77" t="s">
        <v>2756</v>
      </c>
      <c r="C184" s="103">
        <v>0.60809999999999997</v>
      </c>
      <c r="D184" s="24" t="str">
        <f t="shared" si="2"/>
        <v>24105</v>
      </c>
    </row>
    <row r="185" spans="1:4">
      <c r="A185" s="77" t="s">
        <v>2410</v>
      </c>
      <c r="B185" s="77" t="s">
        <v>2757</v>
      </c>
      <c r="C185" s="103">
        <v>0.3301</v>
      </c>
      <c r="D185" s="24" t="str">
        <f t="shared" si="2"/>
        <v>34111</v>
      </c>
    </row>
    <row r="186" spans="1:4">
      <c r="A186" s="77" t="s">
        <v>2318</v>
      </c>
      <c r="B186" s="77" t="s">
        <v>2758</v>
      </c>
      <c r="C186" s="103">
        <v>0.70630000000000004</v>
      </c>
      <c r="D186" s="24" t="str">
        <f t="shared" si="2"/>
        <v>24019</v>
      </c>
    </row>
    <row r="187" spans="1:4">
      <c r="A187" s="77" t="s">
        <v>2297</v>
      </c>
      <c r="B187" s="77" t="s">
        <v>2759</v>
      </c>
      <c r="C187" s="103">
        <v>0.56179999999999997</v>
      </c>
      <c r="D187" s="24" t="str">
        <f t="shared" si="2"/>
        <v>21300</v>
      </c>
    </row>
    <row r="188" spans="1:4">
      <c r="A188" s="77" t="s">
        <v>2395</v>
      </c>
      <c r="B188" s="77" t="s">
        <v>2760</v>
      </c>
      <c r="C188" s="103">
        <v>0.71109999999999995</v>
      </c>
      <c r="D188" s="24" t="str">
        <f t="shared" si="2"/>
        <v>33030</v>
      </c>
    </row>
    <row r="189" spans="1:4">
      <c r="A189" s="77" t="s">
        <v>2351</v>
      </c>
      <c r="B189" s="77" t="s">
        <v>2761</v>
      </c>
      <c r="C189" s="103">
        <v>0.30020000000000002</v>
      </c>
      <c r="D189" s="24" t="str">
        <f t="shared" si="2"/>
        <v>28137</v>
      </c>
    </row>
    <row r="190" spans="1:4">
      <c r="A190" s="77" t="s">
        <v>2380</v>
      </c>
      <c r="B190" s="77" t="s">
        <v>2762</v>
      </c>
      <c r="C190" s="103">
        <v>0</v>
      </c>
      <c r="D190" s="24" t="str">
        <f t="shared" si="2"/>
        <v>32123</v>
      </c>
    </row>
    <row r="191" spans="1:4">
      <c r="A191" s="77" t="s">
        <v>2206</v>
      </c>
      <c r="B191" s="77" t="s">
        <v>2763</v>
      </c>
      <c r="C191" s="103">
        <v>0.71879999999999999</v>
      </c>
      <c r="D191" s="24" t="str">
        <f t="shared" si="2"/>
        <v>10065</v>
      </c>
    </row>
    <row r="192" spans="1:4">
      <c r="A192" s="177" t="s">
        <v>2198</v>
      </c>
      <c r="B192" s="77" t="s">
        <v>2764</v>
      </c>
      <c r="C192" s="103">
        <v>0.89300000000000002</v>
      </c>
      <c r="D192" s="24" t="str">
        <f t="shared" si="2"/>
        <v>09013</v>
      </c>
    </row>
    <row r="193" spans="1:4">
      <c r="A193" s="77" t="s">
        <v>2324</v>
      </c>
      <c r="B193" s="77" t="s">
        <v>2765</v>
      </c>
      <c r="C193" s="103">
        <v>0.73089999999999999</v>
      </c>
      <c r="D193" s="24" t="str">
        <f t="shared" si="2"/>
        <v>24410</v>
      </c>
    </row>
    <row r="194" spans="1:4">
      <c r="A194" s="77" t="s">
        <v>2341</v>
      </c>
      <c r="B194" s="77" t="s">
        <v>2766</v>
      </c>
      <c r="C194" s="103">
        <v>0.3644</v>
      </c>
      <c r="D194" s="24" t="str">
        <f t="shared" si="2"/>
        <v>27344</v>
      </c>
    </row>
    <row r="195" spans="1:4">
      <c r="A195" s="177" t="s">
        <v>2157</v>
      </c>
      <c r="B195" s="77" t="s">
        <v>2767</v>
      </c>
      <c r="C195" s="103">
        <v>0.8014</v>
      </c>
      <c r="D195" s="24" t="str">
        <f t="shared" ref="D195:D258" si="3">TEXT(A195, "00000")</f>
        <v>01147</v>
      </c>
    </row>
    <row r="196" spans="1:4">
      <c r="A196" s="177" t="s">
        <v>2200</v>
      </c>
      <c r="B196" s="77" t="s">
        <v>2768</v>
      </c>
      <c r="C196" s="103">
        <v>0.91300000000000003</v>
      </c>
      <c r="D196" s="24" t="str">
        <f t="shared" si="3"/>
        <v>09102</v>
      </c>
    </row>
    <row r="197" spans="1:4">
      <c r="A197" s="77" t="s">
        <v>2436</v>
      </c>
      <c r="B197" s="77" t="s">
        <v>2769</v>
      </c>
      <c r="C197" s="103">
        <v>0.41299999999999998</v>
      </c>
      <c r="D197" s="24" t="str">
        <f t="shared" si="3"/>
        <v>38301</v>
      </c>
    </row>
    <row r="198" spans="1:4">
      <c r="A198" s="174" t="s">
        <v>3153</v>
      </c>
      <c r="B198" s="2" t="s">
        <v>3126</v>
      </c>
      <c r="C198" s="103">
        <v>1</v>
      </c>
      <c r="D198" s="24" t="str">
        <f t="shared" si="3"/>
        <v>24915</v>
      </c>
    </row>
    <row r="199" spans="1:4">
      <c r="A199" s="77" t="s">
        <v>2209</v>
      </c>
      <c r="B199" s="77" t="s">
        <v>2770</v>
      </c>
      <c r="C199" s="103">
        <v>0.73440000000000005</v>
      </c>
      <c r="D199" s="24" t="str">
        <f t="shared" si="3"/>
        <v>11001</v>
      </c>
    </row>
    <row r="200" spans="1:4">
      <c r="A200" s="77" t="s">
        <v>2321</v>
      </c>
      <c r="B200" s="77" t="s">
        <v>2771</v>
      </c>
      <c r="C200" s="103">
        <v>0.72289999999999999</v>
      </c>
      <c r="D200" s="24" t="str">
        <f t="shared" si="3"/>
        <v>24122</v>
      </c>
    </row>
    <row r="201" spans="1:4">
      <c r="A201" s="177" t="s">
        <v>2163</v>
      </c>
      <c r="B201" s="77" t="s">
        <v>2772</v>
      </c>
      <c r="C201" s="103">
        <v>1</v>
      </c>
      <c r="D201" s="24" t="str">
        <f t="shared" si="3"/>
        <v>03050</v>
      </c>
    </row>
    <row r="202" spans="1:4">
      <c r="A202" s="77" t="s">
        <v>2298</v>
      </c>
      <c r="B202" s="77" t="s">
        <v>2773</v>
      </c>
      <c r="C202" s="103">
        <v>0.59130000000000005</v>
      </c>
      <c r="D202" s="24" t="str">
        <f t="shared" si="3"/>
        <v>21301</v>
      </c>
    </row>
    <row r="203" spans="1:4">
      <c r="A203" s="77" t="s">
        <v>2343</v>
      </c>
      <c r="B203" s="77" t="s">
        <v>2774</v>
      </c>
      <c r="C203" s="103">
        <v>0.2195</v>
      </c>
      <c r="D203" s="24" t="str">
        <f t="shared" si="3"/>
        <v>27401</v>
      </c>
    </row>
    <row r="204" spans="1:4">
      <c r="A204" s="177" t="s">
        <v>3029</v>
      </c>
      <c r="B204" s="78" t="s">
        <v>3091</v>
      </c>
      <c r="C204" s="103">
        <v>0.54549999999999998</v>
      </c>
      <c r="D204" s="24" t="str">
        <f t="shared" si="3"/>
        <v>04901</v>
      </c>
    </row>
    <row r="205" spans="1:4">
      <c r="A205" s="77" t="s">
        <v>2314</v>
      </c>
      <c r="B205" s="77" t="s">
        <v>2775</v>
      </c>
      <c r="C205" s="103">
        <v>0.61060000000000003</v>
      </c>
      <c r="D205" s="24" t="str">
        <f t="shared" si="3"/>
        <v>23402</v>
      </c>
    </row>
    <row r="206" spans="1:4">
      <c r="A206" s="77" t="s">
        <v>2213</v>
      </c>
      <c r="B206" s="77" t="s">
        <v>2776</v>
      </c>
      <c r="C206" s="103">
        <v>0.50829999999999997</v>
      </c>
      <c r="D206" s="24" t="str">
        <f t="shared" si="3"/>
        <v>12110</v>
      </c>
    </row>
    <row r="207" spans="1:4">
      <c r="A207" s="177" t="s">
        <v>2175</v>
      </c>
      <c r="B207" s="77" t="s">
        <v>2777</v>
      </c>
      <c r="C207" s="103">
        <v>0.52639999999999998</v>
      </c>
      <c r="D207" s="24" t="str">
        <f t="shared" si="3"/>
        <v>05121</v>
      </c>
    </row>
    <row r="208" spans="1:4">
      <c r="A208" s="77" t="s">
        <v>2244</v>
      </c>
      <c r="B208" s="77" t="s">
        <v>2778</v>
      </c>
      <c r="C208" s="103">
        <v>0.51739999999999997</v>
      </c>
      <c r="D208" s="24" t="str">
        <f t="shared" si="3"/>
        <v>16050</v>
      </c>
    </row>
    <row r="209" spans="1:4">
      <c r="A209" s="77" t="s">
        <v>2422</v>
      </c>
      <c r="B209" s="77" t="s">
        <v>2780</v>
      </c>
      <c r="C209" s="103">
        <v>0.83189999999999997</v>
      </c>
      <c r="D209" s="24" t="str">
        <f t="shared" si="3"/>
        <v>36402</v>
      </c>
    </row>
    <row r="210" spans="1:4">
      <c r="A210" s="177" t="s">
        <v>2166</v>
      </c>
      <c r="B210" s="77" t="s">
        <v>2781</v>
      </c>
      <c r="C210" s="103">
        <v>0.71989999999999998</v>
      </c>
      <c r="D210" s="24" t="str">
        <f t="shared" si="3"/>
        <v>03116</v>
      </c>
    </row>
    <row r="211" spans="1:4">
      <c r="A211" s="77" t="s">
        <v>2434</v>
      </c>
      <c r="B211" s="77" t="s">
        <v>2782</v>
      </c>
      <c r="C211" s="103">
        <v>0.36699999999999999</v>
      </c>
      <c r="D211" s="24" t="str">
        <f t="shared" si="3"/>
        <v>38267</v>
      </c>
    </row>
    <row r="212" spans="1:4">
      <c r="A212" s="77" t="s">
        <v>2335</v>
      </c>
      <c r="B212" s="77" t="s">
        <v>2783</v>
      </c>
      <c r="C212" s="103">
        <v>0.43680000000000002</v>
      </c>
      <c r="D212" s="24" t="str">
        <f t="shared" si="3"/>
        <v>27003</v>
      </c>
    </row>
    <row r="213" spans="1:4">
      <c r="A213" s="77" t="s">
        <v>2240</v>
      </c>
      <c r="B213" s="77" t="s">
        <v>2784</v>
      </c>
      <c r="C213" s="103">
        <v>0.78380000000000005</v>
      </c>
      <c r="D213" s="24" t="str">
        <f t="shared" si="3"/>
        <v>16020</v>
      </c>
    </row>
    <row r="214" spans="1:4">
      <c r="A214" s="77" t="s">
        <v>2242</v>
      </c>
      <c r="B214" s="77" t="s">
        <v>2785</v>
      </c>
      <c r="C214" s="103">
        <v>0.47370000000000001</v>
      </c>
      <c r="D214" s="24" t="str">
        <f t="shared" si="3"/>
        <v>16048</v>
      </c>
    </row>
    <row r="215" spans="1:4">
      <c r="A215" s="177" t="s">
        <v>2180</v>
      </c>
      <c r="B215" s="77" t="s">
        <v>2786</v>
      </c>
      <c r="C215" s="103">
        <v>0.93910000000000005</v>
      </c>
      <c r="D215" s="24" t="str">
        <f t="shared" si="3"/>
        <v>05903</v>
      </c>
    </row>
    <row r="216" spans="1:4">
      <c r="A216" s="177" t="s">
        <v>2179</v>
      </c>
      <c r="B216" s="77" t="s">
        <v>2787</v>
      </c>
      <c r="C216" s="103">
        <v>0.69879999999999998</v>
      </c>
      <c r="D216" s="24" t="str">
        <f t="shared" si="3"/>
        <v>05402</v>
      </c>
    </row>
    <row r="217" spans="1:4">
      <c r="A217" s="77" t="s">
        <v>2231</v>
      </c>
      <c r="B217" s="77" t="s">
        <v>2788</v>
      </c>
      <c r="C217" s="103">
        <v>0.97119999999999995</v>
      </c>
      <c r="D217" s="24" t="str">
        <f t="shared" si="3"/>
        <v>14097</v>
      </c>
    </row>
    <row r="218" spans="1:4">
      <c r="A218" s="77" t="s">
        <v>2215</v>
      </c>
      <c r="B218" s="77" t="s">
        <v>2790</v>
      </c>
      <c r="C218" s="103">
        <v>0.80900000000000005</v>
      </c>
      <c r="D218" s="24" t="str">
        <f t="shared" si="3"/>
        <v>13144</v>
      </c>
    </row>
    <row r="219" spans="1:4">
      <c r="A219" s="77" t="s">
        <v>2411</v>
      </c>
      <c r="B219" s="77" t="s">
        <v>2791</v>
      </c>
      <c r="C219" s="103">
        <v>0.45369999999999999</v>
      </c>
      <c r="D219" s="24" t="str">
        <f t="shared" si="3"/>
        <v>34307</v>
      </c>
    </row>
    <row r="220" spans="1:4">
      <c r="A220" s="77" t="s">
        <v>2266</v>
      </c>
      <c r="B220" s="77" t="s">
        <v>2792</v>
      </c>
      <c r="C220" s="103">
        <v>0.76190000000000002</v>
      </c>
      <c r="D220" s="24" t="str">
        <f t="shared" si="3"/>
        <v>17908</v>
      </c>
    </row>
    <row r="221" spans="1:4">
      <c r="A221" s="77" t="s">
        <v>2479</v>
      </c>
      <c r="B221" s="77" t="s">
        <v>2998</v>
      </c>
      <c r="C221" s="103">
        <v>0.71030000000000004</v>
      </c>
      <c r="D221" s="24" t="str">
        <f t="shared" si="3"/>
        <v>17910</v>
      </c>
    </row>
    <row r="222" spans="1:4">
      <c r="A222" s="77" t="s">
        <v>2326</v>
      </c>
      <c r="B222" s="77" t="s">
        <v>2793</v>
      </c>
      <c r="C222" s="103">
        <v>0.67490000000000006</v>
      </c>
      <c r="D222" s="24" t="str">
        <f t="shared" si="3"/>
        <v>25116</v>
      </c>
    </row>
    <row r="223" spans="1:4">
      <c r="A223" s="77" t="s">
        <v>2303</v>
      </c>
      <c r="B223" s="77" t="s">
        <v>2794</v>
      </c>
      <c r="C223" s="103">
        <v>0.46189999999999998</v>
      </c>
      <c r="D223" s="24" t="str">
        <f t="shared" si="3"/>
        <v>22009</v>
      </c>
    </row>
    <row r="224" spans="1:4">
      <c r="A224" s="77" t="s">
        <v>2251</v>
      </c>
      <c r="B224" s="77" t="s">
        <v>2795</v>
      </c>
      <c r="C224" s="103">
        <v>0.53410000000000002</v>
      </c>
      <c r="D224" s="24" t="str">
        <f t="shared" si="3"/>
        <v>17403</v>
      </c>
    </row>
    <row r="225" spans="1:4">
      <c r="A225" s="77" t="s">
        <v>2208</v>
      </c>
      <c r="B225" s="77" t="s">
        <v>2796</v>
      </c>
      <c r="C225" s="103">
        <v>0.56689999999999996</v>
      </c>
      <c r="D225" s="24" t="str">
        <f t="shared" si="3"/>
        <v>10309</v>
      </c>
    </row>
    <row r="226" spans="1:4">
      <c r="A226" s="177" t="s">
        <v>2167</v>
      </c>
      <c r="B226" s="77" t="s">
        <v>2797</v>
      </c>
      <c r="C226" s="103">
        <v>0.43049999999999999</v>
      </c>
      <c r="D226" s="24" t="str">
        <f t="shared" si="3"/>
        <v>03400</v>
      </c>
    </row>
    <row r="227" spans="1:4">
      <c r="A227" s="177" t="s">
        <v>2189</v>
      </c>
      <c r="B227" s="77" t="s">
        <v>2798</v>
      </c>
      <c r="C227" s="103">
        <v>0.26129999999999998</v>
      </c>
      <c r="D227" s="24" t="str">
        <f t="shared" si="3"/>
        <v>06122</v>
      </c>
    </row>
    <row r="228" spans="1:4">
      <c r="A228" s="177" t="s">
        <v>2159</v>
      </c>
      <c r="B228" s="77" t="s">
        <v>2799</v>
      </c>
      <c r="C228" s="103">
        <v>0.48770000000000002</v>
      </c>
      <c r="D228" s="24" t="str">
        <f t="shared" si="3"/>
        <v>01160</v>
      </c>
    </row>
    <row r="229" spans="1:4">
      <c r="A229" s="77" t="s">
        <v>2392</v>
      </c>
      <c r="B229" s="77" t="s">
        <v>2800</v>
      </c>
      <c r="C229" s="103">
        <v>0.51890000000000003</v>
      </c>
      <c r="D229" s="24" t="str">
        <f t="shared" si="3"/>
        <v>32416</v>
      </c>
    </row>
    <row r="230" spans="1:4">
      <c r="A230" s="77" t="s">
        <v>2255</v>
      </c>
      <c r="B230" s="77" t="s">
        <v>2801</v>
      </c>
      <c r="C230" s="103">
        <v>0.2064</v>
      </c>
      <c r="D230" s="24" t="str">
        <f t="shared" si="3"/>
        <v>17407</v>
      </c>
    </row>
    <row r="231" spans="1:4">
      <c r="A231" s="77" t="s">
        <v>2413</v>
      </c>
      <c r="B231" s="77" t="s">
        <v>2802</v>
      </c>
      <c r="C231" s="103">
        <v>0.56220000000000003</v>
      </c>
      <c r="D231" s="24" t="str">
        <f t="shared" si="3"/>
        <v>34401</v>
      </c>
    </row>
    <row r="232" spans="1:4">
      <c r="A232" s="77" t="s">
        <v>2285</v>
      </c>
      <c r="B232" s="77" t="s">
        <v>1302</v>
      </c>
      <c r="C232" s="103">
        <v>0.36</v>
      </c>
      <c r="D232" s="24" t="str">
        <f t="shared" si="3"/>
        <v>20403</v>
      </c>
    </row>
    <row r="233" spans="1:4">
      <c r="A233" s="177" t="s">
        <v>3124</v>
      </c>
      <c r="B233" s="78" t="s">
        <v>3154</v>
      </c>
      <c r="C233" s="103">
        <v>0.66100000000000003</v>
      </c>
      <c r="D233" s="24" t="str">
        <f t="shared" si="3"/>
        <v>06901</v>
      </c>
    </row>
    <row r="234" spans="1:4">
      <c r="A234" s="77" t="s">
        <v>2441</v>
      </c>
      <c r="B234" s="77" t="s">
        <v>2803</v>
      </c>
      <c r="C234" s="103">
        <v>0.63690000000000002</v>
      </c>
      <c r="D234" s="24" t="str">
        <f t="shared" si="3"/>
        <v>38320</v>
      </c>
    </row>
    <row r="235" spans="1:4">
      <c r="A235" s="77" t="s">
        <v>2219</v>
      </c>
      <c r="B235" s="77" t="s">
        <v>2804</v>
      </c>
      <c r="C235" s="103">
        <v>0.68130000000000002</v>
      </c>
      <c r="D235" s="24" t="str">
        <f t="shared" si="3"/>
        <v>13160</v>
      </c>
    </row>
    <row r="236" spans="1:4">
      <c r="A236" s="77" t="s">
        <v>2353</v>
      </c>
      <c r="B236" s="77" t="s">
        <v>2805</v>
      </c>
      <c r="C236" s="103">
        <v>0.4</v>
      </c>
      <c r="D236" s="24" t="str">
        <f t="shared" si="3"/>
        <v>28149</v>
      </c>
    </row>
    <row r="237" spans="1:4">
      <c r="A237" s="77" t="s">
        <v>2233</v>
      </c>
      <c r="B237" s="77" t="s">
        <v>2806</v>
      </c>
      <c r="C237" s="103">
        <v>0.62960000000000005</v>
      </c>
      <c r="D237" s="24" t="str">
        <f t="shared" si="3"/>
        <v>14104</v>
      </c>
    </row>
    <row r="238" spans="1:4">
      <c r="A238" s="77" t="s">
        <v>2245</v>
      </c>
      <c r="B238" s="77" t="s">
        <v>2807</v>
      </c>
      <c r="C238" s="103">
        <v>0.40450000000000003</v>
      </c>
      <c r="D238" s="24" t="str">
        <f t="shared" si="3"/>
        <v>17001</v>
      </c>
    </row>
    <row r="239" spans="1:4">
      <c r="A239" s="77" t="s">
        <v>2356</v>
      </c>
      <c r="B239" s="77" t="s">
        <v>2808</v>
      </c>
      <c r="C239" s="103">
        <v>0.50880000000000003</v>
      </c>
      <c r="D239" s="24" t="str">
        <f t="shared" si="3"/>
        <v>29101</v>
      </c>
    </row>
    <row r="240" spans="1:4">
      <c r="A240" s="77" t="s">
        <v>2448</v>
      </c>
      <c r="B240" s="77" t="s">
        <v>2809</v>
      </c>
      <c r="C240" s="103">
        <v>0.55589999999999995</v>
      </c>
      <c r="D240" s="24" t="str">
        <f t="shared" si="3"/>
        <v>39119</v>
      </c>
    </row>
    <row r="241" spans="1:4">
      <c r="A241" s="77" t="s">
        <v>2333</v>
      </c>
      <c r="B241" s="77" t="s">
        <v>2810</v>
      </c>
      <c r="C241" s="103">
        <v>0.64290000000000003</v>
      </c>
      <c r="D241" s="24" t="str">
        <f t="shared" si="3"/>
        <v>26070</v>
      </c>
    </row>
    <row r="242" spans="1:4">
      <c r="A242" s="177" t="s">
        <v>2177</v>
      </c>
      <c r="B242" s="77" t="s">
        <v>2811</v>
      </c>
      <c r="C242" s="103">
        <v>0.50190000000000001</v>
      </c>
      <c r="D242" s="24" t="str">
        <f t="shared" si="3"/>
        <v>05323</v>
      </c>
    </row>
    <row r="243" spans="1:4">
      <c r="A243" s="77" t="s">
        <v>2350</v>
      </c>
      <c r="B243" s="77" t="s">
        <v>2812</v>
      </c>
      <c r="C243" s="103">
        <v>0</v>
      </c>
      <c r="D243" s="24" t="str">
        <f t="shared" si="3"/>
        <v>28010</v>
      </c>
    </row>
    <row r="244" spans="1:4">
      <c r="A244" s="77" t="s">
        <v>2312</v>
      </c>
      <c r="B244" s="77" t="s">
        <v>2813</v>
      </c>
      <c r="C244" s="103">
        <v>0.66949999999999998</v>
      </c>
      <c r="D244" s="24" t="str">
        <f t="shared" si="3"/>
        <v>23309</v>
      </c>
    </row>
    <row r="245" spans="1:4">
      <c r="A245" s="77" t="s">
        <v>2260</v>
      </c>
      <c r="B245" s="77" t="s">
        <v>2814</v>
      </c>
      <c r="C245" s="103">
        <v>0.30640000000000001</v>
      </c>
      <c r="D245" s="24" t="str">
        <f t="shared" si="3"/>
        <v>17412</v>
      </c>
    </row>
    <row r="246" spans="1:4">
      <c r="A246" s="77" t="s">
        <v>2361</v>
      </c>
      <c r="B246" s="77" t="s">
        <v>2815</v>
      </c>
      <c r="C246" s="103">
        <v>0.66269999999999996</v>
      </c>
      <c r="D246" s="24" t="str">
        <f t="shared" si="3"/>
        <v>30002</v>
      </c>
    </row>
    <row r="247" spans="1:4">
      <c r="A247" s="77" t="s">
        <v>2252</v>
      </c>
      <c r="B247" s="77" t="s">
        <v>2816</v>
      </c>
      <c r="C247" s="103">
        <v>0.76190000000000002</v>
      </c>
      <c r="D247" s="24" t="str">
        <f t="shared" si="3"/>
        <v>17404</v>
      </c>
    </row>
    <row r="248" spans="1:4">
      <c r="A248" s="77" t="s">
        <v>2373</v>
      </c>
      <c r="B248" s="77" t="s">
        <v>2817</v>
      </c>
      <c r="C248" s="103">
        <v>0.21870000000000001</v>
      </c>
      <c r="D248" s="24" t="str">
        <f t="shared" si="3"/>
        <v>31201</v>
      </c>
    </row>
    <row r="249" spans="1:4">
      <c r="A249" s="77" t="s">
        <v>2258</v>
      </c>
      <c r="B249" s="77" t="s">
        <v>2818</v>
      </c>
      <c r="C249" s="103">
        <v>0.1187</v>
      </c>
      <c r="D249" s="24" t="str">
        <f t="shared" si="3"/>
        <v>17410</v>
      </c>
    </row>
    <row r="250" spans="1:4">
      <c r="A250" s="77" t="s">
        <v>2218</v>
      </c>
      <c r="B250" s="77" t="s">
        <v>2819</v>
      </c>
      <c r="C250" s="103">
        <v>0.74260000000000004</v>
      </c>
      <c r="D250" s="24" t="str">
        <f t="shared" si="3"/>
        <v>13156</v>
      </c>
    </row>
    <row r="251" spans="1:4">
      <c r="A251" s="77" t="s">
        <v>2327</v>
      </c>
      <c r="B251" s="77" t="s">
        <v>2820</v>
      </c>
      <c r="C251" s="103">
        <v>0.64710000000000001</v>
      </c>
      <c r="D251" s="24" t="str">
        <f t="shared" si="3"/>
        <v>25118</v>
      </c>
    </row>
    <row r="252" spans="1:4">
      <c r="A252" s="77" t="s">
        <v>2271</v>
      </c>
      <c r="B252" s="77" t="s">
        <v>2821</v>
      </c>
      <c r="C252" s="103">
        <v>0.39579999999999999</v>
      </c>
      <c r="D252" s="24" t="str">
        <f t="shared" si="3"/>
        <v>18402</v>
      </c>
    </row>
    <row r="253" spans="1:4">
      <c r="A253" s="77" t="s">
        <v>2239</v>
      </c>
      <c r="B253" s="77" t="s">
        <v>2822</v>
      </c>
      <c r="C253" s="103">
        <v>0.35070000000000001</v>
      </c>
      <c r="D253" s="24" t="str">
        <f t="shared" si="3"/>
        <v>15206</v>
      </c>
    </row>
    <row r="254" spans="1:4">
      <c r="A254" s="77" t="s">
        <v>2310</v>
      </c>
      <c r="B254" s="77" t="s">
        <v>2823</v>
      </c>
      <c r="C254" s="103">
        <v>0.49230000000000002</v>
      </c>
      <c r="D254" s="24" t="str">
        <f t="shared" si="3"/>
        <v>23042</v>
      </c>
    </row>
    <row r="255" spans="1:4">
      <c r="A255" s="77" t="s">
        <v>2379</v>
      </c>
      <c r="B255" s="77" t="s">
        <v>2824</v>
      </c>
      <c r="C255" s="103">
        <v>0.59830000000000005</v>
      </c>
      <c r="D255" s="24" t="str">
        <f t="shared" si="3"/>
        <v>32081</v>
      </c>
    </row>
    <row r="256" spans="1:4">
      <c r="A256" s="77" t="s">
        <v>2393</v>
      </c>
      <c r="B256" s="77" t="s">
        <v>2826</v>
      </c>
      <c r="C256" s="103">
        <v>0.50660000000000005</v>
      </c>
      <c r="D256" s="24" t="str">
        <f t="shared" si="3"/>
        <v>32901</v>
      </c>
    </row>
    <row r="257" spans="1:4">
      <c r="A257" s="77" t="s">
        <v>2302</v>
      </c>
      <c r="B257" s="77" t="s">
        <v>2827</v>
      </c>
      <c r="C257" s="103">
        <v>0.61219999999999997</v>
      </c>
      <c r="D257" s="24" t="str">
        <f t="shared" si="3"/>
        <v>22008</v>
      </c>
    </row>
    <row r="258" spans="1:4">
      <c r="A258" s="77" t="s">
        <v>2442</v>
      </c>
      <c r="B258" s="77" t="s">
        <v>2828</v>
      </c>
      <c r="C258" s="103">
        <v>0.4919</v>
      </c>
      <c r="D258" s="24" t="str">
        <f t="shared" si="3"/>
        <v>38322</v>
      </c>
    </row>
    <row r="259" spans="1:4">
      <c r="A259" s="77" t="s">
        <v>2378</v>
      </c>
      <c r="B259" s="77" t="s">
        <v>2829</v>
      </c>
      <c r="C259" s="103">
        <v>0.31269999999999998</v>
      </c>
      <c r="D259" s="24" t="str">
        <f t="shared" ref="D259:D322" si="4">TEXT(A259, "00000")</f>
        <v>31401</v>
      </c>
    </row>
    <row r="260" spans="1:4">
      <c r="A260" s="77" t="s">
        <v>2211</v>
      </c>
      <c r="B260" s="77" t="s">
        <v>2830</v>
      </c>
      <c r="C260" s="103">
        <v>0</v>
      </c>
      <c r="D260" s="24" t="str">
        <f t="shared" si="4"/>
        <v>11054</v>
      </c>
    </row>
    <row r="261" spans="1:4">
      <c r="A261" s="177" t="s">
        <v>2191</v>
      </c>
      <c r="B261" s="77" t="s">
        <v>2831</v>
      </c>
      <c r="C261" s="103">
        <v>0.79169999999999996</v>
      </c>
      <c r="D261" s="24" t="str">
        <f t="shared" si="4"/>
        <v>07035</v>
      </c>
    </row>
    <row r="262" spans="1:4">
      <c r="A262" s="177" t="s">
        <v>2169</v>
      </c>
      <c r="B262" s="77" t="s">
        <v>2832</v>
      </c>
      <c r="C262" s="103">
        <v>0</v>
      </c>
      <c r="D262" s="24" t="str">
        <f t="shared" si="4"/>
        <v>04069</v>
      </c>
    </row>
    <row r="263" spans="1:4">
      <c r="A263" s="77" t="s">
        <v>2334</v>
      </c>
      <c r="B263" s="77" t="s">
        <v>2833</v>
      </c>
      <c r="C263" s="103">
        <v>0.28189999999999998</v>
      </c>
      <c r="D263" s="24" t="str">
        <f t="shared" si="4"/>
        <v>27001</v>
      </c>
    </row>
    <row r="264" spans="1:4">
      <c r="A264" s="77" t="s">
        <v>2438</v>
      </c>
      <c r="B264" s="77" t="s">
        <v>2834</v>
      </c>
      <c r="C264" s="103">
        <v>0</v>
      </c>
      <c r="D264" s="24" t="str">
        <f t="shared" si="4"/>
        <v>38304</v>
      </c>
    </row>
    <row r="265" spans="1:4">
      <c r="A265" s="77" t="s">
        <v>2364</v>
      </c>
      <c r="B265" s="77" t="s">
        <v>2835</v>
      </c>
      <c r="C265" s="103">
        <v>0.51949999999999996</v>
      </c>
      <c r="D265" s="24" t="str">
        <f t="shared" si="4"/>
        <v>30303</v>
      </c>
    </row>
    <row r="266" spans="1:4">
      <c r="A266" s="77" t="s">
        <v>2375</v>
      </c>
      <c r="B266" s="77" t="s">
        <v>2836</v>
      </c>
      <c r="C266" s="103">
        <v>0.55859999999999999</v>
      </c>
      <c r="D266" s="24" t="str">
        <f t="shared" si="4"/>
        <v>31311</v>
      </c>
    </row>
    <row r="267" spans="1:4">
      <c r="A267" s="77" t="s">
        <v>2477</v>
      </c>
      <c r="B267" s="77" t="s">
        <v>2837</v>
      </c>
      <c r="C267" s="103">
        <v>0.42430000000000001</v>
      </c>
      <c r="D267" s="24" t="str">
        <f t="shared" si="4"/>
        <v>17905</v>
      </c>
    </row>
    <row r="268" spans="1:4">
      <c r="A268" s="177" t="s">
        <v>2349</v>
      </c>
      <c r="B268" s="77" t="s">
        <v>2838</v>
      </c>
      <c r="C268" s="103">
        <v>0.59119999999999995</v>
      </c>
      <c r="D268" s="24" t="str">
        <f t="shared" si="4"/>
        <v>27905</v>
      </c>
    </row>
    <row r="269" spans="1:4">
      <c r="A269" s="177" t="s">
        <v>2264</v>
      </c>
      <c r="B269" s="77" t="s">
        <v>2839</v>
      </c>
      <c r="C269" s="103">
        <v>0.39350000000000002</v>
      </c>
      <c r="D269" s="24" t="str">
        <f t="shared" si="4"/>
        <v>17902</v>
      </c>
    </row>
    <row r="270" spans="1:4">
      <c r="A270" s="77" t="s">
        <v>2401</v>
      </c>
      <c r="B270" s="77" t="s">
        <v>2840</v>
      </c>
      <c r="C270" s="103">
        <v>0.875</v>
      </c>
      <c r="D270" s="24" t="str">
        <f t="shared" si="4"/>
        <v>33202</v>
      </c>
    </row>
    <row r="271" spans="1:4">
      <c r="A271" s="77" t="s">
        <v>2339</v>
      </c>
      <c r="B271" s="77" t="s">
        <v>2841</v>
      </c>
      <c r="C271" s="103">
        <v>0.3296</v>
      </c>
      <c r="D271" s="24" t="str">
        <f t="shared" si="4"/>
        <v>27320</v>
      </c>
    </row>
    <row r="272" spans="1:4">
      <c r="A272" s="77" t="s">
        <v>2451</v>
      </c>
      <c r="B272" s="77" t="s">
        <v>2842</v>
      </c>
      <c r="C272" s="103">
        <v>0.93879999999999997</v>
      </c>
      <c r="D272" s="24" t="str">
        <f t="shared" si="4"/>
        <v>39201</v>
      </c>
    </row>
    <row r="273" spans="1:4">
      <c r="A273" s="77" t="s">
        <v>2272</v>
      </c>
      <c r="B273" s="77" t="s">
        <v>2843</v>
      </c>
      <c r="C273" s="103">
        <v>0.67569999999999997</v>
      </c>
      <c r="D273" s="24" t="str">
        <f t="shared" si="4"/>
        <v>18902</v>
      </c>
    </row>
    <row r="274" spans="1:4">
      <c r="A274" s="77" t="s">
        <v>2336</v>
      </c>
      <c r="B274" s="77" t="s">
        <v>2844</v>
      </c>
      <c r="C274" s="103">
        <v>0.57509999999999994</v>
      </c>
      <c r="D274" s="24" t="str">
        <f t="shared" si="4"/>
        <v>27010</v>
      </c>
    </row>
    <row r="275" spans="1:4">
      <c r="A275" s="77" t="s">
        <v>2230</v>
      </c>
      <c r="B275" s="77" t="s">
        <v>2845</v>
      </c>
      <c r="C275" s="103">
        <v>0.77329999999999999</v>
      </c>
      <c r="D275" s="24" t="str">
        <f t="shared" si="4"/>
        <v>14077</v>
      </c>
    </row>
    <row r="276" spans="1:4">
      <c r="A276" s="77" t="s">
        <v>2257</v>
      </c>
      <c r="B276" s="77" t="s">
        <v>2846</v>
      </c>
      <c r="C276" s="103">
        <v>0.19239999999999999</v>
      </c>
      <c r="D276" s="24" t="str">
        <f t="shared" si="4"/>
        <v>17409</v>
      </c>
    </row>
    <row r="277" spans="1:4">
      <c r="A277" s="77" t="s">
        <v>2433</v>
      </c>
      <c r="B277" s="77" t="s">
        <v>2847</v>
      </c>
      <c r="C277" s="103">
        <v>0.65629999999999999</v>
      </c>
      <c r="D277" s="24" t="str">
        <f t="shared" si="4"/>
        <v>38265</v>
      </c>
    </row>
    <row r="278" spans="1:4">
      <c r="A278" s="77" t="s">
        <v>2414</v>
      </c>
      <c r="B278" s="77" t="s">
        <v>2848</v>
      </c>
      <c r="C278" s="103">
        <v>0.498</v>
      </c>
      <c r="D278" s="24" t="str">
        <f t="shared" si="4"/>
        <v>34402</v>
      </c>
    </row>
    <row r="279" spans="1:4">
      <c r="A279" s="77" t="s">
        <v>2275</v>
      </c>
      <c r="B279" s="77" t="s">
        <v>2849</v>
      </c>
      <c r="C279" s="103">
        <v>0.48</v>
      </c>
      <c r="D279" s="24" t="str">
        <f t="shared" si="4"/>
        <v>19400</v>
      </c>
    </row>
    <row r="280" spans="1:4">
      <c r="A280" s="77" t="s">
        <v>2296</v>
      </c>
      <c r="B280" s="77" t="s">
        <v>2850</v>
      </c>
      <c r="C280" s="103">
        <v>0.52639999999999998</v>
      </c>
      <c r="D280" s="24" t="str">
        <f t="shared" si="4"/>
        <v>21237</v>
      </c>
    </row>
    <row r="281" spans="1:4">
      <c r="A281" s="77" t="s">
        <v>2323</v>
      </c>
      <c r="B281" s="77" t="s">
        <v>2851</v>
      </c>
      <c r="C281" s="103">
        <v>0.70389999999999997</v>
      </c>
      <c r="D281" s="24" t="str">
        <f t="shared" si="4"/>
        <v>24404</v>
      </c>
    </row>
    <row r="282" spans="1:4">
      <c r="A282" s="77" t="s">
        <v>2452</v>
      </c>
      <c r="B282" s="77" t="s">
        <v>2852</v>
      </c>
      <c r="C282" s="103">
        <v>0.93710000000000004</v>
      </c>
      <c r="D282" s="24" t="str">
        <f t="shared" si="4"/>
        <v>39202</v>
      </c>
    </row>
    <row r="283" spans="1:4">
      <c r="A283" s="77" t="s">
        <v>2419</v>
      </c>
      <c r="B283" s="77" t="s">
        <v>2853</v>
      </c>
      <c r="C283" s="103">
        <v>0.55400000000000005</v>
      </c>
      <c r="D283" s="24" t="str">
        <f t="shared" si="4"/>
        <v>36300</v>
      </c>
    </row>
    <row r="284" spans="1:4">
      <c r="A284" s="177" t="s">
        <v>2193</v>
      </c>
      <c r="B284" s="77" t="s">
        <v>2854</v>
      </c>
      <c r="C284" s="103">
        <v>0.4703</v>
      </c>
      <c r="D284" s="24" t="str">
        <f t="shared" si="4"/>
        <v>08130</v>
      </c>
    </row>
    <row r="285" spans="1:4">
      <c r="A285" s="77" t="s">
        <v>2282</v>
      </c>
      <c r="B285" s="77" t="s">
        <v>2855</v>
      </c>
      <c r="C285" s="103">
        <v>0.3952</v>
      </c>
      <c r="D285" s="24" t="str">
        <f t="shared" si="4"/>
        <v>20400</v>
      </c>
    </row>
    <row r="286" spans="1:4">
      <c r="A286" s="77" t="s">
        <v>2254</v>
      </c>
      <c r="B286" s="77" t="s">
        <v>2856</v>
      </c>
      <c r="C286" s="103">
        <v>0.749</v>
      </c>
      <c r="D286" s="24" t="str">
        <f t="shared" si="4"/>
        <v>17406</v>
      </c>
    </row>
    <row r="287" spans="1:4">
      <c r="A287" s="77" t="s">
        <v>2409</v>
      </c>
      <c r="B287" s="77" t="s">
        <v>2857</v>
      </c>
      <c r="C287" s="103">
        <v>0.33239999999999997</v>
      </c>
      <c r="D287" s="24" t="str">
        <f t="shared" si="4"/>
        <v>34033</v>
      </c>
    </row>
    <row r="288" spans="1:4">
      <c r="A288" s="77" t="s">
        <v>2444</v>
      </c>
      <c r="B288" s="77" t="s">
        <v>2858</v>
      </c>
      <c r="C288" s="103">
        <v>0.88290000000000002</v>
      </c>
      <c r="D288" s="24" t="str">
        <f t="shared" si="4"/>
        <v>39002</v>
      </c>
    </row>
    <row r="289" spans="1:4">
      <c r="A289" s="77" t="s">
        <v>2338</v>
      </c>
      <c r="B289" s="77" t="s">
        <v>2859</v>
      </c>
      <c r="C289" s="103">
        <v>0.38440000000000002</v>
      </c>
      <c r="D289" s="24" t="str">
        <f t="shared" si="4"/>
        <v>27083</v>
      </c>
    </row>
    <row r="290" spans="1:4">
      <c r="A290" s="77" t="s">
        <v>2398</v>
      </c>
      <c r="B290" s="77" t="s">
        <v>2860</v>
      </c>
      <c r="C290" s="103">
        <v>0.24790000000000001</v>
      </c>
      <c r="D290" s="24" t="str">
        <f t="shared" si="4"/>
        <v>33070</v>
      </c>
    </row>
    <row r="291" spans="1:4">
      <c r="A291" s="177" t="s">
        <v>2181</v>
      </c>
      <c r="B291" s="77" t="s">
        <v>2861</v>
      </c>
      <c r="C291" s="103">
        <v>0.49509999999999998</v>
      </c>
      <c r="D291" s="24" t="str">
        <f t="shared" si="4"/>
        <v>06037</v>
      </c>
    </row>
    <row r="292" spans="1:4">
      <c r="A292" s="77" t="s">
        <v>2250</v>
      </c>
      <c r="B292" s="77" t="s">
        <v>2862</v>
      </c>
      <c r="C292" s="103">
        <v>0.27260000000000001</v>
      </c>
      <c r="D292" s="24" t="str">
        <f t="shared" si="4"/>
        <v>17402</v>
      </c>
    </row>
    <row r="293" spans="1:4">
      <c r="A293" s="77" t="s">
        <v>2509</v>
      </c>
      <c r="B293" s="77" t="s">
        <v>2927</v>
      </c>
      <c r="C293" s="103">
        <v>0.9919</v>
      </c>
      <c r="D293" s="24" t="str">
        <f t="shared" si="4"/>
        <v>34901</v>
      </c>
    </row>
    <row r="294" spans="1:4">
      <c r="A294" s="77" t="s">
        <v>2415</v>
      </c>
      <c r="B294" s="77" t="s">
        <v>2863</v>
      </c>
      <c r="C294" s="103">
        <v>0.57789999999999997</v>
      </c>
      <c r="D294" s="24" t="str">
        <f t="shared" si="4"/>
        <v>35200</v>
      </c>
    </row>
    <row r="295" spans="1:4">
      <c r="A295" s="77" t="s">
        <v>2214</v>
      </c>
      <c r="B295" s="77" t="s">
        <v>2864</v>
      </c>
      <c r="C295" s="103">
        <v>0.92300000000000004</v>
      </c>
      <c r="D295" s="24" t="str">
        <f t="shared" si="4"/>
        <v>13073</v>
      </c>
    </row>
    <row r="296" spans="1:4">
      <c r="A296" s="77" t="s">
        <v>2421</v>
      </c>
      <c r="B296" s="77" t="s">
        <v>2865</v>
      </c>
      <c r="C296" s="103">
        <v>0.56779999999999997</v>
      </c>
      <c r="D296" s="24" t="str">
        <f t="shared" si="4"/>
        <v>36401</v>
      </c>
    </row>
    <row r="297" spans="1:4">
      <c r="A297" s="77" t="s">
        <v>2417</v>
      </c>
      <c r="B297" s="77" t="s">
        <v>2866</v>
      </c>
      <c r="C297" s="103">
        <v>0.59430000000000005</v>
      </c>
      <c r="D297" s="24" t="str">
        <f t="shared" si="4"/>
        <v>36140</v>
      </c>
    </row>
    <row r="298" spans="1:4">
      <c r="A298" s="77" t="s">
        <v>2456</v>
      </c>
      <c r="B298" s="77" t="s">
        <v>2867</v>
      </c>
      <c r="C298" s="103">
        <v>0.84750000000000003</v>
      </c>
      <c r="D298" s="24" t="str">
        <f t="shared" si="4"/>
        <v>39207</v>
      </c>
    </row>
    <row r="299" spans="1:4">
      <c r="A299" s="77" t="s">
        <v>2216</v>
      </c>
      <c r="B299" s="77" t="s">
        <v>2868</v>
      </c>
      <c r="C299" s="103">
        <v>0.82379999999999998</v>
      </c>
      <c r="D299" s="24" t="str">
        <f t="shared" si="4"/>
        <v>13146</v>
      </c>
    </row>
    <row r="300" spans="1:4">
      <c r="A300" s="177" t="s">
        <v>2185</v>
      </c>
      <c r="B300" s="77" t="s">
        <v>2869</v>
      </c>
      <c r="C300" s="103">
        <v>0.40450000000000003</v>
      </c>
      <c r="D300" s="24" t="str">
        <f t="shared" si="4"/>
        <v>06112</v>
      </c>
    </row>
    <row r="301" spans="1:4">
      <c r="A301" s="177" t="s">
        <v>2155</v>
      </c>
      <c r="B301" s="77" t="s">
        <v>2870</v>
      </c>
      <c r="C301" s="103">
        <v>0.74390000000000001</v>
      </c>
      <c r="D301" s="24" t="str">
        <f t="shared" si="4"/>
        <v>01109</v>
      </c>
    </row>
    <row r="302" spans="1:4">
      <c r="A302" s="177" t="s">
        <v>2203</v>
      </c>
      <c r="B302" s="77" t="s">
        <v>2871</v>
      </c>
      <c r="C302" s="103">
        <v>0.55989999999999995</v>
      </c>
      <c r="D302" s="24" t="str">
        <f t="shared" si="4"/>
        <v>09209</v>
      </c>
    </row>
    <row r="303" spans="1:4">
      <c r="A303" s="77" t="s">
        <v>2397</v>
      </c>
      <c r="B303" s="77" t="s">
        <v>2872</v>
      </c>
      <c r="C303" s="103">
        <v>0.74950000000000006</v>
      </c>
      <c r="D303" s="24" t="str">
        <f t="shared" si="4"/>
        <v>33049</v>
      </c>
    </row>
    <row r="304" spans="1:4">
      <c r="A304" s="177" t="s">
        <v>2174</v>
      </c>
      <c r="B304" s="77" t="s">
        <v>2873</v>
      </c>
      <c r="C304" s="103">
        <v>0.58399999999999996</v>
      </c>
      <c r="D304" s="24" t="str">
        <f t="shared" si="4"/>
        <v>04246</v>
      </c>
    </row>
    <row r="305" spans="1:4">
      <c r="A305" s="77" t="s">
        <v>2390</v>
      </c>
      <c r="B305" s="77" t="s">
        <v>2874</v>
      </c>
      <c r="C305" s="103">
        <v>0.54249999999999998</v>
      </c>
      <c r="D305" s="24" t="str">
        <f t="shared" si="4"/>
        <v>32363</v>
      </c>
    </row>
    <row r="306" spans="1:4">
      <c r="A306" s="77" t="s">
        <v>2457</v>
      </c>
      <c r="B306" s="77" t="s">
        <v>2875</v>
      </c>
      <c r="C306" s="103">
        <v>0.49919999999999998</v>
      </c>
      <c r="D306" s="24" t="str">
        <f t="shared" si="4"/>
        <v>39208</v>
      </c>
    </row>
    <row r="307" spans="1:4">
      <c r="A307" s="77" t="s">
        <v>2945</v>
      </c>
      <c r="B307" s="78" t="s">
        <v>3111</v>
      </c>
      <c r="C307" s="103">
        <v>0.25230000000000002</v>
      </c>
      <c r="D307" s="24" t="str">
        <f t="shared" si="4"/>
        <v>37902</v>
      </c>
    </row>
    <row r="308" spans="1:4">
      <c r="A308" s="77" t="s">
        <v>2300</v>
      </c>
      <c r="B308" s="77" t="s">
        <v>2876</v>
      </c>
      <c r="C308" s="103">
        <v>0.69669999999999999</v>
      </c>
      <c r="D308" s="24" t="str">
        <f t="shared" si="4"/>
        <v>21303</v>
      </c>
    </row>
    <row r="309" spans="1:4">
      <c r="A309" s="77" t="s">
        <v>2347</v>
      </c>
      <c r="B309" s="77" t="s">
        <v>2877</v>
      </c>
      <c r="C309" s="103">
        <v>0.3342</v>
      </c>
      <c r="D309" s="24" t="str">
        <f t="shared" si="4"/>
        <v>27416</v>
      </c>
    </row>
    <row r="310" spans="1:4">
      <c r="A310" s="77" t="s">
        <v>2287</v>
      </c>
      <c r="B310" s="77" t="s">
        <v>2878</v>
      </c>
      <c r="C310" s="103">
        <v>0.46229999999999999</v>
      </c>
      <c r="D310" s="24" t="str">
        <f t="shared" si="4"/>
        <v>20405</v>
      </c>
    </row>
    <row r="311" spans="1:4">
      <c r="A311" s="77" t="s">
        <v>2942</v>
      </c>
      <c r="B311" s="78" t="s">
        <v>3112</v>
      </c>
      <c r="C311" s="103">
        <v>0.68940000000000001</v>
      </c>
      <c r="D311" s="24" t="str">
        <f t="shared" si="4"/>
        <v>17917</v>
      </c>
    </row>
    <row r="312" spans="1:4">
      <c r="A312" s="77" t="s">
        <v>2307</v>
      </c>
      <c r="B312" s="77" t="s">
        <v>2879</v>
      </c>
      <c r="C312" s="103">
        <v>0.45179999999999998</v>
      </c>
      <c r="D312" s="24" t="str">
        <f t="shared" si="4"/>
        <v>22200</v>
      </c>
    </row>
    <row r="313" spans="1:4">
      <c r="A313" s="77" t="s">
        <v>2329</v>
      </c>
      <c r="B313" s="77" t="s">
        <v>2880</v>
      </c>
      <c r="C313" s="103">
        <v>0.41570000000000001</v>
      </c>
      <c r="D313" s="24" t="str">
        <f t="shared" si="4"/>
        <v>25160</v>
      </c>
    </row>
    <row r="314" spans="1:4">
      <c r="A314" s="77" t="s">
        <v>2222</v>
      </c>
      <c r="B314" s="77" t="s">
        <v>2881</v>
      </c>
      <c r="C314" s="103">
        <v>0.66959999999999997</v>
      </c>
      <c r="D314" s="24" t="str">
        <f t="shared" si="4"/>
        <v>13167</v>
      </c>
    </row>
    <row r="315" spans="1:4">
      <c r="A315" s="77" t="s">
        <v>2294</v>
      </c>
      <c r="B315" s="77" t="s">
        <v>2882</v>
      </c>
      <c r="C315" s="103">
        <v>0.74260000000000004</v>
      </c>
      <c r="D315" s="24" t="str">
        <f t="shared" si="4"/>
        <v>21232</v>
      </c>
    </row>
    <row r="316" spans="1:4">
      <c r="A316" s="77" t="s">
        <v>2234</v>
      </c>
      <c r="B316" s="77" t="s">
        <v>2883</v>
      </c>
      <c r="C316" s="103">
        <v>0.60109999999999997</v>
      </c>
      <c r="D316" s="24" t="str">
        <f t="shared" si="4"/>
        <v>14117</v>
      </c>
    </row>
    <row r="317" spans="1:4">
      <c r="A317" s="77" t="s">
        <v>2279</v>
      </c>
      <c r="B317" s="77" t="s">
        <v>2884</v>
      </c>
      <c r="C317" s="103">
        <v>0.94379999999999997</v>
      </c>
      <c r="D317" s="24" t="str">
        <f t="shared" si="4"/>
        <v>20094</v>
      </c>
    </row>
    <row r="318" spans="1:4">
      <c r="A318" s="177" t="s">
        <v>2196</v>
      </c>
      <c r="B318" s="77" t="s">
        <v>2885</v>
      </c>
      <c r="C318" s="103">
        <v>0.47249999999999998</v>
      </c>
      <c r="D318" s="24" t="str">
        <f t="shared" si="4"/>
        <v>08404</v>
      </c>
    </row>
    <row r="319" spans="1:4">
      <c r="A319" s="77" t="s">
        <v>2558</v>
      </c>
      <c r="B319" s="78" t="s">
        <v>2559</v>
      </c>
      <c r="C319" s="103">
        <v>0</v>
      </c>
      <c r="D319" s="24" t="str">
        <f t="shared" si="4"/>
        <v>39901</v>
      </c>
    </row>
    <row r="320" spans="1:4">
      <c r="A320" s="77" t="s">
        <v>2446</v>
      </c>
      <c r="B320" s="77" t="s">
        <v>2886</v>
      </c>
      <c r="C320" s="103">
        <v>0.8538</v>
      </c>
      <c r="D320" s="24" t="str">
        <f t="shared" si="4"/>
        <v>39007</v>
      </c>
    </row>
    <row r="321" spans="1:4">
      <c r="A321" s="77" t="s">
        <v>2407</v>
      </c>
      <c r="B321" s="77" t="s">
        <v>2887</v>
      </c>
      <c r="C321" s="103">
        <v>0.46560000000000001</v>
      </c>
      <c r="D321" s="24" t="str">
        <f t="shared" si="4"/>
        <v>34002</v>
      </c>
    </row>
    <row r="322" spans="1:4">
      <c r="A322" s="77" t="s">
        <v>2455</v>
      </c>
      <c r="B322" s="77" t="s">
        <v>2888</v>
      </c>
      <c r="C322" s="103">
        <v>0.65739999999999998</v>
      </c>
      <c r="D322" s="24" t="str">
        <f t="shared" si="4"/>
        <v>39205</v>
      </c>
    </row>
    <row r="323" spans="1:4">
      <c r="C323" s="182"/>
    </row>
  </sheetData>
  <autoFilter ref="A2:D322" xr:uid="{00000000-0001-0000-0600-000000000000}">
    <sortState xmlns:xlrd2="http://schemas.microsoft.com/office/spreadsheetml/2017/richdata2" ref="A3:D322">
      <sortCondition ref="B2:B322"/>
    </sortState>
  </autoFilter>
  <sortState xmlns:xlrd2="http://schemas.microsoft.com/office/spreadsheetml/2017/richdata2" ref="G3:H322">
    <sortCondition ref="H3"/>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T753"/>
  <sheetViews>
    <sheetView workbookViewId="0"/>
  </sheetViews>
  <sheetFormatPr defaultRowHeight="15"/>
  <cols>
    <col min="2" max="2" width="53.28515625" bestFit="1" customWidth="1"/>
    <col min="3" max="3" width="13.28515625" bestFit="1" customWidth="1"/>
    <col min="4" max="4" width="11" bestFit="1" customWidth="1"/>
    <col min="5" max="5" width="13.28515625" bestFit="1" customWidth="1"/>
    <col min="7" max="7" width="9.28515625" customWidth="1"/>
    <col min="9" max="9" width="13.140625" bestFit="1" customWidth="1"/>
    <col min="10" max="10" width="16.28515625" style="116" bestFit="1" customWidth="1"/>
    <col min="11" max="11" width="11.5703125" style="116" bestFit="1" customWidth="1"/>
    <col min="12" max="12" width="13.28515625" style="116" bestFit="1" customWidth="1"/>
    <col min="13" max="13" width="11.28515625" style="116" bestFit="1" customWidth="1"/>
    <col min="17" max="17" width="13.140625" bestFit="1" customWidth="1"/>
    <col min="18" max="18" width="15" bestFit="1" customWidth="1"/>
    <col min="19" max="19" width="34.85546875" bestFit="1" customWidth="1"/>
    <col min="20" max="20" width="12.28515625" bestFit="1" customWidth="1"/>
  </cols>
  <sheetData>
    <row r="1" spans="1:20" ht="60">
      <c r="A1" s="2" t="s">
        <v>3295</v>
      </c>
      <c r="C1" s="116">
        <f>SUM(C3:C322)</f>
        <v>1072797.3200000003</v>
      </c>
      <c r="D1" s="116">
        <f>SUM(D3:D322)</f>
        <v>7239.2299999999977</v>
      </c>
      <c r="E1" s="116">
        <f>SUM(E3:E322)</f>
        <v>1065558.0900000012</v>
      </c>
      <c r="I1" s="161" t="s">
        <v>3339</v>
      </c>
      <c r="J1" s="99" t="s">
        <v>3042</v>
      </c>
      <c r="K1"/>
      <c r="L1"/>
      <c r="M1" s="58">
        <f>SUM(M3:M322)</f>
        <v>-708.91999999995676</v>
      </c>
      <c r="R1">
        <f>MAX(R3:R322)</f>
        <v>106</v>
      </c>
    </row>
    <row r="2" spans="1:20" ht="60">
      <c r="A2" s="25" t="s">
        <v>2486</v>
      </c>
      <c r="B2" s="25" t="s">
        <v>2487</v>
      </c>
      <c r="C2" s="27" t="s">
        <v>3169</v>
      </c>
      <c r="D2" s="25" t="s">
        <v>3168</v>
      </c>
      <c r="E2" s="25" t="s">
        <v>2488</v>
      </c>
      <c r="F2" s="27"/>
      <c r="G2" s="27" t="s">
        <v>2493</v>
      </c>
      <c r="I2" s="99" t="s">
        <v>2554</v>
      </c>
      <c r="J2" t="s">
        <v>2549</v>
      </c>
      <c r="K2" t="s">
        <v>2548</v>
      </c>
      <c r="L2" t="s">
        <v>2555</v>
      </c>
      <c r="M2" t="s">
        <v>3043</v>
      </c>
      <c r="Q2" s="75" t="s">
        <v>2554</v>
      </c>
      <c r="R2" s="117" t="s">
        <v>3044</v>
      </c>
    </row>
    <row r="3" spans="1:20">
      <c r="A3" t="s">
        <v>2224</v>
      </c>
      <c r="B3" t="s">
        <v>456</v>
      </c>
      <c r="C3" s="26">
        <f t="shared" ref="C3:C66" si="0">SUM(D3:E3)</f>
        <v>3078.27</v>
      </c>
      <c r="D3">
        <v>5.44</v>
      </c>
      <c r="E3">
        <v>3072.83</v>
      </c>
      <c r="F3" s="26"/>
      <c r="G3" t="str">
        <f t="shared" ref="G3:G66" si="1">A3</f>
        <v>14005</v>
      </c>
      <c r="I3" s="74" t="s">
        <v>2155</v>
      </c>
      <c r="J3" s="58"/>
      <c r="K3" s="58">
        <v>59.8</v>
      </c>
      <c r="L3" s="58">
        <v>59.8</v>
      </c>
      <c r="M3" s="116">
        <f t="shared" ref="M3:M66" si="2">IF(L3="0",0,L3-VLOOKUP(I3,$A$3:$C$378,3,FALSE))</f>
        <v>0</v>
      </c>
      <c r="Q3" s="74" t="s">
        <v>2155</v>
      </c>
      <c r="R3">
        <v>1</v>
      </c>
      <c r="T3" s="116"/>
    </row>
    <row r="4" spans="1:20">
      <c r="A4" t="s">
        <v>2293</v>
      </c>
      <c r="B4" t="s">
        <v>1119</v>
      </c>
      <c r="C4" s="26">
        <f t="shared" si="0"/>
        <v>619.91</v>
      </c>
      <c r="D4">
        <v>0</v>
      </c>
      <c r="E4">
        <v>619.91</v>
      </c>
      <c r="F4" s="26"/>
      <c r="G4" t="str">
        <f t="shared" si="1"/>
        <v>21226</v>
      </c>
      <c r="I4" s="74" t="s">
        <v>2156</v>
      </c>
      <c r="J4" s="58">
        <v>13.44</v>
      </c>
      <c r="K4" s="58"/>
      <c r="L4" s="58">
        <v>13.44</v>
      </c>
      <c r="M4" s="116">
        <f t="shared" si="2"/>
        <v>0</v>
      </c>
      <c r="Q4" s="74" t="s">
        <v>2156</v>
      </c>
      <c r="R4">
        <v>1</v>
      </c>
      <c r="T4" s="116"/>
    </row>
    <row r="5" spans="1:20">
      <c r="A5" t="s">
        <v>2304</v>
      </c>
      <c r="B5" t="s">
        <v>1160</v>
      </c>
      <c r="C5" s="26">
        <f t="shared" si="0"/>
        <v>107.4</v>
      </c>
      <c r="D5">
        <v>0</v>
      </c>
      <c r="E5">
        <v>107.4</v>
      </c>
      <c r="F5" s="26"/>
      <c r="G5" t="str">
        <f t="shared" si="1"/>
        <v>22017</v>
      </c>
      <c r="I5" s="74" t="s">
        <v>2157</v>
      </c>
      <c r="J5" s="58"/>
      <c r="K5" s="58">
        <v>4533.4999999999991</v>
      </c>
      <c r="L5" s="58">
        <v>4533.4999999999991</v>
      </c>
      <c r="M5" s="116">
        <f t="shared" si="2"/>
        <v>3.9999999999054126E-2</v>
      </c>
      <c r="Q5" s="74" t="s">
        <v>2157</v>
      </c>
      <c r="R5">
        <v>9</v>
      </c>
      <c r="T5" s="116"/>
    </row>
    <row r="6" spans="1:20">
      <c r="A6" t="s">
        <v>2357</v>
      </c>
      <c r="B6" t="s">
        <v>1480</v>
      </c>
      <c r="C6" s="26">
        <f t="shared" si="0"/>
        <v>2539.38</v>
      </c>
      <c r="D6">
        <v>0</v>
      </c>
      <c r="E6">
        <v>2539.38</v>
      </c>
      <c r="F6" s="26"/>
      <c r="G6" t="str">
        <f t="shared" si="1"/>
        <v>29103</v>
      </c>
      <c r="I6" s="74" t="s">
        <v>2158</v>
      </c>
      <c r="J6" s="58"/>
      <c r="K6" s="58">
        <v>172.4</v>
      </c>
      <c r="L6" s="58">
        <v>172.4</v>
      </c>
      <c r="M6" s="116">
        <f t="shared" si="2"/>
        <v>-9.9999999999909051E-3</v>
      </c>
      <c r="Q6" s="74" t="s">
        <v>2158</v>
      </c>
      <c r="R6">
        <v>3</v>
      </c>
      <c r="T6" s="116"/>
    </row>
    <row r="7" spans="1:20">
      <c r="A7" t="s">
        <v>2369</v>
      </c>
      <c r="B7" t="s">
        <v>1597</v>
      </c>
      <c r="C7" s="26">
        <f t="shared" si="0"/>
        <v>5553.27</v>
      </c>
      <c r="D7">
        <v>0</v>
      </c>
      <c r="E7">
        <v>5553.27</v>
      </c>
      <c r="F7" s="26"/>
      <c r="G7" t="str">
        <f t="shared" si="1"/>
        <v>31016</v>
      </c>
      <c r="I7" s="74" t="s">
        <v>2159</v>
      </c>
      <c r="J7" s="58">
        <v>221.21000000000004</v>
      </c>
      <c r="K7" s="58">
        <v>173.34</v>
      </c>
      <c r="L7" s="58">
        <v>394.55000000000007</v>
      </c>
      <c r="M7" s="116">
        <f t="shared" si="2"/>
        <v>2.0000000000095497E-2</v>
      </c>
      <c r="Q7" s="74" t="s">
        <v>2159</v>
      </c>
      <c r="R7">
        <v>3</v>
      </c>
      <c r="T7" s="116"/>
    </row>
    <row r="8" spans="1:20">
      <c r="A8" t="s">
        <v>2161</v>
      </c>
      <c r="B8" t="s">
        <v>30</v>
      </c>
      <c r="C8" s="26">
        <f t="shared" si="0"/>
        <v>655.30999999999995</v>
      </c>
      <c r="D8">
        <v>33.409999999999997</v>
      </c>
      <c r="E8">
        <v>621.9</v>
      </c>
      <c r="F8" s="26"/>
      <c r="G8" t="str">
        <f t="shared" si="1"/>
        <v>02420</v>
      </c>
      <c r="I8" s="74" t="s">
        <v>2160</v>
      </c>
      <c r="J8" s="58">
        <v>1122.3000000000002</v>
      </c>
      <c r="K8" s="58">
        <v>1279.1500000000001</v>
      </c>
      <c r="L8" s="58">
        <v>2401.4500000000003</v>
      </c>
      <c r="M8" s="116">
        <f t="shared" si="2"/>
        <v>1.0000000000218279E-2</v>
      </c>
      <c r="Q8" s="74" t="s">
        <v>2160</v>
      </c>
      <c r="R8">
        <v>10</v>
      </c>
      <c r="T8" s="116"/>
    </row>
    <row r="9" spans="1:20">
      <c r="A9" t="s">
        <v>2256</v>
      </c>
      <c r="B9" t="s">
        <v>789</v>
      </c>
      <c r="C9" s="26">
        <f t="shared" si="0"/>
        <v>17451.71</v>
      </c>
      <c r="D9">
        <v>152.88999999999999</v>
      </c>
      <c r="E9">
        <v>17298.82</v>
      </c>
      <c r="F9" s="26"/>
      <c r="G9" t="str">
        <f t="shared" si="1"/>
        <v>17408</v>
      </c>
      <c r="I9" s="74" t="s">
        <v>2161</v>
      </c>
      <c r="J9" s="58">
        <v>655.30999999999995</v>
      </c>
      <c r="K9" s="58"/>
      <c r="L9" s="58">
        <v>655.30999999999995</v>
      </c>
      <c r="M9" s="116">
        <f t="shared" si="2"/>
        <v>0</v>
      </c>
      <c r="Q9" s="74" t="s">
        <v>2161</v>
      </c>
      <c r="R9">
        <v>2</v>
      </c>
      <c r="T9" s="116"/>
    </row>
    <row r="10" spans="1:20">
      <c r="A10" t="s">
        <v>2268</v>
      </c>
      <c r="B10" t="s">
        <v>1004</v>
      </c>
      <c r="C10" s="26">
        <f t="shared" si="0"/>
        <v>3452.25</v>
      </c>
      <c r="D10">
        <v>0</v>
      </c>
      <c r="E10">
        <v>3452.25</v>
      </c>
      <c r="F10" s="26"/>
      <c r="G10" t="str">
        <f t="shared" si="1"/>
        <v>18303</v>
      </c>
      <c r="I10" s="74" t="s">
        <v>2162</v>
      </c>
      <c r="J10" s="58">
        <v>5875.99</v>
      </c>
      <c r="K10" s="58">
        <v>12901.439999999999</v>
      </c>
      <c r="L10" s="58">
        <v>18777.43</v>
      </c>
      <c r="M10" s="116">
        <f t="shared" si="2"/>
        <v>1.0000000002037268E-2</v>
      </c>
      <c r="Q10" s="74" t="s">
        <v>2162</v>
      </c>
      <c r="R10">
        <v>30</v>
      </c>
      <c r="T10" s="116"/>
    </row>
    <row r="11" spans="1:20">
      <c r="A11" t="s">
        <v>2188</v>
      </c>
      <c r="B11" t="s">
        <v>259</v>
      </c>
      <c r="C11" s="26">
        <f t="shared" si="0"/>
        <v>12588</v>
      </c>
      <c r="D11">
        <v>118.69</v>
      </c>
      <c r="E11">
        <v>12469.31</v>
      </c>
      <c r="F11" s="26"/>
      <c r="G11" t="str">
        <f t="shared" si="1"/>
        <v>06119</v>
      </c>
      <c r="I11" s="74" t="s">
        <v>2163</v>
      </c>
      <c r="J11" s="58"/>
      <c r="K11" s="58">
        <v>136</v>
      </c>
      <c r="L11" s="58">
        <v>136</v>
      </c>
      <c r="M11" s="116">
        <f t="shared" si="2"/>
        <v>-9.9999999999909051E-3</v>
      </c>
      <c r="Q11" s="74" t="s">
        <v>2163</v>
      </c>
      <c r="R11">
        <v>1</v>
      </c>
      <c r="T11" s="116"/>
    </row>
    <row r="12" spans="1:20">
      <c r="A12" t="s">
        <v>2253</v>
      </c>
      <c r="B12" t="s">
        <v>747</v>
      </c>
      <c r="C12" s="26">
        <f t="shared" si="0"/>
        <v>19558.63</v>
      </c>
      <c r="D12">
        <v>0</v>
      </c>
      <c r="E12">
        <v>19558.63</v>
      </c>
      <c r="F12" s="26"/>
      <c r="G12" t="str">
        <f t="shared" si="1"/>
        <v>17405</v>
      </c>
      <c r="I12" s="74" t="s">
        <v>2164</v>
      </c>
      <c r="J12" s="58"/>
      <c r="K12" s="58">
        <v>1325.64</v>
      </c>
      <c r="L12" s="58">
        <v>1325.64</v>
      </c>
      <c r="M12" s="116">
        <f t="shared" si="2"/>
        <v>-9.9999999997635314E-3</v>
      </c>
      <c r="Q12" s="74" t="s">
        <v>2164</v>
      </c>
      <c r="R12">
        <v>3</v>
      </c>
      <c r="T12" s="116"/>
    </row>
    <row r="13" spans="1:20">
      <c r="A13" t="s">
        <v>2423</v>
      </c>
      <c r="B13" t="s">
        <v>1967</v>
      </c>
      <c r="C13" s="26">
        <f t="shared" si="0"/>
        <v>11065.640000000001</v>
      </c>
      <c r="D13">
        <v>242.37</v>
      </c>
      <c r="E13">
        <v>10823.27</v>
      </c>
      <c r="F13" s="26"/>
      <c r="G13" t="str">
        <f t="shared" si="1"/>
        <v>37501</v>
      </c>
      <c r="I13" s="74" t="s">
        <v>2165</v>
      </c>
      <c r="J13" s="58"/>
      <c r="K13" s="58">
        <v>857.29000000000008</v>
      </c>
      <c r="L13" s="58">
        <v>857.29000000000008</v>
      </c>
      <c r="M13" s="116">
        <f t="shared" si="2"/>
        <v>1.1368683772161603E-13</v>
      </c>
      <c r="Q13" s="74" t="s">
        <v>2165</v>
      </c>
      <c r="R13">
        <v>3</v>
      </c>
      <c r="T13" s="116"/>
    </row>
    <row r="14" spans="1:20">
      <c r="A14" t="s">
        <v>2156</v>
      </c>
      <c r="B14" t="s">
        <v>2</v>
      </c>
      <c r="C14" s="26">
        <f t="shared" si="0"/>
        <v>13.44</v>
      </c>
      <c r="D14">
        <v>0</v>
      </c>
      <c r="E14">
        <v>13.44</v>
      </c>
      <c r="F14" s="26"/>
      <c r="G14" t="str">
        <f t="shared" si="1"/>
        <v>01122</v>
      </c>
      <c r="I14" s="74" t="s">
        <v>2166</v>
      </c>
      <c r="J14" s="58"/>
      <c r="K14" s="58">
        <v>2460.8000000000002</v>
      </c>
      <c r="L14" s="58">
        <v>2460.8000000000002</v>
      </c>
      <c r="M14" s="116">
        <f t="shared" si="2"/>
        <v>1.0000000000218279E-2</v>
      </c>
      <c r="Q14" s="74" t="s">
        <v>2166</v>
      </c>
      <c r="R14">
        <v>6</v>
      </c>
      <c r="T14" s="116"/>
    </row>
    <row r="15" spans="1:20">
      <c r="A15" t="s">
        <v>2345</v>
      </c>
      <c r="B15" t="s">
        <v>1395</v>
      </c>
      <c r="C15" s="26">
        <f t="shared" si="0"/>
        <v>20728.77</v>
      </c>
      <c r="D15">
        <v>113.11</v>
      </c>
      <c r="E15">
        <v>20615.66</v>
      </c>
      <c r="F15" s="26"/>
      <c r="G15" t="str">
        <f t="shared" si="1"/>
        <v>27403</v>
      </c>
      <c r="I15" s="74" t="s">
        <v>2167</v>
      </c>
      <c r="J15" s="58">
        <v>9462.4100000000017</v>
      </c>
      <c r="K15" s="58">
        <v>4386.04</v>
      </c>
      <c r="L15" s="58">
        <v>13848.45</v>
      </c>
      <c r="M15" s="116">
        <f t="shared" si="2"/>
        <v>0</v>
      </c>
      <c r="Q15" s="74" t="s">
        <v>2167</v>
      </c>
      <c r="R15">
        <v>21</v>
      </c>
      <c r="T15" s="116"/>
    </row>
    <row r="16" spans="1:20">
      <c r="A16" t="s">
        <v>2280</v>
      </c>
      <c r="B16" t="s">
        <v>1080</v>
      </c>
      <c r="C16" s="26">
        <f t="shared" si="0"/>
        <v>92.97</v>
      </c>
      <c r="D16">
        <v>0</v>
      </c>
      <c r="E16">
        <v>92.97</v>
      </c>
      <c r="F16" s="26"/>
      <c r="G16" t="str">
        <f t="shared" si="1"/>
        <v>20203</v>
      </c>
      <c r="I16" s="74" t="s">
        <v>2168</v>
      </c>
      <c r="J16" s="58"/>
      <c r="K16" s="58">
        <v>625.18000000000006</v>
      </c>
      <c r="L16" s="58">
        <v>625.18000000000006</v>
      </c>
      <c r="M16" s="116">
        <f t="shared" si="2"/>
        <v>-1.9999999999868123E-2</v>
      </c>
      <c r="Q16" s="74" t="s">
        <v>2168</v>
      </c>
      <c r="R16">
        <v>3</v>
      </c>
      <c r="T16" s="116"/>
    </row>
    <row r="17" spans="1:20">
      <c r="A17" t="s">
        <v>2425</v>
      </c>
      <c r="B17" t="s">
        <v>1999</v>
      </c>
      <c r="C17" s="26">
        <f t="shared" si="0"/>
        <v>1970.63</v>
      </c>
      <c r="D17">
        <v>49.15</v>
      </c>
      <c r="E17">
        <v>1921.48</v>
      </c>
      <c r="F17" s="26"/>
      <c r="G17" t="str">
        <f t="shared" si="1"/>
        <v>37503</v>
      </c>
      <c r="I17" s="74" t="s">
        <v>2169</v>
      </c>
      <c r="J17" s="58">
        <v>11.66</v>
      </c>
      <c r="K17" s="58"/>
      <c r="L17" s="58">
        <v>11.66</v>
      </c>
      <c r="M17" s="116">
        <f t="shared" si="2"/>
        <v>0</v>
      </c>
      <c r="Q17" s="74" t="s">
        <v>2169</v>
      </c>
      <c r="R17">
        <v>1</v>
      </c>
      <c r="T17" s="116"/>
    </row>
    <row r="18" spans="1:20">
      <c r="A18" t="s">
        <v>2295</v>
      </c>
      <c r="B18" t="s">
        <v>1126</v>
      </c>
      <c r="C18" s="26">
        <f t="shared" si="0"/>
        <v>290.17</v>
      </c>
      <c r="D18">
        <v>3.11</v>
      </c>
      <c r="E18">
        <v>287.06</v>
      </c>
      <c r="F18" s="26"/>
      <c r="G18" t="str">
        <f t="shared" si="1"/>
        <v>21234</v>
      </c>
      <c r="I18" s="74" t="s">
        <v>2170</v>
      </c>
      <c r="J18" s="58"/>
      <c r="K18" s="58">
        <v>404.04</v>
      </c>
      <c r="L18" s="58">
        <v>404.04</v>
      </c>
      <c r="M18" s="116">
        <f t="shared" si="2"/>
        <v>-9.9999999999909051E-3</v>
      </c>
      <c r="Q18" s="74" t="s">
        <v>2170</v>
      </c>
      <c r="R18">
        <v>2</v>
      </c>
      <c r="T18" s="116"/>
    </row>
    <row r="19" spans="1:20">
      <c r="A19" t="s">
        <v>2267</v>
      </c>
      <c r="B19" t="s">
        <v>994</v>
      </c>
      <c r="C19" s="26">
        <f t="shared" si="0"/>
        <v>4465.6499999999996</v>
      </c>
      <c r="D19">
        <v>0</v>
      </c>
      <c r="E19">
        <v>4465.6499999999996</v>
      </c>
      <c r="F19" s="26"/>
      <c r="G19" t="str">
        <f t="shared" si="1"/>
        <v>18100</v>
      </c>
      <c r="I19" s="74" t="s">
        <v>2171</v>
      </c>
      <c r="J19" s="58">
        <v>4.78</v>
      </c>
      <c r="K19" s="58">
        <v>1241.8700000000001</v>
      </c>
      <c r="L19" s="58">
        <v>1246.6500000000001</v>
      </c>
      <c r="M19" s="116">
        <f t="shared" si="2"/>
        <v>1.999999999998181E-2</v>
      </c>
      <c r="Q19" s="74" t="s">
        <v>2171</v>
      </c>
      <c r="R19">
        <v>5</v>
      </c>
      <c r="T19" s="116"/>
    </row>
    <row r="20" spans="1:20">
      <c r="A20" t="s">
        <v>2320</v>
      </c>
      <c r="B20" t="s">
        <v>1213</v>
      </c>
      <c r="C20" s="26">
        <f t="shared" si="0"/>
        <v>980.18999999999994</v>
      </c>
      <c r="D20">
        <v>31.67</v>
      </c>
      <c r="E20">
        <v>948.52</v>
      </c>
      <c r="F20" s="26"/>
      <c r="G20" t="str">
        <f t="shared" si="1"/>
        <v>24111</v>
      </c>
      <c r="I20" s="74" t="s">
        <v>2172</v>
      </c>
      <c r="J20" s="58">
        <v>1604.4799999999998</v>
      </c>
      <c r="K20" s="58"/>
      <c r="L20" s="58">
        <v>1604.4799999999998</v>
      </c>
      <c r="M20" s="116">
        <f t="shared" si="2"/>
        <v>9.9999999997635314E-3</v>
      </c>
      <c r="Q20" s="74" t="s">
        <v>2172</v>
      </c>
      <c r="R20">
        <v>3</v>
      </c>
      <c r="T20" s="116"/>
    </row>
    <row r="21" spans="1:20">
      <c r="A21" t="s">
        <v>2199</v>
      </c>
      <c r="B21" t="s">
        <v>332</v>
      </c>
      <c r="C21" s="26">
        <f t="shared" si="0"/>
        <v>750.06</v>
      </c>
      <c r="D21">
        <v>25.93</v>
      </c>
      <c r="E21">
        <v>724.13</v>
      </c>
      <c r="F21" s="26"/>
      <c r="G21" t="str">
        <f t="shared" si="1"/>
        <v>09075</v>
      </c>
      <c r="I21" s="74" t="s">
        <v>2173</v>
      </c>
      <c r="J21" s="58">
        <v>1207.3</v>
      </c>
      <c r="K21" s="58"/>
      <c r="L21" s="58">
        <v>1207.3</v>
      </c>
      <c r="M21" s="116">
        <f t="shared" si="2"/>
        <v>1.999999999998181E-2</v>
      </c>
      <c r="Q21" s="74" t="s">
        <v>2173</v>
      </c>
      <c r="R21">
        <v>7</v>
      </c>
      <c r="T21" s="116"/>
    </row>
    <row r="22" spans="1:20">
      <c r="A22" t="s">
        <v>2241</v>
      </c>
      <c r="B22" t="s">
        <v>523</v>
      </c>
      <c r="C22" s="26">
        <f t="shared" si="0"/>
        <v>71.56</v>
      </c>
      <c r="D22">
        <v>7</v>
      </c>
      <c r="E22">
        <v>64.56</v>
      </c>
      <c r="F22" s="26"/>
      <c r="G22" t="str">
        <f t="shared" si="1"/>
        <v>16046</v>
      </c>
      <c r="I22" s="74" t="s">
        <v>2174</v>
      </c>
      <c r="J22" s="58">
        <v>1224.5999999999999</v>
      </c>
      <c r="K22" s="58">
        <v>5743.68</v>
      </c>
      <c r="L22" s="58">
        <v>6968.2800000000007</v>
      </c>
      <c r="M22" s="116">
        <f t="shared" si="2"/>
        <v>3.0000000000654836E-2</v>
      </c>
      <c r="Q22" s="74" t="s">
        <v>2174</v>
      </c>
      <c r="R22">
        <v>17</v>
      </c>
      <c r="T22" s="116"/>
    </row>
    <row r="23" spans="1:20">
      <c r="A23" t="s">
        <v>2355</v>
      </c>
      <c r="B23" t="s">
        <v>1464</v>
      </c>
      <c r="C23" s="26">
        <f t="shared" si="0"/>
        <v>3195.6</v>
      </c>
      <c r="D23">
        <v>28.37</v>
      </c>
      <c r="E23">
        <v>3167.23</v>
      </c>
      <c r="F23" s="26"/>
      <c r="G23" t="str">
        <f t="shared" si="1"/>
        <v>29100</v>
      </c>
      <c r="I23" s="74" t="s">
        <v>3029</v>
      </c>
      <c r="J23" s="58">
        <v>224.22</v>
      </c>
      <c r="K23" s="58"/>
      <c r="L23" s="58">
        <v>224.22</v>
      </c>
      <c r="M23" s="116">
        <f t="shared" si="2"/>
        <v>0</v>
      </c>
      <c r="Q23" s="74" t="s">
        <v>2175</v>
      </c>
      <c r="R23">
        <v>10</v>
      </c>
      <c r="T23" s="116"/>
    </row>
    <row r="24" spans="1:20">
      <c r="A24" t="s">
        <v>2187</v>
      </c>
      <c r="B24" t="s">
        <v>249</v>
      </c>
      <c r="C24" s="26">
        <f t="shared" si="0"/>
        <v>7072.8</v>
      </c>
      <c r="D24">
        <v>15.89</v>
      </c>
      <c r="E24">
        <v>7056.91</v>
      </c>
      <c r="F24" s="26"/>
      <c r="G24" t="str">
        <f t="shared" si="1"/>
        <v>06117</v>
      </c>
      <c r="I24" s="74" t="s">
        <v>2175</v>
      </c>
      <c r="J24" s="58">
        <v>0</v>
      </c>
      <c r="K24" s="58">
        <v>3417.6199999999994</v>
      </c>
      <c r="L24" s="58">
        <v>3417.6199999999994</v>
      </c>
      <c r="M24" s="116">
        <f t="shared" si="2"/>
        <v>9.999999999308784E-3</v>
      </c>
      <c r="Q24" s="74" t="s">
        <v>2176</v>
      </c>
      <c r="R24">
        <v>2</v>
      </c>
      <c r="T24" s="116"/>
    </row>
    <row r="25" spans="1:20">
      <c r="A25" t="s">
        <v>2178</v>
      </c>
      <c r="B25" t="s">
        <v>151</v>
      </c>
      <c r="C25" s="26">
        <f t="shared" si="0"/>
        <v>483.22</v>
      </c>
      <c r="D25">
        <v>0</v>
      </c>
      <c r="E25">
        <v>483.22</v>
      </c>
      <c r="F25" s="26"/>
      <c r="G25" t="str">
        <f t="shared" si="1"/>
        <v>05401</v>
      </c>
      <c r="I25" s="74" t="s">
        <v>2176</v>
      </c>
      <c r="J25" s="58">
        <v>152.02000000000001</v>
      </c>
      <c r="K25" s="58">
        <v>229.2</v>
      </c>
      <c r="L25" s="58">
        <v>381.22</v>
      </c>
      <c r="M25" s="116">
        <f t="shared" si="2"/>
        <v>-9.9999999999909051E-3</v>
      </c>
      <c r="Q25" s="74" t="s">
        <v>2177</v>
      </c>
      <c r="R25">
        <v>6</v>
      </c>
      <c r="T25" s="116"/>
    </row>
    <row r="26" spans="1:20">
      <c r="A26" t="s">
        <v>2337</v>
      </c>
      <c r="B26" t="s">
        <v>1308</v>
      </c>
      <c r="C26" s="26">
        <f t="shared" si="0"/>
        <v>177.34</v>
      </c>
      <c r="D26">
        <v>0</v>
      </c>
      <c r="E26">
        <v>177.34</v>
      </c>
      <c r="F26" s="26"/>
      <c r="G26" t="str">
        <f t="shared" si="1"/>
        <v>27019</v>
      </c>
      <c r="I26" s="74" t="s">
        <v>2177</v>
      </c>
      <c r="J26" s="58">
        <v>2047.9099999999999</v>
      </c>
      <c r="K26" s="58">
        <v>522.9</v>
      </c>
      <c r="L26" s="58">
        <v>2570.81</v>
      </c>
      <c r="M26" s="116">
        <f t="shared" si="2"/>
        <v>-1.999999999998181E-2</v>
      </c>
      <c r="Q26" s="74" t="s">
        <v>2178</v>
      </c>
      <c r="R26">
        <v>3</v>
      </c>
      <c r="T26" s="116"/>
    </row>
    <row r="27" spans="1:20">
      <c r="A27" t="s">
        <v>2173</v>
      </c>
      <c r="B27" t="s">
        <v>113</v>
      </c>
      <c r="C27" s="26">
        <f t="shared" si="0"/>
        <v>1207.28</v>
      </c>
      <c r="D27">
        <v>16.72</v>
      </c>
      <c r="E27">
        <v>1190.56</v>
      </c>
      <c r="F27" s="26"/>
      <c r="G27" t="str">
        <f t="shared" si="1"/>
        <v>04228</v>
      </c>
      <c r="I27" s="74" t="s">
        <v>2178</v>
      </c>
      <c r="J27" s="58"/>
      <c r="K27" s="58">
        <v>483.21999999999997</v>
      </c>
      <c r="L27" s="58">
        <v>483.21999999999997</v>
      </c>
      <c r="M27" s="116">
        <f t="shared" si="2"/>
        <v>-5.6843418860808015E-14</v>
      </c>
      <c r="Q27" s="74" t="s">
        <v>2179</v>
      </c>
      <c r="R27">
        <v>6</v>
      </c>
      <c r="T27" s="116"/>
    </row>
    <row r="28" spans="1:20">
      <c r="A28" t="s">
        <v>2172</v>
      </c>
      <c r="B28" t="s">
        <v>109</v>
      </c>
      <c r="C28" s="26">
        <f t="shared" si="0"/>
        <v>1604.47</v>
      </c>
      <c r="D28">
        <v>0</v>
      </c>
      <c r="E28">
        <v>1604.47</v>
      </c>
      <c r="F28" s="26"/>
      <c r="G28" t="str">
        <f t="shared" si="1"/>
        <v>04222</v>
      </c>
      <c r="I28" s="74" t="s">
        <v>2179</v>
      </c>
      <c r="J28" s="58"/>
      <c r="K28" s="58">
        <v>3953.31</v>
      </c>
      <c r="L28" s="58">
        <v>3953.31</v>
      </c>
      <c r="M28" s="116">
        <f t="shared" si="2"/>
        <v>9.9999999997635314E-3</v>
      </c>
      <c r="Q28" s="74" t="s">
        <v>2180</v>
      </c>
      <c r="R28">
        <v>1</v>
      </c>
      <c r="T28" s="116"/>
    </row>
    <row r="29" spans="1:20">
      <c r="A29" t="s">
        <v>2194</v>
      </c>
      <c r="B29" t="s">
        <v>307</v>
      </c>
      <c r="C29" s="26">
        <f t="shared" si="0"/>
        <v>1422.04</v>
      </c>
      <c r="D29">
        <v>0</v>
      </c>
      <c r="E29">
        <v>1422.04</v>
      </c>
      <c r="F29" s="26"/>
      <c r="G29" t="str">
        <f t="shared" si="1"/>
        <v>08401</v>
      </c>
      <c r="I29" s="74" t="s">
        <v>2180</v>
      </c>
      <c r="J29" s="58"/>
      <c r="K29" s="58">
        <v>110.52000000000001</v>
      </c>
      <c r="L29" s="58">
        <v>110.52000000000001</v>
      </c>
      <c r="M29" s="116">
        <f t="shared" si="2"/>
        <v>-9.9999999999909051E-3</v>
      </c>
      <c r="Q29" s="74" t="s">
        <v>2181</v>
      </c>
      <c r="R29">
        <v>43</v>
      </c>
      <c r="T29" s="116"/>
    </row>
    <row r="30" spans="1:20">
      <c r="A30" t="s">
        <v>2943</v>
      </c>
      <c r="B30" t="s">
        <v>2955</v>
      </c>
      <c r="C30" s="26">
        <f t="shared" si="0"/>
        <v>502.6</v>
      </c>
      <c r="D30">
        <v>0</v>
      </c>
      <c r="E30">
        <v>502.6</v>
      </c>
      <c r="F30" s="26"/>
      <c r="G30" t="str">
        <f t="shared" si="1"/>
        <v>18901</v>
      </c>
      <c r="I30" s="74" t="s">
        <v>2181</v>
      </c>
      <c r="J30" s="58">
        <v>9090.39</v>
      </c>
      <c r="K30" s="58">
        <v>12154.430000000002</v>
      </c>
      <c r="L30" s="58">
        <v>21244.82</v>
      </c>
      <c r="M30" s="116">
        <f t="shared" si="2"/>
        <v>2.9999999998835847E-2</v>
      </c>
      <c r="Q30" s="74" t="s">
        <v>2182</v>
      </c>
      <c r="R30">
        <v>3</v>
      </c>
      <c r="T30" s="116"/>
    </row>
    <row r="31" spans="1:20">
      <c r="A31" t="s">
        <v>2281</v>
      </c>
      <c r="B31" t="s">
        <v>1082</v>
      </c>
      <c r="C31" s="26">
        <f t="shared" si="0"/>
        <v>89.22</v>
      </c>
      <c r="D31">
        <v>0</v>
      </c>
      <c r="E31">
        <v>89.22</v>
      </c>
      <c r="F31" s="26"/>
      <c r="G31" t="str">
        <f t="shared" si="1"/>
        <v>20215</v>
      </c>
      <c r="I31" s="74" t="s">
        <v>2182</v>
      </c>
      <c r="J31" s="58">
        <v>2072.16</v>
      </c>
      <c r="K31" s="58"/>
      <c r="L31" s="58">
        <v>2072.16</v>
      </c>
      <c r="M31" s="116">
        <f t="shared" si="2"/>
        <v>-1.999999999998181E-2</v>
      </c>
      <c r="Q31" s="74" t="s">
        <v>2183</v>
      </c>
      <c r="R31">
        <v>4</v>
      </c>
      <c r="T31" s="116"/>
    </row>
    <row r="32" spans="1:20">
      <c r="A32" t="s">
        <v>2270</v>
      </c>
      <c r="B32" t="s">
        <v>1025</v>
      </c>
      <c r="C32" s="26">
        <f t="shared" si="0"/>
        <v>10924.74</v>
      </c>
      <c r="D32">
        <v>40.89</v>
      </c>
      <c r="E32">
        <v>10883.85</v>
      </c>
      <c r="F32" s="26"/>
      <c r="G32" t="str">
        <f t="shared" si="1"/>
        <v>18401</v>
      </c>
      <c r="I32" s="74" t="s">
        <v>2183</v>
      </c>
      <c r="J32" s="58">
        <v>1796.3100000000002</v>
      </c>
      <c r="K32" s="58"/>
      <c r="L32" s="58">
        <v>1796.3100000000002</v>
      </c>
      <c r="M32" s="116">
        <f t="shared" si="2"/>
        <v>-9.9999999997635314E-3</v>
      </c>
      <c r="Q32" s="74" t="s">
        <v>2184</v>
      </c>
      <c r="R32">
        <v>1</v>
      </c>
      <c r="T32" s="116"/>
    </row>
    <row r="33" spans="1:20">
      <c r="A33" t="s">
        <v>2385</v>
      </c>
      <c r="B33" t="s">
        <v>1757</v>
      </c>
      <c r="C33" s="26">
        <f t="shared" si="0"/>
        <v>14479.34</v>
      </c>
      <c r="D33">
        <v>0</v>
      </c>
      <c r="E33">
        <v>14479.34</v>
      </c>
      <c r="F33" s="26"/>
      <c r="G33" t="str">
        <f t="shared" si="1"/>
        <v>32356</v>
      </c>
      <c r="I33" s="74" t="s">
        <v>2184</v>
      </c>
      <c r="J33" s="58">
        <v>163.92</v>
      </c>
      <c r="K33" s="58"/>
      <c r="L33" s="58">
        <v>163.92</v>
      </c>
      <c r="M33" s="116">
        <f t="shared" si="2"/>
        <v>9.9999999999909051E-3</v>
      </c>
      <c r="Q33" s="74" t="s">
        <v>2185</v>
      </c>
      <c r="R33">
        <v>9</v>
      </c>
      <c r="T33" s="116"/>
    </row>
    <row r="34" spans="1:20">
      <c r="A34" t="s">
        <v>2301</v>
      </c>
      <c r="B34" t="s">
        <v>1146</v>
      </c>
      <c r="C34" s="26">
        <f t="shared" si="0"/>
        <v>3264.94</v>
      </c>
      <c r="D34">
        <v>0</v>
      </c>
      <c r="E34">
        <v>3264.94</v>
      </c>
      <c r="F34" s="26"/>
      <c r="G34" t="str">
        <f t="shared" si="1"/>
        <v>21401</v>
      </c>
      <c r="I34" s="74" t="s">
        <v>2185</v>
      </c>
      <c r="J34" s="58">
        <v>2655.21</v>
      </c>
      <c r="K34" s="58"/>
      <c r="L34" s="58">
        <v>2655.21</v>
      </c>
      <c r="M34" s="116">
        <f t="shared" si="2"/>
        <v>-3.0000000000200089E-2</v>
      </c>
      <c r="Q34" s="74" t="s">
        <v>2186</v>
      </c>
      <c r="R34">
        <v>38</v>
      </c>
      <c r="T34" s="116"/>
    </row>
    <row r="35" spans="1:20">
      <c r="A35" t="s">
        <v>2299</v>
      </c>
      <c r="B35" t="s">
        <v>1139</v>
      </c>
      <c r="C35" s="26">
        <f t="shared" si="0"/>
        <v>2932.17</v>
      </c>
      <c r="D35">
        <v>0</v>
      </c>
      <c r="E35">
        <v>2932.17</v>
      </c>
      <c r="F35" s="26"/>
      <c r="G35" t="str">
        <f t="shared" si="1"/>
        <v>21302</v>
      </c>
      <c r="I35" s="74" t="s">
        <v>2186</v>
      </c>
      <c r="J35" s="58">
        <v>8662.57</v>
      </c>
      <c r="K35" s="58">
        <v>13360.37</v>
      </c>
      <c r="L35" s="58">
        <v>22022.940000000002</v>
      </c>
      <c r="M35" s="116">
        <f t="shared" si="2"/>
        <v>1.0000000002037268E-2</v>
      </c>
      <c r="Q35" s="74" t="s">
        <v>2187</v>
      </c>
      <c r="R35">
        <v>14</v>
      </c>
      <c r="T35" s="116"/>
    </row>
    <row r="36" spans="1:20">
      <c r="A36" t="s">
        <v>2387</v>
      </c>
      <c r="B36" t="s">
        <v>1782</v>
      </c>
      <c r="C36" s="26">
        <f t="shared" si="0"/>
        <v>5467.43</v>
      </c>
      <c r="D36">
        <v>0</v>
      </c>
      <c r="E36">
        <v>5467.43</v>
      </c>
      <c r="F36" s="26"/>
      <c r="G36" t="str">
        <f t="shared" si="1"/>
        <v>32360</v>
      </c>
      <c r="I36" s="74" t="s">
        <v>2187</v>
      </c>
      <c r="J36" s="58">
        <v>7072.8099999999995</v>
      </c>
      <c r="K36" s="58"/>
      <c r="L36" s="58">
        <v>7072.8099999999995</v>
      </c>
      <c r="M36" s="116">
        <f t="shared" si="2"/>
        <v>9.999999999308784E-3</v>
      </c>
      <c r="Q36" s="74" t="s">
        <v>2188</v>
      </c>
      <c r="R36">
        <v>20</v>
      </c>
      <c r="T36" s="116"/>
    </row>
    <row r="37" spans="1:20">
      <c r="A37" t="s">
        <v>2396</v>
      </c>
      <c r="B37" t="s">
        <v>1831</v>
      </c>
      <c r="C37" s="26">
        <f t="shared" si="0"/>
        <v>785.28</v>
      </c>
      <c r="D37">
        <v>13.78</v>
      </c>
      <c r="E37">
        <v>771.5</v>
      </c>
      <c r="F37" s="26"/>
      <c r="G37" t="str">
        <f t="shared" si="1"/>
        <v>33036</v>
      </c>
      <c r="I37" s="74" t="s">
        <v>2188</v>
      </c>
      <c r="J37" s="58">
        <v>11842.370000000003</v>
      </c>
      <c r="K37" s="58">
        <v>745.61</v>
      </c>
      <c r="L37" s="58">
        <v>12587.980000000003</v>
      </c>
      <c r="M37" s="116">
        <f t="shared" si="2"/>
        <v>-1.9999999996798579E-2</v>
      </c>
      <c r="Q37" s="74" t="s">
        <v>2189</v>
      </c>
      <c r="R37">
        <v>6</v>
      </c>
      <c r="T37" s="116"/>
    </row>
    <row r="38" spans="1:20">
      <c r="A38" t="s">
        <v>2556</v>
      </c>
      <c r="B38" t="s">
        <v>3034</v>
      </c>
      <c r="C38" s="26">
        <f t="shared" si="0"/>
        <v>644.05000000000007</v>
      </c>
      <c r="D38">
        <v>17.440000000000001</v>
      </c>
      <c r="E38">
        <v>626.61</v>
      </c>
      <c r="F38" s="26"/>
      <c r="G38" t="str">
        <f t="shared" si="1"/>
        <v>27901</v>
      </c>
      <c r="I38" s="74" t="s">
        <v>2189</v>
      </c>
      <c r="J38" s="58">
        <v>4153.05</v>
      </c>
      <c r="K38" s="58"/>
      <c r="L38" s="58">
        <v>4153.05</v>
      </c>
      <c r="M38" s="116">
        <f t="shared" si="2"/>
        <v>2.0000000000436557E-2</v>
      </c>
      <c r="Q38" s="74" t="s">
        <v>2190</v>
      </c>
      <c r="R38">
        <v>4</v>
      </c>
      <c r="T38" s="116"/>
    </row>
    <row r="39" spans="1:20">
      <c r="A39" t="s">
        <v>2243</v>
      </c>
      <c r="B39" t="s">
        <v>528</v>
      </c>
      <c r="C39" s="26">
        <f t="shared" si="0"/>
        <v>677.22</v>
      </c>
      <c r="D39">
        <v>29.89</v>
      </c>
      <c r="E39">
        <v>647.33000000000004</v>
      </c>
      <c r="F39" s="26"/>
      <c r="G39" t="str">
        <f t="shared" si="1"/>
        <v>16049</v>
      </c>
      <c r="I39" s="74" t="s">
        <v>3124</v>
      </c>
      <c r="J39" s="58"/>
      <c r="K39" s="58">
        <v>53.99</v>
      </c>
      <c r="L39" s="58">
        <v>53.99</v>
      </c>
      <c r="M39" s="116">
        <f t="shared" si="2"/>
        <v>0</v>
      </c>
      <c r="Q39" s="74" t="s">
        <v>2191</v>
      </c>
      <c r="R39">
        <v>2</v>
      </c>
      <c r="T39" s="116"/>
    </row>
    <row r="40" spans="1:20">
      <c r="A40" t="s">
        <v>2160</v>
      </c>
      <c r="B40" t="s">
        <v>20</v>
      </c>
      <c r="C40" s="26">
        <f t="shared" si="0"/>
        <v>2401.44</v>
      </c>
      <c r="D40">
        <v>53.33</v>
      </c>
      <c r="E40">
        <v>2348.11</v>
      </c>
      <c r="F40" s="26"/>
      <c r="G40" t="str">
        <f t="shared" si="1"/>
        <v>02250</v>
      </c>
      <c r="I40" s="74" t="s">
        <v>2190</v>
      </c>
      <c r="J40" s="58"/>
      <c r="K40" s="58">
        <v>351.68</v>
      </c>
      <c r="L40" s="58">
        <v>351.68</v>
      </c>
      <c r="M40" s="116">
        <f t="shared" si="2"/>
        <v>0</v>
      </c>
      <c r="Q40" s="74" t="s">
        <v>2192</v>
      </c>
      <c r="R40">
        <v>17</v>
      </c>
      <c r="T40" s="116"/>
    </row>
    <row r="41" spans="1:20">
      <c r="A41" t="s">
        <v>2278</v>
      </c>
      <c r="B41" t="s">
        <v>1073</v>
      </c>
      <c r="C41" s="26">
        <f t="shared" si="0"/>
        <v>970.93</v>
      </c>
      <c r="D41">
        <v>47.78</v>
      </c>
      <c r="E41">
        <v>923.15</v>
      </c>
      <c r="F41" s="26"/>
      <c r="G41" t="str">
        <f t="shared" si="1"/>
        <v>19404</v>
      </c>
      <c r="I41" s="74" t="s">
        <v>2191</v>
      </c>
      <c r="J41" s="58">
        <v>763.43</v>
      </c>
      <c r="K41" s="58">
        <v>24.45</v>
      </c>
      <c r="L41" s="58">
        <v>787.88</v>
      </c>
      <c r="M41" s="116">
        <f t="shared" si="2"/>
        <v>3.0000000000086402E-2</v>
      </c>
      <c r="Q41" s="74" t="s">
        <v>2193</v>
      </c>
      <c r="R41">
        <v>2</v>
      </c>
      <c r="T41" s="116"/>
    </row>
    <row r="42" spans="1:20">
      <c r="A42" t="s">
        <v>2342</v>
      </c>
      <c r="B42" t="s">
        <v>1340</v>
      </c>
      <c r="C42" s="26">
        <f t="shared" si="0"/>
        <v>11701</v>
      </c>
      <c r="D42">
        <v>0</v>
      </c>
      <c r="E42">
        <v>11701</v>
      </c>
      <c r="F42" s="26"/>
      <c r="G42" t="str">
        <f t="shared" si="1"/>
        <v>27400</v>
      </c>
      <c r="I42" s="74" t="s">
        <v>2192</v>
      </c>
      <c r="J42" s="58">
        <v>63.7</v>
      </c>
      <c r="K42" s="58">
        <v>6235.5900000000011</v>
      </c>
      <c r="L42" s="58">
        <v>6299.2900000000009</v>
      </c>
      <c r="M42" s="116">
        <f t="shared" si="2"/>
        <v>-9.999999999308784E-3</v>
      </c>
      <c r="Q42" s="74" t="s">
        <v>2194</v>
      </c>
      <c r="R42">
        <v>4</v>
      </c>
      <c r="T42" s="116"/>
    </row>
    <row r="43" spans="1:20">
      <c r="A43" t="s">
        <v>2435</v>
      </c>
      <c r="B43" t="s">
        <v>2042</v>
      </c>
      <c r="C43" s="26">
        <f t="shared" si="0"/>
        <v>533.93000000000006</v>
      </c>
      <c r="D43">
        <v>16.11</v>
      </c>
      <c r="E43">
        <v>517.82000000000005</v>
      </c>
      <c r="F43" s="26"/>
      <c r="G43" t="str">
        <f t="shared" si="1"/>
        <v>38300</v>
      </c>
      <c r="I43" s="74" t="s">
        <v>2193</v>
      </c>
      <c r="J43" s="58">
        <v>665.99</v>
      </c>
      <c r="K43" s="58"/>
      <c r="L43" s="58">
        <v>665.99</v>
      </c>
      <c r="M43" s="116">
        <f t="shared" si="2"/>
        <v>9.9999999999909051E-3</v>
      </c>
      <c r="Q43" s="74" t="s">
        <v>2195</v>
      </c>
      <c r="R43">
        <v>3</v>
      </c>
      <c r="T43" s="116"/>
    </row>
    <row r="44" spans="1:20">
      <c r="A44" t="s">
        <v>2418</v>
      </c>
      <c r="B44" t="s">
        <v>1953</v>
      </c>
      <c r="C44" s="26">
        <f t="shared" si="0"/>
        <v>1475.27</v>
      </c>
      <c r="D44">
        <v>15.78</v>
      </c>
      <c r="E44">
        <v>1459.49</v>
      </c>
      <c r="F44" s="26"/>
      <c r="G44" t="str">
        <f t="shared" si="1"/>
        <v>36250</v>
      </c>
      <c r="I44" s="74" t="s">
        <v>2194</v>
      </c>
      <c r="J44" s="58">
        <v>418.58</v>
      </c>
      <c r="K44" s="58">
        <v>1003.47</v>
      </c>
      <c r="L44" s="58">
        <v>1422.05</v>
      </c>
      <c r="M44" s="116">
        <f t="shared" si="2"/>
        <v>9.9999999999909051E-3</v>
      </c>
      <c r="Q44" s="74" t="s">
        <v>2196</v>
      </c>
      <c r="R44">
        <v>7</v>
      </c>
      <c r="T44" s="116"/>
    </row>
    <row r="45" spans="1:20">
      <c r="A45" t="s">
        <v>2439</v>
      </c>
      <c r="B45" t="s">
        <v>2054</v>
      </c>
      <c r="C45" s="26">
        <f t="shared" si="0"/>
        <v>151.83000000000001</v>
      </c>
      <c r="D45">
        <v>12.33</v>
      </c>
      <c r="E45">
        <v>139.5</v>
      </c>
      <c r="F45" s="26"/>
      <c r="G45" t="str">
        <f t="shared" si="1"/>
        <v>38306</v>
      </c>
      <c r="I45" s="74" t="s">
        <v>2195</v>
      </c>
      <c r="J45" s="58">
        <v>1140.99</v>
      </c>
      <c r="K45" s="58"/>
      <c r="L45" s="58">
        <v>1140.99</v>
      </c>
      <c r="M45" s="116">
        <f t="shared" si="2"/>
        <v>0</v>
      </c>
      <c r="Q45" s="74" t="s">
        <v>2197</v>
      </c>
      <c r="R45">
        <v>13</v>
      </c>
      <c r="T45" s="116"/>
    </row>
    <row r="46" spans="1:20">
      <c r="A46" t="s">
        <v>2403</v>
      </c>
      <c r="B46" t="s">
        <v>1855</v>
      </c>
      <c r="C46" s="26">
        <f t="shared" si="0"/>
        <v>111.4</v>
      </c>
      <c r="D46">
        <v>8.01</v>
      </c>
      <c r="E46">
        <v>103.39</v>
      </c>
      <c r="F46" s="26"/>
      <c r="G46" t="str">
        <f t="shared" si="1"/>
        <v>33206</v>
      </c>
      <c r="I46" s="74" t="s">
        <v>2196</v>
      </c>
      <c r="J46" s="58">
        <v>2022.5700000000002</v>
      </c>
      <c r="K46" s="58">
        <v>345.71</v>
      </c>
      <c r="L46" s="58">
        <v>2368.2800000000002</v>
      </c>
      <c r="M46" s="116">
        <f t="shared" si="2"/>
        <v>-2.9999999999745341E-2</v>
      </c>
      <c r="Q46" s="74" t="s">
        <v>2198</v>
      </c>
      <c r="R46">
        <v>1</v>
      </c>
      <c r="T46" s="116"/>
    </row>
    <row r="47" spans="1:20">
      <c r="A47" t="s">
        <v>2420</v>
      </c>
      <c r="B47" t="s">
        <v>1959</v>
      </c>
      <c r="C47" s="26">
        <f t="shared" si="0"/>
        <v>781.14</v>
      </c>
      <c r="D47">
        <v>16.559999999999999</v>
      </c>
      <c r="E47">
        <v>764.58</v>
      </c>
      <c r="F47" s="26"/>
      <c r="G47" t="str">
        <f t="shared" si="1"/>
        <v>36400</v>
      </c>
      <c r="I47" s="74" t="s">
        <v>2197</v>
      </c>
      <c r="J47" s="58">
        <v>296.21999999999997</v>
      </c>
      <c r="K47" s="58">
        <v>4731.74</v>
      </c>
      <c r="L47" s="58">
        <v>5027.96</v>
      </c>
      <c r="M47" s="116">
        <f t="shared" si="2"/>
        <v>1.9999999999527063E-2</v>
      </c>
      <c r="Q47" s="74" t="s">
        <v>2199</v>
      </c>
      <c r="R47">
        <v>4</v>
      </c>
      <c r="T47" s="116"/>
    </row>
    <row r="48" spans="1:20">
      <c r="A48" t="s">
        <v>2399</v>
      </c>
      <c r="B48" t="s">
        <v>1842</v>
      </c>
      <c r="C48" s="26">
        <f t="shared" si="0"/>
        <v>1732.75</v>
      </c>
      <c r="D48">
        <v>73.78</v>
      </c>
      <c r="E48">
        <v>1658.97</v>
      </c>
      <c r="F48" s="26"/>
      <c r="G48" t="str">
        <f t="shared" si="1"/>
        <v>33115</v>
      </c>
      <c r="I48" s="74" t="s">
        <v>2198</v>
      </c>
      <c r="J48" s="58"/>
      <c r="K48" s="58">
        <v>108.11</v>
      </c>
      <c r="L48" s="58">
        <v>108.11</v>
      </c>
      <c r="M48" s="116">
        <f t="shared" si="2"/>
        <v>1.0000000000005116E-2</v>
      </c>
      <c r="Q48" s="74" t="s">
        <v>2200</v>
      </c>
      <c r="R48">
        <v>1</v>
      </c>
      <c r="T48" s="116"/>
    </row>
    <row r="49" spans="1:20">
      <c r="A49" t="s">
        <v>2354</v>
      </c>
      <c r="B49" t="s">
        <v>1461</v>
      </c>
      <c r="C49" s="26">
        <f t="shared" si="0"/>
        <v>513.63</v>
      </c>
      <c r="D49">
        <v>27.78</v>
      </c>
      <c r="E49">
        <v>485.85</v>
      </c>
      <c r="F49" s="26"/>
      <c r="G49" t="str">
        <f t="shared" si="1"/>
        <v>29011</v>
      </c>
      <c r="I49" s="74" t="s">
        <v>2199</v>
      </c>
      <c r="J49" s="58"/>
      <c r="K49" s="58">
        <v>750.06999999999994</v>
      </c>
      <c r="L49" s="58">
        <v>750.06999999999994</v>
      </c>
      <c r="M49" s="116">
        <f t="shared" si="2"/>
        <v>9.9999999999909051E-3</v>
      </c>
      <c r="Q49" s="74" t="s">
        <v>2201</v>
      </c>
      <c r="R49">
        <v>11</v>
      </c>
      <c r="T49" s="116"/>
    </row>
    <row r="50" spans="1:20">
      <c r="A50" t="s">
        <v>2359</v>
      </c>
      <c r="B50" t="s">
        <v>1491</v>
      </c>
      <c r="C50" s="26">
        <f t="shared" si="0"/>
        <v>417.36</v>
      </c>
      <c r="D50">
        <v>0</v>
      </c>
      <c r="E50">
        <v>417.36</v>
      </c>
      <c r="F50" s="26"/>
      <c r="G50" t="str">
        <f t="shared" si="1"/>
        <v>29317</v>
      </c>
      <c r="I50" s="74" t="s">
        <v>2200</v>
      </c>
      <c r="J50" s="58"/>
      <c r="K50" s="58">
        <v>31.11</v>
      </c>
      <c r="L50" s="58">
        <v>31.11</v>
      </c>
      <c r="M50" s="116">
        <f t="shared" si="2"/>
        <v>0</v>
      </c>
      <c r="Q50" s="74" t="s">
        <v>2202</v>
      </c>
      <c r="R50">
        <v>1</v>
      </c>
      <c r="T50" s="116"/>
    </row>
    <row r="51" spans="1:20">
      <c r="A51" t="s">
        <v>2232</v>
      </c>
      <c r="B51" t="s">
        <v>491</v>
      </c>
      <c r="C51" s="26">
        <f t="shared" si="0"/>
        <v>185.45999999999998</v>
      </c>
      <c r="D51">
        <v>14.39</v>
      </c>
      <c r="E51">
        <v>171.07</v>
      </c>
      <c r="F51" s="26"/>
      <c r="G51" t="str">
        <f t="shared" si="1"/>
        <v>14099</v>
      </c>
      <c r="I51" s="74" t="s">
        <v>2201</v>
      </c>
      <c r="J51" s="58">
        <v>0</v>
      </c>
      <c r="K51" s="58">
        <v>5841.9499999999989</v>
      </c>
      <c r="L51" s="58">
        <v>5841.9499999999989</v>
      </c>
      <c r="M51" s="116">
        <f t="shared" si="2"/>
        <v>9.999999999308784E-3</v>
      </c>
      <c r="Q51" s="74" t="s">
        <v>2203</v>
      </c>
      <c r="R51">
        <v>2</v>
      </c>
      <c r="T51" s="116"/>
    </row>
    <row r="52" spans="1:20">
      <c r="A52" t="s">
        <v>2217</v>
      </c>
      <c r="B52" t="s">
        <v>418</v>
      </c>
      <c r="C52" s="26">
        <f t="shared" si="0"/>
        <v>195.13</v>
      </c>
      <c r="D52">
        <v>0</v>
      </c>
      <c r="E52">
        <v>195.13</v>
      </c>
      <c r="F52" s="26"/>
      <c r="G52" t="str">
        <f t="shared" si="1"/>
        <v>13151</v>
      </c>
      <c r="I52" s="74" t="s">
        <v>2202</v>
      </c>
      <c r="J52" s="58"/>
      <c r="K52" s="58">
        <v>97.06</v>
      </c>
      <c r="L52" s="58">
        <v>97.06</v>
      </c>
      <c r="M52" s="116">
        <f t="shared" si="2"/>
        <v>0</v>
      </c>
      <c r="Q52" s="74" t="s">
        <v>2204</v>
      </c>
      <c r="R52">
        <v>1</v>
      </c>
      <c r="T52" s="116"/>
    </row>
    <row r="53" spans="1:20">
      <c r="A53" t="s">
        <v>2238</v>
      </c>
      <c r="B53" t="s">
        <v>511</v>
      </c>
      <c r="C53" s="26">
        <f t="shared" si="0"/>
        <v>1028.6300000000001</v>
      </c>
      <c r="D53">
        <v>15.56</v>
      </c>
      <c r="E53">
        <v>1013.07</v>
      </c>
      <c r="F53" s="26"/>
      <c r="G53" t="str">
        <f t="shared" si="1"/>
        <v>15204</v>
      </c>
      <c r="I53" s="74" t="s">
        <v>2203</v>
      </c>
      <c r="J53" s="58"/>
      <c r="K53" s="58">
        <v>258.62</v>
      </c>
      <c r="L53" s="58">
        <v>258.62</v>
      </c>
      <c r="M53" s="116">
        <f t="shared" si="2"/>
        <v>9.9999999999909051E-3</v>
      </c>
      <c r="Q53" s="74" t="s">
        <v>2205</v>
      </c>
      <c r="R53">
        <v>2</v>
      </c>
      <c r="T53" s="116"/>
    </row>
    <row r="54" spans="1:20">
      <c r="A54" t="s">
        <v>2176</v>
      </c>
      <c r="B54" t="s">
        <v>143</v>
      </c>
      <c r="C54" s="26">
        <f t="shared" si="0"/>
        <v>381.23</v>
      </c>
      <c r="D54">
        <v>0</v>
      </c>
      <c r="E54">
        <v>381.23</v>
      </c>
      <c r="F54" s="26"/>
      <c r="G54" t="str">
        <f t="shared" si="1"/>
        <v>05313</v>
      </c>
      <c r="I54" s="74" t="s">
        <v>2204</v>
      </c>
      <c r="J54" s="58"/>
      <c r="K54" s="58">
        <v>37.56</v>
      </c>
      <c r="L54" s="58">
        <v>37.56</v>
      </c>
      <c r="M54" s="116">
        <f t="shared" si="2"/>
        <v>-9.9999999999980105E-3</v>
      </c>
      <c r="Q54" s="74" t="s">
        <v>2206</v>
      </c>
      <c r="R54">
        <v>1</v>
      </c>
      <c r="T54" s="116"/>
    </row>
    <row r="55" spans="1:20">
      <c r="A55" t="s">
        <v>2305</v>
      </c>
      <c r="B55" t="s">
        <v>1162</v>
      </c>
      <c r="C55" s="26">
        <f t="shared" si="0"/>
        <v>72.930000000000007</v>
      </c>
      <c r="D55">
        <v>0</v>
      </c>
      <c r="E55">
        <v>72.930000000000007</v>
      </c>
      <c r="F55" s="26"/>
      <c r="G55" t="str">
        <f t="shared" si="1"/>
        <v>22073</v>
      </c>
      <c r="I55" s="74" t="s">
        <v>2205</v>
      </c>
      <c r="J55" s="58">
        <v>56.33</v>
      </c>
      <c r="K55" s="58">
        <v>216.41</v>
      </c>
      <c r="L55" s="58">
        <v>272.74</v>
      </c>
      <c r="M55" s="116">
        <f t="shared" si="2"/>
        <v>0</v>
      </c>
      <c r="Q55" s="74" t="s">
        <v>2207</v>
      </c>
      <c r="R55">
        <v>3</v>
      </c>
      <c r="T55" s="116"/>
    </row>
    <row r="56" spans="1:20">
      <c r="A56" t="s">
        <v>2205</v>
      </c>
      <c r="B56" t="s">
        <v>353</v>
      </c>
      <c r="C56" s="26">
        <f t="shared" si="0"/>
        <v>272.74</v>
      </c>
      <c r="D56">
        <v>0</v>
      </c>
      <c r="E56">
        <v>272.74</v>
      </c>
      <c r="F56" s="26"/>
      <c r="G56" t="str">
        <f t="shared" si="1"/>
        <v>10050</v>
      </c>
      <c r="I56" s="74" t="s">
        <v>2206</v>
      </c>
      <c r="J56" s="58"/>
      <c r="K56" s="58">
        <v>42.93</v>
      </c>
      <c r="L56" s="58">
        <v>42.93</v>
      </c>
      <c r="M56" s="116">
        <f t="shared" si="2"/>
        <v>9.9999999999980105E-3</v>
      </c>
      <c r="Q56" s="74" t="s">
        <v>2208</v>
      </c>
      <c r="R56">
        <v>4</v>
      </c>
      <c r="T56" s="116"/>
    </row>
    <row r="57" spans="1:20">
      <c r="A57" t="s">
        <v>2332</v>
      </c>
      <c r="B57" t="s">
        <v>1255</v>
      </c>
      <c r="C57" s="26">
        <f t="shared" si="0"/>
        <v>385.11</v>
      </c>
      <c r="D57">
        <v>13.17</v>
      </c>
      <c r="E57">
        <v>371.94</v>
      </c>
      <c r="F57" s="26"/>
      <c r="G57" t="str">
        <f t="shared" si="1"/>
        <v>26059</v>
      </c>
      <c r="I57" s="74" t="s">
        <v>2207</v>
      </c>
      <c r="J57" s="58"/>
      <c r="K57" s="58">
        <v>186.79</v>
      </c>
      <c r="L57" s="58">
        <v>186.79</v>
      </c>
      <c r="M57" s="116">
        <f t="shared" si="2"/>
        <v>0</v>
      </c>
      <c r="Q57" s="74" t="s">
        <v>2209</v>
      </c>
      <c r="R57">
        <v>27</v>
      </c>
      <c r="T57" s="116"/>
    </row>
    <row r="58" spans="1:20">
      <c r="A58" t="s">
        <v>2273</v>
      </c>
      <c r="B58" t="s">
        <v>1058</v>
      </c>
      <c r="C58" s="26">
        <f t="shared" si="0"/>
        <v>45.67</v>
      </c>
      <c r="D58">
        <v>0</v>
      </c>
      <c r="E58">
        <v>45.67</v>
      </c>
      <c r="F58" s="26"/>
      <c r="G58" t="str">
        <f t="shared" si="1"/>
        <v>19007</v>
      </c>
      <c r="I58" s="74" t="s">
        <v>2208</v>
      </c>
      <c r="J58" s="58">
        <v>186.18</v>
      </c>
      <c r="K58" s="58">
        <v>329.98</v>
      </c>
      <c r="L58" s="58">
        <v>516.16000000000008</v>
      </c>
      <c r="M58" s="116">
        <f t="shared" si="2"/>
        <v>-9.9999999998772182E-3</v>
      </c>
      <c r="Q58" s="74" t="s">
        <v>2210</v>
      </c>
      <c r="R58">
        <v>8</v>
      </c>
      <c r="T58" s="116"/>
    </row>
    <row r="59" spans="1:20">
      <c r="A59" t="s">
        <v>2376</v>
      </c>
      <c r="B59" t="s">
        <v>1666</v>
      </c>
      <c r="C59" s="26">
        <f t="shared" si="0"/>
        <v>424.91</v>
      </c>
      <c r="D59">
        <v>10</v>
      </c>
      <c r="E59">
        <v>414.91</v>
      </c>
      <c r="F59" s="26"/>
      <c r="G59" t="str">
        <f t="shared" si="1"/>
        <v>31330</v>
      </c>
      <c r="I59" s="74" t="s">
        <v>2209</v>
      </c>
      <c r="J59" s="58">
        <v>1151.6000000000001</v>
      </c>
      <c r="K59" s="58">
        <v>17118.23</v>
      </c>
      <c r="L59" s="58">
        <v>18269.829999999998</v>
      </c>
      <c r="M59" s="116">
        <f t="shared" si="2"/>
        <v>-2.0000000000436557E-2</v>
      </c>
      <c r="Q59" s="74" t="s">
        <v>2211</v>
      </c>
      <c r="R59">
        <v>1</v>
      </c>
      <c r="T59" s="116"/>
    </row>
    <row r="60" spans="1:20">
      <c r="A60" t="s">
        <v>2309</v>
      </c>
      <c r="B60" t="s">
        <v>1174</v>
      </c>
      <c r="C60" s="26">
        <f t="shared" si="0"/>
        <v>675.59999999999991</v>
      </c>
      <c r="D60">
        <v>18.559999999999999</v>
      </c>
      <c r="E60">
        <v>657.04</v>
      </c>
      <c r="F60" s="26"/>
      <c r="G60" t="str">
        <f t="shared" si="1"/>
        <v>22207</v>
      </c>
      <c r="I60" s="74" t="s">
        <v>2210</v>
      </c>
      <c r="J60" s="58">
        <v>10.44</v>
      </c>
      <c r="K60" s="58">
        <v>2015.89</v>
      </c>
      <c r="L60" s="58">
        <v>2026.3300000000002</v>
      </c>
      <c r="M60" s="116">
        <f t="shared" si="2"/>
        <v>-1.999999999998181E-2</v>
      </c>
      <c r="Q60" s="74" t="s">
        <v>2212</v>
      </c>
      <c r="R60">
        <v>1</v>
      </c>
      <c r="T60" s="116"/>
    </row>
    <row r="61" spans="1:20">
      <c r="A61" t="s">
        <v>2190</v>
      </c>
      <c r="B61" t="s">
        <v>283</v>
      </c>
      <c r="C61" s="26">
        <f t="shared" si="0"/>
        <v>351.68</v>
      </c>
      <c r="D61">
        <v>0</v>
      </c>
      <c r="E61">
        <v>351.68</v>
      </c>
      <c r="F61" s="26"/>
      <c r="G61" t="str">
        <f t="shared" si="1"/>
        <v>07002</v>
      </c>
      <c r="I61" s="74" t="s">
        <v>2211</v>
      </c>
      <c r="J61" s="58">
        <v>13</v>
      </c>
      <c r="K61" s="58"/>
      <c r="L61" s="58">
        <v>13</v>
      </c>
      <c r="M61" s="116">
        <f t="shared" si="2"/>
        <v>0</v>
      </c>
      <c r="Q61" s="74" t="s">
        <v>2213</v>
      </c>
      <c r="R61">
        <v>2</v>
      </c>
      <c r="T61" s="116"/>
    </row>
    <row r="62" spans="1:20">
      <c r="A62" t="s">
        <v>2391</v>
      </c>
      <c r="B62" t="s">
        <v>1815</v>
      </c>
      <c r="C62" s="26">
        <f t="shared" si="0"/>
        <v>2639.91</v>
      </c>
      <c r="D62">
        <v>0</v>
      </c>
      <c r="E62">
        <v>2639.91</v>
      </c>
      <c r="F62" s="26"/>
      <c r="G62" t="str">
        <f t="shared" si="1"/>
        <v>32414</v>
      </c>
      <c r="I62" s="74" t="s">
        <v>2212</v>
      </c>
      <c r="J62" s="58"/>
      <c r="K62" s="58">
        <v>54.56</v>
      </c>
      <c r="L62" s="58">
        <v>54.56</v>
      </c>
      <c r="M62" s="116">
        <f t="shared" si="2"/>
        <v>2.0000000000003126E-2</v>
      </c>
      <c r="Q62" s="74" t="s">
        <v>2214</v>
      </c>
      <c r="R62">
        <v>6</v>
      </c>
      <c r="T62" s="116"/>
    </row>
    <row r="63" spans="1:20">
      <c r="A63" t="s">
        <v>2340</v>
      </c>
      <c r="B63" t="s">
        <v>1332</v>
      </c>
      <c r="C63" s="26">
        <f t="shared" si="0"/>
        <v>1425.84</v>
      </c>
      <c r="D63">
        <v>16.22</v>
      </c>
      <c r="E63">
        <v>1409.62</v>
      </c>
      <c r="F63" s="26"/>
      <c r="G63" t="str">
        <f t="shared" si="1"/>
        <v>27343</v>
      </c>
      <c r="I63" s="74" t="s">
        <v>2213</v>
      </c>
      <c r="J63" s="58">
        <v>202.08</v>
      </c>
      <c r="K63" s="58">
        <v>137.96</v>
      </c>
      <c r="L63" s="58">
        <v>340.04</v>
      </c>
      <c r="M63" s="116">
        <f t="shared" si="2"/>
        <v>0</v>
      </c>
      <c r="Q63" s="74" t="s">
        <v>2215</v>
      </c>
      <c r="R63">
        <v>9</v>
      </c>
      <c r="T63" s="116"/>
    </row>
    <row r="64" spans="1:20">
      <c r="A64" t="s">
        <v>2416</v>
      </c>
      <c r="B64" t="s">
        <v>1943</v>
      </c>
      <c r="C64" s="26">
        <f t="shared" si="0"/>
        <v>14.33</v>
      </c>
      <c r="D64">
        <v>0</v>
      </c>
      <c r="E64">
        <v>14.33</v>
      </c>
      <c r="F64" s="26"/>
      <c r="G64" t="str">
        <f t="shared" si="1"/>
        <v>36101</v>
      </c>
      <c r="I64" s="74" t="s">
        <v>2214</v>
      </c>
      <c r="J64" s="58"/>
      <c r="K64" s="58">
        <v>2314.4899999999998</v>
      </c>
      <c r="L64" s="58">
        <v>2314.4899999999998</v>
      </c>
      <c r="M64" s="116">
        <f t="shared" si="2"/>
        <v>9.9999999997635314E-3</v>
      </c>
      <c r="Q64" s="74" t="s">
        <v>2216</v>
      </c>
      <c r="R64">
        <v>3</v>
      </c>
      <c r="T64" s="116"/>
    </row>
    <row r="65" spans="1:20">
      <c r="A65" t="s">
        <v>2388</v>
      </c>
      <c r="B65" t="s">
        <v>1793</v>
      </c>
      <c r="C65" s="26">
        <f t="shared" si="0"/>
        <v>3392.07</v>
      </c>
      <c r="D65">
        <v>0</v>
      </c>
      <c r="E65">
        <v>3392.07</v>
      </c>
      <c r="F65" s="26"/>
      <c r="G65" t="str">
        <f t="shared" si="1"/>
        <v>32361</v>
      </c>
      <c r="I65" s="74" t="s">
        <v>2215</v>
      </c>
      <c r="J65" s="58"/>
      <c r="K65" s="58">
        <v>3232.68</v>
      </c>
      <c r="L65" s="58">
        <v>3232.68</v>
      </c>
      <c r="M65" s="116">
        <f t="shared" si="2"/>
        <v>-3.0000000000200089E-2</v>
      </c>
      <c r="Q65" s="74" t="s">
        <v>2217</v>
      </c>
      <c r="R65">
        <v>2</v>
      </c>
      <c r="T65" s="116"/>
    </row>
    <row r="66" spans="1:20">
      <c r="A66" t="s">
        <v>2447</v>
      </c>
      <c r="B66" t="s">
        <v>2091</v>
      </c>
      <c r="C66" s="26">
        <f t="shared" si="0"/>
        <v>3357.2</v>
      </c>
      <c r="D66">
        <v>86.41</v>
      </c>
      <c r="E66">
        <v>3270.79</v>
      </c>
      <c r="F66" s="26"/>
      <c r="G66" t="str">
        <f t="shared" si="1"/>
        <v>39090</v>
      </c>
      <c r="I66" s="74" t="s">
        <v>2216</v>
      </c>
      <c r="J66" s="58"/>
      <c r="K66" s="58">
        <v>909.27</v>
      </c>
      <c r="L66" s="58">
        <v>909.27</v>
      </c>
      <c r="M66" s="116">
        <f t="shared" si="2"/>
        <v>-9.9999999999909051E-3</v>
      </c>
      <c r="Q66" s="74" t="s">
        <v>2218</v>
      </c>
      <c r="R66">
        <v>2</v>
      </c>
      <c r="T66" s="116"/>
    </row>
    <row r="67" spans="1:20">
      <c r="A67" t="s">
        <v>2201</v>
      </c>
      <c r="B67" t="s">
        <v>339</v>
      </c>
      <c r="C67" s="26">
        <f t="shared" ref="C67:C130" si="3">SUM(D67:E67)</f>
        <v>5841.94</v>
      </c>
      <c r="D67">
        <v>70.11</v>
      </c>
      <c r="E67">
        <v>5771.83</v>
      </c>
      <c r="F67" s="26"/>
      <c r="G67" t="str">
        <f t="shared" ref="G67:G130" si="4">A67</f>
        <v>09206</v>
      </c>
      <c r="I67" s="74" t="s">
        <v>2217</v>
      </c>
      <c r="J67" s="58">
        <v>195.13</v>
      </c>
      <c r="K67" s="58"/>
      <c r="L67" s="58">
        <v>195.13</v>
      </c>
      <c r="M67" s="116">
        <f t="shared" ref="M67:M130" si="5">IF(L67="0",0,L67-VLOOKUP(I67,$A$3:$C$378,3,FALSE))</f>
        <v>0</v>
      </c>
      <c r="Q67" s="74" t="s">
        <v>2219</v>
      </c>
      <c r="R67">
        <v>4</v>
      </c>
      <c r="T67" s="116"/>
    </row>
    <row r="68" spans="1:20">
      <c r="A68" t="s">
        <v>2274</v>
      </c>
      <c r="B68" t="s">
        <v>1060</v>
      </c>
      <c r="C68" s="26">
        <f t="shared" si="3"/>
        <v>84.01</v>
      </c>
      <c r="D68">
        <v>0</v>
      </c>
      <c r="E68">
        <v>84.01</v>
      </c>
      <c r="F68" s="26"/>
      <c r="G68" t="str">
        <f t="shared" si="4"/>
        <v>19028</v>
      </c>
      <c r="I68" s="74" t="s">
        <v>2218</v>
      </c>
      <c r="J68" s="58"/>
      <c r="K68" s="58">
        <v>548.97</v>
      </c>
      <c r="L68" s="58">
        <v>548.97</v>
      </c>
      <c r="M68" s="116">
        <f t="shared" si="5"/>
        <v>1.999999999998181E-2</v>
      </c>
      <c r="Q68" s="74" t="s">
        <v>2220</v>
      </c>
      <c r="R68">
        <v>19</v>
      </c>
      <c r="T68" s="116"/>
    </row>
    <row r="69" spans="1:20">
      <c r="A69" t="s">
        <v>2346</v>
      </c>
      <c r="B69" t="s">
        <v>1422</v>
      </c>
      <c r="C69" s="26">
        <f t="shared" si="3"/>
        <v>2002.23</v>
      </c>
      <c r="D69">
        <v>47.78</v>
      </c>
      <c r="E69">
        <v>1954.45</v>
      </c>
      <c r="F69" s="26"/>
      <c r="G69" t="str">
        <f t="shared" si="4"/>
        <v>27404</v>
      </c>
      <c r="I69" s="74" t="s">
        <v>2219</v>
      </c>
      <c r="J69" s="58"/>
      <c r="K69" s="58">
        <v>1728.32</v>
      </c>
      <c r="L69" s="58">
        <v>1728.32</v>
      </c>
      <c r="M69" s="116">
        <f t="shared" si="5"/>
        <v>9.9999999997635314E-3</v>
      </c>
      <c r="Q69" s="74" t="s">
        <v>2221</v>
      </c>
      <c r="R69">
        <v>7</v>
      </c>
      <c r="T69" s="116"/>
    </row>
    <row r="70" spans="1:20">
      <c r="A70" t="s">
        <v>2368</v>
      </c>
      <c r="B70" t="s">
        <v>1562</v>
      </c>
      <c r="C70" s="26">
        <f t="shared" si="3"/>
        <v>20189.14</v>
      </c>
      <c r="D70">
        <v>0</v>
      </c>
      <c r="E70">
        <v>20189.14</v>
      </c>
      <c r="F70" s="26"/>
      <c r="G70" t="str">
        <f t="shared" si="4"/>
        <v>31015</v>
      </c>
      <c r="I70" s="74" t="s">
        <v>2220</v>
      </c>
      <c r="J70" s="58">
        <v>1032.6799999999998</v>
      </c>
      <c r="K70" s="58">
        <v>7396.14</v>
      </c>
      <c r="L70" s="58">
        <v>8428.82</v>
      </c>
      <c r="M70" s="116">
        <f t="shared" si="5"/>
        <v>-1.0000000000218279E-2</v>
      </c>
      <c r="Q70" s="74" t="s">
        <v>2222</v>
      </c>
      <c r="R70">
        <v>2</v>
      </c>
      <c r="T70" s="116"/>
    </row>
    <row r="71" spans="1:20">
      <c r="A71" t="s">
        <v>2276</v>
      </c>
      <c r="B71" t="s">
        <v>1064</v>
      </c>
      <c r="C71" s="26">
        <f t="shared" si="3"/>
        <v>3298.43</v>
      </c>
      <c r="D71">
        <v>39.56</v>
      </c>
      <c r="E71">
        <v>3258.87</v>
      </c>
      <c r="F71" s="26"/>
      <c r="G71" t="str">
        <f t="shared" si="4"/>
        <v>19401</v>
      </c>
      <c r="I71" s="74" t="s">
        <v>2221</v>
      </c>
      <c r="J71" s="58">
        <v>0</v>
      </c>
      <c r="K71" s="58">
        <v>2706.5099999999998</v>
      </c>
      <c r="L71" s="58">
        <v>2706.5099999999998</v>
      </c>
      <c r="M71" s="116">
        <f t="shared" si="5"/>
        <v>-4.5474735088646412E-13</v>
      </c>
      <c r="Q71" s="74" t="s">
        <v>2223</v>
      </c>
      <c r="R71">
        <v>3</v>
      </c>
      <c r="T71" s="116"/>
    </row>
    <row r="72" spans="1:20">
      <c r="A72" t="s">
        <v>2229</v>
      </c>
      <c r="B72" t="s">
        <v>481</v>
      </c>
      <c r="C72" s="26">
        <f t="shared" si="3"/>
        <v>1632.0800000000002</v>
      </c>
      <c r="D72">
        <v>13.67</v>
      </c>
      <c r="E72">
        <v>1618.41</v>
      </c>
      <c r="F72" s="26"/>
      <c r="G72" t="str">
        <f t="shared" si="4"/>
        <v>14068</v>
      </c>
      <c r="I72" s="74" t="s">
        <v>2222</v>
      </c>
      <c r="J72" s="58"/>
      <c r="K72" s="58">
        <v>122.27</v>
      </c>
      <c r="L72" s="58">
        <v>122.27</v>
      </c>
      <c r="M72" s="116">
        <f t="shared" si="5"/>
        <v>-1.0000000000005116E-2</v>
      </c>
      <c r="Q72" s="74" t="s">
        <v>2224</v>
      </c>
      <c r="R72">
        <v>11</v>
      </c>
      <c r="T72" s="116"/>
    </row>
    <row r="73" spans="1:20">
      <c r="A73" t="s">
        <v>2440</v>
      </c>
      <c r="B73" t="s">
        <v>2056</v>
      </c>
      <c r="C73" s="26">
        <f t="shared" si="3"/>
        <v>71.31</v>
      </c>
      <c r="D73">
        <v>0</v>
      </c>
      <c r="E73">
        <v>71.31</v>
      </c>
      <c r="F73" s="26"/>
      <c r="G73" t="str">
        <f t="shared" si="4"/>
        <v>38308</v>
      </c>
      <c r="I73" s="74" t="s">
        <v>2223</v>
      </c>
      <c r="J73" s="58"/>
      <c r="K73" s="58">
        <v>658.76999999999987</v>
      </c>
      <c r="L73" s="58">
        <v>658.76999999999987</v>
      </c>
      <c r="M73" s="116">
        <f t="shared" si="5"/>
        <v>-1.1368683772161603E-13</v>
      </c>
      <c r="Q73" s="74" t="s">
        <v>2225</v>
      </c>
      <c r="R73">
        <v>6</v>
      </c>
      <c r="T73" s="116"/>
    </row>
    <row r="74" spans="1:20">
      <c r="A74" t="s">
        <v>2170</v>
      </c>
      <c r="B74" t="s">
        <v>100</v>
      </c>
      <c r="C74" s="26">
        <f t="shared" si="3"/>
        <v>404.05</v>
      </c>
      <c r="D74">
        <v>0</v>
      </c>
      <c r="E74">
        <v>404.05</v>
      </c>
      <c r="F74" s="26"/>
      <c r="G74" t="str">
        <f t="shared" si="4"/>
        <v>04127</v>
      </c>
      <c r="I74" s="74" t="s">
        <v>2224</v>
      </c>
      <c r="J74" s="58">
        <v>45.84</v>
      </c>
      <c r="K74" s="58">
        <v>3032.4399999999996</v>
      </c>
      <c r="L74" s="58">
        <v>3078.2799999999997</v>
      </c>
      <c r="M74" s="116">
        <f t="shared" si="5"/>
        <v>9.9999999997635314E-3</v>
      </c>
      <c r="Q74" s="74" t="s">
        <v>2226</v>
      </c>
      <c r="R74">
        <v>4</v>
      </c>
      <c r="T74" s="116"/>
    </row>
    <row r="75" spans="1:20">
      <c r="A75" t="s">
        <v>2247</v>
      </c>
      <c r="B75" t="s">
        <v>672</v>
      </c>
      <c r="C75" s="26">
        <f t="shared" si="3"/>
        <v>4366.2700000000004</v>
      </c>
      <c r="D75">
        <v>40</v>
      </c>
      <c r="E75">
        <v>4326.2700000000004</v>
      </c>
      <c r="F75" s="26"/>
      <c r="G75" t="str">
        <f t="shared" si="4"/>
        <v>17216</v>
      </c>
      <c r="I75" s="74" t="s">
        <v>2225</v>
      </c>
      <c r="J75" s="58"/>
      <c r="K75" s="58">
        <v>1559.47</v>
      </c>
      <c r="L75" s="58">
        <v>1559.47</v>
      </c>
      <c r="M75" s="116">
        <f t="shared" si="5"/>
        <v>-9.9999999999909051E-3</v>
      </c>
      <c r="Q75" s="74" t="s">
        <v>2227</v>
      </c>
      <c r="R75">
        <v>1</v>
      </c>
      <c r="T75" s="116"/>
    </row>
    <row r="76" spans="1:20">
      <c r="A76" t="s">
        <v>2221</v>
      </c>
      <c r="B76" t="s">
        <v>443</v>
      </c>
      <c r="C76" s="26">
        <f t="shared" si="3"/>
        <v>2706.51</v>
      </c>
      <c r="D76">
        <v>0</v>
      </c>
      <c r="E76">
        <v>2706.51</v>
      </c>
      <c r="F76" s="26"/>
      <c r="G76" t="str">
        <f t="shared" si="4"/>
        <v>13165</v>
      </c>
      <c r="I76" s="74" t="s">
        <v>2226</v>
      </c>
      <c r="J76" s="58"/>
      <c r="K76" s="58">
        <v>624.68999999999994</v>
      </c>
      <c r="L76" s="58">
        <v>624.68999999999994</v>
      </c>
      <c r="M76" s="116">
        <f t="shared" si="5"/>
        <v>0</v>
      </c>
      <c r="Q76" s="74" t="s">
        <v>2228</v>
      </c>
      <c r="R76">
        <v>3</v>
      </c>
      <c r="T76" s="116"/>
    </row>
    <row r="77" spans="1:20">
      <c r="A77" t="s">
        <v>2290</v>
      </c>
      <c r="B77" t="s">
        <v>1110</v>
      </c>
      <c r="C77" s="26">
        <f t="shared" si="3"/>
        <v>53.66</v>
      </c>
      <c r="D77">
        <v>3</v>
      </c>
      <c r="E77">
        <v>50.66</v>
      </c>
      <c r="F77" s="26"/>
      <c r="G77" t="str">
        <f t="shared" si="4"/>
        <v>21036</v>
      </c>
      <c r="I77" s="74" t="s">
        <v>2227</v>
      </c>
      <c r="J77" s="58"/>
      <c r="K77" s="58">
        <v>310.89999999999998</v>
      </c>
      <c r="L77" s="58">
        <v>310.89999999999998</v>
      </c>
      <c r="M77" s="116">
        <f t="shared" si="5"/>
        <v>1.999999999998181E-2</v>
      </c>
      <c r="Q77" s="74" t="s">
        <v>2229</v>
      </c>
      <c r="R77">
        <v>6</v>
      </c>
      <c r="T77" s="116"/>
    </row>
    <row r="78" spans="1:20">
      <c r="A78" t="s">
        <v>2365</v>
      </c>
      <c r="B78" t="s">
        <v>1511</v>
      </c>
      <c r="C78" s="26">
        <f t="shared" si="3"/>
        <v>19934.100000000002</v>
      </c>
      <c r="D78">
        <v>41.36</v>
      </c>
      <c r="E78">
        <v>19892.740000000002</v>
      </c>
      <c r="F78" s="26"/>
      <c r="G78" t="str">
        <f t="shared" si="4"/>
        <v>31002</v>
      </c>
      <c r="I78" s="74" t="s">
        <v>2228</v>
      </c>
      <c r="J78" s="58">
        <v>1467.6499999999999</v>
      </c>
      <c r="K78" s="58"/>
      <c r="L78" s="58">
        <v>1467.6499999999999</v>
      </c>
      <c r="M78" s="116">
        <f t="shared" si="5"/>
        <v>1.9999999999754436E-2</v>
      </c>
      <c r="Q78" s="74" t="s">
        <v>2230</v>
      </c>
      <c r="R78">
        <v>2</v>
      </c>
      <c r="T78" s="116"/>
    </row>
    <row r="79" spans="1:20">
      <c r="A79" t="s">
        <v>2186</v>
      </c>
      <c r="B79" t="s">
        <v>215</v>
      </c>
      <c r="C79" s="26">
        <f t="shared" si="3"/>
        <v>22022.93</v>
      </c>
      <c r="D79">
        <v>87.5</v>
      </c>
      <c r="E79">
        <v>21935.43</v>
      </c>
      <c r="F79" s="26"/>
      <c r="G79" t="str">
        <f t="shared" si="4"/>
        <v>06114</v>
      </c>
      <c r="I79" s="74" t="s">
        <v>2229</v>
      </c>
      <c r="J79" s="58"/>
      <c r="K79" s="58">
        <v>1632.0800000000002</v>
      </c>
      <c r="L79" s="58">
        <v>1632.0800000000002</v>
      </c>
      <c r="M79" s="116">
        <f t="shared" si="5"/>
        <v>0</v>
      </c>
      <c r="Q79" s="74" t="s">
        <v>2231</v>
      </c>
      <c r="R79">
        <v>1</v>
      </c>
      <c r="T79" s="116"/>
    </row>
    <row r="80" spans="1:20">
      <c r="A80" t="s">
        <v>2402</v>
      </c>
      <c r="B80" t="s">
        <v>1853</v>
      </c>
      <c r="C80" s="26">
        <f t="shared" si="3"/>
        <v>38.9</v>
      </c>
      <c r="D80">
        <v>0</v>
      </c>
      <c r="E80">
        <v>38.9</v>
      </c>
      <c r="F80" s="26"/>
      <c r="G80" t="str">
        <f t="shared" si="4"/>
        <v>33205</v>
      </c>
      <c r="I80" s="74" t="s">
        <v>2230</v>
      </c>
      <c r="J80" s="58"/>
      <c r="K80" s="58">
        <v>187.81</v>
      </c>
      <c r="L80" s="58">
        <v>187.81</v>
      </c>
      <c r="M80" s="116">
        <f t="shared" si="5"/>
        <v>-2.0000000000010232E-2</v>
      </c>
      <c r="Q80" s="74" t="s">
        <v>2232</v>
      </c>
      <c r="R80">
        <v>1</v>
      </c>
      <c r="T80" s="116"/>
    </row>
    <row r="81" spans="1:20">
      <c r="A81" t="s">
        <v>2246</v>
      </c>
      <c r="B81" t="s">
        <v>632</v>
      </c>
      <c r="C81" s="26">
        <f t="shared" si="3"/>
        <v>21263.55</v>
      </c>
      <c r="D81">
        <v>110.78</v>
      </c>
      <c r="E81">
        <v>21152.77</v>
      </c>
      <c r="F81" s="26"/>
      <c r="G81" t="str">
        <f t="shared" si="4"/>
        <v>17210</v>
      </c>
      <c r="I81" s="74" t="s">
        <v>2231</v>
      </c>
      <c r="J81" s="58"/>
      <c r="K81" s="58">
        <v>210.63000000000002</v>
      </c>
      <c r="L81" s="58">
        <v>210.63000000000002</v>
      </c>
      <c r="M81" s="116">
        <f t="shared" si="5"/>
        <v>2.8421709430404007E-14</v>
      </c>
      <c r="Q81" s="74" t="s">
        <v>2233</v>
      </c>
      <c r="R81">
        <v>1</v>
      </c>
      <c r="T81" s="116"/>
    </row>
    <row r="82" spans="1:20">
      <c r="A82" t="s">
        <v>2424</v>
      </c>
      <c r="B82" t="s">
        <v>1991</v>
      </c>
      <c r="C82" s="26">
        <f t="shared" si="3"/>
        <v>4685.01</v>
      </c>
      <c r="D82">
        <v>103</v>
      </c>
      <c r="E82">
        <v>4582.01</v>
      </c>
      <c r="F82" s="26"/>
      <c r="G82" t="str">
        <f t="shared" si="4"/>
        <v>37502</v>
      </c>
      <c r="I82" s="74" t="s">
        <v>2232</v>
      </c>
      <c r="J82" s="58"/>
      <c r="K82" s="58">
        <v>185.47000000000003</v>
      </c>
      <c r="L82" s="58">
        <v>185.47000000000003</v>
      </c>
      <c r="M82" s="116">
        <f t="shared" si="5"/>
        <v>1.0000000000047748E-2</v>
      </c>
      <c r="Q82" s="74" t="s">
        <v>2234</v>
      </c>
      <c r="R82">
        <v>1</v>
      </c>
      <c r="T82" s="116"/>
    </row>
    <row r="83" spans="1:20">
      <c r="A83" t="s">
        <v>2348</v>
      </c>
      <c r="B83" t="s">
        <v>1437</v>
      </c>
      <c r="C83" s="26">
        <f t="shared" si="3"/>
        <v>3879.44</v>
      </c>
      <c r="D83">
        <v>0</v>
      </c>
      <c r="E83">
        <v>3879.44</v>
      </c>
      <c r="F83" s="26"/>
      <c r="G83" t="str">
        <f t="shared" si="4"/>
        <v>27417</v>
      </c>
      <c r="I83" s="74" t="s">
        <v>2233</v>
      </c>
      <c r="J83" s="58"/>
      <c r="K83" s="58">
        <v>62.22</v>
      </c>
      <c r="L83" s="58">
        <v>62.22</v>
      </c>
      <c r="M83" s="116">
        <f t="shared" si="5"/>
        <v>-9.9999999999980105E-3</v>
      </c>
      <c r="Q83" s="74" t="s">
        <v>2235</v>
      </c>
      <c r="R83">
        <v>3</v>
      </c>
      <c r="T83" s="116"/>
    </row>
    <row r="84" spans="1:20">
      <c r="A84" t="s">
        <v>2165</v>
      </c>
      <c r="B84" t="s">
        <v>65</v>
      </c>
      <c r="C84" s="26">
        <f t="shared" si="3"/>
        <v>857.29</v>
      </c>
      <c r="D84">
        <v>0</v>
      </c>
      <c r="E84">
        <v>857.29</v>
      </c>
      <c r="F84" s="26"/>
      <c r="G84" t="str">
        <f t="shared" si="4"/>
        <v>03053</v>
      </c>
      <c r="I84" s="74" t="s">
        <v>2234</v>
      </c>
      <c r="J84" s="58"/>
      <c r="K84" s="58">
        <v>174.54</v>
      </c>
      <c r="L84" s="58">
        <v>174.54</v>
      </c>
      <c r="M84" s="116">
        <f t="shared" si="5"/>
        <v>-1.0000000000019327E-2</v>
      </c>
      <c r="Q84" s="74" t="s">
        <v>2236</v>
      </c>
      <c r="R84">
        <v>3</v>
      </c>
      <c r="T84" s="116"/>
    </row>
    <row r="85" spans="1:20">
      <c r="A85" t="s">
        <v>2344</v>
      </c>
      <c r="B85" t="s">
        <v>1381</v>
      </c>
      <c r="C85" s="26">
        <f t="shared" si="3"/>
        <v>6921.05</v>
      </c>
      <c r="D85">
        <v>0</v>
      </c>
      <c r="E85">
        <v>6921.05</v>
      </c>
      <c r="F85" s="26"/>
      <c r="G85" t="str">
        <f t="shared" si="4"/>
        <v>27402</v>
      </c>
      <c r="I85" s="74" t="s">
        <v>2235</v>
      </c>
      <c r="J85" s="58"/>
      <c r="K85" s="58">
        <v>581.52</v>
      </c>
      <c r="L85" s="58">
        <v>581.52</v>
      </c>
      <c r="M85" s="116">
        <f t="shared" si="5"/>
        <v>0</v>
      </c>
      <c r="Q85" s="74" t="s">
        <v>2237</v>
      </c>
      <c r="R85">
        <v>10</v>
      </c>
      <c r="T85" s="116"/>
    </row>
    <row r="86" spans="1:20">
      <c r="A86" t="s">
        <v>2386</v>
      </c>
      <c r="B86" t="s">
        <v>1778</v>
      </c>
      <c r="C86" s="26">
        <f t="shared" si="3"/>
        <v>872.43</v>
      </c>
      <c r="D86">
        <v>44.89</v>
      </c>
      <c r="E86">
        <v>827.54</v>
      </c>
      <c r="F86" s="26"/>
      <c r="G86" t="str">
        <f t="shared" si="4"/>
        <v>32358</v>
      </c>
      <c r="I86" s="74" t="s">
        <v>2236</v>
      </c>
      <c r="J86" s="58"/>
      <c r="K86" s="58">
        <v>320.66000000000003</v>
      </c>
      <c r="L86" s="58">
        <v>320.66000000000003</v>
      </c>
      <c r="M86" s="116">
        <f t="shared" si="5"/>
        <v>-1.999999999998181E-2</v>
      </c>
      <c r="Q86" s="74" t="s">
        <v>2238</v>
      </c>
      <c r="R86">
        <v>4</v>
      </c>
      <c r="T86" s="116"/>
    </row>
    <row r="87" spans="1:20">
      <c r="A87" t="s">
        <v>2437</v>
      </c>
      <c r="B87" t="s">
        <v>2049</v>
      </c>
      <c r="C87" s="26">
        <f t="shared" si="3"/>
        <v>115.34</v>
      </c>
      <c r="D87">
        <v>0</v>
      </c>
      <c r="E87">
        <v>115.34</v>
      </c>
      <c r="F87" s="26"/>
      <c r="G87" t="str">
        <f t="shared" si="4"/>
        <v>38302</v>
      </c>
      <c r="I87" s="74" t="s">
        <v>2237</v>
      </c>
      <c r="J87" s="58">
        <v>4633.37</v>
      </c>
      <c r="K87" s="58">
        <v>838.21999999999991</v>
      </c>
      <c r="L87" s="58">
        <v>5471.59</v>
      </c>
      <c r="M87" s="116">
        <f t="shared" si="5"/>
        <v>0</v>
      </c>
      <c r="Q87" s="74" t="s">
        <v>2239</v>
      </c>
      <c r="R87">
        <v>4</v>
      </c>
      <c r="T87" s="116"/>
    </row>
    <row r="88" spans="1:20">
      <c r="A88" t="s">
        <v>2283</v>
      </c>
      <c r="B88" t="s">
        <v>1087</v>
      </c>
      <c r="C88" s="26">
        <f t="shared" si="3"/>
        <v>53.91</v>
      </c>
      <c r="D88">
        <v>0</v>
      </c>
      <c r="E88">
        <v>53.91</v>
      </c>
      <c r="F88" s="26"/>
      <c r="G88" t="str">
        <f t="shared" si="4"/>
        <v>20401</v>
      </c>
      <c r="I88" s="74" t="s">
        <v>2238</v>
      </c>
      <c r="J88" s="58">
        <v>1028.6100000000001</v>
      </c>
      <c r="K88" s="58"/>
      <c r="L88" s="58">
        <v>1028.6100000000001</v>
      </c>
      <c r="M88" s="116">
        <f t="shared" si="5"/>
        <v>-1.999999999998181E-2</v>
      </c>
      <c r="Q88" s="74" t="s">
        <v>2240</v>
      </c>
      <c r="R88">
        <v>1</v>
      </c>
      <c r="T88" s="116"/>
    </row>
    <row r="89" spans="1:20">
      <c r="A89" t="s">
        <v>2286</v>
      </c>
      <c r="B89" t="s">
        <v>1093</v>
      </c>
      <c r="C89" s="26">
        <f t="shared" si="3"/>
        <v>2947.99</v>
      </c>
      <c r="D89">
        <v>0</v>
      </c>
      <c r="E89">
        <v>2947.99</v>
      </c>
      <c r="F89" s="26"/>
      <c r="G89" t="str">
        <f t="shared" si="4"/>
        <v>20404</v>
      </c>
      <c r="I89" s="74" t="s">
        <v>2239</v>
      </c>
      <c r="J89" s="58">
        <v>1159.6400000000001</v>
      </c>
      <c r="K89" s="58">
        <v>26.31</v>
      </c>
      <c r="L89" s="58">
        <v>1185.95</v>
      </c>
      <c r="M89" s="116">
        <f t="shared" si="5"/>
        <v>-1.999999999998181E-2</v>
      </c>
      <c r="Q89" s="74" t="s">
        <v>2241</v>
      </c>
      <c r="R89">
        <v>1</v>
      </c>
      <c r="T89" s="116"/>
    </row>
    <row r="90" spans="1:20">
      <c r="A90" t="s">
        <v>2223</v>
      </c>
      <c r="B90" t="s">
        <v>453</v>
      </c>
      <c r="C90" s="26">
        <f t="shared" si="3"/>
        <v>658.77</v>
      </c>
      <c r="D90">
        <v>0</v>
      </c>
      <c r="E90">
        <v>658.77</v>
      </c>
      <c r="F90" s="26"/>
      <c r="G90" t="str">
        <f t="shared" si="4"/>
        <v>13301</v>
      </c>
      <c r="I90" s="74" t="s">
        <v>2240</v>
      </c>
      <c r="J90" s="58"/>
      <c r="K90" s="58">
        <v>37.33</v>
      </c>
      <c r="L90" s="58">
        <v>37.33</v>
      </c>
      <c r="M90" s="116">
        <f t="shared" si="5"/>
        <v>0</v>
      </c>
      <c r="Q90" s="74" t="s">
        <v>2242</v>
      </c>
      <c r="R90">
        <v>2</v>
      </c>
      <c r="T90" s="116"/>
    </row>
    <row r="91" spans="1:20">
      <c r="A91" t="s">
        <v>2450</v>
      </c>
      <c r="B91" t="s">
        <v>2105</v>
      </c>
      <c r="C91" s="26">
        <f t="shared" si="3"/>
        <v>3540.65</v>
      </c>
      <c r="D91">
        <v>99</v>
      </c>
      <c r="E91">
        <v>3441.65</v>
      </c>
      <c r="F91" s="26"/>
      <c r="G91" t="str">
        <f t="shared" si="4"/>
        <v>39200</v>
      </c>
      <c r="I91" s="74" t="s">
        <v>2241</v>
      </c>
      <c r="J91" s="58"/>
      <c r="K91" s="58">
        <v>71.56</v>
      </c>
      <c r="L91" s="58">
        <v>71.56</v>
      </c>
      <c r="M91" s="116">
        <f t="shared" si="5"/>
        <v>0</v>
      </c>
      <c r="Q91" s="74" t="s">
        <v>2243</v>
      </c>
      <c r="R91">
        <v>4</v>
      </c>
      <c r="T91" s="116"/>
    </row>
    <row r="92" spans="1:20">
      <c r="A92" t="s">
        <v>2454</v>
      </c>
      <c r="B92" t="s">
        <v>2131</v>
      </c>
      <c r="C92" s="26">
        <f t="shared" si="3"/>
        <v>1382.05</v>
      </c>
      <c r="D92">
        <v>0</v>
      </c>
      <c r="E92">
        <v>1382.05</v>
      </c>
      <c r="F92" s="26"/>
      <c r="G92" t="str">
        <f t="shared" si="4"/>
        <v>39204</v>
      </c>
      <c r="I92" s="74" t="s">
        <v>2242</v>
      </c>
      <c r="J92" s="58">
        <v>463.74</v>
      </c>
      <c r="K92" s="58">
        <v>198.79</v>
      </c>
      <c r="L92" s="58">
        <v>662.53</v>
      </c>
      <c r="M92" s="116">
        <f t="shared" si="5"/>
        <v>-9.9999999999909051E-3</v>
      </c>
      <c r="Q92" s="74" t="s">
        <v>2244</v>
      </c>
      <c r="R92">
        <v>4</v>
      </c>
      <c r="T92" s="116"/>
    </row>
    <row r="93" spans="1:20">
      <c r="A93" t="s">
        <v>2377</v>
      </c>
      <c r="B93" t="s">
        <v>1668</v>
      </c>
      <c r="C93" s="26">
        <f t="shared" si="3"/>
        <v>2214.6999999999998</v>
      </c>
      <c r="D93">
        <v>0</v>
      </c>
      <c r="E93">
        <v>2214.6999999999998</v>
      </c>
      <c r="F93" s="26"/>
      <c r="G93" t="str">
        <f t="shared" si="4"/>
        <v>31332</v>
      </c>
      <c r="I93" s="74" t="s">
        <v>2243</v>
      </c>
      <c r="J93" s="58"/>
      <c r="K93" s="58">
        <v>677.24</v>
      </c>
      <c r="L93" s="58">
        <v>677.24</v>
      </c>
      <c r="M93" s="116">
        <f t="shared" si="5"/>
        <v>1.999999999998181E-2</v>
      </c>
      <c r="Q93" s="74" t="s">
        <v>2245</v>
      </c>
      <c r="R93">
        <v>106</v>
      </c>
      <c r="T93" s="116"/>
    </row>
    <row r="94" spans="1:20">
      <c r="A94" t="s">
        <v>2311</v>
      </c>
      <c r="B94" t="s">
        <v>1179</v>
      </c>
      <c r="C94" s="26">
        <f t="shared" si="3"/>
        <v>226.14</v>
      </c>
      <c r="D94">
        <v>16</v>
      </c>
      <c r="E94">
        <v>210.14</v>
      </c>
      <c r="F94" s="26"/>
      <c r="G94" t="str">
        <f t="shared" si="4"/>
        <v>23054</v>
      </c>
      <c r="I94" s="74" t="s">
        <v>2244</v>
      </c>
      <c r="J94" s="58">
        <v>587.80999999999995</v>
      </c>
      <c r="K94" s="58">
        <v>663.65</v>
      </c>
      <c r="L94" s="58">
        <v>1251.46</v>
      </c>
      <c r="M94" s="116">
        <f t="shared" si="5"/>
        <v>0</v>
      </c>
      <c r="Q94" s="74" t="s">
        <v>2246</v>
      </c>
      <c r="R94">
        <v>42</v>
      </c>
      <c r="T94" s="116"/>
    </row>
    <row r="95" spans="1:20">
      <c r="A95" t="s">
        <v>2381</v>
      </c>
      <c r="B95" t="s">
        <v>1735</v>
      </c>
      <c r="C95" s="26">
        <f t="shared" si="3"/>
        <v>41.55</v>
      </c>
      <c r="D95">
        <v>0</v>
      </c>
      <c r="E95">
        <v>41.55</v>
      </c>
      <c r="F95" s="26"/>
      <c r="G95" t="str">
        <f t="shared" si="4"/>
        <v>32312</v>
      </c>
      <c r="I95" s="74" t="s">
        <v>2245</v>
      </c>
      <c r="J95" s="58">
        <v>35443.660000000003</v>
      </c>
      <c r="K95" s="58">
        <v>14187.909999999998</v>
      </c>
      <c r="L95" s="58">
        <v>49631.57</v>
      </c>
      <c r="M95" s="116">
        <f t="shared" si="5"/>
        <v>-150.34999999999854</v>
      </c>
      <c r="Q95" s="74" t="s">
        <v>2247</v>
      </c>
      <c r="R95">
        <v>9</v>
      </c>
      <c r="T95" s="116"/>
    </row>
    <row r="96" spans="1:20">
      <c r="A96" t="s">
        <v>2184</v>
      </c>
      <c r="B96" t="s">
        <v>206</v>
      </c>
      <c r="C96" s="26">
        <f t="shared" si="3"/>
        <v>163.91</v>
      </c>
      <c r="D96">
        <v>0</v>
      </c>
      <c r="E96">
        <v>163.91</v>
      </c>
      <c r="F96" s="26"/>
      <c r="G96" t="str">
        <f t="shared" si="4"/>
        <v>06103</v>
      </c>
      <c r="I96" s="74" t="s">
        <v>2246</v>
      </c>
      <c r="J96" s="58">
        <v>325</v>
      </c>
      <c r="K96" s="58">
        <v>20938.560000000005</v>
      </c>
      <c r="L96" s="58">
        <v>21263.560000000005</v>
      </c>
      <c r="M96" s="116">
        <f t="shared" si="5"/>
        <v>1.0000000005675247E-2</v>
      </c>
      <c r="Q96" s="74" t="s">
        <v>2248</v>
      </c>
      <c r="R96">
        <v>6</v>
      </c>
      <c r="T96" s="116"/>
    </row>
    <row r="97" spans="1:20">
      <c r="A97" t="s">
        <v>2412</v>
      </c>
      <c r="B97" t="s">
        <v>1928</v>
      </c>
      <c r="C97" s="26">
        <f t="shared" si="3"/>
        <v>582.84999999999991</v>
      </c>
      <c r="D97">
        <v>27.56</v>
      </c>
      <c r="E97">
        <v>555.29</v>
      </c>
      <c r="F97" s="26"/>
      <c r="G97" t="str">
        <f t="shared" si="4"/>
        <v>34324</v>
      </c>
      <c r="I97" s="74" t="s">
        <v>2247</v>
      </c>
      <c r="J97" s="58">
        <v>4366.26</v>
      </c>
      <c r="K97" s="58"/>
      <c r="L97" s="58">
        <v>4366.26</v>
      </c>
      <c r="M97" s="116">
        <f t="shared" si="5"/>
        <v>-1.0000000000218279E-2</v>
      </c>
      <c r="Q97" s="74" t="s">
        <v>2249</v>
      </c>
      <c r="R97">
        <v>36</v>
      </c>
      <c r="T97" s="116"/>
    </row>
    <row r="98" spans="1:20">
      <c r="A98" t="s">
        <v>2308</v>
      </c>
      <c r="B98" t="s">
        <v>1171</v>
      </c>
      <c r="C98" s="26">
        <f t="shared" si="3"/>
        <v>114.59</v>
      </c>
      <c r="D98">
        <v>0</v>
      </c>
      <c r="E98">
        <v>114.59</v>
      </c>
      <c r="F98" s="26"/>
      <c r="G98" t="str">
        <f t="shared" si="4"/>
        <v>22204</v>
      </c>
      <c r="I98" s="74" t="s">
        <v>2248</v>
      </c>
      <c r="J98" s="58">
        <v>3953.51</v>
      </c>
      <c r="K98" s="58"/>
      <c r="L98" s="58">
        <v>3953.51</v>
      </c>
      <c r="M98" s="116">
        <f t="shared" si="5"/>
        <v>-9.9999999997635314E-3</v>
      </c>
      <c r="Q98" s="74" t="s">
        <v>2250</v>
      </c>
      <c r="R98">
        <v>5</v>
      </c>
      <c r="T98" s="116"/>
    </row>
    <row r="99" spans="1:20">
      <c r="A99" t="s">
        <v>2453</v>
      </c>
      <c r="B99" t="s">
        <v>2128</v>
      </c>
      <c r="C99" s="26">
        <f t="shared" si="3"/>
        <v>1052.19</v>
      </c>
      <c r="D99">
        <v>52.95</v>
      </c>
      <c r="E99">
        <v>999.24</v>
      </c>
      <c r="F99" s="26"/>
      <c r="G99" t="str">
        <f t="shared" si="4"/>
        <v>39203</v>
      </c>
      <c r="I99" s="74" t="s">
        <v>2249</v>
      </c>
      <c r="J99" s="58">
        <v>3091.2</v>
      </c>
      <c r="K99" s="58">
        <v>14629.870000000003</v>
      </c>
      <c r="L99" s="58">
        <v>17721.070000000003</v>
      </c>
      <c r="M99" s="116">
        <f t="shared" si="5"/>
        <v>-9.9999999947613105E-3</v>
      </c>
      <c r="Q99" s="74" t="s">
        <v>2251</v>
      </c>
      <c r="R99">
        <v>28</v>
      </c>
      <c r="T99" s="116"/>
    </row>
    <row r="100" spans="1:20">
      <c r="A100" t="s">
        <v>2249</v>
      </c>
      <c r="B100" t="s">
        <v>689</v>
      </c>
      <c r="C100" s="26">
        <f t="shared" si="3"/>
        <v>17721.079999999998</v>
      </c>
      <c r="D100">
        <v>49.44</v>
      </c>
      <c r="E100">
        <v>17671.64</v>
      </c>
      <c r="F100" s="26"/>
      <c r="G100" t="str">
        <f t="shared" si="4"/>
        <v>17401</v>
      </c>
      <c r="I100" s="74" t="s">
        <v>2250</v>
      </c>
      <c r="J100" s="58">
        <v>1371.99</v>
      </c>
      <c r="K100" s="58">
        <v>51.13</v>
      </c>
      <c r="L100" s="58">
        <v>1423.1200000000001</v>
      </c>
      <c r="M100" s="116">
        <f t="shared" si="5"/>
        <v>-9.9999999999909051E-3</v>
      </c>
      <c r="Q100" s="74" t="s">
        <v>2252</v>
      </c>
      <c r="R100">
        <v>2</v>
      </c>
      <c r="T100" s="116"/>
    </row>
    <row r="101" spans="1:20">
      <c r="A101" t="s">
        <v>2182</v>
      </c>
      <c r="B101" t="s">
        <v>198</v>
      </c>
      <c r="C101" s="26">
        <f t="shared" si="3"/>
        <v>2072.1799999999998</v>
      </c>
      <c r="D101">
        <v>68.22</v>
      </c>
      <c r="E101">
        <v>2003.96</v>
      </c>
      <c r="F101" s="26"/>
      <c r="G101" t="str">
        <f t="shared" si="4"/>
        <v>06098</v>
      </c>
      <c r="I101" s="74" t="s">
        <v>2251</v>
      </c>
      <c r="J101" s="58">
        <v>7219.6200000000008</v>
      </c>
      <c r="K101" s="58">
        <v>7159.94</v>
      </c>
      <c r="L101" s="58">
        <v>14379.560000000001</v>
      </c>
      <c r="M101" s="116">
        <f t="shared" si="5"/>
        <v>3.0000000002473826E-2</v>
      </c>
      <c r="Q101" s="74" t="s">
        <v>2253</v>
      </c>
      <c r="R101">
        <v>30</v>
      </c>
      <c r="T101" s="116"/>
    </row>
    <row r="102" spans="1:20">
      <c r="A102" t="s">
        <v>2316</v>
      </c>
      <c r="B102" t="s">
        <v>1196</v>
      </c>
      <c r="C102" s="26">
        <f t="shared" si="3"/>
        <v>317.90999999999997</v>
      </c>
      <c r="D102">
        <v>12.89</v>
      </c>
      <c r="E102">
        <v>305.02</v>
      </c>
      <c r="F102" s="26"/>
      <c r="G102" t="str">
        <f t="shared" si="4"/>
        <v>23404</v>
      </c>
      <c r="I102" s="74" t="s">
        <v>2252</v>
      </c>
      <c r="J102" s="58"/>
      <c r="K102" s="58">
        <v>40.78</v>
      </c>
      <c r="L102" s="58">
        <v>40.78</v>
      </c>
      <c r="M102" s="116">
        <f t="shared" si="5"/>
        <v>0</v>
      </c>
      <c r="Q102" s="74" t="s">
        <v>2254</v>
      </c>
      <c r="R102">
        <v>5</v>
      </c>
      <c r="T102" s="116"/>
    </row>
    <row r="103" spans="1:20">
      <c r="A103" t="s">
        <v>2225</v>
      </c>
      <c r="B103" t="s">
        <v>464</v>
      </c>
      <c r="C103" s="26">
        <f t="shared" si="3"/>
        <v>1559.48</v>
      </c>
      <c r="D103">
        <v>16.440000000000001</v>
      </c>
      <c r="E103">
        <v>1543.04</v>
      </c>
      <c r="F103" s="26"/>
      <c r="G103" t="str">
        <f t="shared" si="4"/>
        <v>14028</v>
      </c>
      <c r="I103" s="74" t="s">
        <v>2253</v>
      </c>
      <c r="J103" s="58">
        <v>17664.709999999995</v>
      </c>
      <c r="K103" s="58">
        <v>1893.9099999999999</v>
      </c>
      <c r="L103" s="58">
        <v>19558.619999999995</v>
      </c>
      <c r="M103" s="116">
        <f t="shared" si="5"/>
        <v>-1.0000000005675247E-2</v>
      </c>
      <c r="Q103" s="74" t="s">
        <v>2255</v>
      </c>
      <c r="R103">
        <v>7</v>
      </c>
      <c r="T103" s="116"/>
    </row>
    <row r="104" spans="1:20">
      <c r="A104" s="67" t="s">
        <v>3122</v>
      </c>
      <c r="B104" t="s">
        <v>3135</v>
      </c>
      <c r="C104" s="26">
        <f t="shared" si="3"/>
        <v>202.11</v>
      </c>
      <c r="D104">
        <v>0</v>
      </c>
      <c r="E104">
        <v>202.11</v>
      </c>
      <c r="G104" t="str">
        <f t="shared" si="4"/>
        <v>17919</v>
      </c>
      <c r="I104" s="74" t="s">
        <v>2254</v>
      </c>
      <c r="J104" s="58"/>
      <c r="K104" s="58">
        <v>2768.2700000000004</v>
      </c>
      <c r="L104" s="58">
        <v>2768.2700000000004</v>
      </c>
      <c r="M104" s="116">
        <f t="shared" si="5"/>
        <v>-1.9999999999527063E-2</v>
      </c>
      <c r="Q104" s="74" t="s">
        <v>2256</v>
      </c>
      <c r="R104">
        <v>26</v>
      </c>
      <c r="T104" s="116"/>
    </row>
    <row r="105" spans="1:20">
      <c r="A105" t="s">
        <v>3028</v>
      </c>
      <c r="B105" t="s">
        <v>3130</v>
      </c>
      <c r="C105" s="26">
        <f t="shared" si="3"/>
        <v>226.56</v>
      </c>
      <c r="D105">
        <v>0</v>
      </c>
      <c r="E105">
        <v>226.56</v>
      </c>
      <c r="F105" s="26"/>
      <c r="G105" t="str">
        <f t="shared" si="4"/>
        <v>27902</v>
      </c>
      <c r="I105" s="74" t="s">
        <v>2255</v>
      </c>
      <c r="J105" s="58">
        <v>2957</v>
      </c>
      <c r="K105" s="58"/>
      <c r="L105" s="58">
        <v>2957</v>
      </c>
      <c r="M105" s="116">
        <f t="shared" si="5"/>
        <v>0</v>
      </c>
      <c r="Q105" s="74" t="s">
        <v>2257</v>
      </c>
      <c r="R105">
        <v>10</v>
      </c>
      <c r="T105" s="116"/>
    </row>
    <row r="106" spans="1:20">
      <c r="A106" t="s">
        <v>2507</v>
      </c>
      <c r="B106" t="s">
        <v>2970</v>
      </c>
      <c r="C106" s="26">
        <f t="shared" si="3"/>
        <v>494.12</v>
      </c>
      <c r="D106">
        <v>0</v>
      </c>
      <c r="E106">
        <v>494.12</v>
      </c>
      <c r="F106" s="26"/>
      <c r="G106" t="str">
        <f t="shared" si="4"/>
        <v>17911</v>
      </c>
      <c r="I106" s="74" t="s">
        <v>2256</v>
      </c>
      <c r="J106" s="58">
        <v>4660.5899999999992</v>
      </c>
      <c r="K106" s="58">
        <v>12791.09</v>
      </c>
      <c r="L106" s="58">
        <v>17451.68</v>
      </c>
      <c r="M106" s="116">
        <f t="shared" si="5"/>
        <v>-2.9999999998835847E-2</v>
      </c>
      <c r="Q106" s="74" t="s">
        <v>2258</v>
      </c>
      <c r="R106">
        <v>13</v>
      </c>
      <c r="T106" s="116"/>
    </row>
    <row r="107" spans="1:20">
      <c r="A107" t="s">
        <v>2940</v>
      </c>
      <c r="B107" t="s">
        <v>2972</v>
      </c>
      <c r="C107" s="26">
        <f t="shared" si="3"/>
        <v>384.99</v>
      </c>
      <c r="D107">
        <v>0</v>
      </c>
      <c r="E107">
        <v>384.99</v>
      </c>
      <c r="F107" s="26"/>
      <c r="G107" t="str">
        <f t="shared" si="4"/>
        <v>17916</v>
      </c>
      <c r="I107" s="74" t="s">
        <v>2257</v>
      </c>
      <c r="J107" s="58">
        <v>9008.4199999999983</v>
      </c>
      <c r="K107" s="58"/>
      <c r="L107" s="58">
        <v>9008.4199999999983</v>
      </c>
      <c r="M107" s="116">
        <f t="shared" si="5"/>
        <v>-1.8189894035458565E-12</v>
      </c>
      <c r="Q107" s="74" t="s">
        <v>2259</v>
      </c>
      <c r="R107">
        <v>28</v>
      </c>
      <c r="T107" s="116"/>
    </row>
    <row r="108" spans="1:20">
      <c r="A108" t="s">
        <v>2207</v>
      </c>
      <c r="B108" t="s">
        <v>356</v>
      </c>
      <c r="C108" s="26">
        <f t="shared" si="3"/>
        <v>186.79</v>
      </c>
      <c r="D108">
        <v>0</v>
      </c>
      <c r="E108">
        <v>186.79</v>
      </c>
      <c r="F108" s="26"/>
      <c r="G108" t="str">
        <f t="shared" si="4"/>
        <v>10070</v>
      </c>
      <c r="I108" s="74" t="s">
        <v>2258</v>
      </c>
      <c r="J108" s="58">
        <v>7042.05</v>
      </c>
      <c r="K108" s="58"/>
      <c r="L108" s="58">
        <v>7042.05</v>
      </c>
      <c r="M108" s="116">
        <f t="shared" si="5"/>
        <v>2.0000000000436557E-2</v>
      </c>
      <c r="Q108" s="74" t="s">
        <v>2260</v>
      </c>
      <c r="R108">
        <v>16</v>
      </c>
      <c r="T108" s="116"/>
    </row>
    <row r="109" spans="1:20">
      <c r="A109" t="s">
        <v>2371</v>
      </c>
      <c r="B109" t="s">
        <v>1624</v>
      </c>
      <c r="C109" s="26">
        <f t="shared" si="3"/>
        <v>33.14</v>
      </c>
      <c r="D109">
        <v>0</v>
      </c>
      <c r="E109">
        <v>33.14</v>
      </c>
      <c r="F109" s="26"/>
      <c r="G109" t="str">
        <f t="shared" si="4"/>
        <v>31063</v>
      </c>
      <c r="I109" s="74" t="s">
        <v>2259</v>
      </c>
      <c r="J109" s="58">
        <v>18754.740000000005</v>
      </c>
      <c r="K109" s="58">
        <v>0</v>
      </c>
      <c r="L109" s="58">
        <v>18754.740000000005</v>
      </c>
      <c r="M109" s="116">
        <f t="shared" si="5"/>
        <v>-3.5399999999935972</v>
      </c>
      <c r="Q109" s="74" t="s">
        <v>2261</v>
      </c>
      <c r="R109">
        <v>54</v>
      </c>
      <c r="T109" s="116"/>
    </row>
    <row r="110" spans="1:20">
      <c r="A110" t="s">
        <v>2259</v>
      </c>
      <c r="B110" t="s">
        <v>826</v>
      </c>
      <c r="C110" s="26">
        <f t="shared" si="3"/>
        <v>18758.28</v>
      </c>
      <c r="D110">
        <v>73.510000000000005</v>
      </c>
      <c r="E110">
        <v>18684.77</v>
      </c>
      <c r="F110" s="26"/>
      <c r="G110" t="str">
        <f t="shared" si="4"/>
        <v>17411</v>
      </c>
      <c r="I110" s="74" t="s">
        <v>2260</v>
      </c>
      <c r="J110" s="58">
        <v>9236.9600000000009</v>
      </c>
      <c r="K110" s="58"/>
      <c r="L110" s="58">
        <v>9236.9600000000009</v>
      </c>
      <c r="M110" s="116">
        <f t="shared" si="5"/>
        <v>-1.9999999998617568E-2</v>
      </c>
      <c r="Q110" s="74" t="s">
        <v>2262</v>
      </c>
      <c r="R110">
        <v>44</v>
      </c>
      <c r="T110" s="116"/>
    </row>
    <row r="111" spans="1:20">
      <c r="A111" t="s">
        <v>2212</v>
      </c>
      <c r="B111" t="s">
        <v>396</v>
      </c>
      <c r="C111" s="26">
        <f t="shared" si="3"/>
        <v>54.54</v>
      </c>
      <c r="D111">
        <v>0</v>
      </c>
      <c r="E111">
        <v>54.54</v>
      </c>
      <c r="F111" s="26"/>
      <c r="G111" t="str">
        <f t="shared" si="4"/>
        <v>11056</v>
      </c>
      <c r="I111" s="74" t="s">
        <v>2261</v>
      </c>
      <c r="J111" s="58">
        <v>30621.210000000003</v>
      </c>
      <c r="K111" s="58"/>
      <c r="L111" s="58">
        <v>30621.210000000003</v>
      </c>
      <c r="M111" s="116">
        <f t="shared" si="5"/>
        <v>3.0000000002473826E-2</v>
      </c>
      <c r="Q111" s="74" t="s">
        <v>2263</v>
      </c>
      <c r="R111">
        <v>35</v>
      </c>
      <c r="T111" s="116"/>
    </row>
    <row r="112" spans="1:20">
      <c r="A112" t="s">
        <v>2195</v>
      </c>
      <c r="B112" t="s">
        <v>311</v>
      </c>
      <c r="C112" s="26">
        <f t="shared" si="3"/>
        <v>1140.99</v>
      </c>
      <c r="D112">
        <v>35.67</v>
      </c>
      <c r="E112">
        <v>1105.32</v>
      </c>
      <c r="F112" s="26"/>
      <c r="G112" t="str">
        <f t="shared" si="4"/>
        <v>08402</v>
      </c>
      <c r="I112" s="74" t="s">
        <v>2262</v>
      </c>
      <c r="J112" s="58">
        <v>12858.560000000001</v>
      </c>
      <c r="K112" s="58">
        <v>12389.880000000001</v>
      </c>
      <c r="L112" s="58">
        <v>25248.440000000002</v>
      </c>
      <c r="M112" s="116">
        <f t="shared" si="5"/>
        <v>3.0000000002473826E-2</v>
      </c>
      <c r="Q112" s="74" t="s">
        <v>2264</v>
      </c>
      <c r="R112">
        <v>1</v>
      </c>
      <c r="T112" s="116"/>
    </row>
    <row r="113" spans="1:20">
      <c r="A113" t="s">
        <v>2204</v>
      </c>
      <c r="B113" t="s">
        <v>351</v>
      </c>
      <c r="C113" s="26">
        <f t="shared" si="3"/>
        <v>37.57</v>
      </c>
      <c r="D113">
        <v>0</v>
      </c>
      <c r="E113">
        <v>37.57</v>
      </c>
      <c r="F113" s="26"/>
      <c r="G113" t="str">
        <f t="shared" si="4"/>
        <v>10003</v>
      </c>
      <c r="I113" s="74" t="s">
        <v>2263</v>
      </c>
      <c r="J113" s="58">
        <v>22131.780000000006</v>
      </c>
      <c r="K113" s="58"/>
      <c r="L113" s="58">
        <v>22131.780000000006</v>
      </c>
      <c r="M113" s="116">
        <f t="shared" si="5"/>
        <v>-0.4699999999938882</v>
      </c>
      <c r="Q113" s="74" t="s">
        <v>2265</v>
      </c>
      <c r="R113">
        <v>1</v>
      </c>
      <c r="T113" s="116"/>
    </row>
    <row r="114" spans="1:20">
      <c r="A114" t="s">
        <v>2197</v>
      </c>
      <c r="B114" t="s">
        <v>319</v>
      </c>
      <c r="C114" s="26">
        <f t="shared" si="3"/>
        <v>5027.9400000000005</v>
      </c>
      <c r="D114">
        <v>155.76</v>
      </c>
      <c r="E114">
        <v>4872.18</v>
      </c>
      <c r="F114" s="26"/>
      <c r="G114" t="str">
        <f t="shared" si="4"/>
        <v>08458</v>
      </c>
      <c r="I114" s="74" t="s">
        <v>2264</v>
      </c>
      <c r="J114" s="58">
        <v>213.4</v>
      </c>
      <c r="K114" s="58"/>
      <c r="L114" s="58">
        <v>213.4</v>
      </c>
      <c r="M114" s="116">
        <f t="shared" si="5"/>
        <v>-9.9999999999909051E-3</v>
      </c>
      <c r="Q114" s="74" t="s">
        <v>2477</v>
      </c>
      <c r="R114">
        <v>1</v>
      </c>
      <c r="T114" s="116"/>
    </row>
    <row r="115" spans="1:20">
      <c r="A115" t="s">
        <v>2162</v>
      </c>
      <c r="B115" t="s">
        <v>33</v>
      </c>
      <c r="C115" s="26">
        <f t="shared" si="3"/>
        <v>18777.419999999998</v>
      </c>
      <c r="D115">
        <v>31.89</v>
      </c>
      <c r="E115">
        <v>18745.53</v>
      </c>
      <c r="F115" s="26"/>
      <c r="G115" t="str">
        <f t="shared" si="4"/>
        <v>03017</v>
      </c>
      <c r="I115" s="74" t="s">
        <v>2265</v>
      </c>
      <c r="J115" s="58"/>
      <c r="K115" s="58">
        <v>465.16</v>
      </c>
      <c r="L115" s="58">
        <v>465.16</v>
      </c>
      <c r="M115" s="116">
        <f t="shared" si="5"/>
        <v>0</v>
      </c>
      <c r="Q115" s="74" t="s">
        <v>2266</v>
      </c>
      <c r="R115">
        <v>1</v>
      </c>
      <c r="T115" s="116"/>
    </row>
    <row r="116" spans="1:20">
      <c r="A116" t="s">
        <v>2262</v>
      </c>
      <c r="B116" t="s">
        <v>918</v>
      </c>
      <c r="C116" s="26">
        <f t="shared" si="3"/>
        <v>25248.41</v>
      </c>
      <c r="D116">
        <v>0</v>
      </c>
      <c r="E116">
        <v>25248.41</v>
      </c>
      <c r="F116" s="26"/>
      <c r="G116" t="str">
        <f t="shared" si="4"/>
        <v>17415</v>
      </c>
      <c r="I116" s="74" t="s">
        <v>2477</v>
      </c>
      <c r="J116" s="58">
        <v>572.46</v>
      </c>
      <c r="K116" s="58"/>
      <c r="L116" s="58">
        <v>572.46</v>
      </c>
      <c r="M116" s="116">
        <f t="shared" si="5"/>
        <v>0</v>
      </c>
      <c r="Q116" s="74" t="s">
        <v>2479</v>
      </c>
      <c r="R116">
        <v>1</v>
      </c>
      <c r="T116" s="116"/>
    </row>
    <row r="117" spans="1:20">
      <c r="A117" t="s">
        <v>2406</v>
      </c>
      <c r="B117" t="s">
        <v>1865</v>
      </c>
      <c r="C117" s="26">
        <f t="shared" si="3"/>
        <v>1087.0600000000002</v>
      </c>
      <c r="D117">
        <v>17.89</v>
      </c>
      <c r="E117">
        <v>1069.17</v>
      </c>
      <c r="F117" s="26"/>
      <c r="G117" t="str">
        <f t="shared" si="4"/>
        <v>33212</v>
      </c>
      <c r="I117" s="74" t="s">
        <v>2266</v>
      </c>
      <c r="J117" s="58"/>
      <c r="K117" s="58">
        <v>359</v>
      </c>
      <c r="L117" s="58">
        <v>359</v>
      </c>
      <c r="M117" s="116">
        <f t="shared" si="5"/>
        <v>0</v>
      </c>
      <c r="Q117" s="74" t="s">
        <v>2267</v>
      </c>
      <c r="R117">
        <v>12</v>
      </c>
      <c r="T117" s="116"/>
    </row>
    <row r="118" spans="1:20">
      <c r="A118" t="s">
        <v>2164</v>
      </c>
      <c r="B118" t="s">
        <v>62</v>
      </c>
      <c r="C118" s="26">
        <f t="shared" si="3"/>
        <v>1325.6499999999999</v>
      </c>
      <c r="D118">
        <v>13.56</v>
      </c>
      <c r="E118">
        <v>1312.09</v>
      </c>
      <c r="F118" s="26"/>
      <c r="G118" t="str">
        <f t="shared" si="4"/>
        <v>03052</v>
      </c>
      <c r="I118" s="74" t="s">
        <v>2479</v>
      </c>
      <c r="J118" s="58"/>
      <c r="K118" s="58">
        <v>123.24</v>
      </c>
      <c r="L118" s="58">
        <v>123.24</v>
      </c>
      <c r="M118" s="116">
        <f t="shared" si="5"/>
        <v>9.9999999999909051E-3</v>
      </c>
      <c r="Q118" s="74" t="s">
        <v>2268</v>
      </c>
      <c r="R118">
        <v>10</v>
      </c>
      <c r="T118" s="116"/>
    </row>
    <row r="119" spans="1:20">
      <c r="A119" t="s">
        <v>2277</v>
      </c>
      <c r="B119" t="s">
        <v>1070</v>
      </c>
      <c r="C119" s="26">
        <f t="shared" si="3"/>
        <v>569</v>
      </c>
      <c r="D119">
        <v>18</v>
      </c>
      <c r="E119">
        <v>551</v>
      </c>
      <c r="F119" s="26"/>
      <c r="G119" t="str">
        <f t="shared" si="4"/>
        <v>19403</v>
      </c>
      <c r="I119" s="74" t="s">
        <v>2507</v>
      </c>
      <c r="J119" s="58"/>
      <c r="K119" s="58">
        <v>494.11</v>
      </c>
      <c r="L119" s="58">
        <v>494.11</v>
      </c>
      <c r="M119" s="116">
        <f t="shared" si="5"/>
        <v>-9.9999999999909051E-3</v>
      </c>
      <c r="Q119" s="74" t="s">
        <v>2269</v>
      </c>
      <c r="R119">
        <v>14</v>
      </c>
      <c r="T119" s="116"/>
    </row>
    <row r="120" spans="1:20">
      <c r="A120" t="s">
        <v>2284</v>
      </c>
      <c r="B120" t="s">
        <v>1090</v>
      </c>
      <c r="C120" s="26">
        <f t="shared" si="3"/>
        <v>71.900000000000006</v>
      </c>
      <c r="D120">
        <v>0</v>
      </c>
      <c r="E120">
        <v>71.900000000000006</v>
      </c>
      <c r="F120" s="26"/>
      <c r="G120" t="str">
        <f t="shared" si="4"/>
        <v>20402</v>
      </c>
      <c r="I120" s="74" t="s">
        <v>2940</v>
      </c>
      <c r="J120" s="58"/>
      <c r="K120" s="58">
        <v>385</v>
      </c>
      <c r="L120" s="58">
        <v>385</v>
      </c>
      <c r="M120" s="116">
        <f t="shared" si="5"/>
        <v>9.9999999999909051E-3</v>
      </c>
      <c r="Q120" s="74" t="s">
        <v>2270</v>
      </c>
      <c r="R120">
        <v>19</v>
      </c>
      <c r="T120" s="116"/>
    </row>
    <row r="121" spans="1:20">
      <c r="A121" t="s">
        <v>2183</v>
      </c>
      <c r="B121" t="s">
        <v>202</v>
      </c>
      <c r="C121" s="26">
        <f t="shared" si="3"/>
        <v>1796.32</v>
      </c>
      <c r="D121">
        <v>0</v>
      </c>
      <c r="E121">
        <v>1796.32</v>
      </c>
      <c r="F121" s="26"/>
      <c r="G121" t="str">
        <f t="shared" si="4"/>
        <v>06101</v>
      </c>
      <c r="I121" s="74" t="s">
        <v>2942</v>
      </c>
      <c r="J121" s="58"/>
      <c r="K121" s="58">
        <v>142.91</v>
      </c>
      <c r="L121" s="58">
        <v>142.91</v>
      </c>
      <c r="M121" s="116">
        <f t="shared" si="5"/>
        <v>-9.9999999999909051E-3</v>
      </c>
      <c r="Q121" s="74" t="s">
        <v>2271</v>
      </c>
      <c r="R121">
        <v>16</v>
      </c>
      <c r="T121" s="116"/>
    </row>
    <row r="122" spans="1:20">
      <c r="A122" t="s">
        <v>2358</v>
      </c>
      <c r="B122" t="s">
        <v>1487</v>
      </c>
      <c r="C122" s="26">
        <f t="shared" si="3"/>
        <v>471.73</v>
      </c>
      <c r="D122">
        <v>0</v>
      </c>
      <c r="E122">
        <v>471.73</v>
      </c>
      <c r="F122" s="26"/>
      <c r="G122" t="str">
        <f t="shared" si="4"/>
        <v>29311</v>
      </c>
      <c r="I122" s="74" t="s">
        <v>3122</v>
      </c>
      <c r="J122" s="58"/>
      <c r="K122" s="58">
        <v>202.11</v>
      </c>
      <c r="L122" s="58">
        <v>202.11</v>
      </c>
      <c r="M122" s="116">
        <f t="shared" si="5"/>
        <v>0</v>
      </c>
      <c r="Q122" s="74" t="s">
        <v>2272</v>
      </c>
      <c r="R122">
        <v>1</v>
      </c>
      <c r="T122" s="116"/>
    </row>
    <row r="123" spans="1:20">
      <c r="A123" t="s">
        <v>2431</v>
      </c>
      <c r="B123" t="s">
        <v>2032</v>
      </c>
      <c r="C123" s="26">
        <f t="shared" si="3"/>
        <v>76.87</v>
      </c>
      <c r="D123">
        <v>2.68</v>
      </c>
      <c r="E123">
        <v>74.19</v>
      </c>
      <c r="F123" s="26"/>
      <c r="G123" t="str">
        <f t="shared" si="4"/>
        <v>38126</v>
      </c>
      <c r="I123" s="74" t="s">
        <v>2267</v>
      </c>
      <c r="J123" s="58">
        <v>677.3</v>
      </c>
      <c r="K123" s="58">
        <v>3788.3299999999995</v>
      </c>
      <c r="L123" s="58">
        <v>4465.6299999999992</v>
      </c>
      <c r="M123" s="116">
        <f t="shared" si="5"/>
        <v>-2.0000000000436557E-2</v>
      </c>
      <c r="Q123" s="74" t="s">
        <v>2273</v>
      </c>
      <c r="R123">
        <v>1</v>
      </c>
      <c r="T123" s="116"/>
    </row>
    <row r="124" spans="1:20">
      <c r="A124" t="s">
        <v>2171</v>
      </c>
      <c r="B124" t="s">
        <v>103</v>
      </c>
      <c r="C124" s="26">
        <f t="shared" si="3"/>
        <v>1246.6300000000001</v>
      </c>
      <c r="D124">
        <v>0</v>
      </c>
      <c r="E124">
        <v>1246.6300000000001</v>
      </c>
      <c r="F124" s="26"/>
      <c r="G124" t="str">
        <f t="shared" si="4"/>
        <v>04129</v>
      </c>
      <c r="I124" s="74" t="s">
        <v>2268</v>
      </c>
      <c r="J124" s="58">
        <v>3452.2400000000007</v>
      </c>
      <c r="K124" s="58"/>
      <c r="L124" s="58">
        <v>3452.2400000000007</v>
      </c>
      <c r="M124" s="116">
        <f t="shared" si="5"/>
        <v>-9.999999999308784E-3</v>
      </c>
      <c r="Q124" s="74" t="s">
        <v>2274</v>
      </c>
      <c r="R124">
        <v>1</v>
      </c>
      <c r="T124" s="116"/>
    </row>
    <row r="125" spans="1:20">
      <c r="A125" t="s">
        <v>2231</v>
      </c>
      <c r="B125" t="s">
        <v>490</v>
      </c>
      <c r="C125" s="26">
        <f t="shared" si="3"/>
        <v>210.63</v>
      </c>
      <c r="D125">
        <v>0</v>
      </c>
      <c r="E125">
        <v>210.63</v>
      </c>
      <c r="F125" s="26"/>
      <c r="G125" t="str">
        <f t="shared" si="4"/>
        <v>14097</v>
      </c>
      <c r="I125" s="74" t="s">
        <v>2269</v>
      </c>
      <c r="J125" s="58">
        <v>4887.74</v>
      </c>
      <c r="K125" s="58">
        <v>326.71000000000004</v>
      </c>
      <c r="L125" s="58">
        <v>5214.45</v>
      </c>
      <c r="M125" s="116">
        <f t="shared" si="5"/>
        <v>0</v>
      </c>
      <c r="Q125" s="74" t="s">
        <v>2275</v>
      </c>
      <c r="R125">
        <v>1</v>
      </c>
      <c r="T125" s="116"/>
    </row>
    <row r="126" spans="1:20">
      <c r="A126" t="s">
        <v>2366</v>
      </c>
      <c r="B126" t="s">
        <v>1535</v>
      </c>
      <c r="C126" s="26">
        <f t="shared" si="3"/>
        <v>9810.36</v>
      </c>
      <c r="D126">
        <v>0</v>
      </c>
      <c r="E126">
        <v>9810.36</v>
      </c>
      <c r="F126" s="26"/>
      <c r="G126" t="str">
        <f t="shared" si="4"/>
        <v>31004</v>
      </c>
      <c r="I126" s="74" t="s">
        <v>2270</v>
      </c>
      <c r="J126" s="58">
        <v>9222.42</v>
      </c>
      <c r="K126" s="58">
        <v>1702.3000000000002</v>
      </c>
      <c r="L126" s="58">
        <v>10924.720000000001</v>
      </c>
      <c r="M126" s="116">
        <f t="shared" si="5"/>
        <v>-1.9999999998617568E-2</v>
      </c>
      <c r="Q126" s="74" t="s">
        <v>2276</v>
      </c>
      <c r="R126">
        <v>8</v>
      </c>
      <c r="T126" s="116"/>
    </row>
    <row r="127" spans="1:20">
      <c r="A127" t="s">
        <v>2261</v>
      </c>
      <c r="B127" t="s">
        <v>868</v>
      </c>
      <c r="C127" s="26">
        <f t="shared" si="3"/>
        <v>30621.18</v>
      </c>
      <c r="D127">
        <v>0</v>
      </c>
      <c r="E127">
        <v>30621.18</v>
      </c>
      <c r="F127" s="26"/>
      <c r="G127" t="str">
        <f t="shared" si="4"/>
        <v>17414</v>
      </c>
      <c r="I127" s="74" t="s">
        <v>2271</v>
      </c>
      <c r="J127" s="58">
        <v>7891.18</v>
      </c>
      <c r="K127" s="58">
        <v>1275.1300000000001</v>
      </c>
      <c r="L127" s="58">
        <v>9166.3100000000013</v>
      </c>
      <c r="M127" s="116">
        <f t="shared" si="5"/>
        <v>1.0000000002037268E-2</v>
      </c>
      <c r="Q127" s="74" t="s">
        <v>2277</v>
      </c>
      <c r="R127">
        <v>2</v>
      </c>
      <c r="T127" s="116"/>
    </row>
    <row r="128" spans="1:20">
      <c r="A128" t="s">
        <v>2374</v>
      </c>
      <c r="B128" t="s">
        <v>1654</v>
      </c>
      <c r="C128" s="26">
        <f t="shared" si="3"/>
        <v>2613.71</v>
      </c>
      <c r="D128">
        <v>7.56</v>
      </c>
      <c r="E128">
        <v>2606.15</v>
      </c>
      <c r="F128" s="26"/>
      <c r="G128" t="str">
        <f t="shared" si="4"/>
        <v>31306</v>
      </c>
      <c r="I128" s="74" t="s">
        <v>2943</v>
      </c>
      <c r="J128" s="58">
        <v>502.61</v>
      </c>
      <c r="K128" s="58"/>
      <c r="L128" s="58">
        <v>502.61</v>
      </c>
      <c r="M128" s="116">
        <f t="shared" si="5"/>
        <v>9.9999999999909051E-3</v>
      </c>
      <c r="Q128" s="74" t="s">
        <v>2278</v>
      </c>
      <c r="R128">
        <v>4</v>
      </c>
      <c r="T128" s="116"/>
    </row>
    <row r="129" spans="1:20">
      <c r="A129" t="s">
        <v>2432</v>
      </c>
      <c r="B129" t="s">
        <v>2035</v>
      </c>
      <c r="C129" s="26">
        <f t="shared" si="3"/>
        <v>30.54</v>
      </c>
      <c r="D129">
        <v>0</v>
      </c>
      <c r="E129">
        <v>30.54</v>
      </c>
      <c r="F129" s="26"/>
      <c r="G129" t="str">
        <f t="shared" si="4"/>
        <v>38264</v>
      </c>
      <c r="I129" s="74" t="s">
        <v>2272</v>
      </c>
      <c r="J129" s="58"/>
      <c r="K129" s="58">
        <v>75.97999999999999</v>
      </c>
      <c r="L129" s="58">
        <v>75.97999999999999</v>
      </c>
      <c r="M129" s="116">
        <f t="shared" si="5"/>
        <v>-1.0000000000005116E-2</v>
      </c>
      <c r="Q129" s="74" t="s">
        <v>2279</v>
      </c>
      <c r="R129">
        <v>1</v>
      </c>
      <c r="T129" s="116"/>
    </row>
    <row r="130" spans="1:20">
      <c r="A130" t="s">
        <v>2389</v>
      </c>
      <c r="B130" t="s">
        <v>1802</v>
      </c>
      <c r="C130" s="26">
        <f t="shared" si="3"/>
        <v>599.88</v>
      </c>
      <c r="D130">
        <v>20</v>
      </c>
      <c r="E130">
        <v>579.88</v>
      </c>
      <c r="F130" s="26"/>
      <c r="G130" t="str">
        <f t="shared" si="4"/>
        <v>32362</v>
      </c>
      <c r="I130" s="74" t="s">
        <v>2273</v>
      </c>
      <c r="J130" s="58">
        <v>45.67</v>
      </c>
      <c r="K130" s="58"/>
      <c r="L130" s="58">
        <v>45.67</v>
      </c>
      <c r="M130" s="116">
        <f t="shared" si="5"/>
        <v>0</v>
      </c>
      <c r="Q130" s="74" t="s">
        <v>2280</v>
      </c>
      <c r="R130">
        <v>1</v>
      </c>
      <c r="T130" s="116"/>
    </row>
    <row r="131" spans="1:20">
      <c r="A131" t="s">
        <v>2158</v>
      </c>
      <c r="B131" t="s">
        <v>12</v>
      </c>
      <c r="C131" s="26">
        <f t="shared" ref="C131:C194" si="6">SUM(D131:E131)</f>
        <v>172.41</v>
      </c>
      <c r="D131">
        <v>2.2200000000000002</v>
      </c>
      <c r="E131">
        <v>170.19</v>
      </c>
      <c r="F131" s="26"/>
      <c r="G131" t="str">
        <f t="shared" ref="G131:G194" si="7">A131</f>
        <v>01158</v>
      </c>
      <c r="I131" s="74" t="s">
        <v>2274</v>
      </c>
      <c r="J131" s="58"/>
      <c r="K131" s="58">
        <v>84</v>
      </c>
      <c r="L131" s="58">
        <v>84</v>
      </c>
      <c r="M131" s="116">
        <f t="shared" ref="M131:M194" si="8">IF(L131="0",0,L131-VLOOKUP(I131,$A$3:$C$378,3,FALSE))</f>
        <v>-1.0000000000005116E-2</v>
      </c>
      <c r="Q131" s="74" t="s">
        <v>2281</v>
      </c>
      <c r="R131">
        <v>1</v>
      </c>
      <c r="T131" s="116"/>
    </row>
    <row r="132" spans="1:20">
      <c r="A132" t="s">
        <v>2192</v>
      </c>
      <c r="B132" t="s">
        <v>289</v>
      </c>
      <c r="C132" s="26">
        <f t="shared" si="6"/>
        <v>6299.3</v>
      </c>
      <c r="D132">
        <v>127.52</v>
      </c>
      <c r="E132">
        <v>6171.78</v>
      </c>
      <c r="F132" s="26"/>
      <c r="G132" t="str">
        <f t="shared" si="7"/>
        <v>08122</v>
      </c>
      <c r="I132" s="74" t="s">
        <v>2275</v>
      </c>
      <c r="J132" s="58">
        <v>249.94</v>
      </c>
      <c r="K132" s="58"/>
      <c r="L132" s="58">
        <v>249.94</v>
      </c>
      <c r="M132" s="116">
        <f t="shared" si="8"/>
        <v>2.0000000000010232E-2</v>
      </c>
      <c r="Q132" s="74" t="s">
        <v>2282</v>
      </c>
      <c r="R132">
        <v>2</v>
      </c>
      <c r="T132" s="116"/>
    </row>
    <row r="133" spans="1:20">
      <c r="A133" t="s">
        <v>2400</v>
      </c>
      <c r="B133" t="s">
        <v>1848</v>
      </c>
      <c r="C133" s="26">
        <f t="shared" si="6"/>
        <v>256.44</v>
      </c>
      <c r="D133">
        <v>0</v>
      </c>
      <c r="E133">
        <v>256.44</v>
      </c>
      <c r="F133" s="26"/>
      <c r="G133" t="str">
        <f t="shared" si="7"/>
        <v>33183</v>
      </c>
      <c r="I133" s="74" t="s">
        <v>2276</v>
      </c>
      <c r="J133" s="58">
        <v>1672.29</v>
      </c>
      <c r="K133" s="58">
        <v>1626.12</v>
      </c>
      <c r="L133" s="58">
        <v>3298.41</v>
      </c>
      <c r="M133" s="116">
        <f t="shared" si="8"/>
        <v>-1.999999999998181E-2</v>
      </c>
      <c r="Q133" s="74" t="s">
        <v>2283</v>
      </c>
      <c r="R133">
        <v>2</v>
      </c>
      <c r="T133" s="116"/>
    </row>
    <row r="134" spans="1:20">
      <c r="A134" t="s">
        <v>2352</v>
      </c>
      <c r="B134" t="s">
        <v>1452</v>
      </c>
      <c r="C134" s="26">
        <f t="shared" si="6"/>
        <v>199.3</v>
      </c>
      <c r="D134">
        <v>0</v>
      </c>
      <c r="E134">
        <v>199.3</v>
      </c>
      <c r="F134" s="26"/>
      <c r="G134" t="str">
        <f t="shared" si="7"/>
        <v>28144</v>
      </c>
      <c r="I134" s="74" t="s">
        <v>2277</v>
      </c>
      <c r="J134" s="58">
        <v>247.56</v>
      </c>
      <c r="K134" s="58">
        <v>321.45000000000005</v>
      </c>
      <c r="L134" s="58">
        <v>569.01</v>
      </c>
      <c r="M134" s="116">
        <f t="shared" si="8"/>
        <v>9.9999999999909051E-3</v>
      </c>
      <c r="Q134" s="74" t="s">
        <v>2284</v>
      </c>
      <c r="R134">
        <v>1</v>
      </c>
      <c r="T134" s="116"/>
    </row>
    <row r="135" spans="1:20">
      <c r="A135" t="s">
        <v>2944</v>
      </c>
      <c r="B135" t="s">
        <v>3035</v>
      </c>
      <c r="C135" s="26">
        <f t="shared" si="6"/>
        <v>28.84</v>
      </c>
      <c r="D135">
        <v>0</v>
      </c>
      <c r="E135">
        <v>28.84</v>
      </c>
      <c r="F135" s="26"/>
      <c r="G135" t="str">
        <f t="shared" si="7"/>
        <v>32903</v>
      </c>
      <c r="I135" s="74" t="s">
        <v>2278</v>
      </c>
      <c r="J135" s="58">
        <v>947.84999999999991</v>
      </c>
      <c r="K135" s="58">
        <v>23.08</v>
      </c>
      <c r="L135" s="58">
        <v>970.93</v>
      </c>
      <c r="M135" s="116">
        <f t="shared" si="8"/>
        <v>0</v>
      </c>
      <c r="Q135" s="74" t="s">
        <v>2285</v>
      </c>
      <c r="R135">
        <v>1</v>
      </c>
      <c r="T135" s="116"/>
    </row>
    <row r="136" spans="1:20">
      <c r="A136" t="s">
        <v>2430</v>
      </c>
      <c r="B136" t="s">
        <v>2030</v>
      </c>
      <c r="C136" s="26">
        <f t="shared" si="6"/>
        <v>422.04</v>
      </c>
      <c r="D136">
        <v>0</v>
      </c>
      <c r="E136">
        <v>422.04</v>
      </c>
      <c r="F136" s="26"/>
      <c r="G136" t="str">
        <f t="shared" si="7"/>
        <v>37903</v>
      </c>
      <c r="I136" s="74" t="s">
        <v>2279</v>
      </c>
      <c r="J136" s="58"/>
      <c r="K136" s="58">
        <v>90.66</v>
      </c>
      <c r="L136" s="58">
        <v>90.66</v>
      </c>
      <c r="M136" s="116">
        <f t="shared" si="8"/>
        <v>9.9999999999909051E-3</v>
      </c>
      <c r="Q136" s="74" t="s">
        <v>2286</v>
      </c>
      <c r="R136">
        <v>4</v>
      </c>
      <c r="T136" s="116"/>
    </row>
    <row r="137" spans="1:20">
      <c r="A137" t="s">
        <v>2288</v>
      </c>
      <c r="B137" t="s">
        <v>1103</v>
      </c>
      <c r="C137" s="26">
        <f t="shared" si="6"/>
        <v>188.68</v>
      </c>
      <c r="D137">
        <v>8.56</v>
      </c>
      <c r="E137">
        <v>180.12</v>
      </c>
      <c r="F137" s="26"/>
      <c r="G137" t="str">
        <f t="shared" si="7"/>
        <v>20406</v>
      </c>
      <c r="I137" s="74" t="s">
        <v>2280</v>
      </c>
      <c r="J137" s="58">
        <v>92.97</v>
      </c>
      <c r="K137" s="58"/>
      <c r="L137" s="58">
        <v>92.97</v>
      </c>
      <c r="M137" s="116">
        <f t="shared" si="8"/>
        <v>0</v>
      </c>
      <c r="Q137" s="74" t="s">
        <v>2287</v>
      </c>
      <c r="R137">
        <v>5</v>
      </c>
      <c r="T137" s="116"/>
    </row>
    <row r="138" spans="1:20">
      <c r="A138" t="s">
        <v>2426</v>
      </c>
      <c r="B138" t="s">
        <v>2005</v>
      </c>
      <c r="C138" s="26">
        <f t="shared" si="6"/>
        <v>3547.2200000000003</v>
      </c>
      <c r="D138">
        <v>76.44</v>
      </c>
      <c r="E138">
        <v>3470.78</v>
      </c>
      <c r="F138" s="26"/>
      <c r="G138" t="str">
        <f t="shared" si="7"/>
        <v>37504</v>
      </c>
      <c r="I138" s="74" t="s">
        <v>2281</v>
      </c>
      <c r="J138" s="58">
        <v>89.22</v>
      </c>
      <c r="K138" s="58"/>
      <c r="L138" s="58">
        <v>89.22</v>
      </c>
      <c r="M138" s="116">
        <f t="shared" si="8"/>
        <v>0</v>
      </c>
      <c r="Q138" s="74" t="s">
        <v>2288</v>
      </c>
      <c r="R138">
        <v>3</v>
      </c>
      <c r="T138" s="116"/>
    </row>
    <row r="139" spans="1:20">
      <c r="A139" t="s">
        <v>2449</v>
      </c>
      <c r="B139" t="s">
        <v>2102</v>
      </c>
      <c r="C139" s="26">
        <f t="shared" si="6"/>
        <v>734.61</v>
      </c>
      <c r="D139">
        <v>33.67</v>
      </c>
      <c r="E139">
        <v>700.94</v>
      </c>
      <c r="F139" s="26"/>
      <c r="G139" t="str">
        <f t="shared" si="7"/>
        <v>39120</v>
      </c>
      <c r="I139" s="74" t="s">
        <v>2282</v>
      </c>
      <c r="J139" s="58">
        <v>210.5</v>
      </c>
      <c r="K139" s="58"/>
      <c r="L139" s="58">
        <v>210.5</v>
      </c>
      <c r="M139" s="116">
        <f t="shared" si="8"/>
        <v>9.9999999999909051E-3</v>
      </c>
      <c r="Q139" s="74" t="s">
        <v>2289</v>
      </c>
      <c r="R139">
        <v>2</v>
      </c>
      <c r="T139" s="116"/>
    </row>
    <row r="140" spans="1:20">
      <c r="A140" t="s">
        <v>2202</v>
      </c>
      <c r="B140" t="s">
        <v>346</v>
      </c>
      <c r="C140" s="26">
        <f t="shared" si="6"/>
        <v>97.06</v>
      </c>
      <c r="D140">
        <v>0</v>
      </c>
      <c r="E140">
        <v>97.06</v>
      </c>
      <c r="F140" s="26"/>
      <c r="G140" t="str">
        <f t="shared" si="7"/>
        <v>09207</v>
      </c>
      <c r="I140" s="74" t="s">
        <v>2283</v>
      </c>
      <c r="J140" s="58">
        <v>53.89</v>
      </c>
      <c r="K140" s="58"/>
      <c r="L140" s="58">
        <v>53.89</v>
      </c>
      <c r="M140" s="116">
        <f t="shared" si="8"/>
        <v>-1.9999999999996021E-2</v>
      </c>
      <c r="Q140" s="74" t="s">
        <v>2290</v>
      </c>
      <c r="R140">
        <v>1</v>
      </c>
      <c r="T140" s="116"/>
    </row>
    <row r="141" spans="1:20">
      <c r="A141" t="s">
        <v>2168</v>
      </c>
      <c r="B141" t="s">
        <v>94</v>
      </c>
      <c r="C141" s="26">
        <f t="shared" si="6"/>
        <v>625.19999999999993</v>
      </c>
      <c r="D141">
        <v>18.78</v>
      </c>
      <c r="E141">
        <v>606.41999999999996</v>
      </c>
      <c r="F141" s="26"/>
      <c r="G141" t="str">
        <f t="shared" si="7"/>
        <v>04019</v>
      </c>
      <c r="I141" s="74" t="s">
        <v>2284</v>
      </c>
      <c r="J141" s="58">
        <v>71.89</v>
      </c>
      <c r="K141" s="58"/>
      <c r="L141" s="58">
        <v>71.89</v>
      </c>
      <c r="M141" s="116">
        <f t="shared" si="8"/>
        <v>-1.0000000000005116E-2</v>
      </c>
      <c r="Q141" s="74" t="s">
        <v>2291</v>
      </c>
      <c r="R141">
        <v>3</v>
      </c>
      <c r="T141" s="116"/>
    </row>
    <row r="142" spans="1:20">
      <c r="A142" t="s">
        <v>2313</v>
      </c>
      <c r="B142" t="s">
        <v>1186</v>
      </c>
      <c r="C142" s="26">
        <f t="shared" si="6"/>
        <v>751.79</v>
      </c>
      <c r="D142">
        <v>0</v>
      </c>
      <c r="E142">
        <v>751.79</v>
      </c>
      <c r="F142" s="26"/>
      <c r="G142" t="str">
        <f t="shared" si="7"/>
        <v>23311</v>
      </c>
      <c r="I142" s="74" t="s">
        <v>2285</v>
      </c>
      <c r="J142" s="58">
        <v>24.78</v>
      </c>
      <c r="K142" s="58"/>
      <c r="L142" s="58">
        <v>24.78</v>
      </c>
      <c r="M142" s="116">
        <f t="shared" si="8"/>
        <v>0</v>
      </c>
      <c r="Q142" s="74" t="s">
        <v>2292</v>
      </c>
      <c r="R142">
        <v>3</v>
      </c>
      <c r="T142" s="116"/>
    </row>
    <row r="143" spans="1:20">
      <c r="A143" t="s">
        <v>2404</v>
      </c>
      <c r="B143" t="s">
        <v>1857</v>
      </c>
      <c r="C143" s="26">
        <f t="shared" si="6"/>
        <v>525.99</v>
      </c>
      <c r="D143">
        <v>0</v>
      </c>
      <c r="E143">
        <v>525.99</v>
      </c>
      <c r="F143" s="26"/>
      <c r="G143" t="str">
        <f t="shared" si="7"/>
        <v>33207</v>
      </c>
      <c r="I143" s="74" t="s">
        <v>2286</v>
      </c>
      <c r="J143" s="58">
        <v>2079.34</v>
      </c>
      <c r="K143" s="58">
        <v>868.66</v>
      </c>
      <c r="L143" s="58">
        <v>2948</v>
      </c>
      <c r="M143" s="116">
        <f t="shared" si="8"/>
        <v>1.0000000000218279E-2</v>
      </c>
      <c r="Q143" s="74" t="s">
        <v>2293</v>
      </c>
      <c r="R143">
        <v>2</v>
      </c>
      <c r="T143" s="116"/>
    </row>
    <row r="144" spans="1:20">
      <c r="A144" t="s">
        <v>2370</v>
      </c>
      <c r="B144" t="s">
        <v>1605</v>
      </c>
      <c r="C144" s="26">
        <f t="shared" si="6"/>
        <v>9241.68</v>
      </c>
      <c r="D144">
        <v>0</v>
      </c>
      <c r="E144">
        <v>9241.68</v>
      </c>
      <c r="F144" s="26"/>
      <c r="G144" t="str">
        <f t="shared" si="7"/>
        <v>31025</v>
      </c>
      <c r="I144" s="74" t="s">
        <v>2287</v>
      </c>
      <c r="J144" s="58">
        <v>1051.95</v>
      </c>
      <c r="K144" s="58">
        <v>34.190000000000005</v>
      </c>
      <c r="L144" s="58">
        <v>1086.1400000000001</v>
      </c>
      <c r="M144" s="116">
        <f t="shared" si="8"/>
        <v>9.9999999999909051E-3</v>
      </c>
      <c r="Q144" s="74" t="s">
        <v>2294</v>
      </c>
      <c r="R144">
        <v>3</v>
      </c>
      <c r="T144" s="116"/>
    </row>
    <row r="145" spans="1:20">
      <c r="A145" t="s">
        <v>2227</v>
      </c>
      <c r="B145" t="s">
        <v>475</v>
      </c>
      <c r="C145" s="26">
        <f t="shared" si="6"/>
        <v>310.88</v>
      </c>
      <c r="D145">
        <v>0</v>
      </c>
      <c r="E145">
        <v>310.88</v>
      </c>
      <c r="F145" s="26"/>
      <c r="G145" t="str">
        <f t="shared" si="7"/>
        <v>14065</v>
      </c>
      <c r="I145" s="74" t="s">
        <v>2288</v>
      </c>
      <c r="J145" s="58"/>
      <c r="K145" s="58">
        <v>188.67000000000002</v>
      </c>
      <c r="L145" s="58">
        <v>188.67000000000002</v>
      </c>
      <c r="M145" s="116">
        <f t="shared" si="8"/>
        <v>-9.9999999999909051E-3</v>
      </c>
      <c r="Q145" s="74" t="s">
        <v>2295</v>
      </c>
      <c r="R145">
        <v>2</v>
      </c>
      <c r="T145" s="116"/>
    </row>
    <row r="146" spans="1:20">
      <c r="A146" t="s">
        <v>2384</v>
      </c>
      <c r="B146" t="s">
        <v>1746</v>
      </c>
      <c r="C146" s="26">
        <f t="shared" si="6"/>
        <v>10373.529999999999</v>
      </c>
      <c r="D146">
        <v>135.56</v>
      </c>
      <c r="E146">
        <v>10237.969999999999</v>
      </c>
      <c r="F146" s="26"/>
      <c r="G146" t="str">
        <f t="shared" si="7"/>
        <v>32354</v>
      </c>
      <c r="I146" s="74" t="s">
        <v>2289</v>
      </c>
      <c r="J146" s="58">
        <v>815.88</v>
      </c>
      <c r="K146" s="58"/>
      <c r="L146" s="58">
        <v>815.88</v>
      </c>
      <c r="M146" s="116">
        <f t="shared" si="8"/>
        <v>0</v>
      </c>
      <c r="Q146" s="74" t="s">
        <v>2296</v>
      </c>
      <c r="R146">
        <v>4</v>
      </c>
      <c r="T146" s="116"/>
    </row>
    <row r="147" spans="1:20">
      <c r="A147" t="s">
        <v>2383</v>
      </c>
      <c r="B147" t="s">
        <v>1743</v>
      </c>
      <c r="C147" s="26">
        <f t="shared" si="6"/>
        <v>1727.8</v>
      </c>
      <c r="D147">
        <v>20.22</v>
      </c>
      <c r="E147">
        <v>1707.58</v>
      </c>
      <c r="F147" s="26"/>
      <c r="G147" t="str">
        <f t="shared" si="7"/>
        <v>32326</v>
      </c>
      <c r="I147" s="74" t="s">
        <v>2290</v>
      </c>
      <c r="J147" s="58"/>
      <c r="K147" s="58">
        <v>53.67</v>
      </c>
      <c r="L147" s="58">
        <v>53.67</v>
      </c>
      <c r="M147" s="116">
        <f t="shared" si="8"/>
        <v>1.0000000000005116E-2</v>
      </c>
      <c r="Q147" s="74" t="s">
        <v>2297</v>
      </c>
      <c r="R147">
        <v>3</v>
      </c>
      <c r="T147" s="116"/>
    </row>
    <row r="148" spans="1:20">
      <c r="A148" t="s">
        <v>2248</v>
      </c>
      <c r="B148" t="s">
        <v>682</v>
      </c>
      <c r="C148" s="26">
        <f t="shared" si="6"/>
        <v>3953.52</v>
      </c>
      <c r="D148">
        <v>0</v>
      </c>
      <c r="E148">
        <v>3953.52</v>
      </c>
      <c r="F148" s="26"/>
      <c r="G148" t="str">
        <f t="shared" si="7"/>
        <v>17400</v>
      </c>
      <c r="I148" s="74" t="s">
        <v>2291</v>
      </c>
      <c r="J148" s="58"/>
      <c r="K148" s="58">
        <v>643.32999999999993</v>
      </c>
      <c r="L148" s="58">
        <v>643.32999999999993</v>
      </c>
      <c r="M148" s="116">
        <f t="shared" si="8"/>
        <v>-1.0000000000104592E-2</v>
      </c>
      <c r="Q148" s="74" t="s">
        <v>2298</v>
      </c>
      <c r="R148">
        <v>1</v>
      </c>
      <c r="T148" s="116"/>
    </row>
    <row r="149" spans="1:20">
      <c r="A149" t="s">
        <v>2427</v>
      </c>
      <c r="B149" t="s">
        <v>2012</v>
      </c>
      <c r="C149" s="26">
        <f t="shared" si="6"/>
        <v>1871.95</v>
      </c>
      <c r="D149">
        <v>44.44</v>
      </c>
      <c r="E149">
        <v>1827.51</v>
      </c>
      <c r="F149" s="26"/>
      <c r="G149" t="str">
        <f t="shared" si="7"/>
        <v>37505</v>
      </c>
      <c r="I149" s="74" t="s">
        <v>2292</v>
      </c>
      <c r="J149" s="58">
        <v>35.56</v>
      </c>
      <c r="K149" s="58">
        <v>396.23</v>
      </c>
      <c r="L149" s="58">
        <v>431.79</v>
      </c>
      <c r="M149" s="116">
        <f t="shared" si="8"/>
        <v>-9.9999999999909051E-3</v>
      </c>
      <c r="Q149" s="74" t="s">
        <v>2299</v>
      </c>
      <c r="R149">
        <v>5</v>
      </c>
      <c r="T149" s="116"/>
    </row>
    <row r="150" spans="1:20">
      <c r="A150" t="s">
        <v>2322</v>
      </c>
      <c r="B150" t="s">
        <v>1221</v>
      </c>
      <c r="C150" s="26">
        <f t="shared" si="6"/>
        <v>763.07</v>
      </c>
      <c r="D150">
        <v>0</v>
      </c>
      <c r="E150">
        <v>763.07</v>
      </c>
      <c r="F150" s="26"/>
      <c r="G150" t="str">
        <f t="shared" si="7"/>
        <v>24350</v>
      </c>
      <c r="I150" s="74" t="s">
        <v>2293</v>
      </c>
      <c r="J150" s="58">
        <v>619.89</v>
      </c>
      <c r="K150" s="58"/>
      <c r="L150" s="58">
        <v>619.89</v>
      </c>
      <c r="M150" s="116">
        <f t="shared" si="8"/>
        <v>-1.999999999998181E-2</v>
      </c>
      <c r="Q150" s="74" t="s">
        <v>2300</v>
      </c>
      <c r="R150">
        <v>2</v>
      </c>
      <c r="T150" s="116"/>
    </row>
    <row r="151" spans="1:20">
      <c r="A151" t="s">
        <v>2363</v>
      </c>
      <c r="B151" t="s">
        <v>1506</v>
      </c>
      <c r="C151" s="26">
        <f t="shared" si="6"/>
        <v>59</v>
      </c>
      <c r="D151">
        <v>0</v>
      </c>
      <c r="E151">
        <v>59</v>
      </c>
      <c r="F151" s="26"/>
      <c r="G151" t="str">
        <f t="shared" si="7"/>
        <v>30031</v>
      </c>
      <c r="I151" s="74" t="s">
        <v>2294</v>
      </c>
      <c r="J151" s="58"/>
      <c r="K151" s="58">
        <v>764.91000000000008</v>
      </c>
      <c r="L151" s="58">
        <v>764.91000000000008</v>
      </c>
      <c r="M151" s="116">
        <f t="shared" si="8"/>
        <v>0</v>
      </c>
      <c r="Q151" s="74" t="s">
        <v>2301</v>
      </c>
      <c r="R151">
        <v>8</v>
      </c>
      <c r="T151" s="116"/>
    </row>
    <row r="152" spans="1:20">
      <c r="A152" t="s">
        <v>2372</v>
      </c>
      <c r="B152" t="s">
        <v>1626</v>
      </c>
      <c r="C152" s="26">
        <f t="shared" si="6"/>
        <v>5649.5</v>
      </c>
      <c r="D152">
        <v>50.44</v>
      </c>
      <c r="E152">
        <v>5599.06</v>
      </c>
      <c r="F152" s="26"/>
      <c r="G152" t="str">
        <f t="shared" si="7"/>
        <v>31103</v>
      </c>
      <c r="I152" s="74" t="s">
        <v>2295</v>
      </c>
      <c r="J152" s="58">
        <v>215.49</v>
      </c>
      <c r="K152" s="58">
        <v>74.67</v>
      </c>
      <c r="L152" s="58">
        <v>290.16000000000003</v>
      </c>
      <c r="M152" s="116">
        <f t="shared" si="8"/>
        <v>-9.9999999999909051E-3</v>
      </c>
      <c r="Q152" s="74" t="s">
        <v>2302</v>
      </c>
      <c r="R152">
        <v>2</v>
      </c>
      <c r="T152" s="116"/>
    </row>
    <row r="153" spans="1:20">
      <c r="A153" t="s">
        <v>2228</v>
      </c>
      <c r="B153" t="s">
        <v>477</v>
      </c>
      <c r="C153" s="26">
        <f t="shared" si="6"/>
        <v>1467.63</v>
      </c>
      <c r="D153">
        <v>47.2</v>
      </c>
      <c r="E153">
        <v>1420.43</v>
      </c>
      <c r="F153" s="26"/>
      <c r="G153" t="str">
        <f t="shared" si="7"/>
        <v>14066</v>
      </c>
      <c r="I153" s="74" t="s">
        <v>2296</v>
      </c>
      <c r="J153" s="58">
        <v>244.32999999999998</v>
      </c>
      <c r="K153" s="58">
        <v>662.08999999999992</v>
      </c>
      <c r="L153" s="58">
        <v>906.41999999999985</v>
      </c>
      <c r="M153" s="116">
        <f t="shared" si="8"/>
        <v>-1.0000000000104592E-2</v>
      </c>
      <c r="Q153" s="74" t="s">
        <v>2303</v>
      </c>
      <c r="R153">
        <v>3</v>
      </c>
      <c r="T153" s="116"/>
    </row>
    <row r="154" spans="1:20">
      <c r="A154" t="s">
        <v>2292</v>
      </c>
      <c r="B154" t="s">
        <v>1116</v>
      </c>
      <c r="C154" s="26">
        <f t="shared" si="6"/>
        <v>431.8</v>
      </c>
      <c r="D154">
        <v>20</v>
      </c>
      <c r="E154">
        <v>411.8</v>
      </c>
      <c r="F154" s="26"/>
      <c r="G154" t="str">
        <f t="shared" si="7"/>
        <v>21214</v>
      </c>
      <c r="I154" s="74" t="s">
        <v>2297</v>
      </c>
      <c r="J154" s="58"/>
      <c r="K154" s="58">
        <v>873.12000000000012</v>
      </c>
      <c r="L154" s="58">
        <v>873.12000000000012</v>
      </c>
      <c r="M154" s="116">
        <f t="shared" si="8"/>
        <v>1.0000000000104592E-2</v>
      </c>
      <c r="Q154" s="74" t="s">
        <v>2304</v>
      </c>
      <c r="R154">
        <v>1</v>
      </c>
      <c r="T154" s="116"/>
    </row>
    <row r="155" spans="1:20">
      <c r="A155" t="s">
        <v>2220</v>
      </c>
      <c r="B155" t="s">
        <v>429</v>
      </c>
      <c r="C155" s="26">
        <f t="shared" si="6"/>
        <v>8428.83</v>
      </c>
      <c r="D155">
        <v>0</v>
      </c>
      <c r="E155">
        <v>8428.83</v>
      </c>
      <c r="F155" s="26"/>
      <c r="G155" t="str">
        <f t="shared" si="7"/>
        <v>13161</v>
      </c>
      <c r="I155" s="74" t="s">
        <v>2298</v>
      </c>
      <c r="J155" s="58"/>
      <c r="K155" s="58">
        <v>280.54000000000002</v>
      </c>
      <c r="L155" s="58">
        <v>280.54000000000002</v>
      </c>
      <c r="M155" s="116">
        <f t="shared" si="8"/>
        <v>-9.9999999999909051E-3</v>
      </c>
      <c r="Q155" s="74" t="s">
        <v>2305</v>
      </c>
      <c r="R155">
        <v>2</v>
      </c>
      <c r="T155" s="116"/>
    </row>
    <row r="156" spans="1:20">
      <c r="A156" t="s">
        <v>2291</v>
      </c>
      <c r="B156" t="s">
        <v>1112</v>
      </c>
      <c r="C156" s="26">
        <f t="shared" si="6"/>
        <v>643.34</v>
      </c>
      <c r="D156">
        <v>27.11</v>
      </c>
      <c r="E156">
        <v>616.23</v>
      </c>
      <c r="F156" s="26"/>
      <c r="G156" t="str">
        <f t="shared" si="7"/>
        <v>21206</v>
      </c>
      <c r="I156" s="74" t="s">
        <v>2299</v>
      </c>
      <c r="J156" s="58">
        <v>1292.6400000000001</v>
      </c>
      <c r="K156" s="58">
        <v>1639.51</v>
      </c>
      <c r="L156" s="58">
        <v>2932.15</v>
      </c>
      <c r="M156" s="116">
        <f t="shared" si="8"/>
        <v>-1.999999999998181E-2</v>
      </c>
      <c r="Q156" s="74" t="s">
        <v>2306</v>
      </c>
      <c r="R156">
        <v>2</v>
      </c>
      <c r="T156" s="116"/>
    </row>
    <row r="157" spans="1:20">
      <c r="A157" t="s">
        <v>2458</v>
      </c>
      <c r="B157" t="s">
        <v>2151</v>
      </c>
      <c r="C157" s="26">
        <f t="shared" si="6"/>
        <v>825.69</v>
      </c>
      <c r="D157">
        <v>0</v>
      </c>
      <c r="E157">
        <v>825.69</v>
      </c>
      <c r="G157" t="str">
        <f t="shared" si="7"/>
        <v>39209</v>
      </c>
      <c r="I157" s="74" t="s">
        <v>2300</v>
      </c>
      <c r="J157" s="58"/>
      <c r="K157" s="58">
        <v>349.27</v>
      </c>
      <c r="L157" s="58">
        <v>349.27</v>
      </c>
      <c r="M157" s="116">
        <f t="shared" si="8"/>
        <v>9.9999999999909051E-3</v>
      </c>
      <c r="Q157" s="74" t="s">
        <v>2307</v>
      </c>
      <c r="R157">
        <v>2</v>
      </c>
      <c r="T157" s="116"/>
    </row>
    <row r="158" spans="1:20">
      <c r="A158" t="s">
        <v>2429</v>
      </c>
      <c r="B158" t="s">
        <v>2023</v>
      </c>
      <c r="C158" s="26">
        <f t="shared" si="6"/>
        <v>1549.03</v>
      </c>
      <c r="D158">
        <v>0</v>
      </c>
      <c r="E158">
        <v>1549.03</v>
      </c>
      <c r="F158" s="26"/>
      <c r="G158" t="str">
        <f t="shared" si="7"/>
        <v>37507</v>
      </c>
      <c r="I158" s="74" t="s">
        <v>2301</v>
      </c>
      <c r="J158" s="58"/>
      <c r="K158" s="58">
        <v>3264.94</v>
      </c>
      <c r="L158" s="58">
        <v>3264.94</v>
      </c>
      <c r="M158" s="116">
        <f t="shared" si="8"/>
        <v>0</v>
      </c>
      <c r="Q158" s="74" t="s">
        <v>2308</v>
      </c>
      <c r="R158">
        <v>2</v>
      </c>
      <c r="T158" s="116"/>
    </row>
    <row r="159" spans="1:20">
      <c r="A159" t="s">
        <v>2362</v>
      </c>
      <c r="B159" t="s">
        <v>1504</v>
      </c>
      <c r="C159" s="26">
        <f t="shared" si="6"/>
        <v>71.67</v>
      </c>
      <c r="D159">
        <v>0</v>
      </c>
      <c r="E159">
        <v>71.67</v>
      </c>
      <c r="F159" s="26"/>
      <c r="G159" t="str">
        <f t="shared" si="7"/>
        <v>30029</v>
      </c>
      <c r="I159" s="74" t="s">
        <v>2302</v>
      </c>
      <c r="J159" s="58"/>
      <c r="K159" s="58">
        <v>47.5</v>
      </c>
      <c r="L159" s="58">
        <v>47.5</v>
      </c>
      <c r="M159" s="116">
        <f t="shared" si="8"/>
        <v>0</v>
      </c>
      <c r="Q159" s="74" t="s">
        <v>2309</v>
      </c>
      <c r="R159">
        <v>4</v>
      </c>
      <c r="T159" s="116"/>
    </row>
    <row r="160" spans="1:20">
      <c r="A160" t="s">
        <v>2360</v>
      </c>
      <c r="B160" t="s">
        <v>1493</v>
      </c>
      <c r="C160" s="26">
        <f t="shared" si="6"/>
        <v>6520.85</v>
      </c>
      <c r="D160">
        <v>124.89</v>
      </c>
      <c r="E160">
        <v>6395.96</v>
      </c>
      <c r="F160" s="26"/>
      <c r="G160" t="str">
        <f t="shared" si="7"/>
        <v>29320</v>
      </c>
      <c r="I160" s="74" t="s">
        <v>2303</v>
      </c>
      <c r="J160" s="58">
        <v>368.35</v>
      </c>
      <c r="K160" s="58">
        <v>342.91</v>
      </c>
      <c r="L160" s="58">
        <v>711.26</v>
      </c>
      <c r="M160" s="116">
        <f t="shared" si="8"/>
        <v>9.9999999999909051E-3</v>
      </c>
      <c r="Q160" s="74" t="s">
        <v>2310</v>
      </c>
      <c r="R160">
        <v>1</v>
      </c>
      <c r="T160" s="116"/>
    </row>
    <row r="161" spans="1:20">
      <c r="A161" t="s">
        <v>2265</v>
      </c>
      <c r="B161" t="s">
        <v>990</v>
      </c>
      <c r="C161" s="26">
        <f t="shared" si="6"/>
        <v>465.16</v>
      </c>
      <c r="D161">
        <v>0</v>
      </c>
      <c r="E161">
        <v>465.16</v>
      </c>
      <c r="F161" s="26"/>
      <c r="G161" t="str">
        <f t="shared" si="7"/>
        <v>17903</v>
      </c>
      <c r="I161" s="74" t="s">
        <v>2304</v>
      </c>
      <c r="J161" s="58">
        <v>107.4</v>
      </c>
      <c r="K161" s="58"/>
      <c r="L161" s="58">
        <v>107.4</v>
      </c>
      <c r="M161" s="116">
        <f t="shared" si="8"/>
        <v>0</v>
      </c>
      <c r="Q161" s="74" t="s">
        <v>2311</v>
      </c>
      <c r="R161">
        <v>1</v>
      </c>
      <c r="T161" s="116"/>
    </row>
    <row r="162" spans="1:20">
      <c r="A162" t="s">
        <v>2367</v>
      </c>
      <c r="B162" t="s">
        <v>1544</v>
      </c>
      <c r="C162" s="26">
        <f t="shared" si="6"/>
        <v>15162.91</v>
      </c>
      <c r="D162">
        <v>0</v>
      </c>
      <c r="E162">
        <v>15162.91</v>
      </c>
      <c r="F162" s="26"/>
      <c r="G162" t="str">
        <f t="shared" si="7"/>
        <v>31006</v>
      </c>
      <c r="I162" s="74" t="s">
        <v>2305</v>
      </c>
      <c r="J162" s="58">
        <v>33.510000000000005</v>
      </c>
      <c r="K162" s="58">
        <v>39.409999999999997</v>
      </c>
      <c r="L162" s="58">
        <v>72.92</v>
      </c>
      <c r="M162" s="116">
        <f t="shared" si="8"/>
        <v>-1.0000000000005116E-2</v>
      </c>
      <c r="Q162" s="74" t="s">
        <v>2312</v>
      </c>
      <c r="R162">
        <v>9</v>
      </c>
      <c r="T162" s="116"/>
    </row>
    <row r="163" spans="1:20">
      <c r="A163" t="s">
        <v>2445</v>
      </c>
      <c r="B163" t="s">
        <v>2068</v>
      </c>
      <c r="C163" s="26">
        <f t="shared" si="6"/>
        <v>1296.4000000000001</v>
      </c>
      <c r="D163">
        <v>31.89</v>
      </c>
      <c r="E163">
        <v>1264.51</v>
      </c>
      <c r="F163" s="26"/>
      <c r="G163" t="str">
        <f t="shared" si="7"/>
        <v>39003</v>
      </c>
      <c r="I163" s="74" t="s">
        <v>2306</v>
      </c>
      <c r="J163" s="58"/>
      <c r="K163" s="58">
        <v>216.79</v>
      </c>
      <c r="L163" s="58">
        <v>216.79</v>
      </c>
      <c r="M163" s="116">
        <f t="shared" si="8"/>
        <v>0</v>
      </c>
      <c r="Q163" s="74" t="s">
        <v>2313</v>
      </c>
      <c r="R163">
        <v>2</v>
      </c>
      <c r="T163" s="116"/>
    </row>
    <row r="164" spans="1:20">
      <c r="A164" t="s">
        <v>2289</v>
      </c>
      <c r="B164" t="s">
        <v>1107</v>
      </c>
      <c r="C164" s="26">
        <f t="shared" si="6"/>
        <v>815.88</v>
      </c>
      <c r="D164">
        <v>0</v>
      </c>
      <c r="E164">
        <v>815.88</v>
      </c>
      <c r="F164" s="26"/>
      <c r="G164" t="str">
        <f t="shared" si="7"/>
        <v>21014</v>
      </c>
      <c r="I164" s="74" t="s">
        <v>2307</v>
      </c>
      <c r="J164" s="58">
        <v>105.71</v>
      </c>
      <c r="K164" s="58">
        <v>120.05</v>
      </c>
      <c r="L164" s="58">
        <v>225.76</v>
      </c>
      <c r="M164" s="116">
        <f t="shared" si="8"/>
        <v>-1.0000000000019327E-2</v>
      </c>
      <c r="Q164" s="74" t="s">
        <v>2314</v>
      </c>
      <c r="R164">
        <v>2</v>
      </c>
      <c r="T164" s="116"/>
    </row>
    <row r="165" spans="1:20">
      <c r="A165" t="s">
        <v>2328</v>
      </c>
      <c r="B165" t="s">
        <v>1242</v>
      </c>
      <c r="C165" s="26">
        <f t="shared" si="6"/>
        <v>315.93</v>
      </c>
      <c r="D165">
        <v>0</v>
      </c>
      <c r="E165">
        <v>315.93</v>
      </c>
      <c r="F165" s="26"/>
      <c r="G165" t="str">
        <f t="shared" si="7"/>
        <v>25155</v>
      </c>
      <c r="I165" s="74" t="s">
        <v>2308</v>
      </c>
      <c r="J165" s="58"/>
      <c r="K165" s="58">
        <v>114.60000000000001</v>
      </c>
      <c r="L165" s="58">
        <v>114.60000000000001</v>
      </c>
      <c r="M165" s="116">
        <f t="shared" si="8"/>
        <v>1.0000000000005116E-2</v>
      </c>
      <c r="Q165" s="74" t="s">
        <v>2315</v>
      </c>
      <c r="R165">
        <v>7</v>
      </c>
      <c r="T165" s="116"/>
    </row>
    <row r="166" spans="1:20">
      <c r="A166" t="s">
        <v>2317</v>
      </c>
      <c r="B166" t="s">
        <v>3129</v>
      </c>
      <c r="C166" s="26">
        <f t="shared" si="6"/>
        <v>176.01</v>
      </c>
      <c r="D166">
        <v>5.67</v>
      </c>
      <c r="E166">
        <v>170.34</v>
      </c>
      <c r="F166" s="26"/>
      <c r="G166" t="str">
        <f t="shared" si="7"/>
        <v>24014</v>
      </c>
      <c r="I166" s="74" t="s">
        <v>2309</v>
      </c>
      <c r="J166" s="58">
        <v>6.87</v>
      </c>
      <c r="K166" s="58">
        <v>668.7399999999999</v>
      </c>
      <c r="L166" s="58">
        <v>675.6099999999999</v>
      </c>
      <c r="M166" s="116">
        <f t="shared" si="8"/>
        <v>9.9999999999909051E-3</v>
      </c>
      <c r="Q166" s="74" t="s">
        <v>2316</v>
      </c>
      <c r="R166">
        <v>1</v>
      </c>
      <c r="T166" s="116"/>
    </row>
    <row r="167" spans="1:20">
      <c r="A167" t="s">
        <v>2331</v>
      </c>
      <c r="B167" t="s">
        <v>1250</v>
      </c>
      <c r="C167" s="26">
        <f t="shared" si="6"/>
        <v>1166.49</v>
      </c>
      <c r="D167">
        <v>0</v>
      </c>
      <c r="E167">
        <v>1166.49</v>
      </c>
      <c r="F167" s="26"/>
      <c r="G167" t="str">
        <f t="shared" si="7"/>
        <v>26056</v>
      </c>
      <c r="I167" s="74" t="s">
        <v>2310</v>
      </c>
      <c r="J167" s="58">
        <v>209.56</v>
      </c>
      <c r="K167" s="58"/>
      <c r="L167" s="58">
        <v>209.56</v>
      </c>
      <c r="M167" s="116">
        <f t="shared" si="8"/>
        <v>2.0000000000010232E-2</v>
      </c>
      <c r="Q167" s="74" t="s">
        <v>2317</v>
      </c>
      <c r="R167">
        <v>2</v>
      </c>
      <c r="T167" s="116"/>
    </row>
    <row r="168" spans="1:20">
      <c r="A168" t="s">
        <v>2382</v>
      </c>
      <c r="B168" t="s">
        <v>1737</v>
      </c>
      <c r="C168" s="26">
        <f t="shared" si="6"/>
        <v>1410.5700000000002</v>
      </c>
      <c r="D168">
        <v>45.13</v>
      </c>
      <c r="E168">
        <v>1365.44</v>
      </c>
      <c r="F168" s="26"/>
      <c r="G168" t="str">
        <f t="shared" si="7"/>
        <v>32325</v>
      </c>
      <c r="I168" s="74" t="s">
        <v>2311</v>
      </c>
      <c r="J168" s="58">
        <v>226.15</v>
      </c>
      <c r="K168" s="58"/>
      <c r="L168" s="58">
        <v>226.15</v>
      </c>
      <c r="M168" s="116">
        <f t="shared" si="8"/>
        <v>1.0000000000019327E-2</v>
      </c>
      <c r="Q168" s="74" t="s">
        <v>2318</v>
      </c>
      <c r="R168">
        <v>8</v>
      </c>
      <c r="T168" s="116"/>
    </row>
    <row r="169" spans="1:20">
      <c r="A169" t="s">
        <v>2428</v>
      </c>
      <c r="B169" t="s">
        <v>2017</v>
      </c>
      <c r="C169" s="26">
        <f t="shared" si="6"/>
        <v>1990.24</v>
      </c>
      <c r="D169">
        <v>60</v>
      </c>
      <c r="E169">
        <v>1930.24</v>
      </c>
      <c r="G169" t="str">
        <f t="shared" si="7"/>
        <v>37506</v>
      </c>
      <c r="I169" s="74" t="s">
        <v>2312</v>
      </c>
      <c r="J169" s="58">
        <v>103.95</v>
      </c>
      <c r="K169" s="58">
        <v>4247.3499999999995</v>
      </c>
      <c r="L169" s="58">
        <v>4351.2999999999993</v>
      </c>
      <c r="M169" s="116">
        <f t="shared" si="8"/>
        <v>-1.660000000000764</v>
      </c>
      <c r="Q169" s="74" t="s">
        <v>2319</v>
      </c>
      <c r="R169">
        <v>5</v>
      </c>
      <c r="T169" s="116"/>
    </row>
    <row r="170" spans="1:20">
      <c r="A170" t="s">
        <v>2226</v>
      </c>
      <c r="B170" t="s">
        <v>470</v>
      </c>
      <c r="C170" s="26">
        <f t="shared" si="6"/>
        <v>624.68999999999994</v>
      </c>
      <c r="D170">
        <v>18.78</v>
      </c>
      <c r="E170">
        <v>605.91</v>
      </c>
      <c r="F170" s="26"/>
      <c r="G170" t="str">
        <f t="shared" si="7"/>
        <v>14064</v>
      </c>
      <c r="I170" s="74" t="s">
        <v>2313</v>
      </c>
      <c r="J170" s="58">
        <v>572.89</v>
      </c>
      <c r="K170" s="58">
        <v>178.88</v>
      </c>
      <c r="L170" s="58">
        <v>751.77</v>
      </c>
      <c r="M170" s="116">
        <f t="shared" si="8"/>
        <v>-1.999999999998181E-2</v>
      </c>
      <c r="Q170" s="74" t="s">
        <v>2320</v>
      </c>
      <c r="R170">
        <v>4</v>
      </c>
      <c r="T170" s="116"/>
    </row>
    <row r="171" spans="1:20">
      <c r="A171" t="s">
        <v>2210</v>
      </c>
      <c r="B171" t="s">
        <v>386</v>
      </c>
      <c r="C171" s="26">
        <f t="shared" si="6"/>
        <v>2026.3500000000001</v>
      </c>
      <c r="D171">
        <v>14.44</v>
      </c>
      <c r="E171">
        <v>2011.91</v>
      </c>
      <c r="F171" s="26"/>
      <c r="G171" t="str">
        <f t="shared" si="7"/>
        <v>11051</v>
      </c>
      <c r="I171" s="74" t="s">
        <v>2314</v>
      </c>
      <c r="J171" s="58"/>
      <c r="K171" s="58">
        <v>719.1</v>
      </c>
      <c r="L171" s="58">
        <v>719.1</v>
      </c>
      <c r="M171" s="116">
        <f t="shared" si="8"/>
        <v>1.999999999998181E-2</v>
      </c>
      <c r="Q171" s="74" t="s">
        <v>2321</v>
      </c>
      <c r="R171">
        <v>3</v>
      </c>
      <c r="T171" s="116"/>
    </row>
    <row r="172" spans="1:20">
      <c r="A172" t="s">
        <v>2269</v>
      </c>
      <c r="B172" t="s">
        <v>1014</v>
      </c>
      <c r="C172" s="26">
        <f t="shared" si="6"/>
        <v>5214.45</v>
      </c>
      <c r="D172">
        <v>0</v>
      </c>
      <c r="E172">
        <v>5214.45</v>
      </c>
      <c r="F172" s="26"/>
      <c r="G172" t="str">
        <f t="shared" si="7"/>
        <v>18400</v>
      </c>
      <c r="I172" s="74" t="s">
        <v>2315</v>
      </c>
      <c r="J172" s="58">
        <v>815.66000000000008</v>
      </c>
      <c r="K172" s="58">
        <v>1495.6399999999999</v>
      </c>
      <c r="L172" s="58">
        <v>2311.3000000000002</v>
      </c>
      <c r="M172" s="116">
        <f t="shared" si="8"/>
        <v>3.0000000000200089E-2</v>
      </c>
      <c r="Q172" s="74" t="s">
        <v>2322</v>
      </c>
      <c r="R172">
        <v>4</v>
      </c>
      <c r="T172" s="116"/>
    </row>
    <row r="173" spans="1:20">
      <c r="A173" t="s">
        <v>2315</v>
      </c>
      <c r="B173" t="s">
        <v>1189</v>
      </c>
      <c r="C173" s="26">
        <f t="shared" si="6"/>
        <v>2311.27</v>
      </c>
      <c r="D173">
        <v>33.89</v>
      </c>
      <c r="E173">
        <v>2277.38</v>
      </c>
      <c r="F173" s="26"/>
      <c r="G173" t="str">
        <f t="shared" si="7"/>
        <v>23403</v>
      </c>
      <c r="I173" s="74" t="s">
        <v>2316</v>
      </c>
      <c r="J173" s="58"/>
      <c r="K173" s="58">
        <v>317.90999999999997</v>
      </c>
      <c r="L173" s="58">
        <v>317.90999999999997</v>
      </c>
      <c r="M173" s="116">
        <f t="shared" si="8"/>
        <v>0</v>
      </c>
      <c r="Q173" s="74" t="s">
        <v>2323</v>
      </c>
      <c r="R173">
        <v>5</v>
      </c>
      <c r="T173" s="116"/>
    </row>
    <row r="174" spans="1:20">
      <c r="A174" t="s">
        <v>2330</v>
      </c>
      <c r="B174" t="s">
        <v>1248</v>
      </c>
      <c r="C174" s="26">
        <f t="shared" si="6"/>
        <v>52.62</v>
      </c>
      <c r="D174">
        <v>1.89</v>
      </c>
      <c r="E174">
        <v>50.73</v>
      </c>
      <c r="F174" s="26"/>
      <c r="G174" t="str">
        <f t="shared" si="7"/>
        <v>25200</v>
      </c>
      <c r="I174" s="74" t="s">
        <v>2317</v>
      </c>
      <c r="J174" s="58"/>
      <c r="K174" s="58">
        <v>176.01</v>
      </c>
      <c r="L174" s="58">
        <v>176.01</v>
      </c>
      <c r="M174" s="116">
        <f t="shared" si="8"/>
        <v>0</v>
      </c>
      <c r="Q174" s="74" t="s">
        <v>2324</v>
      </c>
      <c r="R174">
        <v>2</v>
      </c>
      <c r="T174" s="116"/>
    </row>
    <row r="175" spans="1:20">
      <c r="A175" t="s">
        <v>2408</v>
      </c>
      <c r="B175" t="s">
        <v>1881</v>
      </c>
      <c r="C175" s="26">
        <f t="shared" si="6"/>
        <v>14856.09</v>
      </c>
      <c r="D175">
        <v>107</v>
      </c>
      <c r="E175">
        <v>14749.09</v>
      </c>
      <c r="F175" s="26"/>
      <c r="G175" t="str">
        <f t="shared" si="7"/>
        <v>34003</v>
      </c>
      <c r="I175" s="74" t="s">
        <v>2318</v>
      </c>
      <c r="J175" s="58"/>
      <c r="K175" s="58">
        <v>6042.3499999999995</v>
      </c>
      <c r="L175" s="58">
        <v>6042.3499999999995</v>
      </c>
      <c r="M175" s="116">
        <f t="shared" si="8"/>
        <v>9.999999999308784E-3</v>
      </c>
      <c r="Q175" s="74" t="s">
        <v>2325</v>
      </c>
      <c r="R175">
        <v>5</v>
      </c>
      <c r="T175" s="116"/>
    </row>
    <row r="176" spans="1:20">
      <c r="A176" t="s">
        <v>2405</v>
      </c>
      <c r="B176" t="s">
        <v>1861</v>
      </c>
      <c r="C176" s="26">
        <f t="shared" si="6"/>
        <v>267.55</v>
      </c>
      <c r="D176">
        <v>0</v>
      </c>
      <c r="E176">
        <v>267.55</v>
      </c>
      <c r="F176" s="26"/>
      <c r="G176" t="str">
        <f t="shared" si="7"/>
        <v>33211</v>
      </c>
      <c r="I176" s="74" t="s">
        <v>2319</v>
      </c>
      <c r="J176" s="58"/>
      <c r="K176" s="58">
        <v>1066.18</v>
      </c>
      <c r="L176" s="58">
        <v>1066.18</v>
      </c>
      <c r="M176" s="116">
        <f t="shared" si="8"/>
        <v>9.9999999999909051E-3</v>
      </c>
      <c r="Q176" s="74" t="s">
        <v>2326</v>
      </c>
      <c r="R176">
        <v>2</v>
      </c>
      <c r="T176" s="116"/>
    </row>
    <row r="177" spans="1:20">
      <c r="A177" t="s">
        <v>2263</v>
      </c>
      <c r="B177" t="s">
        <v>958</v>
      </c>
      <c r="C177" s="26">
        <f t="shared" si="6"/>
        <v>22132.25</v>
      </c>
      <c r="D177">
        <v>0</v>
      </c>
      <c r="E177">
        <v>22132.25</v>
      </c>
      <c r="F177" s="26"/>
      <c r="G177" t="str">
        <f t="shared" si="7"/>
        <v>17417</v>
      </c>
      <c r="I177" s="74" t="s">
        <v>2320</v>
      </c>
      <c r="J177" s="58"/>
      <c r="K177" s="58">
        <v>980.18</v>
      </c>
      <c r="L177" s="58">
        <v>980.18</v>
      </c>
      <c r="M177" s="116">
        <f t="shared" si="8"/>
        <v>-9.9999999999909051E-3</v>
      </c>
      <c r="Q177" s="74" t="s">
        <v>2327</v>
      </c>
      <c r="R177">
        <v>5</v>
      </c>
      <c r="T177" s="116"/>
    </row>
    <row r="178" spans="1:20">
      <c r="A178" t="s">
        <v>2237</v>
      </c>
      <c r="B178" t="s">
        <v>503</v>
      </c>
      <c r="C178" s="26">
        <f t="shared" si="6"/>
        <v>5471.59</v>
      </c>
      <c r="D178">
        <v>49.78</v>
      </c>
      <c r="E178">
        <v>5421.81</v>
      </c>
      <c r="F178" s="26"/>
      <c r="G178" t="str">
        <f t="shared" si="7"/>
        <v>15201</v>
      </c>
      <c r="I178" s="74" t="s">
        <v>2321</v>
      </c>
      <c r="J178" s="58">
        <v>3.16</v>
      </c>
      <c r="K178" s="58">
        <v>228.7</v>
      </c>
      <c r="L178" s="58">
        <v>231.85999999999999</v>
      </c>
      <c r="M178" s="116">
        <f t="shared" si="8"/>
        <v>9.9999999999909051E-3</v>
      </c>
      <c r="Q178" s="74" t="s">
        <v>2328</v>
      </c>
      <c r="R178">
        <v>2</v>
      </c>
      <c r="T178" s="116"/>
    </row>
    <row r="179" spans="1:20">
      <c r="A179" t="s">
        <v>2443</v>
      </c>
      <c r="B179" t="s">
        <v>2063</v>
      </c>
      <c r="C179" s="26">
        <f t="shared" si="6"/>
        <v>146.91999999999999</v>
      </c>
      <c r="D179">
        <v>7.29</v>
      </c>
      <c r="E179">
        <v>139.63</v>
      </c>
      <c r="F179" s="26"/>
      <c r="G179" t="str">
        <f t="shared" si="7"/>
        <v>38324</v>
      </c>
      <c r="I179" s="74" t="s">
        <v>2322</v>
      </c>
      <c r="J179" s="58">
        <v>729.02</v>
      </c>
      <c r="K179" s="58">
        <v>34.06</v>
      </c>
      <c r="L179" s="58">
        <v>763.07999999999993</v>
      </c>
      <c r="M179" s="116">
        <f t="shared" si="8"/>
        <v>9.9999999998772182E-3</v>
      </c>
      <c r="Q179" s="74" t="s">
        <v>2329</v>
      </c>
      <c r="R179">
        <v>2</v>
      </c>
      <c r="T179" s="116"/>
    </row>
    <row r="180" spans="1:20">
      <c r="A180" t="s">
        <v>2236</v>
      </c>
      <c r="B180" t="s">
        <v>500</v>
      </c>
      <c r="C180" s="26">
        <f t="shared" si="6"/>
        <v>320.68</v>
      </c>
      <c r="D180">
        <v>20.329999999999998</v>
      </c>
      <c r="E180">
        <v>300.35000000000002</v>
      </c>
      <c r="F180" s="26"/>
      <c r="G180" t="str">
        <f t="shared" si="7"/>
        <v>14400</v>
      </c>
      <c r="I180" s="74" t="s">
        <v>2323</v>
      </c>
      <c r="J180" s="58"/>
      <c r="K180" s="58">
        <v>1057.44</v>
      </c>
      <c r="L180" s="58">
        <v>1057.44</v>
      </c>
      <c r="M180" s="116">
        <f t="shared" si="8"/>
        <v>0</v>
      </c>
      <c r="Q180" s="74" t="s">
        <v>2330</v>
      </c>
      <c r="R180">
        <v>1</v>
      </c>
      <c r="T180" s="116"/>
    </row>
    <row r="181" spans="1:20">
      <c r="A181" t="s">
        <v>2325</v>
      </c>
      <c r="B181" t="s">
        <v>1232</v>
      </c>
      <c r="C181" s="26">
        <f t="shared" si="6"/>
        <v>938.32</v>
      </c>
      <c r="D181">
        <v>17</v>
      </c>
      <c r="E181">
        <v>921.32</v>
      </c>
      <c r="F181" s="26"/>
      <c r="G181" t="str">
        <f t="shared" si="7"/>
        <v>25101</v>
      </c>
      <c r="I181" s="74" t="s">
        <v>2324</v>
      </c>
      <c r="J181" s="58"/>
      <c r="K181" s="58">
        <v>512.1</v>
      </c>
      <c r="L181" s="58">
        <v>512.1</v>
      </c>
      <c r="M181" s="116">
        <f t="shared" si="8"/>
        <v>-9.9999999999909051E-3</v>
      </c>
      <c r="Q181" s="74" t="s">
        <v>2331</v>
      </c>
      <c r="R181">
        <v>5</v>
      </c>
      <c r="T181" s="116"/>
    </row>
    <row r="182" spans="1:20">
      <c r="A182" t="s">
        <v>2235</v>
      </c>
      <c r="B182" t="s">
        <v>497</v>
      </c>
      <c r="C182" s="26">
        <f t="shared" si="6"/>
        <v>581.52</v>
      </c>
      <c r="D182">
        <v>0</v>
      </c>
      <c r="E182">
        <v>581.52</v>
      </c>
      <c r="F182" s="26"/>
      <c r="G182" t="str">
        <f t="shared" si="7"/>
        <v>14172</v>
      </c>
      <c r="I182" s="74" t="s">
        <v>3153</v>
      </c>
      <c r="J182" s="58"/>
      <c r="K182" s="58">
        <v>147.97</v>
      </c>
      <c r="L182" s="58">
        <v>147.97</v>
      </c>
      <c r="M182" s="116">
        <f t="shared" si="8"/>
        <v>9.9999999999909051E-3</v>
      </c>
      <c r="Q182" s="74" t="s">
        <v>2332</v>
      </c>
      <c r="R182">
        <v>4</v>
      </c>
      <c r="T182" s="116"/>
    </row>
    <row r="183" spans="1:20">
      <c r="A183" t="s">
        <v>2306</v>
      </c>
      <c r="B183" t="s">
        <v>1165</v>
      </c>
      <c r="C183" s="26">
        <f t="shared" si="6"/>
        <v>216.79</v>
      </c>
      <c r="D183">
        <v>9.7799999999999994</v>
      </c>
      <c r="E183">
        <v>207.01</v>
      </c>
      <c r="F183" s="26"/>
      <c r="G183" t="str">
        <f t="shared" si="7"/>
        <v>22105</v>
      </c>
      <c r="I183" s="74" t="s">
        <v>2325</v>
      </c>
      <c r="J183" s="58"/>
      <c r="K183" s="58">
        <v>938.31999999999994</v>
      </c>
      <c r="L183" s="58">
        <v>938.31999999999994</v>
      </c>
      <c r="M183" s="116">
        <f t="shared" si="8"/>
        <v>-1.1368683772161603E-13</v>
      </c>
      <c r="Q183" s="74" t="s">
        <v>2333</v>
      </c>
      <c r="R183">
        <v>3</v>
      </c>
      <c r="T183" s="116"/>
    </row>
    <row r="184" spans="1:20">
      <c r="A184" t="s">
        <v>2319</v>
      </c>
      <c r="B184" t="s">
        <v>1207</v>
      </c>
      <c r="C184" s="26">
        <f t="shared" si="6"/>
        <v>1066.17</v>
      </c>
      <c r="D184">
        <v>15.89</v>
      </c>
      <c r="E184">
        <v>1050.28</v>
      </c>
      <c r="F184" s="26"/>
      <c r="G184" t="str">
        <f t="shared" si="7"/>
        <v>24105</v>
      </c>
      <c r="I184" s="74" t="s">
        <v>2326</v>
      </c>
      <c r="J184" s="58"/>
      <c r="K184" s="58">
        <v>481.26</v>
      </c>
      <c r="L184" s="58">
        <v>481.26</v>
      </c>
      <c r="M184" s="116">
        <f t="shared" si="8"/>
        <v>9.9999999999909051E-3</v>
      </c>
      <c r="Q184" s="74" t="s">
        <v>2334</v>
      </c>
      <c r="R184">
        <v>6</v>
      </c>
      <c r="T184" s="116"/>
    </row>
    <row r="185" spans="1:20">
      <c r="A185" t="s">
        <v>2410</v>
      </c>
      <c r="B185" t="s">
        <v>1912</v>
      </c>
      <c r="C185" s="26">
        <f t="shared" si="6"/>
        <v>9524.7999999999993</v>
      </c>
      <c r="D185">
        <v>32.67</v>
      </c>
      <c r="E185">
        <v>9492.1299999999992</v>
      </c>
      <c r="F185" s="26"/>
      <c r="G185" t="str">
        <f t="shared" si="7"/>
        <v>34111</v>
      </c>
      <c r="I185" s="74" t="s">
        <v>2327</v>
      </c>
      <c r="J185" s="58">
        <v>812.74</v>
      </c>
      <c r="K185" s="58">
        <v>543.74</v>
      </c>
      <c r="L185" s="58">
        <v>1356.48</v>
      </c>
      <c r="M185" s="116">
        <f t="shared" si="8"/>
        <v>1.999999999998181E-2</v>
      </c>
      <c r="Q185" s="74" t="s">
        <v>2335</v>
      </c>
      <c r="R185">
        <v>36</v>
      </c>
      <c r="T185" s="116"/>
    </row>
    <row r="186" spans="1:20">
      <c r="A186" t="s">
        <v>2318</v>
      </c>
      <c r="B186" t="s">
        <v>1199</v>
      </c>
      <c r="C186" s="26">
        <f t="shared" si="6"/>
        <v>6042.34</v>
      </c>
      <c r="D186">
        <v>0</v>
      </c>
      <c r="E186">
        <v>6042.34</v>
      </c>
      <c r="F186" s="26"/>
      <c r="G186" t="str">
        <f t="shared" si="7"/>
        <v>24019</v>
      </c>
      <c r="I186" s="74" t="s">
        <v>2328</v>
      </c>
      <c r="J186" s="58"/>
      <c r="K186" s="58">
        <v>315.94</v>
      </c>
      <c r="L186" s="58">
        <v>315.94</v>
      </c>
      <c r="M186" s="116">
        <f t="shared" si="8"/>
        <v>9.9999999999909051E-3</v>
      </c>
      <c r="Q186" s="74" t="s">
        <v>2336</v>
      </c>
      <c r="R186">
        <v>64</v>
      </c>
      <c r="T186" s="116"/>
    </row>
    <row r="187" spans="1:20">
      <c r="A187" t="s">
        <v>2297</v>
      </c>
      <c r="B187" t="s">
        <v>1133</v>
      </c>
      <c r="C187" s="26">
        <f t="shared" si="6"/>
        <v>873.11</v>
      </c>
      <c r="D187">
        <v>17.670000000000002</v>
      </c>
      <c r="E187">
        <v>855.44</v>
      </c>
      <c r="F187" s="26"/>
      <c r="G187" t="str">
        <f t="shared" si="7"/>
        <v>21300</v>
      </c>
      <c r="I187" s="74" t="s">
        <v>2329</v>
      </c>
      <c r="J187" s="58">
        <v>350.46000000000004</v>
      </c>
      <c r="K187" s="58"/>
      <c r="L187" s="58">
        <v>350.46000000000004</v>
      </c>
      <c r="M187" s="116">
        <f t="shared" si="8"/>
        <v>-9.9999999999909051E-3</v>
      </c>
      <c r="Q187" s="74" t="s">
        <v>2337</v>
      </c>
      <c r="R187">
        <v>1</v>
      </c>
      <c r="T187" s="116"/>
    </row>
    <row r="188" spans="1:20">
      <c r="A188" t="s">
        <v>2395</v>
      </c>
      <c r="B188" t="s">
        <v>1829</v>
      </c>
      <c r="C188" s="26">
        <f t="shared" si="6"/>
        <v>40.630000000000003</v>
      </c>
      <c r="D188">
        <v>0</v>
      </c>
      <c r="E188">
        <v>40.630000000000003</v>
      </c>
      <c r="F188" s="26"/>
      <c r="G188" t="str">
        <f t="shared" si="7"/>
        <v>33030</v>
      </c>
      <c r="I188" s="74" t="s">
        <v>2330</v>
      </c>
      <c r="J188" s="58"/>
      <c r="K188" s="58">
        <v>52.6</v>
      </c>
      <c r="L188" s="58">
        <v>52.6</v>
      </c>
      <c r="M188" s="116">
        <f t="shared" si="8"/>
        <v>-1.9999999999996021E-2</v>
      </c>
      <c r="Q188" s="74" t="s">
        <v>2338</v>
      </c>
      <c r="R188">
        <v>8</v>
      </c>
      <c r="T188" s="116"/>
    </row>
    <row r="189" spans="1:20">
      <c r="A189" t="s">
        <v>2351</v>
      </c>
      <c r="B189" t="s">
        <v>1446</v>
      </c>
      <c r="C189" s="26">
        <f t="shared" si="6"/>
        <v>779.06</v>
      </c>
      <c r="D189">
        <v>0</v>
      </c>
      <c r="E189">
        <v>779.06</v>
      </c>
      <c r="F189" s="26"/>
      <c r="G189" t="str">
        <f t="shared" si="7"/>
        <v>28137</v>
      </c>
      <c r="I189" s="74" t="s">
        <v>2331</v>
      </c>
      <c r="J189" s="58"/>
      <c r="K189" s="58">
        <v>1166.48</v>
      </c>
      <c r="L189" s="58">
        <v>1166.48</v>
      </c>
      <c r="M189" s="116">
        <f t="shared" si="8"/>
        <v>-9.9999999999909051E-3</v>
      </c>
      <c r="Q189" s="74" t="s">
        <v>2339</v>
      </c>
      <c r="R189">
        <v>14</v>
      </c>
      <c r="T189" s="116"/>
    </row>
    <row r="190" spans="1:20">
      <c r="A190" t="s">
        <v>2380</v>
      </c>
      <c r="B190" t="s">
        <v>1733</v>
      </c>
      <c r="C190" s="26">
        <f t="shared" si="6"/>
        <v>76.89</v>
      </c>
      <c r="D190">
        <v>0</v>
      </c>
      <c r="E190">
        <v>76.89</v>
      </c>
      <c r="F190" s="26"/>
      <c r="G190" t="str">
        <f t="shared" si="7"/>
        <v>32123</v>
      </c>
      <c r="I190" s="74" t="s">
        <v>2332</v>
      </c>
      <c r="J190" s="58">
        <v>9.85</v>
      </c>
      <c r="K190" s="58">
        <v>375.26</v>
      </c>
      <c r="L190" s="58">
        <v>385.11</v>
      </c>
      <c r="M190" s="116">
        <f t="shared" si="8"/>
        <v>0</v>
      </c>
      <c r="Q190" s="74" t="s">
        <v>2340</v>
      </c>
      <c r="R190">
        <v>3</v>
      </c>
      <c r="T190" s="116"/>
    </row>
    <row r="191" spans="1:20">
      <c r="A191" t="s">
        <v>2206</v>
      </c>
      <c r="B191" t="s">
        <v>355</v>
      </c>
      <c r="C191" s="26">
        <f t="shared" si="6"/>
        <v>42.92</v>
      </c>
      <c r="D191">
        <v>0</v>
      </c>
      <c r="E191">
        <v>42.92</v>
      </c>
      <c r="F191" s="26"/>
      <c r="G191" t="str">
        <f t="shared" si="7"/>
        <v>10065</v>
      </c>
      <c r="I191" s="74" t="s">
        <v>2333</v>
      </c>
      <c r="J191" s="58"/>
      <c r="K191" s="58">
        <v>255.89</v>
      </c>
      <c r="L191" s="58">
        <v>255.89</v>
      </c>
      <c r="M191" s="116">
        <f t="shared" si="8"/>
        <v>0</v>
      </c>
      <c r="Q191" s="74" t="s">
        <v>2341</v>
      </c>
      <c r="R191">
        <v>4</v>
      </c>
      <c r="T191" s="116"/>
    </row>
    <row r="192" spans="1:20">
      <c r="A192" t="s">
        <v>2198</v>
      </c>
      <c r="B192" t="s">
        <v>330</v>
      </c>
      <c r="C192" s="26">
        <f t="shared" si="6"/>
        <v>108.1</v>
      </c>
      <c r="D192">
        <v>0</v>
      </c>
      <c r="E192">
        <v>108.1</v>
      </c>
      <c r="F192" s="26"/>
      <c r="G192" t="str">
        <f t="shared" si="7"/>
        <v>09013</v>
      </c>
      <c r="I192" s="74" t="s">
        <v>2334</v>
      </c>
      <c r="J192" s="58">
        <v>2980.3900000000003</v>
      </c>
      <c r="K192" s="58">
        <v>18.439999999999998</v>
      </c>
      <c r="L192" s="58">
        <v>2998.8300000000004</v>
      </c>
      <c r="M192" s="116">
        <f t="shared" si="8"/>
        <v>2.0000000000436557E-2</v>
      </c>
      <c r="Q192" s="74" t="s">
        <v>2342</v>
      </c>
      <c r="R192">
        <v>30</v>
      </c>
      <c r="T192" s="116"/>
    </row>
    <row r="193" spans="1:20">
      <c r="A193" t="s">
        <v>2324</v>
      </c>
      <c r="B193" t="s">
        <v>1229</v>
      </c>
      <c r="C193" s="26">
        <f t="shared" si="6"/>
        <v>512.11</v>
      </c>
      <c r="D193">
        <v>0</v>
      </c>
      <c r="E193">
        <v>512.11</v>
      </c>
      <c r="F193" s="26"/>
      <c r="G193" t="str">
        <f t="shared" si="7"/>
        <v>24410</v>
      </c>
      <c r="I193" s="74" t="s">
        <v>2335</v>
      </c>
      <c r="J193" s="58">
        <v>19357.400000000001</v>
      </c>
      <c r="K193" s="58">
        <v>3721.85</v>
      </c>
      <c r="L193" s="58">
        <v>23079.25</v>
      </c>
      <c r="M193" s="116">
        <f t="shared" si="8"/>
        <v>3.0000000002473826E-2</v>
      </c>
      <c r="Q193" s="74" t="s">
        <v>2343</v>
      </c>
      <c r="R193">
        <v>17</v>
      </c>
      <c r="T193" s="116"/>
    </row>
    <row r="194" spans="1:20">
      <c r="A194" t="s">
        <v>2341</v>
      </c>
      <c r="B194" t="s">
        <v>1336</v>
      </c>
      <c r="C194" s="26">
        <f t="shared" si="6"/>
        <v>2787.26</v>
      </c>
      <c r="D194">
        <v>0</v>
      </c>
      <c r="E194">
        <v>2787.26</v>
      </c>
      <c r="F194" s="26"/>
      <c r="G194" t="str">
        <f t="shared" si="7"/>
        <v>27344</v>
      </c>
      <c r="I194" s="74" t="s">
        <v>2336</v>
      </c>
      <c r="J194" s="58">
        <v>9811.58</v>
      </c>
      <c r="K194" s="58">
        <v>17899.870000000006</v>
      </c>
      <c r="L194" s="58">
        <v>27711.450000000004</v>
      </c>
      <c r="M194" s="116">
        <f t="shared" si="8"/>
        <v>5.0000000006548362E-2</v>
      </c>
      <c r="Q194" s="74" t="s">
        <v>2344</v>
      </c>
      <c r="R194">
        <v>13</v>
      </c>
      <c r="T194" s="116"/>
    </row>
    <row r="195" spans="1:20">
      <c r="A195" t="s">
        <v>2157</v>
      </c>
      <c r="B195" t="s">
        <v>4</v>
      </c>
      <c r="C195" s="26">
        <f t="shared" ref="C195:C258" si="9">SUM(D195:E195)</f>
        <v>4533.46</v>
      </c>
      <c r="D195">
        <v>71.540000000000006</v>
      </c>
      <c r="E195">
        <v>4461.92</v>
      </c>
      <c r="F195" s="26"/>
      <c r="G195" t="str">
        <f t="shared" ref="G195:G258" si="10">A195</f>
        <v>01147</v>
      </c>
      <c r="I195" s="74" t="s">
        <v>2337</v>
      </c>
      <c r="J195" s="58">
        <v>177.33</v>
      </c>
      <c r="K195" s="58"/>
      <c r="L195" s="58">
        <v>177.33</v>
      </c>
      <c r="M195" s="116">
        <f t="shared" ref="M195:M258" si="11">IF(L195="0",0,L195-VLOOKUP(I195,$A$3:$C$378,3,FALSE))</f>
        <v>-9.9999999999909051E-3</v>
      </c>
      <c r="Q195" s="74" t="s">
        <v>2345</v>
      </c>
      <c r="R195">
        <v>35</v>
      </c>
      <c r="T195" s="116"/>
    </row>
    <row r="196" spans="1:20">
      <c r="A196" t="s">
        <v>2200</v>
      </c>
      <c r="B196" t="s">
        <v>337</v>
      </c>
      <c r="C196" s="26">
        <f t="shared" si="9"/>
        <v>31.11</v>
      </c>
      <c r="D196">
        <v>1</v>
      </c>
      <c r="E196">
        <v>30.11</v>
      </c>
      <c r="F196" s="26"/>
      <c r="G196" t="str">
        <f t="shared" si="10"/>
        <v>09102</v>
      </c>
      <c r="I196" s="74" t="s">
        <v>2338</v>
      </c>
      <c r="J196" s="58">
        <v>5597.18</v>
      </c>
      <c r="K196" s="58"/>
      <c r="L196" s="58">
        <v>5597.18</v>
      </c>
      <c r="M196" s="116">
        <f t="shared" si="11"/>
        <v>-2.0000000000436557E-2</v>
      </c>
      <c r="Q196" s="74" t="s">
        <v>2346</v>
      </c>
      <c r="R196">
        <v>7</v>
      </c>
      <c r="T196" s="116"/>
    </row>
    <row r="197" spans="1:20">
      <c r="A197" t="s">
        <v>2436</v>
      </c>
      <c r="B197" t="s">
        <v>2045</v>
      </c>
      <c r="C197" s="26">
        <f t="shared" si="9"/>
        <v>177.84</v>
      </c>
      <c r="D197">
        <v>8.6</v>
      </c>
      <c r="E197">
        <v>169.24</v>
      </c>
      <c r="F197" s="26"/>
      <c r="G197" t="str">
        <f t="shared" si="10"/>
        <v>38301</v>
      </c>
      <c r="I197" s="74" t="s">
        <v>2339</v>
      </c>
      <c r="J197" s="58">
        <v>10046.810000000001</v>
      </c>
      <c r="K197" s="58">
        <v>431.95</v>
      </c>
      <c r="L197" s="58">
        <v>10478.760000000002</v>
      </c>
      <c r="M197" s="116">
        <f t="shared" si="11"/>
        <v>-9.9999999983992893E-3</v>
      </c>
      <c r="Q197" s="74" t="s">
        <v>2347</v>
      </c>
      <c r="R197">
        <v>8</v>
      </c>
      <c r="T197" s="116"/>
    </row>
    <row r="198" spans="1:20">
      <c r="A198" s="160" t="s">
        <v>3153</v>
      </c>
      <c r="B198" t="s">
        <v>3126</v>
      </c>
      <c r="C198" s="26">
        <f t="shared" si="9"/>
        <v>147.96</v>
      </c>
      <c r="D198">
        <v>0</v>
      </c>
      <c r="E198">
        <v>147.96</v>
      </c>
      <c r="G198" t="str">
        <f t="shared" si="10"/>
        <v>24915</v>
      </c>
      <c r="I198" s="74" t="s">
        <v>2340</v>
      </c>
      <c r="J198" s="58">
        <v>1425.83</v>
      </c>
      <c r="K198" s="58"/>
      <c r="L198" s="58">
        <v>1425.83</v>
      </c>
      <c r="M198" s="116">
        <f t="shared" si="11"/>
        <v>-9.9999999999909051E-3</v>
      </c>
      <c r="Q198" s="74" t="s">
        <v>2348</v>
      </c>
      <c r="R198">
        <v>7</v>
      </c>
      <c r="T198" s="116"/>
    </row>
    <row r="199" spans="1:20">
      <c r="A199" t="s">
        <v>2209</v>
      </c>
      <c r="B199" t="s">
        <v>365</v>
      </c>
      <c r="C199" s="26">
        <f t="shared" si="9"/>
        <v>18269.849999999999</v>
      </c>
      <c r="D199">
        <v>84.67</v>
      </c>
      <c r="E199">
        <v>18185.18</v>
      </c>
      <c r="F199" s="26"/>
      <c r="G199" t="str">
        <f t="shared" si="10"/>
        <v>11001</v>
      </c>
      <c r="I199" s="74" t="s">
        <v>2341</v>
      </c>
      <c r="J199" s="58">
        <v>2787.27</v>
      </c>
      <c r="K199" s="58"/>
      <c r="L199" s="58">
        <v>2787.27</v>
      </c>
      <c r="M199" s="116">
        <f t="shared" si="11"/>
        <v>9.9999999997635314E-3</v>
      </c>
      <c r="Q199" s="74" t="s">
        <v>2349</v>
      </c>
      <c r="R199">
        <v>1</v>
      </c>
      <c r="T199" s="116"/>
    </row>
    <row r="200" spans="1:20">
      <c r="A200" t="s">
        <v>2321</v>
      </c>
      <c r="B200" t="s">
        <v>1218</v>
      </c>
      <c r="C200" s="26">
        <f t="shared" si="9"/>
        <v>231.85</v>
      </c>
      <c r="D200">
        <v>4</v>
      </c>
      <c r="E200">
        <v>227.85</v>
      </c>
      <c r="F200" s="26"/>
      <c r="G200" t="str">
        <f t="shared" si="10"/>
        <v>24122</v>
      </c>
      <c r="I200" s="74" t="s">
        <v>2342</v>
      </c>
      <c r="J200" s="58">
        <v>1935.1799999999998</v>
      </c>
      <c r="K200" s="58">
        <v>9765.8100000000013</v>
      </c>
      <c r="L200" s="58">
        <v>11700.990000000002</v>
      </c>
      <c r="M200" s="116">
        <f t="shared" si="11"/>
        <v>-9.9999999983992893E-3</v>
      </c>
      <c r="Q200" s="74" t="s">
        <v>2350</v>
      </c>
      <c r="R200">
        <v>1</v>
      </c>
      <c r="T200" s="116"/>
    </row>
    <row r="201" spans="1:20">
      <c r="A201" t="s">
        <v>2163</v>
      </c>
      <c r="B201" t="s">
        <v>60</v>
      </c>
      <c r="C201" s="26">
        <f t="shared" si="9"/>
        <v>136.01</v>
      </c>
      <c r="D201">
        <v>0</v>
      </c>
      <c r="E201">
        <v>136.01</v>
      </c>
      <c r="F201" s="26"/>
      <c r="G201" t="str">
        <f t="shared" si="10"/>
        <v>03050</v>
      </c>
      <c r="I201" s="74" t="s">
        <v>2343</v>
      </c>
      <c r="J201" s="58">
        <v>8424.2200000000012</v>
      </c>
      <c r="K201" s="58">
        <v>319.2</v>
      </c>
      <c r="L201" s="58">
        <v>8743.4200000000019</v>
      </c>
      <c r="M201" s="116">
        <f t="shared" si="11"/>
        <v>2.0000000002255547E-2</v>
      </c>
      <c r="Q201" s="74" t="s">
        <v>2351</v>
      </c>
      <c r="R201">
        <v>6</v>
      </c>
      <c r="T201" s="116"/>
    </row>
    <row r="202" spans="1:20">
      <c r="A202" t="s">
        <v>2298</v>
      </c>
      <c r="B202" t="s">
        <v>1137</v>
      </c>
      <c r="C202" s="26">
        <f t="shared" si="9"/>
        <v>280.55</v>
      </c>
      <c r="D202">
        <v>18.670000000000002</v>
      </c>
      <c r="E202">
        <v>261.88</v>
      </c>
      <c r="F202" s="26"/>
      <c r="G202" t="str">
        <f t="shared" si="10"/>
        <v>21301</v>
      </c>
      <c r="I202" s="74" t="s">
        <v>2344</v>
      </c>
      <c r="J202" s="58"/>
      <c r="K202" s="58">
        <v>6921.0399999999991</v>
      </c>
      <c r="L202" s="58">
        <v>6921.0399999999991</v>
      </c>
      <c r="M202" s="116">
        <f t="shared" si="11"/>
        <v>-1.0000000001127773E-2</v>
      </c>
      <c r="Q202" s="74" t="s">
        <v>2352</v>
      </c>
      <c r="R202">
        <v>3</v>
      </c>
      <c r="T202" s="116"/>
    </row>
    <row r="203" spans="1:20">
      <c r="A203" t="s">
        <v>2343</v>
      </c>
      <c r="B203" t="s">
        <v>1365</v>
      </c>
      <c r="C203" s="26">
        <f t="shared" si="9"/>
        <v>8743.4</v>
      </c>
      <c r="D203">
        <v>94.44</v>
      </c>
      <c r="E203">
        <v>8648.9599999999991</v>
      </c>
      <c r="F203" s="26"/>
      <c r="G203" t="str">
        <f t="shared" si="10"/>
        <v>27401</v>
      </c>
      <c r="I203" s="74" t="s">
        <v>2345</v>
      </c>
      <c r="J203" s="58">
        <v>9648.89</v>
      </c>
      <c r="K203" s="58">
        <v>11079.849999999999</v>
      </c>
      <c r="L203" s="58">
        <v>20728.739999999998</v>
      </c>
      <c r="M203" s="116">
        <f t="shared" si="11"/>
        <v>-3.0000000002473826E-2</v>
      </c>
      <c r="Q203" s="74" t="s">
        <v>2353</v>
      </c>
      <c r="R203">
        <v>6</v>
      </c>
      <c r="T203" s="116"/>
    </row>
    <row r="204" spans="1:20">
      <c r="A204" t="s">
        <v>3029</v>
      </c>
      <c r="B204" t="s">
        <v>3127</v>
      </c>
      <c r="C204" s="26">
        <f t="shared" si="9"/>
        <v>224.22</v>
      </c>
      <c r="D204">
        <v>0</v>
      </c>
      <c r="E204">
        <v>224.22</v>
      </c>
      <c r="F204" s="26"/>
      <c r="G204" t="str">
        <f t="shared" si="10"/>
        <v>04901</v>
      </c>
      <c r="I204" s="74" t="s">
        <v>2346</v>
      </c>
      <c r="J204" s="58">
        <v>1778.83</v>
      </c>
      <c r="K204" s="58">
        <v>223.40000000000003</v>
      </c>
      <c r="L204" s="58">
        <v>2002.23</v>
      </c>
      <c r="M204" s="116">
        <f t="shared" si="11"/>
        <v>0</v>
      </c>
      <c r="Q204" s="74" t="s">
        <v>2354</v>
      </c>
      <c r="R204">
        <v>2</v>
      </c>
      <c r="T204" s="116"/>
    </row>
    <row r="205" spans="1:20">
      <c r="A205" t="s">
        <v>2314</v>
      </c>
      <c r="B205" t="s">
        <v>1188</v>
      </c>
      <c r="C205" s="26">
        <f t="shared" si="9"/>
        <v>719.08</v>
      </c>
      <c r="D205">
        <v>0</v>
      </c>
      <c r="E205">
        <v>719.08</v>
      </c>
      <c r="F205" s="26"/>
      <c r="G205" t="str">
        <f t="shared" si="10"/>
        <v>23402</v>
      </c>
      <c r="I205" s="74" t="s">
        <v>2347</v>
      </c>
      <c r="J205" s="58">
        <v>4301.87</v>
      </c>
      <c r="K205" s="58">
        <v>41.89</v>
      </c>
      <c r="L205" s="58">
        <v>4343.76</v>
      </c>
      <c r="M205" s="116">
        <f t="shared" si="11"/>
        <v>0</v>
      </c>
      <c r="Q205" s="74" t="s">
        <v>2355</v>
      </c>
      <c r="R205">
        <v>8</v>
      </c>
      <c r="T205" s="116"/>
    </row>
    <row r="206" spans="1:20">
      <c r="A206" t="s">
        <v>2213</v>
      </c>
      <c r="B206" t="s">
        <v>398</v>
      </c>
      <c r="C206" s="26">
        <f t="shared" si="9"/>
        <v>340.04</v>
      </c>
      <c r="D206">
        <v>20</v>
      </c>
      <c r="E206">
        <v>320.04000000000002</v>
      </c>
      <c r="F206" s="26"/>
      <c r="G206" t="str">
        <f t="shared" si="10"/>
        <v>12110</v>
      </c>
      <c r="I206" s="74" t="s">
        <v>2348</v>
      </c>
      <c r="J206" s="58">
        <v>2395.6099999999997</v>
      </c>
      <c r="K206" s="58">
        <v>1483.8200000000002</v>
      </c>
      <c r="L206" s="58">
        <v>3879.43</v>
      </c>
      <c r="M206" s="116">
        <f t="shared" si="11"/>
        <v>-1.0000000000218279E-2</v>
      </c>
      <c r="Q206" s="74" t="s">
        <v>2356</v>
      </c>
      <c r="R206">
        <v>11</v>
      </c>
      <c r="T206" s="116"/>
    </row>
    <row r="207" spans="1:20">
      <c r="A207" t="s">
        <v>2175</v>
      </c>
      <c r="B207" t="s">
        <v>134</v>
      </c>
      <c r="C207" s="26">
        <f t="shared" si="9"/>
        <v>3417.61</v>
      </c>
      <c r="D207">
        <v>29.11</v>
      </c>
      <c r="E207">
        <v>3388.5</v>
      </c>
      <c r="F207" s="26"/>
      <c r="G207" t="str">
        <f t="shared" si="10"/>
        <v>05121</v>
      </c>
      <c r="I207" s="74" t="s">
        <v>2556</v>
      </c>
      <c r="J207" s="58"/>
      <c r="K207" s="58">
        <v>644.05000000000007</v>
      </c>
      <c r="L207" s="58">
        <v>644.05000000000007</v>
      </c>
      <c r="M207" s="116">
        <f t="shared" si="11"/>
        <v>0</v>
      </c>
      <c r="Q207" s="74" t="s">
        <v>2357</v>
      </c>
      <c r="R207">
        <v>8</v>
      </c>
      <c r="T207" s="116"/>
    </row>
    <row r="208" spans="1:20">
      <c r="A208" t="s">
        <v>2244</v>
      </c>
      <c r="B208" t="s">
        <v>532</v>
      </c>
      <c r="C208" s="26">
        <f t="shared" si="9"/>
        <v>1251.46</v>
      </c>
      <c r="D208">
        <v>33.44</v>
      </c>
      <c r="E208">
        <v>1218.02</v>
      </c>
      <c r="F208" s="26"/>
      <c r="G208" t="str">
        <f t="shared" si="10"/>
        <v>16050</v>
      </c>
      <c r="I208" s="74" t="s">
        <v>3028</v>
      </c>
      <c r="J208" s="58"/>
      <c r="K208" s="58">
        <v>226.56</v>
      </c>
      <c r="L208" s="58">
        <v>226.56</v>
      </c>
      <c r="M208" s="116">
        <f t="shared" si="11"/>
        <v>0</v>
      </c>
      <c r="Q208" s="74" t="s">
        <v>2358</v>
      </c>
      <c r="R208">
        <v>3</v>
      </c>
      <c r="T208" s="116"/>
    </row>
    <row r="209" spans="1:20">
      <c r="A209" t="s">
        <v>2422</v>
      </c>
      <c r="B209" t="s">
        <v>1965</v>
      </c>
      <c r="C209" s="26">
        <f t="shared" si="9"/>
        <v>270.86</v>
      </c>
      <c r="D209">
        <v>16.440000000000001</v>
      </c>
      <c r="E209">
        <v>254.42</v>
      </c>
      <c r="F209" s="26"/>
      <c r="G209" t="str">
        <f t="shared" si="10"/>
        <v>36402</v>
      </c>
      <c r="I209" s="74" t="s">
        <v>2349</v>
      </c>
      <c r="J209" s="58"/>
      <c r="K209" s="58">
        <v>102.89</v>
      </c>
      <c r="L209" s="58">
        <v>102.89</v>
      </c>
      <c r="M209" s="116">
        <f t="shared" si="11"/>
        <v>0</v>
      </c>
      <c r="Q209" s="74" t="s">
        <v>2359</v>
      </c>
      <c r="R209">
        <v>1</v>
      </c>
      <c r="T209" s="116"/>
    </row>
    <row r="210" spans="1:20">
      <c r="A210" t="s">
        <v>2394</v>
      </c>
      <c r="B210" t="s">
        <v>1828</v>
      </c>
      <c r="C210" s="26">
        <f t="shared" si="9"/>
        <v>231.23</v>
      </c>
      <c r="D210">
        <v>0</v>
      </c>
      <c r="E210">
        <v>231.23</v>
      </c>
      <c r="F210" s="26"/>
      <c r="G210" t="str">
        <f t="shared" si="10"/>
        <v>32907</v>
      </c>
      <c r="I210" s="74" t="s">
        <v>2350</v>
      </c>
      <c r="J210" s="58">
        <v>6.98</v>
      </c>
      <c r="K210" s="58"/>
      <c r="L210" s="58">
        <v>6.98</v>
      </c>
      <c r="M210" s="116">
        <f t="shared" si="11"/>
        <v>0</v>
      </c>
      <c r="Q210" s="74" t="s">
        <v>2360</v>
      </c>
      <c r="R210">
        <v>14</v>
      </c>
      <c r="T210" s="116"/>
    </row>
    <row r="211" spans="1:20">
      <c r="A211" t="s">
        <v>2166</v>
      </c>
      <c r="B211" t="s">
        <v>69</v>
      </c>
      <c r="C211" s="26">
        <f t="shared" si="9"/>
        <v>2460.79</v>
      </c>
      <c r="D211">
        <v>52.89</v>
      </c>
      <c r="E211">
        <v>2407.9</v>
      </c>
      <c r="F211" s="26"/>
      <c r="G211" t="str">
        <f t="shared" si="10"/>
        <v>03116</v>
      </c>
      <c r="I211" s="74" t="s">
        <v>2351</v>
      </c>
      <c r="J211" s="58">
        <v>779.06000000000006</v>
      </c>
      <c r="K211" s="58"/>
      <c r="L211" s="58">
        <v>779.06000000000006</v>
      </c>
      <c r="M211" s="116">
        <f t="shared" si="11"/>
        <v>1.1368683772161603E-13</v>
      </c>
      <c r="Q211" s="74" t="s">
        <v>2361</v>
      </c>
      <c r="R211">
        <v>1</v>
      </c>
      <c r="T211" s="116"/>
    </row>
    <row r="212" spans="1:20">
      <c r="A212" t="s">
        <v>2434</v>
      </c>
      <c r="B212" t="s">
        <v>2040</v>
      </c>
      <c r="C212" s="26">
        <f t="shared" si="9"/>
        <v>2650.04</v>
      </c>
      <c r="D212">
        <v>0</v>
      </c>
      <c r="E212">
        <v>2650.04</v>
      </c>
      <c r="F212" s="26"/>
      <c r="G212" t="str">
        <f t="shared" si="10"/>
        <v>38267</v>
      </c>
      <c r="I212" s="74" t="s">
        <v>2352</v>
      </c>
      <c r="J212" s="58"/>
      <c r="K212" s="58">
        <v>199.29999999999998</v>
      </c>
      <c r="L212" s="58">
        <v>199.29999999999998</v>
      </c>
      <c r="M212" s="116">
        <f t="shared" si="11"/>
        <v>-2.8421709430404007E-14</v>
      </c>
      <c r="Q212" s="74" t="s">
        <v>2362</v>
      </c>
      <c r="R212">
        <v>1</v>
      </c>
      <c r="T212" s="116"/>
    </row>
    <row r="213" spans="1:20">
      <c r="A213" t="s">
        <v>2335</v>
      </c>
      <c r="B213" t="s">
        <v>1269</v>
      </c>
      <c r="C213" s="26">
        <f t="shared" si="9"/>
        <v>23079.219999999998</v>
      </c>
      <c r="D213">
        <v>199.67</v>
      </c>
      <c r="E213">
        <v>22879.55</v>
      </c>
      <c r="F213" s="26"/>
      <c r="G213" t="str">
        <f t="shared" si="10"/>
        <v>27003</v>
      </c>
      <c r="I213" s="74" t="s">
        <v>2353</v>
      </c>
      <c r="J213" s="58">
        <v>798.54</v>
      </c>
      <c r="K213" s="58"/>
      <c r="L213" s="58">
        <v>798.54</v>
      </c>
      <c r="M213" s="116">
        <f t="shared" si="11"/>
        <v>9.9999999999909051E-3</v>
      </c>
      <c r="Q213" s="74" t="s">
        <v>2363</v>
      </c>
      <c r="R213">
        <v>2</v>
      </c>
      <c r="T213" s="116"/>
    </row>
    <row r="214" spans="1:20">
      <c r="A214" t="s">
        <v>2240</v>
      </c>
      <c r="B214" t="s">
        <v>521</v>
      </c>
      <c r="C214" s="26">
        <f t="shared" si="9"/>
        <v>37.33</v>
      </c>
      <c r="D214">
        <v>0</v>
      </c>
      <c r="E214">
        <v>37.33</v>
      </c>
      <c r="F214" s="26"/>
      <c r="G214" t="str">
        <f t="shared" si="10"/>
        <v>16020</v>
      </c>
      <c r="I214" s="74" t="s">
        <v>2354</v>
      </c>
      <c r="J214" s="58"/>
      <c r="K214" s="58">
        <v>513.62999999999988</v>
      </c>
      <c r="L214" s="58">
        <v>513.62999999999988</v>
      </c>
      <c r="M214" s="116">
        <f t="shared" si="11"/>
        <v>-1.1368683772161603E-13</v>
      </c>
      <c r="Q214" s="74" t="s">
        <v>2364</v>
      </c>
      <c r="R214">
        <v>3</v>
      </c>
      <c r="T214" s="116"/>
    </row>
    <row r="215" spans="1:20">
      <c r="A215" t="s">
        <v>2242</v>
      </c>
      <c r="B215" t="s">
        <v>525</v>
      </c>
      <c r="C215" s="26">
        <f t="shared" si="9"/>
        <v>662.54</v>
      </c>
      <c r="D215">
        <v>0</v>
      </c>
      <c r="E215">
        <v>662.54</v>
      </c>
      <c r="F215" s="26"/>
      <c r="G215" t="str">
        <f t="shared" si="10"/>
        <v>16048</v>
      </c>
      <c r="I215" s="74" t="s">
        <v>2355</v>
      </c>
      <c r="J215" s="58">
        <v>814.97</v>
      </c>
      <c r="K215" s="58">
        <v>2380.6400000000003</v>
      </c>
      <c r="L215" s="58">
        <v>3195.6100000000006</v>
      </c>
      <c r="M215" s="116">
        <f t="shared" si="11"/>
        <v>1.0000000000673026E-2</v>
      </c>
      <c r="Q215" s="74" t="s">
        <v>2365</v>
      </c>
      <c r="R215">
        <v>32</v>
      </c>
      <c r="T215" s="116"/>
    </row>
    <row r="216" spans="1:20">
      <c r="A216" t="s">
        <v>2180</v>
      </c>
      <c r="B216" t="s">
        <v>159</v>
      </c>
      <c r="C216" s="26">
        <f t="shared" si="9"/>
        <v>110.53</v>
      </c>
      <c r="D216">
        <v>0</v>
      </c>
      <c r="E216">
        <v>110.53</v>
      </c>
      <c r="F216" s="26"/>
      <c r="G216" t="str">
        <f t="shared" si="10"/>
        <v>05903</v>
      </c>
      <c r="I216" s="74" t="s">
        <v>2356</v>
      </c>
      <c r="J216" s="58">
        <v>2122.1400000000003</v>
      </c>
      <c r="K216" s="58">
        <v>2297.27</v>
      </c>
      <c r="L216" s="58">
        <v>4419.41</v>
      </c>
      <c r="M216" s="116">
        <f t="shared" si="11"/>
        <v>1.9999999999527063E-2</v>
      </c>
      <c r="Q216" s="74" t="s">
        <v>2366</v>
      </c>
      <c r="R216">
        <v>13</v>
      </c>
      <c r="T216" s="116"/>
    </row>
    <row r="217" spans="1:20">
      <c r="A217" t="s">
        <v>2179</v>
      </c>
      <c r="B217" t="s">
        <v>155</v>
      </c>
      <c r="C217" s="26">
        <f t="shared" si="9"/>
        <v>3953.3</v>
      </c>
      <c r="D217">
        <v>16</v>
      </c>
      <c r="E217">
        <v>3937.3</v>
      </c>
      <c r="F217" s="26"/>
      <c r="G217" t="str">
        <f t="shared" si="10"/>
        <v>05402</v>
      </c>
      <c r="I217" s="74" t="s">
        <v>2357</v>
      </c>
      <c r="J217" s="58">
        <v>2488.77</v>
      </c>
      <c r="K217" s="58">
        <v>50.63</v>
      </c>
      <c r="L217" s="58">
        <v>2539.4</v>
      </c>
      <c r="M217" s="116">
        <f t="shared" si="11"/>
        <v>1.999999999998181E-2</v>
      </c>
      <c r="Q217" s="74" t="s">
        <v>2367</v>
      </c>
      <c r="R217">
        <v>22</v>
      </c>
      <c r="T217" s="116"/>
    </row>
    <row r="218" spans="1:20">
      <c r="A218" t="s">
        <v>2215</v>
      </c>
      <c r="B218" t="s">
        <v>408</v>
      </c>
      <c r="C218" s="26">
        <f t="shared" si="9"/>
        <v>3232.71</v>
      </c>
      <c r="D218">
        <v>42.56</v>
      </c>
      <c r="E218">
        <v>3190.15</v>
      </c>
      <c r="F218" s="26"/>
      <c r="G218" t="str">
        <f t="shared" si="10"/>
        <v>13144</v>
      </c>
      <c r="I218" s="74" t="s">
        <v>2358</v>
      </c>
      <c r="J218" s="58"/>
      <c r="K218" s="58">
        <v>471.72</v>
      </c>
      <c r="L218" s="58">
        <v>471.72</v>
      </c>
      <c r="M218" s="116">
        <f t="shared" si="11"/>
        <v>-9.9999999999909051E-3</v>
      </c>
      <c r="Q218" s="74" t="s">
        <v>2368</v>
      </c>
      <c r="R218">
        <v>36</v>
      </c>
      <c r="T218" s="116"/>
    </row>
    <row r="219" spans="1:20">
      <c r="A219" t="s">
        <v>2266</v>
      </c>
      <c r="B219" t="s">
        <v>992</v>
      </c>
      <c r="C219" s="26">
        <f t="shared" si="9"/>
        <v>359</v>
      </c>
      <c r="D219">
        <v>0</v>
      </c>
      <c r="E219">
        <v>359</v>
      </c>
      <c r="F219" s="26"/>
      <c r="G219" t="str">
        <f t="shared" si="10"/>
        <v>17908</v>
      </c>
      <c r="I219" s="74" t="s">
        <v>2359</v>
      </c>
      <c r="J219" s="58">
        <v>417.36</v>
      </c>
      <c r="K219" s="58"/>
      <c r="L219" s="58">
        <v>417.36</v>
      </c>
      <c r="M219" s="116">
        <f t="shared" si="11"/>
        <v>0</v>
      </c>
      <c r="Q219" s="74" t="s">
        <v>2369</v>
      </c>
      <c r="R219">
        <v>10</v>
      </c>
      <c r="T219" s="116"/>
    </row>
    <row r="220" spans="1:20">
      <c r="A220" t="s">
        <v>2411</v>
      </c>
      <c r="B220" t="s">
        <v>1926</v>
      </c>
      <c r="C220" s="26">
        <f t="shared" si="9"/>
        <v>963.67</v>
      </c>
      <c r="D220">
        <v>0</v>
      </c>
      <c r="E220">
        <v>963.67</v>
      </c>
      <c r="F220" s="26"/>
      <c r="G220" t="str">
        <f t="shared" si="10"/>
        <v>34307</v>
      </c>
      <c r="I220" s="74" t="s">
        <v>2360</v>
      </c>
      <c r="J220" s="58">
        <v>571.26</v>
      </c>
      <c r="K220" s="58">
        <v>5949.57</v>
      </c>
      <c r="L220" s="58">
        <v>6520.83</v>
      </c>
      <c r="M220" s="116">
        <f t="shared" si="11"/>
        <v>-2.0000000000436557E-2</v>
      </c>
      <c r="Q220" s="74" t="s">
        <v>2370</v>
      </c>
      <c r="R220">
        <v>22</v>
      </c>
      <c r="T220" s="116"/>
    </row>
    <row r="221" spans="1:20">
      <c r="A221" t="s">
        <v>2479</v>
      </c>
      <c r="B221" t="s">
        <v>3032</v>
      </c>
      <c r="C221" s="26">
        <f t="shared" si="9"/>
        <v>123.23</v>
      </c>
      <c r="D221">
        <v>0</v>
      </c>
      <c r="E221">
        <v>123.23</v>
      </c>
      <c r="F221" s="26"/>
      <c r="G221" t="str">
        <f t="shared" si="10"/>
        <v>17910</v>
      </c>
      <c r="I221" s="74" t="s">
        <v>2361</v>
      </c>
      <c r="J221" s="58"/>
      <c r="K221" s="58">
        <v>109.56</v>
      </c>
      <c r="L221" s="58">
        <v>109.56</v>
      </c>
      <c r="M221" s="116">
        <f t="shared" si="11"/>
        <v>0</v>
      </c>
      <c r="Q221" s="74" t="s">
        <v>2371</v>
      </c>
      <c r="R221">
        <v>1</v>
      </c>
      <c r="T221" s="116"/>
    </row>
    <row r="222" spans="1:20">
      <c r="A222" t="s">
        <v>2326</v>
      </c>
      <c r="B222" t="s">
        <v>1237</v>
      </c>
      <c r="C222" s="26">
        <f t="shared" si="9"/>
        <v>481.25</v>
      </c>
      <c r="D222">
        <v>25.44</v>
      </c>
      <c r="E222">
        <v>455.81</v>
      </c>
      <c r="F222" s="26"/>
      <c r="G222" t="str">
        <f t="shared" si="10"/>
        <v>25116</v>
      </c>
      <c r="I222" s="74" t="s">
        <v>2362</v>
      </c>
      <c r="J222" s="58">
        <v>71.67</v>
      </c>
      <c r="K222" s="58"/>
      <c r="L222" s="58">
        <v>71.67</v>
      </c>
      <c r="M222" s="116">
        <f t="shared" si="11"/>
        <v>0</v>
      </c>
      <c r="Q222" s="74" t="s">
        <v>2372</v>
      </c>
      <c r="R222">
        <v>12</v>
      </c>
      <c r="T222" s="116"/>
    </row>
    <row r="223" spans="1:20">
      <c r="A223" t="s">
        <v>2303</v>
      </c>
      <c r="B223" t="s">
        <v>1157</v>
      </c>
      <c r="C223" s="26">
        <f t="shared" si="9"/>
        <v>711.25</v>
      </c>
      <c r="D223">
        <v>16.440000000000001</v>
      </c>
      <c r="E223">
        <v>694.81</v>
      </c>
      <c r="F223" s="26"/>
      <c r="G223" t="str">
        <f t="shared" si="10"/>
        <v>22009</v>
      </c>
      <c r="I223" s="74" t="s">
        <v>2363</v>
      </c>
      <c r="J223" s="58">
        <v>58.989999999999995</v>
      </c>
      <c r="K223" s="58"/>
      <c r="L223" s="58">
        <v>58.989999999999995</v>
      </c>
      <c r="M223" s="116">
        <f t="shared" si="11"/>
        <v>-1.0000000000005116E-2</v>
      </c>
      <c r="Q223" s="74" t="s">
        <v>2373</v>
      </c>
      <c r="R223">
        <v>18</v>
      </c>
      <c r="T223" s="116"/>
    </row>
    <row r="224" spans="1:20">
      <c r="A224" t="s">
        <v>2251</v>
      </c>
      <c r="B224" t="s">
        <v>720</v>
      </c>
      <c r="C224" s="26">
        <f t="shared" si="9"/>
        <v>14379.529999999999</v>
      </c>
      <c r="D224">
        <v>259.89</v>
      </c>
      <c r="E224">
        <v>14119.64</v>
      </c>
      <c r="F224" s="26"/>
      <c r="G224" t="str">
        <f t="shared" si="10"/>
        <v>17403</v>
      </c>
      <c r="I224" s="74" t="s">
        <v>2364</v>
      </c>
      <c r="J224" s="58"/>
      <c r="K224" s="58">
        <v>733.02</v>
      </c>
      <c r="L224" s="58">
        <v>733.02</v>
      </c>
      <c r="M224" s="116">
        <f t="shared" si="11"/>
        <v>-1.1368683772161603E-13</v>
      </c>
      <c r="Q224" s="74" t="s">
        <v>2374</v>
      </c>
      <c r="R224">
        <v>5</v>
      </c>
      <c r="T224" s="116"/>
    </row>
    <row r="225" spans="1:20">
      <c r="A225" t="s">
        <v>2208</v>
      </c>
      <c r="B225" t="s">
        <v>360</v>
      </c>
      <c r="C225" s="26">
        <f t="shared" si="9"/>
        <v>516.16999999999996</v>
      </c>
      <c r="D225">
        <v>0</v>
      </c>
      <c r="E225">
        <v>516.16999999999996</v>
      </c>
      <c r="F225" s="26"/>
      <c r="G225" t="str">
        <f t="shared" si="10"/>
        <v>10309</v>
      </c>
      <c r="I225" s="74" t="s">
        <v>2365</v>
      </c>
      <c r="J225" s="58">
        <v>9817.1399999999976</v>
      </c>
      <c r="K225" s="58">
        <v>10116.969999999999</v>
      </c>
      <c r="L225" s="58">
        <v>19934.109999999997</v>
      </c>
      <c r="M225" s="116">
        <f t="shared" si="11"/>
        <v>9.9999999947613105E-3</v>
      </c>
      <c r="Q225" s="74" t="s">
        <v>2375</v>
      </c>
      <c r="R225">
        <v>7</v>
      </c>
      <c r="T225" s="116"/>
    </row>
    <row r="226" spans="1:20">
      <c r="A226" t="s">
        <v>2167</v>
      </c>
      <c r="B226" t="s">
        <v>75</v>
      </c>
      <c r="C226" s="26">
        <f t="shared" si="9"/>
        <v>13848.45</v>
      </c>
      <c r="D226">
        <v>0</v>
      </c>
      <c r="E226">
        <v>13848.45</v>
      </c>
      <c r="F226" s="26"/>
      <c r="G226" t="str">
        <f t="shared" si="10"/>
        <v>03400</v>
      </c>
      <c r="I226" s="74" t="s">
        <v>2366</v>
      </c>
      <c r="J226" s="58">
        <v>9810.3700000000008</v>
      </c>
      <c r="K226" s="58"/>
      <c r="L226" s="58">
        <v>9810.3700000000008</v>
      </c>
      <c r="M226" s="116">
        <f t="shared" si="11"/>
        <v>1.0000000000218279E-2</v>
      </c>
      <c r="Q226" s="74" t="s">
        <v>2376</v>
      </c>
      <c r="R226">
        <v>2</v>
      </c>
      <c r="T226" s="116"/>
    </row>
    <row r="227" spans="1:20">
      <c r="A227" t="s">
        <v>2189</v>
      </c>
      <c r="B227" t="s">
        <v>278</v>
      </c>
      <c r="C227" s="26">
        <f t="shared" si="9"/>
        <v>4153.03</v>
      </c>
      <c r="D227">
        <v>0</v>
      </c>
      <c r="E227">
        <v>4153.03</v>
      </c>
      <c r="F227" s="26"/>
      <c r="G227" t="str">
        <f t="shared" si="10"/>
        <v>06122</v>
      </c>
      <c r="I227" s="74" t="s">
        <v>2367</v>
      </c>
      <c r="J227" s="58">
        <v>6352.61</v>
      </c>
      <c r="K227" s="58">
        <v>8257.119999999999</v>
      </c>
      <c r="L227" s="58">
        <v>14609.73</v>
      </c>
      <c r="M227" s="116">
        <f t="shared" si="11"/>
        <v>-553.18000000000029</v>
      </c>
      <c r="Q227" s="74" t="s">
        <v>2377</v>
      </c>
      <c r="R227">
        <v>6</v>
      </c>
      <c r="T227" s="116"/>
    </row>
    <row r="228" spans="1:20">
      <c r="A228" t="s">
        <v>2159</v>
      </c>
      <c r="B228" t="s">
        <v>16</v>
      </c>
      <c r="C228" s="26">
        <f t="shared" si="9"/>
        <v>394.53</v>
      </c>
      <c r="D228">
        <v>11.78</v>
      </c>
      <c r="E228">
        <v>382.75</v>
      </c>
      <c r="F228" s="26"/>
      <c r="G228" t="str">
        <f t="shared" si="10"/>
        <v>01160</v>
      </c>
      <c r="I228" s="74" t="s">
        <v>2368</v>
      </c>
      <c r="J228" s="58">
        <v>15310.310000000001</v>
      </c>
      <c r="K228" s="58">
        <v>4878.8599999999997</v>
      </c>
      <c r="L228" s="58">
        <v>20189.170000000002</v>
      </c>
      <c r="M228" s="116">
        <f t="shared" si="11"/>
        <v>3.0000000002473826E-2</v>
      </c>
      <c r="Q228" s="74" t="s">
        <v>2378</v>
      </c>
      <c r="R228">
        <v>11</v>
      </c>
      <c r="T228" s="116"/>
    </row>
    <row r="229" spans="1:20">
      <c r="A229" t="s">
        <v>2392</v>
      </c>
      <c r="B229" t="s">
        <v>1821</v>
      </c>
      <c r="C229" s="26">
        <f t="shared" si="9"/>
        <v>1462.94</v>
      </c>
      <c r="D229">
        <v>0</v>
      </c>
      <c r="E229">
        <v>1462.94</v>
      </c>
      <c r="F229" s="26"/>
      <c r="G229" t="str">
        <f t="shared" si="10"/>
        <v>32416</v>
      </c>
      <c r="I229" s="74" t="s">
        <v>2369</v>
      </c>
      <c r="J229" s="58">
        <v>5399.11</v>
      </c>
      <c r="K229" s="58">
        <v>154.17000000000002</v>
      </c>
      <c r="L229" s="58">
        <v>5553.28</v>
      </c>
      <c r="M229" s="116">
        <f t="shared" si="11"/>
        <v>9.999999999308784E-3</v>
      </c>
      <c r="Q229" s="74" t="s">
        <v>2379</v>
      </c>
      <c r="R229">
        <v>61</v>
      </c>
      <c r="T229" s="116"/>
    </row>
    <row r="230" spans="1:20">
      <c r="A230" t="s">
        <v>2255</v>
      </c>
      <c r="B230" t="s">
        <v>781</v>
      </c>
      <c r="C230" s="26">
        <f t="shared" si="9"/>
        <v>2957</v>
      </c>
      <c r="D230">
        <v>0</v>
      </c>
      <c r="E230">
        <v>2957</v>
      </c>
      <c r="F230" s="26"/>
      <c r="G230" t="str">
        <f t="shared" si="10"/>
        <v>17407</v>
      </c>
      <c r="I230" s="74" t="s">
        <v>2370</v>
      </c>
      <c r="J230" s="58">
        <v>3016.44</v>
      </c>
      <c r="K230" s="58">
        <v>6225.25</v>
      </c>
      <c r="L230" s="58">
        <v>9241.69</v>
      </c>
      <c r="M230" s="116">
        <f t="shared" si="11"/>
        <v>1.0000000000218279E-2</v>
      </c>
      <c r="Q230" s="74" t="s">
        <v>2380</v>
      </c>
      <c r="R230">
        <v>1</v>
      </c>
      <c r="T230" s="116"/>
    </row>
    <row r="231" spans="1:20">
      <c r="A231" t="s">
        <v>2413</v>
      </c>
      <c r="B231" t="s">
        <v>1930</v>
      </c>
      <c r="C231" s="26">
        <f t="shared" si="9"/>
        <v>2101.94</v>
      </c>
      <c r="D231">
        <v>35.380000000000003</v>
      </c>
      <c r="E231">
        <v>2066.56</v>
      </c>
      <c r="F231" s="26"/>
      <c r="G231" t="str">
        <f t="shared" si="10"/>
        <v>34401</v>
      </c>
      <c r="I231" s="74" t="s">
        <v>2371</v>
      </c>
      <c r="J231" s="58">
        <v>33.14</v>
      </c>
      <c r="K231" s="58"/>
      <c r="L231" s="58">
        <v>33.14</v>
      </c>
      <c r="M231" s="116">
        <f t="shared" si="11"/>
        <v>0</v>
      </c>
      <c r="Q231" s="74" t="s">
        <v>2381</v>
      </c>
      <c r="R231">
        <v>1</v>
      </c>
      <c r="T231" s="116"/>
    </row>
    <row r="232" spans="1:20">
      <c r="A232" t="s">
        <v>2285</v>
      </c>
      <c r="B232" t="s">
        <v>1092</v>
      </c>
      <c r="C232" s="26">
        <f t="shared" si="9"/>
        <v>24.78</v>
      </c>
      <c r="D232">
        <v>0</v>
      </c>
      <c r="E232">
        <v>24.78</v>
      </c>
      <c r="F232" s="26"/>
      <c r="G232" t="str">
        <f t="shared" si="10"/>
        <v>20403</v>
      </c>
      <c r="I232" s="74" t="s">
        <v>2372</v>
      </c>
      <c r="J232" s="58">
        <v>5069</v>
      </c>
      <c r="K232" s="58">
        <v>580.5</v>
      </c>
      <c r="L232" s="58">
        <v>5649.5</v>
      </c>
      <c r="M232" s="116">
        <f t="shared" si="11"/>
        <v>0</v>
      </c>
      <c r="Q232" s="74" t="s">
        <v>2382</v>
      </c>
      <c r="R232">
        <v>6</v>
      </c>
      <c r="T232" s="116"/>
    </row>
    <row r="233" spans="1:20">
      <c r="A233" s="67" t="s">
        <v>3124</v>
      </c>
      <c r="B233" t="s">
        <v>3125</v>
      </c>
      <c r="C233" s="26">
        <f t="shared" si="9"/>
        <v>53.99</v>
      </c>
      <c r="D233">
        <v>0</v>
      </c>
      <c r="E233">
        <v>53.99</v>
      </c>
      <c r="G233" t="str">
        <f t="shared" si="10"/>
        <v>06901</v>
      </c>
      <c r="I233" s="74" t="s">
        <v>2373</v>
      </c>
      <c r="J233" s="58">
        <v>9551.76</v>
      </c>
      <c r="K233" s="58">
        <v>11.48</v>
      </c>
      <c r="L233" s="58">
        <v>9563.24</v>
      </c>
      <c r="M233" s="116">
        <f t="shared" si="11"/>
        <v>-1.0000000000218279E-2</v>
      </c>
      <c r="Q233" s="74" t="s">
        <v>2383</v>
      </c>
      <c r="R233">
        <v>4</v>
      </c>
      <c r="T233" s="116"/>
    </row>
    <row r="234" spans="1:20">
      <c r="A234" t="s">
        <v>2441</v>
      </c>
      <c r="B234" t="s">
        <v>2058</v>
      </c>
      <c r="C234" s="26">
        <f t="shared" si="9"/>
        <v>149.70999999999998</v>
      </c>
      <c r="D234">
        <v>9.61</v>
      </c>
      <c r="E234">
        <v>140.1</v>
      </c>
      <c r="F234" s="26"/>
      <c r="G234" t="str">
        <f t="shared" si="10"/>
        <v>38320</v>
      </c>
      <c r="I234" s="74" t="s">
        <v>2374</v>
      </c>
      <c r="J234" s="58">
        <v>2194.1299999999997</v>
      </c>
      <c r="K234" s="58">
        <v>419.58</v>
      </c>
      <c r="L234" s="58">
        <v>2613.7099999999996</v>
      </c>
      <c r="M234" s="116">
        <f t="shared" si="11"/>
        <v>-4.5474735088646412E-13</v>
      </c>
      <c r="Q234" s="74" t="s">
        <v>2384</v>
      </c>
      <c r="R234">
        <v>17</v>
      </c>
      <c r="T234" s="116"/>
    </row>
    <row r="235" spans="1:20">
      <c r="A235" t="s">
        <v>2219</v>
      </c>
      <c r="B235" t="s">
        <v>424</v>
      </c>
      <c r="C235" s="26">
        <f t="shared" si="9"/>
        <v>1728.3100000000002</v>
      </c>
      <c r="D235">
        <v>40.67</v>
      </c>
      <c r="E235">
        <v>1687.64</v>
      </c>
      <c r="F235" s="26"/>
      <c r="G235" t="str">
        <f t="shared" si="10"/>
        <v>13160</v>
      </c>
      <c r="I235" s="74" t="s">
        <v>2375</v>
      </c>
      <c r="J235" s="58">
        <v>81.789999999999992</v>
      </c>
      <c r="K235" s="58">
        <v>2075.81</v>
      </c>
      <c r="L235" s="58">
        <v>2157.6</v>
      </c>
      <c r="M235" s="116">
        <f t="shared" si="11"/>
        <v>-1.0000000000218279E-2</v>
      </c>
      <c r="Q235" s="74" t="s">
        <v>2385</v>
      </c>
      <c r="R235">
        <v>31</v>
      </c>
      <c r="T235" s="116"/>
    </row>
    <row r="236" spans="1:20">
      <c r="A236" t="s">
        <v>2353</v>
      </c>
      <c r="B236" t="s">
        <v>1456</v>
      </c>
      <c r="C236" s="26">
        <f t="shared" si="9"/>
        <v>798.53</v>
      </c>
      <c r="D236">
        <v>16.89</v>
      </c>
      <c r="E236">
        <v>781.64</v>
      </c>
      <c r="F236" s="26"/>
      <c r="G236" t="str">
        <f t="shared" si="10"/>
        <v>28149</v>
      </c>
      <c r="I236" s="74" t="s">
        <v>2376</v>
      </c>
      <c r="J236" s="58">
        <v>107.83</v>
      </c>
      <c r="K236" s="58">
        <v>317.08</v>
      </c>
      <c r="L236" s="58">
        <v>424.90999999999997</v>
      </c>
      <c r="M236" s="116">
        <f t="shared" si="11"/>
        <v>-5.6843418860808015E-14</v>
      </c>
      <c r="Q236" s="74" t="s">
        <v>2386</v>
      </c>
      <c r="R236">
        <v>3</v>
      </c>
      <c r="T236" s="116"/>
    </row>
    <row r="237" spans="1:20">
      <c r="A237" t="s">
        <v>2233</v>
      </c>
      <c r="B237" t="s">
        <v>493</v>
      </c>
      <c r="C237" s="26">
        <f t="shared" si="9"/>
        <v>62.23</v>
      </c>
      <c r="D237">
        <v>0</v>
      </c>
      <c r="E237">
        <v>62.23</v>
      </c>
      <c r="F237" s="26"/>
      <c r="G237" t="str">
        <f t="shared" si="10"/>
        <v>14104</v>
      </c>
      <c r="I237" s="74" t="s">
        <v>2377</v>
      </c>
      <c r="J237" s="58">
        <v>1982.75</v>
      </c>
      <c r="K237" s="58">
        <v>231.94</v>
      </c>
      <c r="L237" s="58">
        <v>2214.69</v>
      </c>
      <c r="M237" s="116">
        <f t="shared" si="11"/>
        <v>-9.9999999997635314E-3</v>
      </c>
      <c r="Q237" s="74" t="s">
        <v>2387</v>
      </c>
      <c r="R237">
        <v>12</v>
      </c>
      <c r="T237" s="116"/>
    </row>
    <row r="238" spans="1:20">
      <c r="A238" t="s">
        <v>2245</v>
      </c>
      <c r="B238" t="s">
        <v>536</v>
      </c>
      <c r="C238" s="26">
        <f t="shared" si="9"/>
        <v>49781.919999999998</v>
      </c>
      <c r="D238">
        <v>0</v>
      </c>
      <c r="E238">
        <v>49781.919999999998</v>
      </c>
      <c r="F238" s="26"/>
      <c r="G238" t="str">
        <f t="shared" si="10"/>
        <v>17001</v>
      </c>
      <c r="I238" s="74" t="s">
        <v>2378</v>
      </c>
      <c r="J238" s="58">
        <v>4778.24</v>
      </c>
      <c r="K238" s="58">
        <v>18.829999999999998</v>
      </c>
      <c r="L238" s="58">
        <v>4797.07</v>
      </c>
      <c r="M238" s="116">
        <f t="shared" si="11"/>
        <v>-1.0000000000218279E-2</v>
      </c>
      <c r="Q238" s="74" t="s">
        <v>2388</v>
      </c>
      <c r="R238">
        <v>9</v>
      </c>
      <c r="T238" s="116"/>
    </row>
    <row r="239" spans="1:20">
      <c r="A239" t="s">
        <v>2356</v>
      </c>
      <c r="B239" t="s">
        <v>1472</v>
      </c>
      <c r="C239" s="26">
        <f t="shared" si="9"/>
        <v>4419.3900000000003</v>
      </c>
      <c r="D239">
        <v>103.71</v>
      </c>
      <c r="E239">
        <v>4315.68</v>
      </c>
      <c r="F239" s="26"/>
      <c r="G239" t="str">
        <f t="shared" si="10"/>
        <v>29101</v>
      </c>
      <c r="I239" s="74" t="s">
        <v>2379</v>
      </c>
      <c r="J239" s="58">
        <v>10563.56</v>
      </c>
      <c r="K239" s="58">
        <v>18219.339999999997</v>
      </c>
      <c r="L239" s="58">
        <v>28782.899999999994</v>
      </c>
      <c r="M239" s="116">
        <f t="shared" si="11"/>
        <v>4.9999999995634425E-2</v>
      </c>
      <c r="Q239" s="74" t="s">
        <v>2389</v>
      </c>
      <c r="R239">
        <v>2</v>
      </c>
      <c r="T239" s="116"/>
    </row>
    <row r="240" spans="1:20">
      <c r="A240" t="s">
        <v>2448</v>
      </c>
      <c r="B240" t="s">
        <v>2096</v>
      </c>
      <c r="C240" s="26">
        <f t="shared" si="9"/>
        <v>3645.67</v>
      </c>
      <c r="D240">
        <v>18</v>
      </c>
      <c r="E240">
        <v>3627.67</v>
      </c>
      <c r="F240" s="26"/>
      <c r="G240" t="str">
        <f t="shared" si="10"/>
        <v>39119</v>
      </c>
      <c r="I240" s="74" t="s">
        <v>2380</v>
      </c>
      <c r="J240" s="58">
        <v>76.89</v>
      </c>
      <c r="K240" s="58"/>
      <c r="L240" s="58">
        <v>76.89</v>
      </c>
      <c r="M240" s="116">
        <f t="shared" si="11"/>
        <v>0</v>
      </c>
      <c r="Q240" s="74" t="s">
        <v>2390</v>
      </c>
      <c r="R240">
        <v>12</v>
      </c>
      <c r="T240" s="116"/>
    </row>
    <row r="241" spans="1:20">
      <c r="A241" t="s">
        <v>2333</v>
      </c>
      <c r="B241" t="s">
        <v>1258</v>
      </c>
      <c r="C241" s="26">
        <f t="shared" si="9"/>
        <v>255.89</v>
      </c>
      <c r="D241">
        <v>9.11</v>
      </c>
      <c r="E241">
        <v>246.78</v>
      </c>
      <c r="F241" s="26"/>
      <c r="G241" t="str">
        <f t="shared" si="10"/>
        <v>26070</v>
      </c>
      <c r="I241" s="74" t="s">
        <v>2381</v>
      </c>
      <c r="J241" s="58"/>
      <c r="K241" s="58">
        <v>41.56</v>
      </c>
      <c r="L241" s="58">
        <v>41.56</v>
      </c>
      <c r="M241" s="116">
        <f t="shared" si="11"/>
        <v>1.0000000000005116E-2</v>
      </c>
      <c r="Q241" s="74" t="s">
        <v>2391</v>
      </c>
      <c r="R241">
        <v>7</v>
      </c>
      <c r="T241" s="116"/>
    </row>
    <row r="242" spans="1:20">
      <c r="A242" t="s">
        <v>2177</v>
      </c>
      <c r="B242" t="s">
        <v>146</v>
      </c>
      <c r="C242" s="26">
        <f t="shared" si="9"/>
        <v>2570.83</v>
      </c>
      <c r="D242">
        <v>0</v>
      </c>
      <c r="E242">
        <v>2570.83</v>
      </c>
      <c r="F242" s="26"/>
      <c r="G242" t="str">
        <f t="shared" si="10"/>
        <v>05323</v>
      </c>
      <c r="I242" s="74" t="s">
        <v>2382</v>
      </c>
      <c r="J242" s="58">
        <v>1404.5600000000002</v>
      </c>
      <c r="K242" s="58">
        <v>6.02</v>
      </c>
      <c r="L242" s="58">
        <v>1410.5800000000002</v>
      </c>
      <c r="M242" s="116">
        <f t="shared" si="11"/>
        <v>9.9999999999909051E-3</v>
      </c>
      <c r="Q242" s="74" t="s">
        <v>2392</v>
      </c>
      <c r="R242">
        <v>5</v>
      </c>
      <c r="T242" s="116"/>
    </row>
    <row r="243" spans="1:20">
      <c r="A243" t="s">
        <v>2350</v>
      </c>
      <c r="B243" t="s">
        <v>1444</v>
      </c>
      <c r="C243" s="26">
        <f t="shared" si="9"/>
        <v>6.98</v>
      </c>
      <c r="D243">
        <v>1.98</v>
      </c>
      <c r="E243">
        <v>5</v>
      </c>
      <c r="F243" s="26"/>
      <c r="G243" t="str">
        <f t="shared" si="10"/>
        <v>28010</v>
      </c>
      <c r="I243" s="74" t="s">
        <v>2383</v>
      </c>
      <c r="J243" s="58">
        <v>1727.8000000000002</v>
      </c>
      <c r="K243" s="58"/>
      <c r="L243" s="58">
        <v>1727.8000000000002</v>
      </c>
      <c r="M243" s="116">
        <f t="shared" si="11"/>
        <v>2.2737367544323206E-13</v>
      </c>
      <c r="Q243" s="74" t="s">
        <v>2393</v>
      </c>
      <c r="R243">
        <v>1</v>
      </c>
      <c r="T243" s="116"/>
    </row>
    <row r="244" spans="1:20">
      <c r="A244" t="s">
        <v>2312</v>
      </c>
      <c r="B244" t="s">
        <v>1181</v>
      </c>
      <c r="C244" s="26">
        <f t="shared" si="9"/>
        <v>4352.96</v>
      </c>
      <c r="D244">
        <v>0</v>
      </c>
      <c r="E244">
        <v>4352.96</v>
      </c>
      <c r="F244" s="26"/>
      <c r="G244" t="str">
        <f t="shared" si="10"/>
        <v>23309</v>
      </c>
      <c r="I244" s="74" t="s">
        <v>2384</v>
      </c>
      <c r="J244" s="58">
        <v>9681.8600000000024</v>
      </c>
      <c r="K244" s="58">
        <v>691.67000000000007</v>
      </c>
      <c r="L244" s="58">
        <v>10373.530000000002</v>
      </c>
      <c r="M244" s="116">
        <f t="shared" si="11"/>
        <v>3.637978807091713E-12</v>
      </c>
      <c r="Q244" s="74" t="s">
        <v>2394</v>
      </c>
      <c r="R244">
        <v>1</v>
      </c>
      <c r="T244" s="116"/>
    </row>
    <row r="245" spans="1:20">
      <c r="A245" t="s">
        <v>2260</v>
      </c>
      <c r="B245" t="s">
        <v>851</v>
      </c>
      <c r="C245" s="26">
        <f t="shared" si="9"/>
        <v>9236.98</v>
      </c>
      <c r="D245">
        <v>0</v>
      </c>
      <c r="E245">
        <v>9236.98</v>
      </c>
      <c r="F245" s="26"/>
      <c r="G245" t="str">
        <f t="shared" si="10"/>
        <v>17412</v>
      </c>
      <c r="I245" s="74" t="s">
        <v>2385</v>
      </c>
      <c r="J245" s="58">
        <v>10088.789999999999</v>
      </c>
      <c r="K245" s="58">
        <v>4390.53</v>
      </c>
      <c r="L245" s="58">
        <v>14479.32</v>
      </c>
      <c r="M245" s="116">
        <f t="shared" si="11"/>
        <v>-2.0000000000436557E-2</v>
      </c>
      <c r="Q245" s="74" t="s">
        <v>2395</v>
      </c>
      <c r="R245">
        <v>1</v>
      </c>
      <c r="T245" s="116"/>
    </row>
    <row r="246" spans="1:20">
      <c r="A246" t="s">
        <v>2361</v>
      </c>
      <c r="B246" t="s">
        <v>1502</v>
      </c>
      <c r="C246" s="26">
        <f t="shared" si="9"/>
        <v>109.56</v>
      </c>
      <c r="D246">
        <v>7.89</v>
      </c>
      <c r="E246">
        <v>101.67</v>
      </c>
      <c r="F246" s="26"/>
      <c r="G246" t="str">
        <f t="shared" si="10"/>
        <v>30002</v>
      </c>
      <c r="I246" s="74" t="s">
        <v>2386</v>
      </c>
      <c r="J246" s="58">
        <v>872.43000000000006</v>
      </c>
      <c r="K246" s="58"/>
      <c r="L246" s="58">
        <v>872.43000000000006</v>
      </c>
      <c r="M246" s="116">
        <f t="shared" si="11"/>
        <v>1.1368683772161603E-13</v>
      </c>
      <c r="Q246" s="74" t="s">
        <v>2396</v>
      </c>
      <c r="R246">
        <v>4</v>
      </c>
      <c r="T246" s="116"/>
    </row>
    <row r="247" spans="1:20">
      <c r="A247" t="s">
        <v>2252</v>
      </c>
      <c r="B247" t="s">
        <v>744</v>
      </c>
      <c r="C247" s="26">
        <f t="shared" si="9"/>
        <v>40.78</v>
      </c>
      <c r="D247">
        <v>0</v>
      </c>
      <c r="E247">
        <v>40.78</v>
      </c>
      <c r="F247" s="26"/>
      <c r="G247" t="str">
        <f t="shared" si="10"/>
        <v>17404</v>
      </c>
      <c r="I247" s="74" t="s">
        <v>2387</v>
      </c>
      <c r="J247" s="58">
        <v>2621.09</v>
      </c>
      <c r="K247" s="58">
        <v>2846.3399999999997</v>
      </c>
      <c r="L247" s="58">
        <v>5467.43</v>
      </c>
      <c r="M247" s="116">
        <f t="shared" si="11"/>
        <v>0</v>
      </c>
      <c r="Q247" s="74" t="s">
        <v>2397</v>
      </c>
      <c r="R247">
        <v>4</v>
      </c>
      <c r="T247" s="116"/>
    </row>
    <row r="248" spans="1:20">
      <c r="A248" t="s">
        <v>2373</v>
      </c>
      <c r="B248" t="s">
        <v>1638</v>
      </c>
      <c r="C248" s="26">
        <f t="shared" si="9"/>
        <v>9563.25</v>
      </c>
      <c r="D248">
        <v>59.44</v>
      </c>
      <c r="E248">
        <v>9503.81</v>
      </c>
      <c r="F248" s="26"/>
      <c r="G248" t="str">
        <f t="shared" si="10"/>
        <v>31201</v>
      </c>
      <c r="I248" s="74" t="s">
        <v>2388</v>
      </c>
      <c r="J248" s="58">
        <v>598.87</v>
      </c>
      <c r="K248" s="58">
        <v>2793.1800000000003</v>
      </c>
      <c r="L248" s="58">
        <v>3392.05</v>
      </c>
      <c r="M248" s="116">
        <f t="shared" si="11"/>
        <v>-1.999999999998181E-2</v>
      </c>
      <c r="Q248" s="74" t="s">
        <v>2398</v>
      </c>
      <c r="R248">
        <v>3</v>
      </c>
      <c r="T248" s="116"/>
    </row>
    <row r="249" spans="1:20">
      <c r="A249" t="s">
        <v>2258</v>
      </c>
      <c r="B249" t="s">
        <v>813</v>
      </c>
      <c r="C249" s="26">
        <f t="shared" si="9"/>
        <v>7042.03</v>
      </c>
      <c r="D249">
        <v>14</v>
      </c>
      <c r="E249">
        <v>7028.03</v>
      </c>
      <c r="F249" s="26"/>
      <c r="G249" t="str">
        <f t="shared" si="10"/>
        <v>17410</v>
      </c>
      <c r="I249" s="74" t="s">
        <v>2389</v>
      </c>
      <c r="J249" s="58">
        <v>599.87</v>
      </c>
      <c r="K249" s="58"/>
      <c r="L249" s="58">
        <v>599.87</v>
      </c>
      <c r="M249" s="116">
        <f t="shared" si="11"/>
        <v>-9.9999999999909051E-3</v>
      </c>
      <c r="Q249" s="74" t="s">
        <v>2399</v>
      </c>
      <c r="R249">
        <v>6</v>
      </c>
      <c r="T249" s="116"/>
    </row>
    <row r="250" spans="1:20">
      <c r="A250" t="s">
        <v>2218</v>
      </c>
      <c r="B250" t="s">
        <v>421</v>
      </c>
      <c r="C250" s="26">
        <f t="shared" si="9"/>
        <v>548.95000000000005</v>
      </c>
      <c r="D250">
        <v>34.22</v>
      </c>
      <c r="E250">
        <v>514.73</v>
      </c>
      <c r="F250" s="26"/>
      <c r="G250" t="str">
        <f t="shared" si="10"/>
        <v>13156</v>
      </c>
      <c r="I250" s="74" t="s">
        <v>2390</v>
      </c>
      <c r="J250" s="58">
        <v>1549</v>
      </c>
      <c r="K250" s="58">
        <v>1850.65</v>
      </c>
      <c r="L250" s="58">
        <v>3399.65</v>
      </c>
      <c r="M250" s="116">
        <f t="shared" si="11"/>
        <v>1.0000000000218279E-2</v>
      </c>
      <c r="Q250" s="74" t="s">
        <v>2400</v>
      </c>
      <c r="R250">
        <v>2</v>
      </c>
      <c r="T250" s="116"/>
    </row>
    <row r="251" spans="1:20">
      <c r="A251" t="s">
        <v>2327</v>
      </c>
      <c r="B251" t="s">
        <v>1240</v>
      </c>
      <c r="C251" s="26">
        <f t="shared" si="9"/>
        <v>1356.46</v>
      </c>
      <c r="D251">
        <v>8.89</v>
      </c>
      <c r="E251">
        <v>1347.57</v>
      </c>
      <c r="F251" s="26"/>
      <c r="G251" t="str">
        <f t="shared" si="10"/>
        <v>25118</v>
      </c>
      <c r="I251" s="74" t="s">
        <v>2391</v>
      </c>
      <c r="J251" s="58">
        <v>1168.52</v>
      </c>
      <c r="K251" s="58">
        <v>1471.4</v>
      </c>
      <c r="L251" s="58">
        <v>2639.92</v>
      </c>
      <c r="M251" s="116">
        <f t="shared" si="11"/>
        <v>1.0000000000218279E-2</v>
      </c>
      <c r="Q251" s="74" t="s">
        <v>2401</v>
      </c>
      <c r="R251">
        <v>1</v>
      </c>
      <c r="T251" s="116"/>
    </row>
    <row r="252" spans="1:20">
      <c r="A252" t="s">
        <v>2271</v>
      </c>
      <c r="B252" t="s">
        <v>1043</v>
      </c>
      <c r="C252" s="26">
        <f t="shared" si="9"/>
        <v>9166.2999999999993</v>
      </c>
      <c r="D252">
        <v>0</v>
      </c>
      <c r="E252">
        <v>9166.2999999999993</v>
      </c>
      <c r="F252" s="26"/>
      <c r="G252" t="str">
        <f t="shared" si="10"/>
        <v>18402</v>
      </c>
      <c r="I252" s="74" t="s">
        <v>2392</v>
      </c>
      <c r="J252" s="58">
        <v>414.34000000000003</v>
      </c>
      <c r="K252" s="58">
        <v>1048.6300000000001</v>
      </c>
      <c r="L252" s="58">
        <v>1462.9700000000003</v>
      </c>
      <c r="M252" s="116">
        <f t="shared" si="11"/>
        <v>3.0000000000200089E-2</v>
      </c>
      <c r="Q252" s="74" t="s">
        <v>2402</v>
      </c>
      <c r="R252">
        <v>1</v>
      </c>
      <c r="T252" s="116"/>
    </row>
    <row r="253" spans="1:20">
      <c r="A253" t="s">
        <v>2239</v>
      </c>
      <c r="B253" t="s">
        <v>516</v>
      </c>
      <c r="C253" s="26">
        <f t="shared" si="9"/>
        <v>1185.97</v>
      </c>
      <c r="D253">
        <v>15.4</v>
      </c>
      <c r="E253">
        <v>1170.57</v>
      </c>
      <c r="F253" s="26"/>
      <c r="G253" t="str">
        <f t="shared" si="10"/>
        <v>15206</v>
      </c>
      <c r="I253" s="74" t="s">
        <v>2393</v>
      </c>
      <c r="J253" s="58"/>
      <c r="K253" s="58">
        <v>826.83999999999992</v>
      </c>
      <c r="L253" s="58">
        <v>826.83999999999992</v>
      </c>
      <c r="M253" s="116">
        <f t="shared" si="11"/>
        <v>-1.1368683772161603E-13</v>
      </c>
      <c r="Q253" s="74" t="s">
        <v>2403</v>
      </c>
      <c r="R253">
        <v>1</v>
      </c>
      <c r="T253" s="116"/>
    </row>
    <row r="254" spans="1:20">
      <c r="A254" t="s">
        <v>2310</v>
      </c>
      <c r="B254" t="s">
        <v>1177</v>
      </c>
      <c r="C254" s="26">
        <f t="shared" si="9"/>
        <v>209.54</v>
      </c>
      <c r="D254">
        <v>0</v>
      </c>
      <c r="E254">
        <v>209.54</v>
      </c>
      <c r="F254" s="26"/>
      <c r="G254" t="str">
        <f t="shared" si="10"/>
        <v>23042</v>
      </c>
      <c r="I254" s="74" t="s">
        <v>2944</v>
      </c>
      <c r="J254" s="58"/>
      <c r="K254" s="58">
        <v>28.84</v>
      </c>
      <c r="L254" s="58">
        <v>28.84</v>
      </c>
      <c r="M254" s="116">
        <f t="shared" si="11"/>
        <v>0</v>
      </c>
      <c r="Q254" s="74" t="s">
        <v>2404</v>
      </c>
      <c r="R254">
        <v>4</v>
      </c>
      <c r="T254" s="116"/>
    </row>
    <row r="255" spans="1:20">
      <c r="A255" t="s">
        <v>2393</v>
      </c>
      <c r="B255" t="s">
        <v>1827</v>
      </c>
      <c r="C255" s="26">
        <f t="shared" si="9"/>
        <v>826.84</v>
      </c>
      <c r="D255">
        <v>0</v>
      </c>
      <c r="E255">
        <v>826.84</v>
      </c>
      <c r="F255" s="26"/>
      <c r="G255" t="str">
        <f t="shared" si="10"/>
        <v>32901</v>
      </c>
      <c r="I255" s="74" t="s">
        <v>2394</v>
      </c>
      <c r="J255" s="58"/>
      <c r="K255" s="58">
        <v>231.23</v>
      </c>
      <c r="L255" s="58">
        <v>231.23</v>
      </c>
      <c r="M255" s="116">
        <f t="shared" si="11"/>
        <v>0</v>
      </c>
      <c r="Q255" s="74" t="s">
        <v>2405</v>
      </c>
      <c r="R255">
        <v>3</v>
      </c>
      <c r="T255" s="116"/>
    </row>
    <row r="256" spans="1:20">
      <c r="A256" t="s">
        <v>2379</v>
      </c>
      <c r="B256" t="s">
        <v>1687</v>
      </c>
      <c r="C256" s="26">
        <f t="shared" si="9"/>
        <v>28782.85</v>
      </c>
      <c r="D256">
        <v>108.98</v>
      </c>
      <c r="E256">
        <v>28673.87</v>
      </c>
      <c r="F256" s="26"/>
      <c r="G256" t="str">
        <f t="shared" si="10"/>
        <v>32081</v>
      </c>
      <c r="I256" s="74" t="s">
        <v>2395</v>
      </c>
      <c r="J256" s="58"/>
      <c r="K256" s="58">
        <v>40.619999999999997</v>
      </c>
      <c r="L256" s="58">
        <v>40.619999999999997</v>
      </c>
      <c r="M256" s="116">
        <f t="shared" si="11"/>
        <v>-1.0000000000005116E-2</v>
      </c>
      <c r="Q256" s="74" t="s">
        <v>2406</v>
      </c>
      <c r="R256">
        <v>5</v>
      </c>
      <c r="T256" s="116"/>
    </row>
    <row r="257" spans="1:20">
      <c r="A257" t="s">
        <v>2302</v>
      </c>
      <c r="B257" t="s">
        <v>1154</v>
      </c>
      <c r="C257" s="26">
        <f t="shared" si="9"/>
        <v>47.5</v>
      </c>
      <c r="D257">
        <v>0</v>
      </c>
      <c r="E257">
        <v>47.5</v>
      </c>
      <c r="F257" s="26"/>
      <c r="G257" t="str">
        <f t="shared" si="10"/>
        <v>22008</v>
      </c>
      <c r="I257" s="74" t="s">
        <v>2396</v>
      </c>
      <c r="J257" s="58"/>
      <c r="K257" s="58">
        <v>785.29000000000008</v>
      </c>
      <c r="L257" s="58">
        <v>785.29000000000008</v>
      </c>
      <c r="M257" s="116">
        <f t="shared" si="11"/>
        <v>1.0000000000104592E-2</v>
      </c>
      <c r="Q257" s="74" t="s">
        <v>2407</v>
      </c>
      <c r="R257">
        <v>10</v>
      </c>
      <c r="T257" s="116"/>
    </row>
    <row r="258" spans="1:20">
      <c r="A258" t="s">
        <v>2442</v>
      </c>
      <c r="B258" t="s">
        <v>2060</v>
      </c>
      <c r="C258" s="26">
        <f t="shared" si="9"/>
        <v>154.22999999999999</v>
      </c>
      <c r="D258">
        <v>7</v>
      </c>
      <c r="E258">
        <v>147.22999999999999</v>
      </c>
      <c r="F258" s="26"/>
      <c r="G258" t="str">
        <f t="shared" si="10"/>
        <v>38322</v>
      </c>
      <c r="I258" s="74" t="s">
        <v>2397</v>
      </c>
      <c r="J258" s="58">
        <v>92.22</v>
      </c>
      <c r="K258" s="58">
        <v>326.2</v>
      </c>
      <c r="L258" s="58">
        <v>418.41999999999996</v>
      </c>
      <c r="M258" s="116">
        <f t="shared" si="11"/>
        <v>-5.6843418860808015E-14</v>
      </c>
      <c r="Q258" s="74" t="s">
        <v>2408</v>
      </c>
      <c r="R258">
        <v>24</v>
      </c>
      <c r="T258" s="116"/>
    </row>
    <row r="259" spans="1:20">
      <c r="A259" t="s">
        <v>2378</v>
      </c>
      <c r="B259" t="s">
        <v>1675</v>
      </c>
      <c r="C259" s="26">
        <f t="shared" ref="C259:C322" si="12">SUM(D259:E259)</f>
        <v>4797.08</v>
      </c>
      <c r="D259">
        <v>36.78</v>
      </c>
      <c r="E259">
        <v>4760.3</v>
      </c>
      <c r="F259" s="26"/>
      <c r="G259" t="str">
        <f t="shared" ref="G259:G322" si="13">A259</f>
        <v>31401</v>
      </c>
      <c r="I259" s="74" t="s">
        <v>2398</v>
      </c>
      <c r="J259" s="58">
        <v>818.72</v>
      </c>
      <c r="K259" s="58">
        <v>197.07999999999998</v>
      </c>
      <c r="L259" s="58">
        <v>1015.8</v>
      </c>
      <c r="M259" s="116">
        <f t="shared" ref="M259:M322" si="14">IF(L259="0",0,L259-VLOOKUP(I259,$A$3:$C$378,3,FALSE))</f>
        <v>9.9999999999909051E-3</v>
      </c>
      <c r="Q259" s="74" t="s">
        <v>2409</v>
      </c>
      <c r="R259">
        <v>13</v>
      </c>
      <c r="T259" s="116"/>
    </row>
    <row r="260" spans="1:20">
      <c r="A260" t="s">
        <v>2211</v>
      </c>
      <c r="B260" t="s">
        <v>394</v>
      </c>
      <c r="C260" s="26">
        <f t="shared" si="12"/>
        <v>13</v>
      </c>
      <c r="D260">
        <v>0</v>
      </c>
      <c r="E260">
        <v>13</v>
      </c>
      <c r="F260" s="26"/>
      <c r="G260" t="str">
        <f t="shared" si="13"/>
        <v>11054</v>
      </c>
      <c r="I260" s="74" t="s">
        <v>2399</v>
      </c>
      <c r="J260" s="58">
        <v>14.36</v>
      </c>
      <c r="K260" s="58">
        <v>1718.37</v>
      </c>
      <c r="L260" s="58">
        <v>1732.7299999999998</v>
      </c>
      <c r="M260" s="116">
        <f t="shared" si="14"/>
        <v>-2.0000000000209184E-2</v>
      </c>
      <c r="Q260" s="74" t="s">
        <v>2410</v>
      </c>
      <c r="R260">
        <v>19</v>
      </c>
      <c r="T260" s="116"/>
    </row>
    <row r="261" spans="1:20">
      <c r="A261" t="s">
        <v>2191</v>
      </c>
      <c r="B261" t="s">
        <v>287</v>
      </c>
      <c r="C261" s="26">
        <f t="shared" si="12"/>
        <v>787.84999999999991</v>
      </c>
      <c r="D261">
        <v>3.56</v>
      </c>
      <c r="E261">
        <v>784.29</v>
      </c>
      <c r="F261" s="26"/>
      <c r="G261" t="str">
        <f t="shared" si="13"/>
        <v>07035</v>
      </c>
      <c r="I261" s="74" t="s">
        <v>2400</v>
      </c>
      <c r="J261" s="58">
        <v>157.11000000000001</v>
      </c>
      <c r="K261" s="58">
        <v>99.33</v>
      </c>
      <c r="L261" s="58">
        <v>256.44</v>
      </c>
      <c r="M261" s="116">
        <f t="shared" si="14"/>
        <v>0</v>
      </c>
      <c r="Q261" s="74" t="s">
        <v>2411</v>
      </c>
      <c r="R261">
        <v>3</v>
      </c>
      <c r="T261" s="116"/>
    </row>
    <row r="262" spans="1:20">
      <c r="A262" t="s">
        <v>2169</v>
      </c>
      <c r="B262" t="s">
        <v>98</v>
      </c>
      <c r="C262" s="26">
        <f t="shared" si="12"/>
        <v>11.66</v>
      </c>
      <c r="D262">
        <v>0</v>
      </c>
      <c r="E262">
        <v>11.66</v>
      </c>
      <c r="F262" s="26"/>
      <c r="G262" t="str">
        <f t="shared" si="13"/>
        <v>04069</v>
      </c>
      <c r="I262" s="74" t="s">
        <v>2401</v>
      </c>
      <c r="J262" s="58"/>
      <c r="K262" s="58">
        <v>95.94</v>
      </c>
      <c r="L262" s="58">
        <v>95.94</v>
      </c>
      <c r="M262" s="116">
        <f t="shared" si="14"/>
        <v>-1.9999999999996021E-2</v>
      </c>
      <c r="Q262" s="74" t="s">
        <v>2412</v>
      </c>
      <c r="R262">
        <v>1</v>
      </c>
      <c r="T262" s="116"/>
    </row>
    <row r="263" spans="1:20">
      <c r="A263" t="s">
        <v>2334</v>
      </c>
      <c r="B263" t="s">
        <v>1262</v>
      </c>
      <c r="C263" s="26">
        <f t="shared" si="12"/>
        <v>2998.81</v>
      </c>
      <c r="D263">
        <v>31.17</v>
      </c>
      <c r="E263">
        <v>2967.64</v>
      </c>
      <c r="F263" s="26"/>
      <c r="G263" t="str">
        <f t="shared" si="13"/>
        <v>27001</v>
      </c>
      <c r="I263" s="74" t="s">
        <v>2402</v>
      </c>
      <c r="J263" s="58"/>
      <c r="K263" s="58">
        <v>38.89</v>
      </c>
      <c r="L263" s="58">
        <v>38.89</v>
      </c>
      <c r="M263" s="116">
        <f t="shared" si="14"/>
        <v>-9.9999999999980105E-3</v>
      </c>
      <c r="Q263" s="74" t="s">
        <v>2413</v>
      </c>
      <c r="R263">
        <v>5</v>
      </c>
      <c r="T263" s="116"/>
    </row>
    <row r="264" spans="1:20">
      <c r="A264" t="s">
        <v>2438</v>
      </c>
      <c r="B264" t="s">
        <v>2052</v>
      </c>
      <c r="C264" s="26">
        <f t="shared" si="12"/>
        <v>31.89</v>
      </c>
      <c r="D264">
        <v>6.22</v>
      </c>
      <c r="E264">
        <v>25.67</v>
      </c>
      <c r="F264" s="26"/>
      <c r="G264" t="str">
        <f t="shared" si="13"/>
        <v>38304</v>
      </c>
      <c r="I264" s="74" t="s">
        <v>2403</v>
      </c>
      <c r="J264" s="58"/>
      <c r="K264" s="58">
        <v>111.42000000000002</v>
      </c>
      <c r="L264" s="58">
        <v>111.42000000000002</v>
      </c>
      <c r="M264" s="116">
        <f t="shared" si="14"/>
        <v>2.0000000000010232E-2</v>
      </c>
      <c r="Q264" s="74" t="s">
        <v>2414</v>
      </c>
      <c r="R264">
        <v>4</v>
      </c>
      <c r="T264" s="116"/>
    </row>
    <row r="265" spans="1:20">
      <c r="A265" t="s">
        <v>2364</v>
      </c>
      <c r="B265" t="s">
        <v>1508</v>
      </c>
      <c r="C265" s="26">
        <f t="shared" si="12"/>
        <v>733.0200000000001</v>
      </c>
      <c r="D265">
        <v>28.33</v>
      </c>
      <c r="E265">
        <v>704.69</v>
      </c>
      <c r="F265" s="26"/>
      <c r="G265" t="str">
        <f t="shared" si="13"/>
        <v>30303</v>
      </c>
      <c r="I265" s="74" t="s">
        <v>2404</v>
      </c>
      <c r="J265" s="58"/>
      <c r="K265" s="58">
        <v>526</v>
      </c>
      <c r="L265" s="58">
        <v>526</v>
      </c>
      <c r="M265" s="116">
        <f t="shared" si="14"/>
        <v>9.9999999999909051E-3</v>
      </c>
      <c r="Q265" s="74" t="s">
        <v>2509</v>
      </c>
      <c r="R265">
        <v>1</v>
      </c>
      <c r="T265" s="116"/>
    </row>
    <row r="266" spans="1:20">
      <c r="A266" t="s">
        <v>2375</v>
      </c>
      <c r="B266" t="s">
        <v>1660</v>
      </c>
      <c r="C266" s="26">
        <f t="shared" si="12"/>
        <v>2157.61</v>
      </c>
      <c r="D266">
        <v>54.11</v>
      </c>
      <c r="E266">
        <v>2103.5</v>
      </c>
      <c r="F266" s="26"/>
      <c r="G266" t="str">
        <f t="shared" si="13"/>
        <v>31311</v>
      </c>
      <c r="I266" s="74" t="s">
        <v>2405</v>
      </c>
      <c r="J266" s="58">
        <v>99.699999999999989</v>
      </c>
      <c r="K266" s="58">
        <v>167.86</v>
      </c>
      <c r="L266" s="58">
        <v>267.56</v>
      </c>
      <c r="M266" s="116">
        <f t="shared" si="14"/>
        <v>9.9999999999909051E-3</v>
      </c>
      <c r="Q266" s="74" t="s">
        <v>2415</v>
      </c>
      <c r="R266">
        <v>2</v>
      </c>
      <c r="T266" s="116"/>
    </row>
    <row r="267" spans="1:20">
      <c r="A267" t="s">
        <v>2477</v>
      </c>
      <c r="B267" t="s">
        <v>2508</v>
      </c>
      <c r="C267" s="26">
        <f t="shared" si="12"/>
        <v>572.46</v>
      </c>
      <c r="D267">
        <v>0</v>
      </c>
      <c r="E267">
        <v>572.46</v>
      </c>
      <c r="F267" s="26"/>
      <c r="G267" t="str">
        <f t="shared" si="13"/>
        <v>17905</v>
      </c>
      <c r="I267" s="74" t="s">
        <v>2406</v>
      </c>
      <c r="J267" s="58">
        <v>411.83</v>
      </c>
      <c r="K267" s="58">
        <v>675.24</v>
      </c>
      <c r="L267" s="58">
        <v>1087.07</v>
      </c>
      <c r="M267" s="116">
        <f t="shared" si="14"/>
        <v>9.9999999997635314E-3</v>
      </c>
      <c r="Q267" s="74" t="s">
        <v>2416</v>
      </c>
      <c r="R267">
        <v>1</v>
      </c>
      <c r="T267" s="116"/>
    </row>
    <row r="268" spans="1:20">
      <c r="A268" t="s">
        <v>2349</v>
      </c>
      <c r="B268" t="s">
        <v>1443</v>
      </c>
      <c r="C268" s="26">
        <f t="shared" si="12"/>
        <v>102.89</v>
      </c>
      <c r="D268">
        <v>0</v>
      </c>
      <c r="E268">
        <v>102.89</v>
      </c>
      <c r="F268" s="26"/>
      <c r="G268" t="str">
        <f t="shared" si="13"/>
        <v>27905</v>
      </c>
      <c r="I268" s="74" t="s">
        <v>2407</v>
      </c>
      <c r="J268" s="58">
        <v>4971.5500000000011</v>
      </c>
      <c r="K268" s="58">
        <v>599.33000000000004</v>
      </c>
      <c r="L268" s="58">
        <v>5570.880000000001</v>
      </c>
      <c r="M268" s="116">
        <f t="shared" si="14"/>
        <v>-9.9999999983992893E-3</v>
      </c>
      <c r="Q268" s="74" t="s">
        <v>2417</v>
      </c>
      <c r="R268">
        <v>15</v>
      </c>
      <c r="T268" s="116"/>
    </row>
    <row r="269" spans="1:20">
      <c r="A269" t="s">
        <v>2264</v>
      </c>
      <c r="B269" t="s">
        <v>989</v>
      </c>
      <c r="C269" s="26">
        <f t="shared" si="12"/>
        <v>213.41</v>
      </c>
      <c r="D269">
        <v>0</v>
      </c>
      <c r="E269">
        <v>213.41</v>
      </c>
      <c r="F269" s="26"/>
      <c r="G269" t="str">
        <f t="shared" si="13"/>
        <v>17902</v>
      </c>
      <c r="I269" s="74" t="s">
        <v>2408</v>
      </c>
      <c r="J269" s="58">
        <v>10200.76</v>
      </c>
      <c r="K269" s="58">
        <v>4655.3099999999995</v>
      </c>
      <c r="L269" s="58">
        <v>14856.07</v>
      </c>
      <c r="M269" s="116">
        <f t="shared" si="14"/>
        <v>-2.0000000000436557E-2</v>
      </c>
      <c r="Q269" s="74" t="s">
        <v>2418</v>
      </c>
      <c r="R269">
        <v>4</v>
      </c>
      <c r="T269" s="116"/>
    </row>
    <row r="270" spans="1:20">
      <c r="A270" t="s">
        <v>2401</v>
      </c>
      <c r="B270" t="s">
        <v>1851</v>
      </c>
      <c r="C270" s="26">
        <f t="shared" si="12"/>
        <v>95.96</v>
      </c>
      <c r="D270">
        <v>0</v>
      </c>
      <c r="E270">
        <v>95.96</v>
      </c>
      <c r="F270" s="26"/>
      <c r="G270" t="str">
        <f t="shared" si="13"/>
        <v>33202</v>
      </c>
      <c r="I270" s="74" t="s">
        <v>2409</v>
      </c>
      <c r="J270" s="58">
        <v>6466.1300000000019</v>
      </c>
      <c r="K270" s="58">
        <v>156.75</v>
      </c>
      <c r="L270" s="58">
        <v>6622.8800000000019</v>
      </c>
      <c r="M270" s="116">
        <f t="shared" si="14"/>
        <v>-1.9999999997708073E-2</v>
      </c>
      <c r="Q270" s="74" t="s">
        <v>2419</v>
      </c>
      <c r="R270">
        <v>1</v>
      </c>
      <c r="T270" s="116"/>
    </row>
    <row r="271" spans="1:20">
      <c r="A271" t="s">
        <v>2339</v>
      </c>
      <c r="B271" t="s">
        <v>1319</v>
      </c>
      <c r="C271" s="26">
        <f t="shared" si="12"/>
        <v>10478.77</v>
      </c>
      <c r="D271">
        <v>0</v>
      </c>
      <c r="E271">
        <v>10478.77</v>
      </c>
      <c r="F271" s="26"/>
      <c r="G271" t="str">
        <f t="shared" si="13"/>
        <v>27320</v>
      </c>
      <c r="I271" s="74" t="s">
        <v>2410</v>
      </c>
      <c r="J271" s="58">
        <v>8908.6200000000008</v>
      </c>
      <c r="K271" s="58">
        <v>616.19000000000005</v>
      </c>
      <c r="L271" s="58">
        <v>9524.8100000000013</v>
      </c>
      <c r="M271" s="116">
        <f t="shared" si="14"/>
        <v>1.0000000002037268E-2</v>
      </c>
      <c r="Q271" s="74" t="s">
        <v>2420</v>
      </c>
      <c r="R271">
        <v>3</v>
      </c>
      <c r="T271" s="116"/>
    </row>
    <row r="272" spans="1:20">
      <c r="A272" t="s">
        <v>2451</v>
      </c>
      <c r="B272" t="s">
        <v>2113</v>
      </c>
      <c r="C272" s="26">
        <f t="shared" si="12"/>
        <v>5990.1500000000005</v>
      </c>
      <c r="D272">
        <v>29.89</v>
      </c>
      <c r="E272">
        <v>5960.26</v>
      </c>
      <c r="F272" s="26"/>
      <c r="G272" t="str">
        <f t="shared" si="13"/>
        <v>39201</v>
      </c>
      <c r="I272" s="74" t="s">
        <v>2411</v>
      </c>
      <c r="J272" s="58">
        <v>963.65</v>
      </c>
      <c r="K272" s="58"/>
      <c r="L272" s="58">
        <v>963.65</v>
      </c>
      <c r="M272" s="116">
        <f t="shared" si="14"/>
        <v>-1.999999999998181E-2</v>
      </c>
      <c r="Q272" s="74" t="s">
        <v>2421</v>
      </c>
      <c r="R272">
        <v>3</v>
      </c>
      <c r="T272" s="116"/>
    </row>
    <row r="273" spans="1:20">
      <c r="A273" t="s">
        <v>2272</v>
      </c>
      <c r="B273" t="s">
        <v>1056</v>
      </c>
      <c r="C273" s="26">
        <f t="shared" si="12"/>
        <v>75.989999999999995</v>
      </c>
      <c r="D273">
        <v>0</v>
      </c>
      <c r="E273">
        <v>75.989999999999995</v>
      </c>
      <c r="F273" s="26"/>
      <c r="G273" t="str">
        <f t="shared" si="13"/>
        <v>18902</v>
      </c>
      <c r="I273" s="74" t="s">
        <v>2412</v>
      </c>
      <c r="J273" s="58">
        <v>582.83999999999992</v>
      </c>
      <c r="K273" s="58"/>
      <c r="L273" s="58">
        <v>582.83999999999992</v>
      </c>
      <c r="M273" s="116">
        <f t="shared" si="14"/>
        <v>-9.9999999999909051E-3</v>
      </c>
      <c r="Q273" s="74" t="s">
        <v>2422</v>
      </c>
      <c r="R273">
        <v>3</v>
      </c>
      <c r="T273" s="116"/>
    </row>
    <row r="274" spans="1:20">
      <c r="A274" t="s">
        <v>2336</v>
      </c>
      <c r="B274" t="s">
        <v>1300</v>
      </c>
      <c r="C274" s="26">
        <f t="shared" si="12"/>
        <v>27711.399999999998</v>
      </c>
      <c r="D274">
        <v>645.76</v>
      </c>
      <c r="E274">
        <v>27065.64</v>
      </c>
      <c r="F274" s="26"/>
      <c r="G274" t="str">
        <f t="shared" si="13"/>
        <v>27010</v>
      </c>
      <c r="I274" s="74" t="s">
        <v>2413</v>
      </c>
      <c r="J274" s="58"/>
      <c r="K274" s="58">
        <v>2101.94</v>
      </c>
      <c r="L274" s="58">
        <v>2101.94</v>
      </c>
      <c r="M274" s="116">
        <f t="shared" si="14"/>
        <v>0</v>
      </c>
      <c r="Q274" s="74" t="s">
        <v>2423</v>
      </c>
      <c r="R274">
        <v>25</v>
      </c>
      <c r="T274" s="116"/>
    </row>
    <row r="275" spans="1:20">
      <c r="A275" t="s">
        <v>2230</v>
      </c>
      <c r="B275" t="s">
        <v>487</v>
      </c>
      <c r="C275" s="26">
        <f t="shared" si="12"/>
        <v>187.83</v>
      </c>
      <c r="D275">
        <v>0</v>
      </c>
      <c r="E275">
        <v>187.83</v>
      </c>
      <c r="F275" s="26"/>
      <c r="G275" t="str">
        <f t="shared" si="13"/>
        <v>14077</v>
      </c>
      <c r="I275" s="74" t="s">
        <v>2414</v>
      </c>
      <c r="J275" s="58">
        <v>384.96999999999997</v>
      </c>
      <c r="K275" s="58">
        <v>875.81</v>
      </c>
      <c r="L275" s="58">
        <v>1260.78</v>
      </c>
      <c r="M275" s="116">
        <f t="shared" si="14"/>
        <v>-9.9999999999909051E-3</v>
      </c>
      <c r="Q275" s="74" t="s">
        <v>2424</v>
      </c>
      <c r="R275">
        <v>12</v>
      </c>
      <c r="T275" s="116"/>
    </row>
    <row r="276" spans="1:20">
      <c r="A276" t="s">
        <v>2257</v>
      </c>
      <c r="B276" t="s">
        <v>807</v>
      </c>
      <c r="C276" s="26">
        <f t="shared" si="12"/>
        <v>9008.42</v>
      </c>
      <c r="D276">
        <v>13</v>
      </c>
      <c r="E276">
        <v>8995.42</v>
      </c>
      <c r="F276" s="26"/>
      <c r="G276" t="str">
        <f t="shared" si="13"/>
        <v>17409</v>
      </c>
      <c r="I276" s="74" t="s">
        <v>2509</v>
      </c>
      <c r="J276" s="58"/>
      <c r="K276" s="58">
        <v>134.66999999999999</v>
      </c>
      <c r="L276" s="58">
        <v>134.66999999999999</v>
      </c>
      <c r="M276" s="116">
        <f t="shared" si="14"/>
        <v>0</v>
      </c>
      <c r="Q276" s="74" t="s">
        <v>2425</v>
      </c>
      <c r="R276">
        <v>7</v>
      </c>
      <c r="T276" s="116"/>
    </row>
    <row r="277" spans="1:20">
      <c r="A277" t="s">
        <v>2433</v>
      </c>
      <c r="B277" t="s">
        <v>2037</v>
      </c>
      <c r="C277" s="26">
        <f t="shared" si="12"/>
        <v>193.34</v>
      </c>
      <c r="D277">
        <v>13.56</v>
      </c>
      <c r="E277">
        <v>179.78</v>
      </c>
      <c r="F277" s="26"/>
      <c r="G277" t="str">
        <f t="shared" si="13"/>
        <v>38265</v>
      </c>
      <c r="I277" s="74" t="s">
        <v>2415</v>
      </c>
      <c r="J277" s="58"/>
      <c r="K277" s="58">
        <v>398.59999999999997</v>
      </c>
      <c r="L277" s="58">
        <v>398.59999999999997</v>
      </c>
      <c r="M277" s="116">
        <f t="shared" si="14"/>
        <v>9.9999999999909051E-3</v>
      </c>
      <c r="Q277" s="74" t="s">
        <v>2426</v>
      </c>
      <c r="R277">
        <v>7</v>
      </c>
      <c r="T277" s="116"/>
    </row>
    <row r="278" spans="1:20">
      <c r="A278" t="s">
        <v>2414</v>
      </c>
      <c r="B278" t="s">
        <v>1936</v>
      </c>
      <c r="C278" s="26">
        <f t="shared" si="12"/>
        <v>1260.79</v>
      </c>
      <c r="D278">
        <v>15.11</v>
      </c>
      <c r="E278">
        <v>1245.68</v>
      </c>
      <c r="F278" s="26"/>
      <c r="G278" t="str">
        <f t="shared" si="13"/>
        <v>34402</v>
      </c>
      <c r="I278" s="74" t="s">
        <v>2416</v>
      </c>
      <c r="J278" s="58"/>
      <c r="K278" s="58">
        <v>14.33</v>
      </c>
      <c r="L278" s="58">
        <v>14.33</v>
      </c>
      <c r="M278" s="116">
        <f t="shared" si="14"/>
        <v>0</v>
      </c>
      <c r="Q278" s="74" t="s">
        <v>2427</v>
      </c>
      <c r="R278">
        <v>6</v>
      </c>
      <c r="T278" s="116"/>
    </row>
    <row r="279" spans="1:20">
      <c r="A279" t="s">
        <v>2275</v>
      </c>
      <c r="B279" t="s">
        <v>1062</v>
      </c>
      <c r="C279" s="26">
        <f t="shared" si="12"/>
        <v>249.92</v>
      </c>
      <c r="D279">
        <v>16.78</v>
      </c>
      <c r="E279">
        <v>233.14</v>
      </c>
      <c r="F279" s="26"/>
      <c r="G279" t="str">
        <f t="shared" si="13"/>
        <v>19400</v>
      </c>
      <c r="I279" s="74" t="s">
        <v>2417</v>
      </c>
      <c r="J279" s="58">
        <v>160.89999999999998</v>
      </c>
      <c r="K279" s="58">
        <v>5162.6399999999994</v>
      </c>
      <c r="L279" s="58">
        <v>5323.5399999999991</v>
      </c>
      <c r="M279" s="116">
        <f t="shared" si="14"/>
        <v>9.9999999983992893E-3</v>
      </c>
      <c r="Q279" s="74" t="s">
        <v>2428</v>
      </c>
      <c r="R279">
        <v>6</v>
      </c>
      <c r="T279" s="116"/>
    </row>
    <row r="280" spans="1:20">
      <c r="A280" t="s">
        <v>2296</v>
      </c>
      <c r="B280" t="s">
        <v>1128</v>
      </c>
      <c r="C280" s="26">
        <f t="shared" si="12"/>
        <v>906.43</v>
      </c>
      <c r="D280">
        <v>0</v>
      </c>
      <c r="E280">
        <v>906.43</v>
      </c>
      <c r="F280" s="26"/>
      <c r="G280" t="str">
        <f t="shared" si="13"/>
        <v>21237</v>
      </c>
      <c r="I280" s="74" t="s">
        <v>2418</v>
      </c>
      <c r="J280" s="58"/>
      <c r="K280" s="58">
        <v>1475.28</v>
      </c>
      <c r="L280" s="58">
        <v>1475.28</v>
      </c>
      <c r="M280" s="116">
        <f t="shared" si="14"/>
        <v>9.9999999999909051E-3</v>
      </c>
      <c r="Q280" s="74" t="s">
        <v>2429</v>
      </c>
      <c r="R280">
        <v>6</v>
      </c>
      <c r="T280" s="116"/>
    </row>
    <row r="281" spans="1:20">
      <c r="A281" t="s">
        <v>2323</v>
      </c>
      <c r="B281" t="s">
        <v>1225</v>
      </c>
      <c r="C281" s="26">
        <f t="shared" si="12"/>
        <v>1057.44</v>
      </c>
      <c r="D281">
        <v>0</v>
      </c>
      <c r="E281">
        <v>1057.44</v>
      </c>
      <c r="F281" s="26"/>
      <c r="G281" t="str">
        <f t="shared" si="13"/>
        <v>24404</v>
      </c>
      <c r="I281" s="74" t="s">
        <v>2419</v>
      </c>
      <c r="J281" s="58"/>
      <c r="K281" s="58">
        <v>245.77</v>
      </c>
      <c r="L281" s="58">
        <v>245.77</v>
      </c>
      <c r="M281" s="116">
        <f t="shared" si="14"/>
        <v>1.0000000000019327E-2</v>
      </c>
      <c r="Q281" s="74" t="s">
        <v>2430</v>
      </c>
      <c r="R281">
        <v>1</v>
      </c>
      <c r="T281" s="116"/>
    </row>
    <row r="282" spans="1:20">
      <c r="A282" t="s">
        <v>2452</v>
      </c>
      <c r="B282" t="s">
        <v>2121</v>
      </c>
      <c r="C282" s="26">
        <f t="shared" si="12"/>
        <v>3864.55</v>
      </c>
      <c r="D282">
        <v>0</v>
      </c>
      <c r="E282">
        <v>3864.55</v>
      </c>
      <c r="F282" s="26"/>
      <c r="G282" t="str">
        <f t="shared" si="13"/>
        <v>39202</v>
      </c>
      <c r="I282" s="74" t="s">
        <v>2420</v>
      </c>
      <c r="J282" s="58"/>
      <c r="K282" s="58">
        <v>781.13</v>
      </c>
      <c r="L282" s="58">
        <v>781.13</v>
      </c>
      <c r="M282" s="116">
        <f t="shared" si="14"/>
        <v>-9.9999999999909051E-3</v>
      </c>
      <c r="Q282" s="74" t="s">
        <v>2431</v>
      </c>
      <c r="R282">
        <v>2</v>
      </c>
      <c r="T282" s="116"/>
    </row>
    <row r="283" spans="1:20">
      <c r="A283" t="s">
        <v>2419</v>
      </c>
      <c r="B283" t="s">
        <v>1957</v>
      </c>
      <c r="C283" s="26">
        <f t="shared" si="12"/>
        <v>245.76</v>
      </c>
      <c r="D283">
        <v>16.89</v>
      </c>
      <c r="E283">
        <v>228.87</v>
      </c>
      <c r="F283" s="26"/>
      <c r="G283" t="str">
        <f t="shared" si="13"/>
        <v>36300</v>
      </c>
      <c r="I283" s="74" t="s">
        <v>2421</v>
      </c>
      <c r="J283" s="58">
        <v>87.96</v>
      </c>
      <c r="K283" s="58">
        <v>191.16000000000003</v>
      </c>
      <c r="L283" s="58">
        <v>279.12</v>
      </c>
      <c r="M283" s="116">
        <f t="shared" si="14"/>
        <v>9.9999999999909051E-3</v>
      </c>
      <c r="Q283" s="74" t="s">
        <v>2432</v>
      </c>
      <c r="R283">
        <v>1</v>
      </c>
      <c r="T283" s="116"/>
    </row>
    <row r="284" spans="1:20">
      <c r="A284" t="s">
        <v>2193</v>
      </c>
      <c r="B284" t="s">
        <v>304</v>
      </c>
      <c r="C284" s="26">
        <f t="shared" si="12"/>
        <v>665.98</v>
      </c>
      <c r="D284">
        <v>0</v>
      </c>
      <c r="E284">
        <v>665.98</v>
      </c>
      <c r="F284" s="26"/>
      <c r="G284" t="str">
        <f t="shared" si="13"/>
        <v>08130</v>
      </c>
      <c r="I284" s="74" t="s">
        <v>2422</v>
      </c>
      <c r="J284" s="58"/>
      <c r="K284" s="58">
        <v>270.86</v>
      </c>
      <c r="L284" s="58">
        <v>270.86</v>
      </c>
      <c r="M284" s="116">
        <f t="shared" si="14"/>
        <v>0</v>
      </c>
      <c r="Q284" s="74" t="s">
        <v>2433</v>
      </c>
      <c r="R284">
        <v>2</v>
      </c>
      <c r="T284" s="116"/>
    </row>
    <row r="285" spans="1:20">
      <c r="A285" t="s">
        <v>2282</v>
      </c>
      <c r="B285" t="s">
        <v>1084</v>
      </c>
      <c r="C285" s="26">
        <f t="shared" si="12"/>
        <v>210.49</v>
      </c>
      <c r="D285">
        <v>0</v>
      </c>
      <c r="E285">
        <v>210.49</v>
      </c>
      <c r="F285" s="26"/>
      <c r="G285" t="str">
        <f t="shared" si="13"/>
        <v>20400</v>
      </c>
      <c r="I285" s="74" t="s">
        <v>2423</v>
      </c>
      <c r="J285" s="58">
        <v>9165.51</v>
      </c>
      <c r="K285" s="58">
        <v>1900.12</v>
      </c>
      <c r="L285" s="58">
        <v>11065.630000000001</v>
      </c>
      <c r="M285" s="116">
        <f t="shared" si="14"/>
        <v>-1.0000000000218279E-2</v>
      </c>
      <c r="Q285" s="74" t="s">
        <v>2434</v>
      </c>
      <c r="R285">
        <v>6</v>
      </c>
      <c r="T285" s="116"/>
    </row>
    <row r="286" spans="1:20">
      <c r="A286" t="s">
        <v>2254</v>
      </c>
      <c r="B286" t="s">
        <v>775</v>
      </c>
      <c r="C286" s="26">
        <f t="shared" si="12"/>
        <v>2768.29</v>
      </c>
      <c r="D286">
        <v>0</v>
      </c>
      <c r="E286">
        <v>2768.29</v>
      </c>
      <c r="F286" s="26"/>
      <c r="G286" t="str">
        <f t="shared" si="13"/>
        <v>17406</v>
      </c>
      <c r="I286" s="74" t="s">
        <v>2424</v>
      </c>
      <c r="J286" s="58">
        <v>1738.56</v>
      </c>
      <c r="K286" s="58">
        <v>2946.46</v>
      </c>
      <c r="L286" s="58">
        <v>4685.0200000000004</v>
      </c>
      <c r="M286" s="116">
        <f t="shared" si="14"/>
        <v>1.0000000000218279E-2</v>
      </c>
      <c r="Q286" s="74" t="s">
        <v>2435</v>
      </c>
      <c r="R286">
        <v>2</v>
      </c>
      <c r="T286" s="116"/>
    </row>
    <row r="287" spans="1:20">
      <c r="A287" t="s">
        <v>2409</v>
      </c>
      <c r="B287" t="s">
        <v>1901</v>
      </c>
      <c r="C287" s="26">
        <f t="shared" si="12"/>
        <v>6622.9</v>
      </c>
      <c r="D287">
        <v>16</v>
      </c>
      <c r="E287">
        <v>6606.9</v>
      </c>
      <c r="F287" s="26"/>
      <c r="G287" t="str">
        <f t="shared" si="13"/>
        <v>34033</v>
      </c>
      <c r="I287" s="74" t="s">
        <v>2425</v>
      </c>
      <c r="J287" s="58">
        <v>1089.95</v>
      </c>
      <c r="K287" s="58">
        <v>880.68999999999994</v>
      </c>
      <c r="L287" s="58">
        <v>1970.6399999999999</v>
      </c>
      <c r="M287" s="116">
        <f t="shared" si="14"/>
        <v>9.9999999997635314E-3</v>
      </c>
      <c r="Q287" s="74" t="s">
        <v>2436</v>
      </c>
      <c r="R287">
        <v>3</v>
      </c>
      <c r="T287" s="116"/>
    </row>
    <row r="288" spans="1:20">
      <c r="A288" t="s">
        <v>2444</v>
      </c>
      <c r="B288" t="s">
        <v>2066</v>
      </c>
      <c r="C288" s="26">
        <f t="shared" si="12"/>
        <v>541</v>
      </c>
      <c r="D288">
        <v>17.22</v>
      </c>
      <c r="E288">
        <v>523.78</v>
      </c>
      <c r="F288" s="26"/>
      <c r="G288" t="str">
        <f t="shared" si="13"/>
        <v>39002</v>
      </c>
      <c r="I288" s="74" t="s">
        <v>2426</v>
      </c>
      <c r="J288" s="58">
        <v>3547.23</v>
      </c>
      <c r="K288" s="58"/>
      <c r="L288" s="58">
        <v>3547.23</v>
      </c>
      <c r="M288" s="116">
        <f t="shared" si="14"/>
        <v>9.9999999997635314E-3</v>
      </c>
      <c r="Q288" s="74" t="s">
        <v>2437</v>
      </c>
      <c r="R288">
        <v>3</v>
      </c>
      <c r="T288" s="116"/>
    </row>
    <row r="289" spans="1:20">
      <c r="A289" t="s">
        <v>2338</v>
      </c>
      <c r="B289" t="s">
        <v>1310</v>
      </c>
      <c r="C289" s="26">
        <f t="shared" si="12"/>
        <v>5597.2000000000007</v>
      </c>
      <c r="D289">
        <v>33.56</v>
      </c>
      <c r="E289">
        <v>5563.64</v>
      </c>
      <c r="F289" s="26"/>
      <c r="G289" t="str">
        <f t="shared" si="13"/>
        <v>27083</v>
      </c>
      <c r="I289" s="74" t="s">
        <v>2427</v>
      </c>
      <c r="J289" s="58">
        <v>1871.95</v>
      </c>
      <c r="K289" s="58"/>
      <c r="L289" s="58">
        <v>1871.95</v>
      </c>
      <c r="M289" s="116">
        <f t="shared" si="14"/>
        <v>0</v>
      </c>
      <c r="Q289" s="74" t="s">
        <v>2438</v>
      </c>
      <c r="R289">
        <v>1</v>
      </c>
      <c r="T289" s="116"/>
    </row>
    <row r="290" spans="1:20">
      <c r="A290" t="s">
        <v>2398</v>
      </c>
      <c r="B290" t="s">
        <v>1838</v>
      </c>
      <c r="C290" s="26">
        <f t="shared" si="12"/>
        <v>1015.79</v>
      </c>
      <c r="D290">
        <v>14</v>
      </c>
      <c r="E290">
        <v>1001.79</v>
      </c>
      <c r="F290" s="26"/>
      <c r="G290" t="str">
        <f t="shared" si="13"/>
        <v>33070</v>
      </c>
      <c r="I290" s="74" t="s">
        <v>2428</v>
      </c>
      <c r="J290" s="58"/>
      <c r="K290" s="58">
        <v>1990.24</v>
      </c>
      <c r="L290" s="58">
        <v>1990.24</v>
      </c>
      <c r="M290" s="116">
        <f t="shared" si="14"/>
        <v>0</v>
      </c>
      <c r="Q290" s="74" t="s">
        <v>2439</v>
      </c>
      <c r="R290">
        <v>1</v>
      </c>
      <c r="T290" s="116"/>
    </row>
    <row r="291" spans="1:20">
      <c r="A291" t="s">
        <v>2181</v>
      </c>
      <c r="B291" t="s">
        <v>161</v>
      </c>
      <c r="C291" s="26">
        <f t="shared" si="12"/>
        <v>21244.79</v>
      </c>
      <c r="D291">
        <v>236.43</v>
      </c>
      <c r="E291">
        <v>21008.36</v>
      </c>
      <c r="F291" s="26"/>
      <c r="G291" t="str">
        <f t="shared" si="13"/>
        <v>06037</v>
      </c>
      <c r="I291" s="74" t="s">
        <v>2429</v>
      </c>
      <c r="J291" s="58">
        <v>785.89</v>
      </c>
      <c r="K291" s="58">
        <v>763.15</v>
      </c>
      <c r="L291" s="58">
        <v>1549.04</v>
      </c>
      <c r="M291" s="116">
        <f t="shared" si="14"/>
        <v>9.9999999999909051E-3</v>
      </c>
      <c r="Q291" s="74" t="s">
        <v>2440</v>
      </c>
      <c r="R291">
        <v>1</v>
      </c>
      <c r="T291" s="116"/>
    </row>
    <row r="292" spans="1:20">
      <c r="A292" t="s">
        <v>2250</v>
      </c>
      <c r="B292" t="s">
        <v>714</v>
      </c>
      <c r="C292" s="26">
        <f t="shared" si="12"/>
        <v>1423.13</v>
      </c>
      <c r="D292">
        <v>0</v>
      </c>
      <c r="E292">
        <v>1423.13</v>
      </c>
      <c r="F292" s="26"/>
      <c r="G292" t="str">
        <f t="shared" si="13"/>
        <v>17402</v>
      </c>
      <c r="I292" s="74" t="s">
        <v>2945</v>
      </c>
      <c r="J292" s="58">
        <v>101.5</v>
      </c>
      <c r="K292" s="58"/>
      <c r="L292" s="58">
        <v>101.5</v>
      </c>
      <c r="M292" s="116">
        <f t="shared" si="14"/>
        <v>0</v>
      </c>
      <c r="Q292" s="74" t="s">
        <v>2441</v>
      </c>
      <c r="R292">
        <v>1</v>
      </c>
      <c r="T292" s="116"/>
    </row>
    <row r="293" spans="1:20">
      <c r="A293" t="s">
        <v>2509</v>
      </c>
      <c r="B293" t="s">
        <v>2510</v>
      </c>
      <c r="C293" s="26">
        <f t="shared" si="12"/>
        <v>134.66999999999999</v>
      </c>
      <c r="D293">
        <v>0</v>
      </c>
      <c r="E293">
        <v>134.66999999999999</v>
      </c>
      <c r="F293" s="26"/>
      <c r="G293" t="str">
        <f t="shared" si="13"/>
        <v>34901</v>
      </c>
      <c r="I293" s="74" t="s">
        <v>2430</v>
      </c>
      <c r="J293" s="58"/>
      <c r="K293" s="58">
        <v>422.03000000000003</v>
      </c>
      <c r="L293" s="58">
        <v>422.03000000000003</v>
      </c>
      <c r="M293" s="116">
        <f t="shared" si="14"/>
        <v>-9.9999999999909051E-3</v>
      </c>
      <c r="Q293" s="74" t="s">
        <v>2442</v>
      </c>
      <c r="R293">
        <v>2</v>
      </c>
      <c r="T293" s="116"/>
    </row>
    <row r="294" spans="1:20">
      <c r="A294" t="s">
        <v>2415</v>
      </c>
      <c r="B294" t="s">
        <v>1940</v>
      </c>
      <c r="C294" s="26">
        <f t="shared" si="12"/>
        <v>398.59</v>
      </c>
      <c r="D294">
        <v>0</v>
      </c>
      <c r="E294">
        <v>398.59</v>
      </c>
      <c r="F294" s="26"/>
      <c r="G294" t="str">
        <f t="shared" si="13"/>
        <v>35200</v>
      </c>
      <c r="I294" s="74" t="s">
        <v>2431</v>
      </c>
      <c r="J294" s="58">
        <v>42.639999999999993</v>
      </c>
      <c r="K294" s="58">
        <v>34.24</v>
      </c>
      <c r="L294" s="58">
        <v>76.88</v>
      </c>
      <c r="M294" s="116">
        <f t="shared" si="14"/>
        <v>9.9999999999909051E-3</v>
      </c>
      <c r="Q294" s="74" t="s">
        <v>2443</v>
      </c>
      <c r="R294">
        <v>2</v>
      </c>
      <c r="T294" s="116"/>
    </row>
    <row r="295" spans="1:20">
      <c r="A295" t="s">
        <v>2214</v>
      </c>
      <c r="B295" t="s">
        <v>401</v>
      </c>
      <c r="C295" s="26">
        <f t="shared" si="12"/>
        <v>2314.48</v>
      </c>
      <c r="D295">
        <v>37</v>
      </c>
      <c r="E295">
        <v>2277.48</v>
      </c>
      <c r="F295" s="26"/>
      <c r="G295" t="str">
        <f t="shared" si="13"/>
        <v>13073</v>
      </c>
      <c r="I295" s="74" t="s">
        <v>2432</v>
      </c>
      <c r="J295" s="58"/>
      <c r="K295" s="58">
        <v>30.54</v>
      </c>
      <c r="L295" s="58">
        <v>30.54</v>
      </c>
      <c r="M295" s="116">
        <f t="shared" si="14"/>
        <v>0</v>
      </c>
      <c r="Q295" s="74" t="s">
        <v>2444</v>
      </c>
      <c r="R295">
        <v>1</v>
      </c>
      <c r="T295" s="116"/>
    </row>
    <row r="296" spans="1:20">
      <c r="A296" t="s">
        <v>2421</v>
      </c>
      <c r="B296" t="s">
        <v>1961</v>
      </c>
      <c r="C296" s="26">
        <f t="shared" si="12"/>
        <v>279.11</v>
      </c>
      <c r="D296">
        <v>0</v>
      </c>
      <c r="E296">
        <v>279.11</v>
      </c>
      <c r="F296" s="26"/>
      <c r="G296" t="str">
        <f t="shared" si="13"/>
        <v>36401</v>
      </c>
      <c r="I296" s="74" t="s">
        <v>2433</v>
      </c>
      <c r="J296" s="58"/>
      <c r="K296" s="58">
        <v>193.36</v>
      </c>
      <c r="L296" s="58">
        <v>193.36</v>
      </c>
      <c r="M296" s="116">
        <f t="shared" si="14"/>
        <v>2.0000000000010232E-2</v>
      </c>
      <c r="Q296" s="74" t="s">
        <v>2445</v>
      </c>
      <c r="R296">
        <v>3</v>
      </c>
      <c r="T296" s="116"/>
    </row>
    <row r="297" spans="1:20">
      <c r="A297" t="s">
        <v>2417</v>
      </c>
      <c r="B297" t="s">
        <v>1945</v>
      </c>
      <c r="C297" s="26">
        <f t="shared" si="12"/>
        <v>5323.5300000000007</v>
      </c>
      <c r="D297">
        <v>87.27</v>
      </c>
      <c r="E297">
        <v>5236.26</v>
      </c>
      <c r="F297" s="26"/>
      <c r="G297" t="str">
        <f t="shared" si="13"/>
        <v>36140</v>
      </c>
      <c r="I297" s="74" t="s">
        <v>2434</v>
      </c>
      <c r="J297" s="58">
        <v>2308.7299999999996</v>
      </c>
      <c r="K297" s="58">
        <v>341.3</v>
      </c>
      <c r="L297" s="58">
        <v>2650.0299999999997</v>
      </c>
      <c r="M297" s="116">
        <f t="shared" si="14"/>
        <v>-1.0000000000218279E-2</v>
      </c>
      <c r="Q297" s="74" t="s">
        <v>2446</v>
      </c>
      <c r="R297">
        <v>25</v>
      </c>
      <c r="T297" s="116"/>
    </row>
    <row r="298" spans="1:20">
      <c r="A298" t="s">
        <v>2456</v>
      </c>
      <c r="B298" t="s">
        <v>2139</v>
      </c>
      <c r="C298" s="26">
        <f t="shared" si="12"/>
        <v>3120.8100000000004</v>
      </c>
      <c r="D298">
        <v>90.78</v>
      </c>
      <c r="E298">
        <v>3030.03</v>
      </c>
      <c r="F298" s="26"/>
      <c r="G298" t="str">
        <f t="shared" si="13"/>
        <v>39207</v>
      </c>
      <c r="I298" s="74" t="s">
        <v>2435</v>
      </c>
      <c r="J298" s="58">
        <v>533.93000000000006</v>
      </c>
      <c r="K298" s="58"/>
      <c r="L298" s="58">
        <v>533.93000000000006</v>
      </c>
      <c r="M298" s="116">
        <f t="shared" si="14"/>
        <v>0</v>
      </c>
      <c r="Q298" s="74" t="s">
        <v>2447</v>
      </c>
      <c r="R298">
        <v>5</v>
      </c>
      <c r="T298" s="116"/>
    </row>
    <row r="299" spans="1:20">
      <c r="A299" t="s">
        <v>2216</v>
      </c>
      <c r="B299" t="s">
        <v>414</v>
      </c>
      <c r="C299" s="26">
        <f t="shared" si="12"/>
        <v>909.28</v>
      </c>
      <c r="D299">
        <v>0</v>
      </c>
      <c r="E299">
        <v>909.28</v>
      </c>
      <c r="F299" s="26"/>
      <c r="G299" t="str">
        <f t="shared" si="13"/>
        <v>13146</v>
      </c>
      <c r="I299" s="74" t="s">
        <v>2436</v>
      </c>
      <c r="J299" s="58">
        <v>177.84</v>
      </c>
      <c r="K299" s="58"/>
      <c r="L299" s="58">
        <v>177.84</v>
      </c>
      <c r="M299" s="116">
        <f t="shared" si="14"/>
        <v>0</v>
      </c>
      <c r="Q299" s="74" t="s">
        <v>2448</v>
      </c>
      <c r="R299">
        <v>10</v>
      </c>
      <c r="T299" s="116"/>
    </row>
    <row r="300" spans="1:20">
      <c r="A300" t="s">
        <v>2185</v>
      </c>
      <c r="B300" t="s">
        <v>208</v>
      </c>
      <c r="C300" s="26">
        <f t="shared" si="12"/>
        <v>2655.2400000000002</v>
      </c>
      <c r="D300">
        <v>79.13</v>
      </c>
      <c r="E300">
        <v>2576.11</v>
      </c>
      <c r="F300" s="26"/>
      <c r="G300" t="str">
        <f t="shared" si="13"/>
        <v>06112</v>
      </c>
      <c r="I300" s="74" t="s">
        <v>2437</v>
      </c>
      <c r="J300" s="58">
        <v>28.33</v>
      </c>
      <c r="K300" s="58">
        <v>87.02000000000001</v>
      </c>
      <c r="L300" s="58">
        <v>115.35000000000001</v>
      </c>
      <c r="M300" s="116">
        <f t="shared" si="14"/>
        <v>1.0000000000005116E-2</v>
      </c>
      <c r="Q300" s="74" t="s">
        <v>2449</v>
      </c>
      <c r="R300">
        <v>3</v>
      </c>
      <c r="T300" s="116"/>
    </row>
    <row r="301" spans="1:20">
      <c r="A301" t="s">
        <v>2155</v>
      </c>
      <c r="B301" t="s">
        <v>0</v>
      </c>
      <c r="C301" s="26">
        <f t="shared" si="12"/>
        <v>59.8</v>
      </c>
      <c r="D301">
        <v>0</v>
      </c>
      <c r="E301">
        <v>59.8</v>
      </c>
      <c r="F301" s="26"/>
      <c r="G301" t="str">
        <f t="shared" si="13"/>
        <v>01109</v>
      </c>
      <c r="I301" s="74" t="s">
        <v>2438</v>
      </c>
      <c r="J301" s="58">
        <v>31.89</v>
      </c>
      <c r="K301" s="58"/>
      <c r="L301" s="58">
        <v>31.89</v>
      </c>
      <c r="M301" s="116">
        <f t="shared" si="14"/>
        <v>0</v>
      </c>
      <c r="Q301" s="74" t="s">
        <v>2450</v>
      </c>
      <c r="R301">
        <v>7</v>
      </c>
      <c r="T301" s="116"/>
    </row>
    <row r="302" spans="1:20">
      <c r="A302" t="s">
        <v>2203</v>
      </c>
      <c r="B302" t="s">
        <v>348</v>
      </c>
      <c r="C302" s="26">
        <f t="shared" si="12"/>
        <v>258.61</v>
      </c>
      <c r="D302">
        <v>18.5</v>
      </c>
      <c r="E302">
        <v>240.11</v>
      </c>
      <c r="F302" s="26"/>
      <c r="G302" t="str">
        <f t="shared" si="13"/>
        <v>09209</v>
      </c>
      <c r="I302" s="74" t="s">
        <v>2439</v>
      </c>
      <c r="J302" s="58">
        <v>151.83000000000001</v>
      </c>
      <c r="K302" s="58"/>
      <c r="L302" s="58">
        <v>151.83000000000001</v>
      </c>
      <c r="M302" s="116">
        <f t="shared" si="14"/>
        <v>0</v>
      </c>
      <c r="Q302" s="74" t="s">
        <v>2451</v>
      </c>
      <c r="R302">
        <v>9</v>
      </c>
      <c r="T302" s="116"/>
    </row>
    <row r="303" spans="1:20">
      <c r="A303" t="s">
        <v>2397</v>
      </c>
      <c r="B303" t="s">
        <v>1834</v>
      </c>
      <c r="C303" s="26">
        <f t="shared" si="12"/>
        <v>418.42</v>
      </c>
      <c r="D303">
        <v>0</v>
      </c>
      <c r="E303">
        <v>418.42</v>
      </c>
      <c r="F303" s="26"/>
      <c r="G303" t="str">
        <f t="shared" si="13"/>
        <v>33049</v>
      </c>
      <c r="I303" s="74" t="s">
        <v>2440</v>
      </c>
      <c r="J303" s="58"/>
      <c r="K303" s="58">
        <v>71.3</v>
      </c>
      <c r="L303" s="58">
        <v>71.3</v>
      </c>
      <c r="M303" s="116">
        <f t="shared" si="14"/>
        <v>-1.0000000000005116E-2</v>
      </c>
      <c r="Q303" s="74" t="s">
        <v>2452</v>
      </c>
      <c r="R303">
        <v>8</v>
      </c>
      <c r="T303" s="116"/>
    </row>
    <row r="304" spans="1:20">
      <c r="A304" t="s">
        <v>2174</v>
      </c>
      <c r="B304" t="s">
        <v>119</v>
      </c>
      <c r="C304" s="26">
        <f t="shared" si="12"/>
        <v>6968.25</v>
      </c>
      <c r="D304">
        <v>59.89</v>
      </c>
      <c r="E304">
        <v>6908.36</v>
      </c>
      <c r="F304" s="26"/>
      <c r="G304" t="str">
        <f t="shared" si="13"/>
        <v>04246</v>
      </c>
      <c r="I304" s="74" t="s">
        <v>2441</v>
      </c>
      <c r="J304" s="58"/>
      <c r="K304" s="58">
        <v>149.72000000000003</v>
      </c>
      <c r="L304" s="58">
        <v>149.72000000000003</v>
      </c>
      <c r="M304" s="116">
        <f t="shared" si="14"/>
        <v>1.0000000000047748E-2</v>
      </c>
      <c r="Q304" s="74" t="s">
        <v>2453</v>
      </c>
      <c r="R304">
        <v>4</v>
      </c>
      <c r="T304" s="116"/>
    </row>
    <row r="305" spans="1:20">
      <c r="A305" t="s">
        <v>2390</v>
      </c>
      <c r="B305" t="s">
        <v>1805</v>
      </c>
      <c r="C305" s="26">
        <f t="shared" si="12"/>
        <v>3399.64</v>
      </c>
      <c r="D305">
        <v>0</v>
      </c>
      <c r="E305">
        <v>3399.64</v>
      </c>
      <c r="F305" s="26"/>
      <c r="G305" t="str">
        <f t="shared" si="13"/>
        <v>32363</v>
      </c>
      <c r="I305" s="74" t="s">
        <v>2442</v>
      </c>
      <c r="J305" s="58">
        <v>112.22</v>
      </c>
      <c r="K305" s="58">
        <v>42.029999999999994</v>
      </c>
      <c r="L305" s="58">
        <v>154.25</v>
      </c>
      <c r="M305" s="116">
        <f t="shared" si="14"/>
        <v>2.0000000000010232E-2</v>
      </c>
      <c r="Q305" s="74" t="s">
        <v>2454</v>
      </c>
      <c r="R305">
        <v>3</v>
      </c>
      <c r="T305" s="116"/>
    </row>
    <row r="306" spans="1:20">
      <c r="A306" t="s">
        <v>2457</v>
      </c>
      <c r="B306" t="s">
        <v>2145</v>
      </c>
      <c r="C306" s="26">
        <f t="shared" si="12"/>
        <v>5349.63</v>
      </c>
      <c r="D306">
        <v>34.11</v>
      </c>
      <c r="E306">
        <v>5315.52</v>
      </c>
      <c r="F306" s="26"/>
      <c r="G306" t="str">
        <f t="shared" si="13"/>
        <v>39208</v>
      </c>
      <c r="I306" s="74" t="s">
        <v>2443</v>
      </c>
      <c r="J306" s="58">
        <v>146.91</v>
      </c>
      <c r="K306" s="58"/>
      <c r="L306" s="58">
        <v>146.91</v>
      </c>
      <c r="M306" s="116">
        <f t="shared" si="14"/>
        <v>-9.9999999999909051E-3</v>
      </c>
      <c r="Q306" s="74" t="s">
        <v>2455</v>
      </c>
      <c r="R306">
        <v>4</v>
      </c>
      <c r="T306" s="116"/>
    </row>
    <row r="307" spans="1:20">
      <c r="A307" t="s">
        <v>2945</v>
      </c>
      <c r="B307" t="s">
        <v>3036</v>
      </c>
      <c r="C307" s="26">
        <f t="shared" si="12"/>
        <v>101.5</v>
      </c>
      <c r="D307">
        <v>0</v>
      </c>
      <c r="E307">
        <v>101.5</v>
      </c>
      <c r="F307" s="26"/>
      <c r="G307" t="str">
        <f t="shared" si="13"/>
        <v>37902</v>
      </c>
      <c r="I307" s="74" t="s">
        <v>2444</v>
      </c>
      <c r="J307" s="58"/>
      <c r="K307" s="58">
        <v>541</v>
      </c>
      <c r="L307" s="58">
        <v>541</v>
      </c>
      <c r="M307" s="116">
        <f t="shared" si="14"/>
        <v>0</v>
      </c>
      <c r="Q307" s="74" t="s">
        <v>2456</v>
      </c>
      <c r="R307">
        <v>11</v>
      </c>
      <c r="T307" s="116"/>
    </row>
    <row r="308" spans="1:20">
      <c r="A308" t="s">
        <v>2300</v>
      </c>
      <c r="B308" t="s">
        <v>1143</v>
      </c>
      <c r="C308" s="26">
        <f t="shared" si="12"/>
        <v>349.26</v>
      </c>
      <c r="D308">
        <v>0</v>
      </c>
      <c r="E308">
        <v>349.26</v>
      </c>
      <c r="F308" s="26"/>
      <c r="G308" t="str">
        <f t="shared" si="13"/>
        <v>21303</v>
      </c>
      <c r="I308" s="74" t="s">
        <v>2445</v>
      </c>
      <c r="J308" s="58"/>
      <c r="K308" s="58">
        <v>1296.4000000000001</v>
      </c>
      <c r="L308" s="58">
        <v>1296.4000000000001</v>
      </c>
      <c r="M308" s="116">
        <f t="shared" si="14"/>
        <v>0</v>
      </c>
      <c r="Q308" s="74" t="s">
        <v>2457</v>
      </c>
      <c r="R308">
        <v>14</v>
      </c>
      <c r="T308" s="116"/>
    </row>
    <row r="309" spans="1:20">
      <c r="A309" t="s">
        <v>2347</v>
      </c>
      <c r="B309" t="s">
        <v>1429</v>
      </c>
      <c r="C309" s="26">
        <f t="shared" si="12"/>
        <v>4343.76</v>
      </c>
      <c r="D309">
        <v>38.99</v>
      </c>
      <c r="E309">
        <v>4304.7700000000004</v>
      </c>
      <c r="F309" s="26"/>
      <c r="G309" t="str">
        <f t="shared" si="13"/>
        <v>27416</v>
      </c>
      <c r="I309" s="74" t="s">
        <v>2446</v>
      </c>
      <c r="J309" s="58">
        <v>491.2</v>
      </c>
      <c r="K309" s="58">
        <v>14816.260000000002</v>
      </c>
      <c r="L309" s="58">
        <v>15307.460000000003</v>
      </c>
      <c r="M309" s="116">
        <f t="shared" si="14"/>
        <v>1.0000000002037268E-2</v>
      </c>
      <c r="Q309" s="74" t="s">
        <v>2458</v>
      </c>
      <c r="R309">
        <v>3</v>
      </c>
      <c r="T309" s="116"/>
    </row>
    <row r="310" spans="1:20">
      <c r="A310" t="s">
        <v>2287</v>
      </c>
      <c r="B310" t="s">
        <v>1097</v>
      </c>
      <c r="C310" s="26">
        <f t="shared" si="12"/>
        <v>1086.1300000000001</v>
      </c>
      <c r="D310">
        <v>0</v>
      </c>
      <c r="E310">
        <v>1086.1300000000001</v>
      </c>
      <c r="F310" s="26"/>
      <c r="G310" t="str">
        <f t="shared" si="13"/>
        <v>20405</v>
      </c>
      <c r="I310" s="74" t="s">
        <v>2447</v>
      </c>
      <c r="J310" s="58"/>
      <c r="K310" s="58">
        <v>3357.19</v>
      </c>
      <c r="L310" s="58">
        <v>3357.19</v>
      </c>
      <c r="M310" s="116">
        <f t="shared" si="14"/>
        <v>-9.9999999997635314E-3</v>
      </c>
      <c r="Q310" s="74" t="s">
        <v>2556</v>
      </c>
      <c r="R310">
        <v>1</v>
      </c>
      <c r="T310" s="116"/>
    </row>
    <row r="311" spans="1:20">
      <c r="A311" t="s">
        <v>2942</v>
      </c>
      <c r="B311" t="s">
        <v>3128</v>
      </c>
      <c r="C311" s="26">
        <f t="shared" si="12"/>
        <v>142.91999999999999</v>
      </c>
      <c r="D311">
        <v>0</v>
      </c>
      <c r="E311">
        <v>142.91999999999999</v>
      </c>
      <c r="F311" s="26"/>
      <c r="G311" t="str">
        <f t="shared" si="13"/>
        <v>17917</v>
      </c>
      <c r="I311" s="74" t="s">
        <v>2448</v>
      </c>
      <c r="J311" s="58">
        <v>87.91</v>
      </c>
      <c r="K311" s="58">
        <v>3557.77</v>
      </c>
      <c r="L311" s="58">
        <v>3645.68</v>
      </c>
      <c r="M311" s="116">
        <f t="shared" si="14"/>
        <v>9.9999999997635314E-3</v>
      </c>
      <c r="Q311" s="74" t="s">
        <v>2507</v>
      </c>
      <c r="R311">
        <v>1</v>
      </c>
      <c r="T311" s="116"/>
    </row>
    <row r="312" spans="1:20">
      <c r="A312" t="s">
        <v>2307</v>
      </c>
      <c r="B312" t="s">
        <v>1168</v>
      </c>
      <c r="C312" s="26">
        <f t="shared" si="12"/>
        <v>225.77</v>
      </c>
      <c r="D312">
        <v>14.94</v>
      </c>
      <c r="E312">
        <v>210.83</v>
      </c>
      <c r="F312" s="26"/>
      <c r="G312" t="str">
        <f t="shared" si="13"/>
        <v>22200</v>
      </c>
      <c r="I312" s="74" t="s">
        <v>2449</v>
      </c>
      <c r="J312" s="58"/>
      <c r="K312" s="58">
        <v>734.57999999999993</v>
      </c>
      <c r="L312" s="58">
        <v>734.57999999999993</v>
      </c>
      <c r="M312" s="116">
        <f t="shared" si="14"/>
        <v>-3.0000000000086402E-2</v>
      </c>
      <c r="Q312" s="74" t="s">
        <v>2558</v>
      </c>
      <c r="R312">
        <v>1</v>
      </c>
      <c r="T312" s="116"/>
    </row>
    <row r="313" spans="1:20">
      <c r="A313" t="s">
        <v>2329</v>
      </c>
      <c r="B313" t="s">
        <v>1245</v>
      </c>
      <c r="C313" s="26">
        <f t="shared" si="12"/>
        <v>350.47</v>
      </c>
      <c r="D313">
        <v>0</v>
      </c>
      <c r="E313">
        <v>350.47</v>
      </c>
      <c r="F313" s="26"/>
      <c r="G313" t="str">
        <f t="shared" si="13"/>
        <v>25160</v>
      </c>
      <c r="I313" s="74" t="s">
        <v>2450</v>
      </c>
      <c r="J313" s="58"/>
      <c r="K313" s="58">
        <v>3540.6499999999996</v>
      </c>
      <c r="L313" s="58">
        <v>3540.6499999999996</v>
      </c>
      <c r="M313" s="116">
        <f t="shared" si="14"/>
        <v>-4.5474735088646412E-13</v>
      </c>
      <c r="Q313" s="74" t="s">
        <v>2943</v>
      </c>
      <c r="R313">
        <v>1</v>
      </c>
      <c r="T313" s="116"/>
    </row>
    <row r="314" spans="1:20">
      <c r="A314" t="s">
        <v>2222</v>
      </c>
      <c r="B314" t="s">
        <v>450</v>
      </c>
      <c r="C314" s="26">
        <f t="shared" si="12"/>
        <v>122.28</v>
      </c>
      <c r="D314">
        <v>0</v>
      </c>
      <c r="E314">
        <v>122.28</v>
      </c>
      <c r="F314" s="26"/>
      <c r="G314" t="str">
        <f t="shared" si="13"/>
        <v>13167</v>
      </c>
      <c r="I314" s="74" t="s">
        <v>2451</v>
      </c>
      <c r="J314" s="58"/>
      <c r="K314" s="58">
        <v>5990.1500000000005</v>
      </c>
      <c r="L314" s="58">
        <v>5990.1500000000005</v>
      </c>
      <c r="M314" s="116">
        <f t="shared" si="14"/>
        <v>0</v>
      </c>
      <c r="Q314" s="74" t="s">
        <v>2940</v>
      </c>
      <c r="R314">
        <v>1</v>
      </c>
      <c r="T314" s="116"/>
    </row>
    <row r="315" spans="1:20">
      <c r="A315" t="s">
        <v>2294</v>
      </c>
      <c r="B315" t="s">
        <v>1122</v>
      </c>
      <c r="C315" s="26">
        <f t="shared" si="12"/>
        <v>764.91000000000008</v>
      </c>
      <c r="D315">
        <v>35.22</v>
      </c>
      <c r="E315">
        <v>729.69</v>
      </c>
      <c r="F315" s="26"/>
      <c r="G315" t="str">
        <f t="shared" si="13"/>
        <v>21232</v>
      </c>
      <c r="I315" s="74" t="s">
        <v>2452</v>
      </c>
      <c r="J315" s="58">
        <v>551.14</v>
      </c>
      <c r="K315" s="58">
        <v>3313.4200000000005</v>
      </c>
      <c r="L315" s="58">
        <v>3864.5600000000004</v>
      </c>
      <c r="M315" s="116">
        <f t="shared" si="14"/>
        <v>1.0000000000218279E-2</v>
      </c>
      <c r="Q315" s="74" t="s">
        <v>2944</v>
      </c>
      <c r="R315">
        <v>1</v>
      </c>
      <c r="T315" s="116"/>
    </row>
    <row r="316" spans="1:20">
      <c r="A316" t="s">
        <v>2234</v>
      </c>
      <c r="B316" t="s">
        <v>495</v>
      </c>
      <c r="C316" s="26">
        <f t="shared" si="12"/>
        <v>174.55</v>
      </c>
      <c r="D316">
        <v>8.7200000000000006</v>
      </c>
      <c r="E316">
        <v>165.83</v>
      </c>
      <c r="F316" s="26"/>
      <c r="G316" t="str">
        <f t="shared" si="13"/>
        <v>14117</v>
      </c>
      <c r="I316" s="74" t="s">
        <v>2453</v>
      </c>
      <c r="J316" s="58"/>
      <c r="K316" s="58">
        <v>1052.18</v>
      </c>
      <c r="L316" s="58">
        <v>1052.18</v>
      </c>
      <c r="M316" s="116">
        <f t="shared" si="14"/>
        <v>-9.9999999999909051E-3</v>
      </c>
      <c r="Q316" s="74" t="s">
        <v>3029</v>
      </c>
      <c r="R316">
        <v>1</v>
      </c>
      <c r="T316" s="116"/>
    </row>
    <row r="317" spans="1:20">
      <c r="A317" t="s">
        <v>2279</v>
      </c>
      <c r="B317" t="s">
        <v>1078</v>
      </c>
      <c r="C317" s="26">
        <f t="shared" si="12"/>
        <v>90.65</v>
      </c>
      <c r="D317">
        <v>0</v>
      </c>
      <c r="E317">
        <v>90.65</v>
      </c>
      <c r="F317" s="26"/>
      <c r="G317" t="str">
        <f t="shared" si="13"/>
        <v>20094</v>
      </c>
      <c r="I317" s="74" t="s">
        <v>2454</v>
      </c>
      <c r="J317" s="58"/>
      <c r="K317" s="58">
        <v>1382.06</v>
      </c>
      <c r="L317" s="58">
        <v>1382.06</v>
      </c>
      <c r="M317" s="116">
        <f t="shared" si="14"/>
        <v>9.9999999999909051E-3</v>
      </c>
      <c r="Q317" s="74" t="s">
        <v>2942</v>
      </c>
      <c r="R317">
        <v>1</v>
      </c>
      <c r="T317" s="116"/>
    </row>
    <row r="318" spans="1:20">
      <c r="A318" t="s">
        <v>2196</v>
      </c>
      <c r="B318" t="s">
        <v>313</v>
      </c>
      <c r="C318" s="26">
        <f t="shared" si="12"/>
        <v>2368.31</v>
      </c>
      <c r="D318">
        <v>0</v>
      </c>
      <c r="E318">
        <v>2368.31</v>
      </c>
      <c r="F318" s="26"/>
      <c r="G318" t="str">
        <f t="shared" si="13"/>
        <v>08404</v>
      </c>
      <c r="I318" s="74" t="s">
        <v>2455</v>
      </c>
      <c r="J318" s="58"/>
      <c r="K318" s="58">
        <v>1323.28</v>
      </c>
      <c r="L318" s="58">
        <v>1323.28</v>
      </c>
      <c r="M318" s="116">
        <f t="shared" si="14"/>
        <v>9.9999999999909051E-3</v>
      </c>
      <c r="Q318" s="74" t="s">
        <v>3028</v>
      </c>
      <c r="R318">
        <v>1</v>
      </c>
      <c r="T318" s="116"/>
    </row>
    <row r="319" spans="1:20">
      <c r="A319" t="s">
        <v>2558</v>
      </c>
      <c r="B319" t="s">
        <v>2560</v>
      </c>
      <c r="C319" s="26">
        <f t="shared" si="12"/>
        <v>133</v>
      </c>
      <c r="D319">
        <v>0</v>
      </c>
      <c r="E319">
        <v>133</v>
      </c>
      <c r="G319" t="str">
        <f t="shared" si="13"/>
        <v>39901</v>
      </c>
      <c r="I319" s="74" t="s">
        <v>2456</v>
      </c>
      <c r="J319" s="58">
        <v>23.78</v>
      </c>
      <c r="K319" s="58">
        <v>3097.0400000000004</v>
      </c>
      <c r="L319" s="58">
        <v>3120.8200000000006</v>
      </c>
      <c r="M319" s="116">
        <f t="shared" si="14"/>
        <v>1.0000000000218279E-2</v>
      </c>
      <c r="Q319" s="74" t="s">
        <v>2945</v>
      </c>
      <c r="R319">
        <v>1</v>
      </c>
      <c r="T319" s="116"/>
    </row>
    <row r="320" spans="1:20">
      <c r="A320" t="s">
        <v>2446</v>
      </c>
      <c r="B320" t="s">
        <v>2072</v>
      </c>
      <c r="C320" s="26">
        <f t="shared" si="12"/>
        <v>15307.45</v>
      </c>
      <c r="D320">
        <v>0</v>
      </c>
      <c r="E320">
        <v>15307.45</v>
      </c>
      <c r="F320" s="26"/>
      <c r="G320" t="str">
        <f t="shared" si="13"/>
        <v>39007</v>
      </c>
      <c r="I320" s="74" t="s">
        <v>2457</v>
      </c>
      <c r="J320" s="58">
        <v>2381.06</v>
      </c>
      <c r="K320" s="58">
        <v>2968.58</v>
      </c>
      <c r="L320" s="58">
        <v>5349.6399999999994</v>
      </c>
      <c r="M320" s="116">
        <f t="shared" si="14"/>
        <v>9.999999999308784E-3</v>
      </c>
      <c r="Q320" s="74" t="s">
        <v>3122</v>
      </c>
      <c r="R320">
        <v>1</v>
      </c>
      <c r="T320" s="116"/>
    </row>
    <row r="321" spans="1:20">
      <c r="A321" t="s">
        <v>2407</v>
      </c>
      <c r="B321" t="s">
        <v>1870</v>
      </c>
      <c r="C321" s="26">
        <f t="shared" si="12"/>
        <v>5570.8899999999994</v>
      </c>
      <c r="D321">
        <v>33.78</v>
      </c>
      <c r="E321">
        <v>5537.11</v>
      </c>
      <c r="F321" s="26"/>
      <c r="G321" t="str">
        <f t="shared" si="13"/>
        <v>34002</v>
      </c>
      <c r="I321" s="74" t="s">
        <v>2458</v>
      </c>
      <c r="J321" s="58"/>
      <c r="K321" s="58">
        <v>825.72</v>
      </c>
      <c r="L321" s="58">
        <v>825.72</v>
      </c>
      <c r="M321" s="116">
        <f t="shared" si="14"/>
        <v>2.9999999999972715E-2</v>
      </c>
      <c r="Q321" s="74" t="s">
        <v>3153</v>
      </c>
      <c r="R321">
        <v>1</v>
      </c>
      <c r="T321" s="116"/>
    </row>
    <row r="322" spans="1:20">
      <c r="A322" t="s">
        <v>2455</v>
      </c>
      <c r="B322" t="s">
        <v>2134</v>
      </c>
      <c r="C322" s="26">
        <f t="shared" si="12"/>
        <v>1323.27</v>
      </c>
      <c r="D322">
        <v>36.44</v>
      </c>
      <c r="E322">
        <v>1286.83</v>
      </c>
      <c r="F322" s="26"/>
      <c r="G322" t="str">
        <f t="shared" si="13"/>
        <v>39205</v>
      </c>
      <c r="I322" s="74" t="s">
        <v>2558</v>
      </c>
      <c r="J322" s="58">
        <v>133</v>
      </c>
      <c r="K322" s="58"/>
      <c r="L322" s="58">
        <v>133</v>
      </c>
      <c r="M322" s="116">
        <f t="shared" si="14"/>
        <v>0</v>
      </c>
      <c r="Q322" s="74" t="s">
        <v>3124</v>
      </c>
      <c r="R322">
        <v>1</v>
      </c>
      <c r="T322" s="116"/>
    </row>
    <row r="323" spans="1:20">
      <c r="C323" s="26"/>
      <c r="F323" s="26"/>
      <c r="I323" s="74" t="s">
        <v>2555</v>
      </c>
      <c r="J323" s="58">
        <v>585080.17999999982</v>
      </c>
      <c r="K323" s="58">
        <v>487008.22000000009</v>
      </c>
      <c r="L323" s="58">
        <v>1072088.4000000006</v>
      </c>
      <c r="Q323" s="74" t="s">
        <v>3338</v>
      </c>
    </row>
    <row r="324" spans="1:20">
      <c r="C324" s="26"/>
      <c r="F324" s="26"/>
      <c r="J324"/>
      <c r="K324"/>
      <c r="L324"/>
      <c r="Q324" s="74" t="s">
        <v>2555</v>
      </c>
      <c r="R324">
        <v>2369</v>
      </c>
    </row>
    <row r="325" spans="1:20">
      <c r="C325" s="26"/>
      <c r="F325" s="26"/>
      <c r="J325"/>
    </row>
    <row r="326" spans="1:20">
      <c r="C326" s="26"/>
      <c r="F326" s="26"/>
      <c r="J326"/>
    </row>
    <row r="327" spans="1:20">
      <c r="C327" s="26"/>
      <c r="F327" s="26"/>
      <c r="J327"/>
    </row>
    <row r="328" spans="1:20">
      <c r="C328" s="26"/>
      <c r="F328" s="26"/>
      <c r="J328"/>
    </row>
    <row r="329" spans="1:20">
      <c r="C329" s="26"/>
      <c r="F329" s="26"/>
      <c r="J329"/>
    </row>
    <row r="330" spans="1:20">
      <c r="C330" s="26"/>
      <c r="F330" s="26"/>
      <c r="J330"/>
    </row>
    <row r="331" spans="1:20">
      <c r="C331" s="26"/>
      <c r="F331" s="26"/>
      <c r="J331"/>
    </row>
    <row r="332" spans="1:20">
      <c r="C332" s="26"/>
      <c r="F332" s="26"/>
      <c r="J332"/>
    </row>
    <row r="333" spans="1:20">
      <c r="C333" s="26"/>
      <c r="F333" s="26"/>
      <c r="J333"/>
    </row>
    <row r="334" spans="1:20">
      <c r="C334" s="26"/>
      <c r="F334" s="26"/>
      <c r="J334"/>
    </row>
    <row r="335" spans="1:20">
      <c r="C335" s="26"/>
      <c r="F335" s="26"/>
      <c r="J335"/>
    </row>
    <row r="336" spans="1:20">
      <c r="C336" s="26"/>
      <c r="F336" s="26"/>
      <c r="J336"/>
    </row>
    <row r="337" spans="3:10">
      <c r="C337" s="26"/>
      <c r="F337" s="26"/>
      <c r="J337"/>
    </row>
    <row r="338" spans="3:10">
      <c r="C338" s="26"/>
      <c r="F338" s="26"/>
      <c r="J338"/>
    </row>
    <row r="339" spans="3:10">
      <c r="C339" s="26"/>
      <c r="F339" s="26"/>
      <c r="J339"/>
    </row>
    <row r="340" spans="3:10">
      <c r="C340" s="26"/>
      <c r="F340" s="26"/>
      <c r="J340"/>
    </row>
    <row r="341" spans="3:10">
      <c r="C341" s="26"/>
      <c r="F341" s="26"/>
      <c r="J341"/>
    </row>
    <row r="342" spans="3:10">
      <c r="C342" s="26"/>
      <c r="F342" s="26"/>
      <c r="J342"/>
    </row>
    <row r="343" spans="3:10">
      <c r="C343" s="26"/>
      <c r="F343" s="26"/>
      <c r="J343"/>
    </row>
    <row r="344" spans="3:10">
      <c r="C344" s="26"/>
      <c r="J344"/>
    </row>
    <row r="345" spans="3:10">
      <c r="C345" s="26"/>
      <c r="F345" s="26"/>
      <c r="J345"/>
    </row>
    <row r="346" spans="3:10">
      <c r="C346" s="26"/>
      <c r="F346" s="26"/>
      <c r="J346"/>
    </row>
    <row r="347" spans="3:10">
      <c r="C347" s="26"/>
      <c r="F347" s="26"/>
      <c r="J347"/>
    </row>
    <row r="348" spans="3:10">
      <c r="C348" s="26"/>
      <c r="J348"/>
    </row>
    <row r="349" spans="3:10">
      <c r="C349" s="26"/>
      <c r="F349" s="26"/>
      <c r="J349"/>
    </row>
    <row r="350" spans="3:10">
      <c r="C350" s="26"/>
      <c r="F350" s="26"/>
      <c r="J350"/>
    </row>
    <row r="351" spans="3:10">
      <c r="C351" s="26"/>
      <c r="F351" s="26"/>
      <c r="J351"/>
    </row>
    <row r="352" spans="3:10">
      <c r="C352" s="26"/>
      <c r="F352" s="26"/>
      <c r="J352"/>
    </row>
    <row r="353" spans="3:10">
      <c r="C353" s="26"/>
      <c r="J353"/>
    </row>
    <row r="354" spans="3:10">
      <c r="C354" s="26"/>
      <c r="F354" s="26"/>
      <c r="J354"/>
    </row>
    <row r="355" spans="3:10">
      <c r="C355" s="26"/>
      <c r="F355" s="26"/>
      <c r="J355"/>
    </row>
    <row r="356" spans="3:10">
      <c r="C356" s="26"/>
      <c r="F356" s="26"/>
      <c r="J356"/>
    </row>
    <row r="357" spans="3:10">
      <c r="C357" s="26"/>
      <c r="F357" s="26"/>
      <c r="J357"/>
    </row>
    <row r="358" spans="3:10">
      <c r="C358" s="26"/>
      <c r="F358" s="26"/>
      <c r="J358"/>
    </row>
    <row r="359" spans="3:10">
      <c r="C359" s="26"/>
      <c r="F359" s="26"/>
      <c r="J359"/>
    </row>
    <row r="360" spans="3:10">
      <c r="C360" s="26"/>
      <c r="F360" s="26"/>
      <c r="J360"/>
    </row>
    <row r="361" spans="3:10">
      <c r="C361" s="26"/>
      <c r="F361" s="26"/>
      <c r="J361"/>
    </row>
    <row r="362" spans="3:10">
      <c r="C362" s="26"/>
      <c r="F362" s="26"/>
      <c r="J362"/>
    </row>
    <row r="363" spans="3:10">
      <c r="C363" s="26"/>
      <c r="F363" s="26"/>
      <c r="J363"/>
    </row>
    <row r="364" spans="3:10">
      <c r="C364" s="26"/>
      <c r="F364" s="26"/>
      <c r="J364"/>
    </row>
    <row r="365" spans="3:10">
      <c r="C365" s="26"/>
      <c r="F365" s="26"/>
      <c r="J365"/>
    </row>
    <row r="366" spans="3:10">
      <c r="C366" s="26"/>
      <c r="F366" s="26"/>
      <c r="J366"/>
    </row>
    <row r="367" spans="3:10">
      <c r="C367" s="26"/>
      <c r="F367" s="26"/>
      <c r="J367"/>
    </row>
    <row r="368" spans="3:10">
      <c r="C368" s="26"/>
      <c r="F368" s="26"/>
      <c r="J368"/>
    </row>
    <row r="369" spans="3:10">
      <c r="C369" s="26"/>
      <c r="F369" s="26"/>
      <c r="J369"/>
    </row>
    <row r="370" spans="3:10">
      <c r="C370" s="26"/>
      <c r="F370" s="26"/>
      <c r="J370"/>
    </row>
    <row r="371" spans="3:10">
      <c r="C371" s="26"/>
      <c r="F371" s="26"/>
      <c r="J371"/>
    </row>
    <row r="372" spans="3:10">
      <c r="C372" s="26"/>
      <c r="F372" s="26"/>
      <c r="J372"/>
    </row>
    <row r="373" spans="3:10">
      <c r="C373" s="26"/>
      <c r="F373" s="26"/>
      <c r="J373"/>
    </row>
    <row r="374" spans="3:10">
      <c r="C374" s="26"/>
      <c r="J374"/>
    </row>
    <row r="375" spans="3:10">
      <c r="C375" s="26"/>
      <c r="J375"/>
    </row>
    <row r="376" spans="3:10">
      <c r="C376" s="26"/>
      <c r="J376"/>
    </row>
    <row r="377" spans="3:10">
      <c r="J377"/>
    </row>
    <row r="378" spans="3:10">
      <c r="J378"/>
    </row>
    <row r="379" spans="3:10">
      <c r="J379"/>
    </row>
    <row r="380" spans="3:10">
      <c r="J380"/>
    </row>
    <row r="381" spans="3:10">
      <c r="J381"/>
    </row>
    <row r="382" spans="3:10">
      <c r="J382"/>
    </row>
    <row r="383" spans="3:10">
      <c r="J383"/>
    </row>
    <row r="384" spans="3:10">
      <c r="J384"/>
    </row>
    <row r="385" spans="10:10">
      <c r="J385"/>
    </row>
    <row r="386" spans="10:10">
      <c r="J386"/>
    </row>
    <row r="387" spans="10:10">
      <c r="J387"/>
    </row>
    <row r="388" spans="10:10">
      <c r="J388"/>
    </row>
    <row r="389" spans="10:10">
      <c r="J389"/>
    </row>
    <row r="390" spans="10:10">
      <c r="J390"/>
    </row>
    <row r="391" spans="10:10">
      <c r="J391"/>
    </row>
    <row r="392" spans="10:10">
      <c r="J392"/>
    </row>
    <row r="393" spans="10:10">
      <c r="J393"/>
    </row>
    <row r="394" spans="10:10">
      <c r="J394"/>
    </row>
    <row r="395" spans="10:10">
      <c r="J395"/>
    </row>
    <row r="396" spans="10:10">
      <c r="J396"/>
    </row>
    <row r="397" spans="10:10">
      <c r="J397"/>
    </row>
    <row r="398" spans="10:10">
      <c r="J398"/>
    </row>
    <row r="399" spans="10:10">
      <c r="J399"/>
    </row>
    <row r="400" spans="10:10">
      <c r="J400"/>
    </row>
    <row r="401" spans="10:10">
      <c r="J401"/>
    </row>
    <row r="402" spans="10:10">
      <c r="J402"/>
    </row>
    <row r="403" spans="10:10">
      <c r="J403"/>
    </row>
    <row r="404" spans="10:10">
      <c r="J404"/>
    </row>
    <row r="405" spans="10:10">
      <c r="J405"/>
    </row>
    <row r="406" spans="10:10">
      <c r="J406"/>
    </row>
    <row r="407" spans="10:10">
      <c r="J407"/>
    </row>
    <row r="408" spans="10:10">
      <c r="J408"/>
    </row>
    <row r="409" spans="10:10">
      <c r="J409"/>
    </row>
    <row r="410" spans="10:10">
      <c r="J410"/>
    </row>
    <row r="411" spans="10:10">
      <c r="J411"/>
    </row>
    <row r="412" spans="10:10">
      <c r="J412"/>
    </row>
    <row r="413" spans="10:10">
      <c r="J413"/>
    </row>
    <row r="414" spans="10:10">
      <c r="J414"/>
    </row>
    <row r="415" spans="10:10">
      <c r="J415"/>
    </row>
    <row r="416" spans="10:10">
      <c r="J416"/>
    </row>
    <row r="417" spans="10:10">
      <c r="J417"/>
    </row>
    <row r="418" spans="10:10">
      <c r="J418"/>
    </row>
    <row r="419" spans="10:10">
      <c r="J419"/>
    </row>
    <row r="420" spans="10:10">
      <c r="J420"/>
    </row>
    <row r="421" spans="10:10">
      <c r="J421"/>
    </row>
    <row r="422" spans="10:10">
      <c r="J422"/>
    </row>
    <row r="423" spans="10:10">
      <c r="J423"/>
    </row>
    <row r="424" spans="10:10">
      <c r="J424"/>
    </row>
    <row r="425" spans="10:10">
      <c r="J425"/>
    </row>
    <row r="426" spans="10:10">
      <c r="J426"/>
    </row>
    <row r="427" spans="10:10">
      <c r="J427"/>
    </row>
    <row r="428" spans="10:10">
      <c r="J428"/>
    </row>
    <row r="429" spans="10:10">
      <c r="J429"/>
    </row>
    <row r="430" spans="10:10">
      <c r="J430"/>
    </row>
    <row r="431" spans="10:10">
      <c r="J431"/>
    </row>
    <row r="432" spans="10:10">
      <c r="J432"/>
    </row>
    <row r="433" spans="10:10">
      <c r="J433"/>
    </row>
    <row r="434" spans="10:10">
      <c r="J434"/>
    </row>
    <row r="435" spans="10:10">
      <c r="J435"/>
    </row>
    <row r="436" spans="10:10">
      <c r="J436"/>
    </row>
    <row r="437" spans="10:10">
      <c r="J437"/>
    </row>
    <row r="438" spans="10:10">
      <c r="J438"/>
    </row>
    <row r="439" spans="10:10">
      <c r="J439"/>
    </row>
    <row r="440" spans="10:10">
      <c r="J440"/>
    </row>
    <row r="441" spans="10:10">
      <c r="J441"/>
    </row>
    <row r="442" spans="10:10">
      <c r="J442"/>
    </row>
    <row r="443" spans="10:10">
      <c r="J443"/>
    </row>
    <row r="444" spans="10:10">
      <c r="J444"/>
    </row>
    <row r="445" spans="10:10">
      <c r="J445"/>
    </row>
    <row r="446" spans="10:10">
      <c r="J446"/>
    </row>
    <row r="447" spans="10:10">
      <c r="J447"/>
    </row>
    <row r="448" spans="10:10">
      <c r="J448"/>
    </row>
    <row r="449" spans="10:10">
      <c r="J449"/>
    </row>
    <row r="450" spans="10:10">
      <c r="J450"/>
    </row>
    <row r="451" spans="10:10">
      <c r="J451"/>
    </row>
    <row r="452" spans="10:10">
      <c r="J452"/>
    </row>
    <row r="453" spans="10:10">
      <c r="J453"/>
    </row>
    <row r="454" spans="10:10">
      <c r="J454"/>
    </row>
    <row r="455" spans="10:10">
      <c r="J455"/>
    </row>
    <row r="456" spans="10:10">
      <c r="J456"/>
    </row>
    <row r="457" spans="10:10">
      <c r="J457"/>
    </row>
    <row r="458" spans="10:10">
      <c r="J458"/>
    </row>
    <row r="459" spans="10:10">
      <c r="J459"/>
    </row>
    <row r="460" spans="10:10">
      <c r="J460"/>
    </row>
    <row r="461" spans="10:10">
      <c r="J461"/>
    </row>
    <row r="462" spans="10:10">
      <c r="J462"/>
    </row>
    <row r="463" spans="10:10">
      <c r="J463"/>
    </row>
    <row r="464" spans="10:10">
      <c r="J464"/>
    </row>
    <row r="465" spans="10:10">
      <c r="J465"/>
    </row>
    <row r="466" spans="10:10">
      <c r="J466"/>
    </row>
    <row r="467" spans="10:10">
      <c r="J467"/>
    </row>
    <row r="468" spans="10:10">
      <c r="J468"/>
    </row>
    <row r="469" spans="10:10">
      <c r="J469"/>
    </row>
    <row r="470" spans="10:10">
      <c r="J470"/>
    </row>
    <row r="471" spans="10:10">
      <c r="J471"/>
    </row>
    <row r="472" spans="10:10">
      <c r="J472"/>
    </row>
    <row r="473" spans="10:10">
      <c r="J473"/>
    </row>
    <row r="474" spans="10:10">
      <c r="J474"/>
    </row>
    <row r="475" spans="10:10">
      <c r="J475"/>
    </row>
    <row r="476" spans="10:10">
      <c r="J476"/>
    </row>
    <row r="477" spans="10:10">
      <c r="J477"/>
    </row>
    <row r="478" spans="10:10">
      <c r="J478"/>
    </row>
    <row r="479" spans="10:10">
      <c r="J479"/>
    </row>
    <row r="480" spans="10:10">
      <c r="J480"/>
    </row>
    <row r="481" spans="10:10">
      <c r="J481"/>
    </row>
    <row r="482" spans="10:10">
      <c r="J482"/>
    </row>
    <row r="483" spans="10:10">
      <c r="J483"/>
    </row>
    <row r="484" spans="10:10">
      <c r="J484"/>
    </row>
    <row r="485" spans="10:10">
      <c r="J485"/>
    </row>
    <row r="486" spans="10:10">
      <c r="J486"/>
    </row>
    <row r="487" spans="10:10">
      <c r="J487"/>
    </row>
    <row r="488" spans="10:10">
      <c r="J488"/>
    </row>
    <row r="489" spans="10:10">
      <c r="J489"/>
    </row>
    <row r="490" spans="10:10">
      <c r="J490"/>
    </row>
    <row r="491" spans="10:10">
      <c r="J491"/>
    </row>
    <row r="492" spans="10:10">
      <c r="J492"/>
    </row>
    <row r="493" spans="10:10">
      <c r="J493"/>
    </row>
    <row r="494" spans="10:10">
      <c r="J494"/>
    </row>
    <row r="495" spans="10:10">
      <c r="J495"/>
    </row>
    <row r="496" spans="10:10">
      <c r="J496"/>
    </row>
    <row r="497" spans="10:10">
      <c r="J497"/>
    </row>
    <row r="498" spans="10:10">
      <c r="J498"/>
    </row>
    <row r="499" spans="10:10">
      <c r="J499"/>
    </row>
    <row r="500" spans="10:10">
      <c r="J500"/>
    </row>
    <row r="501" spans="10:10">
      <c r="J501"/>
    </row>
    <row r="502" spans="10:10">
      <c r="J502"/>
    </row>
    <row r="503" spans="10:10">
      <c r="J503"/>
    </row>
    <row r="504" spans="10:10">
      <c r="J504"/>
    </row>
    <row r="505" spans="10:10">
      <c r="J505"/>
    </row>
    <row r="506" spans="10:10">
      <c r="J506"/>
    </row>
    <row r="507" spans="10:10">
      <c r="J507"/>
    </row>
    <row r="508" spans="10:10">
      <c r="J508"/>
    </row>
    <row r="509" spans="10:10">
      <c r="J509"/>
    </row>
    <row r="510" spans="10:10">
      <c r="J510"/>
    </row>
    <row r="511" spans="10:10">
      <c r="J511"/>
    </row>
    <row r="512" spans="10:10">
      <c r="J512"/>
    </row>
    <row r="513" spans="10:10">
      <c r="J513"/>
    </row>
    <row r="514" spans="10:10">
      <c r="J514"/>
    </row>
    <row r="515" spans="10:10">
      <c r="J515"/>
    </row>
    <row r="516" spans="10:10">
      <c r="J516"/>
    </row>
    <row r="517" spans="10:10">
      <c r="J517"/>
    </row>
    <row r="518" spans="10:10">
      <c r="J518"/>
    </row>
    <row r="519" spans="10:10">
      <c r="J519"/>
    </row>
    <row r="520" spans="10:10">
      <c r="J520"/>
    </row>
    <row r="521" spans="10:10">
      <c r="J521"/>
    </row>
    <row r="522" spans="10:10">
      <c r="J522"/>
    </row>
    <row r="523" spans="10:10">
      <c r="J523"/>
    </row>
    <row r="524" spans="10:10">
      <c r="J524"/>
    </row>
    <row r="525" spans="10:10">
      <c r="J525"/>
    </row>
    <row r="526" spans="10:10">
      <c r="J526"/>
    </row>
    <row r="527" spans="10:10">
      <c r="J527"/>
    </row>
    <row r="528" spans="10:10">
      <c r="J528"/>
    </row>
    <row r="529" spans="10:10">
      <c r="J529"/>
    </row>
    <row r="530" spans="10:10">
      <c r="J530"/>
    </row>
    <row r="531" spans="10:10">
      <c r="J531"/>
    </row>
    <row r="532" spans="10:10">
      <c r="J532"/>
    </row>
    <row r="533" spans="10:10">
      <c r="J533"/>
    </row>
    <row r="534" spans="10:10">
      <c r="J534"/>
    </row>
    <row r="535" spans="10:10">
      <c r="J535"/>
    </row>
    <row r="536" spans="10:10">
      <c r="J536"/>
    </row>
    <row r="537" spans="10:10">
      <c r="J537"/>
    </row>
    <row r="538" spans="10:10">
      <c r="J538"/>
    </row>
    <row r="539" spans="10:10">
      <c r="J539"/>
    </row>
    <row r="540" spans="10:10">
      <c r="J540"/>
    </row>
    <row r="541" spans="10:10">
      <c r="J541"/>
    </row>
    <row r="542" spans="10:10">
      <c r="J542"/>
    </row>
    <row r="543" spans="10:10">
      <c r="J543"/>
    </row>
    <row r="544" spans="10:10">
      <c r="J544"/>
    </row>
    <row r="545" spans="10:10">
      <c r="J545"/>
    </row>
    <row r="546" spans="10:10">
      <c r="J546"/>
    </row>
    <row r="547" spans="10:10">
      <c r="J547"/>
    </row>
    <row r="548" spans="10:10">
      <c r="J548"/>
    </row>
    <row r="549" spans="10:10">
      <c r="J549"/>
    </row>
    <row r="550" spans="10:10">
      <c r="J550"/>
    </row>
    <row r="551" spans="10:10">
      <c r="J551"/>
    </row>
    <row r="552" spans="10:10">
      <c r="J552"/>
    </row>
    <row r="553" spans="10:10">
      <c r="J553"/>
    </row>
    <row r="554" spans="10:10">
      <c r="J554"/>
    </row>
    <row r="555" spans="10:10">
      <c r="J555"/>
    </row>
    <row r="556" spans="10:10">
      <c r="J556"/>
    </row>
    <row r="557" spans="10:10">
      <c r="J557"/>
    </row>
    <row r="558" spans="10:10">
      <c r="J558"/>
    </row>
    <row r="559" spans="10:10">
      <c r="J559"/>
    </row>
    <row r="560" spans="10:10">
      <c r="J560"/>
    </row>
    <row r="561" spans="10:10">
      <c r="J561"/>
    </row>
    <row r="562" spans="10:10">
      <c r="J562"/>
    </row>
    <row r="563" spans="10:10">
      <c r="J563"/>
    </row>
    <row r="564" spans="10:10">
      <c r="J564"/>
    </row>
    <row r="565" spans="10:10">
      <c r="J565"/>
    </row>
    <row r="566" spans="10:10">
      <c r="J566"/>
    </row>
    <row r="567" spans="10:10">
      <c r="J567"/>
    </row>
    <row r="568" spans="10:10">
      <c r="J568"/>
    </row>
    <row r="569" spans="10:10">
      <c r="J569"/>
    </row>
    <row r="570" spans="10:10">
      <c r="J570"/>
    </row>
    <row r="571" spans="10:10">
      <c r="J571"/>
    </row>
    <row r="572" spans="10:10">
      <c r="J572"/>
    </row>
    <row r="573" spans="10:10">
      <c r="J573"/>
    </row>
    <row r="574" spans="10:10">
      <c r="J574"/>
    </row>
    <row r="575" spans="10:10">
      <c r="J575"/>
    </row>
    <row r="576" spans="10:10">
      <c r="J576"/>
    </row>
    <row r="577" spans="10:10">
      <c r="J577"/>
    </row>
    <row r="578" spans="10:10">
      <c r="J578"/>
    </row>
    <row r="579" spans="10:10">
      <c r="J579"/>
    </row>
    <row r="580" spans="10:10">
      <c r="J580"/>
    </row>
    <row r="581" spans="10:10">
      <c r="J581"/>
    </row>
    <row r="582" spans="10:10">
      <c r="J582"/>
    </row>
    <row r="583" spans="10:10">
      <c r="J583"/>
    </row>
    <row r="584" spans="10:10">
      <c r="J584"/>
    </row>
    <row r="585" spans="10:10">
      <c r="J585"/>
    </row>
    <row r="586" spans="10:10">
      <c r="J586"/>
    </row>
    <row r="587" spans="10:10">
      <c r="J587"/>
    </row>
    <row r="588" spans="10:10">
      <c r="J588"/>
    </row>
    <row r="589" spans="10:10">
      <c r="J589"/>
    </row>
    <row r="590" spans="10:10">
      <c r="J590"/>
    </row>
    <row r="591" spans="10:10">
      <c r="J591"/>
    </row>
    <row r="592" spans="10:10">
      <c r="J592"/>
    </row>
    <row r="593" spans="10:10">
      <c r="J593"/>
    </row>
    <row r="594" spans="10:10">
      <c r="J594"/>
    </row>
    <row r="595" spans="10:10">
      <c r="J595"/>
    </row>
    <row r="596" spans="10:10">
      <c r="J596"/>
    </row>
    <row r="597" spans="10:10">
      <c r="J597"/>
    </row>
    <row r="598" spans="10:10">
      <c r="J598"/>
    </row>
    <row r="599" spans="10:10">
      <c r="J599"/>
    </row>
    <row r="600" spans="10:10">
      <c r="J600"/>
    </row>
    <row r="601" spans="10:10">
      <c r="J601"/>
    </row>
    <row r="602" spans="10:10">
      <c r="J602"/>
    </row>
    <row r="603" spans="10:10">
      <c r="J603"/>
    </row>
    <row r="604" spans="10:10">
      <c r="J604"/>
    </row>
    <row r="605" spans="10:10">
      <c r="J605"/>
    </row>
    <row r="606" spans="10:10">
      <c r="J606"/>
    </row>
    <row r="607" spans="10:10">
      <c r="J607"/>
    </row>
    <row r="608" spans="10:10">
      <c r="J608"/>
    </row>
    <row r="609" spans="10:10">
      <c r="J609"/>
    </row>
    <row r="610" spans="10:10">
      <c r="J610"/>
    </row>
    <row r="611" spans="10:10">
      <c r="J611"/>
    </row>
    <row r="612" spans="10:10">
      <c r="J612"/>
    </row>
    <row r="613" spans="10:10">
      <c r="J613"/>
    </row>
    <row r="614" spans="10:10">
      <c r="J614"/>
    </row>
    <row r="615" spans="10:10">
      <c r="J615"/>
    </row>
    <row r="616" spans="10:10">
      <c r="J616"/>
    </row>
    <row r="617" spans="10:10">
      <c r="J617"/>
    </row>
    <row r="618" spans="10:10">
      <c r="J618"/>
    </row>
    <row r="619" spans="10:10">
      <c r="J619"/>
    </row>
    <row r="620" spans="10:10">
      <c r="J620"/>
    </row>
    <row r="621" spans="10:10">
      <c r="J621"/>
    </row>
    <row r="622" spans="10:10">
      <c r="J622"/>
    </row>
    <row r="623" spans="10:10">
      <c r="J623"/>
    </row>
    <row r="624" spans="10:10">
      <c r="J624"/>
    </row>
    <row r="625" spans="10:10">
      <c r="J625"/>
    </row>
    <row r="626" spans="10:10">
      <c r="J626"/>
    </row>
    <row r="627" spans="10:10">
      <c r="J627"/>
    </row>
    <row r="628" spans="10:10">
      <c r="J628"/>
    </row>
    <row r="629" spans="10:10">
      <c r="J629"/>
    </row>
    <row r="630" spans="10:10">
      <c r="J630"/>
    </row>
    <row r="631" spans="10:10">
      <c r="J631"/>
    </row>
    <row r="632" spans="10:10">
      <c r="J632"/>
    </row>
    <row r="633" spans="10:10">
      <c r="J633"/>
    </row>
    <row r="634" spans="10:10">
      <c r="J634"/>
    </row>
    <row r="635" spans="10:10">
      <c r="J635"/>
    </row>
    <row r="636" spans="10:10">
      <c r="J636"/>
    </row>
    <row r="637" spans="10:10">
      <c r="J637"/>
    </row>
    <row r="638" spans="10:10">
      <c r="J638"/>
    </row>
    <row r="639" spans="10:10">
      <c r="J639"/>
    </row>
    <row r="640" spans="10:10">
      <c r="J640"/>
    </row>
    <row r="641" spans="10:10">
      <c r="J641"/>
    </row>
    <row r="642" spans="10:10">
      <c r="J642"/>
    </row>
    <row r="643" spans="10:10">
      <c r="J643"/>
    </row>
    <row r="644" spans="10:10">
      <c r="J644"/>
    </row>
    <row r="645" spans="10:10">
      <c r="J645"/>
    </row>
    <row r="646" spans="10:10">
      <c r="J646"/>
    </row>
    <row r="647" spans="10:10">
      <c r="J647"/>
    </row>
    <row r="648" spans="10:10">
      <c r="J648"/>
    </row>
    <row r="649" spans="10:10">
      <c r="J649"/>
    </row>
    <row r="650" spans="10:10">
      <c r="J650"/>
    </row>
    <row r="651" spans="10:10">
      <c r="J651"/>
    </row>
    <row r="652" spans="10:10">
      <c r="J652"/>
    </row>
    <row r="653" spans="10:10">
      <c r="J653"/>
    </row>
    <row r="654" spans="10:10">
      <c r="J654"/>
    </row>
    <row r="655" spans="10:10">
      <c r="J655"/>
    </row>
    <row r="656" spans="10:10">
      <c r="J656"/>
    </row>
    <row r="657" spans="10:10">
      <c r="J657"/>
    </row>
    <row r="658" spans="10:10">
      <c r="J658"/>
    </row>
    <row r="659" spans="10:10">
      <c r="J659"/>
    </row>
    <row r="660" spans="10:10">
      <c r="J660"/>
    </row>
    <row r="661" spans="10:10">
      <c r="J661"/>
    </row>
    <row r="662" spans="10:10">
      <c r="J662"/>
    </row>
    <row r="663" spans="10:10">
      <c r="J663"/>
    </row>
    <row r="664" spans="10:10">
      <c r="J664"/>
    </row>
    <row r="665" spans="10:10">
      <c r="J665"/>
    </row>
    <row r="666" spans="10:10">
      <c r="J666"/>
    </row>
    <row r="667" spans="10:10">
      <c r="J667"/>
    </row>
    <row r="668" spans="10:10">
      <c r="J668"/>
    </row>
    <row r="669" spans="10:10">
      <c r="J669"/>
    </row>
    <row r="670" spans="10:10">
      <c r="J670"/>
    </row>
    <row r="671" spans="10:10">
      <c r="J671"/>
    </row>
    <row r="672" spans="10:10">
      <c r="J672"/>
    </row>
    <row r="673" spans="10:10">
      <c r="J673"/>
    </row>
    <row r="674" spans="10:10">
      <c r="J674"/>
    </row>
    <row r="675" spans="10:10">
      <c r="J675"/>
    </row>
    <row r="676" spans="10:10">
      <c r="J676"/>
    </row>
    <row r="677" spans="10:10">
      <c r="J677"/>
    </row>
    <row r="678" spans="10:10">
      <c r="J678"/>
    </row>
    <row r="679" spans="10:10">
      <c r="J679"/>
    </row>
    <row r="680" spans="10:10">
      <c r="J680"/>
    </row>
    <row r="681" spans="10:10">
      <c r="J681"/>
    </row>
    <row r="682" spans="10:10">
      <c r="J682"/>
    </row>
    <row r="683" spans="10:10">
      <c r="J683"/>
    </row>
    <row r="684" spans="10:10">
      <c r="J684"/>
    </row>
    <row r="685" spans="10:10">
      <c r="J685"/>
    </row>
    <row r="686" spans="10:10">
      <c r="J686"/>
    </row>
    <row r="687" spans="10:10">
      <c r="J687"/>
    </row>
    <row r="688" spans="10:10">
      <c r="J688"/>
    </row>
    <row r="689" spans="10:10">
      <c r="J689"/>
    </row>
    <row r="690" spans="10:10">
      <c r="J690"/>
    </row>
    <row r="691" spans="10:10">
      <c r="J691"/>
    </row>
    <row r="692" spans="10:10">
      <c r="J692"/>
    </row>
    <row r="693" spans="10:10">
      <c r="J693"/>
    </row>
    <row r="694" spans="10:10">
      <c r="J694"/>
    </row>
    <row r="695" spans="10:10">
      <c r="J695"/>
    </row>
    <row r="696" spans="10:10">
      <c r="J696"/>
    </row>
    <row r="697" spans="10:10">
      <c r="J697"/>
    </row>
    <row r="698" spans="10:10">
      <c r="J698"/>
    </row>
    <row r="699" spans="10:10">
      <c r="J699"/>
    </row>
    <row r="700" spans="10:10">
      <c r="J700"/>
    </row>
    <row r="701" spans="10:10">
      <c r="J701"/>
    </row>
    <row r="702" spans="10:10">
      <c r="J702"/>
    </row>
    <row r="703" spans="10:10">
      <c r="J703"/>
    </row>
    <row r="704" spans="10:10">
      <c r="J704"/>
    </row>
    <row r="705" spans="10:10">
      <c r="J705"/>
    </row>
    <row r="706" spans="10:10">
      <c r="J706"/>
    </row>
    <row r="707" spans="10:10">
      <c r="J707"/>
    </row>
    <row r="708" spans="10:10">
      <c r="J708"/>
    </row>
    <row r="709" spans="10:10">
      <c r="J709"/>
    </row>
    <row r="710" spans="10:10">
      <c r="J710"/>
    </row>
    <row r="711" spans="10:10">
      <c r="J711"/>
    </row>
    <row r="712" spans="10:10">
      <c r="J712"/>
    </row>
    <row r="713" spans="10:10">
      <c r="J713"/>
    </row>
    <row r="714" spans="10:10">
      <c r="J714"/>
    </row>
    <row r="715" spans="10:10">
      <c r="J715"/>
    </row>
    <row r="716" spans="10:10">
      <c r="J716"/>
    </row>
    <row r="717" spans="10:10">
      <c r="J717"/>
    </row>
    <row r="718" spans="10:10">
      <c r="J718"/>
    </row>
    <row r="719" spans="10:10">
      <c r="J719"/>
    </row>
    <row r="720" spans="10:10">
      <c r="J720"/>
    </row>
    <row r="721" spans="10:10">
      <c r="J721"/>
    </row>
    <row r="722" spans="10:10">
      <c r="J722"/>
    </row>
    <row r="723" spans="10:10">
      <c r="J723"/>
    </row>
    <row r="724" spans="10:10">
      <c r="J724"/>
    </row>
    <row r="725" spans="10:10">
      <c r="J725"/>
    </row>
    <row r="726" spans="10:10">
      <c r="J726"/>
    </row>
    <row r="727" spans="10:10">
      <c r="J727"/>
    </row>
    <row r="728" spans="10:10">
      <c r="J728"/>
    </row>
    <row r="729" spans="10:10">
      <c r="J729"/>
    </row>
    <row r="730" spans="10:10">
      <c r="J730"/>
    </row>
    <row r="731" spans="10:10">
      <c r="J731"/>
    </row>
    <row r="732" spans="10:10">
      <c r="J732"/>
    </row>
    <row r="733" spans="10:10">
      <c r="J733"/>
    </row>
    <row r="734" spans="10:10">
      <c r="J734"/>
    </row>
    <row r="735" spans="10:10">
      <c r="J735"/>
    </row>
    <row r="736" spans="10:10">
      <c r="J736"/>
    </row>
    <row r="737" spans="10:10">
      <c r="J737"/>
    </row>
    <row r="738" spans="10:10">
      <c r="J738"/>
    </row>
    <row r="739" spans="10:10">
      <c r="J739"/>
    </row>
    <row r="740" spans="10:10">
      <c r="J740"/>
    </row>
    <row r="741" spans="10:10">
      <c r="J741"/>
    </row>
    <row r="742" spans="10:10">
      <c r="J742"/>
    </row>
    <row r="743" spans="10:10">
      <c r="J743"/>
    </row>
    <row r="744" spans="10:10">
      <c r="J744"/>
    </row>
    <row r="745" spans="10:10">
      <c r="J745"/>
    </row>
    <row r="746" spans="10:10">
      <c r="J746"/>
    </row>
    <row r="747" spans="10:10">
      <c r="J747"/>
    </row>
    <row r="748" spans="10:10">
      <c r="J748"/>
    </row>
    <row r="749" spans="10:10">
      <c r="J749"/>
    </row>
    <row r="750" spans="10:10">
      <c r="J750"/>
    </row>
    <row r="751" spans="10:10">
      <c r="J751"/>
    </row>
    <row r="752" spans="10:10">
      <c r="J752"/>
    </row>
    <row r="753" spans="10:10">
      <c r="J753"/>
    </row>
  </sheetData>
  <autoFilter ref="A2:G377" xr:uid="{00000000-0009-0000-0000-000007000000}">
    <sortState xmlns:xlrd2="http://schemas.microsoft.com/office/spreadsheetml/2017/richdata2" ref="A3:G377">
      <sortCondition ref="B2:B377"/>
    </sortState>
  </autoFilter>
  <conditionalFormatting sqref="M3:M323">
    <cfRule type="cellIs" dxfId="0" priority="1" operator="greaterThan">
      <formula>0.5</formula>
    </cfRule>
  </conditionalFormatting>
  <pageMargins left="0.7" right="0.7" top="0.75" bottom="0.75" header="0.3" footer="0.3"/>
  <pageSetup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3:K328"/>
  <sheetViews>
    <sheetView workbookViewId="0"/>
  </sheetViews>
  <sheetFormatPr defaultColWidth="9.140625" defaultRowHeight="12"/>
  <cols>
    <col min="1" max="1" width="7" style="7" customWidth="1"/>
    <col min="2" max="2" width="38.28515625" style="7" bestFit="1" customWidth="1"/>
    <col min="3" max="4" width="8.5703125" style="68" bestFit="1" customWidth="1"/>
    <col min="5" max="5" width="7.42578125" style="7" bestFit="1" customWidth="1"/>
    <col min="6" max="6" width="8.140625" style="7" bestFit="1" customWidth="1"/>
    <col min="7" max="7" width="15.85546875" style="7" customWidth="1"/>
    <col min="8" max="8" width="12.140625" style="7" customWidth="1"/>
    <col min="9" max="9" width="12" style="7" bestFit="1" customWidth="1"/>
    <col min="10" max="16384" width="9.140625" style="7"/>
  </cols>
  <sheetData>
    <row r="3" spans="1:11">
      <c r="G3" s="8"/>
      <c r="H3" s="10"/>
      <c r="I3" s="10"/>
    </row>
    <row r="4" spans="1:11">
      <c r="A4" s="7">
        <v>1</v>
      </c>
      <c r="B4" s="7">
        <f>1+A4</f>
        <v>2</v>
      </c>
      <c r="C4" s="7">
        <f t="shared" ref="C4" si="0">1+B4</f>
        <v>3</v>
      </c>
      <c r="D4" s="7">
        <f t="shared" ref="D4" si="1">1+C4</f>
        <v>4</v>
      </c>
      <c r="E4" s="7">
        <f t="shared" ref="E4" si="2">1+D4</f>
        <v>5</v>
      </c>
      <c r="F4" s="7">
        <f t="shared" ref="F4" si="3">1+E4</f>
        <v>6</v>
      </c>
      <c r="G4" s="7">
        <f t="shared" ref="G4" si="4">1+F4</f>
        <v>7</v>
      </c>
      <c r="H4" s="7">
        <f t="shared" ref="H4" si="5">1+G4</f>
        <v>8</v>
      </c>
      <c r="I4" s="7">
        <f t="shared" ref="I4" si="6">1+H4</f>
        <v>9</v>
      </c>
    </row>
    <row r="5" spans="1:11" s="71" customFormat="1" ht="25.5">
      <c r="A5" s="71" t="s">
        <v>2506</v>
      </c>
      <c r="B5" s="71" t="s">
        <v>2463</v>
      </c>
      <c r="C5" s="151" t="s">
        <v>3296</v>
      </c>
      <c r="D5" s="151" t="s">
        <v>3297</v>
      </c>
      <c r="E5" s="152" t="s">
        <v>2464</v>
      </c>
      <c r="F5" s="152" t="s">
        <v>2465</v>
      </c>
      <c r="G5" s="153" t="s">
        <v>3171</v>
      </c>
      <c r="H5" s="153" t="s">
        <v>2470</v>
      </c>
      <c r="I5" s="153" t="s">
        <v>2471</v>
      </c>
    </row>
    <row r="6" spans="1:11" ht="15">
      <c r="A6" s="11" t="s">
        <v>2155</v>
      </c>
      <c r="B6" s="11" t="s">
        <v>0</v>
      </c>
      <c r="C6" s="150">
        <v>1</v>
      </c>
      <c r="D6" s="150">
        <v>1</v>
      </c>
      <c r="E6" s="9">
        <v>78209</v>
      </c>
      <c r="F6" s="9">
        <v>80164</v>
      </c>
      <c r="G6" s="9">
        <f>15684*1.02</f>
        <v>15997.68</v>
      </c>
      <c r="H6" s="10">
        <v>0.16020000000000001</v>
      </c>
      <c r="I6" s="10">
        <v>0.15390000000000001</v>
      </c>
      <c r="J6" s="76"/>
      <c r="K6" s="114"/>
    </row>
    <row r="7" spans="1:11" ht="15">
      <c r="A7" s="11" t="s">
        <v>2156</v>
      </c>
      <c r="B7" s="11" t="s">
        <v>2</v>
      </c>
      <c r="C7" s="150">
        <v>1</v>
      </c>
      <c r="D7" s="150">
        <v>1</v>
      </c>
      <c r="E7" s="9">
        <v>78209</v>
      </c>
      <c r="F7" s="9">
        <v>80164</v>
      </c>
      <c r="G7" s="9">
        <f t="shared" ref="G7:G70" si="7">15684*1.02</f>
        <v>15997.68</v>
      </c>
      <c r="H7" s="10">
        <v>0.16020000000000001</v>
      </c>
      <c r="I7" s="10">
        <v>0.15390000000000001</v>
      </c>
      <c r="J7" s="76"/>
      <c r="K7" s="114"/>
    </row>
    <row r="8" spans="1:11" ht="15">
      <c r="A8" s="11" t="s">
        <v>2157</v>
      </c>
      <c r="B8" s="11" t="s">
        <v>4</v>
      </c>
      <c r="C8" s="150">
        <v>1</v>
      </c>
      <c r="D8" s="150">
        <v>1</v>
      </c>
      <c r="E8" s="9">
        <v>78209</v>
      </c>
      <c r="F8" s="9">
        <v>80164</v>
      </c>
      <c r="G8" s="9">
        <f t="shared" si="7"/>
        <v>15997.68</v>
      </c>
      <c r="H8" s="10">
        <v>0.16020000000000001</v>
      </c>
      <c r="I8" s="10">
        <v>0.15390000000000001</v>
      </c>
      <c r="J8" s="76"/>
      <c r="K8" s="114"/>
    </row>
    <row r="9" spans="1:11" ht="15">
      <c r="A9" s="11" t="s">
        <v>2158</v>
      </c>
      <c r="B9" s="11" t="s">
        <v>12</v>
      </c>
      <c r="C9" s="150">
        <v>1</v>
      </c>
      <c r="D9" s="150">
        <v>1</v>
      </c>
      <c r="E9" s="9">
        <v>78209</v>
      </c>
      <c r="F9" s="9">
        <v>80164</v>
      </c>
      <c r="G9" s="9">
        <f t="shared" si="7"/>
        <v>15997.68</v>
      </c>
      <c r="H9" s="10">
        <v>0.16020000000000001</v>
      </c>
      <c r="I9" s="10">
        <v>0.15390000000000001</v>
      </c>
      <c r="J9" s="76"/>
      <c r="K9" s="114"/>
    </row>
    <row r="10" spans="1:11" ht="15">
      <c r="A10" s="11" t="s">
        <v>2159</v>
      </c>
      <c r="B10" s="11" t="s">
        <v>16</v>
      </c>
      <c r="C10" s="150">
        <v>1</v>
      </c>
      <c r="D10" s="150">
        <v>1.04</v>
      </c>
      <c r="E10" s="9">
        <v>78209</v>
      </c>
      <c r="F10" s="9">
        <v>80164</v>
      </c>
      <c r="G10" s="9">
        <f t="shared" si="7"/>
        <v>15997.68</v>
      </c>
      <c r="H10" s="10">
        <v>0.16020000000000001</v>
      </c>
      <c r="I10" s="10">
        <v>0.15390000000000001</v>
      </c>
      <c r="J10" s="76"/>
      <c r="K10" s="114"/>
    </row>
    <row r="11" spans="1:11" ht="15">
      <c r="A11" s="11" t="s">
        <v>2160</v>
      </c>
      <c r="B11" s="11" t="s">
        <v>20</v>
      </c>
      <c r="C11" s="150">
        <v>1</v>
      </c>
      <c r="D11" s="150">
        <v>1</v>
      </c>
      <c r="E11" s="9">
        <v>78209</v>
      </c>
      <c r="F11" s="9">
        <v>80164</v>
      </c>
      <c r="G11" s="9">
        <f t="shared" si="7"/>
        <v>15997.68</v>
      </c>
      <c r="H11" s="10">
        <v>0.16020000000000001</v>
      </c>
      <c r="I11" s="10">
        <v>0.15390000000000001</v>
      </c>
      <c r="J11" s="76"/>
      <c r="K11" s="114"/>
    </row>
    <row r="12" spans="1:11" ht="15">
      <c r="A12" s="11" t="s">
        <v>2161</v>
      </c>
      <c r="B12" s="11" t="s">
        <v>30</v>
      </c>
      <c r="C12" s="150">
        <v>1</v>
      </c>
      <c r="D12" s="150">
        <v>1</v>
      </c>
      <c r="E12" s="9">
        <v>78209</v>
      </c>
      <c r="F12" s="9">
        <v>80164</v>
      </c>
      <c r="G12" s="9">
        <f t="shared" si="7"/>
        <v>15997.68</v>
      </c>
      <c r="H12" s="10">
        <v>0.16020000000000001</v>
      </c>
      <c r="I12" s="10">
        <v>0.15390000000000001</v>
      </c>
      <c r="J12" s="76"/>
      <c r="K12" s="114"/>
    </row>
    <row r="13" spans="1:11" ht="15">
      <c r="A13" s="11" t="s">
        <v>2162</v>
      </c>
      <c r="B13" s="11" t="s">
        <v>33</v>
      </c>
      <c r="C13" s="150">
        <v>1</v>
      </c>
      <c r="D13" s="150">
        <v>1</v>
      </c>
      <c r="E13" s="9">
        <v>78209</v>
      </c>
      <c r="F13" s="9">
        <v>80164</v>
      </c>
      <c r="G13" s="9">
        <f t="shared" si="7"/>
        <v>15997.68</v>
      </c>
      <c r="H13" s="10">
        <v>0.16020000000000001</v>
      </c>
      <c r="I13" s="10">
        <v>0.15390000000000001</v>
      </c>
      <c r="J13" s="76"/>
      <c r="K13" s="114"/>
    </row>
    <row r="14" spans="1:11" ht="15">
      <c r="A14" s="11" t="s">
        <v>2163</v>
      </c>
      <c r="B14" s="11" t="s">
        <v>60</v>
      </c>
      <c r="C14" s="150">
        <v>1</v>
      </c>
      <c r="D14" s="150">
        <v>1</v>
      </c>
      <c r="E14" s="9">
        <v>78209</v>
      </c>
      <c r="F14" s="9">
        <v>80164</v>
      </c>
      <c r="G14" s="9">
        <f t="shared" si="7"/>
        <v>15997.68</v>
      </c>
      <c r="H14" s="10">
        <v>0.16020000000000001</v>
      </c>
      <c r="I14" s="10">
        <v>0.15390000000000001</v>
      </c>
      <c r="J14" s="76"/>
      <c r="K14" s="114"/>
    </row>
    <row r="15" spans="1:11" ht="15">
      <c r="A15" s="11" t="s">
        <v>2164</v>
      </c>
      <c r="B15" s="11" t="s">
        <v>62</v>
      </c>
      <c r="C15" s="150">
        <v>1</v>
      </c>
      <c r="D15" s="150">
        <v>1.04</v>
      </c>
      <c r="E15" s="9">
        <v>78209</v>
      </c>
      <c r="F15" s="9">
        <v>80164</v>
      </c>
      <c r="G15" s="9">
        <f t="shared" si="7"/>
        <v>15997.68</v>
      </c>
      <c r="H15" s="10">
        <v>0.16020000000000001</v>
      </c>
      <c r="I15" s="10">
        <v>0.15390000000000001</v>
      </c>
      <c r="J15" s="76"/>
      <c r="K15" s="114"/>
    </row>
    <row r="16" spans="1:11" ht="15">
      <c r="A16" s="11" t="s">
        <v>2165</v>
      </c>
      <c r="B16" s="11" t="s">
        <v>65</v>
      </c>
      <c r="C16" s="150">
        <v>1</v>
      </c>
      <c r="D16" s="150">
        <v>1</v>
      </c>
      <c r="E16" s="9">
        <v>78209</v>
      </c>
      <c r="F16" s="9">
        <v>80164</v>
      </c>
      <c r="G16" s="9">
        <f t="shared" si="7"/>
        <v>15997.68</v>
      </c>
      <c r="H16" s="10">
        <v>0.16020000000000001</v>
      </c>
      <c r="I16" s="10">
        <v>0.15390000000000001</v>
      </c>
      <c r="J16" s="76"/>
      <c r="K16" s="114"/>
    </row>
    <row r="17" spans="1:11" ht="15">
      <c r="A17" s="11" t="s">
        <v>2166</v>
      </c>
      <c r="B17" s="11" t="s">
        <v>69</v>
      </c>
      <c r="C17" s="150">
        <v>1</v>
      </c>
      <c r="D17" s="150">
        <v>1</v>
      </c>
      <c r="E17" s="9">
        <v>78209</v>
      </c>
      <c r="F17" s="9">
        <v>80164</v>
      </c>
      <c r="G17" s="9">
        <f t="shared" si="7"/>
        <v>15997.68</v>
      </c>
      <c r="H17" s="10">
        <v>0.16020000000000001</v>
      </c>
      <c r="I17" s="10">
        <v>0.15390000000000001</v>
      </c>
      <c r="J17" s="76"/>
      <c r="K17" s="114"/>
    </row>
    <row r="18" spans="1:11" ht="15">
      <c r="A18" s="11" t="s">
        <v>2167</v>
      </c>
      <c r="B18" s="11" t="s">
        <v>75</v>
      </c>
      <c r="C18" s="150">
        <v>1</v>
      </c>
      <c r="D18" s="150">
        <v>1</v>
      </c>
      <c r="E18" s="9">
        <v>78209</v>
      </c>
      <c r="F18" s="9">
        <v>80164</v>
      </c>
      <c r="G18" s="9">
        <f t="shared" si="7"/>
        <v>15997.68</v>
      </c>
      <c r="H18" s="10">
        <v>0.16020000000000001</v>
      </c>
      <c r="I18" s="10">
        <v>0.15390000000000001</v>
      </c>
      <c r="J18" s="76"/>
      <c r="K18" s="114"/>
    </row>
    <row r="19" spans="1:11" ht="15">
      <c r="A19" s="11" t="s">
        <v>2168</v>
      </c>
      <c r="B19" s="11" t="s">
        <v>94</v>
      </c>
      <c r="C19" s="150">
        <v>1</v>
      </c>
      <c r="D19" s="150">
        <v>1</v>
      </c>
      <c r="E19" s="9">
        <v>78209</v>
      </c>
      <c r="F19" s="9">
        <v>80164</v>
      </c>
      <c r="G19" s="9">
        <f t="shared" si="7"/>
        <v>15997.68</v>
      </c>
      <c r="H19" s="10">
        <v>0.16020000000000001</v>
      </c>
      <c r="I19" s="10">
        <v>0.15390000000000001</v>
      </c>
      <c r="J19" s="76"/>
      <c r="K19" s="114"/>
    </row>
    <row r="20" spans="1:11" ht="15">
      <c r="A20" s="11" t="s">
        <v>2169</v>
      </c>
      <c r="B20" s="11" t="s">
        <v>98</v>
      </c>
      <c r="C20" s="150">
        <v>1</v>
      </c>
      <c r="D20" s="150">
        <v>1</v>
      </c>
      <c r="E20" s="9">
        <v>78209</v>
      </c>
      <c r="F20" s="9">
        <v>80164</v>
      </c>
      <c r="G20" s="9">
        <f t="shared" si="7"/>
        <v>15997.68</v>
      </c>
      <c r="H20" s="10">
        <v>0.16020000000000001</v>
      </c>
      <c r="I20" s="10">
        <v>0.15390000000000001</v>
      </c>
      <c r="J20" s="76"/>
      <c r="K20" s="114"/>
    </row>
    <row r="21" spans="1:11" ht="15">
      <c r="A21" s="11" t="s">
        <v>2170</v>
      </c>
      <c r="B21" s="11" t="s">
        <v>100</v>
      </c>
      <c r="C21" s="150">
        <v>1</v>
      </c>
      <c r="D21" s="150">
        <v>1.04</v>
      </c>
      <c r="E21" s="9">
        <v>78209</v>
      </c>
      <c r="F21" s="9">
        <v>80164</v>
      </c>
      <c r="G21" s="9">
        <f t="shared" si="7"/>
        <v>15997.68</v>
      </c>
      <c r="H21" s="10">
        <v>0.16020000000000001</v>
      </c>
      <c r="I21" s="10">
        <v>0.15390000000000001</v>
      </c>
      <c r="J21" s="76"/>
      <c r="K21" s="114"/>
    </row>
    <row r="22" spans="1:11" ht="15">
      <c r="A22" s="11" t="s">
        <v>2171</v>
      </c>
      <c r="B22" s="11" t="s">
        <v>103</v>
      </c>
      <c r="C22" s="150">
        <v>1</v>
      </c>
      <c r="D22" s="150">
        <v>1</v>
      </c>
      <c r="E22" s="9">
        <v>78209</v>
      </c>
      <c r="F22" s="9">
        <v>80164</v>
      </c>
      <c r="G22" s="9">
        <f t="shared" si="7"/>
        <v>15997.68</v>
      </c>
      <c r="H22" s="10">
        <v>0.16020000000000001</v>
      </c>
      <c r="I22" s="10">
        <v>0.15390000000000001</v>
      </c>
      <c r="J22" s="76"/>
      <c r="K22" s="114"/>
    </row>
    <row r="23" spans="1:11" ht="15">
      <c r="A23" s="11" t="s">
        <v>2172</v>
      </c>
      <c r="B23" s="11" t="s">
        <v>2472</v>
      </c>
      <c r="C23" s="150">
        <v>1</v>
      </c>
      <c r="D23" s="150">
        <v>1.04</v>
      </c>
      <c r="E23" s="9">
        <v>78209</v>
      </c>
      <c r="F23" s="9">
        <v>80164</v>
      </c>
      <c r="G23" s="9">
        <f t="shared" si="7"/>
        <v>15997.68</v>
      </c>
      <c r="H23" s="10">
        <v>0.16020000000000001</v>
      </c>
      <c r="I23" s="10">
        <v>0.15390000000000001</v>
      </c>
      <c r="J23" s="76"/>
      <c r="K23" s="114"/>
    </row>
    <row r="24" spans="1:11" ht="15">
      <c r="A24" s="11" t="s">
        <v>2173</v>
      </c>
      <c r="B24" s="11" t="s">
        <v>113</v>
      </c>
      <c r="C24" s="150">
        <v>1</v>
      </c>
      <c r="D24" s="150">
        <v>1</v>
      </c>
      <c r="E24" s="9">
        <v>78209</v>
      </c>
      <c r="F24" s="9">
        <v>80164</v>
      </c>
      <c r="G24" s="9">
        <f t="shared" si="7"/>
        <v>15997.68</v>
      </c>
      <c r="H24" s="10">
        <v>0.16020000000000001</v>
      </c>
      <c r="I24" s="10">
        <v>0.15390000000000001</v>
      </c>
      <c r="J24" s="76"/>
      <c r="K24" s="114"/>
    </row>
    <row r="25" spans="1:11" ht="15">
      <c r="A25" s="11" t="s">
        <v>2174</v>
      </c>
      <c r="B25" s="11" t="s">
        <v>119</v>
      </c>
      <c r="C25" s="150">
        <v>1</v>
      </c>
      <c r="D25" s="150">
        <v>1</v>
      </c>
      <c r="E25" s="9">
        <v>78209</v>
      </c>
      <c r="F25" s="9">
        <v>80164</v>
      </c>
      <c r="G25" s="9">
        <f t="shared" si="7"/>
        <v>15997.68</v>
      </c>
      <c r="H25" s="10">
        <v>0.16020000000000001</v>
      </c>
      <c r="I25" s="10">
        <v>0.15390000000000001</v>
      </c>
      <c r="J25" s="76"/>
      <c r="K25" s="114"/>
    </row>
    <row r="26" spans="1:11" ht="15">
      <c r="A26" s="11" t="s">
        <v>2175</v>
      </c>
      <c r="B26" s="11" t="s">
        <v>134</v>
      </c>
      <c r="C26" s="150">
        <v>1</v>
      </c>
      <c r="D26" s="150">
        <v>1.04</v>
      </c>
      <c r="E26" s="9">
        <v>78209</v>
      </c>
      <c r="F26" s="9">
        <v>80164</v>
      </c>
      <c r="G26" s="9">
        <f t="shared" si="7"/>
        <v>15997.68</v>
      </c>
      <c r="H26" s="10">
        <v>0.16020000000000001</v>
      </c>
      <c r="I26" s="10">
        <v>0.15390000000000001</v>
      </c>
      <c r="J26" s="76"/>
      <c r="K26" s="114"/>
    </row>
    <row r="27" spans="1:11" ht="15">
      <c r="A27" s="11" t="s">
        <v>2176</v>
      </c>
      <c r="B27" s="11" t="s">
        <v>143</v>
      </c>
      <c r="C27" s="150">
        <v>1</v>
      </c>
      <c r="D27" s="150">
        <v>1</v>
      </c>
      <c r="E27" s="9">
        <v>78209</v>
      </c>
      <c r="F27" s="9">
        <v>80164</v>
      </c>
      <c r="G27" s="9">
        <f t="shared" si="7"/>
        <v>15997.68</v>
      </c>
      <c r="H27" s="10">
        <v>0.16020000000000001</v>
      </c>
      <c r="I27" s="10">
        <v>0.15390000000000001</v>
      </c>
      <c r="J27" s="76"/>
      <c r="K27" s="114"/>
    </row>
    <row r="28" spans="1:11" ht="15">
      <c r="A28" s="11" t="s">
        <v>2177</v>
      </c>
      <c r="B28" s="11" t="s">
        <v>146</v>
      </c>
      <c r="C28" s="150">
        <v>1.06</v>
      </c>
      <c r="D28" s="150">
        <v>1.06</v>
      </c>
      <c r="E28" s="9">
        <v>78209</v>
      </c>
      <c r="F28" s="9">
        <v>80164</v>
      </c>
      <c r="G28" s="9">
        <f t="shared" si="7"/>
        <v>15997.68</v>
      </c>
      <c r="H28" s="10">
        <v>0.16020000000000001</v>
      </c>
      <c r="I28" s="10">
        <v>0.15390000000000001</v>
      </c>
      <c r="J28" s="76"/>
      <c r="K28" s="114"/>
    </row>
    <row r="29" spans="1:11" ht="15">
      <c r="A29" s="11" t="s">
        <v>2178</v>
      </c>
      <c r="B29" s="11" t="s">
        <v>151</v>
      </c>
      <c r="C29" s="150">
        <v>1</v>
      </c>
      <c r="D29" s="150">
        <v>1</v>
      </c>
      <c r="E29" s="9">
        <v>78209</v>
      </c>
      <c r="F29" s="9">
        <v>80164</v>
      </c>
      <c r="G29" s="9">
        <f t="shared" si="7"/>
        <v>15997.68</v>
      </c>
      <c r="H29" s="10">
        <v>0.16020000000000001</v>
      </c>
      <c r="I29" s="10">
        <v>0.15390000000000001</v>
      </c>
      <c r="J29" s="76"/>
      <c r="K29" s="114"/>
    </row>
    <row r="30" spans="1:11" ht="15">
      <c r="A30" s="11" t="s">
        <v>2179</v>
      </c>
      <c r="B30" s="11" t="s">
        <v>155</v>
      </c>
      <c r="C30" s="150">
        <v>1</v>
      </c>
      <c r="D30" s="150">
        <v>1</v>
      </c>
      <c r="E30" s="9">
        <v>78209</v>
      </c>
      <c r="F30" s="9">
        <v>80164</v>
      </c>
      <c r="G30" s="9">
        <f t="shared" si="7"/>
        <v>15997.68</v>
      </c>
      <c r="H30" s="10">
        <v>0.16020000000000001</v>
      </c>
      <c r="I30" s="10">
        <v>0.15390000000000001</v>
      </c>
      <c r="J30" s="76"/>
      <c r="K30" s="114"/>
    </row>
    <row r="31" spans="1:11" ht="15">
      <c r="A31" s="11" t="s">
        <v>2180</v>
      </c>
      <c r="B31" s="11" t="s">
        <v>159</v>
      </c>
      <c r="C31" s="150">
        <v>1</v>
      </c>
      <c r="D31" s="150">
        <v>1</v>
      </c>
      <c r="E31" s="9">
        <v>78209</v>
      </c>
      <c r="F31" s="9">
        <v>80164</v>
      </c>
      <c r="G31" s="9">
        <f t="shared" si="7"/>
        <v>15997.68</v>
      </c>
      <c r="H31" s="10">
        <v>0.16020000000000001</v>
      </c>
      <c r="I31" s="10">
        <v>0.15390000000000001</v>
      </c>
      <c r="J31" s="76"/>
      <c r="K31" s="114"/>
    </row>
    <row r="32" spans="1:11" ht="15">
      <c r="A32" s="11" t="s">
        <v>2181</v>
      </c>
      <c r="B32" s="11" t="s">
        <v>161</v>
      </c>
      <c r="C32" s="150">
        <v>1.06</v>
      </c>
      <c r="D32" s="150">
        <v>1.06</v>
      </c>
      <c r="E32" s="9">
        <v>78209</v>
      </c>
      <c r="F32" s="9">
        <v>80164</v>
      </c>
      <c r="G32" s="9">
        <f t="shared" si="7"/>
        <v>15997.68</v>
      </c>
      <c r="H32" s="10">
        <v>0.16020000000000001</v>
      </c>
      <c r="I32" s="10">
        <v>0.15390000000000001</v>
      </c>
      <c r="J32" s="76"/>
      <c r="K32" s="114"/>
    </row>
    <row r="33" spans="1:11" ht="15">
      <c r="A33" s="11" t="s">
        <v>2182</v>
      </c>
      <c r="B33" s="11" t="s">
        <v>198</v>
      </c>
      <c r="C33" s="150">
        <v>1.06</v>
      </c>
      <c r="D33" s="150">
        <v>1.06</v>
      </c>
      <c r="E33" s="9">
        <v>78209</v>
      </c>
      <c r="F33" s="9">
        <v>80164</v>
      </c>
      <c r="G33" s="9">
        <f t="shared" si="7"/>
        <v>15997.68</v>
      </c>
      <c r="H33" s="10">
        <v>0.16020000000000001</v>
      </c>
      <c r="I33" s="10">
        <v>0.15390000000000001</v>
      </c>
      <c r="J33" s="76"/>
      <c r="K33" s="114"/>
    </row>
    <row r="34" spans="1:11" ht="15">
      <c r="A34" s="11" t="s">
        <v>2183</v>
      </c>
      <c r="B34" s="11" t="s">
        <v>202</v>
      </c>
      <c r="C34" s="150">
        <v>1.06</v>
      </c>
      <c r="D34" s="150">
        <v>1.1000000000000001</v>
      </c>
      <c r="E34" s="9">
        <v>78209</v>
      </c>
      <c r="F34" s="9">
        <v>80164</v>
      </c>
      <c r="G34" s="9">
        <f t="shared" si="7"/>
        <v>15997.68</v>
      </c>
      <c r="H34" s="10">
        <v>0.16020000000000001</v>
      </c>
      <c r="I34" s="10">
        <v>0.15390000000000001</v>
      </c>
      <c r="J34" s="76"/>
      <c r="K34" s="114"/>
    </row>
    <row r="35" spans="1:11" ht="15">
      <c r="A35" s="11" t="s">
        <v>2184</v>
      </c>
      <c r="B35" s="11" t="s">
        <v>206</v>
      </c>
      <c r="C35" s="150">
        <v>1.06</v>
      </c>
      <c r="D35" s="150">
        <v>1.06</v>
      </c>
      <c r="E35" s="9">
        <v>78209</v>
      </c>
      <c r="F35" s="9">
        <v>80164</v>
      </c>
      <c r="G35" s="9">
        <f t="shared" si="7"/>
        <v>15997.68</v>
      </c>
      <c r="H35" s="10">
        <v>0.16020000000000001</v>
      </c>
      <c r="I35" s="10">
        <v>0.15390000000000001</v>
      </c>
      <c r="J35" s="76"/>
      <c r="K35" s="114"/>
    </row>
    <row r="36" spans="1:11" ht="15">
      <c r="A36" s="11" t="s">
        <v>2185</v>
      </c>
      <c r="B36" s="11" t="s">
        <v>208</v>
      </c>
      <c r="C36" s="150">
        <v>1.06</v>
      </c>
      <c r="D36" s="150">
        <v>1.06</v>
      </c>
      <c r="E36" s="9">
        <v>78209</v>
      </c>
      <c r="F36" s="9">
        <v>80164</v>
      </c>
      <c r="G36" s="9">
        <f t="shared" si="7"/>
        <v>15997.68</v>
      </c>
      <c r="H36" s="10">
        <v>0.16020000000000001</v>
      </c>
      <c r="I36" s="10">
        <v>0.15390000000000001</v>
      </c>
      <c r="J36" s="76"/>
      <c r="K36" s="114"/>
    </row>
    <row r="37" spans="1:11" ht="15">
      <c r="A37" s="11" t="s">
        <v>2186</v>
      </c>
      <c r="B37" s="11" t="s">
        <v>215</v>
      </c>
      <c r="C37" s="150">
        <v>1.06</v>
      </c>
      <c r="D37" s="150">
        <v>1.1000000000000001</v>
      </c>
      <c r="E37" s="9">
        <v>78209</v>
      </c>
      <c r="F37" s="9">
        <v>80164</v>
      </c>
      <c r="G37" s="9">
        <f t="shared" si="7"/>
        <v>15997.68</v>
      </c>
      <c r="H37" s="10">
        <v>0.16020000000000001</v>
      </c>
      <c r="I37" s="10">
        <v>0.15390000000000001</v>
      </c>
      <c r="J37" s="76"/>
      <c r="K37" s="114"/>
    </row>
    <row r="38" spans="1:11" ht="15">
      <c r="A38" s="11" t="s">
        <v>2187</v>
      </c>
      <c r="B38" s="11" t="s">
        <v>249</v>
      </c>
      <c r="C38" s="150">
        <v>1.06</v>
      </c>
      <c r="D38" s="150">
        <v>1.1000000000000001</v>
      </c>
      <c r="E38" s="9">
        <v>78209</v>
      </c>
      <c r="F38" s="9">
        <v>80164</v>
      </c>
      <c r="G38" s="9">
        <f t="shared" si="7"/>
        <v>15997.68</v>
      </c>
      <c r="H38" s="10">
        <v>0.16020000000000001</v>
      </c>
      <c r="I38" s="10">
        <v>0.15390000000000001</v>
      </c>
      <c r="J38" s="76"/>
      <c r="K38" s="114"/>
    </row>
    <row r="39" spans="1:11" ht="15">
      <c r="A39" s="11" t="s">
        <v>2188</v>
      </c>
      <c r="B39" s="11" t="s">
        <v>259</v>
      </c>
      <c r="C39" s="150">
        <v>1.06</v>
      </c>
      <c r="D39" s="150">
        <v>1.1000000000000001</v>
      </c>
      <c r="E39" s="9">
        <v>78209</v>
      </c>
      <c r="F39" s="9">
        <v>80164</v>
      </c>
      <c r="G39" s="9">
        <f t="shared" si="7"/>
        <v>15997.68</v>
      </c>
      <c r="H39" s="10">
        <v>0.16020000000000001</v>
      </c>
      <c r="I39" s="10">
        <v>0.15390000000000001</v>
      </c>
      <c r="J39" s="76"/>
      <c r="K39" s="114"/>
    </row>
    <row r="40" spans="1:11" ht="15">
      <c r="A40" s="11" t="s">
        <v>2189</v>
      </c>
      <c r="B40" s="11" t="s">
        <v>278</v>
      </c>
      <c r="C40" s="150">
        <v>1.06</v>
      </c>
      <c r="D40" s="150">
        <v>1.06</v>
      </c>
      <c r="E40" s="9">
        <v>78209</v>
      </c>
      <c r="F40" s="9">
        <v>80164</v>
      </c>
      <c r="G40" s="9">
        <f t="shared" si="7"/>
        <v>15997.68</v>
      </c>
      <c r="H40" s="10">
        <v>0.16020000000000001</v>
      </c>
      <c r="I40" s="10">
        <v>0.15390000000000001</v>
      </c>
      <c r="J40" s="76"/>
      <c r="K40" s="114"/>
    </row>
    <row r="41" spans="1:11" ht="15">
      <c r="A41" s="11" t="s">
        <v>2190</v>
      </c>
      <c r="B41" s="11" t="s">
        <v>283</v>
      </c>
      <c r="C41" s="150">
        <v>1</v>
      </c>
      <c r="D41" s="150">
        <v>1.04</v>
      </c>
      <c r="E41" s="9">
        <v>78209</v>
      </c>
      <c r="F41" s="9">
        <v>80164</v>
      </c>
      <c r="G41" s="9">
        <f t="shared" si="7"/>
        <v>15997.68</v>
      </c>
      <c r="H41" s="10">
        <v>0.16020000000000001</v>
      </c>
      <c r="I41" s="10">
        <v>0.15390000000000001</v>
      </c>
      <c r="J41" s="76"/>
      <c r="K41" s="114"/>
    </row>
    <row r="42" spans="1:11" ht="15">
      <c r="A42" s="11" t="s">
        <v>2191</v>
      </c>
      <c r="B42" s="11" t="s">
        <v>287</v>
      </c>
      <c r="C42" s="150">
        <v>1</v>
      </c>
      <c r="D42" s="150">
        <v>1</v>
      </c>
      <c r="E42" s="9">
        <v>78209</v>
      </c>
      <c r="F42" s="9">
        <v>80164</v>
      </c>
      <c r="G42" s="9">
        <f t="shared" si="7"/>
        <v>15997.68</v>
      </c>
      <c r="H42" s="10">
        <v>0.16020000000000001</v>
      </c>
      <c r="I42" s="10">
        <v>0.15390000000000001</v>
      </c>
      <c r="J42" s="76"/>
      <c r="K42" s="114"/>
    </row>
    <row r="43" spans="1:11" ht="15">
      <c r="A43" s="11" t="s">
        <v>2192</v>
      </c>
      <c r="B43" s="11" t="s">
        <v>289</v>
      </c>
      <c r="C43" s="150">
        <v>1</v>
      </c>
      <c r="D43" s="150">
        <v>1</v>
      </c>
      <c r="E43" s="9">
        <v>78209</v>
      </c>
      <c r="F43" s="9">
        <v>80164</v>
      </c>
      <c r="G43" s="9">
        <f t="shared" si="7"/>
        <v>15997.68</v>
      </c>
      <c r="H43" s="10">
        <v>0.16020000000000001</v>
      </c>
      <c r="I43" s="10">
        <v>0.15390000000000001</v>
      </c>
      <c r="J43" s="76"/>
      <c r="K43" s="114"/>
    </row>
    <row r="44" spans="1:11" ht="15">
      <c r="A44" s="11" t="s">
        <v>2193</v>
      </c>
      <c r="B44" s="11" t="s">
        <v>304</v>
      </c>
      <c r="C44" s="150">
        <v>1</v>
      </c>
      <c r="D44" s="150">
        <v>1</v>
      </c>
      <c r="E44" s="9">
        <v>78209</v>
      </c>
      <c r="F44" s="9">
        <v>80164</v>
      </c>
      <c r="G44" s="9">
        <f t="shared" si="7"/>
        <v>15997.68</v>
      </c>
      <c r="H44" s="10">
        <v>0.16020000000000001</v>
      </c>
      <c r="I44" s="10">
        <v>0.15390000000000001</v>
      </c>
      <c r="J44" s="76"/>
      <c r="K44" s="114"/>
    </row>
    <row r="45" spans="1:11" ht="15">
      <c r="A45" s="11" t="s">
        <v>2194</v>
      </c>
      <c r="B45" s="11" t="s">
        <v>307</v>
      </c>
      <c r="C45" s="150">
        <v>1</v>
      </c>
      <c r="D45" s="150">
        <v>1</v>
      </c>
      <c r="E45" s="9">
        <v>78209</v>
      </c>
      <c r="F45" s="9">
        <v>80164</v>
      </c>
      <c r="G45" s="9">
        <f t="shared" si="7"/>
        <v>15997.68</v>
      </c>
      <c r="H45" s="10">
        <v>0.16020000000000001</v>
      </c>
      <c r="I45" s="10">
        <v>0.15390000000000001</v>
      </c>
      <c r="J45" s="76"/>
      <c r="K45" s="114"/>
    </row>
    <row r="46" spans="1:11" ht="15">
      <c r="A46" s="11" t="s">
        <v>2195</v>
      </c>
      <c r="B46" s="11" t="s">
        <v>311</v>
      </c>
      <c r="C46" s="150">
        <v>1</v>
      </c>
      <c r="D46" s="150">
        <v>1</v>
      </c>
      <c r="E46" s="9">
        <v>78209</v>
      </c>
      <c r="F46" s="9">
        <v>80164</v>
      </c>
      <c r="G46" s="9">
        <f t="shared" si="7"/>
        <v>15997.68</v>
      </c>
      <c r="H46" s="10">
        <v>0.16020000000000001</v>
      </c>
      <c r="I46" s="10">
        <v>0.15390000000000001</v>
      </c>
      <c r="J46" s="76"/>
      <c r="K46" s="114"/>
    </row>
    <row r="47" spans="1:11" ht="15">
      <c r="A47" s="11" t="s">
        <v>2196</v>
      </c>
      <c r="B47" s="11" t="s">
        <v>313</v>
      </c>
      <c r="C47" s="150">
        <v>1</v>
      </c>
      <c r="D47" s="150">
        <v>1</v>
      </c>
      <c r="E47" s="9">
        <v>78209</v>
      </c>
      <c r="F47" s="9">
        <v>80164</v>
      </c>
      <c r="G47" s="9">
        <f t="shared" si="7"/>
        <v>15997.68</v>
      </c>
      <c r="H47" s="10">
        <v>0.16020000000000001</v>
      </c>
      <c r="I47" s="10">
        <v>0.15390000000000001</v>
      </c>
      <c r="J47" s="76"/>
      <c r="K47" s="114"/>
    </row>
    <row r="48" spans="1:11" ht="15">
      <c r="A48" s="11" t="s">
        <v>2197</v>
      </c>
      <c r="B48" s="11" t="s">
        <v>319</v>
      </c>
      <c r="C48" s="150">
        <v>1</v>
      </c>
      <c r="D48" s="150">
        <v>1</v>
      </c>
      <c r="E48" s="9">
        <v>78209</v>
      </c>
      <c r="F48" s="9">
        <v>80164</v>
      </c>
      <c r="G48" s="9">
        <f t="shared" si="7"/>
        <v>15997.68</v>
      </c>
      <c r="H48" s="10">
        <v>0.16020000000000001</v>
      </c>
      <c r="I48" s="10">
        <v>0.15390000000000001</v>
      </c>
      <c r="J48" s="76"/>
      <c r="K48" s="114"/>
    </row>
    <row r="49" spans="1:11" ht="15">
      <c r="A49" s="11" t="s">
        <v>2198</v>
      </c>
      <c r="B49" s="11" t="s">
        <v>330</v>
      </c>
      <c r="C49" s="150">
        <v>1</v>
      </c>
      <c r="D49" s="150">
        <v>1</v>
      </c>
      <c r="E49" s="9">
        <v>78209</v>
      </c>
      <c r="F49" s="9">
        <v>80164</v>
      </c>
      <c r="G49" s="9">
        <f t="shared" si="7"/>
        <v>15997.68</v>
      </c>
      <c r="H49" s="10">
        <v>0.16020000000000001</v>
      </c>
      <c r="I49" s="10">
        <v>0.15390000000000001</v>
      </c>
      <c r="J49" s="76"/>
      <c r="K49" s="114"/>
    </row>
    <row r="50" spans="1:11" ht="15">
      <c r="A50" s="11" t="s">
        <v>2199</v>
      </c>
      <c r="B50" s="11" t="s">
        <v>332</v>
      </c>
      <c r="C50" s="150">
        <v>1</v>
      </c>
      <c r="D50" s="150">
        <v>1</v>
      </c>
      <c r="E50" s="9">
        <v>78209</v>
      </c>
      <c r="F50" s="9">
        <v>80164</v>
      </c>
      <c r="G50" s="9">
        <f t="shared" si="7"/>
        <v>15997.68</v>
      </c>
      <c r="H50" s="10">
        <v>0.16020000000000001</v>
      </c>
      <c r="I50" s="10">
        <v>0.15390000000000001</v>
      </c>
      <c r="J50" s="76"/>
      <c r="K50" s="114"/>
    </row>
    <row r="51" spans="1:11" ht="15">
      <c r="A51" s="11" t="s">
        <v>2200</v>
      </c>
      <c r="B51" s="11" t="s">
        <v>337</v>
      </c>
      <c r="C51" s="150">
        <v>1</v>
      </c>
      <c r="D51" s="150">
        <v>1</v>
      </c>
      <c r="E51" s="9">
        <v>78209</v>
      </c>
      <c r="F51" s="9">
        <v>80164</v>
      </c>
      <c r="G51" s="9">
        <f t="shared" si="7"/>
        <v>15997.68</v>
      </c>
      <c r="H51" s="10">
        <v>0.16020000000000001</v>
      </c>
      <c r="I51" s="10">
        <v>0.15390000000000001</v>
      </c>
      <c r="J51" s="76"/>
      <c r="K51" s="114"/>
    </row>
    <row r="52" spans="1:11" ht="15">
      <c r="A52" s="11" t="s">
        <v>2201</v>
      </c>
      <c r="B52" s="11" t="s">
        <v>339</v>
      </c>
      <c r="C52" s="150">
        <v>1</v>
      </c>
      <c r="D52" s="150">
        <v>1</v>
      </c>
      <c r="E52" s="9">
        <v>78209</v>
      </c>
      <c r="F52" s="9">
        <v>80164</v>
      </c>
      <c r="G52" s="9">
        <f t="shared" si="7"/>
        <v>15997.68</v>
      </c>
      <c r="H52" s="10">
        <v>0.16020000000000001</v>
      </c>
      <c r="I52" s="10">
        <v>0.15390000000000001</v>
      </c>
      <c r="J52" s="76"/>
      <c r="K52" s="114"/>
    </row>
    <row r="53" spans="1:11" ht="15">
      <c r="A53" s="11" t="s">
        <v>2202</v>
      </c>
      <c r="B53" s="11" t="s">
        <v>346</v>
      </c>
      <c r="C53" s="150">
        <v>1</v>
      </c>
      <c r="D53" s="150">
        <v>1</v>
      </c>
      <c r="E53" s="9">
        <v>78209</v>
      </c>
      <c r="F53" s="9">
        <v>80164</v>
      </c>
      <c r="G53" s="9">
        <f t="shared" si="7"/>
        <v>15997.68</v>
      </c>
      <c r="H53" s="10">
        <v>0.16020000000000001</v>
      </c>
      <c r="I53" s="10">
        <v>0.15390000000000001</v>
      </c>
      <c r="J53" s="76"/>
      <c r="K53" s="114"/>
    </row>
    <row r="54" spans="1:11" ht="15">
      <c r="A54" s="11" t="s">
        <v>2203</v>
      </c>
      <c r="B54" s="11" t="s">
        <v>348</v>
      </c>
      <c r="C54" s="150">
        <v>1</v>
      </c>
      <c r="D54" s="150">
        <v>1</v>
      </c>
      <c r="E54" s="9">
        <v>78209</v>
      </c>
      <c r="F54" s="9">
        <v>80164</v>
      </c>
      <c r="G54" s="9">
        <f t="shared" si="7"/>
        <v>15997.68</v>
      </c>
      <c r="H54" s="10">
        <v>0.16020000000000001</v>
      </c>
      <c r="I54" s="10">
        <v>0.15390000000000001</v>
      </c>
      <c r="J54" s="76"/>
      <c r="K54" s="114"/>
    </row>
    <row r="55" spans="1:11" ht="15">
      <c r="A55" s="11" t="s">
        <v>2204</v>
      </c>
      <c r="B55" s="11" t="s">
        <v>351</v>
      </c>
      <c r="C55" s="150">
        <v>1</v>
      </c>
      <c r="D55" s="150">
        <v>1</v>
      </c>
      <c r="E55" s="9">
        <v>78209</v>
      </c>
      <c r="F55" s="9">
        <v>80164</v>
      </c>
      <c r="G55" s="9">
        <f t="shared" si="7"/>
        <v>15997.68</v>
      </c>
      <c r="H55" s="10">
        <v>0.16020000000000001</v>
      </c>
      <c r="I55" s="10">
        <v>0.15390000000000001</v>
      </c>
      <c r="J55" s="76"/>
      <c r="K55" s="114"/>
    </row>
    <row r="56" spans="1:11" ht="15">
      <c r="A56" s="11" t="s">
        <v>2205</v>
      </c>
      <c r="B56" s="11" t="s">
        <v>353</v>
      </c>
      <c r="C56" s="150">
        <v>1</v>
      </c>
      <c r="D56" s="150">
        <v>1</v>
      </c>
      <c r="E56" s="9">
        <v>78209</v>
      </c>
      <c r="F56" s="9">
        <v>80164</v>
      </c>
      <c r="G56" s="9">
        <f t="shared" si="7"/>
        <v>15997.68</v>
      </c>
      <c r="H56" s="10">
        <v>0.16020000000000001</v>
      </c>
      <c r="I56" s="10">
        <v>0.15390000000000001</v>
      </c>
      <c r="J56" s="76"/>
      <c r="K56" s="114"/>
    </row>
    <row r="57" spans="1:11" ht="15">
      <c r="A57" s="11" t="s">
        <v>2206</v>
      </c>
      <c r="B57" s="11" t="s">
        <v>355</v>
      </c>
      <c r="C57" s="150">
        <v>1</v>
      </c>
      <c r="D57" s="150">
        <v>1</v>
      </c>
      <c r="E57" s="9">
        <v>78209</v>
      </c>
      <c r="F57" s="9">
        <v>80164</v>
      </c>
      <c r="G57" s="9">
        <f t="shared" si="7"/>
        <v>15997.68</v>
      </c>
      <c r="H57" s="10">
        <v>0.16020000000000001</v>
      </c>
      <c r="I57" s="10">
        <v>0.15390000000000001</v>
      </c>
      <c r="J57" s="76"/>
      <c r="K57" s="114"/>
    </row>
    <row r="58" spans="1:11" ht="15">
      <c r="A58" s="11" t="s">
        <v>2207</v>
      </c>
      <c r="B58" s="11" t="s">
        <v>356</v>
      </c>
      <c r="C58" s="150">
        <v>1</v>
      </c>
      <c r="D58" s="150">
        <v>1</v>
      </c>
      <c r="E58" s="9">
        <v>78209</v>
      </c>
      <c r="F58" s="9">
        <v>80164</v>
      </c>
      <c r="G58" s="9">
        <f t="shared" si="7"/>
        <v>15997.68</v>
      </c>
      <c r="H58" s="10">
        <v>0.16020000000000001</v>
      </c>
      <c r="I58" s="10">
        <v>0.15390000000000001</v>
      </c>
      <c r="J58" s="76"/>
      <c r="K58" s="114"/>
    </row>
    <row r="59" spans="1:11" ht="15">
      <c r="A59" s="11" t="s">
        <v>2208</v>
      </c>
      <c r="B59" s="11" t="s">
        <v>360</v>
      </c>
      <c r="C59" s="150">
        <v>1</v>
      </c>
      <c r="D59" s="150">
        <v>1</v>
      </c>
      <c r="E59" s="9">
        <v>78209</v>
      </c>
      <c r="F59" s="9">
        <v>80164</v>
      </c>
      <c r="G59" s="9">
        <f t="shared" si="7"/>
        <v>15997.68</v>
      </c>
      <c r="H59" s="10">
        <v>0.16020000000000001</v>
      </c>
      <c r="I59" s="10">
        <v>0.15390000000000001</v>
      </c>
      <c r="J59" s="76"/>
      <c r="K59" s="114"/>
    </row>
    <row r="60" spans="1:11" ht="15">
      <c r="A60" s="11" t="s">
        <v>2209</v>
      </c>
      <c r="B60" s="11" t="s">
        <v>365</v>
      </c>
      <c r="C60" s="150">
        <v>1</v>
      </c>
      <c r="D60" s="150">
        <v>1</v>
      </c>
      <c r="E60" s="9">
        <v>78209</v>
      </c>
      <c r="F60" s="9">
        <v>80164</v>
      </c>
      <c r="G60" s="9">
        <f t="shared" si="7"/>
        <v>15997.68</v>
      </c>
      <c r="H60" s="10">
        <v>0.16020000000000001</v>
      </c>
      <c r="I60" s="10">
        <v>0.15390000000000001</v>
      </c>
      <c r="J60" s="76"/>
      <c r="K60" s="114"/>
    </row>
    <row r="61" spans="1:11" ht="15">
      <c r="A61" s="11" t="s">
        <v>2210</v>
      </c>
      <c r="B61" s="11" t="s">
        <v>386</v>
      </c>
      <c r="C61" s="150">
        <v>1</v>
      </c>
      <c r="D61" s="150">
        <v>1</v>
      </c>
      <c r="E61" s="9">
        <v>78209</v>
      </c>
      <c r="F61" s="9">
        <v>80164</v>
      </c>
      <c r="G61" s="9">
        <f t="shared" si="7"/>
        <v>15997.68</v>
      </c>
      <c r="H61" s="10">
        <v>0.16020000000000001</v>
      </c>
      <c r="I61" s="10">
        <v>0.15390000000000001</v>
      </c>
      <c r="J61" s="76"/>
      <c r="K61" s="114"/>
    </row>
    <row r="62" spans="1:11" ht="15">
      <c r="A62" s="11" t="s">
        <v>2211</v>
      </c>
      <c r="B62" s="11" t="s">
        <v>394</v>
      </c>
      <c r="C62" s="150">
        <v>1</v>
      </c>
      <c r="D62" s="150">
        <v>1</v>
      </c>
      <c r="E62" s="9">
        <v>78209</v>
      </c>
      <c r="F62" s="9">
        <v>80164</v>
      </c>
      <c r="G62" s="9">
        <f t="shared" si="7"/>
        <v>15997.68</v>
      </c>
      <c r="H62" s="10">
        <v>0.16020000000000001</v>
      </c>
      <c r="I62" s="10">
        <v>0.15390000000000001</v>
      </c>
      <c r="J62" s="76"/>
      <c r="K62" s="114"/>
    </row>
    <row r="63" spans="1:11" ht="15">
      <c r="A63" s="11" t="s">
        <v>2212</v>
      </c>
      <c r="B63" s="11" t="s">
        <v>396</v>
      </c>
      <c r="C63" s="150">
        <v>1</v>
      </c>
      <c r="D63" s="150">
        <v>1</v>
      </c>
      <c r="E63" s="9">
        <v>78209</v>
      </c>
      <c r="F63" s="9">
        <v>80164</v>
      </c>
      <c r="G63" s="9">
        <f t="shared" si="7"/>
        <v>15997.68</v>
      </c>
      <c r="H63" s="10">
        <v>0.16020000000000001</v>
      </c>
      <c r="I63" s="10">
        <v>0.15390000000000001</v>
      </c>
      <c r="J63" s="76"/>
      <c r="K63" s="114"/>
    </row>
    <row r="64" spans="1:11" ht="15">
      <c r="A64" s="11" t="s">
        <v>2213</v>
      </c>
      <c r="B64" s="11" t="s">
        <v>398</v>
      </c>
      <c r="C64" s="150">
        <v>1</v>
      </c>
      <c r="D64" s="150">
        <v>1</v>
      </c>
      <c r="E64" s="9">
        <v>78209</v>
      </c>
      <c r="F64" s="9">
        <v>80164</v>
      </c>
      <c r="G64" s="9">
        <f t="shared" si="7"/>
        <v>15997.68</v>
      </c>
      <c r="H64" s="10">
        <v>0.16020000000000001</v>
      </c>
      <c r="I64" s="10">
        <v>0.15390000000000001</v>
      </c>
      <c r="J64" s="76"/>
      <c r="K64" s="114"/>
    </row>
    <row r="65" spans="1:11" ht="15">
      <c r="A65" s="11" t="s">
        <v>2214</v>
      </c>
      <c r="B65" s="11" t="s">
        <v>401</v>
      </c>
      <c r="C65" s="150">
        <v>1</v>
      </c>
      <c r="D65" s="150">
        <v>1</v>
      </c>
      <c r="E65" s="9">
        <v>78209</v>
      </c>
      <c r="F65" s="9">
        <v>80164</v>
      </c>
      <c r="G65" s="9">
        <f t="shared" si="7"/>
        <v>15997.68</v>
      </c>
      <c r="H65" s="10">
        <v>0.16020000000000001</v>
      </c>
      <c r="I65" s="10">
        <v>0.15390000000000001</v>
      </c>
      <c r="J65" s="76"/>
      <c r="K65" s="114"/>
    </row>
    <row r="66" spans="1:11" ht="15">
      <c r="A66" s="11" t="s">
        <v>2215</v>
      </c>
      <c r="B66" s="11" t="s">
        <v>408</v>
      </c>
      <c r="C66" s="150">
        <v>1</v>
      </c>
      <c r="D66" s="150">
        <v>1</v>
      </c>
      <c r="E66" s="9">
        <v>78209</v>
      </c>
      <c r="F66" s="9">
        <v>80164</v>
      </c>
      <c r="G66" s="9">
        <f t="shared" si="7"/>
        <v>15997.68</v>
      </c>
      <c r="H66" s="10">
        <v>0.16020000000000001</v>
      </c>
      <c r="I66" s="10">
        <v>0.15390000000000001</v>
      </c>
      <c r="J66" s="76"/>
      <c r="K66" s="114"/>
    </row>
    <row r="67" spans="1:11" ht="15">
      <c r="A67" s="11" t="s">
        <v>2216</v>
      </c>
      <c r="B67" s="11" t="s">
        <v>414</v>
      </c>
      <c r="C67" s="150">
        <v>1</v>
      </c>
      <c r="D67" s="150">
        <v>1</v>
      </c>
      <c r="E67" s="9">
        <v>78209</v>
      </c>
      <c r="F67" s="9">
        <v>80164</v>
      </c>
      <c r="G67" s="9">
        <f t="shared" si="7"/>
        <v>15997.68</v>
      </c>
      <c r="H67" s="10">
        <v>0.16020000000000001</v>
      </c>
      <c r="I67" s="10">
        <v>0.15390000000000001</v>
      </c>
      <c r="J67" s="76"/>
      <c r="K67" s="114"/>
    </row>
    <row r="68" spans="1:11" ht="15">
      <c r="A68" s="11" t="s">
        <v>2217</v>
      </c>
      <c r="B68" s="11" t="s">
        <v>418</v>
      </c>
      <c r="C68" s="150">
        <v>1</v>
      </c>
      <c r="D68" s="150">
        <v>1</v>
      </c>
      <c r="E68" s="9">
        <v>78209</v>
      </c>
      <c r="F68" s="9">
        <v>80164</v>
      </c>
      <c r="G68" s="9">
        <f t="shared" si="7"/>
        <v>15997.68</v>
      </c>
      <c r="H68" s="10">
        <v>0.16020000000000001</v>
      </c>
      <c r="I68" s="10">
        <v>0.15390000000000001</v>
      </c>
      <c r="J68" s="76"/>
      <c r="K68" s="114"/>
    </row>
    <row r="69" spans="1:11" ht="15">
      <c r="A69" s="11" t="s">
        <v>2218</v>
      </c>
      <c r="B69" s="11" t="s">
        <v>421</v>
      </c>
      <c r="C69" s="150">
        <v>1</v>
      </c>
      <c r="D69" s="150">
        <v>1</v>
      </c>
      <c r="E69" s="9">
        <v>78209</v>
      </c>
      <c r="F69" s="9">
        <v>80164</v>
      </c>
      <c r="G69" s="9">
        <f t="shared" si="7"/>
        <v>15997.68</v>
      </c>
      <c r="H69" s="10">
        <v>0.16020000000000001</v>
      </c>
      <c r="I69" s="10">
        <v>0.15390000000000001</v>
      </c>
      <c r="J69" s="76"/>
      <c r="K69" s="114"/>
    </row>
    <row r="70" spans="1:11" ht="15">
      <c r="A70" s="11" t="s">
        <v>2219</v>
      </c>
      <c r="B70" s="11" t="s">
        <v>424</v>
      </c>
      <c r="C70" s="150">
        <v>1</v>
      </c>
      <c r="D70" s="150">
        <v>1</v>
      </c>
      <c r="E70" s="9">
        <v>78209</v>
      </c>
      <c r="F70" s="9">
        <v>80164</v>
      </c>
      <c r="G70" s="9">
        <f t="shared" si="7"/>
        <v>15997.68</v>
      </c>
      <c r="H70" s="10">
        <v>0.16020000000000001</v>
      </c>
      <c r="I70" s="10">
        <v>0.15390000000000001</v>
      </c>
      <c r="J70" s="76"/>
      <c r="K70" s="114"/>
    </row>
    <row r="71" spans="1:11" ht="15">
      <c r="A71" s="11" t="s">
        <v>2220</v>
      </c>
      <c r="B71" s="11" t="s">
        <v>429</v>
      </c>
      <c r="C71" s="150">
        <v>1</v>
      </c>
      <c r="D71" s="150">
        <v>1</v>
      </c>
      <c r="E71" s="9">
        <v>78209</v>
      </c>
      <c r="F71" s="9">
        <v>80164</v>
      </c>
      <c r="G71" s="9">
        <f t="shared" ref="G71:G134" si="8">15684*1.02</f>
        <v>15997.68</v>
      </c>
      <c r="H71" s="10">
        <v>0.16020000000000001</v>
      </c>
      <c r="I71" s="10">
        <v>0.15390000000000001</v>
      </c>
      <c r="J71" s="76"/>
      <c r="K71" s="114"/>
    </row>
    <row r="72" spans="1:11" ht="15">
      <c r="A72" s="11" t="s">
        <v>2221</v>
      </c>
      <c r="B72" s="11" t="s">
        <v>443</v>
      </c>
      <c r="C72" s="150">
        <v>1</v>
      </c>
      <c r="D72" s="150">
        <v>1.04</v>
      </c>
      <c r="E72" s="9">
        <v>78209</v>
      </c>
      <c r="F72" s="9">
        <v>80164</v>
      </c>
      <c r="G72" s="9">
        <f t="shared" si="8"/>
        <v>15997.68</v>
      </c>
      <c r="H72" s="10">
        <v>0.16020000000000001</v>
      </c>
      <c r="I72" s="10">
        <v>0.15390000000000001</v>
      </c>
      <c r="J72" s="76"/>
      <c r="K72" s="114"/>
    </row>
    <row r="73" spans="1:11" ht="15">
      <c r="A73" s="11" t="s">
        <v>2222</v>
      </c>
      <c r="B73" s="11" t="s">
        <v>450</v>
      </c>
      <c r="C73" s="150">
        <v>1</v>
      </c>
      <c r="D73" s="150">
        <v>1</v>
      </c>
      <c r="E73" s="9">
        <v>78209</v>
      </c>
      <c r="F73" s="9">
        <v>80164</v>
      </c>
      <c r="G73" s="9">
        <f t="shared" si="8"/>
        <v>15997.68</v>
      </c>
      <c r="H73" s="10">
        <v>0.16020000000000001</v>
      </c>
      <c r="I73" s="10">
        <v>0.15390000000000001</v>
      </c>
      <c r="J73" s="76"/>
      <c r="K73" s="114"/>
    </row>
    <row r="74" spans="1:11" ht="15">
      <c r="A74" s="11" t="s">
        <v>2223</v>
      </c>
      <c r="B74" s="11" t="s">
        <v>453</v>
      </c>
      <c r="C74" s="150">
        <v>1</v>
      </c>
      <c r="D74" s="150">
        <v>1</v>
      </c>
      <c r="E74" s="9">
        <v>78209</v>
      </c>
      <c r="F74" s="9">
        <v>80164</v>
      </c>
      <c r="G74" s="9">
        <f t="shared" si="8"/>
        <v>15997.68</v>
      </c>
      <c r="H74" s="10">
        <v>0.16020000000000001</v>
      </c>
      <c r="I74" s="10">
        <v>0.15390000000000001</v>
      </c>
      <c r="J74" s="76"/>
      <c r="K74" s="114"/>
    </row>
    <row r="75" spans="1:11" ht="15">
      <c r="A75" s="11" t="s">
        <v>2224</v>
      </c>
      <c r="B75" s="11" t="s">
        <v>456</v>
      </c>
      <c r="C75" s="150">
        <v>1</v>
      </c>
      <c r="D75" s="150">
        <v>1</v>
      </c>
      <c r="E75" s="9">
        <v>78209</v>
      </c>
      <c r="F75" s="9">
        <v>80164</v>
      </c>
      <c r="G75" s="9">
        <f t="shared" si="8"/>
        <v>15997.68</v>
      </c>
      <c r="H75" s="10">
        <v>0.16020000000000001</v>
      </c>
      <c r="I75" s="10">
        <v>0.15390000000000001</v>
      </c>
      <c r="J75" s="76"/>
      <c r="K75" s="114"/>
    </row>
    <row r="76" spans="1:11" ht="15">
      <c r="A76" s="11" t="s">
        <v>2225</v>
      </c>
      <c r="B76" s="11" t="s">
        <v>464</v>
      </c>
      <c r="C76" s="150">
        <v>1</v>
      </c>
      <c r="D76" s="150">
        <v>1</v>
      </c>
      <c r="E76" s="9">
        <v>78209</v>
      </c>
      <c r="F76" s="9">
        <v>80164</v>
      </c>
      <c r="G76" s="9">
        <f t="shared" si="8"/>
        <v>15997.68</v>
      </c>
      <c r="H76" s="10">
        <v>0.16020000000000001</v>
      </c>
      <c r="I76" s="10">
        <v>0.15390000000000001</v>
      </c>
      <c r="J76" s="76"/>
      <c r="K76" s="114"/>
    </row>
    <row r="77" spans="1:11" ht="15">
      <c r="A77" s="11" t="s">
        <v>2226</v>
      </c>
      <c r="B77" s="11" t="s">
        <v>470</v>
      </c>
      <c r="C77" s="150">
        <v>1</v>
      </c>
      <c r="D77" s="150">
        <v>1</v>
      </c>
      <c r="E77" s="9">
        <v>78209</v>
      </c>
      <c r="F77" s="9">
        <v>80164</v>
      </c>
      <c r="G77" s="9">
        <f t="shared" si="8"/>
        <v>15997.68</v>
      </c>
      <c r="H77" s="10">
        <v>0.16020000000000001</v>
      </c>
      <c r="I77" s="10">
        <v>0.15390000000000001</v>
      </c>
      <c r="J77" s="76"/>
      <c r="K77" s="114"/>
    </row>
    <row r="78" spans="1:11" ht="15">
      <c r="A78" s="11" t="s">
        <v>2227</v>
      </c>
      <c r="B78" s="11" t="s">
        <v>475</v>
      </c>
      <c r="C78" s="150">
        <v>1</v>
      </c>
      <c r="D78" s="150">
        <v>1</v>
      </c>
      <c r="E78" s="9">
        <v>78209</v>
      </c>
      <c r="F78" s="9">
        <v>80164</v>
      </c>
      <c r="G78" s="9">
        <f t="shared" si="8"/>
        <v>15997.68</v>
      </c>
      <c r="H78" s="10">
        <v>0.16020000000000001</v>
      </c>
      <c r="I78" s="10">
        <v>0.15390000000000001</v>
      </c>
      <c r="J78" s="76"/>
      <c r="K78" s="114"/>
    </row>
    <row r="79" spans="1:11" ht="15">
      <c r="A79" s="11" t="s">
        <v>2228</v>
      </c>
      <c r="B79" s="11" t="s">
        <v>477</v>
      </c>
      <c r="C79" s="150">
        <v>1</v>
      </c>
      <c r="D79" s="150">
        <v>1.04</v>
      </c>
      <c r="E79" s="9">
        <v>78209</v>
      </c>
      <c r="F79" s="9">
        <v>80164</v>
      </c>
      <c r="G79" s="9">
        <f t="shared" si="8"/>
        <v>15997.68</v>
      </c>
      <c r="H79" s="10">
        <v>0.16020000000000001</v>
      </c>
      <c r="I79" s="10">
        <v>0.15390000000000001</v>
      </c>
      <c r="J79" s="76"/>
      <c r="K79" s="114"/>
    </row>
    <row r="80" spans="1:11" ht="15">
      <c r="A80" s="11" t="s">
        <v>2229</v>
      </c>
      <c r="B80" s="11" t="s">
        <v>481</v>
      </c>
      <c r="C80" s="150">
        <v>1</v>
      </c>
      <c r="D80" s="150">
        <v>1</v>
      </c>
      <c r="E80" s="9">
        <v>78209</v>
      </c>
      <c r="F80" s="9">
        <v>80164</v>
      </c>
      <c r="G80" s="9">
        <f t="shared" si="8"/>
        <v>15997.68</v>
      </c>
      <c r="H80" s="10">
        <v>0.16020000000000001</v>
      </c>
      <c r="I80" s="10">
        <v>0.15390000000000001</v>
      </c>
      <c r="J80" s="76"/>
      <c r="K80" s="114"/>
    </row>
    <row r="81" spans="1:11" ht="15">
      <c r="A81" s="11" t="s">
        <v>2230</v>
      </c>
      <c r="B81" s="11" t="s">
        <v>487</v>
      </c>
      <c r="C81" s="150">
        <v>1</v>
      </c>
      <c r="D81" s="150">
        <v>1</v>
      </c>
      <c r="E81" s="9">
        <v>78209</v>
      </c>
      <c r="F81" s="9">
        <v>80164</v>
      </c>
      <c r="G81" s="9">
        <f t="shared" si="8"/>
        <v>15997.68</v>
      </c>
      <c r="H81" s="10">
        <v>0.16020000000000001</v>
      </c>
      <c r="I81" s="10">
        <v>0.15390000000000001</v>
      </c>
      <c r="J81" s="76"/>
      <c r="K81" s="114"/>
    </row>
    <row r="82" spans="1:11" ht="15">
      <c r="A82" s="11" t="s">
        <v>2231</v>
      </c>
      <c r="B82" s="11" t="s">
        <v>490</v>
      </c>
      <c r="C82" s="150">
        <v>1</v>
      </c>
      <c r="D82" s="150">
        <v>1</v>
      </c>
      <c r="E82" s="9">
        <v>78209</v>
      </c>
      <c r="F82" s="9">
        <v>80164</v>
      </c>
      <c r="G82" s="9">
        <f t="shared" si="8"/>
        <v>15997.68</v>
      </c>
      <c r="H82" s="10">
        <v>0.16020000000000001</v>
      </c>
      <c r="I82" s="10">
        <v>0.15390000000000001</v>
      </c>
      <c r="J82" s="76"/>
      <c r="K82" s="114"/>
    </row>
    <row r="83" spans="1:11" ht="15">
      <c r="A83" s="11" t="s">
        <v>2232</v>
      </c>
      <c r="B83" s="11" t="s">
        <v>491</v>
      </c>
      <c r="C83" s="150">
        <v>1</v>
      </c>
      <c r="D83" s="150">
        <v>1</v>
      </c>
      <c r="E83" s="9">
        <v>78209</v>
      </c>
      <c r="F83" s="9">
        <v>80164</v>
      </c>
      <c r="G83" s="9">
        <f t="shared" si="8"/>
        <v>15997.68</v>
      </c>
      <c r="H83" s="10">
        <v>0.16020000000000001</v>
      </c>
      <c r="I83" s="10">
        <v>0.15390000000000001</v>
      </c>
      <c r="J83" s="76"/>
      <c r="K83" s="114"/>
    </row>
    <row r="84" spans="1:11" ht="15">
      <c r="A84" s="11" t="s">
        <v>2233</v>
      </c>
      <c r="B84" s="11" t="s">
        <v>493</v>
      </c>
      <c r="C84" s="150">
        <v>1</v>
      </c>
      <c r="D84" s="150">
        <v>1</v>
      </c>
      <c r="E84" s="9">
        <v>78209</v>
      </c>
      <c r="F84" s="9">
        <v>80164</v>
      </c>
      <c r="G84" s="9">
        <f t="shared" si="8"/>
        <v>15997.68</v>
      </c>
      <c r="H84" s="10">
        <v>0.16020000000000001</v>
      </c>
      <c r="I84" s="10">
        <v>0.15390000000000001</v>
      </c>
      <c r="J84" s="76"/>
      <c r="K84" s="114"/>
    </row>
    <row r="85" spans="1:11" ht="15">
      <c r="A85" s="11" t="s">
        <v>2234</v>
      </c>
      <c r="B85" s="11" t="s">
        <v>495</v>
      </c>
      <c r="C85" s="150">
        <v>1</v>
      </c>
      <c r="D85" s="150">
        <v>1</v>
      </c>
      <c r="E85" s="9">
        <v>78209</v>
      </c>
      <c r="F85" s="9">
        <v>80164</v>
      </c>
      <c r="G85" s="9">
        <f t="shared" si="8"/>
        <v>15997.68</v>
      </c>
      <c r="H85" s="10">
        <v>0.16020000000000001</v>
      </c>
      <c r="I85" s="10">
        <v>0.15390000000000001</v>
      </c>
      <c r="J85" s="76"/>
      <c r="K85" s="114"/>
    </row>
    <row r="86" spans="1:11" ht="15">
      <c r="A86" s="11" t="s">
        <v>2235</v>
      </c>
      <c r="B86" s="11" t="s">
        <v>497</v>
      </c>
      <c r="C86" s="150">
        <v>1</v>
      </c>
      <c r="D86" s="150">
        <v>1</v>
      </c>
      <c r="E86" s="9">
        <v>78209</v>
      </c>
      <c r="F86" s="9">
        <v>80164</v>
      </c>
      <c r="G86" s="9">
        <f t="shared" si="8"/>
        <v>15997.68</v>
      </c>
      <c r="H86" s="10">
        <v>0.16020000000000001</v>
      </c>
      <c r="I86" s="10">
        <v>0.15390000000000001</v>
      </c>
      <c r="J86" s="76"/>
      <c r="K86" s="114"/>
    </row>
    <row r="87" spans="1:11" ht="15">
      <c r="A87" s="11" t="s">
        <v>2236</v>
      </c>
      <c r="B87" s="11" t="s">
        <v>500</v>
      </c>
      <c r="C87" s="150">
        <v>1</v>
      </c>
      <c r="D87" s="150">
        <v>1</v>
      </c>
      <c r="E87" s="9">
        <v>78209</v>
      </c>
      <c r="F87" s="9">
        <v>80164</v>
      </c>
      <c r="G87" s="9">
        <f t="shared" si="8"/>
        <v>15997.68</v>
      </c>
      <c r="H87" s="10">
        <v>0.16020000000000001</v>
      </c>
      <c r="I87" s="10">
        <v>0.15390000000000001</v>
      </c>
      <c r="J87" s="76"/>
      <c r="K87" s="114"/>
    </row>
    <row r="88" spans="1:11" ht="15">
      <c r="A88" s="11" t="s">
        <v>2237</v>
      </c>
      <c r="B88" s="11" t="s">
        <v>503</v>
      </c>
      <c r="C88" s="150">
        <v>1.1200000000000001</v>
      </c>
      <c r="D88" s="150">
        <v>1.1200000000000001</v>
      </c>
      <c r="E88" s="9">
        <v>78209</v>
      </c>
      <c r="F88" s="9">
        <v>80164</v>
      </c>
      <c r="G88" s="9">
        <f t="shared" si="8"/>
        <v>15997.68</v>
      </c>
      <c r="H88" s="10">
        <v>0.16020000000000001</v>
      </c>
      <c r="I88" s="10">
        <v>0.15390000000000001</v>
      </c>
      <c r="J88" s="76"/>
      <c r="K88" s="114"/>
    </row>
    <row r="89" spans="1:11" ht="15">
      <c r="A89" s="11" t="s">
        <v>2238</v>
      </c>
      <c r="B89" s="11" t="s">
        <v>511</v>
      </c>
      <c r="C89" s="150">
        <v>1.1200000000000001</v>
      </c>
      <c r="D89" s="150">
        <v>1.1200000000000001</v>
      </c>
      <c r="E89" s="9">
        <v>78209</v>
      </c>
      <c r="F89" s="9">
        <v>80164</v>
      </c>
      <c r="G89" s="9">
        <f t="shared" si="8"/>
        <v>15997.68</v>
      </c>
      <c r="H89" s="10">
        <v>0.16020000000000001</v>
      </c>
      <c r="I89" s="10">
        <v>0.15390000000000001</v>
      </c>
      <c r="J89" s="76"/>
      <c r="K89" s="114"/>
    </row>
    <row r="90" spans="1:11" ht="15">
      <c r="A90" s="11" t="s">
        <v>2239</v>
      </c>
      <c r="B90" s="11" t="s">
        <v>516</v>
      </c>
      <c r="C90" s="150">
        <v>1.18</v>
      </c>
      <c r="D90" s="150">
        <v>1.18</v>
      </c>
      <c r="E90" s="9">
        <v>78209</v>
      </c>
      <c r="F90" s="9">
        <v>80164</v>
      </c>
      <c r="G90" s="9">
        <f t="shared" si="8"/>
        <v>15997.68</v>
      </c>
      <c r="H90" s="10">
        <v>0.16020000000000001</v>
      </c>
      <c r="I90" s="10">
        <v>0.15390000000000001</v>
      </c>
      <c r="J90" s="76"/>
      <c r="K90" s="114"/>
    </row>
    <row r="91" spans="1:11" ht="15">
      <c r="A91" s="11" t="s">
        <v>2240</v>
      </c>
      <c r="B91" s="11" t="s">
        <v>521</v>
      </c>
      <c r="C91" s="150">
        <v>1</v>
      </c>
      <c r="D91" s="150">
        <v>1.04</v>
      </c>
      <c r="E91" s="9">
        <v>78209</v>
      </c>
      <c r="F91" s="9">
        <v>80164</v>
      </c>
      <c r="G91" s="9">
        <f t="shared" si="8"/>
        <v>15997.68</v>
      </c>
      <c r="H91" s="10">
        <v>0.16020000000000001</v>
      </c>
      <c r="I91" s="10">
        <v>0.15390000000000001</v>
      </c>
      <c r="J91" s="76"/>
      <c r="K91" s="114"/>
    </row>
    <row r="92" spans="1:11" ht="15">
      <c r="A92" s="11" t="s">
        <v>2241</v>
      </c>
      <c r="B92" s="11" t="s">
        <v>523</v>
      </c>
      <c r="C92" s="150">
        <v>1</v>
      </c>
      <c r="D92" s="150">
        <v>1</v>
      </c>
      <c r="E92" s="9">
        <v>78209</v>
      </c>
      <c r="F92" s="9">
        <v>80164</v>
      </c>
      <c r="G92" s="9">
        <f t="shared" si="8"/>
        <v>15997.68</v>
      </c>
      <c r="H92" s="10">
        <v>0.16020000000000001</v>
      </c>
      <c r="I92" s="10">
        <v>0.15390000000000001</v>
      </c>
      <c r="J92" s="76"/>
      <c r="K92" s="114"/>
    </row>
    <row r="93" spans="1:11" ht="15">
      <c r="A93" s="11" t="s">
        <v>2242</v>
      </c>
      <c r="B93" s="11" t="s">
        <v>525</v>
      </c>
      <c r="C93" s="150">
        <v>1.06</v>
      </c>
      <c r="D93" s="150">
        <v>1.06</v>
      </c>
      <c r="E93" s="9">
        <v>78209</v>
      </c>
      <c r="F93" s="9">
        <v>80164</v>
      </c>
      <c r="G93" s="9">
        <f t="shared" si="8"/>
        <v>15997.68</v>
      </c>
      <c r="H93" s="10">
        <v>0.16020000000000001</v>
      </c>
      <c r="I93" s="10">
        <v>0.15390000000000001</v>
      </c>
      <c r="J93" s="76"/>
      <c r="K93" s="114"/>
    </row>
    <row r="94" spans="1:11" ht="15">
      <c r="A94" s="11" t="s">
        <v>2243</v>
      </c>
      <c r="B94" s="11" t="s">
        <v>528</v>
      </c>
      <c r="C94" s="150">
        <v>1.1200000000000001</v>
      </c>
      <c r="D94" s="150">
        <v>1.1200000000000001</v>
      </c>
      <c r="E94" s="9">
        <v>78209</v>
      </c>
      <c r="F94" s="9">
        <v>80164</v>
      </c>
      <c r="G94" s="9">
        <f t="shared" si="8"/>
        <v>15997.68</v>
      </c>
      <c r="H94" s="10">
        <v>0.16020000000000001</v>
      </c>
      <c r="I94" s="10">
        <v>0.15390000000000001</v>
      </c>
      <c r="J94" s="76"/>
      <c r="K94" s="114"/>
    </row>
    <row r="95" spans="1:11" ht="15">
      <c r="A95" s="11" t="s">
        <v>2244</v>
      </c>
      <c r="B95" s="11" t="s">
        <v>532</v>
      </c>
      <c r="C95" s="150">
        <v>1.1200000000000001</v>
      </c>
      <c r="D95" s="150">
        <v>1.1200000000000001</v>
      </c>
      <c r="E95" s="9">
        <v>78209</v>
      </c>
      <c r="F95" s="9">
        <v>80164</v>
      </c>
      <c r="G95" s="9">
        <f t="shared" si="8"/>
        <v>15997.68</v>
      </c>
      <c r="H95" s="10">
        <v>0.16020000000000001</v>
      </c>
      <c r="I95" s="10">
        <v>0.15390000000000001</v>
      </c>
      <c r="J95" s="76"/>
      <c r="K95" s="114"/>
    </row>
    <row r="96" spans="1:11" ht="15">
      <c r="A96" s="11" t="s">
        <v>2245</v>
      </c>
      <c r="B96" s="11" t="s">
        <v>536</v>
      </c>
      <c r="C96" s="150">
        <v>1.18</v>
      </c>
      <c r="D96" s="150">
        <v>1.18</v>
      </c>
      <c r="E96" s="9">
        <v>78209</v>
      </c>
      <c r="F96" s="9">
        <v>80164</v>
      </c>
      <c r="G96" s="9">
        <f t="shared" si="8"/>
        <v>15997.68</v>
      </c>
      <c r="H96" s="10">
        <v>0.16020000000000001</v>
      </c>
      <c r="I96" s="10">
        <v>0.15390000000000001</v>
      </c>
      <c r="J96" s="76"/>
      <c r="K96" s="114"/>
    </row>
    <row r="97" spans="1:11" ht="15">
      <c r="A97" s="11" t="s">
        <v>2246</v>
      </c>
      <c r="B97" s="11" t="s">
        <v>632</v>
      </c>
      <c r="C97" s="150">
        <v>1.1200000000000001</v>
      </c>
      <c r="D97" s="150">
        <v>1.1200000000000001</v>
      </c>
      <c r="E97" s="9">
        <v>78209</v>
      </c>
      <c r="F97" s="9">
        <v>80164</v>
      </c>
      <c r="G97" s="9">
        <f t="shared" si="8"/>
        <v>15997.68</v>
      </c>
      <c r="H97" s="10">
        <v>0.16020000000000001</v>
      </c>
      <c r="I97" s="10">
        <v>0.15390000000000001</v>
      </c>
      <c r="J97" s="76"/>
      <c r="K97" s="114"/>
    </row>
    <row r="98" spans="1:11" ht="15">
      <c r="A98" s="11" t="s">
        <v>2247</v>
      </c>
      <c r="B98" s="11" t="s">
        <v>672</v>
      </c>
      <c r="C98" s="150">
        <v>1.1200000000000001</v>
      </c>
      <c r="D98" s="150">
        <v>1.1200000000000001</v>
      </c>
      <c r="E98" s="9">
        <v>78209</v>
      </c>
      <c r="F98" s="9">
        <v>80164</v>
      </c>
      <c r="G98" s="9">
        <f t="shared" si="8"/>
        <v>15997.68</v>
      </c>
      <c r="H98" s="10">
        <v>0.16020000000000001</v>
      </c>
      <c r="I98" s="10">
        <v>0.15390000000000001</v>
      </c>
      <c r="J98" s="76"/>
      <c r="K98" s="114"/>
    </row>
    <row r="99" spans="1:11" ht="15">
      <c r="A99" s="11" t="s">
        <v>2248</v>
      </c>
      <c r="B99" s="11" t="s">
        <v>682</v>
      </c>
      <c r="C99" s="150">
        <v>1.18</v>
      </c>
      <c r="D99" s="150">
        <v>1.18</v>
      </c>
      <c r="E99" s="9">
        <v>78209</v>
      </c>
      <c r="F99" s="9">
        <v>80164</v>
      </c>
      <c r="G99" s="9">
        <f t="shared" si="8"/>
        <v>15997.68</v>
      </c>
      <c r="H99" s="10">
        <v>0.16020000000000001</v>
      </c>
      <c r="I99" s="10">
        <v>0.15390000000000001</v>
      </c>
      <c r="J99" s="76"/>
      <c r="K99" s="114"/>
    </row>
    <row r="100" spans="1:11" ht="15">
      <c r="A100" s="11" t="s">
        <v>2249</v>
      </c>
      <c r="B100" s="11" t="s">
        <v>689</v>
      </c>
      <c r="C100" s="150">
        <v>1.18</v>
      </c>
      <c r="D100" s="150">
        <v>1.18</v>
      </c>
      <c r="E100" s="9">
        <v>78209</v>
      </c>
      <c r="F100" s="9">
        <v>80164</v>
      </c>
      <c r="G100" s="9">
        <f t="shared" si="8"/>
        <v>15997.68</v>
      </c>
      <c r="H100" s="10">
        <v>0.16020000000000001</v>
      </c>
      <c r="I100" s="10">
        <v>0.15390000000000001</v>
      </c>
      <c r="J100" s="76"/>
      <c r="K100" s="114"/>
    </row>
    <row r="101" spans="1:11" ht="15">
      <c r="A101" s="11" t="s">
        <v>2250</v>
      </c>
      <c r="B101" s="11" t="s">
        <v>714</v>
      </c>
      <c r="C101" s="150">
        <v>1.1200000000000001</v>
      </c>
      <c r="D101" s="150">
        <v>1.1600000000000001</v>
      </c>
      <c r="E101" s="9">
        <v>78209</v>
      </c>
      <c r="F101" s="9">
        <v>80164</v>
      </c>
      <c r="G101" s="9">
        <f t="shared" si="8"/>
        <v>15997.68</v>
      </c>
      <c r="H101" s="10">
        <v>0.16020000000000001</v>
      </c>
      <c r="I101" s="10">
        <v>0.15390000000000001</v>
      </c>
      <c r="J101" s="76"/>
      <c r="K101" s="114"/>
    </row>
    <row r="102" spans="1:11" ht="15">
      <c r="A102" s="11" t="s">
        <v>2251</v>
      </c>
      <c r="B102" s="11" t="s">
        <v>720</v>
      </c>
      <c r="C102" s="150">
        <v>1.18</v>
      </c>
      <c r="D102" s="150">
        <v>1.18</v>
      </c>
      <c r="E102" s="9">
        <v>78209</v>
      </c>
      <c r="F102" s="9">
        <v>80164</v>
      </c>
      <c r="G102" s="9">
        <f t="shared" si="8"/>
        <v>15997.68</v>
      </c>
      <c r="H102" s="10">
        <v>0.16020000000000001</v>
      </c>
      <c r="I102" s="10">
        <v>0.15390000000000001</v>
      </c>
      <c r="J102" s="76"/>
      <c r="K102" s="114"/>
    </row>
    <row r="103" spans="1:11" ht="15">
      <c r="A103" s="11" t="s">
        <v>2252</v>
      </c>
      <c r="B103" s="11" t="s">
        <v>744</v>
      </c>
      <c r="C103" s="150">
        <v>1.18</v>
      </c>
      <c r="D103" s="150">
        <v>1.18</v>
      </c>
      <c r="E103" s="9">
        <v>78209</v>
      </c>
      <c r="F103" s="9">
        <v>80164</v>
      </c>
      <c r="G103" s="9">
        <f t="shared" si="8"/>
        <v>15997.68</v>
      </c>
      <c r="H103" s="10">
        <v>0.16020000000000001</v>
      </c>
      <c r="I103" s="10">
        <v>0.15390000000000001</v>
      </c>
      <c r="J103" s="76"/>
      <c r="K103" s="114"/>
    </row>
    <row r="104" spans="1:11" ht="15">
      <c r="A104" s="11" t="s">
        <v>2253</v>
      </c>
      <c r="B104" s="11" t="s">
        <v>747</v>
      </c>
      <c r="C104" s="150">
        <v>1.18</v>
      </c>
      <c r="D104" s="150">
        <v>1.18</v>
      </c>
      <c r="E104" s="9">
        <v>78209</v>
      </c>
      <c r="F104" s="9">
        <v>80164</v>
      </c>
      <c r="G104" s="9">
        <f t="shared" si="8"/>
        <v>15997.68</v>
      </c>
      <c r="H104" s="10">
        <v>0.16020000000000001</v>
      </c>
      <c r="I104" s="10">
        <v>0.15390000000000001</v>
      </c>
      <c r="J104" s="76"/>
      <c r="K104" s="114"/>
    </row>
    <row r="105" spans="1:11" ht="15">
      <c r="A105" s="11" t="s">
        <v>2254</v>
      </c>
      <c r="B105" s="11" t="s">
        <v>775</v>
      </c>
      <c r="C105" s="150">
        <v>1.18</v>
      </c>
      <c r="D105" s="150">
        <v>1.18</v>
      </c>
      <c r="E105" s="9">
        <v>78209</v>
      </c>
      <c r="F105" s="9">
        <v>80164</v>
      </c>
      <c r="G105" s="9">
        <f t="shared" si="8"/>
        <v>15997.68</v>
      </c>
      <c r="H105" s="10">
        <v>0.16020000000000001</v>
      </c>
      <c r="I105" s="10">
        <v>0.15390000000000001</v>
      </c>
      <c r="J105" s="76"/>
      <c r="K105" s="114"/>
    </row>
    <row r="106" spans="1:11" ht="15">
      <c r="A106" s="11" t="s">
        <v>2255</v>
      </c>
      <c r="B106" s="11" t="s">
        <v>781</v>
      </c>
      <c r="C106" s="150">
        <v>1.18</v>
      </c>
      <c r="D106" s="150">
        <v>1.18</v>
      </c>
      <c r="E106" s="9">
        <v>78209</v>
      </c>
      <c r="F106" s="9">
        <v>80164</v>
      </c>
      <c r="G106" s="9">
        <f t="shared" si="8"/>
        <v>15997.68</v>
      </c>
      <c r="H106" s="10">
        <v>0.16020000000000001</v>
      </c>
      <c r="I106" s="10">
        <v>0.15390000000000001</v>
      </c>
      <c r="J106" s="76"/>
      <c r="K106" s="114"/>
    </row>
    <row r="107" spans="1:11" ht="15">
      <c r="A107" s="11" t="s">
        <v>2256</v>
      </c>
      <c r="B107" s="11" t="s">
        <v>789</v>
      </c>
      <c r="C107" s="150">
        <v>1.1200000000000001</v>
      </c>
      <c r="D107" s="150">
        <v>1.1200000000000001</v>
      </c>
      <c r="E107" s="9">
        <v>78209</v>
      </c>
      <c r="F107" s="9">
        <v>80164</v>
      </c>
      <c r="G107" s="9">
        <f t="shared" si="8"/>
        <v>15997.68</v>
      </c>
      <c r="H107" s="10">
        <v>0.16020000000000001</v>
      </c>
      <c r="I107" s="10">
        <v>0.15390000000000001</v>
      </c>
      <c r="J107" s="76"/>
      <c r="K107" s="114"/>
    </row>
    <row r="108" spans="1:11" ht="15">
      <c r="A108" s="11" t="s">
        <v>2257</v>
      </c>
      <c r="B108" s="11" t="s">
        <v>807</v>
      </c>
      <c r="C108" s="150">
        <v>1.18</v>
      </c>
      <c r="D108" s="150">
        <v>1.22</v>
      </c>
      <c r="E108" s="9">
        <v>78209</v>
      </c>
      <c r="F108" s="9">
        <v>80164</v>
      </c>
      <c r="G108" s="9">
        <f t="shared" si="8"/>
        <v>15997.68</v>
      </c>
      <c r="H108" s="10">
        <v>0.16020000000000001</v>
      </c>
      <c r="I108" s="10">
        <v>0.15390000000000001</v>
      </c>
      <c r="J108" s="76"/>
      <c r="K108" s="114"/>
    </row>
    <row r="109" spans="1:11" ht="15">
      <c r="A109" s="11" t="s">
        <v>2258</v>
      </c>
      <c r="B109" s="11" t="s">
        <v>813</v>
      </c>
      <c r="C109" s="150">
        <v>1.18</v>
      </c>
      <c r="D109" s="150">
        <v>1.18</v>
      </c>
      <c r="E109" s="9">
        <v>78209</v>
      </c>
      <c r="F109" s="9">
        <v>80164</v>
      </c>
      <c r="G109" s="9">
        <f t="shared" si="8"/>
        <v>15997.68</v>
      </c>
      <c r="H109" s="10">
        <v>0.16020000000000001</v>
      </c>
      <c r="I109" s="10">
        <v>0.15390000000000001</v>
      </c>
      <c r="J109" s="76"/>
      <c r="K109" s="114"/>
    </row>
    <row r="110" spans="1:11" ht="15">
      <c r="A110" s="11" t="s">
        <v>2259</v>
      </c>
      <c r="B110" s="11" t="s">
        <v>826</v>
      </c>
      <c r="C110" s="150">
        <v>1.18</v>
      </c>
      <c r="D110" s="150">
        <v>1.18</v>
      </c>
      <c r="E110" s="9">
        <v>78209</v>
      </c>
      <c r="F110" s="9">
        <v>80164</v>
      </c>
      <c r="G110" s="9">
        <f t="shared" si="8"/>
        <v>15997.68</v>
      </c>
      <c r="H110" s="10">
        <v>0.16020000000000001</v>
      </c>
      <c r="I110" s="10">
        <v>0.15390000000000001</v>
      </c>
      <c r="J110" s="76"/>
      <c r="K110" s="114"/>
    </row>
    <row r="111" spans="1:11" ht="15">
      <c r="A111" s="11" t="s">
        <v>2260</v>
      </c>
      <c r="B111" s="11" t="s">
        <v>851</v>
      </c>
      <c r="C111" s="150">
        <v>1.18</v>
      </c>
      <c r="D111" s="150">
        <v>1.18</v>
      </c>
      <c r="E111" s="9">
        <v>78209</v>
      </c>
      <c r="F111" s="9">
        <v>80164</v>
      </c>
      <c r="G111" s="9">
        <f t="shared" si="8"/>
        <v>15997.68</v>
      </c>
      <c r="H111" s="10">
        <v>0.16020000000000001</v>
      </c>
      <c r="I111" s="10">
        <v>0.15390000000000001</v>
      </c>
      <c r="J111" s="76"/>
      <c r="K111" s="114"/>
    </row>
    <row r="112" spans="1:11" ht="15">
      <c r="A112" s="11" t="s">
        <v>2261</v>
      </c>
      <c r="B112" s="11" t="s">
        <v>868</v>
      </c>
      <c r="C112" s="150">
        <v>1.18</v>
      </c>
      <c r="D112" s="150">
        <v>1.18</v>
      </c>
      <c r="E112" s="9">
        <v>78209</v>
      </c>
      <c r="F112" s="9">
        <v>80164</v>
      </c>
      <c r="G112" s="9">
        <f t="shared" si="8"/>
        <v>15997.68</v>
      </c>
      <c r="H112" s="10">
        <v>0.16020000000000001</v>
      </c>
      <c r="I112" s="10">
        <v>0.15390000000000001</v>
      </c>
      <c r="J112" s="76"/>
      <c r="K112" s="114"/>
    </row>
    <row r="113" spans="1:11" ht="15">
      <c r="A113" s="11" t="s">
        <v>2262</v>
      </c>
      <c r="B113" s="11" t="s">
        <v>918</v>
      </c>
      <c r="C113" s="150">
        <v>1.18</v>
      </c>
      <c r="D113" s="150">
        <v>1.18</v>
      </c>
      <c r="E113" s="9">
        <v>78209</v>
      </c>
      <c r="F113" s="9">
        <v>80164</v>
      </c>
      <c r="G113" s="9">
        <f t="shared" si="8"/>
        <v>15997.68</v>
      </c>
      <c r="H113" s="10">
        <v>0.16020000000000001</v>
      </c>
      <c r="I113" s="10">
        <v>0.15390000000000001</v>
      </c>
      <c r="J113" s="76"/>
      <c r="K113" s="114"/>
    </row>
    <row r="114" spans="1:11" ht="15">
      <c r="A114" s="11" t="s">
        <v>2263</v>
      </c>
      <c r="B114" s="11" t="s">
        <v>958</v>
      </c>
      <c r="C114" s="150">
        <v>1.18</v>
      </c>
      <c r="D114" s="150">
        <v>1.18</v>
      </c>
      <c r="E114" s="9">
        <v>78209</v>
      </c>
      <c r="F114" s="9">
        <v>80164</v>
      </c>
      <c r="G114" s="9">
        <f t="shared" si="8"/>
        <v>15997.68</v>
      </c>
      <c r="H114" s="10">
        <v>0.16020000000000001</v>
      </c>
      <c r="I114" s="10">
        <v>0.15390000000000001</v>
      </c>
      <c r="J114" s="76"/>
      <c r="K114" s="114"/>
    </row>
    <row r="115" spans="1:11" ht="15">
      <c r="A115" s="11" t="s">
        <v>2265</v>
      </c>
      <c r="B115" s="11" t="s">
        <v>990</v>
      </c>
      <c r="C115" s="150">
        <v>1.1200000000000001</v>
      </c>
      <c r="D115" s="150">
        <v>1.1200000000000001</v>
      </c>
      <c r="E115" s="9">
        <v>78209</v>
      </c>
      <c r="F115" s="9">
        <v>80164</v>
      </c>
      <c r="G115" s="9">
        <f t="shared" si="8"/>
        <v>15997.68</v>
      </c>
      <c r="H115" s="10">
        <v>0.16020000000000001</v>
      </c>
      <c r="I115" s="10">
        <v>0.15390000000000001</v>
      </c>
      <c r="J115" s="76"/>
      <c r="K115" s="114"/>
    </row>
    <row r="116" spans="1:11" ht="15">
      <c r="A116" s="11" t="s">
        <v>2267</v>
      </c>
      <c r="B116" s="11" t="s">
        <v>994</v>
      </c>
      <c r="C116" s="150">
        <v>1.18</v>
      </c>
      <c r="D116" s="150">
        <v>1.18</v>
      </c>
      <c r="E116" s="9">
        <v>78209</v>
      </c>
      <c r="F116" s="9">
        <v>80164</v>
      </c>
      <c r="G116" s="9">
        <f t="shared" si="8"/>
        <v>15997.68</v>
      </c>
      <c r="H116" s="10">
        <v>0.16020000000000001</v>
      </c>
      <c r="I116" s="10">
        <v>0.15390000000000001</v>
      </c>
      <c r="J116" s="76"/>
      <c r="K116" s="114"/>
    </row>
    <row r="117" spans="1:11" ht="15">
      <c r="A117" s="11" t="s">
        <v>2268</v>
      </c>
      <c r="B117" s="11" t="s">
        <v>1004</v>
      </c>
      <c r="C117" s="150">
        <v>1.18</v>
      </c>
      <c r="D117" s="150">
        <v>1.22</v>
      </c>
      <c r="E117" s="9">
        <v>78209</v>
      </c>
      <c r="F117" s="9">
        <v>80164</v>
      </c>
      <c r="G117" s="9">
        <f t="shared" si="8"/>
        <v>15997.68</v>
      </c>
      <c r="H117" s="10">
        <v>0.16020000000000001</v>
      </c>
      <c r="I117" s="10">
        <v>0.15390000000000001</v>
      </c>
      <c r="J117" s="76"/>
      <c r="K117" s="114"/>
    </row>
    <row r="118" spans="1:11" ht="15">
      <c r="A118" s="11" t="s">
        <v>2269</v>
      </c>
      <c r="B118" s="11" t="s">
        <v>1014</v>
      </c>
      <c r="C118" s="150">
        <v>1.18</v>
      </c>
      <c r="D118" s="150">
        <v>1.22</v>
      </c>
      <c r="E118" s="9">
        <v>78209</v>
      </c>
      <c r="F118" s="9">
        <v>80164</v>
      </c>
      <c r="G118" s="9">
        <f t="shared" si="8"/>
        <v>15997.68</v>
      </c>
      <c r="H118" s="10">
        <v>0.16020000000000001</v>
      </c>
      <c r="I118" s="10">
        <v>0.15390000000000001</v>
      </c>
      <c r="J118" s="76"/>
      <c r="K118" s="114"/>
    </row>
    <row r="119" spans="1:11" ht="15">
      <c r="A119" s="11" t="s">
        <v>2270</v>
      </c>
      <c r="B119" s="11" t="s">
        <v>1025</v>
      </c>
      <c r="C119" s="150">
        <v>1.18</v>
      </c>
      <c r="D119" s="150">
        <v>1.22</v>
      </c>
      <c r="E119" s="9">
        <v>78209</v>
      </c>
      <c r="F119" s="9">
        <v>80164</v>
      </c>
      <c r="G119" s="9">
        <f t="shared" si="8"/>
        <v>15997.68</v>
      </c>
      <c r="H119" s="10">
        <v>0.16020000000000001</v>
      </c>
      <c r="I119" s="10">
        <v>0.15390000000000001</v>
      </c>
      <c r="J119" s="76"/>
      <c r="K119" s="114"/>
    </row>
    <row r="120" spans="1:11" ht="15">
      <c r="A120" s="11" t="s">
        <v>2271</v>
      </c>
      <c r="B120" s="11" t="s">
        <v>1043</v>
      </c>
      <c r="C120" s="150">
        <v>1.18</v>
      </c>
      <c r="D120" s="150">
        <v>1.18</v>
      </c>
      <c r="E120" s="9">
        <v>78209</v>
      </c>
      <c r="F120" s="9">
        <v>80164</v>
      </c>
      <c r="G120" s="9">
        <f t="shared" si="8"/>
        <v>15997.68</v>
      </c>
      <c r="H120" s="10">
        <v>0.16020000000000001</v>
      </c>
      <c r="I120" s="10">
        <v>0.15390000000000001</v>
      </c>
      <c r="J120" s="76"/>
      <c r="K120" s="114"/>
    </row>
    <row r="121" spans="1:11" ht="15">
      <c r="A121" s="11" t="s">
        <v>2272</v>
      </c>
      <c r="B121" s="11" t="s">
        <v>1056</v>
      </c>
      <c r="C121" s="150">
        <v>1.18</v>
      </c>
      <c r="D121" s="150">
        <v>1.18</v>
      </c>
      <c r="E121" s="9">
        <v>78209</v>
      </c>
      <c r="F121" s="9">
        <v>80164</v>
      </c>
      <c r="G121" s="9">
        <f t="shared" si="8"/>
        <v>15997.68</v>
      </c>
      <c r="H121" s="10">
        <v>0.16020000000000001</v>
      </c>
      <c r="I121" s="10">
        <v>0.15390000000000001</v>
      </c>
      <c r="J121" s="76"/>
      <c r="K121" s="114"/>
    </row>
    <row r="122" spans="1:11" ht="15">
      <c r="A122" s="11" t="s">
        <v>2273</v>
      </c>
      <c r="B122" s="11" t="s">
        <v>1058</v>
      </c>
      <c r="C122" s="150">
        <v>1</v>
      </c>
      <c r="D122" s="150">
        <v>1.04</v>
      </c>
      <c r="E122" s="9">
        <v>78209</v>
      </c>
      <c r="F122" s="9">
        <v>80164</v>
      </c>
      <c r="G122" s="9">
        <f t="shared" si="8"/>
        <v>15997.68</v>
      </c>
      <c r="H122" s="10">
        <v>0.16020000000000001</v>
      </c>
      <c r="I122" s="10">
        <v>0.15390000000000001</v>
      </c>
      <c r="J122" s="76"/>
      <c r="K122" s="114"/>
    </row>
    <row r="123" spans="1:11" ht="15">
      <c r="A123" s="11" t="s">
        <v>2274</v>
      </c>
      <c r="B123" s="11" t="s">
        <v>1060</v>
      </c>
      <c r="C123" s="150">
        <v>1.1200000000000001</v>
      </c>
      <c r="D123" s="150">
        <v>1.1200000000000001</v>
      </c>
      <c r="E123" s="9">
        <v>78209</v>
      </c>
      <c r="F123" s="9">
        <v>80164</v>
      </c>
      <c r="G123" s="9">
        <f t="shared" si="8"/>
        <v>15997.68</v>
      </c>
      <c r="H123" s="10">
        <v>0.16020000000000001</v>
      </c>
      <c r="I123" s="10">
        <v>0.15390000000000001</v>
      </c>
      <c r="J123" s="76"/>
      <c r="K123" s="114"/>
    </row>
    <row r="124" spans="1:11" ht="15">
      <c r="A124" s="11" t="s">
        <v>2275</v>
      </c>
      <c r="B124" s="11" t="s">
        <v>1062</v>
      </c>
      <c r="C124" s="150">
        <v>1.06</v>
      </c>
      <c r="D124" s="150">
        <v>1.06</v>
      </c>
      <c r="E124" s="9">
        <v>78209</v>
      </c>
      <c r="F124" s="9">
        <v>80164</v>
      </c>
      <c r="G124" s="9">
        <f t="shared" si="8"/>
        <v>15997.68</v>
      </c>
      <c r="H124" s="10">
        <v>0.16020000000000001</v>
      </c>
      <c r="I124" s="10">
        <v>0.15390000000000001</v>
      </c>
      <c r="J124" s="76"/>
      <c r="K124" s="114"/>
    </row>
    <row r="125" spans="1:11" ht="15">
      <c r="A125" s="11" t="s">
        <v>2276</v>
      </c>
      <c r="B125" s="11" t="s">
        <v>1064</v>
      </c>
      <c r="C125" s="150">
        <v>1</v>
      </c>
      <c r="D125" s="150">
        <v>1</v>
      </c>
      <c r="E125" s="9">
        <v>78209</v>
      </c>
      <c r="F125" s="9">
        <v>80164</v>
      </c>
      <c r="G125" s="9">
        <f t="shared" si="8"/>
        <v>15997.68</v>
      </c>
      <c r="H125" s="10">
        <v>0.16020000000000001</v>
      </c>
      <c r="I125" s="10">
        <v>0.15390000000000001</v>
      </c>
      <c r="J125" s="76"/>
      <c r="K125" s="114"/>
    </row>
    <row r="126" spans="1:11" ht="15">
      <c r="A126" s="11" t="s">
        <v>2277</v>
      </c>
      <c r="B126" s="11" t="s">
        <v>1070</v>
      </c>
      <c r="C126" s="150">
        <v>1</v>
      </c>
      <c r="D126" s="150">
        <v>1</v>
      </c>
      <c r="E126" s="9">
        <v>78209</v>
      </c>
      <c r="F126" s="9">
        <v>80164</v>
      </c>
      <c r="G126" s="9">
        <f t="shared" si="8"/>
        <v>15997.68</v>
      </c>
      <c r="H126" s="10">
        <v>0.16020000000000001</v>
      </c>
      <c r="I126" s="10">
        <v>0.15390000000000001</v>
      </c>
      <c r="J126" s="76"/>
      <c r="K126" s="114"/>
    </row>
    <row r="127" spans="1:11" ht="15">
      <c r="A127" s="11" t="s">
        <v>2278</v>
      </c>
      <c r="B127" s="11" t="s">
        <v>1073</v>
      </c>
      <c r="C127" s="150">
        <v>1.06</v>
      </c>
      <c r="D127" s="150">
        <v>1.06</v>
      </c>
      <c r="E127" s="9">
        <v>78209</v>
      </c>
      <c r="F127" s="9">
        <v>80164</v>
      </c>
      <c r="G127" s="9">
        <f t="shared" si="8"/>
        <v>15997.68</v>
      </c>
      <c r="H127" s="10">
        <v>0.16020000000000001</v>
      </c>
      <c r="I127" s="10">
        <v>0.15390000000000001</v>
      </c>
      <c r="J127" s="76"/>
      <c r="K127" s="114"/>
    </row>
    <row r="128" spans="1:11" ht="15">
      <c r="A128" s="11" t="s">
        <v>2279</v>
      </c>
      <c r="B128" s="11" t="s">
        <v>1078</v>
      </c>
      <c r="C128" s="150">
        <v>1</v>
      </c>
      <c r="D128" s="150">
        <v>1</v>
      </c>
      <c r="E128" s="9">
        <v>78209</v>
      </c>
      <c r="F128" s="9">
        <v>80164</v>
      </c>
      <c r="G128" s="9">
        <f t="shared" si="8"/>
        <v>15997.68</v>
      </c>
      <c r="H128" s="10">
        <v>0.16020000000000001</v>
      </c>
      <c r="I128" s="10">
        <v>0.15390000000000001</v>
      </c>
      <c r="J128" s="76"/>
      <c r="K128" s="114"/>
    </row>
    <row r="129" spans="1:11" ht="15">
      <c r="A129" s="11" t="s">
        <v>2280</v>
      </c>
      <c r="B129" s="11" t="s">
        <v>1080</v>
      </c>
      <c r="C129" s="150">
        <v>1</v>
      </c>
      <c r="D129" s="150">
        <v>1</v>
      </c>
      <c r="E129" s="9">
        <v>78209</v>
      </c>
      <c r="F129" s="9">
        <v>80164</v>
      </c>
      <c r="G129" s="9">
        <f t="shared" si="8"/>
        <v>15997.68</v>
      </c>
      <c r="H129" s="10">
        <v>0.16020000000000001</v>
      </c>
      <c r="I129" s="10">
        <v>0.15390000000000001</v>
      </c>
      <c r="J129" s="76"/>
      <c r="K129" s="114"/>
    </row>
    <row r="130" spans="1:11" ht="15">
      <c r="A130" s="11" t="s">
        <v>2281</v>
      </c>
      <c r="B130" s="11" t="s">
        <v>1082</v>
      </c>
      <c r="C130" s="150">
        <v>1</v>
      </c>
      <c r="D130" s="150">
        <v>1</v>
      </c>
      <c r="E130" s="9">
        <v>78209</v>
      </c>
      <c r="F130" s="9">
        <v>80164</v>
      </c>
      <c r="G130" s="9">
        <f t="shared" si="8"/>
        <v>15997.68</v>
      </c>
      <c r="H130" s="10">
        <v>0.16020000000000001</v>
      </c>
      <c r="I130" s="10">
        <v>0.15390000000000001</v>
      </c>
      <c r="J130" s="76"/>
      <c r="K130" s="114"/>
    </row>
    <row r="131" spans="1:11" ht="15">
      <c r="A131" s="11" t="s">
        <v>2282</v>
      </c>
      <c r="B131" s="11" t="s">
        <v>1084</v>
      </c>
      <c r="C131" s="150">
        <v>1</v>
      </c>
      <c r="D131" s="150">
        <v>1</v>
      </c>
      <c r="E131" s="9">
        <v>78209</v>
      </c>
      <c r="F131" s="9">
        <v>80164</v>
      </c>
      <c r="G131" s="9">
        <f t="shared" si="8"/>
        <v>15997.68</v>
      </c>
      <c r="H131" s="10">
        <v>0.16020000000000001</v>
      </c>
      <c r="I131" s="10">
        <v>0.15390000000000001</v>
      </c>
      <c r="J131" s="76"/>
      <c r="K131" s="114"/>
    </row>
    <row r="132" spans="1:11" ht="15">
      <c r="A132" s="11" t="s">
        <v>2283</v>
      </c>
      <c r="B132" s="11" t="s">
        <v>1087</v>
      </c>
      <c r="C132" s="150">
        <v>1</v>
      </c>
      <c r="D132" s="150">
        <v>1.04</v>
      </c>
      <c r="E132" s="9">
        <v>78209</v>
      </c>
      <c r="F132" s="9">
        <v>80164</v>
      </c>
      <c r="G132" s="9">
        <f t="shared" si="8"/>
        <v>15997.68</v>
      </c>
      <c r="H132" s="10">
        <v>0.16020000000000001</v>
      </c>
      <c r="I132" s="10">
        <v>0.15390000000000001</v>
      </c>
      <c r="J132" s="76"/>
      <c r="K132" s="114"/>
    </row>
    <row r="133" spans="1:11" ht="15">
      <c r="A133" s="11" t="s">
        <v>2284</v>
      </c>
      <c r="B133" s="11" t="s">
        <v>1090</v>
      </c>
      <c r="C133" s="150">
        <v>1</v>
      </c>
      <c r="D133" s="150">
        <v>1.04</v>
      </c>
      <c r="E133" s="9">
        <v>78209</v>
      </c>
      <c r="F133" s="9">
        <v>80164</v>
      </c>
      <c r="G133" s="9">
        <f t="shared" si="8"/>
        <v>15997.68</v>
      </c>
      <c r="H133" s="10">
        <v>0.16020000000000001</v>
      </c>
      <c r="I133" s="10">
        <v>0.15390000000000001</v>
      </c>
      <c r="J133" s="76"/>
      <c r="K133" s="114"/>
    </row>
    <row r="134" spans="1:11" ht="15">
      <c r="A134" s="11" t="s">
        <v>2285</v>
      </c>
      <c r="B134" s="11" t="s">
        <v>1092</v>
      </c>
      <c r="C134" s="150">
        <v>1</v>
      </c>
      <c r="D134" s="150">
        <v>1</v>
      </c>
      <c r="E134" s="9">
        <v>78209</v>
      </c>
      <c r="F134" s="9">
        <v>80164</v>
      </c>
      <c r="G134" s="9">
        <f t="shared" si="8"/>
        <v>15997.68</v>
      </c>
      <c r="H134" s="10">
        <v>0.16020000000000001</v>
      </c>
      <c r="I134" s="10">
        <v>0.15390000000000001</v>
      </c>
      <c r="J134" s="76"/>
      <c r="K134" s="114"/>
    </row>
    <row r="135" spans="1:11" ht="15">
      <c r="A135" s="11" t="s">
        <v>2286</v>
      </c>
      <c r="B135" s="11" t="s">
        <v>1093</v>
      </c>
      <c r="C135" s="150">
        <v>1</v>
      </c>
      <c r="D135" s="150">
        <v>1</v>
      </c>
      <c r="E135" s="9">
        <v>78209</v>
      </c>
      <c r="F135" s="9">
        <v>80164</v>
      </c>
      <c r="G135" s="9">
        <f t="shared" ref="G135:G198" si="9">15684*1.02</f>
        <v>15997.68</v>
      </c>
      <c r="H135" s="10">
        <v>0.16020000000000001</v>
      </c>
      <c r="I135" s="10">
        <v>0.15390000000000001</v>
      </c>
      <c r="J135" s="76"/>
      <c r="K135" s="114"/>
    </row>
    <row r="136" spans="1:11" ht="15">
      <c r="A136" s="11" t="s">
        <v>2287</v>
      </c>
      <c r="B136" s="11" t="s">
        <v>1097</v>
      </c>
      <c r="C136" s="150">
        <v>1</v>
      </c>
      <c r="D136" s="150">
        <v>1.04</v>
      </c>
      <c r="E136" s="9">
        <v>78209</v>
      </c>
      <c r="F136" s="9">
        <v>80164</v>
      </c>
      <c r="G136" s="9">
        <f t="shared" si="9"/>
        <v>15997.68</v>
      </c>
      <c r="H136" s="10">
        <v>0.16020000000000001</v>
      </c>
      <c r="I136" s="10">
        <v>0.15390000000000001</v>
      </c>
      <c r="J136" s="76"/>
      <c r="K136" s="114"/>
    </row>
    <row r="137" spans="1:11" ht="15">
      <c r="A137" s="11" t="s">
        <v>2288</v>
      </c>
      <c r="B137" s="11" t="s">
        <v>1103</v>
      </c>
      <c r="C137" s="150">
        <v>1</v>
      </c>
      <c r="D137" s="150">
        <v>1</v>
      </c>
      <c r="E137" s="9">
        <v>78209</v>
      </c>
      <c r="F137" s="9">
        <v>80164</v>
      </c>
      <c r="G137" s="9">
        <f t="shared" si="9"/>
        <v>15997.68</v>
      </c>
      <c r="H137" s="10">
        <v>0.16020000000000001</v>
      </c>
      <c r="I137" s="10">
        <v>0.15390000000000001</v>
      </c>
      <c r="J137" s="76"/>
      <c r="K137" s="114"/>
    </row>
    <row r="138" spans="1:11" ht="15">
      <c r="A138" s="11" t="s">
        <v>2289</v>
      </c>
      <c r="B138" s="11" t="s">
        <v>1107</v>
      </c>
      <c r="C138" s="150">
        <v>1</v>
      </c>
      <c r="D138" s="150">
        <v>1</v>
      </c>
      <c r="E138" s="9">
        <v>78209</v>
      </c>
      <c r="F138" s="9">
        <v>80164</v>
      </c>
      <c r="G138" s="9">
        <f t="shared" si="9"/>
        <v>15997.68</v>
      </c>
      <c r="H138" s="10">
        <v>0.16020000000000001</v>
      </c>
      <c r="I138" s="10">
        <v>0.15390000000000001</v>
      </c>
      <c r="J138" s="76"/>
      <c r="K138" s="114"/>
    </row>
    <row r="139" spans="1:11" ht="15">
      <c r="A139" s="11" t="s">
        <v>2290</v>
      </c>
      <c r="B139" s="11" t="s">
        <v>1110</v>
      </c>
      <c r="C139" s="150">
        <v>1</v>
      </c>
      <c r="D139" s="150">
        <v>1</v>
      </c>
      <c r="E139" s="9">
        <v>78209</v>
      </c>
      <c r="F139" s="9">
        <v>80164</v>
      </c>
      <c r="G139" s="9">
        <f t="shared" si="9"/>
        <v>15997.68</v>
      </c>
      <c r="H139" s="10">
        <v>0.16020000000000001</v>
      </c>
      <c r="I139" s="10">
        <v>0.15390000000000001</v>
      </c>
      <c r="J139" s="76"/>
      <c r="K139" s="114"/>
    </row>
    <row r="140" spans="1:11" ht="15">
      <c r="A140" s="11" t="s">
        <v>2291</v>
      </c>
      <c r="B140" s="11" t="s">
        <v>1112</v>
      </c>
      <c r="C140" s="150">
        <v>1</v>
      </c>
      <c r="D140" s="150">
        <v>1</v>
      </c>
      <c r="E140" s="9">
        <v>78209</v>
      </c>
      <c r="F140" s="9">
        <v>80164</v>
      </c>
      <c r="G140" s="9">
        <f t="shared" si="9"/>
        <v>15997.68</v>
      </c>
      <c r="H140" s="10">
        <v>0.16020000000000001</v>
      </c>
      <c r="I140" s="10">
        <v>0.15390000000000001</v>
      </c>
      <c r="J140" s="76"/>
      <c r="K140" s="114"/>
    </row>
    <row r="141" spans="1:11" ht="15">
      <c r="A141" s="11" t="s">
        <v>2292</v>
      </c>
      <c r="B141" s="11" t="s">
        <v>1116</v>
      </c>
      <c r="C141" s="150">
        <v>1</v>
      </c>
      <c r="D141" s="150">
        <v>1</v>
      </c>
      <c r="E141" s="9">
        <v>78209</v>
      </c>
      <c r="F141" s="9">
        <v>80164</v>
      </c>
      <c r="G141" s="9">
        <f t="shared" si="9"/>
        <v>15997.68</v>
      </c>
      <c r="H141" s="10">
        <v>0.16020000000000001</v>
      </c>
      <c r="I141" s="10">
        <v>0.15390000000000001</v>
      </c>
      <c r="J141" s="76"/>
      <c r="K141" s="114"/>
    </row>
    <row r="142" spans="1:11" ht="15">
      <c r="A142" s="11" t="s">
        <v>2293</v>
      </c>
      <c r="B142" s="11" t="s">
        <v>1119</v>
      </c>
      <c r="C142" s="150">
        <v>1</v>
      </c>
      <c r="D142" s="150">
        <v>1.04</v>
      </c>
      <c r="E142" s="9">
        <v>78209</v>
      </c>
      <c r="F142" s="9">
        <v>80164</v>
      </c>
      <c r="G142" s="9">
        <f t="shared" si="9"/>
        <v>15997.68</v>
      </c>
      <c r="H142" s="10">
        <v>0.16020000000000001</v>
      </c>
      <c r="I142" s="10">
        <v>0.15390000000000001</v>
      </c>
      <c r="J142" s="76"/>
      <c r="K142" s="114"/>
    </row>
    <row r="143" spans="1:11" ht="15">
      <c r="A143" s="11" t="s">
        <v>2294</v>
      </c>
      <c r="B143" s="11" t="s">
        <v>1122</v>
      </c>
      <c r="C143" s="150">
        <v>1</v>
      </c>
      <c r="D143" s="150">
        <v>1</v>
      </c>
      <c r="E143" s="9">
        <v>78209</v>
      </c>
      <c r="F143" s="9">
        <v>80164</v>
      </c>
      <c r="G143" s="9">
        <f t="shared" si="9"/>
        <v>15997.68</v>
      </c>
      <c r="H143" s="10">
        <v>0.16020000000000001</v>
      </c>
      <c r="I143" s="10">
        <v>0.15390000000000001</v>
      </c>
      <c r="J143" s="76"/>
      <c r="K143" s="114"/>
    </row>
    <row r="144" spans="1:11" ht="15">
      <c r="A144" s="11" t="s">
        <v>2295</v>
      </c>
      <c r="B144" s="11" t="s">
        <v>1126</v>
      </c>
      <c r="C144" s="150">
        <v>1</v>
      </c>
      <c r="D144" s="150">
        <v>1</v>
      </c>
      <c r="E144" s="9">
        <v>78209</v>
      </c>
      <c r="F144" s="9">
        <v>80164</v>
      </c>
      <c r="G144" s="9">
        <f t="shared" si="9"/>
        <v>15997.68</v>
      </c>
      <c r="H144" s="10">
        <v>0.16020000000000001</v>
      </c>
      <c r="I144" s="10">
        <v>0.15390000000000001</v>
      </c>
      <c r="J144" s="76"/>
      <c r="K144" s="114"/>
    </row>
    <row r="145" spans="1:11" ht="15">
      <c r="A145" s="11" t="s">
        <v>2296</v>
      </c>
      <c r="B145" s="11" t="s">
        <v>1128</v>
      </c>
      <c r="C145" s="150">
        <v>1</v>
      </c>
      <c r="D145" s="150">
        <v>1</v>
      </c>
      <c r="E145" s="9">
        <v>78209</v>
      </c>
      <c r="F145" s="9">
        <v>80164</v>
      </c>
      <c r="G145" s="9">
        <f t="shared" si="9"/>
        <v>15997.68</v>
      </c>
      <c r="H145" s="10">
        <v>0.16020000000000001</v>
      </c>
      <c r="I145" s="10">
        <v>0.15390000000000001</v>
      </c>
      <c r="J145" s="76"/>
      <c r="K145" s="114"/>
    </row>
    <row r="146" spans="1:11" ht="15">
      <c r="A146" s="11" t="s">
        <v>2297</v>
      </c>
      <c r="B146" s="11" t="s">
        <v>1133</v>
      </c>
      <c r="C146" s="150">
        <v>1</v>
      </c>
      <c r="D146" s="150">
        <v>1</v>
      </c>
      <c r="E146" s="9">
        <v>78209</v>
      </c>
      <c r="F146" s="9">
        <v>80164</v>
      </c>
      <c r="G146" s="9">
        <f t="shared" si="9"/>
        <v>15997.68</v>
      </c>
      <c r="H146" s="10">
        <v>0.16020000000000001</v>
      </c>
      <c r="I146" s="10">
        <v>0.15390000000000001</v>
      </c>
      <c r="J146" s="76"/>
      <c r="K146" s="114"/>
    </row>
    <row r="147" spans="1:11" ht="15">
      <c r="A147" s="11" t="s">
        <v>2298</v>
      </c>
      <c r="B147" s="11" t="s">
        <v>1137</v>
      </c>
      <c r="C147" s="150">
        <v>1</v>
      </c>
      <c r="D147" s="150">
        <v>1.04</v>
      </c>
      <c r="E147" s="9">
        <v>78209</v>
      </c>
      <c r="F147" s="9">
        <v>80164</v>
      </c>
      <c r="G147" s="9">
        <f t="shared" si="9"/>
        <v>15997.68</v>
      </c>
      <c r="H147" s="10">
        <v>0.16020000000000001</v>
      </c>
      <c r="I147" s="10">
        <v>0.15390000000000001</v>
      </c>
      <c r="J147" s="76"/>
      <c r="K147" s="114"/>
    </row>
    <row r="148" spans="1:11" ht="15">
      <c r="A148" s="11" t="s">
        <v>2299</v>
      </c>
      <c r="B148" s="11" t="s">
        <v>1139</v>
      </c>
      <c r="C148" s="150">
        <v>1</v>
      </c>
      <c r="D148" s="150">
        <v>1.04</v>
      </c>
      <c r="E148" s="9">
        <v>78209</v>
      </c>
      <c r="F148" s="9">
        <v>80164</v>
      </c>
      <c r="G148" s="9">
        <f t="shared" si="9"/>
        <v>15997.68</v>
      </c>
      <c r="H148" s="10">
        <v>0.16020000000000001</v>
      </c>
      <c r="I148" s="10">
        <v>0.15390000000000001</v>
      </c>
      <c r="J148" s="76"/>
      <c r="K148" s="114"/>
    </row>
    <row r="149" spans="1:11" ht="15">
      <c r="A149" s="11" t="s">
        <v>2300</v>
      </c>
      <c r="B149" s="11" t="s">
        <v>1143</v>
      </c>
      <c r="C149" s="150">
        <v>1</v>
      </c>
      <c r="D149" s="150">
        <v>1</v>
      </c>
      <c r="E149" s="9">
        <v>78209</v>
      </c>
      <c r="F149" s="9">
        <v>80164</v>
      </c>
      <c r="G149" s="9">
        <f t="shared" si="9"/>
        <v>15997.68</v>
      </c>
      <c r="H149" s="10">
        <v>0.16020000000000001</v>
      </c>
      <c r="I149" s="10">
        <v>0.15390000000000001</v>
      </c>
      <c r="J149" s="76"/>
      <c r="K149" s="114"/>
    </row>
    <row r="150" spans="1:11" ht="15">
      <c r="A150" s="11" t="s">
        <v>2301</v>
      </c>
      <c r="B150" s="11" t="s">
        <v>1146</v>
      </c>
      <c r="C150" s="150">
        <v>1</v>
      </c>
      <c r="D150" s="150">
        <v>1</v>
      </c>
      <c r="E150" s="9">
        <v>78209</v>
      </c>
      <c r="F150" s="9">
        <v>80164</v>
      </c>
      <c r="G150" s="9">
        <f t="shared" si="9"/>
        <v>15997.68</v>
      </c>
      <c r="H150" s="10">
        <v>0.16020000000000001</v>
      </c>
      <c r="I150" s="10">
        <v>0.15390000000000001</v>
      </c>
      <c r="J150" s="76"/>
      <c r="K150" s="114"/>
    </row>
    <row r="151" spans="1:11" ht="15">
      <c r="A151" s="11" t="s">
        <v>2302</v>
      </c>
      <c r="B151" s="11" t="s">
        <v>1154</v>
      </c>
      <c r="C151" s="150">
        <v>1</v>
      </c>
      <c r="D151" s="150">
        <v>1</v>
      </c>
      <c r="E151" s="9">
        <v>78209</v>
      </c>
      <c r="F151" s="9">
        <v>80164</v>
      </c>
      <c r="G151" s="9">
        <f t="shared" si="9"/>
        <v>15997.68</v>
      </c>
      <c r="H151" s="10">
        <v>0.16020000000000001</v>
      </c>
      <c r="I151" s="10">
        <v>0.15390000000000001</v>
      </c>
      <c r="J151" s="76"/>
      <c r="K151" s="114"/>
    </row>
    <row r="152" spans="1:11" ht="15">
      <c r="A152" s="11" t="s">
        <v>2303</v>
      </c>
      <c r="B152" s="11" t="s">
        <v>1157</v>
      </c>
      <c r="C152" s="150">
        <v>1</v>
      </c>
      <c r="D152" s="150">
        <v>1</v>
      </c>
      <c r="E152" s="9">
        <v>78209</v>
      </c>
      <c r="F152" s="9">
        <v>80164</v>
      </c>
      <c r="G152" s="9">
        <f t="shared" si="9"/>
        <v>15997.68</v>
      </c>
      <c r="H152" s="10">
        <v>0.16020000000000001</v>
      </c>
      <c r="I152" s="10">
        <v>0.15390000000000001</v>
      </c>
      <c r="J152" s="76"/>
      <c r="K152" s="114"/>
    </row>
    <row r="153" spans="1:11" ht="15">
      <c r="A153" s="11" t="s">
        <v>2304</v>
      </c>
      <c r="B153" s="11" t="s">
        <v>1160</v>
      </c>
      <c r="C153" s="150">
        <v>1</v>
      </c>
      <c r="D153" s="150">
        <v>1</v>
      </c>
      <c r="E153" s="9">
        <v>78209</v>
      </c>
      <c r="F153" s="9">
        <v>80164</v>
      </c>
      <c r="G153" s="9">
        <f t="shared" si="9"/>
        <v>15997.68</v>
      </c>
      <c r="H153" s="10">
        <v>0.16020000000000001</v>
      </c>
      <c r="I153" s="10">
        <v>0.15390000000000001</v>
      </c>
      <c r="J153" s="76"/>
      <c r="K153" s="114"/>
    </row>
    <row r="154" spans="1:11" ht="15">
      <c r="A154" s="11" t="s">
        <v>2305</v>
      </c>
      <c r="B154" s="11" t="s">
        <v>1162</v>
      </c>
      <c r="C154" s="150">
        <v>1</v>
      </c>
      <c r="D154" s="150">
        <v>1</v>
      </c>
      <c r="E154" s="9">
        <v>78209</v>
      </c>
      <c r="F154" s="9">
        <v>80164</v>
      </c>
      <c r="G154" s="9">
        <f t="shared" si="9"/>
        <v>15997.68</v>
      </c>
      <c r="H154" s="10">
        <v>0.16020000000000001</v>
      </c>
      <c r="I154" s="10">
        <v>0.15390000000000001</v>
      </c>
      <c r="J154" s="76"/>
      <c r="K154" s="114"/>
    </row>
    <row r="155" spans="1:11" ht="15">
      <c r="A155" s="11" t="s">
        <v>2306</v>
      </c>
      <c r="B155" s="11" t="s">
        <v>1165</v>
      </c>
      <c r="C155" s="150">
        <v>1</v>
      </c>
      <c r="D155" s="150">
        <v>1.04</v>
      </c>
      <c r="E155" s="9">
        <v>78209</v>
      </c>
      <c r="F155" s="9">
        <v>80164</v>
      </c>
      <c r="G155" s="9">
        <f t="shared" si="9"/>
        <v>15997.68</v>
      </c>
      <c r="H155" s="10">
        <v>0.16020000000000001</v>
      </c>
      <c r="I155" s="10">
        <v>0.15390000000000001</v>
      </c>
      <c r="J155" s="76"/>
      <c r="K155" s="114"/>
    </row>
    <row r="156" spans="1:11" ht="15">
      <c r="A156" s="11" t="s">
        <v>2307</v>
      </c>
      <c r="B156" s="11" t="s">
        <v>1168</v>
      </c>
      <c r="C156" s="150">
        <v>1</v>
      </c>
      <c r="D156" s="150">
        <v>1</v>
      </c>
      <c r="E156" s="9">
        <v>78209</v>
      </c>
      <c r="F156" s="9">
        <v>80164</v>
      </c>
      <c r="G156" s="9">
        <f t="shared" si="9"/>
        <v>15997.68</v>
      </c>
      <c r="H156" s="10">
        <v>0.16020000000000001</v>
      </c>
      <c r="I156" s="10">
        <v>0.15390000000000001</v>
      </c>
      <c r="J156" s="76"/>
      <c r="K156" s="114"/>
    </row>
    <row r="157" spans="1:11" ht="15">
      <c r="A157" s="11" t="s">
        <v>2308</v>
      </c>
      <c r="B157" s="11" t="s">
        <v>1171</v>
      </c>
      <c r="C157" s="150">
        <v>1</v>
      </c>
      <c r="D157" s="150">
        <v>1.04</v>
      </c>
      <c r="E157" s="9">
        <v>78209</v>
      </c>
      <c r="F157" s="9">
        <v>80164</v>
      </c>
      <c r="G157" s="9">
        <f t="shared" si="9"/>
        <v>15997.68</v>
      </c>
      <c r="H157" s="10">
        <v>0.16020000000000001</v>
      </c>
      <c r="I157" s="10">
        <v>0.15390000000000001</v>
      </c>
      <c r="J157" s="76"/>
      <c r="K157" s="114"/>
    </row>
    <row r="158" spans="1:11" ht="15">
      <c r="A158" s="11" t="s">
        <v>2309</v>
      </c>
      <c r="B158" s="11" t="s">
        <v>1174</v>
      </c>
      <c r="C158" s="150">
        <v>1</v>
      </c>
      <c r="D158" s="150">
        <v>1</v>
      </c>
      <c r="E158" s="9">
        <v>78209</v>
      </c>
      <c r="F158" s="9">
        <v>80164</v>
      </c>
      <c r="G158" s="9">
        <f t="shared" si="9"/>
        <v>15997.68</v>
      </c>
      <c r="H158" s="10">
        <v>0.16020000000000001</v>
      </c>
      <c r="I158" s="10">
        <v>0.15390000000000001</v>
      </c>
      <c r="J158" s="76"/>
      <c r="K158" s="114"/>
    </row>
    <row r="159" spans="1:11" ht="15">
      <c r="A159" s="11" t="s">
        <v>2310</v>
      </c>
      <c r="B159" s="11" t="s">
        <v>1177</v>
      </c>
      <c r="C159" s="150">
        <v>1</v>
      </c>
      <c r="D159" s="150">
        <v>1</v>
      </c>
      <c r="E159" s="9">
        <v>78209</v>
      </c>
      <c r="F159" s="9">
        <v>80164</v>
      </c>
      <c r="G159" s="9">
        <f t="shared" si="9"/>
        <v>15997.68</v>
      </c>
      <c r="H159" s="10">
        <v>0.16020000000000001</v>
      </c>
      <c r="I159" s="10">
        <v>0.15390000000000001</v>
      </c>
      <c r="J159" s="76"/>
      <c r="K159" s="114"/>
    </row>
    <row r="160" spans="1:11" ht="15">
      <c r="A160" s="11" t="s">
        <v>2311</v>
      </c>
      <c r="B160" s="11" t="s">
        <v>1179</v>
      </c>
      <c r="C160" s="150">
        <v>1.06</v>
      </c>
      <c r="D160" s="150">
        <v>1.06</v>
      </c>
      <c r="E160" s="9">
        <v>78209</v>
      </c>
      <c r="F160" s="9">
        <v>80164</v>
      </c>
      <c r="G160" s="9">
        <f t="shared" si="9"/>
        <v>15997.68</v>
      </c>
      <c r="H160" s="10">
        <v>0.16020000000000001</v>
      </c>
      <c r="I160" s="10">
        <v>0.15390000000000001</v>
      </c>
      <c r="J160" s="76"/>
      <c r="K160" s="114"/>
    </row>
    <row r="161" spans="1:11" ht="15">
      <c r="A161" s="11" t="s">
        <v>2312</v>
      </c>
      <c r="B161" s="11" t="s">
        <v>1181</v>
      </c>
      <c r="C161" s="150">
        <v>1</v>
      </c>
      <c r="D161" s="150">
        <v>1</v>
      </c>
      <c r="E161" s="9">
        <v>78209</v>
      </c>
      <c r="F161" s="9">
        <v>80164</v>
      </c>
      <c r="G161" s="9">
        <f t="shared" si="9"/>
        <v>15997.68</v>
      </c>
      <c r="H161" s="10">
        <v>0.16020000000000001</v>
      </c>
      <c r="I161" s="10">
        <v>0.15390000000000001</v>
      </c>
      <c r="J161" s="76"/>
      <c r="K161" s="114"/>
    </row>
    <row r="162" spans="1:11" ht="15">
      <c r="A162" s="11" t="s">
        <v>2313</v>
      </c>
      <c r="B162" s="11" t="s">
        <v>1186</v>
      </c>
      <c r="C162" s="150">
        <v>1</v>
      </c>
      <c r="D162" s="150">
        <v>1</v>
      </c>
      <c r="E162" s="9">
        <v>78209</v>
      </c>
      <c r="F162" s="9">
        <v>80164</v>
      </c>
      <c r="G162" s="9">
        <f t="shared" si="9"/>
        <v>15997.68</v>
      </c>
      <c r="H162" s="10">
        <v>0.16020000000000001</v>
      </c>
      <c r="I162" s="10">
        <v>0.15390000000000001</v>
      </c>
      <c r="J162" s="76"/>
      <c r="K162" s="114"/>
    </row>
    <row r="163" spans="1:11" ht="15">
      <c r="A163" s="11" t="s">
        <v>2314</v>
      </c>
      <c r="B163" s="11" t="s">
        <v>1188</v>
      </c>
      <c r="C163" s="150">
        <v>1.06</v>
      </c>
      <c r="D163" s="150">
        <v>1.06</v>
      </c>
      <c r="E163" s="9">
        <v>78209</v>
      </c>
      <c r="F163" s="9">
        <v>80164</v>
      </c>
      <c r="G163" s="9">
        <f t="shared" si="9"/>
        <v>15997.68</v>
      </c>
      <c r="H163" s="10">
        <v>0.16020000000000001</v>
      </c>
      <c r="I163" s="10">
        <v>0.15390000000000001</v>
      </c>
      <c r="J163" s="76"/>
      <c r="K163" s="114"/>
    </row>
    <row r="164" spans="1:11" ht="15">
      <c r="A164" s="11" t="s">
        <v>2315</v>
      </c>
      <c r="B164" s="11" t="s">
        <v>1189</v>
      </c>
      <c r="C164" s="150">
        <v>1.1200000000000001</v>
      </c>
      <c r="D164" s="150">
        <v>1.1200000000000001</v>
      </c>
      <c r="E164" s="9">
        <v>78209</v>
      </c>
      <c r="F164" s="9">
        <v>80164</v>
      </c>
      <c r="G164" s="9">
        <f t="shared" si="9"/>
        <v>15997.68</v>
      </c>
      <c r="H164" s="10">
        <v>0.16020000000000001</v>
      </c>
      <c r="I164" s="10">
        <v>0.15390000000000001</v>
      </c>
      <c r="J164" s="76"/>
      <c r="K164" s="114"/>
    </row>
    <row r="165" spans="1:11" ht="15">
      <c r="A165" s="11" t="s">
        <v>2316</v>
      </c>
      <c r="B165" s="11" t="s">
        <v>1196</v>
      </c>
      <c r="C165" s="150">
        <v>1</v>
      </c>
      <c r="D165" s="150">
        <v>1</v>
      </c>
      <c r="E165" s="9">
        <v>78209</v>
      </c>
      <c r="F165" s="9">
        <v>80164</v>
      </c>
      <c r="G165" s="9">
        <f t="shared" si="9"/>
        <v>15997.68</v>
      </c>
      <c r="H165" s="10">
        <v>0.16020000000000001</v>
      </c>
      <c r="I165" s="10">
        <v>0.15390000000000001</v>
      </c>
      <c r="J165" s="76"/>
      <c r="K165" s="114"/>
    </row>
    <row r="166" spans="1:11" ht="15">
      <c r="A166" s="11" t="s">
        <v>2317</v>
      </c>
      <c r="B166" s="11" t="s">
        <v>1197</v>
      </c>
      <c r="C166" s="150">
        <v>1</v>
      </c>
      <c r="D166" s="150">
        <v>1</v>
      </c>
      <c r="E166" s="9">
        <v>78209</v>
      </c>
      <c r="F166" s="9">
        <v>80164</v>
      </c>
      <c r="G166" s="9">
        <f t="shared" si="9"/>
        <v>15997.68</v>
      </c>
      <c r="H166" s="10">
        <v>0.16020000000000001</v>
      </c>
      <c r="I166" s="10">
        <v>0.15390000000000001</v>
      </c>
      <c r="J166" s="76"/>
      <c r="K166" s="114"/>
    </row>
    <row r="167" spans="1:11" ht="15">
      <c r="A167" s="11" t="s">
        <v>2318</v>
      </c>
      <c r="B167" s="11" t="s">
        <v>1199</v>
      </c>
      <c r="C167" s="150">
        <v>1</v>
      </c>
      <c r="D167" s="150">
        <v>1</v>
      </c>
      <c r="E167" s="9">
        <v>78209</v>
      </c>
      <c r="F167" s="9">
        <v>80164</v>
      </c>
      <c r="G167" s="9">
        <f t="shared" si="9"/>
        <v>15997.68</v>
      </c>
      <c r="H167" s="10">
        <v>0.16020000000000001</v>
      </c>
      <c r="I167" s="10">
        <v>0.15390000000000001</v>
      </c>
      <c r="J167" s="76"/>
      <c r="K167" s="114"/>
    </row>
    <row r="168" spans="1:11" ht="15">
      <c r="A168" s="11" t="s">
        <v>2319</v>
      </c>
      <c r="B168" s="11" t="s">
        <v>1207</v>
      </c>
      <c r="C168" s="150">
        <v>1</v>
      </c>
      <c r="D168" s="150">
        <v>1</v>
      </c>
      <c r="E168" s="9">
        <v>78209</v>
      </c>
      <c r="F168" s="9">
        <v>80164</v>
      </c>
      <c r="G168" s="9">
        <f t="shared" si="9"/>
        <v>15997.68</v>
      </c>
      <c r="H168" s="10">
        <v>0.16020000000000001</v>
      </c>
      <c r="I168" s="10">
        <v>0.15390000000000001</v>
      </c>
      <c r="J168" s="76"/>
      <c r="K168" s="114"/>
    </row>
    <row r="169" spans="1:11" ht="15">
      <c r="A169" s="11" t="s">
        <v>2320</v>
      </c>
      <c r="B169" s="11" t="s">
        <v>1213</v>
      </c>
      <c r="C169" s="150">
        <v>1</v>
      </c>
      <c r="D169" s="150">
        <v>1</v>
      </c>
      <c r="E169" s="9">
        <v>78209</v>
      </c>
      <c r="F169" s="9">
        <v>80164</v>
      </c>
      <c r="G169" s="9">
        <f t="shared" si="9"/>
        <v>15997.68</v>
      </c>
      <c r="H169" s="10">
        <v>0.16020000000000001</v>
      </c>
      <c r="I169" s="10">
        <v>0.15390000000000001</v>
      </c>
      <c r="J169" s="76"/>
      <c r="K169" s="114"/>
    </row>
    <row r="170" spans="1:11" ht="15">
      <c r="A170" s="11" t="s">
        <v>2321</v>
      </c>
      <c r="B170" s="11" t="s">
        <v>1218</v>
      </c>
      <c r="C170" s="150">
        <v>1</v>
      </c>
      <c r="D170" s="150">
        <v>1</v>
      </c>
      <c r="E170" s="9">
        <v>78209</v>
      </c>
      <c r="F170" s="9">
        <v>80164</v>
      </c>
      <c r="G170" s="9">
        <f t="shared" si="9"/>
        <v>15997.68</v>
      </c>
      <c r="H170" s="10">
        <v>0.16020000000000001</v>
      </c>
      <c r="I170" s="10">
        <v>0.15390000000000001</v>
      </c>
      <c r="J170" s="76"/>
      <c r="K170" s="114"/>
    </row>
    <row r="171" spans="1:11" ht="15">
      <c r="A171" s="11" t="s">
        <v>2322</v>
      </c>
      <c r="B171" s="11" t="s">
        <v>1221</v>
      </c>
      <c r="C171" s="150">
        <v>1</v>
      </c>
      <c r="D171" s="150">
        <v>1</v>
      </c>
      <c r="E171" s="9">
        <v>78209</v>
      </c>
      <c r="F171" s="9">
        <v>80164</v>
      </c>
      <c r="G171" s="9">
        <f t="shared" si="9"/>
        <v>15997.68</v>
      </c>
      <c r="H171" s="10">
        <v>0.16020000000000001</v>
      </c>
      <c r="I171" s="10">
        <v>0.15390000000000001</v>
      </c>
      <c r="J171" s="76"/>
      <c r="K171" s="114"/>
    </row>
    <row r="172" spans="1:11" ht="15">
      <c r="A172" s="11" t="s">
        <v>2323</v>
      </c>
      <c r="B172" s="11" t="s">
        <v>1225</v>
      </c>
      <c r="C172" s="150">
        <v>1</v>
      </c>
      <c r="D172" s="150">
        <v>1</v>
      </c>
      <c r="E172" s="9">
        <v>78209</v>
      </c>
      <c r="F172" s="9">
        <v>80164</v>
      </c>
      <c r="G172" s="9">
        <f t="shared" si="9"/>
        <v>15997.68</v>
      </c>
      <c r="H172" s="10">
        <v>0.16020000000000001</v>
      </c>
      <c r="I172" s="10">
        <v>0.15390000000000001</v>
      </c>
      <c r="J172" s="76"/>
      <c r="K172" s="114"/>
    </row>
    <row r="173" spans="1:11" ht="15">
      <c r="A173" s="11" t="s">
        <v>2324</v>
      </c>
      <c r="B173" s="11" t="s">
        <v>1229</v>
      </c>
      <c r="C173" s="150">
        <v>1</v>
      </c>
      <c r="D173" s="150">
        <v>1</v>
      </c>
      <c r="E173" s="9">
        <v>78209</v>
      </c>
      <c r="F173" s="9">
        <v>80164</v>
      </c>
      <c r="G173" s="9">
        <f t="shared" si="9"/>
        <v>15997.68</v>
      </c>
      <c r="H173" s="10">
        <v>0.16020000000000001</v>
      </c>
      <c r="I173" s="10">
        <v>0.15390000000000001</v>
      </c>
      <c r="J173" s="76"/>
      <c r="K173" s="114"/>
    </row>
    <row r="174" spans="1:11" ht="15">
      <c r="A174" s="11" t="s">
        <v>2325</v>
      </c>
      <c r="B174" s="11" t="s">
        <v>1232</v>
      </c>
      <c r="C174" s="150">
        <v>1</v>
      </c>
      <c r="D174" s="150">
        <v>1</v>
      </c>
      <c r="E174" s="9">
        <v>78209</v>
      </c>
      <c r="F174" s="9">
        <v>80164</v>
      </c>
      <c r="G174" s="9">
        <f t="shared" si="9"/>
        <v>15997.68</v>
      </c>
      <c r="H174" s="10">
        <v>0.16020000000000001</v>
      </c>
      <c r="I174" s="10">
        <v>0.15390000000000001</v>
      </c>
      <c r="J174" s="76"/>
      <c r="K174" s="114"/>
    </row>
    <row r="175" spans="1:11" ht="15">
      <c r="A175" s="11" t="s">
        <v>2326</v>
      </c>
      <c r="B175" s="11" t="s">
        <v>1237</v>
      </c>
      <c r="C175" s="150">
        <v>1</v>
      </c>
      <c r="D175" s="150">
        <v>1</v>
      </c>
      <c r="E175" s="9">
        <v>78209</v>
      </c>
      <c r="F175" s="9">
        <v>80164</v>
      </c>
      <c r="G175" s="9">
        <f t="shared" si="9"/>
        <v>15997.68</v>
      </c>
      <c r="H175" s="10">
        <v>0.16020000000000001</v>
      </c>
      <c r="I175" s="10">
        <v>0.15390000000000001</v>
      </c>
      <c r="J175" s="76"/>
      <c r="K175" s="114"/>
    </row>
    <row r="176" spans="1:11" ht="15">
      <c r="A176" s="11" t="s">
        <v>2327</v>
      </c>
      <c r="B176" s="11" t="s">
        <v>1240</v>
      </c>
      <c r="C176" s="150">
        <v>1</v>
      </c>
      <c r="D176" s="150">
        <v>1</v>
      </c>
      <c r="E176" s="9">
        <v>78209</v>
      </c>
      <c r="F176" s="9">
        <v>80164</v>
      </c>
      <c r="G176" s="9">
        <f t="shared" si="9"/>
        <v>15997.68</v>
      </c>
      <c r="H176" s="10">
        <v>0.16020000000000001</v>
      </c>
      <c r="I176" s="10">
        <v>0.15390000000000001</v>
      </c>
      <c r="J176" s="76"/>
      <c r="K176" s="114"/>
    </row>
    <row r="177" spans="1:11" ht="15">
      <c r="A177" s="11" t="s">
        <v>2328</v>
      </c>
      <c r="B177" s="11" t="s">
        <v>1242</v>
      </c>
      <c r="C177" s="150">
        <v>1</v>
      </c>
      <c r="D177" s="150">
        <v>1</v>
      </c>
      <c r="E177" s="9">
        <v>78209</v>
      </c>
      <c r="F177" s="9">
        <v>80164</v>
      </c>
      <c r="G177" s="9">
        <f t="shared" si="9"/>
        <v>15997.68</v>
      </c>
      <c r="H177" s="10">
        <v>0.16020000000000001</v>
      </c>
      <c r="I177" s="10">
        <v>0.15390000000000001</v>
      </c>
      <c r="J177" s="76"/>
      <c r="K177" s="114"/>
    </row>
    <row r="178" spans="1:11" ht="15">
      <c r="A178" s="11" t="s">
        <v>2329</v>
      </c>
      <c r="B178" s="11" t="s">
        <v>1245</v>
      </c>
      <c r="C178" s="150">
        <v>1</v>
      </c>
      <c r="D178" s="150">
        <v>1</v>
      </c>
      <c r="E178" s="9">
        <v>78209</v>
      </c>
      <c r="F178" s="9">
        <v>80164</v>
      </c>
      <c r="G178" s="9">
        <f t="shared" si="9"/>
        <v>15997.68</v>
      </c>
      <c r="H178" s="10">
        <v>0.16020000000000001</v>
      </c>
      <c r="I178" s="10">
        <v>0.15390000000000001</v>
      </c>
      <c r="J178" s="76"/>
      <c r="K178" s="114"/>
    </row>
    <row r="179" spans="1:11" ht="15">
      <c r="A179" s="11" t="s">
        <v>2330</v>
      </c>
      <c r="B179" s="11" t="s">
        <v>1248</v>
      </c>
      <c r="C179" s="150">
        <v>1</v>
      </c>
      <c r="D179" s="150">
        <v>1</v>
      </c>
      <c r="E179" s="9">
        <v>78209</v>
      </c>
      <c r="F179" s="9">
        <v>80164</v>
      </c>
      <c r="G179" s="9">
        <f t="shared" si="9"/>
        <v>15997.68</v>
      </c>
      <c r="H179" s="10">
        <v>0.16020000000000001</v>
      </c>
      <c r="I179" s="10">
        <v>0.15390000000000001</v>
      </c>
      <c r="J179" s="76"/>
      <c r="K179" s="114"/>
    </row>
    <row r="180" spans="1:11" ht="15">
      <c r="A180" s="11" t="s">
        <v>2331</v>
      </c>
      <c r="B180" s="11" t="s">
        <v>1250</v>
      </c>
      <c r="C180" s="150">
        <v>1</v>
      </c>
      <c r="D180" s="150">
        <v>1</v>
      </c>
      <c r="E180" s="9">
        <v>78209</v>
      </c>
      <c r="F180" s="9">
        <v>80164</v>
      </c>
      <c r="G180" s="9">
        <f t="shared" si="9"/>
        <v>15997.68</v>
      </c>
      <c r="H180" s="10">
        <v>0.16020000000000001</v>
      </c>
      <c r="I180" s="10">
        <v>0.15390000000000001</v>
      </c>
      <c r="J180" s="76"/>
      <c r="K180" s="114"/>
    </row>
    <row r="181" spans="1:11" ht="15">
      <c r="A181" s="11" t="s">
        <v>2332</v>
      </c>
      <c r="B181" s="11" t="s">
        <v>1255</v>
      </c>
      <c r="C181" s="150">
        <v>1</v>
      </c>
      <c r="D181" s="150">
        <v>1</v>
      </c>
      <c r="E181" s="9">
        <v>78209</v>
      </c>
      <c r="F181" s="9">
        <v>80164</v>
      </c>
      <c r="G181" s="9">
        <f t="shared" si="9"/>
        <v>15997.68</v>
      </c>
      <c r="H181" s="10">
        <v>0.16020000000000001</v>
      </c>
      <c r="I181" s="10">
        <v>0.15390000000000001</v>
      </c>
      <c r="J181" s="76"/>
      <c r="K181" s="114"/>
    </row>
    <row r="182" spans="1:11" ht="15">
      <c r="A182" s="11" t="s">
        <v>2333</v>
      </c>
      <c r="B182" s="11" t="s">
        <v>1258</v>
      </c>
      <c r="C182" s="150">
        <v>1</v>
      </c>
      <c r="D182" s="150">
        <v>1</v>
      </c>
      <c r="E182" s="9">
        <v>78209</v>
      </c>
      <c r="F182" s="9">
        <v>80164</v>
      </c>
      <c r="G182" s="9">
        <f t="shared" si="9"/>
        <v>15997.68</v>
      </c>
      <c r="H182" s="10">
        <v>0.16020000000000001</v>
      </c>
      <c r="I182" s="10">
        <v>0.15390000000000001</v>
      </c>
      <c r="J182" s="76"/>
      <c r="K182" s="114"/>
    </row>
    <row r="183" spans="1:11" ht="15">
      <c r="A183" s="11" t="s">
        <v>2334</v>
      </c>
      <c r="B183" s="11" t="s">
        <v>1262</v>
      </c>
      <c r="C183" s="150">
        <v>1.06</v>
      </c>
      <c r="D183" s="150">
        <v>1.06</v>
      </c>
      <c r="E183" s="9">
        <v>78209</v>
      </c>
      <c r="F183" s="9">
        <v>80164</v>
      </c>
      <c r="G183" s="9">
        <f t="shared" si="9"/>
        <v>15997.68</v>
      </c>
      <c r="H183" s="10">
        <v>0.16020000000000001</v>
      </c>
      <c r="I183" s="10">
        <v>0.15390000000000001</v>
      </c>
      <c r="J183" s="76"/>
      <c r="K183" s="114"/>
    </row>
    <row r="184" spans="1:11" ht="15">
      <c r="A184" s="11" t="s">
        <v>2335</v>
      </c>
      <c r="B184" s="11" t="s">
        <v>1269</v>
      </c>
      <c r="C184" s="150">
        <v>1.1200000000000001</v>
      </c>
      <c r="D184" s="150">
        <v>1.1200000000000001</v>
      </c>
      <c r="E184" s="9">
        <v>78209</v>
      </c>
      <c r="F184" s="9">
        <v>80164</v>
      </c>
      <c r="G184" s="9">
        <f t="shared" si="9"/>
        <v>15997.68</v>
      </c>
      <c r="H184" s="10">
        <v>0.16020000000000001</v>
      </c>
      <c r="I184" s="10">
        <v>0.15390000000000001</v>
      </c>
      <c r="J184" s="76"/>
      <c r="K184" s="114"/>
    </row>
    <row r="185" spans="1:11" ht="15">
      <c r="A185" s="11" t="s">
        <v>2336</v>
      </c>
      <c r="B185" s="11" t="s">
        <v>1300</v>
      </c>
      <c r="C185" s="150">
        <v>1.1200000000000001</v>
      </c>
      <c r="D185" s="150">
        <v>1.1200000000000001</v>
      </c>
      <c r="E185" s="9">
        <v>78209</v>
      </c>
      <c r="F185" s="9">
        <v>80164</v>
      </c>
      <c r="G185" s="9">
        <f t="shared" si="9"/>
        <v>15997.68</v>
      </c>
      <c r="H185" s="10">
        <v>0.16020000000000001</v>
      </c>
      <c r="I185" s="10">
        <v>0.15390000000000001</v>
      </c>
      <c r="J185" s="76"/>
      <c r="K185" s="114"/>
    </row>
    <row r="186" spans="1:11" ht="15">
      <c r="A186" s="11" t="s">
        <v>2337</v>
      </c>
      <c r="B186" s="11" t="s">
        <v>1308</v>
      </c>
      <c r="C186" s="150">
        <v>1.06</v>
      </c>
      <c r="D186" s="150">
        <v>1.06</v>
      </c>
      <c r="E186" s="9">
        <v>78209</v>
      </c>
      <c r="F186" s="9">
        <v>80164</v>
      </c>
      <c r="G186" s="9">
        <f t="shared" si="9"/>
        <v>15997.68</v>
      </c>
      <c r="H186" s="10">
        <v>0.16020000000000001</v>
      </c>
      <c r="I186" s="10">
        <v>0.15390000000000001</v>
      </c>
      <c r="J186" s="76"/>
      <c r="K186" s="114"/>
    </row>
    <row r="187" spans="1:11" ht="15">
      <c r="A187" s="11" t="s">
        <v>2338</v>
      </c>
      <c r="B187" s="11" t="s">
        <v>1310</v>
      </c>
      <c r="C187" s="150">
        <v>1.06</v>
      </c>
      <c r="D187" s="150">
        <v>1.1000000000000001</v>
      </c>
      <c r="E187" s="9">
        <v>78209</v>
      </c>
      <c r="F187" s="9">
        <v>80164</v>
      </c>
      <c r="G187" s="9">
        <f t="shared" si="9"/>
        <v>15997.68</v>
      </c>
      <c r="H187" s="10">
        <v>0.16020000000000001</v>
      </c>
      <c r="I187" s="10">
        <v>0.15390000000000001</v>
      </c>
      <c r="J187" s="76"/>
      <c r="K187" s="114"/>
    </row>
    <row r="188" spans="1:11" ht="15">
      <c r="A188" s="11" t="s">
        <v>2339</v>
      </c>
      <c r="B188" s="11" t="s">
        <v>1319</v>
      </c>
      <c r="C188" s="150">
        <v>1.1200000000000001</v>
      </c>
      <c r="D188" s="150">
        <v>1.1200000000000001</v>
      </c>
      <c r="E188" s="9">
        <v>78209</v>
      </c>
      <c r="F188" s="9">
        <v>80164</v>
      </c>
      <c r="G188" s="9">
        <f t="shared" si="9"/>
        <v>15997.68</v>
      </c>
      <c r="H188" s="10">
        <v>0.16020000000000001</v>
      </c>
      <c r="I188" s="10">
        <v>0.15390000000000001</v>
      </c>
      <c r="J188" s="76"/>
      <c r="K188" s="114"/>
    </row>
    <row r="189" spans="1:11" ht="15">
      <c r="A189" s="11" t="s">
        <v>2340</v>
      </c>
      <c r="B189" s="11" t="s">
        <v>1332</v>
      </c>
      <c r="C189" s="150">
        <v>1.1200000000000001</v>
      </c>
      <c r="D189" s="150">
        <v>1.1600000000000001</v>
      </c>
      <c r="E189" s="9">
        <v>78209</v>
      </c>
      <c r="F189" s="9">
        <v>80164</v>
      </c>
      <c r="G189" s="9">
        <f t="shared" si="9"/>
        <v>15997.68</v>
      </c>
      <c r="H189" s="10">
        <v>0.16020000000000001</v>
      </c>
      <c r="I189" s="10">
        <v>0.15390000000000001</v>
      </c>
      <c r="J189" s="76"/>
      <c r="K189" s="114"/>
    </row>
    <row r="190" spans="1:11" ht="15">
      <c r="A190" s="11" t="s">
        <v>2341</v>
      </c>
      <c r="B190" s="11" t="s">
        <v>1336</v>
      </c>
      <c r="C190" s="150">
        <v>1.06</v>
      </c>
      <c r="D190" s="150">
        <v>1.06</v>
      </c>
      <c r="E190" s="9">
        <v>78209</v>
      </c>
      <c r="F190" s="9">
        <v>80164</v>
      </c>
      <c r="G190" s="9">
        <f t="shared" si="9"/>
        <v>15997.68</v>
      </c>
      <c r="H190" s="10">
        <v>0.16020000000000001</v>
      </c>
      <c r="I190" s="10">
        <v>0.15390000000000001</v>
      </c>
      <c r="J190" s="76"/>
      <c r="K190" s="114"/>
    </row>
    <row r="191" spans="1:11" ht="15">
      <c r="A191" s="11" t="s">
        <v>2342</v>
      </c>
      <c r="B191" s="11" t="s">
        <v>1340</v>
      </c>
      <c r="C191" s="150">
        <v>1.06</v>
      </c>
      <c r="D191" s="150">
        <v>1.06</v>
      </c>
      <c r="E191" s="9">
        <v>78209</v>
      </c>
      <c r="F191" s="9">
        <v>80164</v>
      </c>
      <c r="G191" s="9">
        <f t="shared" si="9"/>
        <v>15997.68</v>
      </c>
      <c r="H191" s="10">
        <v>0.16020000000000001</v>
      </c>
      <c r="I191" s="10">
        <v>0.15390000000000001</v>
      </c>
      <c r="J191" s="76"/>
      <c r="K191" s="114"/>
    </row>
    <row r="192" spans="1:11" ht="15">
      <c r="A192" s="11" t="s">
        <v>2343</v>
      </c>
      <c r="B192" s="11" t="s">
        <v>1365</v>
      </c>
      <c r="C192" s="150">
        <v>1.1200000000000001</v>
      </c>
      <c r="D192" s="150">
        <v>1.1200000000000001</v>
      </c>
      <c r="E192" s="9">
        <v>78209</v>
      </c>
      <c r="F192" s="9">
        <v>80164</v>
      </c>
      <c r="G192" s="9">
        <f t="shared" si="9"/>
        <v>15997.68</v>
      </c>
      <c r="H192" s="10">
        <v>0.16020000000000001</v>
      </c>
      <c r="I192" s="10">
        <v>0.15390000000000001</v>
      </c>
      <c r="J192" s="76"/>
      <c r="K192" s="114"/>
    </row>
    <row r="193" spans="1:11" ht="15">
      <c r="A193" s="11" t="s">
        <v>2344</v>
      </c>
      <c r="B193" s="11" t="s">
        <v>1381</v>
      </c>
      <c r="C193" s="150">
        <v>1.06</v>
      </c>
      <c r="D193" s="150">
        <v>1.06</v>
      </c>
      <c r="E193" s="9">
        <v>78209</v>
      </c>
      <c r="F193" s="9">
        <v>80164</v>
      </c>
      <c r="G193" s="9">
        <f t="shared" si="9"/>
        <v>15997.68</v>
      </c>
      <c r="H193" s="10">
        <v>0.16020000000000001</v>
      </c>
      <c r="I193" s="10">
        <v>0.15390000000000001</v>
      </c>
      <c r="J193" s="76"/>
      <c r="K193" s="114"/>
    </row>
    <row r="194" spans="1:11" ht="15">
      <c r="A194" s="11" t="s">
        <v>2345</v>
      </c>
      <c r="B194" s="11" t="s">
        <v>1395</v>
      </c>
      <c r="C194" s="150">
        <v>1.06</v>
      </c>
      <c r="D194" s="150">
        <v>1.06</v>
      </c>
      <c r="E194" s="9">
        <v>78209</v>
      </c>
      <c r="F194" s="9">
        <v>80164</v>
      </c>
      <c r="G194" s="9">
        <f t="shared" si="9"/>
        <v>15997.68</v>
      </c>
      <c r="H194" s="10">
        <v>0.16020000000000001</v>
      </c>
      <c r="I194" s="10">
        <v>0.15390000000000001</v>
      </c>
      <c r="J194" s="76"/>
      <c r="K194" s="114"/>
    </row>
    <row r="195" spans="1:11" ht="15">
      <c r="A195" s="11" t="s">
        <v>2346</v>
      </c>
      <c r="B195" s="11" t="s">
        <v>1422</v>
      </c>
      <c r="C195" s="150">
        <v>1</v>
      </c>
      <c r="D195" s="150">
        <v>1</v>
      </c>
      <c r="E195" s="9">
        <v>78209</v>
      </c>
      <c r="F195" s="9">
        <v>80164</v>
      </c>
      <c r="G195" s="9">
        <f t="shared" si="9"/>
        <v>15997.68</v>
      </c>
      <c r="H195" s="10">
        <v>0.16020000000000001</v>
      </c>
      <c r="I195" s="10">
        <v>0.15390000000000001</v>
      </c>
      <c r="J195" s="76"/>
      <c r="K195" s="114"/>
    </row>
    <row r="196" spans="1:11" ht="15">
      <c r="A196" s="11" t="s">
        <v>2347</v>
      </c>
      <c r="B196" s="11" t="s">
        <v>1429</v>
      </c>
      <c r="C196" s="150">
        <v>1.06</v>
      </c>
      <c r="D196" s="150">
        <v>1.06</v>
      </c>
      <c r="E196" s="9">
        <v>78209</v>
      </c>
      <c r="F196" s="9">
        <v>80164</v>
      </c>
      <c r="G196" s="9">
        <f t="shared" si="9"/>
        <v>15997.68</v>
      </c>
      <c r="H196" s="10">
        <v>0.16020000000000001</v>
      </c>
      <c r="I196" s="10">
        <v>0.15390000000000001</v>
      </c>
      <c r="J196" s="76"/>
      <c r="K196" s="114"/>
    </row>
    <row r="197" spans="1:11" ht="15">
      <c r="A197" s="11" t="s">
        <v>2348</v>
      </c>
      <c r="B197" s="11" t="s">
        <v>1437</v>
      </c>
      <c r="C197" s="150">
        <v>1.1200000000000001</v>
      </c>
      <c r="D197" s="150">
        <v>1.1200000000000001</v>
      </c>
      <c r="E197" s="9">
        <v>78209</v>
      </c>
      <c r="F197" s="9">
        <v>80164</v>
      </c>
      <c r="G197" s="9">
        <f t="shared" si="9"/>
        <v>15997.68</v>
      </c>
      <c r="H197" s="10">
        <v>0.16020000000000001</v>
      </c>
      <c r="I197" s="10">
        <v>0.15390000000000001</v>
      </c>
      <c r="J197" s="76"/>
      <c r="K197" s="114"/>
    </row>
    <row r="198" spans="1:11" ht="15">
      <c r="A198" s="11" t="s">
        <v>2350</v>
      </c>
      <c r="B198" s="11" t="s">
        <v>1444</v>
      </c>
      <c r="C198" s="150">
        <v>1.18</v>
      </c>
      <c r="D198" s="150">
        <v>1.18</v>
      </c>
      <c r="E198" s="9">
        <v>78209</v>
      </c>
      <c r="F198" s="9">
        <v>80164</v>
      </c>
      <c r="G198" s="9">
        <f t="shared" si="9"/>
        <v>15997.68</v>
      </c>
      <c r="H198" s="10">
        <v>0.16020000000000001</v>
      </c>
      <c r="I198" s="10">
        <v>0.15390000000000001</v>
      </c>
      <c r="J198" s="76"/>
      <c r="K198" s="114"/>
    </row>
    <row r="199" spans="1:11" ht="15">
      <c r="A199" s="11" t="s">
        <v>2351</v>
      </c>
      <c r="B199" s="11" t="s">
        <v>1446</v>
      </c>
      <c r="C199" s="150">
        <v>1.1200000000000001</v>
      </c>
      <c r="D199" s="150">
        <v>1.1200000000000001</v>
      </c>
      <c r="E199" s="9">
        <v>78209</v>
      </c>
      <c r="F199" s="9">
        <v>80164</v>
      </c>
      <c r="G199" s="9">
        <f t="shared" ref="G199:G262" si="10">15684*1.02</f>
        <v>15997.68</v>
      </c>
      <c r="H199" s="10">
        <v>0.16020000000000001</v>
      </c>
      <c r="I199" s="10">
        <v>0.15390000000000001</v>
      </c>
      <c r="J199" s="76"/>
      <c r="K199" s="114"/>
    </row>
    <row r="200" spans="1:11" ht="15">
      <c r="A200" s="11" t="s">
        <v>2352</v>
      </c>
      <c r="B200" s="11" t="s">
        <v>1452</v>
      </c>
      <c r="C200" s="150">
        <v>1.1200000000000001</v>
      </c>
      <c r="D200" s="150">
        <v>1.1200000000000001</v>
      </c>
      <c r="E200" s="9">
        <v>78209</v>
      </c>
      <c r="F200" s="9">
        <v>80164</v>
      </c>
      <c r="G200" s="9">
        <f t="shared" si="10"/>
        <v>15997.68</v>
      </c>
      <c r="H200" s="10">
        <v>0.16020000000000001</v>
      </c>
      <c r="I200" s="10">
        <v>0.15390000000000001</v>
      </c>
      <c r="J200" s="76"/>
      <c r="K200" s="114"/>
    </row>
    <row r="201" spans="1:11" ht="15">
      <c r="A201" s="11" t="s">
        <v>2353</v>
      </c>
      <c r="B201" s="11" t="s">
        <v>1456</v>
      </c>
      <c r="C201" s="150">
        <v>1.1200000000000001</v>
      </c>
      <c r="D201" s="150">
        <v>1.1200000000000001</v>
      </c>
      <c r="E201" s="9">
        <v>78209</v>
      </c>
      <c r="F201" s="9">
        <v>80164</v>
      </c>
      <c r="G201" s="9">
        <f t="shared" si="10"/>
        <v>15997.68</v>
      </c>
      <c r="H201" s="10">
        <v>0.16020000000000001</v>
      </c>
      <c r="I201" s="10">
        <v>0.15390000000000001</v>
      </c>
      <c r="J201" s="76"/>
      <c r="K201" s="114"/>
    </row>
    <row r="202" spans="1:11" ht="15">
      <c r="A202" s="11" t="s">
        <v>2354</v>
      </c>
      <c r="B202" s="11" t="s">
        <v>1461</v>
      </c>
      <c r="C202" s="150">
        <v>1.06</v>
      </c>
      <c r="D202" s="150">
        <v>1.06</v>
      </c>
      <c r="E202" s="9">
        <v>78209</v>
      </c>
      <c r="F202" s="9">
        <v>80164</v>
      </c>
      <c r="G202" s="9">
        <f t="shared" si="10"/>
        <v>15997.68</v>
      </c>
      <c r="H202" s="10">
        <v>0.16020000000000001</v>
      </c>
      <c r="I202" s="10">
        <v>0.15390000000000001</v>
      </c>
      <c r="J202" s="76"/>
      <c r="K202" s="114"/>
    </row>
    <row r="203" spans="1:11" ht="15">
      <c r="A203" s="11" t="s">
        <v>2355</v>
      </c>
      <c r="B203" s="11" t="s">
        <v>1464</v>
      </c>
      <c r="C203" s="150">
        <v>1.1200000000000001</v>
      </c>
      <c r="D203" s="150">
        <v>1.1200000000000001</v>
      </c>
      <c r="E203" s="9">
        <v>78209</v>
      </c>
      <c r="F203" s="9">
        <v>80164</v>
      </c>
      <c r="G203" s="9">
        <f t="shared" si="10"/>
        <v>15997.68</v>
      </c>
      <c r="H203" s="10">
        <v>0.16020000000000001</v>
      </c>
      <c r="I203" s="10">
        <v>0.15390000000000001</v>
      </c>
      <c r="J203" s="76"/>
      <c r="K203" s="114"/>
    </row>
    <row r="204" spans="1:11" ht="15">
      <c r="A204" s="11" t="s">
        <v>2356</v>
      </c>
      <c r="B204" s="11" t="s">
        <v>1472</v>
      </c>
      <c r="C204" s="150">
        <v>1.1200000000000001</v>
      </c>
      <c r="D204" s="150">
        <v>1.1200000000000001</v>
      </c>
      <c r="E204" s="9">
        <v>78209</v>
      </c>
      <c r="F204" s="9">
        <v>80164</v>
      </c>
      <c r="G204" s="9">
        <f t="shared" si="10"/>
        <v>15997.68</v>
      </c>
      <c r="H204" s="10">
        <v>0.16020000000000001</v>
      </c>
      <c r="I204" s="10">
        <v>0.15390000000000001</v>
      </c>
      <c r="J204" s="76"/>
      <c r="K204" s="114"/>
    </row>
    <row r="205" spans="1:11" ht="15">
      <c r="A205" s="11" t="s">
        <v>2357</v>
      </c>
      <c r="B205" s="11" t="s">
        <v>1480</v>
      </c>
      <c r="C205" s="150">
        <v>1.1200000000000001</v>
      </c>
      <c r="D205" s="150">
        <v>1.1600000000000001</v>
      </c>
      <c r="E205" s="9">
        <v>78209</v>
      </c>
      <c r="F205" s="9">
        <v>80164</v>
      </c>
      <c r="G205" s="9">
        <f t="shared" si="10"/>
        <v>15997.68</v>
      </c>
      <c r="H205" s="10">
        <v>0.16020000000000001</v>
      </c>
      <c r="I205" s="10">
        <v>0.15390000000000001</v>
      </c>
      <c r="J205" s="76"/>
      <c r="K205" s="114"/>
    </row>
    <row r="206" spans="1:11" ht="15">
      <c r="A206" s="11" t="s">
        <v>2358</v>
      </c>
      <c r="B206" s="11" t="s">
        <v>1487</v>
      </c>
      <c r="C206" s="150">
        <v>1.1200000000000001</v>
      </c>
      <c r="D206" s="150">
        <v>1.1200000000000001</v>
      </c>
      <c r="E206" s="9">
        <v>78209</v>
      </c>
      <c r="F206" s="9">
        <v>80164</v>
      </c>
      <c r="G206" s="9">
        <f t="shared" si="10"/>
        <v>15997.68</v>
      </c>
      <c r="H206" s="10">
        <v>0.16020000000000001</v>
      </c>
      <c r="I206" s="10">
        <v>0.15390000000000001</v>
      </c>
      <c r="J206" s="76"/>
      <c r="K206" s="114"/>
    </row>
    <row r="207" spans="1:11" ht="15">
      <c r="A207" s="11" t="s">
        <v>2359</v>
      </c>
      <c r="B207" s="11" t="s">
        <v>1491</v>
      </c>
      <c r="C207" s="150">
        <v>1.1200000000000001</v>
      </c>
      <c r="D207" s="150">
        <v>1.1600000000000001</v>
      </c>
      <c r="E207" s="9">
        <v>78209</v>
      </c>
      <c r="F207" s="9">
        <v>80164</v>
      </c>
      <c r="G207" s="9">
        <f t="shared" si="10"/>
        <v>15997.68</v>
      </c>
      <c r="H207" s="10">
        <v>0.16020000000000001</v>
      </c>
      <c r="I207" s="10">
        <v>0.15390000000000001</v>
      </c>
      <c r="J207" s="76"/>
      <c r="K207" s="114"/>
    </row>
    <row r="208" spans="1:11" ht="15">
      <c r="A208" s="11" t="s">
        <v>2360</v>
      </c>
      <c r="B208" s="11" t="s">
        <v>1493</v>
      </c>
      <c r="C208" s="150">
        <v>1.1200000000000001</v>
      </c>
      <c r="D208" s="150">
        <v>1.1200000000000001</v>
      </c>
      <c r="E208" s="9">
        <v>78209</v>
      </c>
      <c r="F208" s="9">
        <v>80164</v>
      </c>
      <c r="G208" s="9">
        <f t="shared" si="10"/>
        <v>15997.68</v>
      </c>
      <c r="H208" s="10">
        <v>0.16020000000000001</v>
      </c>
      <c r="I208" s="10">
        <v>0.15390000000000001</v>
      </c>
      <c r="J208" s="76"/>
      <c r="K208" s="114"/>
    </row>
    <row r="209" spans="1:11" ht="15">
      <c r="A209" s="11" t="s">
        <v>2361</v>
      </c>
      <c r="B209" s="11" t="s">
        <v>1502</v>
      </c>
      <c r="C209" s="150">
        <v>1.06</v>
      </c>
      <c r="D209" s="150">
        <v>1.06</v>
      </c>
      <c r="E209" s="9">
        <v>78209</v>
      </c>
      <c r="F209" s="9">
        <v>80164</v>
      </c>
      <c r="G209" s="9">
        <f t="shared" si="10"/>
        <v>15997.68</v>
      </c>
      <c r="H209" s="10">
        <v>0.16020000000000001</v>
      </c>
      <c r="I209" s="10">
        <v>0.15390000000000001</v>
      </c>
      <c r="J209" s="76"/>
      <c r="K209" s="114"/>
    </row>
    <row r="210" spans="1:11" ht="15">
      <c r="A210" s="11" t="s">
        <v>2362</v>
      </c>
      <c r="B210" s="11" t="s">
        <v>1504</v>
      </c>
      <c r="C210" s="150">
        <v>1.06</v>
      </c>
      <c r="D210" s="150">
        <v>1.06</v>
      </c>
      <c r="E210" s="9">
        <v>78209</v>
      </c>
      <c r="F210" s="9">
        <v>80164</v>
      </c>
      <c r="G210" s="9">
        <f t="shared" si="10"/>
        <v>15997.68</v>
      </c>
      <c r="H210" s="10">
        <v>0.16020000000000001</v>
      </c>
      <c r="I210" s="10">
        <v>0.15390000000000001</v>
      </c>
      <c r="J210" s="76"/>
      <c r="K210" s="114"/>
    </row>
    <row r="211" spans="1:11" ht="15">
      <c r="A211" s="11" t="s">
        <v>2363</v>
      </c>
      <c r="B211" s="11" t="s">
        <v>1506</v>
      </c>
      <c r="C211" s="150">
        <v>1</v>
      </c>
      <c r="D211" s="150">
        <v>1</v>
      </c>
      <c r="E211" s="9">
        <v>78209</v>
      </c>
      <c r="F211" s="9">
        <v>80164</v>
      </c>
      <c r="G211" s="9">
        <f t="shared" si="10"/>
        <v>15997.68</v>
      </c>
      <c r="H211" s="10">
        <v>0.16020000000000001</v>
      </c>
      <c r="I211" s="10">
        <v>0.15390000000000001</v>
      </c>
      <c r="J211" s="76"/>
      <c r="K211" s="114"/>
    </row>
    <row r="212" spans="1:11" ht="15">
      <c r="A212" s="11" t="s">
        <v>2364</v>
      </c>
      <c r="B212" s="11" t="s">
        <v>1508</v>
      </c>
      <c r="C212" s="150">
        <v>1</v>
      </c>
      <c r="D212" s="150">
        <v>1</v>
      </c>
      <c r="E212" s="9">
        <v>78209</v>
      </c>
      <c r="F212" s="9">
        <v>80164</v>
      </c>
      <c r="G212" s="9">
        <f t="shared" si="10"/>
        <v>15997.68</v>
      </c>
      <c r="H212" s="10">
        <v>0.16020000000000001</v>
      </c>
      <c r="I212" s="10">
        <v>0.15390000000000001</v>
      </c>
      <c r="J212" s="76"/>
      <c r="K212" s="114"/>
    </row>
    <row r="213" spans="1:11" ht="15">
      <c r="A213" s="11" t="s">
        <v>2365</v>
      </c>
      <c r="B213" s="11" t="s">
        <v>1511</v>
      </c>
      <c r="C213" s="150">
        <v>1.18</v>
      </c>
      <c r="D213" s="150">
        <v>1.18</v>
      </c>
      <c r="E213" s="9">
        <v>78209</v>
      </c>
      <c r="F213" s="9">
        <v>80164</v>
      </c>
      <c r="G213" s="9">
        <f t="shared" si="10"/>
        <v>15997.68</v>
      </c>
      <c r="H213" s="10">
        <v>0.16020000000000001</v>
      </c>
      <c r="I213" s="10">
        <v>0.15390000000000001</v>
      </c>
      <c r="J213" s="76"/>
      <c r="K213" s="114"/>
    </row>
    <row r="214" spans="1:11" ht="15">
      <c r="A214" s="11" t="s">
        <v>2366</v>
      </c>
      <c r="B214" s="11" t="s">
        <v>1535</v>
      </c>
      <c r="C214" s="150">
        <v>1.18</v>
      </c>
      <c r="D214" s="150">
        <v>1.18</v>
      </c>
      <c r="E214" s="9">
        <v>78209</v>
      </c>
      <c r="F214" s="9">
        <v>80164</v>
      </c>
      <c r="G214" s="9">
        <f t="shared" si="10"/>
        <v>15997.68</v>
      </c>
      <c r="H214" s="10">
        <v>0.16020000000000001</v>
      </c>
      <c r="I214" s="10">
        <v>0.15390000000000001</v>
      </c>
      <c r="J214" s="76"/>
      <c r="K214" s="114"/>
    </row>
    <row r="215" spans="1:11" ht="15">
      <c r="A215" s="11" t="s">
        <v>2367</v>
      </c>
      <c r="B215" s="11" t="s">
        <v>1544</v>
      </c>
      <c r="C215" s="150">
        <v>1.18</v>
      </c>
      <c r="D215" s="150">
        <v>1.18</v>
      </c>
      <c r="E215" s="9">
        <v>78209</v>
      </c>
      <c r="F215" s="9">
        <v>80164</v>
      </c>
      <c r="G215" s="9">
        <f t="shared" si="10"/>
        <v>15997.68</v>
      </c>
      <c r="H215" s="10">
        <v>0.16020000000000001</v>
      </c>
      <c r="I215" s="10">
        <v>0.15390000000000001</v>
      </c>
      <c r="J215" s="76"/>
      <c r="K215" s="114"/>
    </row>
    <row r="216" spans="1:11" ht="15">
      <c r="A216" s="11" t="s">
        <v>2368</v>
      </c>
      <c r="B216" s="11" t="s">
        <v>1562</v>
      </c>
      <c r="C216" s="150">
        <v>1.18</v>
      </c>
      <c r="D216" s="150">
        <v>1.18</v>
      </c>
      <c r="E216" s="9">
        <v>78209</v>
      </c>
      <c r="F216" s="9">
        <v>80164</v>
      </c>
      <c r="G216" s="9">
        <f t="shared" si="10"/>
        <v>15997.68</v>
      </c>
      <c r="H216" s="10">
        <v>0.16020000000000001</v>
      </c>
      <c r="I216" s="10">
        <v>0.15390000000000001</v>
      </c>
      <c r="J216" s="76"/>
      <c r="K216" s="114"/>
    </row>
    <row r="217" spans="1:11" ht="15">
      <c r="A217" s="11" t="s">
        <v>2369</v>
      </c>
      <c r="B217" s="11" t="s">
        <v>1597</v>
      </c>
      <c r="C217" s="150">
        <v>1.1200000000000001</v>
      </c>
      <c r="D217" s="150">
        <v>1.1600000000000001</v>
      </c>
      <c r="E217" s="9">
        <v>78209</v>
      </c>
      <c r="F217" s="9">
        <v>80164</v>
      </c>
      <c r="G217" s="9">
        <f t="shared" si="10"/>
        <v>15997.68</v>
      </c>
      <c r="H217" s="10">
        <v>0.16020000000000001</v>
      </c>
      <c r="I217" s="10">
        <v>0.15390000000000001</v>
      </c>
      <c r="J217" s="76"/>
      <c r="K217" s="114"/>
    </row>
    <row r="218" spans="1:11" ht="15">
      <c r="A218" s="11" t="s">
        <v>2370</v>
      </c>
      <c r="B218" s="11" t="s">
        <v>1605</v>
      </c>
      <c r="C218" s="150">
        <v>1.18</v>
      </c>
      <c r="D218" s="150">
        <v>1.18</v>
      </c>
      <c r="E218" s="9">
        <v>78209</v>
      </c>
      <c r="F218" s="9">
        <v>80164</v>
      </c>
      <c r="G218" s="9">
        <f t="shared" si="10"/>
        <v>15997.68</v>
      </c>
      <c r="H218" s="10">
        <v>0.16020000000000001</v>
      </c>
      <c r="I218" s="10">
        <v>0.15390000000000001</v>
      </c>
      <c r="J218" s="76"/>
      <c r="K218" s="114"/>
    </row>
    <row r="219" spans="1:11" ht="15">
      <c r="A219" s="11" t="s">
        <v>2371</v>
      </c>
      <c r="B219" s="11" t="s">
        <v>1624</v>
      </c>
      <c r="C219" s="150">
        <v>1.18</v>
      </c>
      <c r="D219" s="150">
        <v>1.18</v>
      </c>
      <c r="E219" s="9">
        <v>78209</v>
      </c>
      <c r="F219" s="9">
        <v>80164</v>
      </c>
      <c r="G219" s="9">
        <f t="shared" si="10"/>
        <v>15997.68</v>
      </c>
      <c r="H219" s="10">
        <v>0.16020000000000001</v>
      </c>
      <c r="I219" s="10">
        <v>0.15390000000000001</v>
      </c>
      <c r="J219" s="76"/>
      <c r="K219" s="114"/>
    </row>
    <row r="220" spans="1:11" ht="15">
      <c r="A220" s="11" t="s">
        <v>2372</v>
      </c>
      <c r="B220" s="11" t="s">
        <v>1626</v>
      </c>
      <c r="C220" s="150">
        <v>1.18</v>
      </c>
      <c r="D220" s="150">
        <v>1.18</v>
      </c>
      <c r="E220" s="9">
        <v>78209</v>
      </c>
      <c r="F220" s="9">
        <v>80164</v>
      </c>
      <c r="G220" s="9">
        <f t="shared" si="10"/>
        <v>15997.68</v>
      </c>
      <c r="H220" s="10">
        <v>0.16020000000000001</v>
      </c>
      <c r="I220" s="10">
        <v>0.15390000000000001</v>
      </c>
      <c r="J220" s="76"/>
      <c r="K220" s="114"/>
    </row>
    <row r="221" spans="1:11" ht="15">
      <c r="A221" s="11" t="s">
        <v>2373</v>
      </c>
      <c r="B221" s="11" t="s">
        <v>1638</v>
      </c>
      <c r="C221" s="150">
        <v>1.18</v>
      </c>
      <c r="D221" s="150">
        <v>1.22</v>
      </c>
      <c r="E221" s="9">
        <v>78209</v>
      </c>
      <c r="F221" s="9">
        <v>80164</v>
      </c>
      <c r="G221" s="9">
        <f t="shared" si="10"/>
        <v>15997.68</v>
      </c>
      <c r="H221" s="10">
        <v>0.16020000000000001</v>
      </c>
      <c r="I221" s="10">
        <v>0.15390000000000001</v>
      </c>
      <c r="J221" s="76"/>
      <c r="K221" s="114"/>
    </row>
    <row r="222" spans="1:11" ht="15">
      <c r="A222" s="11" t="s">
        <v>2374</v>
      </c>
      <c r="B222" s="11" t="s">
        <v>1654</v>
      </c>
      <c r="C222" s="150">
        <v>1.1200000000000001</v>
      </c>
      <c r="D222" s="150">
        <v>1.1200000000000001</v>
      </c>
      <c r="E222" s="9">
        <v>78209</v>
      </c>
      <c r="F222" s="9">
        <v>80164</v>
      </c>
      <c r="G222" s="9">
        <f t="shared" si="10"/>
        <v>15997.68</v>
      </c>
      <c r="H222" s="10">
        <v>0.16020000000000001</v>
      </c>
      <c r="I222" s="10">
        <v>0.15390000000000001</v>
      </c>
      <c r="J222" s="76"/>
      <c r="K222" s="114"/>
    </row>
    <row r="223" spans="1:11" ht="15">
      <c r="A223" s="11" t="s">
        <v>2375</v>
      </c>
      <c r="B223" s="11" t="s">
        <v>1660</v>
      </c>
      <c r="C223" s="150">
        <v>1.18</v>
      </c>
      <c r="D223" s="150">
        <v>1.18</v>
      </c>
      <c r="E223" s="9">
        <v>78209</v>
      </c>
      <c r="F223" s="9">
        <v>80164</v>
      </c>
      <c r="G223" s="9">
        <f t="shared" si="10"/>
        <v>15997.68</v>
      </c>
      <c r="H223" s="10">
        <v>0.16020000000000001</v>
      </c>
      <c r="I223" s="10">
        <v>0.15390000000000001</v>
      </c>
      <c r="J223" s="76"/>
      <c r="K223" s="114"/>
    </row>
    <row r="224" spans="1:11" ht="15">
      <c r="A224" s="11" t="s">
        <v>2376</v>
      </c>
      <c r="B224" s="11" t="s">
        <v>1666</v>
      </c>
      <c r="C224" s="150">
        <v>1.1200000000000001</v>
      </c>
      <c r="D224" s="150">
        <v>1.1200000000000001</v>
      </c>
      <c r="E224" s="9">
        <v>78209</v>
      </c>
      <c r="F224" s="9">
        <v>80164</v>
      </c>
      <c r="G224" s="9">
        <f t="shared" si="10"/>
        <v>15997.68</v>
      </c>
      <c r="H224" s="10">
        <v>0.16020000000000001</v>
      </c>
      <c r="I224" s="10">
        <v>0.15390000000000001</v>
      </c>
      <c r="J224" s="76"/>
      <c r="K224" s="114"/>
    </row>
    <row r="225" spans="1:11" ht="15">
      <c r="A225" s="11" t="s">
        <v>2377</v>
      </c>
      <c r="B225" s="11" t="s">
        <v>1668</v>
      </c>
      <c r="C225" s="150">
        <v>1.1200000000000001</v>
      </c>
      <c r="D225" s="150">
        <v>1.1200000000000001</v>
      </c>
      <c r="E225" s="9">
        <v>78209</v>
      </c>
      <c r="F225" s="9">
        <v>80164</v>
      </c>
      <c r="G225" s="9">
        <f t="shared" si="10"/>
        <v>15997.68</v>
      </c>
      <c r="H225" s="10">
        <v>0.16020000000000001</v>
      </c>
      <c r="I225" s="10">
        <v>0.15390000000000001</v>
      </c>
      <c r="J225" s="76"/>
      <c r="K225" s="114"/>
    </row>
    <row r="226" spans="1:11" ht="15">
      <c r="A226" s="11" t="s">
        <v>2378</v>
      </c>
      <c r="B226" s="11" t="s">
        <v>1675</v>
      </c>
      <c r="C226" s="150">
        <v>1.1200000000000001</v>
      </c>
      <c r="D226" s="150">
        <v>1.1600000000000001</v>
      </c>
      <c r="E226" s="9">
        <v>78209</v>
      </c>
      <c r="F226" s="9">
        <v>80164</v>
      </c>
      <c r="G226" s="9">
        <f t="shared" si="10"/>
        <v>15997.68</v>
      </c>
      <c r="H226" s="10">
        <v>0.16020000000000001</v>
      </c>
      <c r="I226" s="10">
        <v>0.15390000000000001</v>
      </c>
      <c r="J226" s="76"/>
      <c r="K226" s="114"/>
    </row>
    <row r="227" spans="1:11" ht="15">
      <c r="A227" s="11" t="s">
        <v>2379</v>
      </c>
      <c r="B227" s="11" t="s">
        <v>1687</v>
      </c>
      <c r="C227" s="150">
        <v>1</v>
      </c>
      <c r="D227" s="150">
        <v>1</v>
      </c>
      <c r="E227" s="9">
        <v>78209</v>
      </c>
      <c r="F227" s="9">
        <v>80164</v>
      </c>
      <c r="G227" s="9">
        <f t="shared" si="10"/>
        <v>15997.68</v>
      </c>
      <c r="H227" s="10">
        <v>0.16020000000000001</v>
      </c>
      <c r="I227" s="10">
        <v>0.15390000000000001</v>
      </c>
      <c r="J227" s="76"/>
      <c r="K227" s="114"/>
    </row>
    <row r="228" spans="1:11" ht="15">
      <c r="A228" s="11" t="s">
        <v>2380</v>
      </c>
      <c r="B228" s="11" t="s">
        <v>1733</v>
      </c>
      <c r="C228" s="150">
        <v>1</v>
      </c>
      <c r="D228" s="150">
        <v>1</v>
      </c>
      <c r="E228" s="9">
        <v>78209</v>
      </c>
      <c r="F228" s="9">
        <v>80164</v>
      </c>
      <c r="G228" s="9">
        <f t="shared" si="10"/>
        <v>15997.68</v>
      </c>
      <c r="H228" s="10">
        <v>0.16020000000000001</v>
      </c>
      <c r="I228" s="10">
        <v>0.15390000000000001</v>
      </c>
      <c r="J228" s="76"/>
      <c r="K228" s="114"/>
    </row>
    <row r="229" spans="1:11" ht="15">
      <c r="A229" s="11" t="s">
        <v>2381</v>
      </c>
      <c r="B229" s="11" t="s">
        <v>1735</v>
      </c>
      <c r="C229" s="150">
        <v>1</v>
      </c>
      <c r="D229" s="150">
        <v>1</v>
      </c>
      <c r="E229" s="9">
        <v>78209</v>
      </c>
      <c r="F229" s="9">
        <v>80164</v>
      </c>
      <c r="G229" s="9">
        <f t="shared" si="10"/>
        <v>15997.68</v>
      </c>
      <c r="H229" s="10">
        <v>0.16020000000000001</v>
      </c>
      <c r="I229" s="10">
        <v>0.15390000000000001</v>
      </c>
      <c r="J229" s="76"/>
      <c r="K229" s="114"/>
    </row>
    <row r="230" spans="1:11" ht="15">
      <c r="A230" s="11" t="s">
        <v>2382</v>
      </c>
      <c r="B230" s="11" t="s">
        <v>1737</v>
      </c>
      <c r="C230" s="150">
        <v>1</v>
      </c>
      <c r="D230" s="150">
        <v>1.04</v>
      </c>
      <c r="E230" s="9">
        <v>78209</v>
      </c>
      <c r="F230" s="9">
        <v>80164</v>
      </c>
      <c r="G230" s="9">
        <f t="shared" si="10"/>
        <v>15997.68</v>
      </c>
      <c r="H230" s="10">
        <v>0.16020000000000001</v>
      </c>
      <c r="I230" s="10">
        <v>0.15390000000000001</v>
      </c>
      <c r="J230" s="76"/>
      <c r="K230" s="114"/>
    </row>
    <row r="231" spans="1:11" ht="15">
      <c r="A231" s="11" t="s">
        <v>2383</v>
      </c>
      <c r="B231" s="11" t="s">
        <v>1743</v>
      </c>
      <c r="C231" s="150">
        <v>1</v>
      </c>
      <c r="D231" s="150">
        <v>1</v>
      </c>
      <c r="E231" s="9">
        <v>78209</v>
      </c>
      <c r="F231" s="9">
        <v>80164</v>
      </c>
      <c r="G231" s="9">
        <f t="shared" si="10"/>
        <v>15997.68</v>
      </c>
      <c r="H231" s="10">
        <v>0.16020000000000001</v>
      </c>
      <c r="I231" s="10">
        <v>0.15390000000000001</v>
      </c>
      <c r="J231" s="76"/>
      <c r="K231" s="114"/>
    </row>
    <row r="232" spans="1:11" ht="15">
      <c r="A232" s="11" t="s">
        <v>2384</v>
      </c>
      <c r="B232" s="11" t="s">
        <v>1746</v>
      </c>
      <c r="C232" s="150">
        <v>1</v>
      </c>
      <c r="D232" s="150">
        <v>1.04</v>
      </c>
      <c r="E232" s="9">
        <v>78209</v>
      </c>
      <c r="F232" s="9">
        <v>80164</v>
      </c>
      <c r="G232" s="9">
        <f t="shared" si="10"/>
        <v>15997.68</v>
      </c>
      <c r="H232" s="10">
        <v>0.16020000000000001</v>
      </c>
      <c r="I232" s="10">
        <v>0.15390000000000001</v>
      </c>
      <c r="J232" s="76"/>
      <c r="K232" s="114"/>
    </row>
    <row r="233" spans="1:11" ht="15">
      <c r="A233" s="11" t="s">
        <v>2385</v>
      </c>
      <c r="B233" s="11" t="s">
        <v>1757</v>
      </c>
      <c r="C233" s="150">
        <v>1</v>
      </c>
      <c r="D233" s="150">
        <v>1.04</v>
      </c>
      <c r="E233" s="9">
        <v>78209</v>
      </c>
      <c r="F233" s="9">
        <v>80164</v>
      </c>
      <c r="G233" s="9">
        <f t="shared" si="10"/>
        <v>15997.68</v>
      </c>
      <c r="H233" s="10">
        <v>0.16020000000000001</v>
      </c>
      <c r="I233" s="10">
        <v>0.15390000000000001</v>
      </c>
      <c r="J233" s="76"/>
      <c r="K233" s="114"/>
    </row>
    <row r="234" spans="1:11" ht="15">
      <c r="A234" s="11" t="s">
        <v>2386</v>
      </c>
      <c r="B234" s="11" t="s">
        <v>1778</v>
      </c>
      <c r="C234" s="150">
        <v>1</v>
      </c>
      <c r="D234" s="150">
        <v>1.04</v>
      </c>
      <c r="E234" s="9">
        <v>78209</v>
      </c>
      <c r="F234" s="9">
        <v>80164</v>
      </c>
      <c r="G234" s="9">
        <f t="shared" si="10"/>
        <v>15997.68</v>
      </c>
      <c r="H234" s="10">
        <v>0.16020000000000001</v>
      </c>
      <c r="I234" s="10">
        <v>0.15390000000000001</v>
      </c>
      <c r="J234" s="76"/>
      <c r="K234" s="114"/>
    </row>
    <row r="235" spans="1:11" ht="15">
      <c r="A235" s="11" t="s">
        <v>2387</v>
      </c>
      <c r="B235" s="11" t="s">
        <v>1782</v>
      </c>
      <c r="C235" s="150">
        <v>1</v>
      </c>
      <c r="D235" s="150">
        <v>1</v>
      </c>
      <c r="E235" s="9">
        <v>78209</v>
      </c>
      <c r="F235" s="9">
        <v>80164</v>
      </c>
      <c r="G235" s="9">
        <f t="shared" si="10"/>
        <v>15997.68</v>
      </c>
      <c r="H235" s="10">
        <v>0.16020000000000001</v>
      </c>
      <c r="I235" s="10">
        <v>0.15390000000000001</v>
      </c>
      <c r="J235" s="76"/>
      <c r="K235" s="114"/>
    </row>
    <row r="236" spans="1:11" ht="15">
      <c r="A236" s="11" t="s">
        <v>2388</v>
      </c>
      <c r="B236" s="11" t="s">
        <v>1793</v>
      </c>
      <c r="C236" s="150">
        <v>1</v>
      </c>
      <c r="D236" s="150">
        <v>1.04</v>
      </c>
      <c r="E236" s="9">
        <v>78209</v>
      </c>
      <c r="F236" s="9">
        <v>80164</v>
      </c>
      <c r="G236" s="9">
        <f t="shared" si="10"/>
        <v>15997.68</v>
      </c>
      <c r="H236" s="10">
        <v>0.16020000000000001</v>
      </c>
      <c r="I236" s="10">
        <v>0.15390000000000001</v>
      </c>
      <c r="J236" s="76"/>
      <c r="K236" s="114"/>
    </row>
    <row r="237" spans="1:11" ht="15">
      <c r="A237" s="11" t="s">
        <v>2389</v>
      </c>
      <c r="B237" s="11" t="s">
        <v>1802</v>
      </c>
      <c r="C237" s="150">
        <v>1</v>
      </c>
      <c r="D237" s="150">
        <v>1</v>
      </c>
      <c r="E237" s="9">
        <v>78209</v>
      </c>
      <c r="F237" s="9">
        <v>80164</v>
      </c>
      <c r="G237" s="9">
        <f t="shared" si="10"/>
        <v>15997.68</v>
      </c>
      <c r="H237" s="10">
        <v>0.16020000000000001</v>
      </c>
      <c r="I237" s="10">
        <v>0.15390000000000001</v>
      </c>
      <c r="J237" s="76"/>
      <c r="K237" s="114"/>
    </row>
    <row r="238" spans="1:11" ht="15">
      <c r="A238" s="11" t="s">
        <v>2390</v>
      </c>
      <c r="B238" s="11" t="s">
        <v>1805</v>
      </c>
      <c r="C238" s="150">
        <v>1</v>
      </c>
      <c r="D238" s="150">
        <v>1</v>
      </c>
      <c r="E238" s="9">
        <v>78209</v>
      </c>
      <c r="F238" s="9">
        <v>80164</v>
      </c>
      <c r="G238" s="9">
        <f t="shared" si="10"/>
        <v>15997.68</v>
      </c>
      <c r="H238" s="10">
        <v>0.16020000000000001</v>
      </c>
      <c r="I238" s="10">
        <v>0.15390000000000001</v>
      </c>
      <c r="J238" s="76"/>
      <c r="K238" s="114"/>
    </row>
    <row r="239" spans="1:11" ht="15">
      <c r="A239" s="11" t="s">
        <v>2391</v>
      </c>
      <c r="B239" s="11" t="s">
        <v>1815</v>
      </c>
      <c r="C239" s="150">
        <v>1</v>
      </c>
      <c r="D239" s="150">
        <v>1</v>
      </c>
      <c r="E239" s="9">
        <v>78209</v>
      </c>
      <c r="F239" s="9">
        <v>80164</v>
      </c>
      <c r="G239" s="9">
        <f t="shared" si="10"/>
        <v>15997.68</v>
      </c>
      <c r="H239" s="10">
        <v>0.16020000000000001</v>
      </c>
      <c r="I239" s="10">
        <v>0.15390000000000001</v>
      </c>
      <c r="J239" s="76"/>
      <c r="K239" s="114"/>
    </row>
    <row r="240" spans="1:11" ht="15">
      <c r="A240" s="11" t="s">
        <v>2392</v>
      </c>
      <c r="B240" s="11" t="s">
        <v>1821</v>
      </c>
      <c r="C240" s="150">
        <v>1</v>
      </c>
      <c r="D240" s="150">
        <v>1</v>
      </c>
      <c r="E240" s="9">
        <v>78209</v>
      </c>
      <c r="F240" s="9">
        <v>80164</v>
      </c>
      <c r="G240" s="9">
        <f t="shared" si="10"/>
        <v>15997.68</v>
      </c>
      <c r="H240" s="10">
        <v>0.16020000000000001</v>
      </c>
      <c r="I240" s="10">
        <v>0.15390000000000001</v>
      </c>
      <c r="J240" s="76"/>
      <c r="K240" s="114"/>
    </row>
    <row r="241" spans="1:11" ht="15">
      <c r="A241" s="11" t="s">
        <v>2395</v>
      </c>
      <c r="B241" s="11" t="s">
        <v>1829</v>
      </c>
      <c r="C241" s="150">
        <v>1</v>
      </c>
      <c r="D241" s="150">
        <v>1</v>
      </c>
      <c r="E241" s="9">
        <v>78209</v>
      </c>
      <c r="F241" s="9">
        <v>80164</v>
      </c>
      <c r="G241" s="9">
        <f t="shared" si="10"/>
        <v>15997.68</v>
      </c>
      <c r="H241" s="10">
        <v>0.16020000000000001</v>
      </c>
      <c r="I241" s="10">
        <v>0.15390000000000001</v>
      </c>
      <c r="J241" s="76"/>
      <c r="K241" s="114"/>
    </row>
    <row r="242" spans="1:11" ht="15">
      <c r="A242" s="11" t="s">
        <v>2396</v>
      </c>
      <c r="B242" s="11" t="s">
        <v>1831</v>
      </c>
      <c r="C242" s="150">
        <v>1</v>
      </c>
      <c r="D242" s="150">
        <v>1</v>
      </c>
      <c r="E242" s="9">
        <v>78209</v>
      </c>
      <c r="F242" s="9">
        <v>80164</v>
      </c>
      <c r="G242" s="9">
        <f t="shared" si="10"/>
        <v>15997.68</v>
      </c>
      <c r="H242" s="10">
        <v>0.16020000000000001</v>
      </c>
      <c r="I242" s="10">
        <v>0.15390000000000001</v>
      </c>
      <c r="J242" s="76"/>
      <c r="K242" s="114"/>
    </row>
    <row r="243" spans="1:11" ht="15">
      <c r="A243" s="11" t="s">
        <v>2397</v>
      </c>
      <c r="B243" s="11" t="s">
        <v>1834</v>
      </c>
      <c r="C243" s="150">
        <v>1</v>
      </c>
      <c r="D243" s="150">
        <v>1</v>
      </c>
      <c r="E243" s="9">
        <v>78209</v>
      </c>
      <c r="F243" s="9">
        <v>80164</v>
      </c>
      <c r="G243" s="9">
        <f t="shared" si="10"/>
        <v>15997.68</v>
      </c>
      <c r="H243" s="10">
        <v>0.16020000000000001</v>
      </c>
      <c r="I243" s="10">
        <v>0.15390000000000001</v>
      </c>
      <c r="J243" s="76"/>
      <c r="K243" s="114"/>
    </row>
    <row r="244" spans="1:11" ht="15">
      <c r="A244" s="11" t="s">
        <v>2398</v>
      </c>
      <c r="B244" s="11" t="s">
        <v>1838</v>
      </c>
      <c r="C244" s="150">
        <v>1</v>
      </c>
      <c r="D244" s="150">
        <v>1</v>
      </c>
      <c r="E244" s="9">
        <v>78209</v>
      </c>
      <c r="F244" s="9">
        <v>80164</v>
      </c>
      <c r="G244" s="9">
        <f t="shared" si="10"/>
        <v>15997.68</v>
      </c>
      <c r="H244" s="10">
        <v>0.16020000000000001</v>
      </c>
      <c r="I244" s="10">
        <v>0.15390000000000001</v>
      </c>
      <c r="J244" s="76"/>
      <c r="K244" s="114"/>
    </row>
    <row r="245" spans="1:11" ht="15">
      <c r="A245" s="11" t="s">
        <v>2399</v>
      </c>
      <c r="B245" s="11" t="s">
        <v>1842</v>
      </c>
      <c r="C245" s="150">
        <v>1</v>
      </c>
      <c r="D245" s="150">
        <v>1.04</v>
      </c>
      <c r="E245" s="9">
        <v>78209</v>
      </c>
      <c r="F245" s="9">
        <v>80164</v>
      </c>
      <c r="G245" s="9">
        <f t="shared" si="10"/>
        <v>15997.68</v>
      </c>
      <c r="H245" s="10">
        <v>0.16020000000000001</v>
      </c>
      <c r="I245" s="10">
        <v>0.15390000000000001</v>
      </c>
      <c r="J245" s="76"/>
      <c r="K245" s="114"/>
    </row>
    <row r="246" spans="1:11" ht="15">
      <c r="A246" s="11" t="s">
        <v>2400</v>
      </c>
      <c r="B246" s="11" t="s">
        <v>1848</v>
      </c>
      <c r="C246" s="150">
        <v>1</v>
      </c>
      <c r="D246" s="150">
        <v>1</v>
      </c>
      <c r="E246" s="9">
        <v>78209</v>
      </c>
      <c r="F246" s="9">
        <v>80164</v>
      </c>
      <c r="G246" s="9">
        <f t="shared" si="10"/>
        <v>15997.68</v>
      </c>
      <c r="H246" s="10">
        <v>0.16020000000000001</v>
      </c>
      <c r="I246" s="10">
        <v>0.15390000000000001</v>
      </c>
      <c r="J246" s="76"/>
      <c r="K246" s="114"/>
    </row>
    <row r="247" spans="1:11" ht="15">
      <c r="A247" s="11" t="s">
        <v>2401</v>
      </c>
      <c r="B247" s="11" t="s">
        <v>1851</v>
      </c>
      <c r="C247" s="150">
        <v>1</v>
      </c>
      <c r="D247" s="150">
        <v>1</v>
      </c>
      <c r="E247" s="9">
        <v>78209</v>
      </c>
      <c r="F247" s="9">
        <v>80164</v>
      </c>
      <c r="G247" s="9">
        <f t="shared" si="10"/>
        <v>15997.68</v>
      </c>
      <c r="H247" s="10">
        <v>0.16020000000000001</v>
      </c>
      <c r="I247" s="10">
        <v>0.15390000000000001</v>
      </c>
      <c r="J247" s="76"/>
      <c r="K247" s="114"/>
    </row>
    <row r="248" spans="1:11" ht="15">
      <c r="A248" s="11" t="s">
        <v>2402</v>
      </c>
      <c r="B248" s="11" t="s">
        <v>1853</v>
      </c>
      <c r="C248" s="150">
        <v>1</v>
      </c>
      <c r="D248" s="150">
        <v>1</v>
      </c>
      <c r="E248" s="9">
        <v>78209</v>
      </c>
      <c r="F248" s="9">
        <v>80164</v>
      </c>
      <c r="G248" s="9">
        <f t="shared" si="10"/>
        <v>15997.68</v>
      </c>
      <c r="H248" s="10">
        <v>0.16020000000000001</v>
      </c>
      <c r="I248" s="10">
        <v>0.15390000000000001</v>
      </c>
      <c r="J248" s="76"/>
      <c r="K248" s="114"/>
    </row>
    <row r="249" spans="1:11" ht="15">
      <c r="A249" s="11" t="s">
        <v>2403</v>
      </c>
      <c r="B249" s="11" t="s">
        <v>1855</v>
      </c>
      <c r="C249" s="150">
        <v>1</v>
      </c>
      <c r="D249" s="150">
        <v>1</v>
      </c>
      <c r="E249" s="9">
        <v>78209</v>
      </c>
      <c r="F249" s="9">
        <v>80164</v>
      </c>
      <c r="G249" s="9">
        <f t="shared" si="10"/>
        <v>15997.68</v>
      </c>
      <c r="H249" s="10">
        <v>0.16020000000000001</v>
      </c>
      <c r="I249" s="10">
        <v>0.15390000000000001</v>
      </c>
      <c r="J249" s="76"/>
      <c r="K249" s="114"/>
    </row>
    <row r="250" spans="1:11" ht="15">
      <c r="A250" s="11" t="s">
        <v>2404</v>
      </c>
      <c r="B250" s="11" t="s">
        <v>1857</v>
      </c>
      <c r="C250" s="150">
        <v>1</v>
      </c>
      <c r="D250" s="150">
        <v>1</v>
      </c>
      <c r="E250" s="9">
        <v>78209</v>
      </c>
      <c r="F250" s="9">
        <v>80164</v>
      </c>
      <c r="G250" s="9">
        <f t="shared" si="10"/>
        <v>15997.68</v>
      </c>
      <c r="H250" s="10">
        <v>0.16020000000000001</v>
      </c>
      <c r="I250" s="10">
        <v>0.15390000000000001</v>
      </c>
      <c r="J250" s="76"/>
      <c r="K250" s="114"/>
    </row>
    <row r="251" spans="1:11" ht="15">
      <c r="A251" s="11" t="s">
        <v>2405</v>
      </c>
      <c r="B251" s="11" t="s">
        <v>1861</v>
      </c>
      <c r="C251" s="150">
        <v>1</v>
      </c>
      <c r="D251" s="150">
        <v>1</v>
      </c>
      <c r="E251" s="9">
        <v>78209</v>
      </c>
      <c r="F251" s="9">
        <v>80164</v>
      </c>
      <c r="G251" s="9">
        <f t="shared" si="10"/>
        <v>15997.68</v>
      </c>
      <c r="H251" s="10">
        <v>0.16020000000000001</v>
      </c>
      <c r="I251" s="10">
        <v>0.15390000000000001</v>
      </c>
      <c r="J251" s="76"/>
      <c r="K251" s="114"/>
    </row>
    <row r="252" spans="1:11" ht="15">
      <c r="A252" s="11" t="s">
        <v>2406</v>
      </c>
      <c r="B252" s="11" t="s">
        <v>1865</v>
      </c>
      <c r="C252" s="150">
        <v>1</v>
      </c>
      <c r="D252" s="150">
        <v>1</v>
      </c>
      <c r="E252" s="9">
        <v>78209</v>
      </c>
      <c r="F252" s="9">
        <v>80164</v>
      </c>
      <c r="G252" s="9">
        <f t="shared" si="10"/>
        <v>15997.68</v>
      </c>
      <c r="H252" s="10">
        <v>0.16020000000000001</v>
      </c>
      <c r="I252" s="10">
        <v>0.15390000000000001</v>
      </c>
      <c r="J252" s="76"/>
      <c r="K252" s="114"/>
    </row>
    <row r="253" spans="1:11" ht="15">
      <c r="A253" s="11" t="s">
        <v>2407</v>
      </c>
      <c r="B253" s="11" t="s">
        <v>1870</v>
      </c>
      <c r="C253" s="150">
        <v>1.06</v>
      </c>
      <c r="D253" s="150">
        <v>1.06</v>
      </c>
      <c r="E253" s="9">
        <v>78209</v>
      </c>
      <c r="F253" s="9">
        <v>80164</v>
      </c>
      <c r="G253" s="9">
        <f t="shared" si="10"/>
        <v>15997.68</v>
      </c>
      <c r="H253" s="10">
        <v>0.16020000000000001</v>
      </c>
      <c r="I253" s="10">
        <v>0.15390000000000001</v>
      </c>
      <c r="J253" s="76"/>
      <c r="K253" s="114"/>
    </row>
    <row r="254" spans="1:11" ht="15">
      <c r="A254" s="11" t="s">
        <v>2408</v>
      </c>
      <c r="B254" s="11" t="s">
        <v>1881</v>
      </c>
      <c r="C254" s="150">
        <v>1</v>
      </c>
      <c r="D254" s="150">
        <v>1</v>
      </c>
      <c r="E254" s="9">
        <v>78209</v>
      </c>
      <c r="F254" s="9">
        <v>80164</v>
      </c>
      <c r="G254" s="9">
        <f t="shared" si="10"/>
        <v>15997.68</v>
      </c>
      <c r="H254" s="10">
        <v>0.16020000000000001</v>
      </c>
      <c r="I254" s="10">
        <v>0.15390000000000001</v>
      </c>
      <c r="J254" s="76"/>
      <c r="K254" s="114"/>
    </row>
    <row r="255" spans="1:11" ht="15">
      <c r="A255" s="11" t="s">
        <v>2409</v>
      </c>
      <c r="B255" s="11" t="s">
        <v>1901</v>
      </c>
      <c r="C255" s="150">
        <v>1</v>
      </c>
      <c r="D255" s="150">
        <v>1</v>
      </c>
      <c r="E255" s="9">
        <v>78209</v>
      </c>
      <c r="F255" s="9">
        <v>80164</v>
      </c>
      <c r="G255" s="9">
        <f t="shared" si="10"/>
        <v>15997.68</v>
      </c>
      <c r="H255" s="10">
        <v>0.16020000000000001</v>
      </c>
      <c r="I255" s="10">
        <v>0.15390000000000001</v>
      </c>
      <c r="J255" s="76"/>
      <c r="K255" s="114"/>
    </row>
    <row r="256" spans="1:11" ht="15">
      <c r="A256" s="11" t="s">
        <v>2410</v>
      </c>
      <c r="B256" s="11" t="s">
        <v>1912</v>
      </c>
      <c r="C256" s="150">
        <v>1</v>
      </c>
      <c r="D256" s="150">
        <v>1.04</v>
      </c>
      <c r="E256" s="9">
        <v>78209</v>
      </c>
      <c r="F256" s="9">
        <v>80164</v>
      </c>
      <c r="G256" s="9">
        <f t="shared" si="10"/>
        <v>15997.68</v>
      </c>
      <c r="H256" s="10">
        <v>0.16020000000000001</v>
      </c>
      <c r="I256" s="10">
        <v>0.15390000000000001</v>
      </c>
      <c r="J256" s="76"/>
      <c r="K256" s="114"/>
    </row>
    <row r="257" spans="1:11" ht="15">
      <c r="A257" s="11" t="s">
        <v>2411</v>
      </c>
      <c r="B257" s="11" t="s">
        <v>1926</v>
      </c>
      <c r="C257" s="150">
        <v>1</v>
      </c>
      <c r="D257" s="150">
        <v>1</v>
      </c>
      <c r="E257" s="9">
        <v>78209</v>
      </c>
      <c r="F257" s="9">
        <v>80164</v>
      </c>
      <c r="G257" s="9">
        <f t="shared" si="10"/>
        <v>15997.68</v>
      </c>
      <c r="H257" s="10">
        <v>0.16020000000000001</v>
      </c>
      <c r="I257" s="10">
        <v>0.15390000000000001</v>
      </c>
      <c r="J257" s="76"/>
      <c r="K257" s="114"/>
    </row>
    <row r="258" spans="1:11" ht="15">
      <c r="A258" s="11" t="s">
        <v>2412</v>
      </c>
      <c r="B258" s="11" t="s">
        <v>1928</v>
      </c>
      <c r="C258" s="150">
        <v>1</v>
      </c>
      <c r="D258" s="150">
        <v>1</v>
      </c>
      <c r="E258" s="9">
        <v>78209</v>
      </c>
      <c r="F258" s="9">
        <v>80164</v>
      </c>
      <c r="G258" s="9">
        <f t="shared" si="10"/>
        <v>15997.68</v>
      </c>
      <c r="H258" s="10">
        <v>0.16020000000000001</v>
      </c>
      <c r="I258" s="10">
        <v>0.15390000000000001</v>
      </c>
      <c r="J258" s="76"/>
      <c r="K258" s="114"/>
    </row>
    <row r="259" spans="1:11" ht="15">
      <c r="A259" s="11" t="s">
        <v>2413</v>
      </c>
      <c r="B259" s="11" t="s">
        <v>1930</v>
      </c>
      <c r="C259" s="150">
        <v>1</v>
      </c>
      <c r="D259" s="150">
        <v>1</v>
      </c>
      <c r="E259" s="9">
        <v>78209</v>
      </c>
      <c r="F259" s="9">
        <v>80164</v>
      </c>
      <c r="G259" s="9">
        <f t="shared" si="10"/>
        <v>15997.68</v>
      </c>
      <c r="H259" s="10">
        <v>0.16020000000000001</v>
      </c>
      <c r="I259" s="10">
        <v>0.15390000000000001</v>
      </c>
      <c r="J259" s="76"/>
      <c r="K259" s="114"/>
    </row>
    <row r="260" spans="1:11" ht="15">
      <c r="A260" s="11" t="s">
        <v>2414</v>
      </c>
      <c r="B260" s="11" t="s">
        <v>1936</v>
      </c>
      <c r="C260" s="150">
        <v>1</v>
      </c>
      <c r="D260" s="150">
        <v>1</v>
      </c>
      <c r="E260" s="9">
        <v>78209</v>
      </c>
      <c r="F260" s="9">
        <v>80164</v>
      </c>
      <c r="G260" s="9">
        <f t="shared" si="10"/>
        <v>15997.68</v>
      </c>
      <c r="H260" s="10">
        <v>0.16020000000000001</v>
      </c>
      <c r="I260" s="10">
        <v>0.15390000000000001</v>
      </c>
      <c r="J260" s="76"/>
      <c r="K260" s="114"/>
    </row>
    <row r="261" spans="1:11" ht="15">
      <c r="A261" s="11" t="s">
        <v>2509</v>
      </c>
      <c r="B261" s="11" t="s">
        <v>2912</v>
      </c>
      <c r="C261" s="150">
        <v>1</v>
      </c>
      <c r="D261" s="150">
        <v>1</v>
      </c>
      <c r="E261" s="9">
        <v>78209</v>
      </c>
      <c r="F261" s="9">
        <v>80164</v>
      </c>
      <c r="G261" s="9">
        <f t="shared" si="10"/>
        <v>15997.68</v>
      </c>
      <c r="H261" s="10">
        <v>0.16020000000000001</v>
      </c>
      <c r="I261" s="10">
        <v>0.15390000000000001</v>
      </c>
      <c r="J261" s="76"/>
      <c r="K261" s="114"/>
    </row>
    <row r="262" spans="1:11" ht="15">
      <c r="A262" s="11" t="s">
        <v>2415</v>
      </c>
      <c r="B262" s="11" t="s">
        <v>1940</v>
      </c>
      <c r="C262" s="150">
        <v>1</v>
      </c>
      <c r="D262" s="150">
        <v>1.04</v>
      </c>
      <c r="E262" s="9">
        <v>78209</v>
      </c>
      <c r="F262" s="9">
        <v>80164</v>
      </c>
      <c r="G262" s="9">
        <f t="shared" si="10"/>
        <v>15997.68</v>
      </c>
      <c r="H262" s="10">
        <v>0.16020000000000001</v>
      </c>
      <c r="I262" s="10">
        <v>0.15390000000000001</v>
      </c>
      <c r="J262" s="76"/>
      <c r="K262" s="114"/>
    </row>
    <row r="263" spans="1:11" ht="15">
      <c r="A263" s="11" t="s">
        <v>2416</v>
      </c>
      <c r="B263" s="11" t="s">
        <v>1943</v>
      </c>
      <c r="C263" s="150">
        <v>1</v>
      </c>
      <c r="D263" s="150">
        <v>1.04</v>
      </c>
      <c r="E263" s="9">
        <v>78209</v>
      </c>
      <c r="F263" s="9">
        <v>80164</v>
      </c>
      <c r="G263" s="9">
        <f t="shared" ref="G263:G325" si="11">15684*1.02</f>
        <v>15997.68</v>
      </c>
      <c r="H263" s="10">
        <v>0.16020000000000001</v>
      </c>
      <c r="I263" s="10">
        <v>0.15390000000000001</v>
      </c>
      <c r="J263" s="76"/>
      <c r="K263" s="114"/>
    </row>
    <row r="264" spans="1:11" ht="15">
      <c r="A264" s="11" t="s">
        <v>2417</v>
      </c>
      <c r="B264" s="11" t="s">
        <v>1945</v>
      </c>
      <c r="C264" s="150">
        <v>1</v>
      </c>
      <c r="D264" s="150">
        <v>1</v>
      </c>
      <c r="E264" s="9">
        <v>78209</v>
      </c>
      <c r="F264" s="9">
        <v>80164</v>
      </c>
      <c r="G264" s="9">
        <f t="shared" si="11"/>
        <v>15997.68</v>
      </c>
      <c r="H264" s="10">
        <v>0.16020000000000001</v>
      </c>
      <c r="I264" s="10">
        <v>0.15390000000000001</v>
      </c>
      <c r="J264" s="76"/>
      <c r="K264" s="114"/>
    </row>
    <row r="265" spans="1:11" ht="15">
      <c r="A265" s="11" t="s">
        <v>2418</v>
      </c>
      <c r="B265" s="11" t="s">
        <v>1953</v>
      </c>
      <c r="C265" s="150">
        <v>1</v>
      </c>
      <c r="D265" s="150">
        <v>1</v>
      </c>
      <c r="E265" s="9">
        <v>78209</v>
      </c>
      <c r="F265" s="9">
        <v>80164</v>
      </c>
      <c r="G265" s="9">
        <f t="shared" si="11"/>
        <v>15997.68</v>
      </c>
      <c r="H265" s="10">
        <v>0.16020000000000001</v>
      </c>
      <c r="I265" s="10">
        <v>0.15390000000000001</v>
      </c>
      <c r="J265" s="76"/>
      <c r="K265" s="114"/>
    </row>
    <row r="266" spans="1:11" ht="15">
      <c r="A266" s="11" t="s">
        <v>2419</v>
      </c>
      <c r="B266" s="11" t="s">
        <v>1957</v>
      </c>
      <c r="C266" s="150">
        <v>1</v>
      </c>
      <c r="D266" s="150">
        <v>1</v>
      </c>
      <c r="E266" s="9">
        <v>78209</v>
      </c>
      <c r="F266" s="9">
        <v>80164</v>
      </c>
      <c r="G266" s="9">
        <f t="shared" si="11"/>
        <v>15997.68</v>
      </c>
      <c r="H266" s="10">
        <v>0.16020000000000001</v>
      </c>
      <c r="I266" s="10">
        <v>0.15390000000000001</v>
      </c>
      <c r="J266" s="76"/>
      <c r="K266" s="114"/>
    </row>
    <row r="267" spans="1:11" ht="15">
      <c r="A267" s="11" t="s">
        <v>2420</v>
      </c>
      <c r="B267" s="11" t="s">
        <v>1959</v>
      </c>
      <c r="C267" s="150">
        <v>1</v>
      </c>
      <c r="D267" s="150">
        <v>1</v>
      </c>
      <c r="E267" s="9">
        <v>78209</v>
      </c>
      <c r="F267" s="9">
        <v>80164</v>
      </c>
      <c r="G267" s="9">
        <f t="shared" si="11"/>
        <v>15997.68</v>
      </c>
      <c r="H267" s="10">
        <v>0.16020000000000001</v>
      </c>
      <c r="I267" s="10">
        <v>0.15390000000000001</v>
      </c>
      <c r="J267" s="76"/>
      <c r="K267" s="114"/>
    </row>
    <row r="268" spans="1:11" ht="15">
      <c r="A268" s="11" t="s">
        <v>2421</v>
      </c>
      <c r="B268" s="11" t="s">
        <v>1961</v>
      </c>
      <c r="C268" s="150">
        <v>1</v>
      </c>
      <c r="D268" s="150">
        <v>1</v>
      </c>
      <c r="E268" s="9">
        <v>78209</v>
      </c>
      <c r="F268" s="9">
        <v>80164</v>
      </c>
      <c r="G268" s="9">
        <f t="shared" si="11"/>
        <v>15997.68</v>
      </c>
      <c r="H268" s="10">
        <v>0.16020000000000001</v>
      </c>
      <c r="I268" s="10">
        <v>0.15390000000000001</v>
      </c>
      <c r="J268" s="76"/>
      <c r="K268" s="114"/>
    </row>
    <row r="269" spans="1:11" ht="15">
      <c r="A269" s="11" t="s">
        <v>2422</v>
      </c>
      <c r="B269" s="11" t="s">
        <v>1965</v>
      </c>
      <c r="C269" s="150">
        <v>1</v>
      </c>
      <c r="D269" s="150">
        <v>1</v>
      </c>
      <c r="E269" s="9">
        <v>78209</v>
      </c>
      <c r="F269" s="9">
        <v>80164</v>
      </c>
      <c r="G269" s="9">
        <f t="shared" si="11"/>
        <v>15997.68</v>
      </c>
      <c r="H269" s="10">
        <v>0.16020000000000001</v>
      </c>
      <c r="I269" s="10">
        <v>0.15390000000000001</v>
      </c>
      <c r="J269" s="76"/>
      <c r="K269" s="114"/>
    </row>
    <row r="270" spans="1:11" ht="15">
      <c r="A270" s="11" t="s">
        <v>2423</v>
      </c>
      <c r="B270" s="11" t="s">
        <v>1967</v>
      </c>
      <c r="C270" s="150">
        <v>1.06</v>
      </c>
      <c r="D270" s="150">
        <v>1.06</v>
      </c>
      <c r="E270" s="9">
        <v>78209</v>
      </c>
      <c r="F270" s="9">
        <v>80164</v>
      </c>
      <c r="G270" s="9">
        <f t="shared" si="11"/>
        <v>15997.68</v>
      </c>
      <c r="H270" s="10">
        <v>0.16020000000000001</v>
      </c>
      <c r="I270" s="10">
        <v>0.15390000000000001</v>
      </c>
      <c r="J270" s="76"/>
      <c r="K270" s="114"/>
    </row>
    <row r="271" spans="1:11" ht="15">
      <c r="A271" s="11" t="s">
        <v>2424</v>
      </c>
      <c r="B271" s="11" t="s">
        <v>1991</v>
      </c>
      <c r="C271" s="150">
        <v>1.06</v>
      </c>
      <c r="D271" s="150">
        <v>1.06</v>
      </c>
      <c r="E271" s="9">
        <v>78209</v>
      </c>
      <c r="F271" s="9">
        <v>80164</v>
      </c>
      <c r="G271" s="9">
        <f t="shared" si="11"/>
        <v>15997.68</v>
      </c>
      <c r="H271" s="10">
        <v>0.16020000000000001</v>
      </c>
      <c r="I271" s="10">
        <v>0.15390000000000001</v>
      </c>
      <c r="J271" s="76"/>
      <c r="K271" s="114"/>
    </row>
    <row r="272" spans="1:11" ht="15">
      <c r="A272" s="11" t="s">
        <v>2425</v>
      </c>
      <c r="B272" s="11" t="s">
        <v>1999</v>
      </c>
      <c r="C272" s="150">
        <v>1.1200000000000001</v>
      </c>
      <c r="D272" s="150">
        <v>1.1200000000000001</v>
      </c>
      <c r="E272" s="9">
        <v>78209</v>
      </c>
      <c r="F272" s="9">
        <v>80164</v>
      </c>
      <c r="G272" s="9">
        <f t="shared" si="11"/>
        <v>15997.68</v>
      </c>
      <c r="H272" s="10">
        <v>0.16020000000000001</v>
      </c>
      <c r="I272" s="10">
        <v>0.15390000000000001</v>
      </c>
      <c r="J272" s="76"/>
      <c r="K272" s="114"/>
    </row>
    <row r="273" spans="1:11" ht="15">
      <c r="A273" s="11" t="s">
        <v>2426</v>
      </c>
      <c r="B273" s="11" t="s">
        <v>2005</v>
      </c>
      <c r="C273" s="150">
        <v>1.1200000000000001</v>
      </c>
      <c r="D273" s="150">
        <v>1.1200000000000001</v>
      </c>
      <c r="E273" s="9">
        <v>78209</v>
      </c>
      <c r="F273" s="9">
        <v>80164</v>
      </c>
      <c r="G273" s="9">
        <f t="shared" si="11"/>
        <v>15997.68</v>
      </c>
      <c r="H273" s="10">
        <v>0.16020000000000001</v>
      </c>
      <c r="I273" s="10">
        <v>0.15390000000000001</v>
      </c>
      <c r="J273" s="76"/>
      <c r="K273" s="114"/>
    </row>
    <row r="274" spans="1:11" ht="15">
      <c r="A274" s="11" t="s">
        <v>2427</v>
      </c>
      <c r="B274" s="11" t="s">
        <v>2012</v>
      </c>
      <c r="C274" s="150">
        <v>1.1200000000000001</v>
      </c>
      <c r="D274" s="150">
        <v>1.1200000000000001</v>
      </c>
      <c r="E274" s="9">
        <v>78209</v>
      </c>
      <c r="F274" s="9">
        <v>80164</v>
      </c>
      <c r="G274" s="9">
        <f t="shared" si="11"/>
        <v>15997.68</v>
      </c>
      <c r="H274" s="10">
        <v>0.16020000000000001</v>
      </c>
      <c r="I274" s="10">
        <v>0.15390000000000001</v>
      </c>
      <c r="J274" s="76"/>
      <c r="K274" s="114"/>
    </row>
    <row r="275" spans="1:11" ht="15">
      <c r="A275" s="11" t="s">
        <v>2428</v>
      </c>
      <c r="B275" s="11" t="s">
        <v>2017</v>
      </c>
      <c r="C275" s="150">
        <v>1.06</v>
      </c>
      <c r="D275" s="150">
        <v>1.06</v>
      </c>
      <c r="E275" s="9">
        <v>78209</v>
      </c>
      <c r="F275" s="9">
        <v>80164</v>
      </c>
      <c r="G275" s="9">
        <f t="shared" si="11"/>
        <v>15997.68</v>
      </c>
      <c r="H275" s="10">
        <v>0.16020000000000001</v>
      </c>
      <c r="I275" s="10">
        <v>0.15390000000000001</v>
      </c>
      <c r="J275" s="76"/>
      <c r="K275" s="114"/>
    </row>
    <row r="276" spans="1:11" ht="15">
      <c r="A276" s="11" t="s">
        <v>2429</v>
      </c>
      <c r="B276" s="11" t="s">
        <v>2023</v>
      </c>
      <c r="C276" s="150">
        <v>1.06</v>
      </c>
      <c r="D276" s="150">
        <v>1.06</v>
      </c>
      <c r="E276" s="9">
        <v>78209</v>
      </c>
      <c r="F276" s="9">
        <v>80164</v>
      </c>
      <c r="G276" s="9">
        <f t="shared" si="11"/>
        <v>15997.68</v>
      </c>
      <c r="H276" s="10">
        <v>0.16020000000000001</v>
      </c>
      <c r="I276" s="10">
        <v>0.15390000000000001</v>
      </c>
      <c r="J276" s="76"/>
      <c r="K276" s="114"/>
    </row>
    <row r="277" spans="1:11" ht="15">
      <c r="A277" s="11" t="s">
        <v>2430</v>
      </c>
      <c r="B277" s="11" t="s">
        <v>2030</v>
      </c>
      <c r="C277" s="150">
        <v>1.06</v>
      </c>
      <c r="D277" s="150">
        <v>1.06</v>
      </c>
      <c r="E277" s="9">
        <v>78209</v>
      </c>
      <c r="F277" s="9">
        <v>80164</v>
      </c>
      <c r="G277" s="9">
        <f t="shared" si="11"/>
        <v>15997.68</v>
      </c>
      <c r="H277" s="10">
        <v>0.16020000000000001</v>
      </c>
      <c r="I277" s="10">
        <v>0.15390000000000001</v>
      </c>
      <c r="J277" s="76"/>
      <c r="K277" s="114"/>
    </row>
    <row r="278" spans="1:11" ht="15">
      <c r="A278" s="11" t="s">
        <v>2431</v>
      </c>
      <c r="B278" s="11" t="s">
        <v>2032</v>
      </c>
      <c r="C278" s="150">
        <v>1</v>
      </c>
      <c r="D278" s="150">
        <v>1</v>
      </c>
      <c r="E278" s="9">
        <v>78209</v>
      </c>
      <c r="F278" s="9">
        <v>80164</v>
      </c>
      <c r="G278" s="9">
        <f t="shared" si="11"/>
        <v>15997.68</v>
      </c>
      <c r="H278" s="10">
        <v>0.16020000000000001</v>
      </c>
      <c r="I278" s="10">
        <v>0.15390000000000001</v>
      </c>
      <c r="J278" s="76"/>
      <c r="K278" s="114"/>
    </row>
    <row r="279" spans="1:11" ht="15">
      <c r="A279" s="11" t="s">
        <v>2432</v>
      </c>
      <c r="B279" s="11" t="s">
        <v>2035</v>
      </c>
      <c r="C279" s="150">
        <v>1</v>
      </c>
      <c r="D279" s="150">
        <v>1</v>
      </c>
      <c r="E279" s="9">
        <v>78209</v>
      </c>
      <c r="F279" s="9">
        <v>80164</v>
      </c>
      <c r="G279" s="9">
        <f t="shared" si="11"/>
        <v>15997.68</v>
      </c>
      <c r="H279" s="10">
        <v>0.16020000000000001</v>
      </c>
      <c r="I279" s="10">
        <v>0.15390000000000001</v>
      </c>
      <c r="J279" s="76"/>
      <c r="K279" s="114"/>
    </row>
    <row r="280" spans="1:11" ht="15">
      <c r="A280" s="11" t="s">
        <v>2433</v>
      </c>
      <c r="B280" s="11" t="s">
        <v>2037</v>
      </c>
      <c r="C280" s="150">
        <v>1</v>
      </c>
      <c r="D280" s="150">
        <v>1</v>
      </c>
      <c r="E280" s="9">
        <v>78209</v>
      </c>
      <c r="F280" s="9">
        <v>80164</v>
      </c>
      <c r="G280" s="9">
        <f t="shared" si="11"/>
        <v>15997.68</v>
      </c>
      <c r="H280" s="10">
        <v>0.16020000000000001</v>
      </c>
      <c r="I280" s="10">
        <v>0.15390000000000001</v>
      </c>
      <c r="J280" s="76"/>
      <c r="K280" s="114"/>
    </row>
    <row r="281" spans="1:11" ht="15">
      <c r="A281" s="11" t="s">
        <v>2434</v>
      </c>
      <c r="B281" s="11" t="s">
        <v>2040</v>
      </c>
      <c r="C281" s="150">
        <v>1</v>
      </c>
      <c r="D281" s="150">
        <v>1</v>
      </c>
      <c r="E281" s="9">
        <v>78209</v>
      </c>
      <c r="F281" s="9">
        <v>80164</v>
      </c>
      <c r="G281" s="9">
        <f t="shared" si="11"/>
        <v>15997.68</v>
      </c>
      <c r="H281" s="10">
        <v>0.16020000000000001</v>
      </c>
      <c r="I281" s="10">
        <v>0.15390000000000001</v>
      </c>
      <c r="J281" s="76"/>
      <c r="K281" s="114"/>
    </row>
    <row r="282" spans="1:11" ht="15">
      <c r="A282" s="11" t="s">
        <v>2435</v>
      </c>
      <c r="B282" s="11" t="s">
        <v>2042</v>
      </c>
      <c r="C282" s="150">
        <v>1</v>
      </c>
      <c r="D282" s="150">
        <v>1.04</v>
      </c>
      <c r="E282" s="9">
        <v>78209</v>
      </c>
      <c r="F282" s="9">
        <v>80164</v>
      </c>
      <c r="G282" s="9">
        <f t="shared" si="11"/>
        <v>15997.68</v>
      </c>
      <c r="H282" s="10">
        <v>0.16020000000000001</v>
      </c>
      <c r="I282" s="10">
        <v>0.15390000000000001</v>
      </c>
      <c r="J282" s="76"/>
      <c r="K282" s="114"/>
    </row>
    <row r="283" spans="1:11" ht="15">
      <c r="A283" s="11" t="s">
        <v>2436</v>
      </c>
      <c r="B283" s="11" t="s">
        <v>2045</v>
      </c>
      <c r="C283" s="150">
        <v>1</v>
      </c>
      <c r="D283" s="150">
        <v>1</v>
      </c>
      <c r="E283" s="9">
        <v>78209</v>
      </c>
      <c r="F283" s="9">
        <v>80164</v>
      </c>
      <c r="G283" s="9">
        <f t="shared" si="11"/>
        <v>15997.68</v>
      </c>
      <c r="H283" s="10">
        <v>0.16020000000000001</v>
      </c>
      <c r="I283" s="10">
        <v>0.15390000000000001</v>
      </c>
      <c r="J283" s="76"/>
      <c r="K283" s="114"/>
    </row>
    <row r="284" spans="1:11" ht="15">
      <c r="A284" s="11" t="s">
        <v>2437</v>
      </c>
      <c r="B284" s="11" t="s">
        <v>2049</v>
      </c>
      <c r="C284" s="150">
        <v>1</v>
      </c>
      <c r="D284" s="150">
        <v>1</v>
      </c>
      <c r="E284" s="9">
        <v>78209</v>
      </c>
      <c r="F284" s="9">
        <v>80164</v>
      </c>
      <c r="G284" s="9">
        <f t="shared" si="11"/>
        <v>15997.68</v>
      </c>
      <c r="H284" s="10">
        <v>0.16020000000000001</v>
      </c>
      <c r="I284" s="10">
        <v>0.15390000000000001</v>
      </c>
      <c r="J284" s="76"/>
      <c r="K284" s="114"/>
    </row>
    <row r="285" spans="1:11" ht="15">
      <c r="A285" s="11" t="s">
        <v>2438</v>
      </c>
      <c r="B285" s="11" t="s">
        <v>2052</v>
      </c>
      <c r="C285" s="150">
        <v>1</v>
      </c>
      <c r="D285" s="150">
        <v>1.04</v>
      </c>
      <c r="E285" s="9">
        <v>78209</v>
      </c>
      <c r="F285" s="9">
        <v>80164</v>
      </c>
      <c r="G285" s="9">
        <f t="shared" si="11"/>
        <v>15997.68</v>
      </c>
      <c r="H285" s="10">
        <v>0.16020000000000001</v>
      </c>
      <c r="I285" s="10">
        <v>0.15390000000000001</v>
      </c>
      <c r="J285" s="76"/>
      <c r="K285" s="114"/>
    </row>
    <row r="286" spans="1:11" ht="15">
      <c r="A286" s="11" t="s">
        <v>2439</v>
      </c>
      <c r="B286" s="11" t="s">
        <v>2054</v>
      </c>
      <c r="C286" s="150">
        <v>1</v>
      </c>
      <c r="D286" s="150">
        <v>1</v>
      </c>
      <c r="E286" s="9">
        <v>78209</v>
      </c>
      <c r="F286" s="9">
        <v>80164</v>
      </c>
      <c r="G286" s="9">
        <f t="shared" si="11"/>
        <v>15997.68</v>
      </c>
      <c r="H286" s="10">
        <v>0.16020000000000001</v>
      </c>
      <c r="I286" s="10">
        <v>0.15390000000000001</v>
      </c>
      <c r="J286" s="76"/>
      <c r="K286" s="114"/>
    </row>
    <row r="287" spans="1:11" ht="15">
      <c r="A287" s="11" t="s">
        <v>2440</v>
      </c>
      <c r="B287" s="11" t="s">
        <v>2056</v>
      </c>
      <c r="C287" s="150">
        <v>1</v>
      </c>
      <c r="D287" s="150">
        <v>1</v>
      </c>
      <c r="E287" s="9">
        <v>78209</v>
      </c>
      <c r="F287" s="9">
        <v>80164</v>
      </c>
      <c r="G287" s="9">
        <f t="shared" si="11"/>
        <v>15997.68</v>
      </c>
      <c r="H287" s="10">
        <v>0.16020000000000001</v>
      </c>
      <c r="I287" s="10">
        <v>0.15390000000000001</v>
      </c>
      <c r="J287" s="76"/>
      <c r="K287" s="114"/>
    </row>
    <row r="288" spans="1:11" ht="15">
      <c r="A288" s="11" t="s">
        <v>2441</v>
      </c>
      <c r="B288" s="11" t="s">
        <v>2058</v>
      </c>
      <c r="C288" s="150">
        <v>1</v>
      </c>
      <c r="D288" s="150">
        <v>1.04</v>
      </c>
      <c r="E288" s="9">
        <v>78209</v>
      </c>
      <c r="F288" s="9">
        <v>80164</v>
      </c>
      <c r="G288" s="9">
        <f t="shared" si="11"/>
        <v>15997.68</v>
      </c>
      <c r="H288" s="10">
        <v>0.16020000000000001</v>
      </c>
      <c r="I288" s="10">
        <v>0.15390000000000001</v>
      </c>
      <c r="J288" s="76"/>
      <c r="K288" s="114"/>
    </row>
    <row r="289" spans="1:11" ht="15">
      <c r="A289" s="11" t="s">
        <v>2442</v>
      </c>
      <c r="B289" s="11" t="s">
        <v>2060</v>
      </c>
      <c r="C289" s="150">
        <v>1</v>
      </c>
      <c r="D289" s="150">
        <v>1</v>
      </c>
      <c r="E289" s="9">
        <v>78209</v>
      </c>
      <c r="F289" s="9">
        <v>80164</v>
      </c>
      <c r="G289" s="9">
        <f t="shared" si="11"/>
        <v>15997.68</v>
      </c>
      <c r="H289" s="10">
        <v>0.16020000000000001</v>
      </c>
      <c r="I289" s="10">
        <v>0.15390000000000001</v>
      </c>
      <c r="J289" s="76"/>
      <c r="K289" s="114"/>
    </row>
    <row r="290" spans="1:11" ht="15">
      <c r="A290" s="11" t="s">
        <v>2443</v>
      </c>
      <c r="B290" s="11" t="s">
        <v>2063</v>
      </c>
      <c r="C290" s="150">
        <v>1</v>
      </c>
      <c r="D290" s="150">
        <v>1</v>
      </c>
      <c r="E290" s="9">
        <v>78209</v>
      </c>
      <c r="F290" s="9">
        <v>80164</v>
      </c>
      <c r="G290" s="9">
        <f t="shared" si="11"/>
        <v>15997.68</v>
      </c>
      <c r="H290" s="10">
        <v>0.16020000000000001</v>
      </c>
      <c r="I290" s="10">
        <v>0.15390000000000001</v>
      </c>
      <c r="J290" s="76"/>
      <c r="K290" s="114"/>
    </row>
    <row r="291" spans="1:11" ht="15">
      <c r="A291" s="11" t="s">
        <v>2444</v>
      </c>
      <c r="B291" s="11" t="s">
        <v>2066</v>
      </c>
      <c r="C291" s="150">
        <v>1</v>
      </c>
      <c r="D291" s="150">
        <v>1</v>
      </c>
      <c r="E291" s="9">
        <v>78209</v>
      </c>
      <c r="F291" s="9">
        <v>80164</v>
      </c>
      <c r="G291" s="9">
        <f t="shared" si="11"/>
        <v>15997.68</v>
      </c>
      <c r="H291" s="10">
        <v>0.16020000000000001</v>
      </c>
      <c r="I291" s="10">
        <v>0.15390000000000001</v>
      </c>
      <c r="J291" s="76"/>
      <c r="K291" s="114"/>
    </row>
    <row r="292" spans="1:11" ht="15">
      <c r="A292" s="11" t="s">
        <v>2445</v>
      </c>
      <c r="B292" s="11" t="s">
        <v>2068</v>
      </c>
      <c r="C292" s="150">
        <v>1</v>
      </c>
      <c r="D292" s="150">
        <v>1</v>
      </c>
      <c r="E292" s="9">
        <v>78209</v>
      </c>
      <c r="F292" s="9">
        <v>80164</v>
      </c>
      <c r="G292" s="9">
        <f t="shared" si="11"/>
        <v>15997.68</v>
      </c>
      <c r="H292" s="10">
        <v>0.16020000000000001</v>
      </c>
      <c r="I292" s="10">
        <v>0.15390000000000001</v>
      </c>
      <c r="J292" s="76"/>
      <c r="K292" s="114"/>
    </row>
    <row r="293" spans="1:11" ht="15">
      <c r="A293" s="11" t="s">
        <v>2446</v>
      </c>
      <c r="B293" s="11" t="s">
        <v>2072</v>
      </c>
      <c r="C293" s="150">
        <v>1</v>
      </c>
      <c r="D293" s="150">
        <v>1</v>
      </c>
      <c r="E293" s="9">
        <v>78209</v>
      </c>
      <c r="F293" s="9">
        <v>80164</v>
      </c>
      <c r="G293" s="9">
        <f t="shared" si="11"/>
        <v>15997.68</v>
      </c>
      <c r="H293" s="10">
        <v>0.16020000000000001</v>
      </c>
      <c r="I293" s="10">
        <v>0.15390000000000001</v>
      </c>
      <c r="J293" s="76"/>
      <c r="K293" s="114"/>
    </row>
    <row r="294" spans="1:11" ht="15">
      <c r="A294" s="11" t="s">
        <v>2447</v>
      </c>
      <c r="B294" s="11" t="s">
        <v>2091</v>
      </c>
      <c r="C294" s="150">
        <v>1</v>
      </c>
      <c r="D294" s="150">
        <v>1</v>
      </c>
      <c r="E294" s="9">
        <v>78209</v>
      </c>
      <c r="F294" s="9">
        <v>80164</v>
      </c>
      <c r="G294" s="9">
        <f t="shared" si="11"/>
        <v>15997.68</v>
      </c>
      <c r="H294" s="10">
        <v>0.16020000000000001</v>
      </c>
      <c r="I294" s="10">
        <v>0.15390000000000001</v>
      </c>
      <c r="J294" s="76"/>
      <c r="K294" s="114"/>
    </row>
    <row r="295" spans="1:11" ht="15">
      <c r="A295" s="11" t="s">
        <v>2448</v>
      </c>
      <c r="B295" s="11" t="s">
        <v>2096</v>
      </c>
      <c r="C295" s="150">
        <v>1</v>
      </c>
      <c r="D295" s="150">
        <v>1</v>
      </c>
      <c r="E295" s="9">
        <v>78209</v>
      </c>
      <c r="F295" s="9">
        <v>80164</v>
      </c>
      <c r="G295" s="9">
        <f t="shared" si="11"/>
        <v>15997.68</v>
      </c>
      <c r="H295" s="10">
        <v>0.16020000000000001</v>
      </c>
      <c r="I295" s="10">
        <v>0.15390000000000001</v>
      </c>
      <c r="J295" s="76"/>
      <c r="K295" s="114"/>
    </row>
    <row r="296" spans="1:11" ht="15">
      <c r="A296" s="11" t="s">
        <v>2449</v>
      </c>
      <c r="B296" s="11" t="s">
        <v>2102</v>
      </c>
      <c r="C296" s="150">
        <v>1</v>
      </c>
      <c r="D296" s="150">
        <v>1</v>
      </c>
      <c r="E296" s="9">
        <v>78209</v>
      </c>
      <c r="F296" s="9">
        <v>80164</v>
      </c>
      <c r="G296" s="9">
        <f t="shared" si="11"/>
        <v>15997.68</v>
      </c>
      <c r="H296" s="10">
        <v>0.16020000000000001</v>
      </c>
      <c r="I296" s="10">
        <v>0.15390000000000001</v>
      </c>
      <c r="J296" s="76"/>
      <c r="K296" s="114"/>
    </row>
    <row r="297" spans="1:11" ht="15">
      <c r="A297" s="11" t="s">
        <v>2450</v>
      </c>
      <c r="B297" s="11" t="s">
        <v>2105</v>
      </c>
      <c r="C297" s="150">
        <v>1</v>
      </c>
      <c r="D297" s="150">
        <v>1</v>
      </c>
      <c r="E297" s="9">
        <v>78209</v>
      </c>
      <c r="F297" s="9">
        <v>80164</v>
      </c>
      <c r="G297" s="9">
        <f t="shared" si="11"/>
        <v>15997.68</v>
      </c>
      <c r="H297" s="10">
        <v>0.16020000000000001</v>
      </c>
      <c r="I297" s="10">
        <v>0.15390000000000001</v>
      </c>
      <c r="J297" s="76"/>
      <c r="K297" s="114"/>
    </row>
    <row r="298" spans="1:11" ht="15">
      <c r="A298" s="11" t="s">
        <v>2451</v>
      </c>
      <c r="B298" s="11" t="s">
        <v>2113</v>
      </c>
      <c r="C298" s="150">
        <v>1</v>
      </c>
      <c r="D298" s="150">
        <v>1</v>
      </c>
      <c r="E298" s="9">
        <v>78209</v>
      </c>
      <c r="F298" s="9">
        <v>80164</v>
      </c>
      <c r="G298" s="9">
        <f t="shared" si="11"/>
        <v>15997.68</v>
      </c>
      <c r="H298" s="10">
        <v>0.16020000000000001</v>
      </c>
      <c r="I298" s="10">
        <v>0.15390000000000001</v>
      </c>
      <c r="J298" s="76"/>
      <c r="K298" s="114"/>
    </row>
    <row r="299" spans="1:11" ht="15">
      <c r="A299" s="11" t="s">
        <v>2452</v>
      </c>
      <c r="B299" s="11" t="s">
        <v>2121</v>
      </c>
      <c r="C299" s="150">
        <v>1</v>
      </c>
      <c r="D299" s="150">
        <v>1</v>
      </c>
      <c r="E299" s="9">
        <v>78209</v>
      </c>
      <c r="F299" s="9">
        <v>80164</v>
      </c>
      <c r="G299" s="9">
        <f t="shared" si="11"/>
        <v>15997.68</v>
      </c>
      <c r="H299" s="10">
        <v>0.16020000000000001</v>
      </c>
      <c r="I299" s="10">
        <v>0.15390000000000001</v>
      </c>
      <c r="J299" s="76"/>
      <c r="K299" s="114"/>
    </row>
    <row r="300" spans="1:11" ht="15">
      <c r="A300" s="11" t="s">
        <v>2453</v>
      </c>
      <c r="B300" s="11" t="s">
        <v>2128</v>
      </c>
      <c r="C300" s="150">
        <v>1</v>
      </c>
      <c r="D300" s="150">
        <v>1</v>
      </c>
      <c r="E300" s="9">
        <v>78209</v>
      </c>
      <c r="F300" s="9">
        <v>80164</v>
      </c>
      <c r="G300" s="9">
        <f t="shared" si="11"/>
        <v>15997.68</v>
      </c>
      <c r="H300" s="10">
        <v>0.16020000000000001</v>
      </c>
      <c r="I300" s="10">
        <v>0.15390000000000001</v>
      </c>
      <c r="J300" s="76"/>
      <c r="K300" s="114"/>
    </row>
    <row r="301" spans="1:11" ht="15">
      <c r="A301" s="11" t="s">
        <v>2454</v>
      </c>
      <c r="B301" s="11" t="s">
        <v>2131</v>
      </c>
      <c r="C301" s="150">
        <v>1</v>
      </c>
      <c r="D301" s="150">
        <v>1</v>
      </c>
      <c r="E301" s="9">
        <v>78209</v>
      </c>
      <c r="F301" s="9">
        <v>80164</v>
      </c>
      <c r="G301" s="9">
        <f t="shared" si="11"/>
        <v>15997.68</v>
      </c>
      <c r="H301" s="10">
        <v>0.16020000000000001</v>
      </c>
      <c r="I301" s="10">
        <v>0.15390000000000001</v>
      </c>
      <c r="J301" s="76"/>
      <c r="K301" s="114"/>
    </row>
    <row r="302" spans="1:11" ht="15">
      <c r="A302" s="11" t="s">
        <v>2455</v>
      </c>
      <c r="B302" s="11" t="s">
        <v>2134</v>
      </c>
      <c r="C302" s="150">
        <v>1</v>
      </c>
      <c r="D302" s="150">
        <v>1</v>
      </c>
      <c r="E302" s="9">
        <v>78209</v>
      </c>
      <c r="F302" s="9">
        <v>80164</v>
      </c>
      <c r="G302" s="9">
        <f t="shared" si="11"/>
        <v>15997.68</v>
      </c>
      <c r="H302" s="10">
        <v>0.16020000000000001</v>
      </c>
      <c r="I302" s="10">
        <v>0.15390000000000001</v>
      </c>
      <c r="J302" s="76"/>
      <c r="K302" s="114"/>
    </row>
    <row r="303" spans="1:11" ht="15">
      <c r="A303" s="11" t="s">
        <v>2456</v>
      </c>
      <c r="B303" s="11" t="s">
        <v>2139</v>
      </c>
      <c r="C303" s="150">
        <v>1</v>
      </c>
      <c r="D303" s="150">
        <v>1</v>
      </c>
      <c r="E303" s="9">
        <v>78209</v>
      </c>
      <c r="F303" s="9">
        <v>80164</v>
      </c>
      <c r="G303" s="9">
        <f t="shared" si="11"/>
        <v>15997.68</v>
      </c>
      <c r="H303" s="10">
        <v>0.16020000000000001</v>
      </c>
      <c r="I303" s="10">
        <v>0.15390000000000001</v>
      </c>
      <c r="J303" s="76"/>
      <c r="K303" s="114"/>
    </row>
    <row r="304" spans="1:11" ht="15">
      <c r="A304" s="11" t="s">
        <v>2457</v>
      </c>
      <c r="B304" s="11" t="s">
        <v>2145</v>
      </c>
      <c r="C304" s="150">
        <v>1</v>
      </c>
      <c r="D304" s="150">
        <v>1</v>
      </c>
      <c r="E304" s="9">
        <v>78209</v>
      </c>
      <c r="F304" s="9">
        <v>80164</v>
      </c>
      <c r="G304" s="9">
        <f t="shared" si="11"/>
        <v>15997.68</v>
      </c>
      <c r="H304" s="10">
        <v>0.16020000000000001</v>
      </c>
      <c r="I304" s="10">
        <v>0.15390000000000001</v>
      </c>
      <c r="J304" s="76"/>
      <c r="K304" s="114"/>
    </row>
    <row r="305" spans="1:11" ht="15">
      <c r="A305" s="11" t="s">
        <v>2458</v>
      </c>
      <c r="B305" s="11" t="s">
        <v>2151</v>
      </c>
      <c r="C305" s="150">
        <v>1</v>
      </c>
      <c r="D305" s="150">
        <v>1</v>
      </c>
      <c r="E305" s="9">
        <v>78209</v>
      </c>
      <c r="F305" s="9">
        <v>80164</v>
      </c>
      <c r="G305" s="9">
        <f t="shared" si="11"/>
        <v>15997.68</v>
      </c>
      <c r="H305" s="10">
        <v>0.16020000000000001</v>
      </c>
      <c r="I305" s="10">
        <v>0.15390000000000001</v>
      </c>
      <c r="J305" s="76"/>
      <c r="K305" s="114"/>
    </row>
    <row r="306" spans="1:11" ht="15">
      <c r="A306" t="s">
        <v>3029</v>
      </c>
      <c r="B306" t="s">
        <v>3030</v>
      </c>
      <c r="C306" s="150">
        <v>1</v>
      </c>
      <c r="D306" s="150">
        <v>1</v>
      </c>
      <c r="E306" s="9">
        <v>78209</v>
      </c>
      <c r="F306" s="9">
        <v>80164</v>
      </c>
      <c r="G306" s="9">
        <f t="shared" si="11"/>
        <v>15997.68</v>
      </c>
      <c r="H306" s="10">
        <v>0.16020000000000001</v>
      </c>
      <c r="I306" s="10">
        <v>0.15390000000000001</v>
      </c>
      <c r="J306" s="76"/>
      <c r="K306" s="114"/>
    </row>
    <row r="307" spans="1:11" ht="15">
      <c r="A307" t="s">
        <v>3124</v>
      </c>
      <c r="B307" t="s">
        <v>3125</v>
      </c>
      <c r="C307" s="150">
        <v>1.06</v>
      </c>
      <c r="D307" s="150">
        <v>1.06</v>
      </c>
      <c r="E307" s="9">
        <v>78209</v>
      </c>
      <c r="F307" s="9">
        <v>80164</v>
      </c>
      <c r="G307" s="9">
        <f t="shared" si="11"/>
        <v>15997.68</v>
      </c>
      <c r="H307" s="10">
        <v>0.16020000000000001</v>
      </c>
      <c r="I307" s="10">
        <v>0.15390000000000001</v>
      </c>
    </row>
    <row r="308" spans="1:11" ht="15">
      <c r="A308" s="11" t="s">
        <v>2264</v>
      </c>
      <c r="B308" s="11" t="s">
        <v>2473</v>
      </c>
      <c r="C308" s="150">
        <v>1.18</v>
      </c>
      <c r="D308" s="150">
        <v>1.18</v>
      </c>
      <c r="E308" s="9">
        <v>78209</v>
      </c>
      <c r="F308" s="9">
        <v>80164</v>
      </c>
      <c r="G308" s="9">
        <f t="shared" si="11"/>
        <v>15997.68</v>
      </c>
      <c r="H308" s="10">
        <v>0.16020000000000001</v>
      </c>
      <c r="I308" s="10">
        <v>0.15390000000000001</v>
      </c>
      <c r="J308" s="76"/>
      <c r="K308" s="114"/>
    </row>
    <row r="309" spans="1:11" ht="15">
      <c r="A309" s="11" t="s">
        <v>2477</v>
      </c>
      <c r="B309" s="11" t="s">
        <v>2478</v>
      </c>
      <c r="C309" s="150">
        <v>1.18</v>
      </c>
      <c r="D309" s="150">
        <v>1.18</v>
      </c>
      <c r="E309" s="9">
        <v>78209</v>
      </c>
      <c r="F309" s="9">
        <v>80164</v>
      </c>
      <c r="G309" s="9">
        <f t="shared" si="11"/>
        <v>15997.68</v>
      </c>
      <c r="H309" s="10">
        <v>0.16020000000000001</v>
      </c>
      <c r="I309" s="10">
        <v>0.15390000000000001</v>
      </c>
      <c r="J309" s="76"/>
      <c r="K309" s="114"/>
    </row>
    <row r="310" spans="1:11" ht="15">
      <c r="A310" s="11" t="s">
        <v>2266</v>
      </c>
      <c r="B310" s="11" t="s">
        <v>993</v>
      </c>
      <c r="C310" s="150">
        <v>1.18</v>
      </c>
      <c r="D310" s="150">
        <v>1.18</v>
      </c>
      <c r="E310" s="9">
        <v>78209</v>
      </c>
      <c r="F310" s="9">
        <v>80164</v>
      </c>
      <c r="G310" s="9">
        <f t="shared" si="11"/>
        <v>15997.68</v>
      </c>
      <c r="H310" s="10">
        <v>0.16020000000000001</v>
      </c>
      <c r="I310" s="10">
        <v>0.15390000000000001</v>
      </c>
      <c r="J310" s="76"/>
      <c r="K310" s="114"/>
    </row>
    <row r="311" spans="1:11" ht="15">
      <c r="A311" s="11" t="s">
        <v>2479</v>
      </c>
      <c r="B311" t="s">
        <v>2519</v>
      </c>
      <c r="C311" s="150">
        <v>1.18</v>
      </c>
      <c r="D311" s="150">
        <v>1.18</v>
      </c>
      <c r="E311" s="9">
        <v>78209</v>
      </c>
      <c r="F311" s="9">
        <v>80164</v>
      </c>
      <c r="G311" s="9">
        <f t="shared" si="11"/>
        <v>15997.68</v>
      </c>
      <c r="H311" s="10">
        <v>0.16020000000000001</v>
      </c>
      <c r="I311" s="10">
        <v>0.15390000000000001</v>
      </c>
      <c r="J311" s="76"/>
      <c r="K311" s="114"/>
    </row>
    <row r="312" spans="1:11" ht="15">
      <c r="A312" s="69" t="s">
        <v>2507</v>
      </c>
      <c r="B312" t="s">
        <v>3026</v>
      </c>
      <c r="C312" s="150">
        <v>1.18</v>
      </c>
      <c r="D312" s="150">
        <v>1.18</v>
      </c>
      <c r="E312" s="9">
        <v>78209</v>
      </c>
      <c r="F312" s="9">
        <v>80164</v>
      </c>
      <c r="G312" s="9">
        <f t="shared" si="11"/>
        <v>15997.68</v>
      </c>
      <c r="H312" s="10">
        <v>0.16020000000000001</v>
      </c>
      <c r="I312" s="10">
        <v>0.15390000000000001</v>
      </c>
      <c r="J312" s="76"/>
      <c r="K312" s="114"/>
    </row>
    <row r="313" spans="1:11" ht="15">
      <c r="A313" s="11" t="s">
        <v>2940</v>
      </c>
      <c r="B313" s="11" t="s">
        <v>2941</v>
      </c>
      <c r="C313" s="150">
        <v>1.18</v>
      </c>
      <c r="D313" s="150">
        <v>1.18</v>
      </c>
      <c r="E313" s="9">
        <v>78209</v>
      </c>
      <c r="F313" s="9">
        <v>80164</v>
      </c>
      <c r="G313" s="9">
        <f t="shared" si="11"/>
        <v>15997.68</v>
      </c>
      <c r="H313" s="10">
        <v>0.16020000000000001</v>
      </c>
      <c r="I313" s="10">
        <v>0.15390000000000001</v>
      </c>
      <c r="J313" s="76"/>
      <c r="K313" s="114"/>
    </row>
    <row r="314" spans="1:11" ht="15">
      <c r="A314" s="11" t="s">
        <v>2942</v>
      </c>
      <c r="B314" s="2" t="s">
        <v>3027</v>
      </c>
      <c r="C314" s="150">
        <v>1.18</v>
      </c>
      <c r="D314" s="150">
        <v>1.18</v>
      </c>
      <c r="E314" s="9">
        <v>78209</v>
      </c>
      <c r="F314" s="9">
        <v>80164</v>
      </c>
      <c r="G314" s="9">
        <f t="shared" si="11"/>
        <v>15997.68</v>
      </c>
      <c r="H314" s="10">
        <v>0.16020000000000001</v>
      </c>
      <c r="I314" s="10">
        <v>0.15390000000000001</v>
      </c>
      <c r="J314" s="76"/>
      <c r="K314" s="114"/>
    </row>
    <row r="315" spans="1:11" ht="15">
      <c r="A315" t="s">
        <v>3122</v>
      </c>
      <c r="B315" t="s">
        <v>3123</v>
      </c>
      <c r="C315" s="150">
        <v>1.18</v>
      </c>
      <c r="D315" s="150">
        <v>1.18</v>
      </c>
      <c r="E315" s="9">
        <v>78209</v>
      </c>
      <c r="F315" s="9">
        <v>80164</v>
      </c>
      <c r="G315" s="9">
        <f t="shared" si="11"/>
        <v>15997.68</v>
      </c>
      <c r="H315" s="10">
        <v>0.16020000000000001</v>
      </c>
      <c r="I315" s="10">
        <v>0.15390000000000001</v>
      </c>
    </row>
    <row r="316" spans="1:11" ht="15">
      <c r="A316" s="11" t="s">
        <v>2943</v>
      </c>
      <c r="B316" t="s">
        <v>2955</v>
      </c>
      <c r="C316" s="150">
        <v>1.18</v>
      </c>
      <c r="D316" s="150">
        <v>1.18</v>
      </c>
      <c r="E316" s="9">
        <v>78209</v>
      </c>
      <c r="F316" s="9">
        <v>80164</v>
      </c>
      <c r="G316" s="9">
        <f t="shared" si="11"/>
        <v>15997.68</v>
      </c>
      <c r="H316" s="10">
        <v>0.16020000000000001</v>
      </c>
      <c r="I316" s="10">
        <v>0.15390000000000001</v>
      </c>
      <c r="J316" s="76"/>
      <c r="K316" s="114"/>
    </row>
    <row r="317" spans="1:11" ht="15">
      <c r="A317" s="169" t="s">
        <v>3153</v>
      </c>
      <c r="B317" t="s">
        <v>3126</v>
      </c>
      <c r="C317" s="150">
        <v>1</v>
      </c>
      <c r="D317" s="150">
        <v>1</v>
      </c>
      <c r="E317" s="9">
        <v>78209</v>
      </c>
      <c r="F317" s="9">
        <v>80164</v>
      </c>
      <c r="G317" s="9">
        <f t="shared" si="11"/>
        <v>15997.68</v>
      </c>
      <c r="H317" s="10">
        <v>0.16020000000000001</v>
      </c>
      <c r="I317" s="10">
        <v>0.15390000000000001</v>
      </c>
    </row>
    <row r="318" spans="1:11" ht="15">
      <c r="A318" s="69" t="s">
        <v>2556</v>
      </c>
      <c r="B318" s="11" t="s">
        <v>2557</v>
      </c>
      <c r="C318" s="150">
        <v>1.1200000000000001</v>
      </c>
      <c r="D318" s="150">
        <v>1.1200000000000001</v>
      </c>
      <c r="E318" s="9">
        <v>78209</v>
      </c>
      <c r="F318" s="9">
        <v>80164</v>
      </c>
      <c r="G318" s="9">
        <f t="shared" si="11"/>
        <v>15997.68</v>
      </c>
      <c r="H318" s="10">
        <v>0.16020000000000001</v>
      </c>
      <c r="I318" s="10">
        <v>0.15390000000000001</v>
      </c>
      <c r="J318" s="76"/>
      <c r="K318" s="114"/>
    </row>
    <row r="319" spans="1:11" ht="15">
      <c r="A319" t="s">
        <v>3028</v>
      </c>
      <c r="B319" t="s">
        <v>3031</v>
      </c>
      <c r="C319" s="150">
        <v>1.1200000000000001</v>
      </c>
      <c r="D319" s="150">
        <v>1.1200000000000001</v>
      </c>
      <c r="E319" s="9">
        <v>78209</v>
      </c>
      <c r="F319" s="9">
        <v>80164</v>
      </c>
      <c r="G319" s="9">
        <f t="shared" si="11"/>
        <v>15997.68</v>
      </c>
      <c r="H319" s="10">
        <v>0.16020000000000001</v>
      </c>
      <c r="I319" s="10">
        <v>0.15390000000000001</v>
      </c>
      <c r="J319" s="76"/>
      <c r="K319" s="114"/>
    </row>
    <row r="320" spans="1:11" ht="15">
      <c r="A320" s="11" t="s">
        <v>2349</v>
      </c>
      <c r="B320" s="11" t="s">
        <v>2474</v>
      </c>
      <c r="C320" s="150">
        <v>1.1200000000000001</v>
      </c>
      <c r="D320" s="150">
        <v>1.1200000000000001</v>
      </c>
      <c r="E320" s="9">
        <v>78209</v>
      </c>
      <c r="F320" s="9">
        <v>80164</v>
      </c>
      <c r="G320" s="9">
        <f t="shared" si="11"/>
        <v>15997.68</v>
      </c>
      <c r="H320" s="10">
        <v>0.16020000000000001</v>
      </c>
      <c r="I320" s="10">
        <v>0.15390000000000001</v>
      </c>
      <c r="J320" s="76"/>
      <c r="K320" s="114"/>
    </row>
    <row r="321" spans="1:11" ht="15">
      <c r="A321" s="11" t="s">
        <v>2393</v>
      </c>
      <c r="B321" s="11" t="s">
        <v>2476</v>
      </c>
      <c r="C321" s="150">
        <v>1</v>
      </c>
      <c r="D321" s="150">
        <v>1</v>
      </c>
      <c r="E321" s="9">
        <v>78209</v>
      </c>
      <c r="F321" s="9">
        <v>80164</v>
      </c>
      <c r="G321" s="9">
        <f t="shared" si="11"/>
        <v>15997.68</v>
      </c>
      <c r="H321" s="10">
        <v>0.16020000000000001</v>
      </c>
      <c r="I321" s="10">
        <v>0.15390000000000001</v>
      </c>
      <c r="J321" s="76"/>
      <c r="K321" s="114"/>
    </row>
    <row r="322" spans="1:11" ht="15">
      <c r="A322" s="11" t="s">
        <v>2944</v>
      </c>
      <c r="B322" t="s">
        <v>2975</v>
      </c>
      <c r="C322" s="150">
        <v>1</v>
      </c>
      <c r="D322" s="150">
        <v>1</v>
      </c>
      <c r="E322" s="9">
        <v>78209</v>
      </c>
      <c r="F322" s="9">
        <v>80164</v>
      </c>
      <c r="G322" s="9">
        <f t="shared" si="11"/>
        <v>15997.68</v>
      </c>
      <c r="H322" s="10">
        <v>0.16020000000000001</v>
      </c>
      <c r="I322" s="10">
        <v>0.15390000000000001</v>
      </c>
      <c r="J322" s="76"/>
      <c r="K322" s="114"/>
    </row>
    <row r="323" spans="1:11" ht="15">
      <c r="A323" s="11" t="s">
        <v>2394</v>
      </c>
      <c r="B323" s="11" t="s">
        <v>2475</v>
      </c>
      <c r="C323" s="150">
        <v>1</v>
      </c>
      <c r="D323" s="150">
        <v>1</v>
      </c>
      <c r="E323" s="9">
        <v>78209</v>
      </c>
      <c r="F323" s="9">
        <v>80164</v>
      </c>
      <c r="G323" s="9">
        <f t="shared" si="11"/>
        <v>15997.68</v>
      </c>
      <c r="H323" s="10">
        <v>0.16020000000000001</v>
      </c>
      <c r="I323" s="10">
        <v>0.15390000000000001</v>
      </c>
      <c r="J323" s="76"/>
      <c r="K323" s="114"/>
    </row>
    <row r="324" spans="1:11" ht="15">
      <c r="A324" s="11" t="s">
        <v>2945</v>
      </c>
      <c r="B324" s="11" t="s">
        <v>2946</v>
      </c>
      <c r="C324" s="150">
        <v>1.06</v>
      </c>
      <c r="D324" s="150">
        <v>1.06</v>
      </c>
      <c r="E324" s="9">
        <v>78209</v>
      </c>
      <c r="F324" s="9">
        <v>80164</v>
      </c>
      <c r="G324" s="9">
        <f t="shared" si="11"/>
        <v>15997.68</v>
      </c>
      <c r="H324" s="10">
        <v>0.16020000000000001</v>
      </c>
      <c r="I324" s="10">
        <v>0.15390000000000001</v>
      </c>
      <c r="J324" s="76"/>
      <c r="K324" s="114"/>
    </row>
    <row r="325" spans="1:11" ht="15">
      <c r="A325" t="s">
        <v>2558</v>
      </c>
      <c r="B325" t="s">
        <v>2559</v>
      </c>
      <c r="C325" s="150">
        <v>1</v>
      </c>
      <c r="D325" s="150">
        <v>1</v>
      </c>
      <c r="E325" s="9">
        <v>78209</v>
      </c>
      <c r="F325" s="9">
        <v>80164</v>
      </c>
      <c r="G325" s="9">
        <f t="shared" si="11"/>
        <v>15997.68</v>
      </c>
      <c r="H325" s="10">
        <v>0.16020000000000001</v>
      </c>
      <c r="I325" s="10">
        <v>0.15390000000000001</v>
      </c>
      <c r="J325" s="76"/>
      <c r="K325" s="114"/>
    </row>
    <row r="326" spans="1:11" ht="15">
      <c r="E326" s="11"/>
      <c r="F326" s="11"/>
    </row>
    <row r="327" spans="1:11" ht="15">
      <c r="E327" s="11"/>
      <c r="F327" s="11"/>
    </row>
    <row r="328" spans="1:11" ht="15">
      <c r="E328" s="11"/>
      <c r="F328" s="11"/>
    </row>
  </sheetData>
  <sortState xmlns:xlrd2="http://schemas.microsoft.com/office/spreadsheetml/2017/richdata2" ref="A306:I324">
    <sortCondition ref="A306:A324"/>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Instructions and about the data</vt:lpstr>
      <vt:lpstr>Summary</vt:lpstr>
      <vt:lpstr>HP Schools Calculation</vt:lpstr>
      <vt:lpstr>District LAP Calculation</vt:lpstr>
      <vt:lpstr>2024-25 School Level AAFTE</vt:lpstr>
      <vt:lpstr>CEDARS School FRPL</vt:lpstr>
      <vt:lpstr>CEDARS District FRPL</vt:lpstr>
      <vt:lpstr>AAFTE</vt:lpstr>
      <vt:lpstr>2025-26 Salary &amp; Benefits</vt:lpstr>
      <vt:lpstr>Districts</vt:lpstr>
      <vt:lpstr>'Instructions and about the data'!Print_Area</vt:lpstr>
      <vt:lpstr>Summary!Print_Area</vt:lpstr>
      <vt:lpstr>'2024-25 School Level AAFTE'!Schools</vt:lpstr>
      <vt:lpstr>Schools</vt:lpstr>
      <vt:lpstr>TK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Ashley Colburn</dc:creator>
  <cp:lastModifiedBy>Melissa Jarmon</cp:lastModifiedBy>
  <cp:lastPrinted>2018-05-03T18:40:05Z</cp:lastPrinted>
  <dcterms:created xsi:type="dcterms:W3CDTF">2017-07-06T14:10:59Z</dcterms:created>
  <dcterms:modified xsi:type="dcterms:W3CDTF">2025-06-05T17:27:08Z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145f431-4c8c-42c6-a5a5-ba6d3bdea585_Enabled">
    <vt:lpwstr>true</vt:lpwstr>
  </property>
  <property fmtid="{D5CDD505-2E9C-101B-9397-08002B2CF9AE}" pid="3" name="MSIP_Label_9145f431-4c8c-42c6-a5a5-ba6d3bdea585_SetDate">
    <vt:lpwstr>2024-06-25T22:52:26Z</vt:lpwstr>
  </property>
  <property fmtid="{D5CDD505-2E9C-101B-9397-08002B2CF9AE}" pid="4" name="MSIP_Label_9145f431-4c8c-42c6-a5a5-ba6d3bdea585_Method">
    <vt:lpwstr>Standard</vt:lpwstr>
  </property>
  <property fmtid="{D5CDD505-2E9C-101B-9397-08002B2CF9AE}" pid="5" name="MSIP_Label_9145f431-4c8c-42c6-a5a5-ba6d3bdea585_Name">
    <vt:lpwstr>defa4170-0d19-0005-0004-bc88714345d2</vt:lpwstr>
  </property>
  <property fmtid="{D5CDD505-2E9C-101B-9397-08002B2CF9AE}" pid="6" name="MSIP_Label_9145f431-4c8c-42c6-a5a5-ba6d3bdea585_SiteId">
    <vt:lpwstr>b2fe5ccf-10a5-46fe-ae45-a0267412af7a</vt:lpwstr>
  </property>
  <property fmtid="{D5CDD505-2E9C-101B-9397-08002B2CF9AE}" pid="7" name="MSIP_Label_9145f431-4c8c-42c6-a5a5-ba6d3bdea585_ActionId">
    <vt:lpwstr>cc344ec1-4fcf-4670-97a1-357d62a2053a</vt:lpwstr>
  </property>
  <property fmtid="{D5CDD505-2E9C-101B-9397-08002B2CF9AE}" pid="8" name="MSIP_Label_9145f431-4c8c-42c6-a5a5-ba6d3bdea585_ContentBits">
    <vt:lpwstr>0</vt:lpwstr>
  </property>
</Properties>
</file>